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3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69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VIC/VIC workbooks/Locked workbooks/"/>
    </mc:Choice>
  </mc:AlternateContent>
  <xr:revisionPtr revIDLastSave="0" documentId="13_ncr:1_{5D584DCC-19C8-2649-9176-5F810E6C2FE2}" xr6:coauthVersionLast="47" xr6:coauthVersionMax="47" xr10:uidLastSave="{00000000-0000-0000-0000-000000000000}"/>
  <workbookProtection workbookAlgorithmName="SHA-512" workbookHashValue="MXIqvTQ2GCe9Oao9ZoL9eEQm6a2kynhskcdjVvULjKQaj+lKDhFneums4XIpL5MhIpdLB3BvQ72UYuaL6N0EIg==" workbookSaltValue="ZXLQIM2Np5lV2TFgCaATtg==" workbookSpinCount="100000" lockStructure="1"/>
  <bookViews>
    <workbookView xWindow="220" yWindow="580" windowWidth="44580" windowHeight="22920" tabRatio="934" activeTab="1" xr2:uid="{00000000-000D-0000-FFFF-FFFF00000000}"/>
  </bookViews>
  <sheets>
    <sheet name="Summary" sheetId="1" r:id="rId1"/>
    <sheet name="Bills Jul'23" sheetId="95" r:id="rId2"/>
    <sheet name="Bills Jan'23" sheetId="93" r:id="rId3"/>
    <sheet name="Bills Jul'22" sheetId="91" r:id="rId4"/>
    <sheet name="Bills Jan'22" sheetId="89" r:id="rId5"/>
    <sheet name="Bills Jul'21" sheetId="87" r:id="rId6"/>
    <sheet name="Bills Jan'21" sheetId="85" r:id="rId7"/>
    <sheet name="Bills Jul'20" sheetId="83" r:id="rId8"/>
    <sheet name="Bills Jan'20" sheetId="81" r:id="rId9"/>
    <sheet name="Bills Jul'19" sheetId="79" r:id="rId10"/>
    <sheet name="Bills Jan'19" sheetId="77" r:id="rId11"/>
    <sheet name="Bills Jul'18 " sheetId="75" r:id="rId12"/>
    <sheet name="Bills Jan'18" sheetId="72" r:id="rId13"/>
    <sheet name="Bills Jul'17" sheetId="71" r:id="rId14"/>
    <sheet name="Bills Jan'17" sheetId="69" r:id="rId15"/>
    <sheet name="Bills Jul'16" sheetId="67" r:id="rId16"/>
    <sheet name="Bills Jan'16" sheetId="65" r:id="rId17"/>
    <sheet name="Bills Jul'15" sheetId="58" r:id="rId18"/>
    <sheet name="Bills Jan'15" sheetId="54" r:id="rId19"/>
    <sheet name="Bills Jul'14" sheetId="50" r:id="rId20"/>
    <sheet name="Bills Jan'14" sheetId="46" r:id="rId21"/>
    <sheet name="Bills Jul'13" sheetId="42" r:id="rId22"/>
    <sheet name="Bills Jan'13" sheetId="38" r:id="rId23"/>
    <sheet name="Bills Jul'12" sheetId="34" r:id="rId24"/>
    <sheet name="Bills Jan'12" sheetId="30" r:id="rId25"/>
    <sheet name="Bills Jul'11" sheetId="26" r:id="rId26"/>
    <sheet name="Bills Jan'11" sheetId="25" r:id="rId27"/>
    <sheet name="Bills Jul'10" sheetId="12" r:id="rId28"/>
    <sheet name="Bills Jan'10" sheetId="11" r:id="rId29"/>
    <sheet name="Bills Jul'09" sheetId="10" r:id="rId30"/>
    <sheet name="Bills Jan'09" sheetId="9" r:id="rId31"/>
    <sheet name="Bills Jul'08" sheetId="8" r:id="rId32"/>
    <sheet name="Tariffs Jul2023" sheetId="94" state="hidden" r:id="rId33"/>
    <sheet name="Tariffs Jan2023" sheetId="92" state="hidden" r:id="rId34"/>
    <sheet name="Tariffs Jul2022" sheetId="90" state="hidden" r:id="rId35"/>
    <sheet name="Tariffs Jan2022" sheetId="88" state="hidden" r:id="rId36"/>
    <sheet name="Tariffs Jul2021" sheetId="86" state="hidden" r:id="rId37"/>
    <sheet name="Tariffs Jan2021" sheetId="84" state="hidden" r:id="rId38"/>
    <sheet name="Tariffs Jul2020" sheetId="82" state="hidden" r:id="rId39"/>
    <sheet name="Tariffs Jan2020" sheetId="80" state="hidden" r:id="rId40"/>
    <sheet name="Tariffs Jul2019" sheetId="78" state="hidden" r:id="rId41"/>
    <sheet name="Tariffs Jan2019" sheetId="76" state="hidden" r:id="rId42"/>
    <sheet name="Tariffs Jul2018" sheetId="74" state="hidden" r:id="rId43"/>
    <sheet name="Tariffs Jan2018" sheetId="73" state="hidden" r:id="rId44"/>
    <sheet name="Tariffs Jul2017" sheetId="70" state="hidden" r:id="rId45"/>
    <sheet name="Tariffs Jan2017" sheetId="68" state="hidden" r:id="rId46"/>
    <sheet name="Tariffs July2016" sheetId="66" state="hidden" r:id="rId47"/>
    <sheet name="Jan'16 Multi" sheetId="62" state="hidden" r:id="rId48"/>
    <sheet name="Jan'16 Envestra" sheetId="63" state="hidden" r:id="rId49"/>
    <sheet name="Jan'16 SP" sheetId="64" state="hidden" r:id="rId50"/>
    <sheet name="Jul'15 Multi" sheetId="59" state="hidden" r:id="rId51"/>
    <sheet name="Jul'15 Envestra" sheetId="60" state="hidden" r:id="rId52"/>
    <sheet name="Jul'15 SP" sheetId="61" state="hidden" r:id="rId53"/>
    <sheet name="Jan'15 Multi" sheetId="55" state="hidden" r:id="rId54"/>
    <sheet name="Jan'15 Envestra" sheetId="56" state="hidden" r:id="rId55"/>
    <sheet name="Jan'15 SP" sheetId="57" state="hidden" r:id="rId56"/>
    <sheet name="Jul'14 Multi" sheetId="51" state="hidden" r:id="rId57"/>
    <sheet name="Jul'14 Envestra" sheetId="52" state="hidden" r:id="rId58"/>
    <sheet name="Jul'14 SP" sheetId="53" state="hidden" r:id="rId59"/>
    <sheet name="Jan'14 Multi" sheetId="47" state="hidden" r:id="rId60"/>
    <sheet name="Jan'14 Envestra" sheetId="48" state="hidden" r:id="rId61"/>
    <sheet name="Jan'14 SP" sheetId="49" state="hidden" r:id="rId62"/>
    <sheet name="Jul'13 Multi" sheetId="43" state="hidden" r:id="rId63"/>
    <sheet name="Jul'13 Envestra" sheetId="44" state="hidden" r:id="rId64"/>
    <sheet name="Jul'13 SP" sheetId="45" state="hidden" r:id="rId65"/>
    <sheet name="Jan'13 Multi" sheetId="39" state="hidden" r:id="rId66"/>
    <sheet name="Jan'13 Envestra" sheetId="40" state="hidden" r:id="rId67"/>
    <sheet name="Jan'13 SP" sheetId="41" state="hidden" r:id="rId68"/>
    <sheet name="Jul'12 Multi" sheetId="35" state="hidden" r:id="rId69"/>
    <sheet name="Jul'12 Envestra" sheetId="36" state="hidden" r:id="rId70"/>
    <sheet name="Jul'12 SP" sheetId="37" state="hidden" r:id="rId71"/>
    <sheet name="Jan'12 Multi" sheetId="31" state="hidden" r:id="rId72"/>
    <sheet name="Jan'12 Envestra" sheetId="32" state="hidden" r:id="rId73"/>
    <sheet name="Jan'12 SP" sheetId="33" state="hidden" r:id="rId74"/>
    <sheet name="Jul'11 Multi" sheetId="27" state="hidden" r:id="rId75"/>
    <sheet name="Jul'11 Envestra" sheetId="28" state="hidden" r:id="rId76"/>
    <sheet name="Jul'11 SP" sheetId="29" state="hidden" r:id="rId77"/>
    <sheet name="Jan'11 Multi" sheetId="22" state="hidden" r:id="rId78"/>
    <sheet name="Jan'11 Envestra" sheetId="24" state="hidden" r:id="rId79"/>
    <sheet name="Jan'11 SP" sheetId="23" state="hidden" r:id="rId80"/>
    <sheet name="Jul'10 Multi" sheetId="7" state="hidden" r:id="rId81"/>
    <sheet name="Jul'10 Envestra" sheetId="17" state="hidden" r:id="rId82"/>
    <sheet name="Jul'10 SP" sheetId="21" state="hidden" r:id="rId83"/>
    <sheet name="Jan'10 Multi" sheetId="6" state="hidden" r:id="rId84"/>
    <sheet name="Jan'10 Envestra" sheetId="16" state="hidden" r:id="rId85"/>
    <sheet name="Jan'10 SP" sheetId="20" state="hidden" r:id="rId86"/>
    <sheet name="Jul'09 Multi" sheetId="5" state="hidden" r:id="rId87"/>
    <sheet name="Jul'09 Envestra" sheetId="15" state="hidden" r:id="rId88"/>
    <sheet name="Jul'09 SP " sheetId="19" state="hidden" r:id="rId89"/>
    <sheet name="Jan'09 Multi" sheetId="4" state="hidden" r:id="rId90"/>
    <sheet name="Jan'09 Envestra" sheetId="14" state="hidden" r:id="rId91"/>
    <sheet name="Jan'09 SP" sheetId="18" state="hidden" r:id="rId92"/>
    <sheet name="Jul'08 Multi" sheetId="2" state="hidden" r:id="rId93"/>
    <sheet name="Jul'08 Envestra" sheetId="13" state="hidden" r:id="rId94"/>
    <sheet name="Jul'08 SP" sheetId="3" state="hidden" r:id="rId9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N126" i="95" l="1"/>
  <c r="M126" i="95"/>
  <c r="L126" i="95"/>
  <c r="K126" i="95"/>
  <c r="J126" i="95"/>
  <c r="I126" i="95"/>
  <c r="H126" i="95"/>
  <c r="G126" i="95"/>
  <c r="F126" i="95"/>
  <c r="E126" i="95"/>
  <c r="D126" i="95"/>
  <c r="C126" i="95"/>
  <c r="B126" i="95"/>
  <c r="A126" i="95"/>
  <c r="N125" i="95"/>
  <c r="M125" i="95"/>
  <c r="L125" i="95"/>
  <c r="K125" i="95"/>
  <c r="J125" i="95"/>
  <c r="I125" i="95"/>
  <c r="H125" i="95"/>
  <c r="G125" i="95"/>
  <c r="F125" i="95"/>
  <c r="E125" i="95"/>
  <c r="D125" i="95"/>
  <c r="C125" i="95"/>
  <c r="B125" i="95"/>
  <c r="A125" i="95"/>
  <c r="N124" i="95"/>
  <c r="M124" i="95"/>
  <c r="L124" i="95"/>
  <c r="K124" i="95"/>
  <c r="J124" i="95"/>
  <c r="I124" i="95"/>
  <c r="H124" i="95"/>
  <c r="G124" i="95"/>
  <c r="F124" i="95"/>
  <c r="E124" i="95"/>
  <c r="D124" i="95"/>
  <c r="C124" i="95"/>
  <c r="B124" i="95"/>
  <c r="A124" i="95"/>
  <c r="J123" i="95"/>
  <c r="E123" i="95"/>
  <c r="D123" i="95"/>
  <c r="C123" i="95"/>
  <c r="B123" i="95"/>
  <c r="A123" i="95"/>
  <c r="N122" i="95"/>
  <c r="M122" i="95"/>
  <c r="L122" i="95"/>
  <c r="K122" i="95"/>
  <c r="J122" i="95"/>
  <c r="I122" i="95"/>
  <c r="H122" i="95"/>
  <c r="G122" i="95"/>
  <c r="F122" i="95"/>
  <c r="E122" i="95"/>
  <c r="D122" i="95"/>
  <c r="C122" i="95"/>
  <c r="B122" i="95"/>
  <c r="A122" i="95"/>
  <c r="N121" i="95"/>
  <c r="M121" i="95"/>
  <c r="L121" i="95"/>
  <c r="K121" i="95"/>
  <c r="J121" i="95"/>
  <c r="I121" i="95"/>
  <c r="H121" i="95"/>
  <c r="G121" i="95"/>
  <c r="F121" i="95"/>
  <c r="E121" i="95"/>
  <c r="D121" i="95"/>
  <c r="C121" i="95"/>
  <c r="B121" i="95"/>
  <c r="A121" i="95"/>
  <c r="N120" i="95"/>
  <c r="M120" i="95"/>
  <c r="L120" i="95"/>
  <c r="K120" i="95"/>
  <c r="J120" i="95"/>
  <c r="I120" i="95"/>
  <c r="H120" i="95"/>
  <c r="G120" i="95"/>
  <c r="F120" i="95"/>
  <c r="E120" i="95"/>
  <c r="D120" i="95"/>
  <c r="C120" i="95"/>
  <c r="B120" i="95"/>
  <c r="A120" i="95"/>
  <c r="J119" i="95"/>
  <c r="E119" i="95"/>
  <c r="D119" i="95"/>
  <c r="C119" i="95"/>
  <c r="B119" i="95"/>
  <c r="A119" i="95"/>
  <c r="N118" i="95"/>
  <c r="M118" i="95"/>
  <c r="L118" i="95"/>
  <c r="K118" i="95"/>
  <c r="J118" i="95"/>
  <c r="I118" i="95"/>
  <c r="H118" i="95"/>
  <c r="G118" i="95"/>
  <c r="F118" i="95"/>
  <c r="E118" i="95"/>
  <c r="D118" i="95"/>
  <c r="C118" i="95"/>
  <c r="B118" i="95"/>
  <c r="A118" i="95"/>
  <c r="N117" i="95"/>
  <c r="M117" i="95"/>
  <c r="L117" i="95"/>
  <c r="K117" i="95"/>
  <c r="J117" i="95"/>
  <c r="I117" i="95"/>
  <c r="H117" i="95"/>
  <c r="G117" i="95"/>
  <c r="F117" i="95"/>
  <c r="E117" i="95"/>
  <c r="D117" i="95"/>
  <c r="C117" i="95"/>
  <c r="B117" i="95"/>
  <c r="A117" i="95"/>
  <c r="N116" i="95"/>
  <c r="M116" i="95"/>
  <c r="L116" i="95"/>
  <c r="K116" i="95"/>
  <c r="J116" i="95"/>
  <c r="I116" i="95"/>
  <c r="H116" i="95"/>
  <c r="G116" i="95"/>
  <c r="F116" i="95"/>
  <c r="E116" i="95"/>
  <c r="D116" i="95"/>
  <c r="C116" i="95"/>
  <c r="B116" i="95"/>
  <c r="A116" i="95"/>
  <c r="N115" i="95"/>
  <c r="M115" i="95"/>
  <c r="L115" i="95"/>
  <c r="K115" i="95"/>
  <c r="J115" i="95"/>
  <c r="I115" i="95"/>
  <c r="H115" i="95"/>
  <c r="G115" i="95"/>
  <c r="F115" i="95"/>
  <c r="E115" i="95"/>
  <c r="D115" i="95"/>
  <c r="C115" i="95"/>
  <c r="B115" i="95"/>
  <c r="A115" i="95"/>
  <c r="N114" i="95"/>
  <c r="M114" i="95"/>
  <c r="L114" i="95"/>
  <c r="K114" i="95"/>
  <c r="J114" i="95"/>
  <c r="I114" i="95"/>
  <c r="H114" i="95"/>
  <c r="G114" i="95"/>
  <c r="F114" i="95"/>
  <c r="E114" i="95"/>
  <c r="D114" i="95"/>
  <c r="C114" i="95"/>
  <c r="B114" i="95"/>
  <c r="A114" i="95"/>
  <c r="N113" i="95"/>
  <c r="M113" i="95"/>
  <c r="L113" i="95"/>
  <c r="K113" i="95"/>
  <c r="J113" i="95"/>
  <c r="I113" i="95"/>
  <c r="H113" i="95"/>
  <c r="G113" i="95"/>
  <c r="F113" i="95"/>
  <c r="E113" i="95"/>
  <c r="D113" i="95"/>
  <c r="C113" i="95"/>
  <c r="B113" i="95"/>
  <c r="A113" i="95"/>
  <c r="N112" i="95"/>
  <c r="M112" i="95"/>
  <c r="L112" i="95"/>
  <c r="K112" i="95"/>
  <c r="J112" i="95"/>
  <c r="I112" i="95"/>
  <c r="H112" i="95"/>
  <c r="G112" i="95"/>
  <c r="F112" i="95"/>
  <c r="E112" i="95"/>
  <c r="D112" i="95"/>
  <c r="C112" i="95"/>
  <c r="B112" i="95"/>
  <c r="A112" i="95"/>
  <c r="N111" i="95"/>
  <c r="M111" i="95"/>
  <c r="L111" i="95"/>
  <c r="K111" i="95"/>
  <c r="J111" i="95"/>
  <c r="I111" i="95"/>
  <c r="H111" i="95"/>
  <c r="G111" i="95"/>
  <c r="F111" i="95"/>
  <c r="E111" i="95"/>
  <c r="D111" i="95"/>
  <c r="C111" i="95"/>
  <c r="B111" i="95"/>
  <c r="A111" i="95"/>
  <c r="N110" i="95"/>
  <c r="M110" i="95"/>
  <c r="L110" i="95"/>
  <c r="K110" i="95"/>
  <c r="J110" i="95"/>
  <c r="I110" i="95"/>
  <c r="H110" i="95"/>
  <c r="G110" i="95"/>
  <c r="F110" i="95"/>
  <c r="E110" i="95"/>
  <c r="D110" i="95"/>
  <c r="C110" i="95"/>
  <c r="B110" i="95"/>
  <c r="A110" i="95"/>
  <c r="N109" i="95"/>
  <c r="M109" i="95"/>
  <c r="L109" i="95"/>
  <c r="K109" i="95"/>
  <c r="J109" i="95"/>
  <c r="I109" i="95"/>
  <c r="H109" i="95"/>
  <c r="G109" i="95"/>
  <c r="F109" i="95"/>
  <c r="E109" i="95"/>
  <c r="D109" i="95"/>
  <c r="C109" i="95"/>
  <c r="B109" i="95"/>
  <c r="A109" i="95"/>
  <c r="J108" i="95"/>
  <c r="E108" i="95"/>
  <c r="D108" i="95"/>
  <c r="C108" i="95"/>
  <c r="B108" i="95"/>
  <c r="A108" i="95"/>
  <c r="N107" i="95"/>
  <c r="M107" i="95"/>
  <c r="L107" i="95"/>
  <c r="K107" i="95"/>
  <c r="J107" i="95"/>
  <c r="I107" i="95"/>
  <c r="H107" i="95"/>
  <c r="G107" i="95"/>
  <c r="F107" i="95"/>
  <c r="E107" i="95"/>
  <c r="D107" i="95"/>
  <c r="C107" i="95"/>
  <c r="B107" i="95"/>
  <c r="A107" i="95"/>
  <c r="N106" i="95"/>
  <c r="M106" i="95"/>
  <c r="L106" i="95"/>
  <c r="K106" i="95"/>
  <c r="J106" i="95"/>
  <c r="I106" i="95"/>
  <c r="H106" i="95"/>
  <c r="G106" i="95"/>
  <c r="F106" i="95"/>
  <c r="E106" i="95"/>
  <c r="D106" i="95"/>
  <c r="C106" i="95"/>
  <c r="B106" i="95"/>
  <c r="A106" i="95"/>
  <c r="N105" i="95"/>
  <c r="M105" i="95"/>
  <c r="L105" i="95"/>
  <c r="K105" i="95"/>
  <c r="J105" i="95"/>
  <c r="I105" i="95"/>
  <c r="H105" i="95"/>
  <c r="G105" i="95"/>
  <c r="F105" i="95"/>
  <c r="E105" i="95"/>
  <c r="D105" i="95"/>
  <c r="C105" i="95"/>
  <c r="B105" i="95"/>
  <c r="A105" i="95"/>
  <c r="J104" i="95"/>
  <c r="E104" i="95"/>
  <c r="D104" i="95"/>
  <c r="C104" i="95"/>
  <c r="B104" i="95"/>
  <c r="A104" i="95"/>
  <c r="N103" i="95"/>
  <c r="M103" i="95"/>
  <c r="L103" i="95"/>
  <c r="K103" i="95"/>
  <c r="J103" i="95"/>
  <c r="I103" i="95"/>
  <c r="H103" i="95"/>
  <c r="G103" i="95"/>
  <c r="F103" i="95"/>
  <c r="E103" i="95"/>
  <c r="D103" i="95"/>
  <c r="C103" i="95"/>
  <c r="B103" i="95"/>
  <c r="A103" i="95"/>
  <c r="N102" i="95"/>
  <c r="M102" i="95"/>
  <c r="L102" i="95"/>
  <c r="K102" i="95"/>
  <c r="J102" i="95"/>
  <c r="I102" i="95"/>
  <c r="H102" i="95"/>
  <c r="G102" i="95"/>
  <c r="F102" i="95"/>
  <c r="E102" i="95"/>
  <c r="D102" i="95"/>
  <c r="C102" i="95"/>
  <c r="B102" i="95"/>
  <c r="A102" i="95"/>
  <c r="N101" i="95"/>
  <c r="M101" i="95"/>
  <c r="L101" i="95"/>
  <c r="K101" i="95"/>
  <c r="J101" i="95"/>
  <c r="I101" i="95"/>
  <c r="H101" i="95"/>
  <c r="G101" i="95"/>
  <c r="F101" i="95"/>
  <c r="E101" i="95"/>
  <c r="D101" i="95"/>
  <c r="C101" i="95"/>
  <c r="B101" i="95"/>
  <c r="A101" i="95"/>
  <c r="N100" i="95"/>
  <c r="M100" i="95"/>
  <c r="L100" i="95"/>
  <c r="K100" i="95"/>
  <c r="J100" i="95"/>
  <c r="I100" i="95"/>
  <c r="H100" i="95"/>
  <c r="G100" i="95"/>
  <c r="F100" i="95"/>
  <c r="E100" i="95"/>
  <c r="D100" i="95"/>
  <c r="C100" i="95"/>
  <c r="B100" i="95"/>
  <c r="A100" i="95"/>
  <c r="N99" i="95"/>
  <c r="M99" i="95"/>
  <c r="L99" i="95"/>
  <c r="K99" i="95"/>
  <c r="J99" i="95"/>
  <c r="I99" i="95"/>
  <c r="H99" i="95"/>
  <c r="G99" i="95"/>
  <c r="F99" i="95"/>
  <c r="E99" i="95"/>
  <c r="D99" i="95"/>
  <c r="C99" i="95"/>
  <c r="B99" i="95"/>
  <c r="A99" i="95"/>
  <c r="N98" i="95"/>
  <c r="M98" i="95"/>
  <c r="L98" i="95"/>
  <c r="K98" i="95"/>
  <c r="J98" i="95"/>
  <c r="I98" i="95"/>
  <c r="H98" i="95"/>
  <c r="G98" i="95"/>
  <c r="F98" i="95"/>
  <c r="E98" i="95"/>
  <c r="D98" i="95"/>
  <c r="C98" i="95"/>
  <c r="B98" i="95"/>
  <c r="A98" i="95"/>
  <c r="N97" i="95"/>
  <c r="M97" i="95"/>
  <c r="L97" i="95"/>
  <c r="K97" i="95"/>
  <c r="J97" i="95"/>
  <c r="I97" i="95"/>
  <c r="H97" i="95"/>
  <c r="G97" i="95"/>
  <c r="F97" i="95"/>
  <c r="E97" i="95"/>
  <c r="D97" i="95"/>
  <c r="C97" i="95"/>
  <c r="B97" i="95"/>
  <c r="A97" i="95"/>
  <c r="N96" i="95"/>
  <c r="M96" i="95"/>
  <c r="L96" i="95"/>
  <c r="K96" i="95"/>
  <c r="J96" i="95"/>
  <c r="I96" i="95"/>
  <c r="H96" i="95"/>
  <c r="G96" i="95"/>
  <c r="F96" i="95"/>
  <c r="E96" i="95"/>
  <c r="D96" i="95"/>
  <c r="C96" i="95"/>
  <c r="B96" i="95"/>
  <c r="A96" i="95"/>
  <c r="N95" i="95"/>
  <c r="M95" i="95"/>
  <c r="L95" i="95"/>
  <c r="K95" i="95"/>
  <c r="J95" i="95"/>
  <c r="I95" i="95"/>
  <c r="H95" i="95"/>
  <c r="G95" i="95"/>
  <c r="F95" i="95"/>
  <c r="E95" i="95"/>
  <c r="D95" i="95"/>
  <c r="C95" i="95"/>
  <c r="B95" i="95"/>
  <c r="A95" i="95"/>
  <c r="N94" i="95"/>
  <c r="M94" i="95"/>
  <c r="L94" i="95"/>
  <c r="K94" i="95"/>
  <c r="J94" i="95"/>
  <c r="I94" i="95"/>
  <c r="H94" i="95"/>
  <c r="G94" i="95"/>
  <c r="F94" i="95"/>
  <c r="E94" i="95"/>
  <c r="D94" i="95"/>
  <c r="C94" i="95"/>
  <c r="B94" i="95"/>
  <c r="A94" i="95"/>
  <c r="J93" i="95"/>
  <c r="E93" i="95"/>
  <c r="D93" i="95"/>
  <c r="C93" i="95"/>
  <c r="B93" i="95"/>
  <c r="A93" i="95"/>
  <c r="N92" i="95"/>
  <c r="M92" i="95"/>
  <c r="L92" i="95"/>
  <c r="K92" i="95"/>
  <c r="J92" i="95"/>
  <c r="I92" i="95"/>
  <c r="H92" i="95"/>
  <c r="G92" i="95"/>
  <c r="F92" i="95"/>
  <c r="E92" i="95"/>
  <c r="D92" i="95"/>
  <c r="C92" i="95"/>
  <c r="B92" i="95"/>
  <c r="A92" i="95"/>
  <c r="N91" i="95"/>
  <c r="M91" i="95"/>
  <c r="L91" i="95"/>
  <c r="K91" i="95"/>
  <c r="J91" i="95"/>
  <c r="I91" i="95"/>
  <c r="H91" i="95"/>
  <c r="G91" i="95"/>
  <c r="F91" i="95"/>
  <c r="E91" i="95"/>
  <c r="D91" i="95"/>
  <c r="C91" i="95"/>
  <c r="B91" i="95"/>
  <c r="A91" i="95"/>
  <c r="N90" i="95"/>
  <c r="M90" i="95"/>
  <c r="L90" i="95"/>
  <c r="K90" i="95"/>
  <c r="J90" i="95"/>
  <c r="I90" i="95"/>
  <c r="H90" i="95"/>
  <c r="G90" i="95"/>
  <c r="F90" i="95"/>
  <c r="E90" i="95"/>
  <c r="D90" i="95"/>
  <c r="C90" i="95"/>
  <c r="B90" i="95"/>
  <c r="A90" i="95"/>
  <c r="J89" i="95"/>
  <c r="E89" i="95"/>
  <c r="D89" i="95"/>
  <c r="C89" i="95"/>
  <c r="B89" i="95"/>
  <c r="A89" i="95"/>
  <c r="N88" i="95"/>
  <c r="M88" i="95"/>
  <c r="L88" i="95"/>
  <c r="K88" i="95"/>
  <c r="J88" i="95"/>
  <c r="I88" i="95"/>
  <c r="H88" i="95"/>
  <c r="G88" i="95"/>
  <c r="F88" i="95"/>
  <c r="E88" i="95"/>
  <c r="D88" i="95"/>
  <c r="C88" i="95"/>
  <c r="B88" i="95"/>
  <c r="A88" i="95"/>
  <c r="N87" i="95"/>
  <c r="M87" i="95"/>
  <c r="L87" i="95"/>
  <c r="K87" i="95"/>
  <c r="J87" i="95"/>
  <c r="I87" i="95"/>
  <c r="H87" i="95"/>
  <c r="G87" i="95"/>
  <c r="F87" i="95"/>
  <c r="E87" i="95"/>
  <c r="D87" i="95"/>
  <c r="C87" i="95"/>
  <c r="B87" i="95"/>
  <c r="A87" i="95"/>
  <c r="N86" i="95"/>
  <c r="M86" i="95"/>
  <c r="L86" i="95"/>
  <c r="K86" i="95"/>
  <c r="J86" i="95"/>
  <c r="I86" i="95"/>
  <c r="H86" i="95"/>
  <c r="G86" i="95"/>
  <c r="F86" i="95"/>
  <c r="E86" i="95"/>
  <c r="D86" i="95"/>
  <c r="C86" i="95"/>
  <c r="B86" i="95"/>
  <c r="A86" i="95"/>
  <c r="N85" i="95"/>
  <c r="M85" i="95"/>
  <c r="L85" i="95"/>
  <c r="K85" i="95"/>
  <c r="J85" i="95"/>
  <c r="I85" i="95"/>
  <c r="H85" i="95"/>
  <c r="G85" i="95"/>
  <c r="F85" i="95"/>
  <c r="E85" i="95"/>
  <c r="D85" i="95"/>
  <c r="C85" i="95"/>
  <c r="B85" i="95"/>
  <c r="A85" i="95"/>
  <c r="N84" i="95"/>
  <c r="M84" i="95"/>
  <c r="L84" i="95"/>
  <c r="K84" i="95"/>
  <c r="J84" i="95"/>
  <c r="I84" i="95"/>
  <c r="H84" i="95"/>
  <c r="G84" i="95"/>
  <c r="F84" i="95"/>
  <c r="E84" i="95"/>
  <c r="D84" i="95"/>
  <c r="C84" i="95"/>
  <c r="B84" i="95"/>
  <c r="A84" i="95"/>
  <c r="N83" i="95"/>
  <c r="M83" i="95"/>
  <c r="L83" i="95"/>
  <c r="K83" i="95"/>
  <c r="J83" i="95"/>
  <c r="I83" i="95"/>
  <c r="H83" i="95"/>
  <c r="G83" i="95"/>
  <c r="F83" i="95"/>
  <c r="E83" i="95"/>
  <c r="D83" i="95"/>
  <c r="C83" i="95"/>
  <c r="B83" i="95"/>
  <c r="A83" i="95"/>
  <c r="N82" i="95"/>
  <c r="M82" i="95"/>
  <c r="L82" i="95"/>
  <c r="K82" i="95"/>
  <c r="J82" i="95"/>
  <c r="I82" i="95"/>
  <c r="H82" i="95"/>
  <c r="G82" i="95"/>
  <c r="F82" i="95"/>
  <c r="E82" i="95"/>
  <c r="D82" i="95"/>
  <c r="C82" i="95"/>
  <c r="B82" i="95"/>
  <c r="A82" i="95"/>
  <c r="N81" i="95"/>
  <c r="M81" i="95"/>
  <c r="L81" i="95"/>
  <c r="K81" i="95"/>
  <c r="J81" i="95"/>
  <c r="I81" i="95"/>
  <c r="H81" i="95"/>
  <c r="G81" i="95"/>
  <c r="F81" i="95"/>
  <c r="E81" i="95"/>
  <c r="D81" i="95"/>
  <c r="C81" i="95"/>
  <c r="B81" i="95"/>
  <c r="A81" i="95"/>
  <c r="N80" i="95"/>
  <c r="M80" i="95"/>
  <c r="L80" i="95"/>
  <c r="K80" i="95"/>
  <c r="J80" i="95"/>
  <c r="I80" i="95"/>
  <c r="H80" i="95"/>
  <c r="G80" i="95"/>
  <c r="F80" i="95"/>
  <c r="E80" i="95"/>
  <c r="D80" i="95"/>
  <c r="C80" i="95"/>
  <c r="B80" i="95"/>
  <c r="A80" i="95"/>
  <c r="J79" i="95"/>
  <c r="E79" i="95"/>
  <c r="D79" i="95"/>
  <c r="C79" i="95"/>
  <c r="B79" i="95"/>
  <c r="A79" i="95"/>
  <c r="N78" i="95"/>
  <c r="M78" i="95"/>
  <c r="L78" i="95"/>
  <c r="K78" i="95"/>
  <c r="J78" i="95"/>
  <c r="I78" i="95"/>
  <c r="H78" i="95"/>
  <c r="G78" i="95"/>
  <c r="F78" i="95"/>
  <c r="E78" i="95"/>
  <c r="D78" i="95"/>
  <c r="C78" i="95"/>
  <c r="B78" i="95"/>
  <c r="A78" i="95"/>
  <c r="N77" i="95"/>
  <c r="M77" i="95"/>
  <c r="L77" i="95"/>
  <c r="K77" i="95"/>
  <c r="J77" i="95"/>
  <c r="I77" i="95"/>
  <c r="H77" i="95"/>
  <c r="G77" i="95"/>
  <c r="F77" i="95"/>
  <c r="E77" i="95"/>
  <c r="D77" i="95"/>
  <c r="C77" i="95"/>
  <c r="B77" i="95"/>
  <c r="A77" i="95"/>
  <c r="N76" i="95"/>
  <c r="M76" i="95"/>
  <c r="L76" i="95"/>
  <c r="K76" i="95"/>
  <c r="J76" i="95"/>
  <c r="I76" i="95"/>
  <c r="H76" i="95"/>
  <c r="G76" i="95"/>
  <c r="F76" i="95"/>
  <c r="E76" i="95"/>
  <c r="D76" i="95"/>
  <c r="C76" i="95"/>
  <c r="B76" i="95"/>
  <c r="A76" i="95"/>
  <c r="N75" i="95"/>
  <c r="M75" i="95"/>
  <c r="L75" i="95"/>
  <c r="K75" i="95"/>
  <c r="J75" i="95"/>
  <c r="I75" i="95"/>
  <c r="H75" i="95"/>
  <c r="G75" i="95"/>
  <c r="F75" i="95"/>
  <c r="E75" i="95"/>
  <c r="D75" i="95"/>
  <c r="C75" i="95"/>
  <c r="B75" i="95"/>
  <c r="A75" i="95"/>
  <c r="N74" i="95"/>
  <c r="M74" i="95"/>
  <c r="L74" i="95"/>
  <c r="K74" i="95"/>
  <c r="J74" i="95"/>
  <c r="I74" i="95"/>
  <c r="H74" i="95"/>
  <c r="G74" i="95"/>
  <c r="F74" i="95"/>
  <c r="E74" i="95"/>
  <c r="D74" i="95"/>
  <c r="C74" i="95"/>
  <c r="B74" i="95"/>
  <c r="A74" i="95"/>
  <c r="N73" i="95"/>
  <c r="M73" i="95"/>
  <c r="L73" i="95"/>
  <c r="K73" i="95"/>
  <c r="J73" i="95"/>
  <c r="I73" i="95"/>
  <c r="H73" i="95"/>
  <c r="G73" i="95"/>
  <c r="F73" i="95"/>
  <c r="E73" i="95"/>
  <c r="D73" i="95"/>
  <c r="C73" i="95"/>
  <c r="B73" i="95"/>
  <c r="A73" i="95"/>
  <c r="N72" i="95"/>
  <c r="M72" i="95"/>
  <c r="L72" i="95"/>
  <c r="K72" i="95"/>
  <c r="J72" i="95"/>
  <c r="I72" i="95"/>
  <c r="H72" i="95"/>
  <c r="G72" i="95"/>
  <c r="F72" i="95"/>
  <c r="E72" i="95"/>
  <c r="D72" i="95"/>
  <c r="C72" i="95"/>
  <c r="B72" i="95"/>
  <c r="A72" i="95"/>
  <c r="N71" i="95"/>
  <c r="M71" i="95"/>
  <c r="L71" i="95"/>
  <c r="K71" i="95"/>
  <c r="J71" i="95"/>
  <c r="I71" i="95"/>
  <c r="H71" i="95"/>
  <c r="G71" i="95"/>
  <c r="F71" i="95"/>
  <c r="E71" i="95"/>
  <c r="D71" i="95"/>
  <c r="C71" i="95"/>
  <c r="B71" i="95"/>
  <c r="A71" i="95"/>
  <c r="N70" i="95"/>
  <c r="M70" i="95"/>
  <c r="L70" i="95"/>
  <c r="K70" i="95"/>
  <c r="J70" i="95"/>
  <c r="I70" i="95"/>
  <c r="H70" i="95"/>
  <c r="G70" i="95"/>
  <c r="F70" i="95"/>
  <c r="E70" i="95"/>
  <c r="D70" i="95"/>
  <c r="C70" i="95"/>
  <c r="B70" i="95"/>
  <c r="A70" i="95"/>
  <c r="N69" i="95"/>
  <c r="M69" i="95"/>
  <c r="L69" i="95"/>
  <c r="K69" i="95"/>
  <c r="J69" i="95"/>
  <c r="I69" i="95"/>
  <c r="H69" i="95"/>
  <c r="G69" i="95"/>
  <c r="F69" i="95"/>
  <c r="E69" i="95"/>
  <c r="D69" i="95"/>
  <c r="C69" i="95"/>
  <c r="B69" i="95"/>
  <c r="A69" i="95"/>
  <c r="N68" i="95"/>
  <c r="M68" i="95"/>
  <c r="L68" i="95"/>
  <c r="K68" i="95"/>
  <c r="J68" i="95"/>
  <c r="I68" i="95"/>
  <c r="H68" i="95"/>
  <c r="G68" i="95"/>
  <c r="F68" i="95"/>
  <c r="E68" i="95"/>
  <c r="D68" i="95"/>
  <c r="C68" i="95"/>
  <c r="B68" i="95"/>
  <c r="A68" i="95"/>
  <c r="N67" i="95"/>
  <c r="M67" i="95"/>
  <c r="L67" i="95"/>
  <c r="K67" i="95"/>
  <c r="J67" i="95"/>
  <c r="I67" i="95"/>
  <c r="H67" i="95"/>
  <c r="G67" i="95"/>
  <c r="F67" i="95"/>
  <c r="E67" i="95"/>
  <c r="D67" i="95"/>
  <c r="C67" i="95"/>
  <c r="B67" i="95"/>
  <c r="A67" i="95"/>
  <c r="N66" i="95"/>
  <c r="M66" i="95"/>
  <c r="L66" i="95"/>
  <c r="K66" i="95"/>
  <c r="J66" i="95"/>
  <c r="I66" i="95"/>
  <c r="H66" i="95"/>
  <c r="G66" i="95"/>
  <c r="F66" i="95"/>
  <c r="E66" i="95"/>
  <c r="D66" i="95"/>
  <c r="C66" i="95"/>
  <c r="B66" i="95"/>
  <c r="A66" i="95"/>
  <c r="N65" i="95"/>
  <c r="M65" i="95"/>
  <c r="L65" i="95"/>
  <c r="K65" i="95"/>
  <c r="J65" i="95"/>
  <c r="I65" i="95"/>
  <c r="H65" i="95"/>
  <c r="G65" i="95"/>
  <c r="F65" i="95"/>
  <c r="E65" i="95"/>
  <c r="D65" i="95"/>
  <c r="C65" i="95"/>
  <c r="B65" i="95"/>
  <c r="A65" i="95"/>
  <c r="J64" i="95"/>
  <c r="E64" i="95"/>
  <c r="D64" i="95"/>
  <c r="C64" i="95"/>
  <c r="B64" i="95"/>
  <c r="A64" i="95"/>
  <c r="N63" i="95"/>
  <c r="M63" i="95"/>
  <c r="L63" i="95"/>
  <c r="K63" i="95"/>
  <c r="J63" i="95"/>
  <c r="I63" i="95"/>
  <c r="H63" i="95"/>
  <c r="G63" i="95"/>
  <c r="F63" i="95"/>
  <c r="E63" i="95"/>
  <c r="D63" i="95"/>
  <c r="C63" i="95"/>
  <c r="B63" i="95"/>
  <c r="A63" i="95"/>
  <c r="N62" i="95"/>
  <c r="M62" i="95"/>
  <c r="L62" i="95"/>
  <c r="K62" i="95"/>
  <c r="J62" i="95"/>
  <c r="I62" i="95"/>
  <c r="H62" i="95"/>
  <c r="G62" i="95"/>
  <c r="F62" i="95"/>
  <c r="E62" i="95"/>
  <c r="D62" i="95"/>
  <c r="C62" i="95"/>
  <c r="B62" i="95"/>
  <c r="A62" i="95"/>
  <c r="N61" i="95"/>
  <c r="M61" i="95"/>
  <c r="L61" i="95"/>
  <c r="K61" i="95"/>
  <c r="J61" i="95"/>
  <c r="I61" i="95"/>
  <c r="H61" i="95"/>
  <c r="G61" i="95"/>
  <c r="F61" i="95"/>
  <c r="E61" i="95"/>
  <c r="D61" i="95"/>
  <c r="C61" i="95"/>
  <c r="B61" i="95"/>
  <c r="A61" i="95"/>
  <c r="N60" i="95"/>
  <c r="M60" i="95"/>
  <c r="L60" i="95"/>
  <c r="K60" i="95"/>
  <c r="J60" i="95"/>
  <c r="I60" i="95"/>
  <c r="H60" i="95"/>
  <c r="G60" i="95"/>
  <c r="F60" i="95"/>
  <c r="E60" i="95"/>
  <c r="D60" i="95"/>
  <c r="C60" i="95"/>
  <c r="B60" i="95"/>
  <c r="A60" i="95"/>
  <c r="N59" i="95"/>
  <c r="M59" i="95"/>
  <c r="L59" i="95"/>
  <c r="K59" i="95"/>
  <c r="J59" i="95"/>
  <c r="I59" i="95"/>
  <c r="H59" i="95"/>
  <c r="G59" i="95"/>
  <c r="F59" i="95"/>
  <c r="E59" i="95"/>
  <c r="D59" i="95"/>
  <c r="C59" i="95"/>
  <c r="B59" i="95"/>
  <c r="A59" i="95"/>
  <c r="N58" i="95"/>
  <c r="M58" i="95"/>
  <c r="L58" i="95"/>
  <c r="K58" i="95"/>
  <c r="J58" i="95"/>
  <c r="I58" i="95"/>
  <c r="H58" i="95"/>
  <c r="G58" i="95"/>
  <c r="F58" i="95"/>
  <c r="E58" i="95"/>
  <c r="D58" i="95"/>
  <c r="C58" i="95"/>
  <c r="B58" i="95"/>
  <c r="A58" i="95"/>
  <c r="N57" i="95"/>
  <c r="M57" i="95"/>
  <c r="L57" i="95"/>
  <c r="K57" i="95"/>
  <c r="J57" i="95"/>
  <c r="I57" i="95"/>
  <c r="H57" i="95"/>
  <c r="G57" i="95"/>
  <c r="F57" i="95"/>
  <c r="E57" i="95"/>
  <c r="D57" i="95"/>
  <c r="C57" i="95"/>
  <c r="B57" i="95"/>
  <c r="A57" i="95"/>
  <c r="N56" i="95"/>
  <c r="M56" i="95"/>
  <c r="L56" i="95"/>
  <c r="K56" i="95"/>
  <c r="J56" i="95"/>
  <c r="I56" i="95"/>
  <c r="H56" i="95"/>
  <c r="G56" i="95"/>
  <c r="F56" i="95"/>
  <c r="E56" i="95"/>
  <c r="D56" i="95"/>
  <c r="C56" i="95"/>
  <c r="B56" i="95"/>
  <c r="A56" i="95"/>
  <c r="N55" i="95"/>
  <c r="M55" i="95"/>
  <c r="L55" i="95"/>
  <c r="K55" i="95"/>
  <c r="J55" i="95"/>
  <c r="I55" i="95"/>
  <c r="H55" i="95"/>
  <c r="G55" i="95"/>
  <c r="F55" i="95"/>
  <c r="E55" i="95"/>
  <c r="D55" i="95"/>
  <c r="C55" i="95"/>
  <c r="B55" i="95"/>
  <c r="A55" i="95"/>
  <c r="N54" i="95"/>
  <c r="M54" i="95"/>
  <c r="L54" i="95"/>
  <c r="K54" i="95"/>
  <c r="J54" i="95"/>
  <c r="I54" i="95"/>
  <c r="H54" i="95"/>
  <c r="G54" i="95"/>
  <c r="F54" i="95"/>
  <c r="E54" i="95"/>
  <c r="D54" i="95"/>
  <c r="C54" i="95"/>
  <c r="B54" i="95"/>
  <c r="A54" i="95"/>
  <c r="N53" i="95"/>
  <c r="M53" i="95"/>
  <c r="L53" i="95"/>
  <c r="K53" i="95"/>
  <c r="J53" i="95"/>
  <c r="I53" i="95"/>
  <c r="H53" i="95"/>
  <c r="G53" i="95"/>
  <c r="F53" i="95"/>
  <c r="E53" i="95"/>
  <c r="D53" i="95"/>
  <c r="C53" i="95"/>
  <c r="B53" i="95"/>
  <c r="A53" i="95"/>
  <c r="N52" i="95"/>
  <c r="M52" i="95"/>
  <c r="L52" i="95"/>
  <c r="K52" i="95"/>
  <c r="J52" i="95"/>
  <c r="I52" i="95"/>
  <c r="H52" i="95"/>
  <c r="G52" i="95"/>
  <c r="F52" i="95"/>
  <c r="E52" i="95"/>
  <c r="D52" i="95"/>
  <c r="C52" i="95"/>
  <c r="B52" i="95"/>
  <c r="A52" i="95"/>
  <c r="N51" i="95"/>
  <c r="M51" i="95"/>
  <c r="L51" i="95"/>
  <c r="K51" i="95"/>
  <c r="J51" i="95"/>
  <c r="I51" i="95"/>
  <c r="H51" i="95"/>
  <c r="G51" i="95"/>
  <c r="F51" i="95"/>
  <c r="E51" i="95"/>
  <c r="D51" i="95"/>
  <c r="C51" i="95"/>
  <c r="B51" i="95"/>
  <c r="A51" i="95"/>
  <c r="N50" i="95"/>
  <c r="M50" i="95"/>
  <c r="L50" i="95"/>
  <c r="K50" i="95"/>
  <c r="J50" i="95"/>
  <c r="I50" i="95"/>
  <c r="H50" i="95"/>
  <c r="G50" i="95"/>
  <c r="F50" i="95"/>
  <c r="E50" i="95"/>
  <c r="D50" i="95"/>
  <c r="C50" i="95"/>
  <c r="B50" i="95"/>
  <c r="A50" i="95"/>
  <c r="J49" i="95"/>
  <c r="E49" i="95"/>
  <c r="D49" i="95"/>
  <c r="C49" i="95"/>
  <c r="B49" i="95"/>
  <c r="A49" i="95"/>
  <c r="N48" i="95"/>
  <c r="M48" i="95"/>
  <c r="L48" i="95"/>
  <c r="K48" i="95"/>
  <c r="J48" i="95"/>
  <c r="I48" i="95"/>
  <c r="H48" i="95"/>
  <c r="G48" i="95"/>
  <c r="F48" i="95"/>
  <c r="E48" i="95"/>
  <c r="D48" i="95"/>
  <c r="C48" i="95"/>
  <c r="B48" i="95"/>
  <c r="A48" i="95"/>
  <c r="N47" i="95"/>
  <c r="M47" i="95"/>
  <c r="L47" i="95"/>
  <c r="K47" i="95"/>
  <c r="J47" i="95"/>
  <c r="I47" i="95"/>
  <c r="H47" i="95"/>
  <c r="G47" i="95"/>
  <c r="F47" i="95"/>
  <c r="E47" i="95"/>
  <c r="D47" i="95"/>
  <c r="C47" i="95"/>
  <c r="B47" i="95"/>
  <c r="A47" i="95"/>
  <c r="N46" i="95"/>
  <c r="M46" i="95"/>
  <c r="L46" i="95"/>
  <c r="K46" i="95"/>
  <c r="J46" i="95"/>
  <c r="I46" i="95"/>
  <c r="H46" i="95"/>
  <c r="G46" i="95"/>
  <c r="F46" i="95"/>
  <c r="E46" i="95"/>
  <c r="D46" i="95"/>
  <c r="C46" i="95"/>
  <c r="B46" i="95"/>
  <c r="A46" i="95"/>
  <c r="N45" i="95"/>
  <c r="M45" i="95"/>
  <c r="L45" i="95"/>
  <c r="K45" i="95"/>
  <c r="J45" i="95"/>
  <c r="I45" i="95"/>
  <c r="H45" i="95"/>
  <c r="G45" i="95"/>
  <c r="F45" i="95"/>
  <c r="E45" i="95"/>
  <c r="D45" i="95"/>
  <c r="C45" i="95"/>
  <c r="B45" i="95"/>
  <c r="A45" i="95"/>
  <c r="N44" i="95"/>
  <c r="M44" i="95"/>
  <c r="L44" i="95"/>
  <c r="K44" i="95"/>
  <c r="J44" i="95"/>
  <c r="I44" i="95"/>
  <c r="H44" i="95"/>
  <c r="G44" i="95"/>
  <c r="F44" i="95"/>
  <c r="E44" i="95"/>
  <c r="D44" i="95"/>
  <c r="C44" i="95"/>
  <c r="B44" i="95"/>
  <c r="A44" i="95"/>
  <c r="N43" i="95"/>
  <c r="M43" i="95"/>
  <c r="L43" i="95"/>
  <c r="K43" i="95"/>
  <c r="J43" i="95"/>
  <c r="I43" i="95"/>
  <c r="H43" i="95"/>
  <c r="G43" i="95"/>
  <c r="F43" i="95"/>
  <c r="E43" i="95"/>
  <c r="D43" i="95"/>
  <c r="C43" i="95"/>
  <c r="B43" i="95"/>
  <c r="A43" i="95"/>
  <c r="N42" i="95"/>
  <c r="M42" i="95"/>
  <c r="L42" i="95"/>
  <c r="K42" i="95"/>
  <c r="J42" i="95"/>
  <c r="I42" i="95"/>
  <c r="H42" i="95"/>
  <c r="G42" i="95"/>
  <c r="F42" i="95"/>
  <c r="E42" i="95"/>
  <c r="D42" i="95"/>
  <c r="C42" i="95"/>
  <c r="B42" i="95"/>
  <c r="A42" i="95"/>
  <c r="N41" i="95"/>
  <c r="M41" i="95"/>
  <c r="L41" i="95"/>
  <c r="K41" i="95"/>
  <c r="J41" i="95"/>
  <c r="I41" i="95"/>
  <c r="H41" i="95"/>
  <c r="G41" i="95"/>
  <c r="F41" i="95"/>
  <c r="E41" i="95"/>
  <c r="D41" i="95"/>
  <c r="C41" i="95"/>
  <c r="B41" i="95"/>
  <c r="A41" i="95"/>
  <c r="N40" i="95"/>
  <c r="M40" i="95"/>
  <c r="L40" i="95"/>
  <c r="K40" i="95"/>
  <c r="J40" i="95"/>
  <c r="I40" i="95"/>
  <c r="H40" i="95"/>
  <c r="G40" i="95"/>
  <c r="F40" i="95"/>
  <c r="E40" i="95"/>
  <c r="D40" i="95"/>
  <c r="C40" i="95"/>
  <c r="B40" i="95"/>
  <c r="A40" i="95"/>
  <c r="N39" i="95"/>
  <c r="M39" i="95"/>
  <c r="L39" i="95"/>
  <c r="K39" i="95"/>
  <c r="J39" i="95"/>
  <c r="I39" i="95"/>
  <c r="H39" i="95"/>
  <c r="G39" i="95"/>
  <c r="F39" i="95"/>
  <c r="E39" i="95"/>
  <c r="D39" i="95"/>
  <c r="C39" i="95"/>
  <c r="B39" i="95"/>
  <c r="A39" i="95"/>
  <c r="N38" i="95"/>
  <c r="M38" i="95"/>
  <c r="L38" i="95"/>
  <c r="K38" i="95"/>
  <c r="J38" i="95"/>
  <c r="I38" i="95"/>
  <c r="H38" i="95"/>
  <c r="G38" i="95"/>
  <c r="F38" i="95"/>
  <c r="E38" i="95"/>
  <c r="D38" i="95"/>
  <c r="C38" i="95"/>
  <c r="B38" i="95"/>
  <c r="A38" i="95"/>
  <c r="N37" i="95"/>
  <c r="M37" i="95"/>
  <c r="L37" i="95"/>
  <c r="K37" i="95"/>
  <c r="J37" i="95"/>
  <c r="I37" i="95"/>
  <c r="H37" i="95"/>
  <c r="G37" i="95"/>
  <c r="F37" i="95"/>
  <c r="E37" i="95"/>
  <c r="D37" i="95"/>
  <c r="C37" i="95"/>
  <c r="B37" i="95"/>
  <c r="A37" i="95"/>
  <c r="N36" i="95"/>
  <c r="M36" i="95"/>
  <c r="L36" i="95"/>
  <c r="K36" i="95"/>
  <c r="J36" i="95"/>
  <c r="I36" i="95"/>
  <c r="H36" i="95"/>
  <c r="G36" i="95"/>
  <c r="F36" i="95"/>
  <c r="E36" i="95"/>
  <c r="D36" i="95"/>
  <c r="C36" i="95"/>
  <c r="B36" i="95"/>
  <c r="A36" i="95"/>
  <c r="N35" i="95"/>
  <c r="M35" i="95"/>
  <c r="L35" i="95"/>
  <c r="K35" i="95"/>
  <c r="J35" i="95"/>
  <c r="I35" i="95"/>
  <c r="H35" i="95"/>
  <c r="G35" i="95"/>
  <c r="F35" i="95"/>
  <c r="E35" i="95"/>
  <c r="D35" i="95"/>
  <c r="C35" i="95"/>
  <c r="B35" i="95"/>
  <c r="A35" i="95"/>
  <c r="J34" i="95"/>
  <c r="E34" i="95"/>
  <c r="D34" i="95"/>
  <c r="C34" i="95"/>
  <c r="B34" i="95"/>
  <c r="A34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B33" i="95"/>
  <c r="A33" i="95"/>
  <c r="N32" i="95"/>
  <c r="M32" i="95"/>
  <c r="L32" i="95"/>
  <c r="K32" i="95"/>
  <c r="J32" i="95"/>
  <c r="I32" i="95"/>
  <c r="H32" i="95"/>
  <c r="G32" i="95"/>
  <c r="F32" i="95"/>
  <c r="E32" i="95"/>
  <c r="D32" i="95"/>
  <c r="C32" i="95"/>
  <c r="B32" i="95"/>
  <c r="A32" i="95"/>
  <c r="N31" i="95"/>
  <c r="M31" i="95"/>
  <c r="L31" i="95"/>
  <c r="K31" i="95"/>
  <c r="J31" i="95"/>
  <c r="I31" i="95"/>
  <c r="H31" i="95"/>
  <c r="G31" i="95"/>
  <c r="F31" i="95"/>
  <c r="E31" i="95"/>
  <c r="D31" i="95"/>
  <c r="C31" i="95"/>
  <c r="B31" i="95"/>
  <c r="A31" i="95"/>
  <c r="N30" i="95"/>
  <c r="M30" i="95"/>
  <c r="L30" i="95"/>
  <c r="K30" i="95"/>
  <c r="J30" i="95"/>
  <c r="I30" i="95"/>
  <c r="H30" i="95"/>
  <c r="G30" i="95"/>
  <c r="F30" i="95"/>
  <c r="E30" i="95"/>
  <c r="D30" i="95"/>
  <c r="C30" i="95"/>
  <c r="B30" i="95"/>
  <c r="A30" i="95"/>
  <c r="N29" i="95"/>
  <c r="M29" i="95"/>
  <c r="L29" i="95"/>
  <c r="K29" i="95"/>
  <c r="J29" i="95"/>
  <c r="I29" i="95"/>
  <c r="H29" i="95"/>
  <c r="G29" i="95"/>
  <c r="F29" i="95"/>
  <c r="E29" i="95"/>
  <c r="D29" i="95"/>
  <c r="C29" i="95"/>
  <c r="B29" i="95"/>
  <c r="A29" i="95"/>
  <c r="N28" i="95"/>
  <c r="M28" i="95"/>
  <c r="L28" i="95"/>
  <c r="K28" i="95"/>
  <c r="J28" i="95"/>
  <c r="I28" i="95"/>
  <c r="H28" i="95"/>
  <c r="G28" i="95"/>
  <c r="F28" i="95"/>
  <c r="E28" i="95"/>
  <c r="D28" i="95"/>
  <c r="C28" i="95"/>
  <c r="B28" i="95"/>
  <c r="A28" i="95"/>
  <c r="N27" i="95"/>
  <c r="M27" i="95"/>
  <c r="L27" i="95"/>
  <c r="K27" i="95"/>
  <c r="J27" i="95"/>
  <c r="I27" i="95"/>
  <c r="H27" i="95"/>
  <c r="G27" i="95"/>
  <c r="F27" i="95"/>
  <c r="E27" i="95"/>
  <c r="D27" i="95"/>
  <c r="C27" i="95"/>
  <c r="B27" i="95"/>
  <c r="A27" i="95"/>
  <c r="N26" i="95"/>
  <c r="M26" i="95"/>
  <c r="L26" i="95"/>
  <c r="K26" i="95"/>
  <c r="J26" i="95"/>
  <c r="I26" i="95"/>
  <c r="H26" i="95"/>
  <c r="G26" i="95"/>
  <c r="F26" i="95"/>
  <c r="E26" i="95"/>
  <c r="D26" i="95"/>
  <c r="C26" i="95"/>
  <c r="B26" i="95"/>
  <c r="A26" i="95"/>
  <c r="N25" i="95"/>
  <c r="M25" i="95"/>
  <c r="L25" i="95"/>
  <c r="K25" i="95"/>
  <c r="J25" i="95"/>
  <c r="I25" i="95"/>
  <c r="H25" i="95"/>
  <c r="G25" i="95"/>
  <c r="F25" i="95"/>
  <c r="E25" i="95"/>
  <c r="D25" i="95"/>
  <c r="C25" i="95"/>
  <c r="B25" i="95"/>
  <c r="A25" i="95"/>
  <c r="N24" i="95"/>
  <c r="M24" i="95"/>
  <c r="L24" i="95"/>
  <c r="K24" i="95"/>
  <c r="J24" i="95"/>
  <c r="I24" i="95"/>
  <c r="H24" i="95"/>
  <c r="G24" i="95"/>
  <c r="F24" i="95"/>
  <c r="E24" i="95"/>
  <c r="D24" i="95"/>
  <c r="C24" i="95"/>
  <c r="B24" i="95"/>
  <c r="A24" i="95"/>
  <c r="N23" i="95"/>
  <c r="M23" i="95"/>
  <c r="L23" i="95"/>
  <c r="K23" i="95"/>
  <c r="J23" i="95"/>
  <c r="I23" i="95"/>
  <c r="H23" i="95"/>
  <c r="G23" i="95"/>
  <c r="F23" i="95"/>
  <c r="E23" i="95"/>
  <c r="D23" i="95"/>
  <c r="C23" i="95"/>
  <c r="B23" i="95"/>
  <c r="A23" i="95"/>
  <c r="N22" i="95"/>
  <c r="M22" i="95"/>
  <c r="L22" i="95"/>
  <c r="K22" i="95"/>
  <c r="J22" i="95"/>
  <c r="I22" i="95"/>
  <c r="H22" i="95"/>
  <c r="G22" i="95"/>
  <c r="F22" i="95"/>
  <c r="E22" i="95"/>
  <c r="D22" i="95"/>
  <c r="C22" i="95"/>
  <c r="B22" i="95"/>
  <c r="A22" i="95"/>
  <c r="N21" i="95"/>
  <c r="M21" i="95"/>
  <c r="L21" i="95"/>
  <c r="K21" i="95"/>
  <c r="J21" i="95"/>
  <c r="I21" i="95"/>
  <c r="H21" i="95"/>
  <c r="G21" i="95"/>
  <c r="F21" i="95"/>
  <c r="E21" i="95"/>
  <c r="D21" i="95"/>
  <c r="C21" i="95"/>
  <c r="B21" i="95"/>
  <c r="A21" i="95"/>
  <c r="N20" i="95"/>
  <c r="M20" i="95"/>
  <c r="L20" i="95"/>
  <c r="K20" i="95"/>
  <c r="J20" i="95"/>
  <c r="I20" i="95"/>
  <c r="H20" i="95"/>
  <c r="G20" i="95"/>
  <c r="F20" i="95"/>
  <c r="E20" i="95"/>
  <c r="D20" i="95"/>
  <c r="C20" i="95"/>
  <c r="B20" i="95"/>
  <c r="A20" i="95"/>
  <c r="J19" i="95"/>
  <c r="E19" i="95"/>
  <c r="D19" i="95"/>
  <c r="C19" i="95"/>
  <c r="B19" i="95"/>
  <c r="A19" i="95"/>
  <c r="N18" i="95"/>
  <c r="M18" i="95"/>
  <c r="L18" i="95"/>
  <c r="K18" i="95"/>
  <c r="J18" i="95"/>
  <c r="I18" i="95"/>
  <c r="H18" i="95"/>
  <c r="G18" i="95"/>
  <c r="F18" i="95"/>
  <c r="E18" i="95"/>
  <c r="D18" i="95"/>
  <c r="C18" i="95"/>
  <c r="B18" i="95"/>
  <c r="A18" i="95"/>
  <c r="N17" i="95"/>
  <c r="M17" i="95"/>
  <c r="L17" i="95"/>
  <c r="K17" i="95"/>
  <c r="J17" i="95"/>
  <c r="I17" i="95"/>
  <c r="H17" i="95"/>
  <c r="G17" i="95"/>
  <c r="F17" i="95"/>
  <c r="E17" i="95"/>
  <c r="D17" i="95"/>
  <c r="C17" i="95"/>
  <c r="B17" i="95"/>
  <c r="A17" i="95"/>
  <c r="N16" i="95"/>
  <c r="M16" i="95"/>
  <c r="L16" i="95"/>
  <c r="K16" i="95"/>
  <c r="J16" i="95"/>
  <c r="I16" i="95"/>
  <c r="H16" i="95"/>
  <c r="G16" i="95"/>
  <c r="F16" i="95"/>
  <c r="E16" i="95"/>
  <c r="D16" i="95"/>
  <c r="C16" i="95"/>
  <c r="B16" i="95"/>
  <c r="A16" i="95"/>
  <c r="N15" i="95"/>
  <c r="M15" i="95"/>
  <c r="L15" i="95"/>
  <c r="K15" i="95"/>
  <c r="J15" i="95"/>
  <c r="I15" i="95"/>
  <c r="H15" i="95"/>
  <c r="G15" i="95"/>
  <c r="F15" i="95"/>
  <c r="E15" i="95"/>
  <c r="D15" i="95"/>
  <c r="C15" i="95"/>
  <c r="B15" i="95"/>
  <c r="A15" i="95"/>
  <c r="N14" i="95"/>
  <c r="M14" i="95"/>
  <c r="L14" i="95"/>
  <c r="K14" i="95"/>
  <c r="J14" i="95"/>
  <c r="I14" i="95"/>
  <c r="H14" i="95"/>
  <c r="G14" i="95"/>
  <c r="F14" i="95"/>
  <c r="E14" i="95"/>
  <c r="D14" i="95"/>
  <c r="C14" i="95"/>
  <c r="B14" i="95"/>
  <c r="A14" i="95"/>
  <c r="N13" i="95"/>
  <c r="M13" i="95"/>
  <c r="L13" i="95"/>
  <c r="K13" i="95"/>
  <c r="J13" i="95"/>
  <c r="I13" i="95"/>
  <c r="H13" i="95"/>
  <c r="G13" i="95"/>
  <c r="F13" i="95"/>
  <c r="E13" i="95"/>
  <c r="D13" i="95"/>
  <c r="C13" i="95"/>
  <c r="B13" i="95"/>
  <c r="A13" i="95"/>
  <c r="N12" i="95"/>
  <c r="M12" i="95"/>
  <c r="L12" i="95"/>
  <c r="K12" i="95"/>
  <c r="J12" i="95"/>
  <c r="I12" i="95"/>
  <c r="H12" i="95"/>
  <c r="G12" i="95"/>
  <c r="F12" i="95"/>
  <c r="E12" i="95"/>
  <c r="D12" i="95"/>
  <c r="C12" i="95"/>
  <c r="B12" i="95"/>
  <c r="A12" i="95"/>
  <c r="N11" i="95"/>
  <c r="M11" i="95"/>
  <c r="L11" i="95"/>
  <c r="K11" i="95"/>
  <c r="J11" i="95"/>
  <c r="I11" i="95"/>
  <c r="H11" i="95"/>
  <c r="G11" i="95"/>
  <c r="F11" i="95"/>
  <c r="E11" i="95"/>
  <c r="D11" i="95"/>
  <c r="C11" i="95"/>
  <c r="B11" i="95"/>
  <c r="A11" i="95"/>
  <c r="N10" i="95"/>
  <c r="M10" i="95"/>
  <c r="L10" i="95"/>
  <c r="K10" i="95"/>
  <c r="J10" i="95"/>
  <c r="I10" i="95"/>
  <c r="H10" i="95"/>
  <c r="G10" i="95"/>
  <c r="F10" i="95"/>
  <c r="E10" i="95"/>
  <c r="D10" i="95"/>
  <c r="C10" i="95"/>
  <c r="B10" i="95"/>
  <c r="A10" i="95"/>
  <c r="N9" i="95"/>
  <c r="M9" i="95"/>
  <c r="L9" i="95"/>
  <c r="K9" i="95"/>
  <c r="J9" i="95"/>
  <c r="I9" i="95"/>
  <c r="H9" i="95"/>
  <c r="G9" i="95"/>
  <c r="F9" i="95"/>
  <c r="E9" i="95"/>
  <c r="D9" i="95"/>
  <c r="C9" i="95"/>
  <c r="B9" i="95"/>
  <c r="A9" i="95"/>
  <c r="N8" i="95"/>
  <c r="M8" i="95"/>
  <c r="L8" i="95"/>
  <c r="K8" i="95"/>
  <c r="J8" i="95"/>
  <c r="I8" i="95"/>
  <c r="H8" i="95"/>
  <c r="G8" i="95"/>
  <c r="F8" i="95"/>
  <c r="E8" i="95"/>
  <c r="D8" i="95"/>
  <c r="C8" i="95"/>
  <c r="B8" i="95"/>
  <c r="A8" i="95"/>
  <c r="O123" i="95"/>
  <c r="P123" i="95" s="1"/>
  <c r="O104" i="95" l="1"/>
  <c r="P104" i="95" s="1"/>
  <c r="O108" i="95"/>
  <c r="P108" i="95" s="1"/>
  <c r="O119" i="95"/>
  <c r="P119" i="95" s="1"/>
  <c r="O126" i="95"/>
  <c r="P126" i="95" s="1"/>
  <c r="O19" i="95"/>
  <c r="P19" i="95" s="1"/>
  <c r="O22" i="95"/>
  <c r="P22" i="95" s="1"/>
  <c r="O41" i="95"/>
  <c r="P41" i="95" s="1"/>
  <c r="O11" i="95"/>
  <c r="P11" i="95" s="1"/>
  <c r="O30" i="95"/>
  <c r="P30" i="95" s="1"/>
  <c r="O34" i="95"/>
  <c r="P34" i="95" s="1"/>
  <c r="O37" i="95"/>
  <c r="P37" i="95" s="1"/>
  <c r="O26" i="95"/>
  <c r="P26" i="95" s="1"/>
  <c r="O10" i="95"/>
  <c r="P10" i="95" s="1"/>
  <c r="O25" i="95"/>
  <c r="P25" i="95" s="1"/>
  <c r="O33" i="95"/>
  <c r="P33" i="95" s="1"/>
  <c r="O36" i="95"/>
  <c r="P36" i="95" s="1"/>
  <c r="O8" i="95"/>
  <c r="P8" i="95" s="1"/>
  <c r="O12" i="95"/>
  <c r="P12" i="95" s="1"/>
  <c r="O13" i="95"/>
  <c r="P13" i="95" s="1"/>
  <c r="O16" i="95"/>
  <c r="P16" i="95" s="1"/>
  <c r="O20" i="95"/>
  <c r="P20" i="95" s="1"/>
  <c r="O23" i="95"/>
  <c r="P23" i="95" s="1"/>
  <c r="O27" i="95"/>
  <c r="P27" i="95" s="1"/>
  <c r="O28" i="95"/>
  <c r="P28" i="95" s="1"/>
  <c r="O31" i="95"/>
  <c r="P31" i="95" s="1"/>
  <c r="O35" i="95"/>
  <c r="P35" i="95" s="1"/>
  <c r="O38" i="95"/>
  <c r="P38" i="95" s="1"/>
  <c r="O39" i="95"/>
  <c r="P39" i="95" s="1"/>
  <c r="O42" i="95"/>
  <c r="P42" i="95" s="1"/>
  <c r="O43" i="95"/>
  <c r="P43" i="95" s="1"/>
  <c r="O46" i="95"/>
  <c r="P46" i="95" s="1"/>
  <c r="O47" i="95"/>
  <c r="P47" i="95" s="1"/>
  <c r="O45" i="95"/>
  <c r="P45" i="95" s="1"/>
  <c r="O15" i="95"/>
  <c r="P15" i="95" s="1"/>
  <c r="O18" i="95"/>
  <c r="P18" i="95" s="1"/>
  <c r="O21" i="95"/>
  <c r="P21" i="95" s="1"/>
  <c r="O44" i="95"/>
  <c r="P44" i="95" s="1"/>
  <c r="O9" i="95"/>
  <c r="P9" i="95" s="1"/>
  <c r="O17" i="95"/>
  <c r="P17" i="95" s="1"/>
  <c r="O24" i="95"/>
  <c r="P24" i="95" s="1"/>
  <c r="O32" i="95"/>
  <c r="P32" i="95" s="1"/>
  <c r="O14" i="95"/>
  <c r="P14" i="95" s="1"/>
  <c r="O29" i="95"/>
  <c r="P29" i="95" s="1"/>
  <c r="O40" i="95"/>
  <c r="P40" i="95" s="1"/>
  <c r="O48" i="95"/>
  <c r="P48" i="95" s="1"/>
  <c r="O51" i="95"/>
  <c r="P51" i="95" s="1"/>
  <c r="O49" i="95"/>
  <c r="P49" i="95" s="1"/>
  <c r="O52" i="95"/>
  <c r="P52" i="95" s="1"/>
  <c r="O56" i="95"/>
  <c r="P56" i="95" s="1"/>
  <c r="O60" i="95"/>
  <c r="P60" i="95" s="1"/>
  <c r="O64" i="95"/>
  <c r="P64" i="95" s="1"/>
  <c r="O67" i="95"/>
  <c r="P67" i="95" s="1"/>
  <c r="O71" i="95"/>
  <c r="P71" i="95" s="1"/>
  <c r="O75" i="95"/>
  <c r="P75" i="95" s="1"/>
  <c r="O79" i="95"/>
  <c r="P79" i="95" s="1"/>
  <c r="O82" i="95"/>
  <c r="P82" i="95" s="1"/>
  <c r="O86" i="95"/>
  <c r="P86" i="95" s="1"/>
  <c r="O90" i="95"/>
  <c r="P90" i="95" s="1"/>
  <c r="O94" i="95"/>
  <c r="P94" i="95" s="1"/>
  <c r="O98" i="95"/>
  <c r="P98" i="95" s="1"/>
  <c r="O102" i="95"/>
  <c r="P102" i="95" s="1"/>
  <c r="O106" i="95"/>
  <c r="P106" i="95" s="1"/>
  <c r="O113" i="95"/>
  <c r="P113" i="95" s="1"/>
  <c r="O117" i="95"/>
  <c r="P117" i="95" s="1"/>
  <c r="O121" i="95"/>
  <c r="P121" i="95" s="1"/>
  <c r="O55" i="95"/>
  <c r="P55" i="95" s="1"/>
  <c r="O59" i="95"/>
  <c r="P59" i="95" s="1"/>
  <c r="O63" i="95"/>
  <c r="P63" i="95" s="1"/>
  <c r="O66" i="95"/>
  <c r="P66" i="95" s="1"/>
  <c r="O70" i="95"/>
  <c r="P70" i="95" s="1"/>
  <c r="O74" i="95"/>
  <c r="P74" i="95" s="1"/>
  <c r="O78" i="95"/>
  <c r="P78" i="95" s="1"/>
  <c r="O81" i="95"/>
  <c r="P81" i="95" s="1"/>
  <c r="O85" i="95"/>
  <c r="P85" i="95" s="1"/>
  <c r="O89" i="95"/>
  <c r="P89" i="95" s="1"/>
  <c r="O93" i="95"/>
  <c r="P93" i="95" s="1"/>
  <c r="O97" i="95"/>
  <c r="P97" i="95" s="1"/>
  <c r="O101" i="95"/>
  <c r="P101" i="95" s="1"/>
  <c r="O105" i="95"/>
  <c r="P105" i="95" s="1"/>
  <c r="O109" i="95"/>
  <c r="P109" i="95" s="1"/>
  <c r="O112" i="95"/>
  <c r="P112" i="95" s="1"/>
  <c r="O116" i="95"/>
  <c r="P116" i="95" s="1"/>
  <c r="O120" i="95"/>
  <c r="P120" i="95" s="1"/>
  <c r="O124" i="95"/>
  <c r="P124" i="95" s="1"/>
  <c r="O54" i="95"/>
  <c r="P54" i="95" s="1"/>
  <c r="O58" i="95"/>
  <c r="P58" i="95" s="1"/>
  <c r="O62" i="95"/>
  <c r="P62" i="95" s="1"/>
  <c r="O69" i="95"/>
  <c r="P69" i="95" s="1"/>
  <c r="O73" i="95"/>
  <c r="P73" i="95" s="1"/>
  <c r="O77" i="95"/>
  <c r="P77" i="95" s="1"/>
  <c r="O84" i="95"/>
  <c r="P84" i="95" s="1"/>
  <c r="O88" i="95"/>
  <c r="P88" i="95" s="1"/>
  <c r="O92" i="95"/>
  <c r="P92" i="95" s="1"/>
  <c r="O96" i="95"/>
  <c r="P96" i="95" s="1"/>
  <c r="O100" i="95"/>
  <c r="P100" i="95" s="1"/>
  <c r="O111" i="95"/>
  <c r="P111" i="95" s="1"/>
  <c r="O115" i="95"/>
  <c r="P115" i="95" s="1"/>
  <c r="O50" i="95"/>
  <c r="P50" i="95" s="1"/>
  <c r="O53" i="95"/>
  <c r="P53" i="95" s="1"/>
  <c r="O57" i="95"/>
  <c r="P57" i="95" s="1"/>
  <c r="O61" i="95"/>
  <c r="P61" i="95" s="1"/>
  <c r="O65" i="95"/>
  <c r="P65" i="95" s="1"/>
  <c r="O68" i="95"/>
  <c r="P68" i="95" s="1"/>
  <c r="O72" i="95"/>
  <c r="P72" i="95" s="1"/>
  <c r="O76" i="95"/>
  <c r="P76" i="95" s="1"/>
  <c r="O80" i="95"/>
  <c r="P80" i="95" s="1"/>
  <c r="O83" i="95"/>
  <c r="P83" i="95" s="1"/>
  <c r="O87" i="95"/>
  <c r="P87" i="95" s="1"/>
  <c r="O91" i="95"/>
  <c r="P91" i="95" s="1"/>
  <c r="O95" i="95"/>
  <c r="P95" i="95" s="1"/>
  <c r="O99" i="95"/>
  <c r="P99" i="95" s="1"/>
  <c r="O103" i="95"/>
  <c r="P103" i="95" s="1"/>
  <c r="O107" i="95"/>
  <c r="P107" i="95" s="1"/>
  <c r="O110" i="95"/>
  <c r="P110" i="95" s="1"/>
  <c r="O114" i="95"/>
  <c r="P114" i="95" s="1"/>
  <c r="O118" i="95"/>
  <c r="P118" i="95" s="1"/>
  <c r="O122" i="95"/>
  <c r="P122" i="95" s="1"/>
  <c r="O125" i="95"/>
  <c r="P125" i="95" s="1"/>
  <c r="A132" i="93" l="1"/>
  <c r="B132" i="93"/>
  <c r="C132" i="93"/>
  <c r="D132" i="93"/>
  <c r="O132" i="93" s="1"/>
  <c r="P132" i="93" s="1"/>
  <c r="E132" i="93"/>
  <c r="F132" i="93"/>
  <c r="G132" i="93"/>
  <c r="H132" i="93"/>
  <c r="I132" i="93"/>
  <c r="J132" i="93"/>
  <c r="K132" i="93"/>
  <c r="L132" i="93"/>
  <c r="M132" i="93"/>
  <c r="N132" i="93"/>
  <c r="A116" i="93"/>
  <c r="B116" i="93"/>
  <c r="C116" i="93"/>
  <c r="D116" i="93"/>
  <c r="O116" i="93" s="1"/>
  <c r="P116" i="93" s="1"/>
  <c r="E116" i="93"/>
  <c r="F116" i="93"/>
  <c r="G116" i="93"/>
  <c r="H116" i="93"/>
  <c r="I116" i="93"/>
  <c r="J116" i="93"/>
  <c r="K116" i="93"/>
  <c r="L116" i="93"/>
  <c r="M116" i="93"/>
  <c r="N116" i="93"/>
  <c r="A100" i="93"/>
  <c r="B100" i="93"/>
  <c r="C100" i="93"/>
  <c r="D100" i="93"/>
  <c r="E100" i="93"/>
  <c r="F100" i="93"/>
  <c r="G100" i="93"/>
  <c r="H100" i="93"/>
  <c r="I100" i="93"/>
  <c r="J100" i="93"/>
  <c r="K100" i="93"/>
  <c r="L100" i="93"/>
  <c r="M100" i="93"/>
  <c r="N100" i="93"/>
  <c r="A86" i="93"/>
  <c r="B86" i="93"/>
  <c r="C86" i="93"/>
  <c r="D86" i="93"/>
  <c r="E86" i="93"/>
  <c r="F86" i="93"/>
  <c r="G86" i="93"/>
  <c r="H86" i="93"/>
  <c r="I86" i="93"/>
  <c r="J86" i="93"/>
  <c r="K86" i="93"/>
  <c r="L86" i="93"/>
  <c r="M86" i="93"/>
  <c r="N86" i="93"/>
  <c r="A70" i="93"/>
  <c r="B70" i="93"/>
  <c r="C70" i="93"/>
  <c r="D70" i="93"/>
  <c r="O70" i="93" s="1"/>
  <c r="P70" i="93" s="1"/>
  <c r="E70" i="93"/>
  <c r="F70" i="93"/>
  <c r="G70" i="93"/>
  <c r="H70" i="93"/>
  <c r="I70" i="93"/>
  <c r="J70" i="93"/>
  <c r="K70" i="93"/>
  <c r="L70" i="93"/>
  <c r="M70" i="93"/>
  <c r="N70" i="93"/>
  <c r="A54" i="93"/>
  <c r="B54" i="93"/>
  <c r="C54" i="93"/>
  <c r="D54" i="93"/>
  <c r="E54" i="93"/>
  <c r="F54" i="93"/>
  <c r="G54" i="93"/>
  <c r="H54" i="93"/>
  <c r="I54" i="93"/>
  <c r="J54" i="93"/>
  <c r="K54" i="93"/>
  <c r="L54" i="93"/>
  <c r="M54" i="93"/>
  <c r="N54" i="93"/>
  <c r="A38" i="93"/>
  <c r="B38" i="93"/>
  <c r="C38" i="93"/>
  <c r="D38" i="93"/>
  <c r="E38" i="93"/>
  <c r="F38" i="93"/>
  <c r="G38" i="93"/>
  <c r="H38" i="93"/>
  <c r="I38" i="93"/>
  <c r="J38" i="93"/>
  <c r="K38" i="93"/>
  <c r="L38" i="93"/>
  <c r="M38" i="93"/>
  <c r="N38" i="93"/>
  <c r="A22" i="93"/>
  <c r="B22" i="93"/>
  <c r="C22" i="93"/>
  <c r="D22" i="93"/>
  <c r="E22" i="93"/>
  <c r="O22" i="93" s="1"/>
  <c r="P22" i="93" s="1"/>
  <c r="F22" i="93"/>
  <c r="G22" i="93"/>
  <c r="H22" i="93"/>
  <c r="I22" i="93"/>
  <c r="J22" i="93"/>
  <c r="K22" i="93"/>
  <c r="L22" i="93"/>
  <c r="M22" i="93"/>
  <c r="N22" i="93"/>
  <c r="A133" i="93"/>
  <c r="B133" i="93"/>
  <c r="C133" i="93"/>
  <c r="D133" i="93"/>
  <c r="E133" i="93"/>
  <c r="F133" i="93"/>
  <c r="G133" i="93"/>
  <c r="H133" i="93"/>
  <c r="I133" i="93"/>
  <c r="J133" i="93"/>
  <c r="K133" i="93"/>
  <c r="L133" i="93"/>
  <c r="M133" i="93"/>
  <c r="N133" i="93"/>
  <c r="A117" i="93"/>
  <c r="B117" i="93"/>
  <c r="C117" i="93"/>
  <c r="D117" i="93"/>
  <c r="E117" i="93"/>
  <c r="F117" i="93"/>
  <c r="G117" i="93"/>
  <c r="H117" i="93"/>
  <c r="I117" i="93"/>
  <c r="J117" i="93"/>
  <c r="K117" i="93"/>
  <c r="L117" i="93"/>
  <c r="M117" i="93"/>
  <c r="N117" i="93"/>
  <c r="A101" i="93"/>
  <c r="B101" i="93"/>
  <c r="C101" i="93"/>
  <c r="D101" i="93"/>
  <c r="E101" i="93"/>
  <c r="F101" i="93"/>
  <c r="G101" i="93"/>
  <c r="H101" i="93"/>
  <c r="I101" i="93"/>
  <c r="J101" i="93"/>
  <c r="K101" i="93"/>
  <c r="L101" i="93"/>
  <c r="M101" i="93"/>
  <c r="N101" i="93"/>
  <c r="A87" i="93"/>
  <c r="B87" i="93"/>
  <c r="C87" i="93"/>
  <c r="D87" i="93"/>
  <c r="E87" i="93"/>
  <c r="F87" i="93"/>
  <c r="G87" i="93"/>
  <c r="H87" i="93"/>
  <c r="I87" i="93"/>
  <c r="J87" i="93"/>
  <c r="K87" i="93"/>
  <c r="L87" i="93"/>
  <c r="M87" i="93"/>
  <c r="N87" i="93"/>
  <c r="A71" i="93"/>
  <c r="B71" i="93"/>
  <c r="C71" i="93"/>
  <c r="D71" i="93"/>
  <c r="E71" i="93"/>
  <c r="F71" i="93"/>
  <c r="G71" i="93"/>
  <c r="H71" i="93"/>
  <c r="I71" i="93"/>
  <c r="J71" i="93"/>
  <c r="K71" i="93"/>
  <c r="L71" i="93"/>
  <c r="M71" i="93"/>
  <c r="N71" i="93"/>
  <c r="A55" i="93"/>
  <c r="B55" i="93"/>
  <c r="C55" i="93"/>
  <c r="D55" i="93"/>
  <c r="E55" i="93"/>
  <c r="F55" i="93"/>
  <c r="G55" i="93"/>
  <c r="H55" i="93"/>
  <c r="I55" i="93"/>
  <c r="J55" i="93"/>
  <c r="K55" i="93"/>
  <c r="L55" i="93"/>
  <c r="M55" i="93"/>
  <c r="N55" i="93"/>
  <c r="A39" i="93"/>
  <c r="B39" i="93"/>
  <c r="C39" i="93"/>
  <c r="D39" i="93"/>
  <c r="E39" i="93"/>
  <c r="F39" i="93"/>
  <c r="G39" i="93"/>
  <c r="H39" i="93"/>
  <c r="I39" i="93"/>
  <c r="J39" i="93"/>
  <c r="K39" i="93"/>
  <c r="L39" i="93"/>
  <c r="M39" i="93"/>
  <c r="N39" i="93"/>
  <c r="A23" i="93"/>
  <c r="B23" i="93"/>
  <c r="C23" i="93"/>
  <c r="D23" i="93"/>
  <c r="E23" i="93"/>
  <c r="F23" i="93"/>
  <c r="G23" i="93"/>
  <c r="H23" i="93"/>
  <c r="I23" i="93"/>
  <c r="J23" i="93"/>
  <c r="K23" i="93"/>
  <c r="L23" i="93"/>
  <c r="M23" i="93"/>
  <c r="N23" i="93"/>
  <c r="N131" i="93"/>
  <c r="M131" i="93"/>
  <c r="L131" i="93"/>
  <c r="K131" i="93"/>
  <c r="J131" i="93"/>
  <c r="I131" i="93"/>
  <c r="H131" i="93"/>
  <c r="G131" i="93"/>
  <c r="F131" i="93"/>
  <c r="E131" i="93"/>
  <c r="D131" i="93"/>
  <c r="C131" i="93"/>
  <c r="B131" i="93"/>
  <c r="A131" i="93"/>
  <c r="N130" i="93"/>
  <c r="M130" i="93"/>
  <c r="L130" i="93"/>
  <c r="K130" i="93"/>
  <c r="J130" i="93"/>
  <c r="I130" i="93"/>
  <c r="H130" i="93"/>
  <c r="G130" i="93"/>
  <c r="F130" i="93"/>
  <c r="E130" i="93"/>
  <c r="D130" i="93"/>
  <c r="C130" i="93"/>
  <c r="B130" i="93"/>
  <c r="A130" i="93"/>
  <c r="J129" i="93"/>
  <c r="E129" i="93"/>
  <c r="D129" i="93"/>
  <c r="C129" i="93"/>
  <c r="B129" i="93"/>
  <c r="A129" i="93"/>
  <c r="N128" i="93"/>
  <c r="M128" i="93"/>
  <c r="L128" i="93"/>
  <c r="K128" i="93"/>
  <c r="J128" i="93"/>
  <c r="I128" i="93"/>
  <c r="H128" i="93"/>
  <c r="G128" i="93"/>
  <c r="F128" i="93"/>
  <c r="E128" i="93"/>
  <c r="D128" i="93"/>
  <c r="C128" i="93"/>
  <c r="B128" i="93"/>
  <c r="A128" i="93"/>
  <c r="N127" i="93"/>
  <c r="M127" i="93"/>
  <c r="L127" i="93"/>
  <c r="K127" i="93"/>
  <c r="J127" i="93"/>
  <c r="I127" i="93"/>
  <c r="H127" i="93"/>
  <c r="G127" i="93"/>
  <c r="F127" i="93"/>
  <c r="E127" i="93"/>
  <c r="D127" i="93"/>
  <c r="C127" i="93"/>
  <c r="B127" i="93"/>
  <c r="A127" i="93"/>
  <c r="N126" i="93"/>
  <c r="M126" i="93"/>
  <c r="L126" i="93"/>
  <c r="K126" i="93"/>
  <c r="J126" i="93"/>
  <c r="I126" i="93"/>
  <c r="H126" i="93"/>
  <c r="G126" i="93"/>
  <c r="F126" i="93"/>
  <c r="E126" i="93"/>
  <c r="D126" i="93"/>
  <c r="C126" i="93"/>
  <c r="B126" i="93"/>
  <c r="A126" i="93"/>
  <c r="J125" i="93"/>
  <c r="E125" i="93"/>
  <c r="D125" i="93"/>
  <c r="C125" i="93"/>
  <c r="B125" i="93"/>
  <c r="A125" i="93"/>
  <c r="N124" i="93"/>
  <c r="M124" i="93"/>
  <c r="L124" i="93"/>
  <c r="K124" i="93"/>
  <c r="J124" i="93"/>
  <c r="I124" i="93"/>
  <c r="H124" i="93"/>
  <c r="G124" i="93"/>
  <c r="F124" i="93"/>
  <c r="E124" i="93"/>
  <c r="D124" i="93"/>
  <c r="C124" i="93"/>
  <c r="B124" i="93"/>
  <c r="A124" i="93"/>
  <c r="N123" i="93"/>
  <c r="M123" i="93"/>
  <c r="L123" i="93"/>
  <c r="K123" i="93"/>
  <c r="J123" i="93"/>
  <c r="I123" i="93"/>
  <c r="H123" i="93"/>
  <c r="G123" i="93"/>
  <c r="F123" i="93"/>
  <c r="E123" i="93"/>
  <c r="D123" i="93"/>
  <c r="C123" i="93"/>
  <c r="B123" i="93"/>
  <c r="A123" i="93"/>
  <c r="N122" i="93"/>
  <c r="M122" i="93"/>
  <c r="L122" i="93"/>
  <c r="K122" i="93"/>
  <c r="J122" i="93"/>
  <c r="I122" i="93"/>
  <c r="H122" i="93"/>
  <c r="G122" i="93"/>
  <c r="F122" i="93"/>
  <c r="E122" i="93"/>
  <c r="D122" i="93"/>
  <c r="C122" i="93"/>
  <c r="B122" i="93"/>
  <c r="A122" i="93"/>
  <c r="N121" i="93"/>
  <c r="M121" i="93"/>
  <c r="L121" i="93"/>
  <c r="K121" i="93"/>
  <c r="J121" i="93"/>
  <c r="I121" i="93"/>
  <c r="H121" i="93"/>
  <c r="G121" i="93"/>
  <c r="F121" i="93"/>
  <c r="E121" i="93"/>
  <c r="D121" i="93"/>
  <c r="C121" i="93"/>
  <c r="B121" i="93"/>
  <c r="A121" i="93"/>
  <c r="N120" i="93"/>
  <c r="M120" i="93"/>
  <c r="L120" i="93"/>
  <c r="K120" i="93"/>
  <c r="J120" i="93"/>
  <c r="I120" i="93"/>
  <c r="H120" i="93"/>
  <c r="G120" i="93"/>
  <c r="F120" i="93"/>
  <c r="E120" i="93"/>
  <c r="D120" i="93"/>
  <c r="C120" i="93"/>
  <c r="B120" i="93"/>
  <c r="A120" i="93"/>
  <c r="N119" i="93"/>
  <c r="M119" i="93"/>
  <c r="L119" i="93"/>
  <c r="K119" i="93"/>
  <c r="J119" i="93"/>
  <c r="I119" i="93"/>
  <c r="H119" i="93"/>
  <c r="G119" i="93"/>
  <c r="F119" i="93"/>
  <c r="E119" i="93"/>
  <c r="D119" i="93"/>
  <c r="C119" i="93"/>
  <c r="B119" i="93"/>
  <c r="A119" i="93"/>
  <c r="N118" i="93"/>
  <c r="M118" i="93"/>
  <c r="L118" i="93"/>
  <c r="K118" i="93"/>
  <c r="J118" i="93"/>
  <c r="I118" i="93"/>
  <c r="H118" i="93"/>
  <c r="G118" i="93"/>
  <c r="F118" i="93"/>
  <c r="E118" i="93"/>
  <c r="D118" i="93"/>
  <c r="C118" i="93"/>
  <c r="B118" i="93"/>
  <c r="A118" i="93"/>
  <c r="N115" i="93"/>
  <c r="M115" i="93"/>
  <c r="L115" i="93"/>
  <c r="K115" i="93"/>
  <c r="J115" i="93"/>
  <c r="I115" i="93"/>
  <c r="H115" i="93"/>
  <c r="G115" i="93"/>
  <c r="F115" i="93"/>
  <c r="E115" i="93"/>
  <c r="D115" i="93"/>
  <c r="C115" i="93"/>
  <c r="B115" i="93"/>
  <c r="A115" i="93"/>
  <c r="N114" i="93"/>
  <c r="M114" i="93"/>
  <c r="L114" i="93"/>
  <c r="K114" i="93"/>
  <c r="J114" i="93"/>
  <c r="I114" i="93"/>
  <c r="H114" i="93"/>
  <c r="G114" i="93"/>
  <c r="F114" i="93"/>
  <c r="E114" i="93"/>
  <c r="D114" i="93"/>
  <c r="C114" i="93"/>
  <c r="B114" i="93"/>
  <c r="A114" i="93"/>
  <c r="J113" i="93"/>
  <c r="E113" i="93"/>
  <c r="D113" i="93"/>
  <c r="C113" i="93"/>
  <c r="B113" i="93"/>
  <c r="A113" i="93"/>
  <c r="N112" i="93"/>
  <c r="M112" i="93"/>
  <c r="L112" i="93"/>
  <c r="K112" i="93"/>
  <c r="J112" i="93"/>
  <c r="I112" i="93"/>
  <c r="H112" i="93"/>
  <c r="G112" i="93"/>
  <c r="F112" i="93"/>
  <c r="E112" i="93"/>
  <c r="D112" i="93"/>
  <c r="C112" i="93"/>
  <c r="B112" i="93"/>
  <c r="A112" i="93"/>
  <c r="N111" i="93"/>
  <c r="M111" i="93"/>
  <c r="L111" i="93"/>
  <c r="K111" i="93"/>
  <c r="J111" i="93"/>
  <c r="I111" i="93"/>
  <c r="H111" i="93"/>
  <c r="G111" i="93"/>
  <c r="F111" i="93"/>
  <c r="E111" i="93"/>
  <c r="D111" i="93"/>
  <c r="C111" i="93"/>
  <c r="B111" i="93"/>
  <c r="A111" i="93"/>
  <c r="N110" i="93"/>
  <c r="M110" i="93"/>
  <c r="L110" i="93"/>
  <c r="K110" i="93"/>
  <c r="J110" i="93"/>
  <c r="I110" i="93"/>
  <c r="H110" i="93"/>
  <c r="G110" i="93"/>
  <c r="F110" i="93"/>
  <c r="E110" i="93"/>
  <c r="D110" i="93"/>
  <c r="C110" i="93"/>
  <c r="B110" i="93"/>
  <c r="A110" i="93"/>
  <c r="J109" i="93"/>
  <c r="E109" i="93"/>
  <c r="D109" i="93"/>
  <c r="C109" i="93"/>
  <c r="B109" i="93"/>
  <c r="A109" i="93"/>
  <c r="N108" i="93"/>
  <c r="M108" i="93"/>
  <c r="L108" i="93"/>
  <c r="K108" i="93"/>
  <c r="J108" i="93"/>
  <c r="I108" i="93"/>
  <c r="H108" i="93"/>
  <c r="G108" i="93"/>
  <c r="F108" i="93"/>
  <c r="E108" i="93"/>
  <c r="D108" i="93"/>
  <c r="C108" i="93"/>
  <c r="B108" i="93"/>
  <c r="A108" i="93"/>
  <c r="N107" i="93"/>
  <c r="M107" i="93"/>
  <c r="L107" i="93"/>
  <c r="K107" i="93"/>
  <c r="J107" i="93"/>
  <c r="I107" i="93"/>
  <c r="H107" i="93"/>
  <c r="G107" i="93"/>
  <c r="F107" i="93"/>
  <c r="E107" i="93"/>
  <c r="D107" i="93"/>
  <c r="C107" i="93"/>
  <c r="B107" i="93"/>
  <c r="A107" i="93"/>
  <c r="N106" i="93"/>
  <c r="M106" i="93"/>
  <c r="L106" i="93"/>
  <c r="K106" i="93"/>
  <c r="J106" i="93"/>
  <c r="I106" i="93"/>
  <c r="H106" i="93"/>
  <c r="G106" i="93"/>
  <c r="F106" i="93"/>
  <c r="E106" i="93"/>
  <c r="D106" i="93"/>
  <c r="C106" i="93"/>
  <c r="B106" i="93"/>
  <c r="A106" i="93"/>
  <c r="N105" i="93"/>
  <c r="M105" i="93"/>
  <c r="L105" i="93"/>
  <c r="K105" i="93"/>
  <c r="J105" i="93"/>
  <c r="I105" i="93"/>
  <c r="H105" i="93"/>
  <c r="G105" i="93"/>
  <c r="F105" i="93"/>
  <c r="E105" i="93"/>
  <c r="D105" i="93"/>
  <c r="C105" i="93"/>
  <c r="B105" i="93"/>
  <c r="A105" i="93"/>
  <c r="N104" i="93"/>
  <c r="M104" i="93"/>
  <c r="L104" i="93"/>
  <c r="K104" i="93"/>
  <c r="J104" i="93"/>
  <c r="I104" i="93"/>
  <c r="H104" i="93"/>
  <c r="G104" i="93"/>
  <c r="F104" i="93"/>
  <c r="E104" i="93"/>
  <c r="D104" i="93"/>
  <c r="C104" i="93"/>
  <c r="B104" i="93"/>
  <c r="A104" i="93"/>
  <c r="N103" i="93"/>
  <c r="M103" i="93"/>
  <c r="L103" i="93"/>
  <c r="K103" i="93"/>
  <c r="J103" i="93"/>
  <c r="I103" i="93"/>
  <c r="H103" i="93"/>
  <c r="G103" i="93"/>
  <c r="F103" i="93"/>
  <c r="E103" i="93"/>
  <c r="D103" i="93"/>
  <c r="C103" i="93"/>
  <c r="B103" i="93"/>
  <c r="A103" i="93"/>
  <c r="N102" i="93"/>
  <c r="M102" i="93"/>
  <c r="L102" i="93"/>
  <c r="K102" i="93"/>
  <c r="J102" i="93"/>
  <c r="I102" i="93"/>
  <c r="H102" i="93"/>
  <c r="G102" i="93"/>
  <c r="F102" i="93"/>
  <c r="E102" i="93"/>
  <c r="D102" i="93"/>
  <c r="C102" i="93"/>
  <c r="B102" i="93"/>
  <c r="A102" i="93"/>
  <c r="N99" i="93"/>
  <c r="M99" i="93"/>
  <c r="L99" i="93"/>
  <c r="K99" i="93"/>
  <c r="J99" i="93"/>
  <c r="I99" i="93"/>
  <c r="H99" i="93"/>
  <c r="G99" i="93"/>
  <c r="F99" i="93"/>
  <c r="E99" i="93"/>
  <c r="D99" i="93"/>
  <c r="C99" i="93"/>
  <c r="B99" i="93"/>
  <c r="A99" i="93"/>
  <c r="J98" i="93"/>
  <c r="E98" i="93"/>
  <c r="D98" i="93"/>
  <c r="C98" i="93"/>
  <c r="B98" i="93"/>
  <c r="A98" i="93"/>
  <c r="N97" i="93"/>
  <c r="M97" i="93"/>
  <c r="L97" i="93"/>
  <c r="K97" i="93"/>
  <c r="J97" i="93"/>
  <c r="I97" i="93"/>
  <c r="H97" i="93"/>
  <c r="G97" i="93"/>
  <c r="F97" i="93"/>
  <c r="E97" i="93"/>
  <c r="D97" i="93"/>
  <c r="C97" i="93"/>
  <c r="B97" i="93"/>
  <c r="A97" i="93"/>
  <c r="N96" i="93"/>
  <c r="M96" i="93"/>
  <c r="L96" i="93"/>
  <c r="K96" i="93"/>
  <c r="J96" i="93"/>
  <c r="I96" i="93"/>
  <c r="H96" i="93"/>
  <c r="G96" i="93"/>
  <c r="F96" i="93"/>
  <c r="E96" i="93"/>
  <c r="D96" i="93"/>
  <c r="C96" i="93"/>
  <c r="B96" i="93"/>
  <c r="A96" i="93"/>
  <c r="N95" i="93"/>
  <c r="M95" i="93"/>
  <c r="L95" i="93"/>
  <c r="K95" i="93"/>
  <c r="J95" i="93"/>
  <c r="I95" i="93"/>
  <c r="H95" i="93"/>
  <c r="G95" i="93"/>
  <c r="F95" i="93"/>
  <c r="E95" i="93"/>
  <c r="D95" i="93"/>
  <c r="C95" i="93"/>
  <c r="B95" i="93"/>
  <c r="A95" i="93"/>
  <c r="J94" i="93"/>
  <c r="E94" i="93"/>
  <c r="D94" i="93"/>
  <c r="C94" i="93"/>
  <c r="B94" i="93"/>
  <c r="A94" i="93"/>
  <c r="N93" i="93"/>
  <c r="M93" i="93"/>
  <c r="L93" i="93"/>
  <c r="K93" i="93"/>
  <c r="J93" i="93"/>
  <c r="I93" i="93"/>
  <c r="H93" i="93"/>
  <c r="G93" i="93"/>
  <c r="F93" i="93"/>
  <c r="E93" i="93"/>
  <c r="D93" i="93"/>
  <c r="C93" i="93"/>
  <c r="B93" i="93"/>
  <c r="A93" i="93"/>
  <c r="N92" i="93"/>
  <c r="M92" i="93"/>
  <c r="L92" i="93"/>
  <c r="K92" i="93"/>
  <c r="J92" i="93"/>
  <c r="I92" i="93"/>
  <c r="H92" i="93"/>
  <c r="G92" i="93"/>
  <c r="F92" i="93"/>
  <c r="E92" i="93"/>
  <c r="D92" i="93"/>
  <c r="C92" i="93"/>
  <c r="B92" i="93"/>
  <c r="A92" i="93"/>
  <c r="N91" i="93"/>
  <c r="M91" i="93"/>
  <c r="L91" i="93"/>
  <c r="K91" i="93"/>
  <c r="J91" i="93"/>
  <c r="I91" i="93"/>
  <c r="H91" i="93"/>
  <c r="G91" i="93"/>
  <c r="F91" i="93"/>
  <c r="E91" i="93"/>
  <c r="D91" i="93"/>
  <c r="C91" i="93"/>
  <c r="B91" i="93"/>
  <c r="A91" i="93"/>
  <c r="N90" i="93"/>
  <c r="M90" i="93"/>
  <c r="L90" i="93"/>
  <c r="K90" i="93"/>
  <c r="J90" i="93"/>
  <c r="I90" i="93"/>
  <c r="H90" i="93"/>
  <c r="G90" i="93"/>
  <c r="F90" i="93"/>
  <c r="E90" i="93"/>
  <c r="D90" i="93"/>
  <c r="C90" i="93"/>
  <c r="B90" i="93"/>
  <c r="A90" i="93"/>
  <c r="N89" i="93"/>
  <c r="M89" i="93"/>
  <c r="L89" i="93"/>
  <c r="K89" i="93"/>
  <c r="J89" i="93"/>
  <c r="I89" i="93"/>
  <c r="H89" i="93"/>
  <c r="G89" i="93"/>
  <c r="F89" i="93"/>
  <c r="E89" i="93"/>
  <c r="D89" i="93"/>
  <c r="C89" i="93"/>
  <c r="B89" i="93"/>
  <c r="A89" i="93"/>
  <c r="N88" i="93"/>
  <c r="M88" i="93"/>
  <c r="L88" i="93"/>
  <c r="K88" i="93"/>
  <c r="J88" i="93"/>
  <c r="I88" i="93"/>
  <c r="H88" i="93"/>
  <c r="G88" i="93"/>
  <c r="F88" i="93"/>
  <c r="E88" i="93"/>
  <c r="D88" i="93"/>
  <c r="C88" i="93"/>
  <c r="B88" i="93"/>
  <c r="A88" i="93"/>
  <c r="N85" i="93"/>
  <c r="M85" i="93"/>
  <c r="L85" i="93"/>
  <c r="K85" i="93"/>
  <c r="J85" i="93"/>
  <c r="I85" i="93"/>
  <c r="H85" i="93"/>
  <c r="G85" i="93"/>
  <c r="F85" i="93"/>
  <c r="E85" i="93"/>
  <c r="D85" i="93"/>
  <c r="C85" i="93"/>
  <c r="B85" i="93"/>
  <c r="A85" i="93"/>
  <c r="N84" i="93"/>
  <c r="M84" i="93"/>
  <c r="L84" i="93"/>
  <c r="K84" i="93"/>
  <c r="J84" i="93"/>
  <c r="I84" i="93"/>
  <c r="H84" i="93"/>
  <c r="G84" i="93"/>
  <c r="F84" i="93"/>
  <c r="E84" i="93"/>
  <c r="D84" i="93"/>
  <c r="C84" i="93"/>
  <c r="B84" i="93"/>
  <c r="A84" i="93"/>
  <c r="J83" i="93"/>
  <c r="E83" i="93"/>
  <c r="D83" i="93"/>
  <c r="C83" i="93"/>
  <c r="B83" i="93"/>
  <c r="A83" i="93"/>
  <c r="N82" i="93"/>
  <c r="M82" i="93"/>
  <c r="L82" i="93"/>
  <c r="K82" i="93"/>
  <c r="J82" i="93"/>
  <c r="I82" i="93"/>
  <c r="H82" i="93"/>
  <c r="G82" i="93"/>
  <c r="F82" i="93"/>
  <c r="E82" i="93"/>
  <c r="D82" i="93"/>
  <c r="C82" i="93"/>
  <c r="B82" i="93"/>
  <c r="A82" i="93"/>
  <c r="N81" i="93"/>
  <c r="M81" i="93"/>
  <c r="L81" i="93"/>
  <c r="K81" i="93"/>
  <c r="J81" i="93"/>
  <c r="I81" i="93"/>
  <c r="H81" i="93"/>
  <c r="G81" i="93"/>
  <c r="F81" i="93"/>
  <c r="E81" i="93"/>
  <c r="D81" i="93"/>
  <c r="C81" i="93"/>
  <c r="B81" i="93"/>
  <c r="A81" i="93"/>
  <c r="N80" i="93"/>
  <c r="M80" i="93"/>
  <c r="L80" i="93"/>
  <c r="K80" i="93"/>
  <c r="J80" i="93"/>
  <c r="I80" i="93"/>
  <c r="H80" i="93"/>
  <c r="G80" i="93"/>
  <c r="F80" i="93"/>
  <c r="E80" i="93"/>
  <c r="D80" i="93"/>
  <c r="C80" i="93"/>
  <c r="B80" i="93"/>
  <c r="A80" i="93"/>
  <c r="N79" i="93"/>
  <c r="M79" i="93"/>
  <c r="L79" i="93"/>
  <c r="K79" i="93"/>
  <c r="J79" i="93"/>
  <c r="I79" i="93"/>
  <c r="H79" i="93"/>
  <c r="G79" i="93"/>
  <c r="F79" i="93"/>
  <c r="E79" i="93"/>
  <c r="D79" i="93"/>
  <c r="C79" i="93"/>
  <c r="B79" i="93"/>
  <c r="A79" i="93"/>
  <c r="N78" i="93"/>
  <c r="M78" i="93"/>
  <c r="L78" i="93"/>
  <c r="K78" i="93"/>
  <c r="J78" i="93"/>
  <c r="I78" i="93"/>
  <c r="H78" i="93"/>
  <c r="G78" i="93"/>
  <c r="F78" i="93"/>
  <c r="E78" i="93"/>
  <c r="D78" i="93"/>
  <c r="C78" i="93"/>
  <c r="B78" i="93"/>
  <c r="A78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A77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A76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A75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A74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A73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A72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A69" i="93"/>
  <c r="N68" i="93"/>
  <c r="M68" i="93"/>
  <c r="L68" i="93"/>
  <c r="K68" i="93"/>
  <c r="J68" i="93"/>
  <c r="I68" i="93"/>
  <c r="H68" i="93"/>
  <c r="G68" i="93"/>
  <c r="F68" i="93"/>
  <c r="E68" i="93"/>
  <c r="D68" i="93"/>
  <c r="C68" i="93"/>
  <c r="B68" i="93"/>
  <c r="A68" i="93"/>
  <c r="J67" i="93"/>
  <c r="E67" i="93"/>
  <c r="D67" i="93"/>
  <c r="C67" i="93"/>
  <c r="B67" i="93"/>
  <c r="A67" i="93"/>
  <c r="N66" i="93"/>
  <c r="M66" i="93"/>
  <c r="L66" i="93"/>
  <c r="K66" i="93"/>
  <c r="J66" i="93"/>
  <c r="I66" i="93"/>
  <c r="H66" i="93"/>
  <c r="G66" i="93"/>
  <c r="F66" i="93"/>
  <c r="E66" i="93"/>
  <c r="D66" i="93"/>
  <c r="C66" i="93"/>
  <c r="B66" i="93"/>
  <c r="A66" i="93"/>
  <c r="N65" i="93"/>
  <c r="M65" i="93"/>
  <c r="L65" i="93"/>
  <c r="K65" i="93"/>
  <c r="J65" i="93"/>
  <c r="I65" i="93"/>
  <c r="H65" i="93"/>
  <c r="G65" i="93"/>
  <c r="F65" i="93"/>
  <c r="E65" i="93"/>
  <c r="D65" i="93"/>
  <c r="C65" i="93"/>
  <c r="B65" i="93"/>
  <c r="A65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N60" i="93"/>
  <c r="M60" i="93"/>
  <c r="L60" i="93"/>
  <c r="K60" i="93"/>
  <c r="J60" i="93"/>
  <c r="I60" i="93"/>
  <c r="H60" i="93"/>
  <c r="G60" i="93"/>
  <c r="F60" i="93"/>
  <c r="E60" i="93"/>
  <c r="D60" i="93"/>
  <c r="C60" i="93"/>
  <c r="B60" i="93"/>
  <c r="A60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N52" i="93"/>
  <c r="M52" i="93"/>
  <c r="L52" i="93"/>
  <c r="K52" i="93"/>
  <c r="J52" i="93"/>
  <c r="I52" i="93"/>
  <c r="H52" i="93"/>
  <c r="G52" i="93"/>
  <c r="F52" i="93"/>
  <c r="E52" i="93"/>
  <c r="D52" i="93"/>
  <c r="C52" i="93"/>
  <c r="B52" i="93"/>
  <c r="A52" i="93"/>
  <c r="J51" i="93"/>
  <c r="E51" i="93"/>
  <c r="D51" i="93"/>
  <c r="C51" i="93"/>
  <c r="B51" i="93"/>
  <c r="A51" i="93"/>
  <c r="N50" i="93"/>
  <c r="M50" i="93"/>
  <c r="L50" i="93"/>
  <c r="K50" i="93"/>
  <c r="J50" i="93"/>
  <c r="I50" i="93"/>
  <c r="H50" i="93"/>
  <c r="G50" i="93"/>
  <c r="F50" i="93"/>
  <c r="E50" i="93"/>
  <c r="D50" i="93"/>
  <c r="C50" i="93"/>
  <c r="B50" i="93"/>
  <c r="A50" i="93"/>
  <c r="N49" i="93"/>
  <c r="M49" i="93"/>
  <c r="L49" i="93"/>
  <c r="K49" i="93"/>
  <c r="J49" i="93"/>
  <c r="I49" i="93"/>
  <c r="H49" i="93"/>
  <c r="G49" i="93"/>
  <c r="F49" i="93"/>
  <c r="E49" i="93"/>
  <c r="D49" i="93"/>
  <c r="C49" i="93"/>
  <c r="B49" i="93"/>
  <c r="A49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N45" i="93"/>
  <c r="M45" i="93"/>
  <c r="L45" i="93"/>
  <c r="K45" i="93"/>
  <c r="J45" i="93"/>
  <c r="I45" i="93"/>
  <c r="H45" i="93"/>
  <c r="G45" i="93"/>
  <c r="F45" i="93"/>
  <c r="E45" i="93"/>
  <c r="D45" i="93"/>
  <c r="C45" i="93"/>
  <c r="B45" i="93"/>
  <c r="A45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J35" i="93"/>
  <c r="E35" i="93"/>
  <c r="D35" i="93"/>
  <c r="C35" i="93"/>
  <c r="B35" i="93"/>
  <c r="A35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N28" i="93"/>
  <c r="M28" i="93"/>
  <c r="L28" i="93"/>
  <c r="K28" i="93"/>
  <c r="J28" i="93"/>
  <c r="I28" i="93"/>
  <c r="H28" i="93"/>
  <c r="G28" i="93"/>
  <c r="F28" i="93"/>
  <c r="E28" i="93"/>
  <c r="D28" i="93"/>
  <c r="C28" i="93"/>
  <c r="B28" i="93"/>
  <c r="A28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N21" i="93"/>
  <c r="M21" i="93"/>
  <c r="L21" i="93"/>
  <c r="K21" i="93"/>
  <c r="J21" i="93"/>
  <c r="I21" i="93"/>
  <c r="H21" i="93"/>
  <c r="G21" i="93"/>
  <c r="F21" i="93"/>
  <c r="E21" i="93"/>
  <c r="D21" i="93"/>
  <c r="C21" i="93"/>
  <c r="B21" i="93"/>
  <c r="A21" i="93"/>
  <c r="N20" i="93"/>
  <c r="M20" i="93"/>
  <c r="L20" i="93"/>
  <c r="K20" i="93"/>
  <c r="J20" i="93"/>
  <c r="I20" i="93"/>
  <c r="H20" i="93"/>
  <c r="G20" i="93"/>
  <c r="F20" i="93"/>
  <c r="E20" i="93"/>
  <c r="D20" i="93"/>
  <c r="C20" i="93"/>
  <c r="B20" i="93"/>
  <c r="A20" i="93"/>
  <c r="J19" i="93"/>
  <c r="E19" i="93"/>
  <c r="D19" i="93"/>
  <c r="C19" i="93"/>
  <c r="B19" i="93"/>
  <c r="A19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N13" i="93"/>
  <c r="M13" i="93"/>
  <c r="L13" i="93"/>
  <c r="K13" i="93"/>
  <c r="J13" i="93"/>
  <c r="I13" i="93"/>
  <c r="H13" i="93"/>
  <c r="G13" i="93"/>
  <c r="F13" i="93"/>
  <c r="E13" i="93"/>
  <c r="D13" i="93"/>
  <c r="C13" i="93"/>
  <c r="B13" i="93"/>
  <c r="A13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12" i="93"/>
  <c r="A12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B11" i="93"/>
  <c r="A11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N9" i="93"/>
  <c r="M9" i="93"/>
  <c r="L9" i="93"/>
  <c r="K9" i="93"/>
  <c r="J9" i="93"/>
  <c r="I9" i="93"/>
  <c r="H9" i="93"/>
  <c r="G9" i="93"/>
  <c r="F9" i="93"/>
  <c r="E9" i="93"/>
  <c r="D9" i="93"/>
  <c r="C9" i="93"/>
  <c r="B9" i="93"/>
  <c r="A9" i="93"/>
  <c r="N8" i="93"/>
  <c r="M8" i="93"/>
  <c r="L8" i="93"/>
  <c r="K8" i="93"/>
  <c r="J8" i="93"/>
  <c r="I8" i="93"/>
  <c r="H8" i="93"/>
  <c r="G8" i="93"/>
  <c r="F8" i="93"/>
  <c r="E8" i="93"/>
  <c r="D8" i="93"/>
  <c r="C8" i="93"/>
  <c r="B8" i="93"/>
  <c r="A8" i="93"/>
  <c r="N117" i="91"/>
  <c r="M117" i="91"/>
  <c r="L117" i="91"/>
  <c r="K117" i="91"/>
  <c r="J117" i="91"/>
  <c r="I117" i="91"/>
  <c r="H117" i="91"/>
  <c r="G117" i="91"/>
  <c r="F117" i="91"/>
  <c r="E117" i="91"/>
  <c r="D117" i="91"/>
  <c r="C117" i="91"/>
  <c r="B117" i="91"/>
  <c r="A117" i="91"/>
  <c r="N116" i="91"/>
  <c r="M116" i="91"/>
  <c r="L116" i="91"/>
  <c r="K116" i="91"/>
  <c r="J116" i="91"/>
  <c r="I116" i="91"/>
  <c r="H116" i="91"/>
  <c r="G116" i="91"/>
  <c r="F116" i="91"/>
  <c r="E116" i="91"/>
  <c r="D116" i="91"/>
  <c r="C116" i="91"/>
  <c r="B116" i="91"/>
  <c r="A116" i="91"/>
  <c r="J115" i="91"/>
  <c r="E115" i="91"/>
  <c r="D115" i="91"/>
  <c r="C115" i="91"/>
  <c r="B115" i="91"/>
  <c r="A115" i="91"/>
  <c r="N114" i="91"/>
  <c r="M114" i="91"/>
  <c r="L114" i="91"/>
  <c r="K114" i="91"/>
  <c r="J114" i="91"/>
  <c r="I114" i="91"/>
  <c r="H114" i="91"/>
  <c r="G114" i="91"/>
  <c r="F114" i="91"/>
  <c r="E114" i="91"/>
  <c r="D114" i="91"/>
  <c r="C114" i="91"/>
  <c r="B114" i="91"/>
  <c r="A114" i="91"/>
  <c r="N113" i="91"/>
  <c r="M113" i="91"/>
  <c r="L113" i="91"/>
  <c r="K113" i="91"/>
  <c r="J113" i="91"/>
  <c r="I113" i="91"/>
  <c r="H113" i="91"/>
  <c r="G113" i="91"/>
  <c r="F113" i="91"/>
  <c r="E113" i="91"/>
  <c r="D113" i="91"/>
  <c r="C113" i="91"/>
  <c r="B113" i="91"/>
  <c r="A113" i="91"/>
  <c r="N112" i="91"/>
  <c r="M112" i="91"/>
  <c r="L112" i="91"/>
  <c r="K112" i="91"/>
  <c r="J112" i="91"/>
  <c r="I112" i="91"/>
  <c r="H112" i="91"/>
  <c r="G112" i="91"/>
  <c r="F112" i="91"/>
  <c r="E112" i="91"/>
  <c r="D112" i="91"/>
  <c r="C112" i="91"/>
  <c r="B112" i="91"/>
  <c r="A112" i="91"/>
  <c r="J111" i="91"/>
  <c r="E111" i="91"/>
  <c r="D111" i="91"/>
  <c r="C111" i="91"/>
  <c r="B111" i="91"/>
  <c r="A111" i="91"/>
  <c r="N110" i="91"/>
  <c r="M110" i="91"/>
  <c r="L110" i="91"/>
  <c r="K110" i="91"/>
  <c r="J110" i="91"/>
  <c r="I110" i="91"/>
  <c r="H110" i="91"/>
  <c r="G110" i="91"/>
  <c r="F110" i="91"/>
  <c r="E110" i="91"/>
  <c r="D110" i="91"/>
  <c r="C110" i="91"/>
  <c r="B110" i="91"/>
  <c r="A110" i="91"/>
  <c r="N109" i="91"/>
  <c r="M109" i="91"/>
  <c r="L109" i="91"/>
  <c r="K109" i="91"/>
  <c r="J109" i="91"/>
  <c r="I109" i="91"/>
  <c r="H109" i="91"/>
  <c r="G109" i="91"/>
  <c r="F109" i="91"/>
  <c r="E109" i="91"/>
  <c r="D109" i="91"/>
  <c r="C109" i="91"/>
  <c r="B109" i="91"/>
  <c r="A109" i="91"/>
  <c r="N108" i="91"/>
  <c r="M108" i="91"/>
  <c r="L108" i="91"/>
  <c r="K108" i="91"/>
  <c r="J108" i="91"/>
  <c r="I108" i="91"/>
  <c r="H108" i="91"/>
  <c r="G108" i="91"/>
  <c r="F108" i="91"/>
  <c r="E108" i="91"/>
  <c r="D108" i="91"/>
  <c r="C108" i="91"/>
  <c r="B108" i="91"/>
  <c r="A108" i="91"/>
  <c r="N107" i="91"/>
  <c r="M107" i="91"/>
  <c r="L107" i="91"/>
  <c r="K107" i="91"/>
  <c r="J107" i="91"/>
  <c r="I107" i="91"/>
  <c r="H107" i="91"/>
  <c r="G107" i="91"/>
  <c r="F107" i="91"/>
  <c r="E107" i="91"/>
  <c r="D107" i="91"/>
  <c r="C107" i="91"/>
  <c r="B107" i="91"/>
  <c r="A107" i="91"/>
  <c r="N106" i="91"/>
  <c r="M106" i="91"/>
  <c r="L106" i="91"/>
  <c r="K106" i="91"/>
  <c r="J106" i="91"/>
  <c r="I106" i="91"/>
  <c r="H106" i="91"/>
  <c r="G106" i="91"/>
  <c r="F106" i="91"/>
  <c r="E106" i="91"/>
  <c r="D106" i="91"/>
  <c r="C106" i="91"/>
  <c r="B106" i="91"/>
  <c r="A106" i="91"/>
  <c r="N105" i="91"/>
  <c r="M105" i="91"/>
  <c r="L105" i="91"/>
  <c r="K105" i="91"/>
  <c r="J105" i="91"/>
  <c r="I105" i="91"/>
  <c r="H105" i="91"/>
  <c r="G105" i="91"/>
  <c r="F105" i="91"/>
  <c r="E105" i="91"/>
  <c r="D105" i="91"/>
  <c r="C105" i="91"/>
  <c r="B105" i="91"/>
  <c r="A105" i="91"/>
  <c r="N104" i="91"/>
  <c r="M104" i="91"/>
  <c r="L104" i="91"/>
  <c r="K104" i="91"/>
  <c r="J104" i="91"/>
  <c r="I104" i="91"/>
  <c r="H104" i="91"/>
  <c r="G104" i="91"/>
  <c r="F104" i="91"/>
  <c r="E104" i="91"/>
  <c r="D104" i="91"/>
  <c r="C104" i="91"/>
  <c r="B104" i="91"/>
  <c r="A104" i="91"/>
  <c r="N103" i="91"/>
  <c r="M103" i="91"/>
  <c r="L103" i="91"/>
  <c r="K103" i="91"/>
  <c r="J103" i="91"/>
  <c r="I103" i="91"/>
  <c r="H103" i="91"/>
  <c r="G103" i="91"/>
  <c r="F103" i="91"/>
  <c r="E103" i="91"/>
  <c r="D103" i="91"/>
  <c r="C103" i="91"/>
  <c r="B103" i="91"/>
  <c r="A103" i="91"/>
  <c r="N102" i="91"/>
  <c r="M102" i="91"/>
  <c r="L102" i="91"/>
  <c r="K102" i="91"/>
  <c r="J102" i="91"/>
  <c r="I102" i="91"/>
  <c r="H102" i="91"/>
  <c r="G102" i="91"/>
  <c r="F102" i="91"/>
  <c r="E102" i="91"/>
  <c r="D102" i="91"/>
  <c r="C102" i="91"/>
  <c r="B102" i="91"/>
  <c r="A102" i="91"/>
  <c r="J101" i="91"/>
  <c r="E101" i="91"/>
  <c r="D101" i="91"/>
  <c r="C101" i="91"/>
  <c r="B101" i="91"/>
  <c r="A101" i="91"/>
  <c r="N100" i="91"/>
  <c r="M100" i="91"/>
  <c r="L100" i="91"/>
  <c r="K100" i="91"/>
  <c r="J100" i="91"/>
  <c r="I100" i="91"/>
  <c r="H100" i="91"/>
  <c r="G100" i="91"/>
  <c r="F100" i="91"/>
  <c r="E100" i="91"/>
  <c r="D100" i="91"/>
  <c r="C100" i="91"/>
  <c r="B100" i="91"/>
  <c r="A100" i="91"/>
  <c r="N99" i="91"/>
  <c r="M99" i="91"/>
  <c r="L99" i="91"/>
  <c r="K99" i="91"/>
  <c r="J99" i="91"/>
  <c r="I99" i="91"/>
  <c r="H99" i="91"/>
  <c r="G99" i="91"/>
  <c r="F99" i="91"/>
  <c r="E99" i="91"/>
  <c r="D99" i="91"/>
  <c r="C99" i="91"/>
  <c r="B99" i="91"/>
  <c r="A99" i="91"/>
  <c r="N98" i="91"/>
  <c r="M98" i="91"/>
  <c r="L98" i="91"/>
  <c r="K98" i="91"/>
  <c r="J98" i="91"/>
  <c r="I98" i="91"/>
  <c r="H98" i="91"/>
  <c r="G98" i="91"/>
  <c r="F98" i="91"/>
  <c r="E98" i="91"/>
  <c r="D98" i="91"/>
  <c r="C98" i="91"/>
  <c r="B98" i="91"/>
  <c r="A98" i="91"/>
  <c r="J97" i="91"/>
  <c r="E97" i="91"/>
  <c r="D97" i="91"/>
  <c r="C97" i="91"/>
  <c r="B97" i="91"/>
  <c r="A97" i="91"/>
  <c r="N96" i="91"/>
  <c r="M96" i="91"/>
  <c r="L96" i="91"/>
  <c r="K96" i="91"/>
  <c r="J96" i="91"/>
  <c r="I96" i="91"/>
  <c r="H96" i="91"/>
  <c r="G96" i="91"/>
  <c r="F96" i="91"/>
  <c r="E96" i="91"/>
  <c r="D96" i="91"/>
  <c r="C96" i="91"/>
  <c r="B96" i="91"/>
  <c r="A96" i="91"/>
  <c r="N95" i="91"/>
  <c r="M95" i="91"/>
  <c r="L95" i="91"/>
  <c r="K95" i="91"/>
  <c r="J95" i="91"/>
  <c r="I95" i="91"/>
  <c r="H95" i="91"/>
  <c r="G95" i="91"/>
  <c r="F95" i="91"/>
  <c r="E95" i="91"/>
  <c r="D95" i="91"/>
  <c r="C95" i="91"/>
  <c r="B95" i="91"/>
  <c r="A95" i="91"/>
  <c r="N94" i="91"/>
  <c r="M94" i="91"/>
  <c r="L94" i="91"/>
  <c r="K94" i="91"/>
  <c r="J94" i="91"/>
  <c r="I94" i="91"/>
  <c r="H94" i="91"/>
  <c r="G94" i="91"/>
  <c r="F94" i="91"/>
  <c r="E94" i="91"/>
  <c r="D94" i="91"/>
  <c r="C94" i="91"/>
  <c r="B94" i="91"/>
  <c r="A94" i="91"/>
  <c r="N93" i="91"/>
  <c r="M93" i="91"/>
  <c r="L93" i="91"/>
  <c r="K93" i="91"/>
  <c r="J93" i="91"/>
  <c r="I93" i="91"/>
  <c r="H93" i="91"/>
  <c r="G93" i="91"/>
  <c r="F93" i="91"/>
  <c r="E93" i="91"/>
  <c r="D93" i="91"/>
  <c r="C93" i="91"/>
  <c r="B93" i="91"/>
  <c r="A93" i="91"/>
  <c r="N92" i="91"/>
  <c r="M92" i="91"/>
  <c r="L92" i="91"/>
  <c r="K92" i="91"/>
  <c r="J92" i="91"/>
  <c r="I92" i="91"/>
  <c r="H92" i="91"/>
  <c r="G92" i="91"/>
  <c r="F92" i="91"/>
  <c r="E92" i="91"/>
  <c r="D92" i="91"/>
  <c r="C92" i="91"/>
  <c r="B92" i="91"/>
  <c r="A92" i="91"/>
  <c r="N91" i="91"/>
  <c r="M91" i="91"/>
  <c r="L91" i="91"/>
  <c r="K91" i="91"/>
  <c r="J91" i="91"/>
  <c r="I91" i="91"/>
  <c r="H91" i="91"/>
  <c r="G91" i="91"/>
  <c r="F91" i="91"/>
  <c r="E91" i="91"/>
  <c r="D91" i="91"/>
  <c r="C91" i="91"/>
  <c r="B91" i="91"/>
  <c r="A91" i="91"/>
  <c r="N90" i="91"/>
  <c r="M90" i="91"/>
  <c r="L90" i="91"/>
  <c r="K90" i="91"/>
  <c r="J90" i="91"/>
  <c r="I90" i="91"/>
  <c r="H90" i="91"/>
  <c r="G90" i="91"/>
  <c r="F90" i="91"/>
  <c r="E90" i="91"/>
  <c r="D90" i="91"/>
  <c r="C90" i="91"/>
  <c r="B90" i="91"/>
  <c r="A90" i="91"/>
  <c r="N89" i="91"/>
  <c r="M89" i="91"/>
  <c r="L89" i="91"/>
  <c r="K89" i="91"/>
  <c r="J89" i="91"/>
  <c r="I89" i="91"/>
  <c r="H89" i="91"/>
  <c r="G89" i="91"/>
  <c r="F89" i="91"/>
  <c r="E89" i="91"/>
  <c r="D89" i="91"/>
  <c r="C89" i="91"/>
  <c r="B89" i="91"/>
  <c r="A89" i="91"/>
  <c r="J88" i="91"/>
  <c r="E88" i="91"/>
  <c r="D88" i="91"/>
  <c r="C88" i="91"/>
  <c r="B88" i="91"/>
  <c r="A88" i="91"/>
  <c r="N87" i="91"/>
  <c r="M87" i="91"/>
  <c r="L87" i="91"/>
  <c r="K87" i="91"/>
  <c r="J87" i="91"/>
  <c r="I87" i="91"/>
  <c r="H87" i="91"/>
  <c r="G87" i="91"/>
  <c r="F87" i="91"/>
  <c r="E87" i="91"/>
  <c r="D87" i="91"/>
  <c r="C87" i="91"/>
  <c r="B87" i="91"/>
  <c r="A87" i="91"/>
  <c r="N86" i="91"/>
  <c r="M86" i="91"/>
  <c r="L86" i="91"/>
  <c r="K86" i="91"/>
  <c r="J86" i="91"/>
  <c r="I86" i="91"/>
  <c r="H86" i="91"/>
  <c r="G86" i="91"/>
  <c r="F86" i="91"/>
  <c r="E86" i="91"/>
  <c r="D86" i="91"/>
  <c r="C86" i="91"/>
  <c r="B86" i="91"/>
  <c r="A86" i="91"/>
  <c r="N85" i="91"/>
  <c r="M85" i="91"/>
  <c r="L85" i="91"/>
  <c r="K85" i="91"/>
  <c r="J85" i="91"/>
  <c r="I85" i="91"/>
  <c r="H85" i="91"/>
  <c r="G85" i="91"/>
  <c r="F85" i="91"/>
  <c r="E85" i="91"/>
  <c r="D85" i="91"/>
  <c r="C85" i="91"/>
  <c r="B85" i="91"/>
  <c r="A85" i="91"/>
  <c r="J84" i="91"/>
  <c r="E84" i="91"/>
  <c r="D84" i="91"/>
  <c r="C84" i="91"/>
  <c r="B84" i="91"/>
  <c r="A84" i="91"/>
  <c r="N83" i="91"/>
  <c r="M83" i="91"/>
  <c r="L83" i="91"/>
  <c r="K83" i="91"/>
  <c r="J83" i="91"/>
  <c r="I83" i="91"/>
  <c r="H83" i="91"/>
  <c r="G83" i="91"/>
  <c r="F83" i="91"/>
  <c r="E83" i="91"/>
  <c r="D83" i="91"/>
  <c r="C83" i="91"/>
  <c r="B83" i="91"/>
  <c r="A83" i="91"/>
  <c r="N82" i="91"/>
  <c r="M82" i="91"/>
  <c r="L82" i="91"/>
  <c r="K82" i="91"/>
  <c r="J82" i="91"/>
  <c r="I82" i="91"/>
  <c r="H82" i="91"/>
  <c r="G82" i="91"/>
  <c r="F82" i="91"/>
  <c r="E82" i="91"/>
  <c r="D82" i="91"/>
  <c r="C82" i="91"/>
  <c r="B82" i="91"/>
  <c r="A82" i="91"/>
  <c r="N81" i="91"/>
  <c r="M81" i="91"/>
  <c r="L81" i="91"/>
  <c r="K81" i="91"/>
  <c r="J81" i="91"/>
  <c r="I81" i="91"/>
  <c r="H81" i="91"/>
  <c r="G81" i="91"/>
  <c r="F81" i="91"/>
  <c r="E81" i="91"/>
  <c r="D81" i="91"/>
  <c r="C81" i="91"/>
  <c r="B81" i="91"/>
  <c r="A81" i="91"/>
  <c r="N80" i="91"/>
  <c r="M80" i="91"/>
  <c r="L80" i="91"/>
  <c r="K80" i="91"/>
  <c r="J80" i="91"/>
  <c r="I80" i="91"/>
  <c r="H80" i="91"/>
  <c r="G80" i="91"/>
  <c r="F80" i="91"/>
  <c r="E80" i="91"/>
  <c r="D80" i="91"/>
  <c r="C80" i="91"/>
  <c r="B80" i="91"/>
  <c r="A80" i="91"/>
  <c r="N79" i="91"/>
  <c r="M79" i="91"/>
  <c r="L79" i="91"/>
  <c r="K79" i="91"/>
  <c r="J79" i="91"/>
  <c r="I79" i="91"/>
  <c r="H79" i="91"/>
  <c r="G79" i="91"/>
  <c r="F79" i="91"/>
  <c r="E79" i="91"/>
  <c r="D79" i="91"/>
  <c r="C79" i="91"/>
  <c r="B79" i="91"/>
  <c r="A79" i="91"/>
  <c r="N78" i="91"/>
  <c r="M78" i="91"/>
  <c r="L78" i="91"/>
  <c r="K78" i="91"/>
  <c r="J78" i="91"/>
  <c r="I78" i="91"/>
  <c r="H78" i="91"/>
  <c r="G78" i="91"/>
  <c r="F78" i="91"/>
  <c r="E78" i="91"/>
  <c r="D78" i="91"/>
  <c r="C78" i="91"/>
  <c r="B78" i="91"/>
  <c r="A78" i="91"/>
  <c r="N77" i="91"/>
  <c r="M77" i="91"/>
  <c r="L77" i="91"/>
  <c r="K77" i="91"/>
  <c r="J77" i="91"/>
  <c r="I77" i="91"/>
  <c r="H77" i="91"/>
  <c r="G77" i="91"/>
  <c r="F77" i="91"/>
  <c r="E77" i="91"/>
  <c r="D77" i="91"/>
  <c r="C77" i="91"/>
  <c r="B77" i="91"/>
  <c r="A77" i="91"/>
  <c r="N76" i="91"/>
  <c r="M76" i="91"/>
  <c r="L76" i="91"/>
  <c r="K76" i="91"/>
  <c r="J76" i="91"/>
  <c r="I76" i="91"/>
  <c r="H76" i="91"/>
  <c r="G76" i="91"/>
  <c r="F76" i="91"/>
  <c r="E76" i="91"/>
  <c r="D76" i="91"/>
  <c r="C76" i="91"/>
  <c r="B76" i="91"/>
  <c r="A76" i="91"/>
  <c r="J75" i="91"/>
  <c r="E75" i="91"/>
  <c r="D75" i="91"/>
  <c r="C75" i="91"/>
  <c r="B75" i="91"/>
  <c r="A75" i="91"/>
  <c r="N74" i="91"/>
  <c r="M74" i="91"/>
  <c r="L74" i="91"/>
  <c r="K74" i="91"/>
  <c r="J74" i="91"/>
  <c r="I74" i="91"/>
  <c r="H74" i="91"/>
  <c r="G74" i="91"/>
  <c r="F74" i="91"/>
  <c r="E74" i="91"/>
  <c r="D74" i="91"/>
  <c r="C74" i="91"/>
  <c r="B74" i="91"/>
  <c r="A74" i="91"/>
  <c r="N73" i="91"/>
  <c r="M73" i="91"/>
  <c r="L73" i="91"/>
  <c r="K73" i="91"/>
  <c r="J73" i="91"/>
  <c r="I73" i="91"/>
  <c r="H73" i="91"/>
  <c r="G73" i="91"/>
  <c r="F73" i="91"/>
  <c r="E73" i="91"/>
  <c r="D73" i="91"/>
  <c r="C73" i="91"/>
  <c r="B73" i="91"/>
  <c r="A73" i="91"/>
  <c r="N72" i="91"/>
  <c r="M72" i="91"/>
  <c r="L72" i="91"/>
  <c r="K72" i="91"/>
  <c r="J72" i="91"/>
  <c r="I72" i="91"/>
  <c r="H72" i="91"/>
  <c r="G72" i="91"/>
  <c r="F72" i="91"/>
  <c r="E72" i="91"/>
  <c r="D72" i="91"/>
  <c r="C72" i="91"/>
  <c r="B72" i="91"/>
  <c r="A72" i="91"/>
  <c r="N71" i="91"/>
  <c r="M71" i="91"/>
  <c r="L71" i="91"/>
  <c r="K71" i="91"/>
  <c r="J71" i="91"/>
  <c r="I71" i="91"/>
  <c r="H71" i="91"/>
  <c r="G71" i="91"/>
  <c r="F71" i="91"/>
  <c r="E71" i="91"/>
  <c r="D71" i="91"/>
  <c r="C71" i="91"/>
  <c r="B71" i="91"/>
  <c r="A71" i="91"/>
  <c r="N70" i="91"/>
  <c r="M70" i="91"/>
  <c r="L70" i="91"/>
  <c r="K70" i="91"/>
  <c r="J70" i="91"/>
  <c r="I70" i="91"/>
  <c r="H70" i="91"/>
  <c r="G70" i="91"/>
  <c r="F70" i="91"/>
  <c r="E70" i="91"/>
  <c r="D70" i="91"/>
  <c r="C70" i="91"/>
  <c r="B70" i="91"/>
  <c r="A70" i="91"/>
  <c r="N69" i="91"/>
  <c r="M69" i="91"/>
  <c r="L69" i="91"/>
  <c r="K69" i="91"/>
  <c r="J69" i="91"/>
  <c r="I69" i="91"/>
  <c r="H69" i="91"/>
  <c r="G69" i="91"/>
  <c r="F69" i="91"/>
  <c r="E69" i="91"/>
  <c r="D69" i="91"/>
  <c r="C69" i="91"/>
  <c r="B69" i="91"/>
  <c r="A69" i="91"/>
  <c r="N68" i="91"/>
  <c r="M68" i="91"/>
  <c r="L68" i="91"/>
  <c r="K68" i="91"/>
  <c r="J68" i="91"/>
  <c r="I68" i="91"/>
  <c r="H68" i="91"/>
  <c r="G68" i="91"/>
  <c r="F68" i="91"/>
  <c r="E68" i="91"/>
  <c r="D68" i="91"/>
  <c r="C68" i="91"/>
  <c r="B68" i="91"/>
  <c r="A68" i="91"/>
  <c r="N67" i="91"/>
  <c r="M67" i="91"/>
  <c r="L67" i="91"/>
  <c r="K67" i="91"/>
  <c r="J67" i="91"/>
  <c r="I67" i="91"/>
  <c r="H67" i="91"/>
  <c r="G67" i="91"/>
  <c r="F67" i="91"/>
  <c r="E67" i="91"/>
  <c r="D67" i="91"/>
  <c r="C67" i="91"/>
  <c r="B67" i="91"/>
  <c r="A67" i="91"/>
  <c r="N66" i="91"/>
  <c r="M66" i="91"/>
  <c r="L66" i="91"/>
  <c r="K66" i="91"/>
  <c r="J66" i="91"/>
  <c r="I66" i="91"/>
  <c r="H66" i="91"/>
  <c r="G66" i="91"/>
  <c r="F66" i="91"/>
  <c r="E66" i="91"/>
  <c r="D66" i="91"/>
  <c r="C66" i="91"/>
  <c r="B66" i="91"/>
  <c r="A66" i="91"/>
  <c r="N65" i="91"/>
  <c r="M65" i="91"/>
  <c r="L65" i="91"/>
  <c r="K65" i="91"/>
  <c r="J65" i="91"/>
  <c r="I65" i="91"/>
  <c r="H65" i="91"/>
  <c r="G65" i="91"/>
  <c r="F65" i="91"/>
  <c r="E65" i="91"/>
  <c r="D65" i="91"/>
  <c r="C65" i="91"/>
  <c r="B65" i="91"/>
  <c r="A65" i="91"/>
  <c r="N64" i="91"/>
  <c r="M64" i="91"/>
  <c r="L64" i="91"/>
  <c r="K64" i="91"/>
  <c r="J64" i="91"/>
  <c r="I64" i="91"/>
  <c r="H64" i="91"/>
  <c r="G64" i="91"/>
  <c r="F64" i="91"/>
  <c r="E64" i="91"/>
  <c r="D64" i="91"/>
  <c r="C64" i="91"/>
  <c r="B64" i="91"/>
  <c r="A64" i="91"/>
  <c r="N63" i="91"/>
  <c r="M63" i="91"/>
  <c r="L63" i="91"/>
  <c r="K63" i="91"/>
  <c r="J63" i="91"/>
  <c r="I63" i="91"/>
  <c r="H63" i="91"/>
  <c r="G63" i="91"/>
  <c r="F63" i="91"/>
  <c r="E63" i="91"/>
  <c r="D63" i="91"/>
  <c r="C63" i="91"/>
  <c r="B63" i="91"/>
  <c r="A63" i="91"/>
  <c r="N62" i="91"/>
  <c r="M62" i="91"/>
  <c r="L62" i="91"/>
  <c r="K62" i="91"/>
  <c r="J62" i="91"/>
  <c r="I62" i="91"/>
  <c r="H62" i="91"/>
  <c r="G62" i="91"/>
  <c r="F62" i="91"/>
  <c r="E62" i="91"/>
  <c r="D62" i="91"/>
  <c r="C62" i="91"/>
  <c r="B62" i="91"/>
  <c r="A62" i="91"/>
  <c r="J61" i="91"/>
  <c r="E61" i="91"/>
  <c r="D61" i="91"/>
  <c r="C61" i="91"/>
  <c r="B61" i="91"/>
  <c r="A61" i="91"/>
  <c r="N60" i="91"/>
  <c r="M60" i="91"/>
  <c r="L60" i="91"/>
  <c r="K60" i="91"/>
  <c r="J60" i="91"/>
  <c r="I60" i="91"/>
  <c r="H60" i="91"/>
  <c r="G60" i="91"/>
  <c r="F60" i="91"/>
  <c r="E60" i="91"/>
  <c r="D60" i="91"/>
  <c r="C60" i="91"/>
  <c r="B60" i="91"/>
  <c r="A60" i="91"/>
  <c r="N59" i="91"/>
  <c r="M59" i="91"/>
  <c r="L59" i="91"/>
  <c r="K59" i="91"/>
  <c r="J59" i="91"/>
  <c r="I59" i="91"/>
  <c r="H59" i="91"/>
  <c r="G59" i="91"/>
  <c r="F59" i="91"/>
  <c r="E59" i="91"/>
  <c r="D59" i="91"/>
  <c r="C59" i="91"/>
  <c r="B59" i="91"/>
  <c r="A59" i="91"/>
  <c r="N58" i="91"/>
  <c r="M58" i="91"/>
  <c r="L58" i="91"/>
  <c r="K58" i="91"/>
  <c r="J58" i="91"/>
  <c r="I58" i="91"/>
  <c r="H58" i="91"/>
  <c r="G58" i="91"/>
  <c r="F58" i="91"/>
  <c r="E58" i="91"/>
  <c r="D58" i="91"/>
  <c r="C58" i="91"/>
  <c r="B58" i="91"/>
  <c r="A58" i="91"/>
  <c r="N57" i="91"/>
  <c r="M57" i="91"/>
  <c r="L57" i="91"/>
  <c r="K57" i="91"/>
  <c r="J57" i="91"/>
  <c r="I57" i="91"/>
  <c r="H57" i="91"/>
  <c r="G57" i="91"/>
  <c r="F57" i="91"/>
  <c r="E57" i="91"/>
  <c r="D57" i="91"/>
  <c r="C57" i="91"/>
  <c r="B57" i="91"/>
  <c r="A57" i="91"/>
  <c r="N56" i="91"/>
  <c r="M56" i="91"/>
  <c r="L56" i="91"/>
  <c r="K56" i="91"/>
  <c r="J56" i="91"/>
  <c r="I56" i="91"/>
  <c r="H56" i="91"/>
  <c r="G56" i="91"/>
  <c r="F56" i="91"/>
  <c r="E56" i="91"/>
  <c r="D56" i="91"/>
  <c r="C56" i="91"/>
  <c r="B56" i="91"/>
  <c r="A56" i="91"/>
  <c r="N55" i="91"/>
  <c r="M55" i="91"/>
  <c r="L55" i="91"/>
  <c r="K55" i="91"/>
  <c r="J55" i="91"/>
  <c r="I55" i="91"/>
  <c r="H55" i="91"/>
  <c r="G55" i="91"/>
  <c r="F55" i="91"/>
  <c r="E55" i="91"/>
  <c r="D55" i="91"/>
  <c r="C55" i="91"/>
  <c r="B55" i="91"/>
  <c r="A55" i="91"/>
  <c r="N54" i="91"/>
  <c r="M54" i="91"/>
  <c r="L54" i="91"/>
  <c r="K54" i="91"/>
  <c r="J54" i="91"/>
  <c r="I54" i="91"/>
  <c r="H54" i="91"/>
  <c r="G54" i="91"/>
  <c r="F54" i="91"/>
  <c r="E54" i="91"/>
  <c r="D54" i="91"/>
  <c r="C54" i="91"/>
  <c r="B54" i="91"/>
  <c r="A54" i="91"/>
  <c r="N53" i="91"/>
  <c r="M53" i="91"/>
  <c r="L53" i="91"/>
  <c r="K53" i="91"/>
  <c r="J53" i="91"/>
  <c r="I53" i="91"/>
  <c r="H53" i="91"/>
  <c r="G53" i="91"/>
  <c r="F53" i="91"/>
  <c r="E53" i="91"/>
  <c r="D53" i="91"/>
  <c r="C53" i="91"/>
  <c r="B53" i="91"/>
  <c r="A53" i="91"/>
  <c r="N52" i="91"/>
  <c r="M52" i="91"/>
  <c r="L52" i="91"/>
  <c r="K52" i="91"/>
  <c r="J52" i="91"/>
  <c r="I52" i="91"/>
  <c r="H52" i="91"/>
  <c r="G52" i="91"/>
  <c r="F52" i="91"/>
  <c r="E52" i="91"/>
  <c r="D52" i="91"/>
  <c r="C52" i="91"/>
  <c r="B52" i="91"/>
  <c r="A52" i="91"/>
  <c r="N51" i="91"/>
  <c r="M51" i="91"/>
  <c r="L51" i="91"/>
  <c r="K51" i="91"/>
  <c r="J51" i="91"/>
  <c r="I51" i="91"/>
  <c r="H51" i="91"/>
  <c r="G51" i="91"/>
  <c r="F51" i="91"/>
  <c r="E51" i="91"/>
  <c r="D51" i="91"/>
  <c r="C51" i="91"/>
  <c r="B51" i="91"/>
  <c r="A51" i="91"/>
  <c r="N50" i="91"/>
  <c r="M50" i="91"/>
  <c r="L50" i="91"/>
  <c r="K50" i="91"/>
  <c r="J50" i="91"/>
  <c r="I50" i="91"/>
  <c r="H50" i="91"/>
  <c r="G50" i="91"/>
  <c r="F50" i="91"/>
  <c r="E50" i="91"/>
  <c r="D50" i="91"/>
  <c r="C50" i="91"/>
  <c r="B50" i="91"/>
  <c r="A50" i="91"/>
  <c r="N49" i="91"/>
  <c r="M49" i="91"/>
  <c r="L49" i="91"/>
  <c r="K49" i="91"/>
  <c r="J49" i="91"/>
  <c r="I49" i="91"/>
  <c r="H49" i="91"/>
  <c r="G49" i="91"/>
  <c r="F49" i="91"/>
  <c r="E49" i="91"/>
  <c r="D49" i="91"/>
  <c r="C49" i="91"/>
  <c r="B49" i="91"/>
  <c r="A49" i="91"/>
  <c r="N48" i="91"/>
  <c r="M48" i="91"/>
  <c r="L48" i="91"/>
  <c r="K48" i="91"/>
  <c r="J48" i="91"/>
  <c r="I48" i="91"/>
  <c r="H48" i="91"/>
  <c r="G48" i="91"/>
  <c r="F48" i="91"/>
  <c r="E48" i="91"/>
  <c r="D48" i="91"/>
  <c r="C48" i="91"/>
  <c r="B48" i="91"/>
  <c r="A48" i="91"/>
  <c r="J47" i="91"/>
  <c r="E47" i="91"/>
  <c r="D47" i="91"/>
  <c r="C47" i="91"/>
  <c r="B47" i="91"/>
  <c r="A47" i="91"/>
  <c r="N46" i="91"/>
  <c r="M46" i="91"/>
  <c r="L46" i="91"/>
  <c r="K46" i="91"/>
  <c r="J46" i="91"/>
  <c r="I46" i="91"/>
  <c r="H46" i="91"/>
  <c r="G46" i="91"/>
  <c r="F46" i="91"/>
  <c r="E46" i="91"/>
  <c r="D46" i="91"/>
  <c r="C46" i="91"/>
  <c r="B46" i="91"/>
  <c r="A46" i="91"/>
  <c r="N45" i="91"/>
  <c r="M45" i="91"/>
  <c r="L45" i="91"/>
  <c r="K45" i="91"/>
  <c r="J45" i="91"/>
  <c r="I45" i="91"/>
  <c r="H45" i="91"/>
  <c r="G45" i="91"/>
  <c r="F45" i="91"/>
  <c r="E45" i="91"/>
  <c r="D45" i="91"/>
  <c r="C45" i="91"/>
  <c r="B45" i="91"/>
  <c r="A45" i="91"/>
  <c r="N44" i="91"/>
  <c r="M44" i="91"/>
  <c r="L44" i="91"/>
  <c r="K44" i="91"/>
  <c r="J44" i="91"/>
  <c r="I44" i="91"/>
  <c r="H44" i="91"/>
  <c r="G44" i="91"/>
  <c r="F44" i="91"/>
  <c r="E44" i="91"/>
  <c r="D44" i="91"/>
  <c r="C44" i="91"/>
  <c r="B44" i="91"/>
  <c r="A44" i="91"/>
  <c r="N43" i="91"/>
  <c r="M43" i="91"/>
  <c r="L43" i="91"/>
  <c r="K43" i="91"/>
  <c r="J43" i="91"/>
  <c r="I43" i="91"/>
  <c r="H43" i="91"/>
  <c r="G43" i="91"/>
  <c r="F43" i="91"/>
  <c r="E43" i="91"/>
  <c r="D43" i="91"/>
  <c r="C43" i="91"/>
  <c r="B43" i="91"/>
  <c r="A43" i="91"/>
  <c r="N42" i="91"/>
  <c r="M42" i="91"/>
  <c r="L42" i="91"/>
  <c r="K42" i="91"/>
  <c r="J42" i="91"/>
  <c r="I42" i="91"/>
  <c r="H42" i="91"/>
  <c r="G42" i="91"/>
  <c r="F42" i="91"/>
  <c r="E42" i="91"/>
  <c r="D42" i="91"/>
  <c r="C42" i="91"/>
  <c r="B42" i="91"/>
  <c r="A42" i="91"/>
  <c r="N41" i="91"/>
  <c r="M41" i="91"/>
  <c r="L41" i="91"/>
  <c r="K41" i="91"/>
  <c r="J41" i="91"/>
  <c r="I41" i="91"/>
  <c r="H41" i="91"/>
  <c r="G41" i="91"/>
  <c r="F41" i="91"/>
  <c r="E41" i="91"/>
  <c r="D41" i="91"/>
  <c r="C41" i="91"/>
  <c r="B41" i="91"/>
  <c r="A41" i="91"/>
  <c r="N40" i="91"/>
  <c r="M40" i="91"/>
  <c r="L40" i="91"/>
  <c r="K40" i="91"/>
  <c r="J40" i="91"/>
  <c r="I40" i="91"/>
  <c r="H40" i="91"/>
  <c r="G40" i="91"/>
  <c r="F40" i="91"/>
  <c r="E40" i="91"/>
  <c r="D40" i="91"/>
  <c r="C40" i="91"/>
  <c r="B40" i="91"/>
  <c r="A40" i="91"/>
  <c r="N39" i="91"/>
  <c r="M39" i="91"/>
  <c r="L39" i="91"/>
  <c r="K39" i="91"/>
  <c r="J39" i="91"/>
  <c r="I39" i="91"/>
  <c r="H39" i="91"/>
  <c r="G39" i="91"/>
  <c r="F39" i="91"/>
  <c r="E39" i="91"/>
  <c r="D39" i="91"/>
  <c r="C39" i="91"/>
  <c r="B39" i="91"/>
  <c r="A39" i="91"/>
  <c r="N38" i="91"/>
  <c r="M38" i="91"/>
  <c r="L38" i="91"/>
  <c r="K38" i="91"/>
  <c r="J38" i="91"/>
  <c r="I38" i="91"/>
  <c r="H38" i="91"/>
  <c r="G38" i="91"/>
  <c r="F38" i="91"/>
  <c r="E38" i="91"/>
  <c r="D38" i="91"/>
  <c r="C38" i="91"/>
  <c r="B38" i="91"/>
  <c r="A38" i="91"/>
  <c r="N37" i="91"/>
  <c r="M37" i="91"/>
  <c r="L37" i="91"/>
  <c r="K37" i="91"/>
  <c r="J37" i="91"/>
  <c r="I37" i="91"/>
  <c r="H37" i="91"/>
  <c r="G37" i="91"/>
  <c r="F37" i="91"/>
  <c r="E37" i="91"/>
  <c r="D37" i="91"/>
  <c r="C37" i="91"/>
  <c r="B37" i="91"/>
  <c r="A37" i="91"/>
  <c r="N36" i="91"/>
  <c r="M36" i="91"/>
  <c r="L36" i="91"/>
  <c r="K36" i="91"/>
  <c r="J36" i="91"/>
  <c r="I36" i="91"/>
  <c r="H36" i="91"/>
  <c r="G36" i="91"/>
  <c r="F36" i="91"/>
  <c r="E36" i="91"/>
  <c r="D36" i="91"/>
  <c r="C36" i="91"/>
  <c r="B36" i="91"/>
  <c r="A36" i="91"/>
  <c r="N35" i="91"/>
  <c r="M35" i="91"/>
  <c r="L35" i="91"/>
  <c r="K35" i="91"/>
  <c r="J35" i="91"/>
  <c r="I35" i="91"/>
  <c r="H35" i="91"/>
  <c r="G35" i="91"/>
  <c r="F35" i="91"/>
  <c r="E35" i="91"/>
  <c r="D35" i="91"/>
  <c r="C35" i="91"/>
  <c r="B35" i="91"/>
  <c r="A35" i="91"/>
  <c r="N34" i="91"/>
  <c r="M34" i="91"/>
  <c r="L34" i="91"/>
  <c r="K34" i="91"/>
  <c r="J34" i="91"/>
  <c r="I34" i="91"/>
  <c r="H34" i="91"/>
  <c r="G34" i="91"/>
  <c r="F34" i="91"/>
  <c r="E34" i="91"/>
  <c r="D34" i="91"/>
  <c r="C34" i="91"/>
  <c r="B34" i="91"/>
  <c r="A34" i="91"/>
  <c r="J33" i="91"/>
  <c r="E33" i="91"/>
  <c r="D33" i="91"/>
  <c r="C33" i="91"/>
  <c r="B33" i="91"/>
  <c r="A33" i="91"/>
  <c r="N32" i="91"/>
  <c r="M32" i="91"/>
  <c r="L32" i="91"/>
  <c r="K32" i="91"/>
  <c r="J32" i="91"/>
  <c r="I32" i="91"/>
  <c r="H32" i="91"/>
  <c r="G32" i="91"/>
  <c r="F32" i="91"/>
  <c r="E32" i="91"/>
  <c r="D32" i="91"/>
  <c r="C32" i="91"/>
  <c r="B32" i="91"/>
  <c r="A32" i="91"/>
  <c r="N31" i="91"/>
  <c r="M31" i="91"/>
  <c r="L31" i="91"/>
  <c r="K31" i="91"/>
  <c r="J31" i="91"/>
  <c r="I31" i="91"/>
  <c r="H31" i="91"/>
  <c r="G31" i="91"/>
  <c r="F31" i="91"/>
  <c r="E31" i="91"/>
  <c r="D31" i="91"/>
  <c r="C31" i="91"/>
  <c r="B31" i="91"/>
  <c r="A31" i="91"/>
  <c r="N30" i="91"/>
  <c r="M30" i="91"/>
  <c r="L30" i="91"/>
  <c r="K30" i="91"/>
  <c r="J30" i="91"/>
  <c r="I30" i="91"/>
  <c r="H30" i="91"/>
  <c r="G30" i="91"/>
  <c r="F30" i="91"/>
  <c r="E30" i="91"/>
  <c r="D30" i="91"/>
  <c r="C30" i="91"/>
  <c r="B30" i="91"/>
  <c r="A30" i="91"/>
  <c r="N29" i="91"/>
  <c r="M29" i="91"/>
  <c r="L29" i="91"/>
  <c r="K29" i="91"/>
  <c r="J29" i="91"/>
  <c r="I29" i="91"/>
  <c r="H29" i="91"/>
  <c r="G29" i="91"/>
  <c r="F29" i="91"/>
  <c r="E29" i="91"/>
  <c r="D29" i="91"/>
  <c r="C29" i="91"/>
  <c r="B29" i="91"/>
  <c r="A29" i="91"/>
  <c r="N28" i="91"/>
  <c r="M28" i="91"/>
  <c r="L28" i="91"/>
  <c r="K28" i="91"/>
  <c r="J28" i="91"/>
  <c r="I28" i="91"/>
  <c r="H28" i="91"/>
  <c r="G28" i="91"/>
  <c r="F28" i="91"/>
  <c r="E28" i="91"/>
  <c r="D28" i="91"/>
  <c r="C28" i="91"/>
  <c r="B28" i="91"/>
  <c r="A28" i="91"/>
  <c r="N27" i="91"/>
  <c r="M27" i="91"/>
  <c r="L27" i="91"/>
  <c r="K27" i="91"/>
  <c r="J27" i="91"/>
  <c r="I27" i="91"/>
  <c r="H27" i="91"/>
  <c r="G27" i="91"/>
  <c r="O27" i="91" s="1"/>
  <c r="P27" i="91" s="1"/>
  <c r="E27" i="91"/>
  <c r="F27" i="91"/>
  <c r="D27" i="91"/>
  <c r="C27" i="91"/>
  <c r="B27" i="91"/>
  <c r="A27" i="91"/>
  <c r="N26" i="91"/>
  <c r="M26" i="91"/>
  <c r="L26" i="91"/>
  <c r="K26" i="91"/>
  <c r="J26" i="91"/>
  <c r="I26" i="91"/>
  <c r="H26" i="91"/>
  <c r="G26" i="91"/>
  <c r="F26" i="91"/>
  <c r="E26" i="91"/>
  <c r="D26" i="91"/>
  <c r="C26" i="91"/>
  <c r="B26" i="91"/>
  <c r="A26" i="91"/>
  <c r="N25" i="91"/>
  <c r="M25" i="91"/>
  <c r="L25" i="91"/>
  <c r="K25" i="91"/>
  <c r="J25" i="91"/>
  <c r="I25" i="91"/>
  <c r="H25" i="91"/>
  <c r="G25" i="91"/>
  <c r="F25" i="91"/>
  <c r="E25" i="91"/>
  <c r="D25" i="91"/>
  <c r="C25" i="91"/>
  <c r="B25" i="91"/>
  <c r="A25" i="91"/>
  <c r="N24" i="91"/>
  <c r="M24" i="91"/>
  <c r="L24" i="91"/>
  <c r="K24" i="91"/>
  <c r="J24" i="91"/>
  <c r="I24" i="91"/>
  <c r="H24" i="91"/>
  <c r="G24" i="91"/>
  <c r="F24" i="91"/>
  <c r="E24" i="91"/>
  <c r="D24" i="91"/>
  <c r="C24" i="91"/>
  <c r="B24" i="91"/>
  <c r="A24" i="91"/>
  <c r="N23" i="91"/>
  <c r="M23" i="91"/>
  <c r="L23" i="91"/>
  <c r="K23" i="91"/>
  <c r="J23" i="91"/>
  <c r="I23" i="91"/>
  <c r="H23" i="91"/>
  <c r="G23" i="91"/>
  <c r="F23" i="91"/>
  <c r="E23" i="91"/>
  <c r="D23" i="91"/>
  <c r="C23" i="91"/>
  <c r="B23" i="91"/>
  <c r="A23" i="91"/>
  <c r="N22" i="91"/>
  <c r="M22" i="91"/>
  <c r="L22" i="91"/>
  <c r="K22" i="91"/>
  <c r="J22" i="91"/>
  <c r="I22" i="91"/>
  <c r="H22" i="91"/>
  <c r="G22" i="91"/>
  <c r="F22" i="91"/>
  <c r="E22" i="91"/>
  <c r="D22" i="91"/>
  <c r="C22" i="91"/>
  <c r="B22" i="91"/>
  <c r="A22" i="91"/>
  <c r="N21" i="91"/>
  <c r="M21" i="91"/>
  <c r="L21" i="91"/>
  <c r="K21" i="91"/>
  <c r="J21" i="91"/>
  <c r="I21" i="91"/>
  <c r="H21" i="91"/>
  <c r="G21" i="91"/>
  <c r="F21" i="91"/>
  <c r="E21" i="91"/>
  <c r="D21" i="91"/>
  <c r="C21" i="91"/>
  <c r="B21" i="91"/>
  <c r="A21" i="91"/>
  <c r="N20" i="91"/>
  <c r="M20" i="91"/>
  <c r="L20" i="91"/>
  <c r="K20" i="91"/>
  <c r="J20" i="91"/>
  <c r="I20" i="91"/>
  <c r="H20" i="91"/>
  <c r="G20" i="91"/>
  <c r="F20" i="91"/>
  <c r="E20" i="91"/>
  <c r="D20" i="91"/>
  <c r="C20" i="91"/>
  <c r="B20" i="91"/>
  <c r="A20" i="91"/>
  <c r="J19" i="91"/>
  <c r="E19" i="91"/>
  <c r="D19" i="91"/>
  <c r="O19" i="91"/>
  <c r="P19" i="91"/>
  <c r="C19" i="91"/>
  <c r="B19" i="91"/>
  <c r="A19" i="91"/>
  <c r="N18" i="91"/>
  <c r="M18" i="91"/>
  <c r="L18" i="91"/>
  <c r="K18" i="91"/>
  <c r="J18" i="91"/>
  <c r="I18" i="91"/>
  <c r="H18" i="91"/>
  <c r="G18" i="91"/>
  <c r="F18" i="91"/>
  <c r="E18" i="91"/>
  <c r="D18" i="91"/>
  <c r="C18" i="91"/>
  <c r="B18" i="91"/>
  <c r="A18" i="91"/>
  <c r="N17" i="91"/>
  <c r="M17" i="91"/>
  <c r="L17" i="91"/>
  <c r="K17" i="91"/>
  <c r="J17" i="91"/>
  <c r="I17" i="91"/>
  <c r="H17" i="91"/>
  <c r="G17" i="91"/>
  <c r="F17" i="91"/>
  <c r="E17" i="91"/>
  <c r="D17" i="91"/>
  <c r="C17" i="91"/>
  <c r="B17" i="91"/>
  <c r="A17" i="91"/>
  <c r="N16" i="91"/>
  <c r="M16" i="91"/>
  <c r="L16" i="91"/>
  <c r="K16" i="91"/>
  <c r="J16" i="91"/>
  <c r="I16" i="91"/>
  <c r="H16" i="91"/>
  <c r="G16" i="91"/>
  <c r="F16" i="91"/>
  <c r="E16" i="91"/>
  <c r="D16" i="91"/>
  <c r="C16" i="91"/>
  <c r="B16" i="91"/>
  <c r="A16" i="91"/>
  <c r="N15" i="91"/>
  <c r="M15" i="91"/>
  <c r="L15" i="91"/>
  <c r="K15" i="91"/>
  <c r="J15" i="91"/>
  <c r="I15" i="91"/>
  <c r="H15" i="91"/>
  <c r="G15" i="91"/>
  <c r="F15" i="91"/>
  <c r="E15" i="91"/>
  <c r="D15" i="91"/>
  <c r="C15" i="91"/>
  <c r="B15" i="91"/>
  <c r="A15" i="91"/>
  <c r="N14" i="91"/>
  <c r="M14" i="91"/>
  <c r="L14" i="91"/>
  <c r="K14" i="91"/>
  <c r="J14" i="91"/>
  <c r="I14" i="91"/>
  <c r="H14" i="91"/>
  <c r="G14" i="91"/>
  <c r="F14" i="91"/>
  <c r="E14" i="91"/>
  <c r="D14" i="91"/>
  <c r="C14" i="91"/>
  <c r="B14" i="91"/>
  <c r="A14" i="91"/>
  <c r="N13" i="91"/>
  <c r="M13" i="91"/>
  <c r="L13" i="91"/>
  <c r="K13" i="91"/>
  <c r="J13" i="91"/>
  <c r="I13" i="91"/>
  <c r="H13" i="91"/>
  <c r="G13" i="91"/>
  <c r="F13" i="91"/>
  <c r="E13" i="91"/>
  <c r="D13" i="91"/>
  <c r="C13" i="91"/>
  <c r="B13" i="91"/>
  <c r="A13" i="91"/>
  <c r="N12" i="91"/>
  <c r="M12" i="91"/>
  <c r="L12" i="91"/>
  <c r="K12" i="91"/>
  <c r="J12" i="91"/>
  <c r="I12" i="91"/>
  <c r="H12" i="91"/>
  <c r="G12" i="91"/>
  <c r="F12" i="91"/>
  <c r="E12" i="91"/>
  <c r="D12" i="91"/>
  <c r="C12" i="91"/>
  <c r="B12" i="91"/>
  <c r="A12" i="91"/>
  <c r="N11" i="91"/>
  <c r="M11" i="91"/>
  <c r="L11" i="91"/>
  <c r="K11" i="91"/>
  <c r="J11" i="91"/>
  <c r="I11" i="91"/>
  <c r="H11" i="91"/>
  <c r="G11" i="91"/>
  <c r="F11" i="91"/>
  <c r="E11" i="91"/>
  <c r="D11" i="91"/>
  <c r="C11" i="91"/>
  <c r="B11" i="91"/>
  <c r="A11" i="91"/>
  <c r="N10" i="91"/>
  <c r="M10" i="91"/>
  <c r="L10" i="91"/>
  <c r="K10" i="91"/>
  <c r="J10" i="91"/>
  <c r="I10" i="91"/>
  <c r="H10" i="91"/>
  <c r="G10" i="91"/>
  <c r="F10" i="91"/>
  <c r="E10" i="91"/>
  <c r="D10" i="91"/>
  <c r="C10" i="91"/>
  <c r="B10" i="91"/>
  <c r="A10" i="91"/>
  <c r="N9" i="91"/>
  <c r="M9" i="91"/>
  <c r="L9" i="91"/>
  <c r="K9" i="91"/>
  <c r="J9" i="91"/>
  <c r="I9" i="91"/>
  <c r="H9" i="91"/>
  <c r="E9" i="91"/>
  <c r="O9" i="91" s="1"/>
  <c r="P9" i="91" s="1"/>
  <c r="F9" i="91"/>
  <c r="G9" i="91"/>
  <c r="D9" i="91"/>
  <c r="C9" i="91"/>
  <c r="B9" i="91"/>
  <c r="A9" i="91"/>
  <c r="N8" i="91"/>
  <c r="M8" i="91"/>
  <c r="L8" i="91"/>
  <c r="K8" i="91"/>
  <c r="J8" i="91"/>
  <c r="I8" i="91"/>
  <c r="H8" i="91"/>
  <c r="G8" i="91"/>
  <c r="F8" i="91"/>
  <c r="E8" i="91"/>
  <c r="D8" i="91"/>
  <c r="C8" i="91"/>
  <c r="B8" i="91"/>
  <c r="A8" i="91"/>
  <c r="O101" i="91"/>
  <c r="P101" i="91" s="1"/>
  <c r="O97" i="91"/>
  <c r="P97" i="91"/>
  <c r="O61" i="91"/>
  <c r="P61" i="91" s="1"/>
  <c r="O33" i="91"/>
  <c r="P33" i="91" s="1"/>
  <c r="A117" i="89"/>
  <c r="B117" i="89"/>
  <c r="C117" i="89"/>
  <c r="D117" i="89"/>
  <c r="E117" i="89"/>
  <c r="F117" i="89"/>
  <c r="G117" i="89"/>
  <c r="H117" i="89"/>
  <c r="I117" i="89"/>
  <c r="J117" i="89"/>
  <c r="K117" i="89"/>
  <c r="L117" i="89"/>
  <c r="M117" i="89"/>
  <c r="N117" i="89"/>
  <c r="A103" i="89"/>
  <c r="B103" i="89"/>
  <c r="C103" i="89"/>
  <c r="D103" i="89"/>
  <c r="E103" i="89"/>
  <c r="F103" i="89"/>
  <c r="G103" i="89"/>
  <c r="H103" i="89"/>
  <c r="O103" i="89" s="1"/>
  <c r="P103" i="89" s="1"/>
  <c r="I103" i="89"/>
  <c r="J103" i="89"/>
  <c r="K103" i="89"/>
  <c r="L103" i="89"/>
  <c r="M103" i="89"/>
  <c r="N103" i="89"/>
  <c r="A77" i="89"/>
  <c r="B77" i="89"/>
  <c r="C77" i="89"/>
  <c r="D77" i="89"/>
  <c r="E77" i="89"/>
  <c r="F77" i="89"/>
  <c r="G77" i="89"/>
  <c r="H77" i="89"/>
  <c r="I77" i="89"/>
  <c r="J77" i="89"/>
  <c r="K77" i="89"/>
  <c r="L77" i="89"/>
  <c r="M77" i="89"/>
  <c r="N77" i="89"/>
  <c r="A63" i="89"/>
  <c r="B63" i="89"/>
  <c r="C63" i="89"/>
  <c r="D63" i="89"/>
  <c r="E63" i="89"/>
  <c r="F63" i="89"/>
  <c r="G63" i="89"/>
  <c r="H63" i="89"/>
  <c r="I63" i="89"/>
  <c r="J63" i="89"/>
  <c r="K63" i="89"/>
  <c r="L63" i="89"/>
  <c r="M63" i="89"/>
  <c r="N63" i="89"/>
  <c r="A49" i="89"/>
  <c r="B49" i="89"/>
  <c r="C49" i="89"/>
  <c r="D49" i="89"/>
  <c r="E49" i="89"/>
  <c r="F49" i="89"/>
  <c r="G49" i="89"/>
  <c r="H49" i="89"/>
  <c r="I49" i="89"/>
  <c r="J49" i="89"/>
  <c r="K49" i="89"/>
  <c r="L49" i="89"/>
  <c r="M49" i="89"/>
  <c r="N49" i="89"/>
  <c r="O49" i="89"/>
  <c r="P49" i="89" s="1"/>
  <c r="A35" i="89"/>
  <c r="B35" i="89"/>
  <c r="C35" i="89"/>
  <c r="D35" i="89"/>
  <c r="E35" i="89"/>
  <c r="F35" i="89"/>
  <c r="G35" i="89"/>
  <c r="H35" i="89"/>
  <c r="I35" i="89"/>
  <c r="J35" i="89"/>
  <c r="K35" i="89"/>
  <c r="L35" i="89"/>
  <c r="M35" i="89"/>
  <c r="N35" i="89"/>
  <c r="J21" i="89"/>
  <c r="K21" i="89"/>
  <c r="L21" i="89"/>
  <c r="M21" i="89"/>
  <c r="N21" i="89"/>
  <c r="A21" i="89"/>
  <c r="B21" i="89"/>
  <c r="C21" i="89"/>
  <c r="D21" i="89"/>
  <c r="E21" i="89"/>
  <c r="F21" i="89"/>
  <c r="G21" i="89"/>
  <c r="H21" i="89"/>
  <c r="I21" i="89"/>
  <c r="O21" i="89" s="1"/>
  <c r="P21" i="89" s="1"/>
  <c r="N116" i="89"/>
  <c r="M116" i="89"/>
  <c r="L116" i="89"/>
  <c r="K116" i="89"/>
  <c r="J116" i="89"/>
  <c r="I116" i="89"/>
  <c r="H116" i="89"/>
  <c r="G116" i="89"/>
  <c r="F116" i="89"/>
  <c r="E116" i="89"/>
  <c r="D116" i="89"/>
  <c r="C116" i="89"/>
  <c r="B116" i="89"/>
  <c r="A116" i="89"/>
  <c r="J115" i="89"/>
  <c r="E115" i="89"/>
  <c r="D115" i="89"/>
  <c r="C115" i="89"/>
  <c r="B115" i="89"/>
  <c r="A115" i="89"/>
  <c r="N114" i="89"/>
  <c r="M114" i="89"/>
  <c r="L114" i="89"/>
  <c r="K114" i="89"/>
  <c r="J114" i="89"/>
  <c r="I114" i="89"/>
  <c r="H114" i="89"/>
  <c r="G114" i="89"/>
  <c r="F114" i="89"/>
  <c r="E114" i="89"/>
  <c r="D114" i="89"/>
  <c r="C114" i="89"/>
  <c r="B114" i="89"/>
  <c r="A114" i="89"/>
  <c r="N113" i="89"/>
  <c r="M113" i="89"/>
  <c r="L113" i="89"/>
  <c r="K113" i="89"/>
  <c r="J113" i="89"/>
  <c r="I113" i="89"/>
  <c r="H113" i="89"/>
  <c r="G113" i="89"/>
  <c r="F113" i="89"/>
  <c r="E113" i="89"/>
  <c r="D113" i="89"/>
  <c r="C113" i="89"/>
  <c r="B113" i="89"/>
  <c r="A113" i="89"/>
  <c r="N112" i="89"/>
  <c r="M112" i="89"/>
  <c r="L112" i="89"/>
  <c r="K112" i="89"/>
  <c r="J112" i="89"/>
  <c r="I112" i="89"/>
  <c r="H112" i="89"/>
  <c r="G112" i="89"/>
  <c r="F112" i="89"/>
  <c r="E112" i="89"/>
  <c r="D112" i="89"/>
  <c r="C112" i="89"/>
  <c r="B112" i="89"/>
  <c r="A112" i="89"/>
  <c r="J111" i="89"/>
  <c r="E111" i="89"/>
  <c r="D111" i="89"/>
  <c r="C111" i="89"/>
  <c r="B111" i="89"/>
  <c r="A111" i="89"/>
  <c r="N110" i="89"/>
  <c r="M110" i="89"/>
  <c r="L110" i="89"/>
  <c r="K110" i="89"/>
  <c r="J110" i="89"/>
  <c r="I110" i="89"/>
  <c r="H110" i="89"/>
  <c r="G110" i="89"/>
  <c r="F110" i="89"/>
  <c r="E110" i="89"/>
  <c r="D110" i="89"/>
  <c r="C110" i="89"/>
  <c r="B110" i="89"/>
  <c r="A110" i="89"/>
  <c r="N109" i="89"/>
  <c r="M109" i="89"/>
  <c r="L109" i="89"/>
  <c r="K109" i="89"/>
  <c r="J109" i="89"/>
  <c r="I109" i="89"/>
  <c r="H109" i="89"/>
  <c r="G109" i="89"/>
  <c r="F109" i="89"/>
  <c r="E109" i="89"/>
  <c r="D109" i="89"/>
  <c r="C109" i="89"/>
  <c r="B109" i="89"/>
  <c r="A109" i="89"/>
  <c r="N108" i="89"/>
  <c r="M108" i="89"/>
  <c r="L108" i="89"/>
  <c r="K108" i="89"/>
  <c r="J108" i="89"/>
  <c r="I108" i="89"/>
  <c r="H108" i="89"/>
  <c r="G108" i="89"/>
  <c r="F108" i="89"/>
  <c r="E108" i="89"/>
  <c r="D108" i="89"/>
  <c r="C108" i="89"/>
  <c r="B108" i="89"/>
  <c r="A108" i="89"/>
  <c r="N107" i="89"/>
  <c r="M107" i="89"/>
  <c r="L107" i="89"/>
  <c r="K107" i="89"/>
  <c r="J107" i="89"/>
  <c r="I107" i="89"/>
  <c r="H107" i="89"/>
  <c r="G107" i="89"/>
  <c r="F107" i="89"/>
  <c r="E107" i="89"/>
  <c r="D107" i="89"/>
  <c r="C107" i="89"/>
  <c r="B107" i="89"/>
  <c r="A107" i="89"/>
  <c r="N106" i="89"/>
  <c r="M106" i="89"/>
  <c r="L106" i="89"/>
  <c r="K106" i="89"/>
  <c r="J106" i="89"/>
  <c r="I106" i="89"/>
  <c r="H106" i="89"/>
  <c r="G106" i="89"/>
  <c r="F106" i="89"/>
  <c r="E106" i="89"/>
  <c r="D106" i="89"/>
  <c r="C106" i="89"/>
  <c r="B106" i="89"/>
  <c r="A106" i="89"/>
  <c r="N105" i="89"/>
  <c r="M105" i="89"/>
  <c r="L105" i="89"/>
  <c r="K105" i="89"/>
  <c r="J105" i="89"/>
  <c r="I105" i="89"/>
  <c r="H105" i="89"/>
  <c r="G105" i="89"/>
  <c r="F105" i="89"/>
  <c r="E105" i="89"/>
  <c r="D105" i="89"/>
  <c r="C105" i="89"/>
  <c r="B105" i="89"/>
  <c r="A105" i="89"/>
  <c r="N104" i="89"/>
  <c r="M104" i="89"/>
  <c r="L104" i="89"/>
  <c r="K104" i="89"/>
  <c r="J104" i="89"/>
  <c r="I104" i="89"/>
  <c r="H104" i="89"/>
  <c r="G104" i="89"/>
  <c r="F104" i="89"/>
  <c r="E104" i="89"/>
  <c r="D104" i="89"/>
  <c r="C104" i="89"/>
  <c r="B104" i="89"/>
  <c r="A104" i="89"/>
  <c r="N102" i="89"/>
  <c r="M102" i="89"/>
  <c r="L102" i="89"/>
  <c r="K102" i="89"/>
  <c r="J102" i="89"/>
  <c r="I102" i="89"/>
  <c r="H102" i="89"/>
  <c r="G102" i="89"/>
  <c r="F102" i="89"/>
  <c r="E102" i="89"/>
  <c r="D102" i="89"/>
  <c r="C102" i="89"/>
  <c r="B102" i="89"/>
  <c r="A102" i="89"/>
  <c r="J101" i="89"/>
  <c r="E101" i="89"/>
  <c r="D101" i="89"/>
  <c r="C101" i="89"/>
  <c r="B101" i="89"/>
  <c r="A101" i="89"/>
  <c r="N100" i="89"/>
  <c r="M100" i="89"/>
  <c r="L100" i="89"/>
  <c r="K100" i="89"/>
  <c r="J100" i="89"/>
  <c r="I100" i="89"/>
  <c r="H100" i="89"/>
  <c r="G100" i="89"/>
  <c r="F100" i="89"/>
  <c r="E100" i="89"/>
  <c r="D100" i="89"/>
  <c r="C100" i="89"/>
  <c r="B100" i="89"/>
  <c r="A100" i="89"/>
  <c r="N99" i="89"/>
  <c r="M99" i="89"/>
  <c r="L99" i="89"/>
  <c r="K99" i="89"/>
  <c r="J99" i="89"/>
  <c r="I99" i="89"/>
  <c r="H99" i="89"/>
  <c r="G99" i="89"/>
  <c r="F99" i="89"/>
  <c r="E99" i="89"/>
  <c r="D99" i="89"/>
  <c r="C99" i="89"/>
  <c r="B99" i="89"/>
  <c r="A99" i="89"/>
  <c r="N98" i="89"/>
  <c r="M98" i="89"/>
  <c r="L98" i="89"/>
  <c r="K98" i="89"/>
  <c r="J98" i="89"/>
  <c r="I98" i="89"/>
  <c r="H98" i="89"/>
  <c r="G98" i="89"/>
  <c r="F98" i="89"/>
  <c r="E98" i="89"/>
  <c r="D98" i="89"/>
  <c r="C98" i="89"/>
  <c r="B98" i="89"/>
  <c r="A98" i="89"/>
  <c r="J97" i="89"/>
  <c r="E97" i="89"/>
  <c r="D97" i="89"/>
  <c r="C97" i="89"/>
  <c r="B97" i="89"/>
  <c r="A97" i="89"/>
  <c r="N96" i="89"/>
  <c r="M96" i="89"/>
  <c r="L96" i="89"/>
  <c r="K96" i="89"/>
  <c r="J96" i="89"/>
  <c r="I96" i="89"/>
  <c r="H96" i="89"/>
  <c r="G96" i="89"/>
  <c r="F96" i="89"/>
  <c r="E96" i="89"/>
  <c r="D96" i="89"/>
  <c r="C96" i="89"/>
  <c r="B96" i="89"/>
  <c r="A96" i="89"/>
  <c r="N95" i="89"/>
  <c r="M95" i="89"/>
  <c r="L95" i="89"/>
  <c r="K95" i="89"/>
  <c r="J95" i="89"/>
  <c r="I95" i="89"/>
  <c r="H95" i="89"/>
  <c r="G95" i="89"/>
  <c r="F95" i="89"/>
  <c r="E95" i="89"/>
  <c r="D95" i="89"/>
  <c r="C95" i="89"/>
  <c r="B95" i="89"/>
  <c r="A95" i="89"/>
  <c r="N94" i="89"/>
  <c r="M94" i="89"/>
  <c r="L94" i="89"/>
  <c r="K94" i="89"/>
  <c r="J94" i="89"/>
  <c r="I94" i="89"/>
  <c r="H94" i="89"/>
  <c r="G94" i="89"/>
  <c r="F94" i="89"/>
  <c r="E94" i="89"/>
  <c r="D94" i="89"/>
  <c r="C94" i="89"/>
  <c r="B94" i="89"/>
  <c r="A94" i="89"/>
  <c r="N93" i="89"/>
  <c r="M93" i="89"/>
  <c r="L93" i="89"/>
  <c r="K93" i="89"/>
  <c r="J93" i="89"/>
  <c r="I93" i="89"/>
  <c r="H93" i="89"/>
  <c r="G93" i="89"/>
  <c r="F93" i="89"/>
  <c r="E93" i="89"/>
  <c r="D93" i="89"/>
  <c r="C93" i="89"/>
  <c r="B93" i="89"/>
  <c r="A93" i="89"/>
  <c r="N92" i="89"/>
  <c r="M92" i="89"/>
  <c r="L92" i="89"/>
  <c r="K92" i="89"/>
  <c r="J92" i="89"/>
  <c r="I92" i="89"/>
  <c r="H92" i="89"/>
  <c r="O92" i="89" s="1"/>
  <c r="P92" i="89" s="1"/>
  <c r="G92" i="89"/>
  <c r="F92" i="89"/>
  <c r="E92" i="89"/>
  <c r="D92" i="89"/>
  <c r="C92" i="89"/>
  <c r="B92" i="89"/>
  <c r="A92" i="89"/>
  <c r="N91" i="89"/>
  <c r="M91" i="89"/>
  <c r="L91" i="89"/>
  <c r="K91" i="89"/>
  <c r="J91" i="89"/>
  <c r="I91" i="89"/>
  <c r="H91" i="89"/>
  <c r="G91" i="89"/>
  <c r="F91" i="89"/>
  <c r="O91" i="89" s="1"/>
  <c r="P91" i="89" s="1"/>
  <c r="E91" i="89"/>
  <c r="D91" i="89"/>
  <c r="C91" i="89"/>
  <c r="B91" i="89"/>
  <c r="A91" i="89"/>
  <c r="N90" i="89"/>
  <c r="M90" i="89"/>
  <c r="L90" i="89"/>
  <c r="O90" i="89" s="1"/>
  <c r="P90" i="89" s="1"/>
  <c r="K90" i="89"/>
  <c r="J90" i="89"/>
  <c r="I90" i="89"/>
  <c r="H90" i="89"/>
  <c r="G90" i="89"/>
  <c r="F90" i="89"/>
  <c r="E90" i="89"/>
  <c r="D90" i="89"/>
  <c r="C90" i="89"/>
  <c r="B90" i="89"/>
  <c r="A90" i="89"/>
  <c r="N89" i="89"/>
  <c r="M89" i="89"/>
  <c r="L89" i="89"/>
  <c r="K89" i="89"/>
  <c r="J89" i="89"/>
  <c r="O89" i="89" s="1"/>
  <c r="P89" i="89" s="1"/>
  <c r="I89" i="89"/>
  <c r="H89" i="89"/>
  <c r="G89" i="89"/>
  <c r="F89" i="89"/>
  <c r="E89" i="89"/>
  <c r="D89" i="89"/>
  <c r="C89" i="89"/>
  <c r="B89" i="89"/>
  <c r="A89" i="89"/>
  <c r="J88" i="89"/>
  <c r="E88" i="89"/>
  <c r="D88" i="89"/>
  <c r="C88" i="89"/>
  <c r="B88" i="89"/>
  <c r="A88" i="89"/>
  <c r="N87" i="89"/>
  <c r="M87" i="89"/>
  <c r="L87" i="89"/>
  <c r="K87" i="89"/>
  <c r="J87" i="89"/>
  <c r="I87" i="89"/>
  <c r="H87" i="89"/>
  <c r="G87" i="89"/>
  <c r="F87" i="89"/>
  <c r="O87" i="89" s="1"/>
  <c r="P87" i="89" s="1"/>
  <c r="E87" i="89"/>
  <c r="D87" i="89"/>
  <c r="C87" i="89"/>
  <c r="B87" i="89"/>
  <c r="A87" i="89"/>
  <c r="N86" i="89"/>
  <c r="M86" i="89"/>
  <c r="L86" i="89"/>
  <c r="O86" i="89" s="1"/>
  <c r="P86" i="89" s="1"/>
  <c r="K86" i="89"/>
  <c r="J86" i="89"/>
  <c r="I86" i="89"/>
  <c r="H86" i="89"/>
  <c r="G86" i="89"/>
  <c r="F86" i="89"/>
  <c r="E86" i="89"/>
  <c r="D86" i="89"/>
  <c r="C86" i="89"/>
  <c r="B86" i="89"/>
  <c r="A86" i="89"/>
  <c r="N85" i="89"/>
  <c r="M85" i="89"/>
  <c r="L85" i="89"/>
  <c r="K85" i="89"/>
  <c r="J85" i="89"/>
  <c r="O85" i="89" s="1"/>
  <c r="P85" i="89" s="1"/>
  <c r="I85" i="89"/>
  <c r="H85" i="89"/>
  <c r="G85" i="89"/>
  <c r="F85" i="89"/>
  <c r="E85" i="89"/>
  <c r="D85" i="89"/>
  <c r="C85" i="89"/>
  <c r="B85" i="89"/>
  <c r="A85" i="89"/>
  <c r="J84" i="89"/>
  <c r="E84" i="89"/>
  <c r="D84" i="89"/>
  <c r="C84" i="89"/>
  <c r="B84" i="89"/>
  <c r="A84" i="89"/>
  <c r="N83" i="89"/>
  <c r="M83" i="89"/>
  <c r="L83" i="89"/>
  <c r="K83" i="89"/>
  <c r="J83" i="89"/>
  <c r="I83" i="89"/>
  <c r="H83" i="89"/>
  <c r="G83" i="89"/>
  <c r="F83" i="89"/>
  <c r="O83" i="89" s="1"/>
  <c r="P83" i="89" s="1"/>
  <c r="E83" i="89"/>
  <c r="D83" i="89"/>
  <c r="C83" i="89"/>
  <c r="B83" i="89"/>
  <c r="A83" i="89"/>
  <c r="N82" i="89"/>
  <c r="M82" i="89"/>
  <c r="L82" i="89"/>
  <c r="O82" i="89" s="1"/>
  <c r="P82" i="89" s="1"/>
  <c r="K82" i="89"/>
  <c r="J82" i="89"/>
  <c r="I82" i="89"/>
  <c r="H82" i="89"/>
  <c r="G82" i="89"/>
  <c r="F82" i="89"/>
  <c r="E82" i="89"/>
  <c r="D82" i="89"/>
  <c r="C82" i="89"/>
  <c r="B82" i="89"/>
  <c r="A82" i="89"/>
  <c r="N81" i="89"/>
  <c r="M81" i="89"/>
  <c r="L81" i="89"/>
  <c r="K81" i="89"/>
  <c r="J81" i="89"/>
  <c r="O81" i="89" s="1"/>
  <c r="P81" i="89" s="1"/>
  <c r="I81" i="89"/>
  <c r="H81" i="89"/>
  <c r="G81" i="89"/>
  <c r="F81" i="89"/>
  <c r="E81" i="89"/>
  <c r="D81" i="89"/>
  <c r="C81" i="89"/>
  <c r="B81" i="89"/>
  <c r="A81" i="89"/>
  <c r="N80" i="89"/>
  <c r="M80" i="89"/>
  <c r="L80" i="89"/>
  <c r="K80" i="89"/>
  <c r="J80" i="89"/>
  <c r="I80" i="89"/>
  <c r="H80" i="89"/>
  <c r="G80" i="89"/>
  <c r="F80" i="89"/>
  <c r="E80" i="89"/>
  <c r="D80" i="89"/>
  <c r="C80" i="89"/>
  <c r="B80" i="89"/>
  <c r="A80" i="89"/>
  <c r="N79" i="89"/>
  <c r="M79" i="89"/>
  <c r="L79" i="89"/>
  <c r="K79" i="89"/>
  <c r="J79" i="89"/>
  <c r="I79" i="89"/>
  <c r="H79" i="89"/>
  <c r="G79" i="89"/>
  <c r="F79" i="89"/>
  <c r="O79" i="89" s="1"/>
  <c r="P79" i="89" s="1"/>
  <c r="E79" i="89"/>
  <c r="D79" i="89"/>
  <c r="C79" i="89"/>
  <c r="B79" i="89"/>
  <c r="A79" i="89"/>
  <c r="N78" i="89"/>
  <c r="M78" i="89"/>
  <c r="O78" i="89" s="1"/>
  <c r="P78" i="89" s="1"/>
  <c r="L78" i="89"/>
  <c r="K78" i="89"/>
  <c r="J78" i="89"/>
  <c r="I78" i="89"/>
  <c r="H78" i="89"/>
  <c r="G78" i="89"/>
  <c r="F78" i="89"/>
  <c r="E78" i="89"/>
  <c r="D78" i="89"/>
  <c r="C78" i="89"/>
  <c r="B78" i="89"/>
  <c r="A78" i="89"/>
  <c r="N76" i="89"/>
  <c r="M76" i="89"/>
  <c r="L76" i="89"/>
  <c r="K76" i="89"/>
  <c r="J76" i="89"/>
  <c r="I76" i="89"/>
  <c r="H76" i="89"/>
  <c r="G76" i="89"/>
  <c r="F76" i="89"/>
  <c r="E76" i="89"/>
  <c r="D76" i="89"/>
  <c r="C76" i="89"/>
  <c r="B76" i="89"/>
  <c r="A76" i="89"/>
  <c r="J75" i="89"/>
  <c r="E75" i="89"/>
  <c r="D75" i="89"/>
  <c r="C75" i="89"/>
  <c r="B75" i="89"/>
  <c r="A75" i="89"/>
  <c r="N74" i="89"/>
  <c r="M74" i="89"/>
  <c r="L74" i="89"/>
  <c r="K74" i="89"/>
  <c r="J74" i="89"/>
  <c r="I74" i="89"/>
  <c r="H74" i="89"/>
  <c r="G74" i="89"/>
  <c r="F74" i="89"/>
  <c r="E74" i="89"/>
  <c r="D74" i="89"/>
  <c r="C74" i="89"/>
  <c r="B74" i="89"/>
  <c r="A74" i="89"/>
  <c r="N73" i="89"/>
  <c r="M73" i="89"/>
  <c r="L73" i="89"/>
  <c r="K73" i="89"/>
  <c r="J73" i="89"/>
  <c r="I73" i="89"/>
  <c r="H73" i="89"/>
  <c r="G73" i="89"/>
  <c r="F73" i="89"/>
  <c r="E73" i="89"/>
  <c r="O73" i="89" s="1"/>
  <c r="P73" i="89" s="1"/>
  <c r="D73" i="89"/>
  <c r="C73" i="89"/>
  <c r="B73" i="89"/>
  <c r="A73" i="89"/>
  <c r="N72" i="89"/>
  <c r="M72" i="89"/>
  <c r="L72" i="89"/>
  <c r="K72" i="89"/>
  <c r="J72" i="89"/>
  <c r="O72" i="89" s="1"/>
  <c r="P72" i="89" s="1"/>
  <c r="I72" i="89"/>
  <c r="H72" i="89"/>
  <c r="G72" i="89"/>
  <c r="F72" i="89"/>
  <c r="E72" i="89"/>
  <c r="D72" i="89"/>
  <c r="C72" i="89"/>
  <c r="B72" i="89"/>
  <c r="A72" i="89"/>
  <c r="N71" i="89"/>
  <c r="M71" i="89"/>
  <c r="L71" i="89"/>
  <c r="K71" i="89"/>
  <c r="J71" i="89"/>
  <c r="I71" i="89"/>
  <c r="H71" i="89"/>
  <c r="O71" i="89" s="1"/>
  <c r="P71" i="89" s="1"/>
  <c r="G71" i="89"/>
  <c r="F71" i="89"/>
  <c r="E71" i="89"/>
  <c r="D71" i="89"/>
  <c r="C71" i="89"/>
  <c r="B71" i="89"/>
  <c r="A71" i="89"/>
  <c r="N70" i="89"/>
  <c r="M70" i="89"/>
  <c r="L70" i="89"/>
  <c r="K70" i="89"/>
  <c r="J70" i="89"/>
  <c r="I70" i="89"/>
  <c r="H70" i="89"/>
  <c r="G70" i="89"/>
  <c r="F70" i="89"/>
  <c r="O70" i="89" s="1"/>
  <c r="P70" i="89" s="1"/>
  <c r="E70" i="89"/>
  <c r="D70" i="89"/>
  <c r="C70" i="89"/>
  <c r="B70" i="89"/>
  <c r="A70" i="89"/>
  <c r="N69" i="89"/>
  <c r="M69" i="89"/>
  <c r="L69" i="89"/>
  <c r="O69" i="89" s="1"/>
  <c r="P69" i="89" s="1"/>
  <c r="K69" i="89"/>
  <c r="J69" i="89"/>
  <c r="I69" i="89"/>
  <c r="H69" i="89"/>
  <c r="G69" i="89"/>
  <c r="F69" i="89"/>
  <c r="E69" i="89"/>
  <c r="D69" i="89"/>
  <c r="C69" i="89"/>
  <c r="B69" i="89"/>
  <c r="A69" i="89"/>
  <c r="N68" i="89"/>
  <c r="M68" i="89"/>
  <c r="L68" i="89"/>
  <c r="K68" i="89"/>
  <c r="J68" i="89"/>
  <c r="O68" i="89" s="1"/>
  <c r="P68" i="89" s="1"/>
  <c r="I68" i="89"/>
  <c r="H68" i="89"/>
  <c r="G68" i="89"/>
  <c r="F68" i="89"/>
  <c r="E68" i="89"/>
  <c r="D68" i="89"/>
  <c r="C68" i="89"/>
  <c r="B68" i="89"/>
  <c r="A68" i="89"/>
  <c r="N67" i="89"/>
  <c r="M67" i="89"/>
  <c r="L67" i="89"/>
  <c r="K67" i="89"/>
  <c r="J67" i="89"/>
  <c r="I67" i="89"/>
  <c r="H67" i="89"/>
  <c r="O67" i="89" s="1"/>
  <c r="P67" i="89" s="1"/>
  <c r="G67" i="89"/>
  <c r="F67" i="89"/>
  <c r="E67" i="89"/>
  <c r="D67" i="89"/>
  <c r="C67" i="89"/>
  <c r="B67" i="89"/>
  <c r="A67" i="89"/>
  <c r="N66" i="89"/>
  <c r="M66" i="89"/>
  <c r="L66" i="89"/>
  <c r="K66" i="89"/>
  <c r="J66" i="89"/>
  <c r="I66" i="89"/>
  <c r="H66" i="89"/>
  <c r="G66" i="89"/>
  <c r="F66" i="89"/>
  <c r="O66" i="89" s="1"/>
  <c r="P66" i="89" s="1"/>
  <c r="E66" i="89"/>
  <c r="D66" i="89"/>
  <c r="C66" i="89"/>
  <c r="B66" i="89"/>
  <c r="A66" i="89"/>
  <c r="N65" i="89"/>
  <c r="M65" i="89"/>
  <c r="L65" i="89"/>
  <c r="K65" i="89"/>
  <c r="J65" i="89"/>
  <c r="I65" i="89"/>
  <c r="H65" i="89"/>
  <c r="G65" i="89"/>
  <c r="F65" i="89"/>
  <c r="E65" i="89"/>
  <c r="O65" i="89" s="1"/>
  <c r="P65" i="89" s="1"/>
  <c r="D65" i="89"/>
  <c r="C65" i="89"/>
  <c r="B65" i="89"/>
  <c r="A65" i="89"/>
  <c r="N64" i="89"/>
  <c r="M64" i="89"/>
  <c r="L64" i="89"/>
  <c r="K64" i="89"/>
  <c r="J64" i="89"/>
  <c r="I64" i="89"/>
  <c r="H64" i="89"/>
  <c r="G64" i="89"/>
  <c r="F64" i="89"/>
  <c r="E64" i="89"/>
  <c r="D64" i="89"/>
  <c r="C64" i="89"/>
  <c r="B64" i="89"/>
  <c r="A64" i="89"/>
  <c r="N62" i="89"/>
  <c r="M62" i="89"/>
  <c r="L62" i="89"/>
  <c r="K62" i="89"/>
  <c r="J62" i="89"/>
  <c r="I62" i="89"/>
  <c r="H62" i="89"/>
  <c r="O62" i="89" s="1"/>
  <c r="P62" i="89" s="1"/>
  <c r="G62" i="89"/>
  <c r="F62" i="89"/>
  <c r="E62" i="89"/>
  <c r="D62" i="89"/>
  <c r="C62" i="89"/>
  <c r="B62" i="89"/>
  <c r="A62" i="89"/>
  <c r="J61" i="89"/>
  <c r="O61" i="89" s="1"/>
  <c r="P61" i="89" s="1"/>
  <c r="E61" i="89"/>
  <c r="D61" i="89"/>
  <c r="C61" i="89"/>
  <c r="B61" i="89"/>
  <c r="A61" i="89"/>
  <c r="N60" i="89"/>
  <c r="M60" i="89"/>
  <c r="L60" i="89"/>
  <c r="K60" i="89"/>
  <c r="J60" i="89"/>
  <c r="I60" i="89"/>
  <c r="H60" i="89"/>
  <c r="G60" i="89"/>
  <c r="F60" i="89"/>
  <c r="E60" i="89"/>
  <c r="D60" i="89"/>
  <c r="C60" i="89"/>
  <c r="B60" i="89"/>
  <c r="A60" i="89"/>
  <c r="N59" i="89"/>
  <c r="M59" i="89"/>
  <c r="L59" i="89"/>
  <c r="K59" i="89"/>
  <c r="J59" i="89"/>
  <c r="I59" i="89"/>
  <c r="H59" i="89"/>
  <c r="G59" i="89"/>
  <c r="F59" i="89"/>
  <c r="E59" i="89"/>
  <c r="D59" i="89"/>
  <c r="C59" i="89"/>
  <c r="B59" i="89"/>
  <c r="A59" i="89"/>
  <c r="N58" i="89"/>
  <c r="M58" i="89"/>
  <c r="L58" i="89"/>
  <c r="K58" i="89"/>
  <c r="J58" i="89"/>
  <c r="I58" i="89"/>
  <c r="H58" i="89"/>
  <c r="O58" i="89" s="1"/>
  <c r="P58" i="89" s="1"/>
  <c r="G58" i="89"/>
  <c r="F58" i="89"/>
  <c r="E58" i="89"/>
  <c r="D58" i="89"/>
  <c r="C58" i="89"/>
  <c r="B58" i="89"/>
  <c r="A58" i="89"/>
  <c r="N57" i="89"/>
  <c r="M57" i="89"/>
  <c r="L57" i="89"/>
  <c r="K57" i="89"/>
  <c r="J57" i="89"/>
  <c r="I57" i="89"/>
  <c r="H57" i="89"/>
  <c r="G57" i="89"/>
  <c r="F57" i="89"/>
  <c r="O57" i="89" s="1"/>
  <c r="P57" i="89" s="1"/>
  <c r="E57" i="89"/>
  <c r="D57" i="89"/>
  <c r="C57" i="89"/>
  <c r="B57" i="89"/>
  <c r="A57" i="89"/>
  <c r="N56" i="89"/>
  <c r="M56" i="89"/>
  <c r="L56" i="89"/>
  <c r="K56" i="89"/>
  <c r="J56" i="89"/>
  <c r="I56" i="89"/>
  <c r="H56" i="89"/>
  <c r="G56" i="89"/>
  <c r="F56" i="89"/>
  <c r="E56" i="89"/>
  <c r="O56" i="89" s="1"/>
  <c r="P56" i="89" s="1"/>
  <c r="D56" i="89"/>
  <c r="C56" i="89"/>
  <c r="B56" i="89"/>
  <c r="A56" i="89"/>
  <c r="N55" i="89"/>
  <c r="M55" i="89"/>
  <c r="L55" i="89"/>
  <c r="K55" i="89"/>
  <c r="J55" i="89"/>
  <c r="O55" i="89" s="1"/>
  <c r="P55" i="89" s="1"/>
  <c r="I55" i="89"/>
  <c r="H55" i="89"/>
  <c r="G55" i="89"/>
  <c r="F55" i="89"/>
  <c r="E55" i="89"/>
  <c r="D55" i="89"/>
  <c r="C55" i="89"/>
  <c r="B55" i="89"/>
  <c r="A55" i="89"/>
  <c r="N54" i="89"/>
  <c r="M54" i="89"/>
  <c r="L54" i="89"/>
  <c r="K54" i="89"/>
  <c r="J54" i="89"/>
  <c r="I54" i="89"/>
  <c r="H54" i="89"/>
  <c r="G54" i="89"/>
  <c r="F54" i="89"/>
  <c r="E54" i="89"/>
  <c r="D54" i="89"/>
  <c r="C54" i="89"/>
  <c r="B54" i="89"/>
  <c r="A54" i="89"/>
  <c r="N53" i="89"/>
  <c r="M53" i="89"/>
  <c r="L53" i="89"/>
  <c r="K53" i="89"/>
  <c r="J53" i="89"/>
  <c r="I53" i="89"/>
  <c r="H53" i="89"/>
  <c r="G53" i="89"/>
  <c r="F53" i="89"/>
  <c r="O53" i="89" s="1"/>
  <c r="P53" i="89" s="1"/>
  <c r="E53" i="89"/>
  <c r="D53" i="89"/>
  <c r="C53" i="89"/>
  <c r="B53" i="89"/>
  <c r="A53" i="89"/>
  <c r="N52" i="89"/>
  <c r="M52" i="89"/>
  <c r="L52" i="89"/>
  <c r="O52" i="89" s="1"/>
  <c r="P52" i="89" s="1"/>
  <c r="K52" i="89"/>
  <c r="J52" i="89"/>
  <c r="I52" i="89"/>
  <c r="H52" i="89"/>
  <c r="G52" i="89"/>
  <c r="F52" i="89"/>
  <c r="E52" i="89"/>
  <c r="D52" i="89"/>
  <c r="C52" i="89"/>
  <c r="B52" i="89"/>
  <c r="A52" i="89"/>
  <c r="N51" i="89"/>
  <c r="M51" i="89"/>
  <c r="L51" i="89"/>
  <c r="K51" i="89"/>
  <c r="J51" i="89"/>
  <c r="O51" i="89" s="1"/>
  <c r="P51" i="89" s="1"/>
  <c r="I51" i="89"/>
  <c r="H51" i="89"/>
  <c r="G51" i="89"/>
  <c r="F51" i="89"/>
  <c r="E51" i="89"/>
  <c r="D51" i="89"/>
  <c r="C51" i="89"/>
  <c r="B51" i="89"/>
  <c r="A51" i="89"/>
  <c r="N50" i="89"/>
  <c r="M50" i="89"/>
  <c r="L50" i="89"/>
  <c r="K50" i="89"/>
  <c r="J50" i="89"/>
  <c r="I50" i="89"/>
  <c r="H50" i="89"/>
  <c r="O50" i="89" s="1"/>
  <c r="P50" i="89" s="1"/>
  <c r="G50" i="89"/>
  <c r="F50" i="89"/>
  <c r="E50" i="89"/>
  <c r="D50" i="89"/>
  <c r="C50" i="89"/>
  <c r="B50" i="89"/>
  <c r="A50" i="89"/>
  <c r="N48" i="89"/>
  <c r="M48" i="89"/>
  <c r="L48" i="89"/>
  <c r="K48" i="89"/>
  <c r="J48" i="89"/>
  <c r="I48" i="89"/>
  <c r="H48" i="89"/>
  <c r="G48" i="89"/>
  <c r="F48" i="89"/>
  <c r="O48" i="89" s="1"/>
  <c r="P48" i="89" s="1"/>
  <c r="E48" i="89"/>
  <c r="D48" i="89"/>
  <c r="C48" i="89"/>
  <c r="B48" i="89"/>
  <c r="A48" i="89"/>
  <c r="J47" i="89"/>
  <c r="E47" i="89"/>
  <c r="O47" i="89" s="1"/>
  <c r="P47" i="89" s="1"/>
  <c r="D47" i="89"/>
  <c r="C47" i="89"/>
  <c r="B47" i="89"/>
  <c r="A47" i="89"/>
  <c r="N46" i="89"/>
  <c r="M46" i="89"/>
  <c r="L46" i="89"/>
  <c r="K46" i="89"/>
  <c r="J46" i="89"/>
  <c r="O46" i="89" s="1"/>
  <c r="P46" i="89" s="1"/>
  <c r="I46" i="89"/>
  <c r="H46" i="89"/>
  <c r="G46" i="89"/>
  <c r="F46" i="89"/>
  <c r="E46" i="89"/>
  <c r="D46" i="89"/>
  <c r="C46" i="89"/>
  <c r="B46" i="89"/>
  <c r="A46" i="89"/>
  <c r="N45" i="89"/>
  <c r="M45" i="89"/>
  <c r="L45" i="89"/>
  <c r="K45" i="89"/>
  <c r="J45" i="89"/>
  <c r="I45" i="89"/>
  <c r="H45" i="89"/>
  <c r="G45" i="89"/>
  <c r="F45" i="89"/>
  <c r="E45" i="89"/>
  <c r="D45" i="89"/>
  <c r="C45" i="89"/>
  <c r="B45" i="89"/>
  <c r="A45" i="89"/>
  <c r="N44" i="89"/>
  <c r="M44" i="89"/>
  <c r="L44" i="89"/>
  <c r="K44" i="89"/>
  <c r="J44" i="89"/>
  <c r="I44" i="89"/>
  <c r="H44" i="89"/>
  <c r="G44" i="89"/>
  <c r="F44" i="89"/>
  <c r="E44" i="89"/>
  <c r="D44" i="89"/>
  <c r="C44" i="89"/>
  <c r="B44" i="89"/>
  <c r="A44" i="89"/>
  <c r="N43" i="89"/>
  <c r="M43" i="89"/>
  <c r="L43" i="89"/>
  <c r="K43" i="89"/>
  <c r="J43" i="89"/>
  <c r="I43" i="89"/>
  <c r="H43" i="89"/>
  <c r="G43" i="89"/>
  <c r="F43" i="89"/>
  <c r="E43" i="89"/>
  <c r="D43" i="89"/>
  <c r="C43" i="89"/>
  <c r="B43" i="89"/>
  <c r="A43" i="89"/>
  <c r="N42" i="89"/>
  <c r="M42" i="89"/>
  <c r="L42" i="89"/>
  <c r="K42" i="89"/>
  <c r="J42" i="89"/>
  <c r="O42" i="89" s="1"/>
  <c r="P42" i="89" s="1"/>
  <c r="I42" i="89"/>
  <c r="H42" i="89"/>
  <c r="G42" i="89"/>
  <c r="F42" i="89"/>
  <c r="E42" i="89"/>
  <c r="D42" i="89"/>
  <c r="C42" i="89"/>
  <c r="B42" i="89"/>
  <c r="A42" i="89"/>
  <c r="N41" i="89"/>
  <c r="M41" i="89"/>
  <c r="L41" i="89"/>
  <c r="K41" i="89"/>
  <c r="J41" i="89"/>
  <c r="I41" i="89"/>
  <c r="H41" i="89"/>
  <c r="O41" i="89" s="1"/>
  <c r="P41" i="89" s="1"/>
  <c r="G41" i="89"/>
  <c r="F41" i="89"/>
  <c r="E41" i="89"/>
  <c r="D41" i="89"/>
  <c r="C41" i="89"/>
  <c r="B41" i="89"/>
  <c r="A41" i="89"/>
  <c r="N40" i="89"/>
  <c r="M40" i="89"/>
  <c r="L40" i="89"/>
  <c r="K40" i="89"/>
  <c r="J40" i="89"/>
  <c r="I40" i="89"/>
  <c r="H40" i="89"/>
  <c r="G40" i="89"/>
  <c r="F40" i="89"/>
  <c r="O40" i="89" s="1"/>
  <c r="P40" i="89" s="1"/>
  <c r="E40" i="89"/>
  <c r="D40" i="89"/>
  <c r="C40" i="89"/>
  <c r="B40" i="89"/>
  <c r="A40" i="89"/>
  <c r="N39" i="89"/>
  <c r="M39" i="89"/>
  <c r="L39" i="89"/>
  <c r="K39" i="89"/>
  <c r="J39" i="89"/>
  <c r="I39" i="89"/>
  <c r="H39" i="89"/>
  <c r="G39" i="89"/>
  <c r="F39" i="89"/>
  <c r="E39" i="89"/>
  <c r="O39" i="89" s="1"/>
  <c r="P39" i="89" s="1"/>
  <c r="D39" i="89"/>
  <c r="C39" i="89"/>
  <c r="B39" i="89"/>
  <c r="A39" i="89"/>
  <c r="N38" i="89"/>
  <c r="M38" i="89"/>
  <c r="L38" i="89"/>
  <c r="K38" i="89"/>
  <c r="J38" i="89"/>
  <c r="O38" i="89" s="1"/>
  <c r="P38" i="89" s="1"/>
  <c r="I38" i="89"/>
  <c r="H38" i="89"/>
  <c r="G38" i="89"/>
  <c r="F38" i="89"/>
  <c r="E38" i="89"/>
  <c r="D38" i="89"/>
  <c r="C38" i="89"/>
  <c r="B38" i="89"/>
  <c r="A38" i="89"/>
  <c r="N37" i="89"/>
  <c r="M37" i="89"/>
  <c r="L37" i="89"/>
  <c r="K37" i="89"/>
  <c r="J37" i="89"/>
  <c r="I37" i="89"/>
  <c r="H37" i="89"/>
  <c r="O37" i="89" s="1"/>
  <c r="P37" i="89" s="1"/>
  <c r="G37" i="89"/>
  <c r="F37" i="89"/>
  <c r="E37" i="89"/>
  <c r="D37" i="89"/>
  <c r="C37" i="89"/>
  <c r="B37" i="89"/>
  <c r="A37" i="89"/>
  <c r="N36" i="89"/>
  <c r="M36" i="89"/>
  <c r="L36" i="89"/>
  <c r="K36" i="89"/>
  <c r="J36" i="89"/>
  <c r="I36" i="89"/>
  <c r="H36" i="89"/>
  <c r="G36" i="89"/>
  <c r="F36" i="89"/>
  <c r="O36" i="89" s="1"/>
  <c r="P36" i="89" s="1"/>
  <c r="E36" i="89"/>
  <c r="D36" i="89"/>
  <c r="C36" i="89"/>
  <c r="B36" i="89"/>
  <c r="A36" i="89"/>
  <c r="N34" i="89"/>
  <c r="M34" i="89"/>
  <c r="L34" i="89"/>
  <c r="O34" i="89" s="1"/>
  <c r="P34" i="89" s="1"/>
  <c r="K34" i="89"/>
  <c r="J34" i="89"/>
  <c r="I34" i="89"/>
  <c r="H34" i="89"/>
  <c r="G34" i="89"/>
  <c r="F34" i="89"/>
  <c r="E34" i="89"/>
  <c r="D34" i="89"/>
  <c r="C34" i="89"/>
  <c r="B34" i="89"/>
  <c r="A34" i="89"/>
  <c r="J33" i="89"/>
  <c r="E33" i="89"/>
  <c r="D33" i="89"/>
  <c r="C33" i="89"/>
  <c r="B33" i="89"/>
  <c r="A33" i="89"/>
  <c r="N32" i="89"/>
  <c r="M32" i="89"/>
  <c r="L32" i="89"/>
  <c r="K32" i="89"/>
  <c r="J32" i="89"/>
  <c r="I32" i="89"/>
  <c r="H32" i="89"/>
  <c r="O32" i="89" s="1"/>
  <c r="P32" i="89" s="1"/>
  <c r="G32" i="89"/>
  <c r="F32" i="89"/>
  <c r="E32" i="89"/>
  <c r="D32" i="89"/>
  <c r="C32" i="89"/>
  <c r="B32" i="89"/>
  <c r="A32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B31" i="89"/>
  <c r="A31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B30" i="89"/>
  <c r="A30" i="89"/>
  <c r="N29" i="89"/>
  <c r="M29" i="89"/>
  <c r="L29" i="89"/>
  <c r="K29" i="89"/>
  <c r="J29" i="89"/>
  <c r="O29" i="89" s="1"/>
  <c r="P29" i="89" s="1"/>
  <c r="I29" i="89"/>
  <c r="H29" i="89"/>
  <c r="G29" i="89"/>
  <c r="F29" i="89"/>
  <c r="E29" i="89"/>
  <c r="D29" i="89"/>
  <c r="C29" i="89"/>
  <c r="B29" i="89"/>
  <c r="A29" i="89"/>
  <c r="N28" i="89"/>
  <c r="M28" i="89"/>
  <c r="L28" i="89"/>
  <c r="K28" i="89"/>
  <c r="J28" i="89"/>
  <c r="I28" i="89"/>
  <c r="H28" i="89"/>
  <c r="O28" i="89" s="1"/>
  <c r="P28" i="89" s="1"/>
  <c r="G28" i="89"/>
  <c r="F28" i="89"/>
  <c r="E28" i="89"/>
  <c r="D28" i="89"/>
  <c r="C28" i="89"/>
  <c r="B28" i="89"/>
  <c r="A28" i="89"/>
  <c r="N27" i="89"/>
  <c r="M27" i="89"/>
  <c r="L27" i="89"/>
  <c r="K27" i="89"/>
  <c r="J27" i="89"/>
  <c r="I27" i="89"/>
  <c r="H27" i="89"/>
  <c r="G27" i="89"/>
  <c r="F27" i="89"/>
  <c r="O27" i="89" s="1"/>
  <c r="P27" i="89" s="1"/>
  <c r="E27" i="89"/>
  <c r="D27" i="89"/>
  <c r="C27" i="89"/>
  <c r="B27" i="89"/>
  <c r="A27" i="89"/>
  <c r="N26" i="89"/>
  <c r="M26" i="89"/>
  <c r="L26" i="89"/>
  <c r="O26" i="89" s="1"/>
  <c r="P26" i="89" s="1"/>
  <c r="K26" i="89"/>
  <c r="J26" i="89"/>
  <c r="I26" i="89"/>
  <c r="H26" i="89"/>
  <c r="G26" i="89"/>
  <c r="F26" i="89"/>
  <c r="E26" i="89"/>
  <c r="D26" i="89"/>
  <c r="C26" i="89"/>
  <c r="B26" i="89"/>
  <c r="A26" i="89"/>
  <c r="N25" i="89"/>
  <c r="M25" i="89"/>
  <c r="L25" i="89"/>
  <c r="K25" i="89"/>
  <c r="J25" i="89"/>
  <c r="O25" i="89" s="1"/>
  <c r="P25" i="89" s="1"/>
  <c r="I25" i="89"/>
  <c r="H25" i="89"/>
  <c r="G25" i="89"/>
  <c r="F25" i="89"/>
  <c r="E25" i="89"/>
  <c r="D25" i="89"/>
  <c r="C25" i="89"/>
  <c r="B25" i="89"/>
  <c r="A25" i="89"/>
  <c r="N24" i="89"/>
  <c r="M24" i="89"/>
  <c r="L24" i="89"/>
  <c r="K24" i="89"/>
  <c r="J24" i="89"/>
  <c r="I24" i="89"/>
  <c r="H24" i="89"/>
  <c r="O24" i="89" s="1"/>
  <c r="P24" i="89" s="1"/>
  <c r="G24" i="89"/>
  <c r="F24" i="89"/>
  <c r="E24" i="89"/>
  <c r="D24" i="89"/>
  <c r="C24" i="89"/>
  <c r="B24" i="89"/>
  <c r="A24" i="89"/>
  <c r="N23" i="89"/>
  <c r="M23" i="89"/>
  <c r="L23" i="89"/>
  <c r="K23" i="89"/>
  <c r="J23" i="89"/>
  <c r="I23" i="89"/>
  <c r="H23" i="89"/>
  <c r="G23" i="89"/>
  <c r="F23" i="89"/>
  <c r="O23" i="89" s="1"/>
  <c r="P23" i="89" s="1"/>
  <c r="E23" i="89"/>
  <c r="D23" i="89"/>
  <c r="C23" i="89"/>
  <c r="B23" i="89"/>
  <c r="A23" i="89"/>
  <c r="N22" i="89"/>
  <c r="M22" i="89"/>
  <c r="L22" i="89"/>
  <c r="K22" i="89"/>
  <c r="J22" i="89"/>
  <c r="I22" i="89"/>
  <c r="H22" i="89"/>
  <c r="G22" i="89"/>
  <c r="F22" i="89"/>
  <c r="E22" i="89"/>
  <c r="O22" i="89" s="1"/>
  <c r="P22" i="89" s="1"/>
  <c r="D22" i="89"/>
  <c r="C22" i="89"/>
  <c r="B22" i="89"/>
  <c r="A22" i="89"/>
  <c r="N20" i="89"/>
  <c r="M20" i="89"/>
  <c r="L20" i="89"/>
  <c r="K20" i="89"/>
  <c r="J20" i="89"/>
  <c r="I20" i="89"/>
  <c r="H20" i="89"/>
  <c r="G20" i="89"/>
  <c r="F20" i="89"/>
  <c r="E20" i="89"/>
  <c r="D20" i="89"/>
  <c r="C20" i="89"/>
  <c r="B20" i="89"/>
  <c r="A20" i="89"/>
  <c r="J19" i="89"/>
  <c r="E19" i="89"/>
  <c r="D19" i="89"/>
  <c r="C19" i="89"/>
  <c r="B19" i="89"/>
  <c r="A19" i="89"/>
  <c r="N18" i="89"/>
  <c r="M18" i="89"/>
  <c r="L18" i="89"/>
  <c r="K18" i="89"/>
  <c r="J18" i="89"/>
  <c r="I18" i="89"/>
  <c r="H18" i="89"/>
  <c r="G18" i="89"/>
  <c r="F18" i="89"/>
  <c r="E18" i="89"/>
  <c r="D18" i="89"/>
  <c r="C18" i="89"/>
  <c r="B18" i="89"/>
  <c r="A18" i="89"/>
  <c r="N17" i="89"/>
  <c r="M17" i="89"/>
  <c r="L17" i="89"/>
  <c r="K17" i="89"/>
  <c r="J17" i="89"/>
  <c r="I17" i="89"/>
  <c r="H17" i="89"/>
  <c r="G17" i="89"/>
  <c r="F17" i="89"/>
  <c r="E17" i="89"/>
  <c r="O17" i="89" s="1"/>
  <c r="P17" i="89" s="1"/>
  <c r="D17" i="89"/>
  <c r="C17" i="89"/>
  <c r="B17" i="89"/>
  <c r="A17" i="89"/>
  <c r="N16" i="89"/>
  <c r="M16" i="89"/>
  <c r="L16" i="89"/>
  <c r="K16" i="89"/>
  <c r="J16" i="89"/>
  <c r="I16" i="89"/>
  <c r="H16" i="89"/>
  <c r="G16" i="89"/>
  <c r="F16" i="89"/>
  <c r="E16" i="89"/>
  <c r="D16" i="89"/>
  <c r="C16" i="89"/>
  <c r="B16" i="89"/>
  <c r="A16" i="89"/>
  <c r="N15" i="89"/>
  <c r="M15" i="89"/>
  <c r="L15" i="89"/>
  <c r="K15" i="89"/>
  <c r="J15" i="89"/>
  <c r="I15" i="89"/>
  <c r="H15" i="89"/>
  <c r="O15" i="89" s="1"/>
  <c r="P15" i="89" s="1"/>
  <c r="G15" i="89"/>
  <c r="F15" i="89"/>
  <c r="E15" i="89"/>
  <c r="D15" i="89"/>
  <c r="C15" i="89"/>
  <c r="B15" i="89"/>
  <c r="A15" i="89"/>
  <c r="N14" i="89"/>
  <c r="M14" i="89"/>
  <c r="L14" i="89"/>
  <c r="K14" i="89"/>
  <c r="J14" i="89"/>
  <c r="I14" i="89"/>
  <c r="H14" i="89"/>
  <c r="G14" i="89"/>
  <c r="F14" i="89"/>
  <c r="O14" i="89" s="1"/>
  <c r="P14" i="89" s="1"/>
  <c r="E14" i="89"/>
  <c r="D14" i="89"/>
  <c r="C14" i="89"/>
  <c r="B14" i="89"/>
  <c r="A14" i="89"/>
  <c r="N13" i="89"/>
  <c r="M13" i="89"/>
  <c r="L13" i="89"/>
  <c r="O13" i="89" s="1"/>
  <c r="P13" i="89" s="1"/>
  <c r="K13" i="89"/>
  <c r="J13" i="89"/>
  <c r="I13" i="89"/>
  <c r="H13" i="89"/>
  <c r="G13" i="89"/>
  <c r="F13" i="89"/>
  <c r="E13" i="89"/>
  <c r="D13" i="89"/>
  <c r="C13" i="89"/>
  <c r="B13" i="89"/>
  <c r="A13" i="89"/>
  <c r="N12" i="89"/>
  <c r="M12" i="89"/>
  <c r="L12" i="89"/>
  <c r="K12" i="89"/>
  <c r="J12" i="89"/>
  <c r="O12" i="89" s="1"/>
  <c r="P12" i="89" s="1"/>
  <c r="I12" i="89"/>
  <c r="H12" i="89"/>
  <c r="G12" i="89"/>
  <c r="F12" i="89"/>
  <c r="E12" i="89"/>
  <c r="D12" i="89"/>
  <c r="C12" i="89"/>
  <c r="B12" i="89"/>
  <c r="A12" i="89"/>
  <c r="N11" i="89"/>
  <c r="M11" i="89"/>
  <c r="L11" i="89"/>
  <c r="K11" i="89"/>
  <c r="J11" i="89"/>
  <c r="I11" i="89"/>
  <c r="H11" i="89"/>
  <c r="O11" i="89" s="1"/>
  <c r="P11" i="89" s="1"/>
  <c r="G11" i="89"/>
  <c r="F11" i="89"/>
  <c r="E11" i="89"/>
  <c r="D11" i="89"/>
  <c r="C11" i="89"/>
  <c r="B11" i="89"/>
  <c r="A11" i="89"/>
  <c r="N10" i="89"/>
  <c r="M10" i="89"/>
  <c r="L10" i="89"/>
  <c r="K10" i="89"/>
  <c r="J10" i="89"/>
  <c r="I10" i="89"/>
  <c r="H10" i="89"/>
  <c r="G10" i="89"/>
  <c r="F10" i="89"/>
  <c r="O10" i="89" s="1"/>
  <c r="P10" i="89" s="1"/>
  <c r="E10" i="89"/>
  <c r="D10" i="89"/>
  <c r="C10" i="89"/>
  <c r="B10" i="89"/>
  <c r="A10" i="89"/>
  <c r="N9" i="89"/>
  <c r="M9" i="89"/>
  <c r="L9" i="89"/>
  <c r="K9" i="89"/>
  <c r="J9" i="89"/>
  <c r="I9" i="89"/>
  <c r="H9" i="89"/>
  <c r="G9" i="89"/>
  <c r="F9" i="89"/>
  <c r="E9" i="89"/>
  <c r="O9" i="89" s="1"/>
  <c r="P9" i="89" s="1"/>
  <c r="D9" i="89"/>
  <c r="C9" i="89"/>
  <c r="B9" i="89"/>
  <c r="A9" i="89"/>
  <c r="N8" i="89"/>
  <c r="M8" i="89"/>
  <c r="L8" i="89"/>
  <c r="K8" i="89"/>
  <c r="J8" i="89"/>
  <c r="O8" i="89" s="1"/>
  <c r="P8" i="89" s="1"/>
  <c r="I8" i="89"/>
  <c r="H8" i="89"/>
  <c r="G8" i="89"/>
  <c r="F8" i="89"/>
  <c r="E8" i="89"/>
  <c r="D8" i="89"/>
  <c r="C8" i="89"/>
  <c r="B8" i="89"/>
  <c r="A8" i="89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B118" i="87"/>
  <c r="A118" i="87"/>
  <c r="J117" i="87"/>
  <c r="E117" i="87"/>
  <c r="D117" i="87"/>
  <c r="C117" i="87"/>
  <c r="B117" i="87"/>
  <c r="A117" i="87"/>
  <c r="N116" i="87"/>
  <c r="M116" i="87"/>
  <c r="L116" i="87"/>
  <c r="K116" i="87"/>
  <c r="J116" i="87"/>
  <c r="I116" i="87"/>
  <c r="H116" i="87"/>
  <c r="G116" i="87"/>
  <c r="F116" i="87"/>
  <c r="E116" i="87"/>
  <c r="D116" i="87"/>
  <c r="C116" i="87"/>
  <c r="B116" i="87"/>
  <c r="A116" i="87"/>
  <c r="N115" i="87"/>
  <c r="M115" i="87"/>
  <c r="L115" i="87"/>
  <c r="K115" i="87"/>
  <c r="J115" i="87"/>
  <c r="I115" i="87"/>
  <c r="H115" i="87"/>
  <c r="G115" i="87"/>
  <c r="F115" i="87"/>
  <c r="E115" i="87"/>
  <c r="D115" i="87"/>
  <c r="C115" i="87"/>
  <c r="B115" i="87"/>
  <c r="A115" i="87"/>
  <c r="N114" i="87"/>
  <c r="M114" i="87"/>
  <c r="L114" i="87"/>
  <c r="K114" i="87"/>
  <c r="J114" i="87"/>
  <c r="I114" i="87"/>
  <c r="H114" i="87"/>
  <c r="G114" i="87"/>
  <c r="F114" i="87"/>
  <c r="E114" i="87"/>
  <c r="D114" i="87"/>
  <c r="C114" i="87"/>
  <c r="B114" i="87"/>
  <c r="A114" i="87"/>
  <c r="N113" i="87"/>
  <c r="M113" i="87"/>
  <c r="L113" i="87"/>
  <c r="K113" i="87"/>
  <c r="J113" i="87"/>
  <c r="I113" i="87"/>
  <c r="H113" i="87"/>
  <c r="G113" i="87"/>
  <c r="F113" i="87"/>
  <c r="E113" i="87"/>
  <c r="D113" i="87"/>
  <c r="C113" i="87"/>
  <c r="B113" i="87"/>
  <c r="A113" i="87"/>
  <c r="J112" i="87"/>
  <c r="E112" i="87"/>
  <c r="D112" i="87"/>
  <c r="C112" i="87"/>
  <c r="B112" i="87"/>
  <c r="A112" i="87"/>
  <c r="N111" i="87"/>
  <c r="M111" i="87"/>
  <c r="L111" i="87"/>
  <c r="K111" i="87"/>
  <c r="J111" i="87"/>
  <c r="I111" i="87"/>
  <c r="H111" i="87"/>
  <c r="G111" i="87"/>
  <c r="F111" i="87"/>
  <c r="E111" i="87"/>
  <c r="D111" i="87"/>
  <c r="C111" i="87"/>
  <c r="B111" i="87"/>
  <c r="A111" i="87"/>
  <c r="N110" i="87"/>
  <c r="M110" i="87"/>
  <c r="L110" i="87"/>
  <c r="K110" i="87"/>
  <c r="J110" i="87"/>
  <c r="I110" i="87"/>
  <c r="H110" i="87"/>
  <c r="G110" i="87"/>
  <c r="F110" i="87"/>
  <c r="E110" i="87"/>
  <c r="D110" i="87"/>
  <c r="C110" i="87"/>
  <c r="B110" i="87"/>
  <c r="A110" i="87"/>
  <c r="N109" i="87"/>
  <c r="M109" i="87"/>
  <c r="L109" i="87"/>
  <c r="K109" i="87"/>
  <c r="J109" i="87"/>
  <c r="I109" i="87"/>
  <c r="H109" i="87"/>
  <c r="G109" i="87"/>
  <c r="F109" i="87"/>
  <c r="E109" i="87"/>
  <c r="D109" i="87"/>
  <c r="C109" i="87"/>
  <c r="B109" i="87"/>
  <c r="A109" i="87"/>
  <c r="N108" i="87"/>
  <c r="M108" i="87"/>
  <c r="L108" i="87"/>
  <c r="K108" i="87"/>
  <c r="J108" i="87"/>
  <c r="I108" i="87"/>
  <c r="H108" i="87"/>
  <c r="G108" i="87"/>
  <c r="F108" i="87"/>
  <c r="E108" i="87"/>
  <c r="D108" i="87"/>
  <c r="C108" i="87"/>
  <c r="B108" i="87"/>
  <c r="A108" i="87"/>
  <c r="N107" i="87"/>
  <c r="M107" i="87"/>
  <c r="L107" i="87"/>
  <c r="K107" i="87"/>
  <c r="J107" i="87"/>
  <c r="I107" i="87"/>
  <c r="H107" i="87"/>
  <c r="G107" i="87"/>
  <c r="F107" i="87"/>
  <c r="E107" i="87"/>
  <c r="D107" i="87"/>
  <c r="C107" i="87"/>
  <c r="B107" i="87"/>
  <c r="A107" i="87"/>
  <c r="N106" i="87"/>
  <c r="M106" i="87"/>
  <c r="L106" i="87"/>
  <c r="K106" i="87"/>
  <c r="J106" i="87"/>
  <c r="I106" i="87"/>
  <c r="H106" i="87"/>
  <c r="G106" i="87"/>
  <c r="F106" i="87"/>
  <c r="E106" i="87"/>
  <c r="D106" i="87"/>
  <c r="C106" i="87"/>
  <c r="B106" i="87"/>
  <c r="A106" i="87"/>
  <c r="N105" i="87"/>
  <c r="M105" i="87"/>
  <c r="L105" i="87"/>
  <c r="K105" i="87"/>
  <c r="J105" i="87"/>
  <c r="I105" i="87"/>
  <c r="H105" i="87"/>
  <c r="G105" i="87"/>
  <c r="F105" i="87"/>
  <c r="E105" i="87"/>
  <c r="D105" i="87"/>
  <c r="C105" i="87"/>
  <c r="B105" i="87"/>
  <c r="A105" i="87"/>
  <c r="N104" i="87"/>
  <c r="M104" i="87"/>
  <c r="L104" i="87"/>
  <c r="K104" i="87"/>
  <c r="J104" i="87"/>
  <c r="I104" i="87"/>
  <c r="H104" i="87"/>
  <c r="G104" i="87"/>
  <c r="F104" i="87"/>
  <c r="E104" i="87"/>
  <c r="D104" i="87"/>
  <c r="C104" i="87"/>
  <c r="B104" i="87"/>
  <c r="A104" i="87"/>
  <c r="J103" i="87"/>
  <c r="E103" i="87"/>
  <c r="D103" i="87"/>
  <c r="C103" i="87"/>
  <c r="B103" i="87"/>
  <c r="A103" i="87"/>
  <c r="N102" i="87"/>
  <c r="M102" i="87"/>
  <c r="L102" i="87"/>
  <c r="K102" i="87"/>
  <c r="J102" i="87"/>
  <c r="I102" i="87"/>
  <c r="H102" i="87"/>
  <c r="G102" i="87"/>
  <c r="F102" i="87"/>
  <c r="E102" i="87"/>
  <c r="D102" i="87"/>
  <c r="C102" i="87"/>
  <c r="B102" i="87"/>
  <c r="A102" i="87"/>
  <c r="N101" i="87"/>
  <c r="M101" i="87"/>
  <c r="L101" i="87"/>
  <c r="K101" i="87"/>
  <c r="J101" i="87"/>
  <c r="I101" i="87"/>
  <c r="H101" i="87"/>
  <c r="G101" i="87"/>
  <c r="F101" i="87"/>
  <c r="E101" i="87"/>
  <c r="D101" i="87"/>
  <c r="C101" i="87"/>
  <c r="B101" i="87"/>
  <c r="A101" i="87"/>
  <c r="N100" i="87"/>
  <c r="M100" i="87"/>
  <c r="L100" i="87"/>
  <c r="K100" i="87"/>
  <c r="J100" i="87"/>
  <c r="I100" i="87"/>
  <c r="H100" i="87"/>
  <c r="G100" i="87"/>
  <c r="F100" i="87"/>
  <c r="E100" i="87"/>
  <c r="D100" i="87"/>
  <c r="C100" i="87"/>
  <c r="B100" i="87"/>
  <c r="A100" i="87"/>
  <c r="N99" i="87"/>
  <c r="M99" i="87"/>
  <c r="L99" i="87"/>
  <c r="K99" i="87"/>
  <c r="J99" i="87"/>
  <c r="I99" i="87"/>
  <c r="H99" i="87"/>
  <c r="G99" i="87"/>
  <c r="F99" i="87"/>
  <c r="E99" i="87"/>
  <c r="D99" i="87"/>
  <c r="C99" i="87"/>
  <c r="B99" i="87"/>
  <c r="A99" i="87"/>
  <c r="J98" i="87"/>
  <c r="E98" i="87"/>
  <c r="D98" i="87"/>
  <c r="C98" i="87"/>
  <c r="B98" i="87"/>
  <c r="A98" i="87"/>
  <c r="N97" i="87"/>
  <c r="M97" i="87"/>
  <c r="L97" i="87"/>
  <c r="K97" i="87"/>
  <c r="J97" i="87"/>
  <c r="I97" i="87"/>
  <c r="H97" i="87"/>
  <c r="G97" i="87"/>
  <c r="F97" i="87"/>
  <c r="E97" i="87"/>
  <c r="D97" i="87"/>
  <c r="C97" i="87"/>
  <c r="B97" i="87"/>
  <c r="A97" i="87"/>
  <c r="N96" i="87"/>
  <c r="M96" i="87"/>
  <c r="L96" i="87"/>
  <c r="K96" i="87"/>
  <c r="J96" i="87"/>
  <c r="I96" i="87"/>
  <c r="H96" i="87"/>
  <c r="G96" i="87"/>
  <c r="F96" i="87"/>
  <c r="E96" i="87"/>
  <c r="D96" i="87"/>
  <c r="C96" i="87"/>
  <c r="B96" i="87"/>
  <c r="A96" i="87"/>
  <c r="N95" i="87"/>
  <c r="M95" i="87"/>
  <c r="L95" i="87"/>
  <c r="K95" i="87"/>
  <c r="J95" i="87"/>
  <c r="I95" i="87"/>
  <c r="H95" i="87"/>
  <c r="G95" i="87"/>
  <c r="F95" i="87"/>
  <c r="E95" i="87"/>
  <c r="D95" i="87"/>
  <c r="C95" i="87"/>
  <c r="B95" i="87"/>
  <c r="A95" i="87"/>
  <c r="N94" i="87"/>
  <c r="M94" i="87"/>
  <c r="L94" i="87"/>
  <c r="K94" i="87"/>
  <c r="J94" i="87"/>
  <c r="I94" i="87"/>
  <c r="H94" i="87"/>
  <c r="G94" i="87"/>
  <c r="F94" i="87"/>
  <c r="E94" i="87"/>
  <c r="D94" i="87"/>
  <c r="C94" i="87"/>
  <c r="B94" i="87"/>
  <c r="A94" i="87"/>
  <c r="N93" i="87"/>
  <c r="M93" i="87"/>
  <c r="L93" i="87"/>
  <c r="K93" i="87"/>
  <c r="J93" i="87"/>
  <c r="I93" i="87"/>
  <c r="H93" i="87"/>
  <c r="G93" i="87"/>
  <c r="F93" i="87"/>
  <c r="E93" i="87"/>
  <c r="D93" i="87"/>
  <c r="C93" i="87"/>
  <c r="B93" i="87"/>
  <c r="A93" i="87"/>
  <c r="N92" i="87"/>
  <c r="M92" i="87"/>
  <c r="L92" i="87"/>
  <c r="K92" i="87"/>
  <c r="J92" i="87"/>
  <c r="I92" i="87"/>
  <c r="H92" i="87"/>
  <c r="G92" i="87"/>
  <c r="F92" i="87"/>
  <c r="E92" i="87"/>
  <c r="D92" i="87"/>
  <c r="C92" i="87"/>
  <c r="B92" i="87"/>
  <c r="A92" i="87"/>
  <c r="N91" i="87"/>
  <c r="M91" i="87"/>
  <c r="L91" i="87"/>
  <c r="K91" i="87"/>
  <c r="J91" i="87"/>
  <c r="I91" i="87"/>
  <c r="H91" i="87"/>
  <c r="G91" i="87"/>
  <c r="F91" i="87"/>
  <c r="E91" i="87"/>
  <c r="D91" i="87"/>
  <c r="C91" i="87"/>
  <c r="B91" i="87"/>
  <c r="A91" i="87"/>
  <c r="N90" i="87"/>
  <c r="M90" i="87"/>
  <c r="L90" i="87"/>
  <c r="K90" i="87"/>
  <c r="J90" i="87"/>
  <c r="I90" i="87"/>
  <c r="H90" i="87"/>
  <c r="G90" i="87"/>
  <c r="F90" i="87"/>
  <c r="E90" i="87"/>
  <c r="D90" i="87"/>
  <c r="C90" i="87"/>
  <c r="B90" i="87"/>
  <c r="A90" i="87"/>
  <c r="J89" i="87"/>
  <c r="E89" i="87"/>
  <c r="D89" i="87"/>
  <c r="C89" i="87"/>
  <c r="B89" i="87"/>
  <c r="A89" i="87"/>
  <c r="N88" i="87"/>
  <c r="M88" i="87"/>
  <c r="L88" i="87"/>
  <c r="K88" i="87"/>
  <c r="J88" i="87"/>
  <c r="I88" i="87"/>
  <c r="H88" i="87"/>
  <c r="G88" i="87"/>
  <c r="F88" i="87"/>
  <c r="E88" i="87"/>
  <c r="D88" i="87"/>
  <c r="C88" i="87"/>
  <c r="B88" i="87"/>
  <c r="A88" i="87"/>
  <c r="N87" i="87"/>
  <c r="M87" i="87"/>
  <c r="L87" i="87"/>
  <c r="K87" i="87"/>
  <c r="J87" i="87"/>
  <c r="I87" i="87"/>
  <c r="H87" i="87"/>
  <c r="G87" i="87"/>
  <c r="F87" i="87"/>
  <c r="E87" i="87"/>
  <c r="D87" i="87"/>
  <c r="C87" i="87"/>
  <c r="B87" i="87"/>
  <c r="A87" i="87"/>
  <c r="N86" i="87"/>
  <c r="M86" i="87"/>
  <c r="L86" i="87"/>
  <c r="K86" i="87"/>
  <c r="J86" i="87"/>
  <c r="I86" i="87"/>
  <c r="H86" i="87"/>
  <c r="G86" i="87"/>
  <c r="F86" i="87"/>
  <c r="E86" i="87"/>
  <c r="D86" i="87"/>
  <c r="C86" i="87"/>
  <c r="B86" i="87"/>
  <c r="A86" i="87"/>
  <c r="N85" i="87"/>
  <c r="M85" i="87"/>
  <c r="L85" i="87"/>
  <c r="K85" i="87"/>
  <c r="J85" i="87"/>
  <c r="I85" i="87"/>
  <c r="H85" i="87"/>
  <c r="G85" i="87"/>
  <c r="F85" i="87"/>
  <c r="E85" i="87"/>
  <c r="D85" i="87"/>
  <c r="C85" i="87"/>
  <c r="B85" i="87"/>
  <c r="A85" i="87"/>
  <c r="J84" i="87"/>
  <c r="E84" i="87"/>
  <c r="D84" i="87"/>
  <c r="C84" i="87"/>
  <c r="B84" i="87"/>
  <c r="A84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A83" i="87"/>
  <c r="N82" i="87"/>
  <c r="M82" i="87"/>
  <c r="L82" i="87"/>
  <c r="K82" i="87"/>
  <c r="J82" i="87"/>
  <c r="I82" i="87"/>
  <c r="H82" i="87"/>
  <c r="G82" i="87"/>
  <c r="F82" i="87"/>
  <c r="E82" i="87"/>
  <c r="D82" i="87"/>
  <c r="C82" i="87"/>
  <c r="B82" i="87"/>
  <c r="A82" i="87"/>
  <c r="N81" i="87"/>
  <c r="M81" i="87"/>
  <c r="L81" i="87"/>
  <c r="K81" i="87"/>
  <c r="J81" i="87"/>
  <c r="I81" i="87"/>
  <c r="H81" i="87"/>
  <c r="G81" i="87"/>
  <c r="F81" i="87"/>
  <c r="E81" i="87"/>
  <c r="D81" i="87"/>
  <c r="C81" i="87"/>
  <c r="B81" i="87"/>
  <c r="A81" i="87"/>
  <c r="N80" i="87"/>
  <c r="M80" i="87"/>
  <c r="L80" i="87"/>
  <c r="K80" i="87"/>
  <c r="J80" i="87"/>
  <c r="I80" i="87"/>
  <c r="H80" i="87"/>
  <c r="G80" i="87"/>
  <c r="F80" i="87"/>
  <c r="E80" i="87"/>
  <c r="D80" i="87"/>
  <c r="C80" i="87"/>
  <c r="B80" i="87"/>
  <c r="A80" i="87"/>
  <c r="N79" i="87"/>
  <c r="M79" i="87"/>
  <c r="L79" i="87"/>
  <c r="K79" i="87"/>
  <c r="J79" i="87"/>
  <c r="I79" i="87"/>
  <c r="H79" i="87"/>
  <c r="G79" i="87"/>
  <c r="F79" i="87"/>
  <c r="E79" i="87"/>
  <c r="D79" i="87"/>
  <c r="C79" i="87"/>
  <c r="B79" i="87"/>
  <c r="A79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A78" i="87"/>
  <c r="N77" i="87"/>
  <c r="M77" i="87"/>
  <c r="L77" i="87"/>
  <c r="K77" i="87"/>
  <c r="J77" i="87"/>
  <c r="I77" i="87"/>
  <c r="H77" i="87"/>
  <c r="G77" i="87"/>
  <c r="F77" i="87"/>
  <c r="E77" i="87"/>
  <c r="D77" i="87"/>
  <c r="C77" i="87"/>
  <c r="B77" i="87"/>
  <c r="A77" i="87"/>
  <c r="J76" i="87"/>
  <c r="E76" i="87"/>
  <c r="D76" i="87"/>
  <c r="C76" i="87"/>
  <c r="B76" i="87"/>
  <c r="A76" i="87"/>
  <c r="N75" i="87"/>
  <c r="M75" i="87"/>
  <c r="L75" i="87"/>
  <c r="K75" i="87"/>
  <c r="J75" i="87"/>
  <c r="I75" i="87"/>
  <c r="H75" i="87"/>
  <c r="G75" i="87"/>
  <c r="F75" i="87"/>
  <c r="E75" i="87"/>
  <c r="D75" i="87"/>
  <c r="C75" i="87"/>
  <c r="B75" i="87"/>
  <c r="A75" i="87"/>
  <c r="N74" i="87"/>
  <c r="M74" i="87"/>
  <c r="L74" i="87"/>
  <c r="K74" i="87"/>
  <c r="J74" i="87"/>
  <c r="I74" i="87"/>
  <c r="H74" i="87"/>
  <c r="G74" i="87"/>
  <c r="F74" i="87"/>
  <c r="E74" i="87"/>
  <c r="D74" i="87"/>
  <c r="C74" i="87"/>
  <c r="B74" i="87"/>
  <c r="A74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A73" i="87"/>
  <c r="N72" i="87"/>
  <c r="M72" i="87"/>
  <c r="L72" i="87"/>
  <c r="K72" i="87"/>
  <c r="J72" i="87"/>
  <c r="I72" i="87"/>
  <c r="H72" i="87"/>
  <c r="G72" i="87"/>
  <c r="F72" i="87"/>
  <c r="E72" i="87"/>
  <c r="D72" i="87"/>
  <c r="C72" i="87"/>
  <c r="B72" i="87"/>
  <c r="A72" i="87"/>
  <c r="N71" i="87"/>
  <c r="M71" i="87"/>
  <c r="L71" i="87"/>
  <c r="K71" i="87"/>
  <c r="J71" i="87"/>
  <c r="I71" i="87"/>
  <c r="H71" i="87"/>
  <c r="G71" i="87"/>
  <c r="F71" i="87"/>
  <c r="E71" i="87"/>
  <c r="D71" i="87"/>
  <c r="C71" i="87"/>
  <c r="B71" i="87"/>
  <c r="A71" i="87"/>
  <c r="N70" i="87"/>
  <c r="M70" i="87"/>
  <c r="L70" i="87"/>
  <c r="K70" i="87"/>
  <c r="J70" i="87"/>
  <c r="I70" i="87"/>
  <c r="H70" i="87"/>
  <c r="G70" i="87"/>
  <c r="F70" i="87"/>
  <c r="E70" i="87"/>
  <c r="D70" i="87"/>
  <c r="C70" i="87"/>
  <c r="B70" i="87"/>
  <c r="A70" i="87"/>
  <c r="N69" i="87"/>
  <c r="M69" i="87"/>
  <c r="L69" i="87"/>
  <c r="K69" i="87"/>
  <c r="J69" i="87"/>
  <c r="I69" i="87"/>
  <c r="H69" i="87"/>
  <c r="G69" i="87"/>
  <c r="F69" i="87"/>
  <c r="E69" i="87"/>
  <c r="D69" i="87"/>
  <c r="C69" i="87"/>
  <c r="B69" i="87"/>
  <c r="A69" i="87"/>
  <c r="N68" i="87"/>
  <c r="M68" i="87"/>
  <c r="L68" i="87"/>
  <c r="K68" i="87"/>
  <c r="J68" i="87"/>
  <c r="I68" i="87"/>
  <c r="H68" i="87"/>
  <c r="G68" i="87"/>
  <c r="F68" i="87"/>
  <c r="E68" i="87"/>
  <c r="D68" i="87"/>
  <c r="C68" i="87"/>
  <c r="B68" i="87"/>
  <c r="A68" i="87"/>
  <c r="N67" i="87"/>
  <c r="M67" i="87"/>
  <c r="L67" i="87"/>
  <c r="K67" i="87"/>
  <c r="J67" i="87"/>
  <c r="I67" i="87"/>
  <c r="H67" i="87"/>
  <c r="G67" i="87"/>
  <c r="F67" i="87"/>
  <c r="E67" i="87"/>
  <c r="D67" i="87"/>
  <c r="C67" i="87"/>
  <c r="B67" i="87"/>
  <c r="A67" i="87"/>
  <c r="N66" i="87"/>
  <c r="M66" i="87"/>
  <c r="L66" i="87"/>
  <c r="K66" i="87"/>
  <c r="J66" i="87"/>
  <c r="I66" i="87"/>
  <c r="H66" i="87"/>
  <c r="G66" i="87"/>
  <c r="F66" i="87"/>
  <c r="E66" i="87"/>
  <c r="D66" i="87"/>
  <c r="C66" i="87"/>
  <c r="B66" i="87"/>
  <c r="A66" i="87"/>
  <c r="N65" i="87"/>
  <c r="M65" i="87"/>
  <c r="L65" i="87"/>
  <c r="K65" i="87"/>
  <c r="J65" i="87"/>
  <c r="I65" i="87"/>
  <c r="H65" i="87"/>
  <c r="G65" i="87"/>
  <c r="F65" i="87"/>
  <c r="E65" i="87"/>
  <c r="D65" i="87"/>
  <c r="C65" i="87"/>
  <c r="B65" i="87"/>
  <c r="A65" i="87"/>
  <c r="N64" i="87"/>
  <c r="M64" i="87"/>
  <c r="L64" i="87"/>
  <c r="K64" i="87"/>
  <c r="J64" i="87"/>
  <c r="I64" i="87"/>
  <c r="H64" i="87"/>
  <c r="G64" i="87"/>
  <c r="F64" i="87"/>
  <c r="E64" i="87"/>
  <c r="D64" i="87"/>
  <c r="C64" i="87"/>
  <c r="B64" i="87"/>
  <c r="A64" i="87"/>
  <c r="N63" i="87"/>
  <c r="M63" i="87"/>
  <c r="L63" i="87"/>
  <c r="K63" i="87"/>
  <c r="J63" i="87"/>
  <c r="I63" i="87"/>
  <c r="H63" i="87"/>
  <c r="G63" i="87"/>
  <c r="F63" i="87"/>
  <c r="E63" i="87"/>
  <c r="D63" i="87"/>
  <c r="C63" i="87"/>
  <c r="B63" i="87"/>
  <c r="A63" i="87"/>
  <c r="J62" i="87"/>
  <c r="E62" i="87"/>
  <c r="D62" i="87"/>
  <c r="C62" i="87"/>
  <c r="B62" i="87"/>
  <c r="A62" i="87"/>
  <c r="N61" i="87"/>
  <c r="M61" i="87"/>
  <c r="L61" i="87"/>
  <c r="K61" i="87"/>
  <c r="J61" i="87"/>
  <c r="I61" i="87"/>
  <c r="H61" i="87"/>
  <c r="G61" i="87"/>
  <c r="F61" i="87"/>
  <c r="E61" i="87"/>
  <c r="D61" i="87"/>
  <c r="C61" i="87"/>
  <c r="B61" i="87"/>
  <c r="A61" i="87"/>
  <c r="N60" i="87"/>
  <c r="M60" i="87"/>
  <c r="L60" i="87"/>
  <c r="K60" i="87"/>
  <c r="J60" i="87"/>
  <c r="I60" i="87"/>
  <c r="H60" i="87"/>
  <c r="G60" i="87"/>
  <c r="F60" i="87"/>
  <c r="E60" i="87"/>
  <c r="D60" i="87"/>
  <c r="C60" i="87"/>
  <c r="B60" i="87"/>
  <c r="A60" i="87"/>
  <c r="N59" i="87"/>
  <c r="M59" i="87"/>
  <c r="L59" i="87"/>
  <c r="K59" i="87"/>
  <c r="J59" i="87"/>
  <c r="I59" i="87"/>
  <c r="H59" i="87"/>
  <c r="G59" i="87"/>
  <c r="F59" i="87"/>
  <c r="E59" i="87"/>
  <c r="D59" i="87"/>
  <c r="C59" i="87"/>
  <c r="B59" i="87"/>
  <c r="A59" i="87"/>
  <c r="N58" i="87"/>
  <c r="M58" i="87"/>
  <c r="L58" i="87"/>
  <c r="K58" i="87"/>
  <c r="J58" i="87"/>
  <c r="I58" i="87"/>
  <c r="H58" i="87"/>
  <c r="G58" i="87"/>
  <c r="F58" i="87"/>
  <c r="E58" i="87"/>
  <c r="D58" i="87"/>
  <c r="C58" i="87"/>
  <c r="B58" i="87"/>
  <c r="A58" i="87"/>
  <c r="N57" i="87"/>
  <c r="M57" i="87"/>
  <c r="L57" i="87"/>
  <c r="K57" i="87"/>
  <c r="J57" i="87"/>
  <c r="I57" i="87"/>
  <c r="H57" i="87"/>
  <c r="G57" i="87"/>
  <c r="F57" i="87"/>
  <c r="E57" i="87"/>
  <c r="D57" i="87"/>
  <c r="C57" i="87"/>
  <c r="B57" i="87"/>
  <c r="A57" i="87"/>
  <c r="N56" i="87"/>
  <c r="M56" i="87"/>
  <c r="L56" i="87"/>
  <c r="K56" i="87"/>
  <c r="J56" i="87"/>
  <c r="I56" i="87"/>
  <c r="H56" i="87"/>
  <c r="G56" i="87"/>
  <c r="F56" i="87"/>
  <c r="E56" i="87"/>
  <c r="D56" i="87"/>
  <c r="C56" i="87"/>
  <c r="B56" i="87"/>
  <c r="A56" i="87"/>
  <c r="N55" i="87"/>
  <c r="M55" i="87"/>
  <c r="L55" i="87"/>
  <c r="K55" i="87"/>
  <c r="J55" i="87"/>
  <c r="I55" i="87"/>
  <c r="H55" i="87"/>
  <c r="G55" i="87"/>
  <c r="F55" i="87"/>
  <c r="E55" i="87"/>
  <c r="D55" i="87"/>
  <c r="C55" i="87"/>
  <c r="B55" i="87"/>
  <c r="A55" i="87"/>
  <c r="N54" i="87"/>
  <c r="M54" i="87"/>
  <c r="L54" i="87"/>
  <c r="K54" i="87"/>
  <c r="J54" i="87"/>
  <c r="I54" i="87"/>
  <c r="H54" i="87"/>
  <c r="G54" i="87"/>
  <c r="F54" i="87"/>
  <c r="E54" i="87"/>
  <c r="D54" i="87"/>
  <c r="C54" i="87"/>
  <c r="B54" i="87"/>
  <c r="A54" i="87"/>
  <c r="N53" i="87"/>
  <c r="M53" i="87"/>
  <c r="L53" i="87"/>
  <c r="K53" i="87"/>
  <c r="J53" i="87"/>
  <c r="I53" i="87"/>
  <c r="H53" i="87"/>
  <c r="G53" i="87"/>
  <c r="F53" i="87"/>
  <c r="E53" i="87"/>
  <c r="D53" i="87"/>
  <c r="C53" i="87"/>
  <c r="B53" i="87"/>
  <c r="A53" i="87"/>
  <c r="N52" i="87"/>
  <c r="M52" i="87"/>
  <c r="L52" i="87"/>
  <c r="K52" i="87"/>
  <c r="J52" i="87"/>
  <c r="I52" i="87"/>
  <c r="H52" i="87"/>
  <c r="G52" i="87"/>
  <c r="F52" i="87"/>
  <c r="E52" i="87"/>
  <c r="D52" i="87"/>
  <c r="C52" i="87"/>
  <c r="B52" i="87"/>
  <c r="A52" i="87"/>
  <c r="N51" i="87"/>
  <c r="M51" i="87"/>
  <c r="L51" i="87"/>
  <c r="K51" i="87"/>
  <c r="J51" i="87"/>
  <c r="I51" i="87"/>
  <c r="H51" i="87"/>
  <c r="G51" i="87"/>
  <c r="F51" i="87"/>
  <c r="E51" i="87"/>
  <c r="D51" i="87"/>
  <c r="C51" i="87"/>
  <c r="B51" i="87"/>
  <c r="A51" i="87"/>
  <c r="N50" i="87"/>
  <c r="M50" i="87"/>
  <c r="L50" i="87"/>
  <c r="K50" i="87"/>
  <c r="J50" i="87"/>
  <c r="I50" i="87"/>
  <c r="H50" i="87"/>
  <c r="G50" i="87"/>
  <c r="F50" i="87"/>
  <c r="E50" i="87"/>
  <c r="D50" i="87"/>
  <c r="C50" i="87"/>
  <c r="B50" i="87"/>
  <c r="A50" i="87"/>
  <c r="N49" i="87"/>
  <c r="M49" i="87"/>
  <c r="L49" i="87"/>
  <c r="K49" i="87"/>
  <c r="J49" i="87"/>
  <c r="I49" i="87"/>
  <c r="H49" i="87"/>
  <c r="G49" i="87"/>
  <c r="F49" i="87"/>
  <c r="E49" i="87"/>
  <c r="D49" i="87"/>
  <c r="C49" i="87"/>
  <c r="B49" i="87"/>
  <c r="A49" i="87"/>
  <c r="J48" i="87"/>
  <c r="E48" i="87"/>
  <c r="D48" i="87"/>
  <c r="C48" i="87"/>
  <c r="B48" i="87"/>
  <c r="A48" i="87"/>
  <c r="N47" i="87"/>
  <c r="M47" i="87"/>
  <c r="L47" i="87"/>
  <c r="K47" i="87"/>
  <c r="J47" i="87"/>
  <c r="I47" i="87"/>
  <c r="H47" i="87"/>
  <c r="G47" i="87"/>
  <c r="F47" i="87"/>
  <c r="E47" i="87"/>
  <c r="D47" i="87"/>
  <c r="C47" i="87"/>
  <c r="B47" i="87"/>
  <c r="A47" i="87"/>
  <c r="N46" i="87"/>
  <c r="M46" i="87"/>
  <c r="L46" i="87"/>
  <c r="K46" i="87"/>
  <c r="J46" i="87"/>
  <c r="I46" i="87"/>
  <c r="H46" i="87"/>
  <c r="G46" i="87"/>
  <c r="F46" i="87"/>
  <c r="E46" i="87"/>
  <c r="D46" i="87"/>
  <c r="C46" i="87"/>
  <c r="B46" i="87"/>
  <c r="A46" i="87"/>
  <c r="N45" i="87"/>
  <c r="M45" i="87"/>
  <c r="L45" i="87"/>
  <c r="K45" i="87"/>
  <c r="J45" i="87"/>
  <c r="I45" i="87"/>
  <c r="H45" i="87"/>
  <c r="G45" i="87"/>
  <c r="F45" i="87"/>
  <c r="E45" i="87"/>
  <c r="D45" i="87"/>
  <c r="C45" i="87"/>
  <c r="B45" i="87"/>
  <c r="A45" i="87"/>
  <c r="N44" i="87"/>
  <c r="M44" i="87"/>
  <c r="L44" i="87"/>
  <c r="K44" i="87"/>
  <c r="J44" i="87"/>
  <c r="I44" i="87"/>
  <c r="H44" i="87"/>
  <c r="G44" i="87"/>
  <c r="F44" i="87"/>
  <c r="E44" i="87"/>
  <c r="D44" i="87"/>
  <c r="C44" i="87"/>
  <c r="B44" i="87"/>
  <c r="A44" i="87"/>
  <c r="N43" i="87"/>
  <c r="M43" i="87"/>
  <c r="L43" i="87"/>
  <c r="K43" i="87"/>
  <c r="J43" i="87"/>
  <c r="I43" i="87"/>
  <c r="H43" i="87"/>
  <c r="G43" i="87"/>
  <c r="F43" i="87"/>
  <c r="E43" i="87"/>
  <c r="D43" i="87"/>
  <c r="C43" i="87"/>
  <c r="B43" i="87"/>
  <c r="A43" i="87"/>
  <c r="N42" i="87"/>
  <c r="M42" i="87"/>
  <c r="L42" i="87"/>
  <c r="K42" i="87"/>
  <c r="J42" i="87"/>
  <c r="I42" i="87"/>
  <c r="H42" i="87"/>
  <c r="G42" i="87"/>
  <c r="F42" i="87"/>
  <c r="E42" i="87"/>
  <c r="D42" i="87"/>
  <c r="C42" i="87"/>
  <c r="B42" i="87"/>
  <c r="A42" i="87"/>
  <c r="N41" i="87"/>
  <c r="M41" i="87"/>
  <c r="L41" i="87"/>
  <c r="K41" i="87"/>
  <c r="J41" i="87"/>
  <c r="I41" i="87"/>
  <c r="H41" i="87"/>
  <c r="G41" i="87"/>
  <c r="F41" i="87"/>
  <c r="E41" i="87"/>
  <c r="D41" i="87"/>
  <c r="C41" i="87"/>
  <c r="B41" i="87"/>
  <c r="A41" i="87"/>
  <c r="N40" i="87"/>
  <c r="M40" i="87"/>
  <c r="L40" i="87"/>
  <c r="K40" i="87"/>
  <c r="J40" i="87"/>
  <c r="I40" i="87"/>
  <c r="H40" i="87"/>
  <c r="G40" i="87"/>
  <c r="F40" i="87"/>
  <c r="E40" i="87"/>
  <c r="D40" i="87"/>
  <c r="C40" i="87"/>
  <c r="B40" i="87"/>
  <c r="A40" i="87"/>
  <c r="N39" i="87"/>
  <c r="M39" i="87"/>
  <c r="L39" i="87"/>
  <c r="K39" i="87"/>
  <c r="J39" i="87"/>
  <c r="I39" i="87"/>
  <c r="H39" i="87"/>
  <c r="G39" i="87"/>
  <c r="F39" i="87"/>
  <c r="E39" i="87"/>
  <c r="D39" i="87"/>
  <c r="C39" i="87"/>
  <c r="B39" i="87"/>
  <c r="A39" i="87"/>
  <c r="N38" i="87"/>
  <c r="M38" i="87"/>
  <c r="L38" i="87"/>
  <c r="K38" i="87"/>
  <c r="J38" i="87"/>
  <c r="I38" i="87"/>
  <c r="H38" i="87"/>
  <c r="G38" i="87"/>
  <c r="F38" i="87"/>
  <c r="E38" i="87"/>
  <c r="D38" i="87"/>
  <c r="C38" i="87"/>
  <c r="B38" i="87"/>
  <c r="A38" i="87"/>
  <c r="N37" i="87"/>
  <c r="M37" i="87"/>
  <c r="L37" i="87"/>
  <c r="K37" i="87"/>
  <c r="J37" i="87"/>
  <c r="I37" i="87"/>
  <c r="H37" i="87"/>
  <c r="G37" i="87"/>
  <c r="F37" i="87"/>
  <c r="E37" i="87"/>
  <c r="D37" i="87"/>
  <c r="C37" i="87"/>
  <c r="B37" i="87"/>
  <c r="A37" i="87"/>
  <c r="N36" i="87"/>
  <c r="M36" i="87"/>
  <c r="L36" i="87"/>
  <c r="K36" i="87"/>
  <c r="J36" i="87"/>
  <c r="I36" i="87"/>
  <c r="H36" i="87"/>
  <c r="G36" i="87"/>
  <c r="F36" i="87"/>
  <c r="E36" i="87"/>
  <c r="D36" i="87"/>
  <c r="C36" i="87"/>
  <c r="B36" i="87"/>
  <c r="A36" i="87"/>
  <c r="N35" i="87"/>
  <c r="M35" i="87"/>
  <c r="L35" i="87"/>
  <c r="K35" i="87"/>
  <c r="J35" i="87"/>
  <c r="I35" i="87"/>
  <c r="H35" i="87"/>
  <c r="G35" i="87"/>
  <c r="F35" i="87"/>
  <c r="E35" i="87"/>
  <c r="D35" i="87"/>
  <c r="C35" i="87"/>
  <c r="B35" i="87"/>
  <c r="A35" i="87"/>
  <c r="J34" i="87"/>
  <c r="E34" i="87"/>
  <c r="D34" i="87"/>
  <c r="C34" i="87"/>
  <c r="B34" i="87"/>
  <c r="A34" i="87"/>
  <c r="N33" i="87"/>
  <c r="M33" i="87"/>
  <c r="L33" i="87"/>
  <c r="K33" i="87"/>
  <c r="J33" i="87"/>
  <c r="I33" i="87"/>
  <c r="H33" i="87"/>
  <c r="G33" i="87"/>
  <c r="F33" i="87"/>
  <c r="E33" i="87"/>
  <c r="D33" i="87"/>
  <c r="C33" i="87"/>
  <c r="B33" i="87"/>
  <c r="A33" i="87"/>
  <c r="N32" i="87"/>
  <c r="M32" i="87"/>
  <c r="L32" i="87"/>
  <c r="K32" i="87"/>
  <c r="J32" i="87"/>
  <c r="I32" i="87"/>
  <c r="H32" i="87"/>
  <c r="G32" i="87"/>
  <c r="F32" i="87"/>
  <c r="E32" i="87"/>
  <c r="D32" i="87"/>
  <c r="C32" i="87"/>
  <c r="B32" i="87"/>
  <c r="A32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B31" i="87"/>
  <c r="A31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B30" i="87"/>
  <c r="A30" i="87"/>
  <c r="N29" i="87"/>
  <c r="M29" i="87"/>
  <c r="L29" i="87"/>
  <c r="K29" i="87"/>
  <c r="J29" i="87"/>
  <c r="I29" i="87"/>
  <c r="H29" i="87"/>
  <c r="G29" i="87"/>
  <c r="F29" i="87"/>
  <c r="E29" i="87"/>
  <c r="D29" i="87"/>
  <c r="C29" i="87"/>
  <c r="B29" i="87"/>
  <c r="A29" i="87"/>
  <c r="N28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A28" i="87"/>
  <c r="N27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A27" i="87"/>
  <c r="N26" i="87"/>
  <c r="M26" i="87"/>
  <c r="L26" i="87"/>
  <c r="K26" i="87"/>
  <c r="J26" i="87"/>
  <c r="I26" i="87"/>
  <c r="H26" i="87"/>
  <c r="G26" i="87"/>
  <c r="F26" i="87"/>
  <c r="E26" i="87"/>
  <c r="D26" i="87"/>
  <c r="C26" i="87"/>
  <c r="B26" i="87"/>
  <c r="A26" i="87"/>
  <c r="N25" i="87"/>
  <c r="M25" i="87"/>
  <c r="L25" i="87"/>
  <c r="K25" i="87"/>
  <c r="J25" i="87"/>
  <c r="I25" i="87"/>
  <c r="H25" i="87"/>
  <c r="G25" i="87"/>
  <c r="F25" i="87"/>
  <c r="E25" i="87"/>
  <c r="D25" i="87"/>
  <c r="C25" i="87"/>
  <c r="B25" i="87"/>
  <c r="A25" i="87"/>
  <c r="N24" i="87"/>
  <c r="M24" i="87"/>
  <c r="L24" i="87"/>
  <c r="K24" i="87"/>
  <c r="J24" i="87"/>
  <c r="I24" i="87"/>
  <c r="H24" i="87"/>
  <c r="G24" i="87"/>
  <c r="F24" i="87"/>
  <c r="E24" i="87"/>
  <c r="D24" i="87"/>
  <c r="C24" i="87"/>
  <c r="B24" i="87"/>
  <c r="A24" i="87"/>
  <c r="N23" i="87"/>
  <c r="M23" i="87"/>
  <c r="L23" i="87"/>
  <c r="K23" i="87"/>
  <c r="J23" i="87"/>
  <c r="I23" i="87"/>
  <c r="H23" i="87"/>
  <c r="G23" i="87"/>
  <c r="F23" i="87"/>
  <c r="E23" i="87"/>
  <c r="D23" i="87"/>
  <c r="C23" i="87"/>
  <c r="B23" i="87"/>
  <c r="A23" i="87"/>
  <c r="N22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A22" i="87"/>
  <c r="N21" i="87"/>
  <c r="M21" i="87"/>
  <c r="L21" i="87"/>
  <c r="K21" i="87"/>
  <c r="J21" i="87"/>
  <c r="I21" i="87"/>
  <c r="H21" i="87"/>
  <c r="G21" i="87"/>
  <c r="F21" i="87"/>
  <c r="E21" i="87"/>
  <c r="D21" i="87"/>
  <c r="C21" i="87"/>
  <c r="B21" i="87"/>
  <c r="A21" i="87"/>
  <c r="J20" i="87"/>
  <c r="E20" i="87"/>
  <c r="D20" i="87"/>
  <c r="C20" i="87"/>
  <c r="B20" i="87"/>
  <c r="A20" i="87"/>
  <c r="N19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A19" i="87"/>
  <c r="N18" i="87"/>
  <c r="M18" i="87"/>
  <c r="L18" i="87"/>
  <c r="K18" i="87"/>
  <c r="J18" i="87"/>
  <c r="I18" i="87"/>
  <c r="H18" i="87"/>
  <c r="G18" i="87"/>
  <c r="E18" i="87"/>
  <c r="F18" i="87"/>
  <c r="D18" i="87"/>
  <c r="O18" i="87"/>
  <c r="P18" i="87"/>
  <c r="C18" i="87"/>
  <c r="B18" i="87"/>
  <c r="A18" i="87"/>
  <c r="N17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A17" i="87"/>
  <c r="N16" i="87"/>
  <c r="M16" i="87"/>
  <c r="L16" i="87"/>
  <c r="K16" i="87"/>
  <c r="E16" i="87"/>
  <c r="F16" i="87"/>
  <c r="G16" i="87"/>
  <c r="H16" i="87"/>
  <c r="I16" i="87"/>
  <c r="J16" i="87"/>
  <c r="D16" i="87"/>
  <c r="O16" i="87"/>
  <c r="P16" i="87"/>
  <c r="C16" i="87"/>
  <c r="B16" i="87"/>
  <c r="A16" i="87"/>
  <c r="N15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A15" i="87"/>
  <c r="N14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A14" i="87"/>
  <c r="N13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A13" i="87"/>
  <c r="N12" i="87"/>
  <c r="M12" i="87"/>
  <c r="L12" i="87"/>
  <c r="K12" i="87"/>
  <c r="J12" i="87"/>
  <c r="I12" i="87"/>
  <c r="H12" i="87"/>
  <c r="G12" i="87"/>
  <c r="F12" i="87"/>
  <c r="E12" i="87"/>
  <c r="D12" i="87"/>
  <c r="O12" i="87"/>
  <c r="P12" i="87"/>
  <c r="C12" i="87"/>
  <c r="B12" i="87"/>
  <c r="A12" i="87"/>
  <c r="N11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A11" i="87"/>
  <c r="N10" i="87"/>
  <c r="M10" i="87"/>
  <c r="L10" i="87"/>
  <c r="K10" i="87"/>
  <c r="J10" i="87"/>
  <c r="I10" i="87"/>
  <c r="H10" i="87"/>
  <c r="G10" i="87"/>
  <c r="F10" i="87"/>
  <c r="E10" i="87"/>
  <c r="D10" i="87"/>
  <c r="O10" i="87"/>
  <c r="P10" i="87"/>
  <c r="C10" i="87"/>
  <c r="B10" i="87"/>
  <c r="A10" i="87"/>
  <c r="N9" i="87"/>
  <c r="M9" i="87"/>
  <c r="L9" i="87"/>
  <c r="K9" i="87"/>
  <c r="J9" i="87"/>
  <c r="I9" i="87"/>
  <c r="H9" i="87"/>
  <c r="G9" i="87"/>
  <c r="F9" i="87"/>
  <c r="E9" i="87"/>
  <c r="D9" i="87"/>
  <c r="C9" i="87"/>
  <c r="B9" i="87"/>
  <c r="A9" i="87"/>
  <c r="N8" i="87"/>
  <c r="M8" i="87"/>
  <c r="L8" i="87"/>
  <c r="K8" i="87"/>
  <c r="J8" i="87"/>
  <c r="I8" i="87"/>
  <c r="H8" i="87"/>
  <c r="G8" i="87"/>
  <c r="F8" i="87"/>
  <c r="E8" i="87"/>
  <c r="D8" i="87"/>
  <c r="C8" i="87"/>
  <c r="B8" i="87"/>
  <c r="A8" i="87"/>
  <c r="J94" i="85"/>
  <c r="E94" i="85"/>
  <c r="J84" i="85"/>
  <c r="J68" i="85"/>
  <c r="J52" i="85"/>
  <c r="J36" i="85"/>
  <c r="J20" i="85"/>
  <c r="J99" i="85"/>
  <c r="J110" i="85"/>
  <c r="J115" i="85"/>
  <c r="J131" i="85"/>
  <c r="J126" i="85"/>
  <c r="E126" i="85"/>
  <c r="D126" i="85"/>
  <c r="E110" i="85"/>
  <c r="D110" i="85"/>
  <c r="D94" i="85"/>
  <c r="AM12" i="84"/>
  <c r="O112" i="87"/>
  <c r="P112" i="87"/>
  <c r="O98" i="87"/>
  <c r="P98" i="87"/>
  <c r="O84" i="87"/>
  <c r="P84" i="87"/>
  <c r="O110" i="87"/>
  <c r="P110" i="87"/>
  <c r="O21" i="87"/>
  <c r="P21" i="87"/>
  <c r="O38" i="87"/>
  <c r="P38" i="87"/>
  <c r="O86" i="87"/>
  <c r="P86" i="87"/>
  <c r="O14" i="87"/>
  <c r="P14" i="87"/>
  <c r="O24" i="87"/>
  <c r="P24" i="87"/>
  <c r="O28" i="87"/>
  <c r="P28" i="87"/>
  <c r="O32" i="87"/>
  <c r="P32" i="87"/>
  <c r="O35" i="87"/>
  <c r="P35" i="87"/>
  <c r="O42" i="87"/>
  <c r="P42" i="87"/>
  <c r="O89" i="87"/>
  <c r="P89" i="87"/>
  <c r="O117" i="87"/>
  <c r="P117" i="87"/>
  <c r="O17" i="87"/>
  <c r="P17" i="87"/>
  <c r="O31" i="87"/>
  <c r="P31" i="87"/>
  <c r="O106" i="87"/>
  <c r="P106" i="87"/>
  <c r="O9" i="87"/>
  <c r="P9" i="87"/>
  <c r="O44" i="87"/>
  <c r="P44" i="87"/>
  <c r="O22" i="87"/>
  <c r="P22" i="87"/>
  <c r="O13" i="87"/>
  <c r="P13" i="87"/>
  <c r="O8" i="87"/>
  <c r="P8" i="87"/>
  <c r="O37" i="87"/>
  <c r="P37" i="87"/>
  <c r="O41" i="87"/>
  <c r="P41" i="87"/>
  <c r="O30" i="87"/>
  <c r="P30" i="87"/>
  <c r="O36" i="87"/>
  <c r="P36" i="87"/>
  <c r="O20" i="87"/>
  <c r="P20" i="87"/>
  <c r="O26" i="87"/>
  <c r="P26" i="87"/>
  <c r="O34" i="87"/>
  <c r="P34" i="87"/>
  <c r="O40" i="87"/>
  <c r="P40" i="87"/>
  <c r="O48" i="87"/>
  <c r="P48" i="87"/>
  <c r="O62" i="87"/>
  <c r="P62" i="87"/>
  <c r="O72" i="87"/>
  <c r="P72" i="87"/>
  <c r="O76" i="87"/>
  <c r="P76" i="87"/>
  <c r="O82" i="87"/>
  <c r="P82" i="87"/>
  <c r="O92" i="87"/>
  <c r="P92" i="87"/>
  <c r="O96" i="87"/>
  <c r="P96" i="87"/>
  <c r="O100" i="87"/>
  <c r="P100" i="87"/>
  <c r="O114" i="87"/>
  <c r="P114" i="87"/>
  <c r="O103" i="87"/>
  <c r="P103" i="87"/>
  <c r="O45" i="87"/>
  <c r="P45" i="87"/>
  <c r="O19" i="87"/>
  <c r="P19" i="87"/>
  <c r="O33" i="87"/>
  <c r="P33" i="87"/>
  <c r="O39" i="87"/>
  <c r="P39" i="87"/>
  <c r="O43" i="87"/>
  <c r="P43" i="87"/>
  <c r="O23" i="87"/>
  <c r="P23" i="87"/>
  <c r="O27" i="87"/>
  <c r="P27" i="87"/>
  <c r="O11" i="87"/>
  <c r="P11" i="87"/>
  <c r="O15" i="87"/>
  <c r="P15" i="87"/>
  <c r="O25" i="87"/>
  <c r="P25" i="87"/>
  <c r="O29" i="87"/>
  <c r="P29" i="87"/>
  <c r="O58" i="87"/>
  <c r="P58" i="87"/>
  <c r="O57" i="87"/>
  <c r="P57" i="87"/>
  <c r="O71" i="87"/>
  <c r="P71" i="87"/>
  <c r="O91" i="87"/>
  <c r="P91" i="87"/>
  <c r="O99" i="87"/>
  <c r="P99" i="87"/>
  <c r="O105" i="87"/>
  <c r="P105" i="87"/>
  <c r="O109" i="87"/>
  <c r="P109" i="87"/>
  <c r="O113" i="87"/>
  <c r="P113" i="87"/>
  <c r="O68" i="87"/>
  <c r="P68" i="87"/>
  <c r="O54" i="87"/>
  <c r="P54" i="87"/>
  <c r="O47" i="87"/>
  <c r="P47" i="87"/>
  <c r="O53" i="87"/>
  <c r="P53" i="87"/>
  <c r="O61" i="87"/>
  <c r="P61" i="87"/>
  <c r="O67" i="87"/>
  <c r="P67" i="87"/>
  <c r="O75" i="87"/>
  <c r="P75" i="87"/>
  <c r="O81" i="87"/>
  <c r="P81" i="87"/>
  <c r="O95" i="87"/>
  <c r="P95" i="87"/>
  <c r="O46" i="87"/>
  <c r="P46" i="87"/>
  <c r="O49" i="87"/>
  <c r="P49" i="87"/>
  <c r="O52" i="87"/>
  <c r="P52" i="87"/>
  <c r="O56" i="87"/>
  <c r="P56" i="87"/>
  <c r="O60" i="87"/>
  <c r="P60" i="87"/>
  <c r="O63" i="87"/>
  <c r="P63" i="87"/>
  <c r="O66" i="87"/>
  <c r="P66" i="87"/>
  <c r="O70" i="87"/>
  <c r="P70" i="87"/>
  <c r="O74" i="87"/>
  <c r="P74" i="87"/>
  <c r="O77" i="87"/>
  <c r="P77" i="87"/>
  <c r="O80" i="87"/>
  <c r="P80" i="87"/>
  <c r="O88" i="87"/>
  <c r="P88" i="87"/>
  <c r="O94" i="87"/>
  <c r="P94" i="87"/>
  <c r="O102" i="87"/>
  <c r="P102" i="87"/>
  <c r="O108" i="87"/>
  <c r="P108" i="87"/>
  <c r="O116" i="87"/>
  <c r="P116" i="87"/>
  <c r="O64" i="87"/>
  <c r="P64" i="87"/>
  <c r="O50" i="87"/>
  <c r="P50" i="87"/>
  <c r="O78" i="87"/>
  <c r="P78" i="87"/>
  <c r="O85" i="87"/>
  <c r="P85" i="87"/>
  <c r="O51" i="87"/>
  <c r="P51" i="87"/>
  <c r="O55" i="87"/>
  <c r="P55" i="87"/>
  <c r="O59" i="87"/>
  <c r="P59" i="87"/>
  <c r="O65" i="87"/>
  <c r="P65" i="87"/>
  <c r="O69" i="87"/>
  <c r="P69" i="87"/>
  <c r="O73" i="87"/>
  <c r="P73" i="87"/>
  <c r="O79" i="87"/>
  <c r="P79" i="87"/>
  <c r="O83" i="87"/>
  <c r="P83" i="87"/>
  <c r="O87" i="87"/>
  <c r="P87" i="87"/>
  <c r="O90" i="87"/>
  <c r="P90" i="87"/>
  <c r="O93" i="87"/>
  <c r="P93" i="87"/>
  <c r="O97" i="87"/>
  <c r="P97" i="87"/>
  <c r="O101" i="87"/>
  <c r="P101" i="87"/>
  <c r="O104" i="87"/>
  <c r="P104" i="87"/>
  <c r="O107" i="87"/>
  <c r="P107" i="87"/>
  <c r="O111" i="87"/>
  <c r="P111" i="87"/>
  <c r="O115" i="87"/>
  <c r="P115" i="87"/>
  <c r="O118" i="87"/>
  <c r="P118" i="87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N133" i="85"/>
  <c r="M133" i="85"/>
  <c r="L133" i="85"/>
  <c r="K133" i="85"/>
  <c r="J133" i="85"/>
  <c r="I133" i="85"/>
  <c r="H133" i="85"/>
  <c r="G133" i="85"/>
  <c r="F133" i="85"/>
  <c r="E133" i="85"/>
  <c r="D133" i="85"/>
  <c r="O133" i="85"/>
  <c r="P133" i="85"/>
  <c r="C133" i="85"/>
  <c r="B133" i="85"/>
  <c r="A133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N117" i="85"/>
  <c r="M117" i="85"/>
  <c r="L117" i="85"/>
  <c r="K117" i="85"/>
  <c r="J117" i="85"/>
  <c r="I117" i="85"/>
  <c r="H117" i="85"/>
  <c r="G117" i="85"/>
  <c r="F117" i="85"/>
  <c r="E117" i="85"/>
  <c r="D117" i="85"/>
  <c r="C117" i="85"/>
  <c r="B117" i="85"/>
  <c r="A117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N101" i="85"/>
  <c r="M101" i="85"/>
  <c r="L101" i="85"/>
  <c r="K101" i="85"/>
  <c r="J101" i="85"/>
  <c r="I101" i="85"/>
  <c r="H101" i="85"/>
  <c r="G101" i="85"/>
  <c r="F101" i="85"/>
  <c r="E101" i="85"/>
  <c r="D101" i="85"/>
  <c r="C101" i="85"/>
  <c r="B101" i="85"/>
  <c r="A101" i="85"/>
  <c r="N87" i="85"/>
  <c r="M87" i="85"/>
  <c r="L87" i="85"/>
  <c r="K87" i="85"/>
  <c r="J87" i="85"/>
  <c r="I87" i="85"/>
  <c r="H87" i="85"/>
  <c r="G87" i="85"/>
  <c r="F87" i="85"/>
  <c r="E87" i="85"/>
  <c r="D87" i="85"/>
  <c r="C87" i="85"/>
  <c r="B87" i="85"/>
  <c r="A87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A86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A70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A54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A38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E131" i="85"/>
  <c r="D131" i="85"/>
  <c r="O131" i="85"/>
  <c r="P131" i="85"/>
  <c r="C131" i="85"/>
  <c r="B131" i="85"/>
  <c r="A131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C126" i="85"/>
  <c r="B126" i="85"/>
  <c r="A126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N124" i="85"/>
  <c r="M124" i="85"/>
  <c r="L124" i="85"/>
  <c r="K124" i="85"/>
  <c r="J124" i="85"/>
  <c r="I124" i="85"/>
  <c r="H124" i="85"/>
  <c r="G124" i="85"/>
  <c r="F124" i="85"/>
  <c r="E124" i="85"/>
  <c r="D124" i="85"/>
  <c r="C124" i="85"/>
  <c r="B124" i="85"/>
  <c r="A124" i="85"/>
  <c r="N123" i="85"/>
  <c r="M123" i="85"/>
  <c r="L123" i="85"/>
  <c r="K123" i="85"/>
  <c r="J123" i="85"/>
  <c r="I123" i="85"/>
  <c r="H123" i="85"/>
  <c r="G123" i="85"/>
  <c r="F123" i="85"/>
  <c r="E123" i="85"/>
  <c r="D123" i="85"/>
  <c r="C123" i="85"/>
  <c r="B123" i="85"/>
  <c r="A123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E115" i="85"/>
  <c r="D115" i="85"/>
  <c r="C115" i="85"/>
  <c r="B115" i="85"/>
  <c r="A115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C110" i="85"/>
  <c r="B110" i="85"/>
  <c r="A110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E99" i="85"/>
  <c r="D99" i="85"/>
  <c r="C99" i="85"/>
  <c r="B99" i="85"/>
  <c r="A99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C94" i="85"/>
  <c r="B94" i="85"/>
  <c r="A94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E84" i="85"/>
  <c r="D84" i="85"/>
  <c r="C84" i="85"/>
  <c r="B84" i="85"/>
  <c r="A84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N76" i="85"/>
  <c r="M76" i="85"/>
  <c r="L76" i="85"/>
  <c r="K76" i="85"/>
  <c r="J76" i="85"/>
  <c r="I76" i="85"/>
  <c r="D76" i="85"/>
  <c r="E76" i="85"/>
  <c r="F76" i="85"/>
  <c r="G76" i="85"/>
  <c r="H76" i="85"/>
  <c r="O76" i="85"/>
  <c r="P76" i="85"/>
  <c r="C76" i="85"/>
  <c r="B76" i="85"/>
  <c r="A76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E68" i="85"/>
  <c r="D68" i="85"/>
  <c r="C68" i="85"/>
  <c r="B68" i="85"/>
  <c r="A68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E52" i="85"/>
  <c r="D52" i="85"/>
  <c r="C52" i="85"/>
  <c r="B52" i="85"/>
  <c r="A52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E36" i="85"/>
  <c r="D36" i="85"/>
  <c r="C36" i="85"/>
  <c r="B36" i="85"/>
  <c r="A36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A22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E20" i="85"/>
  <c r="D20" i="85"/>
  <c r="C20" i="85"/>
  <c r="B20" i="85"/>
  <c r="A20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N12" i="85"/>
  <c r="M12" i="85"/>
  <c r="L12" i="85"/>
  <c r="K12" i="85"/>
  <c r="J12" i="85"/>
  <c r="I12" i="85"/>
  <c r="H12" i="85"/>
  <c r="D12" i="85"/>
  <c r="E12" i="85"/>
  <c r="F12" i="85"/>
  <c r="G12" i="85"/>
  <c r="O12" i="85"/>
  <c r="P12" i="85"/>
  <c r="C12" i="85"/>
  <c r="B12" i="85"/>
  <c r="A12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O118" i="85"/>
  <c r="P118" i="85"/>
  <c r="O117" i="85"/>
  <c r="P117" i="85"/>
  <c r="O102" i="85"/>
  <c r="P102" i="85"/>
  <c r="O134" i="85"/>
  <c r="P134" i="85"/>
  <c r="O101" i="85"/>
  <c r="P101" i="85"/>
  <c r="O70" i="85"/>
  <c r="P70" i="85"/>
  <c r="O87" i="85"/>
  <c r="P87" i="85"/>
  <c r="O86" i="85"/>
  <c r="P86" i="85"/>
  <c r="O71" i="85"/>
  <c r="P71" i="85"/>
  <c r="O55" i="85"/>
  <c r="P55" i="85"/>
  <c r="O54" i="85"/>
  <c r="P54" i="85"/>
  <c r="O39" i="85"/>
  <c r="P39" i="85"/>
  <c r="O38" i="85"/>
  <c r="P38" i="85"/>
  <c r="O126" i="85"/>
  <c r="P126" i="85"/>
  <c r="O23" i="85"/>
  <c r="P23" i="85"/>
  <c r="O110" i="85"/>
  <c r="P110" i="85"/>
  <c r="O115" i="85"/>
  <c r="P115" i="85"/>
  <c r="O116" i="85"/>
  <c r="P116" i="85"/>
  <c r="O127" i="85"/>
  <c r="P127" i="85"/>
  <c r="O94" i="85"/>
  <c r="P94" i="85"/>
  <c r="O129" i="85"/>
  <c r="P129" i="85"/>
  <c r="O114" i="85"/>
  <c r="P114" i="85"/>
  <c r="O120" i="85"/>
  <c r="P120" i="85"/>
  <c r="O121" i="85"/>
  <c r="P121" i="85"/>
  <c r="O124" i="85"/>
  <c r="P124" i="85"/>
  <c r="O125" i="85"/>
  <c r="P125" i="85"/>
  <c r="O100" i="85"/>
  <c r="P100" i="85"/>
  <c r="O104" i="85"/>
  <c r="P104" i="85"/>
  <c r="O105" i="85"/>
  <c r="P105" i="85"/>
  <c r="O107" i="85"/>
  <c r="P107" i="85"/>
  <c r="O109" i="85"/>
  <c r="P109" i="85"/>
  <c r="O111" i="85"/>
  <c r="P111" i="85"/>
  <c r="O113" i="85"/>
  <c r="P113" i="85"/>
  <c r="O85" i="85"/>
  <c r="P85" i="85"/>
  <c r="O93" i="85"/>
  <c r="P93" i="85"/>
  <c r="O95" i="85"/>
  <c r="P95" i="85"/>
  <c r="O97" i="85"/>
  <c r="P97" i="85"/>
  <c r="O67" i="85"/>
  <c r="P67" i="85"/>
  <c r="O68" i="85"/>
  <c r="P68" i="85"/>
  <c r="O69" i="85"/>
  <c r="P69" i="85"/>
  <c r="O72" i="85"/>
  <c r="P72" i="85"/>
  <c r="O73" i="85"/>
  <c r="P73" i="85"/>
  <c r="O74" i="85"/>
  <c r="P74" i="85"/>
  <c r="O75" i="85"/>
  <c r="P75" i="85"/>
  <c r="O77" i="85"/>
  <c r="P77" i="85"/>
  <c r="O78" i="85"/>
  <c r="P78" i="85"/>
  <c r="O82" i="85"/>
  <c r="P82" i="85"/>
  <c r="O52" i="85"/>
  <c r="P52" i="85"/>
  <c r="O53" i="85"/>
  <c r="P53" i="85"/>
  <c r="O56" i="85"/>
  <c r="P56" i="85"/>
  <c r="O58" i="85"/>
  <c r="P58" i="85"/>
  <c r="O59" i="85"/>
  <c r="P59" i="85"/>
  <c r="O61" i="85"/>
  <c r="P61" i="85"/>
  <c r="O62" i="85"/>
  <c r="P62" i="85"/>
  <c r="O63" i="85"/>
  <c r="P63" i="85"/>
  <c r="O64" i="85"/>
  <c r="P64" i="85"/>
  <c r="O65" i="85"/>
  <c r="P65" i="85"/>
  <c r="O66" i="85"/>
  <c r="P66" i="85"/>
  <c r="O47" i="85"/>
  <c r="P47" i="85"/>
  <c r="O48" i="85"/>
  <c r="P48" i="85"/>
  <c r="O49" i="85"/>
  <c r="P49" i="85"/>
  <c r="O50" i="85"/>
  <c r="P50" i="85"/>
  <c r="O20" i="85"/>
  <c r="P20" i="85"/>
  <c r="O21" i="85"/>
  <c r="P21" i="85"/>
  <c r="O22" i="85"/>
  <c r="P22" i="85"/>
  <c r="O27" i="85"/>
  <c r="P27" i="85"/>
  <c r="O29" i="85"/>
  <c r="P29" i="85"/>
  <c r="O30" i="85"/>
  <c r="P30" i="85"/>
  <c r="O31" i="85"/>
  <c r="P31" i="85"/>
  <c r="O32" i="85"/>
  <c r="P32" i="85"/>
  <c r="O33" i="85"/>
  <c r="P33" i="85"/>
  <c r="O34" i="85"/>
  <c r="P34" i="85"/>
  <c r="O35" i="85"/>
  <c r="P35" i="85"/>
  <c r="O36" i="85"/>
  <c r="P36" i="85"/>
  <c r="O37" i="85"/>
  <c r="P37" i="85"/>
  <c r="O42" i="85"/>
  <c r="P42" i="85"/>
  <c r="O43" i="85"/>
  <c r="P43" i="85"/>
  <c r="O44" i="85"/>
  <c r="P44" i="85"/>
  <c r="O45" i="85"/>
  <c r="P45" i="85"/>
  <c r="O46" i="85"/>
  <c r="P46" i="85"/>
  <c r="O15" i="85"/>
  <c r="P15" i="85"/>
  <c r="O8" i="85"/>
  <c r="P8" i="85"/>
  <c r="O11" i="85"/>
  <c r="P11" i="85"/>
  <c r="O14" i="85"/>
  <c r="P14" i="85"/>
  <c r="O17" i="85"/>
  <c r="P17" i="85"/>
  <c r="O123" i="85"/>
  <c r="P123" i="85"/>
  <c r="O119" i="85"/>
  <c r="P119" i="85"/>
  <c r="O16" i="85"/>
  <c r="P16" i="85"/>
  <c r="O130" i="85"/>
  <c r="P130" i="85"/>
  <c r="O99" i="85"/>
  <c r="P99" i="85"/>
  <c r="O98" i="85"/>
  <c r="P98" i="85"/>
  <c r="O89" i="85"/>
  <c r="P89" i="85"/>
  <c r="O91" i="85"/>
  <c r="P91" i="85"/>
  <c r="O83" i="85"/>
  <c r="P83" i="85"/>
  <c r="O84" i="85"/>
  <c r="P84" i="85"/>
  <c r="O132" i="85"/>
  <c r="P132" i="85"/>
  <c r="O79" i="85"/>
  <c r="P79" i="85"/>
  <c r="O80" i="85"/>
  <c r="P80" i="85"/>
  <c r="O81" i="85"/>
  <c r="P81" i="85"/>
  <c r="O18" i="85"/>
  <c r="P18" i="85"/>
  <c r="O19" i="85"/>
  <c r="P19" i="85"/>
  <c r="O28" i="85"/>
  <c r="P28" i="85"/>
  <c r="O41" i="85"/>
  <c r="P41" i="85"/>
  <c r="O51" i="85"/>
  <c r="P51" i="85"/>
  <c r="O57" i="85"/>
  <c r="P57" i="85"/>
  <c r="O88" i="85"/>
  <c r="P88" i="85"/>
  <c r="O122" i="85"/>
  <c r="P122" i="85"/>
  <c r="O106" i="85"/>
  <c r="P106" i="85"/>
  <c r="O60" i="85"/>
  <c r="P60" i="85"/>
  <c r="O40" i="85"/>
  <c r="P40" i="85"/>
  <c r="O90" i="85"/>
  <c r="P90" i="85"/>
  <c r="O92" i="85"/>
  <c r="P92" i="85"/>
  <c r="O96" i="85"/>
  <c r="P96" i="85"/>
  <c r="O103" i="85"/>
  <c r="P103" i="85"/>
  <c r="O128" i="85"/>
  <c r="P128" i="85"/>
  <c r="O108" i="85"/>
  <c r="P108" i="85"/>
  <c r="O112" i="85"/>
  <c r="P112" i="85"/>
  <c r="O24" i="85"/>
  <c r="P24" i="85"/>
  <c r="O25" i="85"/>
  <c r="P25" i="85"/>
  <c r="O26" i="85"/>
  <c r="P26" i="85"/>
  <c r="O9" i="85"/>
  <c r="P9" i="85"/>
  <c r="O10" i="85"/>
  <c r="P10" i="85"/>
  <c r="O13" i="85"/>
  <c r="P13" i="85"/>
  <c r="E134" i="83"/>
  <c r="F134" i="83"/>
  <c r="G134" i="83"/>
  <c r="H134" i="83"/>
  <c r="I134" i="83"/>
  <c r="J134" i="83"/>
  <c r="K134" i="83"/>
  <c r="L134" i="83"/>
  <c r="M134" i="83"/>
  <c r="N134" i="83"/>
  <c r="E118" i="83"/>
  <c r="F118" i="83"/>
  <c r="G118" i="83"/>
  <c r="H118" i="83"/>
  <c r="I118" i="83"/>
  <c r="J118" i="83"/>
  <c r="K118" i="83"/>
  <c r="L118" i="83"/>
  <c r="M118" i="83"/>
  <c r="N118" i="83"/>
  <c r="E102" i="83"/>
  <c r="F102" i="83"/>
  <c r="G102" i="83"/>
  <c r="H102" i="83"/>
  <c r="I102" i="83"/>
  <c r="J102" i="83"/>
  <c r="K102" i="83"/>
  <c r="L102" i="83"/>
  <c r="M102" i="83"/>
  <c r="N102" i="83"/>
  <c r="E87" i="83"/>
  <c r="F87" i="83"/>
  <c r="G87" i="83"/>
  <c r="H87" i="83"/>
  <c r="I87" i="83"/>
  <c r="J87" i="83"/>
  <c r="K87" i="83"/>
  <c r="L87" i="83"/>
  <c r="M87" i="83"/>
  <c r="N87" i="83"/>
  <c r="E71" i="83"/>
  <c r="F71" i="83"/>
  <c r="G71" i="83"/>
  <c r="H71" i="83"/>
  <c r="I71" i="83"/>
  <c r="J71" i="83"/>
  <c r="K71" i="83"/>
  <c r="L71" i="83"/>
  <c r="M71" i="83"/>
  <c r="N71" i="83"/>
  <c r="E55" i="83"/>
  <c r="F55" i="83"/>
  <c r="G55" i="83"/>
  <c r="H55" i="83"/>
  <c r="I55" i="83"/>
  <c r="J55" i="83"/>
  <c r="K55" i="83"/>
  <c r="L55" i="83"/>
  <c r="M55" i="83"/>
  <c r="N55" i="83"/>
  <c r="E39" i="83"/>
  <c r="F39" i="83"/>
  <c r="G39" i="83"/>
  <c r="H39" i="83"/>
  <c r="I39" i="83"/>
  <c r="J39" i="83"/>
  <c r="K39" i="83"/>
  <c r="L39" i="83"/>
  <c r="M39" i="83"/>
  <c r="N39" i="83"/>
  <c r="E23" i="83"/>
  <c r="F23" i="83"/>
  <c r="G23" i="83"/>
  <c r="H23" i="83"/>
  <c r="I23" i="83"/>
  <c r="J23" i="83"/>
  <c r="K23" i="83"/>
  <c r="L23" i="83"/>
  <c r="M23" i="83"/>
  <c r="N23" i="83"/>
  <c r="N133" i="83"/>
  <c r="M133" i="83"/>
  <c r="L133" i="83"/>
  <c r="K133" i="83"/>
  <c r="J133" i="83"/>
  <c r="I133" i="83"/>
  <c r="H133" i="83"/>
  <c r="G133" i="83"/>
  <c r="F133" i="83"/>
  <c r="E133" i="83"/>
  <c r="N117" i="83"/>
  <c r="M117" i="83"/>
  <c r="L117" i="83"/>
  <c r="K117" i="83"/>
  <c r="J117" i="83"/>
  <c r="I117" i="83"/>
  <c r="H117" i="83"/>
  <c r="G117" i="83"/>
  <c r="F117" i="83"/>
  <c r="E117" i="83"/>
  <c r="N101" i="83"/>
  <c r="M101" i="83"/>
  <c r="L101" i="83"/>
  <c r="K101" i="83"/>
  <c r="J101" i="83"/>
  <c r="I101" i="83"/>
  <c r="H101" i="83"/>
  <c r="G101" i="83"/>
  <c r="F101" i="83"/>
  <c r="E101" i="83"/>
  <c r="N86" i="83"/>
  <c r="M86" i="83"/>
  <c r="L86" i="83"/>
  <c r="K86" i="83"/>
  <c r="J86" i="83"/>
  <c r="I86" i="83"/>
  <c r="H86" i="83"/>
  <c r="G86" i="83"/>
  <c r="F86" i="83"/>
  <c r="E86" i="83"/>
  <c r="N70" i="83"/>
  <c r="M70" i="83"/>
  <c r="L70" i="83"/>
  <c r="K70" i="83"/>
  <c r="J70" i="83"/>
  <c r="I70" i="83"/>
  <c r="H70" i="83"/>
  <c r="G70" i="83"/>
  <c r="F70" i="83"/>
  <c r="E70" i="83"/>
  <c r="N54" i="83"/>
  <c r="M54" i="83"/>
  <c r="L54" i="83"/>
  <c r="K54" i="83"/>
  <c r="J54" i="83"/>
  <c r="I54" i="83"/>
  <c r="H54" i="83"/>
  <c r="G54" i="83"/>
  <c r="F54" i="83"/>
  <c r="E54" i="83"/>
  <c r="N38" i="83"/>
  <c r="M38" i="83"/>
  <c r="L38" i="83"/>
  <c r="K38" i="83"/>
  <c r="J38" i="83"/>
  <c r="I38" i="83"/>
  <c r="H38" i="83"/>
  <c r="G38" i="83"/>
  <c r="F38" i="83"/>
  <c r="E38" i="83"/>
  <c r="N22" i="83"/>
  <c r="M22" i="83"/>
  <c r="L22" i="83"/>
  <c r="K22" i="83"/>
  <c r="J22" i="83"/>
  <c r="I22" i="83"/>
  <c r="H22" i="83"/>
  <c r="G22" i="83"/>
  <c r="F22" i="83"/>
  <c r="E22" i="83"/>
  <c r="C133" i="83"/>
  <c r="D133" i="83"/>
  <c r="C134" i="83"/>
  <c r="D134" i="83"/>
  <c r="C117" i="83"/>
  <c r="D117" i="83"/>
  <c r="C118" i="83"/>
  <c r="D118" i="83"/>
  <c r="C101" i="83"/>
  <c r="D101" i="83"/>
  <c r="C102" i="83"/>
  <c r="D102" i="83"/>
  <c r="C86" i="83"/>
  <c r="D86" i="83"/>
  <c r="C87" i="83"/>
  <c r="D87" i="83"/>
  <c r="C70" i="83"/>
  <c r="D70" i="83"/>
  <c r="C71" i="83"/>
  <c r="D71" i="83"/>
  <c r="C54" i="83"/>
  <c r="D54" i="83"/>
  <c r="C55" i="83"/>
  <c r="D55" i="83"/>
  <c r="C38" i="83"/>
  <c r="D38" i="83"/>
  <c r="C39" i="83"/>
  <c r="D39" i="83"/>
  <c r="D22" i="83"/>
  <c r="D23" i="83"/>
  <c r="C22" i="83"/>
  <c r="C23" i="83"/>
  <c r="A133" i="83"/>
  <c r="B133" i="83"/>
  <c r="A134" i="83"/>
  <c r="B134" i="83"/>
  <c r="A117" i="83"/>
  <c r="B117" i="83"/>
  <c r="A118" i="83"/>
  <c r="B118" i="83"/>
  <c r="A101" i="83"/>
  <c r="B101" i="83"/>
  <c r="A102" i="83"/>
  <c r="B102" i="83"/>
  <c r="A87" i="83"/>
  <c r="B87" i="83"/>
  <c r="A86" i="83"/>
  <c r="B86" i="83"/>
  <c r="A70" i="83"/>
  <c r="B70" i="83"/>
  <c r="A71" i="83"/>
  <c r="B71" i="83"/>
  <c r="A54" i="83"/>
  <c r="B54" i="83"/>
  <c r="A55" i="83"/>
  <c r="B55" i="83"/>
  <c r="A38" i="83"/>
  <c r="B38" i="83"/>
  <c r="A39" i="83"/>
  <c r="B39" i="83"/>
  <c r="A22" i="83"/>
  <c r="B22" i="83"/>
  <c r="A23" i="83"/>
  <c r="B23" i="83"/>
  <c r="O102" i="83"/>
  <c r="P102" i="83"/>
  <c r="O38" i="83"/>
  <c r="P38" i="83"/>
  <c r="O70" i="83"/>
  <c r="P70" i="83"/>
  <c r="O101" i="83"/>
  <c r="P101" i="83"/>
  <c r="O23" i="83"/>
  <c r="P23" i="83"/>
  <c r="O87" i="83"/>
  <c r="P87" i="83"/>
  <c r="O134" i="83"/>
  <c r="P134" i="83"/>
  <c r="O133" i="83"/>
  <c r="P133" i="83"/>
  <c r="O22" i="83"/>
  <c r="P22" i="83"/>
  <c r="O54" i="83"/>
  <c r="P54" i="83"/>
  <c r="O86" i="83"/>
  <c r="P86" i="83"/>
  <c r="O117" i="83"/>
  <c r="P117" i="83"/>
  <c r="O39" i="83"/>
  <c r="P39" i="83"/>
  <c r="O55" i="83"/>
  <c r="P55" i="83"/>
  <c r="O71" i="83"/>
  <c r="P71" i="83"/>
  <c r="O118" i="83"/>
  <c r="P118" i="83"/>
  <c r="I132" i="83"/>
  <c r="E132" i="83"/>
  <c r="D132" i="83"/>
  <c r="C132" i="83"/>
  <c r="B132" i="83"/>
  <c r="A132" i="83"/>
  <c r="N131" i="83"/>
  <c r="M131" i="83"/>
  <c r="L131" i="83"/>
  <c r="K131" i="83"/>
  <c r="J131" i="83"/>
  <c r="I131" i="83"/>
  <c r="H131" i="83"/>
  <c r="G131" i="83"/>
  <c r="F131" i="83"/>
  <c r="E131" i="83"/>
  <c r="D131" i="83"/>
  <c r="C131" i="83"/>
  <c r="B131" i="83"/>
  <c r="A131" i="83"/>
  <c r="N130" i="83"/>
  <c r="M130" i="83"/>
  <c r="L130" i="83"/>
  <c r="K130" i="83"/>
  <c r="J130" i="83"/>
  <c r="I130" i="83"/>
  <c r="H130" i="83"/>
  <c r="G130" i="83"/>
  <c r="F130" i="83"/>
  <c r="E130" i="83"/>
  <c r="D130" i="83"/>
  <c r="C130" i="83"/>
  <c r="B130" i="83"/>
  <c r="A130" i="83"/>
  <c r="N129" i="83"/>
  <c r="M129" i="83"/>
  <c r="L129" i="83"/>
  <c r="K129" i="83"/>
  <c r="J129" i="83"/>
  <c r="I129" i="83"/>
  <c r="H129" i="83"/>
  <c r="G129" i="83"/>
  <c r="F129" i="83"/>
  <c r="E129" i="83"/>
  <c r="D129" i="83"/>
  <c r="C129" i="83"/>
  <c r="B129" i="83"/>
  <c r="A129" i="83"/>
  <c r="N128" i="83"/>
  <c r="M128" i="83"/>
  <c r="L128" i="83"/>
  <c r="K128" i="83"/>
  <c r="J128" i="83"/>
  <c r="I128" i="83"/>
  <c r="H128" i="83"/>
  <c r="G128" i="83"/>
  <c r="F128" i="83"/>
  <c r="E128" i="83"/>
  <c r="D128" i="83"/>
  <c r="C128" i="83"/>
  <c r="B128" i="83"/>
  <c r="A128" i="83"/>
  <c r="N127" i="83"/>
  <c r="M127" i="83"/>
  <c r="L127" i="83"/>
  <c r="K127" i="83"/>
  <c r="J127" i="83"/>
  <c r="I127" i="83"/>
  <c r="H127" i="83"/>
  <c r="G127" i="83"/>
  <c r="F127" i="83"/>
  <c r="E127" i="83"/>
  <c r="D127" i="83"/>
  <c r="C127" i="83"/>
  <c r="B127" i="83"/>
  <c r="A127" i="83"/>
  <c r="N126" i="83"/>
  <c r="M126" i="83"/>
  <c r="L126" i="83"/>
  <c r="K126" i="83"/>
  <c r="J126" i="83"/>
  <c r="I126" i="83"/>
  <c r="H126" i="83"/>
  <c r="G126" i="83"/>
  <c r="F126" i="83"/>
  <c r="E126" i="83"/>
  <c r="D126" i="83"/>
  <c r="C126" i="83"/>
  <c r="B126" i="83"/>
  <c r="A126" i="83"/>
  <c r="N125" i="83"/>
  <c r="M125" i="83"/>
  <c r="L125" i="83"/>
  <c r="K125" i="83"/>
  <c r="J125" i="83"/>
  <c r="I125" i="83"/>
  <c r="H125" i="83"/>
  <c r="G125" i="83"/>
  <c r="F125" i="83"/>
  <c r="E125" i="83"/>
  <c r="D125" i="83"/>
  <c r="C125" i="83"/>
  <c r="B125" i="83"/>
  <c r="A125" i="83"/>
  <c r="N124" i="83"/>
  <c r="M124" i="83"/>
  <c r="L124" i="83"/>
  <c r="K124" i="83"/>
  <c r="J124" i="83"/>
  <c r="I124" i="83"/>
  <c r="H124" i="83"/>
  <c r="G124" i="83"/>
  <c r="F124" i="83"/>
  <c r="E124" i="83"/>
  <c r="D124" i="83"/>
  <c r="C124" i="83"/>
  <c r="B124" i="83"/>
  <c r="A124" i="83"/>
  <c r="N123" i="83"/>
  <c r="M123" i="83"/>
  <c r="L123" i="83"/>
  <c r="K123" i="83"/>
  <c r="J123" i="83"/>
  <c r="I123" i="83"/>
  <c r="H123" i="83"/>
  <c r="G123" i="83"/>
  <c r="F123" i="83"/>
  <c r="E123" i="83"/>
  <c r="D123" i="83"/>
  <c r="C123" i="83"/>
  <c r="B123" i="83"/>
  <c r="A123" i="83"/>
  <c r="N122" i="83"/>
  <c r="M122" i="83"/>
  <c r="L122" i="83"/>
  <c r="K122" i="83"/>
  <c r="J122" i="83"/>
  <c r="I122" i="83"/>
  <c r="H122" i="83"/>
  <c r="G122" i="83"/>
  <c r="F122" i="83"/>
  <c r="E122" i="83"/>
  <c r="D122" i="83"/>
  <c r="C122" i="83"/>
  <c r="B122" i="83"/>
  <c r="A122" i="83"/>
  <c r="N121" i="83"/>
  <c r="M121" i="83"/>
  <c r="L121" i="83"/>
  <c r="K121" i="83"/>
  <c r="J121" i="83"/>
  <c r="I121" i="83"/>
  <c r="H121" i="83"/>
  <c r="G121" i="83"/>
  <c r="F121" i="83"/>
  <c r="E121" i="83"/>
  <c r="D121" i="83"/>
  <c r="C121" i="83"/>
  <c r="B121" i="83"/>
  <c r="A121" i="83"/>
  <c r="N120" i="83"/>
  <c r="M120" i="83"/>
  <c r="L120" i="83"/>
  <c r="K120" i="83"/>
  <c r="J120" i="83"/>
  <c r="I120" i="83"/>
  <c r="H120" i="83"/>
  <c r="G120" i="83"/>
  <c r="F120" i="83"/>
  <c r="E120" i="83"/>
  <c r="D120" i="83"/>
  <c r="C120" i="83"/>
  <c r="B120" i="83"/>
  <c r="A120" i="83"/>
  <c r="N119" i="83"/>
  <c r="M119" i="83"/>
  <c r="L119" i="83"/>
  <c r="K119" i="83"/>
  <c r="J119" i="83"/>
  <c r="I119" i="83"/>
  <c r="H119" i="83"/>
  <c r="G119" i="83"/>
  <c r="F119" i="83"/>
  <c r="E119" i="83"/>
  <c r="D119" i="83"/>
  <c r="C119" i="83"/>
  <c r="B119" i="83"/>
  <c r="A119" i="83"/>
  <c r="I116" i="83"/>
  <c r="E116" i="83"/>
  <c r="D116" i="83"/>
  <c r="C116" i="83"/>
  <c r="B116" i="83"/>
  <c r="A116" i="83"/>
  <c r="N115" i="83"/>
  <c r="M115" i="83"/>
  <c r="L115" i="83"/>
  <c r="K115" i="83"/>
  <c r="J115" i="83"/>
  <c r="I115" i="83"/>
  <c r="H115" i="83"/>
  <c r="G115" i="83"/>
  <c r="F115" i="83"/>
  <c r="E115" i="83"/>
  <c r="D115" i="83"/>
  <c r="C115" i="83"/>
  <c r="B115" i="83"/>
  <c r="A115" i="83"/>
  <c r="N114" i="83"/>
  <c r="M114" i="83"/>
  <c r="L114" i="83"/>
  <c r="K114" i="83"/>
  <c r="J114" i="83"/>
  <c r="I114" i="83"/>
  <c r="H114" i="83"/>
  <c r="G114" i="83"/>
  <c r="F114" i="83"/>
  <c r="E114" i="83"/>
  <c r="D114" i="83"/>
  <c r="C114" i="83"/>
  <c r="B114" i="83"/>
  <c r="A114" i="83"/>
  <c r="N113" i="83"/>
  <c r="M113" i="83"/>
  <c r="L113" i="83"/>
  <c r="K113" i="83"/>
  <c r="J113" i="83"/>
  <c r="I113" i="83"/>
  <c r="H113" i="83"/>
  <c r="G113" i="83"/>
  <c r="F113" i="83"/>
  <c r="E113" i="83"/>
  <c r="D113" i="83"/>
  <c r="C113" i="83"/>
  <c r="B113" i="83"/>
  <c r="A113" i="83"/>
  <c r="N112" i="83"/>
  <c r="M112" i="83"/>
  <c r="L112" i="83"/>
  <c r="K112" i="83"/>
  <c r="J112" i="83"/>
  <c r="I112" i="83"/>
  <c r="H112" i="83"/>
  <c r="G112" i="83"/>
  <c r="F112" i="83"/>
  <c r="E112" i="83"/>
  <c r="D112" i="83"/>
  <c r="C112" i="83"/>
  <c r="B112" i="83"/>
  <c r="A112" i="83"/>
  <c r="N111" i="83"/>
  <c r="M111" i="83"/>
  <c r="L111" i="83"/>
  <c r="K111" i="83"/>
  <c r="J111" i="83"/>
  <c r="I111" i="83"/>
  <c r="H111" i="83"/>
  <c r="G111" i="83"/>
  <c r="F111" i="83"/>
  <c r="E111" i="83"/>
  <c r="D111" i="83"/>
  <c r="C111" i="83"/>
  <c r="B111" i="83"/>
  <c r="A111" i="83"/>
  <c r="N110" i="83"/>
  <c r="M110" i="83"/>
  <c r="L110" i="83"/>
  <c r="K110" i="83"/>
  <c r="J110" i="83"/>
  <c r="I110" i="83"/>
  <c r="H110" i="83"/>
  <c r="G110" i="83"/>
  <c r="F110" i="83"/>
  <c r="E110" i="83"/>
  <c r="D110" i="83"/>
  <c r="C110" i="83"/>
  <c r="B110" i="83"/>
  <c r="A110" i="83"/>
  <c r="N109" i="83"/>
  <c r="M109" i="83"/>
  <c r="L109" i="83"/>
  <c r="K109" i="83"/>
  <c r="J109" i="83"/>
  <c r="I109" i="83"/>
  <c r="H109" i="83"/>
  <c r="G109" i="83"/>
  <c r="F109" i="83"/>
  <c r="E109" i="83"/>
  <c r="D109" i="83"/>
  <c r="C109" i="83"/>
  <c r="B109" i="83"/>
  <c r="A109" i="83"/>
  <c r="N108" i="83"/>
  <c r="M108" i="83"/>
  <c r="L108" i="83"/>
  <c r="K108" i="83"/>
  <c r="J108" i="83"/>
  <c r="I108" i="83"/>
  <c r="H108" i="83"/>
  <c r="G108" i="83"/>
  <c r="F108" i="83"/>
  <c r="E108" i="83"/>
  <c r="D108" i="83"/>
  <c r="C108" i="83"/>
  <c r="B108" i="83"/>
  <c r="A108" i="83"/>
  <c r="N107" i="83"/>
  <c r="M107" i="83"/>
  <c r="L107" i="83"/>
  <c r="K107" i="83"/>
  <c r="J107" i="83"/>
  <c r="I107" i="83"/>
  <c r="H107" i="83"/>
  <c r="G107" i="83"/>
  <c r="F107" i="83"/>
  <c r="E107" i="83"/>
  <c r="D107" i="83"/>
  <c r="C107" i="83"/>
  <c r="B107" i="83"/>
  <c r="A107" i="83"/>
  <c r="N106" i="83"/>
  <c r="M106" i="83"/>
  <c r="L106" i="83"/>
  <c r="K106" i="83"/>
  <c r="J106" i="83"/>
  <c r="I106" i="83"/>
  <c r="H106" i="83"/>
  <c r="G106" i="83"/>
  <c r="F106" i="83"/>
  <c r="E106" i="83"/>
  <c r="D106" i="83"/>
  <c r="C106" i="83"/>
  <c r="B106" i="83"/>
  <c r="A106" i="83"/>
  <c r="N105" i="83"/>
  <c r="M105" i="83"/>
  <c r="L105" i="83"/>
  <c r="K105" i="83"/>
  <c r="J105" i="83"/>
  <c r="I105" i="83"/>
  <c r="H105" i="83"/>
  <c r="G105" i="83"/>
  <c r="F105" i="83"/>
  <c r="E105" i="83"/>
  <c r="D105" i="83"/>
  <c r="C105" i="83"/>
  <c r="B105" i="83"/>
  <c r="A105" i="83"/>
  <c r="N104" i="83"/>
  <c r="M104" i="83"/>
  <c r="L104" i="83"/>
  <c r="K104" i="83"/>
  <c r="J104" i="83"/>
  <c r="I104" i="83"/>
  <c r="H104" i="83"/>
  <c r="G104" i="83"/>
  <c r="F104" i="83"/>
  <c r="E104" i="83"/>
  <c r="D104" i="83"/>
  <c r="C104" i="83"/>
  <c r="B104" i="83"/>
  <c r="A104" i="83"/>
  <c r="N103" i="83"/>
  <c r="M103" i="83"/>
  <c r="L103" i="83"/>
  <c r="K103" i="83"/>
  <c r="J103" i="83"/>
  <c r="I103" i="83"/>
  <c r="H103" i="83"/>
  <c r="G103" i="83"/>
  <c r="F103" i="83"/>
  <c r="E103" i="83"/>
  <c r="D103" i="83"/>
  <c r="C103" i="83"/>
  <c r="B103" i="83"/>
  <c r="A103" i="83"/>
  <c r="I100" i="83"/>
  <c r="E100" i="83"/>
  <c r="D100" i="83"/>
  <c r="C100" i="83"/>
  <c r="B100" i="83"/>
  <c r="A100" i="83"/>
  <c r="N99" i="83"/>
  <c r="M99" i="83"/>
  <c r="L99" i="83"/>
  <c r="K99" i="83"/>
  <c r="J99" i="83"/>
  <c r="I99" i="83"/>
  <c r="H99" i="83"/>
  <c r="G99" i="83"/>
  <c r="F99" i="83"/>
  <c r="E99" i="83"/>
  <c r="D99" i="83"/>
  <c r="C99" i="83"/>
  <c r="B99" i="83"/>
  <c r="A99" i="83"/>
  <c r="N98" i="83"/>
  <c r="M98" i="83"/>
  <c r="L98" i="83"/>
  <c r="K98" i="83"/>
  <c r="J98" i="83"/>
  <c r="I98" i="83"/>
  <c r="H98" i="83"/>
  <c r="G98" i="83"/>
  <c r="F98" i="83"/>
  <c r="E98" i="83"/>
  <c r="D98" i="83"/>
  <c r="C98" i="83"/>
  <c r="B98" i="83"/>
  <c r="A98" i="83"/>
  <c r="N97" i="83"/>
  <c r="M97" i="83"/>
  <c r="L97" i="83"/>
  <c r="K97" i="83"/>
  <c r="J97" i="83"/>
  <c r="I97" i="83"/>
  <c r="H97" i="83"/>
  <c r="G97" i="83"/>
  <c r="F97" i="83"/>
  <c r="E97" i="83"/>
  <c r="D97" i="83"/>
  <c r="C97" i="83"/>
  <c r="B97" i="83"/>
  <c r="A97" i="83"/>
  <c r="N96" i="83"/>
  <c r="M96" i="83"/>
  <c r="L96" i="83"/>
  <c r="K96" i="83"/>
  <c r="J96" i="83"/>
  <c r="I96" i="83"/>
  <c r="H96" i="83"/>
  <c r="G96" i="83"/>
  <c r="F96" i="83"/>
  <c r="E96" i="83"/>
  <c r="D96" i="83"/>
  <c r="C96" i="83"/>
  <c r="B96" i="83"/>
  <c r="A96" i="83"/>
  <c r="N95" i="83"/>
  <c r="M95" i="83"/>
  <c r="L95" i="83"/>
  <c r="K95" i="83"/>
  <c r="J95" i="83"/>
  <c r="I95" i="83"/>
  <c r="H95" i="83"/>
  <c r="G95" i="83"/>
  <c r="F95" i="83"/>
  <c r="E95" i="83"/>
  <c r="D95" i="83"/>
  <c r="C95" i="83"/>
  <c r="B95" i="83"/>
  <c r="A95" i="83"/>
  <c r="N94" i="83"/>
  <c r="M94" i="83"/>
  <c r="L94" i="83"/>
  <c r="K94" i="83"/>
  <c r="J94" i="83"/>
  <c r="I94" i="83"/>
  <c r="H94" i="83"/>
  <c r="G94" i="83"/>
  <c r="F94" i="83"/>
  <c r="E94" i="83"/>
  <c r="D94" i="83"/>
  <c r="C94" i="83"/>
  <c r="B94" i="83"/>
  <c r="A94" i="83"/>
  <c r="N93" i="83"/>
  <c r="M93" i="83"/>
  <c r="L93" i="83"/>
  <c r="K93" i="83"/>
  <c r="J93" i="83"/>
  <c r="I93" i="83"/>
  <c r="H93" i="83"/>
  <c r="G93" i="83"/>
  <c r="F93" i="83"/>
  <c r="E93" i="83"/>
  <c r="D93" i="83"/>
  <c r="C93" i="83"/>
  <c r="B93" i="83"/>
  <c r="A93" i="83"/>
  <c r="N92" i="83"/>
  <c r="M92" i="83"/>
  <c r="L92" i="83"/>
  <c r="K92" i="83"/>
  <c r="J92" i="83"/>
  <c r="I92" i="83"/>
  <c r="H92" i="83"/>
  <c r="G92" i="83"/>
  <c r="F92" i="83"/>
  <c r="E92" i="83"/>
  <c r="D92" i="83"/>
  <c r="C92" i="83"/>
  <c r="B92" i="83"/>
  <c r="A92" i="83"/>
  <c r="N91" i="83"/>
  <c r="M91" i="83"/>
  <c r="L91" i="83"/>
  <c r="K91" i="83"/>
  <c r="J91" i="83"/>
  <c r="I91" i="83"/>
  <c r="H91" i="83"/>
  <c r="G91" i="83"/>
  <c r="F91" i="83"/>
  <c r="E91" i="83"/>
  <c r="D91" i="83"/>
  <c r="C91" i="83"/>
  <c r="B91" i="83"/>
  <c r="A91" i="83"/>
  <c r="N90" i="83"/>
  <c r="M90" i="83"/>
  <c r="L90" i="83"/>
  <c r="K90" i="83"/>
  <c r="J90" i="83"/>
  <c r="I90" i="83"/>
  <c r="H90" i="83"/>
  <c r="G90" i="83"/>
  <c r="F90" i="83"/>
  <c r="E90" i="83"/>
  <c r="D90" i="83"/>
  <c r="C90" i="83"/>
  <c r="B90" i="83"/>
  <c r="A90" i="83"/>
  <c r="N89" i="83"/>
  <c r="M89" i="83"/>
  <c r="L89" i="83"/>
  <c r="K89" i="83"/>
  <c r="J89" i="83"/>
  <c r="I89" i="83"/>
  <c r="H89" i="83"/>
  <c r="G89" i="83"/>
  <c r="F89" i="83"/>
  <c r="E89" i="83"/>
  <c r="D89" i="83"/>
  <c r="C89" i="83"/>
  <c r="B89" i="83"/>
  <c r="A89" i="83"/>
  <c r="N88" i="83"/>
  <c r="M88" i="83"/>
  <c r="L88" i="83"/>
  <c r="K88" i="83"/>
  <c r="J88" i="83"/>
  <c r="I88" i="83"/>
  <c r="H88" i="83"/>
  <c r="G88" i="83"/>
  <c r="F88" i="83"/>
  <c r="E88" i="83"/>
  <c r="D88" i="83"/>
  <c r="C88" i="83"/>
  <c r="B88" i="83"/>
  <c r="A88" i="83"/>
  <c r="I85" i="83"/>
  <c r="E85" i="83"/>
  <c r="D85" i="83"/>
  <c r="C85" i="83"/>
  <c r="B85" i="83"/>
  <c r="A85" i="83"/>
  <c r="N84" i="83"/>
  <c r="M84" i="83"/>
  <c r="L84" i="83"/>
  <c r="K84" i="83"/>
  <c r="J84" i="83"/>
  <c r="I84" i="83"/>
  <c r="H84" i="83"/>
  <c r="G84" i="83"/>
  <c r="F84" i="83"/>
  <c r="E84" i="83"/>
  <c r="D84" i="83"/>
  <c r="C84" i="83"/>
  <c r="B84" i="83"/>
  <c r="A84" i="83"/>
  <c r="N83" i="83"/>
  <c r="M83" i="83"/>
  <c r="L83" i="83"/>
  <c r="K83" i="83"/>
  <c r="J83" i="83"/>
  <c r="I83" i="83"/>
  <c r="H83" i="83"/>
  <c r="G83" i="83"/>
  <c r="F83" i="83"/>
  <c r="E83" i="83"/>
  <c r="D83" i="83"/>
  <c r="C83" i="83"/>
  <c r="B83" i="83"/>
  <c r="A83" i="83"/>
  <c r="N82" i="83"/>
  <c r="M82" i="83"/>
  <c r="L82" i="83"/>
  <c r="K82" i="83"/>
  <c r="J82" i="83"/>
  <c r="I82" i="83"/>
  <c r="H82" i="83"/>
  <c r="G82" i="83"/>
  <c r="F82" i="83"/>
  <c r="E82" i="83"/>
  <c r="D82" i="83"/>
  <c r="C82" i="83"/>
  <c r="B82" i="83"/>
  <c r="A82" i="83"/>
  <c r="N81" i="83"/>
  <c r="M81" i="83"/>
  <c r="L81" i="83"/>
  <c r="K81" i="83"/>
  <c r="J81" i="83"/>
  <c r="I81" i="83"/>
  <c r="H81" i="83"/>
  <c r="G81" i="83"/>
  <c r="F81" i="83"/>
  <c r="E81" i="83"/>
  <c r="D81" i="83"/>
  <c r="C81" i="83"/>
  <c r="B81" i="83"/>
  <c r="A81" i="83"/>
  <c r="N80" i="83"/>
  <c r="M80" i="83"/>
  <c r="L80" i="83"/>
  <c r="K80" i="83"/>
  <c r="J80" i="83"/>
  <c r="I80" i="83"/>
  <c r="H80" i="83"/>
  <c r="G80" i="83"/>
  <c r="F80" i="83"/>
  <c r="E80" i="83"/>
  <c r="D80" i="83"/>
  <c r="C80" i="83"/>
  <c r="B80" i="83"/>
  <c r="A80" i="83"/>
  <c r="N79" i="83"/>
  <c r="M79" i="83"/>
  <c r="L79" i="83"/>
  <c r="K79" i="83"/>
  <c r="J79" i="83"/>
  <c r="I79" i="83"/>
  <c r="H79" i="83"/>
  <c r="G79" i="83"/>
  <c r="F79" i="83"/>
  <c r="E79" i="83"/>
  <c r="D79" i="83"/>
  <c r="C79" i="83"/>
  <c r="B79" i="83"/>
  <c r="A79" i="83"/>
  <c r="N78" i="83"/>
  <c r="M78" i="83"/>
  <c r="L78" i="83"/>
  <c r="K78" i="83"/>
  <c r="J78" i="83"/>
  <c r="I78" i="83"/>
  <c r="H78" i="83"/>
  <c r="G78" i="83"/>
  <c r="F78" i="83"/>
  <c r="E78" i="83"/>
  <c r="D78" i="83"/>
  <c r="C78" i="83"/>
  <c r="B78" i="83"/>
  <c r="A78" i="83"/>
  <c r="N77" i="83"/>
  <c r="M77" i="83"/>
  <c r="L77" i="83"/>
  <c r="K77" i="83"/>
  <c r="J77" i="83"/>
  <c r="I77" i="83"/>
  <c r="H77" i="83"/>
  <c r="G77" i="83"/>
  <c r="F77" i="83"/>
  <c r="E77" i="83"/>
  <c r="D77" i="83"/>
  <c r="C77" i="83"/>
  <c r="B77" i="83"/>
  <c r="A77" i="83"/>
  <c r="N76" i="83"/>
  <c r="M76" i="83"/>
  <c r="L76" i="83"/>
  <c r="K76" i="83"/>
  <c r="J76" i="83"/>
  <c r="I76" i="83"/>
  <c r="H76" i="83"/>
  <c r="G76" i="83"/>
  <c r="F76" i="83"/>
  <c r="E76" i="83"/>
  <c r="D76" i="83"/>
  <c r="C76" i="83"/>
  <c r="B76" i="83"/>
  <c r="A76" i="83"/>
  <c r="N75" i="83"/>
  <c r="M75" i="83"/>
  <c r="L75" i="83"/>
  <c r="K75" i="83"/>
  <c r="J75" i="83"/>
  <c r="I75" i="83"/>
  <c r="H75" i="83"/>
  <c r="G75" i="83"/>
  <c r="F75" i="83"/>
  <c r="E75" i="83"/>
  <c r="D75" i="83"/>
  <c r="C75" i="83"/>
  <c r="B75" i="83"/>
  <c r="A75" i="83"/>
  <c r="N74" i="83"/>
  <c r="M74" i="83"/>
  <c r="L74" i="83"/>
  <c r="K74" i="83"/>
  <c r="J74" i="83"/>
  <c r="I74" i="83"/>
  <c r="H74" i="83"/>
  <c r="G74" i="83"/>
  <c r="F74" i="83"/>
  <c r="E74" i="83"/>
  <c r="D74" i="83"/>
  <c r="C74" i="83"/>
  <c r="B74" i="83"/>
  <c r="A74" i="83"/>
  <c r="N73" i="83"/>
  <c r="M73" i="83"/>
  <c r="L73" i="83"/>
  <c r="K73" i="83"/>
  <c r="J73" i="83"/>
  <c r="I73" i="83"/>
  <c r="H73" i="83"/>
  <c r="G73" i="83"/>
  <c r="F73" i="83"/>
  <c r="E73" i="83"/>
  <c r="D73" i="83"/>
  <c r="C73" i="83"/>
  <c r="B73" i="83"/>
  <c r="A73" i="83"/>
  <c r="N72" i="83"/>
  <c r="M72" i="83"/>
  <c r="L72" i="83"/>
  <c r="K72" i="83"/>
  <c r="J72" i="83"/>
  <c r="I72" i="83"/>
  <c r="H72" i="83"/>
  <c r="G72" i="83"/>
  <c r="F72" i="83"/>
  <c r="E72" i="83"/>
  <c r="D72" i="83"/>
  <c r="C72" i="83"/>
  <c r="B72" i="83"/>
  <c r="A72" i="83"/>
  <c r="I69" i="83"/>
  <c r="E69" i="83"/>
  <c r="D69" i="83"/>
  <c r="C69" i="83"/>
  <c r="B69" i="83"/>
  <c r="A69" i="83"/>
  <c r="N68" i="83"/>
  <c r="M68" i="83"/>
  <c r="L68" i="83"/>
  <c r="K68" i="83"/>
  <c r="J68" i="83"/>
  <c r="I68" i="83"/>
  <c r="H68" i="83"/>
  <c r="G68" i="83"/>
  <c r="F68" i="83"/>
  <c r="E68" i="83"/>
  <c r="D68" i="83"/>
  <c r="C68" i="83"/>
  <c r="B68" i="83"/>
  <c r="A68" i="83"/>
  <c r="N67" i="83"/>
  <c r="M67" i="83"/>
  <c r="L67" i="83"/>
  <c r="K67" i="83"/>
  <c r="J67" i="83"/>
  <c r="I67" i="83"/>
  <c r="H67" i="83"/>
  <c r="G67" i="83"/>
  <c r="F67" i="83"/>
  <c r="E67" i="83"/>
  <c r="D67" i="83"/>
  <c r="C67" i="83"/>
  <c r="B67" i="83"/>
  <c r="A67" i="83"/>
  <c r="N66" i="83"/>
  <c r="M66" i="83"/>
  <c r="L66" i="83"/>
  <c r="K66" i="83"/>
  <c r="J66" i="83"/>
  <c r="I66" i="83"/>
  <c r="H66" i="83"/>
  <c r="G66" i="83"/>
  <c r="F66" i="83"/>
  <c r="E66" i="83"/>
  <c r="D66" i="83"/>
  <c r="C66" i="83"/>
  <c r="B66" i="83"/>
  <c r="A66" i="83"/>
  <c r="N65" i="83"/>
  <c r="M65" i="83"/>
  <c r="L65" i="83"/>
  <c r="K65" i="83"/>
  <c r="J65" i="83"/>
  <c r="I65" i="83"/>
  <c r="H65" i="83"/>
  <c r="G65" i="83"/>
  <c r="F65" i="83"/>
  <c r="E65" i="83"/>
  <c r="D65" i="83"/>
  <c r="C65" i="83"/>
  <c r="B65" i="83"/>
  <c r="A65" i="83"/>
  <c r="N64" i="83"/>
  <c r="M64" i="83"/>
  <c r="L64" i="83"/>
  <c r="K64" i="83"/>
  <c r="J64" i="83"/>
  <c r="I64" i="83"/>
  <c r="H64" i="83"/>
  <c r="G64" i="83"/>
  <c r="F64" i="83"/>
  <c r="E64" i="83"/>
  <c r="D64" i="83"/>
  <c r="C64" i="83"/>
  <c r="B64" i="83"/>
  <c r="A64" i="83"/>
  <c r="N63" i="83"/>
  <c r="M63" i="83"/>
  <c r="L63" i="83"/>
  <c r="K63" i="83"/>
  <c r="J63" i="83"/>
  <c r="I63" i="83"/>
  <c r="H63" i="83"/>
  <c r="G63" i="83"/>
  <c r="F63" i="83"/>
  <c r="E63" i="83"/>
  <c r="D63" i="83"/>
  <c r="C63" i="83"/>
  <c r="B63" i="83"/>
  <c r="A63" i="83"/>
  <c r="N62" i="83"/>
  <c r="M62" i="83"/>
  <c r="L62" i="83"/>
  <c r="K62" i="83"/>
  <c r="J62" i="83"/>
  <c r="I62" i="83"/>
  <c r="H62" i="83"/>
  <c r="G62" i="83"/>
  <c r="F62" i="83"/>
  <c r="E62" i="83"/>
  <c r="D62" i="83"/>
  <c r="C62" i="83"/>
  <c r="B62" i="83"/>
  <c r="A62" i="83"/>
  <c r="N61" i="83"/>
  <c r="M61" i="83"/>
  <c r="L61" i="83"/>
  <c r="K61" i="83"/>
  <c r="J61" i="83"/>
  <c r="I61" i="83"/>
  <c r="H61" i="83"/>
  <c r="G61" i="83"/>
  <c r="F61" i="83"/>
  <c r="E61" i="83"/>
  <c r="D61" i="83"/>
  <c r="C61" i="83"/>
  <c r="B61" i="83"/>
  <c r="A61" i="83"/>
  <c r="N60" i="83"/>
  <c r="M60" i="83"/>
  <c r="L60" i="83"/>
  <c r="K60" i="83"/>
  <c r="J60" i="83"/>
  <c r="I60" i="83"/>
  <c r="H60" i="83"/>
  <c r="G60" i="83"/>
  <c r="F60" i="83"/>
  <c r="E60" i="83"/>
  <c r="D60" i="83"/>
  <c r="C60" i="83"/>
  <c r="B60" i="83"/>
  <c r="A60" i="83"/>
  <c r="N59" i="83"/>
  <c r="M59" i="83"/>
  <c r="L59" i="83"/>
  <c r="K59" i="83"/>
  <c r="J59" i="83"/>
  <c r="I59" i="83"/>
  <c r="H59" i="83"/>
  <c r="G59" i="83"/>
  <c r="F59" i="83"/>
  <c r="E59" i="83"/>
  <c r="D59" i="83"/>
  <c r="C59" i="83"/>
  <c r="B59" i="83"/>
  <c r="A59" i="83"/>
  <c r="N58" i="83"/>
  <c r="M58" i="83"/>
  <c r="L58" i="83"/>
  <c r="K58" i="83"/>
  <c r="J58" i="83"/>
  <c r="I58" i="83"/>
  <c r="H58" i="83"/>
  <c r="G58" i="83"/>
  <c r="F58" i="83"/>
  <c r="E58" i="83"/>
  <c r="D58" i="83"/>
  <c r="C58" i="83"/>
  <c r="B58" i="83"/>
  <c r="A58" i="83"/>
  <c r="N57" i="83"/>
  <c r="M57" i="83"/>
  <c r="L57" i="83"/>
  <c r="K57" i="83"/>
  <c r="J57" i="83"/>
  <c r="I57" i="83"/>
  <c r="H57" i="83"/>
  <c r="G57" i="83"/>
  <c r="F57" i="83"/>
  <c r="E57" i="83"/>
  <c r="D57" i="83"/>
  <c r="C57" i="83"/>
  <c r="B57" i="83"/>
  <c r="A57" i="83"/>
  <c r="N56" i="83"/>
  <c r="M56" i="83"/>
  <c r="L56" i="83"/>
  <c r="K56" i="83"/>
  <c r="J56" i="83"/>
  <c r="I56" i="83"/>
  <c r="H56" i="83"/>
  <c r="G56" i="83"/>
  <c r="F56" i="83"/>
  <c r="E56" i="83"/>
  <c r="D56" i="83"/>
  <c r="C56" i="83"/>
  <c r="B56" i="83"/>
  <c r="A56" i="83"/>
  <c r="I53" i="83"/>
  <c r="E53" i="83"/>
  <c r="D53" i="83"/>
  <c r="C53" i="83"/>
  <c r="B53" i="83"/>
  <c r="A53" i="83"/>
  <c r="N52" i="83"/>
  <c r="M52" i="83"/>
  <c r="L52" i="83"/>
  <c r="K52" i="83"/>
  <c r="J52" i="83"/>
  <c r="I52" i="83"/>
  <c r="H52" i="83"/>
  <c r="G52" i="83"/>
  <c r="F52" i="83"/>
  <c r="E52" i="83"/>
  <c r="D52" i="83"/>
  <c r="C52" i="83"/>
  <c r="B52" i="83"/>
  <c r="A52" i="83"/>
  <c r="N51" i="83"/>
  <c r="M51" i="83"/>
  <c r="L51" i="83"/>
  <c r="K51" i="83"/>
  <c r="J51" i="83"/>
  <c r="I51" i="83"/>
  <c r="H51" i="83"/>
  <c r="G51" i="83"/>
  <c r="F51" i="83"/>
  <c r="E51" i="83"/>
  <c r="D51" i="83"/>
  <c r="C51" i="83"/>
  <c r="B51" i="83"/>
  <c r="A51" i="83"/>
  <c r="N50" i="83"/>
  <c r="M50" i="83"/>
  <c r="L50" i="83"/>
  <c r="K50" i="83"/>
  <c r="J50" i="83"/>
  <c r="I50" i="83"/>
  <c r="H50" i="83"/>
  <c r="G50" i="83"/>
  <c r="F50" i="83"/>
  <c r="E50" i="83"/>
  <c r="D50" i="83"/>
  <c r="C50" i="83"/>
  <c r="B50" i="83"/>
  <c r="A50" i="83"/>
  <c r="N49" i="83"/>
  <c r="M49" i="83"/>
  <c r="L49" i="83"/>
  <c r="K49" i="83"/>
  <c r="J49" i="83"/>
  <c r="I49" i="83"/>
  <c r="H49" i="83"/>
  <c r="G49" i="83"/>
  <c r="F49" i="83"/>
  <c r="E49" i="83"/>
  <c r="D49" i="83"/>
  <c r="C49" i="83"/>
  <c r="B49" i="83"/>
  <c r="A49" i="83"/>
  <c r="N48" i="83"/>
  <c r="M48" i="83"/>
  <c r="L48" i="83"/>
  <c r="K48" i="83"/>
  <c r="J48" i="83"/>
  <c r="I48" i="83"/>
  <c r="H48" i="83"/>
  <c r="G48" i="83"/>
  <c r="F48" i="83"/>
  <c r="E48" i="83"/>
  <c r="D48" i="83"/>
  <c r="C48" i="83"/>
  <c r="B48" i="83"/>
  <c r="A48" i="83"/>
  <c r="N47" i="83"/>
  <c r="M47" i="83"/>
  <c r="L47" i="83"/>
  <c r="K47" i="83"/>
  <c r="J47" i="83"/>
  <c r="I47" i="83"/>
  <c r="H47" i="83"/>
  <c r="G47" i="83"/>
  <c r="F47" i="83"/>
  <c r="E47" i="83"/>
  <c r="D47" i="83"/>
  <c r="C47" i="83"/>
  <c r="B47" i="83"/>
  <c r="A47" i="83"/>
  <c r="N46" i="83"/>
  <c r="M46" i="83"/>
  <c r="L46" i="83"/>
  <c r="K46" i="83"/>
  <c r="J46" i="83"/>
  <c r="I46" i="83"/>
  <c r="H46" i="83"/>
  <c r="G46" i="83"/>
  <c r="F46" i="83"/>
  <c r="E46" i="83"/>
  <c r="D46" i="83"/>
  <c r="C46" i="83"/>
  <c r="B46" i="83"/>
  <c r="A46" i="83"/>
  <c r="N45" i="83"/>
  <c r="M45" i="83"/>
  <c r="L45" i="83"/>
  <c r="K45" i="83"/>
  <c r="J45" i="83"/>
  <c r="I45" i="83"/>
  <c r="H45" i="83"/>
  <c r="G45" i="83"/>
  <c r="F45" i="83"/>
  <c r="E45" i="83"/>
  <c r="D45" i="83"/>
  <c r="C45" i="83"/>
  <c r="B45" i="83"/>
  <c r="A45" i="83"/>
  <c r="N44" i="83"/>
  <c r="M44" i="83"/>
  <c r="L44" i="83"/>
  <c r="K44" i="83"/>
  <c r="J44" i="83"/>
  <c r="I44" i="83"/>
  <c r="H44" i="83"/>
  <c r="G44" i="83"/>
  <c r="F44" i="83"/>
  <c r="E44" i="83"/>
  <c r="D44" i="83"/>
  <c r="C44" i="83"/>
  <c r="B44" i="83"/>
  <c r="A44" i="83"/>
  <c r="N43" i="83"/>
  <c r="M43" i="83"/>
  <c r="L43" i="83"/>
  <c r="K43" i="83"/>
  <c r="J43" i="83"/>
  <c r="I43" i="83"/>
  <c r="H43" i="83"/>
  <c r="G43" i="83"/>
  <c r="F43" i="83"/>
  <c r="E43" i="83"/>
  <c r="D43" i="83"/>
  <c r="C43" i="83"/>
  <c r="B43" i="83"/>
  <c r="A43" i="83"/>
  <c r="N42" i="83"/>
  <c r="M42" i="83"/>
  <c r="L42" i="83"/>
  <c r="K42" i="83"/>
  <c r="J42" i="83"/>
  <c r="I42" i="83"/>
  <c r="H42" i="83"/>
  <c r="G42" i="83"/>
  <c r="F42" i="83"/>
  <c r="E42" i="83"/>
  <c r="D42" i="83"/>
  <c r="C42" i="83"/>
  <c r="B42" i="83"/>
  <c r="A42" i="83"/>
  <c r="N41" i="83"/>
  <c r="M41" i="83"/>
  <c r="L41" i="83"/>
  <c r="K41" i="83"/>
  <c r="J41" i="83"/>
  <c r="I41" i="83"/>
  <c r="H41" i="83"/>
  <c r="G41" i="83"/>
  <c r="F41" i="83"/>
  <c r="E41" i="83"/>
  <c r="D41" i="83"/>
  <c r="C41" i="83"/>
  <c r="B41" i="83"/>
  <c r="A41" i="83"/>
  <c r="N40" i="83"/>
  <c r="M40" i="83"/>
  <c r="L40" i="83"/>
  <c r="K40" i="83"/>
  <c r="J40" i="83"/>
  <c r="I40" i="83"/>
  <c r="H40" i="83"/>
  <c r="G40" i="83"/>
  <c r="F40" i="83"/>
  <c r="E40" i="83"/>
  <c r="D40" i="83"/>
  <c r="C40" i="83"/>
  <c r="B40" i="83"/>
  <c r="A40" i="83"/>
  <c r="I37" i="83"/>
  <c r="E37" i="83"/>
  <c r="D37" i="83"/>
  <c r="C37" i="83"/>
  <c r="B37" i="83"/>
  <c r="A37" i="83"/>
  <c r="N36" i="83"/>
  <c r="M36" i="83"/>
  <c r="L36" i="83"/>
  <c r="K36" i="83"/>
  <c r="J36" i="83"/>
  <c r="I36" i="83"/>
  <c r="H36" i="83"/>
  <c r="G36" i="83"/>
  <c r="F36" i="83"/>
  <c r="E36" i="83"/>
  <c r="D36" i="83"/>
  <c r="C36" i="83"/>
  <c r="B36" i="83"/>
  <c r="A36" i="83"/>
  <c r="N35" i="83"/>
  <c r="M35" i="83"/>
  <c r="L35" i="83"/>
  <c r="K35" i="83"/>
  <c r="J35" i="83"/>
  <c r="I35" i="83"/>
  <c r="H35" i="83"/>
  <c r="G35" i="83"/>
  <c r="F35" i="83"/>
  <c r="E35" i="83"/>
  <c r="D35" i="83"/>
  <c r="C35" i="83"/>
  <c r="B35" i="83"/>
  <c r="A35" i="83"/>
  <c r="N34" i="83"/>
  <c r="M34" i="83"/>
  <c r="L34" i="83"/>
  <c r="K34" i="83"/>
  <c r="J34" i="83"/>
  <c r="I34" i="83"/>
  <c r="H34" i="83"/>
  <c r="G34" i="83"/>
  <c r="F34" i="83"/>
  <c r="E34" i="83"/>
  <c r="D34" i="83"/>
  <c r="C34" i="83"/>
  <c r="B34" i="83"/>
  <c r="A34" i="83"/>
  <c r="N33" i="83"/>
  <c r="M33" i="83"/>
  <c r="L33" i="83"/>
  <c r="K33" i="83"/>
  <c r="J33" i="83"/>
  <c r="I33" i="83"/>
  <c r="H33" i="83"/>
  <c r="G33" i="83"/>
  <c r="F33" i="83"/>
  <c r="E33" i="83"/>
  <c r="D33" i="83"/>
  <c r="C33" i="83"/>
  <c r="B33" i="83"/>
  <c r="A33" i="83"/>
  <c r="N32" i="83"/>
  <c r="M32" i="83"/>
  <c r="L32" i="83"/>
  <c r="K32" i="83"/>
  <c r="J32" i="83"/>
  <c r="I32" i="83"/>
  <c r="H32" i="83"/>
  <c r="G32" i="83"/>
  <c r="F32" i="83"/>
  <c r="E32" i="83"/>
  <c r="D32" i="83"/>
  <c r="C32" i="83"/>
  <c r="B32" i="83"/>
  <c r="A32" i="83"/>
  <c r="N31" i="83"/>
  <c r="M31" i="83"/>
  <c r="L31" i="83"/>
  <c r="K31" i="83"/>
  <c r="J31" i="83"/>
  <c r="I31" i="83"/>
  <c r="H31" i="83"/>
  <c r="G31" i="83"/>
  <c r="F31" i="83"/>
  <c r="E31" i="83"/>
  <c r="D31" i="83"/>
  <c r="C31" i="83"/>
  <c r="B31" i="83"/>
  <c r="A31" i="83"/>
  <c r="N30" i="83"/>
  <c r="M30" i="83"/>
  <c r="L30" i="83"/>
  <c r="K30" i="83"/>
  <c r="J30" i="83"/>
  <c r="I30" i="83"/>
  <c r="H30" i="83"/>
  <c r="G30" i="83"/>
  <c r="F30" i="83"/>
  <c r="E30" i="83"/>
  <c r="D30" i="83"/>
  <c r="C30" i="83"/>
  <c r="B30" i="83"/>
  <c r="A30" i="83"/>
  <c r="N29" i="83"/>
  <c r="M29" i="83"/>
  <c r="L29" i="83"/>
  <c r="K29" i="83"/>
  <c r="J29" i="83"/>
  <c r="I29" i="83"/>
  <c r="H29" i="83"/>
  <c r="G29" i="83"/>
  <c r="F29" i="83"/>
  <c r="E29" i="83"/>
  <c r="D29" i="83"/>
  <c r="C29" i="83"/>
  <c r="B29" i="83"/>
  <c r="A29" i="83"/>
  <c r="N28" i="83"/>
  <c r="M28" i="83"/>
  <c r="L28" i="83"/>
  <c r="K28" i="83"/>
  <c r="J28" i="83"/>
  <c r="I28" i="83"/>
  <c r="H28" i="83"/>
  <c r="G28" i="83"/>
  <c r="F28" i="83"/>
  <c r="E28" i="83"/>
  <c r="D28" i="83"/>
  <c r="C28" i="83"/>
  <c r="B28" i="83"/>
  <c r="A28" i="83"/>
  <c r="N27" i="83"/>
  <c r="M27" i="83"/>
  <c r="L27" i="83"/>
  <c r="K27" i="83"/>
  <c r="J27" i="83"/>
  <c r="I27" i="83"/>
  <c r="H27" i="83"/>
  <c r="G27" i="83"/>
  <c r="F27" i="83"/>
  <c r="E27" i="83"/>
  <c r="D27" i="83"/>
  <c r="C27" i="83"/>
  <c r="B27" i="83"/>
  <c r="A27" i="83"/>
  <c r="N26" i="83"/>
  <c r="M26" i="83"/>
  <c r="L26" i="83"/>
  <c r="K26" i="83"/>
  <c r="J26" i="83"/>
  <c r="I26" i="83"/>
  <c r="H26" i="83"/>
  <c r="G26" i="83"/>
  <c r="F26" i="83"/>
  <c r="E26" i="83"/>
  <c r="D26" i="83"/>
  <c r="C26" i="83"/>
  <c r="B26" i="83"/>
  <c r="A26" i="83"/>
  <c r="N25" i="83"/>
  <c r="M25" i="83"/>
  <c r="L25" i="83"/>
  <c r="K25" i="83"/>
  <c r="J25" i="83"/>
  <c r="I25" i="83"/>
  <c r="H25" i="83"/>
  <c r="G25" i="83"/>
  <c r="F25" i="83"/>
  <c r="E25" i="83"/>
  <c r="D25" i="83"/>
  <c r="C25" i="83"/>
  <c r="B25" i="83"/>
  <c r="A25" i="83"/>
  <c r="N24" i="83"/>
  <c r="M24" i="83"/>
  <c r="L24" i="83"/>
  <c r="K24" i="83"/>
  <c r="J24" i="83"/>
  <c r="I24" i="83"/>
  <c r="H24" i="83"/>
  <c r="G24" i="83"/>
  <c r="F24" i="83"/>
  <c r="E24" i="83"/>
  <c r="D24" i="83"/>
  <c r="C24" i="83"/>
  <c r="B24" i="83"/>
  <c r="A24" i="83"/>
  <c r="I21" i="83"/>
  <c r="E21" i="83"/>
  <c r="D21" i="83"/>
  <c r="C21" i="83"/>
  <c r="B21" i="83"/>
  <c r="A21" i="83"/>
  <c r="N20" i="83"/>
  <c r="M20" i="83"/>
  <c r="L20" i="83"/>
  <c r="K20" i="83"/>
  <c r="J20" i="83"/>
  <c r="I20" i="83"/>
  <c r="H20" i="83"/>
  <c r="G20" i="83"/>
  <c r="F20" i="83"/>
  <c r="E20" i="83"/>
  <c r="D20" i="83"/>
  <c r="C20" i="83"/>
  <c r="B20" i="83"/>
  <c r="A20" i="83"/>
  <c r="N19" i="83"/>
  <c r="M19" i="83"/>
  <c r="L19" i="83"/>
  <c r="K19" i="83"/>
  <c r="J19" i="83"/>
  <c r="I19" i="83"/>
  <c r="H19" i="83"/>
  <c r="G19" i="83"/>
  <c r="F19" i="83"/>
  <c r="E19" i="83"/>
  <c r="D19" i="83"/>
  <c r="C19" i="83"/>
  <c r="B19" i="83"/>
  <c r="A19" i="83"/>
  <c r="N18" i="83"/>
  <c r="M18" i="83"/>
  <c r="L18" i="83"/>
  <c r="K18" i="83"/>
  <c r="J18" i="83"/>
  <c r="I18" i="83"/>
  <c r="H18" i="83"/>
  <c r="G18" i="83"/>
  <c r="F18" i="83"/>
  <c r="E18" i="83"/>
  <c r="D18" i="83"/>
  <c r="C18" i="83"/>
  <c r="B18" i="83"/>
  <c r="A18" i="83"/>
  <c r="N17" i="83"/>
  <c r="M17" i="83"/>
  <c r="L17" i="83"/>
  <c r="K17" i="83"/>
  <c r="J17" i="83"/>
  <c r="I17" i="83"/>
  <c r="H17" i="83"/>
  <c r="G17" i="83"/>
  <c r="F17" i="83"/>
  <c r="E17" i="83"/>
  <c r="D17" i="83"/>
  <c r="C17" i="83"/>
  <c r="B17" i="83"/>
  <c r="A17" i="83"/>
  <c r="N16" i="83"/>
  <c r="M16" i="83"/>
  <c r="L16" i="83"/>
  <c r="K16" i="83"/>
  <c r="J16" i="83"/>
  <c r="I16" i="83"/>
  <c r="H16" i="83"/>
  <c r="G16" i="83"/>
  <c r="F16" i="83"/>
  <c r="E16" i="83"/>
  <c r="D16" i="83"/>
  <c r="C16" i="83"/>
  <c r="B16" i="83"/>
  <c r="A16" i="83"/>
  <c r="N15" i="83"/>
  <c r="M15" i="83"/>
  <c r="L15" i="83"/>
  <c r="K15" i="83"/>
  <c r="J15" i="83"/>
  <c r="I15" i="83"/>
  <c r="H15" i="83"/>
  <c r="G15" i="83"/>
  <c r="F15" i="83"/>
  <c r="E15" i="83"/>
  <c r="D15" i="83"/>
  <c r="C15" i="83"/>
  <c r="B15" i="83"/>
  <c r="A15" i="83"/>
  <c r="N14" i="83"/>
  <c r="M14" i="83"/>
  <c r="L14" i="83"/>
  <c r="K14" i="83"/>
  <c r="J14" i="83"/>
  <c r="I14" i="83"/>
  <c r="H14" i="83"/>
  <c r="G14" i="83"/>
  <c r="F14" i="83"/>
  <c r="E14" i="83"/>
  <c r="D14" i="83"/>
  <c r="C14" i="83"/>
  <c r="B14" i="83"/>
  <c r="A14" i="83"/>
  <c r="N13" i="83"/>
  <c r="M13" i="83"/>
  <c r="L13" i="83"/>
  <c r="K13" i="83"/>
  <c r="J13" i="83"/>
  <c r="I13" i="83"/>
  <c r="H13" i="83"/>
  <c r="G13" i="83"/>
  <c r="F13" i="83"/>
  <c r="E13" i="83"/>
  <c r="D13" i="83"/>
  <c r="C13" i="83"/>
  <c r="B13" i="83"/>
  <c r="A13" i="83"/>
  <c r="N12" i="83"/>
  <c r="M12" i="83"/>
  <c r="L12" i="83"/>
  <c r="K12" i="83"/>
  <c r="J12" i="83"/>
  <c r="I12" i="83"/>
  <c r="H12" i="83"/>
  <c r="G12" i="83"/>
  <c r="F12" i="83"/>
  <c r="E12" i="83"/>
  <c r="D12" i="83"/>
  <c r="C12" i="83"/>
  <c r="B12" i="83"/>
  <c r="A12" i="83"/>
  <c r="N11" i="83"/>
  <c r="M11" i="83"/>
  <c r="L11" i="83"/>
  <c r="K11" i="83"/>
  <c r="J11" i="83"/>
  <c r="I11" i="83"/>
  <c r="H11" i="83"/>
  <c r="G11" i="83"/>
  <c r="F11" i="83"/>
  <c r="E11" i="83"/>
  <c r="D11" i="83"/>
  <c r="C11" i="83"/>
  <c r="B11" i="83"/>
  <c r="A11" i="83"/>
  <c r="N10" i="83"/>
  <c r="M10" i="83"/>
  <c r="L10" i="83"/>
  <c r="K10" i="83"/>
  <c r="J10" i="83"/>
  <c r="I10" i="83"/>
  <c r="H10" i="83"/>
  <c r="G10" i="83"/>
  <c r="F10" i="83"/>
  <c r="E10" i="83"/>
  <c r="D10" i="83"/>
  <c r="C10" i="83"/>
  <c r="B10" i="83"/>
  <c r="A10" i="83"/>
  <c r="N9" i="83"/>
  <c r="M9" i="83"/>
  <c r="L9" i="83"/>
  <c r="K9" i="83"/>
  <c r="J9" i="83"/>
  <c r="I9" i="83"/>
  <c r="H9" i="83"/>
  <c r="G9" i="83"/>
  <c r="F9" i="83"/>
  <c r="E9" i="83"/>
  <c r="D9" i="83"/>
  <c r="C9" i="83"/>
  <c r="B9" i="83"/>
  <c r="A9" i="83"/>
  <c r="N8" i="83"/>
  <c r="M8" i="83"/>
  <c r="L8" i="83"/>
  <c r="K8" i="83"/>
  <c r="J8" i="83"/>
  <c r="I8" i="83"/>
  <c r="H8" i="83"/>
  <c r="G8" i="83"/>
  <c r="F8" i="83"/>
  <c r="E8" i="83"/>
  <c r="D8" i="83"/>
  <c r="C8" i="83"/>
  <c r="B8" i="83"/>
  <c r="A8" i="83"/>
  <c r="O100" i="83"/>
  <c r="P100" i="83"/>
  <c r="O97" i="83"/>
  <c r="P97" i="83"/>
  <c r="O99" i="83"/>
  <c r="P99" i="83"/>
  <c r="O103" i="83"/>
  <c r="P103" i="83"/>
  <c r="O105" i="83"/>
  <c r="P105" i="83"/>
  <c r="O106" i="83"/>
  <c r="P106" i="83"/>
  <c r="O107" i="83"/>
  <c r="P107" i="83"/>
  <c r="O113" i="83"/>
  <c r="P113" i="83"/>
  <c r="O120" i="83"/>
  <c r="P120" i="83"/>
  <c r="O121" i="83"/>
  <c r="P121" i="83"/>
  <c r="O132" i="83"/>
  <c r="P132" i="83"/>
  <c r="O115" i="83"/>
  <c r="P115" i="83"/>
  <c r="O123" i="83"/>
  <c r="P123" i="83"/>
  <c r="O10" i="83"/>
  <c r="P10" i="83"/>
  <c r="O15" i="83"/>
  <c r="P15" i="83"/>
  <c r="O17" i="83"/>
  <c r="P17" i="83"/>
  <c r="O18" i="83"/>
  <c r="P18" i="83"/>
  <c r="O21" i="83"/>
  <c r="P21" i="83"/>
  <c r="O24" i="83"/>
  <c r="P24" i="83"/>
  <c r="O25" i="83"/>
  <c r="P25" i="83"/>
  <c r="O28" i="83"/>
  <c r="P28" i="83"/>
  <c r="O29" i="83"/>
  <c r="P29" i="83"/>
  <c r="O32" i="83"/>
  <c r="P32" i="83"/>
  <c r="O33" i="83"/>
  <c r="P33" i="83"/>
  <c r="O36" i="83"/>
  <c r="P36" i="83"/>
  <c r="O37" i="83"/>
  <c r="P37" i="83"/>
  <c r="O41" i="83"/>
  <c r="P41" i="83"/>
  <c r="O42" i="83"/>
  <c r="P42" i="83"/>
  <c r="O43" i="83"/>
  <c r="P43" i="83"/>
  <c r="O47" i="83"/>
  <c r="P47" i="83"/>
  <c r="O49" i="83"/>
  <c r="P49" i="83"/>
  <c r="O53" i="83"/>
  <c r="P53" i="83"/>
  <c r="O60" i="83"/>
  <c r="P60" i="83"/>
  <c r="O61" i="83"/>
  <c r="P61" i="83"/>
  <c r="O63" i="83"/>
  <c r="P63" i="83"/>
  <c r="O64" i="83"/>
  <c r="P64" i="83"/>
  <c r="O65" i="83"/>
  <c r="P65" i="83"/>
  <c r="O68" i="83"/>
  <c r="P68" i="83"/>
  <c r="O69" i="83"/>
  <c r="P69" i="83"/>
  <c r="O74" i="83"/>
  <c r="P74" i="83"/>
  <c r="O75" i="83"/>
  <c r="P75" i="83"/>
  <c r="O77" i="83"/>
  <c r="P77" i="83"/>
  <c r="O78" i="83"/>
  <c r="P78" i="83"/>
  <c r="O79" i="83"/>
  <c r="P79" i="83"/>
  <c r="O81" i="83"/>
  <c r="P81" i="83"/>
  <c r="O82" i="83"/>
  <c r="P82" i="83"/>
  <c r="O85" i="83"/>
  <c r="P85" i="83"/>
  <c r="O91" i="83"/>
  <c r="P91" i="83"/>
  <c r="O95" i="83"/>
  <c r="P95" i="83"/>
  <c r="O59" i="83"/>
  <c r="P59" i="83"/>
  <c r="O109" i="83"/>
  <c r="P109" i="83"/>
  <c r="O111" i="83"/>
  <c r="P111" i="83"/>
  <c r="O127" i="83"/>
  <c r="P127" i="83"/>
  <c r="O56" i="83"/>
  <c r="P56" i="83"/>
  <c r="O89" i="83"/>
  <c r="P89" i="83"/>
  <c r="O93" i="83"/>
  <c r="P93" i="83"/>
  <c r="O19" i="83"/>
  <c r="P19" i="83"/>
  <c r="O31" i="83"/>
  <c r="P31" i="83"/>
  <c r="O50" i="83"/>
  <c r="P50" i="83"/>
  <c r="O51" i="83"/>
  <c r="P51" i="83"/>
  <c r="O67" i="83"/>
  <c r="P67" i="83"/>
  <c r="O119" i="83"/>
  <c r="P119" i="83"/>
  <c r="O110" i="83"/>
  <c r="P110" i="83"/>
  <c r="O73" i="83"/>
  <c r="P73" i="83"/>
  <c r="O92" i="83"/>
  <c r="P92" i="83"/>
  <c r="O129" i="83"/>
  <c r="P129" i="83"/>
  <c r="O57" i="83"/>
  <c r="P57" i="83"/>
  <c r="O124" i="83"/>
  <c r="P124" i="83"/>
  <c r="O14" i="83"/>
  <c r="P14" i="83"/>
  <c r="O125" i="83"/>
  <c r="P125" i="83"/>
  <c r="O131" i="83"/>
  <c r="P131" i="83"/>
  <c r="O35" i="83"/>
  <c r="P35" i="83"/>
  <c r="O11" i="83"/>
  <c r="P11" i="83"/>
  <c r="O46" i="83"/>
  <c r="P46" i="83"/>
  <c r="O96" i="83"/>
  <c r="P96" i="83"/>
  <c r="O116" i="83"/>
  <c r="P116" i="83"/>
  <c r="O88" i="83"/>
  <c r="P88" i="83"/>
  <c r="O114" i="83"/>
  <c r="P114" i="83"/>
  <c r="O27" i="83"/>
  <c r="P27" i="83"/>
  <c r="O45" i="83"/>
  <c r="P45" i="83"/>
  <c r="O83" i="83"/>
  <c r="P83" i="83"/>
  <c r="O9" i="83"/>
  <c r="P9" i="83"/>
  <c r="O13" i="83"/>
  <c r="P13" i="83"/>
  <c r="O16" i="83"/>
  <c r="P16" i="83"/>
  <c r="O20" i="83"/>
  <c r="P20" i="83"/>
  <c r="O26" i="83"/>
  <c r="P26" i="83"/>
  <c r="O30" i="83"/>
  <c r="P30" i="83"/>
  <c r="O34" i="83"/>
  <c r="P34" i="83"/>
  <c r="O40" i="83"/>
  <c r="P40" i="83"/>
  <c r="O44" i="83"/>
  <c r="P44" i="83"/>
  <c r="O48" i="83"/>
  <c r="P48" i="83"/>
  <c r="O52" i="83"/>
  <c r="P52" i="83"/>
  <c r="O58" i="83"/>
  <c r="P58" i="83"/>
  <c r="O62" i="83"/>
  <c r="P62" i="83"/>
  <c r="O66" i="83"/>
  <c r="P66" i="83"/>
  <c r="O72" i="83"/>
  <c r="P72" i="83"/>
  <c r="O76" i="83"/>
  <c r="P76" i="83"/>
  <c r="O80" i="83"/>
  <c r="P80" i="83"/>
  <c r="O84" i="83"/>
  <c r="P84" i="83"/>
  <c r="O90" i="83"/>
  <c r="P90" i="83"/>
  <c r="O94" i="83"/>
  <c r="P94" i="83"/>
  <c r="O98" i="83"/>
  <c r="P98" i="83"/>
  <c r="O104" i="83"/>
  <c r="P104" i="83"/>
  <c r="O108" i="83"/>
  <c r="P108" i="83"/>
  <c r="O112" i="83"/>
  <c r="P112" i="83"/>
  <c r="O122" i="83"/>
  <c r="P122" i="83"/>
  <c r="O126" i="83"/>
  <c r="P126" i="83"/>
  <c r="O130" i="83"/>
  <c r="P130" i="83"/>
  <c r="O128" i="83"/>
  <c r="P128" i="83"/>
  <c r="O8" i="83"/>
  <c r="P8" i="83"/>
  <c r="O12" i="83"/>
  <c r="P12" i="83"/>
  <c r="G16" i="81"/>
  <c r="I109" i="81"/>
  <c r="G99" i="81"/>
  <c r="G44" i="81"/>
  <c r="I16" i="81"/>
  <c r="M16" i="81"/>
  <c r="L16" i="81"/>
  <c r="K16" i="81"/>
  <c r="J16" i="81"/>
  <c r="H16" i="81"/>
  <c r="D16" i="81"/>
  <c r="E16" i="81"/>
  <c r="F16" i="81"/>
  <c r="N16" i="81"/>
  <c r="O16" i="81"/>
  <c r="P16" i="81"/>
  <c r="H9" i="81"/>
  <c r="G9" i="81"/>
  <c r="I118" i="81"/>
  <c r="E118" i="81"/>
  <c r="D118" i="81"/>
  <c r="O118" i="81"/>
  <c r="P118" i="81"/>
  <c r="C118" i="81"/>
  <c r="B118" i="81"/>
  <c r="A118" i="81"/>
  <c r="N117" i="81"/>
  <c r="M117" i="81"/>
  <c r="L117" i="81"/>
  <c r="K117" i="81"/>
  <c r="J117" i="81"/>
  <c r="D117" i="81"/>
  <c r="E117" i="81"/>
  <c r="F117" i="81"/>
  <c r="G117" i="81"/>
  <c r="H117" i="81"/>
  <c r="I117" i="81"/>
  <c r="O117" i="81"/>
  <c r="P117" i="81"/>
  <c r="C117" i="81"/>
  <c r="B117" i="81"/>
  <c r="A117" i="81"/>
  <c r="N116" i="81"/>
  <c r="M116" i="81"/>
  <c r="L116" i="81"/>
  <c r="K116" i="81"/>
  <c r="J116" i="81"/>
  <c r="I116" i="81"/>
  <c r="H116" i="81"/>
  <c r="D116" i="81"/>
  <c r="E116" i="81"/>
  <c r="F116" i="81"/>
  <c r="G116" i="81"/>
  <c r="O116" i="81"/>
  <c r="P116" i="81"/>
  <c r="C116" i="81"/>
  <c r="B116" i="81"/>
  <c r="A116" i="81"/>
  <c r="N115" i="81"/>
  <c r="M115" i="81"/>
  <c r="L115" i="81"/>
  <c r="K115" i="81"/>
  <c r="J115" i="81"/>
  <c r="I115" i="81"/>
  <c r="H115" i="81"/>
  <c r="D115" i="81"/>
  <c r="E115" i="81"/>
  <c r="F115" i="81"/>
  <c r="G115" i="81"/>
  <c r="O115" i="81"/>
  <c r="P115" i="81"/>
  <c r="C115" i="81"/>
  <c r="B115" i="81"/>
  <c r="A115" i="81"/>
  <c r="N114" i="81"/>
  <c r="M114" i="81"/>
  <c r="L114" i="81"/>
  <c r="K114" i="81"/>
  <c r="J114" i="81"/>
  <c r="I114" i="81"/>
  <c r="H114" i="81"/>
  <c r="G114" i="81"/>
  <c r="F114" i="81"/>
  <c r="D114" i="81"/>
  <c r="E114" i="81"/>
  <c r="O114" i="81"/>
  <c r="C114" i="81"/>
  <c r="B114" i="81"/>
  <c r="A114" i="81"/>
  <c r="N113" i="81"/>
  <c r="M113" i="81"/>
  <c r="L113" i="81"/>
  <c r="K113" i="81"/>
  <c r="J113" i="81"/>
  <c r="I113" i="81"/>
  <c r="H113" i="81"/>
  <c r="G113" i="81"/>
  <c r="F113" i="81"/>
  <c r="E113" i="81"/>
  <c r="D113" i="81"/>
  <c r="O113" i="81"/>
  <c r="P113" i="81"/>
  <c r="C113" i="81"/>
  <c r="B113" i="81"/>
  <c r="A113" i="81"/>
  <c r="N112" i="81"/>
  <c r="M112" i="81"/>
  <c r="L112" i="81"/>
  <c r="K112" i="81"/>
  <c r="J112" i="81"/>
  <c r="I112" i="81"/>
  <c r="H112" i="81"/>
  <c r="G112" i="81"/>
  <c r="E112" i="81"/>
  <c r="F112" i="81"/>
  <c r="D112" i="81"/>
  <c r="C112" i="81"/>
  <c r="B112" i="81"/>
  <c r="A112" i="81"/>
  <c r="N111" i="81"/>
  <c r="M111" i="81"/>
  <c r="L111" i="81"/>
  <c r="K111" i="81"/>
  <c r="J111" i="81"/>
  <c r="D111" i="81"/>
  <c r="E111" i="81"/>
  <c r="F111" i="81"/>
  <c r="G111" i="81"/>
  <c r="H111" i="81"/>
  <c r="I111" i="81"/>
  <c r="O111" i="81"/>
  <c r="P111" i="81"/>
  <c r="C111" i="81"/>
  <c r="B111" i="81"/>
  <c r="A111" i="81"/>
  <c r="N110" i="81"/>
  <c r="M110" i="81"/>
  <c r="L110" i="81"/>
  <c r="K110" i="81"/>
  <c r="J110" i="81"/>
  <c r="I110" i="81"/>
  <c r="H110" i="81"/>
  <c r="D110" i="81"/>
  <c r="E110" i="81"/>
  <c r="F110" i="81"/>
  <c r="G110" i="81"/>
  <c r="O110" i="81"/>
  <c r="P110" i="81"/>
  <c r="C110" i="81"/>
  <c r="B110" i="81"/>
  <c r="A110" i="81"/>
  <c r="N109" i="81"/>
  <c r="M109" i="81"/>
  <c r="L109" i="81"/>
  <c r="K109" i="81"/>
  <c r="J109" i="81"/>
  <c r="H109" i="81"/>
  <c r="G109" i="81"/>
  <c r="F109" i="81"/>
  <c r="E109" i="81"/>
  <c r="D109" i="81"/>
  <c r="C109" i="81"/>
  <c r="B109" i="81"/>
  <c r="A109" i="81"/>
  <c r="N108" i="81"/>
  <c r="M108" i="81"/>
  <c r="L108" i="81"/>
  <c r="K108" i="81"/>
  <c r="J108" i="81"/>
  <c r="I108" i="81"/>
  <c r="H108" i="81"/>
  <c r="G108" i="81"/>
  <c r="E108" i="81"/>
  <c r="F108" i="81"/>
  <c r="D108" i="81"/>
  <c r="O108" i="81"/>
  <c r="P108" i="81"/>
  <c r="C108" i="81"/>
  <c r="B108" i="81"/>
  <c r="A108" i="81"/>
  <c r="N107" i="81"/>
  <c r="M107" i="81"/>
  <c r="L107" i="81"/>
  <c r="K107" i="81"/>
  <c r="J107" i="81"/>
  <c r="I107" i="81"/>
  <c r="H107" i="81"/>
  <c r="G107" i="81"/>
  <c r="F107" i="81"/>
  <c r="E107" i="81"/>
  <c r="D107" i="81"/>
  <c r="O107" i="81"/>
  <c r="P107" i="81"/>
  <c r="C107" i="81"/>
  <c r="B107" i="81"/>
  <c r="A107" i="81"/>
  <c r="N106" i="81"/>
  <c r="M106" i="81"/>
  <c r="L106" i="81"/>
  <c r="K106" i="81"/>
  <c r="D106" i="81"/>
  <c r="E106" i="81"/>
  <c r="F106" i="81"/>
  <c r="G106" i="81"/>
  <c r="H106" i="81"/>
  <c r="I106" i="81"/>
  <c r="J106" i="81"/>
  <c r="O106" i="81"/>
  <c r="P106" i="81"/>
  <c r="C106" i="81"/>
  <c r="B106" i="81"/>
  <c r="A106" i="81"/>
  <c r="N105" i="81"/>
  <c r="M105" i="81"/>
  <c r="L105" i="81"/>
  <c r="K105" i="81"/>
  <c r="J105" i="81"/>
  <c r="I105" i="81"/>
  <c r="D105" i="81"/>
  <c r="E105" i="81"/>
  <c r="F105" i="81"/>
  <c r="G105" i="81"/>
  <c r="H105" i="81"/>
  <c r="O105" i="81"/>
  <c r="P105" i="81"/>
  <c r="C105" i="81"/>
  <c r="B105" i="81"/>
  <c r="A105" i="81"/>
  <c r="I104" i="81"/>
  <c r="E104" i="81"/>
  <c r="D104" i="81"/>
  <c r="C104" i="81"/>
  <c r="B104" i="81"/>
  <c r="A104" i="81"/>
  <c r="N103" i="81"/>
  <c r="M103" i="81"/>
  <c r="L103" i="81"/>
  <c r="K103" i="81"/>
  <c r="J103" i="81"/>
  <c r="I103" i="81"/>
  <c r="H103" i="81"/>
  <c r="G103" i="81"/>
  <c r="F103" i="81"/>
  <c r="E103" i="81"/>
  <c r="D103" i="81"/>
  <c r="O103" i="81"/>
  <c r="P103" i="81"/>
  <c r="C103" i="81"/>
  <c r="B103" i="81"/>
  <c r="A103" i="81"/>
  <c r="N102" i="81"/>
  <c r="M102" i="81"/>
  <c r="L102" i="81"/>
  <c r="K102" i="81"/>
  <c r="J102" i="81"/>
  <c r="I102" i="81"/>
  <c r="H102" i="81"/>
  <c r="G102" i="81"/>
  <c r="F102" i="81"/>
  <c r="E102" i="81"/>
  <c r="D102" i="81"/>
  <c r="O102" i="81"/>
  <c r="C102" i="81"/>
  <c r="B102" i="81"/>
  <c r="A102" i="81"/>
  <c r="N101" i="81"/>
  <c r="M101" i="81"/>
  <c r="L101" i="81"/>
  <c r="K101" i="81"/>
  <c r="D101" i="81"/>
  <c r="E101" i="81"/>
  <c r="F101" i="81"/>
  <c r="G101" i="81"/>
  <c r="H101" i="81"/>
  <c r="I101" i="81"/>
  <c r="J101" i="81"/>
  <c r="O101" i="81"/>
  <c r="P101" i="81"/>
  <c r="C101" i="81"/>
  <c r="B101" i="81"/>
  <c r="A101" i="81"/>
  <c r="N100" i="81"/>
  <c r="M100" i="81"/>
  <c r="L100" i="81"/>
  <c r="K100" i="81"/>
  <c r="J100" i="81"/>
  <c r="I100" i="81"/>
  <c r="H100" i="81"/>
  <c r="G100" i="81"/>
  <c r="D100" i="81"/>
  <c r="E100" i="81"/>
  <c r="F100" i="81"/>
  <c r="O100" i="81"/>
  <c r="P100" i="81"/>
  <c r="C100" i="81"/>
  <c r="B100" i="81"/>
  <c r="A100" i="81"/>
  <c r="N99" i="81"/>
  <c r="M99" i="81"/>
  <c r="L99" i="81"/>
  <c r="K99" i="81"/>
  <c r="J99" i="81"/>
  <c r="I99" i="81"/>
  <c r="D99" i="81"/>
  <c r="E99" i="81"/>
  <c r="F99" i="81"/>
  <c r="H99" i="81"/>
  <c r="O99" i="81"/>
  <c r="P99" i="81"/>
  <c r="C99" i="81"/>
  <c r="B99" i="81"/>
  <c r="A99" i="81"/>
  <c r="N98" i="81"/>
  <c r="M98" i="81"/>
  <c r="L98" i="81"/>
  <c r="K98" i="81"/>
  <c r="J98" i="81"/>
  <c r="I98" i="81"/>
  <c r="H98" i="81"/>
  <c r="D98" i="81"/>
  <c r="E98" i="81"/>
  <c r="F98" i="81"/>
  <c r="G98" i="81"/>
  <c r="O98" i="81"/>
  <c r="P98" i="81"/>
  <c r="C98" i="81"/>
  <c r="B98" i="81"/>
  <c r="A98" i="81"/>
  <c r="N97" i="81"/>
  <c r="M97" i="81"/>
  <c r="L97" i="81"/>
  <c r="K97" i="81"/>
  <c r="J97" i="81"/>
  <c r="I97" i="81"/>
  <c r="H97" i="81"/>
  <c r="G97" i="81"/>
  <c r="F97" i="81"/>
  <c r="D97" i="81"/>
  <c r="E97" i="81"/>
  <c r="O97" i="81"/>
  <c r="P97" i="81"/>
  <c r="C97" i="81"/>
  <c r="B97" i="81"/>
  <c r="A97" i="81"/>
  <c r="N96" i="81"/>
  <c r="M96" i="81"/>
  <c r="L96" i="81"/>
  <c r="K96" i="81"/>
  <c r="J96" i="81"/>
  <c r="I96" i="81"/>
  <c r="H96" i="81"/>
  <c r="G96" i="81"/>
  <c r="E96" i="81"/>
  <c r="F96" i="81"/>
  <c r="D96" i="81"/>
  <c r="O96" i="81"/>
  <c r="P96" i="81"/>
  <c r="C96" i="81"/>
  <c r="B96" i="81"/>
  <c r="A96" i="81"/>
  <c r="N95" i="81"/>
  <c r="M95" i="81"/>
  <c r="L95" i="81"/>
  <c r="K95" i="81"/>
  <c r="J95" i="81"/>
  <c r="I95" i="81"/>
  <c r="H95" i="81"/>
  <c r="G95" i="81"/>
  <c r="F95" i="81"/>
  <c r="E95" i="81"/>
  <c r="D95" i="81"/>
  <c r="O95" i="81"/>
  <c r="P95" i="81"/>
  <c r="C95" i="81"/>
  <c r="B95" i="81"/>
  <c r="A95" i="81"/>
  <c r="N94" i="81"/>
  <c r="M94" i="81"/>
  <c r="L94" i="81"/>
  <c r="K94" i="81"/>
  <c r="J94" i="81"/>
  <c r="I94" i="81"/>
  <c r="H94" i="81"/>
  <c r="G94" i="81"/>
  <c r="F94" i="81"/>
  <c r="E94" i="81"/>
  <c r="D94" i="81"/>
  <c r="O94" i="81"/>
  <c r="C94" i="81"/>
  <c r="B94" i="81"/>
  <c r="A94" i="81"/>
  <c r="N93" i="81"/>
  <c r="M93" i="81"/>
  <c r="L93" i="81"/>
  <c r="K93" i="81"/>
  <c r="J93" i="81"/>
  <c r="D93" i="81"/>
  <c r="E93" i="81"/>
  <c r="F93" i="81"/>
  <c r="G93" i="81"/>
  <c r="H93" i="81"/>
  <c r="I93" i="81"/>
  <c r="O93" i="81"/>
  <c r="P93" i="81"/>
  <c r="C93" i="81"/>
  <c r="B93" i="81"/>
  <c r="A93" i="81"/>
  <c r="N92" i="81"/>
  <c r="M92" i="81"/>
  <c r="L92" i="81"/>
  <c r="K92" i="81"/>
  <c r="J92" i="81"/>
  <c r="I92" i="81"/>
  <c r="H92" i="81"/>
  <c r="D92" i="81"/>
  <c r="E92" i="81"/>
  <c r="F92" i="81"/>
  <c r="G92" i="81"/>
  <c r="O92" i="81"/>
  <c r="P92" i="81"/>
  <c r="C92" i="81"/>
  <c r="B92" i="81"/>
  <c r="A92" i="81"/>
  <c r="N91" i="81"/>
  <c r="M91" i="81"/>
  <c r="L91" i="81"/>
  <c r="K91" i="81"/>
  <c r="J91" i="81"/>
  <c r="I91" i="81"/>
  <c r="H91" i="81"/>
  <c r="D91" i="81"/>
  <c r="E91" i="81"/>
  <c r="F91" i="81"/>
  <c r="G91" i="81"/>
  <c r="O91" i="81"/>
  <c r="P91" i="81"/>
  <c r="C91" i="81"/>
  <c r="B91" i="81"/>
  <c r="A91" i="81"/>
  <c r="I90" i="81"/>
  <c r="E90" i="81"/>
  <c r="D90" i="81"/>
  <c r="C90" i="81"/>
  <c r="B90" i="81"/>
  <c r="A90" i="81"/>
  <c r="N89" i="81"/>
  <c r="M89" i="81"/>
  <c r="L89" i="81"/>
  <c r="K89" i="81"/>
  <c r="J89" i="81"/>
  <c r="I89" i="81"/>
  <c r="H89" i="81"/>
  <c r="G89" i="81"/>
  <c r="F89" i="81"/>
  <c r="D89" i="81"/>
  <c r="E89" i="81"/>
  <c r="O89" i="81"/>
  <c r="P89" i="81"/>
  <c r="C89" i="81"/>
  <c r="B89" i="81"/>
  <c r="A89" i="81"/>
  <c r="N88" i="81"/>
  <c r="M88" i="81"/>
  <c r="L88" i="81"/>
  <c r="K88" i="81"/>
  <c r="J88" i="81"/>
  <c r="I88" i="81"/>
  <c r="H88" i="81"/>
  <c r="G88" i="81"/>
  <c r="E88" i="81"/>
  <c r="F88" i="81"/>
  <c r="D88" i="81"/>
  <c r="O88" i="81"/>
  <c r="P88" i="81"/>
  <c r="C88" i="81"/>
  <c r="B88" i="81"/>
  <c r="A88" i="81"/>
  <c r="N87" i="81"/>
  <c r="M87" i="81"/>
  <c r="L87" i="81"/>
  <c r="K87" i="81"/>
  <c r="J87" i="81"/>
  <c r="I87" i="81"/>
  <c r="H87" i="81"/>
  <c r="G87" i="81"/>
  <c r="F87" i="81"/>
  <c r="E87" i="81"/>
  <c r="D87" i="81"/>
  <c r="O87" i="81"/>
  <c r="P87" i="81"/>
  <c r="C87" i="81"/>
  <c r="B87" i="81"/>
  <c r="A87" i="81"/>
  <c r="N86" i="81"/>
  <c r="M86" i="81"/>
  <c r="L86" i="81"/>
  <c r="K86" i="81"/>
  <c r="J86" i="81"/>
  <c r="I86" i="81"/>
  <c r="H86" i="81"/>
  <c r="G86" i="81"/>
  <c r="D86" i="81"/>
  <c r="E86" i="81"/>
  <c r="F86" i="81"/>
  <c r="O86" i="81"/>
  <c r="P86" i="81"/>
  <c r="C86" i="81"/>
  <c r="B86" i="81"/>
  <c r="A86" i="81"/>
  <c r="N85" i="81"/>
  <c r="M85" i="81"/>
  <c r="L85" i="81"/>
  <c r="K85" i="81"/>
  <c r="J85" i="81"/>
  <c r="I85" i="81"/>
  <c r="H85" i="81"/>
  <c r="G85" i="81"/>
  <c r="F85" i="81"/>
  <c r="E85" i="81"/>
  <c r="D85" i="81"/>
  <c r="O85" i="81"/>
  <c r="C85" i="81"/>
  <c r="B85" i="81"/>
  <c r="A85" i="81"/>
  <c r="N84" i="81"/>
  <c r="M84" i="81"/>
  <c r="L84" i="81"/>
  <c r="K84" i="81"/>
  <c r="J84" i="81"/>
  <c r="I84" i="81"/>
  <c r="H84" i="81"/>
  <c r="G84" i="81"/>
  <c r="E84" i="81"/>
  <c r="F84" i="81"/>
  <c r="D84" i="81"/>
  <c r="C84" i="81"/>
  <c r="B84" i="81"/>
  <c r="A84" i="81"/>
  <c r="N83" i="81"/>
  <c r="M83" i="81"/>
  <c r="L83" i="81"/>
  <c r="K83" i="81"/>
  <c r="J83" i="81"/>
  <c r="I83" i="81"/>
  <c r="H83" i="81"/>
  <c r="G83" i="81"/>
  <c r="F83" i="81"/>
  <c r="E83" i="81"/>
  <c r="D83" i="81"/>
  <c r="C83" i="81"/>
  <c r="B83" i="81"/>
  <c r="A83" i="81"/>
  <c r="N82" i="81"/>
  <c r="M82" i="81"/>
  <c r="L82" i="81"/>
  <c r="K82" i="81"/>
  <c r="J82" i="81"/>
  <c r="I82" i="81"/>
  <c r="H82" i="81"/>
  <c r="G82" i="81"/>
  <c r="E82" i="81"/>
  <c r="F82" i="81"/>
  <c r="D82" i="81"/>
  <c r="C82" i="81"/>
  <c r="B82" i="81"/>
  <c r="A82" i="81"/>
  <c r="N81" i="81"/>
  <c r="M81" i="81"/>
  <c r="L81" i="81"/>
  <c r="K81" i="81"/>
  <c r="J81" i="81"/>
  <c r="D81" i="81"/>
  <c r="E81" i="81"/>
  <c r="F81" i="81"/>
  <c r="G81" i="81"/>
  <c r="H81" i="81"/>
  <c r="I81" i="81"/>
  <c r="O81" i="81"/>
  <c r="P81" i="81"/>
  <c r="C81" i="81"/>
  <c r="B81" i="81"/>
  <c r="A81" i="81"/>
  <c r="N80" i="81"/>
  <c r="M80" i="81"/>
  <c r="L80" i="81"/>
  <c r="K80" i="81"/>
  <c r="J80" i="81"/>
  <c r="I80" i="81"/>
  <c r="H80" i="81"/>
  <c r="D80" i="81"/>
  <c r="E80" i="81"/>
  <c r="F80" i="81"/>
  <c r="G80" i="81"/>
  <c r="O80" i="81"/>
  <c r="P80" i="81"/>
  <c r="C80" i="81"/>
  <c r="B80" i="81"/>
  <c r="A80" i="81"/>
  <c r="N79" i="81"/>
  <c r="M79" i="81"/>
  <c r="L79" i="81"/>
  <c r="K79" i="81"/>
  <c r="J79" i="81"/>
  <c r="I79" i="81"/>
  <c r="H79" i="81"/>
  <c r="D79" i="81"/>
  <c r="E79" i="81"/>
  <c r="F79" i="81"/>
  <c r="G79" i="81"/>
  <c r="O79" i="81"/>
  <c r="P79" i="81"/>
  <c r="C79" i="81"/>
  <c r="B79" i="81"/>
  <c r="A79" i="81"/>
  <c r="N78" i="81"/>
  <c r="M78" i="81"/>
  <c r="L78" i="81"/>
  <c r="K78" i="81"/>
  <c r="J78" i="81"/>
  <c r="I78" i="81"/>
  <c r="H78" i="81"/>
  <c r="D78" i="81"/>
  <c r="E78" i="81"/>
  <c r="F78" i="81"/>
  <c r="G78" i="81"/>
  <c r="O78" i="81"/>
  <c r="P78" i="81"/>
  <c r="C78" i="81"/>
  <c r="B78" i="81"/>
  <c r="A78" i="81"/>
  <c r="I77" i="81"/>
  <c r="E77" i="81"/>
  <c r="D77" i="81"/>
  <c r="C77" i="81"/>
  <c r="B77" i="81"/>
  <c r="A77" i="81"/>
  <c r="N76" i="81"/>
  <c r="M76" i="81"/>
  <c r="L76" i="81"/>
  <c r="K76" i="81"/>
  <c r="J76" i="81"/>
  <c r="I76" i="81"/>
  <c r="H76" i="81"/>
  <c r="G76" i="81"/>
  <c r="E76" i="81"/>
  <c r="D76" i="81"/>
  <c r="F76" i="81"/>
  <c r="O76" i="81"/>
  <c r="P76" i="81"/>
  <c r="C76" i="81"/>
  <c r="B76" i="81"/>
  <c r="A76" i="81"/>
  <c r="N75" i="81"/>
  <c r="M75" i="81"/>
  <c r="L75" i="81"/>
  <c r="K75" i="81"/>
  <c r="J75" i="81"/>
  <c r="I75" i="81"/>
  <c r="H75" i="81"/>
  <c r="G75" i="81"/>
  <c r="F75" i="81"/>
  <c r="D75" i="81"/>
  <c r="E75" i="81"/>
  <c r="O75" i="81"/>
  <c r="P75" i="81"/>
  <c r="C75" i="81"/>
  <c r="B75" i="81"/>
  <c r="A75" i="81"/>
  <c r="N74" i="81"/>
  <c r="M74" i="81"/>
  <c r="L74" i="81"/>
  <c r="K74" i="81"/>
  <c r="J74" i="81"/>
  <c r="I74" i="81"/>
  <c r="H74" i="81"/>
  <c r="G74" i="81"/>
  <c r="E74" i="81"/>
  <c r="D74" i="81"/>
  <c r="F74" i="81"/>
  <c r="O74" i="81"/>
  <c r="P74" i="81"/>
  <c r="C74" i="81"/>
  <c r="B74" i="81"/>
  <c r="A74" i="81"/>
  <c r="N73" i="81"/>
  <c r="M73" i="81"/>
  <c r="L73" i="81"/>
  <c r="K73" i="81"/>
  <c r="J73" i="81"/>
  <c r="I73" i="81"/>
  <c r="H73" i="81"/>
  <c r="G73" i="81"/>
  <c r="F73" i="81"/>
  <c r="D73" i="81"/>
  <c r="E73" i="81"/>
  <c r="O73" i="81"/>
  <c r="P73" i="81"/>
  <c r="C73" i="81"/>
  <c r="B73" i="81"/>
  <c r="A73" i="81"/>
  <c r="N72" i="81"/>
  <c r="M72" i="81"/>
  <c r="L72" i="81"/>
  <c r="K72" i="81"/>
  <c r="J72" i="81"/>
  <c r="I72" i="81"/>
  <c r="H72" i="81"/>
  <c r="G72" i="81"/>
  <c r="D72" i="81"/>
  <c r="E72" i="81"/>
  <c r="F72" i="81"/>
  <c r="C72" i="81"/>
  <c r="B72" i="81"/>
  <c r="A72" i="81"/>
  <c r="N71" i="81"/>
  <c r="M71" i="81"/>
  <c r="L71" i="81"/>
  <c r="K71" i="81"/>
  <c r="J71" i="81"/>
  <c r="I71" i="81"/>
  <c r="H71" i="81"/>
  <c r="G71" i="81"/>
  <c r="F71" i="81"/>
  <c r="E71" i="81"/>
  <c r="D71" i="81"/>
  <c r="O71" i="81"/>
  <c r="P71" i="81"/>
  <c r="C71" i="81"/>
  <c r="B71" i="81"/>
  <c r="A71" i="81"/>
  <c r="N70" i="81"/>
  <c r="M70" i="81"/>
  <c r="L70" i="81"/>
  <c r="K70" i="81"/>
  <c r="J70" i="81"/>
  <c r="I70" i="81"/>
  <c r="H70" i="81"/>
  <c r="G70" i="81"/>
  <c r="D70" i="81"/>
  <c r="E70" i="81"/>
  <c r="F70" i="81"/>
  <c r="O70" i="81"/>
  <c r="P70" i="81"/>
  <c r="C70" i="81"/>
  <c r="B70" i="81"/>
  <c r="A70" i="81"/>
  <c r="N69" i="81"/>
  <c r="M69" i="81"/>
  <c r="L69" i="81"/>
  <c r="K69" i="81"/>
  <c r="J69" i="81"/>
  <c r="I69" i="81"/>
  <c r="H69" i="81"/>
  <c r="G69" i="81"/>
  <c r="F69" i="81"/>
  <c r="E69" i="81"/>
  <c r="D69" i="81"/>
  <c r="O69" i="81"/>
  <c r="C69" i="81"/>
  <c r="B69" i="81"/>
  <c r="A69" i="81"/>
  <c r="N68" i="81"/>
  <c r="M68" i="81"/>
  <c r="L68" i="81"/>
  <c r="K68" i="81"/>
  <c r="J68" i="81"/>
  <c r="I68" i="81"/>
  <c r="H68" i="81"/>
  <c r="G68" i="81"/>
  <c r="D68" i="81"/>
  <c r="E68" i="81"/>
  <c r="F68" i="81"/>
  <c r="O68" i="81"/>
  <c r="P68" i="81"/>
  <c r="C68" i="81"/>
  <c r="B68" i="81"/>
  <c r="A68" i="81"/>
  <c r="N67" i="81"/>
  <c r="M67" i="81"/>
  <c r="L67" i="81"/>
  <c r="K67" i="81"/>
  <c r="J67" i="81"/>
  <c r="I67" i="81"/>
  <c r="H67" i="81"/>
  <c r="G67" i="81"/>
  <c r="F67" i="81"/>
  <c r="E67" i="81"/>
  <c r="D67" i="81"/>
  <c r="O67" i="81"/>
  <c r="P67" i="81"/>
  <c r="C67" i="81"/>
  <c r="B67" i="81"/>
  <c r="A67" i="81"/>
  <c r="N66" i="81"/>
  <c r="M66" i="81"/>
  <c r="L66" i="81"/>
  <c r="K66" i="81"/>
  <c r="J66" i="81"/>
  <c r="I66" i="81"/>
  <c r="H66" i="81"/>
  <c r="G66" i="81"/>
  <c r="E66" i="81"/>
  <c r="F66" i="81"/>
  <c r="D66" i="81"/>
  <c r="C66" i="81"/>
  <c r="B66" i="81"/>
  <c r="A66" i="81"/>
  <c r="N65" i="81"/>
  <c r="M65" i="81"/>
  <c r="L65" i="81"/>
  <c r="K65" i="81"/>
  <c r="J65" i="81"/>
  <c r="I65" i="81"/>
  <c r="H65" i="81"/>
  <c r="G65" i="81"/>
  <c r="F65" i="81"/>
  <c r="E65" i="81"/>
  <c r="D65" i="81"/>
  <c r="C65" i="81"/>
  <c r="B65" i="81"/>
  <c r="A65" i="81"/>
  <c r="N64" i="81"/>
  <c r="M64" i="81"/>
  <c r="L64" i="81"/>
  <c r="K64" i="81"/>
  <c r="J64" i="81"/>
  <c r="I64" i="81"/>
  <c r="H64" i="81"/>
  <c r="D64" i="81"/>
  <c r="E64" i="81"/>
  <c r="F64" i="81"/>
  <c r="G64" i="81"/>
  <c r="O64" i="81"/>
  <c r="P64" i="81"/>
  <c r="C64" i="81"/>
  <c r="B64" i="81"/>
  <c r="A64" i="81"/>
  <c r="I63" i="81"/>
  <c r="E63" i="81"/>
  <c r="D63" i="81"/>
  <c r="O63" i="81"/>
  <c r="P63" i="81"/>
  <c r="C63" i="81"/>
  <c r="B63" i="81"/>
  <c r="A63" i="81"/>
  <c r="N62" i="81"/>
  <c r="M62" i="81"/>
  <c r="L62" i="81"/>
  <c r="K62" i="81"/>
  <c r="J62" i="81"/>
  <c r="I62" i="81"/>
  <c r="H62" i="81"/>
  <c r="D62" i="81"/>
  <c r="E62" i="81"/>
  <c r="F62" i="81"/>
  <c r="G62" i="81"/>
  <c r="O62" i="81"/>
  <c r="P62" i="81"/>
  <c r="C62" i="81"/>
  <c r="B62" i="81"/>
  <c r="A62" i="81"/>
  <c r="N61" i="81"/>
  <c r="M61" i="81"/>
  <c r="L61" i="81"/>
  <c r="K61" i="81"/>
  <c r="J61" i="81"/>
  <c r="I61" i="81"/>
  <c r="H61" i="81"/>
  <c r="G61" i="81"/>
  <c r="F61" i="81"/>
  <c r="E61" i="81"/>
  <c r="D61" i="81"/>
  <c r="C61" i="81"/>
  <c r="B61" i="81"/>
  <c r="A61" i="81"/>
  <c r="N60" i="81"/>
  <c r="M60" i="81"/>
  <c r="L60" i="81"/>
  <c r="K60" i="81"/>
  <c r="J60" i="81"/>
  <c r="I60" i="81"/>
  <c r="H60" i="81"/>
  <c r="G60" i="81"/>
  <c r="E60" i="81"/>
  <c r="D60" i="81"/>
  <c r="F60" i="81"/>
  <c r="O60" i="81"/>
  <c r="P60" i="81"/>
  <c r="C60" i="81"/>
  <c r="B60" i="81"/>
  <c r="A60" i="81"/>
  <c r="N59" i="81"/>
  <c r="M59" i="81"/>
  <c r="L59" i="81"/>
  <c r="K59" i="81"/>
  <c r="J59" i="81"/>
  <c r="I59" i="81"/>
  <c r="H59" i="81"/>
  <c r="G59" i="81"/>
  <c r="F59" i="81"/>
  <c r="D59" i="81"/>
  <c r="E59" i="81"/>
  <c r="O59" i="81"/>
  <c r="P59" i="81"/>
  <c r="C59" i="81"/>
  <c r="B59" i="81"/>
  <c r="A59" i="81"/>
  <c r="N58" i="81"/>
  <c r="M58" i="81"/>
  <c r="L58" i="81"/>
  <c r="K58" i="81"/>
  <c r="J58" i="81"/>
  <c r="I58" i="81"/>
  <c r="H58" i="81"/>
  <c r="G58" i="81"/>
  <c r="D58" i="81"/>
  <c r="E58" i="81"/>
  <c r="F58" i="81"/>
  <c r="O58" i="81"/>
  <c r="P58" i="81"/>
  <c r="C58" i="81"/>
  <c r="B58" i="81"/>
  <c r="A58" i="81"/>
  <c r="N57" i="81"/>
  <c r="M57" i="81"/>
  <c r="L57" i="81"/>
  <c r="K57" i="81"/>
  <c r="J57" i="81"/>
  <c r="I57" i="81"/>
  <c r="H57" i="81"/>
  <c r="G57" i="81"/>
  <c r="F57" i="81"/>
  <c r="D57" i="81"/>
  <c r="E57" i="81"/>
  <c r="O57" i="81"/>
  <c r="P57" i="81"/>
  <c r="C57" i="81"/>
  <c r="B57" i="81"/>
  <c r="A57" i="81"/>
  <c r="N56" i="81"/>
  <c r="M56" i="81"/>
  <c r="L56" i="81"/>
  <c r="K56" i="81"/>
  <c r="J56" i="81"/>
  <c r="I56" i="81"/>
  <c r="H56" i="81"/>
  <c r="G56" i="81"/>
  <c r="D56" i="81"/>
  <c r="E56" i="81"/>
  <c r="F56" i="81"/>
  <c r="O56" i="81"/>
  <c r="P56" i="81"/>
  <c r="C56" i="81"/>
  <c r="B56" i="81"/>
  <c r="A56" i="81"/>
  <c r="N55" i="81"/>
  <c r="M55" i="81"/>
  <c r="L55" i="81"/>
  <c r="K55" i="81"/>
  <c r="J55" i="81"/>
  <c r="I55" i="81"/>
  <c r="H55" i="81"/>
  <c r="G55" i="81"/>
  <c r="F55" i="81"/>
  <c r="E55" i="81"/>
  <c r="D55" i="81"/>
  <c r="O55" i="81"/>
  <c r="P55" i="81"/>
  <c r="C55" i="81"/>
  <c r="B55" i="81"/>
  <c r="A55" i="81"/>
  <c r="N54" i="81"/>
  <c r="M54" i="81"/>
  <c r="L54" i="81"/>
  <c r="K54" i="81"/>
  <c r="J54" i="81"/>
  <c r="I54" i="81"/>
  <c r="H54" i="81"/>
  <c r="G54" i="81"/>
  <c r="D54" i="81"/>
  <c r="E54" i="81"/>
  <c r="F54" i="81"/>
  <c r="C54" i="81"/>
  <c r="B54" i="81"/>
  <c r="A54" i="81"/>
  <c r="N53" i="81"/>
  <c r="M53" i="81"/>
  <c r="L53" i="81"/>
  <c r="K53" i="81"/>
  <c r="J53" i="81"/>
  <c r="I53" i="81"/>
  <c r="H53" i="81"/>
  <c r="G53" i="81"/>
  <c r="F53" i="81"/>
  <c r="E53" i="81"/>
  <c r="D53" i="81"/>
  <c r="O53" i="81"/>
  <c r="C53" i="81"/>
  <c r="B53" i="81"/>
  <c r="A53" i="81"/>
  <c r="N52" i="81"/>
  <c r="M52" i="81"/>
  <c r="L52" i="81"/>
  <c r="K52" i="81"/>
  <c r="J52" i="81"/>
  <c r="I52" i="81"/>
  <c r="H52" i="81"/>
  <c r="G52" i="81"/>
  <c r="E52" i="81"/>
  <c r="F52" i="81"/>
  <c r="D52" i="81"/>
  <c r="C52" i="81"/>
  <c r="B52" i="81"/>
  <c r="A52" i="81"/>
  <c r="N51" i="81"/>
  <c r="M51" i="81"/>
  <c r="L51" i="81"/>
  <c r="K51" i="81"/>
  <c r="J51" i="81"/>
  <c r="I51" i="81"/>
  <c r="H51" i="81"/>
  <c r="G51" i="81"/>
  <c r="F51" i="81"/>
  <c r="E51" i="81"/>
  <c r="D51" i="81"/>
  <c r="C51" i="81"/>
  <c r="B51" i="81"/>
  <c r="A51" i="81"/>
  <c r="N50" i="81"/>
  <c r="M50" i="81"/>
  <c r="L50" i="81"/>
  <c r="K50" i="81"/>
  <c r="J50" i="81"/>
  <c r="I50" i="81"/>
  <c r="H50" i="81"/>
  <c r="G50" i="81"/>
  <c r="D50" i="81"/>
  <c r="E50" i="81"/>
  <c r="F50" i="81"/>
  <c r="O50" i="81"/>
  <c r="P50" i="81"/>
  <c r="C50" i="81"/>
  <c r="B50" i="81"/>
  <c r="A50" i="81"/>
  <c r="I49" i="81"/>
  <c r="E49" i="81"/>
  <c r="D49" i="81"/>
  <c r="O49" i="81"/>
  <c r="P49" i="81"/>
  <c r="C49" i="81"/>
  <c r="B49" i="81"/>
  <c r="A49" i="81"/>
  <c r="N48" i="81"/>
  <c r="M48" i="81"/>
  <c r="L48" i="81"/>
  <c r="K48" i="81"/>
  <c r="J48" i="81"/>
  <c r="I48" i="81"/>
  <c r="H48" i="81"/>
  <c r="D48" i="81"/>
  <c r="E48" i="81"/>
  <c r="F48" i="81"/>
  <c r="G48" i="81"/>
  <c r="O48" i="81"/>
  <c r="P48" i="81"/>
  <c r="C48" i="81"/>
  <c r="B48" i="81"/>
  <c r="A48" i="81"/>
  <c r="N47" i="81"/>
  <c r="M47" i="81"/>
  <c r="L47" i="81"/>
  <c r="K47" i="81"/>
  <c r="J47" i="81"/>
  <c r="I47" i="81"/>
  <c r="H47" i="81"/>
  <c r="D47" i="81"/>
  <c r="E47" i="81"/>
  <c r="F47" i="81"/>
  <c r="G47" i="81"/>
  <c r="O47" i="81"/>
  <c r="P47" i="81"/>
  <c r="C47" i="81"/>
  <c r="B47" i="81"/>
  <c r="A47" i="81"/>
  <c r="N46" i="81"/>
  <c r="M46" i="81"/>
  <c r="L46" i="81"/>
  <c r="K46" i="81"/>
  <c r="J46" i="81"/>
  <c r="I46" i="81"/>
  <c r="H46" i="81"/>
  <c r="D46" i="81"/>
  <c r="E46" i="81"/>
  <c r="F46" i="81"/>
  <c r="G46" i="81"/>
  <c r="O46" i="81"/>
  <c r="P46" i="81"/>
  <c r="C46" i="81"/>
  <c r="B46" i="81"/>
  <c r="A46" i="81"/>
  <c r="N45" i="81"/>
  <c r="M45" i="81"/>
  <c r="L45" i="81"/>
  <c r="K45" i="81"/>
  <c r="J45" i="81"/>
  <c r="I45" i="81"/>
  <c r="H45" i="81"/>
  <c r="G45" i="81"/>
  <c r="F45" i="81"/>
  <c r="E45" i="81"/>
  <c r="D45" i="81"/>
  <c r="C45" i="81"/>
  <c r="B45" i="81"/>
  <c r="A45" i="81"/>
  <c r="N44" i="81"/>
  <c r="M44" i="81"/>
  <c r="L44" i="81"/>
  <c r="K44" i="81"/>
  <c r="J44" i="81"/>
  <c r="I44" i="81"/>
  <c r="H44" i="81"/>
  <c r="F44" i="81"/>
  <c r="E44" i="81"/>
  <c r="D44" i="81"/>
  <c r="C44" i="81"/>
  <c r="B44" i="81"/>
  <c r="A44" i="81"/>
  <c r="N43" i="81"/>
  <c r="M43" i="81"/>
  <c r="L43" i="81"/>
  <c r="K43" i="81"/>
  <c r="J43" i="81"/>
  <c r="I43" i="81"/>
  <c r="H43" i="81"/>
  <c r="G43" i="81"/>
  <c r="F43" i="81"/>
  <c r="E43" i="81"/>
  <c r="D43" i="81"/>
  <c r="O43" i="81"/>
  <c r="P43" i="81"/>
  <c r="C43" i="81"/>
  <c r="B43" i="81"/>
  <c r="A43" i="81"/>
  <c r="N42" i="81"/>
  <c r="M42" i="81"/>
  <c r="L42" i="81"/>
  <c r="K42" i="81"/>
  <c r="J42" i="81"/>
  <c r="I42" i="81"/>
  <c r="H42" i="81"/>
  <c r="G42" i="81"/>
  <c r="D42" i="81"/>
  <c r="E42" i="81"/>
  <c r="F42" i="81"/>
  <c r="O42" i="81"/>
  <c r="P42" i="81"/>
  <c r="C42" i="81"/>
  <c r="B42" i="81"/>
  <c r="A42" i="81"/>
  <c r="N41" i="81"/>
  <c r="M41" i="81"/>
  <c r="L41" i="81"/>
  <c r="K41" i="81"/>
  <c r="J41" i="81"/>
  <c r="I41" i="81"/>
  <c r="H41" i="81"/>
  <c r="G41" i="81"/>
  <c r="F41" i="81"/>
  <c r="E41" i="81"/>
  <c r="D41" i="81"/>
  <c r="O41" i="81"/>
  <c r="P41" i="81"/>
  <c r="C41" i="81"/>
  <c r="B41" i="81"/>
  <c r="A41" i="81"/>
  <c r="N40" i="81"/>
  <c r="M40" i="81"/>
  <c r="L40" i="81"/>
  <c r="K40" i="81"/>
  <c r="J40" i="81"/>
  <c r="I40" i="81"/>
  <c r="H40" i="81"/>
  <c r="G40" i="81"/>
  <c r="F40" i="81"/>
  <c r="E40" i="81"/>
  <c r="D40" i="81"/>
  <c r="O40" i="81"/>
  <c r="P40" i="81"/>
  <c r="C40" i="81"/>
  <c r="B40" i="81"/>
  <c r="A40" i="81"/>
  <c r="N39" i="81"/>
  <c r="M39" i="81"/>
  <c r="L39" i="81"/>
  <c r="K39" i="81"/>
  <c r="J39" i="81"/>
  <c r="I39" i="81"/>
  <c r="H39" i="81"/>
  <c r="G39" i="81"/>
  <c r="F39" i="81"/>
  <c r="E39" i="81"/>
  <c r="D39" i="81"/>
  <c r="O39" i="81"/>
  <c r="P39" i="81"/>
  <c r="C39" i="81"/>
  <c r="B39" i="81"/>
  <c r="A39" i="81"/>
  <c r="N38" i="81"/>
  <c r="M38" i="81"/>
  <c r="L38" i="81"/>
  <c r="K38" i="81"/>
  <c r="J38" i="81"/>
  <c r="I38" i="81"/>
  <c r="H38" i="81"/>
  <c r="G38" i="81"/>
  <c r="E38" i="81"/>
  <c r="F38" i="81"/>
  <c r="D38" i="81"/>
  <c r="O38" i="81"/>
  <c r="P38" i="81"/>
  <c r="C38" i="81"/>
  <c r="B38" i="81"/>
  <c r="A38" i="81"/>
  <c r="N37" i="81"/>
  <c r="M37" i="81"/>
  <c r="L37" i="81"/>
  <c r="K37" i="81"/>
  <c r="J37" i="81"/>
  <c r="I37" i="81"/>
  <c r="H37" i="81"/>
  <c r="G37" i="81"/>
  <c r="F37" i="81"/>
  <c r="E37" i="81"/>
  <c r="D37" i="81"/>
  <c r="O37" i="81"/>
  <c r="C37" i="81"/>
  <c r="B37" i="81"/>
  <c r="A37" i="81"/>
  <c r="N36" i="81"/>
  <c r="M36" i="81"/>
  <c r="L36" i="81"/>
  <c r="K36" i="81"/>
  <c r="J36" i="81"/>
  <c r="I36" i="81"/>
  <c r="H36" i="81"/>
  <c r="G36" i="81"/>
  <c r="F36" i="81"/>
  <c r="E36" i="81"/>
  <c r="D36" i="81"/>
  <c r="C36" i="81"/>
  <c r="B36" i="81"/>
  <c r="A36" i="81"/>
  <c r="I35" i="81"/>
  <c r="E35" i="81"/>
  <c r="D35" i="81"/>
  <c r="O35" i="81"/>
  <c r="P35" i="81"/>
  <c r="C35" i="81"/>
  <c r="B35" i="81"/>
  <c r="A35" i="81"/>
  <c r="N34" i="81"/>
  <c r="M34" i="81"/>
  <c r="L34" i="81"/>
  <c r="K34" i="81"/>
  <c r="J34" i="81"/>
  <c r="I34" i="81"/>
  <c r="H34" i="81"/>
  <c r="G34" i="81"/>
  <c r="E34" i="81"/>
  <c r="F34" i="81"/>
  <c r="D34" i="81"/>
  <c r="C34" i="81"/>
  <c r="B34" i="81"/>
  <c r="A34" i="81"/>
  <c r="N33" i="81"/>
  <c r="M33" i="81"/>
  <c r="L33" i="81"/>
  <c r="K33" i="81"/>
  <c r="J33" i="81"/>
  <c r="I33" i="81"/>
  <c r="H33" i="81"/>
  <c r="G33" i="81"/>
  <c r="F33" i="81"/>
  <c r="E33" i="81"/>
  <c r="D33" i="81"/>
  <c r="C33" i="81"/>
  <c r="B33" i="81"/>
  <c r="A33" i="81"/>
  <c r="N32" i="81"/>
  <c r="M32" i="81"/>
  <c r="L32" i="81"/>
  <c r="K32" i="81"/>
  <c r="J32" i="81"/>
  <c r="I32" i="81"/>
  <c r="H32" i="81"/>
  <c r="G32" i="81"/>
  <c r="D32" i="81"/>
  <c r="E32" i="81"/>
  <c r="F32" i="81"/>
  <c r="O32" i="81"/>
  <c r="P32" i="81"/>
  <c r="C32" i="81"/>
  <c r="B32" i="81"/>
  <c r="A32" i="81"/>
  <c r="N31" i="81"/>
  <c r="M31" i="81"/>
  <c r="L31" i="81"/>
  <c r="K31" i="81"/>
  <c r="J31" i="81"/>
  <c r="I31" i="81"/>
  <c r="H31" i="81"/>
  <c r="G31" i="81"/>
  <c r="D31" i="81"/>
  <c r="E31" i="81"/>
  <c r="F31" i="81"/>
  <c r="O31" i="81"/>
  <c r="P31" i="81"/>
  <c r="C31" i="81"/>
  <c r="B31" i="81"/>
  <c r="A31" i="81"/>
  <c r="N30" i="81"/>
  <c r="M30" i="81"/>
  <c r="L30" i="81"/>
  <c r="K30" i="81"/>
  <c r="J30" i="81"/>
  <c r="I30" i="81"/>
  <c r="H30" i="81"/>
  <c r="G30" i="81"/>
  <c r="D30" i="81"/>
  <c r="E30" i="81"/>
  <c r="F30" i="81"/>
  <c r="O30" i="81"/>
  <c r="P30" i="81"/>
  <c r="C30" i="81"/>
  <c r="B30" i="81"/>
  <c r="A30" i="81"/>
  <c r="N29" i="81"/>
  <c r="M29" i="81"/>
  <c r="L29" i="81"/>
  <c r="K29" i="81"/>
  <c r="J29" i="81"/>
  <c r="I29" i="81"/>
  <c r="H29" i="81"/>
  <c r="G29" i="81"/>
  <c r="D29" i="81"/>
  <c r="E29" i="81"/>
  <c r="F29" i="81"/>
  <c r="O29" i="81"/>
  <c r="P29" i="81"/>
  <c r="C29" i="81"/>
  <c r="B29" i="81"/>
  <c r="A29" i="81"/>
  <c r="N28" i="81"/>
  <c r="M28" i="81"/>
  <c r="L28" i="81"/>
  <c r="K28" i="81"/>
  <c r="J28" i="81"/>
  <c r="I28" i="81"/>
  <c r="H28" i="81"/>
  <c r="G28" i="81"/>
  <c r="F28" i="81"/>
  <c r="E28" i="81"/>
  <c r="D28" i="81"/>
  <c r="O28" i="81"/>
  <c r="P28" i="81"/>
  <c r="C28" i="81"/>
  <c r="B28" i="81"/>
  <c r="A28" i="81"/>
  <c r="N27" i="81"/>
  <c r="M27" i="81"/>
  <c r="L27" i="81"/>
  <c r="K27" i="81"/>
  <c r="J27" i="81"/>
  <c r="I27" i="81"/>
  <c r="H27" i="81"/>
  <c r="G27" i="81"/>
  <c r="F27" i="81"/>
  <c r="E27" i="81"/>
  <c r="D27" i="81"/>
  <c r="O27" i="81"/>
  <c r="P27" i="81"/>
  <c r="C27" i="81"/>
  <c r="B27" i="81"/>
  <c r="A27" i="81"/>
  <c r="N26" i="81"/>
  <c r="M26" i="81"/>
  <c r="L26" i="81"/>
  <c r="K26" i="81"/>
  <c r="J26" i="81"/>
  <c r="I26" i="81"/>
  <c r="H26" i="81"/>
  <c r="G26" i="81"/>
  <c r="D26" i="81"/>
  <c r="E26" i="81"/>
  <c r="F26" i="81"/>
  <c r="C26" i="81"/>
  <c r="B26" i="81"/>
  <c r="A26" i="81"/>
  <c r="N25" i="81"/>
  <c r="M25" i="81"/>
  <c r="L25" i="81"/>
  <c r="K25" i="81"/>
  <c r="J25" i="81"/>
  <c r="I25" i="81"/>
  <c r="H25" i="81"/>
  <c r="G25" i="81"/>
  <c r="F25" i="81"/>
  <c r="E25" i="81"/>
  <c r="D25" i="81"/>
  <c r="O25" i="81"/>
  <c r="P25" i="81"/>
  <c r="C25" i="81"/>
  <c r="B25" i="81"/>
  <c r="A25" i="81"/>
  <c r="N24" i="81"/>
  <c r="M24" i="81"/>
  <c r="L24" i="81"/>
  <c r="K24" i="81"/>
  <c r="J24" i="81"/>
  <c r="I24" i="81"/>
  <c r="H24" i="81"/>
  <c r="G24" i="81"/>
  <c r="F24" i="81"/>
  <c r="E24" i="81"/>
  <c r="D24" i="81"/>
  <c r="O24" i="81"/>
  <c r="P24" i="81"/>
  <c r="C24" i="81"/>
  <c r="B24" i="81"/>
  <c r="A24" i="81"/>
  <c r="N23" i="81"/>
  <c r="M23" i="81"/>
  <c r="L23" i="81"/>
  <c r="K23" i="81"/>
  <c r="J23" i="81"/>
  <c r="I23" i="81"/>
  <c r="H23" i="81"/>
  <c r="G23" i="81"/>
  <c r="F23" i="81"/>
  <c r="E23" i="81"/>
  <c r="D23" i="81"/>
  <c r="O23" i="81"/>
  <c r="P23" i="81"/>
  <c r="C23" i="81"/>
  <c r="B23" i="81"/>
  <c r="A23" i="81"/>
  <c r="N22" i="81"/>
  <c r="M22" i="81"/>
  <c r="L22" i="81"/>
  <c r="K22" i="81"/>
  <c r="J22" i="81"/>
  <c r="I22" i="81"/>
  <c r="H22" i="81"/>
  <c r="G22" i="81"/>
  <c r="D22" i="81"/>
  <c r="E22" i="81"/>
  <c r="F22" i="81"/>
  <c r="O22" i="81"/>
  <c r="P22" i="81"/>
  <c r="C22" i="81"/>
  <c r="B22" i="81"/>
  <c r="A22" i="81"/>
  <c r="I21" i="81"/>
  <c r="E21" i="81"/>
  <c r="D21" i="81"/>
  <c r="O21" i="81"/>
  <c r="C21" i="81"/>
  <c r="B21" i="81"/>
  <c r="A21" i="81"/>
  <c r="N20" i="81"/>
  <c r="M20" i="81"/>
  <c r="L20" i="81"/>
  <c r="K20" i="81"/>
  <c r="J20" i="81"/>
  <c r="I20" i="81"/>
  <c r="D20" i="81"/>
  <c r="E20" i="81"/>
  <c r="F20" i="81"/>
  <c r="G20" i="81"/>
  <c r="H20" i="81"/>
  <c r="O20" i="81"/>
  <c r="P20" i="81"/>
  <c r="C20" i="81"/>
  <c r="B20" i="81"/>
  <c r="A20" i="81"/>
  <c r="N19" i="81"/>
  <c r="M19" i="81"/>
  <c r="L19" i="81"/>
  <c r="K19" i="81"/>
  <c r="J19" i="81"/>
  <c r="I19" i="81"/>
  <c r="D19" i="81"/>
  <c r="E19" i="81"/>
  <c r="F19" i="81"/>
  <c r="G19" i="81"/>
  <c r="H19" i="81"/>
  <c r="O19" i="81"/>
  <c r="P19" i="81"/>
  <c r="C19" i="81"/>
  <c r="B19" i="81"/>
  <c r="A19" i="81"/>
  <c r="N18" i="81"/>
  <c r="M18" i="81"/>
  <c r="L18" i="81"/>
  <c r="K18" i="81"/>
  <c r="J18" i="81"/>
  <c r="I18" i="81"/>
  <c r="D18" i="81"/>
  <c r="E18" i="81"/>
  <c r="F18" i="81"/>
  <c r="G18" i="81"/>
  <c r="H18" i="81"/>
  <c r="O18" i="81"/>
  <c r="P18" i="81"/>
  <c r="C18" i="81"/>
  <c r="B18" i="81"/>
  <c r="A18" i="81"/>
  <c r="N17" i="81"/>
  <c r="M17" i="81"/>
  <c r="L17" i="81"/>
  <c r="K17" i="81"/>
  <c r="J17" i="81"/>
  <c r="I17" i="81"/>
  <c r="H17" i="81"/>
  <c r="G17" i="81"/>
  <c r="F17" i="81"/>
  <c r="E17" i="81"/>
  <c r="D17" i="81"/>
  <c r="O17" i="81"/>
  <c r="P17" i="81"/>
  <c r="C17" i="81"/>
  <c r="B17" i="81"/>
  <c r="A17" i="81"/>
  <c r="C16" i="81"/>
  <c r="B16" i="81"/>
  <c r="A16" i="81"/>
  <c r="N15" i="81"/>
  <c r="M15" i="81"/>
  <c r="L15" i="81"/>
  <c r="K15" i="81"/>
  <c r="J15" i="81"/>
  <c r="I15" i="81"/>
  <c r="H15" i="81"/>
  <c r="G15" i="81"/>
  <c r="F15" i="81"/>
  <c r="E15" i="81"/>
  <c r="D15" i="81"/>
  <c r="O15" i="81"/>
  <c r="P15" i="81"/>
  <c r="C15" i="81"/>
  <c r="B15" i="81"/>
  <c r="A15" i="81"/>
  <c r="N14" i="81"/>
  <c r="M14" i="81"/>
  <c r="L14" i="81"/>
  <c r="K14" i="81"/>
  <c r="J14" i="81"/>
  <c r="I14" i="81"/>
  <c r="H14" i="81"/>
  <c r="G14" i="81"/>
  <c r="D14" i="81"/>
  <c r="E14" i="81"/>
  <c r="F14" i="81"/>
  <c r="O14" i="81"/>
  <c r="P14" i="81"/>
  <c r="C14" i="81"/>
  <c r="B14" i="81"/>
  <c r="A14" i="81"/>
  <c r="N13" i="81"/>
  <c r="M13" i="81"/>
  <c r="L13" i="81"/>
  <c r="K13" i="81"/>
  <c r="J13" i="81"/>
  <c r="I13" i="81"/>
  <c r="H13" i="81"/>
  <c r="G13" i="81"/>
  <c r="F13" i="81"/>
  <c r="E13" i="81"/>
  <c r="D13" i="81"/>
  <c r="O13" i="81"/>
  <c r="P13" i="81"/>
  <c r="C13" i="81"/>
  <c r="B13" i="81"/>
  <c r="A13" i="81"/>
  <c r="N12" i="81"/>
  <c r="M12" i="81"/>
  <c r="L12" i="81"/>
  <c r="K12" i="81"/>
  <c r="J12" i="81"/>
  <c r="I12" i="81"/>
  <c r="H12" i="81"/>
  <c r="G12" i="81"/>
  <c r="F12" i="81"/>
  <c r="E12" i="81"/>
  <c r="D12" i="81"/>
  <c r="O12" i="81"/>
  <c r="P12" i="81"/>
  <c r="C12" i="81"/>
  <c r="B12" i="81"/>
  <c r="A12" i="81"/>
  <c r="N11" i="81"/>
  <c r="M11" i="81"/>
  <c r="L11" i="81"/>
  <c r="K11" i="81"/>
  <c r="J11" i="81"/>
  <c r="I11" i="81"/>
  <c r="H11" i="81"/>
  <c r="G11" i="81"/>
  <c r="F11" i="81"/>
  <c r="E11" i="81"/>
  <c r="D11" i="81"/>
  <c r="O11" i="81"/>
  <c r="P11" i="81"/>
  <c r="C11" i="81"/>
  <c r="B11" i="81"/>
  <c r="A11" i="81"/>
  <c r="N10" i="81"/>
  <c r="M10" i="81"/>
  <c r="L10" i="81"/>
  <c r="K10" i="81"/>
  <c r="J10" i="81"/>
  <c r="I10" i="81"/>
  <c r="H10" i="81"/>
  <c r="G10" i="81"/>
  <c r="D10" i="81"/>
  <c r="E10" i="81"/>
  <c r="F10" i="81"/>
  <c r="O10" i="81"/>
  <c r="P10" i="81"/>
  <c r="C10" i="81"/>
  <c r="B10" i="81"/>
  <c r="A10" i="81"/>
  <c r="N9" i="81"/>
  <c r="M9" i="81"/>
  <c r="L9" i="81"/>
  <c r="K9" i="81"/>
  <c r="D9" i="81"/>
  <c r="E9" i="81"/>
  <c r="F9" i="81"/>
  <c r="I9" i="81"/>
  <c r="J9" i="81"/>
  <c r="O9" i="81"/>
  <c r="P9" i="81"/>
  <c r="C9" i="81"/>
  <c r="B9" i="81"/>
  <c r="A9" i="81"/>
  <c r="N8" i="81"/>
  <c r="M8" i="81"/>
  <c r="L8" i="81"/>
  <c r="K8" i="81"/>
  <c r="J8" i="81"/>
  <c r="I8" i="81"/>
  <c r="H8" i="81"/>
  <c r="G8" i="81"/>
  <c r="D8" i="81"/>
  <c r="E8" i="81"/>
  <c r="F8" i="81"/>
  <c r="O8" i="81"/>
  <c r="P8" i="81"/>
  <c r="C8" i="81"/>
  <c r="B8" i="81"/>
  <c r="A8" i="81"/>
  <c r="P114" i="81"/>
  <c r="O104" i="81"/>
  <c r="P104" i="81"/>
  <c r="P102" i="81"/>
  <c r="P94" i="81"/>
  <c r="O90" i="81"/>
  <c r="P90" i="81"/>
  <c r="P85" i="81"/>
  <c r="O77" i="81"/>
  <c r="P77" i="81"/>
  <c r="P69" i="81"/>
  <c r="P53" i="81"/>
  <c r="P37" i="81"/>
  <c r="P21" i="81"/>
  <c r="I118" i="79"/>
  <c r="E118" i="79"/>
  <c r="D118" i="79"/>
  <c r="O118" i="79"/>
  <c r="P118" i="79"/>
  <c r="C118" i="79"/>
  <c r="B118" i="79"/>
  <c r="A118" i="79"/>
  <c r="N117" i="79"/>
  <c r="M117" i="79"/>
  <c r="L117" i="79"/>
  <c r="K117" i="79"/>
  <c r="J117" i="79"/>
  <c r="I117" i="79"/>
  <c r="H117" i="79"/>
  <c r="G117" i="79"/>
  <c r="F117" i="79"/>
  <c r="E117" i="79"/>
  <c r="D117" i="79"/>
  <c r="C117" i="79"/>
  <c r="B117" i="79"/>
  <c r="A117" i="79"/>
  <c r="N116" i="79"/>
  <c r="M116" i="79"/>
  <c r="L116" i="79"/>
  <c r="K116" i="79"/>
  <c r="J116" i="79"/>
  <c r="I116" i="79"/>
  <c r="H116" i="79"/>
  <c r="G116" i="79"/>
  <c r="F116" i="79"/>
  <c r="E116" i="79"/>
  <c r="D116" i="79"/>
  <c r="C116" i="79"/>
  <c r="B116" i="79"/>
  <c r="A116" i="79"/>
  <c r="N115" i="79"/>
  <c r="M115" i="79"/>
  <c r="L115" i="79"/>
  <c r="K115" i="79"/>
  <c r="J115" i="79"/>
  <c r="I115" i="79"/>
  <c r="H115" i="79"/>
  <c r="G115" i="79"/>
  <c r="F115" i="79"/>
  <c r="E115" i="79"/>
  <c r="D115" i="79"/>
  <c r="C115" i="79"/>
  <c r="B115" i="79"/>
  <c r="A115" i="79"/>
  <c r="N114" i="79"/>
  <c r="M114" i="79"/>
  <c r="L114" i="79"/>
  <c r="K114" i="79"/>
  <c r="J114" i="79"/>
  <c r="I114" i="79"/>
  <c r="H114" i="79"/>
  <c r="G114" i="79"/>
  <c r="F114" i="79"/>
  <c r="E114" i="79"/>
  <c r="D114" i="79"/>
  <c r="C114" i="79"/>
  <c r="B114" i="79"/>
  <c r="A114" i="79"/>
  <c r="N113" i="79"/>
  <c r="M113" i="79"/>
  <c r="L113" i="79"/>
  <c r="K113" i="79"/>
  <c r="J113" i="79"/>
  <c r="I113" i="79"/>
  <c r="H113" i="79"/>
  <c r="G113" i="79"/>
  <c r="F113" i="79"/>
  <c r="E113" i="79"/>
  <c r="D113" i="79"/>
  <c r="C113" i="79"/>
  <c r="B113" i="79"/>
  <c r="A113" i="79"/>
  <c r="N112" i="79"/>
  <c r="M112" i="79"/>
  <c r="L112" i="79"/>
  <c r="K112" i="79"/>
  <c r="J112" i="79"/>
  <c r="I112" i="79"/>
  <c r="H112" i="79"/>
  <c r="G112" i="79"/>
  <c r="F112" i="79"/>
  <c r="E112" i="79"/>
  <c r="D112" i="79"/>
  <c r="C112" i="79"/>
  <c r="B112" i="79"/>
  <c r="A112" i="79"/>
  <c r="N111" i="79"/>
  <c r="M111" i="79"/>
  <c r="L111" i="79"/>
  <c r="K111" i="79"/>
  <c r="J111" i="79"/>
  <c r="I111" i="79"/>
  <c r="H111" i="79"/>
  <c r="G111" i="79"/>
  <c r="F111" i="79"/>
  <c r="E111" i="79"/>
  <c r="D111" i="79"/>
  <c r="C111" i="79"/>
  <c r="B111" i="79"/>
  <c r="A111" i="79"/>
  <c r="N110" i="79"/>
  <c r="M110" i="79"/>
  <c r="L110" i="79"/>
  <c r="K110" i="79"/>
  <c r="J110" i="79"/>
  <c r="I110" i="79"/>
  <c r="H110" i="79"/>
  <c r="G110" i="79"/>
  <c r="F110" i="79"/>
  <c r="E110" i="79"/>
  <c r="D110" i="79"/>
  <c r="C110" i="79"/>
  <c r="B110" i="79"/>
  <c r="A110" i="79"/>
  <c r="N109" i="79"/>
  <c r="M109" i="79"/>
  <c r="L109" i="79"/>
  <c r="K109" i="79"/>
  <c r="J109" i="79"/>
  <c r="I109" i="79"/>
  <c r="H109" i="79"/>
  <c r="G109" i="79"/>
  <c r="F109" i="79"/>
  <c r="E109" i="79"/>
  <c r="D109" i="79"/>
  <c r="C109" i="79"/>
  <c r="B109" i="79"/>
  <c r="A109" i="79"/>
  <c r="N108" i="79"/>
  <c r="M108" i="79"/>
  <c r="L108" i="79"/>
  <c r="K108" i="79"/>
  <c r="J108" i="79"/>
  <c r="I108" i="79"/>
  <c r="H108" i="79"/>
  <c r="G108" i="79"/>
  <c r="F108" i="79"/>
  <c r="E108" i="79"/>
  <c r="D108" i="79"/>
  <c r="C108" i="79"/>
  <c r="B108" i="79"/>
  <c r="A108" i="79"/>
  <c r="N107" i="79"/>
  <c r="M107" i="79"/>
  <c r="L107" i="79"/>
  <c r="K107" i="79"/>
  <c r="J107" i="79"/>
  <c r="I107" i="79"/>
  <c r="H107" i="79"/>
  <c r="G107" i="79"/>
  <c r="F107" i="79"/>
  <c r="E107" i="79"/>
  <c r="D107" i="79"/>
  <c r="C107" i="79"/>
  <c r="B107" i="79"/>
  <c r="A107" i="79"/>
  <c r="N106" i="79"/>
  <c r="M106" i="79"/>
  <c r="L106" i="79"/>
  <c r="K106" i="79"/>
  <c r="J106" i="79"/>
  <c r="I106" i="79"/>
  <c r="H106" i="79"/>
  <c r="G106" i="79"/>
  <c r="F106" i="79"/>
  <c r="E106" i="79"/>
  <c r="D106" i="79"/>
  <c r="C106" i="79"/>
  <c r="B106" i="79"/>
  <c r="A106" i="79"/>
  <c r="N105" i="79"/>
  <c r="M105" i="79"/>
  <c r="L105" i="79"/>
  <c r="K105" i="79"/>
  <c r="J105" i="79"/>
  <c r="I105" i="79"/>
  <c r="H105" i="79"/>
  <c r="G105" i="79"/>
  <c r="F105" i="79"/>
  <c r="E105" i="79"/>
  <c r="D105" i="79"/>
  <c r="C105" i="79"/>
  <c r="B105" i="79"/>
  <c r="A105" i="79"/>
  <c r="I104" i="79"/>
  <c r="E104" i="79"/>
  <c r="D104" i="79"/>
  <c r="C104" i="79"/>
  <c r="B104" i="79"/>
  <c r="A104" i="79"/>
  <c r="N103" i="79"/>
  <c r="M103" i="79"/>
  <c r="L103" i="79"/>
  <c r="K103" i="79"/>
  <c r="J103" i="79"/>
  <c r="I103" i="79"/>
  <c r="H103" i="79"/>
  <c r="G103" i="79"/>
  <c r="F103" i="79"/>
  <c r="E103" i="79"/>
  <c r="D103" i="79"/>
  <c r="C103" i="79"/>
  <c r="B103" i="79"/>
  <c r="A103" i="79"/>
  <c r="N102" i="79"/>
  <c r="M102" i="79"/>
  <c r="L102" i="79"/>
  <c r="K102" i="79"/>
  <c r="J102" i="79"/>
  <c r="I102" i="79"/>
  <c r="H102" i="79"/>
  <c r="G102" i="79"/>
  <c r="O102" i="79"/>
  <c r="F102" i="79"/>
  <c r="E102" i="79"/>
  <c r="D102" i="79"/>
  <c r="C102" i="79"/>
  <c r="B102" i="79"/>
  <c r="A102" i="79"/>
  <c r="N101" i="79"/>
  <c r="M101" i="79"/>
  <c r="L101" i="79"/>
  <c r="K101" i="79"/>
  <c r="J101" i="79"/>
  <c r="I101" i="79"/>
  <c r="H101" i="79"/>
  <c r="G101" i="79"/>
  <c r="F101" i="79"/>
  <c r="E101" i="79"/>
  <c r="D101" i="79"/>
  <c r="C101" i="79"/>
  <c r="B101" i="79"/>
  <c r="A101" i="79"/>
  <c r="N100" i="79"/>
  <c r="M100" i="79"/>
  <c r="L100" i="79"/>
  <c r="K100" i="79"/>
  <c r="J100" i="79"/>
  <c r="I100" i="79"/>
  <c r="H100" i="79"/>
  <c r="G100" i="79"/>
  <c r="F100" i="79"/>
  <c r="E100" i="79"/>
  <c r="D100" i="79"/>
  <c r="C100" i="79"/>
  <c r="B100" i="79"/>
  <c r="A100" i="79"/>
  <c r="N99" i="79"/>
  <c r="M99" i="79"/>
  <c r="L99" i="79"/>
  <c r="K99" i="79"/>
  <c r="J99" i="79"/>
  <c r="I99" i="79"/>
  <c r="H99" i="79"/>
  <c r="G99" i="79"/>
  <c r="F99" i="79"/>
  <c r="E99" i="79"/>
  <c r="D99" i="79"/>
  <c r="C99" i="79"/>
  <c r="B99" i="79"/>
  <c r="A99" i="79"/>
  <c r="N98" i="79"/>
  <c r="M98" i="79"/>
  <c r="L98" i="79"/>
  <c r="K98" i="79"/>
  <c r="J98" i="79"/>
  <c r="I98" i="79"/>
  <c r="H98" i="79"/>
  <c r="G98" i="79"/>
  <c r="F98" i="79"/>
  <c r="E98" i="79"/>
  <c r="D98" i="79"/>
  <c r="C98" i="79"/>
  <c r="B98" i="79"/>
  <c r="A98" i="79"/>
  <c r="N97" i="79"/>
  <c r="M97" i="79"/>
  <c r="L97" i="79"/>
  <c r="K97" i="79"/>
  <c r="J97" i="79"/>
  <c r="I97" i="79"/>
  <c r="H97" i="79"/>
  <c r="G97" i="79"/>
  <c r="F97" i="79"/>
  <c r="E97" i="79"/>
  <c r="O97" i="79"/>
  <c r="P97" i="79"/>
  <c r="D97" i="79"/>
  <c r="C97" i="79"/>
  <c r="B97" i="79"/>
  <c r="A97" i="79"/>
  <c r="N96" i="79"/>
  <c r="M96" i="79"/>
  <c r="L96" i="79"/>
  <c r="K96" i="79"/>
  <c r="J96" i="79"/>
  <c r="I96" i="79"/>
  <c r="H96" i="79"/>
  <c r="G96" i="79"/>
  <c r="F96" i="79"/>
  <c r="E96" i="79"/>
  <c r="D96" i="79"/>
  <c r="C96" i="79"/>
  <c r="B96" i="79"/>
  <c r="A96" i="79"/>
  <c r="N95" i="79"/>
  <c r="M95" i="79"/>
  <c r="L95" i="79"/>
  <c r="K95" i="79"/>
  <c r="J95" i="79"/>
  <c r="I95" i="79"/>
  <c r="H95" i="79"/>
  <c r="G95" i="79"/>
  <c r="F95" i="79"/>
  <c r="E95" i="79"/>
  <c r="D95" i="79"/>
  <c r="C95" i="79"/>
  <c r="B95" i="79"/>
  <c r="A95" i="79"/>
  <c r="N94" i="79"/>
  <c r="M94" i="79"/>
  <c r="L94" i="79"/>
  <c r="K94" i="79"/>
  <c r="J94" i="79"/>
  <c r="I94" i="79"/>
  <c r="H94" i="79"/>
  <c r="G94" i="79"/>
  <c r="F94" i="79"/>
  <c r="E94" i="79"/>
  <c r="D94" i="79"/>
  <c r="C94" i="79"/>
  <c r="B94" i="79"/>
  <c r="A94" i="79"/>
  <c r="N93" i="79"/>
  <c r="M93" i="79"/>
  <c r="L93" i="79"/>
  <c r="K93" i="79"/>
  <c r="J93" i="79"/>
  <c r="I93" i="79"/>
  <c r="H93" i="79"/>
  <c r="G93" i="79"/>
  <c r="F93" i="79"/>
  <c r="E93" i="79"/>
  <c r="D93" i="79"/>
  <c r="C93" i="79"/>
  <c r="B93" i="79"/>
  <c r="A93" i="79"/>
  <c r="N92" i="79"/>
  <c r="M92" i="79"/>
  <c r="L92" i="79"/>
  <c r="K92" i="79"/>
  <c r="J92" i="79"/>
  <c r="I92" i="79"/>
  <c r="H92" i="79"/>
  <c r="G92" i="79"/>
  <c r="F92" i="79"/>
  <c r="E92" i="79"/>
  <c r="D92" i="79"/>
  <c r="C92" i="79"/>
  <c r="B92" i="79"/>
  <c r="A92" i="79"/>
  <c r="N91" i="79"/>
  <c r="M91" i="79"/>
  <c r="L91" i="79"/>
  <c r="K91" i="79"/>
  <c r="J91" i="79"/>
  <c r="I91" i="79"/>
  <c r="H91" i="79"/>
  <c r="G91" i="79"/>
  <c r="F91" i="79"/>
  <c r="E91" i="79"/>
  <c r="D91" i="79"/>
  <c r="C91" i="79"/>
  <c r="B91" i="79"/>
  <c r="A91" i="79"/>
  <c r="I90" i="79"/>
  <c r="E90" i="79"/>
  <c r="D90" i="79"/>
  <c r="C90" i="79"/>
  <c r="B90" i="79"/>
  <c r="A90" i="79"/>
  <c r="N89" i="79"/>
  <c r="M89" i="79"/>
  <c r="L89" i="79"/>
  <c r="K89" i="79"/>
  <c r="J89" i="79"/>
  <c r="I89" i="79"/>
  <c r="H89" i="79"/>
  <c r="G89" i="79"/>
  <c r="F89" i="79"/>
  <c r="E89" i="79"/>
  <c r="D89" i="79"/>
  <c r="C89" i="79"/>
  <c r="B89" i="79"/>
  <c r="A89" i="79"/>
  <c r="N88" i="79"/>
  <c r="M88" i="79"/>
  <c r="L88" i="79"/>
  <c r="K88" i="79"/>
  <c r="J88" i="79"/>
  <c r="I88" i="79"/>
  <c r="H88" i="79"/>
  <c r="G88" i="79"/>
  <c r="F88" i="79"/>
  <c r="E88" i="79"/>
  <c r="D88" i="79"/>
  <c r="C88" i="79"/>
  <c r="B88" i="79"/>
  <c r="A88" i="79"/>
  <c r="N87" i="79"/>
  <c r="M87" i="79"/>
  <c r="L87" i="79"/>
  <c r="K87" i="79"/>
  <c r="J87" i="79"/>
  <c r="I87" i="79"/>
  <c r="H87" i="79"/>
  <c r="G87" i="79"/>
  <c r="F87" i="79"/>
  <c r="E87" i="79"/>
  <c r="D87" i="79"/>
  <c r="C87" i="79"/>
  <c r="B87" i="79"/>
  <c r="A87" i="79"/>
  <c r="N86" i="79"/>
  <c r="M86" i="79"/>
  <c r="L86" i="79"/>
  <c r="K86" i="79"/>
  <c r="J86" i="79"/>
  <c r="I86" i="79"/>
  <c r="H86" i="79"/>
  <c r="G86" i="79"/>
  <c r="F86" i="79"/>
  <c r="E86" i="79"/>
  <c r="D86" i="79"/>
  <c r="C86" i="79"/>
  <c r="B86" i="79"/>
  <c r="A86" i="79"/>
  <c r="N85" i="79"/>
  <c r="M85" i="79"/>
  <c r="L85" i="79"/>
  <c r="K85" i="79"/>
  <c r="J85" i="79"/>
  <c r="I85" i="79"/>
  <c r="H85" i="79"/>
  <c r="G85" i="79"/>
  <c r="F85" i="79"/>
  <c r="E85" i="79"/>
  <c r="D85" i="79"/>
  <c r="C85" i="79"/>
  <c r="B85" i="79"/>
  <c r="A85" i="79"/>
  <c r="N84" i="79"/>
  <c r="M84" i="79"/>
  <c r="L84" i="79"/>
  <c r="K84" i="79"/>
  <c r="J84" i="79"/>
  <c r="I84" i="79"/>
  <c r="H84" i="79"/>
  <c r="G84" i="79"/>
  <c r="F84" i="79"/>
  <c r="E84" i="79"/>
  <c r="D84" i="79"/>
  <c r="C84" i="79"/>
  <c r="B84" i="79"/>
  <c r="A84" i="79"/>
  <c r="N83" i="79"/>
  <c r="M83" i="79"/>
  <c r="L83" i="79"/>
  <c r="K83" i="79"/>
  <c r="J83" i="79"/>
  <c r="I83" i="79"/>
  <c r="H83" i="79"/>
  <c r="G83" i="79"/>
  <c r="F83" i="79"/>
  <c r="E83" i="79"/>
  <c r="D83" i="79"/>
  <c r="C83" i="79"/>
  <c r="B83" i="79"/>
  <c r="A83" i="79"/>
  <c r="N82" i="79"/>
  <c r="M82" i="79"/>
  <c r="L82" i="79"/>
  <c r="K82" i="79"/>
  <c r="J82" i="79"/>
  <c r="I82" i="79"/>
  <c r="H82" i="79"/>
  <c r="G82" i="79"/>
  <c r="F82" i="79"/>
  <c r="E82" i="79"/>
  <c r="D82" i="79"/>
  <c r="C82" i="79"/>
  <c r="B82" i="79"/>
  <c r="A82" i="79"/>
  <c r="N81" i="79"/>
  <c r="M81" i="79"/>
  <c r="L81" i="79"/>
  <c r="K81" i="79"/>
  <c r="J81" i="79"/>
  <c r="I81" i="79"/>
  <c r="H81" i="79"/>
  <c r="G81" i="79"/>
  <c r="F81" i="79"/>
  <c r="E81" i="79"/>
  <c r="D81" i="79"/>
  <c r="C81" i="79"/>
  <c r="B81" i="79"/>
  <c r="A81" i="79"/>
  <c r="N80" i="79"/>
  <c r="M80" i="79"/>
  <c r="L80" i="79"/>
  <c r="K80" i="79"/>
  <c r="J80" i="79"/>
  <c r="I80" i="79"/>
  <c r="H80" i="79"/>
  <c r="G80" i="79"/>
  <c r="F80" i="79"/>
  <c r="E80" i="79"/>
  <c r="D80" i="79"/>
  <c r="C80" i="79"/>
  <c r="B80" i="79"/>
  <c r="A80" i="79"/>
  <c r="N79" i="79"/>
  <c r="M79" i="79"/>
  <c r="L79" i="79"/>
  <c r="K79" i="79"/>
  <c r="J79" i="79"/>
  <c r="I79" i="79"/>
  <c r="H79" i="79"/>
  <c r="G79" i="79"/>
  <c r="F79" i="79"/>
  <c r="E79" i="79"/>
  <c r="D79" i="79"/>
  <c r="C79" i="79"/>
  <c r="B79" i="79"/>
  <c r="A79" i="79"/>
  <c r="N78" i="79"/>
  <c r="M78" i="79"/>
  <c r="L78" i="79"/>
  <c r="K78" i="79"/>
  <c r="J78" i="79"/>
  <c r="I78" i="79"/>
  <c r="H78" i="79"/>
  <c r="G78" i="79"/>
  <c r="F78" i="79"/>
  <c r="E78" i="79"/>
  <c r="D78" i="79"/>
  <c r="C78" i="79"/>
  <c r="B78" i="79"/>
  <c r="A78" i="79"/>
  <c r="I77" i="79"/>
  <c r="E77" i="79"/>
  <c r="D77" i="79"/>
  <c r="C77" i="79"/>
  <c r="B77" i="79"/>
  <c r="A77" i="79"/>
  <c r="N76" i="79"/>
  <c r="M76" i="79"/>
  <c r="L76" i="79"/>
  <c r="K76" i="79"/>
  <c r="J76" i="79"/>
  <c r="I76" i="79"/>
  <c r="H76" i="79"/>
  <c r="G76" i="79"/>
  <c r="F76" i="79"/>
  <c r="E76" i="79"/>
  <c r="D76" i="79"/>
  <c r="C76" i="79"/>
  <c r="B76" i="79"/>
  <c r="A76" i="79"/>
  <c r="N75" i="79"/>
  <c r="M75" i="79"/>
  <c r="L75" i="79"/>
  <c r="K75" i="79"/>
  <c r="J75" i="79"/>
  <c r="I75" i="79"/>
  <c r="H75" i="79"/>
  <c r="G75" i="79"/>
  <c r="F75" i="79"/>
  <c r="E75" i="79"/>
  <c r="D75" i="79"/>
  <c r="C75" i="79"/>
  <c r="B75" i="79"/>
  <c r="A75" i="79"/>
  <c r="N74" i="79"/>
  <c r="M74" i="79"/>
  <c r="L74" i="79"/>
  <c r="K74" i="79"/>
  <c r="J74" i="79"/>
  <c r="I74" i="79"/>
  <c r="H74" i="79"/>
  <c r="G74" i="79"/>
  <c r="F74" i="79"/>
  <c r="E74" i="79"/>
  <c r="D74" i="79"/>
  <c r="C74" i="79"/>
  <c r="B74" i="79"/>
  <c r="A74" i="79"/>
  <c r="N73" i="79"/>
  <c r="M73" i="79"/>
  <c r="L73" i="79"/>
  <c r="K73" i="79"/>
  <c r="J73" i="79"/>
  <c r="I73" i="79"/>
  <c r="H73" i="79"/>
  <c r="G73" i="79"/>
  <c r="F73" i="79"/>
  <c r="E73" i="79"/>
  <c r="D73" i="79"/>
  <c r="C73" i="79"/>
  <c r="B73" i="79"/>
  <c r="A73" i="79"/>
  <c r="N72" i="79"/>
  <c r="M72" i="79"/>
  <c r="L72" i="79"/>
  <c r="K72" i="79"/>
  <c r="J72" i="79"/>
  <c r="I72" i="79"/>
  <c r="H72" i="79"/>
  <c r="G72" i="79"/>
  <c r="F72" i="79"/>
  <c r="E72" i="79"/>
  <c r="D72" i="79"/>
  <c r="C72" i="79"/>
  <c r="B72" i="79"/>
  <c r="A72" i="79"/>
  <c r="N71" i="79"/>
  <c r="M71" i="79"/>
  <c r="L71" i="79"/>
  <c r="K71" i="79"/>
  <c r="J71" i="79"/>
  <c r="I71" i="79"/>
  <c r="H71" i="79"/>
  <c r="G71" i="79"/>
  <c r="F71" i="79"/>
  <c r="E71" i="79"/>
  <c r="D71" i="79"/>
  <c r="C71" i="79"/>
  <c r="B71" i="79"/>
  <c r="A71" i="79"/>
  <c r="N70" i="79"/>
  <c r="M70" i="79"/>
  <c r="L70" i="79"/>
  <c r="K70" i="79"/>
  <c r="J70" i="79"/>
  <c r="I70" i="79"/>
  <c r="H70" i="79"/>
  <c r="G70" i="79"/>
  <c r="F70" i="79"/>
  <c r="E70" i="79"/>
  <c r="D70" i="79"/>
  <c r="C70" i="79"/>
  <c r="B70" i="79"/>
  <c r="A70" i="79"/>
  <c r="N69" i="79"/>
  <c r="M69" i="79"/>
  <c r="L69" i="79"/>
  <c r="K69" i="79"/>
  <c r="J69" i="79"/>
  <c r="I69" i="79"/>
  <c r="H69" i="79"/>
  <c r="G69" i="79"/>
  <c r="F69" i="79"/>
  <c r="E69" i="79"/>
  <c r="D69" i="79"/>
  <c r="C69" i="79"/>
  <c r="B69" i="79"/>
  <c r="A69" i="79"/>
  <c r="N68" i="79"/>
  <c r="M68" i="79"/>
  <c r="L68" i="79"/>
  <c r="K68" i="79"/>
  <c r="J68" i="79"/>
  <c r="I68" i="79"/>
  <c r="H68" i="79"/>
  <c r="G68" i="79"/>
  <c r="F68" i="79"/>
  <c r="E68" i="79"/>
  <c r="D68" i="79"/>
  <c r="C68" i="79"/>
  <c r="B68" i="79"/>
  <c r="A68" i="79"/>
  <c r="N67" i="79"/>
  <c r="M67" i="79"/>
  <c r="L67" i="79"/>
  <c r="K67" i="79"/>
  <c r="J67" i="79"/>
  <c r="I67" i="79"/>
  <c r="H67" i="79"/>
  <c r="G67" i="79"/>
  <c r="F67" i="79"/>
  <c r="E67" i="79"/>
  <c r="D67" i="79"/>
  <c r="C67" i="79"/>
  <c r="B67" i="79"/>
  <c r="A67" i="79"/>
  <c r="N66" i="79"/>
  <c r="M66" i="79"/>
  <c r="L66" i="79"/>
  <c r="K66" i="79"/>
  <c r="J66" i="79"/>
  <c r="I66" i="79"/>
  <c r="H66" i="79"/>
  <c r="G66" i="79"/>
  <c r="F66" i="79"/>
  <c r="E66" i="79"/>
  <c r="D66" i="79"/>
  <c r="C66" i="79"/>
  <c r="B66" i="79"/>
  <c r="A66" i="79"/>
  <c r="N65" i="79"/>
  <c r="M65" i="79"/>
  <c r="L65" i="79"/>
  <c r="K65" i="79"/>
  <c r="J65" i="79"/>
  <c r="I65" i="79"/>
  <c r="H65" i="79"/>
  <c r="G65" i="79"/>
  <c r="F65" i="79"/>
  <c r="E65" i="79"/>
  <c r="D65" i="79"/>
  <c r="C65" i="79"/>
  <c r="B65" i="79"/>
  <c r="A65" i="79"/>
  <c r="N64" i="79"/>
  <c r="M64" i="79"/>
  <c r="L64" i="79"/>
  <c r="K64" i="79"/>
  <c r="J64" i="79"/>
  <c r="I64" i="79"/>
  <c r="H64" i="79"/>
  <c r="G64" i="79"/>
  <c r="F64" i="79"/>
  <c r="E64" i="79"/>
  <c r="D64" i="79"/>
  <c r="C64" i="79"/>
  <c r="B64" i="79"/>
  <c r="A64" i="79"/>
  <c r="I63" i="79"/>
  <c r="E63" i="79"/>
  <c r="D63" i="79"/>
  <c r="C63" i="79"/>
  <c r="B63" i="79"/>
  <c r="A63" i="79"/>
  <c r="N62" i="79"/>
  <c r="M62" i="79"/>
  <c r="L62" i="79"/>
  <c r="K62" i="79"/>
  <c r="J62" i="79"/>
  <c r="I62" i="79"/>
  <c r="H62" i="79"/>
  <c r="G62" i="79"/>
  <c r="F62" i="79"/>
  <c r="E62" i="79"/>
  <c r="D62" i="79"/>
  <c r="C62" i="79"/>
  <c r="B62" i="79"/>
  <c r="A62" i="79"/>
  <c r="N61" i="79"/>
  <c r="M61" i="79"/>
  <c r="L61" i="79"/>
  <c r="K61" i="79"/>
  <c r="J61" i="79"/>
  <c r="I61" i="79"/>
  <c r="H61" i="79"/>
  <c r="G61" i="79"/>
  <c r="F61" i="79"/>
  <c r="E61" i="79"/>
  <c r="D61" i="79"/>
  <c r="C61" i="79"/>
  <c r="B61" i="79"/>
  <c r="A61" i="79"/>
  <c r="N60" i="79"/>
  <c r="M60" i="79"/>
  <c r="L60" i="79"/>
  <c r="K60" i="79"/>
  <c r="J60" i="79"/>
  <c r="I60" i="79"/>
  <c r="H60" i="79"/>
  <c r="G60" i="79"/>
  <c r="F60" i="79"/>
  <c r="E60" i="79"/>
  <c r="D60" i="79"/>
  <c r="C60" i="79"/>
  <c r="B60" i="79"/>
  <c r="A60" i="79"/>
  <c r="N59" i="79"/>
  <c r="M59" i="79"/>
  <c r="L59" i="79"/>
  <c r="K59" i="79"/>
  <c r="J59" i="79"/>
  <c r="I59" i="79"/>
  <c r="H59" i="79"/>
  <c r="G59" i="79"/>
  <c r="F59" i="79"/>
  <c r="E59" i="79"/>
  <c r="D59" i="79"/>
  <c r="C59" i="79"/>
  <c r="B59" i="79"/>
  <c r="A59" i="79"/>
  <c r="N58" i="79"/>
  <c r="M58" i="79"/>
  <c r="L58" i="79"/>
  <c r="K58" i="79"/>
  <c r="J58" i="79"/>
  <c r="I58" i="79"/>
  <c r="H58" i="79"/>
  <c r="G58" i="79"/>
  <c r="F58" i="79"/>
  <c r="E58" i="79"/>
  <c r="D58" i="79"/>
  <c r="C58" i="79"/>
  <c r="B58" i="79"/>
  <c r="A58" i="79"/>
  <c r="N57" i="79"/>
  <c r="M57" i="79"/>
  <c r="L57" i="79"/>
  <c r="K57" i="79"/>
  <c r="J57" i="79"/>
  <c r="I57" i="79"/>
  <c r="H57" i="79"/>
  <c r="G57" i="79"/>
  <c r="F57" i="79"/>
  <c r="E57" i="79"/>
  <c r="D57" i="79"/>
  <c r="C57" i="79"/>
  <c r="B57" i="79"/>
  <c r="A57" i="79"/>
  <c r="N56" i="79"/>
  <c r="M56" i="79"/>
  <c r="L56" i="79"/>
  <c r="K56" i="79"/>
  <c r="J56" i="79"/>
  <c r="I56" i="79"/>
  <c r="H56" i="79"/>
  <c r="G56" i="79"/>
  <c r="F56" i="79"/>
  <c r="E56" i="79"/>
  <c r="D56" i="79"/>
  <c r="C56" i="79"/>
  <c r="B56" i="79"/>
  <c r="A56" i="79"/>
  <c r="N55" i="79"/>
  <c r="M55" i="79"/>
  <c r="L55" i="79"/>
  <c r="K55" i="79"/>
  <c r="J55" i="79"/>
  <c r="I55" i="79"/>
  <c r="H55" i="79"/>
  <c r="G55" i="79"/>
  <c r="F55" i="79"/>
  <c r="E55" i="79"/>
  <c r="D55" i="79"/>
  <c r="C55" i="79"/>
  <c r="B55" i="79"/>
  <c r="A55" i="79"/>
  <c r="N54" i="79"/>
  <c r="M54" i="79"/>
  <c r="L54" i="79"/>
  <c r="K54" i="79"/>
  <c r="J54" i="79"/>
  <c r="I54" i="79"/>
  <c r="H54" i="79"/>
  <c r="G54" i="79"/>
  <c r="F54" i="79"/>
  <c r="E54" i="79"/>
  <c r="D54" i="79"/>
  <c r="C54" i="79"/>
  <c r="B54" i="79"/>
  <c r="A54" i="79"/>
  <c r="N53" i="79"/>
  <c r="M53" i="79"/>
  <c r="L53" i="79"/>
  <c r="K53" i="79"/>
  <c r="J53" i="79"/>
  <c r="I53" i="79"/>
  <c r="H53" i="79"/>
  <c r="G53" i="79"/>
  <c r="F53" i="79"/>
  <c r="E53" i="79"/>
  <c r="D53" i="79"/>
  <c r="C53" i="79"/>
  <c r="B53" i="79"/>
  <c r="A53" i="79"/>
  <c r="N52" i="79"/>
  <c r="M52" i="79"/>
  <c r="L52" i="79"/>
  <c r="K52" i="79"/>
  <c r="J52" i="79"/>
  <c r="I52" i="79"/>
  <c r="H52" i="79"/>
  <c r="G52" i="79"/>
  <c r="F52" i="79"/>
  <c r="E52" i="79"/>
  <c r="D52" i="79"/>
  <c r="C52" i="79"/>
  <c r="B52" i="79"/>
  <c r="A52" i="79"/>
  <c r="N51" i="79"/>
  <c r="M51" i="79"/>
  <c r="L51" i="79"/>
  <c r="K51" i="79"/>
  <c r="J51" i="79"/>
  <c r="I51" i="79"/>
  <c r="H51" i="79"/>
  <c r="G51" i="79"/>
  <c r="F51" i="79"/>
  <c r="E51" i="79"/>
  <c r="D51" i="79"/>
  <c r="C51" i="79"/>
  <c r="B51" i="79"/>
  <c r="A51" i="79"/>
  <c r="N50" i="79"/>
  <c r="M50" i="79"/>
  <c r="L50" i="79"/>
  <c r="K50" i="79"/>
  <c r="J50" i="79"/>
  <c r="I50" i="79"/>
  <c r="H50" i="79"/>
  <c r="G50" i="79"/>
  <c r="F50" i="79"/>
  <c r="E50" i="79"/>
  <c r="D50" i="79"/>
  <c r="C50" i="79"/>
  <c r="B50" i="79"/>
  <c r="A50" i="79"/>
  <c r="I49" i="79"/>
  <c r="E49" i="79"/>
  <c r="D49" i="79"/>
  <c r="C49" i="79"/>
  <c r="B49" i="79"/>
  <c r="A49" i="79"/>
  <c r="N48" i="79"/>
  <c r="M48" i="79"/>
  <c r="L48" i="79"/>
  <c r="K48" i="79"/>
  <c r="J48" i="79"/>
  <c r="I48" i="79"/>
  <c r="H48" i="79"/>
  <c r="G48" i="79"/>
  <c r="F48" i="79"/>
  <c r="E48" i="79"/>
  <c r="D48" i="79"/>
  <c r="C48" i="79"/>
  <c r="B48" i="79"/>
  <c r="A48" i="79"/>
  <c r="N47" i="79"/>
  <c r="M47" i="79"/>
  <c r="L47" i="79"/>
  <c r="K47" i="79"/>
  <c r="J47" i="79"/>
  <c r="I47" i="79"/>
  <c r="H47" i="79"/>
  <c r="G47" i="79"/>
  <c r="F47" i="79"/>
  <c r="E47" i="79"/>
  <c r="D47" i="79"/>
  <c r="C47" i="79"/>
  <c r="B47" i="79"/>
  <c r="A47" i="79"/>
  <c r="N46" i="79"/>
  <c r="M46" i="79"/>
  <c r="L46" i="79"/>
  <c r="K46" i="79"/>
  <c r="J46" i="79"/>
  <c r="I46" i="79"/>
  <c r="H46" i="79"/>
  <c r="G46" i="79"/>
  <c r="F46" i="79"/>
  <c r="E46" i="79"/>
  <c r="D46" i="79"/>
  <c r="C46" i="79"/>
  <c r="B46" i="79"/>
  <c r="A46" i="79"/>
  <c r="N45" i="79"/>
  <c r="M45" i="79"/>
  <c r="L45" i="79"/>
  <c r="K45" i="79"/>
  <c r="J45" i="79"/>
  <c r="I45" i="79"/>
  <c r="H45" i="79"/>
  <c r="G45" i="79"/>
  <c r="F45" i="79"/>
  <c r="E45" i="79"/>
  <c r="D45" i="79"/>
  <c r="C45" i="79"/>
  <c r="B45" i="79"/>
  <c r="A45" i="79"/>
  <c r="N44" i="79"/>
  <c r="M44" i="79"/>
  <c r="L44" i="79"/>
  <c r="K44" i="79"/>
  <c r="J44" i="79"/>
  <c r="I44" i="79"/>
  <c r="H44" i="79"/>
  <c r="G44" i="79"/>
  <c r="F44" i="79"/>
  <c r="E44" i="79"/>
  <c r="D44" i="79"/>
  <c r="C44" i="79"/>
  <c r="B44" i="79"/>
  <c r="A44" i="79"/>
  <c r="N43" i="79"/>
  <c r="M43" i="79"/>
  <c r="L43" i="79"/>
  <c r="K43" i="79"/>
  <c r="J43" i="79"/>
  <c r="I43" i="79"/>
  <c r="H43" i="79"/>
  <c r="G43" i="79"/>
  <c r="F43" i="79"/>
  <c r="E43" i="79"/>
  <c r="D43" i="79"/>
  <c r="C43" i="79"/>
  <c r="B43" i="79"/>
  <c r="A43" i="79"/>
  <c r="N42" i="79"/>
  <c r="M42" i="79"/>
  <c r="L42" i="79"/>
  <c r="K42" i="79"/>
  <c r="J42" i="79"/>
  <c r="I42" i="79"/>
  <c r="H42" i="79"/>
  <c r="G42" i="79"/>
  <c r="F42" i="79"/>
  <c r="E42" i="79"/>
  <c r="D42" i="79"/>
  <c r="C42" i="79"/>
  <c r="B42" i="79"/>
  <c r="A42" i="79"/>
  <c r="N41" i="79"/>
  <c r="M41" i="79"/>
  <c r="L41" i="79"/>
  <c r="K41" i="79"/>
  <c r="J41" i="79"/>
  <c r="I41" i="79"/>
  <c r="H41" i="79"/>
  <c r="G41" i="79"/>
  <c r="F41" i="79"/>
  <c r="E41" i="79"/>
  <c r="D41" i="79"/>
  <c r="C41" i="79"/>
  <c r="B41" i="79"/>
  <c r="A41" i="79"/>
  <c r="N40" i="79"/>
  <c r="M40" i="79"/>
  <c r="L40" i="79"/>
  <c r="K40" i="79"/>
  <c r="J40" i="79"/>
  <c r="I40" i="79"/>
  <c r="H40" i="79"/>
  <c r="G40" i="79"/>
  <c r="F40" i="79"/>
  <c r="E40" i="79"/>
  <c r="D40" i="79"/>
  <c r="C40" i="79"/>
  <c r="B40" i="79"/>
  <c r="A40" i="79"/>
  <c r="N39" i="79"/>
  <c r="M39" i="79"/>
  <c r="L39" i="79"/>
  <c r="K39" i="79"/>
  <c r="J39" i="79"/>
  <c r="I39" i="79"/>
  <c r="H39" i="79"/>
  <c r="G39" i="79"/>
  <c r="F39" i="79"/>
  <c r="E39" i="79"/>
  <c r="D39" i="79"/>
  <c r="C39" i="79"/>
  <c r="B39" i="79"/>
  <c r="A39" i="79"/>
  <c r="N38" i="79"/>
  <c r="M38" i="79"/>
  <c r="L38" i="79"/>
  <c r="K38" i="79"/>
  <c r="J38" i="79"/>
  <c r="I38" i="79"/>
  <c r="H38" i="79"/>
  <c r="G38" i="79"/>
  <c r="F38" i="79"/>
  <c r="E38" i="79"/>
  <c r="D38" i="79"/>
  <c r="C38" i="79"/>
  <c r="B38" i="79"/>
  <c r="A38" i="79"/>
  <c r="N37" i="79"/>
  <c r="M37" i="79"/>
  <c r="L37" i="79"/>
  <c r="K37" i="79"/>
  <c r="J37" i="79"/>
  <c r="I37" i="79"/>
  <c r="H37" i="79"/>
  <c r="G37" i="79"/>
  <c r="F37" i="79"/>
  <c r="E37" i="79"/>
  <c r="D37" i="79"/>
  <c r="C37" i="79"/>
  <c r="B37" i="79"/>
  <c r="A37" i="79"/>
  <c r="N36" i="79"/>
  <c r="M36" i="79"/>
  <c r="L36" i="79"/>
  <c r="K36" i="79"/>
  <c r="J36" i="79"/>
  <c r="I36" i="79"/>
  <c r="H36" i="79"/>
  <c r="G36" i="79"/>
  <c r="F36" i="79"/>
  <c r="E36" i="79"/>
  <c r="D36" i="79"/>
  <c r="C36" i="79"/>
  <c r="B36" i="79"/>
  <c r="A36" i="79"/>
  <c r="I35" i="79"/>
  <c r="E35" i="79"/>
  <c r="D35" i="79"/>
  <c r="C35" i="79"/>
  <c r="B35" i="79"/>
  <c r="A35" i="79"/>
  <c r="N34" i="79"/>
  <c r="M34" i="79"/>
  <c r="L34" i="79"/>
  <c r="K34" i="79"/>
  <c r="J34" i="79"/>
  <c r="I34" i="79"/>
  <c r="H34" i="79"/>
  <c r="G34" i="79"/>
  <c r="F34" i="79"/>
  <c r="E34" i="79"/>
  <c r="D34" i="79"/>
  <c r="C34" i="79"/>
  <c r="B34" i="79"/>
  <c r="A34" i="79"/>
  <c r="N33" i="79"/>
  <c r="M33" i="79"/>
  <c r="L33" i="79"/>
  <c r="K33" i="79"/>
  <c r="J33" i="79"/>
  <c r="I33" i="79"/>
  <c r="H33" i="79"/>
  <c r="G33" i="79"/>
  <c r="F33" i="79"/>
  <c r="E33" i="79"/>
  <c r="D33" i="79"/>
  <c r="C33" i="79"/>
  <c r="B33" i="79"/>
  <c r="A33" i="79"/>
  <c r="N32" i="79"/>
  <c r="M32" i="79"/>
  <c r="L32" i="79"/>
  <c r="K32" i="79"/>
  <c r="J32" i="79"/>
  <c r="I32" i="79"/>
  <c r="H32" i="79"/>
  <c r="G32" i="79"/>
  <c r="F32" i="79"/>
  <c r="E32" i="79"/>
  <c r="D32" i="79"/>
  <c r="C32" i="79"/>
  <c r="B32" i="79"/>
  <c r="A32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B31" i="79"/>
  <c r="A31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B30" i="79"/>
  <c r="A30" i="79"/>
  <c r="N29" i="79"/>
  <c r="M29" i="79"/>
  <c r="L29" i="79"/>
  <c r="K29" i="79"/>
  <c r="J29" i="79"/>
  <c r="I29" i="79"/>
  <c r="H29" i="79"/>
  <c r="G29" i="79"/>
  <c r="F29" i="79"/>
  <c r="E29" i="79"/>
  <c r="D29" i="79"/>
  <c r="C29" i="79"/>
  <c r="B29" i="79"/>
  <c r="A29" i="79"/>
  <c r="N28" i="79"/>
  <c r="M28" i="79"/>
  <c r="L28" i="79"/>
  <c r="K28" i="79"/>
  <c r="J28" i="79"/>
  <c r="I28" i="79"/>
  <c r="H28" i="79"/>
  <c r="G28" i="79"/>
  <c r="F28" i="79"/>
  <c r="E28" i="79"/>
  <c r="D28" i="79"/>
  <c r="C28" i="79"/>
  <c r="B28" i="79"/>
  <c r="A28" i="79"/>
  <c r="N27" i="79"/>
  <c r="M27" i="79"/>
  <c r="L27" i="79"/>
  <c r="K27" i="79"/>
  <c r="J27" i="79"/>
  <c r="I27" i="79"/>
  <c r="H27" i="79"/>
  <c r="G27" i="79"/>
  <c r="F27" i="79"/>
  <c r="E27" i="79"/>
  <c r="D27" i="79"/>
  <c r="C27" i="79"/>
  <c r="B27" i="79"/>
  <c r="A27" i="79"/>
  <c r="N26" i="79"/>
  <c r="M26" i="79"/>
  <c r="L26" i="79"/>
  <c r="K26" i="79"/>
  <c r="J26" i="79"/>
  <c r="I26" i="79"/>
  <c r="H26" i="79"/>
  <c r="G26" i="79"/>
  <c r="F26" i="79"/>
  <c r="E26" i="79"/>
  <c r="D26" i="79"/>
  <c r="C26" i="79"/>
  <c r="B26" i="79"/>
  <c r="A26" i="79"/>
  <c r="N25" i="79"/>
  <c r="M25" i="79"/>
  <c r="L25" i="79"/>
  <c r="K25" i="79"/>
  <c r="J25" i="79"/>
  <c r="I25" i="79"/>
  <c r="H25" i="79"/>
  <c r="G25" i="79"/>
  <c r="F25" i="79"/>
  <c r="E25" i="79"/>
  <c r="D25" i="79"/>
  <c r="C25" i="79"/>
  <c r="B25" i="79"/>
  <c r="A25" i="79"/>
  <c r="N24" i="79"/>
  <c r="M24" i="79"/>
  <c r="L24" i="79"/>
  <c r="K24" i="79"/>
  <c r="J24" i="79"/>
  <c r="I24" i="79"/>
  <c r="H24" i="79"/>
  <c r="G24" i="79"/>
  <c r="F24" i="79"/>
  <c r="E24" i="79"/>
  <c r="D24" i="79"/>
  <c r="C24" i="79"/>
  <c r="B24" i="79"/>
  <c r="A24" i="79"/>
  <c r="N23" i="79"/>
  <c r="M23" i="79"/>
  <c r="L23" i="79"/>
  <c r="K23" i="79"/>
  <c r="J23" i="79"/>
  <c r="I23" i="79"/>
  <c r="H23" i="79"/>
  <c r="G23" i="79"/>
  <c r="F23" i="79"/>
  <c r="E23" i="79"/>
  <c r="D23" i="79"/>
  <c r="C23" i="79"/>
  <c r="B23" i="79"/>
  <c r="A23" i="79"/>
  <c r="N22" i="79"/>
  <c r="M22" i="79"/>
  <c r="L22" i="79"/>
  <c r="K22" i="79"/>
  <c r="J22" i="79"/>
  <c r="I22" i="79"/>
  <c r="H22" i="79"/>
  <c r="G22" i="79"/>
  <c r="F22" i="79"/>
  <c r="E22" i="79"/>
  <c r="D22" i="79"/>
  <c r="C22" i="79"/>
  <c r="B22" i="79"/>
  <c r="A22" i="79"/>
  <c r="I21" i="79"/>
  <c r="E21" i="79"/>
  <c r="D21" i="79"/>
  <c r="C21" i="79"/>
  <c r="B21" i="79"/>
  <c r="A21" i="79"/>
  <c r="N20" i="79"/>
  <c r="M20" i="79"/>
  <c r="L20" i="79"/>
  <c r="K20" i="79"/>
  <c r="J20" i="79"/>
  <c r="I20" i="79"/>
  <c r="H20" i="79"/>
  <c r="G20" i="79"/>
  <c r="F20" i="79"/>
  <c r="E20" i="79"/>
  <c r="D20" i="79"/>
  <c r="C20" i="79"/>
  <c r="B20" i="79"/>
  <c r="A20" i="79"/>
  <c r="N19" i="79"/>
  <c r="M19" i="79"/>
  <c r="L19" i="79"/>
  <c r="K19" i="79"/>
  <c r="J19" i="79"/>
  <c r="I19" i="79"/>
  <c r="H19" i="79"/>
  <c r="G19" i="79"/>
  <c r="F19" i="79"/>
  <c r="E19" i="79"/>
  <c r="D19" i="79"/>
  <c r="C19" i="79"/>
  <c r="B19" i="79"/>
  <c r="A19" i="79"/>
  <c r="N18" i="79"/>
  <c r="M18" i="79"/>
  <c r="L18" i="79"/>
  <c r="K18" i="79"/>
  <c r="J18" i="79"/>
  <c r="I18" i="79"/>
  <c r="H18" i="79"/>
  <c r="G18" i="79"/>
  <c r="F18" i="79"/>
  <c r="E18" i="79"/>
  <c r="D18" i="79"/>
  <c r="C18" i="79"/>
  <c r="B18" i="79"/>
  <c r="A18" i="79"/>
  <c r="N17" i="79"/>
  <c r="M17" i="79"/>
  <c r="L17" i="79"/>
  <c r="K17" i="79"/>
  <c r="J17" i="79"/>
  <c r="I17" i="79"/>
  <c r="H17" i="79"/>
  <c r="G17" i="79"/>
  <c r="F17" i="79"/>
  <c r="E17" i="79"/>
  <c r="D17" i="79"/>
  <c r="C17" i="79"/>
  <c r="B17" i="79"/>
  <c r="A17" i="79"/>
  <c r="N16" i="79"/>
  <c r="M16" i="79"/>
  <c r="L16" i="79"/>
  <c r="K16" i="79"/>
  <c r="J16" i="79"/>
  <c r="I16" i="79"/>
  <c r="H16" i="79"/>
  <c r="G16" i="79"/>
  <c r="F16" i="79"/>
  <c r="E16" i="79"/>
  <c r="D16" i="79"/>
  <c r="C16" i="79"/>
  <c r="B16" i="79"/>
  <c r="A16" i="79"/>
  <c r="N15" i="79"/>
  <c r="M15" i="79"/>
  <c r="L15" i="79"/>
  <c r="K15" i="79"/>
  <c r="J15" i="79"/>
  <c r="I15" i="79"/>
  <c r="H15" i="79"/>
  <c r="G15" i="79"/>
  <c r="F15" i="79"/>
  <c r="E15" i="79"/>
  <c r="D15" i="79"/>
  <c r="C15" i="79"/>
  <c r="B15" i="79"/>
  <c r="A15" i="79"/>
  <c r="N14" i="79"/>
  <c r="M14" i="79"/>
  <c r="L14" i="79"/>
  <c r="K14" i="79"/>
  <c r="J14" i="79"/>
  <c r="I14" i="79"/>
  <c r="H14" i="79"/>
  <c r="G14" i="79"/>
  <c r="F14" i="79"/>
  <c r="E14" i="79"/>
  <c r="D14" i="79"/>
  <c r="C14" i="79"/>
  <c r="B14" i="79"/>
  <c r="A14" i="79"/>
  <c r="N13" i="79"/>
  <c r="M13" i="79"/>
  <c r="L13" i="79"/>
  <c r="K13" i="79"/>
  <c r="J13" i="79"/>
  <c r="I13" i="79"/>
  <c r="H13" i="79"/>
  <c r="G13" i="79"/>
  <c r="F13" i="79"/>
  <c r="E13" i="79"/>
  <c r="D13" i="79"/>
  <c r="C13" i="79"/>
  <c r="B13" i="79"/>
  <c r="A13" i="79"/>
  <c r="N12" i="79"/>
  <c r="M12" i="79"/>
  <c r="L12" i="79"/>
  <c r="K12" i="79"/>
  <c r="J12" i="79"/>
  <c r="I12" i="79"/>
  <c r="H12" i="79"/>
  <c r="G12" i="79"/>
  <c r="F12" i="79"/>
  <c r="E12" i="79"/>
  <c r="D12" i="79"/>
  <c r="C12" i="79"/>
  <c r="B12" i="79"/>
  <c r="A12" i="79"/>
  <c r="N11" i="79"/>
  <c r="M11" i="79"/>
  <c r="L11" i="79"/>
  <c r="K11" i="79"/>
  <c r="J11" i="79"/>
  <c r="I11" i="79"/>
  <c r="H11" i="79"/>
  <c r="G11" i="79"/>
  <c r="F11" i="79"/>
  <c r="E11" i="79"/>
  <c r="D11" i="79"/>
  <c r="C11" i="79"/>
  <c r="B11" i="79"/>
  <c r="A11" i="79"/>
  <c r="N10" i="79"/>
  <c r="M10" i="79"/>
  <c r="L10" i="79"/>
  <c r="K10" i="79"/>
  <c r="J10" i="79"/>
  <c r="I10" i="79"/>
  <c r="H10" i="79"/>
  <c r="G10" i="79"/>
  <c r="F10" i="79"/>
  <c r="E10" i="79"/>
  <c r="D10" i="79"/>
  <c r="C10" i="79"/>
  <c r="B10" i="79"/>
  <c r="A10" i="79"/>
  <c r="N9" i="79"/>
  <c r="M9" i="79"/>
  <c r="L9" i="79"/>
  <c r="K9" i="79"/>
  <c r="J9" i="79"/>
  <c r="I9" i="79"/>
  <c r="H9" i="79"/>
  <c r="G9" i="79"/>
  <c r="F9" i="79"/>
  <c r="E9" i="79"/>
  <c r="D9" i="79"/>
  <c r="C9" i="79"/>
  <c r="B9" i="79"/>
  <c r="A9" i="79"/>
  <c r="N8" i="79"/>
  <c r="M8" i="79"/>
  <c r="L8" i="79"/>
  <c r="K8" i="79"/>
  <c r="J8" i="79"/>
  <c r="I8" i="79"/>
  <c r="H8" i="79"/>
  <c r="G8" i="79"/>
  <c r="F8" i="79"/>
  <c r="E8" i="79"/>
  <c r="D8" i="79"/>
  <c r="C8" i="79"/>
  <c r="B8" i="79"/>
  <c r="A8" i="79"/>
  <c r="P102" i="79"/>
  <c r="C10" i="9"/>
  <c r="D10" i="9"/>
  <c r="E10" i="9"/>
  <c r="F10" i="9"/>
  <c r="F17" i="9"/>
  <c r="G10" i="9"/>
  <c r="G17" i="9"/>
  <c r="H10" i="9"/>
  <c r="H17" i="9"/>
  <c r="I10" i="9"/>
  <c r="C11" i="9"/>
  <c r="D11" i="9"/>
  <c r="E11" i="9"/>
  <c r="F11" i="9"/>
  <c r="G11" i="9"/>
  <c r="H11" i="9"/>
  <c r="I11" i="9"/>
  <c r="I17" i="9"/>
  <c r="C12" i="9"/>
  <c r="D12" i="9"/>
  <c r="E12" i="9"/>
  <c r="F12" i="9"/>
  <c r="G12" i="9"/>
  <c r="H12" i="9"/>
  <c r="I12" i="9"/>
  <c r="C13" i="9"/>
  <c r="D13" i="9"/>
  <c r="E13" i="9"/>
  <c r="F13" i="9"/>
  <c r="G13" i="9"/>
  <c r="H13" i="9"/>
  <c r="I13" i="9"/>
  <c r="C14" i="9"/>
  <c r="D14" i="9"/>
  <c r="E14" i="9"/>
  <c r="F14" i="9"/>
  <c r="G14" i="9"/>
  <c r="H14" i="9"/>
  <c r="I14" i="9"/>
  <c r="C15" i="9"/>
  <c r="D15" i="9"/>
  <c r="E15" i="9"/>
  <c r="F15" i="9"/>
  <c r="G15" i="9"/>
  <c r="H15" i="9"/>
  <c r="I15" i="9"/>
  <c r="C16" i="9"/>
  <c r="D16" i="9"/>
  <c r="E16" i="9"/>
  <c r="F16" i="9"/>
  <c r="G16" i="9"/>
  <c r="H16" i="9"/>
  <c r="I16" i="9"/>
  <c r="C20" i="9"/>
  <c r="D20" i="9"/>
  <c r="E20" i="9"/>
  <c r="E25" i="9"/>
  <c r="F20" i="9"/>
  <c r="F25" i="9"/>
  <c r="G20" i="9"/>
  <c r="G25" i="9"/>
  <c r="H20" i="9"/>
  <c r="I20" i="9"/>
  <c r="C21" i="9"/>
  <c r="D21" i="9"/>
  <c r="E21" i="9"/>
  <c r="F21" i="9"/>
  <c r="G21" i="9"/>
  <c r="H21" i="9"/>
  <c r="H25" i="9"/>
  <c r="I21" i="9"/>
  <c r="C22" i="9"/>
  <c r="D22" i="9"/>
  <c r="E22" i="9"/>
  <c r="F22" i="9"/>
  <c r="G22" i="9"/>
  <c r="H22" i="9"/>
  <c r="I22" i="9"/>
  <c r="I25" i="9"/>
  <c r="C23" i="9"/>
  <c r="D23" i="9"/>
  <c r="E23" i="9"/>
  <c r="F23" i="9"/>
  <c r="G23" i="9"/>
  <c r="H23" i="9"/>
  <c r="I23" i="9"/>
  <c r="C24" i="9"/>
  <c r="J24" i="9"/>
  <c r="D24" i="9"/>
  <c r="E24" i="9"/>
  <c r="F24" i="9"/>
  <c r="G24" i="9"/>
  <c r="H24" i="9"/>
  <c r="I24" i="9"/>
  <c r="C30" i="9"/>
  <c r="D30" i="9"/>
  <c r="E30" i="9"/>
  <c r="F30" i="9"/>
  <c r="G30" i="9"/>
  <c r="H30" i="9"/>
  <c r="I30" i="9"/>
  <c r="C31" i="9"/>
  <c r="D31" i="9"/>
  <c r="E31" i="9"/>
  <c r="E37" i="9"/>
  <c r="F31" i="9"/>
  <c r="G31" i="9"/>
  <c r="H31" i="9"/>
  <c r="I31" i="9"/>
  <c r="C32" i="9"/>
  <c r="D32" i="9"/>
  <c r="D33" i="9"/>
  <c r="D34" i="9"/>
  <c r="D35" i="9"/>
  <c r="D36" i="9"/>
  <c r="E32" i="9"/>
  <c r="F32" i="9"/>
  <c r="G32" i="9"/>
  <c r="H32" i="9"/>
  <c r="H37" i="9"/>
  <c r="I32" i="9"/>
  <c r="I37" i="9"/>
  <c r="C33" i="9"/>
  <c r="E33" i="9"/>
  <c r="F33" i="9"/>
  <c r="G33" i="9"/>
  <c r="H33" i="9"/>
  <c r="I33" i="9"/>
  <c r="C34" i="9"/>
  <c r="C37" i="9"/>
  <c r="E34" i="9"/>
  <c r="F34" i="9"/>
  <c r="G34" i="9"/>
  <c r="H34" i="9"/>
  <c r="I34" i="9"/>
  <c r="C35" i="9"/>
  <c r="E35" i="9"/>
  <c r="F35" i="9"/>
  <c r="G35" i="9"/>
  <c r="H35" i="9"/>
  <c r="I35" i="9"/>
  <c r="C36" i="9"/>
  <c r="E36" i="9"/>
  <c r="F36" i="9"/>
  <c r="G36" i="9"/>
  <c r="J36" i="9"/>
  <c r="H36" i="9"/>
  <c r="I36" i="9"/>
  <c r="C40" i="9"/>
  <c r="D40" i="9"/>
  <c r="D45" i="9"/>
  <c r="E40" i="9"/>
  <c r="F40" i="9"/>
  <c r="G40" i="9"/>
  <c r="H40" i="9"/>
  <c r="I40" i="9"/>
  <c r="I45" i="9"/>
  <c r="C41" i="9"/>
  <c r="D41" i="9"/>
  <c r="E41" i="9"/>
  <c r="F41" i="9"/>
  <c r="G41" i="9"/>
  <c r="H41" i="9"/>
  <c r="I41" i="9"/>
  <c r="C42" i="9"/>
  <c r="C45" i="9"/>
  <c r="D42" i="9"/>
  <c r="E42" i="9"/>
  <c r="F42" i="9"/>
  <c r="F45" i="9"/>
  <c r="G42" i="9"/>
  <c r="H42" i="9"/>
  <c r="I42" i="9"/>
  <c r="C43" i="9"/>
  <c r="D43" i="9"/>
  <c r="E43" i="9"/>
  <c r="F43" i="9"/>
  <c r="G43" i="9"/>
  <c r="G45" i="9"/>
  <c r="H43" i="9"/>
  <c r="I43" i="9"/>
  <c r="C44" i="9"/>
  <c r="D44" i="9"/>
  <c r="E44" i="9"/>
  <c r="J44" i="9"/>
  <c r="F44" i="9"/>
  <c r="G44" i="9"/>
  <c r="H44" i="9"/>
  <c r="I44" i="9"/>
  <c r="C48" i="9"/>
  <c r="D48" i="9"/>
  <c r="E48" i="9"/>
  <c r="F48" i="9"/>
  <c r="F55" i="9"/>
  <c r="G48" i="9"/>
  <c r="H48" i="9"/>
  <c r="I48" i="9"/>
  <c r="I55" i="9"/>
  <c r="C49" i="9"/>
  <c r="D49" i="9"/>
  <c r="E49" i="9"/>
  <c r="F49" i="9"/>
  <c r="G49" i="9"/>
  <c r="H49" i="9"/>
  <c r="I49" i="9"/>
  <c r="C50" i="9"/>
  <c r="D50" i="9"/>
  <c r="E50" i="9"/>
  <c r="F50" i="9"/>
  <c r="G50" i="9"/>
  <c r="H50" i="9"/>
  <c r="I50" i="9"/>
  <c r="C51" i="9"/>
  <c r="D51" i="9"/>
  <c r="E51" i="9"/>
  <c r="F51" i="9"/>
  <c r="G51" i="9"/>
  <c r="H51" i="9"/>
  <c r="I51" i="9"/>
  <c r="C52" i="9"/>
  <c r="D52" i="9"/>
  <c r="E52" i="9"/>
  <c r="F52" i="9"/>
  <c r="G52" i="9"/>
  <c r="H52" i="9"/>
  <c r="I52" i="9"/>
  <c r="C53" i="9"/>
  <c r="D53" i="9"/>
  <c r="E53" i="9"/>
  <c r="F53" i="9"/>
  <c r="G53" i="9"/>
  <c r="H53" i="9"/>
  <c r="I53" i="9"/>
  <c r="C54" i="9"/>
  <c r="D54" i="9"/>
  <c r="J54" i="9"/>
  <c r="E54" i="9"/>
  <c r="F54" i="9"/>
  <c r="G54" i="9"/>
  <c r="H54" i="9"/>
  <c r="I54" i="9"/>
  <c r="C60" i="9"/>
  <c r="D60" i="9"/>
  <c r="E60" i="9"/>
  <c r="E65" i="9"/>
  <c r="F60" i="9"/>
  <c r="G60" i="9"/>
  <c r="H60" i="9"/>
  <c r="I60" i="9"/>
  <c r="C61" i="9"/>
  <c r="D61" i="9"/>
  <c r="E61" i="9"/>
  <c r="F61" i="9"/>
  <c r="G61" i="9"/>
  <c r="H61" i="9"/>
  <c r="I61" i="9"/>
  <c r="I65" i="9"/>
  <c r="C62" i="9"/>
  <c r="D62" i="9"/>
  <c r="E62" i="9"/>
  <c r="F62" i="9"/>
  <c r="G62" i="9"/>
  <c r="H62" i="9"/>
  <c r="I62" i="9"/>
  <c r="C63" i="9"/>
  <c r="C65" i="9"/>
  <c r="D63" i="9"/>
  <c r="E63" i="9"/>
  <c r="F63" i="9"/>
  <c r="G63" i="9"/>
  <c r="H63" i="9"/>
  <c r="I63" i="9"/>
  <c r="C64" i="9"/>
  <c r="D64" i="9"/>
  <c r="E64" i="9"/>
  <c r="F64" i="9"/>
  <c r="G64" i="9"/>
  <c r="H64" i="9"/>
  <c r="I64" i="9"/>
  <c r="C68" i="9"/>
  <c r="C73" i="9"/>
  <c r="D68" i="9"/>
  <c r="E68" i="9"/>
  <c r="E73" i="9"/>
  <c r="F68" i="9"/>
  <c r="G68" i="9"/>
  <c r="H68" i="9"/>
  <c r="I68" i="9"/>
  <c r="I73" i="9"/>
  <c r="C69" i="9"/>
  <c r="D69" i="9"/>
  <c r="E69" i="9"/>
  <c r="F69" i="9"/>
  <c r="G69" i="9"/>
  <c r="H69" i="9"/>
  <c r="I69" i="9"/>
  <c r="C70" i="9"/>
  <c r="D70" i="9"/>
  <c r="E70" i="9"/>
  <c r="F70" i="9"/>
  <c r="G70" i="9"/>
  <c r="H70" i="9"/>
  <c r="I70" i="9"/>
  <c r="C71" i="9"/>
  <c r="D71" i="9"/>
  <c r="E71" i="9"/>
  <c r="F71" i="9"/>
  <c r="G71" i="9"/>
  <c r="H71" i="9"/>
  <c r="H73" i="9"/>
  <c r="I71" i="9"/>
  <c r="C72" i="9"/>
  <c r="D72" i="9"/>
  <c r="E72" i="9"/>
  <c r="F72" i="9"/>
  <c r="F73" i="9"/>
  <c r="G72" i="9"/>
  <c r="H72" i="9"/>
  <c r="I72" i="9"/>
  <c r="C76" i="9"/>
  <c r="D76" i="9"/>
  <c r="E76" i="9"/>
  <c r="F76" i="9"/>
  <c r="G76" i="9"/>
  <c r="G81" i="9"/>
  <c r="H76" i="9"/>
  <c r="I76" i="9"/>
  <c r="C77" i="9"/>
  <c r="D77" i="9"/>
  <c r="E77" i="9"/>
  <c r="F77" i="9"/>
  <c r="G77" i="9"/>
  <c r="H77" i="9"/>
  <c r="H81" i="9"/>
  <c r="I77" i="9"/>
  <c r="C78" i="9"/>
  <c r="D78" i="9"/>
  <c r="D81" i="9"/>
  <c r="E78" i="9"/>
  <c r="F78" i="9"/>
  <c r="G78" i="9"/>
  <c r="H78" i="9"/>
  <c r="I78" i="9"/>
  <c r="C79" i="9"/>
  <c r="D79" i="9"/>
  <c r="E79" i="9"/>
  <c r="E81" i="9"/>
  <c r="F79" i="9"/>
  <c r="G79" i="9"/>
  <c r="H79" i="9"/>
  <c r="I79" i="9"/>
  <c r="C80" i="9"/>
  <c r="J80" i="9"/>
  <c r="D80" i="9"/>
  <c r="E80" i="9"/>
  <c r="F80" i="9"/>
  <c r="G80" i="9"/>
  <c r="H80" i="9"/>
  <c r="I80" i="9"/>
  <c r="J16" i="9"/>
  <c r="H55" i="9"/>
  <c r="D55" i="9"/>
  <c r="G73" i="9"/>
  <c r="I81" i="9"/>
  <c r="D25" i="9"/>
  <c r="C10" i="11"/>
  <c r="D10" i="11"/>
  <c r="E10" i="11"/>
  <c r="F10" i="11"/>
  <c r="G10" i="11"/>
  <c r="H10" i="11"/>
  <c r="H17" i="11"/>
  <c r="I10" i="11"/>
  <c r="C11" i="11"/>
  <c r="D11" i="11"/>
  <c r="E11" i="11"/>
  <c r="F11" i="11"/>
  <c r="G11" i="11"/>
  <c r="H11" i="11"/>
  <c r="I11" i="11"/>
  <c r="I17" i="11"/>
  <c r="C12" i="11"/>
  <c r="D12" i="11"/>
  <c r="E12" i="11"/>
  <c r="F12" i="11"/>
  <c r="G12" i="11"/>
  <c r="H12" i="11"/>
  <c r="I12" i="11"/>
  <c r="C13" i="11"/>
  <c r="C17" i="11"/>
  <c r="D13" i="11"/>
  <c r="E13" i="11"/>
  <c r="F13" i="11"/>
  <c r="G13" i="11"/>
  <c r="H13" i="11"/>
  <c r="I13" i="11"/>
  <c r="C14" i="11"/>
  <c r="D14" i="11"/>
  <c r="D17" i="11"/>
  <c r="E14" i="11"/>
  <c r="F14" i="11"/>
  <c r="G14" i="11"/>
  <c r="H14" i="11"/>
  <c r="I14" i="11"/>
  <c r="C15" i="11"/>
  <c r="D15" i="11"/>
  <c r="E15" i="11"/>
  <c r="F15" i="11"/>
  <c r="G15" i="11"/>
  <c r="H15" i="11"/>
  <c r="I15" i="11"/>
  <c r="C16" i="11"/>
  <c r="D16" i="11"/>
  <c r="E16" i="11"/>
  <c r="F16" i="11"/>
  <c r="G16" i="11"/>
  <c r="H16" i="11"/>
  <c r="I16" i="11"/>
  <c r="C20" i="11"/>
  <c r="D20" i="11"/>
  <c r="E20" i="11"/>
  <c r="E25" i="11"/>
  <c r="F20" i="11"/>
  <c r="G20" i="11"/>
  <c r="G25" i="11"/>
  <c r="H20" i="11"/>
  <c r="I20" i="11"/>
  <c r="C21" i="11"/>
  <c r="D21" i="11"/>
  <c r="E21" i="11"/>
  <c r="F21" i="11"/>
  <c r="F25" i="11"/>
  <c r="G21" i="11"/>
  <c r="H21" i="11"/>
  <c r="H25" i="11"/>
  <c r="I21" i="11"/>
  <c r="C22" i="11"/>
  <c r="D22" i="11"/>
  <c r="E22" i="11"/>
  <c r="F22" i="11"/>
  <c r="G22" i="11"/>
  <c r="H22" i="11"/>
  <c r="I22" i="11"/>
  <c r="I25" i="11"/>
  <c r="C23" i="11"/>
  <c r="D23" i="11"/>
  <c r="E23" i="11"/>
  <c r="F23" i="11"/>
  <c r="G23" i="11"/>
  <c r="H23" i="11"/>
  <c r="I23" i="11"/>
  <c r="C24" i="11"/>
  <c r="J24" i="11"/>
  <c r="D24" i="11"/>
  <c r="E24" i="11"/>
  <c r="F24" i="11"/>
  <c r="G24" i="11"/>
  <c r="H24" i="11"/>
  <c r="I24" i="11"/>
  <c r="C30" i="11"/>
  <c r="D30" i="11"/>
  <c r="E30" i="11"/>
  <c r="F30" i="11"/>
  <c r="G30" i="11"/>
  <c r="H30" i="11"/>
  <c r="I30" i="11"/>
  <c r="C31" i="11"/>
  <c r="C37" i="11"/>
  <c r="D31" i="11"/>
  <c r="E31" i="11"/>
  <c r="E37" i="11"/>
  <c r="F31" i="11"/>
  <c r="G31" i="11"/>
  <c r="H31" i="11"/>
  <c r="I31" i="11"/>
  <c r="C32" i="11"/>
  <c r="D32" i="11"/>
  <c r="E32" i="11"/>
  <c r="F32" i="11"/>
  <c r="F37" i="11"/>
  <c r="G32" i="11"/>
  <c r="H32" i="11"/>
  <c r="I32" i="11"/>
  <c r="C33" i="11"/>
  <c r="D33" i="11"/>
  <c r="E33" i="11"/>
  <c r="F33" i="11"/>
  <c r="G33" i="11"/>
  <c r="H33" i="11"/>
  <c r="I33" i="11"/>
  <c r="C34" i="11"/>
  <c r="D34" i="11"/>
  <c r="E34" i="11"/>
  <c r="F34" i="11"/>
  <c r="G34" i="11"/>
  <c r="H34" i="11"/>
  <c r="I34" i="11"/>
  <c r="C35" i="11"/>
  <c r="D35" i="11"/>
  <c r="E35" i="11"/>
  <c r="F35" i="11"/>
  <c r="G35" i="11"/>
  <c r="H35" i="11"/>
  <c r="I35" i="11"/>
  <c r="C36" i="11"/>
  <c r="D36" i="11"/>
  <c r="E36" i="11"/>
  <c r="F36" i="11"/>
  <c r="G36" i="11"/>
  <c r="H36" i="11"/>
  <c r="I36" i="11"/>
  <c r="C40" i="11"/>
  <c r="C45" i="11"/>
  <c r="D40" i="11"/>
  <c r="E40" i="11"/>
  <c r="F40" i="11"/>
  <c r="G40" i="11"/>
  <c r="H40" i="11"/>
  <c r="I40" i="11"/>
  <c r="I45" i="11"/>
  <c r="C41" i="11"/>
  <c r="D41" i="11"/>
  <c r="D45" i="11"/>
  <c r="E41" i="11"/>
  <c r="F41" i="11"/>
  <c r="G41" i="11"/>
  <c r="H41" i="11"/>
  <c r="I41" i="11"/>
  <c r="C42" i="11"/>
  <c r="D42" i="11"/>
  <c r="E42" i="11"/>
  <c r="E45" i="11"/>
  <c r="F42" i="11"/>
  <c r="G42" i="11"/>
  <c r="H42" i="11"/>
  <c r="I42" i="11"/>
  <c r="C43" i="11"/>
  <c r="D43" i="11"/>
  <c r="E43" i="11"/>
  <c r="F43" i="11"/>
  <c r="F45" i="11"/>
  <c r="G43" i="11"/>
  <c r="H43" i="11"/>
  <c r="I43" i="11"/>
  <c r="C44" i="11"/>
  <c r="D44" i="11"/>
  <c r="E44" i="11"/>
  <c r="F44" i="11"/>
  <c r="G44" i="11"/>
  <c r="H44" i="11"/>
  <c r="I44" i="11"/>
  <c r="C48" i="11"/>
  <c r="D48" i="11"/>
  <c r="E48" i="11"/>
  <c r="F48" i="11"/>
  <c r="G48" i="11"/>
  <c r="H48" i="11"/>
  <c r="H55" i="11"/>
  <c r="I48" i="11"/>
  <c r="C49" i="11"/>
  <c r="D49" i="11"/>
  <c r="E49" i="11"/>
  <c r="F49" i="11"/>
  <c r="G49" i="11"/>
  <c r="H49" i="11"/>
  <c r="I49" i="11"/>
  <c r="I55" i="11"/>
  <c r="C50" i="11"/>
  <c r="D50" i="11"/>
  <c r="E50" i="11"/>
  <c r="F50" i="11"/>
  <c r="G50" i="11"/>
  <c r="H50" i="11"/>
  <c r="I50" i="11"/>
  <c r="C51" i="11"/>
  <c r="C55" i="11"/>
  <c r="J55" i="11"/>
  <c r="D51" i="11"/>
  <c r="E51" i="11"/>
  <c r="F51" i="11"/>
  <c r="G51" i="11"/>
  <c r="H51" i="11"/>
  <c r="I51" i="11"/>
  <c r="C52" i="11"/>
  <c r="D52" i="11"/>
  <c r="D55" i="11"/>
  <c r="E52" i="11"/>
  <c r="F52" i="11"/>
  <c r="G52" i="11"/>
  <c r="H52" i="11"/>
  <c r="I52" i="11"/>
  <c r="C53" i="11"/>
  <c r="D53" i="11"/>
  <c r="E53" i="11"/>
  <c r="E55" i="11"/>
  <c r="F53" i="11"/>
  <c r="G53" i="11"/>
  <c r="H53" i="11"/>
  <c r="I53" i="11"/>
  <c r="C54" i="11"/>
  <c r="D54" i="11"/>
  <c r="E54" i="11"/>
  <c r="F54" i="11"/>
  <c r="F55" i="11"/>
  <c r="G54" i="11"/>
  <c r="H54" i="11"/>
  <c r="I54" i="11"/>
  <c r="C60" i="11"/>
  <c r="D60" i="11"/>
  <c r="D65" i="11"/>
  <c r="E60" i="11"/>
  <c r="E65" i="11"/>
  <c r="F60" i="11"/>
  <c r="G60" i="11"/>
  <c r="G65" i="11"/>
  <c r="H60" i="11"/>
  <c r="I60" i="11"/>
  <c r="C61" i="11"/>
  <c r="D61" i="11"/>
  <c r="E61" i="11"/>
  <c r="F61" i="11"/>
  <c r="F65" i="11"/>
  <c r="G61" i="11"/>
  <c r="H61" i="11"/>
  <c r="H65" i="11"/>
  <c r="I61" i="11"/>
  <c r="C62" i="11"/>
  <c r="D62" i="11"/>
  <c r="E62" i="11"/>
  <c r="F62" i="11"/>
  <c r="G62" i="11"/>
  <c r="H62" i="11"/>
  <c r="I62" i="11"/>
  <c r="I65" i="11"/>
  <c r="C63" i="11"/>
  <c r="D63" i="11"/>
  <c r="E63" i="11"/>
  <c r="F63" i="11"/>
  <c r="G63" i="11"/>
  <c r="H63" i="11"/>
  <c r="I63" i="11"/>
  <c r="C64" i="11"/>
  <c r="D64" i="11"/>
  <c r="E64" i="11"/>
  <c r="F64" i="11"/>
  <c r="G64" i="11"/>
  <c r="H64" i="11"/>
  <c r="I64" i="11"/>
  <c r="C68" i="11"/>
  <c r="D68" i="11"/>
  <c r="D73" i="11"/>
  <c r="E68" i="11"/>
  <c r="F68" i="11"/>
  <c r="G68" i="11"/>
  <c r="H68" i="11"/>
  <c r="I68" i="11"/>
  <c r="I73" i="11"/>
  <c r="C69" i="11"/>
  <c r="C73" i="11"/>
  <c r="D69" i="11"/>
  <c r="E69" i="11"/>
  <c r="E73" i="11"/>
  <c r="F69" i="11"/>
  <c r="G69" i="11"/>
  <c r="H69" i="11"/>
  <c r="I69" i="11"/>
  <c r="C70" i="11"/>
  <c r="D70" i="11"/>
  <c r="E70" i="11"/>
  <c r="F70" i="11"/>
  <c r="F73" i="11"/>
  <c r="G70" i="11"/>
  <c r="H70" i="11"/>
  <c r="I70" i="11"/>
  <c r="C71" i="11"/>
  <c r="D71" i="11"/>
  <c r="E71" i="11"/>
  <c r="F71" i="11"/>
  <c r="G71" i="11"/>
  <c r="G73" i="11"/>
  <c r="H71" i="11"/>
  <c r="I71" i="11"/>
  <c r="C72" i="11"/>
  <c r="D72" i="11"/>
  <c r="E72" i="11"/>
  <c r="F72" i="11"/>
  <c r="G72" i="11"/>
  <c r="H72" i="11"/>
  <c r="I72" i="11"/>
  <c r="C76" i="11"/>
  <c r="D76" i="11"/>
  <c r="E76" i="11"/>
  <c r="F76" i="11"/>
  <c r="F81" i="11"/>
  <c r="G76" i="11"/>
  <c r="G81" i="11"/>
  <c r="H76" i="11"/>
  <c r="I76" i="11"/>
  <c r="I81" i="11"/>
  <c r="C77" i="11"/>
  <c r="D77" i="11"/>
  <c r="E77" i="11"/>
  <c r="F77" i="11"/>
  <c r="G77" i="11"/>
  <c r="H77" i="11"/>
  <c r="H81" i="11"/>
  <c r="I77" i="11"/>
  <c r="C78" i="11"/>
  <c r="C81" i="11"/>
  <c r="D78" i="11"/>
  <c r="E78" i="11"/>
  <c r="F78" i="11"/>
  <c r="G78" i="11"/>
  <c r="H78" i="11"/>
  <c r="I78" i="11"/>
  <c r="C79" i="11"/>
  <c r="D79" i="11"/>
  <c r="D81" i="11"/>
  <c r="E79" i="11"/>
  <c r="F79" i="11"/>
  <c r="G79" i="11"/>
  <c r="H79" i="11"/>
  <c r="I79" i="11"/>
  <c r="C80" i="11"/>
  <c r="D80" i="11"/>
  <c r="E80" i="11"/>
  <c r="J80" i="11"/>
  <c r="F80" i="11"/>
  <c r="G80" i="11"/>
  <c r="H80" i="11"/>
  <c r="I80" i="11"/>
  <c r="J16" i="11"/>
  <c r="H45" i="11"/>
  <c r="J36" i="11"/>
  <c r="D37" i="11"/>
  <c r="D25" i="11"/>
  <c r="G37" i="11"/>
  <c r="G55" i="11"/>
  <c r="G17" i="11"/>
  <c r="C10" i="25"/>
  <c r="D10" i="25"/>
  <c r="D21" i="25"/>
  <c r="E10" i="25"/>
  <c r="F10" i="25"/>
  <c r="G10" i="25"/>
  <c r="H10" i="25"/>
  <c r="I10" i="25"/>
  <c r="C11" i="25"/>
  <c r="D11" i="25"/>
  <c r="E11" i="25"/>
  <c r="F11" i="25"/>
  <c r="G11" i="25"/>
  <c r="H11" i="25"/>
  <c r="I11" i="25"/>
  <c r="C12" i="25"/>
  <c r="C13" i="25"/>
  <c r="C14" i="25"/>
  <c r="D14" i="25"/>
  <c r="E14" i="25"/>
  <c r="F14" i="25"/>
  <c r="G14" i="25"/>
  <c r="H14" i="25"/>
  <c r="I14" i="25"/>
  <c r="C15" i="25"/>
  <c r="D15" i="25"/>
  <c r="E15" i="25"/>
  <c r="F15" i="25"/>
  <c r="G15" i="25"/>
  <c r="H15" i="25"/>
  <c r="I15" i="25"/>
  <c r="C16" i="25"/>
  <c r="D16" i="25"/>
  <c r="E16" i="25"/>
  <c r="F16" i="25"/>
  <c r="G16" i="25"/>
  <c r="H16" i="25"/>
  <c r="I16" i="25"/>
  <c r="C17" i="25"/>
  <c r="C18" i="25"/>
  <c r="C19" i="25"/>
  <c r="D19" i="25"/>
  <c r="E19" i="25"/>
  <c r="F19" i="25"/>
  <c r="G19" i="25"/>
  <c r="H19" i="25"/>
  <c r="I19" i="25"/>
  <c r="C20" i="25"/>
  <c r="D20" i="25"/>
  <c r="J20" i="25"/>
  <c r="E20" i="25"/>
  <c r="F20" i="25"/>
  <c r="G20" i="25"/>
  <c r="H20" i="25"/>
  <c r="I20" i="25"/>
  <c r="C24" i="25"/>
  <c r="D24" i="25"/>
  <c r="E24" i="25"/>
  <c r="E35" i="25"/>
  <c r="F24" i="25"/>
  <c r="G24" i="25"/>
  <c r="G35" i="25"/>
  <c r="H24" i="25"/>
  <c r="I24" i="25"/>
  <c r="C25" i="25"/>
  <c r="C26" i="25"/>
  <c r="C27" i="25"/>
  <c r="C28" i="25"/>
  <c r="D28" i="25"/>
  <c r="E28" i="25"/>
  <c r="F28" i="25"/>
  <c r="G28" i="25"/>
  <c r="H28" i="25"/>
  <c r="I28" i="25"/>
  <c r="C29" i="25"/>
  <c r="D29" i="25"/>
  <c r="E29" i="25"/>
  <c r="F29" i="25"/>
  <c r="F35" i="25"/>
  <c r="G29" i="25"/>
  <c r="H29" i="25"/>
  <c r="I29" i="25"/>
  <c r="C30" i="25"/>
  <c r="C31" i="25"/>
  <c r="C32" i="25"/>
  <c r="C33" i="25"/>
  <c r="D33" i="25"/>
  <c r="E33" i="25"/>
  <c r="F33" i="25"/>
  <c r="G33" i="25"/>
  <c r="H33" i="25"/>
  <c r="I33" i="25"/>
  <c r="C34" i="25"/>
  <c r="J34" i="25"/>
  <c r="D34" i="25"/>
  <c r="E34" i="25"/>
  <c r="F34" i="25"/>
  <c r="G34" i="25"/>
  <c r="H34" i="25"/>
  <c r="I34" i="25"/>
  <c r="C40" i="25"/>
  <c r="D40" i="25"/>
  <c r="D47" i="25"/>
  <c r="E40" i="25"/>
  <c r="F40" i="25"/>
  <c r="F47" i="25"/>
  <c r="G40" i="25"/>
  <c r="H40" i="25"/>
  <c r="I40" i="25"/>
  <c r="C41" i="25"/>
  <c r="D41" i="25"/>
  <c r="E41" i="25"/>
  <c r="F41" i="25"/>
  <c r="G41" i="25"/>
  <c r="H41" i="25"/>
  <c r="I41" i="25"/>
  <c r="C42" i="25"/>
  <c r="D42" i="25"/>
  <c r="E42" i="25"/>
  <c r="F42" i="25"/>
  <c r="G42" i="25"/>
  <c r="H42" i="25"/>
  <c r="I42" i="25"/>
  <c r="C43" i="25"/>
  <c r="D43" i="25"/>
  <c r="E43" i="25"/>
  <c r="F43" i="25"/>
  <c r="G43" i="25"/>
  <c r="H43" i="25"/>
  <c r="I43" i="25"/>
  <c r="I47" i="25"/>
  <c r="C44" i="25"/>
  <c r="D44" i="25"/>
  <c r="E44" i="25"/>
  <c r="F44" i="25"/>
  <c r="G44" i="25"/>
  <c r="H44" i="25"/>
  <c r="H47" i="25"/>
  <c r="I44" i="25"/>
  <c r="C45" i="25"/>
  <c r="D45" i="25"/>
  <c r="E45" i="25"/>
  <c r="F45" i="25"/>
  <c r="G45" i="25"/>
  <c r="H45" i="25"/>
  <c r="I45" i="25"/>
  <c r="C46" i="25"/>
  <c r="D46" i="25"/>
  <c r="J46" i="25"/>
  <c r="E46" i="25"/>
  <c r="F46" i="25"/>
  <c r="G46" i="25"/>
  <c r="H46" i="25"/>
  <c r="I46" i="25"/>
  <c r="C50" i="25"/>
  <c r="D50" i="25"/>
  <c r="E50" i="25"/>
  <c r="F50" i="25"/>
  <c r="G50" i="25"/>
  <c r="H50" i="25"/>
  <c r="I50" i="25"/>
  <c r="C51" i="25"/>
  <c r="C52" i="25"/>
  <c r="D52" i="25"/>
  <c r="E52" i="25"/>
  <c r="F52" i="25"/>
  <c r="G52" i="25"/>
  <c r="H52" i="25"/>
  <c r="I52" i="25"/>
  <c r="C53" i="25"/>
  <c r="D53" i="25"/>
  <c r="E53" i="25"/>
  <c r="F53" i="25"/>
  <c r="G53" i="25"/>
  <c r="H53" i="25"/>
  <c r="I53" i="25"/>
  <c r="C54" i="25"/>
  <c r="C55" i="25"/>
  <c r="D55" i="25"/>
  <c r="E55" i="25"/>
  <c r="F55" i="25"/>
  <c r="G55" i="25"/>
  <c r="H55" i="25"/>
  <c r="I55" i="25"/>
  <c r="C56" i="25"/>
  <c r="D56" i="25"/>
  <c r="E56" i="25"/>
  <c r="J56" i="25"/>
  <c r="F56" i="25"/>
  <c r="G56" i="25"/>
  <c r="H56" i="25"/>
  <c r="I56" i="25"/>
  <c r="I57" i="25"/>
  <c r="C60" i="25"/>
  <c r="D60" i="25"/>
  <c r="E60" i="25"/>
  <c r="F60" i="25"/>
  <c r="F67" i="25"/>
  <c r="G60" i="25"/>
  <c r="H60" i="25"/>
  <c r="I60" i="25"/>
  <c r="C61" i="25"/>
  <c r="D61" i="25"/>
  <c r="E61" i="25"/>
  <c r="F61" i="25"/>
  <c r="G61" i="25"/>
  <c r="H61" i="25"/>
  <c r="I61" i="25"/>
  <c r="C62" i="25"/>
  <c r="D62" i="25"/>
  <c r="E62" i="25"/>
  <c r="F62" i="25"/>
  <c r="G62" i="25"/>
  <c r="H62" i="25"/>
  <c r="I62" i="25"/>
  <c r="C63" i="25"/>
  <c r="C67" i="25"/>
  <c r="D63" i="25"/>
  <c r="E63" i="25"/>
  <c r="F63" i="25"/>
  <c r="G63" i="25"/>
  <c r="H63" i="25"/>
  <c r="I63" i="25"/>
  <c r="C64" i="25"/>
  <c r="D64" i="25"/>
  <c r="E64" i="25"/>
  <c r="F64" i="25"/>
  <c r="G64" i="25"/>
  <c r="H64" i="25"/>
  <c r="I64" i="25"/>
  <c r="C65" i="25"/>
  <c r="D65" i="25"/>
  <c r="E65" i="25"/>
  <c r="F65" i="25"/>
  <c r="G65" i="25"/>
  <c r="H65" i="25"/>
  <c r="I65" i="25"/>
  <c r="C66" i="25"/>
  <c r="D66" i="25"/>
  <c r="E66" i="25"/>
  <c r="F66" i="25"/>
  <c r="G66" i="25"/>
  <c r="H66" i="25"/>
  <c r="I66" i="25"/>
  <c r="C72" i="25"/>
  <c r="D72" i="25"/>
  <c r="E72" i="25"/>
  <c r="F72" i="25"/>
  <c r="G72" i="25"/>
  <c r="G79" i="25"/>
  <c r="H72" i="25"/>
  <c r="I72" i="25"/>
  <c r="C73" i="25"/>
  <c r="C74" i="25"/>
  <c r="D74" i="25"/>
  <c r="E74" i="25"/>
  <c r="F74" i="25"/>
  <c r="G74" i="25"/>
  <c r="H74" i="25"/>
  <c r="I74" i="25"/>
  <c r="C75" i="25"/>
  <c r="D75" i="25"/>
  <c r="E75" i="25"/>
  <c r="F75" i="25"/>
  <c r="G75" i="25"/>
  <c r="H75" i="25"/>
  <c r="I75" i="25"/>
  <c r="C76" i="25"/>
  <c r="C77" i="25"/>
  <c r="D77" i="25"/>
  <c r="E77" i="25"/>
  <c r="F77" i="25"/>
  <c r="G77" i="25"/>
  <c r="H77" i="25"/>
  <c r="I77" i="25"/>
  <c r="C78" i="25"/>
  <c r="D78" i="25"/>
  <c r="E78" i="25"/>
  <c r="F78" i="25"/>
  <c r="G78" i="25"/>
  <c r="J78" i="25"/>
  <c r="H78" i="25"/>
  <c r="I78" i="25"/>
  <c r="I79" i="25"/>
  <c r="C82" i="25"/>
  <c r="D82" i="25"/>
  <c r="E82" i="25"/>
  <c r="F82" i="25"/>
  <c r="G82" i="25"/>
  <c r="H82" i="25"/>
  <c r="I82" i="25"/>
  <c r="C83" i="25"/>
  <c r="C84" i="25"/>
  <c r="D84" i="25"/>
  <c r="E84" i="25"/>
  <c r="F84" i="25"/>
  <c r="G84" i="25"/>
  <c r="H84" i="25"/>
  <c r="I84" i="25"/>
  <c r="C85" i="25"/>
  <c r="D85" i="25"/>
  <c r="E85" i="25"/>
  <c r="F85" i="25"/>
  <c r="G85" i="25"/>
  <c r="H85" i="25"/>
  <c r="I85" i="25"/>
  <c r="I89" i="25"/>
  <c r="C86" i="25"/>
  <c r="C87" i="25"/>
  <c r="D87" i="25"/>
  <c r="E87" i="25"/>
  <c r="F87" i="25"/>
  <c r="G87" i="25"/>
  <c r="H87" i="25"/>
  <c r="I87" i="25"/>
  <c r="C88" i="25"/>
  <c r="D88" i="25"/>
  <c r="J88" i="25"/>
  <c r="E88" i="25"/>
  <c r="F88" i="25"/>
  <c r="F89" i="25"/>
  <c r="G88" i="25"/>
  <c r="H88" i="25"/>
  <c r="I88" i="25"/>
  <c r="C92" i="25"/>
  <c r="D92" i="25"/>
  <c r="E92" i="25"/>
  <c r="F92" i="25"/>
  <c r="G92" i="25"/>
  <c r="H92" i="25"/>
  <c r="I92" i="25"/>
  <c r="C93" i="25"/>
  <c r="C94" i="25"/>
  <c r="D94" i="25"/>
  <c r="E94" i="25"/>
  <c r="F94" i="25"/>
  <c r="G94" i="25"/>
  <c r="H94" i="25"/>
  <c r="I94" i="25"/>
  <c r="C95" i="25"/>
  <c r="D95" i="25"/>
  <c r="E95" i="25"/>
  <c r="F95" i="25"/>
  <c r="G95" i="25"/>
  <c r="H95" i="25"/>
  <c r="I95" i="25"/>
  <c r="C96" i="25"/>
  <c r="C97" i="25"/>
  <c r="D97" i="25"/>
  <c r="E97" i="25"/>
  <c r="F97" i="25"/>
  <c r="G97" i="25"/>
  <c r="H97" i="25"/>
  <c r="I97" i="25"/>
  <c r="C98" i="25"/>
  <c r="D98" i="25"/>
  <c r="E98" i="25"/>
  <c r="J98" i="25"/>
  <c r="F98" i="25"/>
  <c r="G98" i="25"/>
  <c r="G99" i="25"/>
  <c r="H98" i="25"/>
  <c r="I98" i="25"/>
  <c r="I99" i="25"/>
  <c r="F21" i="25"/>
  <c r="H79" i="25"/>
  <c r="D79" i="25"/>
  <c r="H35" i="25"/>
  <c r="G57" i="25"/>
  <c r="I21" i="25"/>
  <c r="G89" i="25"/>
  <c r="C47" i="25"/>
  <c r="C89" i="25"/>
  <c r="I35" i="25"/>
  <c r="C10" i="30"/>
  <c r="D10" i="30"/>
  <c r="E10" i="30"/>
  <c r="F10" i="30"/>
  <c r="G10" i="30"/>
  <c r="H10" i="30"/>
  <c r="C11" i="30"/>
  <c r="D11" i="30"/>
  <c r="E11" i="30"/>
  <c r="F11" i="30"/>
  <c r="G11" i="30"/>
  <c r="H11" i="30"/>
  <c r="C12" i="30"/>
  <c r="C13" i="30"/>
  <c r="C14" i="30"/>
  <c r="D14" i="30"/>
  <c r="E14" i="30"/>
  <c r="F14" i="30"/>
  <c r="G14" i="30"/>
  <c r="H14" i="30"/>
  <c r="C15" i="30"/>
  <c r="D15" i="30"/>
  <c r="E15" i="30"/>
  <c r="F15" i="30"/>
  <c r="G15" i="30"/>
  <c r="H15" i="30"/>
  <c r="C16" i="30"/>
  <c r="D16" i="30"/>
  <c r="E16" i="30"/>
  <c r="F16" i="30"/>
  <c r="G16" i="30"/>
  <c r="H16" i="30"/>
  <c r="C17" i="30"/>
  <c r="C18" i="30"/>
  <c r="C19" i="30"/>
  <c r="D19" i="30"/>
  <c r="E19" i="30"/>
  <c r="F19" i="30"/>
  <c r="G19" i="30"/>
  <c r="H19" i="30"/>
  <c r="C20" i="30"/>
  <c r="D20" i="30"/>
  <c r="E20" i="30"/>
  <c r="F20" i="30"/>
  <c r="G20" i="30"/>
  <c r="H20" i="30"/>
  <c r="C24" i="30"/>
  <c r="C35" i="30"/>
  <c r="D24" i="30"/>
  <c r="E24" i="30"/>
  <c r="F24" i="30"/>
  <c r="G24" i="30"/>
  <c r="H24" i="30"/>
  <c r="C25" i="30"/>
  <c r="C26" i="30"/>
  <c r="C27" i="30"/>
  <c r="C28" i="30"/>
  <c r="D28" i="30"/>
  <c r="E28" i="30"/>
  <c r="F28" i="30"/>
  <c r="G28" i="30"/>
  <c r="H28" i="30"/>
  <c r="C29" i="30"/>
  <c r="D29" i="30"/>
  <c r="E29" i="30"/>
  <c r="F29" i="30"/>
  <c r="G29" i="30"/>
  <c r="H29" i="30"/>
  <c r="C30" i="30"/>
  <c r="C31" i="30"/>
  <c r="C32" i="30"/>
  <c r="C33" i="30"/>
  <c r="D33" i="30"/>
  <c r="E33" i="30"/>
  <c r="F33" i="30"/>
  <c r="G33" i="30"/>
  <c r="H33" i="30"/>
  <c r="C34" i="30"/>
  <c r="D34" i="30"/>
  <c r="E34" i="30"/>
  <c r="F34" i="30"/>
  <c r="G34" i="30"/>
  <c r="H34" i="30"/>
  <c r="C40" i="30"/>
  <c r="C41" i="30"/>
  <c r="C42" i="30"/>
  <c r="C43" i="30"/>
  <c r="C44" i="30"/>
  <c r="C45" i="30"/>
  <c r="C46" i="30"/>
  <c r="D40" i="30"/>
  <c r="E40" i="30"/>
  <c r="F40" i="30"/>
  <c r="G40" i="30"/>
  <c r="H40" i="30"/>
  <c r="H47" i="30"/>
  <c r="D41" i="30"/>
  <c r="E41" i="30"/>
  <c r="F41" i="30"/>
  <c r="G41" i="30"/>
  <c r="H41" i="30"/>
  <c r="D42" i="30"/>
  <c r="E42" i="30"/>
  <c r="F42" i="30"/>
  <c r="F47" i="30"/>
  <c r="G42" i="30"/>
  <c r="H42" i="30"/>
  <c r="D43" i="30"/>
  <c r="E43" i="30"/>
  <c r="F43" i="30"/>
  <c r="G43" i="30"/>
  <c r="H43" i="30"/>
  <c r="D44" i="30"/>
  <c r="E44" i="30"/>
  <c r="F44" i="30"/>
  <c r="G44" i="30"/>
  <c r="H44" i="30"/>
  <c r="D45" i="30"/>
  <c r="E45" i="30"/>
  <c r="F45" i="30"/>
  <c r="G45" i="30"/>
  <c r="H45" i="30"/>
  <c r="D46" i="30"/>
  <c r="E46" i="30"/>
  <c r="F46" i="30"/>
  <c r="G46" i="30"/>
  <c r="H46" i="30"/>
  <c r="C50" i="30"/>
  <c r="D50" i="30"/>
  <c r="D57" i="30"/>
  <c r="E50" i="30"/>
  <c r="F50" i="30"/>
  <c r="G50" i="30"/>
  <c r="H50" i="30"/>
  <c r="C51" i="30"/>
  <c r="C52" i="30"/>
  <c r="D52" i="30"/>
  <c r="E52" i="30"/>
  <c r="E57" i="30"/>
  <c r="F52" i="30"/>
  <c r="G52" i="30"/>
  <c r="H52" i="30"/>
  <c r="C53" i="30"/>
  <c r="D53" i="30"/>
  <c r="E53" i="30"/>
  <c r="F53" i="30"/>
  <c r="G53" i="30"/>
  <c r="G57" i="30"/>
  <c r="H53" i="30"/>
  <c r="C54" i="30"/>
  <c r="C55" i="30"/>
  <c r="D55" i="30"/>
  <c r="E55" i="30"/>
  <c r="F55" i="30"/>
  <c r="F57" i="30"/>
  <c r="G55" i="30"/>
  <c r="H55" i="30"/>
  <c r="C56" i="30"/>
  <c r="D56" i="30"/>
  <c r="E56" i="30"/>
  <c r="F56" i="30"/>
  <c r="G56" i="30"/>
  <c r="H56" i="30"/>
  <c r="C60" i="30"/>
  <c r="D60" i="30"/>
  <c r="D67" i="30"/>
  <c r="E60" i="30"/>
  <c r="F60" i="30"/>
  <c r="G60" i="30"/>
  <c r="H60" i="30"/>
  <c r="C61" i="30"/>
  <c r="D61" i="30"/>
  <c r="E61" i="30"/>
  <c r="E62" i="30"/>
  <c r="E67" i="30"/>
  <c r="E63" i="30"/>
  <c r="E64" i="30"/>
  <c r="E65" i="30"/>
  <c r="E66" i="30"/>
  <c r="F61" i="30"/>
  <c r="G61" i="30"/>
  <c r="H61" i="30"/>
  <c r="C62" i="30"/>
  <c r="D62" i="30"/>
  <c r="F62" i="30"/>
  <c r="G62" i="30"/>
  <c r="H62" i="30"/>
  <c r="C63" i="30"/>
  <c r="D63" i="30"/>
  <c r="F63" i="30"/>
  <c r="F67" i="30"/>
  <c r="G63" i="30"/>
  <c r="H63" i="30"/>
  <c r="C64" i="30"/>
  <c r="D64" i="30"/>
  <c r="F64" i="30"/>
  <c r="G64" i="30"/>
  <c r="H64" i="30"/>
  <c r="C65" i="30"/>
  <c r="C67" i="30"/>
  <c r="D65" i="30"/>
  <c r="F65" i="30"/>
  <c r="G65" i="30"/>
  <c r="H65" i="30"/>
  <c r="C66" i="30"/>
  <c r="D66" i="30"/>
  <c r="F66" i="30"/>
  <c r="G66" i="30"/>
  <c r="I66" i="30"/>
  <c r="H66" i="30"/>
  <c r="C72" i="30"/>
  <c r="D72" i="30"/>
  <c r="E72" i="30"/>
  <c r="F72" i="30"/>
  <c r="G72" i="30"/>
  <c r="H72" i="30"/>
  <c r="C73" i="30"/>
  <c r="C79" i="30"/>
  <c r="I79" i="30"/>
  <c r="C74" i="30"/>
  <c r="D74" i="30"/>
  <c r="E74" i="30"/>
  <c r="F74" i="30"/>
  <c r="G74" i="30"/>
  <c r="H74" i="30"/>
  <c r="H79" i="30"/>
  <c r="C75" i="30"/>
  <c r="D75" i="30"/>
  <c r="D79" i="30"/>
  <c r="E75" i="30"/>
  <c r="F75" i="30"/>
  <c r="G75" i="30"/>
  <c r="H75" i="30"/>
  <c r="C76" i="30"/>
  <c r="C77" i="30"/>
  <c r="D77" i="30"/>
  <c r="E77" i="30"/>
  <c r="E79" i="30"/>
  <c r="F77" i="30"/>
  <c r="G77" i="30"/>
  <c r="H77" i="30"/>
  <c r="C78" i="30"/>
  <c r="D78" i="30"/>
  <c r="E78" i="30"/>
  <c r="F78" i="30"/>
  <c r="G78" i="30"/>
  <c r="G79" i="30"/>
  <c r="H78" i="30"/>
  <c r="C82" i="30"/>
  <c r="D82" i="30"/>
  <c r="E82" i="30"/>
  <c r="F82" i="30"/>
  <c r="F89" i="30"/>
  <c r="G82" i="30"/>
  <c r="H82" i="30"/>
  <c r="C83" i="30"/>
  <c r="C89" i="30"/>
  <c r="C84" i="30"/>
  <c r="D84" i="30"/>
  <c r="E84" i="30"/>
  <c r="F84" i="30"/>
  <c r="G84" i="30"/>
  <c r="H84" i="30"/>
  <c r="H89" i="30"/>
  <c r="C85" i="30"/>
  <c r="D85" i="30"/>
  <c r="D89" i="30"/>
  <c r="E85" i="30"/>
  <c r="F85" i="30"/>
  <c r="G85" i="30"/>
  <c r="H85" i="30"/>
  <c r="C86" i="30"/>
  <c r="C87" i="30"/>
  <c r="D87" i="30"/>
  <c r="E87" i="30"/>
  <c r="F87" i="30"/>
  <c r="G87" i="30"/>
  <c r="H87" i="30"/>
  <c r="C88" i="30"/>
  <c r="D88" i="30"/>
  <c r="E88" i="30"/>
  <c r="F88" i="30"/>
  <c r="G88" i="30"/>
  <c r="H88" i="30"/>
  <c r="C92" i="30"/>
  <c r="D92" i="30"/>
  <c r="E92" i="30"/>
  <c r="F92" i="30"/>
  <c r="F99" i="30"/>
  <c r="G92" i="30"/>
  <c r="H92" i="30"/>
  <c r="C93" i="30"/>
  <c r="C99" i="30"/>
  <c r="C94" i="30"/>
  <c r="D94" i="30"/>
  <c r="E94" i="30"/>
  <c r="F94" i="30"/>
  <c r="G94" i="30"/>
  <c r="H94" i="30"/>
  <c r="H99" i="30"/>
  <c r="C95" i="30"/>
  <c r="D95" i="30"/>
  <c r="D99" i="30"/>
  <c r="E95" i="30"/>
  <c r="F95" i="30"/>
  <c r="G95" i="30"/>
  <c r="H95" i="30"/>
  <c r="C96" i="30"/>
  <c r="C97" i="30"/>
  <c r="D97" i="30"/>
  <c r="E97" i="30"/>
  <c r="E99" i="30"/>
  <c r="F97" i="30"/>
  <c r="G97" i="30"/>
  <c r="H97" i="30"/>
  <c r="C98" i="30"/>
  <c r="D98" i="30"/>
  <c r="E98" i="30"/>
  <c r="F98" i="30"/>
  <c r="G98" i="30"/>
  <c r="H98" i="30"/>
  <c r="G21" i="30"/>
  <c r="E47" i="30"/>
  <c r="C57" i="30"/>
  <c r="E35" i="30"/>
  <c r="F79" i="30"/>
  <c r="F35" i="30"/>
  <c r="I34" i="30"/>
  <c r="I56" i="30"/>
  <c r="I46" i="30"/>
  <c r="D35" i="30"/>
  <c r="C10" i="38"/>
  <c r="D10" i="38"/>
  <c r="E10" i="38"/>
  <c r="F10" i="38"/>
  <c r="G10" i="38"/>
  <c r="H10" i="38"/>
  <c r="I10" i="38"/>
  <c r="C11" i="38"/>
  <c r="D11" i="38"/>
  <c r="E11" i="38"/>
  <c r="F11" i="38"/>
  <c r="G11" i="38"/>
  <c r="H11" i="38"/>
  <c r="I11" i="38"/>
  <c r="C12" i="38"/>
  <c r="E12" i="38"/>
  <c r="C13" i="38"/>
  <c r="E13" i="38"/>
  <c r="C14" i="38"/>
  <c r="D14" i="38"/>
  <c r="E14" i="38"/>
  <c r="F14" i="38"/>
  <c r="G14" i="38"/>
  <c r="H14" i="38"/>
  <c r="I14" i="38"/>
  <c r="C15" i="38"/>
  <c r="D15" i="38"/>
  <c r="E15" i="38"/>
  <c r="F15" i="38"/>
  <c r="G15" i="38"/>
  <c r="H15" i="38"/>
  <c r="I15" i="38"/>
  <c r="C16" i="38"/>
  <c r="D16" i="38"/>
  <c r="E16" i="38"/>
  <c r="F16" i="38"/>
  <c r="G16" i="38"/>
  <c r="H16" i="38"/>
  <c r="I16" i="38"/>
  <c r="C17" i="38"/>
  <c r="E17" i="38"/>
  <c r="C18" i="38"/>
  <c r="E18" i="38"/>
  <c r="C19" i="38"/>
  <c r="D19" i="38"/>
  <c r="E19" i="38"/>
  <c r="F19" i="38"/>
  <c r="F21" i="38"/>
  <c r="G19" i="38"/>
  <c r="H19" i="38"/>
  <c r="I19" i="38"/>
  <c r="C20" i="38"/>
  <c r="D20" i="38"/>
  <c r="E20" i="38"/>
  <c r="F20" i="38"/>
  <c r="G20" i="38"/>
  <c r="H20" i="38"/>
  <c r="I20" i="38"/>
  <c r="C24" i="38"/>
  <c r="D24" i="38"/>
  <c r="E24" i="38"/>
  <c r="F24" i="38"/>
  <c r="G24" i="38"/>
  <c r="H24" i="38"/>
  <c r="I24" i="38"/>
  <c r="C25" i="38"/>
  <c r="E25" i="38"/>
  <c r="C26" i="38"/>
  <c r="E26" i="38"/>
  <c r="C27" i="38"/>
  <c r="E27" i="38"/>
  <c r="C28" i="38"/>
  <c r="D28" i="38"/>
  <c r="D35" i="38"/>
  <c r="E28" i="38"/>
  <c r="F28" i="38"/>
  <c r="F35" i="38"/>
  <c r="G28" i="38"/>
  <c r="H28" i="38"/>
  <c r="I28" i="38"/>
  <c r="C29" i="38"/>
  <c r="D29" i="38"/>
  <c r="E29" i="38"/>
  <c r="F29" i="38"/>
  <c r="G29" i="38"/>
  <c r="H29" i="38"/>
  <c r="I29" i="38"/>
  <c r="C30" i="38"/>
  <c r="E30" i="38"/>
  <c r="C31" i="38"/>
  <c r="E31" i="38"/>
  <c r="C32" i="38"/>
  <c r="E32" i="38"/>
  <c r="C33" i="38"/>
  <c r="D33" i="38"/>
  <c r="E33" i="38"/>
  <c r="F33" i="38"/>
  <c r="G33" i="38"/>
  <c r="H33" i="38"/>
  <c r="I33" i="38"/>
  <c r="C34" i="38"/>
  <c r="J34" i="38"/>
  <c r="D34" i="38"/>
  <c r="E34" i="38"/>
  <c r="F34" i="38"/>
  <c r="G34" i="38"/>
  <c r="H34" i="38"/>
  <c r="I34" i="38"/>
  <c r="C40" i="38"/>
  <c r="D40" i="38"/>
  <c r="E40" i="38"/>
  <c r="F40" i="38"/>
  <c r="G40" i="38"/>
  <c r="H40" i="38"/>
  <c r="I40" i="38"/>
  <c r="C41" i="38"/>
  <c r="C47" i="38"/>
  <c r="D41" i="38"/>
  <c r="E41" i="38"/>
  <c r="E47" i="38"/>
  <c r="F41" i="38"/>
  <c r="G41" i="38"/>
  <c r="H41" i="38"/>
  <c r="I41" i="38"/>
  <c r="C42" i="38"/>
  <c r="D42" i="38"/>
  <c r="E42" i="38"/>
  <c r="F42" i="38"/>
  <c r="F47" i="38"/>
  <c r="G42" i="38"/>
  <c r="H42" i="38"/>
  <c r="I42" i="38"/>
  <c r="C43" i="38"/>
  <c r="D43" i="38"/>
  <c r="E43" i="38"/>
  <c r="F43" i="38"/>
  <c r="G43" i="38"/>
  <c r="H43" i="38"/>
  <c r="I43" i="38"/>
  <c r="C44" i="38"/>
  <c r="D44" i="38"/>
  <c r="E44" i="38"/>
  <c r="F44" i="38"/>
  <c r="G44" i="38"/>
  <c r="H44" i="38"/>
  <c r="I44" i="38"/>
  <c r="C45" i="38"/>
  <c r="D45" i="38"/>
  <c r="E45" i="38"/>
  <c r="F45" i="38"/>
  <c r="G45" i="38"/>
  <c r="H45" i="38"/>
  <c r="I45" i="38"/>
  <c r="C46" i="38"/>
  <c r="D46" i="38"/>
  <c r="E46" i="38"/>
  <c r="F46" i="38"/>
  <c r="G46" i="38"/>
  <c r="H46" i="38"/>
  <c r="I46" i="38"/>
  <c r="C50" i="38"/>
  <c r="D50" i="38"/>
  <c r="D52" i="38"/>
  <c r="D53" i="38"/>
  <c r="D55" i="38"/>
  <c r="D56" i="38"/>
  <c r="D57" i="38"/>
  <c r="E50" i="38"/>
  <c r="F50" i="38"/>
  <c r="G50" i="38"/>
  <c r="H50" i="38"/>
  <c r="I50" i="38"/>
  <c r="C51" i="38"/>
  <c r="E51" i="38"/>
  <c r="C52" i="38"/>
  <c r="E52" i="38"/>
  <c r="F52" i="38"/>
  <c r="G52" i="38"/>
  <c r="H52" i="38"/>
  <c r="H53" i="38"/>
  <c r="H55" i="38"/>
  <c r="H56" i="38"/>
  <c r="H57" i="38"/>
  <c r="I52" i="38"/>
  <c r="C53" i="38"/>
  <c r="E53" i="38"/>
  <c r="F53" i="38"/>
  <c r="G53" i="38"/>
  <c r="I53" i="38"/>
  <c r="I57" i="38"/>
  <c r="C54" i="38"/>
  <c r="E54" i="38"/>
  <c r="C55" i="38"/>
  <c r="E55" i="38"/>
  <c r="F55" i="38"/>
  <c r="G55" i="38"/>
  <c r="I55" i="38"/>
  <c r="C56" i="38"/>
  <c r="E56" i="38"/>
  <c r="F56" i="38"/>
  <c r="G56" i="38"/>
  <c r="I56" i="38"/>
  <c r="C60" i="38"/>
  <c r="D60" i="38"/>
  <c r="E60" i="38"/>
  <c r="E67" i="38"/>
  <c r="F60" i="38"/>
  <c r="F67" i="38"/>
  <c r="G60" i="38"/>
  <c r="G67" i="38"/>
  <c r="H60" i="38"/>
  <c r="I60" i="38"/>
  <c r="C61" i="38"/>
  <c r="D61" i="38"/>
  <c r="E61" i="38"/>
  <c r="F61" i="38"/>
  <c r="G61" i="38"/>
  <c r="H61" i="38"/>
  <c r="I61" i="38"/>
  <c r="C62" i="38"/>
  <c r="D62" i="38"/>
  <c r="E62" i="38"/>
  <c r="F62" i="38"/>
  <c r="G62" i="38"/>
  <c r="H62" i="38"/>
  <c r="I62" i="38"/>
  <c r="C63" i="38"/>
  <c r="D63" i="38"/>
  <c r="E63" i="38"/>
  <c r="F63" i="38"/>
  <c r="G63" i="38"/>
  <c r="H63" i="38"/>
  <c r="I63" i="38"/>
  <c r="C64" i="38"/>
  <c r="D64" i="38"/>
  <c r="E64" i="38"/>
  <c r="F64" i="38"/>
  <c r="G64" i="38"/>
  <c r="H64" i="38"/>
  <c r="I64" i="38"/>
  <c r="C65" i="38"/>
  <c r="D65" i="38"/>
  <c r="E65" i="38"/>
  <c r="F65" i="38"/>
  <c r="G65" i="38"/>
  <c r="H65" i="38"/>
  <c r="I65" i="38"/>
  <c r="C66" i="38"/>
  <c r="D66" i="38"/>
  <c r="J66" i="38"/>
  <c r="E66" i="38"/>
  <c r="F66" i="38"/>
  <c r="G66" i="38"/>
  <c r="H66" i="38"/>
  <c r="I66" i="38"/>
  <c r="C72" i="38"/>
  <c r="D72" i="38"/>
  <c r="E72" i="38"/>
  <c r="F72" i="38"/>
  <c r="G72" i="38"/>
  <c r="H72" i="38"/>
  <c r="I72" i="38"/>
  <c r="C73" i="38"/>
  <c r="E73" i="38"/>
  <c r="C74" i="38"/>
  <c r="D74" i="38"/>
  <c r="D79" i="38"/>
  <c r="E74" i="38"/>
  <c r="F74" i="38"/>
  <c r="G74" i="38"/>
  <c r="H74" i="38"/>
  <c r="I74" i="38"/>
  <c r="C75" i="38"/>
  <c r="D75" i="38"/>
  <c r="E75" i="38"/>
  <c r="F75" i="38"/>
  <c r="G75" i="38"/>
  <c r="H75" i="38"/>
  <c r="I75" i="38"/>
  <c r="C76" i="38"/>
  <c r="E76" i="38"/>
  <c r="C77" i="38"/>
  <c r="D77" i="38"/>
  <c r="E77" i="38"/>
  <c r="F77" i="38"/>
  <c r="G77" i="38"/>
  <c r="H77" i="38"/>
  <c r="I77" i="38"/>
  <c r="C78" i="38"/>
  <c r="D78" i="38"/>
  <c r="E78" i="38"/>
  <c r="F78" i="38"/>
  <c r="G78" i="38"/>
  <c r="H78" i="38"/>
  <c r="I78" i="38"/>
  <c r="C82" i="38"/>
  <c r="D82" i="38"/>
  <c r="E82" i="38"/>
  <c r="F82" i="38"/>
  <c r="G82" i="38"/>
  <c r="G89" i="38"/>
  <c r="H82" i="38"/>
  <c r="I82" i="38"/>
  <c r="C83" i="38"/>
  <c r="E83" i="38"/>
  <c r="C84" i="38"/>
  <c r="D84" i="38"/>
  <c r="E84" i="38"/>
  <c r="F84" i="38"/>
  <c r="G84" i="38"/>
  <c r="H84" i="38"/>
  <c r="I84" i="38"/>
  <c r="C85" i="38"/>
  <c r="D85" i="38"/>
  <c r="E85" i="38"/>
  <c r="F85" i="38"/>
  <c r="G85" i="38"/>
  <c r="H85" i="38"/>
  <c r="I85" i="38"/>
  <c r="C86" i="38"/>
  <c r="E86" i="38"/>
  <c r="C87" i="38"/>
  <c r="D87" i="38"/>
  <c r="E87" i="38"/>
  <c r="F87" i="38"/>
  <c r="G87" i="38"/>
  <c r="H87" i="38"/>
  <c r="I87" i="38"/>
  <c r="C88" i="38"/>
  <c r="D88" i="38"/>
  <c r="E88" i="38"/>
  <c r="F88" i="38"/>
  <c r="G88" i="38"/>
  <c r="H88" i="38"/>
  <c r="I88" i="38"/>
  <c r="C92" i="38"/>
  <c r="D92" i="38"/>
  <c r="E92" i="38"/>
  <c r="F92" i="38"/>
  <c r="G92" i="38"/>
  <c r="H92" i="38"/>
  <c r="I92" i="38"/>
  <c r="C93" i="38"/>
  <c r="E93" i="38"/>
  <c r="C94" i="38"/>
  <c r="D94" i="38"/>
  <c r="E94" i="38"/>
  <c r="F94" i="38"/>
  <c r="G94" i="38"/>
  <c r="H94" i="38"/>
  <c r="I94" i="38"/>
  <c r="C95" i="38"/>
  <c r="D95" i="38"/>
  <c r="E95" i="38"/>
  <c r="F95" i="38"/>
  <c r="G95" i="38"/>
  <c r="H95" i="38"/>
  <c r="I95" i="38"/>
  <c r="C96" i="38"/>
  <c r="E96" i="38"/>
  <c r="C97" i="38"/>
  <c r="D97" i="38"/>
  <c r="E97" i="38"/>
  <c r="F97" i="38"/>
  <c r="F98" i="38"/>
  <c r="F99" i="38"/>
  <c r="G97" i="38"/>
  <c r="H97" i="38"/>
  <c r="I97" i="38"/>
  <c r="C98" i="38"/>
  <c r="D98" i="38"/>
  <c r="E98" i="38"/>
  <c r="G98" i="38"/>
  <c r="H98" i="38"/>
  <c r="I98" i="38"/>
  <c r="H67" i="38"/>
  <c r="D99" i="38"/>
  <c r="J78" i="38"/>
  <c r="I89" i="38"/>
  <c r="C89" i="38"/>
  <c r="D67" i="38"/>
  <c r="E99" i="38"/>
  <c r="I47" i="38"/>
  <c r="C99" i="38"/>
  <c r="I79" i="38"/>
  <c r="I67" i="38"/>
  <c r="G57" i="38"/>
  <c r="G35" i="38"/>
  <c r="C10" i="46"/>
  <c r="D10" i="46"/>
  <c r="E10" i="46"/>
  <c r="F10" i="46"/>
  <c r="G10" i="46"/>
  <c r="H10" i="46"/>
  <c r="I10" i="46"/>
  <c r="J10" i="46"/>
  <c r="C11" i="46"/>
  <c r="D11" i="46"/>
  <c r="E11" i="46"/>
  <c r="F11" i="46"/>
  <c r="G11" i="46"/>
  <c r="H11" i="46"/>
  <c r="I11" i="46"/>
  <c r="J11" i="46"/>
  <c r="C12" i="46"/>
  <c r="E12" i="46"/>
  <c r="C13" i="46"/>
  <c r="E13" i="46"/>
  <c r="E21" i="46"/>
  <c r="C14" i="46"/>
  <c r="D14" i="46"/>
  <c r="E14" i="46"/>
  <c r="F14" i="46"/>
  <c r="G14" i="46"/>
  <c r="H14" i="46"/>
  <c r="I14" i="46"/>
  <c r="J14" i="46"/>
  <c r="C15" i="46"/>
  <c r="D15" i="46"/>
  <c r="E15" i="46"/>
  <c r="F15" i="46"/>
  <c r="G15" i="46"/>
  <c r="H15" i="46"/>
  <c r="I15" i="46"/>
  <c r="J15" i="46"/>
  <c r="C16" i="46"/>
  <c r="D16" i="46"/>
  <c r="E16" i="46"/>
  <c r="F16" i="46"/>
  <c r="G16" i="46"/>
  <c r="H16" i="46"/>
  <c r="I16" i="46"/>
  <c r="J16" i="46"/>
  <c r="C17" i="46"/>
  <c r="E17" i="46"/>
  <c r="C18" i="46"/>
  <c r="E18" i="46"/>
  <c r="C19" i="46"/>
  <c r="D19" i="46"/>
  <c r="E19" i="46"/>
  <c r="F19" i="46"/>
  <c r="G19" i="46"/>
  <c r="H19" i="46"/>
  <c r="I19" i="46"/>
  <c r="J19" i="46"/>
  <c r="C20" i="46"/>
  <c r="D20" i="46"/>
  <c r="E20" i="46"/>
  <c r="F20" i="46"/>
  <c r="K20" i="46"/>
  <c r="G20" i="46"/>
  <c r="H20" i="46"/>
  <c r="I20" i="46"/>
  <c r="J20" i="46"/>
  <c r="C21" i="46"/>
  <c r="I21" i="46"/>
  <c r="C24" i="46"/>
  <c r="D24" i="46"/>
  <c r="D35" i="46"/>
  <c r="E24" i="46"/>
  <c r="F24" i="46"/>
  <c r="G24" i="46"/>
  <c r="H24" i="46"/>
  <c r="I24" i="46"/>
  <c r="I28" i="46"/>
  <c r="I29" i="46"/>
  <c r="I33" i="46"/>
  <c r="I34" i="46"/>
  <c r="J24" i="46"/>
  <c r="C25" i="46"/>
  <c r="E25" i="46"/>
  <c r="C26" i="46"/>
  <c r="E26" i="46"/>
  <c r="C27" i="46"/>
  <c r="E27" i="46"/>
  <c r="C28" i="46"/>
  <c r="D28" i="46"/>
  <c r="E28" i="46"/>
  <c r="F28" i="46"/>
  <c r="G28" i="46"/>
  <c r="G29" i="46"/>
  <c r="G33" i="46"/>
  <c r="G34" i="46"/>
  <c r="H28" i="46"/>
  <c r="J28" i="46"/>
  <c r="C29" i="46"/>
  <c r="D29" i="46"/>
  <c r="E29" i="46"/>
  <c r="F29" i="46"/>
  <c r="H29" i="46"/>
  <c r="J29" i="46"/>
  <c r="C30" i="46"/>
  <c r="E30" i="46"/>
  <c r="C31" i="46"/>
  <c r="E31" i="46"/>
  <c r="C32" i="46"/>
  <c r="E32" i="46"/>
  <c r="C33" i="46"/>
  <c r="D33" i="46"/>
  <c r="E33" i="46"/>
  <c r="F33" i="46"/>
  <c r="H33" i="46"/>
  <c r="J33" i="46"/>
  <c r="C34" i="46"/>
  <c r="D34" i="46"/>
  <c r="E34" i="46"/>
  <c r="F34" i="46"/>
  <c r="H34" i="46"/>
  <c r="J34" i="46"/>
  <c r="C40" i="46"/>
  <c r="C47" i="46"/>
  <c r="D40" i="46"/>
  <c r="E40" i="46"/>
  <c r="F40" i="46"/>
  <c r="G40" i="46"/>
  <c r="G41" i="46"/>
  <c r="G42" i="46"/>
  <c r="G43" i="46"/>
  <c r="G47" i="46"/>
  <c r="G44" i="46"/>
  <c r="G45" i="46"/>
  <c r="G46" i="46"/>
  <c r="H40" i="46"/>
  <c r="I40" i="46"/>
  <c r="J40" i="46"/>
  <c r="C41" i="46"/>
  <c r="D41" i="46"/>
  <c r="E41" i="46"/>
  <c r="E47" i="46"/>
  <c r="F41" i="46"/>
  <c r="H41" i="46"/>
  <c r="I41" i="46"/>
  <c r="J41" i="46"/>
  <c r="C42" i="46"/>
  <c r="D42" i="46"/>
  <c r="E42" i="46"/>
  <c r="F42" i="46"/>
  <c r="H42" i="46"/>
  <c r="I42" i="46"/>
  <c r="I47" i="46"/>
  <c r="J42" i="46"/>
  <c r="C43" i="46"/>
  <c r="D43" i="46"/>
  <c r="E43" i="46"/>
  <c r="F43" i="46"/>
  <c r="H43" i="46"/>
  <c r="I43" i="46"/>
  <c r="J43" i="46"/>
  <c r="C44" i="46"/>
  <c r="D44" i="46"/>
  <c r="E44" i="46"/>
  <c r="F44" i="46"/>
  <c r="H44" i="46"/>
  <c r="I44" i="46"/>
  <c r="J44" i="46"/>
  <c r="C45" i="46"/>
  <c r="D45" i="46"/>
  <c r="E45" i="46"/>
  <c r="F45" i="46"/>
  <c r="H45" i="46"/>
  <c r="I45" i="46"/>
  <c r="J45" i="46"/>
  <c r="J47" i="46"/>
  <c r="C46" i="46"/>
  <c r="D46" i="46"/>
  <c r="E46" i="46"/>
  <c r="F46" i="46"/>
  <c r="H46" i="46"/>
  <c r="I46" i="46"/>
  <c r="J46" i="46"/>
  <c r="K46" i="46"/>
  <c r="C50" i="46"/>
  <c r="D50" i="46"/>
  <c r="D51" i="46"/>
  <c r="D52" i="46"/>
  <c r="D53" i="46"/>
  <c r="D55" i="46"/>
  <c r="D56" i="46"/>
  <c r="K56" i="46"/>
  <c r="E50" i="46"/>
  <c r="F50" i="46"/>
  <c r="G50" i="46"/>
  <c r="H50" i="46"/>
  <c r="H51" i="46"/>
  <c r="H52" i="46"/>
  <c r="H57" i="46"/>
  <c r="H53" i="46"/>
  <c r="H55" i="46"/>
  <c r="H56" i="46"/>
  <c r="I50" i="46"/>
  <c r="J50" i="46"/>
  <c r="C51" i="46"/>
  <c r="E51" i="46"/>
  <c r="F51" i="46"/>
  <c r="G51" i="46"/>
  <c r="G57" i="46"/>
  <c r="I51" i="46"/>
  <c r="J51" i="46"/>
  <c r="C52" i="46"/>
  <c r="E52" i="46"/>
  <c r="F52" i="46"/>
  <c r="G52" i="46"/>
  <c r="I52" i="46"/>
  <c r="J52" i="46"/>
  <c r="C53" i="46"/>
  <c r="E53" i="46"/>
  <c r="F53" i="46"/>
  <c r="G53" i="46"/>
  <c r="I53" i="46"/>
  <c r="J53" i="46"/>
  <c r="C54" i="46"/>
  <c r="C57" i="46"/>
  <c r="E54" i="46"/>
  <c r="F54" i="46"/>
  <c r="C55" i="46"/>
  <c r="E55" i="46"/>
  <c r="F55" i="46"/>
  <c r="G55" i="46"/>
  <c r="I55" i="46"/>
  <c r="J55" i="46"/>
  <c r="J56" i="46"/>
  <c r="C56" i="46"/>
  <c r="E56" i="46"/>
  <c r="F56" i="46"/>
  <c r="G56" i="46"/>
  <c r="I56" i="46"/>
  <c r="C60" i="46"/>
  <c r="D60" i="46"/>
  <c r="E60" i="46"/>
  <c r="F60" i="46"/>
  <c r="G60" i="46"/>
  <c r="H60" i="46"/>
  <c r="I60" i="46"/>
  <c r="J60" i="46"/>
  <c r="C61" i="46"/>
  <c r="D61" i="46"/>
  <c r="E61" i="46"/>
  <c r="F61" i="46"/>
  <c r="G61" i="46"/>
  <c r="H61" i="46"/>
  <c r="I61" i="46"/>
  <c r="J61" i="46"/>
  <c r="C62" i="46"/>
  <c r="D62" i="46"/>
  <c r="E62" i="46"/>
  <c r="F62" i="46"/>
  <c r="G62" i="46"/>
  <c r="H62" i="46"/>
  <c r="I62" i="46"/>
  <c r="J62" i="46"/>
  <c r="C63" i="46"/>
  <c r="D63" i="46"/>
  <c r="E63" i="46"/>
  <c r="F63" i="46"/>
  <c r="G63" i="46"/>
  <c r="H63" i="46"/>
  <c r="I63" i="46"/>
  <c r="J63" i="46"/>
  <c r="C64" i="46"/>
  <c r="D64" i="46"/>
  <c r="E64" i="46"/>
  <c r="F64" i="46"/>
  <c r="G64" i="46"/>
  <c r="H64" i="46"/>
  <c r="I64" i="46"/>
  <c r="J64" i="46"/>
  <c r="C65" i="46"/>
  <c r="D65" i="46"/>
  <c r="E65" i="46"/>
  <c r="F65" i="46"/>
  <c r="G65" i="46"/>
  <c r="H65" i="46"/>
  <c r="I65" i="46"/>
  <c r="J65" i="46"/>
  <c r="C66" i="46"/>
  <c r="D66" i="46"/>
  <c r="E66" i="46"/>
  <c r="E67" i="46"/>
  <c r="F66" i="46"/>
  <c r="G66" i="46"/>
  <c r="H66" i="46"/>
  <c r="I66" i="46"/>
  <c r="I67" i="46"/>
  <c r="J66" i="46"/>
  <c r="H67" i="46"/>
  <c r="C72" i="46"/>
  <c r="D72" i="46"/>
  <c r="E72" i="46"/>
  <c r="F72" i="46"/>
  <c r="G72" i="46"/>
  <c r="H72" i="46"/>
  <c r="I72" i="46"/>
  <c r="J72" i="46"/>
  <c r="C73" i="46"/>
  <c r="D73" i="46"/>
  <c r="E73" i="46"/>
  <c r="F73" i="46"/>
  <c r="G73" i="46"/>
  <c r="H73" i="46"/>
  <c r="I73" i="46"/>
  <c r="J73" i="46"/>
  <c r="C74" i="46"/>
  <c r="D74" i="46"/>
  <c r="E74" i="46"/>
  <c r="F74" i="46"/>
  <c r="G74" i="46"/>
  <c r="H74" i="46"/>
  <c r="I74" i="46"/>
  <c r="J74" i="46"/>
  <c r="C75" i="46"/>
  <c r="D75" i="46"/>
  <c r="E75" i="46"/>
  <c r="F75" i="46"/>
  <c r="G75" i="46"/>
  <c r="H75" i="46"/>
  <c r="I75" i="46"/>
  <c r="J75" i="46"/>
  <c r="C76" i="46"/>
  <c r="D76" i="46"/>
  <c r="E76" i="46"/>
  <c r="F76" i="46"/>
  <c r="G76" i="46"/>
  <c r="H76" i="46"/>
  <c r="I76" i="46"/>
  <c r="J76" i="46"/>
  <c r="C77" i="46"/>
  <c r="D77" i="46"/>
  <c r="E77" i="46"/>
  <c r="F77" i="46"/>
  <c r="G77" i="46"/>
  <c r="H77" i="46"/>
  <c r="I77" i="46"/>
  <c r="J77" i="46"/>
  <c r="C78" i="46"/>
  <c r="D78" i="46"/>
  <c r="K78" i="46"/>
  <c r="E78" i="46"/>
  <c r="F78" i="46"/>
  <c r="G78" i="46"/>
  <c r="H78" i="46"/>
  <c r="H79" i="46"/>
  <c r="I78" i="46"/>
  <c r="J78" i="46"/>
  <c r="C79" i="46"/>
  <c r="G79" i="46"/>
  <c r="C82" i="46"/>
  <c r="D82" i="46"/>
  <c r="E82" i="46"/>
  <c r="F82" i="46"/>
  <c r="G82" i="46"/>
  <c r="H82" i="46"/>
  <c r="I82" i="46"/>
  <c r="I89" i="46"/>
  <c r="J82" i="46"/>
  <c r="C83" i="46"/>
  <c r="D83" i="46"/>
  <c r="E83" i="46"/>
  <c r="F83" i="46"/>
  <c r="G83" i="46"/>
  <c r="H83" i="46"/>
  <c r="I83" i="46"/>
  <c r="J83" i="46"/>
  <c r="C84" i="46"/>
  <c r="D84" i="46"/>
  <c r="E84" i="46"/>
  <c r="F84" i="46"/>
  <c r="G84" i="46"/>
  <c r="H84" i="46"/>
  <c r="I84" i="46"/>
  <c r="J84" i="46"/>
  <c r="C85" i="46"/>
  <c r="D85" i="46"/>
  <c r="E85" i="46"/>
  <c r="F85" i="46"/>
  <c r="G85" i="46"/>
  <c r="H85" i="46"/>
  <c r="I85" i="46"/>
  <c r="J85" i="46"/>
  <c r="C86" i="46"/>
  <c r="D86" i="46"/>
  <c r="E86" i="46"/>
  <c r="F86" i="46"/>
  <c r="G86" i="46"/>
  <c r="H86" i="46"/>
  <c r="I86" i="46"/>
  <c r="J86" i="46"/>
  <c r="C87" i="46"/>
  <c r="D87" i="46"/>
  <c r="E87" i="46"/>
  <c r="F87" i="46"/>
  <c r="G87" i="46"/>
  <c r="H87" i="46"/>
  <c r="I87" i="46"/>
  <c r="J87" i="46"/>
  <c r="C88" i="46"/>
  <c r="D88" i="46"/>
  <c r="E88" i="46"/>
  <c r="F88" i="46"/>
  <c r="G88" i="46"/>
  <c r="H88" i="46"/>
  <c r="I88" i="46"/>
  <c r="J88" i="46"/>
  <c r="C92" i="46"/>
  <c r="D92" i="46"/>
  <c r="E92" i="46"/>
  <c r="F92" i="46"/>
  <c r="G92" i="46"/>
  <c r="H92" i="46"/>
  <c r="I92" i="46"/>
  <c r="J92" i="46"/>
  <c r="C93" i="46"/>
  <c r="D93" i="46"/>
  <c r="E93" i="46"/>
  <c r="F93" i="46"/>
  <c r="G93" i="46"/>
  <c r="H93" i="46"/>
  <c r="I93" i="46"/>
  <c r="J93" i="46"/>
  <c r="C94" i="46"/>
  <c r="D94" i="46"/>
  <c r="E94" i="46"/>
  <c r="F94" i="46"/>
  <c r="G94" i="46"/>
  <c r="H94" i="46"/>
  <c r="I94" i="46"/>
  <c r="J94" i="46"/>
  <c r="C95" i="46"/>
  <c r="D95" i="46"/>
  <c r="E95" i="46"/>
  <c r="F95" i="46"/>
  <c r="G95" i="46"/>
  <c r="H95" i="46"/>
  <c r="I95" i="46"/>
  <c r="J95" i="46"/>
  <c r="C96" i="46"/>
  <c r="D96" i="46"/>
  <c r="E96" i="46"/>
  <c r="F96" i="46"/>
  <c r="G96" i="46"/>
  <c r="H96" i="46"/>
  <c r="I96" i="46"/>
  <c r="J96" i="46"/>
  <c r="C97" i="46"/>
  <c r="D97" i="46"/>
  <c r="E97" i="46"/>
  <c r="F97" i="46"/>
  <c r="G97" i="46"/>
  <c r="H97" i="46"/>
  <c r="I97" i="46"/>
  <c r="J97" i="46"/>
  <c r="C98" i="46"/>
  <c r="D98" i="46"/>
  <c r="K98" i="46"/>
  <c r="E98" i="46"/>
  <c r="F98" i="46"/>
  <c r="G98" i="46"/>
  <c r="H98" i="46"/>
  <c r="I98" i="46"/>
  <c r="J98" i="46"/>
  <c r="D99" i="46"/>
  <c r="H99" i="46"/>
  <c r="J99" i="46"/>
  <c r="F99" i="46"/>
  <c r="H89" i="46"/>
  <c r="D89" i="46"/>
  <c r="J79" i="46"/>
  <c r="F79" i="46"/>
  <c r="F57" i="46"/>
  <c r="F67" i="46"/>
  <c r="J89" i="46"/>
  <c r="F35" i="46"/>
  <c r="F47" i="46"/>
  <c r="J21" i="46"/>
  <c r="E79" i="46"/>
  <c r="I99" i="46"/>
  <c r="E99" i="46"/>
  <c r="G67" i="46"/>
  <c r="E35" i="46"/>
  <c r="H35" i="46"/>
  <c r="G89" i="46"/>
  <c r="C89" i="46"/>
  <c r="C10" i="54"/>
  <c r="D10" i="54"/>
  <c r="E10" i="54"/>
  <c r="F10" i="54"/>
  <c r="F21" i="54"/>
  <c r="G10" i="54"/>
  <c r="H10" i="54"/>
  <c r="I10" i="54"/>
  <c r="J10" i="54"/>
  <c r="K10" i="54"/>
  <c r="C11" i="54"/>
  <c r="D11" i="54"/>
  <c r="E11" i="54"/>
  <c r="F11" i="54"/>
  <c r="G11" i="54"/>
  <c r="G21" i="54"/>
  <c r="H11" i="54"/>
  <c r="I11" i="54"/>
  <c r="J11" i="54"/>
  <c r="K11" i="54"/>
  <c r="C12" i="54"/>
  <c r="E12" i="54"/>
  <c r="F12" i="54"/>
  <c r="C13" i="54"/>
  <c r="E13" i="54"/>
  <c r="F13" i="54"/>
  <c r="C14" i="54"/>
  <c r="D14" i="54"/>
  <c r="E14" i="54"/>
  <c r="F14" i="54"/>
  <c r="G14" i="54"/>
  <c r="H14" i="54"/>
  <c r="I14" i="54"/>
  <c r="J14" i="54"/>
  <c r="K14" i="54"/>
  <c r="C15" i="54"/>
  <c r="D15" i="54"/>
  <c r="E15" i="54"/>
  <c r="F15" i="54"/>
  <c r="G15" i="54"/>
  <c r="H15" i="54"/>
  <c r="I15" i="54"/>
  <c r="J15" i="54"/>
  <c r="K15" i="54"/>
  <c r="C16" i="54"/>
  <c r="D16" i="54"/>
  <c r="E16" i="54"/>
  <c r="F16" i="54"/>
  <c r="G16" i="54"/>
  <c r="H16" i="54"/>
  <c r="I16" i="54"/>
  <c r="J16" i="54"/>
  <c r="K16" i="54"/>
  <c r="C17" i="54"/>
  <c r="E17" i="54"/>
  <c r="F17" i="54"/>
  <c r="C18" i="54"/>
  <c r="E18" i="54"/>
  <c r="F18" i="54"/>
  <c r="C19" i="54"/>
  <c r="D19" i="54"/>
  <c r="E19" i="54"/>
  <c r="F19" i="54"/>
  <c r="G19" i="54"/>
  <c r="H19" i="54"/>
  <c r="I19" i="54"/>
  <c r="J19" i="54"/>
  <c r="K19" i="54"/>
  <c r="C20" i="54"/>
  <c r="D20" i="54"/>
  <c r="L20" i="54"/>
  <c r="E20" i="54"/>
  <c r="F20" i="54"/>
  <c r="G20" i="54"/>
  <c r="H20" i="54"/>
  <c r="I20" i="54"/>
  <c r="J20" i="54"/>
  <c r="K20" i="54"/>
  <c r="D21" i="54"/>
  <c r="C24" i="54"/>
  <c r="D24" i="54"/>
  <c r="D35" i="54"/>
  <c r="E24" i="54"/>
  <c r="F24" i="54"/>
  <c r="G24" i="54"/>
  <c r="H24" i="54"/>
  <c r="I24" i="54"/>
  <c r="I35" i="54"/>
  <c r="J24" i="54"/>
  <c r="J35" i="54"/>
  <c r="K24" i="54"/>
  <c r="C25" i="54"/>
  <c r="E25" i="54"/>
  <c r="F25" i="54"/>
  <c r="C26" i="54"/>
  <c r="E26" i="54"/>
  <c r="F26" i="54"/>
  <c r="F35" i="54"/>
  <c r="C27" i="54"/>
  <c r="E27" i="54"/>
  <c r="F27" i="54"/>
  <c r="C28" i="54"/>
  <c r="D28" i="54"/>
  <c r="E28" i="54"/>
  <c r="F28" i="54"/>
  <c r="G28" i="54"/>
  <c r="H28" i="54"/>
  <c r="H35" i="54"/>
  <c r="I28" i="54"/>
  <c r="J28" i="54"/>
  <c r="K28" i="54"/>
  <c r="C29" i="54"/>
  <c r="D29" i="54"/>
  <c r="E29" i="54"/>
  <c r="F29" i="54"/>
  <c r="G29" i="54"/>
  <c r="H29" i="54"/>
  <c r="I29" i="54"/>
  <c r="J29" i="54"/>
  <c r="K29" i="54"/>
  <c r="C30" i="54"/>
  <c r="E30" i="54"/>
  <c r="F30" i="54"/>
  <c r="C31" i="54"/>
  <c r="E31" i="54"/>
  <c r="F31" i="54"/>
  <c r="C32" i="54"/>
  <c r="E32" i="54"/>
  <c r="F32" i="54"/>
  <c r="C33" i="54"/>
  <c r="D33" i="54"/>
  <c r="E33" i="54"/>
  <c r="F33" i="54"/>
  <c r="G33" i="54"/>
  <c r="H33" i="54"/>
  <c r="I33" i="54"/>
  <c r="J33" i="54"/>
  <c r="K33" i="54"/>
  <c r="C34" i="54"/>
  <c r="D34" i="54"/>
  <c r="E34" i="54"/>
  <c r="F34" i="54"/>
  <c r="G34" i="54"/>
  <c r="H34" i="54"/>
  <c r="I34" i="54"/>
  <c r="J34" i="54"/>
  <c r="K34" i="54"/>
  <c r="C40" i="54"/>
  <c r="D40" i="54"/>
  <c r="E40" i="54"/>
  <c r="F40" i="54"/>
  <c r="G40" i="54"/>
  <c r="H40" i="54"/>
  <c r="I40" i="54"/>
  <c r="J40" i="54"/>
  <c r="K40" i="54"/>
  <c r="K47" i="54"/>
  <c r="C41" i="54"/>
  <c r="D41" i="54"/>
  <c r="D47" i="54"/>
  <c r="E41" i="54"/>
  <c r="F41" i="54"/>
  <c r="G41" i="54"/>
  <c r="H41" i="54"/>
  <c r="I41" i="54"/>
  <c r="J41" i="54"/>
  <c r="K41" i="54"/>
  <c r="C42" i="54"/>
  <c r="D42" i="54"/>
  <c r="E42" i="54"/>
  <c r="F42" i="54"/>
  <c r="G42" i="54"/>
  <c r="H42" i="54"/>
  <c r="I42" i="54"/>
  <c r="J42" i="54"/>
  <c r="K42" i="54"/>
  <c r="C43" i="54"/>
  <c r="D43" i="54"/>
  <c r="E43" i="54"/>
  <c r="F43" i="54"/>
  <c r="G43" i="54"/>
  <c r="H43" i="54"/>
  <c r="H47" i="54"/>
  <c r="I43" i="54"/>
  <c r="J43" i="54"/>
  <c r="K43" i="54"/>
  <c r="C44" i="54"/>
  <c r="D44" i="54"/>
  <c r="E44" i="54"/>
  <c r="F44" i="54"/>
  <c r="G44" i="54"/>
  <c r="H44" i="54"/>
  <c r="I44" i="54"/>
  <c r="J44" i="54"/>
  <c r="K44" i="54"/>
  <c r="C45" i="54"/>
  <c r="D45" i="54"/>
  <c r="E45" i="54"/>
  <c r="F45" i="54"/>
  <c r="G45" i="54"/>
  <c r="H45" i="54"/>
  <c r="I45" i="54"/>
  <c r="J45" i="54"/>
  <c r="K45" i="54"/>
  <c r="C46" i="54"/>
  <c r="D46" i="54"/>
  <c r="E46" i="54"/>
  <c r="E47" i="54"/>
  <c r="F46" i="54"/>
  <c r="G46" i="54"/>
  <c r="H46" i="54"/>
  <c r="I46" i="54"/>
  <c r="J46" i="54"/>
  <c r="K46" i="54"/>
  <c r="C50" i="54"/>
  <c r="D50" i="54"/>
  <c r="E50" i="54"/>
  <c r="F50" i="54"/>
  <c r="G50" i="54"/>
  <c r="G57" i="54"/>
  <c r="H50" i="54"/>
  <c r="I50" i="54"/>
  <c r="J50" i="54"/>
  <c r="K50" i="54"/>
  <c r="C51" i="54"/>
  <c r="D51" i="54"/>
  <c r="E51" i="54"/>
  <c r="F51" i="54"/>
  <c r="G51" i="54"/>
  <c r="H51" i="54"/>
  <c r="I51" i="54"/>
  <c r="J51" i="54"/>
  <c r="K51" i="54"/>
  <c r="C52" i="54"/>
  <c r="D52" i="54"/>
  <c r="E52" i="54"/>
  <c r="F52" i="54"/>
  <c r="G52" i="54"/>
  <c r="H52" i="54"/>
  <c r="I52" i="54"/>
  <c r="J52" i="54"/>
  <c r="K52" i="54"/>
  <c r="C53" i="54"/>
  <c r="D53" i="54"/>
  <c r="E53" i="54"/>
  <c r="F53" i="54"/>
  <c r="G53" i="54"/>
  <c r="H53" i="54"/>
  <c r="H57" i="54"/>
  <c r="I53" i="54"/>
  <c r="J53" i="54"/>
  <c r="K53" i="54"/>
  <c r="C54" i="54"/>
  <c r="E54" i="54"/>
  <c r="F54" i="54"/>
  <c r="G54" i="54"/>
  <c r="C55" i="54"/>
  <c r="D55" i="54"/>
  <c r="E55" i="54"/>
  <c r="F55" i="54"/>
  <c r="G55" i="54"/>
  <c r="H55" i="54"/>
  <c r="I55" i="54"/>
  <c r="J55" i="54"/>
  <c r="K55" i="54"/>
  <c r="C56" i="54"/>
  <c r="L56" i="54"/>
  <c r="D56" i="54"/>
  <c r="E56" i="54"/>
  <c r="F56" i="54"/>
  <c r="G56" i="54"/>
  <c r="H56" i="54"/>
  <c r="I56" i="54"/>
  <c r="J56" i="54"/>
  <c r="K56" i="54"/>
  <c r="C60" i="54"/>
  <c r="D60" i="54"/>
  <c r="E60" i="54"/>
  <c r="F60" i="54"/>
  <c r="G60" i="54"/>
  <c r="H60" i="54"/>
  <c r="I60" i="54"/>
  <c r="J60" i="54"/>
  <c r="K60" i="54"/>
  <c r="C61" i="54"/>
  <c r="D61" i="54"/>
  <c r="E61" i="54"/>
  <c r="F61" i="54"/>
  <c r="G61" i="54"/>
  <c r="H61" i="54"/>
  <c r="I61" i="54"/>
  <c r="I67" i="54"/>
  <c r="J61" i="54"/>
  <c r="K61" i="54"/>
  <c r="K67" i="54"/>
  <c r="C62" i="54"/>
  <c r="D62" i="54"/>
  <c r="E62" i="54"/>
  <c r="F62" i="54"/>
  <c r="G62" i="54"/>
  <c r="H62" i="54"/>
  <c r="I62" i="54"/>
  <c r="J62" i="54"/>
  <c r="K62" i="54"/>
  <c r="C63" i="54"/>
  <c r="D63" i="54"/>
  <c r="E63" i="54"/>
  <c r="F63" i="54"/>
  <c r="G63" i="54"/>
  <c r="H63" i="54"/>
  <c r="I63" i="54"/>
  <c r="J63" i="54"/>
  <c r="K63" i="54"/>
  <c r="C64" i="54"/>
  <c r="D64" i="54"/>
  <c r="E64" i="54"/>
  <c r="F64" i="54"/>
  <c r="G64" i="54"/>
  <c r="H64" i="54"/>
  <c r="I64" i="54"/>
  <c r="J64" i="54"/>
  <c r="K64" i="54"/>
  <c r="C65" i="54"/>
  <c r="D65" i="54"/>
  <c r="E65" i="54"/>
  <c r="F65" i="54"/>
  <c r="G65" i="54"/>
  <c r="H65" i="54"/>
  <c r="I65" i="54"/>
  <c r="J65" i="54"/>
  <c r="K65" i="54"/>
  <c r="C66" i="54"/>
  <c r="D66" i="54"/>
  <c r="E66" i="54"/>
  <c r="F66" i="54"/>
  <c r="G66" i="54"/>
  <c r="G67" i="54"/>
  <c r="H66" i="54"/>
  <c r="I66" i="54"/>
  <c r="J66" i="54"/>
  <c r="K66" i="54"/>
  <c r="E67" i="54"/>
  <c r="C72" i="54"/>
  <c r="D72" i="54"/>
  <c r="E72" i="54"/>
  <c r="E79" i="54"/>
  <c r="F72" i="54"/>
  <c r="G72" i="54"/>
  <c r="H72" i="54"/>
  <c r="I72" i="54"/>
  <c r="J72" i="54"/>
  <c r="K72" i="54"/>
  <c r="C73" i="54"/>
  <c r="D73" i="54"/>
  <c r="E73" i="54"/>
  <c r="F73" i="54"/>
  <c r="G73" i="54"/>
  <c r="H73" i="54"/>
  <c r="I73" i="54"/>
  <c r="J73" i="54"/>
  <c r="K73" i="54"/>
  <c r="C74" i="54"/>
  <c r="C79" i="54"/>
  <c r="D74" i="54"/>
  <c r="E74" i="54"/>
  <c r="F74" i="54"/>
  <c r="G74" i="54"/>
  <c r="H74" i="54"/>
  <c r="I74" i="54"/>
  <c r="J74" i="54"/>
  <c r="K74" i="54"/>
  <c r="C75" i="54"/>
  <c r="D75" i="54"/>
  <c r="E75" i="54"/>
  <c r="F75" i="54"/>
  <c r="G75" i="54"/>
  <c r="G79" i="54"/>
  <c r="H75" i="54"/>
  <c r="I75" i="54"/>
  <c r="J75" i="54"/>
  <c r="J79" i="54"/>
  <c r="K75" i="54"/>
  <c r="C76" i="54"/>
  <c r="D76" i="54"/>
  <c r="E76" i="54"/>
  <c r="F76" i="54"/>
  <c r="G76" i="54"/>
  <c r="H76" i="54"/>
  <c r="I76" i="54"/>
  <c r="J76" i="54"/>
  <c r="K76" i="54"/>
  <c r="C77" i="54"/>
  <c r="D77" i="54"/>
  <c r="E77" i="54"/>
  <c r="F77" i="54"/>
  <c r="G77" i="54"/>
  <c r="H77" i="54"/>
  <c r="H79" i="54"/>
  <c r="I77" i="54"/>
  <c r="J77" i="54"/>
  <c r="K77" i="54"/>
  <c r="C78" i="54"/>
  <c r="D78" i="54"/>
  <c r="E78" i="54"/>
  <c r="F78" i="54"/>
  <c r="G78" i="54"/>
  <c r="H78" i="54"/>
  <c r="I78" i="54"/>
  <c r="J78" i="54"/>
  <c r="K78" i="54"/>
  <c r="C82" i="54"/>
  <c r="D82" i="54"/>
  <c r="E82" i="54"/>
  <c r="F82" i="54"/>
  <c r="F89" i="54"/>
  <c r="G82" i="54"/>
  <c r="H82" i="54"/>
  <c r="I82" i="54"/>
  <c r="J82" i="54"/>
  <c r="K82" i="54"/>
  <c r="C83" i="54"/>
  <c r="D83" i="54"/>
  <c r="E83" i="54"/>
  <c r="E89" i="54"/>
  <c r="F83" i="54"/>
  <c r="G83" i="54"/>
  <c r="H83" i="54"/>
  <c r="I83" i="54"/>
  <c r="J83" i="54"/>
  <c r="J89" i="54"/>
  <c r="K83" i="54"/>
  <c r="C84" i="54"/>
  <c r="D84" i="54"/>
  <c r="E84" i="54"/>
  <c r="F84" i="54"/>
  <c r="G84" i="54"/>
  <c r="H84" i="54"/>
  <c r="I84" i="54"/>
  <c r="J84" i="54"/>
  <c r="K84" i="54"/>
  <c r="C85" i="54"/>
  <c r="C89" i="54"/>
  <c r="D85" i="54"/>
  <c r="E85" i="54"/>
  <c r="F85" i="54"/>
  <c r="G85" i="54"/>
  <c r="H85" i="54"/>
  <c r="I85" i="54"/>
  <c r="J85" i="54"/>
  <c r="K85" i="54"/>
  <c r="C86" i="54"/>
  <c r="D86" i="54"/>
  <c r="E86" i="54"/>
  <c r="F86" i="54"/>
  <c r="G86" i="54"/>
  <c r="H86" i="54"/>
  <c r="I86" i="54"/>
  <c r="J86" i="54"/>
  <c r="K86" i="54"/>
  <c r="C87" i="54"/>
  <c r="D87" i="54"/>
  <c r="E87" i="54"/>
  <c r="F87" i="54"/>
  <c r="G87" i="54"/>
  <c r="H87" i="54"/>
  <c r="I87" i="54"/>
  <c r="I89" i="54"/>
  <c r="J87" i="54"/>
  <c r="K87" i="54"/>
  <c r="C88" i="54"/>
  <c r="D88" i="54"/>
  <c r="E88" i="54"/>
  <c r="F88" i="54"/>
  <c r="G88" i="54"/>
  <c r="H88" i="54"/>
  <c r="L88" i="54"/>
  <c r="I88" i="54"/>
  <c r="J88" i="54"/>
  <c r="K88" i="54"/>
  <c r="C92" i="54"/>
  <c r="D92" i="54"/>
  <c r="E92" i="54"/>
  <c r="F92" i="54"/>
  <c r="G92" i="54"/>
  <c r="G99" i="54"/>
  <c r="H92" i="54"/>
  <c r="I92" i="54"/>
  <c r="J92" i="54"/>
  <c r="K92" i="54"/>
  <c r="C93" i="54"/>
  <c r="C99" i="54"/>
  <c r="D93" i="54"/>
  <c r="E93" i="54"/>
  <c r="F93" i="54"/>
  <c r="G93" i="54"/>
  <c r="H93" i="54"/>
  <c r="I93" i="54"/>
  <c r="J93" i="54"/>
  <c r="K93" i="54"/>
  <c r="C94" i="54"/>
  <c r="D94" i="54"/>
  <c r="E94" i="54"/>
  <c r="F94" i="54"/>
  <c r="G94" i="54"/>
  <c r="H94" i="54"/>
  <c r="H99" i="54"/>
  <c r="I94" i="54"/>
  <c r="J94" i="54"/>
  <c r="K94" i="54"/>
  <c r="C95" i="54"/>
  <c r="D95" i="54"/>
  <c r="E95" i="54"/>
  <c r="F95" i="54"/>
  <c r="G95" i="54"/>
  <c r="H95" i="54"/>
  <c r="I95" i="54"/>
  <c r="J95" i="54"/>
  <c r="K95" i="54"/>
  <c r="C96" i="54"/>
  <c r="D96" i="54"/>
  <c r="E96" i="54"/>
  <c r="F96" i="54"/>
  <c r="G96" i="54"/>
  <c r="H96" i="54"/>
  <c r="I96" i="54"/>
  <c r="J96" i="54"/>
  <c r="K96" i="54"/>
  <c r="C97" i="54"/>
  <c r="D97" i="54"/>
  <c r="E97" i="54"/>
  <c r="F97" i="54"/>
  <c r="G97" i="54"/>
  <c r="H97" i="54"/>
  <c r="I97" i="54"/>
  <c r="J97" i="54"/>
  <c r="K97" i="54"/>
  <c r="C98" i="54"/>
  <c r="D98" i="54"/>
  <c r="E98" i="54"/>
  <c r="F98" i="54"/>
  <c r="G98" i="54"/>
  <c r="H98" i="54"/>
  <c r="I98" i="54"/>
  <c r="I99" i="54"/>
  <c r="J98" i="54"/>
  <c r="K98" i="54"/>
  <c r="J57" i="54"/>
  <c r="H21" i="54"/>
  <c r="K79" i="54"/>
  <c r="L34" i="54"/>
  <c r="D67" i="54"/>
  <c r="F79" i="54"/>
  <c r="E35" i="54"/>
  <c r="K21" i="54"/>
  <c r="C47" i="54"/>
  <c r="E99" i="54"/>
  <c r="I47" i="54"/>
  <c r="F47" i="54"/>
  <c r="L66" i="54"/>
  <c r="D57" i="54"/>
  <c r="I57" i="54"/>
  <c r="C35" i="54"/>
  <c r="L35" i="54"/>
  <c r="I21" i="54"/>
  <c r="J21" i="54"/>
  <c r="C67" i="54"/>
  <c r="K35" i="54"/>
  <c r="G35" i="54"/>
  <c r="C10" i="65"/>
  <c r="D10" i="65"/>
  <c r="E10" i="65"/>
  <c r="F10" i="65"/>
  <c r="G10" i="65"/>
  <c r="G21" i="65"/>
  <c r="H10" i="65"/>
  <c r="I10" i="65"/>
  <c r="J10" i="65"/>
  <c r="K10" i="65"/>
  <c r="L10" i="65"/>
  <c r="M10" i="65"/>
  <c r="C11" i="65"/>
  <c r="C21" i="65"/>
  <c r="D11" i="65"/>
  <c r="E11" i="65"/>
  <c r="F11" i="65"/>
  <c r="G11" i="65"/>
  <c r="H11" i="65"/>
  <c r="I11" i="65"/>
  <c r="J11" i="65"/>
  <c r="K11" i="65"/>
  <c r="L11" i="65"/>
  <c r="M11" i="65"/>
  <c r="C12" i="65"/>
  <c r="E12" i="65"/>
  <c r="F12" i="65"/>
  <c r="H12" i="65"/>
  <c r="L12" i="65"/>
  <c r="M12" i="65"/>
  <c r="M13" i="65"/>
  <c r="M14" i="65"/>
  <c r="M15" i="65"/>
  <c r="M16" i="65"/>
  <c r="M17" i="65"/>
  <c r="M18" i="65"/>
  <c r="M19" i="65"/>
  <c r="M20" i="65"/>
  <c r="M21" i="65"/>
  <c r="C13" i="65"/>
  <c r="E13" i="65"/>
  <c r="F13" i="65"/>
  <c r="H13" i="65"/>
  <c r="L13" i="65"/>
  <c r="C14" i="65"/>
  <c r="D14" i="65"/>
  <c r="E14" i="65"/>
  <c r="F14" i="65"/>
  <c r="G14" i="65"/>
  <c r="H14" i="65"/>
  <c r="I14" i="65"/>
  <c r="J14" i="65"/>
  <c r="K14" i="65"/>
  <c r="L14" i="65"/>
  <c r="C15" i="65"/>
  <c r="D15" i="65"/>
  <c r="E15" i="65"/>
  <c r="F15" i="65"/>
  <c r="G15" i="65"/>
  <c r="H15" i="65"/>
  <c r="I15" i="65"/>
  <c r="J15" i="65"/>
  <c r="K15" i="65"/>
  <c r="L15" i="65"/>
  <c r="C16" i="65"/>
  <c r="D16" i="65"/>
  <c r="E16" i="65"/>
  <c r="F16" i="65"/>
  <c r="G16" i="65"/>
  <c r="H16" i="65"/>
  <c r="I16" i="65"/>
  <c r="J16" i="65"/>
  <c r="K16" i="65"/>
  <c r="L16" i="65"/>
  <c r="C17" i="65"/>
  <c r="E17" i="65"/>
  <c r="F17" i="65"/>
  <c r="H17" i="65"/>
  <c r="L17" i="65"/>
  <c r="C18" i="65"/>
  <c r="E18" i="65"/>
  <c r="F18" i="65"/>
  <c r="H18" i="65"/>
  <c r="L18" i="65"/>
  <c r="C19" i="65"/>
  <c r="D19" i="65"/>
  <c r="E19" i="65"/>
  <c r="F19" i="65"/>
  <c r="G19" i="65"/>
  <c r="H19" i="65"/>
  <c r="I19" i="65"/>
  <c r="J19" i="65"/>
  <c r="K19" i="65"/>
  <c r="L19" i="65"/>
  <c r="C20" i="65"/>
  <c r="N20" i="65"/>
  <c r="D20" i="65"/>
  <c r="E20" i="65"/>
  <c r="F20" i="65"/>
  <c r="G20" i="65"/>
  <c r="H20" i="65"/>
  <c r="I20" i="65"/>
  <c r="J20" i="65"/>
  <c r="K20" i="65"/>
  <c r="L20" i="65"/>
  <c r="C24" i="65"/>
  <c r="D24" i="65"/>
  <c r="E24" i="65"/>
  <c r="F24" i="65"/>
  <c r="G24" i="65"/>
  <c r="H24" i="65"/>
  <c r="H35" i="65"/>
  <c r="I24" i="65"/>
  <c r="J24" i="65"/>
  <c r="K24" i="65"/>
  <c r="K35" i="65"/>
  <c r="L24" i="65"/>
  <c r="M24" i="65"/>
  <c r="C25" i="65"/>
  <c r="D25" i="65"/>
  <c r="E25" i="65"/>
  <c r="E35" i="65"/>
  <c r="F25" i="65"/>
  <c r="H25" i="65"/>
  <c r="L25" i="65"/>
  <c r="M25" i="65"/>
  <c r="C26" i="65"/>
  <c r="D26" i="65"/>
  <c r="E26" i="65"/>
  <c r="F26" i="65"/>
  <c r="H26" i="65"/>
  <c r="L26" i="65"/>
  <c r="M26" i="65"/>
  <c r="C27" i="65"/>
  <c r="D27" i="65"/>
  <c r="E27" i="65"/>
  <c r="F27" i="65"/>
  <c r="H27" i="65"/>
  <c r="L27" i="65"/>
  <c r="M27" i="65"/>
  <c r="C28" i="65"/>
  <c r="D28" i="65"/>
  <c r="E28" i="65"/>
  <c r="F28" i="65"/>
  <c r="G28" i="65"/>
  <c r="H28" i="65"/>
  <c r="I28" i="65"/>
  <c r="J28" i="65"/>
  <c r="K28" i="65"/>
  <c r="L28" i="65"/>
  <c r="M28" i="65"/>
  <c r="C29" i="65"/>
  <c r="D29" i="65"/>
  <c r="E29" i="65"/>
  <c r="F29" i="65"/>
  <c r="G29" i="65"/>
  <c r="H29" i="65"/>
  <c r="I29" i="65"/>
  <c r="J29" i="65"/>
  <c r="K29" i="65"/>
  <c r="L29" i="65"/>
  <c r="M29" i="65"/>
  <c r="C30" i="65"/>
  <c r="D30" i="65"/>
  <c r="E30" i="65"/>
  <c r="F30" i="65"/>
  <c r="H30" i="65"/>
  <c r="L30" i="65"/>
  <c r="M30" i="65"/>
  <c r="C31" i="65"/>
  <c r="D31" i="65"/>
  <c r="D35" i="65"/>
  <c r="E31" i="65"/>
  <c r="F31" i="65"/>
  <c r="H31" i="65"/>
  <c r="L31" i="65"/>
  <c r="M31" i="65"/>
  <c r="C32" i="65"/>
  <c r="D32" i="65"/>
  <c r="E32" i="65"/>
  <c r="F32" i="65"/>
  <c r="H32" i="65"/>
  <c r="L32" i="65"/>
  <c r="M32" i="65"/>
  <c r="C33" i="65"/>
  <c r="D33" i="65"/>
  <c r="E33" i="65"/>
  <c r="F33" i="65"/>
  <c r="G33" i="65"/>
  <c r="H33" i="65"/>
  <c r="I33" i="65"/>
  <c r="J33" i="65"/>
  <c r="K33" i="65"/>
  <c r="L33" i="65"/>
  <c r="M33" i="65"/>
  <c r="C34" i="65"/>
  <c r="D34" i="65"/>
  <c r="E34" i="65"/>
  <c r="F34" i="65"/>
  <c r="G34" i="65"/>
  <c r="H34" i="65"/>
  <c r="I34" i="65"/>
  <c r="J34" i="65"/>
  <c r="J35" i="65"/>
  <c r="K34" i="65"/>
  <c r="L34" i="65"/>
  <c r="M34" i="65"/>
  <c r="C40" i="65"/>
  <c r="D40" i="65"/>
  <c r="E40" i="65"/>
  <c r="F40" i="65"/>
  <c r="G40" i="65"/>
  <c r="H40" i="65"/>
  <c r="I40" i="65"/>
  <c r="J40" i="65"/>
  <c r="K40" i="65"/>
  <c r="L40" i="65"/>
  <c r="M40" i="65"/>
  <c r="C41" i="65"/>
  <c r="D41" i="65"/>
  <c r="E41" i="65"/>
  <c r="F41" i="65"/>
  <c r="G41" i="65"/>
  <c r="H41" i="65"/>
  <c r="I41" i="65"/>
  <c r="J41" i="65"/>
  <c r="K41" i="65"/>
  <c r="L41" i="65"/>
  <c r="L47" i="65"/>
  <c r="M41" i="65"/>
  <c r="C42" i="65"/>
  <c r="D42" i="65"/>
  <c r="E42" i="65"/>
  <c r="F42" i="65"/>
  <c r="G42" i="65"/>
  <c r="H42" i="65"/>
  <c r="I42" i="65"/>
  <c r="I47" i="65"/>
  <c r="J42" i="65"/>
  <c r="K42" i="65"/>
  <c r="L42" i="65"/>
  <c r="M42" i="65"/>
  <c r="C43" i="65"/>
  <c r="D43" i="65"/>
  <c r="E43" i="65"/>
  <c r="F43" i="65"/>
  <c r="G43" i="65"/>
  <c r="H43" i="65"/>
  <c r="I43" i="65"/>
  <c r="J43" i="65"/>
  <c r="K43" i="65"/>
  <c r="L43" i="65"/>
  <c r="M43" i="65"/>
  <c r="C44" i="65"/>
  <c r="D44" i="65"/>
  <c r="E44" i="65"/>
  <c r="F44" i="65"/>
  <c r="G44" i="65"/>
  <c r="H44" i="65"/>
  <c r="I44" i="65"/>
  <c r="J44" i="65"/>
  <c r="K44" i="65"/>
  <c r="L44" i="65"/>
  <c r="M44" i="65"/>
  <c r="C45" i="65"/>
  <c r="D45" i="65"/>
  <c r="E45" i="65"/>
  <c r="F45" i="65"/>
  <c r="G45" i="65"/>
  <c r="H45" i="65"/>
  <c r="I45" i="65"/>
  <c r="J45" i="65"/>
  <c r="K45" i="65"/>
  <c r="L45" i="65"/>
  <c r="M45" i="65"/>
  <c r="C46" i="65"/>
  <c r="D46" i="65"/>
  <c r="E46" i="65"/>
  <c r="N46" i="65"/>
  <c r="F46" i="65"/>
  <c r="G46" i="65"/>
  <c r="H46" i="65"/>
  <c r="I46" i="65"/>
  <c r="J46" i="65"/>
  <c r="K46" i="65"/>
  <c r="L46" i="65"/>
  <c r="M46" i="65"/>
  <c r="C50" i="65"/>
  <c r="C57" i="65"/>
  <c r="D50" i="65"/>
  <c r="E50" i="65"/>
  <c r="F50" i="65"/>
  <c r="G50" i="65"/>
  <c r="H50" i="65"/>
  <c r="I50" i="65"/>
  <c r="J50" i="65"/>
  <c r="K50" i="65"/>
  <c r="L50" i="65"/>
  <c r="M50" i="65"/>
  <c r="C51" i="65"/>
  <c r="D51" i="65"/>
  <c r="E51" i="65"/>
  <c r="F51" i="65"/>
  <c r="G51" i="65"/>
  <c r="H51" i="65"/>
  <c r="H57" i="65"/>
  <c r="I51" i="65"/>
  <c r="J51" i="65"/>
  <c r="K51" i="65"/>
  <c r="L51" i="65"/>
  <c r="M51" i="65"/>
  <c r="C52" i="65"/>
  <c r="D52" i="65"/>
  <c r="E52" i="65"/>
  <c r="E57" i="65"/>
  <c r="F52" i="65"/>
  <c r="G52" i="65"/>
  <c r="H52" i="65"/>
  <c r="I52" i="65"/>
  <c r="J52" i="65"/>
  <c r="K52" i="65"/>
  <c r="L52" i="65"/>
  <c r="M52" i="65"/>
  <c r="C53" i="65"/>
  <c r="D53" i="65"/>
  <c r="E53" i="65"/>
  <c r="F53" i="65"/>
  <c r="G53" i="65"/>
  <c r="H53" i="65"/>
  <c r="I53" i="65"/>
  <c r="I57" i="65"/>
  <c r="J53" i="65"/>
  <c r="K53" i="65"/>
  <c r="L53" i="65"/>
  <c r="M53" i="65"/>
  <c r="C54" i="65"/>
  <c r="D54" i="65"/>
  <c r="E54" i="65"/>
  <c r="F54" i="65"/>
  <c r="F57" i="65"/>
  <c r="G54" i="65"/>
  <c r="H54" i="65"/>
  <c r="L54" i="65"/>
  <c r="M54" i="65"/>
  <c r="C55" i="65"/>
  <c r="D55" i="65"/>
  <c r="E55" i="65"/>
  <c r="F55" i="65"/>
  <c r="G55" i="65"/>
  <c r="H55" i="65"/>
  <c r="I55" i="65"/>
  <c r="J55" i="65"/>
  <c r="K55" i="65"/>
  <c r="L55" i="65"/>
  <c r="M55" i="65"/>
  <c r="C56" i="65"/>
  <c r="N56" i="65"/>
  <c r="D56" i="65"/>
  <c r="E56" i="65"/>
  <c r="F56" i="65"/>
  <c r="G56" i="65"/>
  <c r="H56" i="65"/>
  <c r="I56" i="65"/>
  <c r="J56" i="65"/>
  <c r="K56" i="65"/>
  <c r="L56" i="65"/>
  <c r="M56" i="65"/>
  <c r="C60" i="65"/>
  <c r="D60" i="65"/>
  <c r="E60" i="65"/>
  <c r="F60" i="65"/>
  <c r="G60" i="65"/>
  <c r="H60" i="65"/>
  <c r="H67" i="65"/>
  <c r="I60" i="65"/>
  <c r="J60" i="65"/>
  <c r="K60" i="65"/>
  <c r="L60" i="65"/>
  <c r="M60" i="65"/>
  <c r="C61" i="65"/>
  <c r="D61" i="65"/>
  <c r="E61" i="65"/>
  <c r="F61" i="65"/>
  <c r="G61" i="65"/>
  <c r="H61" i="65"/>
  <c r="I61" i="65"/>
  <c r="J61" i="65"/>
  <c r="K61" i="65"/>
  <c r="L61" i="65"/>
  <c r="M61" i="65"/>
  <c r="C62" i="65"/>
  <c r="C67" i="65"/>
  <c r="D62" i="65"/>
  <c r="E62" i="65"/>
  <c r="F62" i="65"/>
  <c r="G62" i="65"/>
  <c r="H62" i="65"/>
  <c r="I62" i="65"/>
  <c r="J62" i="65"/>
  <c r="K62" i="65"/>
  <c r="L62" i="65"/>
  <c r="M62" i="65"/>
  <c r="C63" i="65"/>
  <c r="D63" i="65"/>
  <c r="E63" i="65"/>
  <c r="F63" i="65"/>
  <c r="G63" i="65"/>
  <c r="G67" i="65"/>
  <c r="H63" i="65"/>
  <c r="I63" i="65"/>
  <c r="J63" i="65"/>
  <c r="K63" i="65"/>
  <c r="L63" i="65"/>
  <c r="M63" i="65"/>
  <c r="C64" i="65"/>
  <c r="D64" i="65"/>
  <c r="E64" i="65"/>
  <c r="F64" i="65"/>
  <c r="G64" i="65"/>
  <c r="H64" i="65"/>
  <c r="I64" i="65"/>
  <c r="J64" i="65"/>
  <c r="K64" i="65"/>
  <c r="L64" i="65"/>
  <c r="M64" i="65"/>
  <c r="C65" i="65"/>
  <c r="D65" i="65"/>
  <c r="E65" i="65"/>
  <c r="F65" i="65"/>
  <c r="G65" i="65"/>
  <c r="H65" i="65"/>
  <c r="I65" i="65"/>
  <c r="J65" i="65"/>
  <c r="K65" i="65"/>
  <c r="L65" i="65"/>
  <c r="M65" i="65"/>
  <c r="C66" i="65"/>
  <c r="D66" i="65"/>
  <c r="E66" i="65"/>
  <c r="F66" i="65"/>
  <c r="N66" i="65"/>
  <c r="G66" i="65"/>
  <c r="H66" i="65"/>
  <c r="I66" i="65"/>
  <c r="J66" i="65"/>
  <c r="K66" i="65"/>
  <c r="L66" i="65"/>
  <c r="M66" i="65"/>
  <c r="C72" i="65"/>
  <c r="C79" i="65"/>
  <c r="D72" i="65"/>
  <c r="E72" i="65"/>
  <c r="F72" i="65"/>
  <c r="G72" i="65"/>
  <c r="H72" i="65"/>
  <c r="I72" i="65"/>
  <c r="J72" i="65"/>
  <c r="K72" i="65"/>
  <c r="L72" i="65"/>
  <c r="M72" i="65"/>
  <c r="C73" i="65"/>
  <c r="D73" i="65"/>
  <c r="E73" i="65"/>
  <c r="F73" i="65"/>
  <c r="G73" i="65"/>
  <c r="H73" i="65"/>
  <c r="I73" i="65"/>
  <c r="I79" i="65"/>
  <c r="J73" i="65"/>
  <c r="K73" i="65"/>
  <c r="L73" i="65"/>
  <c r="M73" i="65"/>
  <c r="C74" i="65"/>
  <c r="D74" i="65"/>
  <c r="E74" i="65"/>
  <c r="E79" i="65"/>
  <c r="F74" i="65"/>
  <c r="F79" i="65"/>
  <c r="G74" i="65"/>
  <c r="H74" i="65"/>
  <c r="I74" i="65"/>
  <c r="J74" i="65"/>
  <c r="K74" i="65"/>
  <c r="L74" i="65"/>
  <c r="M74" i="65"/>
  <c r="C75" i="65"/>
  <c r="D75" i="65"/>
  <c r="E75" i="65"/>
  <c r="F75" i="65"/>
  <c r="G75" i="65"/>
  <c r="H75" i="65"/>
  <c r="I75" i="65"/>
  <c r="J75" i="65"/>
  <c r="J79" i="65"/>
  <c r="K75" i="65"/>
  <c r="L75" i="65"/>
  <c r="M75" i="65"/>
  <c r="C76" i="65"/>
  <c r="D76" i="65"/>
  <c r="E76" i="65"/>
  <c r="F76" i="65"/>
  <c r="G76" i="65"/>
  <c r="H76" i="65"/>
  <c r="I76" i="65"/>
  <c r="J76" i="65"/>
  <c r="K76" i="65"/>
  <c r="L76" i="65"/>
  <c r="M76" i="65"/>
  <c r="C77" i="65"/>
  <c r="D77" i="65"/>
  <c r="E77" i="65"/>
  <c r="F77" i="65"/>
  <c r="G77" i="65"/>
  <c r="H77" i="65"/>
  <c r="I77" i="65"/>
  <c r="J77" i="65"/>
  <c r="K77" i="65"/>
  <c r="L77" i="65"/>
  <c r="M77" i="65"/>
  <c r="C78" i="65"/>
  <c r="D78" i="65"/>
  <c r="N78" i="65"/>
  <c r="E78" i="65"/>
  <c r="F78" i="65"/>
  <c r="G78" i="65"/>
  <c r="H78" i="65"/>
  <c r="I78" i="65"/>
  <c r="J78" i="65"/>
  <c r="K78" i="65"/>
  <c r="L78" i="65"/>
  <c r="M78" i="65"/>
  <c r="C82" i="65"/>
  <c r="D82" i="65"/>
  <c r="E82" i="65"/>
  <c r="F82" i="65"/>
  <c r="G82" i="65"/>
  <c r="G89" i="65"/>
  <c r="H82" i="65"/>
  <c r="I82" i="65"/>
  <c r="J82" i="65"/>
  <c r="K82" i="65"/>
  <c r="L82" i="65"/>
  <c r="M82" i="65"/>
  <c r="C83" i="65"/>
  <c r="D83" i="65"/>
  <c r="D89" i="65"/>
  <c r="D84" i="65"/>
  <c r="D85" i="65"/>
  <c r="D86" i="65"/>
  <c r="D87" i="65"/>
  <c r="D88" i="65"/>
  <c r="E83" i="65"/>
  <c r="F83" i="65"/>
  <c r="G83" i="65"/>
  <c r="H83" i="65"/>
  <c r="I83" i="65"/>
  <c r="J83" i="65"/>
  <c r="K83" i="65"/>
  <c r="L83" i="65"/>
  <c r="M83" i="65"/>
  <c r="C84" i="65"/>
  <c r="E84" i="65"/>
  <c r="F84" i="65"/>
  <c r="G84" i="65"/>
  <c r="H84" i="65"/>
  <c r="I84" i="65"/>
  <c r="J84" i="65"/>
  <c r="K84" i="65"/>
  <c r="L84" i="65"/>
  <c r="M84" i="65"/>
  <c r="C85" i="65"/>
  <c r="E85" i="65"/>
  <c r="F85" i="65"/>
  <c r="G85" i="65"/>
  <c r="H85" i="65"/>
  <c r="I85" i="65"/>
  <c r="J85" i="65"/>
  <c r="K85" i="65"/>
  <c r="L85" i="65"/>
  <c r="M85" i="65"/>
  <c r="C86" i="65"/>
  <c r="E86" i="65"/>
  <c r="F86" i="65"/>
  <c r="G86" i="65"/>
  <c r="H86" i="65"/>
  <c r="I86" i="65"/>
  <c r="J86" i="65"/>
  <c r="K86" i="65"/>
  <c r="L86" i="65"/>
  <c r="M86" i="65"/>
  <c r="C87" i="65"/>
  <c r="E87" i="65"/>
  <c r="F87" i="65"/>
  <c r="G87" i="65"/>
  <c r="H87" i="65"/>
  <c r="I87" i="65"/>
  <c r="J87" i="65"/>
  <c r="K87" i="65"/>
  <c r="L87" i="65"/>
  <c r="M87" i="65"/>
  <c r="C88" i="65"/>
  <c r="N88" i="65"/>
  <c r="E88" i="65"/>
  <c r="F88" i="65"/>
  <c r="G88" i="65"/>
  <c r="H88" i="65"/>
  <c r="I88" i="65"/>
  <c r="J88" i="65"/>
  <c r="K88" i="65"/>
  <c r="L88" i="65"/>
  <c r="M88" i="65"/>
  <c r="C92" i="65"/>
  <c r="D92" i="65"/>
  <c r="E92" i="65"/>
  <c r="F92" i="65"/>
  <c r="G92" i="65"/>
  <c r="H92" i="65"/>
  <c r="I92" i="65"/>
  <c r="I99" i="65"/>
  <c r="J92" i="65"/>
  <c r="K92" i="65"/>
  <c r="L92" i="65"/>
  <c r="M92" i="65"/>
  <c r="C93" i="65"/>
  <c r="D93" i="65"/>
  <c r="E93" i="65"/>
  <c r="F93" i="65"/>
  <c r="F99" i="65"/>
  <c r="G93" i="65"/>
  <c r="H93" i="65"/>
  <c r="I93" i="65"/>
  <c r="J93" i="65"/>
  <c r="K93" i="65"/>
  <c r="L93" i="65"/>
  <c r="M93" i="65"/>
  <c r="C94" i="65"/>
  <c r="D94" i="65"/>
  <c r="E94" i="65"/>
  <c r="F94" i="65"/>
  <c r="G94" i="65"/>
  <c r="H94" i="65"/>
  <c r="I94" i="65"/>
  <c r="J94" i="65"/>
  <c r="K94" i="65"/>
  <c r="K99" i="65"/>
  <c r="L94" i="65"/>
  <c r="M94" i="65"/>
  <c r="C95" i="65"/>
  <c r="D95" i="65"/>
  <c r="E95" i="65"/>
  <c r="F95" i="65"/>
  <c r="G95" i="65"/>
  <c r="G99" i="65"/>
  <c r="H95" i="65"/>
  <c r="I95" i="65"/>
  <c r="J95" i="65"/>
  <c r="K95" i="65"/>
  <c r="L95" i="65"/>
  <c r="M95" i="65"/>
  <c r="C96" i="65"/>
  <c r="D96" i="65"/>
  <c r="E96" i="65"/>
  <c r="F96" i="65"/>
  <c r="G96" i="65"/>
  <c r="H96" i="65"/>
  <c r="I96" i="65"/>
  <c r="J96" i="65"/>
  <c r="K96" i="65"/>
  <c r="L96" i="65"/>
  <c r="M96" i="65"/>
  <c r="M99" i="65"/>
  <c r="C97" i="65"/>
  <c r="D97" i="65"/>
  <c r="E97" i="65"/>
  <c r="F97" i="65"/>
  <c r="G97" i="65"/>
  <c r="H97" i="65"/>
  <c r="I97" i="65"/>
  <c r="J97" i="65"/>
  <c r="K97" i="65"/>
  <c r="L97" i="65"/>
  <c r="M97" i="65"/>
  <c r="C98" i="65"/>
  <c r="D98" i="65"/>
  <c r="E98" i="65"/>
  <c r="F98" i="65"/>
  <c r="G98" i="65"/>
  <c r="H98" i="65"/>
  <c r="I98" i="65"/>
  <c r="J98" i="65"/>
  <c r="K98" i="65"/>
  <c r="L98" i="65"/>
  <c r="M98" i="65"/>
  <c r="D67" i="65"/>
  <c r="J57" i="65"/>
  <c r="I89" i="65"/>
  <c r="E89" i="65"/>
  <c r="G57" i="65"/>
  <c r="G35" i="65"/>
  <c r="J47" i="65"/>
  <c r="F47" i="65"/>
  <c r="F21" i="65"/>
  <c r="G47" i="65"/>
  <c r="C47" i="65"/>
  <c r="L21" i="65"/>
  <c r="H99" i="65"/>
  <c r="D99" i="65"/>
  <c r="K89" i="65"/>
  <c r="F89" i="65"/>
  <c r="L57" i="65"/>
  <c r="D67" i="69"/>
  <c r="E67" i="69"/>
  <c r="F67" i="69"/>
  <c r="G67" i="69"/>
  <c r="H67" i="69"/>
  <c r="I67" i="69"/>
  <c r="J67" i="69"/>
  <c r="K67" i="69"/>
  <c r="L67" i="69"/>
  <c r="M67" i="69"/>
  <c r="N67" i="69"/>
  <c r="A8" i="69"/>
  <c r="B8" i="69"/>
  <c r="C8" i="69"/>
  <c r="D8" i="69"/>
  <c r="E8" i="69"/>
  <c r="F8" i="69"/>
  <c r="G8" i="69"/>
  <c r="H8" i="69"/>
  <c r="I8" i="69"/>
  <c r="J8" i="69"/>
  <c r="K8" i="69"/>
  <c r="L8" i="69"/>
  <c r="M8" i="69"/>
  <c r="N8" i="69"/>
  <c r="A9" i="69"/>
  <c r="B9" i="69"/>
  <c r="C9" i="69"/>
  <c r="D9" i="69"/>
  <c r="E9" i="69"/>
  <c r="F9" i="69"/>
  <c r="G9" i="69"/>
  <c r="H9" i="69"/>
  <c r="I9" i="69"/>
  <c r="J9" i="69"/>
  <c r="K9" i="69"/>
  <c r="L9" i="69"/>
  <c r="M9" i="69"/>
  <c r="N9" i="69"/>
  <c r="A10" i="69"/>
  <c r="B10" i="69"/>
  <c r="C10" i="69"/>
  <c r="D10" i="69"/>
  <c r="E10" i="69"/>
  <c r="F10" i="69"/>
  <c r="G10" i="69"/>
  <c r="H10" i="69"/>
  <c r="I10" i="69"/>
  <c r="J10" i="69"/>
  <c r="K10" i="69"/>
  <c r="L10" i="69"/>
  <c r="M10" i="69"/>
  <c r="N10" i="69"/>
  <c r="A11" i="69"/>
  <c r="B11" i="69"/>
  <c r="C11" i="69"/>
  <c r="D11" i="69"/>
  <c r="E11" i="69"/>
  <c r="F11" i="69"/>
  <c r="G11" i="69"/>
  <c r="H11" i="69"/>
  <c r="I11" i="69"/>
  <c r="J11" i="69"/>
  <c r="K11" i="69"/>
  <c r="L11" i="69"/>
  <c r="M11" i="69"/>
  <c r="N11" i="69"/>
  <c r="A12" i="69"/>
  <c r="B12" i="69"/>
  <c r="C12" i="69"/>
  <c r="D12" i="69"/>
  <c r="E12" i="69"/>
  <c r="F12" i="69"/>
  <c r="G12" i="69"/>
  <c r="H12" i="69"/>
  <c r="O12" i="69"/>
  <c r="P12" i="69"/>
  <c r="I12" i="69"/>
  <c r="J12" i="69"/>
  <c r="K12" i="69"/>
  <c r="L12" i="69"/>
  <c r="M12" i="69"/>
  <c r="N12" i="69"/>
  <c r="A13" i="69"/>
  <c r="B13" i="69"/>
  <c r="C13" i="69"/>
  <c r="D13" i="69"/>
  <c r="E13" i="69"/>
  <c r="O13" i="69"/>
  <c r="P13" i="69"/>
  <c r="F13" i="69"/>
  <c r="G13" i="69"/>
  <c r="H13" i="69"/>
  <c r="I13" i="69"/>
  <c r="J13" i="69"/>
  <c r="K13" i="69"/>
  <c r="L13" i="69"/>
  <c r="M13" i="69"/>
  <c r="N13" i="69"/>
  <c r="A14" i="69"/>
  <c r="B14" i="69"/>
  <c r="C14" i="69"/>
  <c r="D14" i="69"/>
  <c r="O14" i="69"/>
  <c r="P14" i="69"/>
  <c r="E14" i="69"/>
  <c r="F14" i="69"/>
  <c r="G14" i="69"/>
  <c r="H14" i="69"/>
  <c r="I14" i="69"/>
  <c r="J14" i="69"/>
  <c r="K14" i="69"/>
  <c r="L14" i="69"/>
  <c r="M14" i="69"/>
  <c r="N14" i="69"/>
  <c r="A15" i="69"/>
  <c r="B15" i="69"/>
  <c r="C15" i="69"/>
  <c r="D15" i="69"/>
  <c r="E15" i="69"/>
  <c r="F15" i="69"/>
  <c r="O15" i="69"/>
  <c r="P15" i="69"/>
  <c r="G15" i="69"/>
  <c r="H15" i="69"/>
  <c r="I15" i="69"/>
  <c r="J15" i="69"/>
  <c r="K15" i="69"/>
  <c r="L15" i="69"/>
  <c r="M15" i="69"/>
  <c r="N15" i="69"/>
  <c r="A16" i="69"/>
  <c r="B16" i="69"/>
  <c r="C16" i="69"/>
  <c r="D16" i="69"/>
  <c r="E16" i="69"/>
  <c r="F16" i="69"/>
  <c r="G16" i="69"/>
  <c r="H16" i="69"/>
  <c r="I16" i="69"/>
  <c r="J16" i="69"/>
  <c r="K16" i="69"/>
  <c r="L16" i="69"/>
  <c r="M16" i="69"/>
  <c r="N16" i="69"/>
  <c r="A17" i="69"/>
  <c r="B17" i="69"/>
  <c r="C17" i="69"/>
  <c r="D17" i="69"/>
  <c r="E17" i="69"/>
  <c r="F17" i="69"/>
  <c r="G17" i="69"/>
  <c r="H17" i="69"/>
  <c r="I17" i="69"/>
  <c r="J17" i="69"/>
  <c r="K17" i="69"/>
  <c r="L17" i="69"/>
  <c r="M17" i="69"/>
  <c r="N17" i="69"/>
  <c r="A18" i="69"/>
  <c r="B18" i="69"/>
  <c r="C18" i="69"/>
  <c r="D18" i="69"/>
  <c r="E18" i="69"/>
  <c r="F18" i="69"/>
  <c r="G18" i="69"/>
  <c r="H18" i="69"/>
  <c r="I18" i="69"/>
  <c r="J18" i="69"/>
  <c r="K18" i="69"/>
  <c r="L18" i="69"/>
  <c r="M18" i="69"/>
  <c r="N18" i="69"/>
  <c r="A19" i="69"/>
  <c r="B19" i="69"/>
  <c r="C19" i="69"/>
  <c r="D19" i="69"/>
  <c r="E19" i="69"/>
  <c r="F19" i="69"/>
  <c r="G19" i="69"/>
  <c r="H19" i="69"/>
  <c r="I19" i="69"/>
  <c r="J19" i="69"/>
  <c r="K19" i="69"/>
  <c r="L19" i="69"/>
  <c r="M19" i="69"/>
  <c r="N19" i="69"/>
  <c r="A20" i="69"/>
  <c r="B20" i="69"/>
  <c r="C20" i="69"/>
  <c r="D20" i="69"/>
  <c r="E20" i="69"/>
  <c r="F20" i="69"/>
  <c r="G20" i="69"/>
  <c r="H20" i="69"/>
  <c r="O20" i="69"/>
  <c r="P20" i="69"/>
  <c r="I20" i="69"/>
  <c r="J20" i="69"/>
  <c r="K20" i="69"/>
  <c r="L20" i="69"/>
  <c r="M20" i="69"/>
  <c r="N20" i="69"/>
  <c r="A21" i="69"/>
  <c r="B21" i="69"/>
  <c r="C21" i="69"/>
  <c r="D21" i="69"/>
  <c r="E21" i="69"/>
  <c r="O21" i="69"/>
  <c r="P21" i="69"/>
  <c r="F21" i="69"/>
  <c r="G21" i="69"/>
  <c r="H21" i="69"/>
  <c r="I21" i="69"/>
  <c r="J21" i="69"/>
  <c r="K21" i="69"/>
  <c r="L21" i="69"/>
  <c r="M21" i="69"/>
  <c r="N21" i="69"/>
  <c r="A22" i="69"/>
  <c r="B22" i="69"/>
  <c r="C22" i="69"/>
  <c r="D22" i="69"/>
  <c r="O22" i="69"/>
  <c r="P22" i="69"/>
  <c r="E22" i="69"/>
  <c r="F22" i="69"/>
  <c r="G22" i="69"/>
  <c r="H22" i="69"/>
  <c r="I22" i="69"/>
  <c r="J22" i="69"/>
  <c r="K22" i="69"/>
  <c r="L22" i="69"/>
  <c r="M22" i="69"/>
  <c r="N22" i="69"/>
  <c r="A23" i="69"/>
  <c r="B23" i="69"/>
  <c r="C23" i="69"/>
  <c r="D23" i="69"/>
  <c r="E23" i="69"/>
  <c r="F23" i="69"/>
  <c r="O23" i="69"/>
  <c r="P23" i="69"/>
  <c r="G23" i="69"/>
  <c r="H23" i="69"/>
  <c r="I23" i="69"/>
  <c r="J23" i="69"/>
  <c r="K23" i="69"/>
  <c r="L23" i="69"/>
  <c r="M23" i="69"/>
  <c r="N23" i="69"/>
  <c r="A24" i="69"/>
  <c r="B24" i="69"/>
  <c r="C24" i="69"/>
  <c r="D24" i="69"/>
  <c r="E24" i="69"/>
  <c r="F24" i="69"/>
  <c r="G24" i="69"/>
  <c r="H24" i="69"/>
  <c r="I24" i="69"/>
  <c r="J24" i="69"/>
  <c r="K24" i="69"/>
  <c r="O24" i="69"/>
  <c r="L24" i="69"/>
  <c r="M24" i="69"/>
  <c r="N24" i="69"/>
  <c r="A25" i="69"/>
  <c r="B25" i="69"/>
  <c r="C25" i="69"/>
  <c r="D25" i="69"/>
  <c r="E25" i="69"/>
  <c r="O25" i="69"/>
  <c r="F25" i="69"/>
  <c r="G25" i="69"/>
  <c r="H25" i="69"/>
  <c r="I25" i="69"/>
  <c r="J25" i="69"/>
  <c r="K25" i="69"/>
  <c r="L25" i="69"/>
  <c r="M25" i="69"/>
  <c r="N25" i="69"/>
  <c r="A26" i="69"/>
  <c r="B26" i="69"/>
  <c r="C26" i="69"/>
  <c r="D26" i="69"/>
  <c r="E26" i="69"/>
  <c r="F26" i="69"/>
  <c r="G26" i="69"/>
  <c r="H26" i="69"/>
  <c r="I26" i="69"/>
  <c r="J26" i="69"/>
  <c r="K26" i="69"/>
  <c r="L26" i="69"/>
  <c r="M26" i="69"/>
  <c r="N26" i="69"/>
  <c r="A27" i="69"/>
  <c r="B27" i="69"/>
  <c r="C27" i="69"/>
  <c r="D27" i="69"/>
  <c r="E27" i="69"/>
  <c r="F27" i="69"/>
  <c r="G27" i="69"/>
  <c r="H27" i="69"/>
  <c r="I27" i="69"/>
  <c r="J27" i="69"/>
  <c r="K27" i="69"/>
  <c r="L27" i="69"/>
  <c r="M27" i="69"/>
  <c r="N27" i="69"/>
  <c r="A28" i="69"/>
  <c r="B28" i="69"/>
  <c r="C28" i="69"/>
  <c r="D28" i="69"/>
  <c r="E28" i="69"/>
  <c r="F28" i="69"/>
  <c r="G28" i="69"/>
  <c r="H28" i="69"/>
  <c r="O28" i="69"/>
  <c r="P28" i="69"/>
  <c r="I28" i="69"/>
  <c r="J28" i="69"/>
  <c r="K28" i="69"/>
  <c r="L28" i="69"/>
  <c r="M28" i="69"/>
  <c r="N28" i="69"/>
  <c r="A29" i="69"/>
  <c r="B29" i="69"/>
  <c r="C29" i="69"/>
  <c r="D29" i="69"/>
  <c r="E29" i="69"/>
  <c r="O29" i="69"/>
  <c r="P29" i="69"/>
  <c r="F29" i="69"/>
  <c r="G29" i="69"/>
  <c r="H29" i="69"/>
  <c r="I29" i="69"/>
  <c r="J29" i="69"/>
  <c r="K29" i="69"/>
  <c r="L29" i="69"/>
  <c r="M29" i="69"/>
  <c r="N29" i="69"/>
  <c r="A30" i="69"/>
  <c r="B30" i="69"/>
  <c r="C30" i="69"/>
  <c r="D30" i="69"/>
  <c r="O30" i="69"/>
  <c r="P30" i="69"/>
  <c r="E30" i="69"/>
  <c r="F30" i="69"/>
  <c r="G30" i="69"/>
  <c r="H30" i="69"/>
  <c r="I30" i="69"/>
  <c r="J30" i="69"/>
  <c r="K30" i="69"/>
  <c r="L30" i="69"/>
  <c r="M30" i="69"/>
  <c r="N30" i="69"/>
  <c r="A31" i="69"/>
  <c r="B31" i="69"/>
  <c r="C31" i="69"/>
  <c r="D31" i="69"/>
  <c r="E31" i="69"/>
  <c r="F31" i="69"/>
  <c r="O31" i="69"/>
  <c r="P31" i="69"/>
  <c r="G31" i="69"/>
  <c r="H31" i="69"/>
  <c r="I31" i="69"/>
  <c r="J31" i="69"/>
  <c r="K31" i="69"/>
  <c r="L31" i="69"/>
  <c r="M31" i="69"/>
  <c r="N31" i="69"/>
  <c r="A32" i="69"/>
  <c r="B32" i="69"/>
  <c r="C32" i="69"/>
  <c r="D32" i="69"/>
  <c r="E32" i="69"/>
  <c r="F32" i="69"/>
  <c r="G32" i="69"/>
  <c r="H32" i="69"/>
  <c r="I32" i="69"/>
  <c r="J32" i="69"/>
  <c r="K32" i="69"/>
  <c r="O32" i="69"/>
  <c r="L32" i="69"/>
  <c r="M32" i="69"/>
  <c r="N32" i="69"/>
  <c r="A33" i="69"/>
  <c r="B33" i="69"/>
  <c r="C33" i="69"/>
  <c r="D33" i="69"/>
  <c r="E33" i="69"/>
  <c r="O33" i="69"/>
  <c r="F33" i="69"/>
  <c r="G33" i="69"/>
  <c r="H33" i="69"/>
  <c r="I33" i="69"/>
  <c r="J33" i="69"/>
  <c r="K33" i="69"/>
  <c r="L33" i="69"/>
  <c r="M33" i="69"/>
  <c r="N33" i="69"/>
  <c r="A34" i="69"/>
  <c r="B34" i="69"/>
  <c r="C34" i="69"/>
  <c r="D34" i="69"/>
  <c r="E34" i="69"/>
  <c r="F34" i="69"/>
  <c r="G34" i="69"/>
  <c r="H34" i="69"/>
  <c r="I34" i="69"/>
  <c r="J34" i="69"/>
  <c r="K34" i="69"/>
  <c r="L34" i="69"/>
  <c r="M34" i="69"/>
  <c r="N34" i="69"/>
  <c r="A35" i="69"/>
  <c r="B35" i="69"/>
  <c r="C35" i="69"/>
  <c r="D35" i="69"/>
  <c r="E35" i="69"/>
  <c r="F35" i="69"/>
  <c r="G35" i="69"/>
  <c r="H35" i="69"/>
  <c r="I35" i="69"/>
  <c r="J35" i="69"/>
  <c r="K35" i="69"/>
  <c r="L35" i="69"/>
  <c r="M35" i="69"/>
  <c r="N35" i="69"/>
  <c r="A36" i="69"/>
  <c r="B36" i="69"/>
  <c r="C36" i="69"/>
  <c r="D36" i="69"/>
  <c r="E36" i="69"/>
  <c r="F36" i="69"/>
  <c r="G36" i="69"/>
  <c r="H36" i="69"/>
  <c r="O36" i="69"/>
  <c r="P36" i="69"/>
  <c r="I36" i="69"/>
  <c r="J36" i="69"/>
  <c r="K36" i="69"/>
  <c r="L36" i="69"/>
  <c r="M36" i="69"/>
  <c r="N36" i="69"/>
  <c r="A37" i="69"/>
  <c r="B37" i="69"/>
  <c r="C37" i="69"/>
  <c r="D37" i="69"/>
  <c r="E37" i="69"/>
  <c r="O37" i="69"/>
  <c r="P37" i="69"/>
  <c r="F37" i="69"/>
  <c r="G37" i="69"/>
  <c r="H37" i="69"/>
  <c r="I37" i="69"/>
  <c r="J37" i="69"/>
  <c r="K37" i="69"/>
  <c r="L37" i="69"/>
  <c r="M37" i="69"/>
  <c r="N37" i="69"/>
  <c r="A38" i="69"/>
  <c r="B38" i="69"/>
  <c r="C38" i="69"/>
  <c r="D38" i="69"/>
  <c r="O38" i="69"/>
  <c r="P38" i="69"/>
  <c r="E38" i="69"/>
  <c r="F38" i="69"/>
  <c r="G38" i="69"/>
  <c r="H38" i="69"/>
  <c r="I38" i="69"/>
  <c r="J38" i="69"/>
  <c r="K38" i="69"/>
  <c r="L38" i="69"/>
  <c r="M38" i="69"/>
  <c r="N38" i="69"/>
  <c r="A39" i="69"/>
  <c r="B39" i="69"/>
  <c r="C39" i="69"/>
  <c r="D39" i="69"/>
  <c r="E39" i="69"/>
  <c r="F39" i="69"/>
  <c r="O39" i="69"/>
  <c r="P39" i="69"/>
  <c r="G39" i="69"/>
  <c r="H39" i="69"/>
  <c r="I39" i="69"/>
  <c r="J39" i="69"/>
  <c r="K39" i="69"/>
  <c r="L39" i="69"/>
  <c r="M39" i="69"/>
  <c r="N39" i="69"/>
  <c r="A40" i="69"/>
  <c r="B40" i="69"/>
  <c r="C40" i="69"/>
  <c r="D40" i="69"/>
  <c r="E40" i="69"/>
  <c r="F40" i="69"/>
  <c r="G40" i="69"/>
  <c r="H40" i="69"/>
  <c r="I40" i="69"/>
  <c r="J40" i="69"/>
  <c r="K40" i="69"/>
  <c r="O40" i="69"/>
  <c r="L40" i="69"/>
  <c r="M40" i="69"/>
  <c r="N40" i="69"/>
  <c r="A41" i="69"/>
  <c r="B41" i="69"/>
  <c r="C41" i="69"/>
  <c r="D41" i="69"/>
  <c r="E41" i="69"/>
  <c r="O41" i="69"/>
  <c r="P41" i="69"/>
  <c r="F41" i="69"/>
  <c r="G41" i="69"/>
  <c r="H41" i="69"/>
  <c r="I41" i="69"/>
  <c r="J41" i="69"/>
  <c r="K41" i="69"/>
  <c r="L41" i="69"/>
  <c r="M41" i="69"/>
  <c r="N41" i="69"/>
  <c r="A42" i="69"/>
  <c r="B42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A43" i="69"/>
  <c r="B43" i="69"/>
  <c r="C43" i="69"/>
  <c r="D43" i="69"/>
  <c r="E43" i="69"/>
  <c r="F43" i="69"/>
  <c r="G43" i="69"/>
  <c r="H43" i="69"/>
  <c r="I43" i="69"/>
  <c r="O43" i="69"/>
  <c r="J43" i="69"/>
  <c r="K43" i="69"/>
  <c r="L43" i="69"/>
  <c r="M43" i="69"/>
  <c r="N43" i="69"/>
  <c r="A44" i="69"/>
  <c r="B44" i="69"/>
  <c r="C44" i="69"/>
  <c r="D44" i="69"/>
  <c r="O44" i="69"/>
  <c r="P44" i="69"/>
  <c r="E44" i="69"/>
  <c r="F44" i="69"/>
  <c r="G44" i="69"/>
  <c r="H44" i="69"/>
  <c r="I44" i="69"/>
  <c r="J44" i="69"/>
  <c r="K44" i="69"/>
  <c r="L44" i="69"/>
  <c r="M44" i="69"/>
  <c r="N44" i="69"/>
  <c r="A45" i="69"/>
  <c r="B45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A46" i="69"/>
  <c r="B46" i="69"/>
  <c r="C46" i="69"/>
  <c r="D46" i="69"/>
  <c r="O46" i="69"/>
  <c r="P46" i="69"/>
  <c r="E46" i="69"/>
  <c r="F46" i="69"/>
  <c r="G46" i="69"/>
  <c r="H46" i="69"/>
  <c r="I46" i="69"/>
  <c r="J46" i="69"/>
  <c r="K46" i="69"/>
  <c r="L46" i="69"/>
  <c r="M46" i="69"/>
  <c r="N46" i="69"/>
  <c r="A47" i="69"/>
  <c r="B47" i="69"/>
  <c r="C47" i="69"/>
  <c r="D47" i="69"/>
  <c r="E47" i="69"/>
  <c r="F47" i="69"/>
  <c r="O47" i="69"/>
  <c r="P47" i="69"/>
  <c r="G47" i="69"/>
  <c r="H47" i="69"/>
  <c r="I47" i="69"/>
  <c r="J47" i="69"/>
  <c r="K47" i="69"/>
  <c r="L47" i="69"/>
  <c r="M47" i="69"/>
  <c r="N47" i="69"/>
  <c r="A48" i="69"/>
  <c r="B48" i="69"/>
  <c r="C48" i="69"/>
  <c r="D48" i="69"/>
  <c r="E48" i="69"/>
  <c r="F48" i="69"/>
  <c r="G48" i="69"/>
  <c r="H48" i="69"/>
  <c r="I48" i="69"/>
  <c r="J48" i="69"/>
  <c r="K48" i="69"/>
  <c r="O48" i="69"/>
  <c r="L48" i="69"/>
  <c r="M48" i="69"/>
  <c r="N48" i="69"/>
  <c r="A49" i="69"/>
  <c r="B49" i="69"/>
  <c r="C49" i="69"/>
  <c r="D49" i="69"/>
  <c r="E49" i="69"/>
  <c r="O49" i="69"/>
  <c r="P49" i="69"/>
  <c r="F49" i="69"/>
  <c r="G49" i="69"/>
  <c r="H49" i="69"/>
  <c r="I49" i="69"/>
  <c r="J49" i="69"/>
  <c r="K49" i="69"/>
  <c r="L49" i="69"/>
  <c r="M49" i="69"/>
  <c r="N49" i="69"/>
  <c r="A50" i="69"/>
  <c r="B50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A51" i="69"/>
  <c r="B51" i="69"/>
  <c r="C51" i="69"/>
  <c r="D51" i="69"/>
  <c r="E51" i="69"/>
  <c r="F51" i="69"/>
  <c r="O51" i="69"/>
  <c r="P51" i="69"/>
  <c r="G51" i="69"/>
  <c r="H51" i="69"/>
  <c r="I51" i="69"/>
  <c r="J51" i="69"/>
  <c r="K51" i="69"/>
  <c r="L51" i="69"/>
  <c r="M51" i="69"/>
  <c r="N51" i="69"/>
  <c r="A52" i="69"/>
  <c r="B52" i="69"/>
  <c r="C52" i="69"/>
  <c r="D52" i="69"/>
  <c r="O52" i="69"/>
  <c r="P52" i="69"/>
  <c r="E52" i="69"/>
  <c r="F52" i="69"/>
  <c r="G52" i="69"/>
  <c r="H52" i="69"/>
  <c r="I52" i="69"/>
  <c r="J52" i="69"/>
  <c r="K52" i="69"/>
  <c r="L52" i="69"/>
  <c r="M52" i="69"/>
  <c r="N52" i="69"/>
  <c r="A53" i="69"/>
  <c r="B53" i="69"/>
  <c r="C53" i="69"/>
  <c r="D53" i="69"/>
  <c r="E53" i="69"/>
  <c r="F53" i="69"/>
  <c r="G53" i="69"/>
  <c r="H53" i="69"/>
  <c r="I53" i="69"/>
  <c r="J53" i="69"/>
  <c r="K53" i="69"/>
  <c r="L53" i="69"/>
  <c r="M53" i="69"/>
  <c r="N53" i="69"/>
  <c r="A54" i="69"/>
  <c r="B54" i="69"/>
  <c r="C54" i="69"/>
  <c r="D54" i="69"/>
  <c r="O54" i="69"/>
  <c r="P54" i="69"/>
  <c r="E54" i="69"/>
  <c r="F54" i="69"/>
  <c r="G54" i="69"/>
  <c r="H54" i="69"/>
  <c r="I54" i="69"/>
  <c r="J54" i="69"/>
  <c r="K54" i="69"/>
  <c r="L54" i="69"/>
  <c r="M54" i="69"/>
  <c r="N54" i="69"/>
  <c r="A55" i="69"/>
  <c r="B55" i="69"/>
  <c r="C55" i="69"/>
  <c r="D55" i="69"/>
  <c r="E55" i="69"/>
  <c r="F55" i="69"/>
  <c r="O55" i="69"/>
  <c r="P55" i="69"/>
  <c r="G55" i="69"/>
  <c r="H55" i="69"/>
  <c r="I55" i="69"/>
  <c r="J55" i="69"/>
  <c r="K55" i="69"/>
  <c r="L55" i="69"/>
  <c r="M55" i="69"/>
  <c r="N55" i="69"/>
  <c r="A56" i="69"/>
  <c r="B56" i="69"/>
  <c r="C56" i="69"/>
  <c r="D56" i="69"/>
  <c r="E56" i="69"/>
  <c r="F56" i="69"/>
  <c r="G56" i="69"/>
  <c r="H56" i="69"/>
  <c r="O56" i="69"/>
  <c r="P56" i="69"/>
  <c r="I56" i="69"/>
  <c r="J56" i="69"/>
  <c r="K56" i="69"/>
  <c r="L56" i="69"/>
  <c r="M56" i="69"/>
  <c r="N56" i="69"/>
  <c r="A57" i="69"/>
  <c r="B57" i="69"/>
  <c r="C57" i="69"/>
  <c r="D57" i="69"/>
  <c r="E57" i="69"/>
  <c r="O57" i="69"/>
  <c r="P57" i="69"/>
  <c r="F57" i="69"/>
  <c r="G57" i="69"/>
  <c r="H57" i="69"/>
  <c r="I57" i="69"/>
  <c r="J57" i="69"/>
  <c r="K57" i="69"/>
  <c r="L57" i="69"/>
  <c r="M57" i="69"/>
  <c r="N57" i="69"/>
  <c r="A58" i="69"/>
  <c r="B58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A59" i="69"/>
  <c r="B59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A60" i="69"/>
  <c r="B60" i="69"/>
  <c r="C60" i="69"/>
  <c r="D60" i="69"/>
  <c r="O60" i="69"/>
  <c r="P60" i="69"/>
  <c r="E60" i="69"/>
  <c r="F60" i="69"/>
  <c r="G60" i="69"/>
  <c r="H60" i="69"/>
  <c r="I60" i="69"/>
  <c r="J60" i="69"/>
  <c r="K60" i="69"/>
  <c r="L60" i="69"/>
  <c r="M60" i="69"/>
  <c r="N60" i="69"/>
  <c r="A61" i="69"/>
  <c r="B61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A62" i="69"/>
  <c r="B62" i="69"/>
  <c r="C62" i="69"/>
  <c r="D62" i="69"/>
  <c r="O62" i="69"/>
  <c r="P62" i="69"/>
  <c r="E62" i="69"/>
  <c r="F62" i="69"/>
  <c r="G62" i="69"/>
  <c r="H62" i="69"/>
  <c r="I62" i="69"/>
  <c r="J62" i="69"/>
  <c r="K62" i="69"/>
  <c r="L62" i="69"/>
  <c r="M62" i="69"/>
  <c r="N62" i="69"/>
  <c r="A63" i="69"/>
  <c r="B63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A64" i="69"/>
  <c r="B64" i="69"/>
  <c r="C64" i="69"/>
  <c r="D64" i="69"/>
  <c r="E64" i="69"/>
  <c r="F64" i="69"/>
  <c r="G64" i="69"/>
  <c r="H64" i="69"/>
  <c r="O64" i="69"/>
  <c r="P64" i="69"/>
  <c r="I64" i="69"/>
  <c r="J64" i="69"/>
  <c r="K64" i="69"/>
  <c r="L64" i="69"/>
  <c r="M64" i="69"/>
  <c r="N64" i="69"/>
  <c r="A65" i="69"/>
  <c r="B65" i="69"/>
  <c r="C65" i="69"/>
  <c r="D65" i="69"/>
  <c r="E65" i="69"/>
  <c r="O65" i="69"/>
  <c r="P65" i="69"/>
  <c r="F65" i="69"/>
  <c r="G65" i="69"/>
  <c r="H65" i="69"/>
  <c r="I65" i="69"/>
  <c r="J65" i="69"/>
  <c r="K65" i="69"/>
  <c r="L65" i="69"/>
  <c r="M65" i="69"/>
  <c r="N65" i="69"/>
  <c r="A66" i="69"/>
  <c r="B66" i="69"/>
  <c r="C66" i="69"/>
  <c r="D66" i="69"/>
  <c r="E66" i="69"/>
  <c r="F66" i="69"/>
  <c r="G66" i="69"/>
  <c r="O66" i="69"/>
  <c r="P66" i="69"/>
  <c r="H66" i="69"/>
  <c r="I66" i="69"/>
  <c r="J66" i="69"/>
  <c r="K66" i="69"/>
  <c r="L66" i="69"/>
  <c r="M66" i="69"/>
  <c r="N66" i="69"/>
  <c r="A67" i="69"/>
  <c r="B67" i="69"/>
  <c r="C67" i="69"/>
  <c r="A68" i="69"/>
  <c r="B68" i="69"/>
  <c r="C68" i="69"/>
  <c r="D68" i="69"/>
  <c r="E68" i="69"/>
  <c r="F68" i="69"/>
  <c r="G68" i="69"/>
  <c r="H68" i="69"/>
  <c r="I68" i="69"/>
  <c r="J68" i="69"/>
  <c r="K68" i="69"/>
  <c r="L68" i="69"/>
  <c r="M68" i="69"/>
  <c r="N68" i="69"/>
  <c r="A69" i="69"/>
  <c r="B69" i="69"/>
  <c r="C69" i="69"/>
  <c r="D69" i="69"/>
  <c r="E69" i="69"/>
  <c r="O69" i="69"/>
  <c r="P69" i="69"/>
  <c r="F69" i="69"/>
  <c r="G69" i="69"/>
  <c r="H69" i="69"/>
  <c r="I69" i="69"/>
  <c r="J69" i="69"/>
  <c r="K69" i="69"/>
  <c r="L69" i="69"/>
  <c r="M69" i="69"/>
  <c r="N69" i="69"/>
  <c r="A70" i="69"/>
  <c r="B70" i="69"/>
  <c r="C70" i="69"/>
  <c r="D70" i="69"/>
  <c r="E70" i="69"/>
  <c r="F70" i="69"/>
  <c r="G70" i="69"/>
  <c r="H70" i="69"/>
  <c r="I70" i="69"/>
  <c r="J70" i="69"/>
  <c r="K70" i="69"/>
  <c r="L70" i="69"/>
  <c r="M70" i="69"/>
  <c r="N70" i="69"/>
  <c r="A71" i="69"/>
  <c r="B71" i="69"/>
  <c r="C71" i="69"/>
  <c r="D71" i="69"/>
  <c r="O71" i="69"/>
  <c r="E71" i="69"/>
  <c r="F71" i="69"/>
  <c r="G71" i="69"/>
  <c r="H71" i="69"/>
  <c r="I71" i="69"/>
  <c r="J71" i="69"/>
  <c r="K71" i="69"/>
  <c r="L71" i="69"/>
  <c r="M71" i="69"/>
  <c r="N71" i="69"/>
  <c r="A72" i="69"/>
  <c r="B72" i="69"/>
  <c r="C72" i="69"/>
  <c r="D72" i="69"/>
  <c r="E72" i="69"/>
  <c r="F72" i="69"/>
  <c r="G72" i="69"/>
  <c r="H72" i="69"/>
  <c r="I72" i="69"/>
  <c r="J72" i="69"/>
  <c r="K72" i="69"/>
  <c r="L72" i="69"/>
  <c r="M72" i="69"/>
  <c r="N72" i="69"/>
  <c r="A73" i="69"/>
  <c r="B73" i="69"/>
  <c r="C73" i="69"/>
  <c r="D73" i="69"/>
  <c r="E73" i="69"/>
  <c r="F73" i="69"/>
  <c r="G73" i="69"/>
  <c r="H73" i="69"/>
  <c r="O73" i="69"/>
  <c r="P73" i="69"/>
  <c r="I73" i="69"/>
  <c r="J73" i="69"/>
  <c r="K73" i="69"/>
  <c r="L73" i="69"/>
  <c r="M73" i="69"/>
  <c r="N73" i="69"/>
  <c r="A74" i="69"/>
  <c r="B74" i="69"/>
  <c r="C74" i="69"/>
  <c r="D74" i="69"/>
  <c r="E74" i="69"/>
  <c r="F74" i="69"/>
  <c r="G74" i="69"/>
  <c r="O74" i="69"/>
  <c r="P74" i="69"/>
  <c r="H74" i="69"/>
  <c r="I74" i="69"/>
  <c r="J74" i="69"/>
  <c r="K74" i="69"/>
  <c r="L74" i="69"/>
  <c r="M74" i="69"/>
  <c r="N74" i="69"/>
  <c r="A75" i="69"/>
  <c r="B75" i="69"/>
  <c r="C75" i="69"/>
  <c r="D75" i="69"/>
  <c r="O75" i="69"/>
  <c r="P75" i="69"/>
  <c r="E75" i="69"/>
  <c r="F75" i="69"/>
  <c r="G75" i="69"/>
  <c r="H75" i="69"/>
  <c r="I75" i="69"/>
  <c r="J75" i="69"/>
  <c r="K75" i="69"/>
  <c r="L75" i="69"/>
  <c r="M75" i="69"/>
  <c r="N75" i="69"/>
  <c r="A76" i="69"/>
  <c r="B76" i="69"/>
  <c r="C76" i="69"/>
  <c r="D76" i="69"/>
  <c r="O76" i="69"/>
  <c r="P76" i="69"/>
  <c r="E76" i="69"/>
  <c r="F76" i="69"/>
  <c r="G76" i="69"/>
  <c r="H76" i="69"/>
  <c r="I76" i="69"/>
  <c r="J76" i="69"/>
  <c r="K76" i="69"/>
  <c r="L76" i="69"/>
  <c r="M76" i="69"/>
  <c r="N76" i="69"/>
  <c r="A77" i="69"/>
  <c r="B77" i="69"/>
  <c r="C77" i="69"/>
  <c r="D77" i="69"/>
  <c r="E77" i="69"/>
  <c r="F77" i="69"/>
  <c r="G77" i="69"/>
  <c r="H77" i="69"/>
  <c r="I77" i="69"/>
  <c r="J77" i="69"/>
  <c r="K77" i="69"/>
  <c r="L77" i="69"/>
  <c r="M77" i="69"/>
  <c r="N77" i="69"/>
  <c r="A78" i="69"/>
  <c r="B78" i="69"/>
  <c r="C78" i="69"/>
  <c r="D78" i="69"/>
  <c r="E78" i="69"/>
  <c r="F78" i="69"/>
  <c r="G78" i="69"/>
  <c r="O78" i="69"/>
  <c r="H78" i="69"/>
  <c r="I78" i="69"/>
  <c r="J78" i="69"/>
  <c r="K78" i="69"/>
  <c r="L78" i="69"/>
  <c r="M78" i="69"/>
  <c r="N78" i="69"/>
  <c r="A79" i="69"/>
  <c r="B79" i="69"/>
  <c r="C79" i="69"/>
  <c r="D79" i="69"/>
  <c r="O79" i="69"/>
  <c r="P79" i="69"/>
  <c r="E79" i="69"/>
  <c r="F79" i="69"/>
  <c r="G79" i="69"/>
  <c r="H79" i="69"/>
  <c r="I79" i="69"/>
  <c r="J79" i="69"/>
  <c r="K79" i="69"/>
  <c r="L79" i="69"/>
  <c r="M79" i="69"/>
  <c r="N79" i="69"/>
  <c r="A80" i="69"/>
  <c r="B80" i="69"/>
  <c r="C80" i="69"/>
  <c r="D80" i="69"/>
  <c r="E80" i="69"/>
  <c r="F80" i="69"/>
  <c r="O80" i="69"/>
  <c r="P80" i="69"/>
  <c r="G80" i="69"/>
  <c r="H80" i="69"/>
  <c r="I80" i="69"/>
  <c r="J80" i="69"/>
  <c r="K80" i="69"/>
  <c r="L80" i="69"/>
  <c r="M80" i="69"/>
  <c r="N80" i="69"/>
  <c r="A81" i="69"/>
  <c r="B81" i="69"/>
  <c r="C81" i="69"/>
  <c r="D81" i="69"/>
  <c r="E81" i="69"/>
  <c r="F81" i="69"/>
  <c r="G81" i="69"/>
  <c r="H81" i="69"/>
  <c r="I81" i="69"/>
  <c r="J81" i="69"/>
  <c r="K81" i="69"/>
  <c r="L81" i="69"/>
  <c r="M81" i="69"/>
  <c r="N81" i="69"/>
  <c r="A82" i="69"/>
  <c r="B82" i="69"/>
  <c r="C82" i="69"/>
  <c r="D82" i="69"/>
  <c r="E82" i="69"/>
  <c r="F82" i="69"/>
  <c r="G82" i="69"/>
  <c r="O82" i="69"/>
  <c r="P82" i="69"/>
  <c r="H82" i="69"/>
  <c r="I82" i="69"/>
  <c r="J82" i="69"/>
  <c r="K82" i="69"/>
  <c r="L82" i="69"/>
  <c r="M82" i="69"/>
  <c r="N82" i="69"/>
  <c r="A83" i="69"/>
  <c r="B83" i="69"/>
  <c r="C83" i="69"/>
  <c r="D83" i="69"/>
  <c r="O83" i="69"/>
  <c r="P83" i="69"/>
  <c r="E83" i="69"/>
  <c r="F83" i="69"/>
  <c r="G83" i="69"/>
  <c r="H83" i="69"/>
  <c r="I83" i="69"/>
  <c r="J83" i="69"/>
  <c r="K83" i="69"/>
  <c r="L83" i="69"/>
  <c r="M83" i="69"/>
  <c r="N83" i="69"/>
  <c r="A84" i="69"/>
  <c r="B84" i="69"/>
  <c r="C84" i="69"/>
  <c r="D84" i="69"/>
  <c r="O84" i="69"/>
  <c r="P84" i="69"/>
  <c r="E84" i="69"/>
  <c r="F84" i="69"/>
  <c r="G84" i="69"/>
  <c r="H84" i="69"/>
  <c r="I84" i="69"/>
  <c r="J84" i="69"/>
  <c r="K84" i="69"/>
  <c r="L84" i="69"/>
  <c r="M84" i="69"/>
  <c r="N84" i="69"/>
  <c r="A85" i="69"/>
  <c r="B85" i="69"/>
  <c r="C85" i="69"/>
  <c r="D85" i="69"/>
  <c r="E85" i="69"/>
  <c r="F85" i="69"/>
  <c r="G85" i="69"/>
  <c r="H85" i="69"/>
  <c r="O85" i="69"/>
  <c r="P85" i="69"/>
  <c r="I85" i="69"/>
  <c r="J85" i="69"/>
  <c r="K85" i="69"/>
  <c r="L85" i="69"/>
  <c r="M85" i="69"/>
  <c r="N85" i="69"/>
  <c r="A86" i="69"/>
  <c r="B86" i="69"/>
  <c r="C86" i="69"/>
  <c r="D86" i="69"/>
  <c r="E86" i="69"/>
  <c r="F86" i="69"/>
  <c r="G86" i="69"/>
  <c r="O86" i="69"/>
  <c r="P86" i="69"/>
  <c r="H86" i="69"/>
  <c r="I86" i="69"/>
  <c r="J86" i="69"/>
  <c r="K86" i="69"/>
  <c r="L86" i="69"/>
  <c r="M86" i="69"/>
  <c r="N86" i="69"/>
  <c r="A87" i="69"/>
  <c r="B87" i="69"/>
  <c r="C87" i="69"/>
  <c r="D87" i="69"/>
  <c r="O87" i="69"/>
  <c r="P87" i="69"/>
  <c r="E87" i="69"/>
  <c r="F87" i="69"/>
  <c r="G87" i="69"/>
  <c r="H87" i="69"/>
  <c r="I87" i="69"/>
  <c r="J87" i="69"/>
  <c r="K87" i="69"/>
  <c r="L87" i="69"/>
  <c r="M87" i="69"/>
  <c r="N87" i="69"/>
  <c r="A88" i="69"/>
  <c r="B88" i="69"/>
  <c r="C88" i="69"/>
  <c r="D88" i="69"/>
  <c r="O88" i="69"/>
  <c r="E88" i="69"/>
  <c r="F88" i="69"/>
  <c r="G88" i="69"/>
  <c r="H88" i="69"/>
  <c r="I88" i="69"/>
  <c r="J88" i="69"/>
  <c r="K88" i="69"/>
  <c r="L88" i="69"/>
  <c r="M88" i="69"/>
  <c r="N88" i="69"/>
  <c r="A89" i="69"/>
  <c r="B89" i="69"/>
  <c r="C89" i="69"/>
  <c r="D89" i="69"/>
  <c r="E89" i="69"/>
  <c r="O89" i="69"/>
  <c r="P89" i="69"/>
  <c r="F89" i="69"/>
  <c r="G89" i="69"/>
  <c r="H89" i="69"/>
  <c r="I89" i="69"/>
  <c r="J89" i="69"/>
  <c r="K89" i="69"/>
  <c r="L89" i="69"/>
  <c r="M89" i="69"/>
  <c r="N89" i="69"/>
  <c r="A90" i="69"/>
  <c r="B90" i="69"/>
  <c r="C90" i="69"/>
  <c r="D90" i="69"/>
  <c r="E90" i="69"/>
  <c r="F90" i="69"/>
  <c r="G90" i="69"/>
  <c r="H90" i="69"/>
  <c r="I90" i="69"/>
  <c r="J90" i="69"/>
  <c r="O90" i="69"/>
  <c r="P90" i="69"/>
  <c r="K90" i="69"/>
  <c r="L90" i="69"/>
  <c r="M90" i="69"/>
  <c r="N90" i="69"/>
  <c r="A91" i="69"/>
  <c r="B91" i="69"/>
  <c r="C91" i="69"/>
  <c r="D91" i="69"/>
  <c r="E91" i="69"/>
  <c r="F91" i="69"/>
  <c r="G91" i="69"/>
  <c r="H91" i="69"/>
  <c r="I91" i="69"/>
  <c r="J91" i="69"/>
  <c r="K91" i="69"/>
  <c r="L91" i="69"/>
  <c r="M91" i="69"/>
  <c r="N91" i="69"/>
  <c r="A92" i="69"/>
  <c r="B92" i="69"/>
  <c r="C92" i="69"/>
  <c r="D92" i="69"/>
  <c r="O92" i="69"/>
  <c r="P92" i="69"/>
  <c r="E92" i="69"/>
  <c r="F92" i="69"/>
  <c r="G92" i="69"/>
  <c r="H92" i="69"/>
  <c r="I92" i="69"/>
  <c r="J92" i="69"/>
  <c r="K92" i="69"/>
  <c r="L92" i="69"/>
  <c r="M92" i="69"/>
  <c r="N92" i="69"/>
  <c r="A93" i="69"/>
  <c r="B93" i="69"/>
  <c r="C93" i="69"/>
  <c r="D93" i="69"/>
  <c r="E93" i="69"/>
  <c r="F93" i="69"/>
  <c r="G93" i="69"/>
  <c r="H93" i="69"/>
  <c r="O93" i="69"/>
  <c r="P93" i="69"/>
  <c r="I93" i="69"/>
  <c r="J93" i="69"/>
  <c r="K93" i="69"/>
  <c r="L93" i="69"/>
  <c r="M93" i="69"/>
  <c r="N93" i="69"/>
  <c r="A94" i="69"/>
  <c r="B94" i="69"/>
  <c r="C94" i="69"/>
  <c r="D94" i="69"/>
  <c r="E94" i="69"/>
  <c r="F94" i="69"/>
  <c r="G94" i="69"/>
  <c r="O94" i="69"/>
  <c r="P94" i="69"/>
  <c r="H94" i="69"/>
  <c r="I94" i="69"/>
  <c r="J94" i="69"/>
  <c r="K94" i="69"/>
  <c r="L94" i="69"/>
  <c r="M94" i="69"/>
  <c r="N94" i="69"/>
  <c r="O67" i="69"/>
  <c r="P67" i="69"/>
  <c r="O70" i="69"/>
  <c r="P70" i="69"/>
  <c r="O61" i="69"/>
  <c r="P61" i="69"/>
  <c r="O53" i="69"/>
  <c r="P53" i="69"/>
  <c r="O45" i="69"/>
  <c r="P45" i="69"/>
  <c r="P43" i="69"/>
  <c r="P71" i="69"/>
  <c r="P78" i="69"/>
  <c r="O58" i="69"/>
  <c r="P58" i="69"/>
  <c r="O50" i="69"/>
  <c r="P50" i="69"/>
  <c r="P48" i="69"/>
  <c r="O42" i="69"/>
  <c r="P42" i="69"/>
  <c r="P40" i="69"/>
  <c r="O34" i="69"/>
  <c r="P34" i="69"/>
  <c r="P32" i="69"/>
  <c r="O26" i="69"/>
  <c r="P26" i="69"/>
  <c r="P24" i="69"/>
  <c r="O18" i="69"/>
  <c r="P18" i="69"/>
  <c r="O16" i="69"/>
  <c r="P16" i="69"/>
  <c r="O10" i="69"/>
  <c r="P10" i="69"/>
  <c r="O8" i="69"/>
  <c r="P8" i="69"/>
  <c r="O35" i="69"/>
  <c r="P35" i="69"/>
  <c r="P33" i="69"/>
  <c r="O27" i="69"/>
  <c r="P27" i="69"/>
  <c r="P25" i="69"/>
  <c r="O19" i="69"/>
  <c r="P19" i="69"/>
  <c r="O17" i="69"/>
  <c r="P17" i="69"/>
  <c r="O11" i="69"/>
  <c r="P11" i="69"/>
  <c r="O9" i="69"/>
  <c r="P9" i="69"/>
  <c r="P88" i="69"/>
  <c r="F16" i="72"/>
  <c r="F15" i="72"/>
  <c r="A109" i="72"/>
  <c r="B109" i="72"/>
  <c r="C109" i="72"/>
  <c r="D109" i="72"/>
  <c r="E109" i="72"/>
  <c r="F109" i="72"/>
  <c r="G109" i="72"/>
  <c r="H109" i="72"/>
  <c r="I109" i="72"/>
  <c r="J109" i="72"/>
  <c r="K109" i="72"/>
  <c r="L109" i="72"/>
  <c r="M109" i="72"/>
  <c r="N109" i="72"/>
  <c r="A110" i="72"/>
  <c r="B110" i="72"/>
  <c r="C110" i="72"/>
  <c r="D110" i="72"/>
  <c r="E110" i="72"/>
  <c r="F110" i="72"/>
  <c r="G110" i="72"/>
  <c r="O110" i="72"/>
  <c r="P110" i="72"/>
  <c r="H110" i="72"/>
  <c r="I110" i="72"/>
  <c r="J110" i="72"/>
  <c r="K110" i="72"/>
  <c r="L110" i="72"/>
  <c r="M110" i="72"/>
  <c r="N110" i="72"/>
  <c r="A96" i="72"/>
  <c r="B96" i="72"/>
  <c r="C96" i="72"/>
  <c r="D96" i="72"/>
  <c r="E96" i="72"/>
  <c r="F96" i="72"/>
  <c r="G96" i="72"/>
  <c r="H96" i="72"/>
  <c r="I96" i="72"/>
  <c r="J96" i="72"/>
  <c r="K96" i="72"/>
  <c r="L96" i="72"/>
  <c r="M96" i="72"/>
  <c r="N96" i="72"/>
  <c r="A97" i="72"/>
  <c r="B97" i="72"/>
  <c r="C97" i="72"/>
  <c r="D97" i="72"/>
  <c r="E97" i="72"/>
  <c r="F97" i="72"/>
  <c r="G97" i="72"/>
  <c r="H97" i="72"/>
  <c r="I97" i="72"/>
  <c r="J97" i="72"/>
  <c r="K97" i="72"/>
  <c r="L97" i="72"/>
  <c r="M97" i="72"/>
  <c r="N97" i="72"/>
  <c r="A83" i="72"/>
  <c r="B83" i="72"/>
  <c r="C83" i="72"/>
  <c r="D83" i="72"/>
  <c r="E83" i="72"/>
  <c r="O83" i="72"/>
  <c r="P83" i="72"/>
  <c r="F83" i="72"/>
  <c r="G83" i="72"/>
  <c r="H83" i="72"/>
  <c r="I83" i="72"/>
  <c r="J83" i="72"/>
  <c r="K83" i="72"/>
  <c r="L83" i="72"/>
  <c r="M83" i="72"/>
  <c r="N83" i="72"/>
  <c r="A84" i="72"/>
  <c r="B84" i="72"/>
  <c r="C84" i="72"/>
  <c r="D84" i="72"/>
  <c r="E84" i="72"/>
  <c r="F84" i="72"/>
  <c r="G84" i="72"/>
  <c r="H84" i="72"/>
  <c r="I84" i="72"/>
  <c r="J84" i="72"/>
  <c r="K84" i="72"/>
  <c r="L84" i="72"/>
  <c r="M84" i="72"/>
  <c r="N84" i="72"/>
  <c r="A71" i="72"/>
  <c r="B71" i="72"/>
  <c r="C71" i="72"/>
  <c r="D71" i="72"/>
  <c r="E71" i="72"/>
  <c r="F71" i="72"/>
  <c r="G71" i="72"/>
  <c r="H71" i="72"/>
  <c r="I71" i="72"/>
  <c r="J71" i="72"/>
  <c r="K71" i="72"/>
  <c r="L71" i="72"/>
  <c r="M71" i="72"/>
  <c r="N71" i="72"/>
  <c r="A72" i="72"/>
  <c r="B72" i="72"/>
  <c r="C72" i="72"/>
  <c r="D72" i="72"/>
  <c r="E72" i="72"/>
  <c r="F72" i="72"/>
  <c r="G72" i="72"/>
  <c r="H72" i="72"/>
  <c r="I72" i="72"/>
  <c r="J72" i="72"/>
  <c r="K72" i="72"/>
  <c r="L72" i="72"/>
  <c r="M72" i="72"/>
  <c r="N72" i="72"/>
  <c r="A58" i="72"/>
  <c r="B58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A59" i="72"/>
  <c r="B59" i="72"/>
  <c r="C59" i="72"/>
  <c r="D59" i="72"/>
  <c r="E59" i="72"/>
  <c r="F59" i="72"/>
  <c r="G59" i="72"/>
  <c r="O59" i="72"/>
  <c r="P59" i="72"/>
  <c r="H59" i="72"/>
  <c r="I59" i="72"/>
  <c r="J59" i="72"/>
  <c r="K59" i="72"/>
  <c r="L59" i="72"/>
  <c r="M59" i="72"/>
  <c r="N59" i="72"/>
  <c r="A45" i="72"/>
  <c r="B45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A46" i="72"/>
  <c r="B46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A32" i="72"/>
  <c r="B32" i="72"/>
  <c r="C32" i="72"/>
  <c r="D32" i="72"/>
  <c r="E32" i="72"/>
  <c r="O32" i="72"/>
  <c r="P32" i="72"/>
  <c r="F32" i="72"/>
  <c r="G32" i="72"/>
  <c r="H32" i="72"/>
  <c r="I32" i="72"/>
  <c r="J32" i="72"/>
  <c r="K32" i="72"/>
  <c r="L32" i="72"/>
  <c r="M32" i="72"/>
  <c r="N32" i="72"/>
  <c r="A33" i="72"/>
  <c r="B33" i="72"/>
  <c r="C33" i="72"/>
  <c r="D33" i="72"/>
  <c r="E33" i="72"/>
  <c r="F33" i="72"/>
  <c r="G33" i="72"/>
  <c r="H33" i="72"/>
  <c r="I33" i="72"/>
  <c r="J33" i="72"/>
  <c r="K33" i="72"/>
  <c r="L33" i="72"/>
  <c r="M33" i="72"/>
  <c r="N33" i="72"/>
  <c r="C19" i="72"/>
  <c r="D19" i="72"/>
  <c r="E19" i="72"/>
  <c r="F19" i="72"/>
  <c r="G19" i="72"/>
  <c r="H19" i="72"/>
  <c r="I19" i="72"/>
  <c r="J19" i="72"/>
  <c r="K19" i="72"/>
  <c r="L19" i="72"/>
  <c r="M19" i="72"/>
  <c r="N19" i="72"/>
  <c r="C20" i="72"/>
  <c r="D20" i="72"/>
  <c r="E20" i="72"/>
  <c r="F20" i="72"/>
  <c r="G20" i="72"/>
  <c r="O20" i="72"/>
  <c r="P20" i="72"/>
  <c r="H20" i="72"/>
  <c r="I20" i="72"/>
  <c r="J20" i="72"/>
  <c r="K20" i="72"/>
  <c r="L20" i="72"/>
  <c r="M20" i="72"/>
  <c r="N20" i="72"/>
  <c r="A19" i="72"/>
  <c r="B19" i="72"/>
  <c r="A20" i="72"/>
  <c r="B20" i="72"/>
  <c r="N108" i="72"/>
  <c r="M108" i="72"/>
  <c r="L108" i="72"/>
  <c r="K108" i="72"/>
  <c r="J108" i="72"/>
  <c r="I108" i="72"/>
  <c r="H108" i="72"/>
  <c r="G108" i="72"/>
  <c r="F108" i="72"/>
  <c r="E108" i="72"/>
  <c r="D108" i="72"/>
  <c r="C108" i="72"/>
  <c r="B108" i="72"/>
  <c r="A108" i="72"/>
  <c r="N107" i="72"/>
  <c r="M107" i="72"/>
  <c r="L107" i="72"/>
  <c r="K107" i="72"/>
  <c r="J107" i="72"/>
  <c r="I107" i="72"/>
  <c r="H107" i="72"/>
  <c r="G107" i="72"/>
  <c r="O107" i="72"/>
  <c r="P107" i="72"/>
  <c r="F107" i="72"/>
  <c r="E107" i="72"/>
  <c r="D107" i="72"/>
  <c r="C107" i="72"/>
  <c r="B107" i="72"/>
  <c r="A107" i="72"/>
  <c r="N106" i="72"/>
  <c r="M106" i="72"/>
  <c r="L106" i="72"/>
  <c r="K106" i="72"/>
  <c r="J106" i="72"/>
  <c r="I106" i="72"/>
  <c r="H106" i="72"/>
  <c r="G106" i="72"/>
  <c r="F106" i="72"/>
  <c r="E106" i="72"/>
  <c r="D106" i="72"/>
  <c r="C106" i="72"/>
  <c r="B106" i="72"/>
  <c r="A106" i="72"/>
  <c r="N105" i="72"/>
  <c r="M105" i="72"/>
  <c r="L105" i="72"/>
  <c r="K105" i="72"/>
  <c r="J105" i="72"/>
  <c r="I105" i="72"/>
  <c r="H105" i="72"/>
  <c r="G105" i="72"/>
  <c r="F105" i="72"/>
  <c r="E105" i="72"/>
  <c r="D105" i="72"/>
  <c r="O105" i="72"/>
  <c r="P105" i="72"/>
  <c r="C105" i="72"/>
  <c r="B105" i="72"/>
  <c r="A105" i="72"/>
  <c r="N104" i="72"/>
  <c r="M104" i="72"/>
  <c r="L104" i="72"/>
  <c r="K104" i="72"/>
  <c r="J104" i="72"/>
  <c r="I104" i="72"/>
  <c r="H104" i="72"/>
  <c r="G104" i="72"/>
  <c r="F104" i="72"/>
  <c r="E104" i="72"/>
  <c r="D104" i="72"/>
  <c r="O104" i="72"/>
  <c r="P104" i="72"/>
  <c r="C104" i="72"/>
  <c r="B104" i="72"/>
  <c r="A104" i="72"/>
  <c r="N103" i="72"/>
  <c r="M103" i="72"/>
  <c r="L103" i="72"/>
  <c r="K103" i="72"/>
  <c r="J103" i="72"/>
  <c r="I103" i="72"/>
  <c r="H103" i="72"/>
  <c r="G103" i="72"/>
  <c r="F103" i="72"/>
  <c r="E103" i="72"/>
  <c r="D103" i="72"/>
  <c r="C103" i="72"/>
  <c r="B103" i="72"/>
  <c r="A103" i="72"/>
  <c r="N102" i="72"/>
  <c r="M102" i="72"/>
  <c r="L102" i="72"/>
  <c r="K102" i="72"/>
  <c r="J102" i="72"/>
  <c r="I102" i="72"/>
  <c r="H102" i="72"/>
  <c r="G102" i="72"/>
  <c r="F102" i="72"/>
  <c r="E102" i="72"/>
  <c r="D102" i="72"/>
  <c r="C102" i="72"/>
  <c r="B102" i="72"/>
  <c r="A102" i="72"/>
  <c r="N101" i="72"/>
  <c r="M101" i="72"/>
  <c r="L101" i="72"/>
  <c r="K101" i="72"/>
  <c r="J101" i="72"/>
  <c r="I101" i="72"/>
  <c r="H101" i="72"/>
  <c r="G101" i="72"/>
  <c r="F101" i="72"/>
  <c r="E101" i="72"/>
  <c r="D101" i="72"/>
  <c r="C101" i="72"/>
  <c r="B101" i="72"/>
  <c r="A101" i="72"/>
  <c r="N100" i="72"/>
  <c r="M100" i="72"/>
  <c r="L100" i="72"/>
  <c r="K100" i="72"/>
  <c r="J100" i="72"/>
  <c r="I100" i="72"/>
  <c r="H100" i="72"/>
  <c r="G100" i="72"/>
  <c r="F100" i="72"/>
  <c r="E100" i="72"/>
  <c r="D100" i="72"/>
  <c r="O100" i="72"/>
  <c r="P100" i="72"/>
  <c r="C100" i="72"/>
  <c r="B100" i="72"/>
  <c r="A100" i="72"/>
  <c r="N99" i="72"/>
  <c r="M99" i="72"/>
  <c r="L99" i="72"/>
  <c r="K99" i="72"/>
  <c r="J99" i="72"/>
  <c r="I99" i="72"/>
  <c r="H99" i="72"/>
  <c r="G99" i="72"/>
  <c r="F99" i="72"/>
  <c r="E99" i="72"/>
  <c r="D99" i="72"/>
  <c r="C99" i="72"/>
  <c r="B99" i="72"/>
  <c r="A99" i="72"/>
  <c r="N98" i="72"/>
  <c r="M98" i="72"/>
  <c r="L98" i="72"/>
  <c r="K98" i="72"/>
  <c r="J98" i="72"/>
  <c r="I98" i="72"/>
  <c r="H98" i="72"/>
  <c r="G98" i="72"/>
  <c r="F98" i="72"/>
  <c r="E98" i="72"/>
  <c r="D98" i="72"/>
  <c r="C98" i="72"/>
  <c r="B98" i="72"/>
  <c r="A98" i="72"/>
  <c r="N95" i="72"/>
  <c r="M95" i="72"/>
  <c r="L95" i="72"/>
  <c r="K95" i="72"/>
  <c r="J95" i="72"/>
  <c r="I95" i="72"/>
  <c r="H95" i="72"/>
  <c r="G95" i="72"/>
  <c r="F95" i="72"/>
  <c r="E95" i="72"/>
  <c r="D95" i="72"/>
  <c r="C95" i="72"/>
  <c r="B95" i="72"/>
  <c r="A95" i="72"/>
  <c r="N94" i="72"/>
  <c r="M94" i="72"/>
  <c r="L94" i="72"/>
  <c r="K94" i="72"/>
  <c r="J94" i="72"/>
  <c r="I94" i="72"/>
  <c r="H94" i="72"/>
  <c r="G94" i="72"/>
  <c r="F94" i="72"/>
  <c r="E94" i="72"/>
  <c r="D94" i="72"/>
  <c r="O94" i="72"/>
  <c r="P94" i="72"/>
  <c r="C94" i="72"/>
  <c r="B94" i="72"/>
  <c r="A94" i="72"/>
  <c r="N93" i="72"/>
  <c r="M93" i="72"/>
  <c r="L93" i="72"/>
  <c r="K93" i="72"/>
  <c r="J93" i="72"/>
  <c r="I93" i="72"/>
  <c r="H93" i="72"/>
  <c r="G93" i="72"/>
  <c r="F93" i="72"/>
  <c r="E93" i="72"/>
  <c r="D93" i="72"/>
  <c r="C93" i="72"/>
  <c r="B93" i="72"/>
  <c r="A93" i="72"/>
  <c r="N92" i="72"/>
  <c r="M92" i="72"/>
  <c r="L92" i="72"/>
  <c r="K92" i="72"/>
  <c r="J92" i="72"/>
  <c r="I92" i="72"/>
  <c r="H92" i="72"/>
  <c r="G92" i="72"/>
  <c r="F92" i="72"/>
  <c r="E92" i="72"/>
  <c r="D92" i="72"/>
  <c r="C92" i="72"/>
  <c r="B92" i="72"/>
  <c r="A92" i="72"/>
  <c r="N91" i="72"/>
  <c r="M91" i="72"/>
  <c r="L91" i="72"/>
  <c r="K91" i="72"/>
  <c r="J91" i="72"/>
  <c r="I91" i="72"/>
  <c r="H91" i="72"/>
  <c r="G91" i="72"/>
  <c r="F91" i="72"/>
  <c r="E91" i="72"/>
  <c r="D91" i="72"/>
  <c r="C91" i="72"/>
  <c r="B91" i="72"/>
  <c r="A91" i="72"/>
  <c r="N90" i="72"/>
  <c r="M90" i="72"/>
  <c r="L90" i="72"/>
  <c r="K90" i="72"/>
  <c r="J90" i="72"/>
  <c r="I90" i="72"/>
  <c r="H90" i="72"/>
  <c r="G90" i="72"/>
  <c r="F90" i="72"/>
  <c r="E90" i="72"/>
  <c r="O90" i="72"/>
  <c r="P90" i="72"/>
  <c r="D90" i="72"/>
  <c r="C90" i="72"/>
  <c r="B90" i="72"/>
  <c r="A90" i="72"/>
  <c r="N89" i="72"/>
  <c r="M89" i="72"/>
  <c r="L89" i="72"/>
  <c r="K89" i="72"/>
  <c r="J89" i="72"/>
  <c r="I89" i="72"/>
  <c r="H89" i="72"/>
  <c r="G89" i="72"/>
  <c r="F89" i="72"/>
  <c r="E89" i="72"/>
  <c r="D89" i="72"/>
  <c r="C89" i="72"/>
  <c r="B89" i="72"/>
  <c r="A89" i="72"/>
  <c r="N88" i="72"/>
  <c r="M88" i="72"/>
  <c r="L88" i="72"/>
  <c r="K88" i="72"/>
  <c r="J88" i="72"/>
  <c r="I88" i="72"/>
  <c r="H88" i="72"/>
  <c r="G88" i="72"/>
  <c r="F88" i="72"/>
  <c r="E88" i="72"/>
  <c r="D88" i="72"/>
  <c r="C88" i="72"/>
  <c r="B88" i="72"/>
  <c r="A88" i="72"/>
  <c r="N87" i="72"/>
  <c r="M87" i="72"/>
  <c r="L87" i="72"/>
  <c r="K87" i="72"/>
  <c r="J87" i="72"/>
  <c r="I87" i="72"/>
  <c r="H87" i="72"/>
  <c r="G87" i="72"/>
  <c r="F87" i="72"/>
  <c r="E87" i="72"/>
  <c r="D87" i="72"/>
  <c r="C87" i="72"/>
  <c r="B87" i="72"/>
  <c r="A87" i="72"/>
  <c r="N86" i="72"/>
  <c r="M86" i="72"/>
  <c r="L86" i="72"/>
  <c r="K86" i="72"/>
  <c r="J86" i="72"/>
  <c r="I86" i="72"/>
  <c r="H86" i="72"/>
  <c r="G86" i="72"/>
  <c r="F86" i="72"/>
  <c r="E86" i="72"/>
  <c r="O86" i="72"/>
  <c r="P86" i="72"/>
  <c r="D86" i="72"/>
  <c r="C86" i="72"/>
  <c r="B86" i="72"/>
  <c r="A86" i="72"/>
  <c r="N85" i="72"/>
  <c r="M85" i="72"/>
  <c r="L85" i="72"/>
  <c r="K85" i="72"/>
  <c r="J85" i="72"/>
  <c r="I85" i="72"/>
  <c r="H85" i="72"/>
  <c r="G85" i="72"/>
  <c r="F85" i="72"/>
  <c r="E85" i="72"/>
  <c r="D85" i="72"/>
  <c r="C85" i="72"/>
  <c r="B85" i="72"/>
  <c r="A85" i="72"/>
  <c r="N82" i="72"/>
  <c r="M82" i="72"/>
  <c r="L82" i="72"/>
  <c r="K82" i="72"/>
  <c r="J82" i="72"/>
  <c r="I82" i="72"/>
  <c r="H82" i="72"/>
  <c r="G82" i="72"/>
  <c r="F82" i="72"/>
  <c r="E82" i="72"/>
  <c r="D82" i="72"/>
  <c r="C82" i="72"/>
  <c r="B82" i="72"/>
  <c r="A82" i="72"/>
  <c r="N81" i="72"/>
  <c r="M81" i="72"/>
  <c r="L81" i="72"/>
  <c r="K81" i="72"/>
  <c r="J81" i="72"/>
  <c r="I81" i="72"/>
  <c r="H81" i="72"/>
  <c r="G81" i="72"/>
  <c r="F81" i="72"/>
  <c r="E81" i="72"/>
  <c r="D81" i="72"/>
  <c r="C81" i="72"/>
  <c r="B81" i="72"/>
  <c r="A81" i="72"/>
  <c r="N80" i="72"/>
  <c r="M80" i="72"/>
  <c r="L80" i="72"/>
  <c r="K80" i="72"/>
  <c r="J80" i="72"/>
  <c r="I80" i="72"/>
  <c r="H80" i="72"/>
  <c r="G80" i="72"/>
  <c r="F80" i="72"/>
  <c r="E80" i="72"/>
  <c r="O80" i="72"/>
  <c r="P80" i="72"/>
  <c r="D80" i="72"/>
  <c r="C80" i="72"/>
  <c r="B80" i="72"/>
  <c r="A80" i="72"/>
  <c r="N79" i="72"/>
  <c r="M79" i="72"/>
  <c r="L79" i="72"/>
  <c r="K79" i="72"/>
  <c r="J79" i="72"/>
  <c r="I79" i="72"/>
  <c r="H79" i="72"/>
  <c r="G79" i="72"/>
  <c r="F79" i="72"/>
  <c r="E79" i="72"/>
  <c r="D79" i="72"/>
  <c r="C79" i="72"/>
  <c r="B79" i="72"/>
  <c r="A79" i="72"/>
  <c r="N78" i="72"/>
  <c r="M78" i="72"/>
  <c r="L78" i="72"/>
  <c r="K78" i="72"/>
  <c r="J78" i="72"/>
  <c r="I78" i="72"/>
  <c r="H78" i="72"/>
  <c r="G78" i="72"/>
  <c r="F78" i="72"/>
  <c r="E78" i="72"/>
  <c r="D78" i="72"/>
  <c r="O78" i="72"/>
  <c r="P78" i="72"/>
  <c r="C78" i="72"/>
  <c r="B78" i="72"/>
  <c r="A78" i="72"/>
  <c r="N77" i="72"/>
  <c r="M77" i="72"/>
  <c r="L77" i="72"/>
  <c r="K77" i="72"/>
  <c r="J77" i="72"/>
  <c r="I77" i="72"/>
  <c r="H77" i="72"/>
  <c r="G77" i="72"/>
  <c r="F77" i="72"/>
  <c r="E77" i="72"/>
  <c r="D77" i="72"/>
  <c r="C77" i="72"/>
  <c r="B77" i="72"/>
  <c r="A77" i="72"/>
  <c r="N76" i="72"/>
  <c r="M76" i="72"/>
  <c r="L76" i="72"/>
  <c r="K76" i="72"/>
  <c r="J76" i="72"/>
  <c r="I76" i="72"/>
  <c r="H76" i="72"/>
  <c r="G76" i="72"/>
  <c r="F76" i="72"/>
  <c r="E76" i="72"/>
  <c r="D76" i="72"/>
  <c r="C76" i="72"/>
  <c r="B76" i="72"/>
  <c r="A76" i="72"/>
  <c r="N75" i="72"/>
  <c r="M75" i="72"/>
  <c r="L75" i="72"/>
  <c r="K75" i="72"/>
  <c r="J75" i="72"/>
  <c r="I75" i="72"/>
  <c r="H75" i="72"/>
  <c r="G75" i="72"/>
  <c r="F75" i="72"/>
  <c r="E75" i="72"/>
  <c r="D75" i="72"/>
  <c r="O75" i="72"/>
  <c r="P75" i="72"/>
  <c r="C75" i="72"/>
  <c r="B75" i="72"/>
  <c r="A75" i="72"/>
  <c r="N74" i="72"/>
  <c r="M74" i="72"/>
  <c r="L74" i="72"/>
  <c r="K74" i="72"/>
  <c r="J74" i="72"/>
  <c r="I74" i="72"/>
  <c r="H74" i="72"/>
  <c r="G74" i="72"/>
  <c r="F74" i="72"/>
  <c r="E74" i="72"/>
  <c r="D74" i="72"/>
  <c r="O74" i="72"/>
  <c r="P74" i="72"/>
  <c r="C74" i="72"/>
  <c r="B74" i="72"/>
  <c r="A74" i="72"/>
  <c r="N73" i="72"/>
  <c r="M73" i="72"/>
  <c r="L73" i="72"/>
  <c r="K73" i="72"/>
  <c r="J73" i="72"/>
  <c r="I73" i="72"/>
  <c r="O73" i="72"/>
  <c r="P73" i="72"/>
  <c r="H73" i="72"/>
  <c r="G73" i="72"/>
  <c r="F73" i="72"/>
  <c r="E73" i="72"/>
  <c r="D73" i="72"/>
  <c r="C73" i="72"/>
  <c r="B73" i="72"/>
  <c r="A73" i="72"/>
  <c r="N70" i="72"/>
  <c r="M70" i="72"/>
  <c r="L70" i="72"/>
  <c r="K70" i="72"/>
  <c r="J70" i="72"/>
  <c r="I70" i="72"/>
  <c r="H70" i="72"/>
  <c r="G70" i="72"/>
  <c r="F70" i="72"/>
  <c r="E70" i="72"/>
  <c r="D70" i="72"/>
  <c r="C70" i="72"/>
  <c r="B70" i="72"/>
  <c r="A70" i="72"/>
  <c r="N69" i="72"/>
  <c r="M69" i="72"/>
  <c r="L69" i="72"/>
  <c r="K69" i="72"/>
  <c r="J69" i="72"/>
  <c r="I69" i="72"/>
  <c r="H69" i="72"/>
  <c r="G69" i="72"/>
  <c r="F69" i="72"/>
  <c r="E69" i="72"/>
  <c r="O69" i="72"/>
  <c r="P69" i="72"/>
  <c r="D69" i="72"/>
  <c r="C69" i="72"/>
  <c r="B69" i="72"/>
  <c r="A69" i="72"/>
  <c r="N68" i="72"/>
  <c r="M68" i="72"/>
  <c r="L68" i="72"/>
  <c r="K68" i="72"/>
  <c r="J68" i="72"/>
  <c r="I68" i="72"/>
  <c r="H68" i="72"/>
  <c r="G68" i="72"/>
  <c r="F68" i="72"/>
  <c r="E68" i="72"/>
  <c r="D68" i="72"/>
  <c r="O68" i="72"/>
  <c r="P68" i="72"/>
  <c r="C68" i="72"/>
  <c r="B68" i="72"/>
  <c r="A68" i="72"/>
  <c r="N67" i="72"/>
  <c r="M67" i="72"/>
  <c r="L67" i="72"/>
  <c r="K67" i="72"/>
  <c r="J67" i="72"/>
  <c r="I67" i="72"/>
  <c r="H67" i="72"/>
  <c r="G67" i="72"/>
  <c r="F67" i="72"/>
  <c r="E67" i="72"/>
  <c r="D67" i="72"/>
  <c r="C67" i="72"/>
  <c r="B67" i="72"/>
  <c r="A67" i="72"/>
  <c r="N66" i="72"/>
  <c r="M66" i="72"/>
  <c r="L66" i="72"/>
  <c r="K66" i="72"/>
  <c r="J66" i="72"/>
  <c r="I66" i="72"/>
  <c r="H66" i="72"/>
  <c r="G66" i="72"/>
  <c r="F66" i="72"/>
  <c r="E66" i="72"/>
  <c r="D66" i="72"/>
  <c r="C66" i="72"/>
  <c r="B66" i="72"/>
  <c r="A66" i="72"/>
  <c r="N65" i="72"/>
  <c r="M65" i="72"/>
  <c r="L65" i="72"/>
  <c r="K65" i="72"/>
  <c r="J65" i="72"/>
  <c r="I65" i="72"/>
  <c r="H65" i="72"/>
  <c r="G65" i="72"/>
  <c r="F65" i="72"/>
  <c r="E65" i="72"/>
  <c r="O65" i="72"/>
  <c r="P65" i="72"/>
  <c r="D65" i="72"/>
  <c r="C65" i="72"/>
  <c r="B65" i="72"/>
  <c r="A65" i="72"/>
  <c r="N64" i="72"/>
  <c r="M64" i="72"/>
  <c r="L64" i="72"/>
  <c r="K64" i="72"/>
  <c r="J64" i="72"/>
  <c r="I64" i="72"/>
  <c r="H64" i="72"/>
  <c r="G64" i="72"/>
  <c r="F64" i="72"/>
  <c r="E64" i="72"/>
  <c r="D64" i="72"/>
  <c r="O64" i="72"/>
  <c r="P64" i="72"/>
  <c r="C64" i="72"/>
  <c r="B64" i="72"/>
  <c r="A64" i="72"/>
  <c r="N63" i="72"/>
  <c r="M63" i="72"/>
  <c r="L63" i="72"/>
  <c r="K63" i="72"/>
  <c r="J63" i="72"/>
  <c r="I63" i="72"/>
  <c r="H63" i="72"/>
  <c r="G63" i="72"/>
  <c r="F63" i="72"/>
  <c r="E63" i="72"/>
  <c r="D63" i="72"/>
  <c r="C63" i="72"/>
  <c r="B63" i="72"/>
  <c r="A63" i="72"/>
  <c r="N62" i="72"/>
  <c r="M62" i="72"/>
  <c r="L62" i="72"/>
  <c r="K62" i="72"/>
  <c r="J62" i="72"/>
  <c r="I62" i="72"/>
  <c r="H62" i="72"/>
  <c r="G62" i="72"/>
  <c r="F62" i="72"/>
  <c r="E62" i="72"/>
  <c r="D62" i="72"/>
  <c r="C62" i="72"/>
  <c r="B62" i="72"/>
  <c r="A62" i="72"/>
  <c r="N61" i="72"/>
  <c r="M61" i="72"/>
  <c r="L61" i="72"/>
  <c r="K61" i="72"/>
  <c r="J61" i="72"/>
  <c r="I61" i="72"/>
  <c r="H61" i="72"/>
  <c r="G61" i="72"/>
  <c r="F61" i="72"/>
  <c r="E61" i="72"/>
  <c r="D61" i="72"/>
  <c r="C61" i="72"/>
  <c r="B61" i="72"/>
  <c r="A61" i="72"/>
  <c r="N60" i="72"/>
  <c r="M60" i="72"/>
  <c r="L60" i="72"/>
  <c r="K60" i="72"/>
  <c r="J60" i="72"/>
  <c r="I60" i="72"/>
  <c r="H60" i="72"/>
  <c r="G60" i="72"/>
  <c r="F60" i="72"/>
  <c r="E60" i="72"/>
  <c r="D60" i="72"/>
  <c r="O60" i="72"/>
  <c r="P60" i="72"/>
  <c r="C60" i="72"/>
  <c r="B60" i="72"/>
  <c r="A60" i="72"/>
  <c r="N57" i="72"/>
  <c r="M57" i="72"/>
  <c r="L57" i="72"/>
  <c r="K57" i="72"/>
  <c r="J57" i="72"/>
  <c r="I57" i="72"/>
  <c r="H57" i="72"/>
  <c r="G57" i="72"/>
  <c r="F57" i="72"/>
  <c r="E57" i="72"/>
  <c r="D57" i="72"/>
  <c r="C57" i="72"/>
  <c r="B57" i="72"/>
  <c r="A57" i="72"/>
  <c r="N56" i="72"/>
  <c r="M56" i="72"/>
  <c r="L56" i="72"/>
  <c r="K56" i="72"/>
  <c r="J56" i="72"/>
  <c r="I56" i="72"/>
  <c r="H56" i="72"/>
  <c r="G56" i="72"/>
  <c r="F56" i="72"/>
  <c r="E56" i="72"/>
  <c r="D56" i="72"/>
  <c r="C56" i="72"/>
  <c r="B56" i="72"/>
  <c r="A56" i="72"/>
  <c r="N55" i="72"/>
  <c r="M55" i="72"/>
  <c r="L55" i="72"/>
  <c r="K55" i="72"/>
  <c r="J55" i="72"/>
  <c r="I55" i="72"/>
  <c r="H55" i="72"/>
  <c r="G55" i="72"/>
  <c r="D55" i="72"/>
  <c r="O55" i="72"/>
  <c r="P55" i="72"/>
  <c r="E55" i="72"/>
  <c r="F55" i="72"/>
  <c r="C55" i="72"/>
  <c r="B55" i="72"/>
  <c r="A55" i="72"/>
  <c r="N54" i="72"/>
  <c r="M54" i="72"/>
  <c r="L54" i="72"/>
  <c r="K54" i="72"/>
  <c r="J54" i="72"/>
  <c r="I54" i="72"/>
  <c r="H54" i="72"/>
  <c r="O54" i="72"/>
  <c r="P54" i="72"/>
  <c r="G54" i="72"/>
  <c r="F54" i="72"/>
  <c r="E54" i="72"/>
  <c r="D54" i="72"/>
  <c r="C54" i="72"/>
  <c r="B54" i="72"/>
  <c r="A54" i="72"/>
  <c r="N53" i="72"/>
  <c r="M53" i="72"/>
  <c r="L53" i="72"/>
  <c r="K53" i="72"/>
  <c r="J53" i="72"/>
  <c r="I53" i="72"/>
  <c r="H53" i="72"/>
  <c r="G53" i="72"/>
  <c r="F53" i="72"/>
  <c r="O53" i="72"/>
  <c r="P53" i="72"/>
  <c r="E53" i="72"/>
  <c r="D53" i="72"/>
  <c r="C53" i="72"/>
  <c r="B53" i="72"/>
  <c r="A53" i="72"/>
  <c r="N52" i="72"/>
  <c r="M52" i="72"/>
  <c r="L52" i="72"/>
  <c r="K52" i="72"/>
  <c r="J52" i="72"/>
  <c r="I52" i="72"/>
  <c r="H52" i="72"/>
  <c r="G52" i="72"/>
  <c r="F52" i="72"/>
  <c r="E52" i="72"/>
  <c r="D52" i="72"/>
  <c r="O52" i="72"/>
  <c r="P52" i="72"/>
  <c r="C52" i="72"/>
  <c r="B52" i="72"/>
  <c r="A52" i="72"/>
  <c r="N51" i="72"/>
  <c r="M51" i="72"/>
  <c r="L51" i="72"/>
  <c r="K51" i="72"/>
  <c r="J51" i="72"/>
  <c r="I51" i="72"/>
  <c r="H51" i="72"/>
  <c r="G51" i="72"/>
  <c r="F51" i="72"/>
  <c r="E51" i="72"/>
  <c r="D51" i="72"/>
  <c r="C51" i="72"/>
  <c r="B51" i="72"/>
  <c r="A51" i="72"/>
  <c r="N50" i="72"/>
  <c r="M50" i="72"/>
  <c r="L50" i="72"/>
  <c r="K50" i="72"/>
  <c r="J50" i="72"/>
  <c r="I50" i="72"/>
  <c r="H50" i="72"/>
  <c r="O50" i="72"/>
  <c r="P50" i="72"/>
  <c r="G50" i="72"/>
  <c r="F50" i="72"/>
  <c r="E50" i="72"/>
  <c r="D50" i="72"/>
  <c r="C50" i="72"/>
  <c r="B50" i="72"/>
  <c r="A50" i="72"/>
  <c r="N49" i="72"/>
  <c r="M49" i="72"/>
  <c r="L49" i="72"/>
  <c r="K49" i="72"/>
  <c r="J49" i="72"/>
  <c r="I49" i="72"/>
  <c r="H49" i="72"/>
  <c r="G49" i="72"/>
  <c r="F49" i="72"/>
  <c r="E49" i="72"/>
  <c r="D49" i="72"/>
  <c r="C49" i="72"/>
  <c r="B49" i="72"/>
  <c r="A49" i="72"/>
  <c r="N48" i="72"/>
  <c r="M48" i="72"/>
  <c r="L48" i="72"/>
  <c r="K48" i="72"/>
  <c r="J48" i="72"/>
  <c r="I48" i="72"/>
  <c r="H48" i="72"/>
  <c r="G48" i="72"/>
  <c r="F48" i="72"/>
  <c r="E48" i="72"/>
  <c r="D48" i="72"/>
  <c r="O48" i="72"/>
  <c r="P48" i="72"/>
  <c r="C48" i="72"/>
  <c r="B48" i="72"/>
  <c r="A48" i="72"/>
  <c r="N47" i="72"/>
  <c r="M47" i="72"/>
  <c r="L47" i="72"/>
  <c r="K47" i="72"/>
  <c r="J47" i="72"/>
  <c r="I47" i="72"/>
  <c r="H47" i="72"/>
  <c r="G47" i="72"/>
  <c r="F47" i="72"/>
  <c r="E47" i="72"/>
  <c r="D47" i="72"/>
  <c r="C47" i="72"/>
  <c r="B47" i="72"/>
  <c r="A47" i="72"/>
  <c r="N44" i="72"/>
  <c r="M44" i="72"/>
  <c r="L44" i="72"/>
  <c r="K44" i="72"/>
  <c r="J44" i="72"/>
  <c r="I44" i="72"/>
  <c r="H44" i="72"/>
  <c r="G44" i="72"/>
  <c r="F44" i="72"/>
  <c r="E44" i="72"/>
  <c r="D44" i="72"/>
  <c r="C44" i="72"/>
  <c r="B44" i="72"/>
  <c r="A44" i="72"/>
  <c r="N43" i="72"/>
  <c r="M43" i="72"/>
  <c r="L43" i="72"/>
  <c r="K43" i="72"/>
  <c r="J43" i="72"/>
  <c r="I43" i="72"/>
  <c r="H43" i="72"/>
  <c r="G43" i="72"/>
  <c r="F43" i="72"/>
  <c r="E43" i="72"/>
  <c r="D43" i="72"/>
  <c r="C43" i="72"/>
  <c r="B43" i="72"/>
  <c r="A43" i="72"/>
  <c r="N42" i="72"/>
  <c r="M42" i="72"/>
  <c r="L42" i="72"/>
  <c r="K42" i="72"/>
  <c r="J42" i="72"/>
  <c r="I42" i="72"/>
  <c r="H42" i="72"/>
  <c r="G42" i="72"/>
  <c r="F42" i="72"/>
  <c r="E42" i="72"/>
  <c r="D42" i="72"/>
  <c r="O42" i="72"/>
  <c r="P42" i="72"/>
  <c r="C42" i="72"/>
  <c r="B42" i="72"/>
  <c r="A42" i="72"/>
  <c r="N41" i="72"/>
  <c r="M41" i="72"/>
  <c r="L41" i="72"/>
  <c r="K41" i="72"/>
  <c r="J41" i="72"/>
  <c r="I41" i="72"/>
  <c r="H41" i="72"/>
  <c r="G41" i="72"/>
  <c r="F41" i="72"/>
  <c r="E41" i="72"/>
  <c r="D41" i="72"/>
  <c r="C41" i="72"/>
  <c r="B41" i="72"/>
  <c r="A41" i="72"/>
  <c r="N40" i="72"/>
  <c r="M40" i="72"/>
  <c r="L40" i="72"/>
  <c r="K40" i="72"/>
  <c r="J40" i="72"/>
  <c r="O40" i="72"/>
  <c r="P40" i="72"/>
  <c r="I40" i="72"/>
  <c r="H40" i="72"/>
  <c r="G40" i="72"/>
  <c r="F40" i="72"/>
  <c r="E40" i="72"/>
  <c r="D40" i="72"/>
  <c r="C40" i="72"/>
  <c r="B40" i="72"/>
  <c r="A40" i="72"/>
  <c r="N39" i="72"/>
  <c r="M39" i="72"/>
  <c r="L39" i="72"/>
  <c r="K39" i="72"/>
  <c r="J39" i="72"/>
  <c r="I39" i="72"/>
  <c r="H39" i="72"/>
  <c r="O39" i="72"/>
  <c r="P39" i="72"/>
  <c r="G39" i="72"/>
  <c r="F39" i="72"/>
  <c r="E39" i="72"/>
  <c r="D39" i="72"/>
  <c r="C39" i="72"/>
  <c r="B39" i="72"/>
  <c r="A39" i="72"/>
  <c r="N38" i="72"/>
  <c r="M38" i="72"/>
  <c r="L38" i="72"/>
  <c r="K38" i="72"/>
  <c r="J38" i="72"/>
  <c r="I38" i="72"/>
  <c r="H38" i="72"/>
  <c r="G38" i="72"/>
  <c r="F38" i="72"/>
  <c r="E38" i="72"/>
  <c r="D38" i="72"/>
  <c r="C38" i="72"/>
  <c r="B38" i="72"/>
  <c r="A38" i="72"/>
  <c r="N37" i="72"/>
  <c r="M37" i="72"/>
  <c r="L37" i="72"/>
  <c r="K37" i="72"/>
  <c r="J37" i="72"/>
  <c r="I37" i="72"/>
  <c r="H37" i="72"/>
  <c r="G37" i="72"/>
  <c r="F37" i="72"/>
  <c r="E37" i="72"/>
  <c r="D37" i="72"/>
  <c r="O37" i="72"/>
  <c r="P37" i="72"/>
  <c r="C37" i="72"/>
  <c r="B37" i="72"/>
  <c r="A37" i="72"/>
  <c r="N36" i="72"/>
  <c r="M36" i="72"/>
  <c r="L36" i="72"/>
  <c r="K36" i="72"/>
  <c r="J36" i="72"/>
  <c r="I36" i="72"/>
  <c r="H36" i="72"/>
  <c r="G36" i="72"/>
  <c r="F36" i="72"/>
  <c r="E36" i="72"/>
  <c r="D36" i="72"/>
  <c r="C36" i="72"/>
  <c r="B36" i="72"/>
  <c r="A36" i="72"/>
  <c r="N35" i="72"/>
  <c r="M35" i="72"/>
  <c r="L35" i="72"/>
  <c r="K35" i="72"/>
  <c r="J35" i="72"/>
  <c r="I35" i="72"/>
  <c r="H35" i="72"/>
  <c r="G35" i="72"/>
  <c r="F35" i="72"/>
  <c r="E35" i="72"/>
  <c r="D35" i="72"/>
  <c r="C35" i="72"/>
  <c r="B35" i="72"/>
  <c r="A35" i="72"/>
  <c r="N34" i="72"/>
  <c r="M34" i="72"/>
  <c r="L34" i="72"/>
  <c r="K34" i="72"/>
  <c r="J34" i="72"/>
  <c r="I34" i="72"/>
  <c r="H34" i="72"/>
  <c r="G34" i="72"/>
  <c r="F34" i="72"/>
  <c r="E34" i="72"/>
  <c r="D34" i="72"/>
  <c r="C34" i="72"/>
  <c r="B34" i="72"/>
  <c r="A34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B31" i="72"/>
  <c r="A31" i="72"/>
  <c r="N30" i="72"/>
  <c r="M30" i="72"/>
  <c r="L30" i="72"/>
  <c r="K30" i="72"/>
  <c r="O30" i="72"/>
  <c r="P30" i="72"/>
  <c r="J30" i="72"/>
  <c r="I30" i="72"/>
  <c r="H30" i="72"/>
  <c r="G30" i="72"/>
  <c r="F30" i="72"/>
  <c r="E30" i="72"/>
  <c r="D30" i="72"/>
  <c r="C30" i="72"/>
  <c r="B30" i="72"/>
  <c r="A30" i="72"/>
  <c r="N29" i="72"/>
  <c r="M29" i="72"/>
  <c r="L29" i="72"/>
  <c r="K29" i="72"/>
  <c r="J29" i="72"/>
  <c r="I29" i="72"/>
  <c r="O29" i="72"/>
  <c r="P29" i="72"/>
  <c r="H29" i="72"/>
  <c r="G29" i="72"/>
  <c r="F29" i="72"/>
  <c r="E29" i="72"/>
  <c r="D29" i="72"/>
  <c r="C29" i="72"/>
  <c r="B29" i="72"/>
  <c r="A29" i="72"/>
  <c r="N28" i="72"/>
  <c r="M28" i="72"/>
  <c r="L28" i="72"/>
  <c r="K28" i="72"/>
  <c r="J28" i="72"/>
  <c r="I28" i="72"/>
  <c r="H28" i="72"/>
  <c r="G28" i="72"/>
  <c r="F28" i="72"/>
  <c r="E28" i="72"/>
  <c r="O28" i="72"/>
  <c r="P28" i="72"/>
  <c r="D28" i="72"/>
  <c r="C28" i="72"/>
  <c r="B28" i="72"/>
  <c r="A28" i="72"/>
  <c r="N27" i="72"/>
  <c r="M27" i="72"/>
  <c r="L27" i="72"/>
  <c r="K27" i="72"/>
  <c r="J27" i="72"/>
  <c r="I27" i="72"/>
  <c r="H27" i="72"/>
  <c r="G27" i="72"/>
  <c r="F27" i="72"/>
  <c r="E27" i="72"/>
  <c r="O27" i="72"/>
  <c r="P27" i="72"/>
  <c r="D27" i="72"/>
  <c r="C27" i="72"/>
  <c r="B27" i="72"/>
  <c r="A27" i="72"/>
  <c r="N26" i="72"/>
  <c r="M26" i="72"/>
  <c r="L26" i="72"/>
  <c r="K26" i="72"/>
  <c r="J26" i="72"/>
  <c r="I26" i="72"/>
  <c r="H26" i="72"/>
  <c r="G26" i="72"/>
  <c r="F26" i="72"/>
  <c r="E26" i="72"/>
  <c r="D26" i="72"/>
  <c r="O26" i="72"/>
  <c r="P26" i="72"/>
  <c r="C26" i="72"/>
  <c r="B26" i="72"/>
  <c r="A26" i="72"/>
  <c r="N25" i="72"/>
  <c r="M25" i="72"/>
  <c r="L25" i="72"/>
  <c r="K25" i="72"/>
  <c r="J25" i="72"/>
  <c r="I25" i="72"/>
  <c r="H25" i="72"/>
  <c r="G25" i="72"/>
  <c r="F25" i="72"/>
  <c r="E25" i="72"/>
  <c r="D25" i="72"/>
  <c r="C25" i="72"/>
  <c r="B25" i="72"/>
  <c r="A25" i="72"/>
  <c r="N24" i="72"/>
  <c r="M24" i="72"/>
  <c r="L24" i="72"/>
  <c r="K24" i="72"/>
  <c r="J24" i="72"/>
  <c r="I24" i="72"/>
  <c r="H24" i="72"/>
  <c r="G24" i="72"/>
  <c r="F24" i="72"/>
  <c r="E24" i="72"/>
  <c r="D24" i="72"/>
  <c r="C24" i="72"/>
  <c r="B24" i="72"/>
  <c r="A24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B23" i="72"/>
  <c r="A23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B22" i="72"/>
  <c r="A22" i="72"/>
  <c r="N21" i="72"/>
  <c r="M21" i="72"/>
  <c r="L21" i="72"/>
  <c r="K21" i="72"/>
  <c r="J21" i="72"/>
  <c r="I21" i="72"/>
  <c r="O21" i="72"/>
  <c r="P21" i="72"/>
  <c r="H21" i="72"/>
  <c r="G21" i="72"/>
  <c r="F21" i="72"/>
  <c r="E21" i="72"/>
  <c r="D21" i="72"/>
  <c r="C21" i="72"/>
  <c r="B21" i="72"/>
  <c r="A21" i="72"/>
  <c r="N18" i="72"/>
  <c r="M18" i="72"/>
  <c r="L18" i="72"/>
  <c r="K18" i="72"/>
  <c r="J18" i="72"/>
  <c r="I18" i="72"/>
  <c r="O18" i="72"/>
  <c r="P18" i="72"/>
  <c r="H18" i="72"/>
  <c r="G18" i="72"/>
  <c r="F18" i="72"/>
  <c r="E18" i="72"/>
  <c r="D18" i="72"/>
  <c r="C18" i="72"/>
  <c r="B18" i="72"/>
  <c r="A18" i="72"/>
  <c r="N17" i="72"/>
  <c r="M17" i="72"/>
  <c r="L17" i="72"/>
  <c r="K17" i="72"/>
  <c r="J17" i="72"/>
  <c r="I17" i="72"/>
  <c r="H17" i="72"/>
  <c r="G17" i="72"/>
  <c r="F17" i="72"/>
  <c r="E17" i="72"/>
  <c r="D17" i="72"/>
  <c r="C17" i="72"/>
  <c r="B17" i="72"/>
  <c r="A17" i="72"/>
  <c r="N16" i="72"/>
  <c r="M16" i="72"/>
  <c r="L16" i="72"/>
  <c r="K16" i="72"/>
  <c r="J16" i="72"/>
  <c r="I16" i="72"/>
  <c r="H16" i="72"/>
  <c r="G16" i="72"/>
  <c r="E16" i="72"/>
  <c r="D16" i="72"/>
  <c r="O16" i="72"/>
  <c r="P16" i="72"/>
  <c r="C16" i="72"/>
  <c r="B16" i="72"/>
  <c r="A16" i="72"/>
  <c r="N15" i="72"/>
  <c r="M15" i="72"/>
  <c r="L15" i="72"/>
  <c r="K15" i="72"/>
  <c r="J15" i="72"/>
  <c r="O15" i="72"/>
  <c r="P15" i="72"/>
  <c r="I15" i="72"/>
  <c r="H15" i="72"/>
  <c r="G15" i="72"/>
  <c r="E15" i="72"/>
  <c r="D15" i="72"/>
  <c r="C15" i="72"/>
  <c r="B15" i="72"/>
  <c r="A15" i="72"/>
  <c r="N14" i="72"/>
  <c r="M14" i="72"/>
  <c r="L14" i="72"/>
  <c r="K14" i="72"/>
  <c r="J14" i="72"/>
  <c r="I14" i="72"/>
  <c r="H14" i="72"/>
  <c r="G14" i="72"/>
  <c r="F14" i="72"/>
  <c r="O14" i="72"/>
  <c r="P14" i="72"/>
  <c r="E14" i="72"/>
  <c r="D14" i="72"/>
  <c r="C14" i="72"/>
  <c r="B14" i="72"/>
  <c r="A14" i="72"/>
  <c r="N13" i="72"/>
  <c r="M13" i="72"/>
  <c r="L13" i="72"/>
  <c r="K13" i="72"/>
  <c r="J13" i="72"/>
  <c r="I13" i="72"/>
  <c r="H13" i="72"/>
  <c r="G13" i="72"/>
  <c r="F13" i="72"/>
  <c r="E13" i="72"/>
  <c r="D13" i="72"/>
  <c r="O13" i="72"/>
  <c r="P13" i="72"/>
  <c r="C13" i="72"/>
  <c r="B13" i="72"/>
  <c r="A13" i="72"/>
  <c r="N12" i="72"/>
  <c r="M12" i="72"/>
  <c r="L12" i="72"/>
  <c r="K12" i="72"/>
  <c r="J12" i="72"/>
  <c r="I12" i="72"/>
  <c r="H12" i="72"/>
  <c r="G12" i="72"/>
  <c r="F12" i="72"/>
  <c r="E12" i="72"/>
  <c r="D12" i="72"/>
  <c r="C12" i="72"/>
  <c r="B12" i="72"/>
  <c r="A12" i="72"/>
  <c r="N11" i="72"/>
  <c r="M11" i="72"/>
  <c r="L11" i="72"/>
  <c r="K11" i="72"/>
  <c r="J11" i="72"/>
  <c r="I11" i="72"/>
  <c r="H11" i="72"/>
  <c r="G11" i="72"/>
  <c r="F11" i="72"/>
  <c r="E11" i="72"/>
  <c r="D11" i="72"/>
  <c r="C11" i="72"/>
  <c r="B11" i="72"/>
  <c r="A11" i="72"/>
  <c r="N10" i="72"/>
  <c r="M10" i="72"/>
  <c r="L10" i="72"/>
  <c r="K10" i="72"/>
  <c r="J10" i="72"/>
  <c r="I10" i="72"/>
  <c r="H10" i="72"/>
  <c r="G10" i="72"/>
  <c r="O10" i="72"/>
  <c r="P10" i="72"/>
  <c r="F10" i="72"/>
  <c r="E10" i="72"/>
  <c r="D10" i="72"/>
  <c r="C10" i="72"/>
  <c r="B10" i="72"/>
  <c r="A10" i="72"/>
  <c r="N9" i="72"/>
  <c r="M9" i="72"/>
  <c r="L9" i="72"/>
  <c r="K9" i="72"/>
  <c r="J9" i="72"/>
  <c r="I9" i="72"/>
  <c r="H9" i="72"/>
  <c r="G9" i="72"/>
  <c r="F9" i="72"/>
  <c r="E9" i="72"/>
  <c r="D9" i="72"/>
  <c r="O9" i="72"/>
  <c r="P9" i="72"/>
  <c r="C9" i="72"/>
  <c r="B9" i="72"/>
  <c r="A9" i="72"/>
  <c r="N8" i="72"/>
  <c r="M8" i="72"/>
  <c r="L8" i="72"/>
  <c r="K8" i="72"/>
  <c r="J8" i="72"/>
  <c r="I8" i="72"/>
  <c r="H8" i="72"/>
  <c r="G8" i="72"/>
  <c r="F8" i="72"/>
  <c r="E8" i="72"/>
  <c r="D8" i="72"/>
  <c r="C8" i="72"/>
  <c r="B8" i="72"/>
  <c r="A8" i="72"/>
  <c r="O41" i="72"/>
  <c r="P41" i="72"/>
  <c r="O56" i="72"/>
  <c r="P56" i="72"/>
  <c r="O70" i="72"/>
  <c r="P70" i="72"/>
  <c r="O79" i="72"/>
  <c r="P79" i="72"/>
  <c r="O87" i="72"/>
  <c r="P87" i="72"/>
  <c r="O91" i="72"/>
  <c r="P91" i="72"/>
  <c r="O95" i="72"/>
  <c r="P95" i="72"/>
  <c r="O98" i="72"/>
  <c r="P98" i="72"/>
  <c r="O102" i="72"/>
  <c r="P102" i="72"/>
  <c r="O103" i="72"/>
  <c r="P103" i="72"/>
  <c r="O106" i="72"/>
  <c r="P106" i="72"/>
  <c r="O33" i="72"/>
  <c r="P33" i="72"/>
  <c r="O46" i="72"/>
  <c r="P46" i="72"/>
  <c r="O84" i="72"/>
  <c r="P84" i="72"/>
  <c r="O97" i="72"/>
  <c r="P97" i="72"/>
  <c r="O57" i="72"/>
  <c r="P57" i="72"/>
  <c r="O77" i="72"/>
  <c r="P77" i="72"/>
  <c r="O19" i="72"/>
  <c r="P19" i="72"/>
  <c r="O58" i="72"/>
  <c r="P58" i="72"/>
  <c r="O71" i="72"/>
  <c r="P71" i="72"/>
  <c r="O109" i="72"/>
  <c r="P109" i="72"/>
  <c r="E123" i="77"/>
  <c r="F123" i="77"/>
  <c r="G123" i="77"/>
  <c r="H123" i="77"/>
  <c r="I123" i="77"/>
  <c r="J123" i="77"/>
  <c r="K123" i="77"/>
  <c r="L123" i="77"/>
  <c r="O123" i="77"/>
  <c r="M123" i="77"/>
  <c r="N123" i="77"/>
  <c r="E108" i="77"/>
  <c r="F108" i="77"/>
  <c r="G108" i="77"/>
  <c r="H108" i="77"/>
  <c r="I108" i="77"/>
  <c r="J108" i="77"/>
  <c r="K108" i="77"/>
  <c r="L108" i="77"/>
  <c r="M108" i="77"/>
  <c r="N108" i="77"/>
  <c r="E79" i="77"/>
  <c r="F79" i="77"/>
  <c r="G79" i="77"/>
  <c r="H79" i="77"/>
  <c r="O79" i="77"/>
  <c r="P79" i="77"/>
  <c r="I79" i="77"/>
  <c r="J79" i="77"/>
  <c r="K79" i="77"/>
  <c r="L79" i="77"/>
  <c r="M79" i="77"/>
  <c r="N79" i="77"/>
  <c r="E64" i="77"/>
  <c r="F64" i="77"/>
  <c r="G64" i="77"/>
  <c r="H64" i="77"/>
  <c r="I64" i="77"/>
  <c r="J64" i="77"/>
  <c r="K64" i="77"/>
  <c r="L64" i="77"/>
  <c r="M64" i="77"/>
  <c r="N64" i="77"/>
  <c r="E49" i="77"/>
  <c r="F49" i="77"/>
  <c r="G49" i="77"/>
  <c r="H49" i="77"/>
  <c r="I49" i="77"/>
  <c r="J49" i="77"/>
  <c r="K49" i="77"/>
  <c r="L49" i="77"/>
  <c r="M49" i="77"/>
  <c r="N49" i="77"/>
  <c r="N34" i="77"/>
  <c r="M34" i="77"/>
  <c r="L34" i="77"/>
  <c r="K34" i="77"/>
  <c r="J34" i="77"/>
  <c r="I34" i="77"/>
  <c r="H34" i="77"/>
  <c r="G34" i="77"/>
  <c r="F34" i="77"/>
  <c r="E34" i="77"/>
  <c r="N19" i="77"/>
  <c r="M19" i="77"/>
  <c r="L19" i="77"/>
  <c r="K19" i="77"/>
  <c r="J19" i="77"/>
  <c r="I19" i="77"/>
  <c r="H19" i="77"/>
  <c r="G19" i="77"/>
  <c r="F19" i="77"/>
  <c r="E19" i="77"/>
  <c r="I126" i="77"/>
  <c r="E126" i="77"/>
  <c r="D126" i="77"/>
  <c r="C126" i="77"/>
  <c r="B126" i="77"/>
  <c r="A126" i="77"/>
  <c r="N125" i="77"/>
  <c r="M125" i="77"/>
  <c r="L125" i="77"/>
  <c r="K125" i="77"/>
  <c r="J125" i="77"/>
  <c r="I125" i="77"/>
  <c r="H125" i="77"/>
  <c r="G125" i="77"/>
  <c r="F125" i="77"/>
  <c r="E125" i="77"/>
  <c r="D125" i="77"/>
  <c r="C125" i="77"/>
  <c r="B125" i="77"/>
  <c r="A125" i="77"/>
  <c r="N124" i="77"/>
  <c r="M124" i="77"/>
  <c r="L124" i="77"/>
  <c r="K124" i="77"/>
  <c r="J124" i="77"/>
  <c r="I124" i="77"/>
  <c r="H124" i="77"/>
  <c r="G124" i="77"/>
  <c r="F124" i="77"/>
  <c r="E124" i="77"/>
  <c r="D124" i="77"/>
  <c r="C124" i="77"/>
  <c r="B124" i="77"/>
  <c r="A124" i="77"/>
  <c r="D123" i="77"/>
  <c r="C123" i="77"/>
  <c r="B123" i="77"/>
  <c r="A123" i="77"/>
  <c r="N122" i="77"/>
  <c r="M122" i="77"/>
  <c r="L122" i="77"/>
  <c r="K122" i="77"/>
  <c r="J122" i="77"/>
  <c r="I122" i="77"/>
  <c r="H122" i="77"/>
  <c r="G122" i="77"/>
  <c r="D122" i="77"/>
  <c r="E122" i="77"/>
  <c r="F122" i="77"/>
  <c r="O122" i="77"/>
  <c r="P122" i="77"/>
  <c r="C122" i="77"/>
  <c r="B122" i="77"/>
  <c r="A122" i="77"/>
  <c r="N121" i="77"/>
  <c r="M121" i="77"/>
  <c r="L121" i="77"/>
  <c r="K121" i="77"/>
  <c r="O121" i="77"/>
  <c r="P121" i="77"/>
  <c r="J121" i="77"/>
  <c r="I121" i="77"/>
  <c r="H121" i="77"/>
  <c r="G121" i="77"/>
  <c r="F121" i="77"/>
  <c r="E121" i="77"/>
  <c r="D121" i="77"/>
  <c r="C121" i="77"/>
  <c r="B121" i="77"/>
  <c r="A121" i="77"/>
  <c r="N120" i="77"/>
  <c r="M120" i="77"/>
  <c r="L120" i="77"/>
  <c r="K120" i="77"/>
  <c r="J120" i="77"/>
  <c r="I120" i="77"/>
  <c r="H120" i="77"/>
  <c r="G120" i="77"/>
  <c r="F120" i="77"/>
  <c r="E120" i="77"/>
  <c r="D120" i="77"/>
  <c r="C120" i="77"/>
  <c r="B120" i="77"/>
  <c r="A120" i="77"/>
  <c r="N119" i="77"/>
  <c r="M119" i="77"/>
  <c r="L119" i="77"/>
  <c r="K119" i="77"/>
  <c r="J119" i="77"/>
  <c r="I119" i="77"/>
  <c r="H119" i="77"/>
  <c r="G119" i="77"/>
  <c r="O119" i="77"/>
  <c r="F119" i="77"/>
  <c r="E119" i="77"/>
  <c r="D119" i="77"/>
  <c r="C119" i="77"/>
  <c r="B119" i="77"/>
  <c r="A119" i="77"/>
  <c r="N118" i="77"/>
  <c r="M118" i="77"/>
  <c r="L118" i="77"/>
  <c r="K118" i="77"/>
  <c r="J118" i="77"/>
  <c r="I118" i="77"/>
  <c r="H118" i="77"/>
  <c r="G118" i="77"/>
  <c r="F118" i="77"/>
  <c r="E118" i="77"/>
  <c r="D118" i="77"/>
  <c r="C118" i="77"/>
  <c r="B118" i="77"/>
  <c r="A118" i="77"/>
  <c r="N117" i="77"/>
  <c r="M117" i="77"/>
  <c r="L117" i="77"/>
  <c r="K117" i="77"/>
  <c r="J117" i="77"/>
  <c r="I117" i="77"/>
  <c r="H117" i="77"/>
  <c r="G117" i="77"/>
  <c r="F117" i="77"/>
  <c r="E117" i="77"/>
  <c r="D117" i="77"/>
  <c r="C117" i="77"/>
  <c r="B117" i="77"/>
  <c r="A117" i="77"/>
  <c r="N116" i="77"/>
  <c r="M116" i="77"/>
  <c r="L116" i="77"/>
  <c r="K116" i="77"/>
  <c r="J116" i="77"/>
  <c r="I116" i="77"/>
  <c r="H116" i="77"/>
  <c r="G116" i="77"/>
  <c r="D116" i="77"/>
  <c r="E116" i="77"/>
  <c r="F116" i="77"/>
  <c r="C116" i="77"/>
  <c r="B116" i="77"/>
  <c r="A116" i="77"/>
  <c r="N115" i="77"/>
  <c r="M115" i="77"/>
  <c r="L115" i="77"/>
  <c r="K115" i="77"/>
  <c r="J115" i="77"/>
  <c r="I115" i="77"/>
  <c r="H115" i="77"/>
  <c r="O115" i="77"/>
  <c r="G115" i="77"/>
  <c r="F115" i="77"/>
  <c r="E115" i="77"/>
  <c r="D115" i="77"/>
  <c r="C115" i="77"/>
  <c r="B115" i="77"/>
  <c r="A115" i="77"/>
  <c r="N114" i="77"/>
  <c r="M114" i="77"/>
  <c r="L114" i="77"/>
  <c r="K114" i="77"/>
  <c r="J114" i="77"/>
  <c r="I114" i="77"/>
  <c r="H114" i="77"/>
  <c r="G114" i="77"/>
  <c r="F114" i="77"/>
  <c r="O114" i="77"/>
  <c r="P114" i="77"/>
  <c r="E114" i="77"/>
  <c r="D114" i="77"/>
  <c r="C114" i="77"/>
  <c r="B114" i="77"/>
  <c r="A114" i="77"/>
  <c r="N113" i="77"/>
  <c r="M113" i="77"/>
  <c r="L113" i="77"/>
  <c r="K113" i="77"/>
  <c r="J113" i="77"/>
  <c r="I113" i="77"/>
  <c r="H113" i="77"/>
  <c r="G113" i="77"/>
  <c r="F113" i="77"/>
  <c r="E113" i="77"/>
  <c r="D113" i="77"/>
  <c r="O113" i="77"/>
  <c r="P113" i="77"/>
  <c r="C113" i="77"/>
  <c r="B113" i="77"/>
  <c r="A113" i="77"/>
  <c r="N112" i="77"/>
  <c r="M112" i="77"/>
  <c r="L112" i="77"/>
  <c r="K112" i="77"/>
  <c r="J112" i="77"/>
  <c r="O112" i="77"/>
  <c r="P112" i="77"/>
  <c r="I112" i="77"/>
  <c r="H112" i="77"/>
  <c r="G112" i="77"/>
  <c r="F112" i="77"/>
  <c r="E112" i="77"/>
  <c r="D112" i="77"/>
  <c r="C112" i="77"/>
  <c r="B112" i="77"/>
  <c r="A112" i="77"/>
  <c r="I111" i="77"/>
  <c r="E111" i="77"/>
  <c r="D111" i="77"/>
  <c r="C111" i="77"/>
  <c r="B111" i="77"/>
  <c r="A111" i="77"/>
  <c r="N110" i="77"/>
  <c r="M110" i="77"/>
  <c r="L110" i="77"/>
  <c r="K110" i="77"/>
  <c r="J110" i="77"/>
  <c r="I110" i="77"/>
  <c r="H110" i="77"/>
  <c r="G110" i="77"/>
  <c r="D110" i="77"/>
  <c r="O110" i="77"/>
  <c r="P110" i="77"/>
  <c r="E110" i="77"/>
  <c r="F110" i="77"/>
  <c r="C110" i="77"/>
  <c r="B110" i="77"/>
  <c r="A110" i="77"/>
  <c r="N109" i="77"/>
  <c r="M109" i="77"/>
  <c r="L109" i="77"/>
  <c r="K109" i="77"/>
  <c r="J109" i="77"/>
  <c r="I109" i="77"/>
  <c r="H109" i="77"/>
  <c r="G109" i="77"/>
  <c r="F109" i="77"/>
  <c r="E109" i="77"/>
  <c r="D109" i="77"/>
  <c r="C109" i="77"/>
  <c r="B109" i="77"/>
  <c r="A109" i="77"/>
  <c r="D108" i="77"/>
  <c r="O108" i="77"/>
  <c r="P108" i="77"/>
  <c r="C108" i="77"/>
  <c r="B108" i="77"/>
  <c r="A108" i="77"/>
  <c r="N107" i="77"/>
  <c r="M107" i="77"/>
  <c r="L107" i="77"/>
  <c r="K107" i="77"/>
  <c r="J107" i="77"/>
  <c r="I107" i="77"/>
  <c r="H107" i="77"/>
  <c r="G107" i="77"/>
  <c r="F107" i="77"/>
  <c r="E107" i="77"/>
  <c r="D107" i="77"/>
  <c r="O107" i="77"/>
  <c r="C107" i="77"/>
  <c r="B107" i="77"/>
  <c r="A107" i="77"/>
  <c r="N106" i="77"/>
  <c r="M106" i="77"/>
  <c r="L106" i="77"/>
  <c r="K106" i="77"/>
  <c r="J106" i="77"/>
  <c r="I106" i="77"/>
  <c r="H106" i="77"/>
  <c r="G106" i="77"/>
  <c r="D106" i="77"/>
  <c r="E106" i="77"/>
  <c r="F106" i="77"/>
  <c r="C106" i="77"/>
  <c r="B106" i="77"/>
  <c r="A106" i="77"/>
  <c r="N105" i="77"/>
  <c r="M105" i="77"/>
  <c r="L105" i="77"/>
  <c r="K105" i="77"/>
  <c r="J105" i="77"/>
  <c r="I105" i="77"/>
  <c r="H105" i="77"/>
  <c r="O105" i="77"/>
  <c r="P105" i="77"/>
  <c r="G105" i="77"/>
  <c r="F105" i="77"/>
  <c r="E105" i="77"/>
  <c r="D105" i="77"/>
  <c r="C105" i="77"/>
  <c r="B105" i="77"/>
  <c r="A105" i="77"/>
  <c r="N104" i="77"/>
  <c r="M104" i="77"/>
  <c r="L104" i="77"/>
  <c r="K104" i="77"/>
  <c r="J104" i="77"/>
  <c r="I104" i="77"/>
  <c r="H104" i="77"/>
  <c r="G104" i="77"/>
  <c r="F104" i="77"/>
  <c r="E104" i="77"/>
  <c r="O104" i="77"/>
  <c r="D104" i="77"/>
  <c r="C104" i="77"/>
  <c r="B104" i="77"/>
  <c r="A104" i="77"/>
  <c r="N103" i="77"/>
  <c r="M103" i="77"/>
  <c r="L103" i="77"/>
  <c r="K103" i="77"/>
  <c r="J103" i="77"/>
  <c r="I103" i="77"/>
  <c r="H103" i="77"/>
  <c r="G103" i="77"/>
  <c r="F103" i="77"/>
  <c r="E103" i="77"/>
  <c r="D103" i="77"/>
  <c r="O103" i="77"/>
  <c r="C103" i="77"/>
  <c r="B103" i="77"/>
  <c r="A103" i="77"/>
  <c r="N102" i="77"/>
  <c r="M102" i="77"/>
  <c r="L102" i="77"/>
  <c r="K102" i="77"/>
  <c r="J102" i="77"/>
  <c r="O102" i="77"/>
  <c r="P102" i="77"/>
  <c r="I102" i="77"/>
  <c r="H102" i="77"/>
  <c r="G102" i="77"/>
  <c r="D102" i="77"/>
  <c r="E102" i="77"/>
  <c r="F102" i="77"/>
  <c r="C102" i="77"/>
  <c r="B102" i="77"/>
  <c r="A102" i="77"/>
  <c r="N101" i="77"/>
  <c r="M101" i="77"/>
  <c r="L101" i="77"/>
  <c r="K101" i="77"/>
  <c r="J101" i="77"/>
  <c r="I101" i="77"/>
  <c r="H101" i="77"/>
  <c r="G101" i="77"/>
  <c r="F101" i="77"/>
  <c r="E101" i="77"/>
  <c r="D101" i="77"/>
  <c r="C101" i="77"/>
  <c r="B101" i="77"/>
  <c r="A101" i="77"/>
  <c r="N100" i="77"/>
  <c r="M100" i="77"/>
  <c r="L100" i="77"/>
  <c r="K100" i="77"/>
  <c r="J100" i="77"/>
  <c r="I100" i="77"/>
  <c r="H100" i="77"/>
  <c r="G100" i="77"/>
  <c r="F100" i="77"/>
  <c r="E100" i="77"/>
  <c r="D100" i="77"/>
  <c r="C100" i="77"/>
  <c r="B100" i="77"/>
  <c r="A100" i="77"/>
  <c r="N99" i="77"/>
  <c r="M99" i="77"/>
  <c r="L99" i="77"/>
  <c r="K99" i="77"/>
  <c r="J99" i="77"/>
  <c r="I99" i="77"/>
  <c r="H99" i="77"/>
  <c r="G99" i="77"/>
  <c r="F99" i="77"/>
  <c r="E99" i="77"/>
  <c r="O99" i="77"/>
  <c r="D99" i="77"/>
  <c r="C99" i="77"/>
  <c r="B99" i="77"/>
  <c r="A99" i="77"/>
  <c r="N98" i="77"/>
  <c r="M98" i="77"/>
  <c r="L98" i="77"/>
  <c r="K98" i="77"/>
  <c r="J98" i="77"/>
  <c r="I98" i="77"/>
  <c r="H98" i="77"/>
  <c r="G98" i="77"/>
  <c r="D98" i="77"/>
  <c r="E98" i="77"/>
  <c r="O98" i="77"/>
  <c r="P98" i="77"/>
  <c r="F98" i="77"/>
  <c r="C98" i="77"/>
  <c r="B98" i="77"/>
  <c r="A98" i="77"/>
  <c r="N97" i="77"/>
  <c r="M97" i="77"/>
  <c r="L97" i="77"/>
  <c r="K97" i="77"/>
  <c r="J97" i="77"/>
  <c r="I97" i="77"/>
  <c r="H97" i="77"/>
  <c r="G97" i="77"/>
  <c r="F97" i="77"/>
  <c r="E97" i="77"/>
  <c r="D97" i="77"/>
  <c r="O97" i="77"/>
  <c r="P97" i="77"/>
  <c r="C97" i="77"/>
  <c r="B97" i="77"/>
  <c r="A97" i="77"/>
  <c r="I96" i="77"/>
  <c r="E96" i="77"/>
  <c r="D96" i="77"/>
  <c r="O96" i="77"/>
  <c r="P96" i="77"/>
  <c r="C96" i="77"/>
  <c r="B96" i="77"/>
  <c r="A96" i="77"/>
  <c r="N95" i="77"/>
  <c r="M95" i="77"/>
  <c r="L95" i="77"/>
  <c r="K95" i="77"/>
  <c r="J95" i="77"/>
  <c r="I95" i="77"/>
  <c r="H95" i="77"/>
  <c r="G95" i="77"/>
  <c r="F95" i="77"/>
  <c r="E95" i="77"/>
  <c r="D95" i="77"/>
  <c r="O95" i="77"/>
  <c r="P95" i="77"/>
  <c r="C95" i="77"/>
  <c r="B95" i="77"/>
  <c r="A95" i="77"/>
  <c r="N94" i="77"/>
  <c r="M94" i="77"/>
  <c r="L94" i="77"/>
  <c r="K94" i="77"/>
  <c r="J94" i="77"/>
  <c r="I94" i="77"/>
  <c r="H94" i="77"/>
  <c r="G94" i="77"/>
  <c r="F94" i="77"/>
  <c r="E94" i="77"/>
  <c r="D94" i="77"/>
  <c r="C94" i="77"/>
  <c r="B94" i="77"/>
  <c r="A94" i="77"/>
  <c r="N93" i="77"/>
  <c r="M93" i="77"/>
  <c r="L93" i="77"/>
  <c r="K93" i="77"/>
  <c r="J93" i="77"/>
  <c r="I93" i="77"/>
  <c r="H93" i="77"/>
  <c r="G93" i="77"/>
  <c r="O93" i="77"/>
  <c r="P93" i="77"/>
  <c r="F93" i="77"/>
  <c r="E93" i="77"/>
  <c r="D93" i="77"/>
  <c r="C93" i="77"/>
  <c r="B93" i="77"/>
  <c r="A93" i="77"/>
  <c r="N92" i="77"/>
  <c r="M92" i="77"/>
  <c r="L92" i="77"/>
  <c r="K92" i="77"/>
  <c r="J92" i="77"/>
  <c r="I92" i="77"/>
  <c r="H92" i="77"/>
  <c r="G92" i="77"/>
  <c r="O92" i="77"/>
  <c r="F92" i="77"/>
  <c r="E92" i="77"/>
  <c r="D92" i="77"/>
  <c r="C92" i="77"/>
  <c r="B92" i="77"/>
  <c r="A92" i="77"/>
  <c r="N91" i="77"/>
  <c r="M91" i="77"/>
  <c r="L91" i="77"/>
  <c r="K91" i="77"/>
  <c r="J91" i="77"/>
  <c r="I91" i="77"/>
  <c r="H91" i="77"/>
  <c r="G91" i="77"/>
  <c r="F91" i="77"/>
  <c r="E91" i="77"/>
  <c r="O91" i="77"/>
  <c r="P91" i="77"/>
  <c r="D91" i="77"/>
  <c r="C91" i="77"/>
  <c r="B91" i="77"/>
  <c r="A91" i="77"/>
  <c r="N90" i="77"/>
  <c r="M90" i="77"/>
  <c r="L90" i="77"/>
  <c r="K90" i="77"/>
  <c r="J90" i="77"/>
  <c r="I90" i="77"/>
  <c r="H90" i="77"/>
  <c r="G90" i="77"/>
  <c r="D90" i="77"/>
  <c r="E90" i="77"/>
  <c r="F90" i="77"/>
  <c r="C90" i="77"/>
  <c r="B90" i="77"/>
  <c r="A90" i="77"/>
  <c r="N89" i="77"/>
  <c r="M89" i="77"/>
  <c r="L89" i="77"/>
  <c r="K89" i="77"/>
  <c r="J89" i="77"/>
  <c r="I89" i="77"/>
  <c r="H89" i="77"/>
  <c r="G89" i="77"/>
  <c r="F89" i="77"/>
  <c r="E89" i="77"/>
  <c r="O89" i="77"/>
  <c r="P89" i="77"/>
  <c r="D89" i="77"/>
  <c r="C89" i="77"/>
  <c r="B89" i="77"/>
  <c r="A89" i="77"/>
  <c r="N88" i="77"/>
  <c r="M88" i="77"/>
  <c r="L88" i="77"/>
  <c r="K88" i="77"/>
  <c r="J88" i="77"/>
  <c r="I88" i="77"/>
  <c r="H88" i="77"/>
  <c r="G88" i="77"/>
  <c r="F88" i="77"/>
  <c r="E88" i="77"/>
  <c r="O88" i="77"/>
  <c r="P88" i="77"/>
  <c r="D88" i="77"/>
  <c r="C88" i="77"/>
  <c r="B88" i="77"/>
  <c r="A88" i="77"/>
  <c r="N87" i="77"/>
  <c r="M87" i="77"/>
  <c r="L87" i="77"/>
  <c r="K87" i="77"/>
  <c r="J87" i="77"/>
  <c r="I87" i="77"/>
  <c r="H87" i="77"/>
  <c r="G87" i="77"/>
  <c r="F87" i="77"/>
  <c r="E87" i="77"/>
  <c r="D87" i="77"/>
  <c r="O87" i="77"/>
  <c r="P87" i="77"/>
  <c r="C87" i="77"/>
  <c r="B87" i="77"/>
  <c r="A87" i="77"/>
  <c r="N86" i="77"/>
  <c r="M86" i="77"/>
  <c r="L86" i="77"/>
  <c r="K86" i="77"/>
  <c r="J86" i="77"/>
  <c r="I86" i="77"/>
  <c r="H86" i="77"/>
  <c r="G86" i="77"/>
  <c r="F86" i="77"/>
  <c r="E86" i="77"/>
  <c r="D86" i="77"/>
  <c r="O86" i="77"/>
  <c r="C86" i="77"/>
  <c r="B86" i="77"/>
  <c r="A86" i="77"/>
  <c r="N85" i="77"/>
  <c r="M85" i="77"/>
  <c r="L85" i="77"/>
  <c r="K85" i="77"/>
  <c r="J85" i="77"/>
  <c r="I85" i="77"/>
  <c r="O85" i="77"/>
  <c r="H85" i="77"/>
  <c r="G85" i="77"/>
  <c r="F85" i="77"/>
  <c r="E85" i="77"/>
  <c r="D85" i="77"/>
  <c r="C85" i="77"/>
  <c r="B85" i="77"/>
  <c r="A85" i="77"/>
  <c r="N84" i="77"/>
  <c r="M84" i="77"/>
  <c r="L84" i="77"/>
  <c r="K84" i="77"/>
  <c r="J84" i="77"/>
  <c r="I84" i="77"/>
  <c r="H84" i="77"/>
  <c r="G84" i="77"/>
  <c r="D84" i="77"/>
  <c r="E84" i="77"/>
  <c r="F84" i="77"/>
  <c r="C84" i="77"/>
  <c r="B84" i="77"/>
  <c r="A84" i="77"/>
  <c r="N83" i="77"/>
  <c r="M83" i="77"/>
  <c r="L83" i="77"/>
  <c r="K83" i="77"/>
  <c r="J83" i="77"/>
  <c r="I83" i="77"/>
  <c r="H83" i="77"/>
  <c r="G83" i="77"/>
  <c r="F83" i="77"/>
  <c r="E83" i="77"/>
  <c r="D83" i="77"/>
  <c r="C83" i="77"/>
  <c r="B83" i="77"/>
  <c r="A83" i="77"/>
  <c r="I82" i="77"/>
  <c r="E82" i="77"/>
  <c r="O82" i="77"/>
  <c r="P82" i="77"/>
  <c r="D82" i="77"/>
  <c r="C82" i="77"/>
  <c r="B82" i="77"/>
  <c r="A82" i="77"/>
  <c r="N81" i="77"/>
  <c r="M81" i="77"/>
  <c r="L81" i="77"/>
  <c r="K81" i="77"/>
  <c r="J81" i="77"/>
  <c r="I81" i="77"/>
  <c r="H81" i="77"/>
  <c r="G81" i="77"/>
  <c r="O81" i="77"/>
  <c r="F81" i="77"/>
  <c r="E81" i="77"/>
  <c r="D81" i="77"/>
  <c r="C81" i="77"/>
  <c r="B81" i="77"/>
  <c r="A81" i="77"/>
  <c r="N80" i="77"/>
  <c r="M80" i="77"/>
  <c r="L80" i="77"/>
  <c r="K80" i="77"/>
  <c r="J80" i="77"/>
  <c r="I80" i="77"/>
  <c r="H80" i="77"/>
  <c r="G80" i="77"/>
  <c r="F80" i="77"/>
  <c r="E80" i="77"/>
  <c r="O80" i="77"/>
  <c r="P80" i="77"/>
  <c r="D80" i="77"/>
  <c r="C80" i="77"/>
  <c r="B80" i="77"/>
  <c r="A80" i="77"/>
  <c r="D79" i="77"/>
  <c r="C79" i="77"/>
  <c r="B79" i="77"/>
  <c r="A79" i="77"/>
  <c r="N78" i="77"/>
  <c r="M78" i="77"/>
  <c r="L78" i="77"/>
  <c r="K78" i="77"/>
  <c r="J78" i="77"/>
  <c r="I78" i="77"/>
  <c r="H78" i="77"/>
  <c r="G78" i="77"/>
  <c r="D78" i="77"/>
  <c r="E78" i="77"/>
  <c r="F78" i="77"/>
  <c r="C78" i="77"/>
  <c r="B78" i="77"/>
  <c r="A78" i="77"/>
  <c r="N77" i="77"/>
  <c r="M77" i="77"/>
  <c r="L77" i="77"/>
  <c r="K77" i="77"/>
  <c r="J77" i="77"/>
  <c r="I77" i="77"/>
  <c r="H77" i="77"/>
  <c r="G77" i="77"/>
  <c r="F77" i="77"/>
  <c r="E77" i="77"/>
  <c r="D77" i="77"/>
  <c r="C77" i="77"/>
  <c r="B77" i="77"/>
  <c r="A77" i="77"/>
  <c r="N76" i="77"/>
  <c r="M76" i="77"/>
  <c r="L76" i="77"/>
  <c r="K76" i="77"/>
  <c r="J76" i="77"/>
  <c r="I76" i="77"/>
  <c r="H76" i="77"/>
  <c r="G76" i="77"/>
  <c r="F76" i="77"/>
  <c r="E76" i="77"/>
  <c r="O76" i="77"/>
  <c r="D76" i="77"/>
  <c r="C76" i="77"/>
  <c r="B76" i="77"/>
  <c r="A76" i="77"/>
  <c r="N75" i="77"/>
  <c r="M75" i="77"/>
  <c r="L75" i="77"/>
  <c r="K75" i="77"/>
  <c r="J75" i="77"/>
  <c r="I75" i="77"/>
  <c r="H75" i="77"/>
  <c r="G75" i="77"/>
  <c r="F75" i="77"/>
  <c r="E75" i="77"/>
  <c r="D75" i="77"/>
  <c r="O75" i="77"/>
  <c r="C75" i="77"/>
  <c r="B75" i="77"/>
  <c r="A75" i="77"/>
  <c r="N74" i="77"/>
  <c r="M74" i="77"/>
  <c r="L74" i="77"/>
  <c r="K74" i="77"/>
  <c r="J74" i="77"/>
  <c r="I74" i="77"/>
  <c r="H74" i="77"/>
  <c r="G74" i="77"/>
  <c r="F74" i="77"/>
  <c r="E74" i="77"/>
  <c r="D74" i="77"/>
  <c r="C74" i="77"/>
  <c r="B74" i="77"/>
  <c r="A74" i="77"/>
  <c r="N73" i="77"/>
  <c r="M73" i="77"/>
  <c r="L73" i="77"/>
  <c r="K73" i="77"/>
  <c r="J73" i="77"/>
  <c r="I73" i="77"/>
  <c r="H73" i="77"/>
  <c r="G73" i="77"/>
  <c r="F73" i="77"/>
  <c r="E73" i="77"/>
  <c r="D73" i="77"/>
  <c r="C73" i="77"/>
  <c r="B73" i="77"/>
  <c r="A73" i="77"/>
  <c r="N72" i="77"/>
  <c r="M72" i="77"/>
  <c r="L72" i="77"/>
  <c r="K72" i="77"/>
  <c r="J72" i="77"/>
  <c r="I72" i="77"/>
  <c r="H72" i="77"/>
  <c r="G72" i="77"/>
  <c r="F72" i="77"/>
  <c r="E72" i="77"/>
  <c r="O72" i="77"/>
  <c r="P72" i="77"/>
  <c r="D72" i="77"/>
  <c r="C72" i="77"/>
  <c r="B72" i="77"/>
  <c r="A72" i="77"/>
  <c r="N71" i="77"/>
  <c r="M71" i="77"/>
  <c r="L71" i="77"/>
  <c r="K71" i="77"/>
  <c r="J71" i="77"/>
  <c r="I71" i="77"/>
  <c r="H71" i="77"/>
  <c r="G71" i="77"/>
  <c r="F71" i="77"/>
  <c r="E71" i="77"/>
  <c r="D71" i="77"/>
  <c r="C71" i="77"/>
  <c r="B71" i="77"/>
  <c r="A71" i="77"/>
  <c r="N70" i="77"/>
  <c r="M70" i="77"/>
  <c r="L70" i="77"/>
  <c r="K70" i="77"/>
  <c r="J70" i="77"/>
  <c r="I70" i="77"/>
  <c r="H70" i="77"/>
  <c r="G70" i="77"/>
  <c r="F70" i="77"/>
  <c r="E70" i="77"/>
  <c r="D70" i="77"/>
  <c r="C70" i="77"/>
  <c r="B70" i="77"/>
  <c r="A70" i="77"/>
  <c r="N69" i="77"/>
  <c r="M69" i="77"/>
  <c r="L69" i="77"/>
  <c r="K69" i="77"/>
  <c r="J69" i="77"/>
  <c r="I69" i="77"/>
  <c r="H69" i="77"/>
  <c r="G69" i="77"/>
  <c r="F69" i="77"/>
  <c r="E69" i="77"/>
  <c r="D69" i="77"/>
  <c r="C69" i="77"/>
  <c r="B69" i="77"/>
  <c r="A69" i="77"/>
  <c r="N68" i="77"/>
  <c r="M68" i="77"/>
  <c r="L68" i="77"/>
  <c r="K68" i="77"/>
  <c r="J68" i="77"/>
  <c r="I68" i="77"/>
  <c r="H68" i="77"/>
  <c r="G68" i="77"/>
  <c r="O68" i="77"/>
  <c r="F68" i="77"/>
  <c r="E68" i="77"/>
  <c r="D68" i="77"/>
  <c r="C68" i="77"/>
  <c r="B68" i="77"/>
  <c r="A68" i="77"/>
  <c r="I67" i="77"/>
  <c r="E67" i="77"/>
  <c r="O67" i="77"/>
  <c r="P67" i="77"/>
  <c r="D67" i="77"/>
  <c r="C67" i="77"/>
  <c r="B67" i="77"/>
  <c r="A67" i="77"/>
  <c r="N66" i="77"/>
  <c r="M66" i="77"/>
  <c r="L66" i="77"/>
  <c r="K66" i="77"/>
  <c r="J66" i="77"/>
  <c r="I66" i="77"/>
  <c r="H66" i="77"/>
  <c r="G66" i="77"/>
  <c r="F66" i="77"/>
  <c r="E66" i="77"/>
  <c r="D66" i="77"/>
  <c r="C66" i="77"/>
  <c r="B66" i="77"/>
  <c r="A66" i="77"/>
  <c r="N65" i="77"/>
  <c r="M65" i="77"/>
  <c r="L65" i="77"/>
  <c r="K65" i="77"/>
  <c r="J65" i="77"/>
  <c r="I65" i="77"/>
  <c r="O65" i="77"/>
  <c r="P65" i="77"/>
  <c r="H65" i="77"/>
  <c r="G65" i="77"/>
  <c r="F65" i="77"/>
  <c r="E65" i="77"/>
  <c r="D65" i="77"/>
  <c r="C65" i="77"/>
  <c r="B65" i="77"/>
  <c r="A65" i="77"/>
  <c r="D64" i="77"/>
  <c r="C64" i="77"/>
  <c r="B64" i="77"/>
  <c r="A64" i="77"/>
  <c r="N63" i="77"/>
  <c r="M63" i="77"/>
  <c r="L63" i="77"/>
  <c r="K63" i="77"/>
  <c r="J63" i="77"/>
  <c r="I63" i="77"/>
  <c r="H63" i="77"/>
  <c r="G63" i="77"/>
  <c r="F63" i="77"/>
  <c r="E63" i="77"/>
  <c r="D63" i="77"/>
  <c r="O63" i="77"/>
  <c r="P63" i="77"/>
  <c r="C63" i="77"/>
  <c r="B63" i="77"/>
  <c r="A63" i="77"/>
  <c r="N62" i="77"/>
  <c r="M62" i="77"/>
  <c r="L62" i="77"/>
  <c r="K62" i="77"/>
  <c r="J62" i="77"/>
  <c r="I62" i="77"/>
  <c r="O62" i="77"/>
  <c r="P62" i="77"/>
  <c r="H62" i="77"/>
  <c r="G62" i="77"/>
  <c r="D62" i="77"/>
  <c r="E62" i="77"/>
  <c r="F62" i="77"/>
  <c r="C62" i="77"/>
  <c r="B62" i="77"/>
  <c r="A62" i="77"/>
  <c r="N61" i="77"/>
  <c r="M61" i="77"/>
  <c r="L61" i="77"/>
  <c r="K61" i="77"/>
  <c r="J61" i="77"/>
  <c r="I61" i="77"/>
  <c r="O61" i="77"/>
  <c r="H61" i="77"/>
  <c r="G61" i="77"/>
  <c r="F61" i="77"/>
  <c r="E61" i="77"/>
  <c r="D61" i="77"/>
  <c r="C61" i="77"/>
  <c r="B61" i="77"/>
  <c r="A61" i="77"/>
  <c r="N60" i="77"/>
  <c r="M60" i="77"/>
  <c r="L60" i="77"/>
  <c r="K60" i="77"/>
  <c r="J60" i="77"/>
  <c r="I60" i="77"/>
  <c r="H60" i="77"/>
  <c r="G60" i="77"/>
  <c r="O60" i="77"/>
  <c r="P60" i="77"/>
  <c r="F60" i="77"/>
  <c r="E60" i="77"/>
  <c r="D60" i="77"/>
  <c r="C60" i="77"/>
  <c r="B60" i="77"/>
  <c r="A60" i="77"/>
  <c r="N59" i="77"/>
  <c r="M59" i="77"/>
  <c r="L59" i="77"/>
  <c r="K59" i="77"/>
  <c r="J59" i="77"/>
  <c r="I59" i="77"/>
  <c r="H59" i="77"/>
  <c r="G59" i="77"/>
  <c r="F59" i="77"/>
  <c r="E59" i="77"/>
  <c r="O59" i="77"/>
  <c r="P59" i="77"/>
  <c r="D59" i="77"/>
  <c r="C59" i="77"/>
  <c r="B59" i="77"/>
  <c r="A59" i="77"/>
  <c r="N58" i="77"/>
  <c r="M58" i="77"/>
  <c r="L58" i="77"/>
  <c r="K58" i="77"/>
  <c r="J58" i="77"/>
  <c r="I58" i="77"/>
  <c r="H58" i="77"/>
  <c r="G58" i="77"/>
  <c r="D58" i="77"/>
  <c r="E58" i="77"/>
  <c r="F58" i="77"/>
  <c r="O58" i="77"/>
  <c r="P58" i="77"/>
  <c r="C58" i="77"/>
  <c r="B58" i="77"/>
  <c r="A58" i="77"/>
  <c r="N57" i="77"/>
  <c r="M57" i="77"/>
  <c r="L57" i="77"/>
  <c r="K57" i="77"/>
  <c r="J57" i="77"/>
  <c r="I57" i="77"/>
  <c r="H57" i="77"/>
  <c r="G57" i="77"/>
  <c r="F57" i="77"/>
  <c r="E57" i="77"/>
  <c r="D57" i="77"/>
  <c r="C57" i="77"/>
  <c r="B57" i="77"/>
  <c r="A57" i="77"/>
  <c r="N56" i="77"/>
  <c r="M56" i="77"/>
  <c r="L56" i="77"/>
  <c r="K56" i="77"/>
  <c r="J56" i="77"/>
  <c r="I56" i="77"/>
  <c r="O56" i="77"/>
  <c r="P56" i="77"/>
  <c r="H56" i="77"/>
  <c r="G56" i="77"/>
  <c r="F56" i="77"/>
  <c r="E56" i="77"/>
  <c r="D56" i="77"/>
  <c r="C56" i="77"/>
  <c r="B56" i="77"/>
  <c r="A56" i="77"/>
  <c r="N55" i="77"/>
  <c r="M55" i="77"/>
  <c r="L55" i="77"/>
  <c r="K55" i="77"/>
  <c r="J55" i="77"/>
  <c r="I55" i="77"/>
  <c r="H55" i="77"/>
  <c r="G55" i="77"/>
  <c r="F55" i="77"/>
  <c r="E55" i="77"/>
  <c r="D55" i="77"/>
  <c r="C55" i="77"/>
  <c r="B55" i="77"/>
  <c r="A55" i="77"/>
  <c r="N54" i="77"/>
  <c r="M54" i="77"/>
  <c r="L54" i="77"/>
  <c r="K54" i="77"/>
  <c r="J54" i="77"/>
  <c r="I54" i="77"/>
  <c r="H54" i="77"/>
  <c r="G54" i="77"/>
  <c r="F54" i="77"/>
  <c r="E54" i="77"/>
  <c r="O54" i="77"/>
  <c r="P54" i="77"/>
  <c r="D54" i="77"/>
  <c r="C54" i="77"/>
  <c r="B54" i="77"/>
  <c r="A54" i="77"/>
  <c r="N53" i="77"/>
  <c r="M53" i="77"/>
  <c r="L53" i="77"/>
  <c r="K53" i="77"/>
  <c r="O53" i="77"/>
  <c r="J53" i="77"/>
  <c r="I53" i="77"/>
  <c r="H53" i="77"/>
  <c r="G53" i="77"/>
  <c r="F53" i="77"/>
  <c r="E53" i="77"/>
  <c r="D53" i="77"/>
  <c r="C53" i="77"/>
  <c r="B53" i="77"/>
  <c r="A53" i="77"/>
  <c r="I52" i="77"/>
  <c r="E52" i="77"/>
  <c r="D52" i="77"/>
  <c r="C52" i="77"/>
  <c r="B52" i="77"/>
  <c r="A52" i="77"/>
  <c r="N51" i="77"/>
  <c r="M51" i="77"/>
  <c r="L51" i="77"/>
  <c r="K51" i="77"/>
  <c r="J51" i="77"/>
  <c r="I51" i="77"/>
  <c r="H51" i="77"/>
  <c r="G51" i="77"/>
  <c r="O51" i="77"/>
  <c r="F51" i="77"/>
  <c r="E51" i="77"/>
  <c r="D51" i="77"/>
  <c r="C51" i="77"/>
  <c r="B51" i="77"/>
  <c r="A51" i="77"/>
  <c r="N50" i="77"/>
  <c r="M50" i="77"/>
  <c r="L50" i="77"/>
  <c r="K50" i="77"/>
  <c r="J50" i="77"/>
  <c r="I50" i="77"/>
  <c r="H50" i="77"/>
  <c r="G50" i="77"/>
  <c r="F50" i="77"/>
  <c r="E50" i="77"/>
  <c r="D50" i="77"/>
  <c r="C50" i="77"/>
  <c r="B50" i="77"/>
  <c r="A50" i="77"/>
  <c r="D49" i="77"/>
  <c r="O49" i="77"/>
  <c r="P49" i="77"/>
  <c r="C49" i="77"/>
  <c r="B49" i="77"/>
  <c r="A49" i="77"/>
  <c r="N48" i="77"/>
  <c r="M48" i="77"/>
  <c r="L48" i="77"/>
  <c r="K48" i="77"/>
  <c r="J48" i="77"/>
  <c r="I48" i="77"/>
  <c r="H48" i="77"/>
  <c r="G48" i="77"/>
  <c r="F48" i="77"/>
  <c r="E48" i="77"/>
  <c r="D48" i="77"/>
  <c r="C48" i="77"/>
  <c r="B48" i="77"/>
  <c r="A48" i="77"/>
  <c r="N47" i="77"/>
  <c r="M47" i="77"/>
  <c r="L47" i="77"/>
  <c r="K47" i="77"/>
  <c r="J47" i="77"/>
  <c r="I47" i="77"/>
  <c r="H47" i="77"/>
  <c r="G47" i="77"/>
  <c r="O47" i="77"/>
  <c r="P47" i="77"/>
  <c r="F47" i="77"/>
  <c r="E47" i="77"/>
  <c r="D47" i="77"/>
  <c r="C47" i="77"/>
  <c r="B47" i="77"/>
  <c r="A47" i="77"/>
  <c r="N46" i="77"/>
  <c r="M46" i="77"/>
  <c r="L46" i="77"/>
  <c r="K46" i="77"/>
  <c r="J46" i="77"/>
  <c r="I46" i="77"/>
  <c r="H46" i="77"/>
  <c r="G46" i="77"/>
  <c r="F46" i="77"/>
  <c r="E46" i="77"/>
  <c r="O46" i="77"/>
  <c r="P46" i="77"/>
  <c r="D46" i="77"/>
  <c r="C46" i="77"/>
  <c r="B46" i="77"/>
  <c r="A46" i="77"/>
  <c r="N45" i="77"/>
  <c r="M45" i="77"/>
  <c r="L45" i="77"/>
  <c r="K45" i="77"/>
  <c r="O45" i="77"/>
  <c r="P45" i="77"/>
  <c r="J45" i="77"/>
  <c r="I45" i="77"/>
  <c r="H45" i="77"/>
  <c r="G45" i="77"/>
  <c r="F45" i="77"/>
  <c r="E45" i="77"/>
  <c r="D45" i="77"/>
  <c r="C45" i="77"/>
  <c r="B45" i="77"/>
  <c r="A45" i="77"/>
  <c r="N44" i="77"/>
  <c r="M44" i="77"/>
  <c r="L44" i="77"/>
  <c r="K44" i="77"/>
  <c r="J44" i="77"/>
  <c r="I44" i="77"/>
  <c r="O44" i="77"/>
  <c r="H44" i="77"/>
  <c r="G44" i="77"/>
  <c r="F44" i="77"/>
  <c r="E44" i="77"/>
  <c r="D44" i="77"/>
  <c r="C44" i="77"/>
  <c r="B44" i="77"/>
  <c r="A44" i="77"/>
  <c r="N43" i="77"/>
  <c r="M43" i="77"/>
  <c r="L43" i="77"/>
  <c r="K43" i="77"/>
  <c r="J43" i="77"/>
  <c r="I43" i="77"/>
  <c r="H43" i="77"/>
  <c r="G43" i="77"/>
  <c r="O43" i="77"/>
  <c r="F43" i="77"/>
  <c r="E43" i="77"/>
  <c r="D43" i="77"/>
  <c r="C43" i="77"/>
  <c r="B43" i="77"/>
  <c r="A43" i="77"/>
  <c r="N42" i="77"/>
  <c r="M42" i="77"/>
  <c r="L42" i="77"/>
  <c r="K42" i="77"/>
  <c r="J42" i="77"/>
  <c r="I42" i="77"/>
  <c r="H42" i="77"/>
  <c r="G42" i="77"/>
  <c r="F42" i="77"/>
  <c r="E42" i="77"/>
  <c r="O42" i="77"/>
  <c r="P42" i="77"/>
  <c r="D42" i="77"/>
  <c r="C42" i="77"/>
  <c r="B42" i="77"/>
  <c r="A42" i="77"/>
  <c r="N41" i="77"/>
  <c r="M41" i="77"/>
  <c r="L41" i="77"/>
  <c r="K41" i="77"/>
  <c r="J41" i="77"/>
  <c r="I41" i="77"/>
  <c r="H41" i="77"/>
  <c r="G41" i="77"/>
  <c r="F41" i="77"/>
  <c r="E41" i="77"/>
  <c r="D41" i="77"/>
  <c r="O41" i="77"/>
  <c r="P41" i="77"/>
  <c r="C41" i="77"/>
  <c r="B41" i="77"/>
  <c r="A41" i="77"/>
  <c r="N40" i="77"/>
  <c r="M40" i="77"/>
  <c r="L40" i="77"/>
  <c r="K40" i="77"/>
  <c r="J40" i="77"/>
  <c r="I40" i="77"/>
  <c r="H40" i="77"/>
  <c r="G40" i="77"/>
  <c r="D40" i="77"/>
  <c r="O40" i="77"/>
  <c r="P40" i="77"/>
  <c r="E40" i="77"/>
  <c r="F40" i="77"/>
  <c r="C40" i="77"/>
  <c r="B40" i="77"/>
  <c r="A40" i="77"/>
  <c r="N39" i="77"/>
  <c r="M39" i="77"/>
  <c r="L39" i="77"/>
  <c r="K39" i="77"/>
  <c r="J39" i="77"/>
  <c r="I39" i="77"/>
  <c r="H39" i="77"/>
  <c r="G39" i="77"/>
  <c r="F39" i="77"/>
  <c r="E39" i="77"/>
  <c r="O39" i="77"/>
  <c r="P39" i="77"/>
  <c r="D39" i="77"/>
  <c r="C39" i="77"/>
  <c r="B39" i="77"/>
  <c r="A39" i="77"/>
  <c r="N38" i="77"/>
  <c r="M38" i="77"/>
  <c r="L38" i="77"/>
  <c r="K38" i="77"/>
  <c r="J38" i="77"/>
  <c r="I38" i="77"/>
  <c r="H38" i="77"/>
  <c r="G38" i="77"/>
  <c r="F38" i="77"/>
  <c r="E38" i="77"/>
  <c r="D38" i="77"/>
  <c r="O38" i="77"/>
  <c r="C38" i="77"/>
  <c r="B38" i="77"/>
  <c r="A38" i="77"/>
  <c r="I37" i="77"/>
  <c r="E37" i="77"/>
  <c r="D37" i="77"/>
  <c r="O37" i="77"/>
  <c r="P37" i="77"/>
  <c r="C37" i="77"/>
  <c r="B37" i="77"/>
  <c r="A37" i="77"/>
  <c r="N36" i="77"/>
  <c r="M36" i="77"/>
  <c r="L36" i="77"/>
  <c r="K36" i="77"/>
  <c r="J36" i="77"/>
  <c r="I36" i="77"/>
  <c r="H36" i="77"/>
  <c r="G36" i="77"/>
  <c r="D36" i="77"/>
  <c r="E36" i="77"/>
  <c r="F36" i="77"/>
  <c r="O36" i="77"/>
  <c r="P36" i="77"/>
  <c r="C36" i="77"/>
  <c r="B36" i="77"/>
  <c r="A36" i="77"/>
  <c r="N35" i="77"/>
  <c r="M35" i="77"/>
  <c r="L35" i="77"/>
  <c r="K35" i="77"/>
  <c r="J35" i="77"/>
  <c r="I35" i="77"/>
  <c r="H35" i="77"/>
  <c r="G35" i="77"/>
  <c r="F35" i="77"/>
  <c r="E35" i="77"/>
  <c r="D35" i="77"/>
  <c r="O35" i="77"/>
  <c r="P35" i="77"/>
  <c r="C35" i="77"/>
  <c r="B35" i="77"/>
  <c r="A35" i="77"/>
  <c r="D34" i="77"/>
  <c r="C34" i="77"/>
  <c r="B34" i="77"/>
  <c r="A34" i="77"/>
  <c r="N33" i="77"/>
  <c r="M33" i="77"/>
  <c r="L33" i="77"/>
  <c r="K33" i="77"/>
  <c r="J33" i="77"/>
  <c r="I33" i="77"/>
  <c r="H33" i="77"/>
  <c r="G33" i="77"/>
  <c r="F33" i="77"/>
  <c r="E33" i="77"/>
  <c r="D33" i="77"/>
  <c r="C33" i="77"/>
  <c r="B33" i="77"/>
  <c r="A33" i="77"/>
  <c r="N32" i="77"/>
  <c r="M32" i="77"/>
  <c r="L32" i="77"/>
  <c r="K32" i="77"/>
  <c r="J32" i="77"/>
  <c r="I32" i="77"/>
  <c r="H32" i="77"/>
  <c r="G32" i="77"/>
  <c r="D32" i="77"/>
  <c r="E32" i="77"/>
  <c r="F32" i="77"/>
  <c r="C32" i="77"/>
  <c r="B32" i="77"/>
  <c r="A32" i="77"/>
  <c r="N31" i="77"/>
  <c r="M31" i="77"/>
  <c r="L31" i="77"/>
  <c r="K31" i="77"/>
  <c r="J31" i="77"/>
  <c r="I31" i="77"/>
  <c r="H31" i="77"/>
  <c r="G31" i="77"/>
  <c r="F31" i="77"/>
  <c r="E31" i="77"/>
  <c r="D31" i="77"/>
  <c r="C31" i="77"/>
  <c r="B31" i="77"/>
  <c r="A31" i="77"/>
  <c r="N30" i="77"/>
  <c r="M30" i="77"/>
  <c r="L30" i="77"/>
  <c r="K30" i="77"/>
  <c r="J30" i="77"/>
  <c r="I30" i="77"/>
  <c r="H30" i="77"/>
  <c r="O30" i="77"/>
  <c r="P30" i="77"/>
  <c r="G30" i="77"/>
  <c r="F30" i="77"/>
  <c r="E30" i="77"/>
  <c r="D30" i="77"/>
  <c r="C30" i="77"/>
  <c r="B30" i="77"/>
  <c r="A30" i="77"/>
  <c r="N29" i="77"/>
  <c r="M29" i="77"/>
  <c r="L29" i="77"/>
  <c r="K29" i="77"/>
  <c r="J29" i="77"/>
  <c r="I29" i="77"/>
  <c r="H29" i="77"/>
  <c r="G29" i="77"/>
  <c r="F29" i="77"/>
  <c r="E29" i="77"/>
  <c r="D29" i="77"/>
  <c r="C29" i="77"/>
  <c r="B29" i="77"/>
  <c r="A29" i="77"/>
  <c r="N28" i="77"/>
  <c r="M28" i="77"/>
  <c r="L28" i="77"/>
  <c r="K28" i="77"/>
  <c r="J28" i="77"/>
  <c r="I28" i="77"/>
  <c r="H28" i="77"/>
  <c r="G28" i="77"/>
  <c r="D28" i="77"/>
  <c r="E28" i="77"/>
  <c r="O28" i="77"/>
  <c r="P28" i="77"/>
  <c r="F28" i="77"/>
  <c r="C28" i="77"/>
  <c r="B28" i="77"/>
  <c r="A28" i="77"/>
  <c r="N27" i="77"/>
  <c r="M27" i="77"/>
  <c r="L27" i="77"/>
  <c r="K27" i="77"/>
  <c r="J27" i="77"/>
  <c r="I27" i="77"/>
  <c r="H27" i="77"/>
  <c r="G27" i="77"/>
  <c r="F27" i="77"/>
  <c r="E27" i="77"/>
  <c r="D27" i="77"/>
  <c r="O27" i="77"/>
  <c r="P27" i="77"/>
  <c r="C27" i="77"/>
  <c r="B27" i="77"/>
  <c r="A27" i="77"/>
  <c r="N26" i="77"/>
  <c r="M26" i="77"/>
  <c r="L26" i="77"/>
  <c r="K26" i="77"/>
  <c r="J26" i="77"/>
  <c r="I26" i="77"/>
  <c r="H26" i="77"/>
  <c r="G26" i="77"/>
  <c r="F26" i="77"/>
  <c r="E26" i="77"/>
  <c r="D26" i="77"/>
  <c r="C26" i="77"/>
  <c r="B26" i="77"/>
  <c r="A26" i="77"/>
  <c r="N25" i="77"/>
  <c r="M25" i="77"/>
  <c r="L25" i="77"/>
  <c r="K25" i="77"/>
  <c r="J25" i="77"/>
  <c r="I25" i="77"/>
  <c r="H25" i="77"/>
  <c r="G25" i="77"/>
  <c r="F25" i="77"/>
  <c r="E25" i="77"/>
  <c r="D25" i="77"/>
  <c r="C25" i="77"/>
  <c r="B25" i="77"/>
  <c r="A25" i="77"/>
  <c r="N24" i="77"/>
  <c r="M24" i="77"/>
  <c r="L24" i="77"/>
  <c r="K24" i="77"/>
  <c r="J24" i="77"/>
  <c r="I24" i="77"/>
  <c r="H24" i="77"/>
  <c r="G24" i="77"/>
  <c r="D24" i="77"/>
  <c r="E24" i="77"/>
  <c r="F24" i="77"/>
  <c r="O24" i="77"/>
  <c r="P24" i="77"/>
  <c r="C24" i="77"/>
  <c r="B24" i="77"/>
  <c r="A24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B23" i="77"/>
  <c r="A23" i="77"/>
  <c r="I22" i="77"/>
  <c r="E22" i="77"/>
  <c r="D22" i="77"/>
  <c r="O22" i="77"/>
  <c r="P22" i="77"/>
  <c r="C22" i="77"/>
  <c r="B22" i="77"/>
  <c r="A22" i="77"/>
  <c r="N21" i="77"/>
  <c r="M21" i="77"/>
  <c r="L21" i="77"/>
  <c r="K21" i="77"/>
  <c r="J21" i="77"/>
  <c r="I21" i="77"/>
  <c r="H21" i="77"/>
  <c r="G21" i="77"/>
  <c r="F21" i="77"/>
  <c r="E21" i="77"/>
  <c r="D21" i="77"/>
  <c r="C21" i="77"/>
  <c r="B21" i="77"/>
  <c r="A21" i="77"/>
  <c r="N20" i="77"/>
  <c r="M20" i="77"/>
  <c r="L20" i="77"/>
  <c r="K20" i="77"/>
  <c r="J20" i="77"/>
  <c r="I20" i="77"/>
  <c r="H20" i="77"/>
  <c r="G20" i="77"/>
  <c r="D20" i="77"/>
  <c r="E20" i="77"/>
  <c r="F20" i="77"/>
  <c r="O20" i="77"/>
  <c r="P20" i="77"/>
  <c r="C20" i="77"/>
  <c r="B20" i="77"/>
  <c r="A20" i="77"/>
  <c r="D19" i="77"/>
  <c r="C19" i="77"/>
  <c r="B19" i="77"/>
  <c r="A19" i="77"/>
  <c r="N18" i="77"/>
  <c r="M18" i="77"/>
  <c r="L18" i="77"/>
  <c r="K18" i="77"/>
  <c r="J18" i="77"/>
  <c r="O18" i="77"/>
  <c r="P18" i="77"/>
  <c r="I18" i="77"/>
  <c r="H18" i="77"/>
  <c r="G18" i="77"/>
  <c r="F18" i="77"/>
  <c r="E18" i="77"/>
  <c r="D18" i="77"/>
  <c r="C18" i="77"/>
  <c r="B18" i="77"/>
  <c r="A18" i="77"/>
  <c r="N17" i="77"/>
  <c r="M17" i="77"/>
  <c r="L17" i="77"/>
  <c r="K17" i="77"/>
  <c r="J17" i="77"/>
  <c r="I17" i="77"/>
  <c r="H17" i="77"/>
  <c r="G17" i="77"/>
  <c r="F17" i="77"/>
  <c r="E17" i="77"/>
  <c r="D17" i="77"/>
  <c r="O17" i="77"/>
  <c r="P17" i="77"/>
  <c r="C17" i="77"/>
  <c r="B17" i="77"/>
  <c r="A17" i="77"/>
  <c r="N16" i="77"/>
  <c r="M16" i="77"/>
  <c r="L16" i="77"/>
  <c r="K16" i="77"/>
  <c r="J16" i="77"/>
  <c r="I16" i="77"/>
  <c r="H16" i="77"/>
  <c r="G16" i="77"/>
  <c r="D16" i="77"/>
  <c r="O16" i="77"/>
  <c r="P16" i="77"/>
  <c r="E16" i="77"/>
  <c r="F16" i="77"/>
  <c r="C16" i="77"/>
  <c r="B16" i="77"/>
  <c r="A16" i="77"/>
  <c r="N15" i="77"/>
  <c r="M15" i="77"/>
  <c r="L15" i="77"/>
  <c r="K15" i="77"/>
  <c r="J15" i="77"/>
  <c r="I15" i="77"/>
  <c r="H15" i="77"/>
  <c r="G15" i="77"/>
  <c r="F15" i="77"/>
  <c r="E15" i="77"/>
  <c r="D15" i="77"/>
  <c r="C15" i="77"/>
  <c r="B15" i="77"/>
  <c r="A15" i="77"/>
  <c r="N14" i="77"/>
  <c r="M14" i="77"/>
  <c r="L14" i="77"/>
  <c r="K14" i="77"/>
  <c r="J14" i="77"/>
  <c r="I14" i="77"/>
  <c r="H14" i="77"/>
  <c r="G14" i="77"/>
  <c r="F14" i="77"/>
  <c r="E14" i="77"/>
  <c r="D14" i="77"/>
  <c r="C14" i="77"/>
  <c r="B14" i="77"/>
  <c r="A14" i="77"/>
  <c r="N13" i="77"/>
  <c r="M13" i="77"/>
  <c r="L13" i="77"/>
  <c r="K13" i="77"/>
  <c r="J13" i="77"/>
  <c r="I13" i="77"/>
  <c r="H13" i="77"/>
  <c r="G13" i="77"/>
  <c r="F13" i="77"/>
  <c r="E13" i="77"/>
  <c r="D13" i="77"/>
  <c r="O13" i="77"/>
  <c r="P13" i="77"/>
  <c r="C13" i="77"/>
  <c r="B13" i="77"/>
  <c r="A13" i="77"/>
  <c r="N12" i="77"/>
  <c r="M12" i="77"/>
  <c r="L12" i="77"/>
  <c r="K12" i="77"/>
  <c r="J12" i="77"/>
  <c r="I12" i="77"/>
  <c r="H12" i="77"/>
  <c r="G12" i="77"/>
  <c r="D12" i="77"/>
  <c r="E12" i="77"/>
  <c r="F12" i="77"/>
  <c r="C12" i="77"/>
  <c r="B12" i="77"/>
  <c r="A12" i="77"/>
  <c r="N11" i="77"/>
  <c r="M11" i="77"/>
  <c r="L11" i="77"/>
  <c r="K11" i="77"/>
  <c r="J11" i="77"/>
  <c r="I11" i="77"/>
  <c r="H11" i="77"/>
  <c r="G11" i="77"/>
  <c r="F11" i="77"/>
  <c r="E11" i="77"/>
  <c r="D11" i="77"/>
  <c r="C11" i="77"/>
  <c r="B11" i="77"/>
  <c r="A11" i="77"/>
  <c r="N10" i="77"/>
  <c r="M10" i="77"/>
  <c r="L10" i="77"/>
  <c r="K10" i="77"/>
  <c r="J10" i="77"/>
  <c r="I10" i="77"/>
  <c r="H10" i="77"/>
  <c r="G10" i="77"/>
  <c r="F10" i="77"/>
  <c r="E10" i="77"/>
  <c r="D10" i="77"/>
  <c r="C10" i="77"/>
  <c r="B10" i="77"/>
  <c r="A10" i="77"/>
  <c r="N9" i="77"/>
  <c r="M9" i="77"/>
  <c r="L9" i="77"/>
  <c r="K9" i="77"/>
  <c r="J9" i="77"/>
  <c r="I9" i="77"/>
  <c r="H9" i="77"/>
  <c r="G9" i="77"/>
  <c r="F9" i="77"/>
  <c r="E9" i="77"/>
  <c r="D9" i="77"/>
  <c r="C9" i="77"/>
  <c r="B9" i="77"/>
  <c r="A9" i="77"/>
  <c r="N8" i="77"/>
  <c r="M8" i="77"/>
  <c r="L8" i="77"/>
  <c r="K8" i="77"/>
  <c r="J8" i="77"/>
  <c r="I8" i="77"/>
  <c r="H8" i="77"/>
  <c r="G8" i="77"/>
  <c r="F8" i="77"/>
  <c r="O8" i="77"/>
  <c r="P8" i="77"/>
  <c r="E8" i="77"/>
  <c r="D8" i="77"/>
  <c r="C8" i="77"/>
  <c r="B8" i="77"/>
  <c r="A8" i="77"/>
  <c r="O126" i="77"/>
  <c r="P126" i="77"/>
  <c r="O124" i="77"/>
  <c r="P124" i="77"/>
  <c r="O100" i="77"/>
  <c r="P100" i="77"/>
  <c r="O118" i="77"/>
  <c r="P118" i="77"/>
  <c r="P86" i="77"/>
  <c r="O50" i="77"/>
  <c r="P50" i="77"/>
  <c r="P92" i="77"/>
  <c r="O120" i="77"/>
  <c r="P120" i="77"/>
  <c r="O70" i="77"/>
  <c r="P70" i="77"/>
  <c r="O34" i="77"/>
  <c r="P34" i="77"/>
  <c r="P104" i="77"/>
  <c r="O66" i="77"/>
  <c r="P66" i="77"/>
  <c r="P38" i="77"/>
  <c r="P53" i="77"/>
  <c r="O57" i="77"/>
  <c r="P57" i="77"/>
  <c r="P61" i="77"/>
  <c r="P44" i="77"/>
  <c r="O48" i="77"/>
  <c r="P48" i="77"/>
  <c r="O52" i="77"/>
  <c r="P52" i="77"/>
  <c r="O64" i="77"/>
  <c r="P64" i="77"/>
  <c r="P68" i="77"/>
  <c r="P76" i="77"/>
  <c r="O73" i="77"/>
  <c r="P73" i="77"/>
  <c r="P43" i="77"/>
  <c r="P51" i="77"/>
  <c r="O55" i="77"/>
  <c r="P55" i="77"/>
  <c r="O71" i="77"/>
  <c r="P71" i="77"/>
  <c r="P75" i="77"/>
  <c r="P81" i="77"/>
  <c r="O83" i="77"/>
  <c r="P83" i="77"/>
  <c r="P85" i="77"/>
  <c r="P99" i="77"/>
  <c r="O101" i="77"/>
  <c r="P101" i="77"/>
  <c r="P103" i="77"/>
  <c r="P107" i="77"/>
  <c r="O109" i="77"/>
  <c r="P109" i="77"/>
  <c r="O111" i="77"/>
  <c r="P111" i="77"/>
  <c r="P115" i="77"/>
  <c r="O117" i="77"/>
  <c r="P117" i="77"/>
  <c r="P119" i="77"/>
  <c r="P123" i="77"/>
  <c r="O125" i="77"/>
  <c r="P125" i="77"/>
  <c r="D10" i="8"/>
  <c r="D11" i="8"/>
  <c r="D17" i="8"/>
  <c r="F17" i="8"/>
  <c r="D12" i="8"/>
  <c r="D13" i="8"/>
  <c r="D14" i="8"/>
  <c r="D15" i="8"/>
  <c r="D16" i="8"/>
  <c r="F16" i="8"/>
  <c r="C20" i="8"/>
  <c r="C21" i="8"/>
  <c r="C25" i="8"/>
  <c r="F25" i="8"/>
  <c r="C22" i="8"/>
  <c r="C23" i="8"/>
  <c r="C24" i="8"/>
  <c r="F24" i="8"/>
  <c r="D30" i="8"/>
  <c r="D31" i="8"/>
  <c r="D32" i="8"/>
  <c r="D33" i="8"/>
  <c r="D34" i="8"/>
  <c r="D35" i="8"/>
  <c r="D36" i="8"/>
  <c r="F36" i="8"/>
  <c r="E40" i="8"/>
  <c r="E41" i="8"/>
  <c r="E42" i="8"/>
  <c r="E43" i="8"/>
  <c r="E44" i="8"/>
  <c r="F44" i="8"/>
  <c r="D48" i="8"/>
  <c r="D49" i="8"/>
  <c r="D50" i="8"/>
  <c r="D51" i="8"/>
  <c r="D52" i="8"/>
  <c r="D53" i="8"/>
  <c r="D54" i="8"/>
  <c r="F54" i="8"/>
  <c r="E60" i="8"/>
  <c r="E61" i="8"/>
  <c r="E65" i="8"/>
  <c r="F65" i="8"/>
  <c r="E62" i="8"/>
  <c r="E63" i="8"/>
  <c r="E64" i="8"/>
  <c r="F64" i="8"/>
  <c r="C68" i="8"/>
  <c r="C69" i="8"/>
  <c r="C70" i="8"/>
  <c r="C71" i="8"/>
  <c r="C73" i="8"/>
  <c r="F73" i="8"/>
  <c r="C72" i="8"/>
  <c r="F72" i="8"/>
  <c r="E76" i="8"/>
  <c r="E77" i="8"/>
  <c r="E81" i="8"/>
  <c r="E78" i="8"/>
  <c r="E79" i="8"/>
  <c r="E80" i="8"/>
  <c r="F80" i="8"/>
  <c r="D37" i="8"/>
  <c r="F37" i="8"/>
  <c r="F81" i="8"/>
  <c r="C10" i="10"/>
  <c r="C17" i="10"/>
  <c r="D10" i="10"/>
  <c r="E10" i="10"/>
  <c r="F10" i="10"/>
  <c r="G10" i="10"/>
  <c r="H10" i="10"/>
  <c r="I10" i="10"/>
  <c r="C11" i="10"/>
  <c r="D11" i="10"/>
  <c r="D17" i="10"/>
  <c r="E11" i="10"/>
  <c r="F11" i="10"/>
  <c r="G11" i="10"/>
  <c r="H11" i="10"/>
  <c r="I11" i="10"/>
  <c r="C12" i="10"/>
  <c r="D12" i="10"/>
  <c r="E12" i="10"/>
  <c r="F12" i="10"/>
  <c r="G12" i="10"/>
  <c r="H12" i="10"/>
  <c r="I12" i="10"/>
  <c r="C13" i="10"/>
  <c r="D13" i="10"/>
  <c r="E13" i="10"/>
  <c r="F13" i="10"/>
  <c r="G13" i="10"/>
  <c r="H13" i="10"/>
  <c r="I13" i="10"/>
  <c r="C14" i="10"/>
  <c r="D14" i="10"/>
  <c r="E14" i="10"/>
  <c r="F14" i="10"/>
  <c r="G14" i="10"/>
  <c r="H14" i="10"/>
  <c r="I14" i="10"/>
  <c r="C15" i="10"/>
  <c r="D15" i="10"/>
  <c r="E15" i="10"/>
  <c r="F15" i="10"/>
  <c r="G15" i="10"/>
  <c r="H15" i="10"/>
  <c r="I15" i="10"/>
  <c r="C16" i="10"/>
  <c r="D16" i="10"/>
  <c r="E16" i="10"/>
  <c r="F16" i="10"/>
  <c r="G16" i="10"/>
  <c r="H16" i="10"/>
  <c r="J16" i="10"/>
  <c r="I16" i="10"/>
  <c r="C20" i="10"/>
  <c r="D20" i="10"/>
  <c r="E20" i="10"/>
  <c r="F20" i="10"/>
  <c r="G20" i="10"/>
  <c r="H20" i="10"/>
  <c r="I20" i="10"/>
  <c r="C21" i="10"/>
  <c r="D21" i="10"/>
  <c r="E21" i="10"/>
  <c r="F21" i="10"/>
  <c r="G21" i="10"/>
  <c r="H21" i="10"/>
  <c r="I21" i="10"/>
  <c r="C22" i="10"/>
  <c r="D22" i="10"/>
  <c r="E22" i="10"/>
  <c r="F22" i="10"/>
  <c r="G22" i="10"/>
  <c r="H22" i="10"/>
  <c r="I22" i="10"/>
  <c r="C23" i="10"/>
  <c r="D23" i="10"/>
  <c r="E23" i="10"/>
  <c r="F23" i="10"/>
  <c r="G23" i="10"/>
  <c r="H23" i="10"/>
  <c r="H25" i="10"/>
  <c r="I23" i="10"/>
  <c r="C24" i="10"/>
  <c r="D24" i="10"/>
  <c r="E24" i="10"/>
  <c r="F24" i="10"/>
  <c r="G24" i="10"/>
  <c r="H24" i="10"/>
  <c r="I24" i="10"/>
  <c r="C30" i="10"/>
  <c r="D30" i="10"/>
  <c r="E30" i="10"/>
  <c r="F30" i="10"/>
  <c r="G30" i="10"/>
  <c r="H30" i="10"/>
  <c r="I30" i="10"/>
  <c r="C31" i="10"/>
  <c r="C37" i="10"/>
  <c r="D31" i="10"/>
  <c r="E31" i="10"/>
  <c r="F31" i="10"/>
  <c r="G31" i="10"/>
  <c r="H31" i="10"/>
  <c r="I31" i="10"/>
  <c r="I37" i="10"/>
  <c r="C32" i="10"/>
  <c r="D32" i="10"/>
  <c r="E32" i="10"/>
  <c r="F32" i="10"/>
  <c r="G32" i="10"/>
  <c r="H32" i="10"/>
  <c r="I32" i="10"/>
  <c r="C33" i="10"/>
  <c r="D33" i="10"/>
  <c r="E33" i="10"/>
  <c r="E37" i="10"/>
  <c r="F33" i="10"/>
  <c r="G33" i="10"/>
  <c r="H33" i="10"/>
  <c r="I33" i="10"/>
  <c r="C34" i="10"/>
  <c r="D34" i="10"/>
  <c r="E34" i="10"/>
  <c r="F34" i="10"/>
  <c r="G34" i="10"/>
  <c r="H34" i="10"/>
  <c r="I34" i="10"/>
  <c r="C35" i="10"/>
  <c r="D35" i="10"/>
  <c r="E35" i="10"/>
  <c r="F35" i="10"/>
  <c r="G35" i="10"/>
  <c r="H35" i="10"/>
  <c r="I35" i="10"/>
  <c r="C36" i="10"/>
  <c r="D36" i="10"/>
  <c r="J36" i="10"/>
  <c r="E36" i="10"/>
  <c r="F36" i="10"/>
  <c r="G36" i="10"/>
  <c r="H36" i="10"/>
  <c r="I36" i="10"/>
  <c r="C40" i="10"/>
  <c r="D40" i="10"/>
  <c r="E40" i="10"/>
  <c r="E45" i="10"/>
  <c r="F40" i="10"/>
  <c r="F45" i="10"/>
  <c r="G40" i="10"/>
  <c r="H40" i="10"/>
  <c r="I40" i="10"/>
  <c r="C41" i="10"/>
  <c r="D41" i="10"/>
  <c r="E41" i="10"/>
  <c r="F41" i="10"/>
  <c r="G41" i="10"/>
  <c r="H41" i="10"/>
  <c r="H45" i="10"/>
  <c r="I41" i="10"/>
  <c r="C42" i="10"/>
  <c r="D42" i="10"/>
  <c r="E42" i="10"/>
  <c r="F42" i="10"/>
  <c r="G42" i="10"/>
  <c r="H42" i="10"/>
  <c r="I42" i="10"/>
  <c r="C43" i="10"/>
  <c r="D43" i="10"/>
  <c r="D45" i="10"/>
  <c r="E43" i="10"/>
  <c r="F43" i="10"/>
  <c r="G43" i="10"/>
  <c r="H43" i="10"/>
  <c r="I43" i="10"/>
  <c r="C44" i="10"/>
  <c r="J44" i="10"/>
  <c r="D44" i="10"/>
  <c r="E44" i="10"/>
  <c r="F44" i="10"/>
  <c r="G44" i="10"/>
  <c r="H44" i="10"/>
  <c r="I44" i="10"/>
  <c r="C48" i="10"/>
  <c r="C55" i="10"/>
  <c r="D48" i="10"/>
  <c r="E48" i="10"/>
  <c r="F48" i="10"/>
  <c r="F55" i="10"/>
  <c r="G48" i="10"/>
  <c r="H48" i="10"/>
  <c r="I48" i="10"/>
  <c r="C49" i="10"/>
  <c r="D49" i="10"/>
  <c r="E49" i="10"/>
  <c r="F49" i="10"/>
  <c r="G49" i="10"/>
  <c r="H49" i="10"/>
  <c r="I49" i="10"/>
  <c r="C50" i="10"/>
  <c r="D50" i="10"/>
  <c r="E50" i="10"/>
  <c r="F50" i="10"/>
  <c r="G50" i="10"/>
  <c r="H50" i="10"/>
  <c r="I50" i="10"/>
  <c r="C51" i="10"/>
  <c r="D51" i="10"/>
  <c r="E51" i="10"/>
  <c r="F51" i="10"/>
  <c r="G51" i="10"/>
  <c r="H51" i="10"/>
  <c r="I51" i="10"/>
  <c r="I55" i="10"/>
  <c r="C52" i="10"/>
  <c r="D52" i="10"/>
  <c r="E52" i="10"/>
  <c r="F52" i="10"/>
  <c r="G52" i="10"/>
  <c r="H52" i="10"/>
  <c r="I52" i="10"/>
  <c r="C53" i="10"/>
  <c r="D53" i="10"/>
  <c r="E53" i="10"/>
  <c r="F53" i="10"/>
  <c r="G53" i="10"/>
  <c r="H53" i="10"/>
  <c r="I53" i="10"/>
  <c r="C54" i="10"/>
  <c r="D54" i="10"/>
  <c r="E54" i="10"/>
  <c r="F54" i="10"/>
  <c r="G54" i="10"/>
  <c r="H54" i="10"/>
  <c r="I54" i="10"/>
  <c r="C60" i="10"/>
  <c r="C65" i="10"/>
  <c r="D60" i="10"/>
  <c r="E60" i="10"/>
  <c r="F60" i="10"/>
  <c r="G60" i="10"/>
  <c r="H60" i="10"/>
  <c r="I60" i="10"/>
  <c r="I65" i="10"/>
  <c r="C61" i="10"/>
  <c r="D61" i="10"/>
  <c r="D65" i="10"/>
  <c r="E61" i="10"/>
  <c r="F61" i="10"/>
  <c r="G61" i="10"/>
  <c r="H61" i="10"/>
  <c r="I61" i="10"/>
  <c r="C62" i="10"/>
  <c r="D62" i="10"/>
  <c r="E62" i="10"/>
  <c r="E65" i="10"/>
  <c r="F62" i="10"/>
  <c r="G62" i="10"/>
  <c r="H62" i="10"/>
  <c r="I62" i="10"/>
  <c r="C63" i="10"/>
  <c r="D63" i="10"/>
  <c r="E63" i="10"/>
  <c r="F63" i="10"/>
  <c r="G63" i="10"/>
  <c r="H63" i="10"/>
  <c r="H65" i="10"/>
  <c r="I63" i="10"/>
  <c r="C64" i="10"/>
  <c r="D64" i="10"/>
  <c r="E64" i="10"/>
  <c r="F64" i="10"/>
  <c r="G64" i="10"/>
  <c r="G65" i="10"/>
  <c r="H64" i="10"/>
  <c r="I64" i="10"/>
  <c r="C68" i="10"/>
  <c r="D68" i="10"/>
  <c r="E68" i="10"/>
  <c r="F68" i="10"/>
  <c r="F73" i="10"/>
  <c r="G68" i="10"/>
  <c r="G73" i="10"/>
  <c r="H68" i="10"/>
  <c r="I68" i="10"/>
  <c r="C69" i="10"/>
  <c r="D69" i="10"/>
  <c r="E69" i="10"/>
  <c r="F69" i="10"/>
  <c r="G69" i="10"/>
  <c r="H69" i="10"/>
  <c r="I69" i="10"/>
  <c r="I73" i="10"/>
  <c r="C70" i="10"/>
  <c r="D70" i="10"/>
  <c r="E70" i="10"/>
  <c r="F70" i="10"/>
  <c r="G70" i="10"/>
  <c r="H70" i="10"/>
  <c r="I70" i="10"/>
  <c r="C71" i="10"/>
  <c r="D71" i="10"/>
  <c r="E71" i="10"/>
  <c r="E73" i="10"/>
  <c r="F71" i="10"/>
  <c r="G71" i="10"/>
  <c r="H71" i="10"/>
  <c r="I71" i="10"/>
  <c r="C72" i="10"/>
  <c r="J72" i="10"/>
  <c r="D72" i="10"/>
  <c r="E72" i="10"/>
  <c r="F72" i="10"/>
  <c r="G72" i="10"/>
  <c r="H72" i="10"/>
  <c r="I72" i="10"/>
  <c r="C76" i="10"/>
  <c r="D76" i="10"/>
  <c r="D81" i="10"/>
  <c r="E76" i="10"/>
  <c r="F76" i="10"/>
  <c r="G76" i="10"/>
  <c r="H76" i="10"/>
  <c r="I76" i="10"/>
  <c r="C77" i="10"/>
  <c r="D77" i="10"/>
  <c r="E77" i="10"/>
  <c r="F77" i="10"/>
  <c r="G77" i="10"/>
  <c r="H77" i="10"/>
  <c r="H81" i="10"/>
  <c r="I77" i="10"/>
  <c r="C78" i="10"/>
  <c r="D78" i="10"/>
  <c r="E78" i="10"/>
  <c r="F78" i="10"/>
  <c r="G78" i="10"/>
  <c r="H78" i="10"/>
  <c r="I78" i="10"/>
  <c r="C79" i="10"/>
  <c r="D79" i="10"/>
  <c r="E79" i="10"/>
  <c r="F79" i="10"/>
  <c r="G79" i="10"/>
  <c r="H79" i="10"/>
  <c r="I79" i="10"/>
  <c r="C80" i="10"/>
  <c r="D80" i="10"/>
  <c r="E80" i="10"/>
  <c r="F80" i="10"/>
  <c r="G80" i="10"/>
  <c r="J80" i="10"/>
  <c r="H80" i="10"/>
  <c r="I80" i="10"/>
  <c r="J54" i="10"/>
  <c r="H55" i="10"/>
  <c r="D55" i="10"/>
  <c r="F37" i="10"/>
  <c r="H37" i="10"/>
  <c r="D37" i="10"/>
  <c r="I25" i="10"/>
  <c r="C81" i="10"/>
  <c r="J64" i="10"/>
  <c r="F65" i="10"/>
  <c r="G37" i="10"/>
  <c r="C25" i="10"/>
  <c r="I17" i="10"/>
  <c r="C10" i="12"/>
  <c r="D10" i="12"/>
  <c r="D17" i="12"/>
  <c r="E10" i="12"/>
  <c r="F10" i="12"/>
  <c r="G10" i="12"/>
  <c r="H10" i="12"/>
  <c r="I10" i="12"/>
  <c r="C11" i="12"/>
  <c r="C17" i="12"/>
  <c r="D11" i="12"/>
  <c r="E11" i="12"/>
  <c r="E17" i="12"/>
  <c r="F11" i="12"/>
  <c r="G11" i="12"/>
  <c r="H11" i="12"/>
  <c r="I11" i="12"/>
  <c r="C12" i="12"/>
  <c r="D12" i="12"/>
  <c r="E12" i="12"/>
  <c r="F12" i="12"/>
  <c r="F17" i="12"/>
  <c r="G12" i="12"/>
  <c r="H12" i="12"/>
  <c r="I12" i="12"/>
  <c r="C13" i="12"/>
  <c r="D13" i="12"/>
  <c r="E13" i="12"/>
  <c r="F13" i="12"/>
  <c r="G13" i="12"/>
  <c r="G17" i="12"/>
  <c r="H13" i="12"/>
  <c r="I13" i="12"/>
  <c r="C14" i="12"/>
  <c r="D14" i="12"/>
  <c r="E14" i="12"/>
  <c r="F14" i="12"/>
  <c r="G14" i="12"/>
  <c r="H14" i="12"/>
  <c r="I14" i="12"/>
  <c r="C15" i="12"/>
  <c r="D15" i="12"/>
  <c r="E15" i="12"/>
  <c r="F15" i="12"/>
  <c r="G15" i="12"/>
  <c r="H15" i="12"/>
  <c r="I15" i="12"/>
  <c r="C16" i="12"/>
  <c r="D16" i="12"/>
  <c r="E16" i="12"/>
  <c r="F16" i="12"/>
  <c r="G16" i="12"/>
  <c r="H16" i="12"/>
  <c r="I16" i="12"/>
  <c r="C20" i="12"/>
  <c r="C25" i="12"/>
  <c r="D20" i="12"/>
  <c r="E20" i="12"/>
  <c r="F20" i="12"/>
  <c r="G20" i="12"/>
  <c r="H20" i="12"/>
  <c r="I20" i="12"/>
  <c r="C21" i="12"/>
  <c r="D21" i="12"/>
  <c r="D25" i="12"/>
  <c r="E21" i="12"/>
  <c r="F21" i="12"/>
  <c r="G21" i="12"/>
  <c r="H21" i="12"/>
  <c r="I21" i="12"/>
  <c r="C22" i="12"/>
  <c r="D22" i="12"/>
  <c r="E22" i="12"/>
  <c r="E25" i="12"/>
  <c r="F22" i="12"/>
  <c r="G22" i="12"/>
  <c r="H22" i="12"/>
  <c r="I22" i="12"/>
  <c r="C23" i="12"/>
  <c r="D23" i="12"/>
  <c r="E23" i="12"/>
  <c r="F23" i="12"/>
  <c r="F25" i="12"/>
  <c r="G23" i="12"/>
  <c r="H23" i="12"/>
  <c r="I23" i="12"/>
  <c r="C24" i="12"/>
  <c r="D24" i="12"/>
  <c r="E24" i="12"/>
  <c r="F24" i="12"/>
  <c r="G24" i="12"/>
  <c r="H24" i="12"/>
  <c r="I24" i="12"/>
  <c r="C30" i="12"/>
  <c r="D30" i="12"/>
  <c r="D37" i="12"/>
  <c r="E30" i="12"/>
  <c r="F30" i="12"/>
  <c r="F37" i="12"/>
  <c r="G30" i="12"/>
  <c r="H30" i="12"/>
  <c r="H37" i="12"/>
  <c r="I30" i="12"/>
  <c r="C31" i="12"/>
  <c r="D31" i="12"/>
  <c r="E31" i="12"/>
  <c r="F31" i="12"/>
  <c r="G31" i="12"/>
  <c r="H31" i="12"/>
  <c r="I31" i="12"/>
  <c r="I37" i="12"/>
  <c r="C32" i="12"/>
  <c r="D32" i="12"/>
  <c r="E32" i="12"/>
  <c r="F32" i="12"/>
  <c r="G32" i="12"/>
  <c r="H32" i="12"/>
  <c r="I32" i="12"/>
  <c r="C33" i="12"/>
  <c r="D33" i="12"/>
  <c r="E33" i="12"/>
  <c r="F33" i="12"/>
  <c r="G33" i="12"/>
  <c r="H33" i="12"/>
  <c r="I33" i="12"/>
  <c r="C34" i="12"/>
  <c r="D34" i="12"/>
  <c r="E34" i="12"/>
  <c r="F34" i="12"/>
  <c r="G34" i="12"/>
  <c r="H34" i="12"/>
  <c r="I34" i="12"/>
  <c r="C35" i="12"/>
  <c r="D35" i="12"/>
  <c r="E35" i="12"/>
  <c r="E37" i="12"/>
  <c r="F35" i="12"/>
  <c r="G35" i="12"/>
  <c r="H35" i="12"/>
  <c r="I35" i="12"/>
  <c r="C36" i="12"/>
  <c r="D36" i="12"/>
  <c r="E36" i="12"/>
  <c r="F36" i="12"/>
  <c r="J36" i="12"/>
  <c r="G36" i="12"/>
  <c r="H36" i="12"/>
  <c r="I36" i="12"/>
  <c r="C40" i="12"/>
  <c r="D40" i="12"/>
  <c r="E40" i="12"/>
  <c r="F40" i="12"/>
  <c r="G40" i="12"/>
  <c r="G45" i="12"/>
  <c r="H40" i="12"/>
  <c r="I40" i="12"/>
  <c r="C41" i="12"/>
  <c r="D41" i="12"/>
  <c r="E41" i="12"/>
  <c r="F41" i="12"/>
  <c r="G41" i="12"/>
  <c r="H41" i="12"/>
  <c r="H45" i="12"/>
  <c r="I41" i="12"/>
  <c r="C42" i="12"/>
  <c r="D42" i="12"/>
  <c r="E42" i="12"/>
  <c r="F42" i="12"/>
  <c r="G42" i="12"/>
  <c r="H42" i="12"/>
  <c r="I42" i="12"/>
  <c r="I45" i="12"/>
  <c r="C43" i="12"/>
  <c r="D43" i="12"/>
  <c r="E43" i="12"/>
  <c r="F43" i="12"/>
  <c r="G43" i="12"/>
  <c r="H43" i="12"/>
  <c r="I43" i="12"/>
  <c r="C44" i="12"/>
  <c r="J44" i="12"/>
  <c r="D44" i="12"/>
  <c r="E44" i="12"/>
  <c r="F44" i="12"/>
  <c r="G44" i="12"/>
  <c r="H44" i="12"/>
  <c r="I44" i="12"/>
  <c r="C48" i="12"/>
  <c r="D48" i="12"/>
  <c r="D55" i="12"/>
  <c r="E48" i="12"/>
  <c r="F48" i="12"/>
  <c r="G48" i="12"/>
  <c r="H48" i="12"/>
  <c r="I48" i="12"/>
  <c r="C49" i="12"/>
  <c r="D49" i="12"/>
  <c r="E49" i="12"/>
  <c r="E55" i="12"/>
  <c r="F49" i="12"/>
  <c r="G49" i="12"/>
  <c r="H49" i="12"/>
  <c r="I49" i="12"/>
  <c r="I55" i="12"/>
  <c r="C50" i="12"/>
  <c r="D50" i="12"/>
  <c r="E50" i="12"/>
  <c r="F50" i="12"/>
  <c r="F55" i="12"/>
  <c r="G50" i="12"/>
  <c r="H50" i="12"/>
  <c r="I50" i="12"/>
  <c r="C51" i="12"/>
  <c r="D51" i="12"/>
  <c r="E51" i="12"/>
  <c r="F51" i="12"/>
  <c r="G51" i="12"/>
  <c r="G55" i="12"/>
  <c r="H51" i="12"/>
  <c r="I51" i="12"/>
  <c r="C52" i="12"/>
  <c r="D52" i="12"/>
  <c r="E52" i="12"/>
  <c r="F52" i="12"/>
  <c r="G52" i="12"/>
  <c r="H52" i="12"/>
  <c r="H55" i="12"/>
  <c r="I52" i="12"/>
  <c r="C53" i="12"/>
  <c r="D53" i="12"/>
  <c r="E53" i="12"/>
  <c r="F53" i="12"/>
  <c r="G53" i="12"/>
  <c r="H53" i="12"/>
  <c r="I53" i="12"/>
  <c r="C54" i="12"/>
  <c r="D54" i="12"/>
  <c r="E54" i="12"/>
  <c r="F54" i="12"/>
  <c r="G54" i="12"/>
  <c r="H54" i="12"/>
  <c r="I54" i="12"/>
  <c r="C60" i="12"/>
  <c r="D60" i="12"/>
  <c r="E60" i="12"/>
  <c r="F60" i="12"/>
  <c r="G60" i="12"/>
  <c r="H60" i="12"/>
  <c r="I60" i="12"/>
  <c r="C61" i="12"/>
  <c r="D61" i="12"/>
  <c r="D65" i="12"/>
  <c r="E61" i="12"/>
  <c r="F61" i="12"/>
  <c r="G61" i="12"/>
  <c r="H61" i="12"/>
  <c r="I61" i="12"/>
  <c r="C62" i="12"/>
  <c r="D62" i="12"/>
  <c r="E62" i="12"/>
  <c r="E65" i="12"/>
  <c r="F62" i="12"/>
  <c r="G62" i="12"/>
  <c r="H62" i="12"/>
  <c r="I62" i="12"/>
  <c r="C63" i="12"/>
  <c r="D63" i="12"/>
  <c r="E63" i="12"/>
  <c r="F63" i="12"/>
  <c r="F65" i="12"/>
  <c r="G63" i="12"/>
  <c r="H63" i="12"/>
  <c r="I63" i="12"/>
  <c r="C64" i="12"/>
  <c r="D64" i="12"/>
  <c r="E64" i="12"/>
  <c r="F64" i="12"/>
  <c r="G64" i="12"/>
  <c r="G65" i="12"/>
  <c r="H64" i="12"/>
  <c r="I64" i="12"/>
  <c r="C68" i="12"/>
  <c r="D68" i="12"/>
  <c r="E68" i="12"/>
  <c r="F68" i="12"/>
  <c r="G68" i="12"/>
  <c r="H68" i="12"/>
  <c r="H73" i="12"/>
  <c r="I68" i="12"/>
  <c r="C69" i="12"/>
  <c r="D69" i="12"/>
  <c r="E69" i="12"/>
  <c r="F69" i="12"/>
  <c r="G69" i="12"/>
  <c r="H69" i="12"/>
  <c r="I69" i="12"/>
  <c r="I73" i="12"/>
  <c r="C70" i="12"/>
  <c r="D70" i="12"/>
  <c r="E70" i="12"/>
  <c r="F70" i="12"/>
  <c r="G70" i="12"/>
  <c r="H70" i="12"/>
  <c r="I70" i="12"/>
  <c r="C71" i="12"/>
  <c r="C73" i="12"/>
  <c r="D71" i="12"/>
  <c r="E71" i="12"/>
  <c r="F71" i="12"/>
  <c r="G71" i="12"/>
  <c r="H71" i="12"/>
  <c r="I71" i="12"/>
  <c r="C72" i="12"/>
  <c r="D72" i="12"/>
  <c r="J72" i="12"/>
  <c r="E72" i="12"/>
  <c r="F72" i="12"/>
  <c r="G72" i="12"/>
  <c r="H72" i="12"/>
  <c r="I72" i="12"/>
  <c r="C76" i="12"/>
  <c r="D76" i="12"/>
  <c r="E76" i="12"/>
  <c r="E81" i="12"/>
  <c r="F76" i="12"/>
  <c r="G76" i="12"/>
  <c r="H76" i="12"/>
  <c r="I76" i="12"/>
  <c r="C77" i="12"/>
  <c r="D77" i="12"/>
  <c r="E77" i="12"/>
  <c r="F77" i="12"/>
  <c r="F81" i="12"/>
  <c r="G77" i="12"/>
  <c r="H77" i="12"/>
  <c r="I77" i="12"/>
  <c r="C78" i="12"/>
  <c r="C81" i="12"/>
  <c r="D78" i="12"/>
  <c r="E78" i="12"/>
  <c r="F78" i="12"/>
  <c r="G78" i="12"/>
  <c r="G81" i="12"/>
  <c r="H78" i="12"/>
  <c r="I78" i="12"/>
  <c r="C79" i="12"/>
  <c r="D79" i="12"/>
  <c r="D81" i="12"/>
  <c r="E79" i="12"/>
  <c r="F79" i="12"/>
  <c r="G79" i="12"/>
  <c r="H79" i="12"/>
  <c r="H81" i="12"/>
  <c r="I79" i="12"/>
  <c r="C80" i="12"/>
  <c r="D80" i="12"/>
  <c r="E80" i="12"/>
  <c r="F80" i="12"/>
  <c r="G80" i="12"/>
  <c r="H80" i="12"/>
  <c r="I80" i="12"/>
  <c r="E73" i="12"/>
  <c r="I65" i="12"/>
  <c r="H65" i="12"/>
  <c r="J54" i="12"/>
  <c r="I25" i="12"/>
  <c r="J16" i="12"/>
  <c r="D45" i="12"/>
  <c r="C37" i="12"/>
  <c r="C65" i="12"/>
  <c r="C10" i="26"/>
  <c r="D10" i="26"/>
  <c r="E10" i="26"/>
  <c r="F10" i="26"/>
  <c r="G10" i="26"/>
  <c r="H10" i="26"/>
  <c r="I10" i="26"/>
  <c r="C11" i="26"/>
  <c r="C21" i="26"/>
  <c r="D11" i="26"/>
  <c r="E11" i="26"/>
  <c r="F11" i="26"/>
  <c r="G11" i="26"/>
  <c r="H11" i="26"/>
  <c r="I11" i="26"/>
  <c r="C12" i="26"/>
  <c r="C13" i="26"/>
  <c r="C14" i="26"/>
  <c r="D14" i="26"/>
  <c r="E14" i="26"/>
  <c r="F14" i="26"/>
  <c r="G14" i="26"/>
  <c r="H14" i="26"/>
  <c r="I14" i="26"/>
  <c r="C15" i="26"/>
  <c r="D15" i="26"/>
  <c r="E15" i="26"/>
  <c r="F15" i="26"/>
  <c r="G15" i="26"/>
  <c r="H15" i="26"/>
  <c r="I15" i="26"/>
  <c r="C16" i="26"/>
  <c r="D16" i="26"/>
  <c r="D21" i="26"/>
  <c r="E16" i="26"/>
  <c r="F16" i="26"/>
  <c r="G16" i="26"/>
  <c r="H16" i="26"/>
  <c r="I16" i="26"/>
  <c r="C17" i="26"/>
  <c r="C18" i="26"/>
  <c r="C19" i="26"/>
  <c r="D19" i="26"/>
  <c r="E19" i="26"/>
  <c r="F19" i="26"/>
  <c r="G19" i="26"/>
  <c r="H19" i="26"/>
  <c r="I19" i="26"/>
  <c r="C20" i="26"/>
  <c r="D20" i="26"/>
  <c r="J20" i="26"/>
  <c r="E20" i="26"/>
  <c r="F20" i="26"/>
  <c r="G20" i="26"/>
  <c r="H20" i="26"/>
  <c r="I20" i="26"/>
  <c r="C24" i="26"/>
  <c r="D24" i="26"/>
  <c r="E24" i="26"/>
  <c r="E35" i="26"/>
  <c r="F24" i="26"/>
  <c r="G24" i="26"/>
  <c r="H24" i="26"/>
  <c r="I24" i="26"/>
  <c r="C25" i="26"/>
  <c r="C26" i="26"/>
  <c r="C27" i="26"/>
  <c r="C28" i="26"/>
  <c r="D28" i="26"/>
  <c r="E28" i="26"/>
  <c r="F28" i="26"/>
  <c r="G28" i="26"/>
  <c r="H28" i="26"/>
  <c r="I28" i="26"/>
  <c r="C29" i="26"/>
  <c r="D29" i="26"/>
  <c r="D35" i="26"/>
  <c r="E29" i="26"/>
  <c r="F29" i="26"/>
  <c r="G29" i="26"/>
  <c r="H29" i="26"/>
  <c r="I29" i="26"/>
  <c r="C30" i="26"/>
  <c r="C31" i="26"/>
  <c r="C32" i="26"/>
  <c r="C33" i="26"/>
  <c r="D33" i="26"/>
  <c r="E33" i="26"/>
  <c r="F33" i="26"/>
  <c r="F35" i="26"/>
  <c r="G33" i="26"/>
  <c r="H33" i="26"/>
  <c r="I33" i="26"/>
  <c r="C34" i="26"/>
  <c r="D34" i="26"/>
  <c r="E34" i="26"/>
  <c r="F34" i="26"/>
  <c r="G34" i="26"/>
  <c r="H34" i="26"/>
  <c r="I34" i="26"/>
  <c r="C40" i="26"/>
  <c r="D40" i="26"/>
  <c r="E40" i="26"/>
  <c r="F40" i="26"/>
  <c r="G40" i="26"/>
  <c r="H40" i="26"/>
  <c r="H47" i="26"/>
  <c r="I40" i="26"/>
  <c r="C41" i="26"/>
  <c r="D41" i="26"/>
  <c r="E41" i="26"/>
  <c r="F41" i="26"/>
  <c r="G41" i="26"/>
  <c r="H41" i="26"/>
  <c r="I41" i="26"/>
  <c r="I47" i="26"/>
  <c r="C42" i="26"/>
  <c r="D42" i="26"/>
  <c r="E42" i="26"/>
  <c r="F42" i="26"/>
  <c r="G42" i="26"/>
  <c r="H42" i="26"/>
  <c r="I42" i="26"/>
  <c r="C43" i="26"/>
  <c r="D43" i="26"/>
  <c r="E43" i="26"/>
  <c r="F43" i="26"/>
  <c r="F47" i="26"/>
  <c r="G43" i="26"/>
  <c r="H43" i="26"/>
  <c r="I43" i="26"/>
  <c r="C44" i="26"/>
  <c r="D44" i="26"/>
  <c r="E44" i="26"/>
  <c r="E47" i="26"/>
  <c r="F44" i="26"/>
  <c r="G44" i="26"/>
  <c r="G47" i="26"/>
  <c r="H44" i="26"/>
  <c r="I44" i="26"/>
  <c r="C45" i="26"/>
  <c r="D45" i="26"/>
  <c r="E45" i="26"/>
  <c r="F45" i="26"/>
  <c r="G45" i="26"/>
  <c r="H45" i="26"/>
  <c r="I45" i="26"/>
  <c r="C46" i="26"/>
  <c r="D46" i="26"/>
  <c r="E46" i="26"/>
  <c r="F46" i="26"/>
  <c r="G46" i="26"/>
  <c r="H46" i="26"/>
  <c r="I46" i="26"/>
  <c r="C50" i="26"/>
  <c r="D50" i="26"/>
  <c r="E50" i="26"/>
  <c r="F50" i="26"/>
  <c r="G50" i="26"/>
  <c r="H50" i="26"/>
  <c r="I50" i="26"/>
  <c r="C51" i="26"/>
  <c r="C52" i="26"/>
  <c r="D52" i="26"/>
  <c r="E52" i="26"/>
  <c r="F52" i="26"/>
  <c r="G52" i="26"/>
  <c r="H52" i="26"/>
  <c r="I52" i="26"/>
  <c r="C53" i="26"/>
  <c r="D53" i="26"/>
  <c r="E53" i="26"/>
  <c r="F53" i="26"/>
  <c r="G53" i="26"/>
  <c r="H53" i="26"/>
  <c r="I53" i="26"/>
  <c r="I57" i="26"/>
  <c r="C54" i="26"/>
  <c r="C55" i="26"/>
  <c r="D55" i="26"/>
  <c r="E55" i="26"/>
  <c r="F55" i="26"/>
  <c r="G55" i="26"/>
  <c r="H55" i="26"/>
  <c r="I55" i="26"/>
  <c r="C56" i="26"/>
  <c r="D56" i="26"/>
  <c r="D57" i="26"/>
  <c r="E56" i="26"/>
  <c r="F56" i="26"/>
  <c r="G56" i="26"/>
  <c r="H56" i="26"/>
  <c r="I56" i="26"/>
  <c r="J56" i="26"/>
  <c r="C60" i="26"/>
  <c r="D60" i="26"/>
  <c r="E60" i="26"/>
  <c r="F60" i="26"/>
  <c r="G60" i="26"/>
  <c r="H60" i="26"/>
  <c r="I60" i="26"/>
  <c r="C61" i="26"/>
  <c r="D61" i="26"/>
  <c r="D67" i="26"/>
  <c r="E61" i="26"/>
  <c r="F61" i="26"/>
  <c r="F67" i="26"/>
  <c r="G61" i="26"/>
  <c r="H61" i="26"/>
  <c r="I61" i="26"/>
  <c r="C62" i="26"/>
  <c r="D62" i="26"/>
  <c r="E62" i="26"/>
  <c r="F62" i="26"/>
  <c r="G62" i="26"/>
  <c r="H62" i="26"/>
  <c r="I62" i="26"/>
  <c r="C63" i="26"/>
  <c r="D63" i="26"/>
  <c r="E63" i="26"/>
  <c r="F63" i="26"/>
  <c r="G63" i="26"/>
  <c r="H63" i="26"/>
  <c r="H67" i="26"/>
  <c r="I63" i="26"/>
  <c r="C64" i="26"/>
  <c r="D64" i="26"/>
  <c r="E64" i="26"/>
  <c r="F64" i="26"/>
  <c r="G64" i="26"/>
  <c r="G67" i="26"/>
  <c r="H64" i="26"/>
  <c r="I64" i="26"/>
  <c r="C65" i="26"/>
  <c r="D65" i="26"/>
  <c r="E65" i="26"/>
  <c r="F65" i="26"/>
  <c r="G65" i="26"/>
  <c r="H65" i="26"/>
  <c r="I65" i="26"/>
  <c r="C66" i="26"/>
  <c r="D66" i="26"/>
  <c r="E66" i="26"/>
  <c r="F66" i="26"/>
  <c r="G66" i="26"/>
  <c r="H66" i="26"/>
  <c r="I66" i="26"/>
  <c r="C72" i="26"/>
  <c r="D72" i="26"/>
  <c r="E72" i="26"/>
  <c r="F72" i="26"/>
  <c r="G72" i="26"/>
  <c r="H72" i="26"/>
  <c r="I72" i="26"/>
  <c r="C73" i="26"/>
  <c r="C79" i="26"/>
  <c r="C74" i="26"/>
  <c r="D74" i="26"/>
  <c r="E74" i="26"/>
  <c r="F74" i="26"/>
  <c r="G74" i="26"/>
  <c r="H74" i="26"/>
  <c r="I74" i="26"/>
  <c r="C75" i="26"/>
  <c r="D75" i="26"/>
  <c r="E75" i="26"/>
  <c r="F75" i="26"/>
  <c r="G75" i="26"/>
  <c r="H75" i="26"/>
  <c r="I75" i="26"/>
  <c r="C76" i="26"/>
  <c r="C77" i="26"/>
  <c r="D77" i="26"/>
  <c r="E77" i="26"/>
  <c r="F77" i="26"/>
  <c r="G77" i="26"/>
  <c r="H77" i="26"/>
  <c r="I77" i="26"/>
  <c r="C78" i="26"/>
  <c r="J78" i="26"/>
  <c r="D78" i="26"/>
  <c r="E78" i="26"/>
  <c r="F78" i="26"/>
  <c r="F79" i="26"/>
  <c r="G78" i="26"/>
  <c r="H78" i="26"/>
  <c r="I78" i="26"/>
  <c r="C82" i="26"/>
  <c r="D82" i="26"/>
  <c r="D89" i="26"/>
  <c r="E82" i="26"/>
  <c r="E89" i="26"/>
  <c r="F82" i="26"/>
  <c r="G82" i="26"/>
  <c r="H82" i="26"/>
  <c r="I82" i="26"/>
  <c r="C83" i="26"/>
  <c r="C84" i="26"/>
  <c r="D84" i="26"/>
  <c r="E84" i="26"/>
  <c r="F84" i="26"/>
  <c r="G84" i="26"/>
  <c r="H84" i="26"/>
  <c r="I84" i="26"/>
  <c r="C85" i="26"/>
  <c r="D85" i="26"/>
  <c r="E85" i="26"/>
  <c r="F85" i="26"/>
  <c r="G85" i="26"/>
  <c r="H85" i="26"/>
  <c r="I85" i="26"/>
  <c r="C86" i="26"/>
  <c r="C87" i="26"/>
  <c r="D87" i="26"/>
  <c r="E87" i="26"/>
  <c r="F87" i="26"/>
  <c r="G87" i="26"/>
  <c r="H87" i="26"/>
  <c r="I87" i="26"/>
  <c r="C88" i="26"/>
  <c r="D88" i="26"/>
  <c r="E88" i="26"/>
  <c r="F88" i="26"/>
  <c r="G88" i="26"/>
  <c r="H88" i="26"/>
  <c r="I88" i="26"/>
  <c r="I89" i="26"/>
  <c r="C92" i="26"/>
  <c r="D92" i="26"/>
  <c r="E92" i="26"/>
  <c r="F92" i="26"/>
  <c r="F99" i="26"/>
  <c r="G92" i="26"/>
  <c r="H92" i="26"/>
  <c r="I92" i="26"/>
  <c r="C93" i="26"/>
  <c r="C94" i="26"/>
  <c r="D94" i="26"/>
  <c r="E94" i="26"/>
  <c r="F94" i="26"/>
  <c r="G94" i="26"/>
  <c r="H94" i="26"/>
  <c r="I94" i="26"/>
  <c r="C95" i="26"/>
  <c r="D95" i="26"/>
  <c r="E95" i="26"/>
  <c r="F95" i="26"/>
  <c r="G95" i="26"/>
  <c r="H95" i="26"/>
  <c r="I95" i="26"/>
  <c r="C96" i="26"/>
  <c r="C97" i="26"/>
  <c r="D97" i="26"/>
  <c r="E97" i="26"/>
  <c r="F97" i="26"/>
  <c r="G97" i="26"/>
  <c r="H97" i="26"/>
  <c r="I97" i="26"/>
  <c r="C98" i="26"/>
  <c r="D98" i="26"/>
  <c r="D99" i="26"/>
  <c r="E98" i="26"/>
  <c r="F98" i="26"/>
  <c r="G98" i="26"/>
  <c r="H98" i="26"/>
  <c r="I98" i="26"/>
  <c r="J98" i="26"/>
  <c r="H79" i="26"/>
  <c r="D79" i="26"/>
  <c r="F57" i="26"/>
  <c r="E99" i="26"/>
  <c r="C89" i="26"/>
  <c r="C99" i="26"/>
  <c r="G79" i="26"/>
  <c r="C57" i="26"/>
  <c r="C35" i="26"/>
  <c r="E21" i="26"/>
  <c r="E57" i="26"/>
  <c r="I35" i="26"/>
  <c r="C10" i="34"/>
  <c r="D10" i="34"/>
  <c r="D21" i="34"/>
  <c r="E10" i="34"/>
  <c r="F10" i="34"/>
  <c r="G10" i="34"/>
  <c r="H10" i="34"/>
  <c r="I10" i="34"/>
  <c r="C11" i="34"/>
  <c r="D11" i="34"/>
  <c r="E11" i="34"/>
  <c r="E21" i="34"/>
  <c r="F11" i="34"/>
  <c r="G11" i="34"/>
  <c r="G21" i="34"/>
  <c r="H11" i="34"/>
  <c r="I11" i="34"/>
  <c r="C12" i="34"/>
  <c r="C13" i="34"/>
  <c r="C14" i="34"/>
  <c r="D14" i="34"/>
  <c r="E14" i="34"/>
  <c r="F14" i="34"/>
  <c r="G14" i="34"/>
  <c r="H14" i="34"/>
  <c r="I14" i="34"/>
  <c r="C15" i="34"/>
  <c r="D15" i="34"/>
  <c r="E15" i="34"/>
  <c r="F15" i="34"/>
  <c r="G15" i="34"/>
  <c r="H15" i="34"/>
  <c r="I15" i="34"/>
  <c r="C16" i="34"/>
  <c r="D16" i="34"/>
  <c r="E16" i="34"/>
  <c r="F16" i="34"/>
  <c r="G16" i="34"/>
  <c r="H16" i="34"/>
  <c r="I16" i="34"/>
  <c r="C17" i="34"/>
  <c r="C18" i="34"/>
  <c r="C19" i="34"/>
  <c r="D19" i="34"/>
  <c r="E19" i="34"/>
  <c r="F19" i="34"/>
  <c r="G19" i="34"/>
  <c r="H19" i="34"/>
  <c r="I19" i="34"/>
  <c r="C20" i="34"/>
  <c r="D20" i="34"/>
  <c r="E20" i="34"/>
  <c r="F20" i="34"/>
  <c r="G20" i="34"/>
  <c r="H20" i="34"/>
  <c r="I20" i="34"/>
  <c r="C24" i="34"/>
  <c r="D24" i="34"/>
  <c r="E24" i="34"/>
  <c r="F24" i="34"/>
  <c r="G24" i="34"/>
  <c r="G35" i="34"/>
  <c r="H24" i="34"/>
  <c r="I24" i="34"/>
  <c r="I35" i="34"/>
  <c r="C25" i="34"/>
  <c r="C26" i="34"/>
  <c r="C27" i="34"/>
  <c r="C28" i="34"/>
  <c r="D28" i="34"/>
  <c r="E28" i="34"/>
  <c r="F28" i="34"/>
  <c r="G28" i="34"/>
  <c r="H28" i="34"/>
  <c r="I28" i="34"/>
  <c r="C29" i="34"/>
  <c r="D29" i="34"/>
  <c r="E29" i="34"/>
  <c r="F29" i="34"/>
  <c r="F35" i="34"/>
  <c r="G29" i="34"/>
  <c r="H29" i="34"/>
  <c r="H35" i="34"/>
  <c r="I29" i="34"/>
  <c r="C30" i="34"/>
  <c r="C31" i="34"/>
  <c r="C32" i="34"/>
  <c r="C33" i="34"/>
  <c r="D33" i="34"/>
  <c r="D35" i="34"/>
  <c r="D34" i="34"/>
  <c r="E33" i="34"/>
  <c r="F33" i="34"/>
  <c r="G33" i="34"/>
  <c r="H33" i="34"/>
  <c r="I33" i="34"/>
  <c r="C34" i="34"/>
  <c r="J34" i="34"/>
  <c r="E34" i="34"/>
  <c r="F34" i="34"/>
  <c r="G34" i="34"/>
  <c r="H34" i="34"/>
  <c r="I34" i="34"/>
  <c r="C40" i="34"/>
  <c r="D40" i="34"/>
  <c r="E40" i="34"/>
  <c r="E47" i="34"/>
  <c r="F40" i="34"/>
  <c r="G40" i="34"/>
  <c r="H40" i="34"/>
  <c r="I40" i="34"/>
  <c r="C41" i="34"/>
  <c r="D41" i="34"/>
  <c r="E41" i="34"/>
  <c r="F41" i="34"/>
  <c r="F47" i="34"/>
  <c r="G41" i="34"/>
  <c r="H41" i="34"/>
  <c r="I41" i="34"/>
  <c r="C42" i="34"/>
  <c r="D42" i="34"/>
  <c r="E42" i="34"/>
  <c r="F42" i="34"/>
  <c r="G42" i="34"/>
  <c r="H42" i="34"/>
  <c r="I42" i="34"/>
  <c r="C43" i="34"/>
  <c r="D43" i="34"/>
  <c r="E43" i="34"/>
  <c r="F43" i="34"/>
  <c r="G43" i="34"/>
  <c r="H43" i="34"/>
  <c r="I43" i="34"/>
  <c r="C44" i="34"/>
  <c r="D44" i="34"/>
  <c r="E44" i="34"/>
  <c r="F44" i="34"/>
  <c r="G44" i="34"/>
  <c r="H44" i="34"/>
  <c r="I44" i="34"/>
  <c r="C45" i="34"/>
  <c r="D45" i="34"/>
  <c r="E45" i="34"/>
  <c r="F45" i="34"/>
  <c r="G45" i="34"/>
  <c r="H45" i="34"/>
  <c r="I45" i="34"/>
  <c r="C46" i="34"/>
  <c r="J46" i="34"/>
  <c r="D46" i="34"/>
  <c r="E46" i="34"/>
  <c r="F46" i="34"/>
  <c r="G46" i="34"/>
  <c r="H46" i="34"/>
  <c r="I46" i="34"/>
  <c r="C50" i="34"/>
  <c r="D50" i="34"/>
  <c r="D57" i="34"/>
  <c r="E50" i="34"/>
  <c r="F50" i="34"/>
  <c r="G50" i="34"/>
  <c r="H50" i="34"/>
  <c r="I50" i="34"/>
  <c r="C51" i="34"/>
  <c r="C52" i="34"/>
  <c r="D52" i="34"/>
  <c r="E52" i="34"/>
  <c r="F52" i="34"/>
  <c r="G52" i="34"/>
  <c r="H52" i="34"/>
  <c r="I52" i="34"/>
  <c r="C53" i="34"/>
  <c r="D53" i="34"/>
  <c r="E53" i="34"/>
  <c r="E57" i="34"/>
  <c r="F53" i="34"/>
  <c r="G53" i="34"/>
  <c r="H53" i="34"/>
  <c r="I53" i="34"/>
  <c r="C54" i="34"/>
  <c r="C55" i="34"/>
  <c r="D55" i="34"/>
  <c r="E55" i="34"/>
  <c r="F55" i="34"/>
  <c r="G55" i="34"/>
  <c r="H55" i="34"/>
  <c r="I55" i="34"/>
  <c r="C56" i="34"/>
  <c r="D56" i="34"/>
  <c r="E56" i="34"/>
  <c r="F56" i="34"/>
  <c r="F57" i="34"/>
  <c r="G56" i="34"/>
  <c r="H56" i="34"/>
  <c r="H57" i="34"/>
  <c r="I56" i="34"/>
  <c r="C60" i="34"/>
  <c r="D60" i="34"/>
  <c r="E60" i="34"/>
  <c r="F60" i="34"/>
  <c r="G60" i="34"/>
  <c r="G67" i="34"/>
  <c r="H60" i="34"/>
  <c r="I60" i="34"/>
  <c r="C61" i="34"/>
  <c r="D61" i="34"/>
  <c r="E61" i="34"/>
  <c r="F61" i="34"/>
  <c r="G61" i="34"/>
  <c r="H61" i="34"/>
  <c r="H67" i="34"/>
  <c r="I61" i="34"/>
  <c r="C62" i="34"/>
  <c r="D62" i="34"/>
  <c r="E62" i="34"/>
  <c r="F62" i="34"/>
  <c r="G62" i="34"/>
  <c r="H62" i="34"/>
  <c r="I62" i="34"/>
  <c r="I67" i="34"/>
  <c r="C63" i="34"/>
  <c r="D63" i="34"/>
  <c r="D67" i="34"/>
  <c r="E63" i="34"/>
  <c r="F63" i="34"/>
  <c r="G63" i="34"/>
  <c r="H63" i="34"/>
  <c r="I63" i="34"/>
  <c r="C64" i="34"/>
  <c r="D64" i="34"/>
  <c r="E64" i="34"/>
  <c r="E67" i="34"/>
  <c r="F64" i="34"/>
  <c r="G64" i="34"/>
  <c r="H64" i="34"/>
  <c r="I64" i="34"/>
  <c r="C65" i="34"/>
  <c r="D65" i="34"/>
  <c r="E65" i="34"/>
  <c r="F65" i="34"/>
  <c r="G65" i="34"/>
  <c r="H65" i="34"/>
  <c r="I65" i="34"/>
  <c r="C66" i="34"/>
  <c r="D66" i="34"/>
  <c r="E66" i="34"/>
  <c r="F66" i="34"/>
  <c r="G66" i="34"/>
  <c r="H66" i="34"/>
  <c r="I66" i="34"/>
  <c r="C72" i="34"/>
  <c r="D72" i="34"/>
  <c r="D79" i="34"/>
  <c r="E72" i="34"/>
  <c r="F72" i="34"/>
  <c r="G72" i="34"/>
  <c r="G79" i="34"/>
  <c r="H72" i="34"/>
  <c r="I72" i="34"/>
  <c r="C73" i="34"/>
  <c r="C74" i="34"/>
  <c r="D74" i="34"/>
  <c r="E74" i="34"/>
  <c r="F74" i="34"/>
  <c r="G74" i="34"/>
  <c r="H74" i="34"/>
  <c r="I74" i="34"/>
  <c r="C75" i="34"/>
  <c r="D75" i="34"/>
  <c r="E75" i="34"/>
  <c r="F75" i="34"/>
  <c r="G75" i="34"/>
  <c r="H75" i="34"/>
  <c r="I75" i="34"/>
  <c r="C76" i="34"/>
  <c r="C77" i="34"/>
  <c r="D77" i="34"/>
  <c r="E77" i="34"/>
  <c r="F77" i="34"/>
  <c r="G77" i="34"/>
  <c r="H77" i="34"/>
  <c r="I77" i="34"/>
  <c r="C78" i="34"/>
  <c r="D78" i="34"/>
  <c r="E78" i="34"/>
  <c r="F78" i="34"/>
  <c r="G78" i="34"/>
  <c r="H78" i="34"/>
  <c r="J78" i="34"/>
  <c r="I78" i="34"/>
  <c r="C82" i="34"/>
  <c r="D82" i="34"/>
  <c r="D89" i="34"/>
  <c r="E82" i="34"/>
  <c r="F82" i="34"/>
  <c r="G82" i="34"/>
  <c r="H82" i="34"/>
  <c r="H89" i="34"/>
  <c r="I82" i="34"/>
  <c r="C83" i="34"/>
  <c r="C84" i="34"/>
  <c r="D84" i="34"/>
  <c r="E84" i="34"/>
  <c r="F84" i="34"/>
  <c r="G84" i="34"/>
  <c r="H84" i="34"/>
  <c r="I84" i="34"/>
  <c r="C85" i="34"/>
  <c r="D85" i="34"/>
  <c r="E85" i="34"/>
  <c r="E89" i="34"/>
  <c r="F85" i="34"/>
  <c r="G85" i="34"/>
  <c r="H85" i="34"/>
  <c r="I85" i="34"/>
  <c r="C86" i="34"/>
  <c r="C87" i="34"/>
  <c r="D87" i="34"/>
  <c r="E87" i="34"/>
  <c r="F87" i="34"/>
  <c r="G87" i="34"/>
  <c r="H87" i="34"/>
  <c r="I87" i="34"/>
  <c r="C88" i="34"/>
  <c r="D88" i="34"/>
  <c r="E88" i="34"/>
  <c r="F88" i="34"/>
  <c r="J88" i="34"/>
  <c r="G88" i="34"/>
  <c r="H88" i="34"/>
  <c r="I88" i="34"/>
  <c r="C92" i="34"/>
  <c r="D92" i="34"/>
  <c r="E92" i="34"/>
  <c r="F92" i="34"/>
  <c r="G92" i="34"/>
  <c r="G99" i="34"/>
  <c r="H92" i="34"/>
  <c r="I92" i="34"/>
  <c r="C93" i="34"/>
  <c r="C94" i="34"/>
  <c r="D94" i="34"/>
  <c r="E94" i="34"/>
  <c r="F94" i="34"/>
  <c r="G94" i="34"/>
  <c r="H94" i="34"/>
  <c r="I94" i="34"/>
  <c r="C95" i="34"/>
  <c r="D95" i="34"/>
  <c r="D99" i="34"/>
  <c r="E95" i="34"/>
  <c r="F95" i="34"/>
  <c r="G95" i="34"/>
  <c r="H95" i="34"/>
  <c r="I95" i="34"/>
  <c r="C96" i="34"/>
  <c r="C97" i="34"/>
  <c r="D97" i="34"/>
  <c r="E97" i="34"/>
  <c r="F97" i="34"/>
  <c r="G97" i="34"/>
  <c r="H97" i="34"/>
  <c r="I97" i="34"/>
  <c r="C98" i="34"/>
  <c r="D98" i="34"/>
  <c r="E98" i="34"/>
  <c r="E99" i="34"/>
  <c r="F98" i="34"/>
  <c r="G98" i="34"/>
  <c r="H98" i="34"/>
  <c r="I98" i="34"/>
  <c r="F99" i="34"/>
  <c r="F21" i="34"/>
  <c r="F89" i="34"/>
  <c r="F67" i="34"/>
  <c r="I79" i="34"/>
  <c r="I57" i="34"/>
  <c r="E35" i="34"/>
  <c r="I21" i="34"/>
  <c r="C89" i="34"/>
  <c r="C21" i="34"/>
  <c r="I47" i="34"/>
  <c r="C67" i="34"/>
  <c r="J67" i="34"/>
  <c r="F79" i="34"/>
  <c r="C10" i="42"/>
  <c r="D10" i="42"/>
  <c r="E10" i="42"/>
  <c r="F10" i="42"/>
  <c r="G10" i="42"/>
  <c r="H10" i="42"/>
  <c r="I10" i="42"/>
  <c r="J10" i="42"/>
  <c r="J21" i="42"/>
  <c r="K10" i="42"/>
  <c r="C11" i="42"/>
  <c r="D11" i="42"/>
  <c r="D21" i="42"/>
  <c r="E11" i="42"/>
  <c r="F11" i="42"/>
  <c r="G11" i="42"/>
  <c r="H11" i="42"/>
  <c r="I11" i="42"/>
  <c r="I21" i="42"/>
  <c r="J11" i="42"/>
  <c r="K11" i="42"/>
  <c r="C12" i="42"/>
  <c r="E12" i="42"/>
  <c r="C13" i="42"/>
  <c r="E13" i="42"/>
  <c r="C14" i="42"/>
  <c r="D14" i="42"/>
  <c r="E14" i="42"/>
  <c r="F14" i="42"/>
  <c r="F21" i="42"/>
  <c r="G14" i="42"/>
  <c r="H14" i="42"/>
  <c r="I14" i="42"/>
  <c r="J14" i="42"/>
  <c r="K14" i="42"/>
  <c r="C15" i="42"/>
  <c r="C21" i="42"/>
  <c r="D15" i="42"/>
  <c r="E15" i="42"/>
  <c r="F15" i="42"/>
  <c r="G15" i="42"/>
  <c r="H15" i="42"/>
  <c r="I15" i="42"/>
  <c r="J15" i="42"/>
  <c r="K15" i="42"/>
  <c r="C16" i="42"/>
  <c r="D16" i="42"/>
  <c r="E16" i="42"/>
  <c r="F16" i="42"/>
  <c r="G16" i="42"/>
  <c r="H16" i="42"/>
  <c r="I16" i="42"/>
  <c r="J16" i="42"/>
  <c r="K16" i="42"/>
  <c r="C17" i="42"/>
  <c r="E17" i="42"/>
  <c r="C18" i="42"/>
  <c r="E18" i="42"/>
  <c r="C19" i="42"/>
  <c r="D19" i="42"/>
  <c r="E19" i="42"/>
  <c r="E21" i="42"/>
  <c r="F19" i="42"/>
  <c r="G19" i="42"/>
  <c r="H19" i="42"/>
  <c r="H21" i="42"/>
  <c r="I19" i="42"/>
  <c r="J19" i="42"/>
  <c r="K19" i="42"/>
  <c r="C20" i="42"/>
  <c r="D20" i="42"/>
  <c r="L20" i="42"/>
  <c r="E20" i="42"/>
  <c r="F20" i="42"/>
  <c r="G20" i="42"/>
  <c r="H20" i="42"/>
  <c r="I20" i="42"/>
  <c r="J20" i="42"/>
  <c r="K20" i="42"/>
  <c r="K21" i="42"/>
  <c r="C24" i="42"/>
  <c r="C35" i="42"/>
  <c r="D24" i="42"/>
  <c r="D35" i="42"/>
  <c r="E24" i="42"/>
  <c r="F24" i="42"/>
  <c r="G24" i="42"/>
  <c r="H24" i="42"/>
  <c r="I24" i="42"/>
  <c r="I28" i="42"/>
  <c r="I35" i="42"/>
  <c r="I29" i="42"/>
  <c r="I33" i="42"/>
  <c r="I34" i="42"/>
  <c r="J24" i="42"/>
  <c r="K24" i="42"/>
  <c r="C25" i="42"/>
  <c r="E25" i="42"/>
  <c r="E35" i="42"/>
  <c r="C26" i="42"/>
  <c r="E26" i="42"/>
  <c r="C27" i="42"/>
  <c r="E27" i="42"/>
  <c r="C28" i="42"/>
  <c r="D28" i="42"/>
  <c r="E28" i="42"/>
  <c r="F28" i="42"/>
  <c r="G28" i="42"/>
  <c r="H28" i="42"/>
  <c r="H35" i="42"/>
  <c r="J28" i="42"/>
  <c r="J35" i="42"/>
  <c r="K28" i="42"/>
  <c r="C29" i="42"/>
  <c r="D29" i="42"/>
  <c r="E29" i="42"/>
  <c r="F29" i="42"/>
  <c r="G29" i="42"/>
  <c r="H29" i="42"/>
  <c r="J29" i="42"/>
  <c r="K29" i="42"/>
  <c r="C30" i="42"/>
  <c r="E30" i="42"/>
  <c r="C31" i="42"/>
  <c r="E31" i="42"/>
  <c r="C32" i="42"/>
  <c r="E32" i="42"/>
  <c r="C33" i="42"/>
  <c r="D33" i="42"/>
  <c r="E33" i="42"/>
  <c r="F33" i="42"/>
  <c r="G33" i="42"/>
  <c r="H33" i="42"/>
  <c r="J33" i="42"/>
  <c r="K33" i="42"/>
  <c r="K35" i="42"/>
  <c r="C34" i="42"/>
  <c r="L34" i="42"/>
  <c r="D34" i="42"/>
  <c r="E34" i="42"/>
  <c r="F34" i="42"/>
  <c r="G34" i="42"/>
  <c r="H34" i="42"/>
  <c r="J34" i="42"/>
  <c r="K34" i="42"/>
  <c r="C40" i="42"/>
  <c r="C47" i="42"/>
  <c r="D40" i="42"/>
  <c r="E40" i="42"/>
  <c r="F40" i="42"/>
  <c r="G40" i="42"/>
  <c r="G41" i="42"/>
  <c r="G47" i="42"/>
  <c r="G42" i="42"/>
  <c r="G43" i="42"/>
  <c r="G44" i="42"/>
  <c r="G45" i="42"/>
  <c r="G46" i="42"/>
  <c r="H40" i="42"/>
  <c r="I40" i="42"/>
  <c r="I47" i="42"/>
  <c r="J40" i="42"/>
  <c r="K40" i="42"/>
  <c r="K47" i="42"/>
  <c r="C41" i="42"/>
  <c r="D41" i="42"/>
  <c r="E41" i="42"/>
  <c r="F41" i="42"/>
  <c r="H41" i="42"/>
  <c r="I41" i="42"/>
  <c r="J41" i="42"/>
  <c r="K41" i="42"/>
  <c r="C42" i="42"/>
  <c r="D42" i="42"/>
  <c r="E42" i="42"/>
  <c r="F42" i="42"/>
  <c r="H42" i="42"/>
  <c r="I42" i="42"/>
  <c r="J42" i="42"/>
  <c r="K42" i="42"/>
  <c r="C43" i="42"/>
  <c r="D43" i="42"/>
  <c r="E43" i="42"/>
  <c r="F43" i="42"/>
  <c r="H43" i="42"/>
  <c r="I43" i="42"/>
  <c r="J43" i="42"/>
  <c r="K43" i="42"/>
  <c r="C44" i="42"/>
  <c r="D44" i="42"/>
  <c r="E44" i="42"/>
  <c r="F44" i="42"/>
  <c r="H44" i="42"/>
  <c r="I44" i="42"/>
  <c r="J44" i="42"/>
  <c r="K44" i="42"/>
  <c r="C45" i="42"/>
  <c r="D45" i="42"/>
  <c r="E45" i="42"/>
  <c r="F45" i="42"/>
  <c r="H45" i="42"/>
  <c r="I45" i="42"/>
  <c r="J45" i="42"/>
  <c r="K45" i="42"/>
  <c r="C46" i="42"/>
  <c r="D46" i="42"/>
  <c r="E46" i="42"/>
  <c r="F46" i="42"/>
  <c r="H46" i="42"/>
  <c r="I46" i="42"/>
  <c r="L46" i="42"/>
  <c r="J46" i="42"/>
  <c r="K46" i="42"/>
  <c r="C50" i="42"/>
  <c r="D50" i="42"/>
  <c r="D51" i="42"/>
  <c r="D52" i="42"/>
  <c r="D53" i="42"/>
  <c r="D55" i="42"/>
  <c r="D57" i="42"/>
  <c r="D56" i="42"/>
  <c r="L56" i="42"/>
  <c r="E50" i="42"/>
  <c r="F50" i="42"/>
  <c r="G50" i="42"/>
  <c r="H50" i="42"/>
  <c r="I50" i="42"/>
  <c r="J50" i="42"/>
  <c r="J57" i="42"/>
  <c r="K50" i="42"/>
  <c r="K57" i="42"/>
  <c r="C51" i="42"/>
  <c r="E51" i="42"/>
  <c r="F51" i="42"/>
  <c r="G51" i="42"/>
  <c r="H51" i="42"/>
  <c r="I51" i="42"/>
  <c r="J51" i="42"/>
  <c r="K51" i="42"/>
  <c r="C52" i="42"/>
  <c r="E52" i="42"/>
  <c r="F52" i="42"/>
  <c r="G52" i="42"/>
  <c r="H52" i="42"/>
  <c r="I52" i="42"/>
  <c r="J52" i="42"/>
  <c r="K52" i="42"/>
  <c r="C53" i="42"/>
  <c r="E53" i="42"/>
  <c r="F53" i="42"/>
  <c r="G53" i="42"/>
  <c r="H53" i="42"/>
  <c r="I53" i="42"/>
  <c r="J53" i="42"/>
  <c r="K53" i="42"/>
  <c r="C54" i="42"/>
  <c r="E54" i="42"/>
  <c r="C55" i="42"/>
  <c r="E55" i="42"/>
  <c r="F55" i="42"/>
  <c r="G55" i="42"/>
  <c r="H55" i="42"/>
  <c r="H57" i="42"/>
  <c r="I55" i="42"/>
  <c r="I57" i="42"/>
  <c r="J55" i="42"/>
  <c r="K55" i="42"/>
  <c r="C56" i="42"/>
  <c r="E56" i="42"/>
  <c r="F56" i="42"/>
  <c r="G56" i="42"/>
  <c r="H56" i="42"/>
  <c r="I56" i="42"/>
  <c r="J56" i="42"/>
  <c r="K56" i="42"/>
  <c r="C60" i="42"/>
  <c r="D60" i="42"/>
  <c r="E60" i="42"/>
  <c r="E67" i="42"/>
  <c r="F60" i="42"/>
  <c r="G60" i="42"/>
  <c r="G67" i="42"/>
  <c r="H60" i="42"/>
  <c r="I60" i="42"/>
  <c r="I67" i="42"/>
  <c r="J60" i="42"/>
  <c r="J67" i="42"/>
  <c r="K60" i="42"/>
  <c r="C61" i="42"/>
  <c r="D61" i="42"/>
  <c r="E61" i="42"/>
  <c r="F61" i="42"/>
  <c r="F67" i="42"/>
  <c r="G61" i="42"/>
  <c r="H61" i="42"/>
  <c r="I61" i="42"/>
  <c r="J61" i="42"/>
  <c r="K61" i="42"/>
  <c r="C62" i="42"/>
  <c r="D62" i="42"/>
  <c r="E62" i="42"/>
  <c r="F62" i="42"/>
  <c r="G62" i="42"/>
  <c r="H62" i="42"/>
  <c r="I62" i="42"/>
  <c r="J62" i="42"/>
  <c r="K62" i="42"/>
  <c r="C63" i="42"/>
  <c r="D63" i="42"/>
  <c r="D67" i="42"/>
  <c r="E63" i="42"/>
  <c r="F63" i="42"/>
  <c r="G63" i="42"/>
  <c r="H63" i="42"/>
  <c r="H64" i="42"/>
  <c r="H65" i="42"/>
  <c r="H66" i="42"/>
  <c r="H67" i="42"/>
  <c r="I63" i="42"/>
  <c r="J63" i="42"/>
  <c r="K63" i="42"/>
  <c r="K67" i="42"/>
  <c r="C64" i="42"/>
  <c r="D64" i="42"/>
  <c r="E64" i="42"/>
  <c r="F64" i="42"/>
  <c r="G64" i="42"/>
  <c r="I64" i="42"/>
  <c r="J64" i="42"/>
  <c r="K64" i="42"/>
  <c r="C65" i="42"/>
  <c r="D65" i="42"/>
  <c r="E65" i="42"/>
  <c r="F65" i="42"/>
  <c r="G65" i="42"/>
  <c r="I65" i="42"/>
  <c r="J65" i="42"/>
  <c r="K65" i="42"/>
  <c r="C66" i="42"/>
  <c r="D66" i="42"/>
  <c r="E66" i="42"/>
  <c r="F66" i="42"/>
  <c r="G66" i="42"/>
  <c r="L66" i="42"/>
  <c r="I66" i="42"/>
  <c r="J66" i="42"/>
  <c r="K66" i="42"/>
  <c r="C72" i="42"/>
  <c r="D72" i="42"/>
  <c r="E72" i="42"/>
  <c r="F72" i="42"/>
  <c r="G72" i="42"/>
  <c r="G79" i="42"/>
  <c r="H72" i="42"/>
  <c r="I72" i="42"/>
  <c r="J72" i="42"/>
  <c r="K72" i="42"/>
  <c r="C73" i="42"/>
  <c r="D73" i="42"/>
  <c r="E73" i="42"/>
  <c r="F73" i="42"/>
  <c r="F79" i="42"/>
  <c r="G73" i="42"/>
  <c r="H73" i="42"/>
  <c r="I73" i="42"/>
  <c r="J73" i="42"/>
  <c r="K73" i="42"/>
  <c r="C74" i="42"/>
  <c r="D74" i="42"/>
  <c r="E74" i="42"/>
  <c r="E79" i="42"/>
  <c r="F74" i="42"/>
  <c r="G74" i="42"/>
  <c r="H74" i="42"/>
  <c r="I74" i="42"/>
  <c r="J74" i="42"/>
  <c r="K74" i="42"/>
  <c r="C75" i="42"/>
  <c r="D75" i="42"/>
  <c r="D79" i="42"/>
  <c r="E75" i="42"/>
  <c r="F75" i="42"/>
  <c r="G75" i="42"/>
  <c r="H75" i="42"/>
  <c r="I75" i="42"/>
  <c r="J75" i="42"/>
  <c r="K75" i="42"/>
  <c r="C76" i="42"/>
  <c r="C79" i="42"/>
  <c r="D76" i="42"/>
  <c r="E76" i="42"/>
  <c r="F76" i="42"/>
  <c r="G76" i="42"/>
  <c r="H76" i="42"/>
  <c r="I76" i="42"/>
  <c r="J76" i="42"/>
  <c r="K76" i="42"/>
  <c r="K79" i="42"/>
  <c r="C77" i="42"/>
  <c r="D77" i="42"/>
  <c r="E77" i="42"/>
  <c r="F77" i="42"/>
  <c r="G77" i="42"/>
  <c r="H77" i="42"/>
  <c r="I77" i="42"/>
  <c r="J77" i="42"/>
  <c r="K77" i="42"/>
  <c r="C78" i="42"/>
  <c r="L78" i="42"/>
  <c r="D78" i="42"/>
  <c r="E78" i="42"/>
  <c r="F78" i="42"/>
  <c r="G78" i="42"/>
  <c r="H78" i="42"/>
  <c r="I78" i="42"/>
  <c r="I79" i="42"/>
  <c r="J78" i="42"/>
  <c r="K78" i="42"/>
  <c r="C82" i="42"/>
  <c r="D82" i="42"/>
  <c r="E82" i="42"/>
  <c r="F82" i="42"/>
  <c r="G82" i="42"/>
  <c r="H82" i="42"/>
  <c r="H89" i="42"/>
  <c r="I82" i="42"/>
  <c r="I89" i="42"/>
  <c r="J82" i="42"/>
  <c r="K82" i="42"/>
  <c r="K89" i="42"/>
  <c r="C83" i="42"/>
  <c r="D83" i="42"/>
  <c r="E83" i="42"/>
  <c r="F83" i="42"/>
  <c r="G83" i="42"/>
  <c r="G89" i="42"/>
  <c r="H83" i="42"/>
  <c r="I83" i="42"/>
  <c r="J83" i="42"/>
  <c r="K83" i="42"/>
  <c r="C84" i="42"/>
  <c r="D84" i="42"/>
  <c r="E84" i="42"/>
  <c r="F84" i="42"/>
  <c r="F89" i="42"/>
  <c r="G84" i="42"/>
  <c r="H84" i="42"/>
  <c r="I84" i="42"/>
  <c r="J84" i="42"/>
  <c r="K84" i="42"/>
  <c r="C85" i="42"/>
  <c r="D85" i="42"/>
  <c r="E85" i="42"/>
  <c r="F85" i="42"/>
  <c r="G85" i="42"/>
  <c r="H85" i="42"/>
  <c r="I85" i="42"/>
  <c r="J85" i="42"/>
  <c r="K85" i="42"/>
  <c r="C86" i="42"/>
  <c r="D86" i="42"/>
  <c r="D89" i="42"/>
  <c r="E86" i="42"/>
  <c r="F86" i="42"/>
  <c r="G86" i="42"/>
  <c r="H86" i="42"/>
  <c r="I86" i="42"/>
  <c r="J86" i="42"/>
  <c r="K86" i="42"/>
  <c r="C87" i="42"/>
  <c r="D87" i="42"/>
  <c r="E87" i="42"/>
  <c r="F87" i="42"/>
  <c r="G87" i="42"/>
  <c r="H87" i="42"/>
  <c r="I87" i="42"/>
  <c r="J87" i="42"/>
  <c r="K87" i="42"/>
  <c r="C88" i="42"/>
  <c r="L88" i="42"/>
  <c r="D88" i="42"/>
  <c r="E88" i="42"/>
  <c r="F88" i="42"/>
  <c r="G88" i="42"/>
  <c r="H88" i="42"/>
  <c r="I88" i="42"/>
  <c r="J88" i="42"/>
  <c r="J89" i="42"/>
  <c r="K88" i="42"/>
  <c r="C92" i="42"/>
  <c r="C99" i="42"/>
  <c r="D92" i="42"/>
  <c r="E92" i="42"/>
  <c r="F92" i="42"/>
  <c r="G92" i="42"/>
  <c r="G99" i="42"/>
  <c r="H92" i="42"/>
  <c r="I92" i="42"/>
  <c r="I99" i="42"/>
  <c r="J92" i="42"/>
  <c r="J99" i="42"/>
  <c r="K92" i="42"/>
  <c r="K99" i="42"/>
  <c r="C93" i="42"/>
  <c r="D93" i="42"/>
  <c r="E93" i="42"/>
  <c r="F93" i="42"/>
  <c r="G93" i="42"/>
  <c r="H93" i="42"/>
  <c r="H99" i="42"/>
  <c r="I93" i="42"/>
  <c r="J93" i="42"/>
  <c r="K93" i="42"/>
  <c r="C94" i="42"/>
  <c r="D94" i="42"/>
  <c r="E94" i="42"/>
  <c r="F94" i="42"/>
  <c r="G94" i="42"/>
  <c r="H94" i="42"/>
  <c r="I94" i="42"/>
  <c r="J94" i="42"/>
  <c r="K94" i="42"/>
  <c r="C95" i="42"/>
  <c r="D95" i="42"/>
  <c r="E95" i="42"/>
  <c r="F95" i="42"/>
  <c r="G95" i="42"/>
  <c r="H95" i="42"/>
  <c r="I95" i="42"/>
  <c r="J95" i="42"/>
  <c r="K95" i="42"/>
  <c r="C96" i="42"/>
  <c r="D96" i="42"/>
  <c r="E96" i="42"/>
  <c r="E99" i="42"/>
  <c r="F96" i="42"/>
  <c r="G96" i="42"/>
  <c r="H96" i="42"/>
  <c r="I96" i="42"/>
  <c r="J96" i="42"/>
  <c r="K96" i="42"/>
  <c r="C97" i="42"/>
  <c r="D97" i="42"/>
  <c r="D99" i="42"/>
  <c r="D98" i="42"/>
  <c r="E97" i="42"/>
  <c r="F97" i="42"/>
  <c r="G97" i="42"/>
  <c r="H97" i="42"/>
  <c r="I97" i="42"/>
  <c r="J97" i="42"/>
  <c r="K97" i="42"/>
  <c r="C98" i="42"/>
  <c r="L98" i="42"/>
  <c r="E98" i="42"/>
  <c r="F98" i="42"/>
  <c r="G98" i="42"/>
  <c r="H98" i="42"/>
  <c r="I98" i="42"/>
  <c r="J98" i="42"/>
  <c r="K98" i="42"/>
  <c r="H79" i="42"/>
  <c r="G35" i="42"/>
  <c r="J79" i="42"/>
  <c r="E47" i="42"/>
  <c r="F57" i="42"/>
  <c r="F99" i="42"/>
  <c r="F35" i="42"/>
  <c r="C89" i="42"/>
  <c r="G57" i="42"/>
  <c r="C57" i="42"/>
  <c r="J47" i="42"/>
  <c r="F47" i="42"/>
  <c r="G21" i="42"/>
  <c r="E89" i="42"/>
  <c r="C67" i="42"/>
  <c r="L67" i="42"/>
  <c r="E57" i="42"/>
  <c r="H47" i="42"/>
  <c r="D47" i="42"/>
  <c r="C10" i="50"/>
  <c r="D10" i="50"/>
  <c r="E10" i="50"/>
  <c r="F10" i="50"/>
  <c r="G10" i="50"/>
  <c r="G21" i="50"/>
  <c r="H10" i="50"/>
  <c r="I10" i="50"/>
  <c r="I11" i="50"/>
  <c r="I14" i="50"/>
  <c r="I15" i="50"/>
  <c r="I16" i="50"/>
  <c r="I19" i="50"/>
  <c r="I20" i="50"/>
  <c r="I21" i="50"/>
  <c r="J10" i="50"/>
  <c r="K10" i="50"/>
  <c r="K21" i="50"/>
  <c r="C11" i="50"/>
  <c r="D11" i="50"/>
  <c r="E11" i="50"/>
  <c r="F11" i="50"/>
  <c r="G11" i="50"/>
  <c r="H11" i="50"/>
  <c r="J11" i="50"/>
  <c r="K11" i="50"/>
  <c r="C12" i="50"/>
  <c r="E12" i="50"/>
  <c r="F12" i="50"/>
  <c r="C13" i="50"/>
  <c r="E13" i="50"/>
  <c r="E21" i="50"/>
  <c r="F13" i="50"/>
  <c r="C14" i="50"/>
  <c r="C21" i="50"/>
  <c r="D14" i="50"/>
  <c r="E14" i="50"/>
  <c r="F14" i="50"/>
  <c r="G14" i="50"/>
  <c r="H14" i="50"/>
  <c r="J14" i="50"/>
  <c r="J21" i="50"/>
  <c r="K14" i="50"/>
  <c r="C15" i="50"/>
  <c r="D15" i="50"/>
  <c r="E15" i="50"/>
  <c r="F15" i="50"/>
  <c r="G15" i="50"/>
  <c r="H15" i="50"/>
  <c r="J15" i="50"/>
  <c r="K15" i="50"/>
  <c r="C16" i="50"/>
  <c r="D16" i="50"/>
  <c r="E16" i="50"/>
  <c r="F16" i="50"/>
  <c r="G16" i="50"/>
  <c r="H16" i="50"/>
  <c r="J16" i="50"/>
  <c r="K16" i="50"/>
  <c r="C17" i="50"/>
  <c r="E17" i="50"/>
  <c r="F17" i="50"/>
  <c r="C18" i="50"/>
  <c r="E18" i="50"/>
  <c r="F18" i="50"/>
  <c r="C19" i="50"/>
  <c r="D19" i="50"/>
  <c r="E19" i="50"/>
  <c r="F19" i="50"/>
  <c r="G19" i="50"/>
  <c r="H19" i="50"/>
  <c r="J19" i="50"/>
  <c r="K19" i="50"/>
  <c r="C20" i="50"/>
  <c r="L20" i="50"/>
  <c r="D20" i="50"/>
  <c r="E20" i="50"/>
  <c r="F20" i="50"/>
  <c r="G20" i="50"/>
  <c r="H20" i="50"/>
  <c r="J20" i="50"/>
  <c r="K20" i="50"/>
  <c r="C24" i="50"/>
  <c r="C35" i="50"/>
  <c r="D24" i="50"/>
  <c r="E24" i="50"/>
  <c r="F24" i="50"/>
  <c r="G24" i="50"/>
  <c r="H24" i="50"/>
  <c r="I24" i="50"/>
  <c r="J24" i="50"/>
  <c r="K24" i="50"/>
  <c r="K35" i="50"/>
  <c r="C25" i="50"/>
  <c r="C26" i="50"/>
  <c r="C27" i="50"/>
  <c r="C28" i="50"/>
  <c r="C29" i="50"/>
  <c r="C30" i="50"/>
  <c r="C31" i="50"/>
  <c r="C32" i="50"/>
  <c r="C33" i="50"/>
  <c r="C34" i="50"/>
  <c r="L34" i="50"/>
  <c r="E25" i="50"/>
  <c r="F25" i="50"/>
  <c r="E26" i="50"/>
  <c r="F26" i="50"/>
  <c r="E27" i="50"/>
  <c r="E35" i="50"/>
  <c r="F27" i="50"/>
  <c r="D28" i="50"/>
  <c r="E28" i="50"/>
  <c r="F28" i="50"/>
  <c r="G28" i="50"/>
  <c r="H28" i="50"/>
  <c r="I28" i="50"/>
  <c r="J28" i="50"/>
  <c r="J35" i="50"/>
  <c r="K28" i="50"/>
  <c r="D29" i="50"/>
  <c r="E29" i="50"/>
  <c r="F29" i="50"/>
  <c r="G29" i="50"/>
  <c r="H29" i="50"/>
  <c r="I29" i="50"/>
  <c r="J29" i="50"/>
  <c r="K29" i="50"/>
  <c r="E30" i="50"/>
  <c r="F30" i="50"/>
  <c r="E31" i="50"/>
  <c r="F31" i="50"/>
  <c r="E32" i="50"/>
  <c r="F32" i="50"/>
  <c r="D33" i="50"/>
  <c r="D35" i="50"/>
  <c r="E33" i="50"/>
  <c r="F33" i="50"/>
  <c r="G33" i="50"/>
  <c r="H33" i="50"/>
  <c r="I33" i="50"/>
  <c r="J33" i="50"/>
  <c r="K33" i="50"/>
  <c r="D34" i="50"/>
  <c r="E34" i="50"/>
  <c r="F34" i="50"/>
  <c r="G34" i="50"/>
  <c r="H34" i="50"/>
  <c r="I34" i="50"/>
  <c r="J34" i="50"/>
  <c r="K34" i="50"/>
  <c r="C40" i="50"/>
  <c r="D40" i="50"/>
  <c r="E40" i="50"/>
  <c r="E47" i="50"/>
  <c r="F40" i="50"/>
  <c r="F47" i="50"/>
  <c r="G40" i="50"/>
  <c r="H40" i="50"/>
  <c r="I40" i="50"/>
  <c r="J40" i="50"/>
  <c r="K40" i="50"/>
  <c r="K47" i="50"/>
  <c r="C41" i="50"/>
  <c r="D41" i="50"/>
  <c r="E41" i="50"/>
  <c r="F41" i="50"/>
  <c r="G41" i="50"/>
  <c r="H41" i="50"/>
  <c r="I41" i="50"/>
  <c r="J41" i="50"/>
  <c r="J47" i="50"/>
  <c r="K41" i="50"/>
  <c r="C42" i="50"/>
  <c r="D42" i="50"/>
  <c r="E42" i="50"/>
  <c r="F42" i="50"/>
  <c r="G42" i="50"/>
  <c r="H42" i="50"/>
  <c r="I42" i="50"/>
  <c r="I47" i="50"/>
  <c r="J42" i="50"/>
  <c r="K42" i="50"/>
  <c r="C43" i="50"/>
  <c r="D43" i="50"/>
  <c r="E43" i="50"/>
  <c r="F43" i="50"/>
  <c r="G43" i="50"/>
  <c r="H43" i="50"/>
  <c r="H47" i="50"/>
  <c r="I43" i="50"/>
  <c r="J43" i="50"/>
  <c r="K43" i="50"/>
  <c r="C44" i="50"/>
  <c r="D44" i="50"/>
  <c r="E44" i="50"/>
  <c r="F44" i="50"/>
  <c r="G44" i="50"/>
  <c r="G47" i="50"/>
  <c r="H44" i="50"/>
  <c r="I44" i="50"/>
  <c r="J44" i="50"/>
  <c r="K44" i="50"/>
  <c r="C45" i="50"/>
  <c r="D45" i="50"/>
  <c r="E45" i="50"/>
  <c r="F45" i="50"/>
  <c r="G45" i="50"/>
  <c r="H45" i="50"/>
  <c r="I45" i="50"/>
  <c r="J45" i="50"/>
  <c r="K45" i="50"/>
  <c r="C46" i="50"/>
  <c r="D46" i="50"/>
  <c r="E46" i="50"/>
  <c r="F46" i="50"/>
  <c r="G46" i="50"/>
  <c r="H46" i="50"/>
  <c r="I46" i="50"/>
  <c r="J46" i="50"/>
  <c r="K46" i="50"/>
  <c r="C50" i="50"/>
  <c r="D50" i="50"/>
  <c r="D57" i="50"/>
  <c r="E50" i="50"/>
  <c r="E57" i="50"/>
  <c r="F50" i="50"/>
  <c r="G50" i="50"/>
  <c r="G57" i="50"/>
  <c r="H50" i="50"/>
  <c r="I50" i="50"/>
  <c r="J50" i="50"/>
  <c r="K50" i="50"/>
  <c r="C51" i="50"/>
  <c r="C57" i="50"/>
  <c r="D51" i="50"/>
  <c r="E51" i="50"/>
  <c r="F51" i="50"/>
  <c r="G51" i="50"/>
  <c r="H51" i="50"/>
  <c r="I51" i="50"/>
  <c r="J51" i="50"/>
  <c r="K51" i="50"/>
  <c r="K57" i="50"/>
  <c r="C52" i="50"/>
  <c r="D52" i="50"/>
  <c r="D53" i="50"/>
  <c r="D55" i="50"/>
  <c r="D56" i="50"/>
  <c r="E52" i="50"/>
  <c r="F52" i="50"/>
  <c r="G52" i="50"/>
  <c r="H52" i="50"/>
  <c r="I52" i="50"/>
  <c r="I57" i="50"/>
  <c r="J52" i="50"/>
  <c r="K52" i="50"/>
  <c r="C53" i="50"/>
  <c r="E53" i="50"/>
  <c r="F53" i="50"/>
  <c r="G53" i="50"/>
  <c r="H53" i="50"/>
  <c r="I53" i="50"/>
  <c r="J53" i="50"/>
  <c r="K53" i="50"/>
  <c r="C54" i="50"/>
  <c r="E54" i="50"/>
  <c r="F54" i="50"/>
  <c r="G54" i="50"/>
  <c r="C55" i="50"/>
  <c r="E55" i="50"/>
  <c r="F55" i="50"/>
  <c r="G55" i="50"/>
  <c r="H55" i="50"/>
  <c r="I55" i="50"/>
  <c r="J55" i="50"/>
  <c r="J57" i="50"/>
  <c r="K55" i="50"/>
  <c r="C56" i="50"/>
  <c r="E56" i="50"/>
  <c r="F56" i="50"/>
  <c r="G56" i="50"/>
  <c r="H56" i="50"/>
  <c r="I56" i="50"/>
  <c r="J56" i="50"/>
  <c r="L56" i="50"/>
  <c r="K56" i="50"/>
  <c r="C60" i="50"/>
  <c r="C67" i="50"/>
  <c r="L67" i="50"/>
  <c r="D60" i="50"/>
  <c r="D67" i="50"/>
  <c r="E60" i="50"/>
  <c r="F60" i="50"/>
  <c r="G60" i="50"/>
  <c r="H60" i="50"/>
  <c r="I60" i="50"/>
  <c r="I67" i="50"/>
  <c r="J60" i="50"/>
  <c r="K60" i="50"/>
  <c r="C61" i="50"/>
  <c r="D61" i="50"/>
  <c r="E61" i="50"/>
  <c r="F61" i="50"/>
  <c r="G61" i="50"/>
  <c r="H61" i="50"/>
  <c r="H67" i="50"/>
  <c r="I61" i="50"/>
  <c r="J61" i="50"/>
  <c r="K61" i="50"/>
  <c r="C62" i="50"/>
  <c r="D62" i="50"/>
  <c r="E62" i="50"/>
  <c r="F62" i="50"/>
  <c r="G62" i="50"/>
  <c r="G67" i="50"/>
  <c r="H62" i="50"/>
  <c r="I62" i="50"/>
  <c r="J62" i="50"/>
  <c r="K62" i="50"/>
  <c r="C63" i="50"/>
  <c r="D63" i="50"/>
  <c r="E63" i="50"/>
  <c r="F63" i="50"/>
  <c r="F67" i="50"/>
  <c r="G63" i="50"/>
  <c r="H63" i="50"/>
  <c r="I63" i="50"/>
  <c r="J63" i="50"/>
  <c r="K63" i="50"/>
  <c r="C64" i="50"/>
  <c r="D64" i="50"/>
  <c r="E64" i="50"/>
  <c r="E67" i="50"/>
  <c r="F64" i="50"/>
  <c r="G64" i="50"/>
  <c r="H64" i="50"/>
  <c r="I64" i="50"/>
  <c r="J64" i="50"/>
  <c r="K64" i="50"/>
  <c r="C65" i="50"/>
  <c r="D65" i="50"/>
  <c r="E65" i="50"/>
  <c r="F65" i="50"/>
  <c r="G65" i="50"/>
  <c r="H65" i="50"/>
  <c r="I65" i="50"/>
  <c r="J65" i="50"/>
  <c r="K65" i="50"/>
  <c r="C66" i="50"/>
  <c r="D66" i="50"/>
  <c r="E66" i="50"/>
  <c r="F66" i="50"/>
  <c r="G66" i="50"/>
  <c r="H66" i="50"/>
  <c r="I66" i="50"/>
  <c r="J66" i="50"/>
  <c r="K66" i="50"/>
  <c r="K67" i="50"/>
  <c r="C72" i="50"/>
  <c r="D72" i="50"/>
  <c r="E72" i="50"/>
  <c r="E79" i="50"/>
  <c r="F72" i="50"/>
  <c r="G72" i="50"/>
  <c r="H72" i="50"/>
  <c r="I72" i="50"/>
  <c r="J72" i="50"/>
  <c r="J79" i="50"/>
  <c r="K72" i="50"/>
  <c r="C73" i="50"/>
  <c r="D73" i="50"/>
  <c r="E73" i="50"/>
  <c r="F73" i="50"/>
  <c r="G73" i="50"/>
  <c r="H73" i="50"/>
  <c r="I73" i="50"/>
  <c r="I79" i="50"/>
  <c r="J73" i="50"/>
  <c r="K73" i="50"/>
  <c r="C74" i="50"/>
  <c r="D74" i="50"/>
  <c r="E74" i="50"/>
  <c r="F74" i="50"/>
  <c r="G74" i="50"/>
  <c r="H74" i="50"/>
  <c r="H79" i="50"/>
  <c r="I74" i="50"/>
  <c r="J74" i="50"/>
  <c r="K74" i="50"/>
  <c r="C75" i="50"/>
  <c r="D75" i="50"/>
  <c r="E75" i="50"/>
  <c r="F75" i="50"/>
  <c r="G75" i="50"/>
  <c r="G79" i="50"/>
  <c r="H75" i="50"/>
  <c r="I75" i="50"/>
  <c r="J75" i="50"/>
  <c r="K75" i="50"/>
  <c r="C76" i="50"/>
  <c r="D76" i="50"/>
  <c r="E76" i="50"/>
  <c r="F76" i="50"/>
  <c r="G76" i="50"/>
  <c r="H76" i="50"/>
  <c r="I76" i="50"/>
  <c r="J76" i="50"/>
  <c r="K76" i="50"/>
  <c r="C77" i="50"/>
  <c r="D77" i="50"/>
  <c r="E77" i="50"/>
  <c r="F77" i="50"/>
  <c r="G77" i="50"/>
  <c r="H77" i="50"/>
  <c r="I77" i="50"/>
  <c r="J77" i="50"/>
  <c r="K77" i="50"/>
  <c r="C78" i="50"/>
  <c r="D78" i="50"/>
  <c r="E78" i="50"/>
  <c r="F78" i="50"/>
  <c r="G78" i="50"/>
  <c r="H78" i="50"/>
  <c r="I78" i="50"/>
  <c r="J78" i="50"/>
  <c r="K78" i="50"/>
  <c r="C82" i="50"/>
  <c r="C89" i="50"/>
  <c r="D82" i="50"/>
  <c r="D89" i="50"/>
  <c r="L89" i="50"/>
  <c r="E82" i="50"/>
  <c r="E89" i="50"/>
  <c r="F82" i="50"/>
  <c r="G82" i="50"/>
  <c r="H82" i="50"/>
  <c r="I82" i="50"/>
  <c r="J82" i="50"/>
  <c r="K82" i="50"/>
  <c r="C83" i="50"/>
  <c r="D83" i="50"/>
  <c r="E83" i="50"/>
  <c r="F83" i="50"/>
  <c r="G83" i="50"/>
  <c r="H83" i="50"/>
  <c r="I83" i="50"/>
  <c r="J83" i="50"/>
  <c r="J89" i="50"/>
  <c r="K83" i="50"/>
  <c r="C84" i="50"/>
  <c r="D84" i="50"/>
  <c r="E84" i="50"/>
  <c r="F84" i="50"/>
  <c r="G84" i="50"/>
  <c r="H84" i="50"/>
  <c r="I84" i="50"/>
  <c r="I89" i="50"/>
  <c r="J84" i="50"/>
  <c r="K84" i="50"/>
  <c r="C85" i="50"/>
  <c r="D85" i="50"/>
  <c r="E85" i="50"/>
  <c r="F85" i="50"/>
  <c r="G85" i="50"/>
  <c r="H85" i="50"/>
  <c r="H89" i="50"/>
  <c r="I85" i="50"/>
  <c r="J85" i="50"/>
  <c r="K85" i="50"/>
  <c r="C86" i="50"/>
  <c r="D86" i="50"/>
  <c r="E86" i="50"/>
  <c r="F86" i="50"/>
  <c r="G86" i="50"/>
  <c r="G89" i="50"/>
  <c r="H86" i="50"/>
  <c r="I86" i="50"/>
  <c r="J86" i="50"/>
  <c r="K86" i="50"/>
  <c r="C87" i="50"/>
  <c r="D87" i="50"/>
  <c r="E87" i="50"/>
  <c r="F87" i="50"/>
  <c r="F89" i="50"/>
  <c r="G87" i="50"/>
  <c r="H87" i="50"/>
  <c r="I87" i="50"/>
  <c r="J87" i="50"/>
  <c r="K87" i="50"/>
  <c r="C88" i="50"/>
  <c r="D88" i="50"/>
  <c r="E88" i="50"/>
  <c r="L88" i="50"/>
  <c r="F88" i="50"/>
  <c r="G88" i="50"/>
  <c r="H88" i="50"/>
  <c r="I88" i="50"/>
  <c r="J88" i="50"/>
  <c r="K88" i="50"/>
  <c r="C92" i="50"/>
  <c r="D92" i="50"/>
  <c r="D99" i="50"/>
  <c r="E92" i="50"/>
  <c r="F92" i="50"/>
  <c r="F99" i="50"/>
  <c r="G92" i="50"/>
  <c r="G99" i="50"/>
  <c r="H92" i="50"/>
  <c r="I92" i="50"/>
  <c r="J92" i="50"/>
  <c r="K92" i="50"/>
  <c r="C93" i="50"/>
  <c r="C99" i="50"/>
  <c r="D93" i="50"/>
  <c r="E93" i="50"/>
  <c r="F93" i="50"/>
  <c r="G93" i="50"/>
  <c r="H93" i="50"/>
  <c r="I93" i="50"/>
  <c r="J93" i="50"/>
  <c r="K93" i="50"/>
  <c r="K99" i="50"/>
  <c r="C94" i="50"/>
  <c r="D94" i="50"/>
  <c r="E94" i="50"/>
  <c r="F94" i="50"/>
  <c r="G94" i="50"/>
  <c r="H94" i="50"/>
  <c r="I94" i="50"/>
  <c r="J94" i="50"/>
  <c r="J99" i="50"/>
  <c r="K94" i="50"/>
  <c r="C95" i="50"/>
  <c r="D95" i="50"/>
  <c r="E95" i="50"/>
  <c r="F95" i="50"/>
  <c r="G95" i="50"/>
  <c r="H95" i="50"/>
  <c r="I95" i="50"/>
  <c r="I99" i="50"/>
  <c r="J95" i="50"/>
  <c r="K95" i="50"/>
  <c r="C96" i="50"/>
  <c r="D96" i="50"/>
  <c r="E96" i="50"/>
  <c r="F96" i="50"/>
  <c r="G96" i="50"/>
  <c r="H96" i="50"/>
  <c r="H99" i="50"/>
  <c r="I96" i="50"/>
  <c r="J96" i="50"/>
  <c r="K96" i="50"/>
  <c r="C97" i="50"/>
  <c r="D97" i="50"/>
  <c r="E97" i="50"/>
  <c r="F97" i="50"/>
  <c r="G97" i="50"/>
  <c r="H97" i="50"/>
  <c r="I97" i="50"/>
  <c r="J97" i="50"/>
  <c r="K97" i="50"/>
  <c r="C98" i="50"/>
  <c r="D98" i="50"/>
  <c r="E98" i="50"/>
  <c r="F98" i="50"/>
  <c r="L98" i="50"/>
  <c r="G98" i="50"/>
  <c r="H98" i="50"/>
  <c r="I98" i="50"/>
  <c r="J98" i="50"/>
  <c r="K98" i="50"/>
  <c r="J67" i="50"/>
  <c r="H57" i="50"/>
  <c r="G35" i="50"/>
  <c r="D21" i="50"/>
  <c r="F35" i="50"/>
  <c r="E99" i="50"/>
  <c r="K79" i="50"/>
  <c r="C79" i="50"/>
  <c r="C47" i="50"/>
  <c r="D47" i="50"/>
  <c r="H21" i="50"/>
  <c r="F79" i="50"/>
  <c r="F21" i="50"/>
  <c r="K89" i="50"/>
  <c r="F57" i="50"/>
  <c r="I35" i="50"/>
  <c r="L46" i="50"/>
  <c r="H35" i="50"/>
  <c r="C10" i="58"/>
  <c r="D10" i="58"/>
  <c r="E10" i="58"/>
  <c r="F10" i="58"/>
  <c r="G10" i="58"/>
  <c r="H10" i="58"/>
  <c r="I10" i="58"/>
  <c r="I21" i="58"/>
  <c r="J10" i="58"/>
  <c r="K10" i="58"/>
  <c r="L10" i="58"/>
  <c r="M10" i="58"/>
  <c r="C11" i="58"/>
  <c r="D11" i="58"/>
  <c r="E11" i="58"/>
  <c r="F11" i="58"/>
  <c r="G11" i="58"/>
  <c r="H11" i="58"/>
  <c r="I11" i="58"/>
  <c r="J11" i="58"/>
  <c r="K11" i="58"/>
  <c r="L11" i="58"/>
  <c r="M11" i="58"/>
  <c r="C12" i="58"/>
  <c r="E12" i="58"/>
  <c r="F12" i="58"/>
  <c r="L12" i="58"/>
  <c r="M12" i="58"/>
  <c r="C13" i="58"/>
  <c r="E13" i="58"/>
  <c r="F13" i="58"/>
  <c r="L13" i="58"/>
  <c r="L21" i="58"/>
  <c r="M13" i="58"/>
  <c r="C14" i="58"/>
  <c r="D14" i="58"/>
  <c r="E14" i="58"/>
  <c r="F14" i="58"/>
  <c r="G14" i="58"/>
  <c r="H14" i="58"/>
  <c r="I14" i="58"/>
  <c r="J14" i="58"/>
  <c r="K14" i="58"/>
  <c r="L14" i="58"/>
  <c r="M14" i="58"/>
  <c r="C15" i="58"/>
  <c r="D15" i="58"/>
  <c r="E15" i="58"/>
  <c r="F15" i="58"/>
  <c r="G15" i="58"/>
  <c r="H15" i="58"/>
  <c r="I15" i="58"/>
  <c r="J15" i="58"/>
  <c r="K15" i="58"/>
  <c r="L15" i="58"/>
  <c r="M15" i="58"/>
  <c r="M21" i="58"/>
  <c r="C16" i="58"/>
  <c r="D16" i="58"/>
  <c r="E16" i="58"/>
  <c r="F16" i="58"/>
  <c r="G16" i="58"/>
  <c r="H16" i="58"/>
  <c r="I16" i="58"/>
  <c r="J16" i="58"/>
  <c r="K16" i="58"/>
  <c r="L16" i="58"/>
  <c r="M16" i="58"/>
  <c r="C17" i="58"/>
  <c r="E17" i="58"/>
  <c r="F17" i="58"/>
  <c r="L17" i="58"/>
  <c r="M17" i="58"/>
  <c r="C18" i="58"/>
  <c r="E18" i="58"/>
  <c r="F18" i="58"/>
  <c r="L18" i="58"/>
  <c r="M18" i="58"/>
  <c r="C19" i="58"/>
  <c r="D19" i="58"/>
  <c r="E19" i="58"/>
  <c r="F19" i="58"/>
  <c r="G19" i="58"/>
  <c r="H19" i="58"/>
  <c r="I19" i="58"/>
  <c r="J19" i="58"/>
  <c r="K19" i="58"/>
  <c r="L19" i="58"/>
  <c r="M19" i="58"/>
  <c r="C20" i="58"/>
  <c r="D20" i="58"/>
  <c r="E20" i="58"/>
  <c r="F20" i="58"/>
  <c r="G20" i="58"/>
  <c r="H20" i="58"/>
  <c r="I20" i="58"/>
  <c r="J20" i="58"/>
  <c r="K20" i="58"/>
  <c r="L20" i="58"/>
  <c r="M20" i="58"/>
  <c r="C24" i="58"/>
  <c r="D24" i="58"/>
  <c r="E24" i="58"/>
  <c r="F24" i="58"/>
  <c r="F25" i="58"/>
  <c r="F26" i="58"/>
  <c r="F27" i="58"/>
  <c r="F28" i="58"/>
  <c r="F29" i="58"/>
  <c r="F30" i="58"/>
  <c r="F31" i="58"/>
  <c r="F32" i="58"/>
  <c r="F33" i="58"/>
  <c r="F34" i="58"/>
  <c r="G24" i="58"/>
  <c r="G35" i="58"/>
  <c r="H24" i="58"/>
  <c r="I24" i="58"/>
  <c r="J24" i="58"/>
  <c r="K24" i="58"/>
  <c r="L24" i="58"/>
  <c r="L35" i="58"/>
  <c r="M24" i="58"/>
  <c r="C25" i="58"/>
  <c r="E25" i="58"/>
  <c r="L25" i="58"/>
  <c r="M25" i="58"/>
  <c r="C26" i="58"/>
  <c r="E26" i="58"/>
  <c r="L26" i="58"/>
  <c r="M26" i="58"/>
  <c r="C27" i="58"/>
  <c r="E27" i="58"/>
  <c r="L27" i="58"/>
  <c r="M27" i="58"/>
  <c r="C28" i="58"/>
  <c r="D28" i="58"/>
  <c r="E28" i="58"/>
  <c r="G28" i="58"/>
  <c r="H28" i="58"/>
  <c r="H35" i="58"/>
  <c r="I28" i="58"/>
  <c r="J28" i="58"/>
  <c r="K28" i="58"/>
  <c r="L28" i="58"/>
  <c r="M28" i="58"/>
  <c r="C29" i="58"/>
  <c r="D29" i="58"/>
  <c r="E29" i="58"/>
  <c r="G29" i="58"/>
  <c r="H29" i="58"/>
  <c r="I29" i="58"/>
  <c r="J29" i="58"/>
  <c r="K29" i="58"/>
  <c r="L29" i="58"/>
  <c r="M29" i="58"/>
  <c r="C30" i="58"/>
  <c r="E30" i="58"/>
  <c r="L30" i="58"/>
  <c r="M30" i="58"/>
  <c r="C31" i="58"/>
  <c r="E31" i="58"/>
  <c r="L31" i="58"/>
  <c r="M31" i="58"/>
  <c r="C32" i="58"/>
  <c r="E32" i="58"/>
  <c r="L32" i="58"/>
  <c r="M32" i="58"/>
  <c r="C33" i="58"/>
  <c r="D33" i="58"/>
  <c r="E33" i="58"/>
  <c r="G33" i="58"/>
  <c r="H33" i="58"/>
  <c r="I33" i="58"/>
  <c r="J33" i="58"/>
  <c r="K33" i="58"/>
  <c r="L33" i="58"/>
  <c r="M33" i="58"/>
  <c r="C34" i="58"/>
  <c r="D34" i="58"/>
  <c r="E34" i="58"/>
  <c r="G34" i="58"/>
  <c r="H34" i="58"/>
  <c r="I34" i="58"/>
  <c r="J34" i="58"/>
  <c r="K34" i="58"/>
  <c r="L34" i="58"/>
  <c r="M34" i="58"/>
  <c r="C40" i="58"/>
  <c r="D40" i="58"/>
  <c r="E40" i="58"/>
  <c r="F40" i="58"/>
  <c r="G40" i="58"/>
  <c r="H40" i="58"/>
  <c r="I40" i="58"/>
  <c r="I47" i="58"/>
  <c r="J40" i="58"/>
  <c r="K40" i="58"/>
  <c r="L40" i="58"/>
  <c r="M40" i="58"/>
  <c r="C41" i="58"/>
  <c r="D41" i="58"/>
  <c r="E41" i="58"/>
  <c r="F41" i="58"/>
  <c r="F47" i="58"/>
  <c r="G41" i="58"/>
  <c r="H41" i="58"/>
  <c r="I41" i="58"/>
  <c r="J41" i="58"/>
  <c r="K41" i="58"/>
  <c r="L41" i="58"/>
  <c r="M41" i="58"/>
  <c r="C42" i="58"/>
  <c r="D42" i="58"/>
  <c r="E42" i="58"/>
  <c r="F42" i="58"/>
  <c r="G42" i="58"/>
  <c r="H42" i="58"/>
  <c r="I42" i="58"/>
  <c r="J42" i="58"/>
  <c r="K42" i="58"/>
  <c r="K47" i="58"/>
  <c r="L42" i="58"/>
  <c r="M42" i="58"/>
  <c r="C43" i="58"/>
  <c r="D43" i="58"/>
  <c r="E43" i="58"/>
  <c r="F43" i="58"/>
  <c r="G43" i="58"/>
  <c r="H43" i="58"/>
  <c r="I43" i="58"/>
  <c r="J43" i="58"/>
  <c r="K43" i="58"/>
  <c r="L43" i="58"/>
  <c r="M43" i="58"/>
  <c r="C44" i="58"/>
  <c r="D44" i="58"/>
  <c r="E44" i="58"/>
  <c r="F44" i="58"/>
  <c r="G44" i="58"/>
  <c r="H44" i="58"/>
  <c r="I44" i="58"/>
  <c r="J44" i="58"/>
  <c r="K44" i="58"/>
  <c r="L44" i="58"/>
  <c r="M44" i="58"/>
  <c r="C45" i="58"/>
  <c r="D45" i="58"/>
  <c r="E45" i="58"/>
  <c r="F45" i="58"/>
  <c r="G45" i="58"/>
  <c r="H45" i="58"/>
  <c r="I45" i="58"/>
  <c r="J45" i="58"/>
  <c r="K45" i="58"/>
  <c r="L45" i="58"/>
  <c r="M45" i="58"/>
  <c r="C46" i="58"/>
  <c r="D46" i="58"/>
  <c r="E46" i="58"/>
  <c r="F46" i="58"/>
  <c r="G46" i="58"/>
  <c r="N46" i="58"/>
  <c r="H46" i="58"/>
  <c r="I46" i="58"/>
  <c r="J46" i="58"/>
  <c r="K46" i="58"/>
  <c r="L46" i="58"/>
  <c r="M46" i="58"/>
  <c r="C50" i="58"/>
  <c r="D50" i="58"/>
  <c r="D57" i="58"/>
  <c r="E50" i="58"/>
  <c r="F50" i="58"/>
  <c r="G50" i="58"/>
  <c r="H50" i="58"/>
  <c r="I50" i="58"/>
  <c r="J50" i="58"/>
  <c r="K50" i="58"/>
  <c r="L50" i="58"/>
  <c r="L57" i="58"/>
  <c r="M50" i="58"/>
  <c r="C51" i="58"/>
  <c r="D51" i="58"/>
  <c r="E51" i="58"/>
  <c r="F51" i="58"/>
  <c r="G51" i="58"/>
  <c r="H51" i="58"/>
  <c r="I51" i="58"/>
  <c r="I57" i="58"/>
  <c r="J51" i="58"/>
  <c r="K51" i="58"/>
  <c r="L51" i="58"/>
  <c r="M51" i="58"/>
  <c r="C52" i="58"/>
  <c r="D52" i="58"/>
  <c r="E52" i="58"/>
  <c r="F52" i="58"/>
  <c r="G52" i="58"/>
  <c r="H52" i="58"/>
  <c r="I52" i="58"/>
  <c r="J52" i="58"/>
  <c r="K52" i="58"/>
  <c r="L52" i="58"/>
  <c r="M52" i="58"/>
  <c r="C53" i="58"/>
  <c r="D53" i="58"/>
  <c r="E53" i="58"/>
  <c r="F53" i="58"/>
  <c r="G53" i="58"/>
  <c r="G54" i="58"/>
  <c r="G55" i="58"/>
  <c r="G56" i="58"/>
  <c r="G57" i="58"/>
  <c r="H53" i="58"/>
  <c r="I53" i="58"/>
  <c r="J53" i="58"/>
  <c r="K53" i="58"/>
  <c r="L53" i="58"/>
  <c r="M53" i="58"/>
  <c r="C54" i="58"/>
  <c r="E54" i="58"/>
  <c r="E57" i="58"/>
  <c r="F54" i="58"/>
  <c r="L54" i="58"/>
  <c r="M54" i="58"/>
  <c r="C55" i="58"/>
  <c r="D55" i="58"/>
  <c r="E55" i="58"/>
  <c r="F55" i="58"/>
  <c r="H55" i="58"/>
  <c r="H57" i="58"/>
  <c r="I55" i="58"/>
  <c r="J55" i="58"/>
  <c r="K55" i="58"/>
  <c r="L55" i="58"/>
  <c r="M55" i="58"/>
  <c r="C56" i="58"/>
  <c r="D56" i="58"/>
  <c r="E56" i="58"/>
  <c r="N56" i="58"/>
  <c r="F56" i="58"/>
  <c r="H56" i="58"/>
  <c r="I56" i="58"/>
  <c r="J56" i="58"/>
  <c r="K56" i="58"/>
  <c r="L56" i="58"/>
  <c r="M56" i="58"/>
  <c r="C60" i="58"/>
  <c r="C67" i="58"/>
  <c r="D60" i="58"/>
  <c r="D67" i="58"/>
  <c r="E60" i="58"/>
  <c r="F60" i="58"/>
  <c r="G60" i="58"/>
  <c r="H60" i="58"/>
  <c r="I60" i="58"/>
  <c r="J60" i="58"/>
  <c r="K60" i="58"/>
  <c r="K67" i="58"/>
  <c r="L60" i="58"/>
  <c r="M60" i="58"/>
  <c r="C61" i="58"/>
  <c r="D61" i="58"/>
  <c r="E61" i="58"/>
  <c r="F61" i="58"/>
  <c r="G61" i="58"/>
  <c r="H61" i="58"/>
  <c r="H67" i="58"/>
  <c r="I61" i="58"/>
  <c r="J61" i="58"/>
  <c r="K61" i="58"/>
  <c r="L61" i="58"/>
  <c r="M61" i="58"/>
  <c r="C62" i="58"/>
  <c r="D62" i="58"/>
  <c r="E62" i="58"/>
  <c r="E67" i="58"/>
  <c r="F62" i="58"/>
  <c r="G62" i="58"/>
  <c r="H62" i="58"/>
  <c r="I62" i="58"/>
  <c r="J62" i="58"/>
  <c r="K62" i="58"/>
  <c r="L62" i="58"/>
  <c r="M62" i="58"/>
  <c r="C63" i="58"/>
  <c r="D63" i="58"/>
  <c r="E63" i="58"/>
  <c r="F63" i="58"/>
  <c r="G63" i="58"/>
  <c r="H63" i="58"/>
  <c r="I63" i="58"/>
  <c r="J63" i="58"/>
  <c r="K63" i="58"/>
  <c r="L63" i="58"/>
  <c r="M63" i="58"/>
  <c r="C64" i="58"/>
  <c r="D64" i="58"/>
  <c r="E64" i="58"/>
  <c r="F64" i="58"/>
  <c r="G64" i="58"/>
  <c r="H64" i="58"/>
  <c r="I64" i="58"/>
  <c r="J64" i="58"/>
  <c r="K64" i="58"/>
  <c r="L64" i="58"/>
  <c r="M64" i="58"/>
  <c r="C65" i="58"/>
  <c r="D65" i="58"/>
  <c r="E65" i="58"/>
  <c r="F65" i="58"/>
  <c r="G65" i="58"/>
  <c r="H65" i="58"/>
  <c r="I65" i="58"/>
  <c r="J65" i="58"/>
  <c r="K65" i="58"/>
  <c r="L65" i="58"/>
  <c r="M65" i="58"/>
  <c r="C66" i="58"/>
  <c r="D66" i="58"/>
  <c r="E66" i="58"/>
  <c r="F66" i="58"/>
  <c r="G66" i="58"/>
  <c r="H66" i="58"/>
  <c r="I66" i="58"/>
  <c r="J66" i="58"/>
  <c r="K66" i="58"/>
  <c r="L66" i="58"/>
  <c r="M66" i="58"/>
  <c r="C72" i="58"/>
  <c r="D72" i="58"/>
  <c r="E72" i="58"/>
  <c r="F72" i="58"/>
  <c r="F79" i="58"/>
  <c r="G72" i="58"/>
  <c r="G79" i="58"/>
  <c r="H72" i="58"/>
  <c r="I72" i="58"/>
  <c r="J72" i="58"/>
  <c r="K72" i="58"/>
  <c r="L72" i="58"/>
  <c r="M72" i="58"/>
  <c r="C73" i="58"/>
  <c r="C79" i="58"/>
  <c r="D73" i="58"/>
  <c r="D79" i="58"/>
  <c r="E73" i="58"/>
  <c r="F73" i="58"/>
  <c r="G73" i="58"/>
  <c r="G74" i="58"/>
  <c r="G75" i="58"/>
  <c r="G76" i="58"/>
  <c r="G77" i="58"/>
  <c r="G78" i="58"/>
  <c r="H73" i="58"/>
  <c r="I73" i="58"/>
  <c r="J73" i="58"/>
  <c r="K73" i="58"/>
  <c r="L73" i="58"/>
  <c r="M73" i="58"/>
  <c r="M79" i="58"/>
  <c r="C74" i="58"/>
  <c r="D74" i="58"/>
  <c r="E74" i="58"/>
  <c r="F74" i="58"/>
  <c r="H74" i="58"/>
  <c r="I74" i="58"/>
  <c r="J74" i="58"/>
  <c r="K74" i="58"/>
  <c r="K79" i="58"/>
  <c r="L74" i="58"/>
  <c r="L79" i="58"/>
  <c r="M74" i="58"/>
  <c r="C75" i="58"/>
  <c r="D75" i="58"/>
  <c r="E75" i="58"/>
  <c r="F75" i="58"/>
  <c r="H75" i="58"/>
  <c r="I75" i="58"/>
  <c r="I79" i="58"/>
  <c r="J75" i="58"/>
  <c r="J79" i="58"/>
  <c r="K75" i="58"/>
  <c r="L75" i="58"/>
  <c r="M75" i="58"/>
  <c r="C76" i="58"/>
  <c r="D76" i="58"/>
  <c r="E76" i="58"/>
  <c r="F76" i="58"/>
  <c r="H76" i="58"/>
  <c r="H79" i="58"/>
  <c r="I76" i="58"/>
  <c r="J76" i="58"/>
  <c r="K76" i="58"/>
  <c r="L76" i="58"/>
  <c r="M76" i="58"/>
  <c r="C77" i="58"/>
  <c r="D77" i="58"/>
  <c r="E77" i="58"/>
  <c r="F77" i="58"/>
  <c r="H77" i="58"/>
  <c r="I77" i="58"/>
  <c r="J77" i="58"/>
  <c r="K77" i="58"/>
  <c r="L77" i="58"/>
  <c r="M77" i="58"/>
  <c r="C78" i="58"/>
  <c r="D78" i="58"/>
  <c r="E78" i="58"/>
  <c r="F78" i="58"/>
  <c r="H78" i="58"/>
  <c r="I78" i="58"/>
  <c r="J78" i="58"/>
  <c r="K78" i="58"/>
  <c r="L78" i="58"/>
  <c r="M78" i="58"/>
  <c r="C82" i="58"/>
  <c r="D82" i="58"/>
  <c r="E82" i="58"/>
  <c r="F82" i="58"/>
  <c r="G82" i="58"/>
  <c r="H82" i="58"/>
  <c r="H89" i="58"/>
  <c r="I82" i="58"/>
  <c r="I89" i="58"/>
  <c r="J82" i="58"/>
  <c r="K82" i="58"/>
  <c r="L82" i="58"/>
  <c r="M82" i="58"/>
  <c r="C83" i="58"/>
  <c r="D83" i="58"/>
  <c r="E83" i="58"/>
  <c r="E89" i="58"/>
  <c r="F83" i="58"/>
  <c r="G83" i="58"/>
  <c r="H83" i="58"/>
  <c r="I83" i="58"/>
  <c r="J83" i="58"/>
  <c r="K83" i="58"/>
  <c r="L83" i="58"/>
  <c r="M83" i="58"/>
  <c r="M89" i="58"/>
  <c r="C84" i="58"/>
  <c r="D84" i="58"/>
  <c r="E84" i="58"/>
  <c r="F84" i="58"/>
  <c r="G84" i="58"/>
  <c r="H84" i="58"/>
  <c r="I84" i="58"/>
  <c r="J84" i="58"/>
  <c r="K84" i="58"/>
  <c r="L84" i="58"/>
  <c r="M84" i="58"/>
  <c r="C85" i="58"/>
  <c r="D85" i="58"/>
  <c r="E85" i="58"/>
  <c r="F85" i="58"/>
  <c r="G85" i="58"/>
  <c r="H85" i="58"/>
  <c r="I85" i="58"/>
  <c r="J85" i="58"/>
  <c r="K85" i="58"/>
  <c r="L85" i="58"/>
  <c r="M85" i="58"/>
  <c r="C86" i="58"/>
  <c r="D86" i="58"/>
  <c r="E86" i="58"/>
  <c r="F86" i="58"/>
  <c r="G86" i="58"/>
  <c r="H86" i="58"/>
  <c r="I86" i="58"/>
  <c r="J86" i="58"/>
  <c r="K86" i="58"/>
  <c r="L86" i="58"/>
  <c r="L89" i="58"/>
  <c r="M86" i="58"/>
  <c r="C87" i="58"/>
  <c r="D87" i="58"/>
  <c r="E87" i="58"/>
  <c r="F87" i="58"/>
  <c r="G87" i="58"/>
  <c r="H87" i="58"/>
  <c r="I87" i="58"/>
  <c r="J87" i="58"/>
  <c r="K87" i="58"/>
  <c r="L87" i="58"/>
  <c r="M87" i="58"/>
  <c r="C88" i="58"/>
  <c r="D88" i="58"/>
  <c r="E88" i="58"/>
  <c r="F88" i="58"/>
  <c r="N88" i="58"/>
  <c r="G88" i="58"/>
  <c r="H88" i="58"/>
  <c r="I88" i="58"/>
  <c r="J88" i="58"/>
  <c r="K88" i="58"/>
  <c r="L88" i="58"/>
  <c r="M88" i="58"/>
  <c r="C92" i="58"/>
  <c r="C99" i="58"/>
  <c r="D92" i="58"/>
  <c r="E92" i="58"/>
  <c r="F92" i="58"/>
  <c r="G92" i="58"/>
  <c r="H92" i="58"/>
  <c r="I92" i="58"/>
  <c r="J92" i="58"/>
  <c r="K92" i="58"/>
  <c r="K99" i="58"/>
  <c r="L92" i="58"/>
  <c r="M92" i="58"/>
  <c r="C93" i="58"/>
  <c r="D93" i="58"/>
  <c r="E93" i="58"/>
  <c r="F93" i="58"/>
  <c r="G93" i="58"/>
  <c r="H93" i="58"/>
  <c r="H99" i="58"/>
  <c r="I93" i="58"/>
  <c r="J93" i="58"/>
  <c r="K93" i="58"/>
  <c r="L93" i="58"/>
  <c r="M93" i="58"/>
  <c r="C94" i="58"/>
  <c r="D94" i="58"/>
  <c r="E94" i="58"/>
  <c r="E99" i="58"/>
  <c r="F94" i="58"/>
  <c r="G94" i="58"/>
  <c r="H94" i="58"/>
  <c r="I94" i="58"/>
  <c r="J94" i="58"/>
  <c r="K94" i="58"/>
  <c r="L94" i="58"/>
  <c r="M94" i="58"/>
  <c r="C95" i="58"/>
  <c r="D95" i="58"/>
  <c r="E95" i="58"/>
  <c r="F95" i="58"/>
  <c r="G95" i="58"/>
  <c r="H95" i="58"/>
  <c r="I95" i="58"/>
  <c r="J95" i="58"/>
  <c r="K95" i="58"/>
  <c r="L95" i="58"/>
  <c r="M95" i="58"/>
  <c r="C96" i="58"/>
  <c r="D96" i="58"/>
  <c r="E96" i="58"/>
  <c r="F96" i="58"/>
  <c r="G96" i="58"/>
  <c r="H96" i="58"/>
  <c r="I96" i="58"/>
  <c r="J96" i="58"/>
  <c r="K96" i="58"/>
  <c r="L96" i="58"/>
  <c r="M96" i="58"/>
  <c r="C97" i="58"/>
  <c r="D97" i="58"/>
  <c r="D99" i="58"/>
  <c r="E97" i="58"/>
  <c r="F97" i="58"/>
  <c r="G97" i="58"/>
  <c r="H97" i="58"/>
  <c r="I97" i="58"/>
  <c r="J97" i="58"/>
  <c r="K97" i="58"/>
  <c r="L97" i="58"/>
  <c r="M97" i="58"/>
  <c r="C98" i="58"/>
  <c r="D98" i="58"/>
  <c r="E98" i="58"/>
  <c r="F98" i="58"/>
  <c r="G98" i="58"/>
  <c r="H98" i="58"/>
  <c r="I98" i="58"/>
  <c r="I99" i="58"/>
  <c r="J98" i="58"/>
  <c r="K98" i="58"/>
  <c r="L98" i="58"/>
  <c r="M98" i="58"/>
  <c r="J35" i="58"/>
  <c r="N34" i="58"/>
  <c r="L47" i="58"/>
  <c r="J57" i="58"/>
  <c r="K35" i="58"/>
  <c r="D35" i="58"/>
  <c r="H21" i="58"/>
  <c r="D21" i="58"/>
  <c r="I35" i="58"/>
  <c r="M35" i="58"/>
  <c r="L67" i="58"/>
  <c r="H47" i="58"/>
  <c r="D47" i="58"/>
  <c r="N20" i="58"/>
  <c r="K21" i="58"/>
  <c r="G21" i="58"/>
  <c r="C21" i="58"/>
  <c r="F99" i="58"/>
  <c r="M99" i="58"/>
  <c r="M57" i="58"/>
  <c r="E21" i="58"/>
  <c r="A8" i="67"/>
  <c r="B8" i="67"/>
  <c r="C8" i="67"/>
  <c r="D8" i="67"/>
  <c r="E8" i="67"/>
  <c r="F8" i="67"/>
  <c r="G8" i="67"/>
  <c r="H8" i="67"/>
  <c r="I8" i="67"/>
  <c r="J8" i="67"/>
  <c r="K8" i="67"/>
  <c r="L8" i="67"/>
  <c r="M8" i="67"/>
  <c r="N8" i="67"/>
  <c r="A9" i="67"/>
  <c r="B9" i="67"/>
  <c r="C9" i="67"/>
  <c r="D9" i="67"/>
  <c r="E9" i="67"/>
  <c r="F9" i="67"/>
  <c r="G9" i="67"/>
  <c r="H9" i="67"/>
  <c r="I9" i="67"/>
  <c r="J9" i="67"/>
  <c r="K9" i="67"/>
  <c r="L9" i="67"/>
  <c r="M9" i="67"/>
  <c r="N9" i="67"/>
  <c r="A10" i="67"/>
  <c r="B10" i="67"/>
  <c r="C10" i="67"/>
  <c r="D10" i="67"/>
  <c r="E10" i="67"/>
  <c r="F10" i="67"/>
  <c r="G10" i="67"/>
  <c r="H10" i="67"/>
  <c r="I10" i="67"/>
  <c r="J10" i="67"/>
  <c r="K10" i="67"/>
  <c r="L10" i="67"/>
  <c r="M10" i="67"/>
  <c r="N10" i="67"/>
  <c r="A11" i="67"/>
  <c r="B11" i="67"/>
  <c r="C11" i="67"/>
  <c r="D11" i="67"/>
  <c r="E11" i="67"/>
  <c r="F11" i="67"/>
  <c r="O11" i="67"/>
  <c r="P11" i="67"/>
  <c r="G11" i="67"/>
  <c r="H11" i="67"/>
  <c r="I11" i="67"/>
  <c r="J11" i="67"/>
  <c r="K11" i="67"/>
  <c r="L11" i="67"/>
  <c r="M11" i="67"/>
  <c r="N11" i="67"/>
  <c r="A12" i="67"/>
  <c r="B12" i="67"/>
  <c r="C12" i="67"/>
  <c r="D12" i="67"/>
  <c r="E12" i="67"/>
  <c r="F12" i="67"/>
  <c r="G12" i="67"/>
  <c r="H12" i="67"/>
  <c r="I12" i="67"/>
  <c r="J12" i="67"/>
  <c r="K12" i="67"/>
  <c r="L12" i="67"/>
  <c r="M12" i="67"/>
  <c r="N12" i="67"/>
  <c r="A13" i="67"/>
  <c r="B13" i="67"/>
  <c r="C13" i="67"/>
  <c r="D13" i="67"/>
  <c r="E13" i="67"/>
  <c r="F13" i="67"/>
  <c r="G13" i="67"/>
  <c r="H13" i="67"/>
  <c r="I13" i="67"/>
  <c r="O13" i="67"/>
  <c r="P13" i="67"/>
  <c r="J13" i="67"/>
  <c r="K13" i="67"/>
  <c r="L13" i="67"/>
  <c r="M13" i="67"/>
  <c r="N13" i="67"/>
  <c r="A14" i="67"/>
  <c r="B14" i="67"/>
  <c r="C14" i="67"/>
  <c r="D14" i="67"/>
  <c r="O14" i="67"/>
  <c r="P14" i="67"/>
  <c r="E14" i="67"/>
  <c r="F14" i="67"/>
  <c r="G14" i="67"/>
  <c r="H14" i="67"/>
  <c r="I14" i="67"/>
  <c r="J14" i="67"/>
  <c r="K14" i="67"/>
  <c r="L14" i="67"/>
  <c r="M14" i="67"/>
  <c r="N14" i="67"/>
  <c r="A15" i="67"/>
  <c r="B15" i="67"/>
  <c r="C15" i="67"/>
  <c r="D15" i="67"/>
  <c r="E15" i="67"/>
  <c r="F15" i="67"/>
  <c r="G15" i="67"/>
  <c r="H15" i="67"/>
  <c r="I15" i="67"/>
  <c r="J15" i="67"/>
  <c r="K15" i="67"/>
  <c r="L15" i="67"/>
  <c r="M15" i="67"/>
  <c r="N15" i="67"/>
  <c r="A16" i="67"/>
  <c r="B16" i="67"/>
  <c r="C16" i="67"/>
  <c r="D16" i="67"/>
  <c r="E16" i="67"/>
  <c r="F16" i="67"/>
  <c r="G16" i="67"/>
  <c r="O16" i="67"/>
  <c r="P16" i="67"/>
  <c r="H16" i="67"/>
  <c r="I16" i="67"/>
  <c r="J16" i="67"/>
  <c r="K16" i="67"/>
  <c r="L16" i="67"/>
  <c r="M16" i="67"/>
  <c r="N16" i="67"/>
  <c r="A17" i="67"/>
  <c r="B17" i="67"/>
  <c r="C17" i="67"/>
  <c r="D17" i="67"/>
  <c r="E17" i="67"/>
  <c r="F17" i="67"/>
  <c r="G17" i="67"/>
  <c r="H17" i="67"/>
  <c r="I17" i="67"/>
  <c r="J17" i="67"/>
  <c r="K17" i="67"/>
  <c r="L17" i="67"/>
  <c r="M17" i="67"/>
  <c r="N17" i="67"/>
  <c r="A18" i="67"/>
  <c r="B18" i="67"/>
  <c r="C18" i="67"/>
  <c r="D18" i="67"/>
  <c r="E18" i="67"/>
  <c r="F18" i="67"/>
  <c r="G18" i="67"/>
  <c r="H18" i="67"/>
  <c r="I18" i="67"/>
  <c r="J18" i="67"/>
  <c r="K18" i="67"/>
  <c r="L18" i="67"/>
  <c r="M18" i="67"/>
  <c r="N18" i="67"/>
  <c r="A19" i="67"/>
  <c r="B19" i="67"/>
  <c r="C19" i="67"/>
  <c r="D19" i="67"/>
  <c r="E19" i="67"/>
  <c r="F19" i="67"/>
  <c r="O19" i="67"/>
  <c r="P19" i="67"/>
  <c r="G19" i="67"/>
  <c r="H19" i="67"/>
  <c r="I19" i="67"/>
  <c r="J19" i="67"/>
  <c r="K19" i="67"/>
  <c r="L19" i="67"/>
  <c r="M19" i="67"/>
  <c r="N19" i="67"/>
  <c r="A20" i="67"/>
  <c r="B20" i="67"/>
  <c r="C20" i="67"/>
  <c r="D20" i="67"/>
  <c r="E20" i="67"/>
  <c r="F20" i="67"/>
  <c r="G20" i="67"/>
  <c r="H20" i="67"/>
  <c r="I20" i="67"/>
  <c r="J20" i="67"/>
  <c r="K20" i="67"/>
  <c r="L20" i="67"/>
  <c r="M20" i="67"/>
  <c r="N20" i="67"/>
  <c r="A21" i="67"/>
  <c r="B21" i="67"/>
  <c r="C21" i="67"/>
  <c r="D21" i="67"/>
  <c r="E21" i="67"/>
  <c r="F21" i="67"/>
  <c r="G21" i="67"/>
  <c r="H21" i="67"/>
  <c r="I21" i="67"/>
  <c r="J21" i="67"/>
  <c r="K21" i="67"/>
  <c r="L21" i="67"/>
  <c r="M21" i="67"/>
  <c r="N21" i="67"/>
  <c r="A22" i="67"/>
  <c r="B22" i="67"/>
  <c r="C22" i="67"/>
  <c r="D22" i="67"/>
  <c r="O22" i="67"/>
  <c r="P22" i="67"/>
  <c r="E22" i="67"/>
  <c r="F22" i="67"/>
  <c r="G22" i="67"/>
  <c r="H22" i="67"/>
  <c r="I22" i="67"/>
  <c r="J22" i="67"/>
  <c r="K22" i="67"/>
  <c r="L22" i="67"/>
  <c r="M22" i="67"/>
  <c r="N22" i="67"/>
  <c r="A23" i="67"/>
  <c r="B23" i="67"/>
  <c r="C23" i="67"/>
  <c r="D23" i="67"/>
  <c r="E23" i="67"/>
  <c r="F23" i="67"/>
  <c r="G23" i="67"/>
  <c r="H23" i="67"/>
  <c r="I23" i="67"/>
  <c r="J23" i="67"/>
  <c r="K23" i="67"/>
  <c r="L23" i="67"/>
  <c r="M23" i="67"/>
  <c r="N23" i="67"/>
  <c r="A24" i="67"/>
  <c r="B24" i="67"/>
  <c r="C24" i="67"/>
  <c r="D24" i="67"/>
  <c r="E24" i="67"/>
  <c r="F24" i="67"/>
  <c r="G24" i="67"/>
  <c r="H24" i="67"/>
  <c r="I24" i="67"/>
  <c r="J24" i="67"/>
  <c r="K24" i="67"/>
  <c r="L24" i="67"/>
  <c r="M24" i="67"/>
  <c r="N24" i="67"/>
  <c r="A25" i="67"/>
  <c r="B25" i="67"/>
  <c r="C25" i="67"/>
  <c r="D25" i="67"/>
  <c r="E25" i="67"/>
  <c r="F25" i="67"/>
  <c r="G25" i="67"/>
  <c r="H25" i="67"/>
  <c r="I25" i="67"/>
  <c r="J25" i="67"/>
  <c r="K25" i="67"/>
  <c r="L25" i="67"/>
  <c r="M25" i="67"/>
  <c r="N25" i="67"/>
  <c r="A26" i="67"/>
  <c r="B26" i="67"/>
  <c r="C26" i="67"/>
  <c r="D26" i="67"/>
  <c r="E26" i="67"/>
  <c r="F26" i="67"/>
  <c r="G26" i="67"/>
  <c r="H26" i="67"/>
  <c r="I26" i="67"/>
  <c r="J26" i="67"/>
  <c r="K26" i="67"/>
  <c r="L26" i="67"/>
  <c r="M26" i="67"/>
  <c r="N26" i="67"/>
  <c r="A27" i="67"/>
  <c r="B27" i="67"/>
  <c r="C27" i="67"/>
  <c r="D27" i="67"/>
  <c r="E27" i="67"/>
  <c r="O27" i="67"/>
  <c r="P27" i="67"/>
  <c r="F27" i="67"/>
  <c r="G27" i="67"/>
  <c r="H27" i="67"/>
  <c r="I27" i="67"/>
  <c r="J27" i="67"/>
  <c r="K27" i="67"/>
  <c r="L27" i="67"/>
  <c r="M27" i="67"/>
  <c r="N27" i="67"/>
  <c r="A28" i="67"/>
  <c r="B28" i="67"/>
  <c r="C28" i="67"/>
  <c r="D28" i="67"/>
  <c r="E28" i="67"/>
  <c r="F28" i="67"/>
  <c r="G28" i="67"/>
  <c r="H28" i="67"/>
  <c r="I28" i="67"/>
  <c r="J28" i="67"/>
  <c r="K28" i="67"/>
  <c r="L28" i="67"/>
  <c r="M28" i="67"/>
  <c r="N28" i="67"/>
  <c r="A29" i="67"/>
  <c r="B29" i="67"/>
  <c r="C29" i="67"/>
  <c r="D29" i="67"/>
  <c r="E29" i="67"/>
  <c r="F29" i="67"/>
  <c r="G29" i="67"/>
  <c r="H29" i="67"/>
  <c r="I29" i="67"/>
  <c r="O29" i="67"/>
  <c r="P29" i="67"/>
  <c r="J29" i="67"/>
  <c r="K29" i="67"/>
  <c r="L29" i="67"/>
  <c r="M29" i="67"/>
  <c r="N29" i="67"/>
  <c r="A30" i="67"/>
  <c r="B30" i="67"/>
  <c r="C30" i="67"/>
  <c r="D30" i="67"/>
  <c r="O30" i="67"/>
  <c r="P30" i="67"/>
  <c r="E30" i="67"/>
  <c r="F30" i="67"/>
  <c r="G30" i="67"/>
  <c r="H30" i="67"/>
  <c r="I30" i="67"/>
  <c r="J30" i="67"/>
  <c r="K30" i="67"/>
  <c r="L30" i="67"/>
  <c r="M30" i="67"/>
  <c r="N30" i="67"/>
  <c r="A31" i="67"/>
  <c r="B31" i="67"/>
  <c r="C31" i="67"/>
  <c r="D31" i="67"/>
  <c r="E31" i="67"/>
  <c r="F31" i="67"/>
  <c r="G31" i="67"/>
  <c r="H31" i="67"/>
  <c r="I31" i="67"/>
  <c r="J31" i="67"/>
  <c r="K31" i="67"/>
  <c r="L31" i="67"/>
  <c r="M31" i="67"/>
  <c r="N31" i="67"/>
  <c r="A32" i="67"/>
  <c r="B32" i="67"/>
  <c r="C32" i="67"/>
  <c r="D32" i="67"/>
  <c r="E32" i="67"/>
  <c r="F32" i="67"/>
  <c r="G32" i="67"/>
  <c r="O32" i="67"/>
  <c r="P32" i="67"/>
  <c r="H32" i="67"/>
  <c r="I32" i="67"/>
  <c r="J32" i="67"/>
  <c r="K32" i="67"/>
  <c r="L32" i="67"/>
  <c r="M32" i="67"/>
  <c r="N32" i="67"/>
  <c r="A33" i="67"/>
  <c r="B33" i="67"/>
  <c r="C33" i="67"/>
  <c r="D33" i="67"/>
  <c r="E33" i="67"/>
  <c r="F33" i="67"/>
  <c r="G33" i="67"/>
  <c r="H33" i="67"/>
  <c r="I33" i="67"/>
  <c r="J33" i="67"/>
  <c r="K33" i="67"/>
  <c r="L33" i="67"/>
  <c r="M33" i="67"/>
  <c r="N33" i="67"/>
  <c r="A34" i="67"/>
  <c r="B34" i="67"/>
  <c r="C34" i="67"/>
  <c r="D34" i="67"/>
  <c r="E34" i="67"/>
  <c r="F34" i="67"/>
  <c r="G34" i="67"/>
  <c r="H34" i="67"/>
  <c r="I34" i="67"/>
  <c r="J34" i="67"/>
  <c r="K34" i="67"/>
  <c r="L34" i="67"/>
  <c r="M34" i="67"/>
  <c r="N34" i="67"/>
  <c r="A35" i="67"/>
  <c r="B35" i="67"/>
  <c r="C35" i="67"/>
  <c r="D35" i="67"/>
  <c r="E35" i="67"/>
  <c r="O35" i="67"/>
  <c r="P35" i="67"/>
  <c r="F35" i="67"/>
  <c r="G35" i="67"/>
  <c r="H35" i="67"/>
  <c r="I35" i="67"/>
  <c r="J35" i="67"/>
  <c r="K35" i="67"/>
  <c r="L35" i="67"/>
  <c r="M35" i="67"/>
  <c r="N35" i="67"/>
  <c r="A36" i="67"/>
  <c r="B36" i="67"/>
  <c r="C36" i="67"/>
  <c r="D36" i="67"/>
  <c r="E36" i="67"/>
  <c r="F36" i="67"/>
  <c r="G36" i="67"/>
  <c r="H36" i="67"/>
  <c r="I36" i="67"/>
  <c r="J36" i="67"/>
  <c r="K36" i="67"/>
  <c r="L36" i="67"/>
  <c r="M36" i="67"/>
  <c r="N36" i="67"/>
  <c r="A37" i="67"/>
  <c r="B37" i="67"/>
  <c r="C37" i="67"/>
  <c r="D37" i="67"/>
  <c r="E37" i="67"/>
  <c r="F37" i="67"/>
  <c r="G37" i="67"/>
  <c r="H37" i="67"/>
  <c r="I37" i="67"/>
  <c r="J37" i="67"/>
  <c r="K37" i="67"/>
  <c r="L37" i="67"/>
  <c r="M37" i="67"/>
  <c r="N37" i="67"/>
  <c r="A38" i="67"/>
  <c r="B38" i="67"/>
  <c r="C38" i="67"/>
  <c r="D38" i="67"/>
  <c r="O38" i="67"/>
  <c r="P38" i="67"/>
  <c r="E38" i="67"/>
  <c r="F38" i="67"/>
  <c r="G38" i="67"/>
  <c r="H38" i="67"/>
  <c r="I38" i="67"/>
  <c r="J38" i="67"/>
  <c r="K38" i="67"/>
  <c r="L38" i="67"/>
  <c r="M38" i="67"/>
  <c r="N38" i="67"/>
  <c r="A39" i="67"/>
  <c r="B39" i="67"/>
  <c r="C39" i="67"/>
  <c r="D39" i="67"/>
  <c r="E39" i="67"/>
  <c r="F39" i="67"/>
  <c r="G39" i="67"/>
  <c r="H39" i="67"/>
  <c r="I39" i="67"/>
  <c r="J39" i="67"/>
  <c r="K39" i="67"/>
  <c r="L39" i="67"/>
  <c r="M39" i="67"/>
  <c r="N39" i="67"/>
  <c r="A40" i="67"/>
  <c r="B40" i="67"/>
  <c r="C40" i="67"/>
  <c r="D40" i="67"/>
  <c r="E40" i="67"/>
  <c r="F40" i="67"/>
  <c r="G40" i="67"/>
  <c r="H40" i="67"/>
  <c r="I40" i="67"/>
  <c r="J40" i="67"/>
  <c r="K40" i="67"/>
  <c r="L40" i="67"/>
  <c r="M40" i="67"/>
  <c r="N40" i="67"/>
  <c r="A41" i="67"/>
  <c r="B41" i="67"/>
  <c r="C41" i="67"/>
  <c r="D41" i="67"/>
  <c r="E41" i="67"/>
  <c r="F41" i="67"/>
  <c r="G41" i="67"/>
  <c r="H41" i="67"/>
  <c r="I41" i="67"/>
  <c r="J41" i="67"/>
  <c r="K41" i="67"/>
  <c r="L41" i="67"/>
  <c r="M41" i="67"/>
  <c r="N41" i="67"/>
  <c r="A42" i="67"/>
  <c r="B42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A43" i="67"/>
  <c r="B43" i="67"/>
  <c r="C43" i="67"/>
  <c r="D43" i="67"/>
  <c r="E43" i="67"/>
  <c r="O43" i="67"/>
  <c r="P43" i="67"/>
  <c r="F43" i="67"/>
  <c r="G43" i="67"/>
  <c r="H43" i="67"/>
  <c r="I43" i="67"/>
  <c r="J43" i="67"/>
  <c r="K43" i="67"/>
  <c r="L43" i="67"/>
  <c r="M43" i="67"/>
  <c r="N43" i="67"/>
  <c r="A44" i="67"/>
  <c r="B44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A45" i="67"/>
  <c r="B45" i="67"/>
  <c r="C45" i="67"/>
  <c r="D45" i="67"/>
  <c r="E45" i="67"/>
  <c r="F45" i="67"/>
  <c r="G45" i="67"/>
  <c r="H45" i="67"/>
  <c r="I45" i="67"/>
  <c r="O45" i="67"/>
  <c r="P45" i="67"/>
  <c r="J45" i="67"/>
  <c r="K45" i="67"/>
  <c r="L45" i="67"/>
  <c r="M45" i="67"/>
  <c r="N45" i="67"/>
  <c r="A46" i="67"/>
  <c r="B46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A47" i="67"/>
  <c r="B47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A48" i="67"/>
  <c r="B48" i="67"/>
  <c r="C48" i="67"/>
  <c r="D48" i="67"/>
  <c r="E48" i="67"/>
  <c r="F48" i="67"/>
  <c r="G48" i="67"/>
  <c r="O48" i="67"/>
  <c r="P48" i="67"/>
  <c r="H48" i="67"/>
  <c r="I48" i="67"/>
  <c r="J48" i="67"/>
  <c r="K48" i="67"/>
  <c r="L48" i="67"/>
  <c r="M48" i="67"/>
  <c r="N48" i="67"/>
  <c r="A49" i="67"/>
  <c r="B49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A50" i="67"/>
  <c r="B50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A51" i="67"/>
  <c r="B51" i="67"/>
  <c r="C51" i="67"/>
  <c r="D51" i="67"/>
  <c r="E51" i="67"/>
  <c r="O51" i="67"/>
  <c r="P51" i="67"/>
  <c r="F51" i="67"/>
  <c r="G51" i="67"/>
  <c r="H51" i="67"/>
  <c r="I51" i="67"/>
  <c r="J51" i="67"/>
  <c r="K51" i="67"/>
  <c r="L51" i="67"/>
  <c r="M51" i="67"/>
  <c r="N51" i="67"/>
  <c r="A52" i="67"/>
  <c r="B52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A53" i="67"/>
  <c r="B53" i="67"/>
  <c r="C53" i="67"/>
  <c r="D53" i="67"/>
  <c r="E53" i="67"/>
  <c r="F53" i="67"/>
  <c r="G53" i="67"/>
  <c r="H53" i="67"/>
  <c r="I53" i="67"/>
  <c r="J53" i="67"/>
  <c r="K53" i="67"/>
  <c r="L53" i="67"/>
  <c r="M53" i="67"/>
  <c r="N53" i="67"/>
  <c r="A54" i="67"/>
  <c r="B54" i="67"/>
  <c r="C54" i="67"/>
  <c r="D54" i="67"/>
  <c r="E54" i="67"/>
  <c r="F54" i="67"/>
  <c r="G54" i="67"/>
  <c r="H54" i="67"/>
  <c r="I54" i="67"/>
  <c r="J54" i="67"/>
  <c r="K54" i="67"/>
  <c r="L54" i="67"/>
  <c r="M54" i="67"/>
  <c r="N54" i="67"/>
  <c r="A55" i="67"/>
  <c r="B55" i="67"/>
  <c r="C55" i="67"/>
  <c r="D55" i="67"/>
  <c r="E55" i="67"/>
  <c r="F55" i="67"/>
  <c r="G55" i="67"/>
  <c r="H55" i="67"/>
  <c r="I55" i="67"/>
  <c r="J55" i="67"/>
  <c r="K55" i="67"/>
  <c r="L55" i="67"/>
  <c r="M55" i="67"/>
  <c r="N55" i="67"/>
  <c r="A56" i="67"/>
  <c r="B56" i="67"/>
  <c r="C56" i="67"/>
  <c r="D56" i="67"/>
  <c r="E56" i="67"/>
  <c r="F56" i="67"/>
  <c r="G56" i="67"/>
  <c r="O56" i="67"/>
  <c r="P56" i="67"/>
  <c r="H56" i="67"/>
  <c r="I56" i="67"/>
  <c r="J56" i="67"/>
  <c r="K56" i="67"/>
  <c r="L56" i="67"/>
  <c r="M56" i="67"/>
  <c r="N56" i="67"/>
  <c r="A57" i="67"/>
  <c r="B57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A58" i="67"/>
  <c r="B58" i="67"/>
  <c r="C58" i="67"/>
  <c r="D58" i="67"/>
  <c r="O58" i="67"/>
  <c r="P58" i="67"/>
  <c r="E58" i="67"/>
  <c r="F58" i="67"/>
  <c r="G58" i="67"/>
  <c r="H58" i="67"/>
  <c r="I58" i="67"/>
  <c r="J58" i="67"/>
  <c r="K58" i="67"/>
  <c r="L58" i="67"/>
  <c r="M58" i="67"/>
  <c r="N58" i="67"/>
  <c r="A59" i="67"/>
  <c r="B59" i="67"/>
  <c r="C59" i="67"/>
  <c r="D59" i="67"/>
  <c r="E59" i="67"/>
  <c r="O59" i="67"/>
  <c r="P59" i="67"/>
  <c r="F59" i="67"/>
  <c r="G59" i="67"/>
  <c r="H59" i="67"/>
  <c r="I59" i="67"/>
  <c r="J59" i="67"/>
  <c r="K59" i="67"/>
  <c r="L59" i="67"/>
  <c r="M59" i="67"/>
  <c r="N59" i="67"/>
  <c r="A60" i="67"/>
  <c r="B60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A61" i="67"/>
  <c r="B61" i="67"/>
  <c r="C61" i="67"/>
  <c r="D61" i="67"/>
  <c r="O61" i="67"/>
  <c r="P61" i="67"/>
  <c r="E61" i="67"/>
  <c r="F61" i="67"/>
  <c r="G61" i="67"/>
  <c r="H61" i="67"/>
  <c r="I61" i="67"/>
  <c r="J61" i="67"/>
  <c r="K61" i="67"/>
  <c r="L61" i="67"/>
  <c r="M61" i="67"/>
  <c r="N61" i="67"/>
  <c r="A62" i="67"/>
  <c r="B62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A63" i="67"/>
  <c r="B63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A64" i="67"/>
  <c r="B64" i="67"/>
  <c r="C64" i="67"/>
  <c r="D64" i="67"/>
  <c r="E64" i="67"/>
  <c r="F64" i="67"/>
  <c r="G64" i="67"/>
  <c r="O64" i="67"/>
  <c r="P64" i="67"/>
  <c r="H64" i="67"/>
  <c r="I64" i="67"/>
  <c r="J64" i="67"/>
  <c r="K64" i="67"/>
  <c r="L64" i="67"/>
  <c r="M64" i="67"/>
  <c r="N64" i="67"/>
  <c r="A65" i="67"/>
  <c r="B65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A66" i="67"/>
  <c r="B66" i="67"/>
  <c r="C66" i="67"/>
  <c r="D66" i="67"/>
  <c r="O66" i="67"/>
  <c r="P66" i="67"/>
  <c r="E66" i="67"/>
  <c r="F66" i="67"/>
  <c r="G66" i="67"/>
  <c r="H66" i="67"/>
  <c r="I66" i="67"/>
  <c r="J66" i="67"/>
  <c r="K66" i="67"/>
  <c r="L66" i="67"/>
  <c r="M66" i="67"/>
  <c r="N66" i="67"/>
  <c r="A67" i="67"/>
  <c r="B67" i="67"/>
  <c r="C67" i="67"/>
  <c r="D67" i="67"/>
  <c r="E67" i="67"/>
  <c r="O67" i="67"/>
  <c r="P67" i="67"/>
  <c r="F67" i="67"/>
  <c r="G67" i="67"/>
  <c r="H67" i="67"/>
  <c r="I67" i="67"/>
  <c r="J67" i="67"/>
  <c r="K67" i="67"/>
  <c r="L67" i="67"/>
  <c r="M67" i="67"/>
  <c r="N67" i="67"/>
  <c r="A68" i="67"/>
  <c r="B68" i="67"/>
  <c r="C68" i="67"/>
  <c r="D68" i="67"/>
  <c r="E68" i="67"/>
  <c r="F68" i="67"/>
  <c r="G68" i="67"/>
  <c r="H68" i="67"/>
  <c r="I68" i="67"/>
  <c r="J68" i="67"/>
  <c r="K68" i="67"/>
  <c r="L68" i="67"/>
  <c r="M68" i="67"/>
  <c r="N68" i="67"/>
  <c r="A69" i="67"/>
  <c r="B69" i="67"/>
  <c r="C69" i="67"/>
  <c r="D69" i="67"/>
  <c r="E69" i="67"/>
  <c r="F69" i="67"/>
  <c r="G69" i="67"/>
  <c r="H69" i="67"/>
  <c r="I69" i="67"/>
  <c r="J69" i="67"/>
  <c r="O69" i="67"/>
  <c r="P69" i="67"/>
  <c r="K69" i="67"/>
  <c r="L69" i="67"/>
  <c r="M69" i="67"/>
  <c r="N69" i="67"/>
  <c r="A70" i="67"/>
  <c r="B70" i="67"/>
  <c r="C70" i="67"/>
  <c r="D70" i="67"/>
  <c r="E70" i="67"/>
  <c r="F70" i="67"/>
  <c r="G70" i="67"/>
  <c r="H70" i="67"/>
  <c r="I70" i="67"/>
  <c r="J70" i="67"/>
  <c r="K70" i="67"/>
  <c r="L70" i="67"/>
  <c r="M70" i="67"/>
  <c r="N70" i="67"/>
  <c r="A71" i="67"/>
  <c r="B71" i="67"/>
  <c r="C71" i="67"/>
  <c r="D71" i="67"/>
  <c r="E71" i="67"/>
  <c r="F71" i="67"/>
  <c r="G71" i="67"/>
  <c r="H71" i="67"/>
  <c r="I71" i="67"/>
  <c r="J71" i="67"/>
  <c r="K71" i="67"/>
  <c r="L71" i="67"/>
  <c r="M71" i="67"/>
  <c r="N71" i="67"/>
  <c r="A72" i="67"/>
  <c r="B72" i="67"/>
  <c r="C72" i="67"/>
  <c r="D72" i="67"/>
  <c r="E72" i="67"/>
  <c r="F72" i="67"/>
  <c r="G72" i="67"/>
  <c r="O72" i="67"/>
  <c r="P72" i="67"/>
  <c r="H72" i="67"/>
  <c r="I72" i="67"/>
  <c r="J72" i="67"/>
  <c r="K72" i="67"/>
  <c r="L72" i="67"/>
  <c r="M72" i="67"/>
  <c r="N72" i="67"/>
  <c r="A73" i="67"/>
  <c r="B73" i="67"/>
  <c r="C73" i="67"/>
  <c r="D73" i="67"/>
  <c r="E73" i="67"/>
  <c r="F73" i="67"/>
  <c r="G73" i="67"/>
  <c r="H73" i="67"/>
  <c r="I73" i="67"/>
  <c r="J73" i="67"/>
  <c r="K73" i="67"/>
  <c r="L73" i="67"/>
  <c r="M73" i="67"/>
  <c r="N73" i="67"/>
  <c r="A74" i="67"/>
  <c r="B74" i="67"/>
  <c r="C74" i="67"/>
  <c r="D74" i="67"/>
  <c r="O74" i="67"/>
  <c r="P74" i="67"/>
  <c r="E74" i="67"/>
  <c r="F74" i="67"/>
  <c r="G74" i="67"/>
  <c r="H74" i="67"/>
  <c r="I74" i="67"/>
  <c r="J74" i="67"/>
  <c r="K74" i="67"/>
  <c r="L74" i="67"/>
  <c r="M74" i="67"/>
  <c r="N74" i="67"/>
  <c r="A75" i="67"/>
  <c r="B75" i="67"/>
  <c r="C75" i="67"/>
  <c r="D75" i="67"/>
  <c r="E75" i="67"/>
  <c r="O75" i="67"/>
  <c r="P75" i="67"/>
  <c r="F75" i="67"/>
  <c r="G75" i="67"/>
  <c r="H75" i="67"/>
  <c r="I75" i="67"/>
  <c r="J75" i="67"/>
  <c r="K75" i="67"/>
  <c r="L75" i="67"/>
  <c r="M75" i="67"/>
  <c r="N75" i="67"/>
  <c r="A76" i="67"/>
  <c r="B76" i="67"/>
  <c r="C76" i="67"/>
  <c r="D76" i="67"/>
  <c r="E76" i="67"/>
  <c r="F76" i="67"/>
  <c r="G76" i="67"/>
  <c r="H76" i="67"/>
  <c r="I76" i="67"/>
  <c r="J76" i="67"/>
  <c r="K76" i="67"/>
  <c r="L76" i="67"/>
  <c r="M76" i="67"/>
  <c r="N76" i="67"/>
  <c r="A77" i="67"/>
  <c r="B77" i="67"/>
  <c r="C77" i="67"/>
  <c r="D77" i="67"/>
  <c r="O77" i="67"/>
  <c r="P77" i="67"/>
  <c r="E77" i="67"/>
  <c r="F77" i="67"/>
  <c r="G77" i="67"/>
  <c r="H77" i="67"/>
  <c r="I77" i="67"/>
  <c r="J77" i="67"/>
  <c r="K77" i="67"/>
  <c r="L77" i="67"/>
  <c r="M77" i="67"/>
  <c r="N77" i="67"/>
  <c r="A78" i="67"/>
  <c r="B78" i="67"/>
  <c r="C78" i="67"/>
  <c r="D78" i="67"/>
  <c r="E78" i="67"/>
  <c r="F78" i="67"/>
  <c r="G78" i="67"/>
  <c r="H78" i="67"/>
  <c r="I78" i="67"/>
  <c r="J78" i="67"/>
  <c r="K78" i="67"/>
  <c r="L78" i="67"/>
  <c r="M78" i="67"/>
  <c r="N78" i="67"/>
  <c r="A79" i="67"/>
  <c r="B79" i="67"/>
  <c r="C79" i="67"/>
  <c r="D79" i="67"/>
  <c r="E79" i="67"/>
  <c r="F79" i="67"/>
  <c r="G79" i="67"/>
  <c r="H79" i="67"/>
  <c r="I79" i="67"/>
  <c r="J79" i="67"/>
  <c r="K79" i="67"/>
  <c r="L79" i="67"/>
  <c r="M79" i="67"/>
  <c r="N79" i="67"/>
  <c r="A80" i="67"/>
  <c r="B80" i="67"/>
  <c r="C80" i="67"/>
  <c r="D80" i="67"/>
  <c r="E80" i="67"/>
  <c r="F80" i="67"/>
  <c r="G80" i="67"/>
  <c r="O80" i="67"/>
  <c r="P80" i="67"/>
  <c r="H80" i="67"/>
  <c r="I80" i="67"/>
  <c r="J80" i="67"/>
  <c r="K80" i="67"/>
  <c r="L80" i="67"/>
  <c r="M80" i="67"/>
  <c r="N80" i="67"/>
  <c r="A81" i="67"/>
  <c r="B81" i="67"/>
  <c r="C81" i="67"/>
  <c r="D81" i="67"/>
  <c r="E81" i="67"/>
  <c r="F81" i="67"/>
  <c r="G81" i="67"/>
  <c r="H81" i="67"/>
  <c r="I81" i="67"/>
  <c r="J81" i="67"/>
  <c r="K81" i="67"/>
  <c r="L81" i="67"/>
  <c r="M81" i="67"/>
  <c r="N81" i="67"/>
  <c r="A82" i="67"/>
  <c r="B82" i="67"/>
  <c r="C82" i="67"/>
  <c r="D82" i="67"/>
  <c r="O82" i="67"/>
  <c r="P82" i="67"/>
  <c r="E82" i="67"/>
  <c r="F82" i="67"/>
  <c r="G82" i="67"/>
  <c r="H82" i="67"/>
  <c r="I82" i="67"/>
  <c r="J82" i="67"/>
  <c r="K82" i="67"/>
  <c r="L82" i="67"/>
  <c r="M82" i="67"/>
  <c r="N82" i="67"/>
  <c r="A83" i="67"/>
  <c r="B83" i="67"/>
  <c r="C83" i="67"/>
  <c r="D83" i="67"/>
  <c r="E83" i="67"/>
  <c r="O83" i="67"/>
  <c r="P83" i="67"/>
  <c r="F83" i="67"/>
  <c r="G83" i="67"/>
  <c r="H83" i="67"/>
  <c r="I83" i="67"/>
  <c r="J83" i="67"/>
  <c r="K83" i="67"/>
  <c r="L83" i="67"/>
  <c r="M83" i="67"/>
  <c r="N83" i="67"/>
  <c r="A84" i="67"/>
  <c r="B84" i="67"/>
  <c r="C84" i="67"/>
  <c r="D84" i="67"/>
  <c r="E84" i="67"/>
  <c r="F84" i="67"/>
  <c r="G84" i="67"/>
  <c r="H84" i="67"/>
  <c r="I84" i="67"/>
  <c r="J84" i="67"/>
  <c r="K84" i="67"/>
  <c r="L84" i="67"/>
  <c r="M84" i="67"/>
  <c r="N84" i="67"/>
  <c r="A85" i="67"/>
  <c r="B85" i="67"/>
  <c r="C85" i="67"/>
  <c r="D85" i="67"/>
  <c r="E85" i="67"/>
  <c r="F85" i="67"/>
  <c r="G85" i="67"/>
  <c r="H85" i="67"/>
  <c r="I85" i="67"/>
  <c r="J85" i="67"/>
  <c r="O85" i="67"/>
  <c r="P85" i="67"/>
  <c r="K85" i="67"/>
  <c r="L85" i="67"/>
  <c r="M85" i="67"/>
  <c r="N85" i="67"/>
  <c r="A86" i="67"/>
  <c r="B86" i="67"/>
  <c r="C86" i="67"/>
  <c r="D86" i="67"/>
  <c r="E86" i="67"/>
  <c r="F86" i="67"/>
  <c r="G86" i="67"/>
  <c r="H86" i="67"/>
  <c r="I86" i="67"/>
  <c r="J86" i="67"/>
  <c r="K86" i="67"/>
  <c r="L86" i="67"/>
  <c r="M86" i="67"/>
  <c r="N86" i="67"/>
  <c r="A87" i="67"/>
  <c r="B87" i="67"/>
  <c r="C87" i="67"/>
  <c r="D87" i="67"/>
  <c r="E87" i="67"/>
  <c r="F87" i="67"/>
  <c r="G87" i="67"/>
  <c r="H87" i="67"/>
  <c r="I87" i="67"/>
  <c r="J87" i="67"/>
  <c r="K87" i="67"/>
  <c r="L87" i="67"/>
  <c r="M87" i="67"/>
  <c r="N87" i="67"/>
  <c r="A88" i="67"/>
  <c r="B88" i="67"/>
  <c r="C88" i="67"/>
  <c r="D88" i="67"/>
  <c r="E88" i="67"/>
  <c r="F88" i="67"/>
  <c r="G88" i="67"/>
  <c r="O88" i="67"/>
  <c r="P88" i="67"/>
  <c r="H88" i="67"/>
  <c r="I88" i="67"/>
  <c r="J88" i="67"/>
  <c r="K88" i="67"/>
  <c r="L88" i="67"/>
  <c r="M88" i="67"/>
  <c r="N88" i="67"/>
  <c r="A89" i="67"/>
  <c r="B89" i="67"/>
  <c r="C89" i="67"/>
  <c r="D89" i="67"/>
  <c r="E89" i="67"/>
  <c r="F89" i="67"/>
  <c r="G89" i="67"/>
  <c r="H89" i="67"/>
  <c r="I89" i="67"/>
  <c r="J89" i="67"/>
  <c r="K89" i="67"/>
  <c r="L89" i="67"/>
  <c r="M89" i="67"/>
  <c r="N89" i="67"/>
  <c r="A90" i="67"/>
  <c r="B90" i="67"/>
  <c r="C90" i="67"/>
  <c r="D90" i="67"/>
  <c r="O90" i="67"/>
  <c r="P90" i="67"/>
  <c r="E90" i="67"/>
  <c r="F90" i="67"/>
  <c r="G90" i="67"/>
  <c r="H90" i="67"/>
  <c r="I90" i="67"/>
  <c r="J90" i="67"/>
  <c r="K90" i="67"/>
  <c r="L90" i="67"/>
  <c r="M90" i="67"/>
  <c r="N90" i="67"/>
  <c r="A91" i="67"/>
  <c r="B91" i="67"/>
  <c r="C91" i="67"/>
  <c r="D91" i="67"/>
  <c r="E91" i="67"/>
  <c r="O91" i="67"/>
  <c r="P91" i="67"/>
  <c r="F91" i="67"/>
  <c r="G91" i="67"/>
  <c r="H91" i="67"/>
  <c r="I91" i="67"/>
  <c r="J91" i="67"/>
  <c r="K91" i="67"/>
  <c r="L91" i="67"/>
  <c r="M91" i="67"/>
  <c r="N91" i="67"/>
  <c r="A92" i="67"/>
  <c r="B92" i="67"/>
  <c r="C92" i="67"/>
  <c r="D92" i="67"/>
  <c r="E92" i="67"/>
  <c r="F92" i="67"/>
  <c r="G92" i="67"/>
  <c r="H92" i="67"/>
  <c r="I92" i="67"/>
  <c r="J92" i="67"/>
  <c r="K92" i="67"/>
  <c r="L92" i="67"/>
  <c r="M92" i="67"/>
  <c r="N92" i="67"/>
  <c r="A93" i="67"/>
  <c r="B93" i="67"/>
  <c r="C93" i="67"/>
  <c r="D93" i="67"/>
  <c r="O93" i="67"/>
  <c r="P93" i="67"/>
  <c r="E93" i="67"/>
  <c r="F93" i="67"/>
  <c r="G93" i="67"/>
  <c r="H93" i="67"/>
  <c r="I93" i="67"/>
  <c r="J93" i="67"/>
  <c r="K93" i="67"/>
  <c r="L93" i="67"/>
  <c r="M93" i="67"/>
  <c r="N93" i="67"/>
  <c r="A94" i="67"/>
  <c r="B94" i="67"/>
  <c r="C94" i="67"/>
  <c r="D94" i="67"/>
  <c r="E94" i="67"/>
  <c r="F94" i="67"/>
  <c r="G94" i="67"/>
  <c r="H94" i="67"/>
  <c r="I94" i="67"/>
  <c r="J94" i="67"/>
  <c r="K94" i="67"/>
  <c r="L94" i="67"/>
  <c r="M94" i="67"/>
  <c r="N94" i="67"/>
  <c r="O50" i="67"/>
  <c r="P50" i="67"/>
  <c r="O53" i="67"/>
  <c r="P53" i="67"/>
  <c r="O37" i="67"/>
  <c r="P37" i="67"/>
  <c r="O21" i="67"/>
  <c r="P21" i="67"/>
  <c r="O40" i="67"/>
  <c r="P40" i="67"/>
  <c r="O24" i="67"/>
  <c r="P24" i="67"/>
  <c r="O8" i="67"/>
  <c r="P8" i="67"/>
  <c r="N94" i="71"/>
  <c r="M94" i="71"/>
  <c r="L94" i="71"/>
  <c r="K94" i="71"/>
  <c r="J94" i="71"/>
  <c r="I94" i="71"/>
  <c r="H94" i="71"/>
  <c r="G94" i="71"/>
  <c r="D94" i="71"/>
  <c r="E94" i="71"/>
  <c r="F94" i="71"/>
  <c r="C94" i="71"/>
  <c r="B94" i="71"/>
  <c r="A94" i="71"/>
  <c r="N93" i="71"/>
  <c r="M93" i="71"/>
  <c r="L93" i="71"/>
  <c r="K93" i="71"/>
  <c r="J93" i="71"/>
  <c r="I93" i="71"/>
  <c r="H93" i="71"/>
  <c r="G93" i="71"/>
  <c r="F93" i="71"/>
  <c r="E93" i="71"/>
  <c r="O93" i="71"/>
  <c r="P93" i="71"/>
  <c r="D93" i="71"/>
  <c r="C93" i="71"/>
  <c r="B93" i="71"/>
  <c r="A93" i="71"/>
  <c r="N92" i="71"/>
  <c r="M92" i="71"/>
  <c r="L92" i="71"/>
  <c r="K92" i="71"/>
  <c r="O92" i="71"/>
  <c r="P92" i="71"/>
  <c r="J92" i="71"/>
  <c r="I92" i="71"/>
  <c r="H92" i="71"/>
  <c r="G92" i="71"/>
  <c r="F92" i="71"/>
  <c r="E92" i="71"/>
  <c r="D92" i="71"/>
  <c r="C92" i="71"/>
  <c r="B92" i="71"/>
  <c r="A92" i="71"/>
  <c r="N91" i="71"/>
  <c r="M91" i="71"/>
  <c r="L91" i="71"/>
  <c r="K91" i="71"/>
  <c r="J91" i="71"/>
  <c r="I91" i="71"/>
  <c r="H91" i="71"/>
  <c r="G91" i="71"/>
  <c r="F91" i="71"/>
  <c r="E91" i="71"/>
  <c r="D91" i="71"/>
  <c r="C91" i="71"/>
  <c r="B91" i="71"/>
  <c r="A91" i="71"/>
  <c r="N90" i="71"/>
  <c r="M90" i="71"/>
  <c r="L90" i="71"/>
  <c r="K90" i="71"/>
  <c r="J90" i="71"/>
  <c r="I90" i="71"/>
  <c r="H90" i="71"/>
  <c r="G90" i="71"/>
  <c r="O90" i="71"/>
  <c r="P90" i="71"/>
  <c r="F90" i="71"/>
  <c r="E90" i="71"/>
  <c r="D90" i="71"/>
  <c r="C90" i="71"/>
  <c r="B90" i="71"/>
  <c r="A90" i="71"/>
  <c r="N89" i="71"/>
  <c r="M89" i="71"/>
  <c r="L89" i="71"/>
  <c r="K89" i="71"/>
  <c r="J89" i="71"/>
  <c r="I89" i="71"/>
  <c r="H89" i="71"/>
  <c r="G89" i="71"/>
  <c r="F89" i="71"/>
  <c r="E89" i="71"/>
  <c r="O89" i="71"/>
  <c r="P89" i="71"/>
  <c r="D89" i="71"/>
  <c r="C89" i="71"/>
  <c r="B89" i="71"/>
  <c r="A89" i="71"/>
  <c r="N88" i="71"/>
  <c r="M88" i="71"/>
  <c r="L88" i="71"/>
  <c r="K88" i="71"/>
  <c r="J88" i="71"/>
  <c r="I88" i="71"/>
  <c r="H88" i="71"/>
  <c r="G88" i="71"/>
  <c r="F88" i="71"/>
  <c r="E88" i="71"/>
  <c r="D88" i="71"/>
  <c r="O88" i="71"/>
  <c r="P88" i="71"/>
  <c r="C88" i="71"/>
  <c r="B88" i="71"/>
  <c r="A88" i="71"/>
  <c r="N87" i="71"/>
  <c r="M87" i="71"/>
  <c r="L87" i="71"/>
  <c r="K87" i="71"/>
  <c r="O87" i="71"/>
  <c r="P87" i="71"/>
  <c r="J87" i="71"/>
  <c r="I87" i="71"/>
  <c r="H87" i="71"/>
  <c r="G87" i="71"/>
  <c r="F87" i="71"/>
  <c r="E87" i="71"/>
  <c r="D87" i="71"/>
  <c r="C87" i="71"/>
  <c r="B87" i="71"/>
  <c r="A87" i="71"/>
  <c r="N86" i="71"/>
  <c r="M86" i="71"/>
  <c r="L86" i="71"/>
  <c r="K86" i="71"/>
  <c r="J86" i="71"/>
  <c r="I86" i="71"/>
  <c r="O86" i="71"/>
  <c r="P86" i="71"/>
  <c r="H86" i="71"/>
  <c r="G86" i="71"/>
  <c r="F86" i="71"/>
  <c r="E86" i="71"/>
  <c r="D86" i="71"/>
  <c r="C86" i="71"/>
  <c r="B86" i="71"/>
  <c r="A86" i="71"/>
  <c r="N85" i="71"/>
  <c r="M85" i="71"/>
  <c r="L85" i="71"/>
  <c r="K85" i="71"/>
  <c r="J85" i="71"/>
  <c r="I85" i="71"/>
  <c r="H85" i="71"/>
  <c r="G85" i="71"/>
  <c r="O85" i="71"/>
  <c r="P85" i="71"/>
  <c r="F85" i="71"/>
  <c r="E85" i="71"/>
  <c r="D85" i="71"/>
  <c r="C85" i="71"/>
  <c r="B85" i="71"/>
  <c r="A85" i="71"/>
  <c r="N84" i="71"/>
  <c r="M84" i="71"/>
  <c r="L84" i="71"/>
  <c r="K84" i="71"/>
  <c r="J84" i="71"/>
  <c r="I84" i="71"/>
  <c r="H84" i="71"/>
  <c r="G84" i="71"/>
  <c r="F84" i="71"/>
  <c r="E84" i="71"/>
  <c r="D84" i="71"/>
  <c r="C84" i="71"/>
  <c r="B84" i="71"/>
  <c r="A84" i="71"/>
  <c r="N83" i="71"/>
  <c r="M83" i="71"/>
  <c r="L83" i="71"/>
  <c r="K83" i="71"/>
  <c r="J83" i="71"/>
  <c r="I83" i="71"/>
  <c r="H83" i="71"/>
  <c r="G83" i="71"/>
  <c r="F83" i="71"/>
  <c r="E83" i="71"/>
  <c r="D83" i="71"/>
  <c r="O83" i="71"/>
  <c r="P83" i="71"/>
  <c r="C83" i="71"/>
  <c r="B83" i="71"/>
  <c r="A83" i="71"/>
  <c r="N82" i="71"/>
  <c r="M82" i="71"/>
  <c r="L82" i="71"/>
  <c r="K82" i="71"/>
  <c r="J82" i="71"/>
  <c r="I82" i="71"/>
  <c r="O82" i="71"/>
  <c r="P82" i="71"/>
  <c r="H82" i="71"/>
  <c r="G82" i="71"/>
  <c r="F82" i="71"/>
  <c r="E82" i="71"/>
  <c r="D82" i="71"/>
  <c r="C82" i="71"/>
  <c r="B82" i="71"/>
  <c r="A82" i="71"/>
  <c r="N81" i="71"/>
  <c r="M81" i="71"/>
  <c r="L81" i="71"/>
  <c r="K81" i="71"/>
  <c r="J81" i="71"/>
  <c r="I81" i="71"/>
  <c r="H81" i="71"/>
  <c r="G81" i="71"/>
  <c r="O81" i="71"/>
  <c r="P81" i="71"/>
  <c r="F81" i="71"/>
  <c r="E81" i="71"/>
  <c r="D81" i="71"/>
  <c r="C81" i="71"/>
  <c r="B81" i="71"/>
  <c r="A81" i="71"/>
  <c r="N80" i="71"/>
  <c r="M80" i="71"/>
  <c r="L80" i="71"/>
  <c r="K80" i="71"/>
  <c r="J80" i="71"/>
  <c r="I80" i="71"/>
  <c r="H80" i="71"/>
  <c r="G80" i="71"/>
  <c r="F80" i="71"/>
  <c r="E80" i="71"/>
  <c r="O80" i="71"/>
  <c r="P80" i="71"/>
  <c r="D80" i="71"/>
  <c r="C80" i="71"/>
  <c r="B80" i="71"/>
  <c r="A80" i="71"/>
  <c r="N79" i="71"/>
  <c r="M79" i="71"/>
  <c r="L79" i="71"/>
  <c r="K79" i="71"/>
  <c r="O79" i="71"/>
  <c r="P79" i="71"/>
  <c r="J79" i="71"/>
  <c r="I79" i="71"/>
  <c r="H79" i="71"/>
  <c r="G79" i="71"/>
  <c r="F79" i="71"/>
  <c r="E79" i="71"/>
  <c r="D79" i="71"/>
  <c r="C79" i="71"/>
  <c r="B79" i="71"/>
  <c r="A79" i="71"/>
  <c r="N78" i="71"/>
  <c r="M78" i="71"/>
  <c r="L78" i="71"/>
  <c r="K78" i="71"/>
  <c r="J78" i="71"/>
  <c r="I78" i="71"/>
  <c r="O78" i="71"/>
  <c r="P78" i="71"/>
  <c r="H78" i="71"/>
  <c r="G78" i="71"/>
  <c r="F78" i="71"/>
  <c r="E78" i="71"/>
  <c r="D78" i="71"/>
  <c r="C78" i="71"/>
  <c r="B78" i="71"/>
  <c r="A78" i="71"/>
  <c r="N77" i="71"/>
  <c r="M77" i="71"/>
  <c r="L77" i="71"/>
  <c r="K77" i="71"/>
  <c r="J77" i="71"/>
  <c r="I77" i="71"/>
  <c r="H77" i="71"/>
  <c r="G77" i="71"/>
  <c r="O77" i="71"/>
  <c r="P77" i="71"/>
  <c r="F77" i="71"/>
  <c r="E77" i="71"/>
  <c r="D77" i="71"/>
  <c r="C77" i="71"/>
  <c r="B77" i="71"/>
  <c r="A77" i="71"/>
  <c r="N76" i="71"/>
  <c r="M76" i="71"/>
  <c r="L76" i="71"/>
  <c r="K76" i="71"/>
  <c r="J76" i="71"/>
  <c r="I76" i="71"/>
  <c r="H76" i="71"/>
  <c r="G76" i="71"/>
  <c r="F76" i="71"/>
  <c r="E76" i="71"/>
  <c r="D76" i="71"/>
  <c r="C76" i="71"/>
  <c r="B76" i="71"/>
  <c r="A76" i="71"/>
  <c r="N75" i="71"/>
  <c r="M75" i="71"/>
  <c r="L75" i="71"/>
  <c r="K75" i="71"/>
  <c r="O75" i="71"/>
  <c r="P75" i="71"/>
  <c r="J75" i="71"/>
  <c r="I75" i="71"/>
  <c r="H75" i="71"/>
  <c r="G75" i="71"/>
  <c r="F75" i="71"/>
  <c r="E75" i="71"/>
  <c r="D75" i="71"/>
  <c r="C75" i="71"/>
  <c r="B75" i="71"/>
  <c r="A75" i="71"/>
  <c r="N74" i="71"/>
  <c r="M74" i="71"/>
  <c r="L74" i="71"/>
  <c r="K74" i="71"/>
  <c r="J74" i="71"/>
  <c r="I74" i="71"/>
  <c r="H74" i="71"/>
  <c r="G74" i="71"/>
  <c r="F74" i="71"/>
  <c r="E74" i="71"/>
  <c r="D74" i="71"/>
  <c r="C74" i="71"/>
  <c r="B74" i="71"/>
  <c r="A74" i="71"/>
  <c r="N73" i="71"/>
  <c r="M73" i="71"/>
  <c r="L73" i="71"/>
  <c r="K73" i="71"/>
  <c r="J73" i="71"/>
  <c r="I73" i="71"/>
  <c r="H73" i="71"/>
  <c r="G73" i="71"/>
  <c r="F73" i="71"/>
  <c r="E73" i="71"/>
  <c r="D73" i="71"/>
  <c r="C73" i="71"/>
  <c r="B73" i="71"/>
  <c r="A73" i="71"/>
  <c r="N72" i="71"/>
  <c r="M72" i="71"/>
  <c r="L72" i="71"/>
  <c r="K72" i="71"/>
  <c r="J72" i="71"/>
  <c r="I72" i="71"/>
  <c r="H72" i="71"/>
  <c r="G72" i="71"/>
  <c r="O72" i="71"/>
  <c r="P72" i="71"/>
  <c r="F72" i="71"/>
  <c r="E72" i="71"/>
  <c r="D72" i="71"/>
  <c r="C72" i="71"/>
  <c r="B72" i="71"/>
  <c r="A72" i="71"/>
  <c r="N71" i="71"/>
  <c r="M71" i="71"/>
  <c r="L71" i="71"/>
  <c r="K71" i="71"/>
  <c r="J71" i="71"/>
  <c r="I71" i="71"/>
  <c r="H71" i="71"/>
  <c r="G71" i="71"/>
  <c r="F71" i="71"/>
  <c r="E71" i="71"/>
  <c r="D71" i="71"/>
  <c r="C71" i="71"/>
  <c r="B71" i="71"/>
  <c r="A71" i="71"/>
  <c r="N70" i="71"/>
  <c r="M70" i="71"/>
  <c r="L70" i="71"/>
  <c r="K70" i="71"/>
  <c r="J70" i="71"/>
  <c r="I70" i="71"/>
  <c r="H70" i="71"/>
  <c r="G70" i="71"/>
  <c r="F70" i="71"/>
  <c r="E70" i="71"/>
  <c r="D70" i="71"/>
  <c r="C70" i="71"/>
  <c r="B70" i="71"/>
  <c r="A70" i="71"/>
  <c r="N69" i="71"/>
  <c r="M69" i="71"/>
  <c r="L69" i="71"/>
  <c r="K69" i="71"/>
  <c r="J69" i="71"/>
  <c r="I69" i="71"/>
  <c r="H69" i="71"/>
  <c r="G69" i="71"/>
  <c r="F69" i="71"/>
  <c r="E69" i="71"/>
  <c r="D69" i="71"/>
  <c r="O69" i="71"/>
  <c r="P69" i="71"/>
  <c r="C69" i="71"/>
  <c r="B69" i="71"/>
  <c r="A69" i="71"/>
  <c r="N68" i="71"/>
  <c r="M68" i="71"/>
  <c r="L68" i="71"/>
  <c r="K68" i="71"/>
  <c r="J68" i="71"/>
  <c r="I68" i="71"/>
  <c r="H68" i="71"/>
  <c r="G68" i="71"/>
  <c r="F68" i="71"/>
  <c r="E68" i="71"/>
  <c r="D68" i="71"/>
  <c r="C68" i="71"/>
  <c r="B68" i="71"/>
  <c r="A68" i="71"/>
  <c r="N67" i="71"/>
  <c r="M67" i="71"/>
  <c r="L67" i="71"/>
  <c r="K67" i="71"/>
  <c r="J67" i="71"/>
  <c r="I67" i="71"/>
  <c r="H67" i="71"/>
  <c r="G67" i="71"/>
  <c r="F67" i="71"/>
  <c r="E67" i="71"/>
  <c r="D67" i="71"/>
  <c r="C67" i="71"/>
  <c r="B67" i="71"/>
  <c r="A67" i="71"/>
  <c r="N66" i="71"/>
  <c r="M66" i="71"/>
  <c r="L66" i="71"/>
  <c r="K66" i="71"/>
  <c r="J66" i="71"/>
  <c r="I66" i="71"/>
  <c r="H66" i="71"/>
  <c r="G66" i="71"/>
  <c r="F66" i="71"/>
  <c r="E66" i="71"/>
  <c r="D66" i="71"/>
  <c r="C66" i="71"/>
  <c r="B66" i="71"/>
  <c r="A66" i="71"/>
  <c r="N65" i="71"/>
  <c r="M65" i="71"/>
  <c r="L65" i="71"/>
  <c r="K65" i="71"/>
  <c r="J65" i="71"/>
  <c r="I65" i="71"/>
  <c r="H65" i="71"/>
  <c r="G65" i="71"/>
  <c r="F65" i="71"/>
  <c r="E65" i="71"/>
  <c r="D65" i="71"/>
  <c r="O65" i="71"/>
  <c r="P65" i="71"/>
  <c r="C65" i="71"/>
  <c r="B65" i="71"/>
  <c r="A65" i="71"/>
  <c r="N64" i="71"/>
  <c r="M64" i="71"/>
  <c r="L64" i="71"/>
  <c r="K64" i="71"/>
  <c r="J64" i="71"/>
  <c r="I64" i="71"/>
  <c r="O64" i="71"/>
  <c r="P64" i="71"/>
  <c r="H64" i="71"/>
  <c r="G64" i="71"/>
  <c r="F64" i="71"/>
  <c r="E64" i="71"/>
  <c r="D64" i="71"/>
  <c r="C64" i="71"/>
  <c r="B64" i="71"/>
  <c r="A64" i="71"/>
  <c r="N63" i="71"/>
  <c r="M63" i="71"/>
  <c r="L63" i="71"/>
  <c r="K63" i="71"/>
  <c r="J63" i="71"/>
  <c r="I63" i="71"/>
  <c r="H63" i="71"/>
  <c r="G63" i="71"/>
  <c r="F63" i="71"/>
  <c r="E63" i="71"/>
  <c r="D63" i="71"/>
  <c r="C63" i="71"/>
  <c r="B63" i="71"/>
  <c r="A63" i="71"/>
  <c r="N62" i="71"/>
  <c r="M62" i="71"/>
  <c r="L62" i="71"/>
  <c r="K62" i="71"/>
  <c r="J62" i="71"/>
  <c r="I62" i="71"/>
  <c r="H62" i="71"/>
  <c r="G62" i="71"/>
  <c r="F62" i="71"/>
  <c r="E62" i="71"/>
  <c r="D62" i="71"/>
  <c r="C62" i="71"/>
  <c r="B62" i="71"/>
  <c r="A62" i="71"/>
  <c r="N61" i="71"/>
  <c r="M61" i="71"/>
  <c r="L61" i="71"/>
  <c r="K61" i="71"/>
  <c r="J61" i="71"/>
  <c r="I61" i="71"/>
  <c r="H61" i="71"/>
  <c r="G61" i="71"/>
  <c r="F61" i="71"/>
  <c r="E61" i="71"/>
  <c r="D61" i="71"/>
  <c r="C61" i="71"/>
  <c r="B61" i="71"/>
  <c r="A61" i="71"/>
  <c r="N60" i="71"/>
  <c r="M60" i="71"/>
  <c r="L60" i="71"/>
  <c r="K60" i="71"/>
  <c r="J60" i="71"/>
  <c r="I60" i="71"/>
  <c r="H60" i="71"/>
  <c r="G60" i="71"/>
  <c r="F60" i="71"/>
  <c r="E60" i="71"/>
  <c r="D60" i="71"/>
  <c r="C60" i="71"/>
  <c r="B60" i="71"/>
  <c r="A60" i="71"/>
  <c r="N59" i="71"/>
  <c r="M59" i="71"/>
  <c r="L59" i="71"/>
  <c r="K59" i="71"/>
  <c r="J59" i="71"/>
  <c r="I59" i="71"/>
  <c r="H59" i="71"/>
  <c r="G59" i="71"/>
  <c r="F59" i="71"/>
  <c r="E59" i="71"/>
  <c r="D59" i="71"/>
  <c r="C59" i="71"/>
  <c r="B59" i="71"/>
  <c r="A59" i="71"/>
  <c r="N58" i="71"/>
  <c r="M58" i="71"/>
  <c r="L58" i="71"/>
  <c r="K58" i="71"/>
  <c r="J58" i="71"/>
  <c r="I58" i="71"/>
  <c r="H58" i="71"/>
  <c r="G58" i="71"/>
  <c r="F58" i="71"/>
  <c r="E58" i="71"/>
  <c r="D58" i="71"/>
  <c r="C58" i="71"/>
  <c r="B58" i="71"/>
  <c r="A58" i="71"/>
  <c r="N57" i="71"/>
  <c r="M57" i="71"/>
  <c r="L57" i="71"/>
  <c r="K57" i="71"/>
  <c r="J57" i="71"/>
  <c r="I57" i="71"/>
  <c r="H57" i="71"/>
  <c r="G57" i="71"/>
  <c r="F57" i="71"/>
  <c r="E57" i="71"/>
  <c r="D57" i="71"/>
  <c r="C57" i="71"/>
  <c r="B57" i="71"/>
  <c r="A57" i="71"/>
  <c r="N56" i="71"/>
  <c r="M56" i="71"/>
  <c r="L56" i="71"/>
  <c r="K56" i="71"/>
  <c r="J56" i="71"/>
  <c r="I56" i="71"/>
  <c r="H56" i="71"/>
  <c r="G56" i="71"/>
  <c r="F56" i="71"/>
  <c r="E56" i="71"/>
  <c r="D56" i="71"/>
  <c r="O56" i="71"/>
  <c r="P56" i="71"/>
  <c r="C56" i="71"/>
  <c r="B56" i="71"/>
  <c r="A56" i="71"/>
  <c r="N55" i="71"/>
  <c r="M55" i="71"/>
  <c r="L55" i="71"/>
  <c r="K55" i="71"/>
  <c r="J55" i="71"/>
  <c r="I55" i="71"/>
  <c r="H55" i="71"/>
  <c r="G55" i="71"/>
  <c r="F55" i="71"/>
  <c r="E55" i="71"/>
  <c r="D55" i="71"/>
  <c r="C55" i="71"/>
  <c r="B55" i="71"/>
  <c r="A55" i="71"/>
  <c r="N54" i="71"/>
  <c r="M54" i="71"/>
  <c r="L54" i="71"/>
  <c r="K54" i="71"/>
  <c r="J54" i="71"/>
  <c r="I54" i="71"/>
  <c r="H54" i="71"/>
  <c r="G54" i="71"/>
  <c r="O54" i="71"/>
  <c r="P54" i="71"/>
  <c r="F54" i="71"/>
  <c r="E54" i="71"/>
  <c r="D54" i="71"/>
  <c r="C54" i="71"/>
  <c r="B54" i="71"/>
  <c r="A54" i="71"/>
  <c r="N53" i="71"/>
  <c r="M53" i="71"/>
  <c r="L53" i="71"/>
  <c r="K53" i="71"/>
  <c r="J53" i="71"/>
  <c r="I53" i="71"/>
  <c r="H53" i="71"/>
  <c r="G53" i="71"/>
  <c r="F53" i="71"/>
  <c r="E53" i="71"/>
  <c r="O53" i="71"/>
  <c r="P53" i="71"/>
  <c r="D53" i="71"/>
  <c r="C53" i="71"/>
  <c r="B53" i="71"/>
  <c r="A53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B52" i="71"/>
  <c r="A52" i="71"/>
  <c r="N51" i="71"/>
  <c r="M51" i="71"/>
  <c r="L51" i="71"/>
  <c r="K51" i="71"/>
  <c r="J51" i="71"/>
  <c r="I51" i="71"/>
  <c r="O51" i="71"/>
  <c r="P51" i="71"/>
  <c r="H51" i="71"/>
  <c r="G51" i="71"/>
  <c r="F51" i="71"/>
  <c r="E51" i="71"/>
  <c r="D51" i="71"/>
  <c r="C51" i="71"/>
  <c r="B51" i="71"/>
  <c r="A51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B50" i="71"/>
  <c r="A50" i="71"/>
  <c r="N49" i="71"/>
  <c r="M49" i="71"/>
  <c r="L49" i="71"/>
  <c r="K49" i="71"/>
  <c r="J49" i="71"/>
  <c r="I49" i="71"/>
  <c r="H49" i="71"/>
  <c r="G49" i="71"/>
  <c r="F49" i="71"/>
  <c r="E49" i="71"/>
  <c r="O49" i="71"/>
  <c r="P49" i="71"/>
  <c r="D49" i="71"/>
  <c r="C49" i="71"/>
  <c r="B49" i="71"/>
  <c r="A49" i="71"/>
  <c r="N48" i="71"/>
  <c r="M48" i="71"/>
  <c r="L48" i="71"/>
  <c r="K48" i="71"/>
  <c r="J48" i="71"/>
  <c r="I48" i="71"/>
  <c r="H48" i="71"/>
  <c r="G48" i="71"/>
  <c r="F48" i="71"/>
  <c r="E48" i="71"/>
  <c r="D48" i="71"/>
  <c r="O48" i="71"/>
  <c r="P48" i="71"/>
  <c r="C48" i="71"/>
  <c r="B48" i="71"/>
  <c r="A48" i="71"/>
  <c r="N47" i="71"/>
  <c r="M47" i="71"/>
  <c r="L47" i="71"/>
  <c r="K47" i="71"/>
  <c r="J47" i="71"/>
  <c r="I47" i="71"/>
  <c r="O47" i="71"/>
  <c r="P47" i="71"/>
  <c r="H47" i="71"/>
  <c r="G47" i="71"/>
  <c r="F47" i="71"/>
  <c r="E47" i="71"/>
  <c r="D47" i="71"/>
  <c r="C47" i="71"/>
  <c r="B47" i="71"/>
  <c r="A47" i="71"/>
  <c r="N46" i="71"/>
  <c r="M46" i="71"/>
  <c r="L46" i="71"/>
  <c r="K46" i="71"/>
  <c r="J46" i="71"/>
  <c r="I46" i="71"/>
  <c r="H46" i="71"/>
  <c r="G46" i="71"/>
  <c r="O46" i="71"/>
  <c r="P46" i="71"/>
  <c r="F46" i="71"/>
  <c r="E46" i="71"/>
  <c r="D46" i="71"/>
  <c r="C46" i="71"/>
  <c r="B46" i="71"/>
  <c r="A46" i="71"/>
  <c r="N45" i="71"/>
  <c r="M45" i="71"/>
  <c r="L45" i="71"/>
  <c r="K45" i="71"/>
  <c r="J45" i="71"/>
  <c r="I45" i="71"/>
  <c r="H45" i="71"/>
  <c r="G45" i="71"/>
  <c r="F45" i="71"/>
  <c r="E45" i="71"/>
  <c r="O45" i="71"/>
  <c r="P45" i="71"/>
  <c r="D45" i="71"/>
  <c r="C45" i="71"/>
  <c r="B45" i="71"/>
  <c r="A45" i="71"/>
  <c r="N44" i="71"/>
  <c r="M44" i="71"/>
  <c r="L44" i="71"/>
  <c r="K44" i="71"/>
  <c r="J44" i="71"/>
  <c r="I44" i="71"/>
  <c r="H44" i="71"/>
  <c r="G44" i="71"/>
  <c r="F44" i="71"/>
  <c r="E44" i="71"/>
  <c r="D44" i="71"/>
  <c r="C44" i="71"/>
  <c r="B44" i="71"/>
  <c r="A44" i="71"/>
  <c r="N43" i="71"/>
  <c r="M43" i="71"/>
  <c r="L43" i="71"/>
  <c r="K43" i="71"/>
  <c r="J43" i="71"/>
  <c r="I43" i="71"/>
  <c r="H43" i="71"/>
  <c r="G43" i="71"/>
  <c r="F43" i="71"/>
  <c r="E43" i="71"/>
  <c r="D43" i="71"/>
  <c r="O43" i="71"/>
  <c r="P43" i="71"/>
  <c r="C43" i="71"/>
  <c r="B43" i="71"/>
  <c r="A43" i="71"/>
  <c r="N42" i="71"/>
  <c r="M42" i="71"/>
  <c r="L42" i="71"/>
  <c r="K42" i="71"/>
  <c r="J42" i="71"/>
  <c r="I42" i="71"/>
  <c r="H42" i="71"/>
  <c r="G42" i="71"/>
  <c r="F42" i="71"/>
  <c r="E42" i="71"/>
  <c r="D42" i="71"/>
  <c r="C42" i="71"/>
  <c r="B42" i="71"/>
  <c r="A42" i="71"/>
  <c r="N41" i="71"/>
  <c r="M41" i="71"/>
  <c r="L41" i="71"/>
  <c r="K41" i="71"/>
  <c r="J41" i="71"/>
  <c r="I41" i="71"/>
  <c r="H41" i="71"/>
  <c r="G41" i="71"/>
  <c r="F41" i="71"/>
  <c r="E41" i="71"/>
  <c r="D41" i="71"/>
  <c r="C41" i="71"/>
  <c r="B41" i="71"/>
  <c r="A41" i="71"/>
  <c r="N40" i="71"/>
  <c r="M40" i="71"/>
  <c r="L40" i="71"/>
  <c r="K40" i="71"/>
  <c r="J40" i="71"/>
  <c r="I40" i="71"/>
  <c r="H40" i="71"/>
  <c r="G40" i="71"/>
  <c r="F40" i="71"/>
  <c r="E40" i="71"/>
  <c r="O40" i="71"/>
  <c r="P40" i="71"/>
  <c r="D40" i="71"/>
  <c r="C40" i="71"/>
  <c r="B40" i="71"/>
  <c r="A40" i="71"/>
  <c r="N39" i="71"/>
  <c r="M39" i="71"/>
  <c r="L39" i="71"/>
  <c r="K39" i="71"/>
  <c r="J39" i="71"/>
  <c r="I39" i="71"/>
  <c r="H39" i="71"/>
  <c r="G39" i="71"/>
  <c r="F39" i="71"/>
  <c r="E39" i="71"/>
  <c r="D39" i="71"/>
  <c r="C39" i="71"/>
  <c r="B39" i="71"/>
  <c r="A39" i="71"/>
  <c r="N38" i="71"/>
  <c r="M38" i="71"/>
  <c r="L38" i="71"/>
  <c r="K38" i="71"/>
  <c r="J38" i="71"/>
  <c r="I38" i="71"/>
  <c r="O38" i="71"/>
  <c r="P38" i="71"/>
  <c r="H38" i="71"/>
  <c r="G38" i="71"/>
  <c r="F38" i="71"/>
  <c r="E38" i="71"/>
  <c r="D38" i="71"/>
  <c r="C38" i="71"/>
  <c r="B38" i="71"/>
  <c r="A38" i="71"/>
  <c r="N37" i="71"/>
  <c r="M37" i="71"/>
  <c r="L37" i="71"/>
  <c r="K37" i="71"/>
  <c r="J37" i="71"/>
  <c r="I37" i="71"/>
  <c r="H37" i="71"/>
  <c r="G37" i="71"/>
  <c r="O37" i="71"/>
  <c r="P37" i="71"/>
  <c r="F37" i="71"/>
  <c r="E37" i="71"/>
  <c r="D37" i="71"/>
  <c r="C37" i="71"/>
  <c r="B37" i="71"/>
  <c r="A37" i="71"/>
  <c r="N36" i="71"/>
  <c r="M36" i="71"/>
  <c r="L36" i="71"/>
  <c r="K36" i="71"/>
  <c r="J36" i="71"/>
  <c r="I36" i="71"/>
  <c r="H36" i="71"/>
  <c r="G36" i="71"/>
  <c r="F36" i="71"/>
  <c r="E36" i="71"/>
  <c r="D36" i="71"/>
  <c r="C36" i="71"/>
  <c r="B36" i="71"/>
  <c r="A36" i="71"/>
  <c r="N35" i="71"/>
  <c r="M35" i="71"/>
  <c r="L35" i="71"/>
  <c r="K35" i="71"/>
  <c r="J35" i="71"/>
  <c r="I35" i="71"/>
  <c r="H35" i="71"/>
  <c r="G35" i="71"/>
  <c r="F35" i="71"/>
  <c r="E35" i="71"/>
  <c r="D35" i="71"/>
  <c r="O35" i="71"/>
  <c r="P35" i="71"/>
  <c r="C35" i="71"/>
  <c r="B35" i="71"/>
  <c r="A35" i="71"/>
  <c r="N34" i="71"/>
  <c r="M34" i="71"/>
  <c r="L34" i="71"/>
  <c r="K34" i="71"/>
  <c r="J34" i="71"/>
  <c r="I34" i="71"/>
  <c r="H34" i="71"/>
  <c r="G34" i="71"/>
  <c r="F34" i="71"/>
  <c r="E34" i="71"/>
  <c r="D34" i="71"/>
  <c r="C34" i="71"/>
  <c r="B34" i="71"/>
  <c r="A34" i="71"/>
  <c r="N33" i="71"/>
  <c r="M33" i="71"/>
  <c r="L33" i="71"/>
  <c r="K33" i="71"/>
  <c r="J33" i="71"/>
  <c r="I33" i="71"/>
  <c r="H33" i="71"/>
  <c r="G33" i="71"/>
  <c r="F33" i="71"/>
  <c r="E33" i="71"/>
  <c r="D33" i="71"/>
  <c r="C33" i="71"/>
  <c r="B33" i="71"/>
  <c r="A33" i="71"/>
  <c r="N32" i="71"/>
  <c r="M32" i="71"/>
  <c r="L32" i="71"/>
  <c r="K32" i="71"/>
  <c r="J32" i="71"/>
  <c r="I32" i="71"/>
  <c r="H32" i="71"/>
  <c r="G32" i="71"/>
  <c r="F32" i="71"/>
  <c r="O32" i="71"/>
  <c r="P32" i="71"/>
  <c r="E32" i="71"/>
  <c r="D32" i="71"/>
  <c r="C32" i="71"/>
  <c r="B32" i="71"/>
  <c r="A32" i="71"/>
  <c r="N31" i="71"/>
  <c r="M31" i="71"/>
  <c r="L31" i="71"/>
  <c r="K31" i="71"/>
  <c r="J31" i="71"/>
  <c r="I31" i="71"/>
  <c r="H31" i="71"/>
  <c r="G31" i="71"/>
  <c r="F31" i="71"/>
  <c r="E31" i="71"/>
  <c r="D31" i="71"/>
  <c r="C31" i="71"/>
  <c r="B31" i="71"/>
  <c r="A31" i="71"/>
  <c r="N30" i="71"/>
  <c r="M30" i="71"/>
  <c r="L30" i="71"/>
  <c r="K30" i="71"/>
  <c r="J30" i="71"/>
  <c r="I30" i="71"/>
  <c r="O30" i="71"/>
  <c r="P30" i="71"/>
  <c r="H30" i="71"/>
  <c r="G30" i="71"/>
  <c r="F30" i="71"/>
  <c r="E30" i="71"/>
  <c r="D30" i="71"/>
  <c r="C30" i="71"/>
  <c r="B30" i="71"/>
  <c r="A30" i="71"/>
  <c r="N29" i="71"/>
  <c r="M29" i="71"/>
  <c r="L29" i="71"/>
  <c r="K29" i="71"/>
  <c r="J29" i="71"/>
  <c r="I29" i="71"/>
  <c r="H29" i="71"/>
  <c r="G29" i="71"/>
  <c r="O29" i="71"/>
  <c r="P29" i="71"/>
  <c r="F29" i="71"/>
  <c r="E29" i="71"/>
  <c r="D29" i="71"/>
  <c r="C29" i="71"/>
  <c r="B29" i="71"/>
  <c r="A29" i="71"/>
  <c r="N28" i="71"/>
  <c r="M28" i="71"/>
  <c r="L28" i="71"/>
  <c r="K28" i="71"/>
  <c r="J28" i="71"/>
  <c r="I28" i="71"/>
  <c r="H28" i="71"/>
  <c r="G28" i="71"/>
  <c r="F28" i="71"/>
  <c r="E28" i="71"/>
  <c r="D28" i="71"/>
  <c r="O28" i="71"/>
  <c r="P28" i="71"/>
  <c r="C28" i="71"/>
  <c r="B28" i="71"/>
  <c r="A28" i="71"/>
  <c r="N27" i="71"/>
  <c r="M27" i="71"/>
  <c r="L27" i="71"/>
  <c r="K27" i="71"/>
  <c r="J27" i="71"/>
  <c r="I27" i="71"/>
  <c r="H27" i="71"/>
  <c r="G27" i="71"/>
  <c r="F27" i="71"/>
  <c r="E27" i="71"/>
  <c r="D27" i="71"/>
  <c r="C27" i="71"/>
  <c r="B27" i="71"/>
  <c r="A27" i="71"/>
  <c r="N26" i="71"/>
  <c r="M26" i="71"/>
  <c r="L26" i="71"/>
  <c r="K26" i="71"/>
  <c r="J26" i="71"/>
  <c r="I26" i="71"/>
  <c r="H26" i="71"/>
  <c r="G26" i="71"/>
  <c r="F26" i="71"/>
  <c r="O26" i="71"/>
  <c r="P26" i="71"/>
  <c r="E26" i="71"/>
  <c r="D26" i="71"/>
  <c r="C26" i="71"/>
  <c r="B26" i="71"/>
  <c r="A26" i="71"/>
  <c r="N25" i="71"/>
  <c r="M25" i="71"/>
  <c r="L25" i="71"/>
  <c r="K25" i="71"/>
  <c r="J25" i="71"/>
  <c r="I25" i="71"/>
  <c r="H25" i="71"/>
  <c r="G25" i="71"/>
  <c r="F25" i="71"/>
  <c r="E25" i="71"/>
  <c r="D25" i="71"/>
  <c r="C25" i="71"/>
  <c r="B25" i="71"/>
  <c r="A25" i="71"/>
  <c r="N24" i="71"/>
  <c r="M24" i="71"/>
  <c r="L24" i="71"/>
  <c r="K24" i="71"/>
  <c r="J24" i="71"/>
  <c r="I24" i="71"/>
  <c r="H24" i="71"/>
  <c r="G24" i="71"/>
  <c r="F24" i="71"/>
  <c r="E24" i="71"/>
  <c r="D24" i="71"/>
  <c r="C24" i="71"/>
  <c r="B24" i="71"/>
  <c r="A24" i="71"/>
  <c r="N23" i="71"/>
  <c r="M23" i="71"/>
  <c r="L23" i="71"/>
  <c r="K23" i="71"/>
  <c r="J23" i="71"/>
  <c r="I23" i="71"/>
  <c r="H23" i="71"/>
  <c r="G23" i="71"/>
  <c r="F23" i="71"/>
  <c r="E23" i="71"/>
  <c r="D23" i="71"/>
  <c r="C23" i="71"/>
  <c r="B23" i="71"/>
  <c r="A23" i="71"/>
  <c r="N22" i="71"/>
  <c r="M22" i="71"/>
  <c r="L22" i="71"/>
  <c r="K22" i="71"/>
  <c r="J22" i="71"/>
  <c r="I22" i="71"/>
  <c r="H22" i="71"/>
  <c r="G22" i="71"/>
  <c r="F22" i="71"/>
  <c r="E22" i="71"/>
  <c r="D22" i="71"/>
  <c r="C22" i="71"/>
  <c r="B22" i="71"/>
  <c r="A22" i="71"/>
  <c r="N21" i="71"/>
  <c r="M21" i="71"/>
  <c r="L21" i="71"/>
  <c r="K21" i="71"/>
  <c r="J21" i="71"/>
  <c r="I21" i="71"/>
  <c r="H21" i="71"/>
  <c r="G21" i="71"/>
  <c r="F21" i="71"/>
  <c r="E21" i="71"/>
  <c r="D21" i="71"/>
  <c r="O21" i="71"/>
  <c r="P21" i="71"/>
  <c r="C21" i="71"/>
  <c r="B21" i="71"/>
  <c r="A21" i="71"/>
  <c r="N20" i="71"/>
  <c r="M20" i="71"/>
  <c r="L20" i="71"/>
  <c r="K20" i="71"/>
  <c r="J20" i="71"/>
  <c r="I20" i="71"/>
  <c r="H20" i="71"/>
  <c r="G20" i="71"/>
  <c r="F20" i="71"/>
  <c r="E20" i="71"/>
  <c r="D20" i="71"/>
  <c r="C20" i="71"/>
  <c r="B20" i="71"/>
  <c r="A20" i="71"/>
  <c r="N19" i="71"/>
  <c r="M19" i="71"/>
  <c r="L19" i="71"/>
  <c r="K19" i="71"/>
  <c r="J19" i="71"/>
  <c r="O19" i="71"/>
  <c r="P19" i="71"/>
  <c r="I19" i="71"/>
  <c r="H19" i="71"/>
  <c r="G19" i="71"/>
  <c r="F19" i="71"/>
  <c r="E19" i="71"/>
  <c r="D19" i="71"/>
  <c r="C19" i="71"/>
  <c r="B19" i="71"/>
  <c r="A19" i="71"/>
  <c r="N18" i="71"/>
  <c r="M18" i="71"/>
  <c r="L18" i="71"/>
  <c r="K18" i="71"/>
  <c r="J18" i="71"/>
  <c r="I18" i="71"/>
  <c r="H18" i="71"/>
  <c r="O18" i="71"/>
  <c r="P18" i="71"/>
  <c r="G18" i="71"/>
  <c r="F18" i="71"/>
  <c r="E18" i="71"/>
  <c r="D18" i="71"/>
  <c r="C18" i="71"/>
  <c r="B18" i="71"/>
  <c r="A18" i="71"/>
  <c r="N17" i="71"/>
  <c r="M17" i="71"/>
  <c r="L17" i="71"/>
  <c r="K17" i="71"/>
  <c r="J17" i="71"/>
  <c r="I17" i="71"/>
  <c r="H17" i="71"/>
  <c r="G17" i="71"/>
  <c r="F17" i="71"/>
  <c r="O17" i="71"/>
  <c r="P17" i="71"/>
  <c r="E17" i="71"/>
  <c r="D17" i="71"/>
  <c r="C17" i="71"/>
  <c r="B17" i="71"/>
  <c r="A17" i="71"/>
  <c r="N16" i="71"/>
  <c r="M16" i="71"/>
  <c r="L16" i="71"/>
  <c r="K16" i="71"/>
  <c r="J16" i="71"/>
  <c r="I16" i="71"/>
  <c r="H16" i="71"/>
  <c r="G16" i="71"/>
  <c r="F16" i="71"/>
  <c r="E16" i="71"/>
  <c r="D16" i="71"/>
  <c r="O16" i="71"/>
  <c r="P16" i="71"/>
  <c r="C16" i="71"/>
  <c r="B16" i="71"/>
  <c r="A16" i="71"/>
  <c r="N15" i="71"/>
  <c r="M15" i="71"/>
  <c r="L15" i="71"/>
  <c r="K15" i="71"/>
  <c r="J15" i="71"/>
  <c r="O15" i="71"/>
  <c r="P15" i="71"/>
  <c r="I15" i="71"/>
  <c r="H15" i="71"/>
  <c r="G15" i="71"/>
  <c r="F15" i="71"/>
  <c r="E15" i="71"/>
  <c r="D15" i="71"/>
  <c r="C15" i="71"/>
  <c r="B15" i="71"/>
  <c r="A15" i="71"/>
  <c r="N14" i="71"/>
  <c r="M14" i="71"/>
  <c r="L14" i="71"/>
  <c r="K14" i="71"/>
  <c r="J14" i="71"/>
  <c r="I14" i="71"/>
  <c r="H14" i="71"/>
  <c r="G14" i="71"/>
  <c r="O14" i="71"/>
  <c r="P14" i="71"/>
  <c r="F14" i="71"/>
  <c r="E14" i="71"/>
  <c r="D14" i="71"/>
  <c r="C14" i="71"/>
  <c r="B14" i="71"/>
  <c r="A14" i="71"/>
  <c r="N13" i="71"/>
  <c r="M13" i="71"/>
  <c r="L13" i="71"/>
  <c r="K13" i="71"/>
  <c r="J13" i="71"/>
  <c r="I13" i="71"/>
  <c r="H13" i="71"/>
  <c r="G13" i="71"/>
  <c r="F13" i="71"/>
  <c r="E13" i="71"/>
  <c r="O13" i="71"/>
  <c r="P13" i="71"/>
  <c r="D13" i="71"/>
  <c r="C13" i="71"/>
  <c r="B13" i="71"/>
  <c r="A13" i="71"/>
  <c r="N12" i="71"/>
  <c r="M12" i="71"/>
  <c r="L12" i="71"/>
  <c r="K12" i="71"/>
  <c r="J12" i="71"/>
  <c r="I12" i="71"/>
  <c r="H12" i="71"/>
  <c r="G12" i="71"/>
  <c r="D12" i="71"/>
  <c r="E12" i="71"/>
  <c r="F12" i="71"/>
  <c r="O12" i="71"/>
  <c r="P12" i="71"/>
  <c r="C12" i="71"/>
  <c r="B12" i="71"/>
  <c r="A12" i="71"/>
  <c r="N11" i="71"/>
  <c r="M11" i="71"/>
  <c r="L11" i="71"/>
  <c r="K11" i="71"/>
  <c r="J11" i="71"/>
  <c r="I11" i="71"/>
  <c r="H11" i="71"/>
  <c r="G11" i="71"/>
  <c r="F11" i="71"/>
  <c r="E11" i="71"/>
  <c r="D11" i="71"/>
  <c r="O11" i="71"/>
  <c r="P11" i="71"/>
  <c r="C11" i="71"/>
  <c r="B11" i="71"/>
  <c r="A11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B10" i="71"/>
  <c r="A10" i="71"/>
  <c r="N9" i="71"/>
  <c r="M9" i="71"/>
  <c r="L9" i="71"/>
  <c r="K9" i="71"/>
  <c r="J9" i="71"/>
  <c r="I9" i="71"/>
  <c r="H9" i="71"/>
  <c r="O9" i="71"/>
  <c r="P9" i="71"/>
  <c r="G9" i="71"/>
  <c r="F9" i="71"/>
  <c r="E9" i="71"/>
  <c r="D9" i="71"/>
  <c r="C9" i="71"/>
  <c r="B9" i="71"/>
  <c r="A9" i="71"/>
  <c r="N8" i="71"/>
  <c r="M8" i="71"/>
  <c r="L8" i="71"/>
  <c r="K8" i="71"/>
  <c r="J8" i="71"/>
  <c r="I8" i="71"/>
  <c r="H8" i="71"/>
  <c r="G8" i="71"/>
  <c r="F8" i="71"/>
  <c r="E8" i="71"/>
  <c r="D8" i="71"/>
  <c r="C8" i="71"/>
  <c r="B8" i="71"/>
  <c r="A8" i="71"/>
  <c r="O62" i="71"/>
  <c r="P62" i="71"/>
  <c r="O36" i="71"/>
  <c r="P36" i="71"/>
  <c r="O24" i="71"/>
  <c r="P24" i="71"/>
  <c r="O34" i="71"/>
  <c r="P34" i="71"/>
  <c r="O42" i="71"/>
  <c r="P42" i="71"/>
  <c r="O44" i="71"/>
  <c r="P44" i="71"/>
  <c r="O50" i="71"/>
  <c r="P50" i="71"/>
  <c r="O52" i="71"/>
  <c r="P52" i="71"/>
  <c r="O58" i="71"/>
  <c r="P58" i="71"/>
  <c r="O59" i="71"/>
  <c r="P59" i="71"/>
  <c r="O60" i="71"/>
  <c r="P60" i="71"/>
  <c r="O66" i="71"/>
  <c r="P66" i="71"/>
  <c r="O68" i="71"/>
  <c r="P68" i="71"/>
  <c r="O70" i="71"/>
  <c r="P70" i="71"/>
  <c r="O74" i="71"/>
  <c r="P74" i="71"/>
  <c r="O76" i="71"/>
  <c r="P76" i="71"/>
  <c r="O84" i="71"/>
  <c r="P84" i="71"/>
  <c r="O61" i="71"/>
  <c r="P61" i="71"/>
  <c r="O67" i="71"/>
  <c r="P67" i="71"/>
  <c r="O23" i="71"/>
  <c r="P23" i="71"/>
  <c r="O25" i="71"/>
  <c r="P25" i="71"/>
  <c r="O27" i="71"/>
  <c r="P27" i="71"/>
  <c r="O31" i="71"/>
  <c r="P31" i="71"/>
  <c r="O33" i="71"/>
  <c r="P33" i="71"/>
  <c r="O39" i="71"/>
  <c r="P39" i="71"/>
  <c r="O41" i="71"/>
  <c r="P41" i="71"/>
  <c r="O55" i="71"/>
  <c r="P55" i="71"/>
  <c r="O57" i="71"/>
  <c r="P57" i="71"/>
  <c r="O63" i="71"/>
  <c r="P63" i="71"/>
  <c r="O71" i="71"/>
  <c r="P71" i="71"/>
  <c r="O73" i="71"/>
  <c r="P73" i="71"/>
  <c r="I126" i="75"/>
  <c r="E126" i="75"/>
  <c r="I111" i="75"/>
  <c r="E111" i="75"/>
  <c r="I96" i="75"/>
  <c r="E96" i="75"/>
  <c r="I82" i="75"/>
  <c r="E82" i="75"/>
  <c r="O82" i="75"/>
  <c r="P82" i="75"/>
  <c r="I67" i="75"/>
  <c r="E67" i="75"/>
  <c r="I52" i="75"/>
  <c r="E52" i="75"/>
  <c r="I37" i="75"/>
  <c r="E37" i="75"/>
  <c r="I22" i="75"/>
  <c r="E22" i="75"/>
  <c r="O22" i="75"/>
  <c r="P22" i="75"/>
  <c r="E125" i="75"/>
  <c r="F125" i="75"/>
  <c r="G125" i="75"/>
  <c r="H125" i="75"/>
  <c r="I125" i="75"/>
  <c r="J125" i="75"/>
  <c r="K125" i="75"/>
  <c r="L125" i="75"/>
  <c r="O125" i="75"/>
  <c r="P125" i="75"/>
  <c r="M125" i="75"/>
  <c r="N125" i="75"/>
  <c r="E110" i="75"/>
  <c r="F110" i="75"/>
  <c r="G110" i="75"/>
  <c r="H110" i="75"/>
  <c r="I110" i="75"/>
  <c r="J110" i="75"/>
  <c r="O110" i="75"/>
  <c r="P110" i="75"/>
  <c r="K110" i="75"/>
  <c r="L110" i="75"/>
  <c r="M110" i="75"/>
  <c r="N110" i="75"/>
  <c r="E95" i="75"/>
  <c r="F95" i="75"/>
  <c r="O95" i="75"/>
  <c r="P95" i="75"/>
  <c r="G95" i="75"/>
  <c r="H95" i="75"/>
  <c r="I95" i="75"/>
  <c r="J95" i="75"/>
  <c r="K95" i="75"/>
  <c r="L95" i="75"/>
  <c r="M95" i="75"/>
  <c r="N95" i="75"/>
  <c r="E81" i="75"/>
  <c r="O81" i="75"/>
  <c r="P81" i="75"/>
  <c r="F81" i="75"/>
  <c r="G81" i="75"/>
  <c r="H81" i="75"/>
  <c r="I81" i="75"/>
  <c r="J81" i="75"/>
  <c r="K81" i="75"/>
  <c r="L81" i="75"/>
  <c r="M81" i="75"/>
  <c r="N81" i="75"/>
  <c r="E66" i="75"/>
  <c r="F66" i="75"/>
  <c r="G66" i="75"/>
  <c r="H66" i="75"/>
  <c r="I66" i="75"/>
  <c r="J66" i="75"/>
  <c r="K66" i="75"/>
  <c r="L66" i="75"/>
  <c r="M66" i="75"/>
  <c r="N66" i="75"/>
  <c r="E51" i="75"/>
  <c r="F51" i="75"/>
  <c r="G51" i="75"/>
  <c r="H51" i="75"/>
  <c r="I51" i="75"/>
  <c r="J51" i="75"/>
  <c r="K51" i="75"/>
  <c r="L51" i="75"/>
  <c r="M51" i="75"/>
  <c r="N51" i="75"/>
  <c r="E36" i="75"/>
  <c r="O36" i="75"/>
  <c r="P36" i="75"/>
  <c r="F36" i="75"/>
  <c r="G36" i="75"/>
  <c r="H36" i="75"/>
  <c r="I36" i="75"/>
  <c r="J36" i="75"/>
  <c r="K36" i="75"/>
  <c r="L36" i="75"/>
  <c r="M36" i="75"/>
  <c r="N36" i="75"/>
  <c r="E21" i="75"/>
  <c r="F21" i="75"/>
  <c r="G21" i="75"/>
  <c r="H21" i="75"/>
  <c r="I21" i="75"/>
  <c r="J21" i="75"/>
  <c r="K21" i="75"/>
  <c r="L21" i="75"/>
  <c r="M21" i="75"/>
  <c r="N21" i="75"/>
  <c r="D125" i="75"/>
  <c r="D126" i="75"/>
  <c r="O126" i="75"/>
  <c r="P126" i="75"/>
  <c r="D110" i="75"/>
  <c r="D111" i="75"/>
  <c r="O111" i="75"/>
  <c r="P111" i="75"/>
  <c r="D95" i="75"/>
  <c r="D96" i="75"/>
  <c r="O96" i="75"/>
  <c r="P96" i="75"/>
  <c r="D81" i="75"/>
  <c r="D82" i="75"/>
  <c r="D66" i="75"/>
  <c r="O66" i="75"/>
  <c r="P66" i="75"/>
  <c r="D67" i="75"/>
  <c r="O67" i="75"/>
  <c r="P67" i="75"/>
  <c r="D51" i="75"/>
  <c r="O51" i="75"/>
  <c r="P51" i="75"/>
  <c r="D52" i="75"/>
  <c r="O52" i="75"/>
  <c r="P52" i="75"/>
  <c r="D36" i="75"/>
  <c r="D37" i="75"/>
  <c r="O37" i="75"/>
  <c r="P37" i="75"/>
  <c r="D21" i="75"/>
  <c r="O21" i="75"/>
  <c r="P21" i="75"/>
  <c r="D22" i="75"/>
  <c r="A125" i="75"/>
  <c r="B125" i="75"/>
  <c r="C125" i="75"/>
  <c r="A126" i="75"/>
  <c r="B126" i="75"/>
  <c r="C126" i="75"/>
  <c r="A110" i="75"/>
  <c r="B110" i="75"/>
  <c r="C110" i="75"/>
  <c r="A111" i="75"/>
  <c r="B111" i="75"/>
  <c r="C111" i="75"/>
  <c r="A95" i="75"/>
  <c r="B95" i="75"/>
  <c r="C95" i="75"/>
  <c r="A96" i="75"/>
  <c r="B96" i="75"/>
  <c r="C96" i="75"/>
  <c r="A81" i="75"/>
  <c r="B81" i="75"/>
  <c r="C81" i="75"/>
  <c r="A82" i="75"/>
  <c r="B82" i="75"/>
  <c r="C82" i="75"/>
  <c r="A66" i="75"/>
  <c r="B66" i="75"/>
  <c r="C66" i="75"/>
  <c r="A67" i="75"/>
  <c r="B67" i="75"/>
  <c r="C67" i="75"/>
  <c r="A51" i="75"/>
  <c r="B51" i="75"/>
  <c r="C51" i="75"/>
  <c r="A52" i="75"/>
  <c r="B52" i="75"/>
  <c r="C52" i="75"/>
  <c r="A36" i="75"/>
  <c r="B36" i="75"/>
  <c r="C36" i="75"/>
  <c r="A37" i="75"/>
  <c r="B37" i="75"/>
  <c r="C37" i="75"/>
  <c r="A21" i="75"/>
  <c r="B21" i="75"/>
  <c r="C21" i="75"/>
  <c r="A22" i="75"/>
  <c r="B22" i="75"/>
  <c r="C22" i="75"/>
  <c r="N124" i="75"/>
  <c r="M124" i="75"/>
  <c r="L124" i="75"/>
  <c r="K124" i="75"/>
  <c r="J124" i="75"/>
  <c r="I124" i="75"/>
  <c r="H124" i="75"/>
  <c r="G124" i="75"/>
  <c r="O124" i="75"/>
  <c r="P124" i="75"/>
  <c r="F124" i="75"/>
  <c r="E124" i="75"/>
  <c r="D124" i="75"/>
  <c r="C124" i="75"/>
  <c r="B124" i="75"/>
  <c r="A124" i="75"/>
  <c r="N123" i="75"/>
  <c r="M123" i="75"/>
  <c r="L123" i="75"/>
  <c r="K123" i="75"/>
  <c r="J123" i="75"/>
  <c r="I123" i="75"/>
  <c r="H123" i="75"/>
  <c r="G123" i="75"/>
  <c r="F123" i="75"/>
  <c r="E123" i="75"/>
  <c r="O123" i="75"/>
  <c r="P123" i="75"/>
  <c r="D123" i="75"/>
  <c r="C123" i="75"/>
  <c r="B123" i="75"/>
  <c r="A123" i="75"/>
  <c r="N122" i="75"/>
  <c r="M122" i="75"/>
  <c r="L122" i="75"/>
  <c r="K122" i="75"/>
  <c r="J122" i="75"/>
  <c r="I122" i="75"/>
  <c r="H122" i="75"/>
  <c r="G122" i="75"/>
  <c r="F122" i="75"/>
  <c r="E122" i="75"/>
  <c r="D122" i="75"/>
  <c r="O122" i="75"/>
  <c r="P122" i="75"/>
  <c r="C122" i="75"/>
  <c r="B122" i="75"/>
  <c r="A122" i="75"/>
  <c r="N121" i="75"/>
  <c r="M121" i="75"/>
  <c r="L121" i="75"/>
  <c r="K121" i="75"/>
  <c r="J121" i="75"/>
  <c r="I121" i="75"/>
  <c r="O121" i="75"/>
  <c r="P121" i="75"/>
  <c r="H121" i="75"/>
  <c r="G121" i="75"/>
  <c r="F121" i="75"/>
  <c r="E121" i="75"/>
  <c r="D121" i="75"/>
  <c r="C121" i="75"/>
  <c r="B121" i="75"/>
  <c r="A121" i="75"/>
  <c r="N120" i="75"/>
  <c r="M120" i="75"/>
  <c r="L120" i="75"/>
  <c r="K120" i="75"/>
  <c r="J120" i="75"/>
  <c r="I120" i="75"/>
  <c r="H120" i="75"/>
  <c r="G120" i="75"/>
  <c r="O120" i="75"/>
  <c r="P120" i="75"/>
  <c r="F120" i="75"/>
  <c r="E120" i="75"/>
  <c r="D120" i="75"/>
  <c r="C120" i="75"/>
  <c r="B120" i="75"/>
  <c r="A120" i="75"/>
  <c r="N119" i="75"/>
  <c r="M119" i="75"/>
  <c r="L119" i="75"/>
  <c r="K119" i="75"/>
  <c r="J119" i="75"/>
  <c r="I119" i="75"/>
  <c r="H119" i="75"/>
  <c r="G119" i="75"/>
  <c r="F119" i="75"/>
  <c r="E119" i="75"/>
  <c r="O119" i="75"/>
  <c r="P119" i="75"/>
  <c r="D119" i="75"/>
  <c r="C119" i="75"/>
  <c r="B119" i="75"/>
  <c r="A119" i="75"/>
  <c r="N118" i="75"/>
  <c r="M118" i="75"/>
  <c r="L118" i="75"/>
  <c r="K118" i="75"/>
  <c r="O118" i="75"/>
  <c r="P118" i="75"/>
  <c r="J118" i="75"/>
  <c r="I118" i="75"/>
  <c r="H118" i="75"/>
  <c r="G118" i="75"/>
  <c r="F118" i="75"/>
  <c r="E118" i="75"/>
  <c r="D118" i="75"/>
  <c r="C118" i="75"/>
  <c r="B118" i="75"/>
  <c r="A118" i="75"/>
  <c r="N117" i="75"/>
  <c r="M117" i="75"/>
  <c r="L117" i="75"/>
  <c r="K117" i="75"/>
  <c r="J117" i="75"/>
  <c r="I117" i="75"/>
  <c r="O117" i="75"/>
  <c r="P117" i="75"/>
  <c r="H117" i="75"/>
  <c r="G117" i="75"/>
  <c r="F117" i="75"/>
  <c r="E117" i="75"/>
  <c r="D117" i="75"/>
  <c r="C117" i="75"/>
  <c r="B117" i="75"/>
  <c r="A117" i="75"/>
  <c r="N116" i="75"/>
  <c r="M116" i="75"/>
  <c r="L116" i="75"/>
  <c r="K116" i="75"/>
  <c r="J116" i="75"/>
  <c r="I116" i="75"/>
  <c r="H116" i="75"/>
  <c r="G116" i="75"/>
  <c r="O116" i="75"/>
  <c r="P116" i="75"/>
  <c r="F116" i="75"/>
  <c r="E116" i="75"/>
  <c r="D116" i="75"/>
  <c r="C116" i="75"/>
  <c r="B116" i="75"/>
  <c r="A116" i="75"/>
  <c r="N115" i="75"/>
  <c r="M115" i="75"/>
  <c r="L115" i="75"/>
  <c r="K115" i="75"/>
  <c r="J115" i="75"/>
  <c r="I115" i="75"/>
  <c r="H115" i="75"/>
  <c r="G115" i="75"/>
  <c r="F115" i="75"/>
  <c r="E115" i="75"/>
  <c r="O115" i="75"/>
  <c r="P115" i="75"/>
  <c r="D115" i="75"/>
  <c r="C115" i="75"/>
  <c r="B115" i="75"/>
  <c r="A115" i="75"/>
  <c r="N114" i="75"/>
  <c r="M114" i="75"/>
  <c r="L114" i="75"/>
  <c r="K114" i="75"/>
  <c r="O114" i="75"/>
  <c r="P114" i="75"/>
  <c r="J114" i="75"/>
  <c r="I114" i="75"/>
  <c r="H114" i="75"/>
  <c r="G114" i="75"/>
  <c r="F114" i="75"/>
  <c r="E114" i="75"/>
  <c r="D114" i="75"/>
  <c r="C114" i="75"/>
  <c r="B114" i="75"/>
  <c r="A114" i="75"/>
  <c r="N113" i="75"/>
  <c r="M113" i="75"/>
  <c r="L113" i="75"/>
  <c r="K113" i="75"/>
  <c r="J113" i="75"/>
  <c r="I113" i="75"/>
  <c r="O113" i="75"/>
  <c r="P113" i="75"/>
  <c r="H113" i="75"/>
  <c r="G113" i="75"/>
  <c r="F113" i="75"/>
  <c r="E113" i="75"/>
  <c r="D113" i="75"/>
  <c r="C113" i="75"/>
  <c r="B113" i="75"/>
  <c r="A113" i="75"/>
  <c r="N112" i="75"/>
  <c r="M112" i="75"/>
  <c r="L112" i="75"/>
  <c r="K112" i="75"/>
  <c r="J112" i="75"/>
  <c r="I112" i="75"/>
  <c r="H112" i="75"/>
  <c r="G112" i="75"/>
  <c r="O112" i="75"/>
  <c r="P112" i="75"/>
  <c r="F112" i="75"/>
  <c r="E112" i="75"/>
  <c r="D112" i="75"/>
  <c r="C112" i="75"/>
  <c r="B112" i="75"/>
  <c r="A112" i="75"/>
  <c r="N109" i="75"/>
  <c r="M109" i="75"/>
  <c r="L109" i="75"/>
  <c r="K109" i="75"/>
  <c r="J109" i="75"/>
  <c r="I109" i="75"/>
  <c r="H109" i="75"/>
  <c r="G109" i="75"/>
  <c r="F109" i="75"/>
  <c r="E109" i="75"/>
  <c r="O109" i="75"/>
  <c r="P109" i="75"/>
  <c r="D109" i="75"/>
  <c r="C109" i="75"/>
  <c r="B109" i="75"/>
  <c r="A109" i="75"/>
  <c r="N108" i="75"/>
  <c r="M108" i="75"/>
  <c r="L108" i="75"/>
  <c r="K108" i="75"/>
  <c r="J108" i="75"/>
  <c r="I108" i="75"/>
  <c r="H108" i="75"/>
  <c r="G108" i="75"/>
  <c r="F108" i="75"/>
  <c r="E108" i="75"/>
  <c r="D108" i="75"/>
  <c r="O108" i="75"/>
  <c r="P108" i="75"/>
  <c r="C108" i="75"/>
  <c r="B108" i="75"/>
  <c r="A108" i="75"/>
  <c r="N107" i="75"/>
  <c r="M107" i="75"/>
  <c r="L107" i="75"/>
  <c r="K107" i="75"/>
  <c r="J107" i="75"/>
  <c r="I107" i="75"/>
  <c r="O107" i="75"/>
  <c r="P107" i="75"/>
  <c r="H107" i="75"/>
  <c r="G107" i="75"/>
  <c r="F107" i="75"/>
  <c r="E107" i="75"/>
  <c r="D107" i="75"/>
  <c r="C107" i="75"/>
  <c r="B107" i="75"/>
  <c r="A107" i="75"/>
  <c r="N106" i="75"/>
  <c r="M106" i="75"/>
  <c r="L106" i="75"/>
  <c r="K106" i="75"/>
  <c r="J106" i="75"/>
  <c r="I106" i="75"/>
  <c r="H106" i="75"/>
  <c r="G106" i="75"/>
  <c r="O106" i="75"/>
  <c r="P106" i="75"/>
  <c r="F106" i="75"/>
  <c r="E106" i="75"/>
  <c r="D106" i="75"/>
  <c r="C106" i="75"/>
  <c r="B106" i="75"/>
  <c r="A106" i="75"/>
  <c r="N105" i="75"/>
  <c r="M105" i="75"/>
  <c r="L105" i="75"/>
  <c r="K105" i="75"/>
  <c r="J105" i="75"/>
  <c r="I105" i="75"/>
  <c r="H105" i="75"/>
  <c r="G105" i="75"/>
  <c r="F105" i="75"/>
  <c r="E105" i="75"/>
  <c r="O105" i="75"/>
  <c r="P105" i="75"/>
  <c r="D105" i="75"/>
  <c r="C105" i="75"/>
  <c r="B105" i="75"/>
  <c r="A105" i="75"/>
  <c r="N104" i="75"/>
  <c r="M104" i="75"/>
  <c r="L104" i="75"/>
  <c r="K104" i="75"/>
  <c r="J104" i="75"/>
  <c r="I104" i="75"/>
  <c r="H104" i="75"/>
  <c r="G104" i="75"/>
  <c r="F104" i="75"/>
  <c r="E104" i="75"/>
  <c r="D104" i="75"/>
  <c r="O104" i="75"/>
  <c r="P104" i="75"/>
  <c r="C104" i="75"/>
  <c r="B104" i="75"/>
  <c r="A104" i="75"/>
  <c r="N103" i="75"/>
  <c r="M103" i="75"/>
  <c r="L103" i="75"/>
  <c r="K103" i="75"/>
  <c r="J103" i="75"/>
  <c r="I103" i="75"/>
  <c r="H103" i="75"/>
  <c r="G103" i="75"/>
  <c r="F103" i="75"/>
  <c r="E103" i="75"/>
  <c r="D103" i="75"/>
  <c r="O103" i="75"/>
  <c r="P103" i="75"/>
  <c r="C103" i="75"/>
  <c r="B103" i="75"/>
  <c r="A103" i="75"/>
  <c r="N102" i="75"/>
  <c r="M102" i="75"/>
  <c r="L102" i="75"/>
  <c r="K102" i="75"/>
  <c r="J102" i="75"/>
  <c r="I102" i="75"/>
  <c r="H102" i="75"/>
  <c r="G102" i="75"/>
  <c r="O102" i="75"/>
  <c r="P102" i="75"/>
  <c r="F102" i="75"/>
  <c r="E102" i="75"/>
  <c r="D102" i="75"/>
  <c r="C102" i="75"/>
  <c r="B102" i="75"/>
  <c r="A102" i="75"/>
  <c r="N101" i="75"/>
  <c r="M101" i="75"/>
  <c r="L101" i="75"/>
  <c r="K101" i="75"/>
  <c r="J101" i="75"/>
  <c r="I101" i="75"/>
  <c r="H101" i="75"/>
  <c r="G101" i="75"/>
  <c r="F101" i="75"/>
  <c r="E101" i="75"/>
  <c r="O101" i="75"/>
  <c r="P101" i="75"/>
  <c r="D101" i="75"/>
  <c r="C101" i="75"/>
  <c r="B101" i="75"/>
  <c r="A101" i="75"/>
  <c r="N100" i="75"/>
  <c r="M100" i="75"/>
  <c r="L100" i="75"/>
  <c r="K100" i="75"/>
  <c r="J100" i="75"/>
  <c r="I100" i="75"/>
  <c r="H100" i="75"/>
  <c r="G100" i="75"/>
  <c r="F100" i="75"/>
  <c r="E100" i="75"/>
  <c r="D100" i="75"/>
  <c r="O100" i="75"/>
  <c r="P100" i="75"/>
  <c r="C100" i="75"/>
  <c r="B100" i="75"/>
  <c r="A100" i="75"/>
  <c r="N99" i="75"/>
  <c r="M99" i="75"/>
  <c r="L99" i="75"/>
  <c r="K99" i="75"/>
  <c r="J99" i="75"/>
  <c r="I99" i="75"/>
  <c r="O99" i="75"/>
  <c r="P99" i="75"/>
  <c r="H99" i="75"/>
  <c r="G99" i="75"/>
  <c r="F99" i="75"/>
  <c r="E99" i="75"/>
  <c r="D99" i="75"/>
  <c r="C99" i="75"/>
  <c r="B99" i="75"/>
  <c r="A99" i="75"/>
  <c r="N98" i="75"/>
  <c r="M98" i="75"/>
  <c r="L98" i="75"/>
  <c r="K98" i="75"/>
  <c r="J98" i="75"/>
  <c r="I98" i="75"/>
  <c r="H98" i="75"/>
  <c r="G98" i="75"/>
  <c r="O98" i="75"/>
  <c r="P98" i="75"/>
  <c r="F98" i="75"/>
  <c r="E98" i="75"/>
  <c r="D98" i="75"/>
  <c r="C98" i="75"/>
  <c r="B98" i="75"/>
  <c r="A98" i="75"/>
  <c r="N97" i="75"/>
  <c r="M97" i="75"/>
  <c r="L97" i="75"/>
  <c r="K97" i="75"/>
  <c r="J97" i="75"/>
  <c r="I97" i="75"/>
  <c r="H97" i="75"/>
  <c r="G97" i="75"/>
  <c r="F97" i="75"/>
  <c r="E97" i="75"/>
  <c r="O97" i="75"/>
  <c r="P97" i="75"/>
  <c r="D97" i="75"/>
  <c r="C97" i="75"/>
  <c r="B97" i="75"/>
  <c r="A97" i="75"/>
  <c r="N94" i="75"/>
  <c r="M94" i="75"/>
  <c r="L94" i="75"/>
  <c r="K94" i="75"/>
  <c r="O94" i="75"/>
  <c r="P94" i="75"/>
  <c r="J94" i="75"/>
  <c r="I94" i="75"/>
  <c r="H94" i="75"/>
  <c r="G94" i="75"/>
  <c r="F94" i="75"/>
  <c r="E94" i="75"/>
  <c r="D94" i="75"/>
  <c r="C94" i="75"/>
  <c r="B94" i="75"/>
  <c r="A94" i="75"/>
  <c r="N93" i="75"/>
  <c r="M93" i="75"/>
  <c r="L93" i="75"/>
  <c r="K93" i="75"/>
  <c r="J93" i="75"/>
  <c r="I93" i="75"/>
  <c r="H93" i="75"/>
  <c r="G93" i="75"/>
  <c r="F93" i="75"/>
  <c r="E93" i="75"/>
  <c r="D93" i="75"/>
  <c r="O93" i="75"/>
  <c r="P93" i="75"/>
  <c r="C93" i="75"/>
  <c r="B93" i="75"/>
  <c r="A93" i="75"/>
  <c r="N92" i="75"/>
  <c r="M92" i="75"/>
  <c r="L92" i="75"/>
  <c r="K92" i="75"/>
  <c r="J92" i="75"/>
  <c r="I92" i="75"/>
  <c r="H92" i="75"/>
  <c r="G92" i="75"/>
  <c r="O92" i="75"/>
  <c r="P92" i="75"/>
  <c r="F92" i="75"/>
  <c r="E92" i="75"/>
  <c r="D92" i="75"/>
  <c r="C92" i="75"/>
  <c r="B92" i="75"/>
  <c r="A92" i="75"/>
  <c r="N91" i="75"/>
  <c r="M91" i="75"/>
  <c r="L91" i="75"/>
  <c r="K91" i="75"/>
  <c r="J91" i="75"/>
  <c r="I91" i="75"/>
  <c r="H91" i="75"/>
  <c r="G91" i="75"/>
  <c r="F91" i="75"/>
  <c r="E91" i="75"/>
  <c r="D91" i="75"/>
  <c r="O91" i="75"/>
  <c r="P91" i="75"/>
  <c r="C91" i="75"/>
  <c r="B91" i="75"/>
  <c r="A91" i="75"/>
  <c r="N90" i="75"/>
  <c r="M90" i="75"/>
  <c r="L90" i="75"/>
  <c r="K90" i="75"/>
  <c r="J90" i="75"/>
  <c r="I90" i="75"/>
  <c r="H90" i="75"/>
  <c r="G90" i="75"/>
  <c r="D90" i="75"/>
  <c r="O90" i="75"/>
  <c r="P90" i="75"/>
  <c r="E90" i="75"/>
  <c r="F90" i="75"/>
  <c r="C90" i="75"/>
  <c r="B90" i="75"/>
  <c r="A90" i="75"/>
  <c r="N89" i="75"/>
  <c r="M89" i="75"/>
  <c r="L89" i="75"/>
  <c r="K89" i="75"/>
  <c r="J89" i="75"/>
  <c r="I89" i="75"/>
  <c r="H89" i="75"/>
  <c r="G89" i="75"/>
  <c r="F89" i="75"/>
  <c r="E89" i="75"/>
  <c r="D89" i="75"/>
  <c r="O89" i="75"/>
  <c r="P89" i="75"/>
  <c r="C89" i="75"/>
  <c r="B89" i="75"/>
  <c r="A89" i="75"/>
  <c r="N88" i="75"/>
  <c r="M88" i="75"/>
  <c r="L88" i="75"/>
  <c r="K88" i="75"/>
  <c r="J88" i="75"/>
  <c r="I88" i="75"/>
  <c r="H88" i="75"/>
  <c r="G88" i="75"/>
  <c r="F88" i="75"/>
  <c r="E88" i="75"/>
  <c r="O88" i="75"/>
  <c r="P88" i="75"/>
  <c r="D88" i="75"/>
  <c r="C88" i="75"/>
  <c r="B88" i="75"/>
  <c r="A88" i="75"/>
  <c r="N87" i="75"/>
  <c r="M87" i="75"/>
  <c r="L87" i="75"/>
  <c r="K87" i="75"/>
  <c r="J87" i="75"/>
  <c r="I87" i="75"/>
  <c r="H87" i="75"/>
  <c r="G87" i="75"/>
  <c r="F87" i="75"/>
  <c r="E87" i="75"/>
  <c r="D87" i="75"/>
  <c r="O87" i="75"/>
  <c r="P87" i="75"/>
  <c r="C87" i="75"/>
  <c r="B87" i="75"/>
  <c r="A87" i="75"/>
  <c r="N86" i="75"/>
  <c r="M86" i="75"/>
  <c r="L86" i="75"/>
  <c r="K86" i="75"/>
  <c r="J86" i="75"/>
  <c r="I86" i="75"/>
  <c r="H86" i="75"/>
  <c r="G86" i="75"/>
  <c r="F86" i="75"/>
  <c r="E86" i="75"/>
  <c r="D86" i="75"/>
  <c r="O86" i="75"/>
  <c r="P86" i="75"/>
  <c r="C86" i="75"/>
  <c r="B86" i="75"/>
  <c r="A86" i="75"/>
  <c r="N85" i="75"/>
  <c r="M85" i="75"/>
  <c r="L85" i="75"/>
  <c r="K85" i="75"/>
  <c r="J85" i="75"/>
  <c r="I85" i="75"/>
  <c r="H85" i="75"/>
  <c r="G85" i="75"/>
  <c r="O85" i="75"/>
  <c r="P85" i="75"/>
  <c r="F85" i="75"/>
  <c r="E85" i="75"/>
  <c r="D85" i="75"/>
  <c r="C85" i="75"/>
  <c r="B85" i="75"/>
  <c r="A85" i="75"/>
  <c r="N84" i="75"/>
  <c r="M84" i="75"/>
  <c r="L84" i="75"/>
  <c r="K84" i="75"/>
  <c r="J84" i="75"/>
  <c r="I84" i="75"/>
  <c r="H84" i="75"/>
  <c r="G84" i="75"/>
  <c r="F84" i="75"/>
  <c r="E84" i="75"/>
  <c r="O84" i="75"/>
  <c r="P84" i="75"/>
  <c r="D84" i="75"/>
  <c r="C84" i="75"/>
  <c r="B84" i="75"/>
  <c r="A84" i="75"/>
  <c r="N83" i="75"/>
  <c r="M83" i="75"/>
  <c r="L83" i="75"/>
  <c r="K83" i="75"/>
  <c r="J83" i="75"/>
  <c r="I83" i="75"/>
  <c r="H83" i="75"/>
  <c r="G83" i="75"/>
  <c r="F83" i="75"/>
  <c r="E83" i="75"/>
  <c r="D83" i="75"/>
  <c r="O83" i="75"/>
  <c r="P83" i="75"/>
  <c r="C83" i="75"/>
  <c r="B83" i="75"/>
  <c r="A83" i="75"/>
  <c r="N80" i="75"/>
  <c r="M80" i="75"/>
  <c r="L80" i="75"/>
  <c r="K80" i="75"/>
  <c r="J80" i="75"/>
  <c r="I80" i="75"/>
  <c r="O80" i="75"/>
  <c r="P80" i="75"/>
  <c r="H80" i="75"/>
  <c r="G80" i="75"/>
  <c r="F80" i="75"/>
  <c r="E80" i="75"/>
  <c r="D80" i="75"/>
  <c r="C80" i="75"/>
  <c r="B80" i="75"/>
  <c r="A80" i="75"/>
  <c r="N79" i="75"/>
  <c r="M79" i="75"/>
  <c r="L79" i="75"/>
  <c r="K79" i="75"/>
  <c r="J79" i="75"/>
  <c r="I79" i="75"/>
  <c r="H79" i="75"/>
  <c r="G79" i="75"/>
  <c r="O79" i="75"/>
  <c r="P79" i="75"/>
  <c r="F79" i="75"/>
  <c r="E79" i="75"/>
  <c r="D79" i="75"/>
  <c r="C79" i="75"/>
  <c r="B79" i="75"/>
  <c r="A79" i="75"/>
  <c r="N78" i="75"/>
  <c r="M78" i="75"/>
  <c r="L78" i="75"/>
  <c r="K78" i="75"/>
  <c r="J78" i="75"/>
  <c r="I78" i="75"/>
  <c r="H78" i="75"/>
  <c r="G78" i="75"/>
  <c r="F78" i="75"/>
  <c r="E78" i="75"/>
  <c r="O78" i="75"/>
  <c r="P78" i="75"/>
  <c r="D78" i="75"/>
  <c r="C78" i="75"/>
  <c r="B78" i="75"/>
  <c r="A78" i="75"/>
  <c r="N77" i="75"/>
  <c r="M77" i="75"/>
  <c r="L77" i="75"/>
  <c r="K77" i="75"/>
  <c r="J77" i="75"/>
  <c r="I77" i="75"/>
  <c r="H77" i="75"/>
  <c r="G77" i="75"/>
  <c r="F77" i="75"/>
  <c r="E77" i="75"/>
  <c r="D77" i="75"/>
  <c r="O77" i="75"/>
  <c r="P77" i="75"/>
  <c r="C77" i="75"/>
  <c r="B77" i="75"/>
  <c r="A77" i="75"/>
  <c r="N76" i="75"/>
  <c r="M76" i="75"/>
  <c r="L76" i="75"/>
  <c r="K76" i="75"/>
  <c r="J76" i="75"/>
  <c r="I76" i="75"/>
  <c r="H76" i="75"/>
  <c r="G76" i="75"/>
  <c r="F76" i="75"/>
  <c r="E76" i="75"/>
  <c r="D76" i="75"/>
  <c r="O76" i="75"/>
  <c r="P76" i="75"/>
  <c r="C76" i="75"/>
  <c r="B76" i="75"/>
  <c r="A76" i="75"/>
  <c r="N75" i="75"/>
  <c r="M75" i="75"/>
  <c r="L75" i="75"/>
  <c r="K75" i="75"/>
  <c r="J75" i="75"/>
  <c r="I75" i="75"/>
  <c r="H75" i="75"/>
  <c r="G75" i="75"/>
  <c r="O75" i="75"/>
  <c r="P75" i="75"/>
  <c r="F75" i="75"/>
  <c r="E75" i="75"/>
  <c r="D75" i="75"/>
  <c r="C75" i="75"/>
  <c r="B75" i="75"/>
  <c r="A75" i="75"/>
  <c r="N74" i="75"/>
  <c r="M74" i="75"/>
  <c r="L74" i="75"/>
  <c r="K74" i="75"/>
  <c r="J74" i="75"/>
  <c r="I74" i="75"/>
  <c r="H74" i="75"/>
  <c r="G74" i="75"/>
  <c r="F74" i="75"/>
  <c r="E74" i="75"/>
  <c r="O74" i="75"/>
  <c r="P74" i="75"/>
  <c r="D74" i="75"/>
  <c r="C74" i="75"/>
  <c r="B74" i="75"/>
  <c r="A74" i="75"/>
  <c r="N73" i="75"/>
  <c r="M73" i="75"/>
  <c r="L73" i="75"/>
  <c r="K73" i="75"/>
  <c r="J73" i="75"/>
  <c r="I73" i="75"/>
  <c r="H73" i="75"/>
  <c r="G73" i="75"/>
  <c r="F73" i="75"/>
  <c r="E73" i="75"/>
  <c r="D73" i="75"/>
  <c r="O73" i="75"/>
  <c r="P73" i="75"/>
  <c r="C73" i="75"/>
  <c r="B73" i="75"/>
  <c r="A73" i="75"/>
  <c r="N72" i="75"/>
  <c r="M72" i="75"/>
  <c r="L72" i="75"/>
  <c r="K72" i="75"/>
  <c r="J72" i="75"/>
  <c r="I72" i="75"/>
  <c r="O72" i="75"/>
  <c r="P72" i="75"/>
  <c r="H72" i="75"/>
  <c r="G72" i="75"/>
  <c r="F72" i="75"/>
  <c r="E72" i="75"/>
  <c r="D72" i="75"/>
  <c r="C72" i="75"/>
  <c r="B72" i="75"/>
  <c r="A72" i="75"/>
  <c r="N71" i="75"/>
  <c r="M71" i="75"/>
  <c r="L71" i="75"/>
  <c r="K71" i="75"/>
  <c r="J71" i="75"/>
  <c r="I71" i="75"/>
  <c r="H71" i="75"/>
  <c r="G71" i="75"/>
  <c r="O71" i="75"/>
  <c r="P71" i="75"/>
  <c r="F71" i="75"/>
  <c r="E71" i="75"/>
  <c r="D71" i="75"/>
  <c r="C71" i="75"/>
  <c r="B71" i="75"/>
  <c r="A71" i="75"/>
  <c r="N70" i="75"/>
  <c r="M70" i="75"/>
  <c r="L70" i="75"/>
  <c r="K70" i="75"/>
  <c r="J70" i="75"/>
  <c r="I70" i="75"/>
  <c r="H70" i="75"/>
  <c r="G70" i="75"/>
  <c r="F70" i="75"/>
  <c r="E70" i="75"/>
  <c r="O70" i="75"/>
  <c r="P70" i="75"/>
  <c r="D70" i="75"/>
  <c r="C70" i="75"/>
  <c r="B70" i="75"/>
  <c r="A70" i="75"/>
  <c r="N69" i="75"/>
  <c r="M69" i="75"/>
  <c r="L69" i="75"/>
  <c r="K69" i="75"/>
  <c r="O69" i="75"/>
  <c r="P69" i="75"/>
  <c r="J69" i="75"/>
  <c r="I69" i="75"/>
  <c r="H69" i="75"/>
  <c r="G69" i="75"/>
  <c r="F69" i="75"/>
  <c r="E69" i="75"/>
  <c r="D69" i="75"/>
  <c r="C69" i="75"/>
  <c r="B69" i="75"/>
  <c r="A69" i="75"/>
  <c r="N68" i="75"/>
  <c r="M68" i="75"/>
  <c r="L68" i="75"/>
  <c r="K68" i="75"/>
  <c r="J68" i="75"/>
  <c r="I68" i="75"/>
  <c r="O68" i="75"/>
  <c r="P68" i="75"/>
  <c r="H68" i="75"/>
  <c r="G68" i="75"/>
  <c r="F68" i="75"/>
  <c r="E68" i="75"/>
  <c r="D68" i="75"/>
  <c r="C68" i="75"/>
  <c r="B68" i="75"/>
  <c r="A68" i="75"/>
  <c r="N65" i="75"/>
  <c r="M65" i="75"/>
  <c r="L65" i="75"/>
  <c r="K65" i="75"/>
  <c r="J65" i="75"/>
  <c r="I65" i="75"/>
  <c r="H65" i="75"/>
  <c r="G65" i="75"/>
  <c r="F65" i="75"/>
  <c r="O65" i="75"/>
  <c r="P65" i="75"/>
  <c r="E65" i="75"/>
  <c r="D65" i="75"/>
  <c r="C65" i="75"/>
  <c r="B65" i="75"/>
  <c r="A65" i="75"/>
  <c r="N64" i="75"/>
  <c r="M64" i="75"/>
  <c r="L64" i="75"/>
  <c r="K64" i="75"/>
  <c r="J64" i="75"/>
  <c r="I64" i="75"/>
  <c r="H64" i="75"/>
  <c r="G64" i="75"/>
  <c r="F64" i="75"/>
  <c r="E64" i="75"/>
  <c r="O64" i="75"/>
  <c r="P64" i="75"/>
  <c r="D64" i="75"/>
  <c r="C64" i="75"/>
  <c r="B64" i="75"/>
  <c r="A64" i="75"/>
  <c r="N63" i="75"/>
  <c r="M63" i="75"/>
  <c r="L63" i="75"/>
  <c r="K63" i="75"/>
  <c r="J63" i="75"/>
  <c r="I63" i="75"/>
  <c r="H63" i="75"/>
  <c r="G63" i="75"/>
  <c r="F63" i="75"/>
  <c r="E63" i="75"/>
  <c r="D63" i="75"/>
  <c r="O63" i="75"/>
  <c r="P63" i="75"/>
  <c r="C63" i="75"/>
  <c r="B63" i="75"/>
  <c r="A63" i="75"/>
  <c r="N62" i="75"/>
  <c r="M62" i="75"/>
  <c r="L62" i="75"/>
  <c r="K62" i="75"/>
  <c r="J62" i="75"/>
  <c r="I62" i="75"/>
  <c r="O62" i="75"/>
  <c r="P62" i="75"/>
  <c r="H62" i="75"/>
  <c r="G62" i="75"/>
  <c r="F62" i="75"/>
  <c r="E62" i="75"/>
  <c r="D62" i="75"/>
  <c r="C62" i="75"/>
  <c r="B62" i="75"/>
  <c r="A62" i="75"/>
  <c r="N61" i="75"/>
  <c r="M61" i="75"/>
  <c r="L61" i="75"/>
  <c r="K61" i="75"/>
  <c r="J61" i="75"/>
  <c r="I61" i="75"/>
  <c r="H61" i="75"/>
  <c r="G61" i="75"/>
  <c r="O61" i="75"/>
  <c r="P61" i="75"/>
  <c r="F61" i="75"/>
  <c r="E61" i="75"/>
  <c r="D61" i="75"/>
  <c r="C61" i="75"/>
  <c r="B61" i="75"/>
  <c r="A61" i="75"/>
  <c r="N60" i="75"/>
  <c r="M60" i="75"/>
  <c r="L60" i="75"/>
  <c r="K60" i="75"/>
  <c r="J60" i="75"/>
  <c r="I60" i="75"/>
  <c r="H60" i="75"/>
  <c r="G60" i="75"/>
  <c r="F60" i="75"/>
  <c r="E60" i="75"/>
  <c r="D60" i="75"/>
  <c r="O60" i="75"/>
  <c r="P60" i="75"/>
  <c r="C60" i="75"/>
  <c r="B60" i="75"/>
  <c r="A60" i="75"/>
  <c r="N59" i="75"/>
  <c r="M59" i="75"/>
  <c r="L59" i="75"/>
  <c r="K59" i="75"/>
  <c r="J59" i="75"/>
  <c r="I59" i="75"/>
  <c r="H59" i="75"/>
  <c r="G59" i="75"/>
  <c r="F59" i="75"/>
  <c r="E59" i="75"/>
  <c r="D59" i="75"/>
  <c r="O59" i="75"/>
  <c r="P59" i="75"/>
  <c r="C59" i="75"/>
  <c r="B59" i="75"/>
  <c r="A59" i="75"/>
  <c r="N58" i="75"/>
  <c r="M58" i="75"/>
  <c r="L58" i="75"/>
  <c r="K58" i="75"/>
  <c r="J58" i="75"/>
  <c r="I58" i="75"/>
  <c r="H58" i="75"/>
  <c r="G58" i="75"/>
  <c r="F58" i="75"/>
  <c r="E58" i="75"/>
  <c r="D58" i="75"/>
  <c r="O58" i="75"/>
  <c r="P58" i="75"/>
  <c r="C58" i="75"/>
  <c r="B58" i="75"/>
  <c r="A58" i="75"/>
  <c r="N57" i="75"/>
  <c r="M57" i="75"/>
  <c r="L57" i="75"/>
  <c r="K57" i="75"/>
  <c r="J57" i="75"/>
  <c r="I57" i="75"/>
  <c r="H57" i="75"/>
  <c r="G57" i="75"/>
  <c r="O57" i="75"/>
  <c r="P57" i="75"/>
  <c r="F57" i="75"/>
  <c r="E57" i="75"/>
  <c r="D57" i="75"/>
  <c r="C57" i="75"/>
  <c r="B57" i="75"/>
  <c r="A57" i="75"/>
  <c r="N56" i="75"/>
  <c r="M56" i="75"/>
  <c r="L56" i="75"/>
  <c r="K56" i="75"/>
  <c r="J56" i="75"/>
  <c r="I56" i="75"/>
  <c r="H56" i="75"/>
  <c r="G56" i="75"/>
  <c r="F56" i="75"/>
  <c r="E56" i="75"/>
  <c r="O56" i="75"/>
  <c r="P56" i="75"/>
  <c r="D56" i="75"/>
  <c r="C56" i="75"/>
  <c r="B56" i="75"/>
  <c r="A56" i="75"/>
  <c r="N55" i="75"/>
  <c r="M55" i="75"/>
  <c r="L55" i="75"/>
  <c r="K55" i="75"/>
  <c r="O55" i="75"/>
  <c r="P55" i="75"/>
  <c r="J55" i="75"/>
  <c r="I55" i="75"/>
  <c r="H55" i="75"/>
  <c r="G55" i="75"/>
  <c r="F55" i="75"/>
  <c r="E55" i="75"/>
  <c r="D55" i="75"/>
  <c r="C55" i="75"/>
  <c r="B55" i="75"/>
  <c r="A55" i="75"/>
  <c r="N54" i="75"/>
  <c r="M54" i="75"/>
  <c r="L54" i="75"/>
  <c r="K54" i="75"/>
  <c r="J54" i="75"/>
  <c r="I54" i="75"/>
  <c r="H54" i="75"/>
  <c r="G54" i="75"/>
  <c r="F54" i="75"/>
  <c r="E54" i="75"/>
  <c r="D54" i="75"/>
  <c r="O54" i="75"/>
  <c r="P54" i="75"/>
  <c r="C54" i="75"/>
  <c r="B54" i="75"/>
  <c r="A54" i="75"/>
  <c r="N53" i="75"/>
  <c r="M53" i="75"/>
  <c r="L53" i="75"/>
  <c r="K53" i="75"/>
  <c r="J53" i="75"/>
  <c r="I53" i="75"/>
  <c r="H53" i="75"/>
  <c r="G53" i="75"/>
  <c r="O53" i="75"/>
  <c r="P53" i="75"/>
  <c r="F53" i="75"/>
  <c r="E53" i="75"/>
  <c r="D53" i="75"/>
  <c r="C53" i="75"/>
  <c r="B53" i="75"/>
  <c r="A53" i="75"/>
  <c r="N50" i="75"/>
  <c r="M50" i="75"/>
  <c r="L50" i="75"/>
  <c r="K50" i="75"/>
  <c r="J50" i="75"/>
  <c r="I50" i="75"/>
  <c r="H50" i="75"/>
  <c r="G50" i="75"/>
  <c r="F50" i="75"/>
  <c r="E50" i="75"/>
  <c r="O50" i="75"/>
  <c r="P50" i="75"/>
  <c r="D50" i="75"/>
  <c r="C50" i="75"/>
  <c r="B50" i="75"/>
  <c r="A50" i="75"/>
  <c r="N49" i="75"/>
  <c r="M49" i="75"/>
  <c r="L49" i="75"/>
  <c r="K49" i="75"/>
  <c r="O49" i="75"/>
  <c r="P49" i="75"/>
  <c r="J49" i="75"/>
  <c r="I49" i="75"/>
  <c r="H49" i="75"/>
  <c r="G49" i="75"/>
  <c r="F49" i="75"/>
  <c r="E49" i="75"/>
  <c r="D49" i="75"/>
  <c r="C49" i="75"/>
  <c r="B49" i="75"/>
  <c r="A49" i="75"/>
  <c r="N48" i="75"/>
  <c r="M48" i="75"/>
  <c r="L48" i="75"/>
  <c r="K48" i="75"/>
  <c r="J48" i="75"/>
  <c r="I48" i="75"/>
  <c r="O48" i="75"/>
  <c r="P48" i="75"/>
  <c r="H48" i="75"/>
  <c r="G48" i="75"/>
  <c r="F48" i="75"/>
  <c r="E48" i="75"/>
  <c r="D48" i="75"/>
  <c r="C48" i="75"/>
  <c r="B48" i="75"/>
  <c r="A48" i="75"/>
  <c r="N47" i="75"/>
  <c r="M47" i="75"/>
  <c r="L47" i="75"/>
  <c r="K47" i="75"/>
  <c r="J47" i="75"/>
  <c r="I47" i="75"/>
  <c r="H47" i="75"/>
  <c r="G47" i="75"/>
  <c r="F47" i="75"/>
  <c r="O47" i="75"/>
  <c r="P47" i="75"/>
  <c r="E47" i="75"/>
  <c r="D47" i="75"/>
  <c r="C47" i="75"/>
  <c r="B47" i="75"/>
  <c r="A47" i="75"/>
  <c r="N46" i="75"/>
  <c r="M46" i="75"/>
  <c r="L46" i="75"/>
  <c r="K46" i="75"/>
  <c r="J46" i="75"/>
  <c r="I46" i="75"/>
  <c r="H46" i="75"/>
  <c r="G46" i="75"/>
  <c r="F46" i="75"/>
  <c r="E46" i="75"/>
  <c r="O46" i="75"/>
  <c r="P46" i="75"/>
  <c r="D46" i="75"/>
  <c r="C46" i="75"/>
  <c r="B46" i="75"/>
  <c r="A46" i="75"/>
  <c r="N45" i="75"/>
  <c r="M45" i="75"/>
  <c r="L45" i="75"/>
  <c r="K45" i="75"/>
  <c r="J45" i="75"/>
  <c r="I45" i="75"/>
  <c r="H45" i="75"/>
  <c r="G45" i="75"/>
  <c r="F45" i="75"/>
  <c r="E45" i="75"/>
  <c r="D45" i="75"/>
  <c r="O45" i="75"/>
  <c r="P45" i="75"/>
  <c r="C45" i="75"/>
  <c r="B45" i="75"/>
  <c r="A45" i="75"/>
  <c r="N44" i="75"/>
  <c r="M44" i="75"/>
  <c r="L44" i="75"/>
  <c r="K44" i="75"/>
  <c r="J44" i="75"/>
  <c r="I44" i="75"/>
  <c r="H44" i="75"/>
  <c r="G44" i="75"/>
  <c r="F44" i="75"/>
  <c r="E44" i="75"/>
  <c r="D44" i="75"/>
  <c r="O44" i="75"/>
  <c r="P44" i="75"/>
  <c r="C44" i="75"/>
  <c r="B44" i="75"/>
  <c r="A44" i="75"/>
  <c r="N43" i="75"/>
  <c r="M43" i="75"/>
  <c r="L43" i="75"/>
  <c r="K43" i="75"/>
  <c r="J43" i="75"/>
  <c r="I43" i="75"/>
  <c r="H43" i="75"/>
  <c r="G43" i="75"/>
  <c r="O43" i="75"/>
  <c r="P43" i="75"/>
  <c r="F43" i="75"/>
  <c r="E43" i="75"/>
  <c r="D43" i="75"/>
  <c r="C43" i="75"/>
  <c r="B43" i="75"/>
  <c r="A43" i="75"/>
  <c r="N42" i="75"/>
  <c r="M42" i="75"/>
  <c r="L42" i="75"/>
  <c r="K42" i="75"/>
  <c r="J42" i="75"/>
  <c r="I42" i="75"/>
  <c r="H42" i="75"/>
  <c r="G42" i="75"/>
  <c r="F42" i="75"/>
  <c r="E42" i="75"/>
  <c r="D42" i="75"/>
  <c r="O42" i="75"/>
  <c r="P42" i="75"/>
  <c r="C42" i="75"/>
  <c r="B42" i="75"/>
  <c r="A42" i="75"/>
  <c r="N41" i="75"/>
  <c r="M41" i="75"/>
  <c r="L41" i="75"/>
  <c r="K41" i="75"/>
  <c r="J41" i="75"/>
  <c r="I41" i="75"/>
  <c r="H41" i="75"/>
  <c r="G41" i="75"/>
  <c r="F41" i="75"/>
  <c r="E41" i="75"/>
  <c r="D41" i="75"/>
  <c r="O41" i="75"/>
  <c r="P41" i="75"/>
  <c r="C41" i="75"/>
  <c r="B41" i="75"/>
  <c r="A41" i="75"/>
  <c r="N40" i="75"/>
  <c r="M40" i="75"/>
  <c r="L40" i="75"/>
  <c r="K40" i="75"/>
  <c r="J40" i="75"/>
  <c r="I40" i="75"/>
  <c r="H40" i="75"/>
  <c r="G40" i="75"/>
  <c r="F40" i="75"/>
  <c r="E40" i="75"/>
  <c r="D40" i="75"/>
  <c r="O40" i="75"/>
  <c r="P40" i="75"/>
  <c r="C40" i="75"/>
  <c r="B40" i="75"/>
  <c r="A40" i="75"/>
  <c r="N39" i="75"/>
  <c r="M39" i="75"/>
  <c r="L39" i="75"/>
  <c r="K39" i="75"/>
  <c r="J39" i="75"/>
  <c r="I39" i="75"/>
  <c r="H39" i="75"/>
  <c r="G39" i="75"/>
  <c r="O39" i="75"/>
  <c r="P39" i="75"/>
  <c r="F39" i="75"/>
  <c r="E39" i="75"/>
  <c r="D39" i="75"/>
  <c r="C39" i="75"/>
  <c r="B39" i="75"/>
  <c r="A39" i="75"/>
  <c r="N38" i="75"/>
  <c r="M38" i="75"/>
  <c r="L38" i="75"/>
  <c r="K38" i="75"/>
  <c r="J38" i="75"/>
  <c r="I38" i="75"/>
  <c r="H38" i="75"/>
  <c r="G38" i="75"/>
  <c r="F38" i="75"/>
  <c r="E38" i="75"/>
  <c r="O38" i="75"/>
  <c r="P38" i="75"/>
  <c r="D38" i="75"/>
  <c r="C38" i="75"/>
  <c r="B38" i="75"/>
  <c r="A38" i="75"/>
  <c r="N35" i="75"/>
  <c r="M35" i="75"/>
  <c r="L35" i="75"/>
  <c r="K35" i="75"/>
  <c r="O35" i="75"/>
  <c r="P35" i="75"/>
  <c r="J35" i="75"/>
  <c r="I35" i="75"/>
  <c r="H35" i="75"/>
  <c r="G35" i="75"/>
  <c r="F35" i="75"/>
  <c r="E35" i="75"/>
  <c r="D35" i="75"/>
  <c r="C35" i="75"/>
  <c r="B35" i="75"/>
  <c r="A35" i="75"/>
  <c r="N34" i="75"/>
  <c r="M34" i="75"/>
  <c r="L34" i="75"/>
  <c r="K34" i="75"/>
  <c r="J34" i="75"/>
  <c r="I34" i="75"/>
  <c r="H34" i="75"/>
  <c r="G34" i="75"/>
  <c r="F34" i="75"/>
  <c r="E34" i="75"/>
  <c r="D34" i="75"/>
  <c r="O34" i="75"/>
  <c r="P34" i="75"/>
  <c r="C34" i="75"/>
  <c r="B34" i="75"/>
  <c r="A34" i="75"/>
  <c r="N33" i="75"/>
  <c r="M33" i="75"/>
  <c r="L33" i="75"/>
  <c r="K33" i="75"/>
  <c r="J33" i="75"/>
  <c r="I33" i="75"/>
  <c r="H33" i="75"/>
  <c r="G33" i="75"/>
  <c r="O33" i="75"/>
  <c r="P33" i="75"/>
  <c r="F33" i="75"/>
  <c r="E33" i="75"/>
  <c r="D33" i="75"/>
  <c r="C33" i="75"/>
  <c r="B33" i="75"/>
  <c r="A33" i="75"/>
  <c r="N32" i="75"/>
  <c r="M32" i="75"/>
  <c r="L32" i="75"/>
  <c r="K32" i="75"/>
  <c r="J32" i="75"/>
  <c r="I32" i="75"/>
  <c r="H32" i="75"/>
  <c r="G32" i="75"/>
  <c r="F32" i="75"/>
  <c r="E32" i="75"/>
  <c r="O32" i="75"/>
  <c r="P32" i="75"/>
  <c r="D32" i="75"/>
  <c r="C32" i="75"/>
  <c r="B32" i="75"/>
  <c r="A32" i="75"/>
  <c r="N31" i="75"/>
  <c r="M31" i="75"/>
  <c r="L31" i="75"/>
  <c r="K31" i="75"/>
  <c r="J31" i="75"/>
  <c r="I31" i="75"/>
  <c r="H31" i="75"/>
  <c r="G31" i="75"/>
  <c r="F31" i="75"/>
  <c r="E31" i="75"/>
  <c r="D31" i="75"/>
  <c r="O31" i="75"/>
  <c r="P31" i="75"/>
  <c r="C31" i="75"/>
  <c r="B31" i="75"/>
  <c r="A31" i="75"/>
  <c r="N30" i="75"/>
  <c r="M30" i="75"/>
  <c r="L30" i="75"/>
  <c r="K30" i="75"/>
  <c r="J30" i="75"/>
  <c r="I30" i="75"/>
  <c r="H30" i="75"/>
  <c r="G30" i="75"/>
  <c r="F30" i="75"/>
  <c r="E30" i="75"/>
  <c r="D30" i="75"/>
  <c r="O30" i="75"/>
  <c r="P30" i="75"/>
  <c r="C30" i="75"/>
  <c r="B30" i="75"/>
  <c r="A30" i="75"/>
  <c r="N29" i="75"/>
  <c r="M29" i="75"/>
  <c r="L29" i="75"/>
  <c r="K29" i="75"/>
  <c r="J29" i="75"/>
  <c r="I29" i="75"/>
  <c r="H29" i="75"/>
  <c r="G29" i="75"/>
  <c r="O29" i="75"/>
  <c r="P29" i="75"/>
  <c r="F29" i="75"/>
  <c r="E29" i="75"/>
  <c r="D29" i="75"/>
  <c r="C29" i="75"/>
  <c r="B29" i="75"/>
  <c r="A29" i="75"/>
  <c r="N28" i="75"/>
  <c r="M28" i="75"/>
  <c r="L28" i="75"/>
  <c r="K28" i="75"/>
  <c r="J28" i="75"/>
  <c r="I28" i="75"/>
  <c r="H28" i="75"/>
  <c r="G28" i="75"/>
  <c r="F28" i="75"/>
  <c r="E28" i="75"/>
  <c r="O28" i="75"/>
  <c r="P28" i="75"/>
  <c r="D28" i="75"/>
  <c r="C28" i="75"/>
  <c r="B28" i="75"/>
  <c r="A28" i="75"/>
  <c r="N27" i="75"/>
  <c r="M27" i="75"/>
  <c r="L27" i="75"/>
  <c r="K27" i="75"/>
  <c r="J27" i="75"/>
  <c r="I27" i="75"/>
  <c r="H27" i="75"/>
  <c r="G27" i="75"/>
  <c r="F27" i="75"/>
  <c r="E27" i="75"/>
  <c r="D27" i="75"/>
  <c r="O27" i="75"/>
  <c r="P27" i="75"/>
  <c r="C27" i="75"/>
  <c r="B27" i="75"/>
  <c r="A27" i="75"/>
  <c r="N26" i="75"/>
  <c r="M26" i="75"/>
  <c r="L26" i="75"/>
  <c r="K26" i="75"/>
  <c r="J26" i="75"/>
  <c r="I26" i="75"/>
  <c r="H26" i="75"/>
  <c r="G26" i="75"/>
  <c r="F26" i="75"/>
  <c r="E26" i="75"/>
  <c r="D26" i="75"/>
  <c r="O26" i="75"/>
  <c r="P26" i="75"/>
  <c r="C26" i="75"/>
  <c r="B26" i="75"/>
  <c r="A26" i="75"/>
  <c r="N25" i="75"/>
  <c r="M25" i="75"/>
  <c r="L25" i="75"/>
  <c r="K25" i="75"/>
  <c r="J25" i="75"/>
  <c r="I25" i="75"/>
  <c r="H25" i="75"/>
  <c r="G25" i="75"/>
  <c r="O25" i="75"/>
  <c r="P25" i="75"/>
  <c r="F25" i="75"/>
  <c r="E25" i="75"/>
  <c r="D25" i="75"/>
  <c r="C25" i="75"/>
  <c r="B25" i="75"/>
  <c r="A25" i="75"/>
  <c r="N24" i="75"/>
  <c r="M24" i="75"/>
  <c r="L24" i="75"/>
  <c r="K24" i="75"/>
  <c r="J24" i="75"/>
  <c r="I24" i="75"/>
  <c r="H24" i="75"/>
  <c r="G24" i="75"/>
  <c r="F24" i="75"/>
  <c r="E24" i="75"/>
  <c r="D24" i="75"/>
  <c r="O24" i="75"/>
  <c r="P24" i="75"/>
  <c r="C24" i="75"/>
  <c r="B24" i="75"/>
  <c r="A24" i="75"/>
  <c r="N23" i="75"/>
  <c r="M23" i="75"/>
  <c r="L23" i="75"/>
  <c r="K23" i="75"/>
  <c r="J23" i="75"/>
  <c r="I23" i="75"/>
  <c r="H23" i="75"/>
  <c r="G23" i="75"/>
  <c r="F23" i="75"/>
  <c r="E23" i="75"/>
  <c r="D23" i="75"/>
  <c r="O23" i="75"/>
  <c r="P23" i="75"/>
  <c r="C23" i="75"/>
  <c r="B23" i="75"/>
  <c r="A23" i="75"/>
  <c r="N20" i="75"/>
  <c r="M20" i="75"/>
  <c r="L20" i="75"/>
  <c r="K20" i="75"/>
  <c r="J20" i="75"/>
  <c r="I20" i="75"/>
  <c r="H20" i="75"/>
  <c r="G20" i="75"/>
  <c r="F20" i="75"/>
  <c r="E20" i="75"/>
  <c r="D20" i="75"/>
  <c r="O20" i="75"/>
  <c r="P20" i="75"/>
  <c r="C20" i="75"/>
  <c r="B20" i="75"/>
  <c r="A20" i="75"/>
  <c r="N19" i="75"/>
  <c r="M19" i="75"/>
  <c r="L19" i="75"/>
  <c r="K19" i="75"/>
  <c r="J19" i="75"/>
  <c r="I19" i="75"/>
  <c r="H19" i="75"/>
  <c r="G19" i="75"/>
  <c r="O19" i="75"/>
  <c r="P19" i="75"/>
  <c r="F19" i="75"/>
  <c r="E19" i="75"/>
  <c r="D19" i="75"/>
  <c r="C19" i="75"/>
  <c r="B19" i="75"/>
  <c r="A19" i="75"/>
  <c r="N18" i="75"/>
  <c r="M18" i="75"/>
  <c r="L18" i="75"/>
  <c r="K18" i="75"/>
  <c r="J18" i="75"/>
  <c r="I18" i="75"/>
  <c r="H18" i="75"/>
  <c r="G18" i="75"/>
  <c r="F18" i="75"/>
  <c r="E18" i="75"/>
  <c r="O18" i="75"/>
  <c r="P18" i="75"/>
  <c r="D18" i="75"/>
  <c r="C18" i="75"/>
  <c r="B18" i="75"/>
  <c r="A18" i="75"/>
  <c r="N17" i="75"/>
  <c r="M17" i="75"/>
  <c r="L17" i="75"/>
  <c r="K17" i="75"/>
  <c r="J17" i="75"/>
  <c r="I17" i="75"/>
  <c r="H17" i="75"/>
  <c r="G17" i="75"/>
  <c r="F17" i="75"/>
  <c r="E17" i="75"/>
  <c r="D17" i="75"/>
  <c r="O17" i="75"/>
  <c r="P17" i="75"/>
  <c r="C17" i="75"/>
  <c r="B17" i="75"/>
  <c r="A17" i="75"/>
  <c r="N16" i="75"/>
  <c r="M16" i="75"/>
  <c r="L16" i="75"/>
  <c r="K16" i="75"/>
  <c r="J16" i="75"/>
  <c r="I16" i="75"/>
  <c r="O16" i="75"/>
  <c r="P16" i="75"/>
  <c r="H16" i="75"/>
  <c r="G16" i="75"/>
  <c r="F16" i="75"/>
  <c r="E16" i="75"/>
  <c r="D16" i="75"/>
  <c r="C16" i="75"/>
  <c r="B16" i="75"/>
  <c r="A16" i="75"/>
  <c r="N15" i="75"/>
  <c r="M15" i="75"/>
  <c r="L15" i="75"/>
  <c r="K15" i="75"/>
  <c r="J15" i="75"/>
  <c r="I15" i="75"/>
  <c r="H15" i="75"/>
  <c r="G15" i="75"/>
  <c r="O15" i="75"/>
  <c r="P15" i="75"/>
  <c r="F15" i="75"/>
  <c r="E15" i="75"/>
  <c r="D15" i="75"/>
  <c r="C15" i="75"/>
  <c r="B15" i="75"/>
  <c r="A15" i="75"/>
  <c r="N14" i="75"/>
  <c r="M14" i="75"/>
  <c r="L14" i="75"/>
  <c r="K14" i="75"/>
  <c r="J14" i="75"/>
  <c r="I14" i="75"/>
  <c r="H14" i="75"/>
  <c r="G14" i="75"/>
  <c r="F14" i="75"/>
  <c r="E14" i="75"/>
  <c r="O14" i="75"/>
  <c r="P14" i="75"/>
  <c r="D14" i="75"/>
  <c r="C14" i="75"/>
  <c r="B14" i="75"/>
  <c r="A14" i="75"/>
  <c r="N13" i="75"/>
  <c r="M13" i="75"/>
  <c r="L13" i="75"/>
  <c r="K13" i="75"/>
  <c r="O13" i="75"/>
  <c r="P13" i="75"/>
  <c r="J13" i="75"/>
  <c r="I13" i="75"/>
  <c r="H13" i="75"/>
  <c r="G13" i="75"/>
  <c r="F13" i="75"/>
  <c r="E13" i="75"/>
  <c r="D13" i="75"/>
  <c r="C13" i="75"/>
  <c r="B13" i="75"/>
  <c r="A13" i="75"/>
  <c r="N12" i="75"/>
  <c r="M12" i="75"/>
  <c r="L12" i="75"/>
  <c r="K12" i="75"/>
  <c r="J12" i="75"/>
  <c r="I12" i="75"/>
  <c r="O12" i="75"/>
  <c r="P12" i="75"/>
  <c r="H12" i="75"/>
  <c r="G12" i="75"/>
  <c r="F12" i="75"/>
  <c r="E12" i="75"/>
  <c r="D12" i="75"/>
  <c r="C12" i="75"/>
  <c r="B12" i="75"/>
  <c r="A12" i="75"/>
  <c r="N11" i="75"/>
  <c r="M11" i="75"/>
  <c r="L11" i="75"/>
  <c r="K11" i="75"/>
  <c r="J11" i="75"/>
  <c r="I11" i="75"/>
  <c r="H11" i="75"/>
  <c r="G11" i="75"/>
  <c r="O11" i="75"/>
  <c r="P11" i="75"/>
  <c r="F11" i="75"/>
  <c r="E11" i="75"/>
  <c r="D11" i="75"/>
  <c r="C11" i="75"/>
  <c r="B11" i="75"/>
  <c r="A11" i="75"/>
  <c r="N10" i="75"/>
  <c r="M10" i="75"/>
  <c r="L10" i="75"/>
  <c r="K10" i="75"/>
  <c r="J10" i="75"/>
  <c r="I10" i="75"/>
  <c r="H10" i="75"/>
  <c r="G10" i="75"/>
  <c r="F10" i="75"/>
  <c r="E10" i="75"/>
  <c r="O10" i="75"/>
  <c r="P10" i="75"/>
  <c r="D10" i="75"/>
  <c r="C10" i="75"/>
  <c r="B10" i="75"/>
  <c r="A10" i="75"/>
  <c r="N9" i="75"/>
  <c r="M9" i="75"/>
  <c r="L9" i="75"/>
  <c r="K9" i="75"/>
  <c r="J9" i="75"/>
  <c r="I9" i="75"/>
  <c r="H9" i="75"/>
  <c r="G9" i="75"/>
  <c r="F9" i="75"/>
  <c r="E9" i="75"/>
  <c r="D9" i="75"/>
  <c r="O9" i="75"/>
  <c r="P9" i="75"/>
  <c r="C9" i="75"/>
  <c r="B9" i="75"/>
  <c r="A9" i="75"/>
  <c r="N8" i="75"/>
  <c r="M8" i="75"/>
  <c r="L8" i="75"/>
  <c r="K8" i="75"/>
  <c r="J8" i="75"/>
  <c r="I8" i="75"/>
  <c r="H8" i="75"/>
  <c r="G8" i="75"/>
  <c r="F8" i="75"/>
  <c r="E8" i="75"/>
  <c r="D8" i="75"/>
  <c r="O8" i="75"/>
  <c r="P8" i="75"/>
  <c r="C8" i="75"/>
  <c r="B8" i="75"/>
  <c r="A8" i="75"/>
  <c r="O115" i="79"/>
  <c r="P115" i="79"/>
  <c r="O85" i="79"/>
  <c r="P85" i="79"/>
  <c r="O71" i="79"/>
  <c r="P71" i="79"/>
  <c r="O46" i="79"/>
  <c r="P46" i="79"/>
  <c r="O62" i="79"/>
  <c r="P62" i="79"/>
  <c r="O66" i="79"/>
  <c r="P66" i="79"/>
  <c r="O78" i="79"/>
  <c r="P78" i="79"/>
  <c r="O82" i="79"/>
  <c r="P82" i="79"/>
  <c r="O87" i="79"/>
  <c r="P87" i="79"/>
  <c r="O88" i="79"/>
  <c r="P88" i="79"/>
  <c r="O92" i="79"/>
  <c r="P92" i="79"/>
  <c r="O93" i="79"/>
  <c r="P93" i="79"/>
  <c r="O95" i="79"/>
  <c r="P95" i="79"/>
  <c r="O96" i="79"/>
  <c r="P96" i="79"/>
  <c r="O99" i="79"/>
  <c r="P99" i="79"/>
  <c r="O100" i="79"/>
  <c r="P100" i="79"/>
  <c r="O101" i="79"/>
  <c r="P101" i="79"/>
  <c r="O104" i="79"/>
  <c r="P104" i="79"/>
  <c r="O105" i="79"/>
  <c r="P105" i="79"/>
  <c r="O106" i="79"/>
  <c r="P106" i="79"/>
  <c r="O107" i="79"/>
  <c r="P107" i="79"/>
  <c r="O109" i="79"/>
  <c r="P109" i="79"/>
  <c r="O110" i="79"/>
  <c r="P110" i="79"/>
  <c r="O112" i="79"/>
  <c r="P112" i="79"/>
  <c r="O113" i="79"/>
  <c r="P113" i="79"/>
  <c r="O114" i="79"/>
  <c r="P114" i="79"/>
  <c r="O116" i="79"/>
  <c r="P116" i="79"/>
  <c r="O117" i="79"/>
  <c r="P117" i="79"/>
  <c r="O9" i="79"/>
  <c r="P9" i="79"/>
  <c r="O10" i="79"/>
  <c r="P10" i="79"/>
  <c r="O12" i="79"/>
  <c r="P12" i="79"/>
  <c r="O13" i="79"/>
  <c r="P13" i="79"/>
  <c r="O14" i="79"/>
  <c r="P14" i="79"/>
  <c r="O15" i="79"/>
  <c r="P15" i="79"/>
  <c r="O16" i="79"/>
  <c r="P16" i="79"/>
  <c r="O17" i="79"/>
  <c r="P17" i="79"/>
  <c r="O20" i="79"/>
  <c r="P20" i="79"/>
  <c r="O22" i="79"/>
  <c r="P22" i="79"/>
  <c r="O26" i="79"/>
  <c r="P26" i="79"/>
  <c r="O27" i="79"/>
  <c r="P27" i="79"/>
  <c r="O28" i="79"/>
  <c r="P28" i="79"/>
  <c r="O29" i="79"/>
  <c r="P29" i="79"/>
  <c r="O30" i="79"/>
  <c r="P30" i="79"/>
  <c r="O31" i="79"/>
  <c r="P31" i="79"/>
  <c r="O32" i="79"/>
  <c r="P32" i="79"/>
  <c r="O33" i="79"/>
  <c r="P33" i="79"/>
  <c r="O34" i="79"/>
  <c r="P34" i="79"/>
  <c r="O35" i="79"/>
  <c r="P35" i="79"/>
  <c r="O37" i="79"/>
  <c r="P37" i="79"/>
  <c r="O40" i="79"/>
  <c r="P40" i="79"/>
  <c r="O42" i="79"/>
  <c r="P42" i="79"/>
  <c r="O44" i="79"/>
  <c r="P44" i="79"/>
  <c r="O48" i="79"/>
  <c r="P48" i="79"/>
  <c r="O50" i="79"/>
  <c r="P50" i="79"/>
  <c r="O53" i="79"/>
  <c r="P53" i="79"/>
  <c r="O57" i="79"/>
  <c r="P57" i="79"/>
  <c r="O59" i="79"/>
  <c r="P59" i="79"/>
  <c r="O61" i="79"/>
  <c r="P61" i="79"/>
  <c r="O63" i="79"/>
  <c r="P63" i="79"/>
  <c r="O65" i="79"/>
  <c r="P65" i="79"/>
  <c r="O68" i="79"/>
  <c r="P68" i="79"/>
  <c r="O70" i="79"/>
  <c r="P70" i="79"/>
  <c r="O72" i="79"/>
  <c r="P72" i="79"/>
  <c r="O74" i="79"/>
  <c r="P74" i="79"/>
  <c r="O75" i="79"/>
  <c r="P75" i="79"/>
  <c r="O76" i="79"/>
  <c r="P76" i="79"/>
  <c r="O79" i="79"/>
  <c r="P79" i="79"/>
  <c r="O81" i="79"/>
  <c r="P81" i="79"/>
  <c r="O83" i="79"/>
  <c r="P83" i="79"/>
  <c r="O84" i="79"/>
  <c r="P84" i="79"/>
  <c r="O86" i="79"/>
  <c r="P86" i="79"/>
  <c r="O91" i="79"/>
  <c r="P91" i="79"/>
  <c r="O94" i="79"/>
  <c r="P94" i="79"/>
  <c r="O98" i="79"/>
  <c r="P98" i="79"/>
  <c r="O108" i="79"/>
  <c r="P108" i="79"/>
  <c r="O21" i="79"/>
  <c r="P21" i="79"/>
  <c r="O47" i="79"/>
  <c r="P47" i="79"/>
  <c r="O60" i="79"/>
  <c r="P60" i="79"/>
  <c r="O77" i="79"/>
  <c r="P77" i="79"/>
  <c r="O90" i="79"/>
  <c r="P90" i="79"/>
  <c r="O38" i="79"/>
  <c r="P38" i="79"/>
  <c r="O41" i="79"/>
  <c r="P41" i="79"/>
  <c r="O56" i="79"/>
  <c r="P56" i="79"/>
  <c r="O43" i="79"/>
  <c r="P43" i="79"/>
  <c r="O54" i="79"/>
  <c r="P54" i="79"/>
  <c r="O64" i="79"/>
  <c r="P64" i="79"/>
  <c r="O36" i="79"/>
  <c r="P36" i="79"/>
  <c r="O11" i="79"/>
  <c r="P11" i="79"/>
  <c r="O39" i="79"/>
  <c r="P39" i="79"/>
  <c r="O45" i="79"/>
  <c r="P45" i="79"/>
  <c r="O51" i="79"/>
  <c r="P51" i="79"/>
  <c r="O8" i="79"/>
  <c r="P8" i="79"/>
  <c r="O52" i="79"/>
  <c r="P52" i="79"/>
  <c r="O58" i="79"/>
  <c r="P58" i="79"/>
  <c r="O69" i="79"/>
  <c r="P69" i="79"/>
  <c r="O73" i="79"/>
  <c r="P73" i="79"/>
  <c r="O80" i="79"/>
  <c r="P80" i="79"/>
  <c r="O19" i="79"/>
  <c r="P19" i="79"/>
  <c r="O23" i="79"/>
  <c r="P23" i="79"/>
  <c r="O24" i="79"/>
  <c r="P24" i="79"/>
  <c r="O103" i="79"/>
  <c r="P103" i="79"/>
  <c r="O89" i="79"/>
  <c r="P89" i="79"/>
  <c r="O49" i="79"/>
  <c r="P49" i="79"/>
  <c r="O18" i="79"/>
  <c r="P18" i="79"/>
  <c r="O55" i="79"/>
  <c r="P55" i="79"/>
  <c r="O67" i="79"/>
  <c r="P67" i="79"/>
  <c r="O25" i="79"/>
  <c r="P25" i="79"/>
  <c r="O94" i="71"/>
  <c r="P94" i="71"/>
  <c r="L99" i="58"/>
  <c r="F89" i="58"/>
  <c r="N78" i="58"/>
  <c r="I67" i="58"/>
  <c r="G47" i="58"/>
  <c r="J47" i="58"/>
  <c r="F35" i="58"/>
  <c r="L47" i="50"/>
  <c r="L57" i="42"/>
  <c r="L99" i="42"/>
  <c r="J65" i="12"/>
  <c r="J65" i="10"/>
  <c r="O94" i="67"/>
  <c r="P94" i="67"/>
  <c r="O86" i="67"/>
  <c r="P86" i="67"/>
  <c r="O78" i="67"/>
  <c r="P78" i="67"/>
  <c r="O70" i="67"/>
  <c r="P70" i="67"/>
  <c r="O62" i="67"/>
  <c r="P62" i="67"/>
  <c r="O54" i="67"/>
  <c r="P54" i="67"/>
  <c r="O46" i="67"/>
  <c r="P46" i="67"/>
  <c r="O42" i="67"/>
  <c r="P42" i="67"/>
  <c r="O34" i="67"/>
  <c r="P34" i="67"/>
  <c r="O26" i="67"/>
  <c r="P26" i="67"/>
  <c r="O18" i="67"/>
  <c r="P18" i="67"/>
  <c r="O10" i="67"/>
  <c r="P10" i="67"/>
  <c r="L79" i="50"/>
  <c r="O92" i="67"/>
  <c r="P92" i="67"/>
  <c r="O87" i="67"/>
  <c r="P87" i="67"/>
  <c r="O84" i="67"/>
  <c r="P84" i="67"/>
  <c r="O79" i="67"/>
  <c r="P79" i="67"/>
  <c r="O76" i="67"/>
  <c r="P76" i="67"/>
  <c r="O71" i="67"/>
  <c r="P71" i="67"/>
  <c r="O68" i="67"/>
  <c r="P68" i="67"/>
  <c r="O63" i="67"/>
  <c r="P63" i="67"/>
  <c r="O60" i="67"/>
  <c r="P60" i="67"/>
  <c r="O55" i="67"/>
  <c r="P55" i="67"/>
  <c r="O52" i="67"/>
  <c r="P52" i="67"/>
  <c r="O47" i="67"/>
  <c r="P47" i="67"/>
  <c r="O44" i="67"/>
  <c r="P44" i="67"/>
  <c r="O39" i="67"/>
  <c r="P39" i="67"/>
  <c r="O36" i="67"/>
  <c r="P36" i="67"/>
  <c r="O31" i="67"/>
  <c r="P31" i="67"/>
  <c r="O28" i="67"/>
  <c r="P28" i="67"/>
  <c r="O23" i="67"/>
  <c r="P23" i="67"/>
  <c r="O20" i="67"/>
  <c r="P20" i="67"/>
  <c r="O15" i="67"/>
  <c r="P15" i="67"/>
  <c r="O12" i="67"/>
  <c r="P12" i="67"/>
  <c r="L21" i="50"/>
  <c r="L89" i="42"/>
  <c r="L79" i="42"/>
  <c r="N21" i="58"/>
  <c r="O91" i="71"/>
  <c r="P91" i="71"/>
  <c r="L35" i="50"/>
  <c r="O20" i="71"/>
  <c r="P20" i="71"/>
  <c r="L57" i="50"/>
  <c r="L47" i="42"/>
  <c r="J81" i="12"/>
  <c r="O10" i="71"/>
  <c r="P10" i="71"/>
  <c r="O22" i="71"/>
  <c r="P22" i="71"/>
  <c r="K89" i="58"/>
  <c r="C89" i="58"/>
  <c r="F67" i="58"/>
  <c r="N67" i="58"/>
  <c r="E35" i="58"/>
  <c r="J21" i="58"/>
  <c r="L99" i="50"/>
  <c r="L78" i="50"/>
  <c r="D79" i="50"/>
  <c r="L66" i="50"/>
  <c r="L35" i="42"/>
  <c r="J37" i="10"/>
  <c r="O8" i="71"/>
  <c r="P8" i="71"/>
  <c r="O89" i="67"/>
  <c r="P89" i="67"/>
  <c r="O81" i="67"/>
  <c r="P81" i="67"/>
  <c r="O73" i="67"/>
  <c r="P73" i="67"/>
  <c r="O65" i="67"/>
  <c r="P65" i="67"/>
  <c r="O57" i="67"/>
  <c r="P57" i="67"/>
  <c r="O49" i="67"/>
  <c r="P49" i="67"/>
  <c r="O41" i="67"/>
  <c r="P41" i="67"/>
  <c r="O33" i="67"/>
  <c r="P33" i="67"/>
  <c r="O25" i="67"/>
  <c r="P25" i="67"/>
  <c r="O17" i="67"/>
  <c r="P17" i="67"/>
  <c r="O9" i="67"/>
  <c r="P9" i="67"/>
  <c r="N98" i="58"/>
  <c r="G99" i="58"/>
  <c r="N99" i="58"/>
  <c r="J99" i="58"/>
  <c r="D89" i="58"/>
  <c r="G89" i="58"/>
  <c r="J89" i="58"/>
  <c r="E79" i="58"/>
  <c r="N79" i="58"/>
  <c r="N66" i="58"/>
  <c r="G67" i="58"/>
  <c r="J67" i="58"/>
  <c r="M67" i="58"/>
  <c r="K57" i="58"/>
  <c r="C57" i="58"/>
  <c r="F57" i="58"/>
  <c r="M47" i="58"/>
  <c r="E47" i="58"/>
  <c r="C47" i="58"/>
  <c r="C35" i="58"/>
  <c r="F21" i="58"/>
  <c r="L21" i="42"/>
  <c r="J34" i="26"/>
  <c r="J80" i="12"/>
  <c r="I81" i="12"/>
  <c r="D73" i="12"/>
  <c r="J64" i="12"/>
  <c r="C45" i="12"/>
  <c r="J24" i="12"/>
  <c r="G25" i="12"/>
  <c r="H17" i="12"/>
  <c r="J17" i="12"/>
  <c r="G81" i="10"/>
  <c r="D73" i="10"/>
  <c r="C73" i="10"/>
  <c r="G55" i="10"/>
  <c r="C45" i="10"/>
  <c r="I45" i="10"/>
  <c r="G25" i="10"/>
  <c r="F25" i="10"/>
  <c r="E25" i="10"/>
  <c r="H17" i="10"/>
  <c r="G17" i="10"/>
  <c r="F17" i="10"/>
  <c r="D55" i="8"/>
  <c r="F55" i="8"/>
  <c r="O21" i="77"/>
  <c r="P21" i="77"/>
  <c r="O25" i="77"/>
  <c r="P25" i="77"/>
  <c r="J35" i="26"/>
  <c r="H89" i="26"/>
  <c r="G89" i="26"/>
  <c r="E79" i="26"/>
  <c r="J79" i="26"/>
  <c r="J66" i="26"/>
  <c r="E67" i="26"/>
  <c r="D47" i="26"/>
  <c r="C47" i="26"/>
  <c r="O29" i="77"/>
  <c r="P29" i="77"/>
  <c r="G57" i="34"/>
  <c r="H47" i="34"/>
  <c r="G47" i="34"/>
  <c r="H21" i="34"/>
  <c r="J21" i="34"/>
  <c r="I21" i="26"/>
  <c r="H21" i="26"/>
  <c r="F81" i="10"/>
  <c r="E81" i="10"/>
  <c r="J81" i="10"/>
  <c r="H73" i="10"/>
  <c r="E55" i="10"/>
  <c r="G45" i="10"/>
  <c r="D25" i="10"/>
  <c r="J25" i="10"/>
  <c r="E17" i="10"/>
  <c r="J17" i="10"/>
  <c r="H79" i="34"/>
  <c r="I99" i="26"/>
  <c r="H99" i="26"/>
  <c r="J99" i="26"/>
  <c r="F89" i="26"/>
  <c r="J89" i="26"/>
  <c r="C67" i="26"/>
  <c r="H57" i="26"/>
  <c r="H35" i="26"/>
  <c r="G21" i="26"/>
  <c r="J55" i="10"/>
  <c r="O12" i="77"/>
  <c r="P12" i="77"/>
  <c r="C99" i="34"/>
  <c r="I89" i="34"/>
  <c r="G99" i="26"/>
  <c r="I79" i="26"/>
  <c r="G57" i="26"/>
  <c r="J57" i="26"/>
  <c r="G35" i="26"/>
  <c r="F21" i="26"/>
  <c r="J21" i="26"/>
  <c r="J24" i="10"/>
  <c r="O11" i="77"/>
  <c r="P11" i="77"/>
  <c r="O23" i="77"/>
  <c r="P23" i="77"/>
  <c r="E79" i="34"/>
  <c r="C57" i="34"/>
  <c r="D47" i="34"/>
  <c r="J88" i="26"/>
  <c r="I67" i="26"/>
  <c r="J46" i="26"/>
  <c r="O10" i="77"/>
  <c r="P10" i="77"/>
  <c r="O15" i="77"/>
  <c r="P15" i="77"/>
  <c r="J98" i="34"/>
  <c r="I99" i="34"/>
  <c r="G89" i="34"/>
  <c r="J89" i="34"/>
  <c r="J66" i="34"/>
  <c r="J56" i="34"/>
  <c r="C47" i="34"/>
  <c r="J47" i="34"/>
  <c r="C35" i="34"/>
  <c r="J35" i="34"/>
  <c r="J20" i="34"/>
  <c r="G73" i="12"/>
  <c r="F73" i="12"/>
  <c r="J73" i="12"/>
  <c r="C55" i="12"/>
  <c r="J55" i="12"/>
  <c r="F45" i="12"/>
  <c r="E45" i="12"/>
  <c r="G37" i="12"/>
  <c r="J37" i="12"/>
  <c r="E45" i="8"/>
  <c r="F45" i="8"/>
  <c r="H99" i="34"/>
  <c r="C79" i="34"/>
  <c r="H25" i="12"/>
  <c r="J25" i="12"/>
  <c r="I17" i="12"/>
  <c r="I81" i="10"/>
  <c r="O26" i="77"/>
  <c r="P26" i="77"/>
  <c r="O9" i="77"/>
  <c r="P9" i="77"/>
  <c r="O14" i="77"/>
  <c r="P14" i="77"/>
  <c r="O77" i="77"/>
  <c r="P77" i="77"/>
  <c r="O78" i="77"/>
  <c r="P78" i="77"/>
  <c r="O90" i="77"/>
  <c r="P90" i="77"/>
  <c r="O106" i="77"/>
  <c r="P106" i="77"/>
  <c r="O22" i="72"/>
  <c r="P22" i="72"/>
  <c r="O31" i="72"/>
  <c r="P31" i="72"/>
  <c r="O99" i="72"/>
  <c r="P99" i="72"/>
  <c r="O72" i="72"/>
  <c r="P72" i="72"/>
  <c r="O62" i="72"/>
  <c r="P62" i="72"/>
  <c r="O81" i="72"/>
  <c r="P81" i="72"/>
  <c r="O82" i="72"/>
  <c r="P82" i="72"/>
  <c r="O88" i="72"/>
  <c r="P88" i="72"/>
  <c r="O92" i="72"/>
  <c r="P92" i="72"/>
  <c r="O101" i="72"/>
  <c r="P101" i="72"/>
  <c r="O69" i="77"/>
  <c r="P69" i="77"/>
  <c r="O8" i="72"/>
  <c r="P8" i="72"/>
  <c r="O12" i="72"/>
  <c r="P12" i="72"/>
  <c r="O25" i="72"/>
  <c r="P25" i="72"/>
  <c r="O63" i="72"/>
  <c r="P63" i="72"/>
  <c r="O66" i="72"/>
  <c r="P66" i="72"/>
  <c r="O67" i="72"/>
  <c r="P67" i="72"/>
  <c r="O76" i="72"/>
  <c r="P76" i="72"/>
  <c r="O91" i="69"/>
  <c r="P91" i="69"/>
  <c r="L89" i="54"/>
  <c r="O32" i="77"/>
  <c r="P32" i="77"/>
  <c r="O31" i="77"/>
  <c r="P31" i="77"/>
  <c r="O84" i="77"/>
  <c r="P84" i="77"/>
  <c r="O61" i="72"/>
  <c r="P61" i="72"/>
  <c r="O85" i="72"/>
  <c r="P85" i="72"/>
  <c r="O89" i="72"/>
  <c r="P89" i="72"/>
  <c r="O108" i="72"/>
  <c r="P108" i="72"/>
  <c r="O36" i="72"/>
  <c r="P36" i="72"/>
  <c r="O93" i="72"/>
  <c r="P93" i="72"/>
  <c r="O74" i="77"/>
  <c r="P74" i="77"/>
  <c r="O44" i="72"/>
  <c r="P44" i="72"/>
  <c r="O47" i="72"/>
  <c r="P47" i="72"/>
  <c r="O51" i="72"/>
  <c r="P51" i="72"/>
  <c r="O45" i="72"/>
  <c r="P45" i="72"/>
  <c r="O96" i="72"/>
  <c r="P96" i="72"/>
  <c r="O33" i="77"/>
  <c r="P33" i="77"/>
  <c r="O94" i="77"/>
  <c r="P94" i="77"/>
  <c r="O116" i="77"/>
  <c r="P116" i="77"/>
  <c r="O19" i="77"/>
  <c r="P19" i="77"/>
  <c r="O11" i="72"/>
  <c r="P11" i="72"/>
  <c r="O17" i="72"/>
  <c r="P17" i="72"/>
  <c r="O23" i="72"/>
  <c r="P23" i="72"/>
  <c r="O24" i="72"/>
  <c r="P24" i="72"/>
  <c r="O34" i="72"/>
  <c r="P34" i="72"/>
  <c r="O35" i="72"/>
  <c r="P35" i="72"/>
  <c r="O38" i="72"/>
  <c r="P38" i="72"/>
  <c r="O43" i="72"/>
  <c r="P43" i="72"/>
  <c r="O49" i="72"/>
  <c r="P49" i="72"/>
  <c r="C99" i="65"/>
  <c r="H89" i="65"/>
  <c r="L98" i="54"/>
  <c r="K99" i="54"/>
  <c r="G89" i="54"/>
  <c r="L78" i="54"/>
  <c r="I79" i="54"/>
  <c r="F67" i="54"/>
  <c r="L67" i="54"/>
  <c r="H67" i="54"/>
  <c r="K57" i="54"/>
  <c r="C57" i="54"/>
  <c r="L57" i="54"/>
  <c r="L46" i="54"/>
  <c r="G47" i="54"/>
  <c r="J47" i="54"/>
  <c r="L47" i="54"/>
  <c r="C21" i="54"/>
  <c r="E21" i="54"/>
  <c r="L79" i="65"/>
  <c r="D79" i="65"/>
  <c r="F67" i="65"/>
  <c r="I67" i="65"/>
  <c r="K57" i="65"/>
  <c r="M47" i="65"/>
  <c r="E47" i="65"/>
  <c r="H47" i="65"/>
  <c r="N34" i="65"/>
  <c r="F35" i="65"/>
  <c r="I35" i="65"/>
  <c r="D21" i="65"/>
  <c r="N21" i="65"/>
  <c r="J99" i="54"/>
  <c r="H21" i="30"/>
  <c r="L89" i="65"/>
  <c r="C89" i="65"/>
  <c r="M79" i="65"/>
  <c r="H79" i="65"/>
  <c r="K79" i="65"/>
  <c r="J67" i="65"/>
  <c r="M67" i="65"/>
  <c r="E67" i="65"/>
  <c r="N67" i="65"/>
  <c r="D57" i="65"/>
  <c r="N57" i="65"/>
  <c r="D47" i="65"/>
  <c r="K21" i="65"/>
  <c r="H89" i="54"/>
  <c r="O72" i="69"/>
  <c r="P72" i="69"/>
  <c r="O68" i="69"/>
  <c r="P68" i="69"/>
  <c r="N98" i="65"/>
  <c r="J99" i="65"/>
  <c r="E99" i="65"/>
  <c r="M89" i="65"/>
  <c r="I20" i="30"/>
  <c r="O81" i="69"/>
  <c r="P81" i="69"/>
  <c r="O77" i="69"/>
  <c r="P77" i="69"/>
  <c r="O63" i="69"/>
  <c r="P63" i="69"/>
  <c r="O59" i="69"/>
  <c r="P59" i="69"/>
  <c r="J81" i="11"/>
  <c r="C65" i="11"/>
  <c r="J65" i="11"/>
  <c r="J64" i="11"/>
  <c r="F99" i="54"/>
  <c r="D79" i="54"/>
  <c r="L79" i="54"/>
  <c r="E57" i="54"/>
  <c r="F57" i="54"/>
  <c r="H99" i="38"/>
  <c r="I99" i="38"/>
  <c r="E35" i="38"/>
  <c r="I35" i="38"/>
  <c r="C21" i="38"/>
  <c r="E99" i="25"/>
  <c r="J89" i="65"/>
  <c r="G79" i="65"/>
  <c r="N79" i="65"/>
  <c r="L67" i="65"/>
  <c r="K47" i="65"/>
  <c r="M35" i="65"/>
  <c r="L35" i="65"/>
  <c r="H21" i="65"/>
  <c r="E21" i="65"/>
  <c r="J21" i="65"/>
  <c r="D89" i="54"/>
  <c r="F89" i="46"/>
  <c r="I79" i="46"/>
  <c r="J67" i="46"/>
  <c r="G67" i="25"/>
  <c r="J45" i="9"/>
  <c r="L99" i="65"/>
  <c r="K67" i="65"/>
  <c r="M57" i="65"/>
  <c r="C35" i="65"/>
  <c r="I21" i="65"/>
  <c r="D99" i="54"/>
  <c r="L99" i="54"/>
  <c r="K89" i="54"/>
  <c r="J67" i="54"/>
  <c r="H47" i="38"/>
  <c r="J47" i="38"/>
  <c r="H21" i="38"/>
  <c r="F21" i="30"/>
  <c r="D21" i="30"/>
  <c r="C99" i="25"/>
  <c r="H89" i="25"/>
  <c r="F79" i="25"/>
  <c r="E79" i="25"/>
  <c r="J66" i="25"/>
  <c r="D67" i="25"/>
  <c r="J67" i="25"/>
  <c r="C57" i="25"/>
  <c r="J57" i="25"/>
  <c r="C35" i="25"/>
  <c r="D79" i="46"/>
  <c r="K79" i="46"/>
  <c r="D57" i="46"/>
  <c r="K57" i="46"/>
  <c r="D47" i="46"/>
  <c r="K47" i="46"/>
  <c r="J89" i="25"/>
  <c r="C25" i="11"/>
  <c r="J25" i="11"/>
  <c r="C81" i="9"/>
  <c r="J64" i="9"/>
  <c r="H65" i="9"/>
  <c r="C55" i="9"/>
  <c r="E45" i="9"/>
  <c r="D67" i="46"/>
  <c r="I57" i="46"/>
  <c r="C35" i="46"/>
  <c r="K35" i="46"/>
  <c r="F57" i="38"/>
  <c r="C57" i="38"/>
  <c r="G47" i="38"/>
  <c r="D47" i="38"/>
  <c r="C35" i="38"/>
  <c r="E21" i="38"/>
  <c r="D21" i="38"/>
  <c r="J47" i="25"/>
  <c r="F99" i="25"/>
  <c r="I67" i="25"/>
  <c r="H67" i="25"/>
  <c r="F57" i="25"/>
  <c r="E57" i="25"/>
  <c r="G47" i="25"/>
  <c r="E21" i="25"/>
  <c r="D65" i="9"/>
  <c r="J65" i="9"/>
  <c r="D37" i="9"/>
  <c r="G99" i="46"/>
  <c r="K66" i="46"/>
  <c r="C67" i="46"/>
  <c r="E57" i="46"/>
  <c r="J35" i="46"/>
  <c r="H89" i="38"/>
  <c r="G79" i="38"/>
  <c r="H79" i="38"/>
  <c r="C67" i="38"/>
  <c r="J67" i="38"/>
  <c r="D99" i="25"/>
  <c r="D57" i="25"/>
  <c r="E47" i="25"/>
  <c r="D35" i="25"/>
  <c r="C21" i="25"/>
  <c r="D73" i="9"/>
  <c r="J73" i="9"/>
  <c r="G65" i="9"/>
  <c r="F65" i="9"/>
  <c r="G55" i="9"/>
  <c r="O44" i="81"/>
  <c r="P44" i="81"/>
  <c r="O54" i="81"/>
  <c r="P54" i="81"/>
  <c r="O61" i="81"/>
  <c r="P61" i="81"/>
  <c r="O66" i="81"/>
  <c r="P66" i="81"/>
  <c r="O72" i="81"/>
  <c r="P72" i="81"/>
  <c r="O34" i="81"/>
  <c r="P34" i="81"/>
  <c r="O65" i="81"/>
  <c r="P65" i="81"/>
  <c r="O84" i="81"/>
  <c r="P84" i="81"/>
  <c r="O109" i="81"/>
  <c r="P109" i="81"/>
  <c r="K88" i="46"/>
  <c r="E89" i="46"/>
  <c r="F21" i="46"/>
  <c r="F79" i="38"/>
  <c r="E57" i="38"/>
  <c r="H35" i="38"/>
  <c r="G21" i="38"/>
  <c r="I21" i="38"/>
  <c r="E21" i="30"/>
  <c r="C21" i="30"/>
  <c r="F81" i="9"/>
  <c r="J72" i="9"/>
  <c r="E55" i="9"/>
  <c r="H45" i="9"/>
  <c r="O52" i="81"/>
  <c r="P52" i="81"/>
  <c r="O83" i="81"/>
  <c r="P83" i="81"/>
  <c r="O112" i="81"/>
  <c r="P112" i="81"/>
  <c r="G99" i="38"/>
  <c r="J99" i="38"/>
  <c r="F89" i="38"/>
  <c r="E79" i="38"/>
  <c r="J56" i="38"/>
  <c r="J46" i="38"/>
  <c r="J20" i="38"/>
  <c r="G99" i="30"/>
  <c r="I99" i="30"/>
  <c r="G89" i="30"/>
  <c r="I89" i="30"/>
  <c r="H35" i="30"/>
  <c r="F17" i="11"/>
  <c r="J17" i="11"/>
  <c r="O26" i="81"/>
  <c r="P26" i="81"/>
  <c r="O33" i="81"/>
  <c r="P33" i="81"/>
  <c r="O51" i="81"/>
  <c r="P51" i="81"/>
  <c r="O82" i="81"/>
  <c r="P82" i="81"/>
  <c r="C99" i="46"/>
  <c r="J57" i="46"/>
  <c r="H47" i="46"/>
  <c r="K34" i="46"/>
  <c r="H21" i="46"/>
  <c r="D21" i="46"/>
  <c r="J88" i="38"/>
  <c r="D89" i="38"/>
  <c r="E89" i="38"/>
  <c r="C79" i="38"/>
  <c r="C47" i="30"/>
  <c r="G35" i="30"/>
  <c r="I35" i="30"/>
  <c r="J54" i="11"/>
  <c r="I37" i="11"/>
  <c r="E17" i="11"/>
  <c r="O111" i="79"/>
  <c r="P111" i="79"/>
  <c r="G35" i="46"/>
  <c r="I35" i="46"/>
  <c r="G21" i="46"/>
  <c r="J98" i="38"/>
  <c r="I98" i="30"/>
  <c r="I88" i="30"/>
  <c r="E89" i="30"/>
  <c r="I78" i="30"/>
  <c r="G67" i="30"/>
  <c r="I67" i="30"/>
  <c r="H67" i="30"/>
  <c r="H57" i="30"/>
  <c r="I57" i="30"/>
  <c r="G47" i="30"/>
  <c r="D47" i="30"/>
  <c r="H99" i="25"/>
  <c r="E89" i="25"/>
  <c r="D89" i="25"/>
  <c r="C79" i="25"/>
  <c r="E67" i="25"/>
  <c r="H57" i="25"/>
  <c r="H21" i="25"/>
  <c r="G21" i="25"/>
  <c r="E81" i="11"/>
  <c r="J72" i="11"/>
  <c r="H73" i="11"/>
  <c r="J73" i="11"/>
  <c r="J44" i="11"/>
  <c r="G45" i="11"/>
  <c r="J45" i="11"/>
  <c r="H37" i="11"/>
  <c r="J37" i="11"/>
  <c r="G37" i="9"/>
  <c r="F37" i="9"/>
  <c r="J37" i="9"/>
  <c r="C25" i="9"/>
  <c r="J25" i="9"/>
  <c r="E17" i="9"/>
  <c r="D17" i="9"/>
  <c r="C17" i="9"/>
  <c r="J17" i="9"/>
  <c r="O36" i="81"/>
  <c r="P36" i="81"/>
  <c r="O45" i="81"/>
  <c r="P45" i="81"/>
  <c r="J81" i="9"/>
  <c r="N47" i="65"/>
  <c r="N89" i="65"/>
  <c r="J45" i="10"/>
  <c r="J45" i="12"/>
  <c r="N99" i="65"/>
  <c r="N35" i="58"/>
  <c r="N89" i="58"/>
  <c r="I21" i="30"/>
  <c r="J73" i="10"/>
  <c r="N47" i="58"/>
  <c r="L21" i="54"/>
  <c r="J67" i="26"/>
  <c r="J99" i="34"/>
  <c r="K89" i="46"/>
  <c r="J79" i="25"/>
  <c r="J89" i="38"/>
  <c r="K67" i="46"/>
  <c r="J79" i="34"/>
  <c r="J57" i="38"/>
  <c r="I47" i="30"/>
  <c r="J79" i="38"/>
  <c r="J21" i="25"/>
  <c r="K99" i="46"/>
  <c r="J35" i="38"/>
  <c r="J55" i="9"/>
  <c r="J99" i="25"/>
  <c r="J57" i="34"/>
  <c r="K21" i="46"/>
  <c r="J35" i="25"/>
  <c r="N35" i="65"/>
  <c r="J21" i="38"/>
  <c r="J47" i="26"/>
  <c r="N57" i="58"/>
  <c r="O17" i="91"/>
  <c r="P17" i="91" s="1"/>
  <c r="O25" i="91"/>
  <c r="P25" i="91"/>
  <c r="O11" i="91"/>
  <c r="P11" i="91"/>
  <c r="O8" i="91"/>
  <c r="P8" i="91" s="1"/>
  <c r="O12" i="91"/>
  <c r="P12" i="91" s="1"/>
  <c r="O13" i="91"/>
  <c r="P13" i="91"/>
  <c r="O16" i="91"/>
  <c r="P16" i="91"/>
  <c r="O20" i="91"/>
  <c r="P20" i="91"/>
  <c r="O21" i="91"/>
  <c r="P21" i="91" s="1"/>
  <c r="O24" i="91"/>
  <c r="P24" i="91"/>
  <c r="O28" i="91"/>
  <c r="P28" i="91"/>
  <c r="O29" i="91"/>
  <c r="P29" i="91"/>
  <c r="O32" i="91"/>
  <c r="P32" i="91" s="1"/>
  <c r="O15" i="91"/>
  <c r="P15" i="91"/>
  <c r="O23" i="91"/>
  <c r="P23" i="91"/>
  <c r="O31" i="91"/>
  <c r="P31" i="91"/>
  <c r="O10" i="91"/>
  <c r="P10" i="91" s="1"/>
  <c r="O14" i="91"/>
  <c r="P14" i="91"/>
  <c r="O18" i="91"/>
  <c r="P18" i="91"/>
  <c r="O22" i="91"/>
  <c r="P22" i="91"/>
  <c r="O26" i="91"/>
  <c r="P26" i="91" s="1"/>
  <c r="O30" i="91"/>
  <c r="P30" i="91"/>
  <c r="O35" i="91"/>
  <c r="P35" i="91"/>
  <c r="O39" i="91"/>
  <c r="P39" i="91"/>
  <c r="O43" i="91"/>
  <c r="P43" i="91" s="1"/>
  <c r="O47" i="91"/>
  <c r="P47" i="91"/>
  <c r="O51" i="91"/>
  <c r="P51" i="91"/>
  <c r="O55" i="91"/>
  <c r="P55" i="91"/>
  <c r="O59" i="91"/>
  <c r="P59" i="91" s="1"/>
  <c r="O63" i="91"/>
  <c r="P63" i="91"/>
  <c r="O67" i="91"/>
  <c r="P67" i="91"/>
  <c r="O71" i="91"/>
  <c r="P71" i="91"/>
  <c r="O75" i="91"/>
  <c r="P75" i="91" s="1"/>
  <c r="O79" i="91"/>
  <c r="P79" i="91"/>
  <c r="O83" i="91"/>
  <c r="P83" i="91"/>
  <c r="O87" i="91"/>
  <c r="P87" i="91"/>
  <c r="O91" i="91"/>
  <c r="P91" i="91" s="1"/>
  <c r="O95" i="91"/>
  <c r="P95" i="91"/>
  <c r="O99" i="91"/>
  <c r="P99" i="91"/>
  <c r="O103" i="91"/>
  <c r="P103" i="91"/>
  <c r="O107" i="91"/>
  <c r="P107" i="91" s="1"/>
  <c r="O111" i="91"/>
  <c r="P111" i="91"/>
  <c r="O115" i="91"/>
  <c r="P115" i="91"/>
  <c r="O34" i="91"/>
  <c r="P34" i="91"/>
  <c r="O38" i="91"/>
  <c r="P38" i="91" s="1"/>
  <c r="O42" i="91"/>
  <c r="P42" i="91"/>
  <c r="O46" i="91"/>
  <c r="P46" i="91"/>
  <c r="O50" i="91"/>
  <c r="P50" i="91"/>
  <c r="O54" i="91"/>
  <c r="P54" i="91" s="1"/>
  <c r="O58" i="91"/>
  <c r="P58" i="91"/>
  <c r="O62" i="91"/>
  <c r="P62" i="91"/>
  <c r="O66" i="91"/>
  <c r="P66" i="91"/>
  <c r="O70" i="91"/>
  <c r="P70" i="91" s="1"/>
  <c r="O74" i="91"/>
  <c r="P74" i="91"/>
  <c r="O78" i="91"/>
  <c r="P78" i="91"/>
  <c r="O82" i="91"/>
  <c r="P82" i="91"/>
  <c r="O86" i="91"/>
  <c r="P86" i="91" s="1"/>
  <c r="O90" i="91"/>
  <c r="P90" i="91"/>
  <c r="O94" i="91"/>
  <c r="P94" i="91"/>
  <c r="O98" i="91"/>
  <c r="P98" i="91"/>
  <c r="O102" i="91"/>
  <c r="P102" i="91" s="1"/>
  <c r="O106" i="91"/>
  <c r="P106" i="91"/>
  <c r="O110" i="91"/>
  <c r="P110" i="91"/>
  <c r="O114" i="91"/>
  <c r="P114" i="91"/>
  <c r="O37" i="91"/>
  <c r="P37" i="91" s="1"/>
  <c r="O41" i="91"/>
  <c r="P41" i="91"/>
  <c r="O45" i="91"/>
  <c r="P45" i="91"/>
  <c r="O49" i="91"/>
  <c r="P49" i="91"/>
  <c r="O53" i="91"/>
  <c r="P53" i="91" s="1"/>
  <c r="O57" i="91"/>
  <c r="P57" i="91"/>
  <c r="O65" i="91"/>
  <c r="P65" i="91"/>
  <c r="O69" i="91"/>
  <c r="P69" i="91"/>
  <c r="O73" i="91"/>
  <c r="P73" i="91" s="1"/>
  <c r="O77" i="91"/>
  <c r="P77" i="91"/>
  <c r="O81" i="91"/>
  <c r="P81" i="91"/>
  <c r="O85" i="91"/>
  <c r="P85" i="91"/>
  <c r="O89" i="91"/>
  <c r="P89" i="91" s="1"/>
  <c r="O93" i="91"/>
  <c r="P93" i="91"/>
  <c r="O105" i="91"/>
  <c r="P105" i="91"/>
  <c r="O109" i="91"/>
  <c r="P109" i="91"/>
  <c r="O113" i="91"/>
  <c r="P113" i="91" s="1"/>
  <c r="O117" i="91"/>
  <c r="P117" i="91"/>
  <c r="O36" i="91"/>
  <c r="P36" i="91"/>
  <c r="O40" i="91"/>
  <c r="P40" i="91"/>
  <c r="O44" i="91"/>
  <c r="P44" i="91" s="1"/>
  <c r="O48" i="91"/>
  <c r="P48" i="91"/>
  <c r="O52" i="91"/>
  <c r="P52" i="91"/>
  <c r="O56" i="91"/>
  <c r="P56" i="91"/>
  <c r="O60" i="91"/>
  <c r="P60" i="91" s="1"/>
  <c r="O64" i="91"/>
  <c r="P64" i="91"/>
  <c r="O68" i="91"/>
  <c r="P68" i="91"/>
  <c r="O72" i="91"/>
  <c r="P72" i="91"/>
  <c r="O76" i="91"/>
  <c r="P76" i="91" s="1"/>
  <c r="O80" i="91"/>
  <c r="P80" i="91"/>
  <c r="O84" i="91"/>
  <c r="P84" i="91"/>
  <c r="O88" i="91"/>
  <c r="P88" i="91"/>
  <c r="O92" i="91"/>
  <c r="P92" i="91" s="1"/>
  <c r="O96" i="91"/>
  <c r="P96" i="91"/>
  <c r="O100" i="91"/>
  <c r="P100" i="91"/>
  <c r="O104" i="91"/>
  <c r="P104" i="91"/>
  <c r="O108" i="91"/>
  <c r="P108" i="91" s="1"/>
  <c r="O112" i="91"/>
  <c r="P112" i="91"/>
  <c r="O116" i="91"/>
  <c r="P116" i="91"/>
  <c r="O117" i="89"/>
  <c r="P117" i="89" s="1"/>
  <c r="O35" i="89"/>
  <c r="P35" i="89"/>
  <c r="O63" i="89"/>
  <c r="P63" i="89"/>
  <c r="O77" i="89"/>
  <c r="P77" i="89" s="1"/>
  <c r="O97" i="89"/>
  <c r="P97" i="89" s="1"/>
  <c r="O33" i="89"/>
  <c r="P33" i="89"/>
  <c r="O101" i="89"/>
  <c r="P101" i="89" s="1"/>
  <c r="O18" i="89"/>
  <c r="P18" i="89"/>
  <c r="O98" i="89"/>
  <c r="P98" i="89"/>
  <c r="O110" i="89"/>
  <c r="P110" i="89"/>
  <c r="O20" i="89"/>
  <c r="P20" i="89"/>
  <c r="O30" i="89"/>
  <c r="P30" i="89"/>
  <c r="O115" i="89"/>
  <c r="P115" i="89" s="1"/>
  <c r="O16" i="89"/>
  <c r="P16" i="89"/>
  <c r="O19" i="89"/>
  <c r="P19" i="89"/>
  <c r="O102" i="89"/>
  <c r="P102" i="89"/>
  <c r="O106" i="89"/>
  <c r="P106" i="89"/>
  <c r="O107" i="89"/>
  <c r="P107" i="89" s="1"/>
  <c r="O111" i="89"/>
  <c r="P111" i="89" s="1"/>
  <c r="O114" i="89"/>
  <c r="P114" i="89"/>
  <c r="O31" i="89"/>
  <c r="P31" i="89"/>
  <c r="O44" i="89"/>
  <c r="P44" i="89"/>
  <c r="O64" i="89"/>
  <c r="P64" i="89"/>
  <c r="O75" i="89"/>
  <c r="P75" i="89"/>
  <c r="O80" i="89"/>
  <c r="P80" i="89"/>
  <c r="O84" i="89"/>
  <c r="P84" i="89" s="1"/>
  <c r="O95" i="89"/>
  <c r="P95" i="89"/>
  <c r="O99" i="89"/>
  <c r="P99" i="89" s="1"/>
  <c r="O43" i="89"/>
  <c r="P43" i="89"/>
  <c r="O59" i="89"/>
  <c r="P59" i="89"/>
  <c r="O74" i="89"/>
  <c r="P74" i="89"/>
  <c r="O94" i="89"/>
  <c r="P94" i="89"/>
  <c r="O54" i="89"/>
  <c r="P54" i="89"/>
  <c r="O93" i="89"/>
  <c r="P93" i="89"/>
  <c r="O100" i="89"/>
  <c r="P100" i="89" s="1"/>
  <c r="O105" i="89"/>
  <c r="P105" i="89" s="1"/>
  <c r="O109" i="89"/>
  <c r="P109" i="89"/>
  <c r="O113" i="89"/>
  <c r="P113" i="89"/>
  <c r="O116" i="89"/>
  <c r="P116" i="89" s="1"/>
  <c r="O45" i="89"/>
  <c r="P45" i="89"/>
  <c r="O60" i="89"/>
  <c r="P60" i="89"/>
  <c r="O76" i="89"/>
  <c r="P76" i="89"/>
  <c r="O88" i="89"/>
  <c r="P88" i="89"/>
  <c r="O96" i="89"/>
  <c r="P96" i="89" s="1"/>
  <c r="O104" i="89"/>
  <c r="P104" i="89" s="1"/>
  <c r="O108" i="89"/>
  <c r="P108" i="89"/>
  <c r="O112" i="89"/>
  <c r="P112" i="89"/>
  <c r="O38" i="93" l="1"/>
  <c r="P38" i="93" s="1"/>
  <c r="O100" i="93"/>
  <c r="P100" i="93" s="1"/>
  <c r="O86" i="93"/>
  <c r="P86" i="93" s="1"/>
  <c r="O54" i="93"/>
  <c r="P54" i="93" s="1"/>
  <c r="O67" i="93"/>
  <c r="P67" i="93" s="1"/>
  <c r="O109" i="93"/>
  <c r="P109" i="93" s="1"/>
  <c r="O113" i="93"/>
  <c r="P113" i="93" s="1"/>
  <c r="O55" i="93"/>
  <c r="P55" i="93" s="1"/>
  <c r="O39" i="93"/>
  <c r="P39" i="93" s="1"/>
  <c r="O71" i="93"/>
  <c r="P71" i="93" s="1"/>
  <c r="O133" i="93"/>
  <c r="P133" i="93" s="1"/>
  <c r="O117" i="93"/>
  <c r="P117" i="93" s="1"/>
  <c r="O101" i="93"/>
  <c r="P101" i="93" s="1"/>
  <c r="O23" i="93"/>
  <c r="P23" i="93" s="1"/>
  <c r="O87" i="93"/>
  <c r="P87" i="93" s="1"/>
  <c r="O35" i="93"/>
  <c r="P35" i="93" s="1"/>
  <c r="O65" i="93"/>
  <c r="P65" i="93" s="1"/>
  <c r="O19" i="93"/>
  <c r="P19" i="93" s="1"/>
  <c r="O29" i="93"/>
  <c r="P29" i="93" s="1"/>
  <c r="O47" i="93"/>
  <c r="P47" i="93" s="1"/>
  <c r="O75" i="93"/>
  <c r="P75" i="93" s="1"/>
  <c r="O89" i="93"/>
  <c r="P89" i="93" s="1"/>
  <c r="O115" i="93"/>
  <c r="P115" i="93" s="1"/>
  <c r="O129" i="93"/>
  <c r="P129" i="93" s="1"/>
  <c r="O11" i="93"/>
  <c r="P11" i="93" s="1"/>
  <c r="O10" i="93"/>
  <c r="P10" i="93" s="1"/>
  <c r="O18" i="93"/>
  <c r="P18" i="93" s="1"/>
  <c r="O28" i="93"/>
  <c r="P28" i="93" s="1"/>
  <c r="O36" i="93"/>
  <c r="P36" i="93" s="1"/>
  <c r="O37" i="93"/>
  <c r="P37" i="93" s="1"/>
  <c r="O56" i="93"/>
  <c r="P56" i="93" s="1"/>
  <c r="O57" i="93"/>
  <c r="P57" i="93" s="1"/>
  <c r="O64" i="93"/>
  <c r="P64" i="93" s="1"/>
  <c r="O111" i="93"/>
  <c r="P111" i="93" s="1"/>
  <c r="O125" i="93"/>
  <c r="P125" i="93" s="1"/>
  <c r="O8" i="93"/>
  <c r="P8" i="93" s="1"/>
  <c r="O12" i="93"/>
  <c r="P12" i="93" s="1"/>
  <c r="O13" i="93"/>
  <c r="P13" i="93" s="1"/>
  <c r="O14" i="93"/>
  <c r="P14" i="93" s="1"/>
  <c r="O16" i="93"/>
  <c r="P16" i="93" s="1"/>
  <c r="O20" i="93"/>
  <c r="P20" i="93" s="1"/>
  <c r="O21" i="93"/>
  <c r="P21" i="93" s="1"/>
  <c r="O24" i="93"/>
  <c r="P24" i="93" s="1"/>
  <c r="O26" i="93"/>
  <c r="P26" i="93" s="1"/>
  <c r="O30" i="93"/>
  <c r="P30" i="93" s="1"/>
  <c r="O31" i="93"/>
  <c r="P31" i="93" s="1"/>
  <c r="O32" i="93"/>
  <c r="P32" i="93" s="1"/>
  <c r="O34" i="93"/>
  <c r="P34" i="93" s="1"/>
  <c r="O40" i="93"/>
  <c r="P40" i="93" s="1"/>
  <c r="O41" i="93"/>
  <c r="P41" i="93" s="1"/>
  <c r="O42" i="93"/>
  <c r="P42" i="93" s="1"/>
  <c r="O44" i="93"/>
  <c r="P44" i="93" s="1"/>
  <c r="O45" i="93"/>
  <c r="P45" i="93" s="1"/>
  <c r="O48" i="93"/>
  <c r="P48" i="93" s="1"/>
  <c r="O49" i="93"/>
  <c r="P49" i="93" s="1"/>
  <c r="O50" i="93"/>
  <c r="P50" i="93" s="1"/>
  <c r="O52" i="93"/>
  <c r="P52" i="93" s="1"/>
  <c r="O53" i="93"/>
  <c r="P53" i="93" s="1"/>
  <c r="O58" i="93"/>
  <c r="P58" i="93" s="1"/>
  <c r="O59" i="93"/>
  <c r="P59" i="93" s="1"/>
  <c r="O60" i="93"/>
  <c r="P60" i="93" s="1"/>
  <c r="O62" i="93"/>
  <c r="P62" i="93" s="1"/>
  <c r="O63" i="93"/>
  <c r="P63" i="93" s="1"/>
  <c r="O66" i="93"/>
  <c r="P66" i="93" s="1"/>
  <c r="O68" i="93"/>
  <c r="P68" i="93" s="1"/>
  <c r="O72" i="93"/>
  <c r="P72" i="93" s="1"/>
  <c r="O73" i="93"/>
  <c r="P73" i="93" s="1"/>
  <c r="O76" i="93"/>
  <c r="P76" i="93" s="1"/>
  <c r="O77" i="93"/>
  <c r="P77" i="93" s="1"/>
  <c r="O78" i="93"/>
  <c r="P78" i="93" s="1"/>
  <c r="O80" i="93"/>
  <c r="P80" i="93" s="1"/>
  <c r="O81" i="93"/>
  <c r="P81" i="93" s="1"/>
  <c r="O93" i="93"/>
  <c r="P93" i="93" s="1"/>
  <c r="O97" i="93"/>
  <c r="P97" i="93" s="1"/>
  <c r="O103" i="93"/>
  <c r="P103" i="93" s="1"/>
  <c r="O107" i="93"/>
  <c r="P107" i="93" s="1"/>
  <c r="O121" i="93"/>
  <c r="P121" i="93" s="1"/>
  <c r="O15" i="93"/>
  <c r="P15" i="93" s="1"/>
  <c r="O25" i="93"/>
  <c r="P25" i="93" s="1"/>
  <c r="O33" i="93"/>
  <c r="P33" i="93" s="1"/>
  <c r="O43" i="93"/>
  <c r="P43" i="93" s="1"/>
  <c r="O51" i="93"/>
  <c r="P51" i="93" s="1"/>
  <c r="O61" i="93"/>
  <c r="P61" i="93" s="1"/>
  <c r="O69" i="93"/>
  <c r="P69" i="93" s="1"/>
  <c r="O79" i="93"/>
  <c r="P79" i="93" s="1"/>
  <c r="O83" i="93"/>
  <c r="P83" i="93" s="1"/>
  <c r="O9" i="93"/>
  <c r="P9" i="93" s="1"/>
  <c r="O17" i="93"/>
  <c r="P17" i="93" s="1"/>
  <c r="O27" i="93"/>
  <c r="P27" i="93" s="1"/>
  <c r="O74" i="93"/>
  <c r="P74" i="93" s="1"/>
  <c r="O46" i="93"/>
  <c r="P46" i="93" s="1"/>
  <c r="O82" i="93"/>
  <c r="P82" i="93" s="1"/>
  <c r="O88" i="93"/>
  <c r="P88" i="93" s="1"/>
  <c r="O92" i="93"/>
  <c r="P92" i="93" s="1"/>
  <c r="O96" i="93"/>
  <c r="P96" i="93" s="1"/>
  <c r="O102" i="93"/>
  <c r="P102" i="93" s="1"/>
  <c r="O106" i="93"/>
  <c r="P106" i="93" s="1"/>
  <c r="O110" i="93"/>
  <c r="P110" i="93" s="1"/>
  <c r="O114" i="93"/>
  <c r="P114" i="93" s="1"/>
  <c r="O120" i="93"/>
  <c r="P120" i="93" s="1"/>
  <c r="O124" i="93"/>
  <c r="P124" i="93" s="1"/>
  <c r="O128" i="93"/>
  <c r="P128" i="93" s="1"/>
  <c r="O85" i="93"/>
  <c r="P85" i="93" s="1"/>
  <c r="O91" i="93"/>
  <c r="P91" i="93" s="1"/>
  <c r="O95" i="93"/>
  <c r="P95" i="93" s="1"/>
  <c r="O99" i="93"/>
  <c r="P99" i="93" s="1"/>
  <c r="O105" i="93"/>
  <c r="P105" i="93" s="1"/>
  <c r="O119" i="93"/>
  <c r="P119" i="93" s="1"/>
  <c r="O123" i="93"/>
  <c r="P123" i="93" s="1"/>
  <c r="O127" i="93"/>
  <c r="P127" i="93" s="1"/>
  <c r="O131" i="93"/>
  <c r="P131" i="93" s="1"/>
  <c r="O84" i="93"/>
  <c r="P84" i="93" s="1"/>
  <c r="O90" i="93"/>
  <c r="P90" i="93" s="1"/>
  <c r="O94" i="93"/>
  <c r="P94" i="93" s="1"/>
  <c r="O98" i="93"/>
  <c r="P98" i="93" s="1"/>
  <c r="O104" i="93"/>
  <c r="P104" i="93" s="1"/>
  <c r="O108" i="93"/>
  <c r="P108" i="93" s="1"/>
  <c r="O112" i="93"/>
  <c r="P112" i="93" s="1"/>
  <c r="O118" i="93"/>
  <c r="P118" i="93" s="1"/>
  <c r="O122" i="93"/>
  <c r="P122" i="93" s="1"/>
  <c r="O126" i="93"/>
  <c r="P126" i="93" s="1"/>
  <c r="O130" i="93"/>
  <c r="P130" i="9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9E75F109-2E1D-6240-A087-D7C1C6A41A9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7F19272A-FEE2-6243-ACCF-1A628D223E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927B6EEF-2B5C-5844-9C82-AFDAF8B9045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AC024925-042B-254D-9A12-C64C58F948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A812C608-FF25-FC48-B7C7-E4B2546DE3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2A24887A-4748-E64F-8733-340873A401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8EA12459-C75E-F54C-8097-E0B6327000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Based on 4 months peak and 2 months shoulder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O27" authorId="0" shapeId="0" xr:uid="{49C5FFCF-5650-694B-B09E-AE7A45856F7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Based on 4 months peak and 2 months shoulder</t>
        </r>
        <r>
          <rPr>
            <sz val="10"/>
            <color rgb="FF000000"/>
            <rFont val="Arial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D596B3AD-ECA8-9041-BEDF-7A8D1AA88E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C0910F05-6961-AD4B-8D56-EFDF4E5F7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C849E62E-5FEF-4E45-BB45-319A22C829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38B926BE-C2EB-9E46-A018-7FABC34662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peak and 2 months shoulder</t>
        </r>
      </text>
    </comment>
    <comment ref="O25" authorId="0" shapeId="0" xr:uid="{4349FF90-13EC-B94B-9785-03CB4FB440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Based on 4 months peak and 2 months shoulder</t>
        </r>
        <r>
          <rPr>
            <sz val="10"/>
            <color rgb="FF000000"/>
            <rFont val="Arial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A6C41F01-F838-4546-A474-FCE12DEF66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F71646DF-B88B-064B-885E-37E3D34DEE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B2BB2B05-3B93-D04A-93E9-766983C5C12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B4C02C65-BA5C-C94A-A290-87D7C8F85A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peak and 2 months shoulder</t>
        </r>
      </text>
    </comment>
    <comment ref="O25" authorId="0" shapeId="0" xr:uid="{F45D55C1-777D-0C4D-9F5F-40BBBB51E9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Based on 4 months peak and 2 months shoulder</t>
        </r>
        <r>
          <rPr>
            <sz val="10"/>
            <color rgb="FF000000"/>
            <rFont val="Arial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4DDD8C8F-09F5-4D4F-ACE7-FBD6504A06A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26E959FA-862C-A246-83ED-8D8B388CED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DDB763E0-9283-8C44-880F-2B5F1FE5B6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74881A1D-9A00-3A4A-8DCE-F3D241D2A8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Price based on 4 winter months and 2 shoulder months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O25" authorId="0" shapeId="0" xr:uid="{F0C76CBA-2057-7D4C-9D2E-B4431F250D7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Price based on 4 winter months and 2 shoulder months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912373C2-F6ED-FD41-AD01-0833F4A14EC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F4CF305A-7BD2-BF4D-B451-4928B6BEA5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3ECAED5C-45C7-8E47-B293-65C4B9CE6BB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U11" authorId="0" shapeId="0" xr:uid="{162D13AF-13EB-5D4B-9492-1596A816FA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off peak @2.88 cents and 2 months shoulder @ 3 cents</t>
        </r>
      </text>
    </comment>
    <comment ref="V11" authorId="0" shapeId="0" xr:uid="{6C1E56D9-F68B-6C45-BA34-A8E09864C78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@2.6 cents and 2 months shoulder @ 2.68 cents
</t>
        </r>
      </text>
    </comment>
    <comment ref="W11" authorId="0" shapeId="0" xr:uid="{19A09F4D-4B8F-0142-8D36-0E995CCFF9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@2.27 cents and 2 months shoulder @ 2.31 cents
</t>
        </r>
      </text>
    </comment>
    <comment ref="X11" authorId="0" shapeId="0" xr:uid="{A4E865D4-016C-0C4A-AB1E-3CD7356920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@2.08 cents and 2 months shoulder @ 2.1 cents
</t>
        </r>
      </text>
    </comment>
    <comment ref="Y11" authorId="0" shapeId="0" xr:uid="{3CCBA20B-C17B-CD40-B0E7-A23F08DC5A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@2.04 cents and 2 months shoulder @ 2.06 cents
</t>
        </r>
      </text>
    </comment>
    <comment ref="U27" authorId="0" shapeId="0" xr:uid="{D1D2D356-7E82-D54A-A411-E7486C6704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off peak @2.88 cents and 2 months shoulder @ 3 cents</t>
        </r>
      </text>
    </comment>
    <comment ref="V27" authorId="0" shapeId="0" xr:uid="{CFFC8EE6-CC3F-FA4D-82C9-96F4E59173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@2.6 cents and 2 months shoulder @ 2.68 cents
</t>
        </r>
      </text>
    </comment>
    <comment ref="W27" authorId="0" shapeId="0" xr:uid="{5024FE9A-1FC9-9848-8F29-9142A0E1FC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@2.27 cents and 2 months shoulder @ 2.31 cents
</t>
        </r>
      </text>
    </comment>
    <comment ref="X27" authorId="0" shapeId="0" xr:uid="{4DDC1534-C961-7149-8477-A383957C883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@2.08 cents and 2 months shoulder @ 2.1 cents
</t>
        </r>
      </text>
    </comment>
    <comment ref="Y27" authorId="0" shapeId="0" xr:uid="{46D3ECD7-E302-CD47-A5DB-E5D9BB11D7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@2.04 cents and 2 months shoulder @ 2.06 cents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DAE34813-521F-D44A-AD78-CCC763EC9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791D0538-B57B-384D-AA81-FD467E2E32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F379F0A2-0F8A-0349-B9D2-9131FAF94C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U11" authorId="0" shapeId="0" xr:uid="{237D71DC-2D13-7B43-BC20-1FA4D2308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off peak @2.88 cents and 2 months shoulder @ 3 cents</t>
        </r>
      </text>
    </comment>
    <comment ref="V11" authorId="0" shapeId="0" xr:uid="{AAD9DAB5-128E-B946-BF2E-6DC3FF66064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@2.6 cents and 2 months shoulder @ 2.68 cents
</t>
        </r>
      </text>
    </comment>
    <comment ref="W11" authorId="0" shapeId="0" xr:uid="{B3938CE8-F23F-744A-BE07-4F0B1CDF157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@2.27 cents and 2 months shoulder @ 2.31 cents
</t>
        </r>
      </text>
    </comment>
    <comment ref="X11" authorId="0" shapeId="0" xr:uid="{01DC4B28-5B93-1F46-B4CF-C762E2314F9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@2.08 cents and 2 months shoulder @ 2.1 cents
</t>
        </r>
      </text>
    </comment>
    <comment ref="Y11" authorId="0" shapeId="0" xr:uid="{36C34318-C47A-6943-9AC2-A3E56F80B3E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@2.04 cents and 2 months shoulder @ 2.06 cents
</t>
        </r>
      </text>
    </comment>
    <comment ref="U27" authorId="0" shapeId="0" xr:uid="{89FB82AF-DBB3-644B-A683-7829A64811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on 4 months off peak @2.88 cents and 2 months shoulder @ 3 cents</t>
        </r>
      </text>
    </comment>
    <comment ref="V27" authorId="0" shapeId="0" xr:uid="{D7380C90-25AF-B942-A662-FDA3C003C5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@2.6 cents and 2 months shoulder @ 2.68 cents
</t>
        </r>
      </text>
    </comment>
    <comment ref="W27" authorId="0" shapeId="0" xr:uid="{0620D4AE-BA60-CF4F-8D46-94BE95309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@2.27 cents and 2 months shoulder @ 2.31 cents
</t>
        </r>
      </text>
    </comment>
    <comment ref="X27" authorId="0" shapeId="0" xr:uid="{53FA4FC7-C802-5A47-B591-E474F10C41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@2.08 cents and 2 months shoulder @ 2.1 cents
</t>
        </r>
      </text>
    </comment>
    <comment ref="Y27" authorId="0" shapeId="0" xr:uid="{44109230-D943-E740-B5EE-2D3CFD63265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Based on 4 months off peak @2.04 cents and 2 months shoulder @ 2.06 cents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F4BAD849-8D7D-1B48-8503-E0CDF67708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7EB60A68-49A9-5E4C-B0B9-E21B40517C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D6946D36-FE8D-C049-B470-A34BF23EBC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DB4B0868-D07B-E540-8D1A-1A7A3800B9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11" authorId="0" shapeId="0" xr:uid="{07C3D526-9664-FF44-AB15-DCC34F2C0E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Q11" authorId="0" shapeId="0" xr:uid="{FE847EE7-37F3-F441-8E66-2540DEF11E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R11" authorId="0" shapeId="0" xr:uid="{A7148693-5F13-C741-81E1-EC5A414C99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S11" authorId="0" shapeId="0" xr:uid="{AA89CA1C-B6AF-7B40-9D58-E3D4473667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O25" authorId="0" shapeId="0" xr:uid="{BA4DE977-56D1-CE44-9C4A-9F48709B51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25" authorId="0" shapeId="0" xr:uid="{5986A6D2-8FAE-1B4E-900A-CD1F5F7170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Q25" authorId="0" shapeId="0" xr:uid="{8AE2D6FA-3C9B-5640-BB26-89EAB31501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R25" authorId="0" shapeId="0" xr:uid="{3DE96F08-F41A-D14A-9324-8587776A27A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S25" authorId="0" shapeId="0" xr:uid="{FFCA2601-66AF-9B4B-AB40-6898ECF768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1" authorId="0" shapeId="0" xr:uid="{71841500-E67F-824C-95BD-C757C4C72A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
</t>
        </r>
        <r>
          <rPr>
            <sz val="10"/>
            <color rgb="FF000000"/>
            <rFont val="Arial"/>
            <family val="2"/>
          </rPr>
          <t xml:space="preserve">(eg. 3000 + 3000 = 6000)
</t>
        </r>
      </text>
    </comment>
    <comment ref="L1" authorId="0" shapeId="0" xr:uid="{B1B1B2AC-B830-C441-BFFC-8FEE2D16DA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
</t>
        </r>
        <r>
          <rPr>
            <sz val="10"/>
            <color rgb="FF000000"/>
            <rFont val="Arial"/>
            <family val="2"/>
          </rPr>
          <t xml:space="preserve">(eg. 3000 + 3000 + 3000 = 9000)
</t>
        </r>
      </text>
    </comment>
    <comment ref="M1" authorId="0" shapeId="0" xr:uid="{898987EF-1F00-0249-9E33-4680351B7E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Step 1 + step 2 + step 3 + step 4
</t>
        </r>
        <r>
          <rPr>
            <sz val="10"/>
            <color rgb="FF000000"/>
            <rFont val="Arial"/>
            <family val="2"/>
          </rPr>
          <t xml:space="preserve">(eg. 3000 + 3000 + 3000 + 6000 = 15000)
</t>
        </r>
      </text>
    </comment>
    <comment ref="O11" authorId="0" shapeId="0" xr:uid="{00E04816-8D9F-D144-8269-D9051435F3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11" authorId="0" shapeId="0" xr:uid="{012363FD-E8E6-E240-BE9D-250CE73C327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Q11" authorId="0" shapeId="0" xr:uid="{DED561CB-513F-BB44-90A7-9F99241E6F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R11" authorId="0" shapeId="0" xr:uid="{87FD9A06-0FBD-714F-B2A7-2A2CC36D09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S11" authorId="0" shapeId="0" xr:uid="{7A3D5272-A575-BD45-A7DF-492A043C07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O25" authorId="0" shapeId="0" xr:uid="{6D72C22C-4405-1A44-8445-7294E2B663C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Price based on 4 winter months and 2 shoulder months</t>
        </r>
      </text>
    </comment>
    <comment ref="P25" authorId="0" shapeId="0" xr:uid="{A4B3CCB5-F9A1-2843-A6F6-FA633BE667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Q25" authorId="0" shapeId="0" xr:uid="{A671FD17-AF65-2A49-93CB-E3F80A20DD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R25" authorId="0" shapeId="0" xr:uid="{AA22E6AD-53E1-3E40-B12A-54DFDAB4AA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  <comment ref="S25" authorId="0" shapeId="0" xr:uid="{194208A0-7E56-1D45-AE09-31F7D1CA85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Price based on 4 winter months and 2 shoulder months
</t>
        </r>
      </text>
    </comment>
  </commentList>
</comments>
</file>

<file path=xl/sharedStrings.xml><?xml version="1.0" encoding="utf-8"?>
<sst xmlns="http://schemas.openxmlformats.org/spreadsheetml/2006/main" count="19943" uniqueCount="1260">
  <si>
    <t>July 2018</t>
  </si>
  <si>
    <t>Envestra North</t>
    <phoneticPr fontId="4" type="noConversion"/>
  </si>
  <si>
    <t>GloBird</t>
  </si>
  <si>
    <t>VIC</t>
    <phoneticPr fontId="4" type="noConversion"/>
  </si>
  <si>
    <t>Powershop</t>
  </si>
  <si>
    <t>Multinet 1</t>
  </si>
  <si>
    <t>Bi-monthly</t>
  </si>
  <si>
    <t>Multinet 1</t>
    <phoneticPr fontId="4" type="noConversion"/>
  </si>
  <si>
    <t>Multinet 2</t>
    <phoneticPr fontId="4" type="noConversion"/>
  </si>
  <si>
    <t>Envestra Central 1</t>
    <phoneticPr fontId="4" type="noConversion"/>
  </si>
  <si>
    <t>Ausnet West</t>
    <phoneticPr fontId="4" type="noConversion"/>
  </si>
  <si>
    <t>Ausnet Central 1</t>
    <phoneticPr fontId="4" type="noConversion"/>
  </si>
  <si>
    <t>January 2019</t>
  </si>
  <si>
    <t>VIC</t>
    <phoneticPr fontId="0" type="noConversion"/>
  </si>
  <si>
    <t>Multinet 1</t>
    <phoneticPr fontId="0" type="noConversion"/>
  </si>
  <si>
    <t>AGL</t>
    <phoneticPr fontId="0" type="noConversion"/>
  </si>
  <si>
    <t>Standing Offer</t>
    <phoneticPr fontId="0" type="noConversion"/>
  </si>
  <si>
    <t>bi-monthly</t>
    <phoneticPr fontId="3" type="noConversion"/>
  </si>
  <si>
    <t>y</t>
    <phoneticPr fontId="0" type="noConversion"/>
  </si>
  <si>
    <t>w</t>
    <phoneticPr fontId="0" type="noConversion"/>
  </si>
  <si>
    <t>Alinta Energy</t>
    <phoneticPr fontId="0" type="noConversion"/>
  </si>
  <si>
    <t>Covau</t>
    <phoneticPr fontId="0" type="noConversion"/>
  </si>
  <si>
    <t>EnergyAustralia</t>
    <phoneticPr fontId="0" type="noConversion"/>
  </si>
  <si>
    <t>n</t>
    <phoneticPr fontId="0" type="noConversion"/>
  </si>
  <si>
    <t>Momentum Energy</t>
    <phoneticPr fontId="0" type="noConversion"/>
  </si>
  <si>
    <t>Multinet 2</t>
    <phoneticPr fontId="0" type="noConversion"/>
  </si>
  <si>
    <t>Envestra North</t>
    <phoneticPr fontId="0" type="noConversion"/>
  </si>
  <si>
    <t>Envestra Central 1</t>
    <phoneticPr fontId="0" type="noConversion"/>
  </si>
  <si>
    <t>Ausnet West</t>
    <phoneticPr fontId="0" type="noConversion"/>
  </si>
  <si>
    <t>Ausnet Central 1</t>
    <phoneticPr fontId="0" type="noConversion"/>
  </si>
  <si>
    <t>Sumo Power</t>
    <phoneticPr fontId="0" type="noConversion"/>
  </si>
  <si>
    <t>VIC</t>
    <phoneticPr fontId="5" type="noConversion"/>
  </si>
  <si>
    <t>Multinet 1</t>
    <phoneticPr fontId="5" type="noConversion"/>
  </si>
  <si>
    <t>Multinet 1</t>
    <phoneticPr fontId="5" type="noConversion"/>
  </si>
  <si>
    <t>Multinet 1</t>
    <phoneticPr fontId="5" type="noConversion"/>
  </si>
  <si>
    <t>Multinet 2</t>
    <phoneticPr fontId="5" type="noConversion"/>
  </si>
  <si>
    <t>Multinet 2</t>
    <phoneticPr fontId="5" type="noConversion"/>
  </si>
  <si>
    <t>Envestra North</t>
    <phoneticPr fontId="5" type="noConversion"/>
  </si>
  <si>
    <t>Envestra North</t>
    <phoneticPr fontId="5" type="noConversion"/>
  </si>
  <si>
    <t>Envestra Central 1</t>
    <phoneticPr fontId="5" type="noConversion"/>
  </si>
  <si>
    <t>Ausnet West</t>
    <phoneticPr fontId="5" type="noConversion"/>
  </si>
  <si>
    <t>Ausnet Central 1</t>
    <phoneticPr fontId="5" type="noConversion"/>
  </si>
  <si>
    <t>AGL</t>
    <phoneticPr fontId="5" type="noConversion"/>
  </si>
  <si>
    <t>Alinta Energy</t>
    <phoneticPr fontId="5" type="noConversion"/>
  </si>
  <si>
    <t>Click Energy</t>
    <phoneticPr fontId="5" type="noConversion"/>
  </si>
  <si>
    <t>Covau</t>
    <phoneticPr fontId="5" type="noConversion"/>
  </si>
  <si>
    <t>Dodo Power &amp; Gas</t>
    <phoneticPr fontId="5" type="noConversion"/>
  </si>
  <si>
    <t>EnergyAustralia</t>
    <phoneticPr fontId="5" type="noConversion"/>
  </si>
  <si>
    <t>Lumo Energy</t>
    <phoneticPr fontId="5" type="noConversion"/>
  </si>
  <si>
    <t>Momentum Energy</t>
    <phoneticPr fontId="5" type="noConversion"/>
  </si>
  <si>
    <t>Origin Energy</t>
    <phoneticPr fontId="5" type="noConversion"/>
  </si>
  <si>
    <t>Red Energy</t>
    <phoneticPr fontId="5" type="noConversion"/>
  </si>
  <si>
    <t>Simply Energy</t>
    <phoneticPr fontId="5" type="noConversion"/>
  </si>
  <si>
    <t>Sumo Power</t>
    <phoneticPr fontId="8" type="noConversion"/>
  </si>
  <si>
    <t>Amaysim</t>
  </si>
  <si>
    <t>bi-monthly</t>
    <phoneticPr fontId="20" type="noConversion"/>
  </si>
  <si>
    <t>y</t>
    <phoneticPr fontId="5" type="noConversion"/>
  </si>
  <si>
    <t>w</t>
    <phoneticPr fontId="5" type="noConversion"/>
  </si>
  <si>
    <t>y</t>
    <phoneticPr fontId="5" type="noConversion"/>
  </si>
  <si>
    <t>w</t>
    <phoneticPr fontId="5" type="noConversion"/>
  </si>
  <si>
    <t>w</t>
    <phoneticPr fontId="5" type="noConversion"/>
  </si>
  <si>
    <t>y</t>
    <phoneticPr fontId="5" type="noConversion"/>
  </si>
  <si>
    <t>y</t>
    <phoneticPr fontId="5" type="noConversion"/>
  </si>
  <si>
    <t>n</t>
    <phoneticPr fontId="5" type="noConversion"/>
  </si>
  <si>
    <t>y</t>
    <phoneticPr fontId="5" type="noConversion"/>
  </si>
  <si>
    <t>w</t>
    <phoneticPr fontId="5" type="noConversion"/>
  </si>
  <si>
    <t>y</t>
    <phoneticPr fontId="5" type="noConversion"/>
  </si>
  <si>
    <t>n</t>
    <phoneticPr fontId="5" type="noConversion"/>
  </si>
  <si>
    <t>n</t>
    <phoneticPr fontId="5" type="noConversion"/>
  </si>
  <si>
    <t>n</t>
    <phoneticPr fontId="5" type="noConversion"/>
  </si>
  <si>
    <t>y</t>
    <phoneticPr fontId="5" type="noConversion"/>
  </si>
  <si>
    <t>w</t>
    <phoneticPr fontId="5" type="noConversion"/>
  </si>
  <si>
    <t>n</t>
    <phoneticPr fontId="5" type="noConversion"/>
  </si>
  <si>
    <t>n</t>
    <phoneticPr fontId="5" type="noConversion"/>
  </si>
  <si>
    <t>n</t>
    <phoneticPr fontId="5" type="noConversion"/>
  </si>
  <si>
    <t>w</t>
    <phoneticPr fontId="5" type="noConversion"/>
  </si>
  <si>
    <t>w</t>
    <phoneticPr fontId="5" type="noConversion"/>
  </si>
  <si>
    <t>Report 16: Victorian Energy Prices January 2018, An update-report (February 2018)</t>
  </si>
  <si>
    <t>Sumo Power</t>
  </si>
  <si>
    <t>S435</t>
  </si>
  <si>
    <t>S424</t>
  </si>
  <si>
    <t>Malvern</t>
  </si>
  <si>
    <t>G52</t>
    <phoneticPr fontId="3" type="noConversion"/>
  </si>
  <si>
    <t>Simply</t>
    <phoneticPr fontId="3" type="noConversion"/>
  </si>
  <si>
    <t>Envestra</t>
  </si>
  <si>
    <t>Kew East</t>
  </si>
  <si>
    <t>Pyalong</t>
  </si>
  <si>
    <t>Retail Standing Offers July 2013 (inc GST)</t>
    <phoneticPr fontId="17" type="noConversion"/>
  </si>
  <si>
    <t>DISCLAIMER:</t>
  </si>
  <si>
    <t>Coolaroo</t>
  </si>
  <si>
    <t>TRU</t>
    <phoneticPr fontId="3" type="noConversion"/>
  </si>
  <si>
    <t>Hurstbridge</t>
  </si>
  <si>
    <t>Nyora</t>
  </si>
  <si>
    <t>ID</t>
  </si>
  <si>
    <t>Timestamp</t>
    <phoneticPr fontId="17" type="noConversion"/>
  </si>
  <si>
    <t>6th off-peak rate (c/MJ)</t>
    <phoneticPr fontId="17" type="noConversion"/>
  </si>
  <si>
    <t>1st shoulder rate (c/MJ)</t>
    <phoneticPr fontId="17" type="noConversion"/>
  </si>
  <si>
    <t>2nd shoulder rate (c/MJ)</t>
    <phoneticPr fontId="17" type="noConversion"/>
  </si>
  <si>
    <t>3rd shoulder rate (c/MJ)</t>
    <phoneticPr fontId="17" type="noConversion"/>
  </si>
  <si>
    <t>4th shoulder rate (c/MJ)</t>
    <phoneticPr fontId="17" type="noConversion"/>
  </si>
  <si>
    <t>5th shoulder rate (c/MJ)</t>
    <phoneticPr fontId="17" type="noConversion"/>
  </si>
  <si>
    <t>1st step (MJ)</t>
    <phoneticPr fontId="17" type="noConversion"/>
  </si>
  <si>
    <t>2nd step (MJ)</t>
    <phoneticPr fontId="17" type="noConversion"/>
  </si>
  <si>
    <t>3rd step (MJ)</t>
    <phoneticPr fontId="17" type="noConversion"/>
  </si>
  <si>
    <t>4th step (MJ)</t>
    <phoneticPr fontId="17" type="noConversion"/>
  </si>
  <si>
    <t>5th step (MJ)</t>
    <phoneticPr fontId="17" type="noConversion"/>
  </si>
  <si>
    <t>1st peak rate (c/MJ)</t>
    <phoneticPr fontId="17" type="noConversion"/>
  </si>
  <si>
    <t>The main purpose of this workbook is to provide consumer advocates with a tool to track and analyse</t>
  </si>
  <si>
    <t>Herne Hill</t>
  </si>
  <si>
    <t>January 2017</t>
  </si>
  <si>
    <r>
      <t xml:space="preserve">Report 1: </t>
    </r>
    <r>
      <rPr>
        <sz val="10"/>
        <rFont val="Arial"/>
        <family val="2"/>
      </rPr>
      <t>Victorian Energy Prices July 2008- July 2010</t>
    </r>
    <r>
      <rPr>
        <sz val="10"/>
        <rFont val="Arial"/>
        <family val="2"/>
      </rPr>
      <t xml:space="preserve"> (July 2010)   </t>
    </r>
  </si>
  <si>
    <t>Report 14: Victorian Energy Prices January 2017, An update-report (February 2017)</t>
  </si>
  <si>
    <r>
      <t>The reports and the workbooks are available at</t>
    </r>
    <r>
      <rPr>
        <b/>
        <sz val="10"/>
        <rFont val="Arial"/>
        <family val="2"/>
      </rPr>
      <t xml:space="preserve"> www.vinnies.org.au/energy</t>
    </r>
  </si>
  <si>
    <t>S371</t>
  </si>
  <si>
    <t>Click</t>
  </si>
  <si>
    <t xml:space="preserve">Lumo </t>
  </si>
  <si>
    <t xml:space="preserve">Momentum </t>
  </si>
  <si>
    <t xml:space="preserve">Red </t>
  </si>
  <si>
    <t xml:space="preserve">Simply </t>
  </si>
  <si>
    <t>July 2017</t>
  </si>
  <si>
    <t>bi-monthly</t>
    <phoneticPr fontId="20" type="noConversion"/>
  </si>
  <si>
    <t>bi-monthly</t>
    <phoneticPr fontId="20" type="noConversion"/>
  </si>
  <si>
    <t>Report 15: Victorian Energy Prices July 2017, An update-report (October 2017)</t>
  </si>
  <si>
    <t>January 2018</t>
  </si>
  <si>
    <t xml:space="preserve">St Vincent de Paul Society Victoria, Victorian Tariff-Tracking Project, Workbook 2: Gas Standing Offers </t>
  </si>
  <si>
    <t>Noble Park</t>
  </si>
  <si>
    <t>Simply</t>
  </si>
  <si>
    <t>S159</t>
  </si>
  <si>
    <t>Lyndhurst</t>
  </si>
  <si>
    <t>By May Mauseth Johnston, Alviss Consulting Pty Ltd</t>
    <phoneticPr fontId="3" type="noConversion"/>
  </si>
  <si>
    <t>3rd peak rate (c/MJ)</t>
    <phoneticPr fontId="17" type="noConversion"/>
  </si>
  <si>
    <t>4th peak rate (c/MJ)</t>
    <phoneticPr fontId="17" type="noConversion"/>
  </si>
  <si>
    <t>5th peak rate (c/MJ)</t>
    <phoneticPr fontId="17" type="noConversion"/>
  </si>
  <si>
    <t>6th peak rate (c/MJ)</t>
    <phoneticPr fontId="17" type="noConversion"/>
  </si>
  <si>
    <t>1st off-peak rate (c/MJ)</t>
    <phoneticPr fontId="17" type="noConversion"/>
  </si>
  <si>
    <t>2nd off-peak rate (c/MJ)</t>
    <phoneticPr fontId="17" type="noConversion"/>
  </si>
  <si>
    <t>St Vincent de Paul Society Victoria, Victorian Tariff-Tracking Project, Workbook 2: Gas Standing Offers</t>
  </si>
  <si>
    <t>St Albans</t>
  </si>
  <si>
    <t>Upwey</t>
  </si>
  <si>
    <t>S481</t>
  </si>
  <si>
    <t>Glen Waverly</t>
  </si>
  <si>
    <t>Knox City</t>
  </si>
  <si>
    <t>Ferntree Gully</t>
  </si>
  <si>
    <t>S412</t>
    <phoneticPr fontId="3" type="noConversion"/>
  </si>
  <si>
    <t>S417</t>
    <phoneticPr fontId="3" type="noConversion"/>
  </si>
  <si>
    <t>S432</t>
    <phoneticPr fontId="3" type="noConversion"/>
  </si>
  <si>
    <t>S387</t>
    <phoneticPr fontId="3" type="noConversion"/>
  </si>
  <si>
    <t>Click Energy</t>
    <phoneticPr fontId="17" type="noConversion"/>
  </si>
  <si>
    <t>VIC</t>
    <phoneticPr fontId="17" type="noConversion"/>
  </si>
  <si>
    <t>Covau</t>
    <phoneticPr fontId="17" type="noConversion"/>
  </si>
  <si>
    <t>n</t>
    <phoneticPr fontId="17" type="noConversion"/>
  </si>
  <si>
    <t>Dodo Power &amp; Gas</t>
    <phoneticPr fontId="17" type="noConversion"/>
  </si>
  <si>
    <t>y</t>
    <phoneticPr fontId="17" type="noConversion"/>
  </si>
  <si>
    <t>Beveridge</t>
  </si>
  <si>
    <t>Retail Standing Offers January 2009 (inc GST)</t>
  </si>
  <si>
    <t>Barnawartha</t>
  </si>
  <si>
    <t>Wodonga</t>
  </si>
  <si>
    <t>Sorrento</t>
  </si>
  <si>
    <t>Portsea</t>
  </si>
  <si>
    <t>6th shoulder rate (c/MJ)</t>
    <phoneticPr fontId="17" type="noConversion"/>
  </si>
  <si>
    <t>Seasonal? (y/n)</t>
    <phoneticPr fontId="17" type="noConversion"/>
  </si>
  <si>
    <t>Summer or winter peak (s/w)</t>
    <phoneticPr fontId="17" type="noConversion"/>
  </si>
  <si>
    <t>2nd peak rate (c/MJ)</t>
    <phoneticPr fontId="17" type="noConversion"/>
  </si>
  <si>
    <t>Energy Aus</t>
  </si>
  <si>
    <t>Gas retailers:</t>
  </si>
  <si>
    <t>Diggers Rest</t>
  </si>
  <si>
    <t>MacLeod</t>
  </si>
  <si>
    <t>Watsonia</t>
  </si>
  <si>
    <t>TRU</t>
    <phoneticPr fontId="3" type="noConversion"/>
  </si>
  <si>
    <t>2st block (MJ/60 days)</t>
  </si>
  <si>
    <t>Winter bill 2nd block peak</t>
  </si>
  <si>
    <t>3rd off-peak rate (c/MJ)</t>
    <phoneticPr fontId="17" type="noConversion"/>
  </si>
  <si>
    <t>4th off-peak rate (c/MJ)</t>
    <phoneticPr fontId="17" type="noConversion"/>
  </si>
  <si>
    <t>5th off-peak rate (c/MJ)</t>
    <phoneticPr fontId="17" type="noConversion"/>
  </si>
  <si>
    <t>S243</t>
  </si>
  <si>
    <t>January 2016</t>
    <phoneticPr fontId="3" type="noConversion"/>
  </si>
  <si>
    <t>Retail Standing Offers January 2014 (inc GST)</t>
    <phoneticPr fontId="17" type="noConversion"/>
  </si>
  <si>
    <t>Retail Standing Offers January 2014 (inc GST)</t>
    <phoneticPr fontId="17" type="noConversion"/>
  </si>
  <si>
    <t>Covau</t>
    <phoneticPr fontId="17" type="noConversion"/>
  </si>
  <si>
    <t>bi-monthly</t>
    <phoneticPr fontId="17" type="noConversion"/>
  </si>
  <si>
    <t>Envestra Central 2</t>
  </si>
  <si>
    <t>Multinet 2</t>
    <phoneticPr fontId="17" type="noConversion"/>
  </si>
  <si>
    <t>Covau</t>
    <phoneticPr fontId="17" type="noConversion"/>
  </si>
  <si>
    <t>Dodo Power &amp; Gas</t>
    <phoneticPr fontId="17" type="noConversion"/>
  </si>
  <si>
    <t>Origin Energy</t>
    <phoneticPr fontId="17" type="noConversion"/>
  </si>
  <si>
    <t>North Melbourne</t>
  </si>
  <si>
    <t>Ferny Creek</t>
  </si>
  <si>
    <t>July 2013</t>
    <phoneticPr fontId="3" type="noConversion"/>
  </si>
  <si>
    <t>S194</t>
    <phoneticPr fontId="3" type="noConversion"/>
  </si>
  <si>
    <t>c/MJ 2nd block 0ff-peak</t>
  </si>
  <si>
    <t>St Kilda</t>
  </si>
  <si>
    <t>Retailer</t>
  </si>
  <si>
    <t>Lancefield</t>
  </si>
  <si>
    <t>Middle Park</t>
  </si>
  <si>
    <t>S479</t>
  </si>
  <si>
    <t>Bill impacts for all gas zones July 2009</t>
  </si>
  <si>
    <t xml:space="preserve">Victorian Tariff-Tracking Project, St Vincent de Paul Society </t>
    <phoneticPr fontId="3" type="noConversion"/>
  </si>
  <si>
    <t>Seaton</t>
  </si>
  <si>
    <t>Newport</t>
  </si>
  <si>
    <t>Wangaratta</t>
  </si>
  <si>
    <t>Alinta</t>
  </si>
  <si>
    <t>Altona North</t>
  </si>
  <si>
    <t>Energy Aus</t>
    <phoneticPr fontId="17" type="noConversion"/>
  </si>
  <si>
    <t>Energy Aus</t>
    <phoneticPr fontId="17" type="noConversion"/>
  </si>
  <si>
    <t>Energy Aus</t>
    <phoneticPr fontId="17" type="noConversion"/>
  </si>
  <si>
    <t>Energy Aus</t>
    <phoneticPr fontId="17" type="noConversion"/>
  </si>
  <si>
    <t>Monbulk</t>
  </si>
  <si>
    <t>Silvan</t>
  </si>
  <si>
    <t>State</t>
    <phoneticPr fontId="17" type="noConversion"/>
  </si>
  <si>
    <t>Pricing zone</t>
    <phoneticPr fontId="17" type="noConversion"/>
  </si>
  <si>
    <t>Effective from</t>
    <phoneticPr fontId="17" type="noConversion"/>
  </si>
  <si>
    <t>Name</t>
    <phoneticPr fontId="17" type="noConversion"/>
  </si>
  <si>
    <t>Supply (c/day)</t>
  </si>
  <si>
    <t>block type</t>
    <phoneticPr fontId="17" type="noConversion"/>
  </si>
  <si>
    <t>S436</t>
  </si>
  <si>
    <t>Panton Hill</t>
  </si>
  <si>
    <t>Coldstream</t>
  </si>
  <si>
    <t>Brighton East</t>
  </si>
  <si>
    <t>Seymour</t>
  </si>
  <si>
    <t>S342</t>
  </si>
  <si>
    <t>S161</t>
  </si>
  <si>
    <t>S160</t>
  </si>
  <si>
    <t>*The 'annual bill" cell calculates the annual bill (across both seasons) and includes the supply charge.</t>
  </si>
  <si>
    <t>January 2013</t>
    <phoneticPr fontId="3" type="noConversion"/>
  </si>
  <si>
    <t>Red Hill</t>
  </si>
  <si>
    <t>Rosebud</t>
  </si>
  <si>
    <t>S176</t>
    <phoneticPr fontId="3" type="noConversion"/>
  </si>
  <si>
    <t>Bayswater</t>
  </si>
  <si>
    <t>Darnum</t>
  </si>
  <si>
    <t>S229</t>
    <phoneticPr fontId="3" type="noConversion"/>
  </si>
  <si>
    <t>Note: smaller rural zones are not included</t>
  </si>
  <si>
    <t>Warragul</t>
  </si>
  <si>
    <t>Doncaster East</t>
  </si>
  <si>
    <t>Park Orchards</t>
  </si>
  <si>
    <t>Red</t>
  </si>
  <si>
    <t>Avonsleigh</t>
  </si>
  <si>
    <t>Origin</t>
    <phoneticPr fontId="3" type="noConversion"/>
  </si>
  <si>
    <t>Bellarine</t>
  </si>
  <si>
    <t>Drysdale</t>
  </si>
  <si>
    <t>S120</t>
    <phoneticPr fontId="3" type="noConversion"/>
  </si>
  <si>
    <t>Hamilton</t>
  </si>
  <si>
    <t>Corio</t>
  </si>
  <si>
    <t>w</t>
    <phoneticPr fontId="17" type="noConversion"/>
  </si>
  <si>
    <t>EnergyAustralia</t>
    <phoneticPr fontId="17" type="noConversion"/>
  </si>
  <si>
    <t>bi-monthly</t>
    <phoneticPr fontId="17" type="noConversion"/>
  </si>
  <si>
    <t>Multinet 1</t>
    <phoneticPr fontId="17" type="noConversion"/>
  </si>
  <si>
    <t>Lumo Energy</t>
    <phoneticPr fontId="17" type="noConversion"/>
  </si>
  <si>
    <t>VIC</t>
    <phoneticPr fontId="17" type="noConversion"/>
  </si>
  <si>
    <t>Multinet 1</t>
    <phoneticPr fontId="17" type="noConversion"/>
  </si>
  <si>
    <t>AGL</t>
    <phoneticPr fontId="17" type="noConversion"/>
  </si>
  <si>
    <t>bi-monthly</t>
    <phoneticPr fontId="17" type="noConversion"/>
  </si>
  <si>
    <t>y</t>
    <phoneticPr fontId="17" type="noConversion"/>
  </si>
  <si>
    <t>w</t>
    <phoneticPr fontId="17" type="noConversion"/>
  </si>
  <si>
    <t>n</t>
    <phoneticPr fontId="17" type="noConversion"/>
  </si>
  <si>
    <t>Alinta Energy</t>
    <phoneticPr fontId="17" type="noConversion"/>
  </si>
  <si>
    <t>bi-monthly</t>
    <phoneticPr fontId="17" type="noConversion"/>
  </si>
  <si>
    <t>Origin Metro</t>
  </si>
  <si>
    <t>Bill impacts for all gas zones January 2014</t>
    <phoneticPr fontId="17" type="noConversion"/>
  </si>
  <si>
    <t>Bill impacts for all gas zones July 2013</t>
    <phoneticPr fontId="17" type="noConversion"/>
  </si>
  <si>
    <t xml:space="preserve">1) Inform the community about changes to energy retail prices and increase consumer awareness </t>
  </si>
  <si>
    <t>Aspendale</t>
  </si>
  <si>
    <t>Retail Standing Offers January 2010 (inc GST)</t>
  </si>
  <si>
    <t>Docklands</t>
  </si>
  <si>
    <t>Origin Energy</t>
    <phoneticPr fontId="17" type="noConversion"/>
  </si>
  <si>
    <t>Red Energy</t>
    <phoneticPr fontId="17" type="noConversion"/>
  </si>
  <si>
    <t>Simply Energy</t>
    <phoneticPr fontId="17" type="noConversion"/>
  </si>
  <si>
    <t>Multinet 2</t>
    <phoneticPr fontId="17" type="noConversion"/>
  </si>
  <si>
    <t>AGL</t>
    <phoneticPr fontId="17" type="noConversion"/>
  </si>
  <si>
    <t>Multinet 2</t>
    <phoneticPr fontId="17" type="noConversion"/>
  </si>
  <si>
    <t>Alinta Energy</t>
    <phoneticPr fontId="17" type="noConversion"/>
  </si>
  <si>
    <t>bi-monthly</t>
    <phoneticPr fontId="17" type="noConversion"/>
  </si>
  <si>
    <t>*An outline of the various gas distribution zones and relevant postcodes (see below)</t>
  </si>
  <si>
    <t>South Morang</t>
  </si>
  <si>
    <t>Broadford</t>
  </si>
  <si>
    <t>Lumo</t>
    <phoneticPr fontId="17" type="noConversion"/>
  </si>
  <si>
    <t>Lumo</t>
    <phoneticPr fontId="17" type="noConversion"/>
  </si>
  <si>
    <t>Click</t>
    <phoneticPr fontId="17" type="noConversion"/>
  </si>
  <si>
    <t>Langwarrin</t>
  </si>
  <si>
    <t>Baxter</t>
  </si>
  <si>
    <t>Somerville</t>
  </si>
  <si>
    <t>Echuca</t>
  </si>
  <si>
    <t>Alinta</t>
    <phoneticPr fontId="17" type="noConversion"/>
  </si>
  <si>
    <t>Camperdown</t>
  </si>
  <si>
    <t>Daylesford</t>
  </si>
  <si>
    <t>Footscray</t>
  </si>
  <si>
    <t>S330</t>
  </si>
  <si>
    <t>S329</t>
  </si>
  <si>
    <t>c/MJ 2nd block peak</t>
  </si>
  <si>
    <t>Mornington</t>
  </si>
  <si>
    <t>Mount Martha</t>
  </si>
  <si>
    <t>Date gazetted</t>
  </si>
  <si>
    <t>contact the energy retailers directly.</t>
    <phoneticPr fontId="3" type="noConversion"/>
  </si>
  <si>
    <t>July 2014</t>
    <phoneticPr fontId="3" type="noConversion"/>
  </si>
  <si>
    <t>Bill impacts for all gas zones July 2014</t>
    <phoneticPr fontId="17" type="noConversion"/>
  </si>
  <si>
    <t>Carnegie</t>
  </si>
  <si>
    <t>Multinet</t>
  </si>
  <si>
    <t>St Andrews</t>
  </si>
  <si>
    <t>Retail Standing Offers July 2011 (inc GST)</t>
    <phoneticPr fontId="17" type="noConversion"/>
  </si>
  <si>
    <t>Richmond</t>
  </si>
  <si>
    <t xml:space="preserve">obtain information about energy offers available to you as a customer, go to go to the 'My Power Planner' website at www.switchon.vic.gov.au or          </t>
    <phoneticPr fontId="3" type="noConversion"/>
  </si>
  <si>
    <t>S8</t>
    <phoneticPr fontId="3" type="noConversion"/>
  </si>
  <si>
    <t>S437</t>
    <phoneticPr fontId="3" type="noConversion"/>
  </si>
  <si>
    <t>Exford</t>
  </si>
  <si>
    <t>July 2008</t>
  </si>
  <si>
    <t>Caulfield</t>
  </si>
  <si>
    <t>Glen Iris</t>
  </si>
  <si>
    <t>3rd block (MJ/60 days)</t>
  </si>
  <si>
    <t>Glenrowan</t>
  </si>
  <si>
    <t>Annual proportion of peak time</t>
  </si>
  <si>
    <t>Fixed charges (per annum)</t>
  </si>
  <si>
    <t>Traralgon</t>
  </si>
  <si>
    <t>Simply Energy</t>
    <phoneticPr fontId="17" type="noConversion"/>
  </si>
  <si>
    <t>Envestra North</t>
    <phoneticPr fontId="17" type="noConversion"/>
  </si>
  <si>
    <t>Alinta Energy</t>
    <phoneticPr fontId="17" type="noConversion"/>
  </si>
  <si>
    <t>n</t>
    <phoneticPr fontId="17" type="noConversion"/>
  </si>
  <si>
    <t>Click Energy</t>
    <phoneticPr fontId="17" type="noConversion"/>
  </si>
  <si>
    <t>bi-monthly</t>
    <phoneticPr fontId="17" type="noConversion"/>
  </si>
  <si>
    <t>Envestra North</t>
    <phoneticPr fontId="17" type="noConversion"/>
  </si>
  <si>
    <t>Momentum Energy</t>
    <phoneticPr fontId="17" type="noConversion"/>
  </si>
  <si>
    <t>Plenty</t>
  </si>
  <si>
    <t>Yarrambat</t>
  </si>
  <si>
    <t>Port Fairy</t>
  </si>
  <si>
    <t>Mont Albert</t>
  </si>
  <si>
    <t>Blackburn</t>
  </si>
  <si>
    <t>Nunawading</t>
  </si>
  <si>
    <t>Mitcham</t>
  </si>
  <si>
    <t>Vermont</t>
  </si>
  <si>
    <t>Energy Australia</t>
  </si>
  <si>
    <t>Victoria Electricity</t>
  </si>
  <si>
    <t>Bill impacts for all gas zones July 2011</t>
    <phoneticPr fontId="17" type="noConversion"/>
  </si>
  <si>
    <t>Brunswick</t>
  </si>
  <si>
    <t>Momentum</t>
    <phoneticPr fontId="17" type="noConversion"/>
  </si>
  <si>
    <t>intellectual property and subject to copyright. Apart from any use permitted under the Copyright Act 1968 (Ctw),</t>
    <phoneticPr fontId="3" type="noConversion"/>
  </si>
  <si>
    <t>Envestra network area</t>
  </si>
  <si>
    <t>Montrose</t>
  </si>
  <si>
    <t>Kalorama</t>
  </si>
  <si>
    <t>Mount Dandenong</t>
  </si>
  <si>
    <t>Cockatoo</t>
  </si>
  <si>
    <t>North Geelong</t>
  </si>
  <si>
    <t>Multinet network area</t>
  </si>
  <si>
    <t>Carrum Downs</t>
  </si>
  <si>
    <t>Origin North</t>
  </si>
  <si>
    <t>Koo Wee Rup</t>
  </si>
  <si>
    <t>Origin South East</t>
  </si>
  <si>
    <t>AGL North</t>
  </si>
  <si>
    <t>Nagambie</t>
  </si>
  <si>
    <t>January 2012</t>
    <phoneticPr fontId="3" type="noConversion"/>
  </si>
  <si>
    <t>Toolamba</t>
  </si>
  <si>
    <t>Lumo Energy</t>
  </si>
  <si>
    <t>Avenel</t>
  </si>
  <si>
    <t>July 2012</t>
    <phoneticPr fontId="3" type="noConversion"/>
  </si>
  <si>
    <r>
      <t xml:space="preserve">Bill impacts for all gas zones July 2008  </t>
    </r>
    <r>
      <rPr>
        <sz val="10"/>
        <rFont val="Arial"/>
        <family val="2"/>
      </rPr>
      <t>Note: Retailers gazetted in July 2008 and offers took effect in August 2008</t>
    </r>
  </si>
  <si>
    <t>Eltham</t>
  </si>
  <si>
    <t>January 2015</t>
    <phoneticPr fontId="3" type="noConversion"/>
  </si>
  <si>
    <t>Number of off peak summer bills</t>
  </si>
  <si>
    <t>Ivanhoe</t>
  </si>
  <si>
    <t>Heidelberg</t>
  </si>
  <si>
    <t>Bill impacts for all gas zones January 2009</t>
  </si>
  <si>
    <t>Doveton</t>
  </si>
  <si>
    <t>Parkville</t>
  </si>
  <si>
    <t>Carlton</t>
  </si>
  <si>
    <t>Moorooduc</t>
  </si>
  <si>
    <t>January 2011</t>
  </si>
  <si>
    <t>c/MJ 4th block peak</t>
  </si>
  <si>
    <r>
      <t>Acknowledgement:</t>
    </r>
    <r>
      <rPr>
        <sz val="10"/>
        <rFont val="Arial"/>
        <family val="2"/>
      </rPr>
      <t xml:space="preserve"> The St Vincentde Paul Society Victoria has funded the Victorian Tariff-Tracking   </t>
    </r>
    <phoneticPr fontId="3" type="noConversion"/>
  </si>
  <si>
    <t>Bill impacts for all gas zones January 2013</t>
    <phoneticPr fontId="17" type="noConversion"/>
  </si>
  <si>
    <t>Springvale</t>
  </si>
  <si>
    <t>Campbelltown</t>
  </si>
  <si>
    <t>Horsham</t>
  </si>
  <si>
    <t>S144</t>
  </si>
  <si>
    <t>Australian P&amp;G</t>
  </si>
  <si>
    <t>S464</t>
  </si>
  <si>
    <t>S442</t>
  </si>
  <si>
    <t>S438</t>
  </si>
  <si>
    <t>Attwood</t>
  </si>
  <si>
    <t>Dodo</t>
  </si>
  <si>
    <t>Dodo</t>
    <phoneticPr fontId="17" type="noConversion"/>
  </si>
  <si>
    <t>Dodo</t>
    <phoneticPr fontId="17" type="noConversion"/>
  </si>
  <si>
    <t>Dodo</t>
    <phoneticPr fontId="17" type="noConversion"/>
  </si>
  <si>
    <t>G51</t>
    <phoneticPr fontId="3" type="noConversion"/>
  </si>
  <si>
    <t>Momentum</t>
    <phoneticPr fontId="3" type="noConversion"/>
  </si>
  <si>
    <t>G1</t>
    <phoneticPr fontId="3" type="noConversion"/>
  </si>
  <si>
    <t>S461</t>
    <phoneticPr fontId="3" type="noConversion"/>
  </si>
  <si>
    <t>Red</t>
    <phoneticPr fontId="3" type="noConversion"/>
  </si>
  <si>
    <t>S464</t>
    <phoneticPr fontId="3" type="noConversion"/>
  </si>
  <si>
    <t>Rye</t>
  </si>
  <si>
    <t>Croydon</t>
  </si>
  <si>
    <t>Kilsyth</t>
  </si>
  <si>
    <t>Mooroolbark</t>
  </si>
  <si>
    <t xml:space="preserve">Summer bill 2nd block Off-peak </t>
  </si>
  <si>
    <t>SP Ausnet West</t>
  </si>
  <si>
    <t>Gisborne</t>
  </si>
  <si>
    <t>Macedon</t>
  </si>
  <si>
    <t>Hepburn Springs</t>
  </si>
  <si>
    <t>Newstead</t>
  </si>
  <si>
    <t>Carisbrook</t>
  </si>
  <si>
    <t>Origin</t>
  </si>
  <si>
    <t>TRU</t>
  </si>
  <si>
    <t>Aus P&amp;G</t>
  </si>
  <si>
    <t>Sebastian</t>
  </si>
  <si>
    <t>Ausnet Central 1</t>
    <phoneticPr fontId="17" type="noConversion"/>
  </si>
  <si>
    <t>Standing Offer</t>
    <phoneticPr fontId="17" type="noConversion"/>
  </si>
  <si>
    <t>Ausnet Central 2</t>
  </si>
  <si>
    <t>VIC</t>
  </si>
  <si>
    <t>Simply Energy</t>
  </si>
  <si>
    <t>bi-monthly</t>
  </si>
  <si>
    <t>y</t>
  </si>
  <si>
    <t>w</t>
  </si>
  <si>
    <t>Envestra Central 1</t>
    <phoneticPr fontId="17" type="noConversion"/>
  </si>
  <si>
    <t>Ausnet West</t>
    <phoneticPr fontId="17" type="noConversion"/>
  </si>
  <si>
    <t>© St Vincent de Paul Society and Alviss Consulting Pty Ltd</t>
  </si>
  <si>
    <t>Launching Place</t>
  </si>
  <si>
    <t>Lumo</t>
  </si>
  <si>
    <t xml:space="preserve">Envestra network area </t>
    <phoneticPr fontId="17" type="noConversion"/>
  </si>
  <si>
    <t>Surrey Hills</t>
  </si>
  <si>
    <t>Box Hill</t>
  </si>
  <si>
    <t>Energy Aus</t>
    <phoneticPr fontId="17" type="noConversion"/>
  </si>
  <si>
    <t>Kyneton</t>
  </si>
  <si>
    <t>Tullamarine</t>
  </si>
  <si>
    <t>Warrandyte</t>
  </si>
  <si>
    <t>Retail Standing Offers July 2015 (exc GST)</t>
    <phoneticPr fontId="17" type="noConversion"/>
  </si>
  <si>
    <t>Bill impacts for all gas zones July 2015</t>
    <phoneticPr fontId="17" type="noConversion"/>
  </si>
  <si>
    <t>Balaclava</t>
  </si>
  <si>
    <t>Melbourne</t>
  </si>
  <si>
    <t>Tab colours:</t>
  </si>
  <si>
    <t>Nambrok</t>
  </si>
  <si>
    <t>Sale</t>
  </si>
  <si>
    <t>Loch Sport</t>
  </si>
  <si>
    <t>Caroline Springs</t>
  </si>
  <si>
    <t>Brunswick West</t>
  </si>
  <si>
    <t>Moorabbin</t>
  </si>
  <si>
    <t>Red</t>
    <phoneticPr fontId="3" type="noConversion"/>
  </si>
  <si>
    <t>Glenroy</t>
  </si>
  <si>
    <t>Click</t>
    <phoneticPr fontId="3" type="noConversion"/>
  </si>
  <si>
    <t>Covau</t>
    <phoneticPr fontId="17" type="noConversion"/>
  </si>
  <si>
    <t>Retail Standing Offers July 2014 (inc GST)</t>
    <phoneticPr fontId="17" type="noConversion"/>
  </si>
  <si>
    <t>Clarkefield</t>
  </si>
  <si>
    <t>Bundoora</t>
  </si>
  <si>
    <t>Dodo</t>
    <phoneticPr fontId="3" type="noConversion"/>
  </si>
  <si>
    <t>S459</t>
    <phoneticPr fontId="3" type="noConversion"/>
  </si>
  <si>
    <t>McCrae</t>
  </si>
  <si>
    <t>Wattle Glen</t>
  </si>
  <si>
    <t>Retail Standing Offers July/August 2008 (inc GST)</t>
  </si>
  <si>
    <t>Retail Standing Offers July 2010 (inc GST)</t>
  </si>
  <si>
    <t>Grovedale</t>
  </si>
  <si>
    <t>Geelong West</t>
  </si>
  <si>
    <t>allocated to the winter/summer rates according to the retail offer (e.g. 4 month winter peak equals 33.33% of the year)</t>
  </si>
  <si>
    <t>Geelong</t>
  </si>
  <si>
    <t>Arthurs Seat</t>
  </si>
  <si>
    <t>Keilor East</t>
  </si>
  <si>
    <t>Leopold</t>
  </si>
  <si>
    <t>AGL South</t>
  </si>
  <si>
    <t>Retail Standing Offers January 2011 (inc GST)</t>
  </si>
  <si>
    <t>Kilmore</t>
  </si>
  <si>
    <t>Tyabb</t>
  </si>
  <si>
    <t>Benalla</t>
  </si>
  <si>
    <t>Mernda</t>
  </si>
  <si>
    <t>2nd block (MJ/60 days)</t>
    <phoneticPr fontId="17" type="noConversion"/>
  </si>
  <si>
    <t>AGL</t>
    <phoneticPr fontId="3" type="noConversion"/>
  </si>
  <si>
    <t>G48</t>
  </si>
  <si>
    <t>Ballarat</t>
  </si>
  <si>
    <t>S189</t>
  </si>
  <si>
    <t xml:space="preserve">relied upon. The workbook is not an appropriate substitute for obtaining an offer from an energy retailer.  The information presented </t>
  </si>
  <si>
    <t>Huntingdale</t>
  </si>
  <si>
    <t>Balnarring</t>
  </si>
  <si>
    <t>Somers</t>
  </si>
  <si>
    <t>Main Ridge</t>
  </si>
  <si>
    <t>Flinders</t>
  </si>
  <si>
    <t>Mount Eliza</t>
  </si>
  <si>
    <t>Southbank</t>
  </si>
  <si>
    <t>Morwell</t>
  </si>
  <si>
    <t>Retail Standing Offers January 2015 (inc GST)</t>
    <phoneticPr fontId="17" type="noConversion"/>
  </si>
  <si>
    <t>Congupna</t>
  </si>
  <si>
    <t>Ashburton</t>
  </si>
  <si>
    <t>Mount Evelyn</t>
  </si>
  <si>
    <t>Berwick</t>
  </si>
  <si>
    <t>This workbook includes offers from Victoria's eight main gas distribution zones outlined below.</t>
  </si>
  <si>
    <t>Heathcote</t>
  </si>
  <si>
    <t>Greensborough</t>
  </si>
  <si>
    <t>Castlemaine</t>
  </si>
  <si>
    <t>Lilydale</t>
  </si>
  <si>
    <t>Prahran</t>
  </si>
  <si>
    <t>Lara</t>
  </si>
  <si>
    <t>Steels Creek</t>
  </si>
  <si>
    <t>S520</t>
    <phoneticPr fontId="3" type="noConversion"/>
  </si>
  <si>
    <t>Jumbuk</t>
  </si>
  <si>
    <t>Highett</t>
  </si>
  <si>
    <t>Greenvale</t>
  </si>
  <si>
    <t>changes to domestic energy offers in Victoria.  If regularly updated, this tariff-tracking tool can be used to:</t>
  </si>
  <si>
    <t>S435</t>
    <phoneticPr fontId="3" type="noConversion"/>
  </si>
  <si>
    <t>Diamond Creek</t>
  </si>
  <si>
    <t xml:space="preserve">without prior written permission from the St Vincent de Paul Society. </t>
  </si>
  <si>
    <t>Lima</t>
  </si>
  <si>
    <t>Retail Standing Offers July 2009 (inc GST)</t>
  </si>
  <si>
    <t>S370</t>
  </si>
  <si>
    <t>Williamstown</t>
  </si>
  <si>
    <t>Bendigo</t>
  </si>
  <si>
    <t>Montmorency</t>
  </si>
  <si>
    <t>Stawell</t>
  </si>
  <si>
    <t>Broadmeadows</t>
  </si>
  <si>
    <t>Glengarry</t>
  </si>
  <si>
    <t>Toongabbie</t>
  </si>
  <si>
    <t>Wollert</t>
  </si>
  <si>
    <t>Chiltern</t>
  </si>
  <si>
    <t>Bacchus March</t>
  </si>
  <si>
    <t>Donvale</t>
  </si>
  <si>
    <t>Bennettswood</t>
  </si>
  <si>
    <t>Canterbury</t>
  </si>
  <si>
    <t>Rochester</t>
  </si>
  <si>
    <t>Toorak</t>
  </si>
  <si>
    <t>July 2009</t>
  </si>
  <si>
    <t>S424</t>
    <phoneticPr fontId="3" type="noConversion"/>
  </si>
  <si>
    <t>S423</t>
    <phoneticPr fontId="3" type="noConversion"/>
  </si>
  <si>
    <t xml:space="preserve">project since January 2013. The Consumer Advocacy Panel funded the original project and the  </t>
    <phoneticPr fontId="3" type="noConversion"/>
  </si>
  <si>
    <t>Mangalore</t>
  </si>
  <si>
    <t>2) Monitor the impact tariff changes have on household bills and energy affordability</t>
  </si>
  <si>
    <t>Sandringham</t>
  </si>
  <si>
    <t>Cheltenham</t>
  </si>
  <si>
    <t>New Gisborne</t>
  </si>
  <si>
    <t>G22</t>
  </si>
  <si>
    <t>Milawa</t>
  </si>
  <si>
    <t>Yarra Junction</t>
  </si>
  <si>
    <t>Lumo</t>
    <phoneticPr fontId="17" type="noConversion"/>
  </si>
  <si>
    <t>Gas standing offers</t>
  </si>
  <si>
    <t>Jam Jerrup</t>
  </si>
  <si>
    <t>Templestowe Lower</t>
  </si>
  <si>
    <t>Banyule</t>
  </si>
  <si>
    <t>Arnold</t>
  </si>
  <si>
    <t>Wendouree</t>
  </si>
  <si>
    <t>Sebastopol</t>
  </si>
  <si>
    <t>July 2010</t>
  </si>
  <si>
    <t>Retail Standing Offers January 2016 (exc GST)</t>
    <phoneticPr fontId="17" type="noConversion"/>
  </si>
  <si>
    <t>The Basin</t>
  </si>
  <si>
    <t>Boronia</t>
  </si>
  <si>
    <t>Altona</t>
  </si>
  <si>
    <t>Winter bill 3rd block peak</t>
  </si>
  <si>
    <t>Bill impacts for all gas zones January 2010</t>
  </si>
  <si>
    <t>Rowville</t>
  </si>
  <si>
    <t>Puckapunyal Milo</t>
  </si>
  <si>
    <t>Euroa</t>
  </si>
  <si>
    <t>Envestra Central</t>
  </si>
  <si>
    <t>Cowwarr</t>
  </si>
  <si>
    <t>Romsey</t>
  </si>
  <si>
    <t>VICTORIA - MULTINET, ENVESTRA (AGN) &amp; AUSNET</t>
    <phoneticPr fontId="17" type="noConversion"/>
  </si>
  <si>
    <t>Gas offers</t>
    <phoneticPr fontId="17" type="noConversion"/>
  </si>
  <si>
    <t>Beaumaris</t>
  </si>
  <si>
    <t>Mentone</t>
  </si>
  <si>
    <t>Endeavour Hills</t>
  </si>
  <si>
    <t>Ascot Vale</t>
  </si>
  <si>
    <t>c/MJ 1st block 0ff-peak</t>
  </si>
  <si>
    <t>The Patch</t>
  </si>
  <si>
    <t>Retail Standing Offers January 2013 (inc GST)</t>
    <phoneticPr fontId="17" type="noConversion"/>
  </si>
  <si>
    <t>Craigieburn</t>
  </si>
  <si>
    <t>G49</t>
  </si>
  <si>
    <t>S328</t>
  </si>
  <si>
    <t>S327</t>
  </si>
  <si>
    <t>Kew</t>
  </si>
  <si>
    <t>Balwyn</t>
  </si>
  <si>
    <t>Avondale Heights</t>
  </si>
  <si>
    <t>Northcote</t>
  </si>
  <si>
    <t>Retail Standing Offers January 2012 (inc GST)</t>
    <phoneticPr fontId="17" type="noConversion"/>
  </si>
  <si>
    <t>Merrigum</t>
  </si>
  <si>
    <t>Kyabram</t>
  </si>
  <si>
    <t>Tongala</t>
  </si>
  <si>
    <t>Koyuga</t>
  </si>
  <si>
    <t>Stanhope</t>
  </si>
  <si>
    <t>Girgarre</t>
  </si>
  <si>
    <t xml:space="preserve">SP Ausnet network area </t>
    <phoneticPr fontId="17" type="noConversion"/>
  </si>
  <si>
    <t>Creswick</t>
  </si>
  <si>
    <t>Wallace</t>
  </si>
  <si>
    <t xml:space="preserve">Envestra network area </t>
  </si>
  <si>
    <t>Healsville</t>
  </si>
  <si>
    <t>Chewton</t>
  </si>
  <si>
    <t>Carlton North</t>
  </si>
  <si>
    <t xml:space="preserve">no parts may be adapted, reproduced, copied, stored, distributed, published or put to commercial use </t>
    <phoneticPr fontId="3" type="noConversion"/>
  </si>
  <si>
    <t>2nd block (MJ/60 days)</t>
  </si>
  <si>
    <t>Summer bill 4th block Off-peak</t>
  </si>
  <si>
    <t>G52</t>
  </si>
  <si>
    <t>S515</t>
  </si>
  <si>
    <t>S491</t>
  </si>
  <si>
    <t>Origin</t>
    <phoneticPr fontId="3" type="noConversion"/>
  </si>
  <si>
    <t>Wallan</t>
  </si>
  <si>
    <t>Oakleigh</t>
  </si>
  <si>
    <t>Clayton</t>
  </si>
  <si>
    <t>Clarinda</t>
  </si>
  <si>
    <t>*All supply charges published as bi-monthly charges have been divided by 60 days.</t>
  </si>
  <si>
    <t>c/MJ 4th block Off-peak</t>
  </si>
  <si>
    <t>Colac</t>
  </si>
  <si>
    <t>Watsons Creek</t>
  </si>
  <si>
    <t>Fitzroy</t>
  </si>
  <si>
    <t>c/MJ 3rd block peak</t>
  </si>
  <si>
    <t>This workbook contains:</t>
  </si>
  <si>
    <t>c/MJ Off-peak balance</t>
  </si>
  <si>
    <t>Coburg</t>
  </si>
  <si>
    <t>1st block (MJ/60 days)</t>
  </si>
  <si>
    <t>Bill impacts for all gas zones January 2011</t>
  </si>
  <si>
    <t>Portarlington</t>
  </si>
  <si>
    <t>Pascoe Vail</t>
  </si>
  <si>
    <t>Warburton</t>
  </si>
  <si>
    <t>January 2009</t>
  </si>
  <si>
    <t>Mill Park</t>
  </si>
  <si>
    <t>Wyndam Vale</t>
  </si>
  <si>
    <t>Preston</t>
  </si>
  <si>
    <t>Lalor</t>
  </si>
  <si>
    <t>4th block (MJ/60 days)</t>
  </si>
  <si>
    <t>Violet Town</t>
  </si>
  <si>
    <t>AGL</t>
    <phoneticPr fontId="3" type="noConversion"/>
  </si>
  <si>
    <t>S183</t>
    <phoneticPr fontId="3" type="noConversion"/>
  </si>
  <si>
    <t>Summer bill 1st block</t>
    <phoneticPr fontId="17" type="noConversion"/>
  </si>
  <si>
    <t>Port Melbourne</t>
  </si>
  <si>
    <t>2012 updates and Consumer Utilities Advocacy Centre (CUAC) funded the January 2011 update.</t>
    <phoneticPr fontId="3" type="noConversion"/>
  </si>
  <si>
    <t>S428</t>
    <phoneticPr fontId="3" type="noConversion"/>
  </si>
  <si>
    <t xml:space="preserve">in the workbook is not provided as financial advice. While we have taken great care to ensure accuracy of the information provided in this </t>
  </si>
  <si>
    <t>Ringwood</t>
  </si>
  <si>
    <t>Bulleen</t>
  </si>
  <si>
    <t>Doncaster</t>
  </si>
  <si>
    <t>SP Ausnet Central</t>
  </si>
  <si>
    <t>Belgrave</t>
  </si>
  <si>
    <t>Houpetoun Gardens</t>
  </si>
  <si>
    <t>Essendon</t>
  </si>
  <si>
    <t>Beaconsfield</t>
  </si>
  <si>
    <t>Officer</t>
  </si>
  <si>
    <t>Brooklyn</t>
  </si>
  <si>
    <t>Yarraville</t>
  </si>
  <si>
    <t xml:space="preserve">The St Vincent de Paul Society and Alviss Consulting Pty Ltd do not accept liability for any action taken based on the information provided in  </t>
    <phoneticPr fontId="3" type="noConversion"/>
  </si>
  <si>
    <t>Tooradin</t>
  </si>
  <si>
    <t>Elsternwick</t>
  </si>
  <si>
    <t>Brighton</t>
  </si>
  <si>
    <t>Hampton</t>
  </si>
  <si>
    <t>Yarragon</t>
  </si>
  <si>
    <t>Trafalgar</t>
  </si>
  <si>
    <t>Moe</t>
  </si>
  <si>
    <t>Hawthorn</t>
  </si>
  <si>
    <t>S448</t>
    <phoneticPr fontId="3" type="noConversion"/>
  </si>
  <si>
    <t>Lumo Energy</t>
    <phoneticPr fontId="3" type="noConversion"/>
  </si>
  <si>
    <t>Chelsea</t>
  </si>
  <si>
    <t>Beaconsfield Upper</t>
  </si>
  <si>
    <t>Bentleigh East</t>
  </si>
  <si>
    <t xml:space="preserve">Multinet network area </t>
  </si>
  <si>
    <t>Project outputs</t>
  </si>
  <si>
    <t>*As gas prices are seasonal (winter peak and summer off-peak) the annual consumption entered is</t>
  </si>
  <si>
    <t>Hoppers Crossing</t>
  </si>
  <si>
    <t>Werribee</t>
  </si>
  <si>
    <t>East Geelong</t>
  </si>
  <si>
    <t>Fawkner</t>
  </si>
  <si>
    <t>Gazette number</t>
  </si>
  <si>
    <t>Laverton</t>
  </si>
  <si>
    <t>Collingwood</t>
  </si>
  <si>
    <t>Origin</t>
    <phoneticPr fontId="3" type="noConversion"/>
  </si>
  <si>
    <t>S168</t>
    <phoneticPr fontId="3" type="noConversion"/>
  </si>
  <si>
    <t>G26</t>
    <phoneticPr fontId="3" type="noConversion"/>
  </si>
  <si>
    <t>Buninyong</t>
  </si>
  <si>
    <t xml:space="preserve">workbook, it is suitable for use only as a research and advocacy tool. We do not accept any legal responsibility for errors or inaccuracies. </t>
  </si>
  <si>
    <t>Reservoir</t>
  </si>
  <si>
    <t>Thomastown</t>
  </si>
  <si>
    <t>Epping</t>
  </si>
  <si>
    <t>Fairfield</t>
  </si>
  <si>
    <t>Wonga Park</t>
  </si>
  <si>
    <t>Chirnside Park</t>
  </si>
  <si>
    <t>S473</t>
    <phoneticPr fontId="3" type="noConversion"/>
  </si>
  <si>
    <t>July 2015</t>
    <phoneticPr fontId="3" type="noConversion"/>
  </si>
  <si>
    <t>Chadstone</t>
  </si>
  <si>
    <t>Carrum</t>
  </si>
  <si>
    <t>Heatherton</t>
  </si>
  <si>
    <t>Annual proportion of off peak time</t>
  </si>
  <si>
    <t>Pakenham</t>
  </si>
  <si>
    <t>Barkers Creek</t>
  </si>
  <si>
    <t>Winter bill 1st block peak</t>
  </si>
  <si>
    <t>S439</t>
    <phoneticPr fontId="3" type="noConversion"/>
  </si>
  <si>
    <t>Postcodes</t>
  </si>
  <si>
    <t>Yackandandah</t>
  </si>
  <si>
    <t>Alinta</t>
    <phoneticPr fontId="3" type="noConversion"/>
  </si>
  <si>
    <t>S37</t>
    <phoneticPr fontId="3" type="noConversion"/>
  </si>
  <si>
    <t>Summer bill 3rd block Off-peak</t>
  </si>
  <si>
    <t>S226</t>
    <phoneticPr fontId="3" type="noConversion"/>
  </si>
  <si>
    <t>Clifton Hill</t>
  </si>
  <si>
    <t>S425</t>
    <phoneticPr fontId="3" type="noConversion"/>
  </si>
  <si>
    <t>Tuerong</t>
  </si>
  <si>
    <t>Shoreham</t>
  </si>
  <si>
    <t>Crib Point</t>
  </si>
  <si>
    <t>Tankerton</t>
  </si>
  <si>
    <t>Retail Standing Offers January 2015 (inc GST)</t>
    <phoneticPr fontId="17" type="noConversion"/>
  </si>
  <si>
    <t xml:space="preserve">This workbook is copyright. All works contained in it are St Vincent de Paul Society and Alviss Consulting’s  </t>
    <phoneticPr fontId="3" type="noConversion"/>
  </si>
  <si>
    <t>Churchill</t>
  </si>
  <si>
    <t>Tabilk</t>
  </si>
  <si>
    <t>Ararat</t>
  </si>
  <si>
    <t>Newry</t>
  </si>
  <si>
    <t>Frankston North</t>
  </si>
  <si>
    <t>Yan Yean</t>
  </si>
  <si>
    <t>Smiths Gully</t>
  </si>
  <si>
    <t>Maffra</t>
  </si>
  <si>
    <t>Stratford</t>
  </si>
  <si>
    <t>Mooroopna</t>
  </si>
  <si>
    <t>Shepparton</t>
  </si>
  <si>
    <t>Heathcote Junction</t>
  </si>
  <si>
    <t>Summer bill Balance</t>
    <phoneticPr fontId="17" type="noConversion"/>
  </si>
  <si>
    <t>Retail Standing Offers January 2013 (inc GST)</t>
    <phoneticPr fontId="17" type="noConversion"/>
  </si>
  <si>
    <t>c/MJ 3rd block Off-peak</t>
  </si>
  <si>
    <t>c/per day fixed charges</t>
  </si>
  <si>
    <t>c/MJ peak balance</t>
  </si>
  <si>
    <t>Hampton Park</t>
  </si>
  <si>
    <t>Cranbourne</t>
  </si>
  <si>
    <t>Cardinia</t>
  </si>
  <si>
    <t>TRU Central</t>
  </si>
  <si>
    <t>Yuroke</t>
  </si>
  <si>
    <t>SP Ausnet network area</t>
  </si>
  <si>
    <t>Tallarook</t>
  </si>
  <si>
    <t>Gormandale</t>
  </si>
  <si>
    <t>Bill impacts for all gas zones January 2016</t>
    <phoneticPr fontId="17" type="noConversion"/>
  </si>
  <si>
    <t xml:space="preserve">The energy offers, tariffs and bill calculations presented in this workbook should be used as a general guide only and should not be </t>
  </si>
  <si>
    <t>Dandenong</t>
  </si>
  <si>
    <t>Dingley Village</t>
  </si>
  <si>
    <t>S227</t>
    <phoneticPr fontId="3" type="noConversion"/>
  </si>
  <si>
    <t>Flemington</t>
  </si>
  <si>
    <t>Australian P&amp;G</t>
    <phoneticPr fontId="3" type="noConversion"/>
  </si>
  <si>
    <t>Tariffs took effect</t>
  </si>
  <si>
    <t>Bill impacts for all gas zones July 2012</t>
    <phoneticPr fontId="17" type="noConversion"/>
  </si>
  <si>
    <t>Strathmore</t>
  </si>
  <si>
    <t>S427</t>
    <phoneticPr fontId="3" type="noConversion"/>
  </si>
  <si>
    <t>S426</t>
    <phoneticPr fontId="3" type="noConversion"/>
  </si>
  <si>
    <t>S443</t>
    <phoneticPr fontId="3" type="noConversion"/>
  </si>
  <si>
    <t>Annual bill</t>
  </si>
  <si>
    <t>SP Ausnet</t>
  </si>
  <si>
    <t>Woodend</t>
  </si>
  <si>
    <t>South Yarra</t>
  </si>
  <si>
    <t>Armadale</t>
  </si>
  <si>
    <t>Red</t>
    <phoneticPr fontId="17" type="noConversion"/>
  </si>
  <si>
    <t>0</t>
    <phoneticPr fontId="17" type="noConversion"/>
  </si>
  <si>
    <t>Gas distributors:</t>
  </si>
  <si>
    <t>Annual average</t>
  </si>
  <si>
    <t>Byrneside</t>
  </si>
  <si>
    <t>Envestra North</t>
  </si>
  <si>
    <t>Note: Annual consumption will be allocated to winter peak and summer off-peak as per retail offer (e.g a four month winter peak equals 33.33% of the year)</t>
  </si>
  <si>
    <t>Olinda</t>
  </si>
  <si>
    <t>Sherbrooke</t>
  </si>
  <si>
    <t>Longwarry</t>
  </si>
  <si>
    <t>Drouin</t>
  </si>
  <si>
    <t>Heathmont</t>
  </si>
  <si>
    <t>Australian P&amp;G</t>
    <phoneticPr fontId="3" type="noConversion"/>
  </si>
  <si>
    <t>Warrnambool</t>
  </si>
  <si>
    <t>Koroit</t>
  </si>
  <si>
    <t>Hawthorn East</t>
  </si>
  <si>
    <t xml:space="preserve">Summer bill Off-peak balance </t>
  </si>
  <si>
    <t>Golden Square</t>
  </si>
  <si>
    <t>Summer bill 1st block 0ff-peak</t>
  </si>
  <si>
    <t>Braybrook</t>
  </si>
  <si>
    <t>Sunshine</t>
  </si>
  <si>
    <t>Bill impacts for all gas zones July 2010</t>
  </si>
  <si>
    <t>Scoresby</t>
  </si>
  <si>
    <t>Knoxfield</t>
  </si>
  <si>
    <t>Arcadia</t>
  </si>
  <si>
    <t>G52</t>
    <phoneticPr fontId="3" type="noConversion"/>
  </si>
  <si>
    <t>Bulla</t>
  </si>
  <si>
    <t>w</t>
    <phoneticPr fontId="17" type="noConversion"/>
  </si>
  <si>
    <t>n</t>
    <phoneticPr fontId="17" type="noConversion"/>
  </si>
  <si>
    <t>n</t>
    <phoneticPr fontId="17" type="noConversion"/>
  </si>
  <si>
    <t>y</t>
    <phoneticPr fontId="17" type="noConversion"/>
  </si>
  <si>
    <t>w</t>
    <phoneticPr fontId="17" type="noConversion"/>
  </si>
  <si>
    <t>y</t>
    <phoneticPr fontId="17" type="noConversion"/>
  </si>
  <si>
    <t>w</t>
    <phoneticPr fontId="17" type="noConversion"/>
  </si>
  <si>
    <t>bi-monthly</t>
    <phoneticPr fontId="17" type="noConversion"/>
  </si>
  <si>
    <t>Note: These postcodes should only be used as an indication for the geographic area each distribution zone covers.  Some postcode areas also include more than one distribution zone.</t>
  </si>
  <si>
    <t>Laverton North</t>
  </si>
  <si>
    <t>Barwon Heads</t>
  </si>
  <si>
    <t>Torquay</t>
  </si>
  <si>
    <t>Rockbank</t>
  </si>
  <si>
    <t>Ocean Grove</t>
  </si>
  <si>
    <t>South Melbourne</t>
  </si>
  <si>
    <t>Lilliput</t>
  </si>
  <si>
    <t>Maryborough</t>
  </si>
  <si>
    <t>Bentleigh</t>
  </si>
  <si>
    <t>Hallam</t>
  </si>
  <si>
    <t>c/MJ 1st block peak</t>
  </si>
  <si>
    <t>Mount Waverly</t>
  </si>
  <si>
    <t>Burwood</t>
  </si>
  <si>
    <t>Bill impacts for all gas zones January 2012</t>
    <phoneticPr fontId="17" type="noConversion"/>
  </si>
  <si>
    <t>Winter bill 4th block peak</t>
  </si>
  <si>
    <t>Portland</t>
  </si>
  <si>
    <t>Brunswick East</t>
  </si>
  <si>
    <t>Keilor</t>
  </si>
  <si>
    <t>Sydenham</t>
  </si>
  <si>
    <t>Taylors Lake</t>
  </si>
  <si>
    <t>Moonee Ponds</t>
  </si>
  <si>
    <t>Allans Flat</t>
  </si>
  <si>
    <t>Port Franklin</t>
  </si>
  <si>
    <t>S325</t>
  </si>
  <si>
    <t>Elwood</t>
  </si>
  <si>
    <t>c/MJ 2nd block Off-peak</t>
  </si>
  <si>
    <t>Narre Warren</t>
  </si>
  <si>
    <t xml:space="preserve">SP Ausnet network area </t>
  </si>
  <si>
    <t>Gembrook</t>
  </si>
  <si>
    <t>Sassafras</t>
  </si>
  <si>
    <t>Number of peak winter bills</t>
  </si>
  <si>
    <t>Jancourt</t>
  </si>
  <si>
    <t>Mepunga</t>
  </si>
  <si>
    <t>S408</t>
    <phoneticPr fontId="3" type="noConversion"/>
  </si>
  <si>
    <t>AGL</t>
    <phoneticPr fontId="3" type="noConversion"/>
  </si>
  <si>
    <t>St Vincent de Paul Society, Victorian Tariff-Tracking Project, Workbook 2: Gas Standing Offers</t>
    <phoneticPr fontId="17" type="noConversion"/>
  </si>
  <si>
    <t>Annual bill (incl GST)</t>
    <phoneticPr fontId="17" type="noConversion"/>
  </si>
  <si>
    <t>Number of peak bills</t>
    <phoneticPr fontId="17" type="noConversion"/>
  </si>
  <si>
    <t>Number of off-peak bills</t>
    <phoneticPr fontId="17" type="noConversion"/>
  </si>
  <si>
    <t>Peak proportion %</t>
    <phoneticPr fontId="17" type="noConversion"/>
  </si>
  <si>
    <t>Off-peak proportion %</t>
    <phoneticPr fontId="17" type="noConversion"/>
  </si>
  <si>
    <t>Gas zone</t>
    <phoneticPr fontId="17" type="noConversion"/>
  </si>
  <si>
    <t>Winter bill 2nd block</t>
    <phoneticPr fontId="17" type="noConversion"/>
  </si>
  <si>
    <t>Bittern</t>
  </si>
  <si>
    <t>Rosebud West</t>
  </si>
  <si>
    <t>Blairgowrie</t>
  </si>
  <si>
    <t>Airport West</t>
  </si>
  <si>
    <t>January 2014</t>
    <phoneticPr fontId="3" type="noConversion"/>
  </si>
  <si>
    <t>Purpose of project</t>
  </si>
  <si>
    <t>S182</t>
    <phoneticPr fontId="3" type="noConversion"/>
  </si>
  <si>
    <t>S181</t>
    <phoneticPr fontId="3" type="noConversion"/>
  </si>
  <si>
    <t>Camberwell</t>
  </si>
  <si>
    <t>Locksley</t>
  </si>
  <si>
    <t>July 2011</t>
    <phoneticPr fontId="3" type="noConversion"/>
  </si>
  <si>
    <t>Victoria El</t>
  </si>
  <si>
    <t>Abbotsford</t>
  </si>
  <si>
    <t>Yeo</t>
  </si>
  <si>
    <t>West Melbourne</t>
  </si>
  <si>
    <t xml:space="preserve">this workbook or for any loss, economic or otherwise, suffered as a result of reliance on the information presented in this workbook. If you would like to </t>
    <phoneticPr fontId="3" type="noConversion"/>
  </si>
  <si>
    <t>Tooborac</t>
  </si>
  <si>
    <t>G48</t>
    <phoneticPr fontId="3" type="noConversion"/>
  </si>
  <si>
    <t>Melton</t>
  </si>
  <si>
    <t>Menzies Creek</t>
  </si>
  <si>
    <t>Templestowe</t>
  </si>
  <si>
    <t>Lumo Energy</t>
    <phoneticPr fontId="3" type="noConversion"/>
  </si>
  <si>
    <t>Lower Plenty</t>
  </si>
  <si>
    <t>Keysborough</t>
  </si>
  <si>
    <t>Sunbury</t>
  </si>
  <si>
    <t>TRU West (Ausnet West)</t>
  </si>
  <si>
    <t>AGL North (Ausnet Central2)</t>
  </si>
  <si>
    <t>TRU Central (Ausnet Central 1)</t>
  </si>
  <si>
    <t>Origin Metro (Multinet 1)</t>
  </si>
  <si>
    <t>(Multinet 2)</t>
  </si>
  <si>
    <t xml:space="preserve">*Analysis of bills (consumption level variable) across networks and retailers </t>
  </si>
  <si>
    <t>Seaford</t>
  </si>
  <si>
    <t>Frankston</t>
  </si>
  <si>
    <t>Mulgrave</t>
  </si>
  <si>
    <t>Lumo</t>
    <phoneticPr fontId="17" type="noConversion"/>
  </si>
  <si>
    <t>Little River</t>
  </si>
  <si>
    <t>Balwyn North</t>
  </si>
  <si>
    <t>Campbellfield</t>
  </si>
  <si>
    <t>Somerton</t>
  </si>
  <si>
    <t>East Melbourne</t>
  </si>
  <si>
    <t>Dodo</t>
    <phoneticPr fontId="3" type="noConversion"/>
  </si>
  <si>
    <t>Lumo</t>
    <phoneticPr fontId="3" type="noConversion"/>
  </si>
  <si>
    <t>S248</t>
    <phoneticPr fontId="3" type="noConversion"/>
  </si>
  <si>
    <t>S291</t>
    <phoneticPr fontId="3" type="noConversion"/>
  </si>
  <si>
    <t>Simply</t>
    <phoneticPr fontId="3" type="noConversion"/>
  </si>
  <si>
    <t>Retail Standing Offers July 2012 (inc GST)</t>
    <phoneticPr fontId="17" type="noConversion"/>
  </si>
  <si>
    <t>Queenscliff</t>
  </si>
  <si>
    <t>Energy Australia</t>
    <phoneticPr fontId="3" type="noConversion"/>
  </si>
  <si>
    <t xml:space="preserve">*The spreadsheets (bills) are interactive spreadsheet where annual consumption can be adjusted. </t>
    <phoneticPr fontId="3" type="noConversion"/>
  </si>
  <si>
    <t>*All spreadsheets are locked so that tariff rates cannot accidentally be changed.</t>
    <phoneticPr fontId="3" type="noConversion"/>
  </si>
  <si>
    <t>Annual bill (excl GST)</t>
  </si>
  <si>
    <t>Kallista</t>
  </si>
  <si>
    <t>Deer Park</t>
  </si>
  <si>
    <t>Tatura</t>
  </si>
  <si>
    <t>S480</t>
    <phoneticPr fontId="3" type="noConversion"/>
  </si>
  <si>
    <t>Ballan</t>
  </si>
  <si>
    <t xml:space="preserve">Tru East </t>
  </si>
  <si>
    <t>Annual supply charge</t>
    <phoneticPr fontId="17" type="noConversion"/>
  </si>
  <si>
    <t>Winter bill 1st block</t>
    <phoneticPr fontId="17" type="noConversion"/>
  </si>
  <si>
    <t>Winter bill 3rd block</t>
    <phoneticPr fontId="17" type="noConversion"/>
  </si>
  <si>
    <t>Winter bill Balance</t>
    <phoneticPr fontId="17" type="noConversion"/>
  </si>
  <si>
    <t>Summer bill 2nd block</t>
    <phoneticPr fontId="17" type="noConversion"/>
  </si>
  <si>
    <t>Summer bill 3rd block</t>
    <phoneticPr fontId="17" type="noConversion"/>
  </si>
  <si>
    <t>Winter bill Peak balance</t>
  </si>
  <si>
    <t>TRU West</t>
  </si>
  <si>
    <t>Bill impacts for all gas zones January 2015</t>
    <phoneticPr fontId="17" type="noConversion"/>
  </si>
  <si>
    <t>Red Energy</t>
  </si>
  <si>
    <t>AGL</t>
  </si>
  <si>
    <t>S431</t>
    <phoneticPr fontId="3" type="noConversion"/>
  </si>
  <si>
    <t>Simply</t>
    <phoneticPr fontId="3" type="noConversion"/>
  </si>
  <si>
    <t>Retail Standing Offers July 2011 (inc GST)</t>
    <phoneticPr fontId="17" type="noConversion"/>
  </si>
  <si>
    <t>Retail Standing Offers July 2011 (inc GST)</t>
    <phoneticPr fontId="17" type="noConversion"/>
  </si>
  <si>
    <t>Mount Cottrell</t>
  </si>
  <si>
    <t>Thornbury</t>
  </si>
  <si>
    <t>S191</t>
  </si>
  <si>
    <t>S190</t>
  </si>
  <si>
    <t>Covau</t>
    <phoneticPr fontId="3" type="noConversion"/>
  </si>
  <si>
    <t>S136</t>
    <phoneticPr fontId="3" type="noConversion"/>
  </si>
  <si>
    <t>July 2016</t>
    <phoneticPr fontId="3" type="noConversion"/>
  </si>
  <si>
    <t>Alinta Energy</t>
  </si>
  <si>
    <t>Click Energy</t>
  </si>
  <si>
    <t>Covau</t>
  </si>
  <si>
    <t>Dodo Power &amp; Gas</t>
  </si>
  <si>
    <t>EnergyAustralia</t>
  </si>
  <si>
    <t>Momentum Energy</t>
  </si>
  <si>
    <t>Origin Energy</t>
  </si>
  <si>
    <t>y</t>
    <phoneticPr fontId="17" type="noConversion"/>
  </si>
  <si>
    <t>w</t>
    <phoneticPr fontId="17" type="noConversion"/>
  </si>
  <si>
    <t>bi-monthly</t>
    <phoneticPr fontId="17" type="noConversion"/>
  </si>
  <si>
    <t>y</t>
    <phoneticPr fontId="17" type="noConversion"/>
  </si>
  <si>
    <t>w</t>
    <phoneticPr fontId="17" type="noConversion"/>
  </si>
  <si>
    <t>y</t>
    <phoneticPr fontId="17" type="noConversion"/>
  </si>
  <si>
    <t>w</t>
    <phoneticPr fontId="17" type="noConversion"/>
  </si>
  <si>
    <t>bi-monthly</t>
    <phoneticPr fontId="17" type="noConversion"/>
  </si>
  <si>
    <t>y</t>
    <phoneticPr fontId="17" type="noConversion"/>
  </si>
  <si>
    <t>w</t>
    <phoneticPr fontId="17" type="noConversion"/>
  </si>
  <si>
    <t>y</t>
    <phoneticPr fontId="17" type="noConversion"/>
  </si>
  <si>
    <t>Report 17: Victorian Energy Prices July 2018, An update-report (August 2018)</t>
  </si>
  <si>
    <t>Report 18: Victorian Energy Prices January 2019, An update-report (February 2019)</t>
  </si>
  <si>
    <t>Envestra/AGN</t>
  </si>
  <si>
    <t>Ausnet</t>
  </si>
  <si>
    <t>S553</t>
  </si>
  <si>
    <t>Powercor</t>
  </si>
  <si>
    <t>CovaU</t>
  </si>
  <si>
    <t>GloBird Energy</t>
  </si>
  <si>
    <t>July 2019</t>
  </si>
  <si>
    <t>Insert annual consumption (MJ):</t>
  </si>
  <si>
    <t>Multinet Metro 1</t>
  </si>
  <si>
    <t>bi-monthly</t>
    <phoneticPr fontId="0" type="noConversion"/>
  </si>
  <si>
    <t/>
  </si>
  <si>
    <t>https://www.alintaenergy.com.au/energy-products/electricity-gas/real-deal-gas</t>
  </si>
  <si>
    <t>Covau</t>
    <phoneticPr fontId="4" type="noConversion"/>
  </si>
  <si>
    <t>bi-monthly</t>
    <phoneticPr fontId="4" type="noConversion"/>
  </si>
  <si>
    <t>y</t>
    <phoneticPr fontId="4" type="noConversion"/>
  </si>
  <si>
    <t>w</t>
    <phoneticPr fontId="4" type="noConversion"/>
  </si>
  <si>
    <t>n</t>
    <phoneticPr fontId="4" type="noConversion"/>
  </si>
  <si>
    <t>Not available</t>
  </si>
  <si>
    <t>Dodo Power &amp; Gas</t>
    <phoneticPr fontId="4" type="noConversion"/>
  </si>
  <si>
    <t>Lumo Energy</t>
    <phoneticPr fontId="0" type="noConversion"/>
  </si>
  <si>
    <t>Origin Energy</t>
    <phoneticPr fontId="0" type="noConversion"/>
  </si>
  <si>
    <t>Red Energy</t>
    <phoneticPr fontId="0" type="noConversion"/>
  </si>
  <si>
    <t>Simply Energy</t>
    <phoneticPr fontId="0" type="noConversion"/>
  </si>
  <si>
    <t>https://sumo-epfs.s3-ap-southeast-2.amazonaws.com/vefs/Victorian_Energy_Fact_Sheet_SUM108026MR_Gas.pdf</t>
  </si>
  <si>
    <t>https://www.globirdenergy.com.au/shared-assets/Victorian_Energy_Fact_Sheets/Victorian_Energy_Fact_Sheet_GLO108304MR_Gas.pdf</t>
  </si>
  <si>
    <t>https://www.powershop.com.au/app/rates/gas/residential-gas-multinet-metro-market-offer.pdf</t>
  </si>
  <si>
    <t>Multinet Metro 2</t>
  </si>
  <si>
    <t>https://sumo-epfs.s3-ap-southeast-2.amazonaws.com/vefs/Victorian_Energy_Fact_Sheet_SUM108027MR_Gas.pdf</t>
  </si>
  <si>
    <t>https://www.amaysim.com.au/energy/epfs/eme/AMA107699MR.pdf?postcode=3170</t>
  </si>
  <si>
    <t>AGN North</t>
  </si>
  <si>
    <t>https://sumo-epfs.s3-ap-southeast-2.amazonaws.com/vefs/Victorian_Energy_Fact_Sheet_SUM108024MR_Gas.pdf</t>
  </si>
  <si>
    <t>AGN Central 2</t>
  </si>
  <si>
    <t>https://sumo-epfs.s3-ap-southeast-2.amazonaws.com/vefs/Victorian_Energy_Fact_Sheet_SUM108023MR_Gas.pdf</t>
  </si>
  <si>
    <t>https://www.globirdenergy.com.au/shared-assets/Victorian_Energy_Fact_Sheets/Victorian_Energy_Fact_Sheet_GLO108282MR_Gas.pdf</t>
  </si>
  <si>
    <t>AGN Central 1</t>
  </si>
  <si>
    <t>https://www.simplyenergy.com.au/docs/default-source/factsheets/0897_vic-plus-50_agnose(g)_sim104436mr.pdf?sfvrsn=1fc41499_2</t>
  </si>
  <si>
    <t>https://sumo-epfs.s3-ap-southeast-2.amazonaws.com/vefs/Victorian_Energy_Fact_Sheet_SUM108025MR_Gas.pdf</t>
  </si>
  <si>
    <t>AusNet Services West</t>
  </si>
  <si>
    <t>https://sumo-epfs.s3-ap-southeast-2.amazonaws.com/vefs/Victorian_Energy_Fact_Sheet_SUM108022MR_Gas.pdf</t>
  </si>
  <si>
    <t>AusNet Services Central 2</t>
  </si>
  <si>
    <t>https://sumo-epfs.s3-ap-southeast-2.amazonaws.com/vefs/Victorian_Energy_Fact_Sheet_SUM108021MR_Gas.pdf</t>
  </si>
  <si>
    <t>https://www.amaysim.com.au/energy/epfs/eme/AMA107696MR.pdf?postcode=3220</t>
  </si>
  <si>
    <t>https://www.globirdenergy.com.au/shared-assets/Victorian_Energy_Fact_Sheets/Victorian_Energy_Fact_Sheet_GLO108299MR_Gas.pdf</t>
  </si>
  <si>
    <t>AusNet Services Central 1</t>
  </si>
  <si>
    <t>https://sumo-epfs.s3-ap-southeast-2.amazonaws.com/vefs/Victorian_Energy_Fact_Sheet_SUM108020MR_Gas.pdf</t>
  </si>
  <si>
    <t>https://www.agl.com.au/-/media/agldata/distributordata/pdfs/victorian_energy_fact_sheet_agd100756sr_gas.pdf</t>
  </si>
  <si>
    <t>https://www.agl.com.au/-/media/agldata/distributordata/pdfs/victorian_energy_fact_sheet_agd100757sr_gas.pdf</t>
  </si>
  <si>
    <t>https://www.agl.com.au/-/media/agldata/distributordata/pdfs/victorian_energy_fact_sheet_agd100755sr_gas.pdf</t>
  </si>
  <si>
    <t>https://www.agl.com.au/-/media/agldata/distributordata/pdfs/victorian_energy_fact_sheet_agd100753sr_gas.pdf</t>
  </si>
  <si>
    <t>https://www.agl.com.au/-/media/agldata/distributordata/pdfs/victorian_energy_fact_sheet_agd100752sr_gas.pdf</t>
  </si>
  <si>
    <t>https://www.agl.com.au/-/media/agldata/distributordata/pdfs/victorian_energy_fact_sheet_agd100750sr_gas.pdf</t>
  </si>
  <si>
    <t>https://www.agl.com.au/-/media/agldata/distributordata/pdfs/victorian_energy_fact_sheet_agd100749sr_gas.pdf</t>
  </si>
  <si>
    <t>https://www.agl.com.au/-/media/agldata/distributordata/pdfs/victorian_energy_fact_sheet_agd100747sr_gas.pdf</t>
  </si>
  <si>
    <t>https://connectto.dodo.com/rapidEnergyQuote/pricefactsheet/GetPdfDocument?filepath=PriceFactSheets%5cMultinet%5cConsumer%5cGas%5cMultinet+Metro+1+-+Residential+Gas+Standing.pdf</t>
  </si>
  <si>
    <t>https://connectto.dodo.com/rapidEnergyQuote/pricefactsheet/GetPdfDocument?filepath=PriceFactSheets%5cEnvestra%5cConsumer%5cGas%5cAustralian+Gas+Networks+North+-+Residential+Gas+Standing.pdf</t>
  </si>
  <si>
    <t>https://connectto.dodo.com/rapidEnergyQuote/pricefactsheet/GetPdfDocument?filepath=PriceFactSheets%5cEnvestra%5cConsumer%5cGas%5cAustralian+Gas+Networks+Central+2+-+Residential+Gas+Standing.pdf</t>
  </si>
  <si>
    <t>https://connectto.dodo.com/rapidEnergyQuote/pricefactsheet/GetPdfDocument?filepath=PriceFactSheets%5cSP-Ausnet%5cConsumer%5cGas%5cAusNet+Services+Central+1+-+Residential+Gas+Standing.pdf</t>
  </si>
  <si>
    <t>https://www.energyaustralia.com.au/epfs-documents/VIC_GAS_RSOT_R2_TRU106222SR.pdf</t>
  </si>
  <si>
    <t>https://www.energyaustralia.com.au/epfs-documents/VIC_GAS_RSOT_R4_TRU106224SR.pdf</t>
  </si>
  <si>
    <t>https://www.energyaustralia.com.au/epfs-documents/VIC_GAS_RSOT_T3_TRU106232SR.pdf</t>
  </si>
  <si>
    <t>https://www.energyaustralia.com.au/epfs-documents/VIC_GAS_RSOT_A1_TRU106219SR.pdf</t>
  </si>
  <si>
    <t>https://www.lumoenergy.com.au/~/media/lumo-energy/vpfs/Victorian_Energy_Fact_Sheet_LU289882SR_Gas.ashx</t>
  </si>
  <si>
    <t>https://www.lumoenergy.com.au/~/media/lumo-energy/vpfs/Victorian_Energy_Fact_Sheet_LU289881SR_Gas.ashx</t>
  </si>
  <si>
    <t>https://www.lumoenergy.com.au/~/media/lumo-energy/vpfs/Victorian_Energy_Fact_Sheet_LU289886SR_Gas.ashx</t>
  </si>
  <si>
    <t>https://www.lumoenergy.com.au/~/media/lumo-energy/vpfs/Victorian_Energy_Fact_Sheet_LU289917MR_Gas.ashx</t>
  </si>
  <si>
    <t>https://www.lumoenergy.com.au/~/media/lumo-energy/vpfs/Victorian_Energy_Fact_Sheet_LU289884SR_Gas.ashx</t>
  </si>
  <si>
    <t>https://www.lumoenergy.com.au/~/media/lumo-energy/vpfs/Victorian_Energy_Fact_Sheet_LU289893SR_Gas.ashx</t>
  </si>
  <si>
    <t>https://www.lumoenergy.com.au/~/media/lumo-energy/vpfs/Victorian_Energy_Fact_Sheet_LU289890SR_Gas.ashx</t>
  </si>
  <si>
    <t>https://www.lumoenergy.com.au/~/media/lumo-energy/vpfs/Victorian_Energy_Fact_Sheet_LU289891SR_Gas.ashx</t>
  </si>
  <si>
    <t>https://www.momentumenergy.com.au/docs/default-source/price-sheets/Gas-RESI-Standing-Offer-Multinet-Metro-MOM101957SR.pdf</t>
  </si>
  <si>
    <t>https://www.momentumenergy.com.au/docs/default-source/price-sheets/Gas-RESI-Standing-Offer-Australian-Gas-Networks-North-MOM101954SR.pdf</t>
  </si>
  <si>
    <t>https://www.momentumenergy.com.au/docs/default-source/price-sheets/Gas-RESI-Standing-Offer-Australian-Gas-Networks-Central-MOM101950SR.pdf</t>
  </si>
  <si>
    <t>https://www.momentumenergy.com.au/docs/default-source/price-sheets/Gas-RESI-Standing-Offer-Ausnet-West-MOM101946SR.pdf</t>
  </si>
  <si>
    <t>https://www.momentumenergy.com.au/docs/default-source/price-sheets/Gas-RESI-Standing-Offer-Ausnet-Central-MOM101944SR.pdf</t>
  </si>
  <si>
    <t>https://www.redenergy.com.au/docs/vic_energy_fact_sheets/Victorian_Energy_Fact_Sheet_RED92598SR_Gas.pdf</t>
  </si>
  <si>
    <t>https://www.redenergy.com.au/docs/vic_energy_fact_sheets/Victorian_Energy_Fact_Sheet_RED92597SR_Gas.pdf</t>
  </si>
  <si>
    <t>https://www.redenergy.com.au/docs/vic_energy_fact_sheets/Victorian_Energy_Fact_Sheet_RED92593SR_Gas.pdf</t>
  </si>
  <si>
    <t>https://www.redenergy.com.au/docs/vic_energy_fact_sheets/Victorian_Energy_Fact_Sheet_RED92587SR_Gas.pdf</t>
  </si>
  <si>
    <t>https://www.redenergy.com.au/docs/vic_energy_fact_sheets/Victorian_Energy_Fact_Sheet_RED92591SR_Gas.pdf</t>
  </si>
  <si>
    <t>https://www.redenergy.com.au/docs/vic_energy_fact_sheets/Victorian_Energy_Fact_Sheet_RED92590SR_Gas.pdf</t>
  </si>
  <si>
    <t>https://www.redenergy.com.au/docs/vic_energy_fact_sheets/Victorian_Energy_Fact_Sheet_RED92586SR_Gas.pdf</t>
  </si>
  <si>
    <t>https://www.simplyenergy.com.au/docs/default-source/factsheets/0982_vic-standing-offer_multiom(g)_sim104528sr.pdf?sfvrsn=b3c31499_2</t>
  </si>
  <si>
    <t>https://www.simplyenergy.com.au/docs/default-source/factsheets/0981_vic-standing-offer_multinsw(g)_sim104527sr.pdf?sfvrsn=bec31499_2</t>
  </si>
  <si>
    <t>https://www.simplyenergy.com.au/docs/default-source/factsheets/0973_vic-standing-offer_agnon(g)_sim104525sr.pdf?sfvrsn=66c21499_2</t>
  </si>
  <si>
    <t>https://www.simplyenergy.com.au/docs/default-source/factsheets/0975_vic-standing-offer_agnte(g)_sim104530sr.pdf?sfvrsn=5cc21499_2</t>
  </si>
  <si>
    <t>https://www.simplyenergy.com.au/docs/default-source/factsheets/0980_vic-standing-offer_ausntw(g)_sim104523sr.pdf?sfvrsn=45c21499_2</t>
  </si>
  <si>
    <t>https://www.simplyenergy.com.au/docs/default-source/factsheets/0977_vic-standing-offer_ausnan(g)_sim104472sr.pdf?sfvrsn=4ac21499_2</t>
  </si>
  <si>
    <t>https://www.simplyenergy.com.au/docs/default-source/factsheets/0979_vic-standing-offer_ausntc(g)_sim104546sr.pdf?sfvrsn=40c21499_2</t>
  </si>
  <si>
    <t>https://www.amaysim.com.au/energy/epfs/eme/AMA107673SR.pdf?postcode=3170</t>
  </si>
  <si>
    <t>https://www.amaysim.com.au/energy/epfs/eme/AMA107668SR.pdf?postcode=3620</t>
  </si>
  <si>
    <t>Origin North (Envestra/AGN North)</t>
  </si>
  <si>
    <t>TRU East (Envestra/AGN Central 2)</t>
  </si>
  <si>
    <t>Origin SE (Envestra/AGN Central 1)</t>
  </si>
  <si>
    <t>https://www.amaysim.com.au/energy/epfs/eme/AMA107666SR.pdf?postcode=3053</t>
  </si>
  <si>
    <t>https://www.amaysim.com.au/energy/epfs/eme/AMA107665SR.pdf?postcode=3818</t>
  </si>
  <si>
    <t>https://www.amaysim.com.au/energy/epfs/eme/AMA107671SR.pdf?postcode=3342</t>
  </si>
  <si>
    <t>https://www.amaysim.com.au/energy/epfs/eme/AMA107669SR.pdf?postcode=3037</t>
  </si>
  <si>
    <t>https://www.globirdenergy.com.au/shared-assets/pdf/Gazattal_Notice-18.11.01-Standing_Offer_Tariffs_(Gas).pdf</t>
  </si>
  <si>
    <t>https://www.powershop.com.au/app/rates/gas/residential-gas-multinet-metro-standing-offer.pdf</t>
  </si>
  <si>
    <t>https://www.powershop.com.au/app/rates/gas/residential-gas-agn-central-standing-offer.pdf</t>
  </si>
  <si>
    <t>https://www.powershop.com.au/app/rates/gas/residential-gas-ausnet-west-standing-offer.pdf</t>
  </si>
  <si>
    <t>https://www.powershop.com.au/app/rates/gas/residential-gas-ausnet-central-standing-offer.pdf</t>
  </si>
  <si>
    <t>Report 19: Victorian Energy Prices July 2019, An update-report (September 2019)</t>
  </si>
  <si>
    <t>January 2020</t>
  </si>
  <si>
    <t>n</t>
  </si>
  <si>
    <t>Report 20: Victorian Energy Prices January 2020, An update-report (February 2020)</t>
  </si>
  <si>
    <t>*All red cells contain variables for the user to insert annual consumption (MJ)</t>
  </si>
  <si>
    <t xml:space="preserve">*The amount shown for each winter/summer block is the cost of the MJ allocated to that block per annum. </t>
  </si>
  <si>
    <t>July 2020</t>
  </si>
  <si>
    <t>Report 21: Victorian Energy Prices July 2020, An update-report (September 2020)</t>
  </si>
  <si>
    <t>https://www.agl.com.au/-/media/agldata/distributordata/pdfs/victorian_energy_fact_sheet_agd181689sr_gas.pdf</t>
  </si>
  <si>
    <t>https://www.alintaenergy.com.au/vic/residential/electricity-and-gas/products/standard-retail-contract/residential-gas-pricing</t>
  </si>
  <si>
    <t>https://www.covau.com.au/EnergyPriceFactSheets/DPFS/CoavU_VIC_Gas_StandardOffer_Residential_MultinetMetropolitan.pdf</t>
  </si>
  <si>
    <t>Dodo Power &amp; Gas</t>
    <phoneticPr fontId="0" type="noConversion"/>
  </si>
  <si>
    <t>https://www.energyaustralia.com.au/epfs-documents/VIC_GAS_RSOT_R2_TRU168811SR.pdf</t>
  </si>
  <si>
    <t>https://www.lumoenergy.com.au/docs/vic_energy_fact_sheets/Victorian_Energy_Fact_Sheet_LU2148610SR_Gas.pdf</t>
  </si>
  <si>
    <t>https://www.momentumenergy.com.au/docs/default-source/price-sheets/RESI-Standing-Offer-Gas-Multinet-Metro-MOM171569SR.pdf</t>
  </si>
  <si>
    <t>https://www.originenergy.com.au/content/dam/origin/residential/docs/energy-price-fact-sheets/vic/1Jan2020/OR2185105SR.pdf</t>
  </si>
  <si>
    <t>https://www.redenergy.com.au/docs/vic_energy_fact_sheets/Victorian_Energy_Fact_Sheet_RED148545SR_Gas.pdf</t>
  </si>
  <si>
    <t>https://www.simplyenergy.com.au/docs/default-source/factsheets/2214_vic_standing_offer_multiom(g)_sim140077sr.pdf</t>
  </si>
  <si>
    <t>https://sumo-epfs.s3-ap-southeast-2.amazonaws.com/vefs/Victorian_Energy_Fact_Sheet_SUM169314SR_Gas.pdf</t>
  </si>
  <si>
    <t>https://www.amaysim.com.au/energy/epfs/eme/AMA132897SR.pdf?postcode=3102</t>
  </si>
  <si>
    <t>https://www.powershop.com.au/app/rates/resi/gas/multinet/residential-gas-multinet-metro-standing-offer.pdf?v=1</t>
  </si>
  <si>
    <t>Click Energy</t>
    <phoneticPr fontId="0" type="noConversion"/>
  </si>
  <si>
    <t>1st Energy</t>
  </si>
  <si>
    <t>https://1stenergy.com.au/wp-content/uploads/Price_Fact_Sheets/Gas%20PFS/Victorian_Energy_Fact_Sheet_1ST121200SR_Gas.pdf?_t=1568942513</t>
  </si>
  <si>
    <t>https://www.agl.com.au/-/media/agldata/distributordata/pdfs/victorian_energy_fact_sheet_agd181690sr_gas.pdf</t>
  </si>
  <si>
    <t>https://connectto.dodo.com/rapidEnergyQuote/pricefactsheet/GetPdfDocument?filepath=PriceFactSheets%5cMultinet%5cConsumer%5cGas%5cMultinet+South+1+-+Residential+Gas+Standing.pdf</t>
  </si>
  <si>
    <t>https://www.energyaustralia.com.au/epfs-documents/VIC_GAS_RSOT_A2_TRU168810SR.pdf</t>
  </si>
  <si>
    <t>https://www.lumoenergy.com.au/docs/vic_energy_fact_sheets/Victorian_Energy_Fact_Sheet_LU2148609SR_Gas.pdf</t>
  </si>
  <si>
    <t>https://www.originenergy.com.au/content/dam/origin/residential/docs/energy-price-fact-sheets/vic/1Jan2020/OR2185106SR.pdf</t>
  </si>
  <si>
    <t>https://www.redenergy.com.au/docs/vic_energy_fact_sheets/Victorian_Energy_Fact_Sheet_RED148544SR_Gas.pdf</t>
  </si>
  <si>
    <t>https://www.simplyenergy.com.au/docs/default-source/factsheets/2213_vic_standing_offer_multinsw(g)_sim140076sr.pdf</t>
  </si>
  <si>
    <t>https://sumo-epfs.s3-ap-southeast-2.amazonaws.com/vefs/Victorian_Energy_Fact_Sheet_SUM169315SR_Gas.pdf</t>
  </si>
  <si>
    <t>https://www.amaysim.com.au/energy/epfs/eme/AMA132898SR.pdf?postcode=3170</t>
  </si>
  <si>
    <t>https://www.agl.com.au/-/media/agldata/distributordata/pdfs/victorian_energy_fact_sheet_agd181688sr_gas.pdf</t>
  </si>
  <si>
    <t>https://www.covau.com.au/EnergyPriceFactSheets/DPFS/CoavU_VIC_Gas_StandardOffer_Residential_AustralianGasNetworksNorth.pdf</t>
  </si>
  <si>
    <t>https://www.energyaustralia.com.au/epfs-documents/VIC_GAS_RSOT_R4_TRU168778SR.pdf</t>
  </si>
  <si>
    <t>https://www.lumoenergy.com.au/docs/vic_energy_fact_sheets/Victorian_Energy_Fact_Sheet_LU2148614SR_Gas.pdf</t>
  </si>
  <si>
    <t>https://www.momentumenergy.com.au/docs/default-source/price-sheets/RESI-Standing-Offer-Gas-Australian-Gas-Networks-North-MOM171566SR.pdf</t>
  </si>
  <si>
    <t>https://www.originenergy.com.au/content/dam/origin/residential/docs/energy-price-fact-sheets/vic/1Jan2020/OR2185102SR.pdf</t>
  </si>
  <si>
    <t>https://www.redenergy.com.au/docs/vic_energy_fact_sheets/Victorian_Energy_Fact_Sheet_RED148540SR_Gas.pdf</t>
  </si>
  <si>
    <t>https://www.simplyenergy.com.au/docs/default-source/factsheets/2205_vic_standing_offer_agnon(g)_sim140074sr.pdf</t>
  </si>
  <si>
    <t>https://sumo-epfs.s3-ap-southeast-2.amazonaws.com/vefs/Victorian_Energy_Fact_Sheet_SUM169310SR_Gas.pdf</t>
  </si>
  <si>
    <t>https://www.amaysim.com.au/energy/epfs/eme/AMA132893SR.pdf?postcode=3620</t>
  </si>
  <si>
    <t>https://www.powershop.com.au/app/rates/resi/gas/agn/residential-gas-agn-north-standing-offer.pdf?v=1</t>
  </si>
  <si>
    <t>https://1stenergy.com.au/wp-content/uploads/Price_Fact_Sheets/Gas%20PFS/Victorian_Energy_Fact_Sheet_1ST121198SR_Gas.pdf?_t=1568942513</t>
  </si>
  <si>
    <t>https://www.agl.com.au/-/media/agldata/distributordata/pdfs/victorian_energy_fact_sheet_agd181686sr_gas.pdf</t>
  </si>
  <si>
    <t>https://www.covau.com.au/EnergyPriceFactSheets/DPFS/CoavU_VIC_Gas_StandardOffer_Residential_AustralianGasNetworksCentral.pdf</t>
  </si>
  <si>
    <t>https://www.energyaustralia.com.au/epfs-documents/VIC_GAS_RSOT_T2_TRU168781SR.pdf</t>
  </si>
  <si>
    <t>https://www.lumoenergy.com.au/docs/vic_energy_fact_sheets/Victorian_Energy_Fact_Sheet_LU2148615SR_Gas.pdf</t>
  </si>
  <si>
    <t>https://www.momentumenergy.com.au/docs/default-source/price-sheets/RESI-Standing-Offer-Gas-Australian-Gas-Networks-Central-MOM171562SR.pdf</t>
  </si>
  <si>
    <t>https://www.originenergy.com.au/content/dam/origin/residential/docs/energy-price-fact-sheets/vic/1Jan2020/OR2185108SR.pdf</t>
  </si>
  <si>
    <t>https://www.redenergy.com.au/docs/vic_energy_fact_sheets/Victorian_Energy_Fact_Sheet_RED148539SR_Gas.pdf</t>
  </si>
  <si>
    <t>https://www.simplyenergy.com.au/docs/default-source/factsheets/2207_vic_standing_offer_agnte(g)_sim140079sr.pdf</t>
  </si>
  <si>
    <t>https://sumo-epfs.s3-ap-southeast-2.amazonaws.com/vefs/Victorian_Energy_Fact_Sheet_SUM169309SR_Gas.pdf</t>
  </si>
  <si>
    <t>https://www.amaysim.com.au/energy/epfs/eme/AMA132891SR.pdf?postcode=3055</t>
  </si>
  <si>
    <t>https://www.powershop.com.au/app/rates/resi/gas/agn/residential-gas-agn-central-standing-offer.pdf?v=1</t>
  </si>
  <si>
    <t>https://1stenergy.com.au/wp-content/uploads/Price_Fact_Sheets/Gas%20PFS/Victorian_Energy_Fact_Sheet_1ST121196SR_Gas.pdf?_t=1568942513</t>
  </si>
  <si>
    <t>https://www.agl.com.au/-/media/agldata/distributordata/pdfs/victorian_energy_fact_sheet_agd181685sr_gas.pdf</t>
  </si>
  <si>
    <t>https://connectto.dodo.com/rapidEnergyQuote/pricefactsheet/GetPdfDocument?filepath=PriceFactSheets%5cEnvestra%5cConsumer%5cGas%5cAustralian+Gas+Networks+Central+1+-+Residential+Gas+Standing.pdf</t>
  </si>
  <si>
    <t>https://www.energyaustralia.com.au/epfs-documents/VIC_GAS_RSOT_R5_TRU168779SR.pdf</t>
  </si>
  <si>
    <t>https://www.lumoenergy.com.au/docs/vic_energy_fact_sheets/Victorian_Energy_Fact_Sheet_LU2148612SR_Gas.pdf</t>
  </si>
  <si>
    <t>https://www.redenergy.com.au/docs/vic_energy_fact_sheets/Victorian_Energy_Fact_Sheet_RED148538SR_Gas.pdf</t>
  </si>
  <si>
    <t>https://www.simplyenergy.com.au/docs/default-source/factsheets/2206_vic_standing_offer_agnose(g)_sim140078sr.pdf</t>
  </si>
  <si>
    <t>https://sumo-epfs.s3-ap-southeast-2.amazonaws.com/vefs/Victorian_Energy_Fact_Sheet_SUM169311SR_Gas.pdf</t>
  </si>
  <si>
    <t>https://www.amaysim.com.au/energy/epfs/eme/AMA132890SR.pdf?postcode=3818</t>
  </si>
  <si>
    <t>https://www.agl.com.au/-/media/agldata/distributordata/pdfs/victorian_energy_fact_sheet_agd181683sr_gas.pdf</t>
  </si>
  <si>
    <t>https://www.covau.com.au/EnergyPriceFactSheets/DPFS/CoavU_VIC_Gas_StandardOffer_Residential_AusnetServicesWest.pdf</t>
  </si>
  <si>
    <t>https://www.energyaustralia.com.au/epfs-documents/VIC_GAS_RSOT_T3_TRU168796SR.pdf</t>
  </si>
  <si>
    <t>https://www.lumoenergy.com.au/docs/vic_energy_fact_sheets/Victorian_Energy_Fact_Sheet_LU2148620SR_Gas.pdf</t>
  </si>
  <si>
    <t>https://www.momentumenergy.com.au/docs/default-source/price-sheets/RESI-Standing-Offer-Gas-Ausnet-West-MOM171558SR.pdf</t>
  </si>
  <si>
    <t>https://www.originenergy.com.au/content/dam/origin/residential/docs/energy-price-fact-sheets/vic/1Jan2020/OR2185100SR.pdf</t>
  </si>
  <si>
    <t>https://www.redenergy.com.au/docs/vic_energy_fact_sheets/Victorian_Energy_Fact_Sheet_RED148537SR_Gas.pdf</t>
  </si>
  <si>
    <t>https://www.simplyenergy.com.au/docs/default-source/factsheets/2212_vic_standing_offer_ausntw(g)_sim140073sr.pdf</t>
  </si>
  <si>
    <t>https://sumo-epfs.s3-ap-southeast-2.amazonaws.com/vefs/Victorian_Energy_Fact_Sheet_SUM169340SR_Gas.pdf</t>
  </si>
  <si>
    <t>https://www.amaysim.com.au/energy/epfs/eme/AMA132896SR.pdf?postcode=3342</t>
  </si>
  <si>
    <t>https://www.powershop.com.au/app/rates/resi/gas/ausnet/residential-gas-ausnet-west-standing-offer.pdf?v=1</t>
  </si>
  <si>
    <t>https://1stenergy.com.au/wp-content/uploads/Price_Fact_Sheets/Gas%20PFS/Victorian_Energy_Fact_Sheet_1ST121202SR_Gas.pdf?_t=1568942513</t>
  </si>
  <si>
    <t>https://www.agl.com.au/-/media/agldata/distributordata/pdfs/victorian_energy_fact_sheet_agd181682sr_gas.pdf</t>
  </si>
  <si>
    <t>https://www.covau.com.au/EnergyPriceFactSheets/DPFS/CoavU_VIC_Gas_StandardOffer_Residential_AusnetServicesCentral.pdf</t>
  </si>
  <si>
    <t>https://connectto.dodo.com/rapidEnergyQuote/pricefactsheet/GetPdfDocument?filepath=PriceFactSheets%5cSP-Ausnet%5cConsumer%5cGas%5cAusNet+Services+Central+2+-+Residential+Gas+Standing.pdf</t>
  </si>
  <si>
    <t>https://www.energyaustralia.com.au/epfs-documents/VIC_GAS_RSOT_A1_TRU168794SR.pdf</t>
  </si>
  <si>
    <t>https://www.lumoenergy.com.au/docs/vic_energy_fact_sheets/Victorian_Energy_Fact_Sheet_LU2148617SR_Gas.pdf</t>
  </si>
  <si>
    <t>https://www.momentumenergy.com.au/docs/default-source/price-sheets/RESI-Standing-Offer-Gas-Ausnet-Central-MOM171556SR.pdf</t>
  </si>
  <si>
    <t>https://www.originenergy.com.au/content/dam/origin/residential/docs/energy-price-fact-sheets/vic/1Jan2020/OR2185097SR.pdf</t>
  </si>
  <si>
    <t>https://www.redenergy.com.au/docs/vic_energy_fact_sheets/Victorian_Energy_Fact_Sheet_RED148534SR_Gas.pdf</t>
  </si>
  <si>
    <t>https://www.simplyenergy.com.au/docs/default-source/factsheets/2209_vic_standing_offer_ausnan(g)_sim140037sr.pdf</t>
  </si>
  <si>
    <t>https://sumo-epfs.s3-ap-southeast-2.amazonaws.com/vefs/Victorian_Energy_Fact_Sheet_SUM169313SR_Gas.pdf</t>
  </si>
  <si>
    <t>https://www.amaysim.com.au/energy/epfs/eme/AMA132895SR.pdf?postcode=3221</t>
  </si>
  <si>
    <t>https://www.powershop.com.au/app/rates/resi/gas/ausnet/residential-gas-ausnet-central-standing-offer.pdf?v=1</t>
  </si>
  <si>
    <t>https://1stenergy.com.au/wp-content/uploads/Price_Fact_Sheets/Gas%20PFS/Victorian_Energy_Fact_Sheet_1ST121197SR_Gas.pdf?_t=1568942513</t>
  </si>
  <si>
    <t>https://www.agl.com.au/-/media/agldata/distributordata/pdfs/victorian_energy_fact_sheet_agd181680sr_gas.pdf</t>
  </si>
  <si>
    <t>https://www.energyaustralia.com.au/epfs-documents/VIC_GAS_RSOT_T1_TRU168795SR.pdf</t>
  </si>
  <si>
    <t>https://www.lumoenergy.com.au/docs/vic_energy_fact_sheets/Victorian_Energy_Fact_Sheet_LU2148618SR_Gas.pdf</t>
  </si>
  <si>
    <t>https://www.redenergy.com.au/docs/vic_energy_fact_sheets/Victorian_Energy_Fact_Sheet_RED148533SR_Gas.pdf</t>
  </si>
  <si>
    <t>https://www.simplyenergy.com.au/docs/default-source/factsheets/2211_vic_standing_offer_ausntc(g)_sim140086sr.pdf</t>
  </si>
  <si>
    <t>https://sumo-epfs.s3-ap-southeast-2.amazonaws.com/vefs/Victorian_Energy_Fact_Sheet_SUM169312SR_Gas.pdf</t>
  </si>
  <si>
    <t>https://www.amaysim.com.au/energy/epfs/eme/AMA132894SR.pdf?postcode=3037</t>
  </si>
  <si>
    <t>Winter bill 4th block</t>
  </si>
  <si>
    <t>Summer bill 4th block</t>
  </si>
  <si>
    <t>January 2021</t>
  </si>
  <si>
    <t>Report 22: Victorian Energy Prices January 2021, An update-report (January 2021)</t>
  </si>
  <si>
    <t>https://www.agl.com.au/-/media/agldata/distributordata/pdfs/victorian_energy_fact_sheet_agd240170sr_gas.pdf</t>
  </si>
  <si>
    <t>https://www.alintaenergy.com.au/vic/-/jssmedia/alinta-website/documents/vefs/retail/vic-pve-standing-offer-vdo-1-jan-2021/standing-vefs/res-gas/multinet-main1-vefs-ali245489sr-gas.pdf</t>
  </si>
  <si>
    <t>https://www.covau.com.au/EnergyPriceFactSheets/DPFS/CoavU_VIC_Gas_StandardOffer_Residential_Multinet_Metropolitan.pdf</t>
  </si>
  <si>
    <t>https://www.energyaustralia.com.au/epfs-documents/VIC_GAS_RSOT_R2_TRU246943SR.pdf</t>
  </si>
  <si>
    <t>https://www.lumoenergy.com.au/docs/vic_energy_fact_sheets/Victorian_Energy_Fact_Sheet_LU2240590SR_Gas.pdf</t>
  </si>
  <si>
    <t>https://www.originenergy.com.au/content/dam/origin/residential/docs/energy-price-fact-sheets/vic/1Jan2021/OR2244063SR.pdf</t>
  </si>
  <si>
    <t>https://www.redenergy.com.au/docs/vic_energy_fact_sheets/Victorian_Energy_Fact_Sheet_RED251955SR_Gas.pdf</t>
  </si>
  <si>
    <t>https://www.globirdenergy.com.au/shared-assets/pdf/Gazattal_Notice-21.12.01-Standing_Offer_Tariffs_(Gas).pdf</t>
  </si>
  <si>
    <t>https://www.powershop.com.au/app/rates/victoria/gas/residential/standing/multinet/combined-metro.pdf?v=1</t>
  </si>
  <si>
    <t>https://1stenergy.com.au/wp-content/uploads/Price_Fact_Sheets/01_01_2021/Victorian_Energy_Fact_Sheet_1ST248493SR_Gas.pdf?_t=1593562250</t>
  </si>
  <si>
    <t>https://www.agl.com.au/-/media/agldata/distributordata/pdfs/victorian_energy_fact_sheet_agd240171sr_gas.pdf</t>
  </si>
  <si>
    <t>https://www.alintaenergy.com.au/vic/-/jssmedia/alinta-website/documents/vefs/retail/vic-pve-standing-offer-vdo-1-jan-2021/standing-vefs/res-gas/multinet-main2-vefs-ali245490sr-gas.pdf</t>
  </si>
  <si>
    <t>https://www.energyaustralia.com.au/epfs-documents/VIC_GAS_RSOT_A2_TRU246942SR.pdf</t>
  </si>
  <si>
    <t>https://www.lumoenergy.com.au/docs/vic_energy_fact_sheets/Victorian_Energy_Fact_Sheet_LU2240589SR_Gas.pdf</t>
  </si>
  <si>
    <t>https://www.originenergy.com.au/content/dam/origin/residential/docs/energy-price-fact-sheets/vic/1Jan2021/OR2244064SR.pdf</t>
  </si>
  <si>
    <t>https://www.redenergy.com.au/docs/vic_energy_fact_sheets/Victorian_Energy_Fact_Sheet_RED251956SR_Gas.pdf</t>
  </si>
  <si>
    <t>https://www.agl.com.au/-/media/agldata/distributordata/pdfs/victorian_energy_fact_sheet_agd240169sr_gas.pdf</t>
  </si>
  <si>
    <t>https://www.alintaenergy.com.au/vic/-/jssmedia/alinta-website/documents/vefs/retail/vic-pve-standing-offer-vdo-1-jan-2021/standing-vefs/res-gas/agn-north-vefs-ali245499sr-gas.pdf</t>
  </si>
  <si>
    <t>https://www.energyaustralia.com.au/epfs-documents/VIC_GAS_RSOT_R4_TRU246932SR.pdf</t>
  </si>
  <si>
    <t>https://www.lumoenergy.com.au/docs/vic_energy_fact_sheets/Victorian_Energy_Fact_Sheet_LU2240594SR_Gas.pdf</t>
  </si>
  <si>
    <t>https://www.originenergy.com.au/content/dam/origin/residential/docs/energy-price-fact-sheets/vic/1Jan2021/OR2244060SR.pdf</t>
  </si>
  <si>
    <t>https://www.redenergy.com.au/docs/vic_energy_fact_sheets/Victorian_Energy_Fact_Sheet_RED251953SR_Gas.pdf</t>
  </si>
  <si>
    <t>https://simply.ziparchive.com.au/Content/Ratesheets//Victorian_Energy_Fact_Sheet_SIM231020SR_Gas.pdf</t>
  </si>
  <si>
    <t>https://www.powershop.com.au/app/rates/victoria/gas/residential/standing/agn/combined-north.pdf?v=1</t>
  </si>
  <si>
    <t>https://1stenergy.com.au/wp-content/uploads/Price_Fact_Sheets/01_01_2021/Victorian_Energy_Fact_Sheet_1ST248491SR_Gas.pdf?_t=1593562250</t>
  </si>
  <si>
    <t>https://www.agl.com.au/-/media/agldata/distributordata/pdfs/victorian_energy_fact_sheet_agd240167sr_gas.pdf</t>
  </si>
  <si>
    <t>https://www.alintaenergy.com.au/vic/-/jssmedia/alinta-website/documents/vefs/retail/vic-pve-standing-offer-vdo-1-jan-2021/standing-vefs/res-gas/agn-central2-vefs-ali245498sr-gas.pdf</t>
  </si>
  <si>
    <t>https://www.energyaustralia.com.au/epfs-documents/VIC_GAS_RSOT_T2_TRU246935SR.pdf</t>
  </si>
  <si>
    <t>https://www.lumoenergy.com.au/docs/vic_energy_fact_sheets/Victorian_Energy_Fact_Sheet_LU2240592SR_Gas.pdf</t>
  </si>
  <si>
    <t>https://www.originenergy.com.au/content/dam/origin/residential/docs/energy-price-fact-sheets/vic/1Jan2021/OR2244066SR.pdf</t>
  </si>
  <si>
    <t>https://www.redenergy.com.au/docs/vic_energy_fact_sheets/Victorian_Energy_Fact_Sheet_RED251951SR_Gas.pdf</t>
  </si>
  <si>
    <t>https://simply.ziparchive.com.au/Content/Ratesheets//Victorian_Energy_Fact_Sheet_SIM253676SR_Gas.pdf</t>
  </si>
  <si>
    <t>https://www.powershop.com.au/app/rates/victoria/gas/residential/standing/agn/combined-central.pdf?v=1</t>
  </si>
  <si>
    <t>https://1stenergy.com.au/wp-content/uploads/Price_Fact_Sheets/01_01_2021/Victorian_Energy_Fact_Sheet_1ST248495SR_Gas.pdf?_t=1593562250</t>
  </si>
  <si>
    <t>https://www.agl.com.au/-/media/agldata/distributordata/pdfs/victorian_energy_fact_sheet_agd240166sr_gas.pdf</t>
  </si>
  <si>
    <t>https://www.alintaenergy.com.au/vic/-/jssmedia/alinta-website/documents/vefs/retail/vic-pve-standing-offer-vdo-1-jan-2021/standing-vefs/res-gas/agn-central1-vefs-ali245497sr-gas.pdf</t>
  </si>
  <si>
    <t>https://www.energyaustralia.com.au/epfs-documents/VIC_GAS_RSOT_R5_TRU246933SR.pdf</t>
  </si>
  <si>
    <t>https://www.redenergy.com.au/docs/vic_energy_fact_sheets/Victorian_Energy_Fact_Sheet_RED251954SR_Gas.pdf</t>
  </si>
  <si>
    <t>https://1stenergy.com.au/wp-content/uploads/Price_Fact_Sheets/01_01_2021/Victorian_Energy_Fact_Sheet_1ST248490SR_Gas.pdf?_t=1593562250</t>
  </si>
  <si>
    <t>https://www.agl.com.au/-/media/agldata/distributordata/pdfs/victorian_energy_fact_sheet_agd240164sr_gas.pdf</t>
  </si>
  <si>
    <t>https://www.alintaenergy.com.au/vic/-/jssmedia/alinta-website/documents/vefs/retail/vic-pve-standing-offer-vdo-1-jan-2021/standing-vefs/res-gas/ausnet-west-vefs-ali245494sr-gas.pdf</t>
  </si>
  <si>
    <t>https://www.covau.com.au/EnergyPriceFactSheets/DPFS/CoavU_VIC_Gas_StandardOffer_Residential_AusnetServices_West.pdf</t>
  </si>
  <si>
    <t>https://www.energyaustralia.com.au/epfs-documents/VIC_GAS_RSOT_T3_TRU246938SR.pdf</t>
  </si>
  <si>
    <t>https://www.lumoenergy.com.au/docs/vic_energy_fact_sheets/Victorian_Energy_Fact_Sheet_LU2240600SR_Gas.pdf</t>
  </si>
  <si>
    <t>https://www.originenergy.com.au/content/dam/origin/residential/docs/energy-price-fact-sheets/vic/1Jan2021/OR2244058SR.pdf</t>
  </si>
  <si>
    <t>https://www.redenergy.com.au/docs/vic_energy_fact_sheets/Victorian_Energy_Fact_Sheet_RED251948SR_Gas.pdf</t>
  </si>
  <si>
    <t>https://simply.ziparchive.com.au/Content/Ratesheets//Victorian_Energy_Fact_Sheet_SIM253678SR_Gas.pdf</t>
  </si>
  <si>
    <t>https://www.powershop.com.au/app/rates/victoria/gas/residential/standing/ausnet/combined-west.pdf?v=1</t>
  </si>
  <si>
    <t>https://1stenergy.com.au/wp-content/uploads/Price_Fact_Sheets/01_01_2021/Victorian_Energy_Fact_Sheet_1ST248498SR_Gas.pdf?_t=1593562250</t>
  </si>
  <si>
    <t>https://www.agl.com.au/-/media/agldata/distributordata/pdfs/victorian_energy_fact_sheet_agd240163sr_gas.pdf</t>
  </si>
  <si>
    <t>https://www.alintaenergy.com.au/vic/-/jssmedia/alinta-website/documents/vefs/retail/vic-pve-standing-offer-vdo-1-jan-2021/standing-vefs/res-gas/ausnet-central2-vefs-ali245493sr-gas.pdf</t>
  </si>
  <si>
    <t>https://www.covau.com.au/EnergyPriceFactSheets/DPFS/CoavU_VIC_Gas_StandardOffer_Residential_AusnetServices_Central.pdf</t>
  </si>
  <si>
    <t>https://www.energyaustralia.com.au/epfs-documents/VIC_GAS_RSOT_A1_TRU246936SR.pdf</t>
  </si>
  <si>
    <t>https://www.lumoenergy.com.au/docs/vic_energy_fact_sheets/Victorian_Energy_Fact_Sheet_LU2240598SR_Gas.pdf</t>
  </si>
  <si>
    <t>https://www.originenergy.com.au/content/dam/origin/residential/docs/energy-price-fact-sheets/vic/1Jan2021/OR2244055SR.pdf</t>
  </si>
  <si>
    <t>https://www.redenergy.com.au/docs/vic_energy_fact_sheets/Victorian_Energy_Fact_Sheet_RED251945SR_Gas.pdf</t>
  </si>
  <si>
    <t>https://simply.ziparchive.com.au/Content/Ratesheets//Victorian_Energy_Fact_Sheet_SIM253669SR_Gas.pdf</t>
  </si>
  <si>
    <t>https://www.powershop.com.au/app/rates/victoria/gas/residential/standing/ausnet/combined-central.pdf?v=1</t>
  </si>
  <si>
    <t>https://www.agl.com.au/-/media/agldata/distributordata/pdfs/victorian_energy_fact_sheet_agd240161sr_gas.pdf</t>
  </si>
  <si>
    <t>https://www.alintaenergy.com.au/vic/-/jssmedia/alinta-website/documents/vefs/retail/vic-pve-standing-offer-vdo-1-jan-2021/standing-vefs/res-gas/ausnet-central1-vefs-ali245492sr-gas.pdf</t>
  </si>
  <si>
    <t>https://www.energyaustralia.com.au/epfs-documents/VIC_GAS_RSOT_T1_TRU246937SR.pdf</t>
  </si>
  <si>
    <t>https://www.lumoenergy.com.au/docs/vic_energy_fact_sheets/Victorian_Energy_Fact_Sheet_LU2240597SR_Gas.pdf</t>
  </si>
  <si>
    <t>https://www.redenergy.com.au/docs/vic_energy_fact_sheets/Victorian_Energy_Fact_Sheet_RED251949SR_Gas.pdf</t>
  </si>
  <si>
    <t>https://simply.ziparchive.com.au/Content/Ratesheets//Victorian_Energy_Fact_Sheet_SIM253675SR_Gas.pdf</t>
  </si>
  <si>
    <t>Tango Energy</t>
  </si>
  <si>
    <t>Standing Offer</t>
  </si>
  <si>
    <t>https://www.agl.com.au/content/dam/digital/epfs/pdfs/victorian_energy_fact_sheet_agd302136mr_gas.pdf</t>
  </si>
  <si>
    <t>https://www.energyaustralia.com.au/epfs-documents/VIC_GAS_TOPH_R2_TRU338743MR.pdf</t>
  </si>
  <si>
    <t>https://www.momentumenergy.com.au/factsheet?offerId=a440I000001ezX2QAI&amp;customerSegment=Residential&amp;postcode=3102</t>
  </si>
  <si>
    <t>https://simply.ziparchive.com.au/Content/Ratesheets//Victorian_Energy_Fact_Sheet_SIM334051SR_Gas.pdf</t>
  </si>
  <si>
    <t>https://sumo-epfs.s3.amazonaws.com/vefs/Victorian_Energy_Fact_Sheet_SUM293226SR_Gas.pdf</t>
  </si>
  <si>
    <t>https://www.agl.com.au/content/dam/digital/epfs/pdfs/victorian_energy_fact_sheet_agd302077sr_gas.pdf</t>
  </si>
  <si>
    <t>https://www.momentumenergy.com.au/factsheet?offerId=a440I000001s2mvQAA&amp;customerSegment=Residential&amp;postcode=3102</t>
  </si>
  <si>
    <t>https://sumo-epfs.s3.amazonaws.com/vefs/Victorian_Energy_Fact_Sheet_SUM293215SR_Gas.pdf</t>
  </si>
  <si>
    <t>https://www.agl.com.au/content/dam/digital/epfs/pdfs/victorian_energy_fact_sheet_agd302075sr_gas.pdf</t>
  </si>
  <si>
    <t>https://www.energyaustralia.com.au/epfs-documents/VIC_GAS_TOPH_R4_TRU338733MR.pdf</t>
  </si>
  <si>
    <t>https://www.momentumenergy.com.au/factsheet?offerId=a440I000001ezWzQAI&amp;customerSegment=Residential&amp;postcode=3620</t>
  </si>
  <si>
    <t>https://simply.ziparchive.com.au/Content/Ratesheets//Victorian_Energy_Fact_Sheet_SIM334054SR_Gas.pdf</t>
  </si>
  <si>
    <t>https://sumo-epfs.s3.amazonaws.com/vefs/Victorian_Energy_Fact_Sheet_SUM293535SR_Gas.pdf</t>
  </si>
  <si>
    <t>https://www.agl.com.au/content/dam/digital/epfs/pdfs/victorian_energy_fact_sheet_agd302073sr_gas.pdf</t>
  </si>
  <si>
    <t>https://www.momentumenergy.com.au/factsheet?offerId=a440I000001ezWtQAI&amp;customerSegment=Residential&amp;postcode=3818</t>
  </si>
  <si>
    <t>https://simply.ziparchive.com.au/Content/Ratesheets//Victorian_Energy_Fact_Sheet_SIM334052SR_Gas.pdf</t>
  </si>
  <si>
    <t>https://sumo-epfs.s3.amazonaws.com/vefs/Victorian_Energy_Fact_Sheet_SUM293536SR_Gas.pdf</t>
  </si>
  <si>
    <t>https://www.agl.com.au/content/dam/digital/epfs/pdfs/victorian_energy_fact_sheet_agd302072sr_gas.pdf</t>
  </si>
  <si>
    <t>https://www.momentumenergy.com.au/factsheet?offerId=a440I000001s2mnQAA&amp;customerSegment=Residential&amp;postcode=3818</t>
  </si>
  <si>
    <t>https://sumo-epfs.s3.amazonaws.com/vefs/Victorian_Energy_Fact_Sheet_SUM293534SR_Gas.pdf</t>
  </si>
  <si>
    <t>https://www.agl.com.au/content/dam/digital/epfs/pdfs/victorian_energy_fact_sheet_agd302070sr_gas.pdf</t>
  </si>
  <si>
    <t>https://www.momentumenergy.com.au/factsheet?offerId=a440I000001s2nNQAQ&amp;customerSegment=Residential&amp;postcode=3342</t>
  </si>
  <si>
    <t>https://simply.ziparchive.com.au/Content/Ratesheets//Victorian_Energy_Fact_Sheet_SIM334048SR_Gas.pdf</t>
  </si>
  <si>
    <t>https://sumo-epfs.s3.amazonaws.com/vefs/Victorian_Energy_Fact_Sheet_SUM293214SR_Gas.pdf</t>
  </si>
  <si>
    <t>https://www.agl.com.au/content/dam/digital/epfs/pdfs/victorian_energy_fact_sheet_agd302069sr_gas.pdf</t>
  </si>
  <si>
    <t>https://www.momentumenergy.com.au/factsheet?offerId=a440I000001ezWlQAI&amp;customerSegment=Residential&amp;postcode=3220</t>
  </si>
  <si>
    <t>https://simply.ziparchive.com.au/Content/Ratesheets//Victorian_Energy_Fact_Sheet_SIM334050SR_Gas.pdf</t>
  </si>
  <si>
    <t>https://sumo-epfs.s3.amazonaws.com/vefs/Victorian_Energy_Fact_Sheet_SUM293432SR_Gas.pdf</t>
  </si>
  <si>
    <t>https://www.agl.com.au/content/dam/digital/epfs/pdfs/victorian_energy_fact_sheet_agd302067sr_gas.pdf</t>
  </si>
  <si>
    <t>https://www.energyaustralia.com.au/epfs-documents/VIC_GAS_TOPH_T1_TRU338738MR.pdf</t>
  </si>
  <si>
    <t>https://www.momentumenergy.com.au/factsheet?offerId=a440I000001s2nHQAQ&amp;customerSegment=Residential&amp;postcode=3220</t>
  </si>
  <si>
    <t>https://sumo-epfs.s3.amazonaws.com/vefs/Victorian_Energy_Fact_Sheet_SUM293255SR_Gas.pdf</t>
  </si>
  <si>
    <t>July 2021</t>
  </si>
  <si>
    <t>Report 23: Victorian Energy Prices July 2021, An update-report (October 2021)</t>
  </si>
  <si>
    <t>Discover Energy</t>
  </si>
  <si>
    <t xml:space="preserve">Workbook 2: Gas standing offers </t>
  </si>
  <si>
    <t>Report 2: Victorian Energy Prices July 2010-January 2011, An update-report (January 2011)</t>
    <phoneticPr fontId="4" type="noConversion"/>
  </si>
  <si>
    <t>Report 3: Victorian Energy Prices January 2011-July 2011, An update-report (August 2011)</t>
    <phoneticPr fontId="4" type="noConversion"/>
  </si>
  <si>
    <t>Report 4: Victorian Energy Prices July 2001-January 2012, An update-report (January 2012)</t>
    <phoneticPr fontId="4" type="noConversion"/>
  </si>
  <si>
    <t>Report 5: Victorian Energy Prices January 2012- July 2012, An update-report (July 2012)</t>
    <phoneticPr fontId="4" type="noConversion"/>
  </si>
  <si>
    <t>Report 6: Victorian Energy Prices July 2012- January 2013, An update-report (January 2013)</t>
    <phoneticPr fontId="4" type="noConversion"/>
  </si>
  <si>
    <t>Report 7: Victorian Energy Prices September 2013, An update-report (November 2013)</t>
    <phoneticPr fontId="4" type="noConversion"/>
  </si>
  <si>
    <t>Report 8: Victorian Energy Prices January 2014, An update-report (January 2014)</t>
    <phoneticPr fontId="4" type="noConversion"/>
  </si>
  <si>
    <t>Report 9: Victorian Energy Prices July 2014, An update-report (July 2014)</t>
    <phoneticPr fontId="4" type="noConversion"/>
  </si>
  <si>
    <t>Report 10: Victorian Energy Prices January 2015, An update-report (January 2015)</t>
    <phoneticPr fontId="4" type="noConversion"/>
  </si>
  <si>
    <t>Report 11: Victorian Energy Prices July 2015, An update-report (July 2015)</t>
    <phoneticPr fontId="4" type="noConversion"/>
  </si>
  <si>
    <t>Report 12: Victorian Energy Prices January 2016, An update-report (February 2016)</t>
    <phoneticPr fontId="4" type="noConversion"/>
  </si>
  <si>
    <t>Report 13: Victorian Energy Prices 2016, An update-report (November 2016)</t>
    <phoneticPr fontId="4" type="noConversion"/>
  </si>
  <si>
    <t>Report 24: Victorian Energy Prices January 2022, An update-report (January 2022)</t>
  </si>
  <si>
    <t>Report 25: Victorian Energy Prices July 2022, An update-report (October 2022)</t>
  </si>
  <si>
    <t>https://www.agl.com.au/content/dam/digital/epfs/pdfs/victorian_energy_fact_sheet_agd395927sr_gas.pdf</t>
  </si>
  <si>
    <t>https://www.agl.com.au/content/dam/digital/epfs/pdfs/victorian_energy_fact_sheet_agd395928sr_gas.pdf</t>
  </si>
  <si>
    <t>https://www.agl.com.au/content/dam/digital/epfs/pdfs/victorian_energy_fact_sheet_agd395925sr_gas.pdf</t>
  </si>
  <si>
    <t>https://www.agl.com.au/content/dam/digital/epfs/pdfs/victorian_energy_fact_sheet_agd395923sr_gas.pdf</t>
  </si>
  <si>
    <t>https://www.originenergy.com.au/content/dam/pricing/energy-fact-sheets/2022/OR2403574SR.pdf</t>
  </si>
  <si>
    <t>https://www.originenergy.com.au/content/dam/pricing/energy-fact-sheets/2022/OR2403577SR.pdf</t>
  </si>
  <si>
    <t>https://www.originenergy.com.au/content/dam/pricing/energy-fact-sheets/2022/OR2403580SR.pdf</t>
  </si>
  <si>
    <t>https://www.originenergy.com.au/content/dam/pricing/energy-fact-sheets/2022/OR2403572SR.pdf</t>
  </si>
  <si>
    <t>https://www.originenergy.com.au/content/dam/pricing/energy-fact-sheets/2022/OR2403569SR.pdf</t>
  </si>
  <si>
    <t>https://www.globirdenergy.com.au/shared-assets/Victorian_Energy_Fact_Sheets/Victorian_Energy_Fact_Sheet_GLO408342SR_Gas.pdf</t>
  </si>
  <si>
    <t>https://www.globirdenergy.com.au/shared-assets/Victorian_Energy_Fact_Sheets/Victorian_Energy_Fact_Sheet_GLO408339SR_Gas.pdf</t>
  </si>
  <si>
    <t>https://www.globirdenergy.com.au/shared-assets/Victorian_Energy_Fact_Sheets/Victorian_Energy_Fact_Sheet_GLO408340SR_Gas.pdf</t>
  </si>
  <si>
    <t>https://www.globirdenergy.com.au/shared-assets/Victorian_Energy_Fact_Sheets/Victorian_Energy_Fact_Sheet_GLO408334SR_Gas.pdf</t>
  </si>
  <si>
    <t>https://www.globirdenergy.com.au/shared-assets/Victorian_Energy_Fact_Sheets/Victorian_Energy_Fact_Sheet_GLO408336SR_Gas.pdf</t>
  </si>
  <si>
    <t>January 2022</t>
  </si>
  <si>
    <t>July 2022</t>
  </si>
  <si>
    <t>January 2023</t>
  </si>
  <si>
    <t>NEW</t>
  </si>
  <si>
    <t xml:space="preserve">Sumo </t>
  </si>
  <si>
    <t>Report 26: Victorian Energy Prices January 2023, An update-report (January 2023)</t>
  </si>
  <si>
    <t>*Gas standing offers from 2008 to Juuly 2023 (incl GST)</t>
  </si>
  <si>
    <t>July 2023</t>
  </si>
  <si>
    <t>Workbook 1: Electricity standing offers July 2008 - July 2023</t>
  </si>
  <si>
    <t>Workbook 2: Gas standing offers July 2008 - July 2023</t>
  </si>
  <si>
    <t>Workbook 3: Published electricity market offers July 2010 - July 2023</t>
  </si>
  <si>
    <t>Workbook 4: Published gas market offers July 2010 - July 2023</t>
  </si>
  <si>
    <t>Workbook 5: Published solar market offers July 2016 - July 2023</t>
  </si>
  <si>
    <t>Report 27: Victorian Energy Prices July 2023, An update-report (September 2023)</t>
  </si>
  <si>
    <t>https://www.agl.com.au/content/dam/digital/epfs/pdfs/victorian_energy_fact_sheet_agd471725sr_gas.pdf</t>
  </si>
  <si>
    <t>https://www.agl.com.au/content/dam/digital/epfs/pdfs/victorian_energy_fact_sheet_agd471724sr_gas.pdf</t>
  </si>
  <si>
    <t>https://www.agl.com.au/content/dam/digital/epfs/pdfs/victorian_energy_fact_sheet_agd471723sr_gas.pdf</t>
  </si>
  <si>
    <t>https://www.agl.com.au/content/dam/digital/epfs/pdfs/victorian_energy_fact_sheet_agd471722sr_gas.pdf</t>
  </si>
  <si>
    <t>https://www.agl.com.au/content/dam/digital/epfs/pdfs/victorian_energy_fact_sheet_agd471721sr_gas.pdf</t>
  </si>
  <si>
    <t>https://www.agl.com.au/content/dam/digital/epfs/pdfs/victorian_energy_fact_sheet_agd471720sr_gas.pdf</t>
  </si>
  <si>
    <t>https://www.vefs.net/Victorian_Energy_Fact_Sheet_COV483631SR_Gas.pdf</t>
  </si>
  <si>
    <t>https://www.lumoenergy.com.au/docs/vic_energy_fact_sheets/Victorian_Energy_Fact_Sheet_LU2469704SR_Gas.pdf</t>
  </si>
  <si>
    <t>https://1stenergy.com.au/wp-content/uploads/2023/06/vic_gas_standing_offers_20230715.pdf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</si>
</sst>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C09]dd\-mmm\-yy;@"/>
    <numFmt numFmtId="165" formatCode="[$-C09]d\ mmmm\ yyyy;@"/>
    <numFmt numFmtId="166" formatCode="0.000"/>
    <numFmt numFmtId="167" formatCode="0.0000"/>
    <numFmt numFmtId="168" formatCode="#,##0.000"/>
    <numFmt numFmtId="169" formatCode="_-* #,##0.00_-;\-* #,##0.00_-;_-* &quot;-&quot;??_-;_-@_-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sz val="10"/>
      <color indexed="8"/>
      <name val="Verdana"/>
      <family val="2"/>
    </font>
    <font>
      <u/>
      <sz val="10"/>
      <color indexed="12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u/>
      <sz val="10"/>
      <color indexed="12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indexed="8"/>
      <name val="Verdana"/>
      <family val="2"/>
    </font>
    <font>
      <sz val="10"/>
      <color rgb="FF000000"/>
      <name val="Verdan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1BBF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13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3DFFF"/>
        <bgColor indexed="64"/>
      </patternFill>
    </fill>
    <fill>
      <patternFill patternType="solid">
        <fgColor rgb="FFCFA5D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FE77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9" fontId="2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580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0" borderId="1" xfId="0" applyFont="1" applyBorder="1"/>
    <xf numFmtId="0" fontId="0" fillId="0" borderId="1" xfId="0" applyBorder="1"/>
    <xf numFmtId="0" fontId="0" fillId="3" borderId="1" xfId="0" applyFill="1" applyBorder="1"/>
    <xf numFmtId="0" fontId="0" fillId="3" borderId="0" xfId="0" applyFill="1"/>
    <xf numFmtId="0" fontId="4" fillId="0" borderId="0" xfId="0" applyFont="1"/>
    <xf numFmtId="0" fontId="6" fillId="0" borderId="0" xfId="0" applyFont="1"/>
    <xf numFmtId="0" fontId="5" fillId="0" borderId="0" xfId="0" applyFont="1"/>
    <xf numFmtId="0" fontId="0" fillId="0" borderId="2" xfId="0" applyBorder="1"/>
    <xf numFmtId="0" fontId="0" fillId="3" borderId="2" xfId="0" applyFill="1" applyBorder="1"/>
    <xf numFmtId="0" fontId="2" fillId="4" borderId="0" xfId="0" applyFont="1" applyFill="1"/>
    <xf numFmtId="0" fontId="0" fillId="4" borderId="0" xfId="0" applyFill="1"/>
    <xf numFmtId="0" fontId="7" fillId="0" borderId="0" xfId="0" applyFont="1"/>
    <xf numFmtId="0" fontId="2" fillId="5" borderId="0" xfId="0" applyFont="1" applyFill="1"/>
    <xf numFmtId="0" fontId="0" fillId="5" borderId="0" xfId="0" applyFill="1"/>
    <xf numFmtId="0" fontId="2" fillId="6" borderId="0" xfId="0" applyFont="1" applyFill="1"/>
    <xf numFmtId="0" fontId="0" fillId="6" borderId="0" xfId="0" applyFill="1"/>
    <xf numFmtId="0" fontId="2" fillId="6" borderId="2" xfId="0" applyFont="1" applyFill="1" applyBorder="1"/>
    <xf numFmtId="0" fontId="0" fillId="6" borderId="2" xfId="0" applyFill="1" applyBorder="1"/>
    <xf numFmtId="0" fontId="0" fillId="2" borderId="2" xfId="0" applyFill="1" applyBorder="1"/>
    <xf numFmtId="0" fontId="2" fillId="2" borderId="2" xfId="0" applyFont="1" applyFill="1" applyBorder="1"/>
    <xf numFmtId="0" fontId="2" fillId="7" borderId="0" xfId="0" applyFont="1" applyFill="1"/>
    <xf numFmtId="0" fontId="0" fillId="7" borderId="0" xfId="0" applyFill="1"/>
    <xf numFmtId="10" fontId="0" fillId="0" borderId="0" xfId="0" applyNumberFormat="1"/>
    <xf numFmtId="9" fontId="0" fillId="0" borderId="0" xfId="0" applyNumberFormat="1"/>
    <xf numFmtId="1" fontId="0" fillId="0" borderId="0" xfId="0" applyNumberFormat="1"/>
    <xf numFmtId="0" fontId="2" fillId="8" borderId="0" xfId="0" applyFont="1" applyFill="1"/>
    <xf numFmtId="0" fontId="0" fillId="8" borderId="0" xfId="0" applyFill="1"/>
    <xf numFmtId="0" fontId="0" fillId="8" borderId="2" xfId="0" applyFill="1" applyBorder="1"/>
    <xf numFmtId="0" fontId="2" fillId="8" borderId="2" xfId="0" applyFont="1" applyFill="1" applyBorder="1"/>
    <xf numFmtId="0" fontId="0" fillId="0" borderId="0" xfId="0" applyAlignment="1">
      <alignment horizontal="right"/>
    </xf>
    <xf numFmtId="0" fontId="2" fillId="9" borderId="0" xfId="0" applyFont="1" applyFill="1"/>
    <xf numFmtId="0" fontId="0" fillId="9" borderId="0" xfId="0" applyFill="1"/>
    <xf numFmtId="0" fontId="0" fillId="9" borderId="2" xfId="0" applyFill="1" applyBorder="1"/>
    <xf numFmtId="0" fontId="2" fillId="9" borderId="2" xfId="0" applyFont="1" applyFill="1" applyBorder="1"/>
    <xf numFmtId="0" fontId="0" fillId="10" borderId="0" xfId="0" applyFill="1"/>
    <xf numFmtId="0" fontId="2" fillId="10" borderId="0" xfId="0" applyFont="1" applyFill="1"/>
    <xf numFmtId="1" fontId="0" fillId="0" borderId="2" xfId="0" applyNumberFormat="1" applyBorder="1"/>
    <xf numFmtId="0" fontId="2" fillId="11" borderId="0" xfId="0" applyFont="1" applyFill="1"/>
    <xf numFmtId="0" fontId="0" fillId="11" borderId="0" xfId="0" applyFill="1"/>
    <xf numFmtId="49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8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0" fillId="0" borderId="0" xfId="0" applyProtection="1">
      <protection hidden="1"/>
    </xf>
    <xf numFmtId="0" fontId="2" fillId="13" borderId="0" xfId="0" applyFont="1" applyFill="1"/>
    <xf numFmtId="0" fontId="0" fillId="13" borderId="0" xfId="0" applyFill="1"/>
    <xf numFmtId="0" fontId="6" fillId="0" borderId="0" xfId="0" applyFont="1" applyProtection="1">
      <protection hidden="1"/>
    </xf>
    <xf numFmtId="16" fontId="0" fillId="12" borderId="3" xfId="0" applyNumberFormat="1" applyFill="1" applyBorder="1" applyProtection="1">
      <protection hidden="1"/>
    </xf>
    <xf numFmtId="0" fontId="0" fillId="12" borderId="4" xfId="0" applyFill="1" applyBorder="1" applyAlignment="1" applyProtection="1">
      <alignment horizontal="center"/>
      <protection hidden="1"/>
    </xf>
    <xf numFmtId="0" fontId="0" fillId="12" borderId="5" xfId="0" applyFill="1" applyBorder="1" applyProtection="1">
      <protection hidden="1"/>
    </xf>
    <xf numFmtId="0" fontId="0" fillId="12" borderId="4" xfId="0" applyFill="1" applyBorder="1" applyProtection="1">
      <protection hidden="1"/>
    </xf>
    <xf numFmtId="0" fontId="0" fillId="12" borderId="5" xfId="0" applyFill="1" applyBorder="1" applyAlignment="1" applyProtection="1">
      <alignment horizontal="center"/>
      <protection hidden="1"/>
    </xf>
    <xf numFmtId="0" fontId="0" fillId="12" borderId="6" xfId="0" applyFill="1" applyBorder="1" applyProtection="1">
      <protection hidden="1"/>
    </xf>
    <xf numFmtId="167" fontId="0" fillId="0" borderId="0" xfId="0" applyNumberFormat="1"/>
    <xf numFmtId="0" fontId="2" fillId="0" borderId="0" xfId="0" applyFont="1" applyProtection="1">
      <protection hidden="1"/>
    </xf>
    <xf numFmtId="0" fontId="2" fillId="6" borderId="2" xfId="0" applyFont="1" applyFill="1" applyBorder="1" applyProtection="1">
      <protection hidden="1"/>
    </xf>
    <xf numFmtId="0" fontId="0" fillId="6" borderId="2" xfId="0" applyFill="1" applyBorder="1" applyProtection="1">
      <protection hidden="1"/>
    </xf>
    <xf numFmtId="0" fontId="8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9" fillId="0" borderId="0" xfId="0" applyFont="1" applyProtection="1">
      <protection hidden="1"/>
    </xf>
    <xf numFmtId="2" fontId="0" fillId="0" borderId="0" xfId="0" applyNumberFormat="1" applyProtection="1">
      <protection hidden="1"/>
    </xf>
    <xf numFmtId="3" fontId="0" fillId="3" borderId="0" xfId="0" applyNumberFormat="1" applyFill="1" applyProtection="1">
      <protection hidden="1"/>
    </xf>
    <xf numFmtId="3" fontId="8" fillId="3" borderId="0" xfId="0" applyNumberFormat="1" applyFont="1" applyFill="1" applyProtection="1">
      <protection hidden="1"/>
    </xf>
    <xf numFmtId="0" fontId="8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2" fillId="3" borderId="0" xfId="0" applyNumberFormat="1" applyFont="1" applyFill="1" applyProtection="1">
      <protection hidden="1"/>
    </xf>
    <xf numFmtId="3" fontId="8" fillId="3" borderId="7" xfId="0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3" fontId="9" fillId="0" borderId="0" xfId="0" applyNumberFormat="1" applyFont="1" applyProtection="1">
      <protection hidden="1"/>
    </xf>
    <xf numFmtId="3" fontId="8" fillId="0" borderId="0" xfId="0" applyNumberFormat="1" applyFont="1" applyProtection="1">
      <protection hidden="1"/>
    </xf>
    <xf numFmtId="0" fontId="8" fillId="14" borderId="0" xfId="0" applyFont="1" applyFill="1" applyProtection="1">
      <protection locked="0"/>
    </xf>
    <xf numFmtId="0" fontId="2" fillId="5" borderId="2" xfId="0" applyFont="1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2" fillId="7" borderId="2" xfId="0" applyFont="1" applyFill="1" applyBorder="1" applyProtection="1">
      <protection hidden="1"/>
    </xf>
    <xf numFmtId="0" fontId="0" fillId="7" borderId="2" xfId="0" applyFill="1" applyBorder="1" applyProtection="1">
      <protection hidden="1"/>
    </xf>
    <xf numFmtId="0" fontId="2" fillId="4" borderId="2" xfId="0" applyFont="1" applyFill="1" applyBorder="1" applyProtection="1">
      <protection hidden="1"/>
    </xf>
    <xf numFmtId="0" fontId="0" fillId="4" borderId="2" xfId="0" applyFill="1" applyBorder="1" applyProtection="1">
      <protection hidden="1"/>
    </xf>
    <xf numFmtId="3" fontId="11" fillId="3" borderId="0" xfId="0" applyNumberFormat="1" applyFont="1" applyFill="1" applyProtection="1">
      <protection hidden="1"/>
    </xf>
    <xf numFmtId="0" fontId="0" fillId="2" borderId="2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0" fillId="8" borderId="2" xfId="0" applyFill="1" applyBorder="1" applyProtection="1">
      <protection hidden="1"/>
    </xf>
    <xf numFmtId="2" fontId="0" fillId="12" borderId="0" xfId="0" applyNumberFormat="1" applyFill="1" applyProtection="1">
      <protection hidden="1"/>
    </xf>
    <xf numFmtId="2" fontId="2" fillId="0" borderId="0" xfId="0" applyNumberFormat="1" applyFont="1" applyProtection="1">
      <protection hidden="1"/>
    </xf>
    <xf numFmtId="2" fontId="18" fillId="0" borderId="0" xfId="0" applyNumberFormat="1" applyFont="1" applyProtection="1">
      <protection hidden="1"/>
    </xf>
    <xf numFmtId="0" fontId="0" fillId="9" borderId="2" xfId="0" applyFill="1" applyBorder="1" applyProtection="1">
      <protection hidden="1"/>
    </xf>
    <xf numFmtId="0" fontId="0" fillId="10" borderId="2" xfId="0" applyFill="1" applyBorder="1" applyProtection="1">
      <protection hidden="1"/>
    </xf>
    <xf numFmtId="0" fontId="0" fillId="11" borderId="2" xfId="0" applyFill="1" applyBorder="1" applyProtection="1">
      <protection hidden="1"/>
    </xf>
    <xf numFmtId="0" fontId="0" fillId="13" borderId="2" xfId="0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2" fillId="15" borderId="0" xfId="0" applyFont="1" applyFill="1"/>
    <xf numFmtId="0" fontId="0" fillId="15" borderId="0" xfId="0" applyFill="1"/>
    <xf numFmtId="16" fontId="0" fillId="12" borderId="0" xfId="0" applyNumberFormat="1" applyFill="1" applyProtection="1">
      <protection hidden="1"/>
    </xf>
    <xf numFmtId="0" fontId="0" fillId="16" borderId="2" xfId="0" applyFill="1" applyBorder="1" applyProtection="1">
      <protection hidden="1"/>
    </xf>
    <xf numFmtId="0" fontId="2" fillId="16" borderId="0" xfId="0" applyFont="1" applyFill="1"/>
    <xf numFmtId="0" fontId="0" fillId="16" borderId="0" xfId="0" applyFill="1"/>
    <xf numFmtId="16" fontId="0" fillId="12" borderId="8" xfId="0" applyNumberFormat="1" applyFill="1" applyBorder="1" applyProtection="1">
      <protection hidden="1"/>
    </xf>
    <xf numFmtId="0" fontId="0" fillId="12" borderId="9" xfId="0" applyFill="1" applyBorder="1" applyAlignment="1" applyProtection="1">
      <alignment horizontal="center"/>
      <protection hidden="1"/>
    </xf>
    <xf numFmtId="0" fontId="0" fillId="12" borderId="10" xfId="0" applyFill="1" applyBorder="1" applyProtection="1">
      <protection hidden="1"/>
    </xf>
    <xf numFmtId="0" fontId="0" fillId="12" borderId="9" xfId="0" applyFill="1" applyBorder="1" applyProtection="1">
      <protection hidden="1"/>
    </xf>
    <xf numFmtId="0" fontId="0" fillId="12" borderId="10" xfId="0" applyFill="1" applyBorder="1" applyAlignment="1" applyProtection="1">
      <alignment horizontal="center"/>
      <protection hidden="1"/>
    </xf>
    <xf numFmtId="0" fontId="0" fillId="12" borderId="11" xfId="0" applyFill="1" applyBorder="1" applyProtection="1">
      <protection hidden="1"/>
    </xf>
    <xf numFmtId="0" fontId="0" fillId="17" borderId="0" xfId="0" applyFill="1"/>
    <xf numFmtId="0" fontId="0" fillId="17" borderId="2" xfId="0" applyFill="1" applyBorder="1" applyProtection="1">
      <protection hidden="1"/>
    </xf>
    <xf numFmtId="0" fontId="2" fillId="17" borderId="0" xfId="0" applyFont="1" applyFill="1"/>
    <xf numFmtId="0" fontId="0" fillId="17" borderId="2" xfId="0" applyFill="1" applyBorder="1"/>
    <xf numFmtId="166" fontId="0" fillId="0" borderId="0" xfId="0" applyNumberFormat="1"/>
    <xf numFmtId="16" fontId="0" fillId="12" borderId="12" xfId="0" applyNumberFormat="1" applyFill="1" applyBorder="1" applyProtection="1">
      <protection hidden="1"/>
    </xf>
    <xf numFmtId="16" fontId="0" fillId="12" borderId="5" xfId="0" applyNumberFormat="1" applyFill="1" applyBorder="1" applyProtection="1">
      <protection hidden="1"/>
    </xf>
    <xf numFmtId="0" fontId="0" fillId="12" borderId="12" xfId="0" applyFill="1" applyBorder="1" applyProtection="1">
      <protection hidden="1"/>
    </xf>
    <xf numFmtId="16" fontId="0" fillId="12" borderId="10" xfId="0" applyNumberFormat="1" applyFill="1" applyBorder="1" applyProtection="1">
      <protection hidden="1"/>
    </xf>
    <xf numFmtId="0" fontId="0" fillId="18" borderId="2" xfId="0" applyFill="1" applyBorder="1" applyProtection="1">
      <protection hidden="1"/>
    </xf>
    <xf numFmtId="0" fontId="2" fillId="18" borderId="0" xfId="0" applyFont="1" applyFill="1"/>
    <xf numFmtId="0" fontId="0" fillId="18" borderId="0" xfId="0" applyFill="1"/>
    <xf numFmtId="0" fontId="0" fillId="18" borderId="2" xfId="0" applyFill="1" applyBorder="1"/>
    <xf numFmtId="0" fontId="0" fillId="12" borderId="0" xfId="0" applyFill="1" applyAlignment="1" applyProtection="1">
      <alignment horizontal="center"/>
      <protection hidden="1"/>
    </xf>
    <xf numFmtId="0" fontId="0" fillId="12" borderId="12" xfId="0" applyFill="1" applyBorder="1" applyAlignment="1" applyProtection="1">
      <alignment horizontal="center"/>
      <protection hidden="1"/>
    </xf>
    <xf numFmtId="0" fontId="13" fillId="12" borderId="0" xfId="0" applyFont="1" applyFill="1" applyProtection="1">
      <protection hidden="1"/>
    </xf>
    <xf numFmtId="0" fontId="19" fillId="12" borderId="0" xfId="0" applyFont="1" applyFill="1" applyProtection="1">
      <protection hidden="1"/>
    </xf>
    <xf numFmtId="0" fontId="15" fillId="12" borderId="0" xfId="0" applyFont="1" applyFill="1" applyProtection="1">
      <protection hidden="1"/>
    </xf>
    <xf numFmtId="0" fontId="4" fillId="12" borderId="13" xfId="0" applyFont="1" applyFill="1" applyBorder="1" applyProtection="1">
      <protection hidden="1"/>
    </xf>
    <xf numFmtId="0" fontId="2" fillId="12" borderId="14" xfId="0" applyFont="1" applyFill="1" applyBorder="1" applyProtection="1">
      <protection hidden="1"/>
    </xf>
    <xf numFmtId="0" fontId="2" fillId="12" borderId="15" xfId="0" applyFont="1" applyFill="1" applyBorder="1" applyProtection="1">
      <protection hidden="1"/>
    </xf>
    <xf numFmtId="0" fontId="14" fillId="12" borderId="0" xfId="0" applyFont="1" applyFill="1" applyProtection="1">
      <protection hidden="1"/>
    </xf>
    <xf numFmtId="0" fontId="2" fillId="12" borderId="3" xfId="0" applyFont="1" applyFill="1" applyBorder="1" applyProtection="1">
      <protection hidden="1"/>
    </xf>
    <xf numFmtId="0" fontId="2" fillId="12" borderId="0" xfId="0" applyFont="1" applyFill="1" applyProtection="1">
      <protection hidden="1"/>
    </xf>
    <xf numFmtId="0" fontId="2" fillId="12" borderId="6" xfId="0" applyFont="1" applyFill="1" applyBorder="1" applyProtection="1">
      <protection hidden="1"/>
    </xf>
    <xf numFmtId="0" fontId="2" fillId="12" borderId="16" xfId="0" applyFont="1" applyFill="1" applyBorder="1" applyProtection="1">
      <protection hidden="1"/>
    </xf>
    <xf numFmtId="0" fontId="2" fillId="12" borderId="17" xfId="0" applyFont="1" applyFill="1" applyBorder="1" applyProtection="1">
      <protection hidden="1"/>
    </xf>
    <xf numFmtId="0" fontId="2" fillId="12" borderId="18" xfId="0" applyFont="1" applyFill="1" applyBorder="1" applyProtection="1">
      <protection hidden="1"/>
    </xf>
    <xf numFmtId="0" fontId="0" fillId="0" borderId="13" xfId="0" applyBorder="1" applyProtection="1">
      <protection hidden="1"/>
    </xf>
    <xf numFmtId="0" fontId="0" fillId="0" borderId="15" xfId="0" applyBorder="1" applyProtection="1">
      <protection hidden="1"/>
    </xf>
    <xf numFmtId="49" fontId="0" fillId="18" borderId="3" xfId="0" applyNumberFormat="1" applyFill="1" applyBorder="1" applyProtection="1">
      <protection hidden="1"/>
    </xf>
    <xf numFmtId="49" fontId="0" fillId="18" borderId="6" xfId="0" applyNumberFormat="1" applyFill="1" applyBorder="1" applyProtection="1">
      <protection hidden="1"/>
    </xf>
    <xf numFmtId="0" fontId="0" fillId="12" borderId="14" xfId="0" applyFill="1" applyBorder="1" applyProtection="1">
      <protection hidden="1"/>
    </xf>
    <xf numFmtId="0" fontId="0" fillId="12" borderId="15" xfId="0" applyFill="1" applyBorder="1" applyProtection="1">
      <protection hidden="1"/>
    </xf>
    <xf numFmtId="49" fontId="0" fillId="17" borderId="3" xfId="0" applyNumberFormat="1" applyFill="1" applyBorder="1" applyProtection="1">
      <protection hidden="1"/>
    </xf>
    <xf numFmtId="49" fontId="0" fillId="17" borderId="6" xfId="0" applyNumberFormat="1" applyFill="1" applyBorder="1" applyProtection="1">
      <protection hidden="1"/>
    </xf>
    <xf numFmtId="0" fontId="16" fillId="12" borderId="3" xfId="0" applyFont="1" applyFill="1" applyBorder="1" applyProtection="1">
      <protection hidden="1"/>
    </xf>
    <xf numFmtId="49" fontId="2" fillId="16" borderId="3" xfId="0" applyNumberFormat="1" applyFont="1" applyFill="1" applyBorder="1" applyProtection="1">
      <protection hidden="1"/>
    </xf>
    <xf numFmtId="49" fontId="2" fillId="16" borderId="6" xfId="0" applyNumberFormat="1" applyFont="1" applyFill="1" applyBorder="1" applyProtection="1">
      <protection hidden="1"/>
    </xf>
    <xf numFmtId="49" fontId="10" fillId="15" borderId="3" xfId="0" applyNumberFormat="1" applyFont="1" applyFill="1" applyBorder="1" applyProtection="1">
      <protection hidden="1"/>
    </xf>
    <xf numFmtId="49" fontId="10" fillId="15" borderId="6" xfId="0" applyNumberFormat="1" applyFont="1" applyFill="1" applyBorder="1" applyProtection="1">
      <protection hidden="1"/>
    </xf>
    <xf numFmtId="49" fontId="0" fillId="13" borderId="3" xfId="0" applyNumberFormat="1" applyFill="1" applyBorder="1" applyProtection="1">
      <protection hidden="1"/>
    </xf>
    <xf numFmtId="49" fontId="0" fillId="13" borderId="6" xfId="0" applyNumberFormat="1" applyFill="1" applyBorder="1" applyProtection="1">
      <protection hidden="1"/>
    </xf>
    <xf numFmtId="0" fontId="0" fillId="12" borderId="3" xfId="0" applyFill="1" applyBorder="1" applyProtection="1">
      <protection hidden="1"/>
    </xf>
    <xf numFmtId="49" fontId="10" fillId="11" borderId="3" xfId="0" applyNumberFormat="1" applyFont="1" applyFill="1" applyBorder="1" applyProtection="1">
      <protection hidden="1"/>
    </xf>
    <xf numFmtId="0" fontId="10" fillId="11" borderId="6" xfId="0" applyFont="1" applyFill="1" applyBorder="1" applyProtection="1">
      <protection hidden="1"/>
    </xf>
    <xf numFmtId="49" fontId="0" fillId="10" borderId="3" xfId="0" applyNumberFormat="1" applyFill="1" applyBorder="1" applyProtection="1">
      <protection hidden="1"/>
    </xf>
    <xf numFmtId="0" fontId="0" fillId="10" borderId="6" xfId="0" applyFill="1" applyBorder="1" applyProtection="1">
      <protection hidden="1"/>
    </xf>
    <xf numFmtId="49" fontId="0" fillId="9" borderId="3" xfId="0" applyNumberFormat="1" applyFill="1" applyBorder="1" applyProtection="1">
      <protection hidden="1"/>
    </xf>
    <xf numFmtId="0" fontId="0" fillId="9" borderId="6" xfId="0" applyFill="1" applyBorder="1" applyProtection="1">
      <protection hidden="1"/>
    </xf>
    <xf numFmtId="49" fontId="10" fillId="8" borderId="3" xfId="0" applyNumberFormat="1" applyFont="1" applyFill="1" applyBorder="1" applyProtection="1">
      <protection hidden="1"/>
    </xf>
    <xf numFmtId="0" fontId="10" fillId="8" borderId="6" xfId="0" applyFont="1" applyFill="1" applyBorder="1" applyProtection="1">
      <protection hidden="1"/>
    </xf>
    <xf numFmtId="0" fontId="16" fillId="12" borderId="16" xfId="0" applyFont="1" applyFill="1" applyBorder="1" applyProtection="1">
      <protection hidden="1"/>
    </xf>
    <xf numFmtId="0" fontId="0" fillId="12" borderId="17" xfId="0" applyFill="1" applyBorder="1" applyProtection="1">
      <protection hidden="1"/>
    </xf>
    <xf numFmtId="0" fontId="0" fillId="12" borderId="18" xfId="0" applyFill="1" applyBorder="1" applyProtection="1">
      <protection hidden="1"/>
    </xf>
    <xf numFmtId="49" fontId="0" fillId="2" borderId="3" xfId="0" applyNumberFormat="1" applyFill="1" applyBorder="1" applyProtection="1">
      <protection hidden="1"/>
    </xf>
    <xf numFmtId="0" fontId="0" fillId="2" borderId="6" xfId="0" applyFill="1" applyBorder="1" applyProtection="1">
      <protection hidden="1"/>
    </xf>
    <xf numFmtId="49" fontId="0" fillId="7" borderId="3" xfId="0" applyNumberFormat="1" applyFill="1" applyBorder="1" applyProtection="1">
      <protection hidden="1"/>
    </xf>
    <xf numFmtId="0" fontId="0" fillId="7" borderId="6" xfId="0" applyFill="1" applyBorder="1" applyProtection="1">
      <protection hidden="1"/>
    </xf>
    <xf numFmtId="49" fontId="10" fillId="5" borderId="3" xfId="0" applyNumberFormat="1" applyFont="1" applyFill="1" applyBorder="1" applyProtection="1">
      <protection hidden="1"/>
    </xf>
    <xf numFmtId="0" fontId="10" fillId="5" borderId="6" xfId="0" applyFont="1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19" xfId="0" applyFill="1" applyBorder="1" applyProtection="1">
      <protection hidden="1"/>
    </xf>
    <xf numFmtId="0" fontId="0" fillId="3" borderId="20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0" fillId="3" borderId="15" xfId="0" applyFill="1" applyBorder="1" applyProtection="1">
      <protection hidden="1"/>
    </xf>
    <xf numFmtId="49" fontId="0" fillId="6" borderId="16" xfId="0" applyNumberFormat="1" applyFill="1" applyBorder="1" applyProtection="1">
      <protection hidden="1"/>
    </xf>
    <xf numFmtId="0" fontId="0" fillId="6" borderId="18" xfId="0" applyFill="1" applyBorder="1" applyProtection="1">
      <protection hidden="1"/>
    </xf>
    <xf numFmtId="0" fontId="0" fillId="12" borderId="6" xfId="0" applyFill="1" applyBorder="1" applyAlignment="1" applyProtection="1">
      <alignment horizontal="left"/>
      <protection hidden="1"/>
    </xf>
    <xf numFmtId="0" fontId="8" fillId="12" borderId="13" xfId="0" applyFont="1" applyFill="1" applyBorder="1" applyProtection="1">
      <protection hidden="1"/>
    </xf>
    <xf numFmtId="0" fontId="0" fillId="12" borderId="11" xfId="0" applyFill="1" applyBorder="1" applyAlignment="1" applyProtection="1">
      <alignment horizontal="left"/>
      <protection hidden="1"/>
    </xf>
    <xf numFmtId="164" fontId="0" fillId="12" borderId="5" xfId="0" applyNumberFormat="1" applyFill="1" applyBorder="1" applyProtection="1">
      <protection hidden="1"/>
    </xf>
    <xf numFmtId="0" fontId="0" fillId="12" borderId="16" xfId="0" applyFill="1" applyBorder="1" applyProtection="1">
      <protection hidden="1"/>
    </xf>
    <xf numFmtId="165" fontId="0" fillId="12" borderId="5" xfId="0" applyNumberFormat="1" applyFill="1" applyBorder="1" applyProtection="1">
      <protection hidden="1"/>
    </xf>
    <xf numFmtId="165" fontId="0" fillId="12" borderId="10" xfId="0" applyNumberFormat="1" applyFill="1" applyBorder="1" applyProtection="1">
      <protection hidden="1"/>
    </xf>
    <xf numFmtId="16" fontId="0" fillId="12" borderId="16" xfId="0" applyNumberFormat="1" applyFill="1" applyBorder="1" applyProtection="1">
      <protection hidden="1"/>
    </xf>
    <xf numFmtId="0" fontId="0" fillId="12" borderId="21" xfId="0" applyFill="1" applyBorder="1" applyAlignment="1" applyProtection="1">
      <alignment horizontal="center"/>
      <protection hidden="1"/>
    </xf>
    <xf numFmtId="0" fontId="0" fillId="12" borderId="22" xfId="0" applyFill="1" applyBorder="1" applyProtection="1">
      <protection hidden="1"/>
    </xf>
    <xf numFmtId="0" fontId="0" fillId="12" borderId="21" xfId="0" applyFill="1" applyBorder="1" applyProtection="1">
      <protection hidden="1"/>
    </xf>
    <xf numFmtId="16" fontId="0" fillId="12" borderId="17" xfId="0" applyNumberFormat="1" applyFill="1" applyBorder="1" applyProtection="1">
      <protection hidden="1"/>
    </xf>
    <xf numFmtId="0" fontId="0" fillId="12" borderId="17" xfId="0" applyFill="1" applyBorder="1" applyAlignment="1" applyProtection="1">
      <alignment horizontal="center"/>
      <protection hidden="1"/>
    </xf>
    <xf numFmtId="0" fontId="0" fillId="12" borderId="18" xfId="0" applyFill="1" applyBorder="1" applyAlignment="1" applyProtection="1">
      <alignment horizontal="left"/>
      <protection hidden="1"/>
    </xf>
    <xf numFmtId="49" fontId="0" fillId="19" borderId="3" xfId="0" applyNumberFormat="1" applyFill="1" applyBorder="1" applyProtection="1">
      <protection hidden="1"/>
    </xf>
    <xf numFmtId="0" fontId="0" fillId="19" borderId="6" xfId="0" applyFill="1" applyBorder="1" applyProtection="1">
      <protection hidden="1"/>
    </xf>
    <xf numFmtId="0" fontId="2" fillId="19" borderId="0" xfId="0" applyFont="1" applyFill="1"/>
    <xf numFmtId="0" fontId="0" fillId="19" borderId="0" xfId="0" applyFill="1"/>
    <xf numFmtId="0" fontId="0" fillId="19" borderId="2" xfId="0" applyFill="1" applyBorder="1"/>
    <xf numFmtId="0" fontId="0" fillId="19" borderId="2" xfId="0" applyFill="1" applyBorder="1" applyProtection="1">
      <protection hidden="1"/>
    </xf>
    <xf numFmtId="2" fontId="0" fillId="0" borderId="0" xfId="0" applyNumberFormat="1"/>
    <xf numFmtId="168" fontId="0" fillId="0" borderId="0" xfId="0" applyNumberFormat="1"/>
    <xf numFmtId="0" fontId="2" fillId="20" borderId="0" xfId="0" applyFont="1" applyFill="1"/>
    <xf numFmtId="0" fontId="0" fillId="20" borderId="0" xfId="0" applyFill="1"/>
    <xf numFmtId="0" fontId="0" fillId="20" borderId="2" xfId="0" applyFill="1" applyBorder="1"/>
    <xf numFmtId="49" fontId="0" fillId="20" borderId="3" xfId="0" applyNumberFormat="1" applyFill="1" applyBorder="1" applyProtection="1">
      <protection hidden="1"/>
    </xf>
    <xf numFmtId="0" fontId="0" fillId="20" borderId="6" xfId="0" applyFill="1" applyBorder="1" applyProtection="1">
      <protection hidden="1"/>
    </xf>
    <xf numFmtId="0" fontId="0" fillId="20" borderId="2" xfId="0" applyFill="1" applyBorder="1" applyProtection="1">
      <protection hidden="1"/>
    </xf>
    <xf numFmtId="0" fontId="0" fillId="21" borderId="0" xfId="0" applyFill="1" applyAlignment="1">
      <alignment horizontal="right" wrapText="1"/>
    </xf>
    <xf numFmtId="0" fontId="0" fillId="21" borderId="0" xfId="0" applyFill="1" applyAlignment="1">
      <alignment horizontal="left" wrapText="1"/>
    </xf>
    <xf numFmtId="0" fontId="0" fillId="21" borderId="0" xfId="0" applyFill="1" applyAlignment="1">
      <alignment wrapText="1"/>
    </xf>
    <xf numFmtId="14" fontId="0" fillId="21" borderId="0" xfId="0" applyNumberFormat="1" applyFill="1" applyAlignment="1">
      <alignment horizontal="right" wrapText="1"/>
    </xf>
    <xf numFmtId="0" fontId="0" fillId="3" borderId="23" xfId="0" applyFill="1" applyBorder="1" applyAlignment="1">
      <alignment horizontal="right" wrapText="1"/>
    </xf>
    <xf numFmtId="0" fontId="0" fillId="20" borderId="0" xfId="0" applyFill="1" applyAlignment="1">
      <alignment horizontal="right" wrapText="1"/>
    </xf>
    <xf numFmtId="0" fontId="0" fillId="20" borderId="4" xfId="0" applyFill="1" applyBorder="1" applyAlignment="1">
      <alignment horizontal="right" wrapText="1"/>
    </xf>
    <xf numFmtId="0" fontId="0" fillId="22" borderId="0" xfId="0" applyFill="1" applyAlignment="1">
      <alignment horizontal="right" wrapText="1"/>
    </xf>
    <xf numFmtId="0" fontId="0" fillId="22" borderId="4" xfId="0" applyFill="1" applyBorder="1" applyAlignment="1">
      <alignment horizontal="right" wrapText="1"/>
    </xf>
    <xf numFmtId="0" fontId="0" fillId="17" borderId="0" xfId="0" applyFill="1" applyAlignment="1">
      <alignment horizontal="right" wrapText="1"/>
    </xf>
    <xf numFmtId="0" fontId="0" fillId="17" borderId="4" xfId="0" applyFill="1" applyBorder="1" applyAlignment="1">
      <alignment horizontal="right" wrapText="1"/>
    </xf>
    <xf numFmtId="0" fontId="0" fillId="18" borderId="0" xfId="0" applyFill="1" applyAlignment="1">
      <alignment horizontal="right" wrapText="1"/>
    </xf>
    <xf numFmtId="0" fontId="0" fillId="18" borderId="4" xfId="0" applyFill="1" applyBorder="1" applyAlignment="1">
      <alignment horizontal="right" wrapText="1"/>
    </xf>
    <xf numFmtId="0" fontId="0" fillId="6" borderId="0" xfId="0" applyFill="1" applyAlignment="1">
      <alignment horizontal="center" wrapText="1"/>
    </xf>
    <xf numFmtId="0" fontId="0" fillId="6" borderId="24" xfId="0" applyFill="1" applyBorder="1" applyAlignment="1">
      <alignment horizontal="center" wrapText="1"/>
    </xf>
    <xf numFmtId="0" fontId="0" fillId="18" borderId="25" xfId="0" applyFill="1" applyBorder="1"/>
    <xf numFmtId="14" fontId="0" fillId="18" borderId="25" xfId="0" applyNumberFormat="1" applyFill="1" applyBorder="1"/>
    <xf numFmtId="14" fontId="0" fillId="18" borderId="25" xfId="0" applyNumberFormat="1" applyFill="1" applyBorder="1" applyAlignment="1">
      <alignment horizontal="left"/>
    </xf>
    <xf numFmtId="0" fontId="0" fillId="18" borderId="25" xfId="0" applyFill="1" applyBorder="1" applyAlignment="1">
      <alignment horizontal="left"/>
    </xf>
    <xf numFmtId="14" fontId="0" fillId="18" borderId="25" xfId="0" applyNumberFormat="1" applyFill="1" applyBorder="1" applyAlignment="1">
      <alignment horizontal="right"/>
    </xf>
    <xf numFmtId="0" fontId="0" fillId="7" borderId="25" xfId="0" applyFill="1" applyBorder="1"/>
    <xf numFmtId="14" fontId="0" fillId="7" borderId="25" xfId="0" applyNumberFormat="1" applyFill="1" applyBorder="1"/>
    <xf numFmtId="14" fontId="0" fillId="7" borderId="25" xfId="0" applyNumberFormat="1" applyFill="1" applyBorder="1" applyAlignment="1">
      <alignment horizontal="left"/>
    </xf>
    <xf numFmtId="0" fontId="0" fillId="7" borderId="25" xfId="0" applyFill="1" applyBorder="1" applyAlignment="1">
      <alignment horizontal="left"/>
    </xf>
    <xf numFmtId="0" fontId="0" fillId="9" borderId="25" xfId="0" applyFill="1" applyBorder="1"/>
    <xf numFmtId="14" fontId="0" fillId="9" borderId="25" xfId="0" applyNumberFormat="1" applyFill="1" applyBorder="1"/>
    <xf numFmtId="14" fontId="0" fillId="9" borderId="25" xfId="0" applyNumberFormat="1" applyFill="1" applyBorder="1" applyAlignment="1">
      <alignment horizontal="left"/>
    </xf>
    <xf numFmtId="0" fontId="0" fillId="9" borderId="25" xfId="0" applyFill="1" applyBorder="1" applyAlignment="1">
      <alignment horizontal="left"/>
    </xf>
    <xf numFmtId="0" fontId="0" fillId="6" borderId="25" xfId="0" applyFill="1" applyBorder="1"/>
    <xf numFmtId="14" fontId="0" fillId="6" borderId="25" xfId="0" applyNumberFormat="1" applyFill="1" applyBorder="1"/>
    <xf numFmtId="14" fontId="0" fillId="6" borderId="25" xfId="0" applyNumberFormat="1" applyFill="1" applyBorder="1" applyAlignment="1">
      <alignment horizontal="left"/>
    </xf>
    <xf numFmtId="0" fontId="0" fillId="6" borderId="25" xfId="0" applyFill="1" applyBorder="1" applyAlignment="1">
      <alignment horizontal="left"/>
    </xf>
    <xf numFmtId="0" fontId="0" fillId="21" borderId="25" xfId="0" applyFill="1" applyBorder="1"/>
    <xf numFmtId="14" fontId="0" fillId="21" borderId="25" xfId="0" applyNumberFormat="1" applyFill="1" applyBorder="1"/>
    <xf numFmtId="14" fontId="0" fillId="21" borderId="25" xfId="0" applyNumberFormat="1" applyFill="1" applyBorder="1" applyAlignment="1">
      <alignment horizontal="left"/>
    </xf>
    <xf numFmtId="0" fontId="0" fillId="21" borderId="25" xfId="0" applyFill="1" applyBorder="1" applyAlignment="1">
      <alignment horizontal="left"/>
    </xf>
    <xf numFmtId="0" fontId="0" fillId="21" borderId="0" xfId="0" applyFill="1"/>
    <xf numFmtId="0" fontId="0" fillId="3" borderId="25" xfId="0" applyFill="1" applyBorder="1"/>
    <xf numFmtId="14" fontId="0" fillId="3" borderId="25" xfId="0" applyNumberFormat="1" applyFill="1" applyBorder="1"/>
    <xf numFmtId="14" fontId="0" fillId="3" borderId="25" xfId="0" applyNumberFormat="1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23" borderId="25" xfId="0" applyFill="1" applyBorder="1"/>
    <xf numFmtId="14" fontId="0" fillId="23" borderId="25" xfId="0" applyNumberFormat="1" applyFill="1" applyBorder="1"/>
    <xf numFmtId="14" fontId="0" fillId="23" borderId="25" xfId="0" applyNumberFormat="1" applyFill="1" applyBorder="1" applyAlignment="1">
      <alignment horizontal="left"/>
    </xf>
    <xf numFmtId="0" fontId="0" fillId="23" borderId="25" xfId="0" applyFill="1" applyBorder="1" applyAlignment="1">
      <alignment horizontal="left"/>
    </xf>
    <xf numFmtId="0" fontId="0" fillId="23" borderId="0" xfId="0" applyFill="1"/>
    <xf numFmtId="0" fontId="0" fillId="10" borderId="25" xfId="0" applyFill="1" applyBorder="1"/>
    <xf numFmtId="14" fontId="0" fillId="10" borderId="25" xfId="0" applyNumberFormat="1" applyFill="1" applyBorder="1"/>
    <xf numFmtId="14" fontId="0" fillId="10" borderId="25" xfId="0" applyNumberFormat="1" applyFill="1" applyBorder="1" applyAlignment="1">
      <alignment horizontal="left"/>
    </xf>
    <xf numFmtId="0" fontId="0" fillId="10" borderId="25" xfId="0" applyFill="1" applyBorder="1" applyAlignment="1">
      <alignment horizontal="left"/>
    </xf>
    <xf numFmtId="0" fontId="0" fillId="2" borderId="25" xfId="0" applyFill="1" applyBorder="1"/>
    <xf numFmtId="0" fontId="0" fillId="0" borderId="25" xfId="0" applyBorder="1"/>
    <xf numFmtId="0" fontId="0" fillId="0" borderId="25" xfId="0" applyBorder="1" applyAlignment="1">
      <alignment horizontal="right"/>
    </xf>
    <xf numFmtId="0" fontId="0" fillId="0" borderId="25" xfId="0" applyBorder="1" applyAlignment="1">
      <alignment horizontal="center"/>
    </xf>
    <xf numFmtId="1" fontId="0" fillId="0" borderId="25" xfId="0" applyNumberFormat="1" applyBorder="1"/>
    <xf numFmtId="166" fontId="0" fillId="0" borderId="25" xfId="0" applyNumberFormat="1" applyBorder="1"/>
    <xf numFmtId="0" fontId="0" fillId="18" borderId="25" xfId="0" applyFill="1" applyBorder="1" applyAlignment="1">
      <alignment horizontal="center"/>
    </xf>
    <xf numFmtId="9" fontId="0" fillId="18" borderId="25" xfId="0" applyNumberFormat="1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9" fontId="0" fillId="7" borderId="25" xfId="0" applyNumberFormat="1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10" fontId="0" fillId="9" borderId="25" xfId="0" applyNumberFormat="1" applyFill="1" applyBorder="1" applyAlignment="1">
      <alignment horizontal="center"/>
    </xf>
    <xf numFmtId="10" fontId="0" fillId="6" borderId="25" xfId="0" applyNumberForma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10" fontId="0" fillId="21" borderId="25" xfId="0" applyNumberFormat="1" applyFill="1" applyBorder="1" applyAlignment="1">
      <alignment horizontal="center"/>
    </xf>
    <xf numFmtId="0" fontId="0" fillId="21" borderId="25" xfId="0" applyFill="1" applyBorder="1" applyAlignment="1">
      <alignment horizontal="center"/>
    </xf>
    <xf numFmtId="10" fontId="0" fillId="3" borderId="25" xfId="0" applyNumberFormat="1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10" fontId="0" fillId="23" borderId="25" xfId="0" applyNumberFormat="1" applyFill="1" applyBorder="1" applyAlignment="1">
      <alignment horizontal="center"/>
    </xf>
    <xf numFmtId="0" fontId="0" fillId="23" borderId="25" xfId="0" applyFill="1" applyBorder="1" applyAlignment="1">
      <alignment horizontal="center"/>
    </xf>
    <xf numFmtId="10" fontId="0" fillId="10" borderId="25" xfId="0" applyNumberFormat="1" applyFill="1" applyBorder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8" borderId="6" xfId="0" applyFill="1" applyBorder="1" applyProtection="1">
      <protection hidden="1"/>
    </xf>
    <xf numFmtId="0" fontId="20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21" fillId="18" borderId="0" xfId="0" applyFont="1" applyFill="1" applyProtection="1">
      <protection hidden="1"/>
    </xf>
    <xf numFmtId="0" fontId="22" fillId="12" borderId="13" xfId="0" applyFont="1" applyFill="1" applyBorder="1" applyProtection="1">
      <protection hidden="1"/>
    </xf>
    <xf numFmtId="0" fontId="22" fillId="12" borderId="14" xfId="0" applyFont="1" applyFill="1" applyBorder="1" applyProtection="1">
      <protection hidden="1"/>
    </xf>
    <xf numFmtId="0" fontId="20" fillId="12" borderId="14" xfId="0" applyFont="1" applyFill="1" applyBorder="1" applyProtection="1">
      <protection hidden="1"/>
    </xf>
    <xf numFmtId="0" fontId="20" fillId="12" borderId="15" xfId="0" applyFont="1" applyFill="1" applyBorder="1" applyProtection="1">
      <protection hidden="1"/>
    </xf>
    <xf numFmtId="0" fontId="20" fillId="12" borderId="3" xfId="0" applyFont="1" applyFill="1" applyBorder="1" applyProtection="1">
      <protection hidden="1"/>
    </xf>
    <xf numFmtId="0" fontId="20" fillId="12" borderId="0" xfId="0" applyFont="1" applyFill="1" applyProtection="1">
      <protection hidden="1"/>
    </xf>
    <xf numFmtId="0" fontId="20" fillId="12" borderId="6" xfId="0" applyFont="1" applyFill="1" applyBorder="1" applyProtection="1">
      <protection hidden="1"/>
    </xf>
    <xf numFmtId="0" fontId="0" fillId="0" borderId="3" xfId="0" applyBorder="1" applyProtection="1">
      <protection hidden="1"/>
    </xf>
    <xf numFmtId="14" fontId="0" fillId="0" borderId="0" xfId="0" applyNumberFormat="1" applyProtection="1">
      <protection hidden="1"/>
    </xf>
    <xf numFmtId="0" fontId="0" fillId="0" borderId="8" xfId="0" applyBorder="1" applyProtection="1">
      <protection hidden="1"/>
    </xf>
    <xf numFmtId="0" fontId="0" fillId="0" borderId="12" xfId="0" applyBorder="1" applyProtection="1">
      <protection hidden="1"/>
    </xf>
    <xf numFmtId="14" fontId="0" fillId="0" borderId="12" xfId="0" applyNumberFormat="1" applyBorder="1" applyProtection="1">
      <protection hidden="1"/>
    </xf>
    <xf numFmtId="4" fontId="0" fillId="0" borderId="12" xfId="0" applyNumberFormat="1" applyBorder="1" applyProtection="1">
      <protection hidden="1"/>
    </xf>
    <xf numFmtId="3" fontId="0" fillId="0" borderId="12" xfId="0" applyNumberFormat="1" applyBorder="1" applyProtection="1"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14" fontId="0" fillId="0" borderId="17" xfId="0" applyNumberFormat="1" applyBorder="1" applyProtection="1">
      <protection hidden="1"/>
    </xf>
    <xf numFmtId="4" fontId="0" fillId="0" borderId="17" xfId="0" applyNumberFormat="1" applyBorder="1" applyProtection="1">
      <protection hidden="1"/>
    </xf>
    <xf numFmtId="3" fontId="0" fillId="0" borderId="17" xfId="0" applyNumberFormat="1" applyBorder="1" applyProtection="1">
      <protection hidden="1"/>
    </xf>
    <xf numFmtId="3" fontId="21" fillId="14" borderId="0" xfId="0" applyNumberFormat="1" applyFont="1" applyFill="1" applyProtection="1">
      <protection locked="0"/>
    </xf>
    <xf numFmtId="0" fontId="0" fillId="18" borderId="25" xfId="0" applyFill="1" applyBorder="1" applyAlignment="1">
      <alignment horizontal="right"/>
    </xf>
    <xf numFmtId="1" fontId="0" fillId="18" borderId="25" xfId="0" applyNumberFormat="1" applyFill="1" applyBorder="1"/>
    <xf numFmtId="0" fontId="0" fillId="7" borderId="25" xfId="0" applyFill="1" applyBorder="1" applyAlignment="1">
      <alignment horizontal="right"/>
    </xf>
    <xf numFmtId="1" fontId="0" fillId="7" borderId="25" xfId="0" applyNumberFormat="1" applyFill="1" applyBorder="1"/>
    <xf numFmtId="0" fontId="0" fillId="9" borderId="25" xfId="0" applyFill="1" applyBorder="1" applyAlignment="1">
      <alignment horizontal="right"/>
    </xf>
    <xf numFmtId="1" fontId="0" fillId="9" borderId="25" xfId="0" applyNumberFormat="1" applyFill="1" applyBorder="1"/>
    <xf numFmtId="0" fontId="0" fillId="6" borderId="25" xfId="0" applyFill="1" applyBorder="1" applyAlignment="1">
      <alignment horizontal="right"/>
    </xf>
    <xf numFmtId="1" fontId="0" fillId="6" borderId="25" xfId="0" applyNumberFormat="1" applyFill="1" applyBorder="1"/>
    <xf numFmtId="0" fontId="0" fillId="21" borderId="25" xfId="0" applyFill="1" applyBorder="1" applyAlignment="1">
      <alignment horizontal="right"/>
    </xf>
    <xf numFmtId="1" fontId="0" fillId="21" borderId="25" xfId="0" applyNumberFormat="1" applyFill="1" applyBorder="1"/>
    <xf numFmtId="0" fontId="0" fillId="3" borderId="25" xfId="0" applyFill="1" applyBorder="1" applyAlignment="1">
      <alignment horizontal="right"/>
    </xf>
    <xf numFmtId="1" fontId="0" fillId="3" borderId="25" xfId="0" applyNumberFormat="1" applyFill="1" applyBorder="1"/>
    <xf numFmtId="0" fontId="0" fillId="23" borderId="25" xfId="0" applyFill="1" applyBorder="1" applyAlignment="1">
      <alignment horizontal="right"/>
    </xf>
    <xf numFmtId="1" fontId="0" fillId="23" borderId="25" xfId="0" applyNumberFormat="1" applyFill="1" applyBorder="1"/>
    <xf numFmtId="0" fontId="0" fillId="10" borderId="25" xfId="0" applyFill="1" applyBorder="1" applyAlignment="1">
      <alignment horizontal="right"/>
    </xf>
    <xf numFmtId="1" fontId="0" fillId="10" borderId="25" xfId="0" applyNumberFormat="1" applyFill="1" applyBorder="1"/>
    <xf numFmtId="49" fontId="0" fillId="24" borderId="3" xfId="0" applyNumberFormat="1" applyFill="1" applyBorder="1" applyProtection="1">
      <protection hidden="1"/>
    </xf>
    <xf numFmtId="0" fontId="0" fillId="24" borderId="6" xfId="0" applyFill="1" applyBorder="1" applyProtection="1">
      <protection hidden="1"/>
    </xf>
    <xf numFmtId="0" fontId="20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1" fillId="24" borderId="0" xfId="0" applyFont="1" applyFill="1" applyProtection="1">
      <protection hidden="1"/>
    </xf>
    <xf numFmtId="0" fontId="0" fillId="24" borderId="12" xfId="0" applyFill="1" applyBorder="1" applyProtection="1">
      <protection hidden="1"/>
    </xf>
    <xf numFmtId="14" fontId="0" fillId="0" borderId="25" xfId="0" applyNumberFormat="1" applyBorder="1"/>
    <xf numFmtId="14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6" fontId="0" fillId="25" borderId="3" xfId="0" applyNumberFormat="1" applyFill="1" applyBorder="1" applyProtection="1">
      <protection hidden="1"/>
    </xf>
    <xf numFmtId="49" fontId="0" fillId="26" borderId="3" xfId="0" applyNumberFormat="1" applyFill="1" applyBorder="1" applyProtection="1">
      <protection hidden="1"/>
    </xf>
    <xf numFmtId="0" fontId="0" fillId="26" borderId="6" xfId="0" applyFill="1" applyBorder="1" applyProtection="1">
      <protection hidden="1"/>
    </xf>
    <xf numFmtId="14" fontId="0" fillId="27" borderId="25" xfId="0" applyNumberFormat="1" applyFill="1" applyBorder="1"/>
    <xf numFmtId="0" fontId="0" fillId="27" borderId="25" xfId="0" applyFill="1" applyBorder="1" applyAlignment="1">
      <alignment horizontal="right"/>
    </xf>
    <xf numFmtId="0" fontId="0" fillId="27" borderId="25" xfId="0" applyFill="1" applyBorder="1"/>
    <xf numFmtId="1" fontId="0" fillId="27" borderId="25" xfId="0" applyNumberFormat="1" applyFill="1" applyBorder="1"/>
    <xf numFmtId="0" fontId="0" fillId="28" borderId="25" xfId="0" applyFill="1" applyBorder="1" applyAlignment="1">
      <alignment horizontal="right"/>
    </xf>
    <xf numFmtId="0" fontId="0" fillId="28" borderId="25" xfId="0" applyFill="1" applyBorder="1"/>
    <xf numFmtId="1" fontId="0" fillId="28" borderId="25" xfId="0" applyNumberFormat="1" applyFill="1" applyBorder="1"/>
    <xf numFmtId="0" fontId="0" fillId="29" borderId="25" xfId="0" applyFill="1" applyBorder="1" applyAlignment="1">
      <alignment horizontal="right"/>
    </xf>
    <xf numFmtId="0" fontId="0" fillId="29" borderId="25" xfId="0" applyFill="1" applyBorder="1"/>
    <xf numFmtId="1" fontId="0" fillId="29" borderId="25" xfId="0" applyNumberFormat="1" applyFill="1" applyBorder="1"/>
    <xf numFmtId="0" fontId="0" fillId="30" borderId="25" xfId="0" applyFill="1" applyBorder="1" applyAlignment="1">
      <alignment horizontal="right"/>
    </xf>
    <xf numFmtId="0" fontId="0" fillId="30" borderId="25" xfId="0" applyFill="1" applyBorder="1"/>
    <xf numFmtId="1" fontId="0" fillId="30" borderId="25" xfId="0" applyNumberFormat="1" applyFill="1" applyBorder="1"/>
    <xf numFmtId="0" fontId="0" fillId="31" borderId="25" xfId="0" applyFill="1" applyBorder="1" applyAlignment="1">
      <alignment horizontal="right"/>
    </xf>
    <xf numFmtId="0" fontId="0" fillId="31" borderId="25" xfId="0" applyFill="1" applyBorder="1"/>
    <xf numFmtId="1" fontId="0" fillId="31" borderId="25" xfId="0" applyNumberFormat="1" applyFill="1" applyBorder="1"/>
    <xf numFmtId="0" fontId="20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21" fillId="26" borderId="0" xfId="0" applyFont="1" applyFill="1" applyProtection="1">
      <protection hidden="1"/>
    </xf>
    <xf numFmtId="0" fontId="20" fillId="32" borderId="0" xfId="0" applyFont="1" applyFill="1" applyProtection="1">
      <protection hidden="1"/>
    </xf>
    <xf numFmtId="0" fontId="0" fillId="32" borderId="0" xfId="0" applyFill="1" applyProtection="1">
      <protection hidden="1"/>
    </xf>
    <xf numFmtId="0" fontId="21" fillId="32" borderId="0" xfId="0" applyFont="1" applyFill="1" applyProtection="1">
      <protection hidden="1"/>
    </xf>
    <xf numFmtId="49" fontId="0" fillId="32" borderId="3" xfId="0" applyNumberFormat="1" applyFill="1" applyBorder="1" applyProtection="1">
      <protection hidden="1"/>
    </xf>
    <xf numFmtId="0" fontId="0" fillId="32" borderId="6" xfId="0" applyFill="1" applyBorder="1" applyProtection="1">
      <protection hidden="1"/>
    </xf>
    <xf numFmtId="14" fontId="23" fillId="0" borderId="25" xfId="0" applyNumberFormat="1" applyFont="1" applyBorder="1"/>
    <xf numFmtId="14" fontId="0" fillId="0" borderId="26" xfId="0" applyNumberFormat="1" applyBorder="1"/>
    <xf numFmtId="14" fontId="23" fillId="0" borderId="26" xfId="0" applyNumberFormat="1" applyFont="1" applyBorder="1"/>
    <xf numFmtId="0" fontId="0" fillId="0" borderId="23" xfId="0" applyBorder="1"/>
    <xf numFmtId="0" fontId="24" fillId="0" borderId="25" xfId="0" applyFont="1" applyBorder="1"/>
    <xf numFmtId="0" fontId="24" fillId="0" borderId="25" xfId="0" applyFont="1" applyBorder="1" applyAlignment="1">
      <alignment horizontal="center"/>
    </xf>
    <xf numFmtId="0" fontId="24" fillId="0" borderId="1" xfId="0" applyFont="1" applyBorder="1"/>
    <xf numFmtId="0" fontId="0" fillId="0" borderId="4" xfId="0" applyBorder="1"/>
    <xf numFmtId="1" fontId="0" fillId="0" borderId="23" xfId="0" applyNumberFormat="1" applyBorder="1"/>
    <xf numFmtId="2" fontId="24" fillId="0" borderId="25" xfId="1" applyNumberFormat="1" applyFont="1" applyFill="1" applyBorder="1" applyAlignment="1">
      <alignment horizontal="right"/>
    </xf>
    <xf numFmtId="2" fontId="24" fillId="0" borderId="25" xfId="0" applyNumberFormat="1" applyFont="1" applyBorder="1"/>
    <xf numFmtId="2" fontId="24" fillId="0" borderId="25" xfId="0" applyNumberFormat="1" applyFont="1" applyBorder="1" applyAlignment="1">
      <alignment horizontal="right"/>
    </xf>
    <xf numFmtId="0" fontId="24" fillId="0" borderId="4" xfId="0" applyFont="1" applyBorder="1"/>
    <xf numFmtId="0" fontId="24" fillId="0" borderId="0" xfId="0" applyFont="1"/>
    <xf numFmtId="0" fontId="0" fillId="26" borderId="25" xfId="0" applyFill="1" applyBorder="1" applyAlignment="1">
      <alignment horizontal="right"/>
    </xf>
    <xf numFmtId="0" fontId="0" fillId="26" borderId="25" xfId="0" applyFill="1" applyBorder="1"/>
    <xf numFmtId="1" fontId="0" fillId="26" borderId="25" xfId="0" applyNumberFormat="1" applyFill="1" applyBorder="1"/>
    <xf numFmtId="0" fontId="0" fillId="33" borderId="25" xfId="0" applyFill="1" applyBorder="1" applyAlignment="1">
      <alignment horizontal="right"/>
    </xf>
    <xf numFmtId="0" fontId="0" fillId="33" borderId="25" xfId="0" applyFill="1" applyBorder="1"/>
    <xf numFmtId="1" fontId="0" fillId="33" borderId="25" xfId="0" applyNumberFormat="1" applyFill="1" applyBorder="1"/>
    <xf numFmtId="14" fontId="0" fillId="34" borderId="25" xfId="0" applyNumberFormat="1" applyFill="1" applyBorder="1"/>
    <xf numFmtId="0" fontId="0" fillId="32" borderId="12" xfId="0" applyFill="1" applyBorder="1" applyProtection="1">
      <protection hidden="1"/>
    </xf>
    <xf numFmtId="0" fontId="0" fillId="26" borderId="12" xfId="0" applyFill="1" applyBorder="1" applyProtection="1">
      <protection hidden="1"/>
    </xf>
    <xf numFmtId="0" fontId="0" fillId="25" borderId="0" xfId="0" applyFill="1" applyProtection="1">
      <protection hidden="1"/>
    </xf>
    <xf numFmtId="0" fontId="0" fillId="25" borderId="4" xfId="0" applyFill="1" applyBorder="1" applyAlignment="1" applyProtection="1">
      <alignment horizontal="center"/>
      <protection hidden="1"/>
    </xf>
    <xf numFmtId="0" fontId="2" fillId="12" borderId="0" xfId="0" applyFont="1" applyFill="1" applyAlignment="1" applyProtection="1">
      <alignment horizontal="center"/>
      <protection hidden="1"/>
    </xf>
    <xf numFmtId="0" fontId="2" fillId="12" borderId="10" xfId="0" applyFont="1" applyFill="1" applyBorder="1" applyAlignment="1" applyProtection="1">
      <alignment horizontal="center"/>
      <protection hidden="1"/>
    </xf>
    <xf numFmtId="0" fontId="2" fillId="12" borderId="5" xfId="0" applyFont="1" applyFill="1" applyBorder="1" applyAlignment="1" applyProtection="1">
      <alignment horizontal="center"/>
      <protection hidden="1"/>
    </xf>
    <xf numFmtId="0" fontId="20" fillId="35" borderId="0" xfId="0" applyFont="1" applyFill="1" applyProtection="1">
      <protection hidden="1"/>
    </xf>
    <xf numFmtId="0" fontId="0" fillId="35" borderId="0" xfId="0" applyFill="1" applyProtection="1">
      <protection hidden="1"/>
    </xf>
    <xf numFmtId="0" fontId="21" fillId="35" borderId="0" xfId="0" applyFont="1" applyFill="1" applyProtection="1">
      <protection hidden="1"/>
    </xf>
    <xf numFmtId="49" fontId="0" fillId="35" borderId="3" xfId="0" applyNumberFormat="1" applyFill="1" applyBorder="1" applyProtection="1">
      <protection hidden="1"/>
    </xf>
    <xf numFmtId="0" fontId="0" fillId="35" borderId="6" xfId="0" applyFill="1" applyBorder="1" applyProtection="1">
      <protection hidden="1"/>
    </xf>
    <xf numFmtId="0" fontId="0" fillId="34" borderId="25" xfId="0" applyFill="1" applyBorder="1"/>
    <xf numFmtId="0" fontId="0" fillId="36" borderId="25" xfId="0" applyFill="1" applyBorder="1"/>
    <xf numFmtId="14" fontId="23" fillId="34" borderId="25" xfId="0" applyNumberFormat="1" applyFont="1" applyFill="1" applyBorder="1"/>
    <xf numFmtId="0" fontId="24" fillId="36" borderId="25" xfId="0" applyFont="1" applyFill="1" applyBorder="1"/>
    <xf numFmtId="0" fontId="0" fillId="37" borderId="25" xfId="0" applyFill="1" applyBorder="1"/>
    <xf numFmtId="0" fontId="0" fillId="38" borderId="25" xfId="0" applyFill="1" applyBorder="1"/>
    <xf numFmtId="0" fontId="0" fillId="39" borderId="25" xfId="0" applyFill="1" applyBorder="1"/>
    <xf numFmtId="0" fontId="0" fillId="40" borderId="25" xfId="0" applyFill="1" applyBorder="1"/>
    <xf numFmtId="0" fontId="0" fillId="41" borderId="25" xfId="0" applyFill="1" applyBorder="1"/>
    <xf numFmtId="49" fontId="2" fillId="42" borderId="28" xfId="0" applyNumberFormat="1" applyFont="1" applyFill="1" applyBorder="1" applyProtection="1">
      <protection hidden="1"/>
    </xf>
    <xf numFmtId="0" fontId="0" fillId="42" borderId="28" xfId="0" applyFill="1" applyBorder="1" applyProtection="1">
      <protection hidden="1"/>
    </xf>
    <xf numFmtId="9" fontId="0" fillId="0" borderId="25" xfId="0" applyNumberFormat="1" applyBorder="1" applyAlignment="1">
      <alignment horizontal="center"/>
    </xf>
    <xf numFmtId="14" fontId="0" fillId="0" borderId="27" xfId="0" applyNumberFormat="1" applyBorder="1" applyAlignment="1">
      <alignment horizontal="left"/>
    </xf>
    <xf numFmtId="0" fontId="0" fillId="0" borderId="27" xfId="0" applyBorder="1"/>
    <xf numFmtId="10" fontId="0" fillId="0" borderId="25" xfId="0" applyNumberFormat="1" applyBorder="1" applyAlignment="1">
      <alignment horizontal="center"/>
    </xf>
    <xf numFmtId="0" fontId="20" fillId="42" borderId="0" xfId="0" applyFont="1" applyFill="1" applyProtection="1">
      <protection hidden="1"/>
    </xf>
    <xf numFmtId="0" fontId="0" fillId="42" borderId="0" xfId="0" applyFill="1" applyProtection="1">
      <protection hidden="1"/>
    </xf>
    <xf numFmtId="0" fontId="21" fillId="42" borderId="0" xfId="0" applyFont="1" applyFill="1" applyProtection="1">
      <protection hidden="1"/>
    </xf>
    <xf numFmtId="0" fontId="0" fillId="42" borderId="12" xfId="0" applyFill="1" applyBorder="1" applyProtection="1">
      <protection hidden="1"/>
    </xf>
    <xf numFmtId="14" fontId="23" fillId="43" borderId="25" xfId="0" applyNumberFormat="1" applyFont="1" applyFill="1" applyBorder="1"/>
    <xf numFmtId="14" fontId="23" fillId="43" borderId="26" xfId="0" applyNumberFormat="1" applyFont="1" applyFill="1" applyBorder="1"/>
    <xf numFmtId="14" fontId="23" fillId="34" borderId="26" xfId="0" applyNumberFormat="1" applyFont="1" applyFill="1" applyBorder="1"/>
    <xf numFmtId="0" fontId="24" fillId="0" borderId="23" xfId="0" applyFont="1" applyBorder="1"/>
    <xf numFmtId="14" fontId="23" fillId="2" borderId="25" xfId="0" applyNumberFormat="1" applyFont="1" applyFill="1" applyBorder="1"/>
    <xf numFmtId="14" fontId="23" fillId="44" borderId="25" xfId="0" applyNumberFormat="1" applyFont="1" applyFill="1" applyBorder="1"/>
    <xf numFmtId="14" fontId="23" fillId="44" borderId="26" xfId="0" applyNumberFormat="1" applyFont="1" applyFill="1" applyBorder="1"/>
    <xf numFmtId="14" fontId="23" fillId="2" borderId="26" xfId="0" applyNumberFormat="1" applyFont="1" applyFill="1" applyBorder="1"/>
    <xf numFmtId="14" fontId="0" fillId="0" borderId="25" xfId="0" applyNumberFormat="1" applyBorder="1" applyAlignment="1">
      <alignment horizontal="right"/>
    </xf>
    <xf numFmtId="0" fontId="0" fillId="45" borderId="0" xfId="0" applyFill="1" applyProtection="1">
      <protection hidden="1"/>
    </xf>
    <xf numFmtId="0" fontId="0" fillId="25" borderId="3" xfId="0" applyFill="1" applyBorder="1" applyProtection="1">
      <protection hidden="1"/>
    </xf>
    <xf numFmtId="0" fontId="0" fillId="25" borderId="6" xfId="0" applyFill="1" applyBorder="1" applyProtection="1">
      <protection hidden="1"/>
    </xf>
    <xf numFmtId="0" fontId="0" fillId="25" borderId="16" xfId="0" applyFill="1" applyBorder="1" applyProtection="1">
      <protection hidden="1"/>
    </xf>
    <xf numFmtId="0" fontId="0" fillId="25" borderId="18" xfId="0" applyFill="1" applyBorder="1" applyProtection="1">
      <protection hidden="1"/>
    </xf>
    <xf numFmtId="16" fontId="0" fillId="25" borderId="13" xfId="0" applyNumberFormat="1" applyFill="1" applyBorder="1" applyProtection="1">
      <protection hidden="1"/>
    </xf>
    <xf numFmtId="0" fontId="0" fillId="12" borderId="19" xfId="0" applyFill="1" applyBorder="1" applyAlignment="1" applyProtection="1">
      <alignment horizontal="center"/>
      <protection hidden="1"/>
    </xf>
    <xf numFmtId="0" fontId="2" fillId="12" borderId="20" xfId="0" applyFont="1" applyFill="1" applyBorder="1" applyProtection="1">
      <protection hidden="1"/>
    </xf>
    <xf numFmtId="0" fontId="0" fillId="12" borderId="19" xfId="0" applyFill="1" applyBorder="1" applyProtection="1">
      <protection hidden="1"/>
    </xf>
    <xf numFmtId="0" fontId="2" fillId="12" borderId="20" xfId="0" applyFont="1" applyFill="1" applyBorder="1" applyAlignment="1" applyProtection="1">
      <alignment horizontal="center"/>
      <protection hidden="1"/>
    </xf>
    <xf numFmtId="0" fontId="2" fillId="12" borderId="5" xfId="0" applyFont="1" applyFill="1" applyBorder="1" applyProtection="1">
      <protection hidden="1"/>
    </xf>
    <xf numFmtId="16" fontId="0" fillId="25" borderId="8" xfId="0" applyNumberFormat="1" applyFill="1" applyBorder="1" applyProtection="1">
      <protection hidden="1"/>
    </xf>
    <xf numFmtId="0" fontId="0" fillId="46" borderId="6" xfId="0" applyFill="1" applyBorder="1" applyProtection="1">
      <protection hidden="1"/>
    </xf>
    <xf numFmtId="49" fontId="2" fillId="46" borderId="3" xfId="0" applyNumberFormat="1" applyFont="1" applyFill="1" applyBorder="1" applyProtection="1">
      <protection hidden="1"/>
    </xf>
    <xf numFmtId="0" fontId="20" fillId="46" borderId="0" xfId="0" applyFont="1" applyFill="1" applyProtection="1">
      <protection hidden="1"/>
    </xf>
    <xf numFmtId="0" fontId="0" fillId="46" borderId="0" xfId="0" applyFill="1" applyProtection="1">
      <protection hidden="1"/>
    </xf>
    <xf numFmtId="0" fontId="21" fillId="46" borderId="0" xfId="0" applyFont="1" applyFill="1" applyProtection="1">
      <protection hidden="1"/>
    </xf>
    <xf numFmtId="0" fontId="0" fillId="46" borderId="12" xfId="0" applyFill="1" applyBorder="1" applyProtection="1">
      <protection hidden="1"/>
    </xf>
    <xf numFmtId="0" fontId="23" fillId="0" borderId="25" xfId="0" applyFont="1" applyBorder="1"/>
    <xf numFmtId="2" fontId="23" fillId="0" borderId="25" xfId="0" applyNumberFormat="1" applyFont="1" applyBorder="1"/>
    <xf numFmtId="0" fontId="23" fillId="0" borderId="0" xfId="0" applyFont="1"/>
    <xf numFmtId="14" fontId="23" fillId="47" borderId="25" xfId="0" applyNumberFormat="1" applyFont="1" applyFill="1" applyBorder="1"/>
    <xf numFmtId="0" fontId="23" fillId="0" borderId="25" xfId="2" applyFont="1" applyBorder="1" applyAlignment="1" applyProtection="1"/>
    <xf numFmtId="0" fontId="24" fillId="0" borderId="25" xfId="0" applyFont="1" applyBorder="1" applyAlignment="1">
      <alignment horizontal="right"/>
    </xf>
    <xf numFmtId="1" fontId="24" fillId="0" borderId="25" xfId="0" applyNumberFormat="1" applyFont="1" applyBorder="1"/>
    <xf numFmtId="14" fontId="0" fillId="48" borderId="25" xfId="0" applyNumberFormat="1" applyFill="1" applyBorder="1"/>
    <xf numFmtId="0" fontId="0" fillId="48" borderId="25" xfId="0" applyFill="1" applyBorder="1" applyAlignment="1">
      <alignment horizontal="left"/>
    </xf>
    <xf numFmtId="0" fontId="0" fillId="48" borderId="25" xfId="0" applyFill="1" applyBorder="1"/>
    <xf numFmtId="14" fontId="0" fillId="48" borderId="25" xfId="0" applyNumberFormat="1" applyFill="1" applyBorder="1" applyAlignment="1">
      <alignment horizontal="right"/>
    </xf>
    <xf numFmtId="14" fontId="23" fillId="48" borderId="25" xfId="0" applyNumberFormat="1" applyFont="1" applyFill="1" applyBorder="1"/>
    <xf numFmtId="2" fontId="0" fillId="0" borderId="25" xfId="0" applyNumberFormat="1" applyBorder="1"/>
    <xf numFmtId="0" fontId="25" fillId="0" borderId="25" xfId="2" applyBorder="1" applyAlignment="1" applyProtection="1"/>
    <xf numFmtId="0" fontId="2" fillId="0" borderId="25" xfId="0" applyFont="1" applyBorder="1" applyAlignment="1">
      <alignment horizontal="center"/>
    </xf>
    <xf numFmtId="14" fontId="0" fillId="25" borderId="25" xfId="0" applyNumberFormat="1" applyFill="1" applyBorder="1"/>
    <xf numFmtId="0" fontId="0" fillId="25" borderId="25" xfId="0" applyFill="1" applyBorder="1" applyAlignment="1">
      <alignment horizontal="left"/>
    </xf>
    <xf numFmtId="0" fontId="0" fillId="25" borderId="25" xfId="0" applyFill="1" applyBorder="1"/>
    <xf numFmtId="2" fontId="23" fillId="0" borderId="23" xfId="0" applyNumberFormat="1" applyFont="1" applyBorder="1"/>
    <xf numFmtId="0" fontId="23" fillId="0" borderId="25" xfId="0" applyFont="1" applyBorder="1" applyAlignment="1">
      <alignment horizontal="left"/>
    </xf>
    <xf numFmtId="0" fontId="20" fillId="49" borderId="0" xfId="0" applyFont="1" applyFill="1" applyProtection="1">
      <protection hidden="1"/>
    </xf>
    <xf numFmtId="0" fontId="0" fillId="49" borderId="0" xfId="0" applyFill="1" applyProtection="1">
      <protection hidden="1"/>
    </xf>
    <xf numFmtId="0" fontId="21" fillId="49" borderId="0" xfId="0" applyFont="1" applyFill="1" applyProtection="1">
      <protection hidden="1"/>
    </xf>
    <xf numFmtId="0" fontId="23" fillId="21" borderId="0" xfId="0" applyFont="1" applyFill="1" applyAlignment="1">
      <alignment horizontal="right" wrapText="1"/>
    </xf>
    <xf numFmtId="0" fontId="23" fillId="21" borderId="0" xfId="0" applyFont="1" applyFill="1" applyAlignment="1">
      <alignment horizontal="left" wrapText="1"/>
    </xf>
    <xf numFmtId="0" fontId="23" fillId="21" borderId="0" xfId="0" applyFont="1" applyFill="1" applyAlignment="1">
      <alignment wrapText="1"/>
    </xf>
    <xf numFmtId="14" fontId="23" fillId="21" borderId="0" xfId="0" applyNumberFormat="1" applyFont="1" applyFill="1" applyAlignment="1">
      <alignment horizontal="right" wrapText="1"/>
    </xf>
    <xf numFmtId="0" fontId="23" fillId="3" borderId="23" xfId="0" applyFont="1" applyFill="1" applyBorder="1" applyAlignment="1">
      <alignment horizontal="right" wrapText="1"/>
    </xf>
    <xf numFmtId="0" fontId="23" fillId="20" borderId="0" xfId="0" applyFont="1" applyFill="1" applyAlignment="1">
      <alignment horizontal="right" wrapText="1"/>
    </xf>
    <xf numFmtId="0" fontId="23" fillId="20" borderId="4" xfId="0" applyFont="1" applyFill="1" applyBorder="1" applyAlignment="1">
      <alignment horizontal="right" wrapText="1"/>
    </xf>
    <xf numFmtId="0" fontId="23" fillId="22" borderId="0" xfId="0" applyFont="1" applyFill="1" applyAlignment="1">
      <alignment horizontal="right" wrapText="1"/>
    </xf>
    <xf numFmtId="0" fontId="23" fillId="22" borderId="4" xfId="0" applyFont="1" applyFill="1" applyBorder="1" applyAlignment="1">
      <alignment horizontal="right" wrapText="1"/>
    </xf>
    <xf numFmtId="0" fontId="23" fillId="17" borderId="0" xfId="0" applyFont="1" applyFill="1" applyAlignment="1">
      <alignment horizontal="right" wrapText="1"/>
    </xf>
    <xf numFmtId="0" fontId="23" fillId="17" borderId="4" xfId="0" applyFont="1" applyFill="1" applyBorder="1" applyAlignment="1">
      <alignment horizontal="right" wrapText="1"/>
    </xf>
    <xf numFmtId="0" fontId="23" fillId="18" borderId="0" xfId="0" applyFont="1" applyFill="1" applyAlignment="1">
      <alignment horizontal="right" wrapText="1"/>
    </xf>
    <xf numFmtId="0" fontId="23" fillId="18" borderId="4" xfId="0" applyFont="1" applyFill="1" applyBorder="1" applyAlignment="1">
      <alignment horizontal="right" wrapText="1"/>
    </xf>
    <xf numFmtId="0" fontId="23" fillId="6" borderId="0" xfId="0" applyFont="1" applyFill="1" applyAlignment="1">
      <alignment horizontal="center" wrapText="1"/>
    </xf>
    <xf numFmtId="0" fontId="23" fillId="6" borderId="24" xfId="0" applyFont="1" applyFill="1" applyBorder="1" applyAlignment="1">
      <alignment horizontal="center" wrapText="1"/>
    </xf>
    <xf numFmtId="0" fontId="23" fillId="21" borderId="25" xfId="0" applyFont="1" applyFill="1" applyBorder="1"/>
    <xf numFmtId="14" fontId="23" fillId="0" borderId="25" xfId="0" applyNumberFormat="1" applyFont="1" applyBorder="1" applyAlignment="1">
      <alignment horizontal="left"/>
    </xf>
    <xf numFmtId="0" fontId="23" fillId="0" borderId="25" xfId="0" applyFont="1" applyBorder="1" applyAlignment="1">
      <alignment horizontal="right"/>
    </xf>
    <xf numFmtId="1" fontId="23" fillId="0" borderId="25" xfId="0" applyNumberFormat="1" applyFont="1" applyBorder="1"/>
    <xf numFmtId="0" fontId="23" fillId="0" borderId="25" xfId="0" applyFont="1" applyBorder="1" applyAlignment="1">
      <alignment horizontal="center"/>
    </xf>
    <xf numFmtId="9" fontId="23" fillId="0" borderId="25" xfId="0" applyNumberFormat="1" applyFont="1" applyBorder="1" applyAlignment="1">
      <alignment horizontal="center"/>
    </xf>
    <xf numFmtId="0" fontId="29" fillId="0" borderId="25" xfId="2" applyFont="1" applyBorder="1" applyAlignment="1" applyProtection="1"/>
    <xf numFmtId="14" fontId="23" fillId="0" borderId="25" xfId="0" applyNumberFormat="1" applyFont="1" applyBorder="1" applyAlignment="1">
      <alignment horizontal="right"/>
    </xf>
    <xf numFmtId="10" fontId="23" fillId="0" borderId="25" xfId="0" applyNumberFormat="1" applyFont="1" applyBorder="1" applyAlignment="1">
      <alignment horizontal="center"/>
    </xf>
    <xf numFmtId="14" fontId="23" fillId="25" borderId="25" xfId="0" applyNumberFormat="1" applyFont="1" applyFill="1" applyBorder="1"/>
    <xf numFmtId="0" fontId="23" fillId="25" borderId="25" xfId="0" applyFont="1" applyFill="1" applyBorder="1" applyAlignment="1">
      <alignment horizontal="left"/>
    </xf>
    <xf numFmtId="0" fontId="23" fillId="25" borderId="25" xfId="0" applyFont="1" applyFill="1" applyBorder="1"/>
    <xf numFmtId="0" fontId="23" fillId="0" borderId="4" xfId="0" applyFont="1" applyBorder="1"/>
    <xf numFmtId="0" fontId="20" fillId="50" borderId="0" xfId="0" applyFont="1" applyFill="1" applyProtection="1">
      <protection hidden="1"/>
    </xf>
    <xf numFmtId="0" fontId="0" fillId="50" borderId="0" xfId="0" applyFill="1" applyProtection="1">
      <protection hidden="1"/>
    </xf>
    <xf numFmtId="0" fontId="21" fillId="50" borderId="0" xfId="0" applyFont="1" applyFill="1" applyProtection="1">
      <protection hidden="1"/>
    </xf>
    <xf numFmtId="14" fontId="23" fillId="39" borderId="25" xfId="0" applyNumberFormat="1" applyFont="1" applyFill="1" applyBorder="1"/>
    <xf numFmtId="14" fontId="23" fillId="51" borderId="25" xfId="0" applyNumberFormat="1" applyFont="1" applyFill="1" applyBorder="1"/>
    <xf numFmtId="0" fontId="25" fillId="0" borderId="0" xfId="2" applyAlignment="1" applyProtection="1"/>
    <xf numFmtId="0" fontId="2" fillId="0" borderId="25" xfId="0" applyFont="1" applyBorder="1"/>
    <xf numFmtId="0" fontId="2" fillId="0" borderId="25" xfId="0" applyFont="1" applyBorder="1" applyAlignment="1">
      <alignment horizontal="right"/>
    </xf>
    <xf numFmtId="14" fontId="23" fillId="39" borderId="26" xfId="0" applyNumberFormat="1" applyFont="1" applyFill="1" applyBorder="1"/>
    <xf numFmtId="0" fontId="0" fillId="0" borderId="0" xfId="0" applyAlignment="1">
      <alignment horizontal="left"/>
    </xf>
    <xf numFmtId="2" fontId="23" fillId="0" borderId="0" xfId="0" applyNumberFormat="1" applyFont="1"/>
    <xf numFmtId="0" fontId="22" fillId="3" borderId="29" xfId="0" applyFont="1" applyFill="1" applyBorder="1" applyAlignment="1" applyProtection="1">
      <alignment wrapText="1"/>
      <protection hidden="1"/>
    </xf>
    <xf numFmtId="0" fontId="22" fillId="3" borderId="7" xfId="0" applyFont="1" applyFill="1" applyBorder="1" applyAlignment="1" applyProtection="1">
      <alignment wrapText="1"/>
      <protection hidden="1"/>
    </xf>
    <xf numFmtId="0" fontId="22" fillId="3" borderId="25" xfId="0" applyFont="1" applyFill="1" applyBorder="1" applyAlignment="1" applyProtection="1">
      <alignment wrapText="1"/>
      <protection hidden="1"/>
    </xf>
    <xf numFmtId="0" fontId="22" fillId="3" borderId="27" xfId="0" applyFont="1" applyFill="1" applyBorder="1" applyAlignment="1" applyProtection="1">
      <alignment wrapText="1"/>
      <protection hidden="1"/>
    </xf>
    <xf numFmtId="0" fontId="20" fillId="3" borderId="25" xfId="0" applyFont="1" applyFill="1" applyBorder="1" applyAlignment="1" applyProtection="1">
      <alignment wrapText="1"/>
      <protection hidden="1"/>
    </xf>
    <xf numFmtId="0" fontId="21" fillId="3" borderId="30" xfId="0" applyFont="1" applyFill="1" applyBorder="1" applyAlignment="1" applyProtection="1">
      <alignment wrapText="1"/>
      <protection hidden="1"/>
    </xf>
    <xf numFmtId="3" fontId="8" fillId="52" borderId="6" xfId="0" applyNumberFormat="1" applyFont="1" applyFill="1" applyBorder="1" applyProtection="1">
      <protection hidden="1"/>
    </xf>
    <xf numFmtId="3" fontId="8" fillId="52" borderId="11" xfId="0" applyNumberFormat="1" applyFont="1" applyFill="1" applyBorder="1" applyProtection="1">
      <protection hidden="1"/>
    </xf>
    <xf numFmtId="3" fontId="8" fillId="52" borderId="18" xfId="0" applyNumberFormat="1" applyFont="1" applyFill="1" applyBorder="1" applyProtection="1">
      <protection hidden="1"/>
    </xf>
    <xf numFmtId="49" fontId="2" fillId="49" borderId="3" xfId="0" applyNumberFormat="1" applyFont="1" applyFill="1" applyBorder="1" applyProtection="1">
      <protection hidden="1"/>
    </xf>
    <xf numFmtId="0" fontId="20" fillId="53" borderId="0" xfId="0" applyFont="1" applyFill="1" applyProtection="1">
      <protection hidden="1"/>
    </xf>
    <xf numFmtId="0" fontId="0" fillId="53" borderId="0" xfId="0" applyFill="1" applyProtection="1">
      <protection hidden="1"/>
    </xf>
    <xf numFmtId="0" fontId="21" fillId="53" borderId="0" xfId="0" applyFont="1" applyFill="1" applyProtection="1">
      <protection hidden="1"/>
    </xf>
    <xf numFmtId="49" fontId="2" fillId="49" borderId="6" xfId="0" applyNumberFormat="1" applyFont="1" applyFill="1" applyBorder="1" applyProtection="1">
      <protection hidden="1"/>
    </xf>
    <xf numFmtId="49" fontId="2" fillId="53" borderId="3" xfId="0" applyNumberFormat="1" applyFont="1" applyFill="1" applyBorder="1" applyProtection="1">
      <protection hidden="1"/>
    </xf>
    <xf numFmtId="49" fontId="2" fillId="53" borderId="6" xfId="0" applyNumberFormat="1" applyFont="1" applyFill="1" applyBorder="1" applyProtection="1">
      <protection hidden="1"/>
    </xf>
    <xf numFmtId="0" fontId="30" fillId="0" borderId="25" xfId="0" applyFont="1" applyBorder="1"/>
    <xf numFmtId="14" fontId="23" fillId="54" borderId="25" xfId="3" applyNumberFormat="1" applyFont="1" applyFill="1" applyBorder="1"/>
    <xf numFmtId="14" fontId="30" fillId="0" borderId="25" xfId="0" applyNumberFormat="1" applyFont="1" applyBorder="1" applyAlignment="1">
      <alignment horizontal="left"/>
    </xf>
    <xf numFmtId="14" fontId="30" fillId="0" borderId="25" xfId="0" applyNumberFormat="1" applyFont="1" applyBorder="1"/>
    <xf numFmtId="0" fontId="30" fillId="0" borderId="25" xfId="0" applyFont="1" applyBorder="1" applyAlignment="1">
      <alignment horizontal="left"/>
    </xf>
    <xf numFmtId="0" fontId="30" fillId="0" borderId="25" xfId="0" applyFont="1" applyBorder="1" applyAlignment="1">
      <alignment horizontal="right"/>
    </xf>
    <xf numFmtId="2" fontId="30" fillId="0" borderId="25" xfId="0" applyNumberFormat="1" applyFont="1" applyBorder="1"/>
    <xf numFmtId="0" fontId="31" fillId="0" borderId="25" xfId="0" applyFont="1" applyBorder="1"/>
    <xf numFmtId="0" fontId="30" fillId="0" borderId="25" xfId="0" applyFont="1" applyBorder="1" applyAlignment="1">
      <alignment horizontal="center"/>
    </xf>
    <xf numFmtId="9" fontId="30" fillId="0" borderId="25" xfId="0" applyNumberFormat="1" applyFont="1" applyBorder="1" applyAlignment="1">
      <alignment horizontal="center"/>
    </xf>
    <xf numFmtId="1" fontId="30" fillId="0" borderId="25" xfId="0" applyNumberFormat="1" applyFont="1" applyBorder="1"/>
    <xf numFmtId="10" fontId="30" fillId="0" borderId="25" xfId="0" applyNumberFormat="1" applyFont="1" applyBorder="1" applyAlignment="1">
      <alignment horizontal="center"/>
    </xf>
    <xf numFmtId="14" fontId="30" fillId="0" borderId="27" xfId="0" applyNumberFormat="1" applyFont="1" applyBorder="1" applyAlignment="1">
      <alignment horizontal="left"/>
    </xf>
    <xf numFmtId="0" fontId="30" fillId="0" borderId="27" xfId="0" applyFont="1" applyBorder="1"/>
    <xf numFmtId="0" fontId="32" fillId="0" borderId="0" xfId="2" applyFont="1" applyAlignment="1" applyProtection="1"/>
    <xf numFmtId="0" fontId="29" fillId="0" borderId="0" xfId="2" applyFont="1" applyAlignment="1" applyProtection="1"/>
    <xf numFmtId="10" fontId="30" fillId="0" borderId="0" xfId="0" applyNumberFormat="1" applyFont="1" applyAlignment="1">
      <alignment horizontal="center"/>
    </xf>
    <xf numFmtId="0" fontId="30" fillId="0" borderId="0" xfId="0" applyFont="1"/>
    <xf numFmtId="0" fontId="25" fillId="0" borderId="0" xfId="2" applyAlignment="1" applyProtection="1">
      <alignment horizontal="left"/>
    </xf>
    <xf numFmtId="9" fontId="30" fillId="0" borderId="0" xfId="0" applyNumberFormat="1" applyFont="1" applyAlignment="1">
      <alignment horizontal="center"/>
    </xf>
    <xf numFmtId="14" fontId="23" fillId="34" borderId="25" xfId="3" applyNumberFormat="1" applyFont="1" applyFill="1" applyBorder="1"/>
    <xf numFmtId="2" fontId="33" fillId="0" borderId="25" xfId="0" applyNumberFormat="1" applyFont="1" applyBorder="1"/>
    <xf numFmtId="3" fontId="0" fillId="53" borderId="0" xfId="0" applyNumberFormat="1" applyFill="1" applyProtection="1">
      <protection hidden="1"/>
    </xf>
    <xf numFmtId="0" fontId="0" fillId="47" borderId="0" xfId="0" applyFill="1"/>
    <xf numFmtId="0" fontId="8" fillId="47" borderId="0" xfId="0" applyFont="1" applyFill="1"/>
    <xf numFmtId="14" fontId="30" fillId="0" borderId="25" xfId="0" applyNumberFormat="1" applyFont="1" applyBorder="1" applyAlignment="1">
      <alignment vertical="center"/>
    </xf>
    <xf numFmtId="2" fontId="31" fillId="0" borderId="25" xfId="0" applyNumberFormat="1" applyFont="1" applyBorder="1"/>
    <xf numFmtId="1" fontId="30" fillId="0" borderId="25" xfId="3" applyNumberFormat="1" applyFont="1" applyBorder="1"/>
    <xf numFmtId="9" fontId="1" fillId="0" borderId="25" xfId="4" applyNumberFormat="1" applyBorder="1" applyAlignment="1">
      <alignment horizontal="center"/>
    </xf>
    <xf numFmtId="10" fontId="1" fillId="0" borderId="25" xfId="4" applyNumberFormat="1" applyBorder="1" applyAlignment="1">
      <alignment horizontal="center"/>
    </xf>
    <xf numFmtId="0" fontId="30" fillId="0" borderId="0" xfId="0" applyFont="1" applyAlignment="1">
      <alignment horizontal="left"/>
    </xf>
    <xf numFmtId="14" fontId="30" fillId="0" borderId="25" xfId="0" applyNumberFormat="1" applyFont="1" applyBorder="1" applyAlignment="1">
      <alignment horizontal="right"/>
    </xf>
    <xf numFmtId="0" fontId="25" fillId="0" borderId="0" xfId="2" applyBorder="1" applyAlignment="1" applyProtection="1"/>
    <xf numFmtId="0" fontId="1" fillId="0" borderId="25" xfId="4" applyBorder="1"/>
    <xf numFmtId="49" fontId="2" fillId="47" borderId="3" xfId="0" applyNumberFormat="1" applyFont="1" applyFill="1" applyBorder="1" applyProtection="1">
      <protection hidden="1"/>
    </xf>
    <xf numFmtId="49" fontId="2" fillId="47" borderId="6" xfId="0" applyNumberFormat="1" applyFont="1" applyFill="1" applyBorder="1" applyProtection="1">
      <protection hidden="1"/>
    </xf>
    <xf numFmtId="14" fontId="30" fillId="37" borderId="25" xfId="0" applyNumberFormat="1" applyFont="1" applyFill="1" applyBorder="1" applyAlignment="1">
      <alignment vertical="center"/>
    </xf>
    <xf numFmtId="14" fontId="30" fillId="37" borderId="25" xfId="0" applyNumberFormat="1" applyFont="1" applyFill="1" applyBorder="1"/>
    <xf numFmtId="0" fontId="0" fillId="37" borderId="0" xfId="0" applyFill="1"/>
    <xf numFmtId="0" fontId="8" fillId="37" borderId="0" xfId="0" applyFont="1" applyFill="1"/>
    <xf numFmtId="14" fontId="30" fillId="34" borderId="25" xfId="0" applyNumberFormat="1" applyFont="1" applyFill="1" applyBorder="1" applyAlignment="1">
      <alignment vertical="center"/>
    </xf>
    <xf numFmtId="0" fontId="0" fillId="55" borderId="0" xfId="0" applyFill="1"/>
    <xf numFmtId="0" fontId="35" fillId="55" borderId="0" xfId="0" applyFont="1" applyFill="1"/>
    <xf numFmtId="0" fontId="36" fillId="55" borderId="0" xfId="0" applyFont="1" applyFill="1"/>
    <xf numFmtId="49" fontId="35" fillId="55" borderId="3" xfId="0" applyNumberFormat="1" applyFont="1" applyFill="1" applyBorder="1" applyProtection="1">
      <protection hidden="1"/>
    </xf>
    <xf numFmtId="49" fontId="2" fillId="55" borderId="6" xfId="0" applyNumberFormat="1" applyFont="1" applyFill="1" applyBorder="1" applyProtection="1">
      <protection hidden="1"/>
    </xf>
    <xf numFmtId="0" fontId="37" fillId="0" borderId="25" xfId="0" applyFont="1" applyBorder="1"/>
    <xf numFmtId="0" fontId="33" fillId="0" borderId="25" xfId="0" applyFont="1" applyBorder="1"/>
    <xf numFmtId="2" fontId="2" fillId="0" borderId="0" xfId="0" applyNumberFormat="1" applyFont="1"/>
    <xf numFmtId="49" fontId="2" fillId="50" borderId="3" xfId="0" applyNumberFormat="1" applyFont="1" applyFill="1" applyBorder="1" applyProtection="1">
      <protection hidden="1"/>
    </xf>
    <xf numFmtId="49" fontId="0" fillId="50" borderId="6" xfId="0" applyNumberFormat="1" applyFill="1" applyBorder="1" applyProtection="1">
      <protection hidden="1"/>
    </xf>
    <xf numFmtId="49" fontId="38" fillId="37" borderId="3" xfId="0" applyNumberFormat="1" applyFont="1" applyFill="1" applyBorder="1" applyProtection="1">
      <protection hidden="1"/>
    </xf>
    <xf numFmtId="49" fontId="2" fillId="37" borderId="6" xfId="0" applyNumberFormat="1" applyFont="1" applyFill="1" applyBorder="1" applyProtection="1">
      <protection hidden="1"/>
    </xf>
    <xf numFmtId="49" fontId="38" fillId="26" borderId="3" xfId="0" applyNumberFormat="1" applyFont="1" applyFill="1" applyBorder="1" applyProtection="1">
      <protection hidden="1"/>
    </xf>
    <xf numFmtId="49" fontId="38" fillId="26" borderId="6" xfId="0" applyNumberFormat="1" applyFont="1" applyFill="1" applyBorder="1" applyProtection="1">
      <protection hidden="1"/>
    </xf>
    <xf numFmtId="0" fontId="35" fillId="26" borderId="0" xfId="0" applyFont="1" applyFill="1"/>
    <xf numFmtId="0" fontId="0" fillId="26" borderId="0" xfId="0" applyFill="1"/>
    <xf numFmtId="0" fontId="38" fillId="26" borderId="0" xfId="0" applyFont="1" applyFill="1"/>
    <xf numFmtId="0" fontId="39" fillId="26" borderId="0" xfId="0" applyFont="1" applyFill="1"/>
    <xf numFmtId="0" fontId="30" fillId="34" borderId="25" xfId="0" applyFont="1" applyFill="1" applyBorder="1"/>
    <xf numFmtId="0" fontId="2" fillId="0" borderId="0" xfId="0" applyFont="1"/>
    <xf numFmtId="14" fontId="30" fillId="48" borderId="25" xfId="0" applyNumberFormat="1" applyFont="1" applyFill="1" applyBorder="1" applyAlignment="1">
      <alignment vertical="center"/>
    </xf>
    <xf numFmtId="0" fontId="35" fillId="56" borderId="0" xfId="0" applyFont="1" applyFill="1"/>
    <xf numFmtId="0" fontId="0" fillId="56" borderId="0" xfId="0" applyFill="1"/>
    <xf numFmtId="0" fontId="36" fillId="56" borderId="0" xfId="0" applyFont="1" applyFill="1"/>
    <xf numFmtId="0" fontId="20" fillId="34" borderId="25" xfId="0" applyFont="1" applyFill="1" applyBorder="1" applyAlignment="1" applyProtection="1">
      <alignment wrapText="1"/>
      <protection hidden="1"/>
    </xf>
    <xf numFmtId="49" fontId="35" fillId="56" borderId="3" xfId="0" applyNumberFormat="1" applyFont="1" applyFill="1" applyBorder="1" applyProtection="1">
      <protection hidden="1"/>
    </xf>
    <xf numFmtId="49" fontId="35" fillId="56" borderId="6" xfId="0" applyNumberFormat="1" applyFont="1" applyFill="1" applyBorder="1" applyProtection="1">
      <protection hidden="1"/>
    </xf>
    <xf numFmtId="1" fontId="30" fillId="57" borderId="25" xfId="3" applyNumberFormat="1" applyFont="1" applyFill="1" applyBorder="1"/>
    <xf numFmtId="14" fontId="30" fillId="32" borderId="25" xfId="0" applyNumberFormat="1" applyFont="1" applyFill="1" applyBorder="1" applyAlignment="1">
      <alignment vertical="center"/>
    </xf>
    <xf numFmtId="0" fontId="0" fillId="12" borderId="0" xfId="0" applyFill="1" applyProtection="1">
      <protection hidden="1"/>
    </xf>
    <xf numFmtId="0" fontId="2" fillId="12" borderId="0" xfId="0" applyFont="1" applyFill="1" applyProtection="1">
      <protection hidden="1"/>
    </xf>
  </cellXfs>
  <cellStyles count="5">
    <cellStyle name="Comma 2 2" xfId="1" xr:uid="{00000000-0005-0000-0000-000000000000}"/>
    <cellStyle name="Hyperlink" xfId="2" builtinId="8"/>
    <cellStyle name="Normal" xfId="0" builtinId="0"/>
    <cellStyle name="Normal 2" xfId="3" xr:uid="{F6F4BBC7-B1E4-2C4D-AA93-43626C52580C}"/>
    <cellStyle name="Normal 3" xfId="4" xr:uid="{D6DEBF13-6690-124F-8A1F-B2C016F64248}"/>
  </cellStyles>
  <dxfs count="0"/>
  <tableStyles count="0" defaultTableStyle="TableStyleMedium9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3DFFF"/>
      <color rgb="FFF1BBF0"/>
      <color rgb="FFE9A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254000</xdr:colOff>
      <xdr:row>1</xdr:row>
      <xdr:rowOff>12700</xdr:rowOff>
    </xdr:from>
    <xdr:to>
      <xdr:col>16</xdr:col>
      <xdr:colOff>317500</xdr:colOff>
      <xdr:row>5</xdr:row>
      <xdr:rowOff>101600</xdr:rowOff>
    </xdr:to>
    <xdr:pic>
      <xdr:nvPicPr>
        <xdr:cNvPr id="1028" name="Picture 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900" y="203200"/>
          <a:ext cx="477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469900</xdr:colOff>
      <xdr:row>7</xdr:row>
      <xdr:rowOff>12700</xdr:rowOff>
    </xdr:from>
    <xdr:to>
      <xdr:col>16</xdr:col>
      <xdr:colOff>241300</xdr:colOff>
      <xdr:row>12</xdr:row>
      <xdr:rowOff>127000</xdr:rowOff>
    </xdr:to>
    <xdr:pic>
      <xdr:nvPicPr>
        <xdr:cNvPr id="1029" name="Picture 2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100" y="1219200"/>
          <a:ext cx="2463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65</xdr:row>
      <xdr:rowOff>50800</xdr:rowOff>
    </xdr:from>
    <xdr:to>
      <xdr:col>9</xdr:col>
      <xdr:colOff>482600</xdr:colOff>
      <xdr:row>104</xdr:row>
      <xdr:rowOff>114300</xdr:rowOff>
    </xdr:to>
    <xdr:pic>
      <xdr:nvPicPr>
        <xdr:cNvPr id="1030" name="Picture 3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1226800"/>
          <a:ext cx="6527800" cy="651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482600</xdr:colOff>
      <xdr:row>79</xdr:row>
      <xdr:rowOff>50800</xdr:rowOff>
    </xdr:from>
    <xdr:to>
      <xdr:col>22</xdr:col>
      <xdr:colOff>152400</xdr:colOff>
      <xdr:row>103</xdr:row>
      <xdr:rowOff>88900</xdr:rowOff>
    </xdr:to>
    <xdr:pic>
      <xdr:nvPicPr>
        <xdr:cNvPr id="1031" name="Picture 4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13385800"/>
          <a:ext cx="6400800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203200</xdr:colOff>
      <xdr:row>69</xdr:row>
      <xdr:rowOff>38100</xdr:rowOff>
    </xdr:from>
    <xdr:to>
      <xdr:col>39</xdr:col>
      <xdr:colOff>533400</xdr:colOff>
      <xdr:row>111</xdr:row>
      <xdr:rowOff>88900</xdr:rowOff>
    </xdr:to>
    <xdr:pic>
      <xdr:nvPicPr>
        <xdr:cNvPr id="1032" name="Picture 5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82"/>
        <a:stretch/>
      </xdr:blipFill>
      <xdr:spPr bwMode="auto">
        <a:xfrm>
          <a:off x="17030700" y="11887200"/>
          <a:ext cx="9994900" cy="698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owershop.com.au/app/rates/victoria/gas/residential/standing/multinet/combined-metro.pdf?v=1" TargetMode="External"/><Relationship Id="rId18" Type="http://schemas.openxmlformats.org/officeDocument/2006/relationships/hyperlink" Target="https://www.globirdenergy.com.au/shared-assets/pdf/Gazattal_Notice-21.12.01-Standing_Offer_Tariffs_(Gas).pdf" TargetMode="External"/><Relationship Id="rId26" Type="http://schemas.openxmlformats.org/officeDocument/2006/relationships/hyperlink" Target="https://1stenergy.com.au/wp-content/uploads/Price_Fact_Sheets/01_01_2021/Victorian_Energy_Fact_Sheet_1ST248495SR_Gas.pdf?_t=1593562250" TargetMode="External"/><Relationship Id="rId39" Type="http://schemas.openxmlformats.org/officeDocument/2006/relationships/hyperlink" Target="https://www.alintaenergy.com.au/vic/-/jssmedia/alinta-website/documents/vefs/retail/vic-pve-standing-offer-vdo-1-jan-2021/standing-vefs/res-gas/ausnet-central2-vefs-ali245493sr-gas.pdf" TargetMode="External"/><Relationship Id="rId21" Type="http://schemas.openxmlformats.org/officeDocument/2006/relationships/hyperlink" Target="https://www.alintaenergy.com.au/vic/-/jssmedia/alinta-website/documents/vefs/retail/vic-pve-standing-offer-vdo-1-jan-2021/standing-vefs/res-gas/agn-central2-vefs-ali245498sr-gas.pdf" TargetMode="External"/><Relationship Id="rId34" Type="http://schemas.openxmlformats.org/officeDocument/2006/relationships/hyperlink" Target="https://www.lumoenergy.com.au/docs/vic_energy_fact_sheets/Victorian_Energy_Fact_Sheet_LU2240600SR_Gas.pdf" TargetMode="External"/><Relationship Id="rId42" Type="http://schemas.openxmlformats.org/officeDocument/2006/relationships/hyperlink" Target="https://www.redenergy.com.au/docs/vic_energy_fact_sheets/Victorian_Energy_Fact_Sheet_RED251945SR_Gas.pdf" TargetMode="External"/><Relationship Id="rId47" Type="http://schemas.openxmlformats.org/officeDocument/2006/relationships/hyperlink" Target="https://www.covau.com.au/EnergyPriceFactSheets/DPFS/CoavU_VIC_Gas_StandardOffer_Residential_AusnetServices_Central.pdf" TargetMode="External"/><Relationship Id="rId50" Type="http://schemas.openxmlformats.org/officeDocument/2006/relationships/hyperlink" Target="https://www.globirdenergy.com.au/shared-assets/pdf/Gazattal_Notice-21.12.01-Standing_Offer_Tariffs_(Gas).pdf" TargetMode="External"/><Relationship Id="rId7" Type="http://schemas.openxmlformats.org/officeDocument/2006/relationships/hyperlink" Target="https://1stenergy.com.au/wp-content/uploads/Price_Fact_Sheets/01_01_2021/Victorian_Energy_Fact_Sheet_1ST248493SR_Gas.pdf?_t=1593562250" TargetMode="External"/><Relationship Id="rId2" Type="http://schemas.openxmlformats.org/officeDocument/2006/relationships/hyperlink" Target="https://www.covau.com.au/EnergyPriceFactSheets/DPFS/CoavU_VIC_Gas_StandardOffer_Residential_Multinet_Metropolitan.pdf" TargetMode="External"/><Relationship Id="rId16" Type="http://schemas.openxmlformats.org/officeDocument/2006/relationships/hyperlink" Target="https://www.lumoenergy.com.au/docs/vic_energy_fact_sheets/Victorian_Energy_Fact_Sheet_LU2240594SR_Gas.pdf" TargetMode="External"/><Relationship Id="rId29" Type="http://schemas.openxmlformats.org/officeDocument/2006/relationships/hyperlink" Target="https://www.redenergy.com.au/docs/vic_energy_fact_sheets/Victorian_Energy_Fact_Sheet_RED251954SR_Gas.pdf" TargetMode="External"/><Relationship Id="rId11" Type="http://schemas.openxmlformats.org/officeDocument/2006/relationships/hyperlink" Target="https://www.redenergy.com.au/docs/vic_energy_fact_sheets/Victorian_Energy_Fact_Sheet_RED251956SR_Gas.pdf" TargetMode="External"/><Relationship Id="rId24" Type="http://schemas.openxmlformats.org/officeDocument/2006/relationships/hyperlink" Target="https://www.globirdenergy.com.au/shared-assets/pdf/Gazattal_Notice-21.12.01-Standing_Offer_Tariffs_(Gas).pdf" TargetMode="External"/><Relationship Id="rId32" Type="http://schemas.openxmlformats.org/officeDocument/2006/relationships/hyperlink" Target="https://www.alintaenergy.com.au/vic/-/jssmedia/alinta-website/documents/vefs/retail/vic-pve-standing-offer-vdo-1-jan-2021/standing-vefs/res-gas/ausnet-west-vefs-ali245494sr-gas.pdf" TargetMode="External"/><Relationship Id="rId37" Type="http://schemas.openxmlformats.org/officeDocument/2006/relationships/hyperlink" Target="https://www.powershop.com.au/app/rates/victoria/gas/residential/standing/ausnet/combined-west.pdf?v=1" TargetMode="External"/><Relationship Id="rId40" Type="http://schemas.openxmlformats.org/officeDocument/2006/relationships/hyperlink" Target="https://www.covau.com.au/EnergyPriceFactSheets/DPFS/CoavU_VIC_Gas_StandardOffer_Residential_AusnetServices_Central.pdf" TargetMode="External"/><Relationship Id="rId45" Type="http://schemas.openxmlformats.org/officeDocument/2006/relationships/hyperlink" Target="https://1stenergy.com.au/wp-content/uploads/Price_Fact_Sheets/01_01_2021/Victorian_Energy_Fact_Sheet_1ST248495SR_Gas.pdf?_t=1593562250" TargetMode="External"/><Relationship Id="rId53" Type="http://schemas.openxmlformats.org/officeDocument/2006/relationships/vmlDrawing" Target="../drawings/vmlDrawing5.vml"/><Relationship Id="rId5" Type="http://schemas.openxmlformats.org/officeDocument/2006/relationships/hyperlink" Target="https://www.globirdenergy.com.au/shared-assets/pdf/Gazattal_Notice-21.12.01-Standing_Offer_Tariffs_(Gas).pdf" TargetMode="External"/><Relationship Id="rId10" Type="http://schemas.openxmlformats.org/officeDocument/2006/relationships/hyperlink" Target="https://www.lumoenergy.com.au/docs/vic_energy_fact_sheets/Victorian_Energy_Fact_Sheet_LU2240589SR_Gas.pdf" TargetMode="External"/><Relationship Id="rId19" Type="http://schemas.openxmlformats.org/officeDocument/2006/relationships/hyperlink" Target="https://www.powershop.com.au/app/rates/victoria/gas/residential/standing/agn/combined-north.pdf?v=1" TargetMode="External"/><Relationship Id="rId31" Type="http://schemas.openxmlformats.org/officeDocument/2006/relationships/hyperlink" Target="https://www.powershop.com.au/app/rates/victoria/gas/residential/standing/agn/combined-central.pdf?v=1" TargetMode="External"/><Relationship Id="rId44" Type="http://schemas.openxmlformats.org/officeDocument/2006/relationships/hyperlink" Target="https://www.powershop.com.au/app/rates/victoria/gas/residential/standing/ausnet/combined-central.pdf?v=1" TargetMode="External"/><Relationship Id="rId52" Type="http://schemas.openxmlformats.org/officeDocument/2006/relationships/hyperlink" Target="https://1stenergy.com.au/wp-content/uploads/Price_Fact_Sheets/01_01_2021/Victorian_Energy_Fact_Sheet_1ST248490SR_Gas.pdf?_t=1593562250" TargetMode="External"/><Relationship Id="rId4" Type="http://schemas.openxmlformats.org/officeDocument/2006/relationships/hyperlink" Target="https://www.redenergy.com.au/docs/vic_energy_fact_sheets/Victorian_Energy_Fact_Sheet_RED251955SR_Gas.pdf" TargetMode="External"/><Relationship Id="rId9" Type="http://schemas.openxmlformats.org/officeDocument/2006/relationships/hyperlink" Target="https://www.covau.com.au/EnergyPriceFactSheets/DPFS/CoavU_VIC_Gas_StandardOffer_Residential_Multinet_Metropolitan.pdf" TargetMode="External"/><Relationship Id="rId14" Type="http://schemas.openxmlformats.org/officeDocument/2006/relationships/hyperlink" Target="https://1stenergy.com.au/wp-content/uploads/Price_Fact_Sheets/01_01_2021/Victorian_Energy_Fact_Sheet_1ST248493SR_Gas.pdf?_t=1593562250" TargetMode="External"/><Relationship Id="rId22" Type="http://schemas.openxmlformats.org/officeDocument/2006/relationships/hyperlink" Target="https://www.lumoenergy.com.au/docs/vic_energy_fact_sheets/Victorian_Energy_Fact_Sheet_LU2240592SR_Gas.pdf" TargetMode="External"/><Relationship Id="rId27" Type="http://schemas.openxmlformats.org/officeDocument/2006/relationships/hyperlink" Target="https://www.alintaenergy.com.au/vic/-/jssmedia/alinta-website/documents/vefs/retail/vic-pve-standing-offer-vdo-1-jan-2021/standing-vefs/res-gas/agn-central1-vefs-ali245497sr-gas.pdf" TargetMode="External"/><Relationship Id="rId30" Type="http://schemas.openxmlformats.org/officeDocument/2006/relationships/hyperlink" Target="https://www.globirdenergy.com.au/shared-assets/pdf/Gazattal_Notice-21.12.01-Standing_Offer_Tariffs_(Gas).pdf" TargetMode="External"/><Relationship Id="rId35" Type="http://schemas.openxmlformats.org/officeDocument/2006/relationships/hyperlink" Target="https://www.redenergy.com.au/docs/vic_energy_fact_sheets/Victorian_Energy_Fact_Sheet_RED251948SR_Gas.pdf" TargetMode="External"/><Relationship Id="rId43" Type="http://schemas.openxmlformats.org/officeDocument/2006/relationships/hyperlink" Target="https://www.globirdenergy.com.au/shared-assets/pdf/Gazattal_Notice-21.12.01-Standing_Offer_Tariffs_(Gas).pdf" TargetMode="External"/><Relationship Id="rId48" Type="http://schemas.openxmlformats.org/officeDocument/2006/relationships/hyperlink" Target="https://www.lumoenergy.com.au/docs/vic_energy_fact_sheets/Victorian_Energy_Fact_Sheet_LU2240597SR_Gas.pdf" TargetMode="External"/><Relationship Id="rId8" Type="http://schemas.openxmlformats.org/officeDocument/2006/relationships/hyperlink" Target="https://www.alintaenergy.com.au/vic/-/jssmedia/alinta-website/documents/vefs/retail/vic-pve-standing-offer-vdo-1-jan-2021/standing-vefs/res-gas/multinet-main2-vefs-ali245490sr-gas.pdf" TargetMode="External"/><Relationship Id="rId51" Type="http://schemas.openxmlformats.org/officeDocument/2006/relationships/hyperlink" Target="https://www.powershop.com.au/app/rates/victoria/gas/residential/standing/ausnet/combined-central.pdf?v=1" TargetMode="External"/><Relationship Id="rId3" Type="http://schemas.openxmlformats.org/officeDocument/2006/relationships/hyperlink" Target="https://www.lumoenergy.com.au/docs/vic_energy_fact_sheets/Victorian_Energy_Fact_Sheet_LU2240590SR_Gas.pdf" TargetMode="External"/><Relationship Id="rId12" Type="http://schemas.openxmlformats.org/officeDocument/2006/relationships/hyperlink" Target="https://www.globirdenergy.com.au/shared-assets/pdf/Gazattal_Notice-21.12.01-Standing_Offer_Tariffs_(Gas).pdf" TargetMode="External"/><Relationship Id="rId17" Type="http://schemas.openxmlformats.org/officeDocument/2006/relationships/hyperlink" Target="https://www.redenergy.com.au/docs/vic_energy_fact_sheets/Victorian_Energy_Fact_Sheet_RED251953SR_Gas.pdf" TargetMode="External"/><Relationship Id="rId25" Type="http://schemas.openxmlformats.org/officeDocument/2006/relationships/hyperlink" Target="https://www.powershop.com.au/app/rates/victoria/gas/residential/standing/agn/combined-central.pdf?v=1" TargetMode="External"/><Relationship Id="rId33" Type="http://schemas.openxmlformats.org/officeDocument/2006/relationships/hyperlink" Target="https://www.covau.com.au/EnergyPriceFactSheets/DPFS/CoavU_VIC_Gas_StandardOffer_Residential_AusnetServices_West.pdf" TargetMode="External"/><Relationship Id="rId38" Type="http://schemas.openxmlformats.org/officeDocument/2006/relationships/hyperlink" Target="https://1stenergy.com.au/wp-content/uploads/Price_Fact_Sheets/01_01_2021/Victorian_Energy_Fact_Sheet_1ST248498SR_Gas.pdf?_t=1593562250" TargetMode="External"/><Relationship Id="rId46" Type="http://schemas.openxmlformats.org/officeDocument/2006/relationships/hyperlink" Target="https://www.alintaenergy.com.au/vic/-/jssmedia/alinta-website/documents/vefs/retail/vic-pve-standing-offer-vdo-1-jan-2021/standing-vefs/res-gas/ausnet-central1-vefs-ali245492sr-gas.pdf" TargetMode="External"/><Relationship Id="rId20" Type="http://schemas.openxmlformats.org/officeDocument/2006/relationships/hyperlink" Target="https://1stenergy.com.au/wp-content/uploads/Price_Fact_Sheets/01_01_2021/Victorian_Energy_Fact_Sheet_1ST248491SR_Gas.pdf?_t=1593562250" TargetMode="External"/><Relationship Id="rId41" Type="http://schemas.openxmlformats.org/officeDocument/2006/relationships/hyperlink" Target="https://www.lumoenergy.com.au/docs/vic_energy_fact_sheets/Victorian_Energy_Fact_Sheet_LU2240598SR_Gas.pdf" TargetMode="External"/><Relationship Id="rId54" Type="http://schemas.openxmlformats.org/officeDocument/2006/relationships/comments" Target="../comments5.xml"/><Relationship Id="rId1" Type="http://schemas.openxmlformats.org/officeDocument/2006/relationships/hyperlink" Target="https://www.alintaenergy.com.au/vic/-/jssmedia/alinta-website/documents/vefs/retail/vic-pve-standing-offer-vdo-1-jan-2021/standing-vefs/res-gas/multinet-main1-vefs-ali245489sr-gas.pdf" TargetMode="External"/><Relationship Id="rId6" Type="http://schemas.openxmlformats.org/officeDocument/2006/relationships/hyperlink" Target="https://www.powershop.com.au/app/rates/victoria/gas/residential/standing/multinet/combined-metro.pdf?v=1" TargetMode="External"/><Relationship Id="rId15" Type="http://schemas.openxmlformats.org/officeDocument/2006/relationships/hyperlink" Target="https://www.alintaenergy.com.au/vic/-/jssmedia/alinta-website/documents/vefs/retail/vic-pve-standing-offer-vdo-1-jan-2021/standing-vefs/res-gas/agn-north-vefs-ali245499sr-gas.pdf" TargetMode="External"/><Relationship Id="rId23" Type="http://schemas.openxmlformats.org/officeDocument/2006/relationships/hyperlink" Target="https://www.redenergy.com.au/docs/vic_energy_fact_sheets/Victorian_Energy_Fact_Sheet_RED251951SR_Gas.pdf" TargetMode="External"/><Relationship Id="rId28" Type="http://schemas.openxmlformats.org/officeDocument/2006/relationships/hyperlink" Target="https://www.lumoenergy.com.au/docs/vic_energy_fact_sheets/Victorian_Energy_Fact_Sheet_LU2240592SR_Gas.pdf" TargetMode="External"/><Relationship Id="rId36" Type="http://schemas.openxmlformats.org/officeDocument/2006/relationships/hyperlink" Target="https://www.globirdenergy.com.au/shared-assets/pdf/Gazattal_Notice-21.12.01-Standing_Offer_Tariffs_(Gas).pdf" TargetMode="External"/><Relationship Id="rId49" Type="http://schemas.openxmlformats.org/officeDocument/2006/relationships/hyperlink" Target="https://www.redenergy.com.au/docs/vic_energy_fact_sheets/Victorian_Energy_Fact_Sheet_RED251949SR_Gas.pdf" TargetMode="Externa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redenergy.com.au/docs/vic_energy_fact_sheets/Victorian_Energy_Fact_Sheet_RED251953SR_Gas.pdf" TargetMode="External"/><Relationship Id="rId21" Type="http://schemas.openxmlformats.org/officeDocument/2006/relationships/hyperlink" Target="https://www.alintaenergy.com.au/vic/-/jssmedia/alinta-website/documents/vefs/retail/vic-pve-standing-offer-vdo-1-jan-2021/standing-vefs/res-gas/agn-north-vefs-ali245499sr-gas.pdf" TargetMode="External"/><Relationship Id="rId42" Type="http://schemas.openxmlformats.org/officeDocument/2006/relationships/hyperlink" Target="https://www.agl.com.au/-/media/agldata/distributordata/pdfs/victorian_energy_fact_sheet_agd240166sr_gas.pdf" TargetMode="External"/><Relationship Id="rId47" Type="http://schemas.openxmlformats.org/officeDocument/2006/relationships/hyperlink" Target="https://www.globirdenergy.com.au/shared-assets/pdf/Gazattal_Notice-21.12.01-Standing_Offer_Tariffs_(Gas).pdf" TargetMode="External"/><Relationship Id="rId63" Type="http://schemas.openxmlformats.org/officeDocument/2006/relationships/hyperlink" Target="https://www.energyaustralia.com.au/epfs-documents/VIC_GAS_RSOT_A1_TRU246936SR.pdf" TargetMode="External"/><Relationship Id="rId68" Type="http://schemas.openxmlformats.org/officeDocument/2006/relationships/hyperlink" Target="https://www.globirdenergy.com.au/shared-assets/pdf/Gazattal_Notice-21.12.01-Standing_Offer_Tariffs_(Gas).pdf" TargetMode="External"/><Relationship Id="rId84" Type="http://schemas.openxmlformats.org/officeDocument/2006/relationships/vmlDrawing" Target="../drawings/vmlDrawing6.vml"/><Relationship Id="rId16" Type="http://schemas.openxmlformats.org/officeDocument/2006/relationships/hyperlink" Target="https://www.originenergy.com.au/content/dam/origin/residential/docs/energy-price-fact-sheets/vic/1Jan2021/OR2244064SR.pdf" TargetMode="External"/><Relationship Id="rId11" Type="http://schemas.openxmlformats.org/officeDocument/2006/relationships/hyperlink" Target="https://www.alintaenergy.com.au/vic/-/jssmedia/alinta-website/documents/vefs/retail/vic-pve-standing-offer-vdo-1-jan-2021/standing-vefs/res-gas/multinet-main2-vefs-ali245490sr-gas.pdf" TargetMode="External"/><Relationship Id="rId32" Type="http://schemas.openxmlformats.org/officeDocument/2006/relationships/hyperlink" Target="https://www.agl.com.au/-/media/agldata/distributordata/pdfs/victorian_energy_fact_sheet_agd240167sr_gas.pdf" TargetMode="External"/><Relationship Id="rId37" Type="http://schemas.openxmlformats.org/officeDocument/2006/relationships/hyperlink" Target="https://simply.ziparchive.com.au/Content/Ratesheets/Victorian_Energy_Fact_Sheet_SIM253676SR_Gas.pdf" TargetMode="External"/><Relationship Id="rId53" Type="http://schemas.openxmlformats.org/officeDocument/2006/relationships/hyperlink" Target="https://www.lumoenergy.com.au/docs/vic_energy_fact_sheets/Victorian_Energy_Fact_Sheet_LU2240600SR_Gas.pdf" TargetMode="External"/><Relationship Id="rId58" Type="http://schemas.openxmlformats.org/officeDocument/2006/relationships/hyperlink" Target="https://www.powershop.com.au/app/rates/victoria/gas/residential/standing/ausnet/combined-west.pdf?v=1" TargetMode="External"/><Relationship Id="rId74" Type="http://schemas.openxmlformats.org/officeDocument/2006/relationships/hyperlink" Target="https://www.energyaustralia.com.au/epfs-documents/VIC_GAS_RSOT_T1_TRU246937SR.pdf" TargetMode="External"/><Relationship Id="rId79" Type="http://schemas.openxmlformats.org/officeDocument/2006/relationships/hyperlink" Target="https://www.globirdenergy.com.au/shared-assets/pdf/Gazattal_Notice-21.12.01-Standing_Offer_Tariffs_(Gas).pdf" TargetMode="External"/><Relationship Id="rId5" Type="http://schemas.openxmlformats.org/officeDocument/2006/relationships/hyperlink" Target="https://www.lumoenergy.com.au/docs/vic_energy_fact_sheets/Victorian_Energy_Fact_Sheet_LU2240590SR_Gas.pdf" TargetMode="External"/><Relationship Id="rId19" Type="http://schemas.openxmlformats.org/officeDocument/2006/relationships/hyperlink" Target="https://www.powershop.com.au/app/rates/victoria/gas/residential/standing/multinet/combined-metro.pdf?v=1" TargetMode="External"/><Relationship Id="rId14" Type="http://schemas.openxmlformats.org/officeDocument/2006/relationships/hyperlink" Target="https://www.energyaustralia.com.au/epfs-documents/VIC_GAS_RSOT_A2_TRU246942SR.pdf" TargetMode="External"/><Relationship Id="rId22" Type="http://schemas.openxmlformats.org/officeDocument/2006/relationships/hyperlink" Target="https://www.agl.com.au/-/media/agldata/distributordata/pdfs/victorian_energy_fact_sheet_agd240169sr_gas.pdf" TargetMode="External"/><Relationship Id="rId27" Type="http://schemas.openxmlformats.org/officeDocument/2006/relationships/hyperlink" Target="https://simply.ziparchive.com.au/Content/Ratesheets/Victorian_Energy_Fact_Sheet_SIM231020SR_Gas.pdf" TargetMode="External"/><Relationship Id="rId30" Type="http://schemas.openxmlformats.org/officeDocument/2006/relationships/hyperlink" Target="https://1stenergy.com.au/wp-content/uploads/Price_Fact_Sheets/01_01_2021/Victorian_Energy_Fact_Sheet_1ST248491SR_Gas.pdf?_t=1593562250" TargetMode="External"/><Relationship Id="rId35" Type="http://schemas.openxmlformats.org/officeDocument/2006/relationships/hyperlink" Target="https://www.originenergy.com.au/content/dam/origin/residential/docs/energy-price-fact-sheets/vic/1Jan2021/OR2244066SR.pdf" TargetMode="External"/><Relationship Id="rId43" Type="http://schemas.openxmlformats.org/officeDocument/2006/relationships/hyperlink" Target="https://www.energyaustralia.com.au/epfs-documents/VIC_GAS_RSOT_R5_TRU246933SR.pdf" TargetMode="External"/><Relationship Id="rId48" Type="http://schemas.openxmlformats.org/officeDocument/2006/relationships/hyperlink" Target="https://www.powershop.com.au/app/rates/victoria/gas/residential/standing/agn/combined-central.pdf?v=1" TargetMode="External"/><Relationship Id="rId56" Type="http://schemas.openxmlformats.org/officeDocument/2006/relationships/hyperlink" Target="https://simply.ziparchive.com.au/Content/Ratesheets/Victorian_Energy_Fact_Sheet_SIM253678SR_Gas.pdf" TargetMode="External"/><Relationship Id="rId64" Type="http://schemas.openxmlformats.org/officeDocument/2006/relationships/hyperlink" Target="https://www.lumoenergy.com.au/docs/vic_energy_fact_sheets/Victorian_Energy_Fact_Sheet_LU2240598SR_Gas.pdf" TargetMode="External"/><Relationship Id="rId69" Type="http://schemas.openxmlformats.org/officeDocument/2006/relationships/hyperlink" Target="https://www.powershop.com.au/app/rates/victoria/gas/residential/standing/ausnet/combined-central.pdf?v=1" TargetMode="External"/><Relationship Id="rId77" Type="http://schemas.openxmlformats.org/officeDocument/2006/relationships/hyperlink" Target="https://www.redenergy.com.au/docs/vic_energy_fact_sheets/Victorian_Energy_Fact_Sheet_RED251949SR_Gas.pdf" TargetMode="External"/><Relationship Id="rId8" Type="http://schemas.openxmlformats.org/officeDocument/2006/relationships/hyperlink" Target="https://www.globirdenergy.com.au/shared-assets/pdf/Gazattal_Notice-21.12.01-Standing_Offer_Tariffs_(Gas).pdf" TargetMode="External"/><Relationship Id="rId51" Type="http://schemas.openxmlformats.org/officeDocument/2006/relationships/hyperlink" Target="https://www.covau.com.au/EnergyPriceFactSheets/DPFS/CoavU_VIC_Gas_StandardOffer_Residential_AusnetServices_West.pdf" TargetMode="External"/><Relationship Id="rId72" Type="http://schemas.openxmlformats.org/officeDocument/2006/relationships/hyperlink" Target="https://www.agl.com.au/-/media/agldata/distributordata/pdfs/victorian_energy_fact_sheet_agd240161sr_gas.pdf" TargetMode="External"/><Relationship Id="rId80" Type="http://schemas.openxmlformats.org/officeDocument/2006/relationships/hyperlink" Target="https://www.powershop.com.au/app/rates/victoria/gas/residential/standing/ausnet/combined-central.pdf?v=1" TargetMode="External"/><Relationship Id="rId85" Type="http://schemas.openxmlformats.org/officeDocument/2006/relationships/comments" Target="../comments6.xml"/><Relationship Id="rId3" Type="http://schemas.openxmlformats.org/officeDocument/2006/relationships/hyperlink" Target="https://www.covau.com.au/EnergyPriceFactSheets/DPFS/CoavU_VIC_Gas_StandardOffer_Residential_Multinet_Metropolitan.pdf" TargetMode="External"/><Relationship Id="rId12" Type="http://schemas.openxmlformats.org/officeDocument/2006/relationships/hyperlink" Target="https://www.agl.com.au/-/media/agldata/distributordata/pdfs/victorian_energy_fact_sheet_agd240171sr_gas.pdf" TargetMode="External"/><Relationship Id="rId17" Type="http://schemas.openxmlformats.org/officeDocument/2006/relationships/hyperlink" Target="https://www.redenergy.com.au/docs/vic_energy_fact_sheets/Victorian_Energy_Fact_Sheet_RED251956SR_Gas.pdf" TargetMode="External"/><Relationship Id="rId25" Type="http://schemas.openxmlformats.org/officeDocument/2006/relationships/hyperlink" Target="https://www.originenergy.com.au/content/dam/origin/residential/docs/energy-price-fact-sheets/vic/1Jan2021/OR2244060SR.pdf" TargetMode="External"/><Relationship Id="rId33" Type="http://schemas.openxmlformats.org/officeDocument/2006/relationships/hyperlink" Target="https://www.energyaustralia.com.au/epfs-documents/VIC_GAS_RSOT_T2_TRU246935SR.pdf" TargetMode="External"/><Relationship Id="rId38" Type="http://schemas.openxmlformats.org/officeDocument/2006/relationships/hyperlink" Target="https://www.globirdenergy.com.au/shared-assets/pdf/Gazattal_Notice-21.12.01-Standing_Offer_Tariffs_(Gas).pdf" TargetMode="External"/><Relationship Id="rId46" Type="http://schemas.openxmlformats.org/officeDocument/2006/relationships/hyperlink" Target="https://www.redenergy.com.au/docs/vic_energy_fact_sheets/Victorian_Energy_Fact_Sheet_RED251954SR_Gas.pdf" TargetMode="External"/><Relationship Id="rId59" Type="http://schemas.openxmlformats.org/officeDocument/2006/relationships/hyperlink" Target="https://1stenergy.com.au/wp-content/uploads/Price_Fact_Sheets/01_01_2021/Victorian_Energy_Fact_Sheet_1ST248498SR_Gas.pdf?_t=1593562250" TargetMode="External"/><Relationship Id="rId67" Type="http://schemas.openxmlformats.org/officeDocument/2006/relationships/hyperlink" Target="https://simply.ziparchive.com.au/Content/Ratesheets/Victorian_Energy_Fact_Sheet_SIM253669SR_Gas.pdf" TargetMode="External"/><Relationship Id="rId20" Type="http://schemas.openxmlformats.org/officeDocument/2006/relationships/hyperlink" Target="https://1stenergy.com.au/wp-content/uploads/Price_Fact_Sheets/01_01_2021/Victorian_Energy_Fact_Sheet_1ST248493SR_Gas.pdf?_t=1593562250" TargetMode="External"/><Relationship Id="rId41" Type="http://schemas.openxmlformats.org/officeDocument/2006/relationships/hyperlink" Target="https://www.alintaenergy.com.au/vic/-/jssmedia/alinta-website/documents/vefs/retail/vic-pve-standing-offer-vdo-1-jan-2021/standing-vefs/res-gas/agn-central1-vefs-ali245497sr-gas.pdf" TargetMode="External"/><Relationship Id="rId54" Type="http://schemas.openxmlformats.org/officeDocument/2006/relationships/hyperlink" Target="https://www.originenergy.com.au/content/dam/origin/residential/docs/energy-price-fact-sheets/vic/1Jan2021/OR2244058SR.pdf" TargetMode="External"/><Relationship Id="rId62" Type="http://schemas.openxmlformats.org/officeDocument/2006/relationships/hyperlink" Target="https://www.covau.com.au/EnergyPriceFactSheets/DPFS/CoavU_VIC_Gas_StandardOffer_Residential_AusnetServices_Central.pdf" TargetMode="External"/><Relationship Id="rId70" Type="http://schemas.openxmlformats.org/officeDocument/2006/relationships/hyperlink" Target="https://1stenergy.com.au/wp-content/uploads/Price_Fact_Sheets/01_01_2021/Victorian_Energy_Fact_Sheet_1ST248495SR_Gas.pdf?_t=1593562250" TargetMode="External"/><Relationship Id="rId75" Type="http://schemas.openxmlformats.org/officeDocument/2006/relationships/hyperlink" Target="https://www.lumoenergy.com.au/docs/vic_energy_fact_sheets/Victorian_Energy_Fact_Sheet_LU2240597SR_Gas.pdf" TargetMode="External"/><Relationship Id="rId83" Type="http://schemas.openxmlformats.org/officeDocument/2006/relationships/hyperlink" Target="https://sumo-epfs.s3-ap-southeast-2.amazonaws.com/vefs/Victorian_Energy_Fact_Sheet_SUM169315SR_Gas.pdf" TargetMode="External"/><Relationship Id="rId1" Type="http://schemas.openxmlformats.org/officeDocument/2006/relationships/hyperlink" Target="https://www.alintaenergy.com.au/vic/-/jssmedia/alinta-website/documents/vefs/retail/vic-pve-standing-offer-vdo-1-jan-2021/standing-vefs/res-gas/multinet-main1-vefs-ali245489sr-gas.pdf" TargetMode="External"/><Relationship Id="rId6" Type="http://schemas.openxmlformats.org/officeDocument/2006/relationships/hyperlink" Target="https://www.originenergy.com.au/content/dam/origin/residential/docs/energy-price-fact-sheets/vic/1Jan2021/OR2244063SR.pdf" TargetMode="External"/><Relationship Id="rId15" Type="http://schemas.openxmlformats.org/officeDocument/2006/relationships/hyperlink" Target="https://www.lumoenergy.com.au/docs/vic_energy_fact_sheets/Victorian_Energy_Fact_Sheet_LU2240589SR_Gas.pdf" TargetMode="External"/><Relationship Id="rId23" Type="http://schemas.openxmlformats.org/officeDocument/2006/relationships/hyperlink" Target="https://www.energyaustralia.com.au/epfs-documents/VIC_GAS_RSOT_R4_TRU246932SR.pdf" TargetMode="External"/><Relationship Id="rId28" Type="http://schemas.openxmlformats.org/officeDocument/2006/relationships/hyperlink" Target="https://www.globirdenergy.com.au/shared-assets/pdf/Gazattal_Notice-21.12.01-Standing_Offer_Tariffs_(Gas).pdf" TargetMode="External"/><Relationship Id="rId36" Type="http://schemas.openxmlformats.org/officeDocument/2006/relationships/hyperlink" Target="https://www.redenergy.com.au/docs/vic_energy_fact_sheets/Victorian_Energy_Fact_Sheet_RED251951SR_Gas.pdf" TargetMode="External"/><Relationship Id="rId49" Type="http://schemas.openxmlformats.org/officeDocument/2006/relationships/hyperlink" Target="https://www.alintaenergy.com.au/vic/-/jssmedia/alinta-website/documents/vefs/retail/vic-pve-standing-offer-vdo-1-jan-2021/standing-vefs/res-gas/ausnet-west-vefs-ali245494sr-gas.pdf" TargetMode="External"/><Relationship Id="rId57" Type="http://schemas.openxmlformats.org/officeDocument/2006/relationships/hyperlink" Target="https://www.globirdenergy.com.au/shared-assets/pdf/Gazattal_Notice-21.12.01-Standing_Offer_Tariffs_(Gas).pdf" TargetMode="External"/><Relationship Id="rId10" Type="http://schemas.openxmlformats.org/officeDocument/2006/relationships/hyperlink" Target="https://1stenergy.com.au/wp-content/uploads/Price_Fact_Sheets/01_01_2021/Victorian_Energy_Fact_Sheet_1ST248493SR_Gas.pdf?_t=1593562250" TargetMode="External"/><Relationship Id="rId31" Type="http://schemas.openxmlformats.org/officeDocument/2006/relationships/hyperlink" Target="https://www.alintaenergy.com.au/vic/-/jssmedia/alinta-website/documents/vefs/retail/vic-pve-standing-offer-vdo-1-jan-2021/standing-vefs/res-gas/agn-central2-vefs-ali245498sr-gas.pdf" TargetMode="External"/><Relationship Id="rId44" Type="http://schemas.openxmlformats.org/officeDocument/2006/relationships/hyperlink" Target="https://www.lumoenergy.com.au/docs/vic_energy_fact_sheets/Victorian_Energy_Fact_Sheet_LU2240592SR_Gas.pdf" TargetMode="External"/><Relationship Id="rId52" Type="http://schemas.openxmlformats.org/officeDocument/2006/relationships/hyperlink" Target="https://www.energyaustralia.com.au/epfs-documents/VIC_GAS_RSOT_T3_TRU246938SR.pdf" TargetMode="External"/><Relationship Id="rId60" Type="http://schemas.openxmlformats.org/officeDocument/2006/relationships/hyperlink" Target="https://www.alintaenergy.com.au/vic/-/jssmedia/alinta-website/documents/vefs/retail/vic-pve-standing-offer-vdo-1-jan-2021/standing-vefs/res-gas/ausnet-central2-vefs-ali245493sr-gas.pdf" TargetMode="External"/><Relationship Id="rId65" Type="http://schemas.openxmlformats.org/officeDocument/2006/relationships/hyperlink" Target="https://www.originenergy.com.au/content/dam/origin/residential/docs/energy-price-fact-sheets/vic/1Jan2021/OR2244055SR.pdf" TargetMode="External"/><Relationship Id="rId73" Type="http://schemas.openxmlformats.org/officeDocument/2006/relationships/hyperlink" Target="https://www.covau.com.au/EnergyPriceFactSheets/DPFS/CoavU_VIC_Gas_StandardOffer_Residential_AusnetServices_Central.pdf" TargetMode="External"/><Relationship Id="rId78" Type="http://schemas.openxmlformats.org/officeDocument/2006/relationships/hyperlink" Target="https://simply.ziparchive.com.au/Content/Ratesheets/Victorian_Energy_Fact_Sheet_SIM253678SR_Gas.pdf" TargetMode="External"/><Relationship Id="rId81" Type="http://schemas.openxmlformats.org/officeDocument/2006/relationships/hyperlink" Target="https://1stenergy.com.au/wp-content/uploads/Price_Fact_Sheets/01_01_2021/Victorian_Energy_Fact_Sheet_1ST248490SR_Gas.pdf?_t=1593562250" TargetMode="External"/><Relationship Id="rId4" Type="http://schemas.openxmlformats.org/officeDocument/2006/relationships/hyperlink" Target="https://www.energyaustralia.com.au/epfs-documents/VIC_GAS_RSOT_R2_TRU246943SR.pdf" TargetMode="External"/><Relationship Id="rId9" Type="http://schemas.openxmlformats.org/officeDocument/2006/relationships/hyperlink" Target="https://www.powershop.com.au/app/rates/victoria/gas/residential/standing/multinet/combined-metro.pdf?v=1" TargetMode="External"/><Relationship Id="rId13" Type="http://schemas.openxmlformats.org/officeDocument/2006/relationships/hyperlink" Target="https://www.covau.com.au/EnergyPriceFactSheets/DPFS/CoavU_VIC_Gas_StandardOffer_Residential_Multinet_Metropolitan.pdf" TargetMode="External"/><Relationship Id="rId18" Type="http://schemas.openxmlformats.org/officeDocument/2006/relationships/hyperlink" Target="https://www.globirdenergy.com.au/shared-assets/pdf/Gazattal_Notice-21.12.01-Standing_Offer_Tariffs_(Gas).pdf" TargetMode="External"/><Relationship Id="rId39" Type="http://schemas.openxmlformats.org/officeDocument/2006/relationships/hyperlink" Target="https://www.powershop.com.au/app/rates/victoria/gas/residential/standing/agn/combined-central.pdf?v=1" TargetMode="External"/><Relationship Id="rId34" Type="http://schemas.openxmlformats.org/officeDocument/2006/relationships/hyperlink" Target="https://www.lumoenergy.com.au/docs/vic_energy_fact_sheets/Victorian_Energy_Fact_Sheet_LU2240592SR_Gas.pdf" TargetMode="External"/><Relationship Id="rId50" Type="http://schemas.openxmlformats.org/officeDocument/2006/relationships/hyperlink" Target="https://www.agl.com.au/-/media/agldata/distributordata/pdfs/victorian_energy_fact_sheet_agd240164sr_gas.pdf" TargetMode="External"/><Relationship Id="rId55" Type="http://schemas.openxmlformats.org/officeDocument/2006/relationships/hyperlink" Target="https://www.redenergy.com.au/docs/vic_energy_fact_sheets/Victorian_Energy_Fact_Sheet_RED251948SR_Gas.pdf" TargetMode="External"/><Relationship Id="rId76" Type="http://schemas.openxmlformats.org/officeDocument/2006/relationships/hyperlink" Target="https://www.originenergy.com.au/content/dam/origin/residential/docs/energy-price-fact-sheets/vic/1Jan2021/OR2244055SR.pdf" TargetMode="External"/><Relationship Id="rId7" Type="http://schemas.openxmlformats.org/officeDocument/2006/relationships/hyperlink" Target="https://www.redenergy.com.au/docs/vic_energy_fact_sheets/Victorian_Energy_Fact_Sheet_RED251955SR_Gas.pdf" TargetMode="External"/><Relationship Id="rId71" Type="http://schemas.openxmlformats.org/officeDocument/2006/relationships/hyperlink" Target="https://www.alintaenergy.com.au/vic/-/jssmedia/alinta-website/documents/vefs/retail/vic-pve-standing-offer-vdo-1-jan-2021/standing-vefs/res-gas/ausnet-central1-vefs-ali245492sr-gas.pdf" TargetMode="External"/><Relationship Id="rId2" Type="http://schemas.openxmlformats.org/officeDocument/2006/relationships/hyperlink" Target="https://www.agl.com.au/-/media/agldata/distributordata/pdfs/victorian_energy_fact_sheet_agd240170sr_gas.pdf" TargetMode="External"/><Relationship Id="rId29" Type="http://schemas.openxmlformats.org/officeDocument/2006/relationships/hyperlink" Target="https://www.powershop.com.au/app/rates/victoria/gas/residential/standing/agn/combined-north.pdf?v=1" TargetMode="External"/><Relationship Id="rId24" Type="http://schemas.openxmlformats.org/officeDocument/2006/relationships/hyperlink" Target="https://www.lumoenergy.com.au/docs/vic_energy_fact_sheets/Victorian_Energy_Fact_Sheet_LU2240594SR_Gas.pdf" TargetMode="External"/><Relationship Id="rId40" Type="http://schemas.openxmlformats.org/officeDocument/2006/relationships/hyperlink" Target="https://1stenergy.com.au/wp-content/uploads/Price_Fact_Sheets/01_01_2021/Victorian_Energy_Fact_Sheet_1ST248495SR_Gas.pdf?_t=1593562250" TargetMode="External"/><Relationship Id="rId45" Type="http://schemas.openxmlformats.org/officeDocument/2006/relationships/hyperlink" Target="https://www.originenergy.com.au/content/dam/origin/residential/docs/energy-price-fact-sheets/vic/1Jan2021/OR2244066SR.pdf" TargetMode="External"/><Relationship Id="rId66" Type="http://schemas.openxmlformats.org/officeDocument/2006/relationships/hyperlink" Target="https://www.redenergy.com.au/docs/vic_energy_fact_sheets/Victorian_Energy_Fact_Sheet_RED251945SR_Gas.pdf" TargetMode="External"/><Relationship Id="rId61" Type="http://schemas.openxmlformats.org/officeDocument/2006/relationships/hyperlink" Target="https://www.agl.com.au/-/media/agldata/distributordata/pdfs/victorian_energy_fact_sheet_agd240163sr_gas.pdf" TargetMode="External"/><Relationship Id="rId82" Type="http://schemas.openxmlformats.org/officeDocument/2006/relationships/hyperlink" Target="https://sumo-epfs.s3-ap-southeast-2.amazonaws.com/vefs/Victorian_Energy_Fact_Sheet_SUM169310SR_Gas.pdf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implyenergy.com.au/docs/default-source/factsheets/2214_vic_standing_offer_multiom(g)_sim140077sr.pdf" TargetMode="External"/><Relationship Id="rId2" Type="http://schemas.openxmlformats.org/officeDocument/2006/relationships/hyperlink" Target="https://www.globirdenergy.com.au/shared-assets/pdf/Gazattal_Notice-18.11.01-Standing_Offer_Tariffs_(Gas).pdf" TargetMode="External"/><Relationship Id="rId1" Type="http://schemas.openxmlformats.org/officeDocument/2006/relationships/hyperlink" Target="https://1stenergy.com.au/wp-content/uploads/Price_Fact_Sheets/Gas%20PFS/Victorian_Energy_Fact_Sheet_1ST121197SR_Gas.pdf?_t=1568942513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globirdenergy.com.au/shared-assets/pdf/Gazattal_Notice-18.11.01-Standing_Offer_Tariffs_(Gas).pdf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gl.com.au/-/media/agldata/distributordata/pdfs/victorian_energy_fact_sheet_agd100755sr_gas.pdf" TargetMode="External"/><Relationship Id="rId2" Type="http://schemas.openxmlformats.org/officeDocument/2006/relationships/hyperlink" Target="https://www.agl.com.au/-/media/agldata/distributordata/pdfs/victorian_energy_fact_sheet_agd100757sr_gas.pdf" TargetMode="External"/><Relationship Id="rId1" Type="http://schemas.openxmlformats.org/officeDocument/2006/relationships/hyperlink" Target="https://www.lumoenergy.com.au/~/media/lumo-energy/vpfs/Victorian_Energy_Fact_Sheet_LU289886SR_Gas.ashx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www.globirdenergy.com.au/shared-assets/pdf/Gazattal_Notice-18.11.01-Standing_Offer_Tariffs_(Gas)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22"/>
  </sheetPr>
  <dimension ref="A1:CT231"/>
  <sheetViews>
    <sheetView showGridLines="0" workbookViewId="0">
      <selection activeCell="E8" sqref="E8"/>
    </sheetView>
  </sheetViews>
  <sheetFormatPr baseColWidth="10" defaultColWidth="8.83203125" defaultRowHeight="13" x14ac:dyDescent="0.15"/>
  <cols>
    <col min="1" max="5" width="8.83203125" style="47"/>
    <col min="6" max="6" width="8.83203125" style="47" customWidth="1"/>
    <col min="7" max="29" width="8.83203125" style="47"/>
    <col min="30" max="30" width="12" style="47" customWidth="1"/>
    <col min="31" max="16384" width="8.83203125" style="47"/>
  </cols>
  <sheetData>
    <row r="1" spans="1:98" ht="15" thickBot="1" x14ac:dyDescent="0.2">
      <c r="A1" s="122" t="s">
        <v>196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</row>
    <row r="2" spans="1:98" x14ac:dyDescent="0.15">
      <c r="A2" s="123" t="s">
        <v>129</v>
      </c>
      <c r="B2" s="124"/>
      <c r="C2" s="124"/>
      <c r="D2" s="124"/>
      <c r="E2" s="124"/>
      <c r="F2" s="124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125" t="s">
        <v>410</v>
      </c>
      <c r="S2" s="126"/>
      <c r="T2" s="126"/>
      <c r="U2" s="126"/>
      <c r="V2" s="126"/>
      <c r="W2" s="126"/>
      <c r="X2" s="126"/>
      <c r="Y2" s="126"/>
      <c r="Z2" s="126"/>
      <c r="AA2" s="126"/>
      <c r="AB2" s="127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</row>
    <row r="3" spans="1:98" ht="14" x14ac:dyDescent="0.15">
      <c r="A3" s="128" t="s">
        <v>1208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129" t="s">
        <v>682</v>
      </c>
      <c r="S3" s="130"/>
      <c r="T3" s="130"/>
      <c r="U3" s="130"/>
      <c r="V3" s="130"/>
      <c r="W3" s="130"/>
      <c r="X3" s="130"/>
      <c r="Y3" s="130"/>
      <c r="Z3" s="130"/>
      <c r="AA3" s="130"/>
      <c r="AB3" s="131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</row>
    <row r="4" spans="1:98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129" t="s">
        <v>332</v>
      </c>
      <c r="S4" s="130"/>
      <c r="T4" s="130"/>
      <c r="U4" s="130"/>
      <c r="V4" s="130"/>
      <c r="W4" s="130"/>
      <c r="X4" s="130"/>
      <c r="Y4" s="130"/>
      <c r="Z4" s="130"/>
      <c r="AA4" s="130"/>
      <c r="AB4" s="131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</row>
    <row r="5" spans="1:98" x14ac:dyDescent="0.15">
      <c r="A5" s="45" t="s">
        <v>810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129" t="s">
        <v>574</v>
      </c>
      <c r="S5" s="130"/>
      <c r="T5" s="130"/>
      <c r="U5" s="130"/>
      <c r="V5" s="130"/>
      <c r="W5" s="130"/>
      <c r="X5" s="130"/>
      <c r="Y5" s="130"/>
      <c r="Z5" s="130"/>
      <c r="AA5" s="130"/>
      <c r="AB5" s="131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</row>
    <row r="6" spans="1:98" ht="14" thickBot="1" x14ac:dyDescent="0.2">
      <c r="A6" s="46" t="s">
        <v>107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32" t="s">
        <v>491</v>
      </c>
      <c r="S6" s="133"/>
      <c r="T6" s="133"/>
      <c r="U6" s="133"/>
      <c r="V6" s="133"/>
      <c r="W6" s="133"/>
      <c r="X6" s="133"/>
      <c r="Y6" s="133"/>
      <c r="Z6" s="133"/>
      <c r="AA6" s="133"/>
      <c r="AB6" s="134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</row>
    <row r="7" spans="1:98" x14ac:dyDescent="0.15">
      <c r="A7" s="46" t="s">
        <v>488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</row>
    <row r="8" spans="1:98" ht="14" thickBot="1" x14ac:dyDescent="0.2">
      <c r="A8" s="46" t="s">
        <v>259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</row>
    <row r="9" spans="1:98" x14ac:dyDescent="0.15">
      <c r="A9" s="46" t="s">
        <v>515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125" t="s">
        <v>88</v>
      </c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40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</row>
    <row r="10" spans="1:98" x14ac:dyDescent="0.1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143" t="s">
        <v>709</v>
      </c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46"/>
      <c r="AD10" s="5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</row>
    <row r="11" spans="1:98" x14ac:dyDescent="0.15">
      <c r="A11" s="45" t="s">
        <v>364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129" t="s">
        <v>462</v>
      </c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46"/>
      <c r="AD11" s="5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</row>
    <row r="12" spans="1:98" x14ac:dyDescent="0.15">
      <c r="A12" s="46" t="s">
        <v>513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129" t="s">
        <v>612</v>
      </c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46"/>
      <c r="AD12" s="5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</row>
    <row r="13" spans="1:98" x14ac:dyDescent="0.15">
      <c r="A13" s="46" t="s">
        <v>610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150" t="s">
        <v>652</v>
      </c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5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</row>
    <row r="14" spans="1:98" x14ac:dyDescent="0.15"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150" t="s">
        <v>624</v>
      </c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5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</row>
    <row r="15" spans="1:98" x14ac:dyDescent="0.15">
      <c r="A15" s="45" t="s">
        <v>639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150" t="s">
        <v>820</v>
      </c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5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</row>
    <row r="16" spans="1:98" ht="14" thickBot="1" x14ac:dyDescent="0.2">
      <c r="A16" s="130" t="s">
        <v>1245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150" t="s">
        <v>299</v>
      </c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5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</row>
    <row r="17" spans="1:98" ht="14" thickBot="1" x14ac:dyDescent="0.2">
      <c r="A17" s="130" t="s">
        <v>1246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135" t="s">
        <v>424</v>
      </c>
      <c r="O17" s="136"/>
      <c r="P17" s="46"/>
      <c r="Q17" s="46"/>
      <c r="R17" s="159" t="s">
        <v>291</v>
      </c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</row>
    <row r="18" spans="1:98" x14ac:dyDescent="0.15">
      <c r="A18" s="130" t="s">
        <v>1247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574" t="s">
        <v>1244</v>
      </c>
      <c r="O18" s="575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</row>
    <row r="19" spans="1:98" x14ac:dyDescent="0.15">
      <c r="A19" s="130" t="s">
        <v>1248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561" t="s">
        <v>1239</v>
      </c>
      <c r="O19" s="562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</row>
    <row r="20" spans="1:98" ht="14" thickBot="1" x14ac:dyDescent="0.2">
      <c r="A20" s="130" t="s">
        <v>1249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552" t="s">
        <v>1238</v>
      </c>
      <c r="O20" s="553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</row>
    <row r="21" spans="1:98" ht="14" thickBot="1" x14ac:dyDescent="0.2">
      <c r="A21" s="46" t="s">
        <v>110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59" t="s">
        <v>1237</v>
      </c>
      <c r="O21" s="560"/>
      <c r="P21" s="46"/>
      <c r="Q21" s="46"/>
      <c r="R21" s="168" t="s">
        <v>715</v>
      </c>
      <c r="S21" s="169"/>
      <c r="T21" s="170" t="s">
        <v>191</v>
      </c>
      <c r="U21" s="169"/>
      <c r="V21" s="171" t="s">
        <v>290</v>
      </c>
      <c r="W21" s="169"/>
      <c r="X21" s="171" t="s">
        <v>645</v>
      </c>
      <c r="Y21" s="172"/>
      <c r="Z21" s="46"/>
      <c r="AA21" s="168" t="s">
        <v>715</v>
      </c>
      <c r="AB21" s="169"/>
      <c r="AC21" s="170" t="s">
        <v>191</v>
      </c>
      <c r="AD21" s="169"/>
      <c r="AE21" s="171" t="s">
        <v>290</v>
      </c>
      <c r="AF21" s="169"/>
      <c r="AG21" s="171" t="s">
        <v>645</v>
      </c>
      <c r="AH21" s="172"/>
      <c r="AI21" s="46"/>
      <c r="AJ21" s="168" t="s">
        <v>715</v>
      </c>
      <c r="AK21" s="169"/>
      <c r="AL21" s="170" t="s">
        <v>191</v>
      </c>
      <c r="AM21" s="169"/>
      <c r="AN21" s="171" t="s">
        <v>290</v>
      </c>
      <c r="AO21" s="169"/>
      <c r="AP21" s="171" t="s">
        <v>645</v>
      </c>
      <c r="AQ21" s="172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</row>
    <row r="22" spans="1:98" x14ac:dyDescent="0.15">
      <c r="A22" s="46" t="s">
        <v>1209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542" t="s">
        <v>1205</v>
      </c>
      <c r="O22" s="543"/>
      <c r="P22" s="46"/>
      <c r="Q22" s="46"/>
      <c r="R22" s="417">
        <v>43101</v>
      </c>
      <c r="S22" s="418">
        <v>2019</v>
      </c>
      <c r="T22" s="419" t="s">
        <v>872</v>
      </c>
      <c r="U22" s="420"/>
      <c r="V22" s="417">
        <v>43799</v>
      </c>
      <c r="W22" s="418">
        <v>2018</v>
      </c>
      <c r="X22" s="421" t="s">
        <v>906</v>
      </c>
      <c r="Y22" s="140"/>
      <c r="Z22" s="46"/>
      <c r="AA22" s="51">
        <v>42043</v>
      </c>
      <c r="AB22" s="52">
        <v>2015</v>
      </c>
      <c r="AC22" s="53" t="s">
        <v>380</v>
      </c>
      <c r="AD22" s="46"/>
      <c r="AE22" s="113">
        <v>42012</v>
      </c>
      <c r="AF22" s="52">
        <v>2015</v>
      </c>
      <c r="AG22" s="55" t="s">
        <v>381</v>
      </c>
      <c r="AH22" s="56"/>
      <c r="AI22" s="46"/>
      <c r="AJ22" s="51">
        <v>40384</v>
      </c>
      <c r="AK22" s="52">
        <v>2010</v>
      </c>
      <c r="AL22" s="53" t="s">
        <v>126</v>
      </c>
      <c r="AM22" s="54"/>
      <c r="AN22" s="97">
        <v>40353</v>
      </c>
      <c r="AO22" s="52">
        <v>2010</v>
      </c>
      <c r="AP22" s="120" t="s">
        <v>174</v>
      </c>
      <c r="AQ22" s="5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</row>
    <row r="23" spans="1:98" x14ac:dyDescent="0.15">
      <c r="A23" s="46" t="s">
        <v>1210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506" t="s">
        <v>1105</v>
      </c>
      <c r="O23" s="507"/>
      <c r="P23" s="46"/>
      <c r="Q23" s="46"/>
      <c r="R23" s="324">
        <v>43466</v>
      </c>
      <c r="S23" s="52">
        <v>2019</v>
      </c>
      <c r="T23" s="130" t="s">
        <v>907</v>
      </c>
      <c r="U23" s="46"/>
      <c r="V23" s="324">
        <v>43799</v>
      </c>
      <c r="W23" s="52">
        <v>2018</v>
      </c>
      <c r="X23" s="378" t="s">
        <v>906</v>
      </c>
      <c r="Y23" s="56"/>
      <c r="Z23" s="46"/>
      <c r="AA23" s="51">
        <v>41671</v>
      </c>
      <c r="AB23" s="52">
        <v>2015</v>
      </c>
      <c r="AC23" s="53" t="s">
        <v>849</v>
      </c>
      <c r="AD23" s="46"/>
      <c r="AE23" s="113">
        <v>42362</v>
      </c>
      <c r="AF23" s="52">
        <v>2014</v>
      </c>
      <c r="AG23" s="55" t="s">
        <v>382</v>
      </c>
      <c r="AH23" s="56"/>
      <c r="AI23" s="46"/>
      <c r="AJ23" s="51">
        <v>40322</v>
      </c>
      <c r="AK23" s="120">
        <v>2010</v>
      </c>
      <c r="AL23" s="53" t="s">
        <v>397</v>
      </c>
      <c r="AM23" s="46"/>
      <c r="AN23" s="113">
        <v>40291</v>
      </c>
      <c r="AO23" s="120">
        <v>2010</v>
      </c>
      <c r="AP23" s="55" t="s">
        <v>369</v>
      </c>
      <c r="AQ23" s="17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</row>
    <row r="24" spans="1:98" x14ac:dyDescent="0.15">
      <c r="A24" s="46" t="s">
        <v>1211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557" t="s">
        <v>1012</v>
      </c>
      <c r="O24" s="558"/>
      <c r="P24" s="46"/>
      <c r="Q24" s="46"/>
      <c r="R24" s="324">
        <v>43477</v>
      </c>
      <c r="S24" s="52">
        <v>2019</v>
      </c>
      <c r="T24" s="53" t="s">
        <v>884</v>
      </c>
      <c r="U24" s="54"/>
      <c r="V24" s="324">
        <v>43799</v>
      </c>
      <c r="W24" s="52">
        <v>2018</v>
      </c>
      <c r="X24" s="378" t="s">
        <v>906</v>
      </c>
      <c r="Y24" s="56"/>
      <c r="Z24" s="46"/>
      <c r="AA24" s="51">
        <v>42064</v>
      </c>
      <c r="AB24" s="52">
        <v>2015</v>
      </c>
      <c r="AC24" s="53" t="s">
        <v>383</v>
      </c>
      <c r="AD24" s="46"/>
      <c r="AE24" s="113">
        <v>42368</v>
      </c>
      <c r="AF24" s="52">
        <v>2014</v>
      </c>
      <c r="AG24" s="55" t="s">
        <v>384</v>
      </c>
      <c r="AH24" s="56"/>
      <c r="AI24" s="46"/>
      <c r="AJ24" s="51">
        <v>40192</v>
      </c>
      <c r="AK24" s="52">
        <v>2010</v>
      </c>
      <c r="AL24" s="53" t="s">
        <v>327</v>
      </c>
      <c r="AM24" s="54"/>
      <c r="AN24" s="97">
        <v>40526</v>
      </c>
      <c r="AO24" s="52">
        <v>2009</v>
      </c>
      <c r="AP24" s="120" t="s">
        <v>371</v>
      </c>
      <c r="AQ24" s="175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</row>
    <row r="25" spans="1:98" x14ac:dyDescent="0.15">
      <c r="A25" s="46" t="s">
        <v>1212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501" t="s">
        <v>1007</v>
      </c>
      <c r="O25" s="505"/>
      <c r="P25" s="46"/>
      <c r="Q25" s="46"/>
      <c r="R25" s="324">
        <v>43466</v>
      </c>
      <c r="S25" s="52">
        <v>2019</v>
      </c>
      <c r="T25" s="53" t="s">
        <v>908</v>
      </c>
      <c r="U25" s="54"/>
      <c r="V25" s="324">
        <v>43799</v>
      </c>
      <c r="W25" s="52">
        <v>2018</v>
      </c>
      <c r="X25" s="378" t="s">
        <v>906</v>
      </c>
      <c r="Y25" s="56"/>
      <c r="Z25" s="46"/>
      <c r="AA25" s="51">
        <v>42023</v>
      </c>
      <c r="AB25" s="52">
        <v>2015</v>
      </c>
      <c r="AC25" s="53" t="s">
        <v>671</v>
      </c>
      <c r="AD25" s="46"/>
      <c r="AE25" s="113">
        <v>42356</v>
      </c>
      <c r="AF25" s="52">
        <v>2014</v>
      </c>
      <c r="AG25" s="55" t="s">
        <v>379</v>
      </c>
      <c r="AH25" s="56"/>
      <c r="AI25" s="46"/>
      <c r="AJ25" s="51">
        <v>40180</v>
      </c>
      <c r="AK25" s="52">
        <v>2010</v>
      </c>
      <c r="AL25" s="53" t="s">
        <v>328</v>
      </c>
      <c r="AM25" s="54"/>
      <c r="AN25" s="97">
        <v>40514</v>
      </c>
      <c r="AO25" s="52">
        <v>2009</v>
      </c>
      <c r="AP25" s="120" t="s">
        <v>372</v>
      </c>
      <c r="AQ25" s="175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</row>
    <row r="26" spans="1:98" x14ac:dyDescent="0.15">
      <c r="A26" s="46" t="s">
        <v>1213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25" t="s">
        <v>910</v>
      </c>
      <c r="O26" s="424"/>
      <c r="P26" s="46"/>
      <c r="Q26" s="46"/>
      <c r="R26" s="324">
        <v>43466</v>
      </c>
      <c r="S26" s="52">
        <v>2019</v>
      </c>
      <c r="T26" s="53" t="s">
        <v>909</v>
      </c>
      <c r="U26" s="54"/>
      <c r="V26" s="324">
        <v>43799</v>
      </c>
      <c r="W26" s="52">
        <v>2018</v>
      </c>
      <c r="X26" s="378" t="s">
        <v>906</v>
      </c>
      <c r="Y26" s="56"/>
      <c r="Z26" s="46"/>
      <c r="AA26" s="51">
        <v>42036</v>
      </c>
      <c r="AB26" s="52">
        <v>2015</v>
      </c>
      <c r="AC26" s="53" t="s">
        <v>648</v>
      </c>
      <c r="AD26" s="46"/>
      <c r="AE26" s="113">
        <v>42355</v>
      </c>
      <c r="AF26" s="52">
        <v>2014</v>
      </c>
      <c r="AG26" s="55" t="s">
        <v>720</v>
      </c>
      <c r="AH26" s="56"/>
      <c r="AI26" s="46"/>
      <c r="AJ26" s="51">
        <v>40179</v>
      </c>
      <c r="AK26" s="52">
        <v>2010</v>
      </c>
      <c r="AL26" s="53" t="s">
        <v>396</v>
      </c>
      <c r="AM26" s="54"/>
      <c r="AN26" s="97">
        <v>40513</v>
      </c>
      <c r="AO26" s="52">
        <v>2009</v>
      </c>
      <c r="AP26" s="120" t="s">
        <v>373</v>
      </c>
      <c r="AQ26" s="175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</row>
    <row r="27" spans="1:98" x14ac:dyDescent="0.15">
      <c r="A27" s="46" t="s">
        <v>1214</v>
      </c>
      <c r="B27" s="46"/>
      <c r="C27" s="46"/>
      <c r="D27" s="46"/>
      <c r="E27" s="46"/>
      <c r="F27" s="46"/>
      <c r="G27" s="46"/>
      <c r="H27" s="46"/>
      <c r="I27" s="45"/>
      <c r="J27" s="46"/>
      <c r="K27" s="46"/>
      <c r="L27" s="46"/>
      <c r="M27" s="46"/>
      <c r="N27" s="393" t="s">
        <v>12</v>
      </c>
      <c r="O27" s="394"/>
      <c r="P27" s="46"/>
      <c r="Q27" s="46"/>
      <c r="R27" s="324">
        <v>43466</v>
      </c>
      <c r="S27" s="52">
        <v>2019</v>
      </c>
      <c r="T27" s="46" t="s">
        <v>889</v>
      </c>
      <c r="U27" s="54"/>
      <c r="V27" s="324">
        <v>43799</v>
      </c>
      <c r="W27" s="52">
        <v>2018</v>
      </c>
      <c r="X27" s="378" t="s">
        <v>906</v>
      </c>
      <c r="Y27" s="56"/>
      <c r="Z27" s="46"/>
      <c r="AA27" s="51">
        <v>41275</v>
      </c>
      <c r="AB27" s="52">
        <v>2015</v>
      </c>
      <c r="AC27" s="53" t="s">
        <v>852</v>
      </c>
      <c r="AD27" s="46"/>
      <c r="AE27" s="113">
        <v>42339</v>
      </c>
      <c r="AF27" s="52">
        <v>2014</v>
      </c>
      <c r="AG27" s="55" t="s">
        <v>718</v>
      </c>
      <c r="AH27" s="56"/>
      <c r="AI27" s="46"/>
      <c r="AJ27" s="51">
        <v>40179</v>
      </c>
      <c r="AK27" s="52">
        <v>2010</v>
      </c>
      <c r="AL27" s="53" t="s">
        <v>872</v>
      </c>
      <c r="AM27" s="54"/>
      <c r="AN27" s="97">
        <v>40513</v>
      </c>
      <c r="AO27" s="52">
        <v>2009</v>
      </c>
      <c r="AP27" s="120" t="s">
        <v>214</v>
      </c>
      <c r="AQ27" s="175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</row>
    <row r="28" spans="1:98" ht="14" thickBot="1" x14ac:dyDescent="0.2">
      <c r="A28" s="47" t="s">
        <v>1215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382" t="s">
        <v>0</v>
      </c>
      <c r="O28" s="383"/>
      <c r="P28" s="46"/>
      <c r="Q28" s="46"/>
      <c r="R28" s="324">
        <v>43466</v>
      </c>
      <c r="S28" s="52">
        <v>2019</v>
      </c>
      <c r="T28" s="422" t="s">
        <v>4</v>
      </c>
      <c r="U28" s="54"/>
      <c r="V28" s="324">
        <v>43799</v>
      </c>
      <c r="W28" s="52">
        <v>2018</v>
      </c>
      <c r="X28" s="378" t="s">
        <v>906</v>
      </c>
      <c r="Y28" s="56"/>
      <c r="Z28" s="46"/>
      <c r="AA28" s="51">
        <v>41275</v>
      </c>
      <c r="AB28" s="52">
        <v>2015</v>
      </c>
      <c r="AC28" s="53" t="s">
        <v>796</v>
      </c>
      <c r="AD28" s="46"/>
      <c r="AE28" s="113">
        <v>42339</v>
      </c>
      <c r="AF28" s="52">
        <v>2014</v>
      </c>
      <c r="AG28" s="55" t="s">
        <v>719</v>
      </c>
      <c r="AH28" s="56"/>
      <c r="AI28" s="46"/>
      <c r="AJ28" s="101">
        <v>40485</v>
      </c>
      <c r="AK28" s="102">
        <v>2009</v>
      </c>
      <c r="AL28" s="103" t="s">
        <v>397</v>
      </c>
      <c r="AM28" s="104"/>
      <c r="AN28" s="112">
        <v>40453</v>
      </c>
      <c r="AO28" s="102">
        <v>2009</v>
      </c>
      <c r="AP28" s="121" t="s">
        <v>219</v>
      </c>
      <c r="AQ28" s="177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</row>
    <row r="29" spans="1:98" ht="14" thickTop="1" x14ac:dyDescent="0.15">
      <c r="A29" s="47" t="s">
        <v>1216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349" t="s">
        <v>123</v>
      </c>
      <c r="O29" s="350"/>
      <c r="P29" s="46"/>
      <c r="Q29" s="46"/>
      <c r="R29" s="324">
        <v>43466</v>
      </c>
      <c r="S29" s="52">
        <v>2019</v>
      </c>
      <c r="T29" s="53" t="s">
        <v>78</v>
      </c>
      <c r="U29" s="54"/>
      <c r="V29" s="324">
        <v>43799</v>
      </c>
      <c r="W29" s="52">
        <v>2018</v>
      </c>
      <c r="X29" s="378" t="s">
        <v>906</v>
      </c>
      <c r="Y29" s="56"/>
      <c r="Z29" s="46"/>
      <c r="AA29" s="51">
        <v>42186</v>
      </c>
      <c r="AB29" s="120">
        <v>2014</v>
      </c>
      <c r="AC29" s="53" t="s">
        <v>845</v>
      </c>
      <c r="AD29" s="46"/>
      <c r="AE29" s="113">
        <v>42248</v>
      </c>
      <c r="AF29" s="120">
        <v>2014</v>
      </c>
      <c r="AG29" s="55" t="s">
        <v>848</v>
      </c>
      <c r="AH29" s="56"/>
      <c r="AI29" s="46"/>
      <c r="AJ29" s="51">
        <v>40360</v>
      </c>
      <c r="AK29" s="52">
        <v>2009</v>
      </c>
      <c r="AL29" s="53" t="s">
        <v>872</v>
      </c>
      <c r="AM29" s="54"/>
      <c r="AN29" s="97">
        <v>40330</v>
      </c>
      <c r="AO29" s="52">
        <v>2009</v>
      </c>
      <c r="AP29" s="120" t="s">
        <v>127</v>
      </c>
      <c r="AQ29" s="175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</row>
    <row r="30" spans="1:98" ht="14" thickBot="1" x14ac:dyDescent="0.2">
      <c r="A30" s="47" t="s">
        <v>1217</v>
      </c>
      <c r="B30" s="46"/>
      <c r="C30" s="46"/>
      <c r="D30" s="46"/>
      <c r="E30" s="46"/>
      <c r="F30" s="46"/>
      <c r="G30" s="46"/>
      <c r="H30" s="46"/>
      <c r="I30" s="46"/>
      <c r="L30" s="46"/>
      <c r="M30" s="46"/>
      <c r="N30" s="325" t="s">
        <v>119</v>
      </c>
      <c r="O30" s="326"/>
      <c r="P30" s="46"/>
      <c r="Q30" s="46"/>
      <c r="R30" s="324">
        <v>43466</v>
      </c>
      <c r="S30" s="52">
        <v>2019</v>
      </c>
      <c r="T30" s="53" t="s">
        <v>890</v>
      </c>
      <c r="U30" s="54"/>
      <c r="V30" s="324"/>
      <c r="W30" s="52"/>
      <c r="X30" s="378"/>
      <c r="Y30" s="56"/>
      <c r="Z30" s="46"/>
      <c r="AA30" s="101">
        <v>42186</v>
      </c>
      <c r="AB30" s="121">
        <v>2014</v>
      </c>
      <c r="AC30" s="103" t="s">
        <v>846</v>
      </c>
      <c r="AD30" s="114"/>
      <c r="AE30" s="115">
        <v>42209</v>
      </c>
      <c r="AF30" s="121">
        <v>2014</v>
      </c>
      <c r="AG30" s="105" t="s">
        <v>847</v>
      </c>
      <c r="AH30" s="106"/>
      <c r="AI30" s="46"/>
      <c r="AJ30" s="51">
        <v>40360</v>
      </c>
      <c r="AK30" s="52">
        <v>2009</v>
      </c>
      <c r="AL30" s="53" t="s">
        <v>126</v>
      </c>
      <c r="AM30" s="54"/>
      <c r="AN30" s="97">
        <v>40330</v>
      </c>
      <c r="AO30" s="52">
        <v>2009</v>
      </c>
      <c r="AP30" s="120" t="s">
        <v>220</v>
      </c>
      <c r="AQ30" s="175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</row>
    <row r="31" spans="1:98" ht="15" thickTop="1" thickBot="1" x14ac:dyDescent="0.2">
      <c r="A31" s="46" t="s">
        <v>1218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315" t="s">
        <v>109</v>
      </c>
      <c r="O31" s="316"/>
      <c r="P31" s="46"/>
      <c r="Q31" s="46"/>
      <c r="R31" s="324">
        <v>43467</v>
      </c>
      <c r="S31" s="52">
        <v>2019</v>
      </c>
      <c r="T31" s="53" t="s">
        <v>327</v>
      </c>
      <c r="U31" s="54"/>
      <c r="V31" s="324"/>
      <c r="W31" s="52"/>
      <c r="X31" s="378"/>
      <c r="Y31" s="56"/>
      <c r="Z31" s="46"/>
      <c r="AA31" s="101">
        <v>41770</v>
      </c>
      <c r="AB31" s="102">
        <v>2014</v>
      </c>
      <c r="AC31" s="103" t="s">
        <v>380</v>
      </c>
      <c r="AD31" s="104"/>
      <c r="AE31" s="112">
        <v>41740</v>
      </c>
      <c r="AF31" s="102">
        <v>2014</v>
      </c>
      <c r="AG31" s="105" t="s">
        <v>239</v>
      </c>
      <c r="AH31" s="106"/>
      <c r="AI31" s="46"/>
      <c r="AJ31" s="51">
        <v>40360</v>
      </c>
      <c r="AK31" s="52">
        <v>2009</v>
      </c>
      <c r="AL31" s="53" t="s">
        <v>370</v>
      </c>
      <c r="AM31" s="54"/>
      <c r="AN31" s="97">
        <v>40330</v>
      </c>
      <c r="AO31" s="52">
        <v>2009</v>
      </c>
      <c r="AP31" s="120" t="s">
        <v>221</v>
      </c>
      <c r="AQ31" s="17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</row>
    <row r="32" spans="1:98" ht="15" thickTop="1" thickBot="1" x14ac:dyDescent="0.2">
      <c r="A32" s="46" t="s">
        <v>1219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137" t="s">
        <v>883</v>
      </c>
      <c r="O32" s="275"/>
      <c r="P32" s="46"/>
      <c r="Q32" s="46"/>
      <c r="R32" s="423">
        <v>43466</v>
      </c>
      <c r="S32" s="102">
        <v>2019</v>
      </c>
      <c r="T32" s="103" t="s">
        <v>871</v>
      </c>
      <c r="U32" s="104"/>
      <c r="V32" s="423"/>
      <c r="W32" s="102"/>
      <c r="X32" s="377"/>
      <c r="Y32" s="106"/>
      <c r="Z32" s="46"/>
      <c r="AA32" s="51">
        <v>41671</v>
      </c>
      <c r="AB32" s="52">
        <v>2014</v>
      </c>
      <c r="AC32" s="53" t="s">
        <v>383</v>
      </c>
      <c r="AD32" s="54"/>
      <c r="AE32" s="97">
        <v>41997</v>
      </c>
      <c r="AF32" s="52">
        <v>2013</v>
      </c>
      <c r="AG32" s="55" t="s">
        <v>751</v>
      </c>
      <c r="AH32" s="56"/>
      <c r="AI32" s="46"/>
      <c r="AJ32" s="101">
        <v>40360</v>
      </c>
      <c r="AK32" s="102">
        <v>2009</v>
      </c>
      <c r="AL32" s="103" t="s">
        <v>327</v>
      </c>
      <c r="AM32" s="104"/>
      <c r="AN32" s="112">
        <v>40326</v>
      </c>
      <c r="AO32" s="102">
        <v>2009</v>
      </c>
      <c r="AP32" s="121" t="s">
        <v>519</v>
      </c>
      <c r="AQ32" s="177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</row>
    <row r="33" spans="1:98" ht="14" thickTop="1" x14ac:dyDescent="0.15">
      <c r="A33" s="46" t="s">
        <v>1220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200" t="s">
        <v>175</v>
      </c>
      <c r="O33" s="201"/>
      <c r="P33" s="46"/>
      <c r="Q33" s="46"/>
      <c r="R33" s="324">
        <v>43101</v>
      </c>
      <c r="S33" s="52">
        <v>2018</v>
      </c>
      <c r="T33" s="53" t="s">
        <v>872</v>
      </c>
      <c r="U33" s="54"/>
      <c r="V33" s="97">
        <v>43442</v>
      </c>
      <c r="W33" s="375">
        <v>2017</v>
      </c>
      <c r="X33" s="378" t="s">
        <v>80</v>
      </c>
      <c r="Y33" s="56"/>
      <c r="Z33" s="46"/>
      <c r="AA33" s="51">
        <v>41671</v>
      </c>
      <c r="AB33" s="52">
        <v>2014</v>
      </c>
      <c r="AC33" s="53" t="s">
        <v>849</v>
      </c>
      <c r="AD33" s="54"/>
      <c r="AE33" s="97">
        <v>42000</v>
      </c>
      <c r="AF33" s="52">
        <v>2013</v>
      </c>
      <c r="AG33" s="55" t="s">
        <v>659</v>
      </c>
      <c r="AH33" s="56"/>
      <c r="AI33" s="46"/>
      <c r="AJ33" s="51">
        <v>40190</v>
      </c>
      <c r="AK33" s="52">
        <v>2009</v>
      </c>
      <c r="AL33" s="178" t="s">
        <v>328</v>
      </c>
      <c r="AM33" s="54"/>
      <c r="AN33" s="97">
        <v>40527</v>
      </c>
      <c r="AO33" s="52">
        <v>2008</v>
      </c>
      <c r="AP33" s="120" t="s">
        <v>494</v>
      </c>
      <c r="AQ33" s="17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</row>
    <row r="34" spans="1:98" x14ac:dyDescent="0.15">
      <c r="A34" s="46" t="s">
        <v>111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189" t="s">
        <v>660</v>
      </c>
      <c r="O34" s="190"/>
      <c r="P34" s="46"/>
      <c r="Q34" s="46"/>
      <c r="R34" s="324">
        <v>43112</v>
      </c>
      <c r="S34" s="52">
        <v>2018</v>
      </c>
      <c r="T34" s="53" t="s">
        <v>884</v>
      </c>
      <c r="U34" s="54"/>
      <c r="V34" s="97">
        <v>43449</v>
      </c>
      <c r="W34" s="375">
        <v>2017</v>
      </c>
      <c r="X34" s="376" t="s">
        <v>79</v>
      </c>
      <c r="Y34" s="56"/>
      <c r="Z34" s="46"/>
      <c r="AA34" s="51">
        <v>41289</v>
      </c>
      <c r="AB34" s="52">
        <v>2014</v>
      </c>
      <c r="AC34" s="53" t="s">
        <v>845</v>
      </c>
      <c r="AD34" s="46"/>
      <c r="AE34" s="113">
        <v>41624</v>
      </c>
      <c r="AF34" s="52">
        <v>2013</v>
      </c>
      <c r="AG34" s="55" t="s">
        <v>633</v>
      </c>
      <c r="AH34" s="56"/>
      <c r="AI34" s="46"/>
      <c r="AJ34" s="51">
        <v>40179</v>
      </c>
      <c r="AK34" s="52">
        <v>2009</v>
      </c>
      <c r="AL34" s="178" t="s">
        <v>327</v>
      </c>
      <c r="AM34" s="54"/>
      <c r="AN34" s="97">
        <v>40516</v>
      </c>
      <c r="AO34" s="52">
        <v>2008</v>
      </c>
      <c r="AP34" s="120" t="s">
        <v>553</v>
      </c>
      <c r="AQ34" s="175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</row>
    <row r="35" spans="1:98" x14ac:dyDescent="0.15">
      <c r="A35" s="46" t="s">
        <v>122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137" t="s">
        <v>353</v>
      </c>
      <c r="O35" s="138"/>
      <c r="P35" s="46"/>
      <c r="Q35" s="46"/>
      <c r="R35" s="51">
        <v>43101</v>
      </c>
      <c r="S35" s="52">
        <v>2018</v>
      </c>
      <c r="T35" s="53" t="s">
        <v>885</v>
      </c>
      <c r="U35" s="54"/>
      <c r="V35" s="97">
        <v>43449</v>
      </c>
      <c r="W35" s="375">
        <v>2017</v>
      </c>
      <c r="X35" s="376" t="s">
        <v>79</v>
      </c>
      <c r="Y35" s="56"/>
      <c r="Z35" s="46"/>
      <c r="AA35" s="51">
        <v>41284</v>
      </c>
      <c r="AB35" s="52">
        <v>2014</v>
      </c>
      <c r="AC35" s="53" t="s">
        <v>648</v>
      </c>
      <c r="AD35" s="46"/>
      <c r="AE35" s="113">
        <v>41614</v>
      </c>
      <c r="AF35" s="52">
        <v>2013</v>
      </c>
      <c r="AG35" s="55" t="s">
        <v>489</v>
      </c>
      <c r="AH35" s="56"/>
      <c r="AI35" s="46"/>
      <c r="AJ35" s="51">
        <v>40179</v>
      </c>
      <c r="AK35" s="52">
        <v>2009</v>
      </c>
      <c r="AL35" s="53" t="s">
        <v>872</v>
      </c>
      <c r="AM35" s="54"/>
      <c r="AN35" s="97">
        <v>40513</v>
      </c>
      <c r="AO35" s="52">
        <v>2008</v>
      </c>
      <c r="AP35" s="120" t="s">
        <v>554</v>
      </c>
      <c r="AQ35" s="175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</row>
    <row r="36" spans="1:98" x14ac:dyDescent="0.15">
      <c r="A36" s="46" t="s">
        <v>77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141" t="s">
        <v>292</v>
      </c>
      <c r="O36" s="142"/>
      <c r="P36" s="46"/>
      <c r="Q36" s="46"/>
      <c r="R36" s="51">
        <v>43101</v>
      </c>
      <c r="S36" s="52">
        <v>2018</v>
      </c>
      <c r="T36" s="53" t="s">
        <v>886</v>
      </c>
      <c r="U36" s="54"/>
      <c r="V36" s="97">
        <v>43449</v>
      </c>
      <c r="W36" s="375">
        <v>2017</v>
      </c>
      <c r="X36" s="376" t="s">
        <v>79</v>
      </c>
      <c r="Y36" s="56"/>
      <c r="Z36" s="46"/>
      <c r="AA36" s="51">
        <v>41276</v>
      </c>
      <c r="AB36" s="52">
        <v>2014</v>
      </c>
      <c r="AC36" s="53" t="s">
        <v>826</v>
      </c>
      <c r="AD36" s="46"/>
      <c r="AE36" s="113">
        <v>41610</v>
      </c>
      <c r="AF36" s="52">
        <v>2013</v>
      </c>
      <c r="AG36" s="55" t="s">
        <v>611</v>
      </c>
      <c r="AH36" s="56"/>
      <c r="AI36" s="46"/>
      <c r="AJ36" s="51">
        <v>40179</v>
      </c>
      <c r="AK36" s="52">
        <v>2009</v>
      </c>
      <c r="AL36" s="53" t="s">
        <v>396</v>
      </c>
      <c r="AM36" s="54"/>
      <c r="AN36" s="97">
        <v>40513</v>
      </c>
      <c r="AO36" s="52">
        <v>2008</v>
      </c>
      <c r="AP36" s="120" t="s">
        <v>555</v>
      </c>
      <c r="AQ36" s="175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</row>
    <row r="37" spans="1:98" x14ac:dyDescent="0.15">
      <c r="A37" s="130" t="s">
        <v>902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144" t="s">
        <v>809</v>
      </c>
      <c r="O37" s="145"/>
      <c r="P37" s="46"/>
      <c r="Q37" s="46"/>
      <c r="R37" s="51">
        <v>43102</v>
      </c>
      <c r="S37" s="52">
        <v>2018</v>
      </c>
      <c r="T37" s="53" t="s">
        <v>888</v>
      </c>
      <c r="U37" s="54"/>
      <c r="V37" s="97">
        <v>43442</v>
      </c>
      <c r="W37" s="375">
        <v>2017</v>
      </c>
      <c r="X37" s="378" t="s">
        <v>80</v>
      </c>
      <c r="Y37" s="56"/>
      <c r="Z37" s="46"/>
      <c r="AA37" s="51">
        <v>41275</v>
      </c>
      <c r="AB37" s="52">
        <v>2014</v>
      </c>
      <c r="AC37" s="53" t="s">
        <v>852</v>
      </c>
      <c r="AD37" s="46"/>
      <c r="AE37" s="113">
        <v>41607</v>
      </c>
      <c r="AF37" s="52">
        <v>2013</v>
      </c>
      <c r="AG37" s="55" t="s">
        <v>676</v>
      </c>
      <c r="AH37" s="56"/>
      <c r="AI37" s="46"/>
      <c r="AJ37" s="51">
        <v>40179</v>
      </c>
      <c r="AK37" s="52">
        <v>2009</v>
      </c>
      <c r="AL37" s="178" t="s">
        <v>397</v>
      </c>
      <c r="AM37" s="54"/>
      <c r="AN37" s="97">
        <v>40513</v>
      </c>
      <c r="AO37" s="52">
        <v>2008</v>
      </c>
      <c r="AP37" s="120" t="s">
        <v>785</v>
      </c>
      <c r="AQ37" s="175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</row>
    <row r="38" spans="1:98" x14ac:dyDescent="0.15">
      <c r="A38" s="130" t="s">
        <v>903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146" t="s">
        <v>187</v>
      </c>
      <c r="O38" s="147"/>
      <c r="P38" s="46"/>
      <c r="Q38" s="46"/>
      <c r="R38" s="51">
        <v>43119</v>
      </c>
      <c r="S38" s="52">
        <v>2018</v>
      </c>
      <c r="T38" s="53" t="s">
        <v>348</v>
      </c>
      <c r="U38" s="54"/>
      <c r="V38" s="97">
        <v>43449</v>
      </c>
      <c r="W38" s="375">
        <v>2017</v>
      </c>
      <c r="X38" s="376" t="s">
        <v>79</v>
      </c>
      <c r="Y38" s="56"/>
      <c r="Z38" s="46"/>
      <c r="AA38" s="51">
        <v>41275</v>
      </c>
      <c r="AB38" s="52">
        <v>2014</v>
      </c>
      <c r="AC38" s="53" t="s">
        <v>796</v>
      </c>
      <c r="AD38" s="46"/>
      <c r="AE38" s="113">
        <v>41607</v>
      </c>
      <c r="AF38" s="52">
        <v>2013</v>
      </c>
      <c r="AG38" s="55" t="s">
        <v>511</v>
      </c>
      <c r="AH38" s="56"/>
      <c r="AI38" s="46"/>
      <c r="AJ38" s="51">
        <v>40179</v>
      </c>
      <c r="AK38" s="52">
        <v>2009</v>
      </c>
      <c r="AL38" s="180" t="s">
        <v>126</v>
      </c>
      <c r="AM38" s="54"/>
      <c r="AN38" s="97">
        <v>40513</v>
      </c>
      <c r="AO38" s="52">
        <v>2008</v>
      </c>
      <c r="AP38" s="120" t="s">
        <v>285</v>
      </c>
      <c r="AQ38" s="175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</row>
    <row r="39" spans="1:98" ht="14" thickBot="1" x14ac:dyDescent="0.2">
      <c r="A39" s="130" t="s">
        <v>1006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148" t="s">
        <v>223</v>
      </c>
      <c r="O39" s="149"/>
      <c r="P39" s="46"/>
      <c r="Q39" s="46"/>
      <c r="R39" s="51">
        <v>42736</v>
      </c>
      <c r="S39" s="52">
        <v>2018</v>
      </c>
      <c r="T39" s="53" t="s">
        <v>889</v>
      </c>
      <c r="U39" s="54"/>
      <c r="V39" s="97">
        <v>43449</v>
      </c>
      <c r="W39" s="375">
        <v>2017</v>
      </c>
      <c r="X39" s="376" t="s">
        <v>79</v>
      </c>
      <c r="Y39" s="56"/>
      <c r="Z39" s="46"/>
      <c r="AA39" s="51">
        <v>41275</v>
      </c>
      <c r="AB39" s="52">
        <v>2014</v>
      </c>
      <c r="AC39" s="53" t="s">
        <v>714</v>
      </c>
      <c r="AD39" s="46"/>
      <c r="AE39" s="113">
        <v>41607</v>
      </c>
      <c r="AF39" s="52">
        <v>2013</v>
      </c>
      <c r="AG39" s="55" t="s">
        <v>512</v>
      </c>
      <c r="AH39" s="56"/>
      <c r="AI39" s="46"/>
      <c r="AJ39" s="101">
        <v>40179</v>
      </c>
      <c r="AK39" s="102">
        <v>2009</v>
      </c>
      <c r="AL39" s="181" t="s">
        <v>370</v>
      </c>
      <c r="AM39" s="104"/>
      <c r="AN39" s="112">
        <v>40513</v>
      </c>
      <c r="AO39" s="102">
        <v>2008</v>
      </c>
      <c r="AP39" s="121" t="s">
        <v>286</v>
      </c>
      <c r="AQ39" s="177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</row>
    <row r="40" spans="1:98" ht="14" thickTop="1" x14ac:dyDescent="0.15">
      <c r="A40" s="58" t="s">
        <v>1009</v>
      </c>
      <c r="E40" s="46"/>
      <c r="F40" s="46"/>
      <c r="I40" s="46"/>
      <c r="J40" s="46"/>
      <c r="K40" s="46"/>
      <c r="L40" s="46"/>
      <c r="M40" s="46"/>
      <c r="N40" s="151" t="s">
        <v>350</v>
      </c>
      <c r="O40" s="152"/>
      <c r="P40" s="46"/>
      <c r="Q40" s="46"/>
      <c r="R40" s="51">
        <v>42736</v>
      </c>
      <c r="S40" s="52">
        <v>2018</v>
      </c>
      <c r="T40" s="53" t="s">
        <v>890</v>
      </c>
      <c r="U40" s="54"/>
      <c r="V40" s="97">
        <v>43449</v>
      </c>
      <c r="W40" s="375">
        <v>2017</v>
      </c>
      <c r="X40" s="376" t="s">
        <v>79</v>
      </c>
      <c r="Y40" s="56"/>
      <c r="Z40" s="46"/>
      <c r="AA40" s="51">
        <v>41456</v>
      </c>
      <c r="AB40" s="52">
        <v>2013</v>
      </c>
      <c r="AC40" s="53" t="s">
        <v>634</v>
      </c>
      <c r="AD40" s="54"/>
      <c r="AE40" s="97">
        <v>41425</v>
      </c>
      <c r="AF40" s="52">
        <v>2013</v>
      </c>
      <c r="AG40" s="55" t="s">
        <v>188</v>
      </c>
      <c r="AH40" s="56"/>
      <c r="AI40" s="46"/>
      <c r="AJ40" s="51">
        <v>40392</v>
      </c>
      <c r="AK40" s="52">
        <v>2008</v>
      </c>
      <c r="AL40" s="53" t="s">
        <v>872</v>
      </c>
      <c r="AM40" s="54"/>
      <c r="AN40" s="97">
        <v>40361</v>
      </c>
      <c r="AO40" s="52">
        <v>2007</v>
      </c>
      <c r="AP40" s="120" t="s">
        <v>879</v>
      </c>
      <c r="AQ40" s="175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</row>
    <row r="41" spans="1:98" x14ac:dyDescent="0.15">
      <c r="A41" s="58" t="s">
        <v>1013</v>
      </c>
      <c r="E41" s="46"/>
      <c r="F41" s="46"/>
      <c r="G41" s="46"/>
      <c r="H41" s="46"/>
      <c r="I41" s="46"/>
      <c r="J41" s="46"/>
      <c r="K41" s="46"/>
      <c r="L41" s="46"/>
      <c r="M41" s="46"/>
      <c r="N41" s="153" t="s">
        <v>346</v>
      </c>
      <c r="O41" s="154"/>
      <c r="P41" s="46"/>
      <c r="Q41" s="46"/>
      <c r="R41" s="51">
        <v>43119</v>
      </c>
      <c r="S41" s="52">
        <v>2018</v>
      </c>
      <c r="T41" s="53" t="s">
        <v>871</v>
      </c>
      <c r="U41" s="54"/>
      <c r="V41" s="97">
        <v>43449</v>
      </c>
      <c r="W41" s="375">
        <v>2017</v>
      </c>
      <c r="X41" s="376" t="s">
        <v>79</v>
      </c>
      <c r="Y41" s="56"/>
      <c r="Z41" s="46"/>
      <c r="AA41" s="51">
        <v>41339</v>
      </c>
      <c r="AB41" s="52">
        <v>2013</v>
      </c>
      <c r="AC41" s="53" t="s">
        <v>671</v>
      </c>
      <c r="AD41" s="54"/>
      <c r="AE41" s="97">
        <v>41311</v>
      </c>
      <c r="AF41" s="52">
        <v>2013</v>
      </c>
      <c r="AG41" s="55" t="s">
        <v>672</v>
      </c>
      <c r="AH41" s="56"/>
      <c r="AI41" s="46"/>
      <c r="AJ41" s="51">
        <v>40391</v>
      </c>
      <c r="AK41" s="120">
        <v>2008</v>
      </c>
      <c r="AL41" s="53" t="s">
        <v>397</v>
      </c>
      <c r="AM41" s="46"/>
      <c r="AN41" s="113">
        <v>40360</v>
      </c>
      <c r="AO41" s="52">
        <v>2007</v>
      </c>
      <c r="AP41" s="120" t="s">
        <v>880</v>
      </c>
      <c r="AQ41" s="175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</row>
    <row r="42" spans="1:98" ht="14" thickBot="1" x14ac:dyDescent="0.2">
      <c r="A42" s="58" t="s">
        <v>1106</v>
      </c>
      <c r="E42" s="46"/>
      <c r="F42" s="46"/>
      <c r="G42" s="46"/>
      <c r="H42" s="46"/>
      <c r="I42" s="46"/>
      <c r="J42" s="46"/>
      <c r="K42" s="46"/>
      <c r="L42" s="46"/>
      <c r="M42" s="46"/>
      <c r="N42" s="155" t="s">
        <v>815</v>
      </c>
      <c r="O42" s="156"/>
      <c r="P42" s="46"/>
      <c r="Q42" s="46"/>
      <c r="R42" s="51">
        <v>42736</v>
      </c>
      <c r="S42" s="52">
        <v>2018</v>
      </c>
      <c r="T42" s="53" t="s">
        <v>404</v>
      </c>
      <c r="U42" s="54"/>
      <c r="V42" s="97">
        <v>43449</v>
      </c>
      <c r="W42" s="375">
        <v>2017</v>
      </c>
      <c r="X42" s="376" t="s">
        <v>79</v>
      </c>
      <c r="Y42" s="56"/>
      <c r="Z42" s="46"/>
      <c r="AA42" s="51">
        <v>41298</v>
      </c>
      <c r="AB42" s="52">
        <v>2013</v>
      </c>
      <c r="AC42" s="53" t="s">
        <v>438</v>
      </c>
      <c r="AD42" s="54"/>
      <c r="AE42" s="97">
        <v>41632</v>
      </c>
      <c r="AF42" s="52">
        <v>2012</v>
      </c>
      <c r="AG42" s="55" t="s">
        <v>439</v>
      </c>
      <c r="AH42" s="56"/>
      <c r="AI42" s="46"/>
      <c r="AJ42" s="182">
        <v>40391</v>
      </c>
      <c r="AK42" s="183">
        <v>2008</v>
      </c>
      <c r="AL42" s="184" t="s">
        <v>396</v>
      </c>
      <c r="AM42" s="185"/>
      <c r="AN42" s="186">
        <v>40360</v>
      </c>
      <c r="AO42" s="183">
        <v>2007</v>
      </c>
      <c r="AP42" s="187" t="s">
        <v>461</v>
      </c>
      <c r="AQ42" s="188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</row>
    <row r="43" spans="1:98" x14ac:dyDescent="0.15">
      <c r="A43" s="58" t="s">
        <v>1206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157" t="s">
        <v>362</v>
      </c>
      <c r="O43" s="158"/>
      <c r="Q43" s="46"/>
      <c r="R43" s="51">
        <v>43132</v>
      </c>
      <c r="S43" s="52">
        <v>2018</v>
      </c>
      <c r="T43" s="46" t="s">
        <v>78</v>
      </c>
      <c r="U43" s="54"/>
      <c r="V43" s="97">
        <v>43449</v>
      </c>
      <c r="W43" s="375">
        <v>2017</v>
      </c>
      <c r="X43" s="376" t="s">
        <v>79</v>
      </c>
      <c r="Y43" s="56"/>
      <c r="Z43" s="46"/>
      <c r="AA43" s="51">
        <v>40938</v>
      </c>
      <c r="AB43" s="52">
        <v>2013</v>
      </c>
      <c r="AC43" s="53" t="s">
        <v>874</v>
      </c>
      <c r="AD43" s="54"/>
      <c r="AE43" s="97">
        <v>41263</v>
      </c>
      <c r="AF43" s="52">
        <v>2012</v>
      </c>
      <c r="AG43" s="55" t="s">
        <v>633</v>
      </c>
      <c r="AH43" s="56"/>
      <c r="AI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</row>
    <row r="44" spans="1:98" ht="14" thickBot="1" x14ac:dyDescent="0.2">
      <c r="A44" s="58" t="s">
        <v>1221</v>
      </c>
      <c r="B44" s="46"/>
      <c r="C44" s="46"/>
      <c r="D44" s="46"/>
      <c r="L44" s="46"/>
      <c r="M44" s="46"/>
      <c r="N44" s="162" t="s">
        <v>530</v>
      </c>
      <c r="O44" s="163"/>
      <c r="P44" s="46"/>
      <c r="Q44" s="46"/>
      <c r="R44" s="101">
        <v>42736</v>
      </c>
      <c r="S44" s="102">
        <v>2018</v>
      </c>
      <c r="T44" s="103" t="s">
        <v>54</v>
      </c>
      <c r="U44" s="104"/>
      <c r="V44" s="112">
        <v>43449</v>
      </c>
      <c r="W44" s="102">
        <v>2017</v>
      </c>
      <c r="X44" s="377" t="s">
        <v>79</v>
      </c>
      <c r="Y44" s="106"/>
      <c r="Z44" s="46"/>
      <c r="AA44" s="51">
        <v>41293</v>
      </c>
      <c r="AB44" s="52">
        <v>2013</v>
      </c>
      <c r="AC44" s="53" t="s">
        <v>648</v>
      </c>
      <c r="AD44" s="54"/>
      <c r="AE44" s="97">
        <v>41625</v>
      </c>
      <c r="AF44" s="52">
        <v>2012</v>
      </c>
      <c r="AG44" s="55" t="s">
        <v>668</v>
      </c>
      <c r="AH44" s="5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</row>
    <row r="45" spans="1:98" ht="14" thickTop="1" x14ac:dyDescent="0.15">
      <c r="A45" s="58" t="s">
        <v>1222</v>
      </c>
      <c r="I45" s="46"/>
      <c r="J45" s="46"/>
      <c r="K45" s="46"/>
      <c r="L45" s="46"/>
      <c r="M45" s="46"/>
      <c r="N45" s="164" t="s">
        <v>510</v>
      </c>
      <c r="O45" s="165"/>
      <c r="P45" s="46"/>
      <c r="Q45" s="46"/>
      <c r="R45" s="51">
        <v>42736</v>
      </c>
      <c r="S45" s="52">
        <v>2017</v>
      </c>
      <c r="T45" s="53" t="s">
        <v>872</v>
      </c>
      <c r="U45" s="54"/>
      <c r="V45" s="97">
        <v>43070</v>
      </c>
      <c r="W45" s="52">
        <v>2016</v>
      </c>
      <c r="X45" s="55" t="s">
        <v>113</v>
      </c>
      <c r="Y45" s="56"/>
      <c r="Z45" s="46"/>
      <c r="AA45" s="51">
        <v>40919</v>
      </c>
      <c r="AB45" s="52">
        <v>2013</v>
      </c>
      <c r="AC45" s="53" t="s">
        <v>796</v>
      </c>
      <c r="AD45" s="54"/>
      <c r="AE45" s="97">
        <v>41254</v>
      </c>
      <c r="AF45" s="52">
        <v>2012</v>
      </c>
      <c r="AG45" s="55" t="s">
        <v>873</v>
      </c>
      <c r="AH45" s="5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</row>
    <row r="46" spans="1:98" ht="14" thickBot="1" x14ac:dyDescent="0.2">
      <c r="A46" s="58" t="s">
        <v>1242</v>
      </c>
      <c r="I46" s="46"/>
      <c r="J46" s="46"/>
      <c r="K46" s="46"/>
      <c r="L46"/>
      <c r="M46" s="46"/>
      <c r="N46" s="166" t="s">
        <v>599</v>
      </c>
      <c r="O46" s="167"/>
      <c r="P46" s="46"/>
      <c r="Q46" s="46"/>
      <c r="R46" s="51">
        <v>42736</v>
      </c>
      <c r="S46" s="52">
        <v>2017</v>
      </c>
      <c r="T46" s="53" t="s">
        <v>200</v>
      </c>
      <c r="U46" s="54"/>
      <c r="V46" s="97">
        <v>43070</v>
      </c>
      <c r="W46" s="52">
        <v>2016</v>
      </c>
      <c r="X46" s="55" t="s">
        <v>113</v>
      </c>
      <c r="Y46" s="56"/>
      <c r="Z46" s="46"/>
      <c r="AA46" s="101">
        <v>40909</v>
      </c>
      <c r="AB46" s="102">
        <v>2013</v>
      </c>
      <c r="AC46" s="114" t="s">
        <v>852</v>
      </c>
      <c r="AD46" s="104"/>
      <c r="AE46" s="112">
        <v>41243</v>
      </c>
      <c r="AF46" s="102">
        <v>2012</v>
      </c>
      <c r="AG46" s="121" t="s">
        <v>795</v>
      </c>
      <c r="AH46" s="10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</row>
    <row r="47" spans="1:98" ht="15" thickTop="1" thickBot="1" x14ac:dyDescent="0.2">
      <c r="A47" s="58" t="s">
        <v>1250</v>
      </c>
      <c r="I47" s="46"/>
      <c r="J47" s="46"/>
      <c r="K47" s="46"/>
      <c r="L47"/>
      <c r="M47" s="46"/>
      <c r="N47" s="173" t="s">
        <v>303</v>
      </c>
      <c r="O47" s="174"/>
      <c r="P47" s="46"/>
      <c r="Q47" s="46"/>
      <c r="R47" s="51">
        <v>42736</v>
      </c>
      <c r="S47" s="52">
        <v>2017</v>
      </c>
      <c r="T47" s="53" t="s">
        <v>114</v>
      </c>
      <c r="U47" s="54"/>
      <c r="V47" s="97">
        <v>43070</v>
      </c>
      <c r="W47" s="52">
        <v>2016</v>
      </c>
      <c r="X47" s="55" t="s">
        <v>113</v>
      </c>
      <c r="Y47" s="56"/>
      <c r="Z47" s="46"/>
      <c r="AA47" s="51">
        <v>41122</v>
      </c>
      <c r="AB47" s="52">
        <v>2012</v>
      </c>
      <c r="AC47" s="46" t="s">
        <v>431</v>
      </c>
      <c r="AD47" s="54"/>
      <c r="AE47" s="97">
        <v>41089</v>
      </c>
      <c r="AF47" s="52">
        <v>2012</v>
      </c>
      <c r="AG47" s="120" t="s">
        <v>674</v>
      </c>
      <c r="AH47" s="5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</row>
    <row r="48" spans="1:98" ht="14" thickBot="1" x14ac:dyDescent="0.2">
      <c r="A48" s="46" t="s">
        <v>112</v>
      </c>
      <c r="B48" s="46"/>
      <c r="I48" s="46"/>
      <c r="J48" s="46"/>
      <c r="K48" s="46"/>
      <c r="L48"/>
      <c r="M48" s="46"/>
      <c r="N48" s="46"/>
      <c r="O48" s="46"/>
      <c r="P48" s="46"/>
      <c r="Q48" s="46"/>
      <c r="R48" s="51">
        <v>42736</v>
      </c>
      <c r="S48" s="52">
        <v>2017</v>
      </c>
      <c r="T48" s="53" t="s">
        <v>886</v>
      </c>
      <c r="U48" s="54"/>
      <c r="V48" s="97">
        <v>43070</v>
      </c>
      <c r="W48" s="52">
        <v>2016</v>
      </c>
      <c r="X48" s="55" t="s">
        <v>113</v>
      </c>
      <c r="Y48" s="56"/>
      <c r="Z48" s="46"/>
      <c r="AA48" s="51">
        <v>41120</v>
      </c>
      <c r="AB48" s="52">
        <v>2012</v>
      </c>
      <c r="AC48" s="46" t="s">
        <v>849</v>
      </c>
      <c r="AD48" s="54"/>
      <c r="AE48" s="97">
        <v>41089</v>
      </c>
      <c r="AF48" s="52">
        <v>2012</v>
      </c>
      <c r="AG48" s="120" t="s">
        <v>229</v>
      </c>
      <c r="AH48" s="5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</row>
    <row r="49" spans="1:98" x14ac:dyDescent="0.15">
      <c r="A49" s="45"/>
      <c r="B49" s="46"/>
      <c r="C49" s="46"/>
      <c r="D49" s="46"/>
      <c r="E49" s="46"/>
      <c r="F49" s="46"/>
      <c r="G49" s="46"/>
      <c r="I49" s="46"/>
      <c r="J49" s="46"/>
      <c r="K49" s="46"/>
      <c r="L49"/>
      <c r="M49" s="46"/>
      <c r="N49" s="176" t="s">
        <v>164</v>
      </c>
      <c r="O49" s="140"/>
      <c r="P49" s="46"/>
      <c r="Q49" s="46"/>
      <c r="R49" s="51">
        <v>42736</v>
      </c>
      <c r="S49" s="52">
        <v>2017</v>
      </c>
      <c r="T49" s="53" t="s">
        <v>375</v>
      </c>
      <c r="U49" s="54"/>
      <c r="V49" s="97">
        <v>43070</v>
      </c>
      <c r="W49" s="52">
        <v>2016</v>
      </c>
      <c r="X49" s="55" t="s">
        <v>113</v>
      </c>
      <c r="Y49" s="56"/>
      <c r="Z49" s="46"/>
      <c r="AA49" s="51">
        <v>41122</v>
      </c>
      <c r="AB49" s="52">
        <v>2012</v>
      </c>
      <c r="AC49" s="46" t="s">
        <v>738</v>
      </c>
      <c r="AD49" s="54"/>
      <c r="AE49" s="97">
        <v>41089</v>
      </c>
      <c r="AF49" s="52">
        <v>2012</v>
      </c>
      <c r="AG49" s="120" t="s">
        <v>712</v>
      </c>
      <c r="AH49" s="5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</row>
    <row r="50" spans="1:98" x14ac:dyDescent="0.15">
      <c r="A50" s="45" t="s">
        <v>591</v>
      </c>
      <c r="B50" s="46"/>
      <c r="C50" s="46"/>
      <c r="D50" s="46"/>
      <c r="E50" s="46"/>
      <c r="F50" s="46"/>
      <c r="G50" s="46"/>
      <c r="I50" s="46"/>
      <c r="J50" s="46"/>
      <c r="K50" s="46"/>
      <c r="L50"/>
      <c r="M50" s="46"/>
      <c r="N50" s="413" t="s">
        <v>872</v>
      </c>
      <c r="O50" s="56"/>
      <c r="P50" s="46"/>
      <c r="Q50" s="46"/>
      <c r="R50" s="51">
        <v>42736</v>
      </c>
      <c r="S50" s="52">
        <v>2017</v>
      </c>
      <c r="T50" s="53" t="s">
        <v>327</v>
      </c>
      <c r="U50" s="54"/>
      <c r="V50" s="97">
        <v>43070</v>
      </c>
      <c r="W50" s="52">
        <v>2016</v>
      </c>
      <c r="X50" s="55" t="s">
        <v>113</v>
      </c>
      <c r="Y50" s="56"/>
      <c r="Z50" s="46"/>
      <c r="AA50" s="51">
        <v>41091</v>
      </c>
      <c r="AB50" s="52">
        <v>2012</v>
      </c>
      <c r="AC50" s="46" t="s">
        <v>606</v>
      </c>
      <c r="AD50" s="54"/>
      <c r="AE50" s="97">
        <v>41061</v>
      </c>
      <c r="AF50" s="52">
        <v>2012</v>
      </c>
      <c r="AG50" s="120" t="s">
        <v>607</v>
      </c>
      <c r="AH50" s="5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</row>
    <row r="51" spans="1:98" x14ac:dyDescent="0.15">
      <c r="A51" s="130" t="s">
        <v>1243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/>
      <c r="M51" s="46"/>
      <c r="N51" s="413" t="s">
        <v>884</v>
      </c>
      <c r="O51" s="56"/>
      <c r="P51" s="46"/>
      <c r="Q51" s="46"/>
      <c r="R51" s="51">
        <v>42736</v>
      </c>
      <c r="S51" s="52">
        <v>2017</v>
      </c>
      <c r="T51" s="53" t="s">
        <v>115</v>
      </c>
      <c r="U51" s="54"/>
      <c r="V51" s="97">
        <v>43070</v>
      </c>
      <c r="W51" s="52">
        <v>2016</v>
      </c>
      <c r="X51" s="55" t="s">
        <v>113</v>
      </c>
      <c r="Y51" s="56"/>
      <c r="Z51" s="46"/>
      <c r="AA51" s="51">
        <v>41091</v>
      </c>
      <c r="AB51" s="52">
        <v>2012</v>
      </c>
      <c r="AC51" s="46" t="s">
        <v>580</v>
      </c>
      <c r="AD51" s="54"/>
      <c r="AE51" s="97">
        <v>41061</v>
      </c>
      <c r="AF51" s="52">
        <v>2012</v>
      </c>
      <c r="AG51" s="120" t="s">
        <v>811</v>
      </c>
      <c r="AH51" s="5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</row>
    <row r="52" spans="1:98" x14ac:dyDescent="0.15">
      <c r="A52" s="46" t="s">
        <v>835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/>
      <c r="M52" s="46"/>
      <c r="N52" s="413" t="s">
        <v>886</v>
      </c>
      <c r="O52" s="56"/>
      <c r="P52" s="46"/>
      <c r="Q52" s="46"/>
      <c r="R52" s="51">
        <v>42736</v>
      </c>
      <c r="S52" s="52">
        <v>2017</v>
      </c>
      <c r="T52" s="53" t="s">
        <v>116</v>
      </c>
      <c r="U52" s="54"/>
      <c r="V52" s="97">
        <v>43070</v>
      </c>
      <c r="W52" s="52">
        <v>2016</v>
      </c>
      <c r="X52" s="55" t="s">
        <v>113</v>
      </c>
      <c r="Y52" s="56"/>
      <c r="Z52" s="46"/>
      <c r="AA52" s="51">
        <v>41091</v>
      </c>
      <c r="AB52" s="52">
        <v>2012</v>
      </c>
      <c r="AC52" s="46" t="s">
        <v>168</v>
      </c>
      <c r="AD52" s="54"/>
      <c r="AE52" s="97">
        <v>41061</v>
      </c>
      <c r="AF52" s="52">
        <v>2012</v>
      </c>
      <c r="AG52" s="120" t="s">
        <v>812</v>
      </c>
      <c r="AH52" s="5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</row>
    <row r="53" spans="1:98" ht="14" thickBot="1" x14ac:dyDescent="0.2">
      <c r="A53" s="46" t="s">
        <v>271</v>
      </c>
      <c r="B53" s="46"/>
      <c r="C53" s="46"/>
      <c r="D53" s="46"/>
      <c r="E53" s="46"/>
      <c r="F53" s="46"/>
      <c r="G53" s="46"/>
      <c r="H53" s="374"/>
      <c r="I53" s="46"/>
      <c r="J53" s="46"/>
      <c r="K53" s="46"/>
      <c r="L53"/>
      <c r="M53" s="46"/>
      <c r="N53" s="413" t="s">
        <v>887</v>
      </c>
      <c r="O53" s="56"/>
      <c r="P53" s="46"/>
      <c r="Q53" s="46"/>
      <c r="R53" s="51">
        <v>42736</v>
      </c>
      <c r="S53" s="52">
        <v>2017</v>
      </c>
      <c r="T53" s="53" t="s">
        <v>396</v>
      </c>
      <c r="U53" s="54"/>
      <c r="V53" s="97">
        <v>43070</v>
      </c>
      <c r="W53" s="52">
        <v>2016</v>
      </c>
      <c r="X53" s="55" t="s">
        <v>113</v>
      </c>
      <c r="Y53" s="56"/>
      <c r="Z53" s="46"/>
      <c r="AA53" s="101">
        <v>41091</v>
      </c>
      <c r="AB53" s="102">
        <v>2012</v>
      </c>
      <c r="AC53" s="114" t="s">
        <v>634</v>
      </c>
      <c r="AD53" s="104"/>
      <c r="AE53" s="112">
        <v>41060</v>
      </c>
      <c r="AF53" s="102">
        <v>2012</v>
      </c>
      <c r="AG53" s="121" t="s">
        <v>226</v>
      </c>
      <c r="AH53" s="10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</row>
    <row r="54" spans="1:98" ht="14" thickTop="1" x14ac:dyDescent="0.15">
      <c r="A54" s="46" t="s">
        <v>853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/>
      <c r="M54" s="46"/>
      <c r="N54" s="413" t="s">
        <v>888</v>
      </c>
      <c r="O54" s="56"/>
      <c r="P54" s="46"/>
      <c r="Q54" s="46"/>
      <c r="R54" s="51">
        <v>42736</v>
      </c>
      <c r="S54" s="52">
        <v>2017</v>
      </c>
      <c r="T54" s="53" t="s">
        <v>117</v>
      </c>
      <c r="U54" s="54"/>
      <c r="V54" s="97">
        <v>43070</v>
      </c>
      <c r="W54" s="52">
        <v>2016</v>
      </c>
      <c r="X54" s="55" t="s">
        <v>113</v>
      </c>
      <c r="Y54" s="56"/>
      <c r="Z54" s="46"/>
      <c r="AA54" s="51">
        <v>40544</v>
      </c>
      <c r="AB54" s="52">
        <v>2012</v>
      </c>
      <c r="AC54" s="46" t="s">
        <v>83</v>
      </c>
      <c r="AD54" s="54"/>
      <c r="AE54" s="97">
        <v>41272</v>
      </c>
      <c r="AF54" s="52">
        <v>2011</v>
      </c>
      <c r="AG54" s="120" t="s">
        <v>82</v>
      </c>
      <c r="AH54" s="5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</row>
    <row r="55" spans="1:98" x14ac:dyDescent="0.15">
      <c r="A55" s="130" t="s">
        <v>1010</v>
      </c>
      <c r="B55" s="46"/>
      <c r="C55" s="46"/>
      <c r="D55" s="46"/>
      <c r="E55" s="46"/>
      <c r="F55" s="46"/>
      <c r="G55" s="46"/>
      <c r="H55" s="412"/>
      <c r="I55" s="46"/>
      <c r="J55" s="46"/>
      <c r="K55" s="46"/>
      <c r="L55"/>
      <c r="M55" s="46"/>
      <c r="N55" s="413" t="s">
        <v>348</v>
      </c>
      <c r="O55" s="56"/>
      <c r="P55" s="46"/>
      <c r="Q55" s="46"/>
      <c r="R55" s="51">
        <v>42736</v>
      </c>
      <c r="S55" s="52">
        <v>2017</v>
      </c>
      <c r="T55" s="53" t="s">
        <v>118</v>
      </c>
      <c r="U55" s="54"/>
      <c r="V55" s="97">
        <v>43070</v>
      </c>
      <c r="W55" s="52">
        <v>2016</v>
      </c>
      <c r="X55" s="55" t="s">
        <v>113</v>
      </c>
      <c r="Y55" s="56"/>
      <c r="Z55" s="46"/>
      <c r="AA55" s="51">
        <v>40940</v>
      </c>
      <c r="AB55" s="52">
        <v>2012</v>
      </c>
      <c r="AC55" s="46" t="s">
        <v>714</v>
      </c>
      <c r="AD55" s="54"/>
      <c r="AE55" s="97">
        <v>41272</v>
      </c>
      <c r="AF55" s="52">
        <v>2011</v>
      </c>
      <c r="AG55" s="120" t="s">
        <v>82</v>
      </c>
      <c r="AH55" s="5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</row>
    <row r="56" spans="1:98" ht="14" thickBot="1" x14ac:dyDescent="0.2">
      <c r="A56" s="46" t="s">
        <v>640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/>
      <c r="M56" s="46"/>
      <c r="N56" s="413" t="s">
        <v>889</v>
      </c>
      <c r="O56" s="56"/>
      <c r="P56" s="46"/>
      <c r="Q56" s="46"/>
      <c r="R56" s="101">
        <v>42527</v>
      </c>
      <c r="S56" s="102">
        <v>2016</v>
      </c>
      <c r="T56" s="103" t="s">
        <v>881</v>
      </c>
      <c r="U56" s="104"/>
      <c r="V56" s="112">
        <v>42496</v>
      </c>
      <c r="W56" s="102">
        <v>2016</v>
      </c>
      <c r="X56" s="105" t="s">
        <v>882</v>
      </c>
      <c r="Y56" s="106"/>
      <c r="Z56" s="46"/>
      <c r="AA56" s="51">
        <v>40544</v>
      </c>
      <c r="AB56" s="52">
        <v>2012</v>
      </c>
      <c r="AC56" s="46" t="s">
        <v>90</v>
      </c>
      <c r="AD56" s="54"/>
      <c r="AE56" s="97">
        <v>40878</v>
      </c>
      <c r="AF56" s="52">
        <v>2011</v>
      </c>
      <c r="AG56" s="120" t="s">
        <v>459</v>
      </c>
      <c r="AH56" s="5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</row>
    <row r="57" spans="1:98" ht="14" thickTop="1" x14ac:dyDescent="0.15">
      <c r="A57" s="46" t="s">
        <v>446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/>
      <c r="M57" s="46"/>
      <c r="N57" s="413" t="s">
        <v>890</v>
      </c>
      <c r="O57" s="56"/>
      <c r="P57" s="374"/>
      <c r="Q57" s="46"/>
      <c r="R57" s="51">
        <v>42407</v>
      </c>
      <c r="S57" s="52">
        <v>2016</v>
      </c>
      <c r="T57" s="46" t="s">
        <v>433</v>
      </c>
      <c r="U57" s="54"/>
      <c r="V57" s="97">
        <v>42711</v>
      </c>
      <c r="W57" s="52">
        <v>2015</v>
      </c>
      <c r="X57" s="120" t="s">
        <v>146</v>
      </c>
      <c r="Y57" s="56"/>
      <c r="Z57" s="46"/>
      <c r="AA57" s="51">
        <v>40544</v>
      </c>
      <c r="AB57" s="52">
        <v>2012</v>
      </c>
      <c r="AC57" s="46" t="s">
        <v>826</v>
      </c>
      <c r="AD57" s="54"/>
      <c r="AE57" s="97">
        <v>40878</v>
      </c>
      <c r="AF57" s="52">
        <v>2011</v>
      </c>
      <c r="AG57" s="120" t="s">
        <v>459</v>
      </c>
      <c r="AH57" s="5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</row>
    <row r="58" spans="1:98" x14ac:dyDescent="0.15">
      <c r="A58" s="46" t="s">
        <v>1011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/>
      <c r="M58" s="46"/>
      <c r="N58" s="413" t="s">
        <v>871</v>
      </c>
      <c r="O58" s="56"/>
      <c r="P58" s="374"/>
      <c r="Q58" s="46"/>
      <c r="R58" s="51">
        <v>42430</v>
      </c>
      <c r="S58" s="52">
        <v>2016</v>
      </c>
      <c r="T58" s="46" t="s">
        <v>380</v>
      </c>
      <c r="U58" s="54"/>
      <c r="V58" s="97">
        <v>42735</v>
      </c>
      <c r="W58" s="52">
        <v>2015</v>
      </c>
      <c r="X58" s="120" t="s">
        <v>300</v>
      </c>
      <c r="Y58" s="56"/>
      <c r="Z58" s="46"/>
      <c r="AA58" s="51">
        <v>40544</v>
      </c>
      <c r="AB58" s="52">
        <v>2012</v>
      </c>
      <c r="AC58" s="46" t="s">
        <v>236</v>
      </c>
      <c r="AD58" s="54"/>
      <c r="AE58" s="97">
        <v>40878</v>
      </c>
      <c r="AF58" s="52">
        <v>2011</v>
      </c>
      <c r="AG58" s="120" t="s">
        <v>822</v>
      </c>
      <c r="AH58" s="5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</row>
    <row r="59" spans="1:98" ht="14" thickBot="1" x14ac:dyDescent="0.2">
      <c r="A59" s="46" t="s">
        <v>222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/>
      <c r="M59" s="46"/>
      <c r="N59" s="413" t="s">
        <v>404</v>
      </c>
      <c r="O59" s="56"/>
      <c r="P59" s="374"/>
      <c r="Q59" s="46"/>
      <c r="R59" s="51">
        <v>42430</v>
      </c>
      <c r="S59" s="52">
        <v>2016</v>
      </c>
      <c r="T59" s="46" t="s">
        <v>83</v>
      </c>
      <c r="U59" s="54"/>
      <c r="V59" s="97">
        <v>42396</v>
      </c>
      <c r="W59" s="52">
        <v>2016</v>
      </c>
      <c r="X59" s="120" t="s">
        <v>300</v>
      </c>
      <c r="Y59" s="56"/>
      <c r="Z59" s="46"/>
      <c r="AA59" s="101">
        <v>40544</v>
      </c>
      <c r="AB59" s="121">
        <v>2012</v>
      </c>
      <c r="AC59" s="103" t="s">
        <v>458</v>
      </c>
      <c r="AD59" s="104"/>
      <c r="AE59" s="112">
        <v>40878</v>
      </c>
      <c r="AF59" s="121">
        <v>2011</v>
      </c>
      <c r="AG59" s="105" t="s">
        <v>822</v>
      </c>
      <c r="AH59" s="10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</row>
    <row r="60" spans="1:98" ht="14" thickTop="1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/>
      <c r="M60" s="46"/>
      <c r="N60" s="413" t="s">
        <v>78</v>
      </c>
      <c r="O60" s="56"/>
      <c r="P60" s="374"/>
      <c r="Q60" s="46"/>
      <c r="R60" s="51">
        <v>42401</v>
      </c>
      <c r="S60" s="52">
        <v>2016</v>
      </c>
      <c r="T60" s="46" t="s">
        <v>383</v>
      </c>
      <c r="U60" s="54"/>
      <c r="V60" s="97">
        <v>42728</v>
      </c>
      <c r="W60" s="52">
        <v>2015</v>
      </c>
      <c r="X60" s="120" t="s">
        <v>301</v>
      </c>
      <c r="Y60" s="56"/>
      <c r="Z60" s="46"/>
      <c r="AA60" s="51">
        <v>40724</v>
      </c>
      <c r="AB60" s="52">
        <v>2011</v>
      </c>
      <c r="AC60" s="53" t="s">
        <v>370</v>
      </c>
      <c r="AD60" s="54"/>
      <c r="AE60" s="97">
        <v>40754</v>
      </c>
      <c r="AF60" s="52">
        <v>2011</v>
      </c>
      <c r="AG60" s="120" t="s">
        <v>650</v>
      </c>
      <c r="AH60" s="5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</row>
    <row r="61" spans="1:98" x14ac:dyDescent="0.15">
      <c r="A61" s="46" t="s">
        <v>854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13" t="s">
        <v>2</v>
      </c>
      <c r="O61" s="56"/>
      <c r="P61" s="46"/>
      <c r="Q61" s="46"/>
      <c r="R61" s="51">
        <v>42401</v>
      </c>
      <c r="S61" s="52">
        <v>2016</v>
      </c>
      <c r="T61" s="46" t="s">
        <v>852</v>
      </c>
      <c r="U61" s="54"/>
      <c r="V61" s="97">
        <v>42734</v>
      </c>
      <c r="W61" s="52">
        <v>2015</v>
      </c>
      <c r="X61" s="120" t="s">
        <v>668</v>
      </c>
      <c r="Y61" s="56"/>
      <c r="Z61" s="46"/>
      <c r="AA61" s="51">
        <v>40695</v>
      </c>
      <c r="AB61" s="52">
        <v>2011</v>
      </c>
      <c r="AC61" s="53" t="s">
        <v>396</v>
      </c>
      <c r="AD61" s="54"/>
      <c r="AE61" s="113">
        <v>40725</v>
      </c>
      <c r="AF61" s="52">
        <v>2011</v>
      </c>
      <c r="AG61" s="120" t="s">
        <v>649</v>
      </c>
      <c r="AH61" s="175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</row>
    <row r="62" spans="1:98" ht="14" thickBot="1" x14ac:dyDescent="0.2">
      <c r="A62" s="46" t="s">
        <v>585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13" t="s">
        <v>4</v>
      </c>
      <c r="O62" s="414"/>
      <c r="P62" s="46"/>
      <c r="Q62" s="46"/>
      <c r="R62" s="51">
        <v>42401</v>
      </c>
      <c r="S62" s="52">
        <v>2016</v>
      </c>
      <c r="T62" s="46" t="s">
        <v>236</v>
      </c>
      <c r="U62" s="54"/>
      <c r="V62" s="97">
        <v>42727</v>
      </c>
      <c r="W62" s="52">
        <v>2015</v>
      </c>
      <c r="X62" s="120" t="s">
        <v>145</v>
      </c>
      <c r="Y62" s="56"/>
      <c r="Z62" s="46"/>
      <c r="AA62" s="101">
        <v>40210</v>
      </c>
      <c r="AB62" s="102">
        <v>2011</v>
      </c>
      <c r="AC62" s="103" t="s">
        <v>126</v>
      </c>
      <c r="AD62" s="104"/>
      <c r="AE62" s="112">
        <v>40542</v>
      </c>
      <c r="AF62" s="102">
        <v>2010</v>
      </c>
      <c r="AG62" s="121" t="s">
        <v>484</v>
      </c>
      <c r="AH62" s="10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</row>
    <row r="63" spans="1:98" ht="15" thickTop="1" thickBot="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15" t="s">
        <v>1028</v>
      </c>
      <c r="O63" s="416"/>
      <c r="P63" s="46"/>
      <c r="Q63" s="46"/>
      <c r="R63" s="51">
        <v>42393</v>
      </c>
      <c r="S63" s="52">
        <v>2016</v>
      </c>
      <c r="T63" s="46" t="s">
        <v>634</v>
      </c>
      <c r="U63" s="54"/>
      <c r="V63" s="97">
        <v>42727</v>
      </c>
      <c r="W63" s="52">
        <v>2015</v>
      </c>
      <c r="X63" s="120" t="s">
        <v>873</v>
      </c>
      <c r="Y63" s="56"/>
      <c r="Z63" s="46"/>
      <c r="AA63" s="51">
        <v>40210</v>
      </c>
      <c r="AB63" s="52">
        <v>2011</v>
      </c>
      <c r="AC63" s="53" t="s">
        <v>370</v>
      </c>
      <c r="AD63" s="54"/>
      <c r="AE63" s="97">
        <v>40542</v>
      </c>
      <c r="AF63" s="52">
        <v>2010</v>
      </c>
      <c r="AG63" s="120" t="s">
        <v>577</v>
      </c>
      <c r="AH63" s="5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</row>
    <row r="64" spans="1:98" s="46" customFormat="1" ht="14" thickBot="1" x14ac:dyDescent="0.2">
      <c r="A64" s="46" t="s">
        <v>476</v>
      </c>
      <c r="R64" s="51">
        <v>42387</v>
      </c>
      <c r="S64" s="52">
        <v>2016</v>
      </c>
      <c r="T64" s="46" t="s">
        <v>458</v>
      </c>
      <c r="U64" s="54"/>
      <c r="V64" s="97">
        <v>42722</v>
      </c>
      <c r="W64" s="52">
        <v>2015</v>
      </c>
      <c r="X64" s="120" t="s">
        <v>144</v>
      </c>
      <c r="Y64" s="56"/>
      <c r="AA64" s="51">
        <v>40209</v>
      </c>
      <c r="AB64" s="52">
        <v>2011</v>
      </c>
      <c r="AC64" s="53" t="s">
        <v>327</v>
      </c>
      <c r="AD64" s="54"/>
      <c r="AE64" s="97">
        <v>40541</v>
      </c>
      <c r="AF64" s="52">
        <v>2010</v>
      </c>
      <c r="AG64" s="120" t="s">
        <v>578</v>
      </c>
      <c r="AH64" s="56"/>
    </row>
    <row r="65" spans="1:98" s="46" customFormat="1" ht="14" thickBot="1" x14ac:dyDescent="0.2">
      <c r="A65" s="46" t="s">
        <v>230</v>
      </c>
      <c r="N65" s="176" t="s">
        <v>728</v>
      </c>
      <c r="O65" s="140"/>
      <c r="R65" s="182">
        <v>42370</v>
      </c>
      <c r="S65" s="183">
        <v>2016</v>
      </c>
      <c r="T65" s="160" t="s">
        <v>881</v>
      </c>
      <c r="U65" s="185"/>
      <c r="V65" s="186">
        <v>42720</v>
      </c>
      <c r="W65" s="183">
        <v>2015</v>
      </c>
      <c r="X65" s="187" t="s">
        <v>143</v>
      </c>
      <c r="Y65" s="161"/>
      <c r="AA65" s="51">
        <v>40201</v>
      </c>
      <c r="AB65" s="52">
        <v>2011</v>
      </c>
      <c r="AC65" s="53" t="s">
        <v>397</v>
      </c>
      <c r="AD65" s="54"/>
      <c r="AE65" s="97">
        <v>40525</v>
      </c>
      <c r="AF65" s="52">
        <v>2010</v>
      </c>
      <c r="AG65" s="120" t="s">
        <v>579</v>
      </c>
      <c r="AH65" s="56"/>
    </row>
    <row r="66" spans="1:98" s="46" customFormat="1" x14ac:dyDescent="0.15">
      <c r="N66" s="129" t="s">
        <v>904</v>
      </c>
      <c r="O66" s="56"/>
      <c r="AA66" s="51">
        <v>40179</v>
      </c>
      <c r="AB66" s="52">
        <v>2011</v>
      </c>
      <c r="AC66" s="53" t="s">
        <v>872</v>
      </c>
      <c r="AD66" s="54"/>
      <c r="AE66" s="97">
        <v>40878</v>
      </c>
      <c r="AF66" s="52">
        <v>2010</v>
      </c>
      <c r="AG66" s="120" t="s">
        <v>859</v>
      </c>
      <c r="AH66" s="56"/>
    </row>
    <row r="67" spans="1:98" s="46" customFormat="1" x14ac:dyDescent="0.15">
      <c r="N67" s="129" t="s">
        <v>905</v>
      </c>
      <c r="O67" s="56"/>
      <c r="AA67" s="51">
        <v>40179</v>
      </c>
      <c r="AB67" s="52">
        <v>2011</v>
      </c>
      <c r="AC67" s="53" t="s">
        <v>348</v>
      </c>
      <c r="AD67" s="54"/>
      <c r="AE67" s="97">
        <v>40513</v>
      </c>
      <c r="AF67" s="52">
        <v>2010</v>
      </c>
      <c r="AG67" s="120" t="s">
        <v>139</v>
      </c>
      <c r="AH67" s="56"/>
    </row>
    <row r="68" spans="1:98" s="46" customFormat="1" ht="14" thickBot="1" x14ac:dyDescent="0.2">
      <c r="N68" s="179" t="s">
        <v>295</v>
      </c>
      <c r="O68" s="161"/>
      <c r="AA68" s="182">
        <v>40179</v>
      </c>
      <c r="AB68" s="183">
        <v>2011</v>
      </c>
      <c r="AC68" s="184" t="s">
        <v>396</v>
      </c>
      <c r="AD68" s="185"/>
      <c r="AE68" s="186">
        <v>40513</v>
      </c>
      <c r="AF68" s="183">
        <v>2010</v>
      </c>
      <c r="AG68" s="187" t="s">
        <v>194</v>
      </c>
      <c r="AH68" s="161"/>
    </row>
    <row r="69" spans="1:98" s="46" customFormat="1" x14ac:dyDescent="0.15"/>
    <row r="70" spans="1:98" s="46" customFormat="1" x14ac:dyDescent="0.15"/>
    <row r="71" spans="1:98" s="46" customFormat="1" x14ac:dyDescent="0.15"/>
    <row r="72" spans="1:98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</row>
    <row r="73" spans="1:98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</row>
    <row r="74" spans="1:98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374"/>
      <c r="S74" s="374"/>
      <c r="T74" s="374"/>
      <c r="U74" s="374"/>
      <c r="V74" s="374"/>
      <c r="W74" s="374"/>
      <c r="X74" s="374"/>
      <c r="Y74" s="374"/>
      <c r="Z74" s="374"/>
      <c r="AA74" s="374"/>
      <c r="AB74" s="374"/>
      <c r="AC74" s="374"/>
      <c r="AD74" s="374"/>
      <c r="AE74" s="374"/>
      <c r="AF74" s="374"/>
      <c r="AG74" s="374"/>
      <c r="AH74" s="374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</row>
    <row r="75" spans="1:98" x14ac:dyDescent="0.1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374"/>
      <c r="S75" s="374"/>
      <c r="T75" s="374"/>
      <c r="U75" s="374"/>
      <c r="V75" s="374"/>
      <c r="W75" s="374"/>
      <c r="X75" s="374"/>
      <c r="Y75" s="374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</row>
    <row r="76" spans="1:98" x14ac:dyDescent="0.1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374"/>
      <c r="S76" s="374"/>
      <c r="T76" s="374"/>
      <c r="U76" s="374"/>
      <c r="V76" s="374"/>
      <c r="W76" s="374"/>
      <c r="X76" s="374"/>
      <c r="Y76" s="374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</row>
    <row r="77" spans="1:98" x14ac:dyDescent="0.15">
      <c r="A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</row>
    <row r="78" spans="1:98" x14ac:dyDescent="0.1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</row>
    <row r="79" spans="1:98" x14ac:dyDescent="0.1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</row>
    <row r="80" spans="1:98" x14ac:dyDescent="0.1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</row>
    <row r="81" spans="1:98" x14ac:dyDescent="0.1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</row>
    <row r="82" spans="1:98" x14ac:dyDescent="0.1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</row>
    <row r="83" spans="1:98" x14ac:dyDescent="0.1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</row>
    <row r="84" spans="1:98" x14ac:dyDescent="0.1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</row>
    <row r="85" spans="1:98" x14ac:dyDescent="0.1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</row>
    <row r="86" spans="1:98" x14ac:dyDescent="0.1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</row>
    <row r="87" spans="1:98" x14ac:dyDescent="0.1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</row>
    <row r="88" spans="1:98" x14ac:dyDescent="0.1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</row>
    <row r="89" spans="1:98" x14ac:dyDescent="0.1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</row>
    <row r="90" spans="1:98" x14ac:dyDescent="0.1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</row>
    <row r="91" spans="1:98" x14ac:dyDescent="0.1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</row>
    <row r="92" spans="1:98" x14ac:dyDescent="0.1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</row>
    <row r="93" spans="1:98" x14ac:dyDescent="0.1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</row>
    <row r="94" spans="1:98" x14ac:dyDescent="0.1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</row>
    <row r="95" spans="1:98" x14ac:dyDescent="0.1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</row>
    <row r="96" spans="1:98" x14ac:dyDescent="0.1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</row>
    <row r="97" spans="1:98" x14ac:dyDescent="0.1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</row>
    <row r="98" spans="1:98" x14ac:dyDescent="0.15"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</row>
    <row r="99" spans="1:98" x14ac:dyDescent="0.1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</row>
    <row r="100" spans="1:98" x14ac:dyDescent="0.1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</row>
    <row r="101" spans="1:98" x14ac:dyDescent="0.1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</row>
    <row r="102" spans="1:98" x14ac:dyDescent="0.1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</row>
    <row r="103" spans="1:98" x14ac:dyDescent="0.1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</row>
    <row r="104" spans="1:98" x14ac:dyDescent="0.1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</row>
    <row r="105" spans="1:98" x14ac:dyDescent="0.1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</row>
    <row r="106" spans="1:98" x14ac:dyDescent="0.1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</row>
    <row r="107" spans="1:98" x14ac:dyDescent="0.1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</row>
    <row r="108" spans="1:98" x14ac:dyDescent="0.1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</row>
    <row r="109" spans="1:98" x14ac:dyDescent="0.1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</row>
    <row r="110" spans="1:98" x14ac:dyDescent="0.1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</row>
    <row r="111" spans="1:98" x14ac:dyDescent="0.1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</row>
    <row r="112" spans="1:98" x14ac:dyDescent="0.1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</row>
    <row r="113" spans="1:98" x14ac:dyDescent="0.1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</row>
    <row r="114" spans="1:98" x14ac:dyDescent="0.15">
      <c r="A114" s="45" t="s">
        <v>669</v>
      </c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</row>
    <row r="115" spans="1:98" x14ac:dyDescent="0.15">
      <c r="A115" s="46" t="s">
        <v>761</v>
      </c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</row>
    <row r="116" spans="1:98" x14ac:dyDescent="0.1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</row>
    <row r="117" spans="1:98" x14ac:dyDescent="0.15">
      <c r="A117" s="579" t="s">
        <v>994</v>
      </c>
      <c r="B117" s="578"/>
      <c r="C117" s="578"/>
      <c r="D117" s="579" t="s">
        <v>995</v>
      </c>
      <c r="E117" s="578"/>
      <c r="F117" s="578"/>
      <c r="G117" s="130" t="s">
        <v>996</v>
      </c>
      <c r="H117" s="46"/>
      <c r="I117" s="130"/>
      <c r="J117" s="46" t="s">
        <v>830</v>
      </c>
      <c r="K117" s="46"/>
      <c r="L117" s="130"/>
      <c r="M117" s="578" t="s">
        <v>831</v>
      </c>
      <c r="N117" s="578"/>
      <c r="O117" s="578"/>
      <c r="P117" s="578" t="s">
        <v>832</v>
      </c>
      <c r="Q117" s="578"/>
      <c r="R117" s="578"/>
      <c r="S117" s="578" t="s">
        <v>833</v>
      </c>
      <c r="T117" s="578"/>
      <c r="U117" s="578"/>
      <c r="V117" s="46" t="s">
        <v>451</v>
      </c>
      <c r="W117" s="578" t="s">
        <v>834</v>
      </c>
      <c r="X117" s="578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</row>
    <row r="118" spans="1:98" x14ac:dyDescent="0.15">
      <c r="A118" s="130">
        <v>3521</v>
      </c>
      <c r="B118" s="130" t="s">
        <v>86</v>
      </c>
      <c r="C118" s="130"/>
      <c r="D118" s="130">
        <v>3000</v>
      </c>
      <c r="E118" s="130" t="s">
        <v>423</v>
      </c>
      <c r="F118" s="130"/>
      <c r="G118" s="130">
        <v>3198</v>
      </c>
      <c r="H118" s="130" t="s">
        <v>836</v>
      </c>
      <c r="I118" s="130"/>
      <c r="J118" s="130">
        <v>3249</v>
      </c>
      <c r="K118" s="130" t="s">
        <v>818</v>
      </c>
      <c r="L118" s="130"/>
      <c r="M118" s="130">
        <v>3011</v>
      </c>
      <c r="N118" s="130" t="s">
        <v>284</v>
      </c>
      <c r="O118" s="130"/>
      <c r="P118" s="130">
        <v>3024</v>
      </c>
      <c r="Q118" s="46" t="s">
        <v>877</v>
      </c>
      <c r="R118" s="46"/>
      <c r="S118" s="130">
        <v>3006</v>
      </c>
      <c r="T118" s="130" t="s">
        <v>469</v>
      </c>
      <c r="U118" s="46"/>
      <c r="V118" s="130">
        <v>3139</v>
      </c>
      <c r="W118" s="130" t="s">
        <v>411</v>
      </c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</row>
    <row r="119" spans="1:98" x14ac:dyDescent="0.15">
      <c r="A119" s="130">
        <v>3522</v>
      </c>
      <c r="B119" s="130" t="s">
        <v>821</v>
      </c>
      <c r="C119" s="130"/>
      <c r="D119" s="130">
        <v>3001</v>
      </c>
      <c r="E119" s="130" t="s">
        <v>423</v>
      </c>
      <c r="F119" s="130"/>
      <c r="G119" s="130">
        <v>3199</v>
      </c>
      <c r="H119" s="130" t="s">
        <v>837</v>
      </c>
      <c r="I119" s="130"/>
      <c r="J119" s="130">
        <v>3250</v>
      </c>
      <c r="K119" s="130" t="s">
        <v>587</v>
      </c>
      <c r="L119" s="130"/>
      <c r="M119" s="130">
        <v>3012</v>
      </c>
      <c r="N119" s="130" t="s">
        <v>622</v>
      </c>
      <c r="O119" s="130"/>
      <c r="P119" s="130">
        <v>3029</v>
      </c>
      <c r="Q119" s="130" t="s">
        <v>601</v>
      </c>
      <c r="R119" s="46"/>
      <c r="S119" s="130">
        <v>3101</v>
      </c>
      <c r="T119" s="130" t="s">
        <v>556</v>
      </c>
      <c r="U119" s="46"/>
      <c r="V119" s="130">
        <v>3150</v>
      </c>
      <c r="W119" s="130" t="s">
        <v>140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</row>
    <row r="120" spans="1:98" x14ac:dyDescent="0.15">
      <c r="A120" s="130">
        <v>3523</v>
      </c>
      <c r="B120" s="130" t="s">
        <v>477</v>
      </c>
      <c r="C120" s="130"/>
      <c r="D120" s="130">
        <v>3002</v>
      </c>
      <c r="E120" s="130" t="s">
        <v>844</v>
      </c>
      <c r="F120" s="130"/>
      <c r="G120" s="130">
        <v>3200</v>
      </c>
      <c r="H120" s="130" t="s">
        <v>687</v>
      </c>
      <c r="I120" s="130"/>
      <c r="J120" s="130">
        <v>3260</v>
      </c>
      <c r="K120" s="130" t="s">
        <v>282</v>
      </c>
      <c r="L120" s="130"/>
      <c r="M120" s="130">
        <v>3013</v>
      </c>
      <c r="N120" s="130" t="s">
        <v>623</v>
      </c>
      <c r="O120" s="130"/>
      <c r="P120" s="130">
        <v>3030</v>
      </c>
      <c r="Q120" s="130" t="s">
        <v>641</v>
      </c>
      <c r="R120" s="46"/>
      <c r="S120" s="130">
        <v>3102</v>
      </c>
      <c r="T120" s="130" t="s">
        <v>85</v>
      </c>
      <c r="U120" s="46"/>
      <c r="V120" s="130">
        <v>3152</v>
      </c>
      <c r="W120" s="130" t="s">
        <v>141</v>
      </c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</row>
    <row r="121" spans="1:98" x14ac:dyDescent="0.15">
      <c r="A121" s="130">
        <v>3561</v>
      </c>
      <c r="B121" s="130" t="s">
        <v>508</v>
      </c>
      <c r="C121" s="130"/>
      <c r="D121" s="130">
        <v>3003</v>
      </c>
      <c r="E121" s="130" t="s">
        <v>819</v>
      </c>
      <c r="F121" s="130"/>
      <c r="G121" s="130">
        <v>3755</v>
      </c>
      <c r="H121" s="130" t="s">
        <v>688</v>
      </c>
      <c r="I121" s="130"/>
      <c r="J121" s="130">
        <v>3266</v>
      </c>
      <c r="K121" s="130" t="s">
        <v>793</v>
      </c>
      <c r="L121" s="130"/>
      <c r="M121" s="130">
        <v>3015</v>
      </c>
      <c r="N121" s="130" t="s">
        <v>198</v>
      </c>
      <c r="O121" s="130"/>
      <c r="P121" s="130">
        <v>3211</v>
      </c>
      <c r="Q121" s="130" t="s">
        <v>642</v>
      </c>
      <c r="R121" s="46"/>
      <c r="S121" s="130">
        <v>3103</v>
      </c>
      <c r="T121" s="130" t="s">
        <v>557</v>
      </c>
      <c r="U121" s="46"/>
      <c r="V121" s="130">
        <v>3156</v>
      </c>
      <c r="W121" s="130" t="s">
        <v>142</v>
      </c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</row>
    <row r="122" spans="1:98" x14ac:dyDescent="0.15">
      <c r="A122" s="130">
        <v>3564</v>
      </c>
      <c r="B122" s="130" t="s">
        <v>280</v>
      </c>
      <c r="C122" s="130"/>
      <c r="D122" s="130">
        <v>3008</v>
      </c>
      <c r="E122" s="130" t="s">
        <v>262</v>
      </c>
      <c r="F122" s="130"/>
      <c r="G122" s="130">
        <v>3760</v>
      </c>
      <c r="H122" s="130" t="s">
        <v>689</v>
      </c>
      <c r="I122" s="130"/>
      <c r="J122" s="130">
        <v>3277</v>
      </c>
      <c r="K122" s="130" t="s">
        <v>794</v>
      </c>
      <c r="L122" s="130"/>
      <c r="M122" s="130">
        <v>3016</v>
      </c>
      <c r="N122" s="130" t="s">
        <v>495</v>
      </c>
      <c r="O122" s="130"/>
      <c r="P122" s="130">
        <v>3212</v>
      </c>
      <c r="Q122" s="130" t="s">
        <v>840</v>
      </c>
      <c r="R122" s="46"/>
      <c r="S122" s="130">
        <v>3104</v>
      </c>
      <c r="T122" s="130" t="s">
        <v>841</v>
      </c>
      <c r="U122" s="46"/>
      <c r="V122" s="130">
        <v>3158</v>
      </c>
      <c r="W122" s="130" t="s">
        <v>138</v>
      </c>
      <c r="X122" s="130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</row>
    <row r="123" spans="1:98" x14ac:dyDescent="0.15">
      <c r="A123" s="130">
        <v>3607</v>
      </c>
      <c r="B123" s="130" t="s">
        <v>684</v>
      </c>
      <c r="C123" s="130"/>
      <c r="D123" s="130">
        <v>3051</v>
      </c>
      <c r="E123" s="130" t="s">
        <v>185</v>
      </c>
      <c r="F123" s="130"/>
      <c r="G123" s="130">
        <v>3761</v>
      </c>
      <c r="H123" s="130" t="s">
        <v>296</v>
      </c>
      <c r="I123" s="130"/>
      <c r="J123" s="130">
        <v>3280</v>
      </c>
      <c r="K123" s="130" t="s">
        <v>739</v>
      </c>
      <c r="L123" s="130"/>
      <c r="M123" s="130">
        <v>3018</v>
      </c>
      <c r="N123" s="130" t="s">
        <v>534</v>
      </c>
      <c r="O123" s="130"/>
      <c r="P123" s="130">
        <v>3214</v>
      </c>
      <c r="Q123" s="130" t="s">
        <v>482</v>
      </c>
      <c r="R123" s="46"/>
      <c r="S123" s="130">
        <v>3105</v>
      </c>
      <c r="T123" s="130" t="s">
        <v>614</v>
      </c>
      <c r="U123" s="46"/>
      <c r="V123" s="130">
        <v>3160</v>
      </c>
      <c r="W123" s="130" t="s">
        <v>617</v>
      </c>
      <c r="X123" s="130"/>
      <c r="Y123" s="46"/>
      <c r="Z123" s="46"/>
      <c r="AA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</row>
    <row r="124" spans="1:98" x14ac:dyDescent="0.15">
      <c r="A124" s="130">
        <v>3608</v>
      </c>
      <c r="B124" s="130" t="s">
        <v>345</v>
      </c>
      <c r="C124" s="130"/>
      <c r="D124" s="130">
        <v>3052</v>
      </c>
      <c r="E124" s="130" t="s">
        <v>359</v>
      </c>
      <c r="F124" s="130"/>
      <c r="G124" s="130">
        <v>3777</v>
      </c>
      <c r="H124" s="130" t="s">
        <v>571</v>
      </c>
      <c r="I124" s="130"/>
      <c r="J124" s="130">
        <v>3282</v>
      </c>
      <c r="K124" s="130" t="s">
        <v>740</v>
      </c>
      <c r="L124" s="130"/>
      <c r="M124" s="130">
        <v>3019</v>
      </c>
      <c r="N124" s="130" t="s">
        <v>745</v>
      </c>
      <c r="O124" s="130"/>
      <c r="P124" s="130">
        <v>3215</v>
      </c>
      <c r="Q124" s="130" t="s">
        <v>241</v>
      </c>
      <c r="R124" s="46"/>
      <c r="S124" s="130">
        <v>3106</v>
      </c>
      <c r="T124" s="130" t="s">
        <v>525</v>
      </c>
      <c r="U124" s="46"/>
      <c r="V124" s="130">
        <v>3161</v>
      </c>
      <c r="W124" s="130" t="s">
        <v>304</v>
      </c>
      <c r="X124" s="130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</row>
    <row r="125" spans="1:98" x14ac:dyDescent="0.15">
      <c r="A125" s="130">
        <v>3614</v>
      </c>
      <c r="B125" s="130" t="s">
        <v>347</v>
      </c>
      <c r="C125" s="130"/>
      <c r="D125" s="130">
        <v>3053</v>
      </c>
      <c r="E125" s="130" t="s">
        <v>360</v>
      </c>
      <c r="F125" s="130"/>
      <c r="G125" s="130">
        <v>3803</v>
      </c>
      <c r="H125" s="130" t="s">
        <v>771</v>
      </c>
      <c r="I125" s="130"/>
      <c r="J125" s="130">
        <v>3284</v>
      </c>
      <c r="K125" s="130" t="s">
        <v>321</v>
      </c>
      <c r="L125" s="130"/>
      <c r="M125" s="130">
        <v>3020</v>
      </c>
      <c r="N125" s="130" t="s">
        <v>746</v>
      </c>
      <c r="O125" s="130"/>
      <c r="P125" s="130">
        <v>3216</v>
      </c>
      <c r="Q125" s="130" t="s">
        <v>338</v>
      </c>
      <c r="R125" s="130"/>
      <c r="S125" s="130">
        <v>3107</v>
      </c>
      <c r="T125" s="130" t="s">
        <v>825</v>
      </c>
      <c r="U125" s="130"/>
      <c r="V125" s="130">
        <v>3162</v>
      </c>
      <c r="W125" s="130" t="s">
        <v>618</v>
      </c>
      <c r="X125" s="130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</row>
    <row r="126" spans="1:98" x14ac:dyDescent="0.15">
      <c r="A126" s="130">
        <v>3616</v>
      </c>
      <c r="B126" s="130" t="s">
        <v>858</v>
      </c>
      <c r="C126" s="130"/>
      <c r="D126" s="130">
        <v>3054</v>
      </c>
      <c r="E126" s="130" t="s">
        <v>573</v>
      </c>
      <c r="F126" s="130"/>
      <c r="G126" s="130">
        <v>3805</v>
      </c>
      <c r="H126" s="130" t="s">
        <v>788</v>
      </c>
      <c r="I126" s="130"/>
      <c r="J126" s="130">
        <v>3300</v>
      </c>
      <c r="K126" s="130" t="s">
        <v>240</v>
      </c>
      <c r="L126" s="130"/>
      <c r="M126" s="130">
        <v>3021</v>
      </c>
      <c r="N126" s="130" t="s">
        <v>137</v>
      </c>
      <c r="O126" s="130"/>
      <c r="P126" s="130">
        <v>3217</v>
      </c>
      <c r="Q126" s="130" t="s">
        <v>444</v>
      </c>
      <c r="R126" s="130"/>
      <c r="S126" s="130">
        <v>3108</v>
      </c>
      <c r="T126" s="130" t="s">
        <v>232</v>
      </c>
      <c r="U126" s="130"/>
      <c r="V126" s="130">
        <v>3163</v>
      </c>
      <c r="W126" s="130" t="s">
        <v>294</v>
      </c>
      <c r="X126" s="130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</row>
    <row r="127" spans="1:98" x14ac:dyDescent="0.15">
      <c r="A127" s="130">
        <v>3617</v>
      </c>
      <c r="B127" s="130" t="s">
        <v>730</v>
      </c>
      <c r="C127" s="130"/>
      <c r="D127" s="130">
        <v>3055</v>
      </c>
      <c r="E127" s="130" t="s">
        <v>330</v>
      </c>
      <c r="F127" s="130"/>
      <c r="G127" s="130">
        <v>3806</v>
      </c>
      <c r="H127" s="130" t="s">
        <v>475</v>
      </c>
      <c r="I127" s="130"/>
      <c r="J127" s="130">
        <v>3305</v>
      </c>
      <c r="K127" s="130" t="s">
        <v>777</v>
      </c>
      <c r="L127" s="130"/>
      <c r="M127" s="130">
        <v>3022</v>
      </c>
      <c r="N127" s="130" t="s">
        <v>857</v>
      </c>
      <c r="O127" s="130"/>
      <c r="P127" s="130">
        <v>3218</v>
      </c>
      <c r="Q127" s="130" t="s">
        <v>108</v>
      </c>
      <c r="R127" s="130"/>
      <c r="S127" s="130">
        <v>3109</v>
      </c>
      <c r="T127" s="130" t="s">
        <v>615</v>
      </c>
      <c r="U127" s="130"/>
      <c r="V127" s="130">
        <v>3165</v>
      </c>
      <c r="W127" s="130" t="s">
        <v>637</v>
      </c>
      <c r="X127" s="130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</row>
    <row r="128" spans="1:98" x14ac:dyDescent="0.15">
      <c r="A128" s="130">
        <v>3618</v>
      </c>
      <c r="B128" s="130" t="s">
        <v>561</v>
      </c>
      <c r="C128" s="130"/>
      <c r="D128" s="130">
        <v>3056</v>
      </c>
      <c r="E128" s="130" t="s">
        <v>330</v>
      </c>
      <c r="F128" s="130"/>
      <c r="G128" s="130">
        <v>3807</v>
      </c>
      <c r="H128" s="130" t="s">
        <v>620</v>
      </c>
      <c r="I128" s="130"/>
      <c r="J128" s="130">
        <v>3340</v>
      </c>
      <c r="K128" s="130" t="s">
        <v>504</v>
      </c>
      <c r="L128" s="130"/>
      <c r="M128" s="130">
        <v>3023</v>
      </c>
      <c r="N128" s="130" t="s">
        <v>428</v>
      </c>
      <c r="O128" s="130"/>
      <c r="P128" s="130">
        <v>3219</v>
      </c>
      <c r="Q128" s="130" t="s">
        <v>445</v>
      </c>
      <c r="R128" s="130"/>
      <c r="S128" s="130">
        <v>3111</v>
      </c>
      <c r="T128" s="130" t="s">
        <v>505</v>
      </c>
      <c r="U128" s="130"/>
      <c r="V128" s="130">
        <v>3166</v>
      </c>
      <c r="W128" s="130" t="s">
        <v>463</v>
      </c>
      <c r="X128" s="130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</row>
    <row r="129" spans="1:98" x14ac:dyDescent="0.15">
      <c r="A129" s="130">
        <v>3620</v>
      </c>
      <c r="B129" s="130" t="s">
        <v>562</v>
      </c>
      <c r="C129" s="130"/>
      <c r="D129" s="130">
        <v>3057</v>
      </c>
      <c r="E129" s="130" t="s">
        <v>778</v>
      </c>
      <c r="F129" s="130"/>
      <c r="G129" s="130">
        <v>3808</v>
      </c>
      <c r="H129" s="130" t="s">
        <v>636</v>
      </c>
      <c r="I129" s="130"/>
      <c r="J129" s="130">
        <v>3342</v>
      </c>
      <c r="K129" s="130" t="s">
        <v>860</v>
      </c>
      <c r="L129" s="130"/>
      <c r="M129" s="130">
        <v>3025</v>
      </c>
      <c r="N129" s="130" t="s">
        <v>201</v>
      </c>
      <c r="O129" s="130"/>
      <c r="P129" s="130">
        <v>3220</v>
      </c>
      <c r="Q129" s="130" t="s">
        <v>643</v>
      </c>
      <c r="R129" s="130"/>
      <c r="S129" s="130">
        <v>3113</v>
      </c>
      <c r="T129" s="130" t="s">
        <v>419</v>
      </c>
      <c r="U129" s="130"/>
      <c r="V129" s="130">
        <v>3167</v>
      </c>
      <c r="W129" s="130" t="s">
        <v>582</v>
      </c>
      <c r="X129" s="130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</row>
    <row r="130" spans="1:98" x14ac:dyDescent="0.15">
      <c r="A130" s="130">
        <v>3621</v>
      </c>
      <c r="B130" s="130" t="s">
        <v>563</v>
      </c>
      <c r="C130" s="130"/>
      <c r="D130" s="130">
        <v>3065</v>
      </c>
      <c r="E130" s="130" t="s">
        <v>589</v>
      </c>
      <c r="F130" s="130"/>
      <c r="G130" s="130">
        <v>3809</v>
      </c>
      <c r="H130" s="130" t="s">
        <v>621</v>
      </c>
      <c r="I130" s="130"/>
      <c r="J130" s="130">
        <v>3350</v>
      </c>
      <c r="K130" s="130" t="s">
        <v>460</v>
      </c>
      <c r="L130" s="130"/>
      <c r="M130" s="130">
        <v>3026</v>
      </c>
      <c r="N130" s="130" t="s">
        <v>762</v>
      </c>
      <c r="O130" s="130"/>
      <c r="P130" s="130">
        <v>3221</v>
      </c>
      <c r="Q130" s="130" t="s">
        <v>447</v>
      </c>
      <c r="R130" s="130"/>
      <c r="S130" s="130">
        <v>3114</v>
      </c>
      <c r="T130" s="130" t="s">
        <v>233</v>
      </c>
      <c r="U130" s="130"/>
      <c r="V130" s="130">
        <v>3168</v>
      </c>
      <c r="W130" s="130" t="s">
        <v>583</v>
      </c>
      <c r="X130" s="130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</row>
    <row r="131" spans="1:98" x14ac:dyDescent="0.15">
      <c r="A131" s="130">
        <v>3622</v>
      </c>
      <c r="B131" s="130" t="s">
        <v>564</v>
      </c>
      <c r="C131" s="130"/>
      <c r="D131" s="130">
        <v>3066</v>
      </c>
      <c r="E131" s="130" t="s">
        <v>647</v>
      </c>
      <c r="F131" s="130"/>
      <c r="G131" s="130">
        <v>3810</v>
      </c>
      <c r="H131" s="130" t="s">
        <v>665</v>
      </c>
      <c r="I131" s="130"/>
      <c r="J131" s="130">
        <v>3352</v>
      </c>
      <c r="K131" s="130" t="s">
        <v>569</v>
      </c>
      <c r="L131" s="130"/>
      <c r="M131" s="130">
        <v>3028</v>
      </c>
      <c r="N131" s="130" t="s">
        <v>646</v>
      </c>
      <c r="O131" s="130"/>
      <c r="P131" s="130">
        <v>3222</v>
      </c>
      <c r="Q131" s="130" t="s">
        <v>237</v>
      </c>
      <c r="R131" s="130"/>
      <c r="S131" s="130">
        <v>3115</v>
      </c>
      <c r="T131" s="130" t="s">
        <v>657</v>
      </c>
      <c r="U131" s="130"/>
      <c r="V131" s="130">
        <v>3169</v>
      </c>
      <c r="W131" s="130" t="s">
        <v>584</v>
      </c>
      <c r="X131" s="130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</row>
    <row r="132" spans="1:98" x14ac:dyDescent="0.15">
      <c r="A132" s="130">
        <v>3623</v>
      </c>
      <c r="B132" s="130" t="s">
        <v>565</v>
      </c>
      <c r="C132" s="130"/>
      <c r="D132" s="130">
        <v>3067</v>
      </c>
      <c r="E132" s="130" t="s">
        <v>817</v>
      </c>
      <c r="F132" s="130"/>
      <c r="G132" s="130">
        <v>3816</v>
      </c>
      <c r="H132" s="130" t="s">
        <v>735</v>
      </c>
      <c r="I132" s="130"/>
      <c r="J132" s="130">
        <v>3355</v>
      </c>
      <c r="K132" s="130" t="s">
        <v>528</v>
      </c>
      <c r="L132" s="130"/>
      <c r="M132" s="130">
        <v>3031</v>
      </c>
      <c r="N132" s="130" t="s">
        <v>713</v>
      </c>
      <c r="O132" s="130"/>
      <c r="P132" s="130">
        <v>3223</v>
      </c>
      <c r="Q132" s="130" t="s">
        <v>238</v>
      </c>
      <c r="R132" s="130"/>
      <c r="S132" s="130">
        <v>3116</v>
      </c>
      <c r="T132" s="130" t="s">
        <v>658</v>
      </c>
      <c r="U132" s="130"/>
      <c r="V132" s="130">
        <v>3170</v>
      </c>
      <c r="W132" s="130" t="s">
        <v>838</v>
      </c>
      <c r="X132" s="130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</row>
    <row r="133" spans="1:98" x14ac:dyDescent="0.15">
      <c r="A133" s="130">
        <v>3624</v>
      </c>
      <c r="B133" s="130" t="s">
        <v>566</v>
      </c>
      <c r="C133" s="130"/>
      <c r="D133" s="130">
        <v>3068</v>
      </c>
      <c r="E133" s="130" t="s">
        <v>675</v>
      </c>
      <c r="F133" s="130"/>
      <c r="G133" s="130">
        <v>3818</v>
      </c>
      <c r="H133" s="130" t="s">
        <v>736</v>
      </c>
      <c r="I133" s="130"/>
      <c r="J133" s="130">
        <v>3356</v>
      </c>
      <c r="K133" s="130" t="s">
        <v>529</v>
      </c>
      <c r="L133" s="130"/>
      <c r="M133" s="130">
        <v>3032</v>
      </c>
      <c r="N133" s="130" t="s">
        <v>548</v>
      </c>
      <c r="O133" s="130"/>
      <c r="P133" s="130">
        <v>3224</v>
      </c>
      <c r="Q133" s="130" t="s">
        <v>596</v>
      </c>
      <c r="R133" s="130"/>
      <c r="S133" s="130">
        <v>3122</v>
      </c>
      <c r="T133" s="130" t="s">
        <v>741</v>
      </c>
      <c r="U133" s="130"/>
      <c r="V133" s="130">
        <v>3171</v>
      </c>
      <c r="W133" s="130" t="s">
        <v>366</v>
      </c>
      <c r="X133" s="130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</row>
    <row r="134" spans="1:98" x14ac:dyDescent="0.15">
      <c r="A134" s="130">
        <v>3629</v>
      </c>
      <c r="B134" s="130" t="s">
        <v>692</v>
      </c>
      <c r="C134" s="130"/>
      <c r="D134" s="130">
        <v>3070</v>
      </c>
      <c r="E134" s="130" t="s">
        <v>559</v>
      </c>
      <c r="F134" s="130"/>
      <c r="G134" s="130">
        <v>3820</v>
      </c>
      <c r="H134" s="130" t="s">
        <v>231</v>
      </c>
      <c r="I134" s="130"/>
      <c r="J134" s="130">
        <v>3357</v>
      </c>
      <c r="K134" s="130" t="s">
        <v>651</v>
      </c>
      <c r="L134" s="130"/>
      <c r="M134" s="130">
        <v>3033</v>
      </c>
      <c r="N134" s="130" t="s">
        <v>449</v>
      </c>
      <c r="O134" s="130"/>
      <c r="P134" s="130">
        <v>3225</v>
      </c>
      <c r="Q134" s="130" t="s">
        <v>450</v>
      </c>
      <c r="R134" s="130"/>
      <c r="S134" s="130">
        <v>3123</v>
      </c>
      <c r="T134" s="130" t="s">
        <v>632</v>
      </c>
      <c r="U134" s="130"/>
      <c r="V134" s="130">
        <v>3172</v>
      </c>
      <c r="W134" s="130" t="s">
        <v>711</v>
      </c>
      <c r="X134" s="130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</row>
    <row r="135" spans="1:98" x14ac:dyDescent="0.15">
      <c r="A135" s="130">
        <v>3630</v>
      </c>
      <c r="B135" s="130" t="s">
        <v>693</v>
      </c>
      <c r="C135" s="130"/>
      <c r="D135" s="130">
        <v>3071</v>
      </c>
      <c r="E135" s="130" t="s">
        <v>878</v>
      </c>
      <c r="F135" s="130"/>
      <c r="G135" s="130">
        <v>3822</v>
      </c>
      <c r="H135" s="130" t="s">
        <v>228</v>
      </c>
      <c r="I135" s="130"/>
      <c r="J135" s="130">
        <v>3363</v>
      </c>
      <c r="K135" s="130" t="s">
        <v>568</v>
      </c>
      <c r="L135" s="130"/>
      <c r="M135" s="130">
        <v>3034</v>
      </c>
      <c r="N135" s="130" t="s">
        <v>558</v>
      </c>
      <c r="O135" s="130"/>
      <c r="P135" s="130">
        <v>3226</v>
      </c>
      <c r="Q135" s="130" t="s">
        <v>851</v>
      </c>
      <c r="R135" s="130"/>
      <c r="S135" s="130">
        <v>3124</v>
      </c>
      <c r="T135" s="130" t="s">
        <v>813</v>
      </c>
      <c r="U135" s="130"/>
      <c r="V135" s="130">
        <v>3173</v>
      </c>
      <c r="W135" s="130" t="s">
        <v>828</v>
      </c>
      <c r="X135" s="130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</row>
    <row r="136" spans="1:98" x14ac:dyDescent="0.15">
      <c r="A136" s="130">
        <v>3631</v>
      </c>
      <c r="B136" s="130" t="s">
        <v>750</v>
      </c>
      <c r="C136" s="130"/>
      <c r="D136" s="130">
        <v>3072</v>
      </c>
      <c r="E136" s="130" t="s">
        <v>602</v>
      </c>
      <c r="F136" s="130"/>
      <c r="G136" s="130">
        <v>3823</v>
      </c>
      <c r="H136" s="130" t="s">
        <v>629</v>
      </c>
      <c r="I136" s="130"/>
      <c r="J136" s="130">
        <v>3364</v>
      </c>
      <c r="K136" s="130" t="s">
        <v>367</v>
      </c>
      <c r="L136" s="130"/>
      <c r="M136" s="130">
        <v>3036</v>
      </c>
      <c r="N136" s="130" t="s">
        <v>779</v>
      </c>
      <c r="O136" s="130"/>
      <c r="P136" s="130">
        <v>3227</v>
      </c>
      <c r="Q136" s="130" t="s">
        <v>766</v>
      </c>
      <c r="R136" s="130"/>
      <c r="S136" s="130">
        <v>3125</v>
      </c>
      <c r="T136" s="130" t="s">
        <v>506</v>
      </c>
      <c r="U136" s="130"/>
      <c r="V136" s="130">
        <v>3174</v>
      </c>
      <c r="W136" s="130" t="s">
        <v>125</v>
      </c>
      <c r="X136" s="130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</row>
    <row r="137" spans="1:98" x14ac:dyDescent="0.15">
      <c r="A137" s="130">
        <v>3633</v>
      </c>
      <c r="B137" s="130" t="s">
        <v>472</v>
      </c>
      <c r="C137" s="130"/>
      <c r="D137" s="130">
        <v>3073</v>
      </c>
      <c r="E137" s="130" t="s">
        <v>653</v>
      </c>
      <c r="F137" s="130"/>
      <c r="G137" s="130">
        <v>3824</v>
      </c>
      <c r="H137" s="130" t="s">
        <v>630</v>
      </c>
      <c r="I137" s="130"/>
      <c r="J137" s="130">
        <v>3377</v>
      </c>
      <c r="K137" s="130" t="s">
        <v>685</v>
      </c>
      <c r="L137" s="130"/>
      <c r="M137" s="130">
        <v>3037</v>
      </c>
      <c r="N137" s="130" t="s">
        <v>780</v>
      </c>
      <c r="O137" s="130"/>
      <c r="P137" s="130">
        <v>3228</v>
      </c>
      <c r="Q137" s="130" t="s">
        <v>763</v>
      </c>
      <c r="R137" s="130"/>
      <c r="S137" s="130">
        <v>3126</v>
      </c>
      <c r="T137" s="130" t="s">
        <v>507</v>
      </c>
      <c r="U137" s="130"/>
      <c r="V137" s="130">
        <v>3175</v>
      </c>
      <c r="W137" s="130" t="s">
        <v>710</v>
      </c>
      <c r="X137" s="130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</row>
    <row r="138" spans="1:98" x14ac:dyDescent="0.15">
      <c r="A138" s="130">
        <v>3658</v>
      </c>
      <c r="B138" s="130" t="s">
        <v>273</v>
      </c>
      <c r="C138" s="130"/>
      <c r="D138" s="130">
        <v>3074</v>
      </c>
      <c r="E138" s="130" t="s">
        <v>654</v>
      </c>
      <c r="F138" s="130"/>
      <c r="G138" s="130">
        <v>3825</v>
      </c>
      <c r="H138" s="130" t="s">
        <v>631</v>
      </c>
      <c r="I138" s="130"/>
      <c r="J138" s="130">
        <v>3380</v>
      </c>
      <c r="K138" s="130" t="s">
        <v>498</v>
      </c>
      <c r="L138" s="130"/>
      <c r="M138" s="130">
        <v>3038</v>
      </c>
      <c r="N138" s="130" t="s">
        <v>781</v>
      </c>
      <c r="O138" s="130"/>
      <c r="P138" s="130">
        <v>3335</v>
      </c>
      <c r="Q138" s="130" t="s">
        <v>764</v>
      </c>
      <c r="R138" s="130"/>
      <c r="S138" s="130">
        <v>3127</v>
      </c>
      <c r="T138" s="130" t="s">
        <v>414</v>
      </c>
      <c r="U138" s="130"/>
      <c r="V138" s="130">
        <v>3177</v>
      </c>
      <c r="W138" s="130" t="s">
        <v>358</v>
      </c>
      <c r="X138" s="130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</row>
    <row r="139" spans="1:98" x14ac:dyDescent="0.15">
      <c r="A139" s="130">
        <v>3659</v>
      </c>
      <c r="B139" s="130" t="s">
        <v>706</v>
      </c>
      <c r="C139" s="130"/>
      <c r="D139" s="130">
        <v>3075</v>
      </c>
      <c r="E139" s="130" t="s">
        <v>603</v>
      </c>
      <c r="F139" s="130"/>
      <c r="G139" s="130">
        <v>3840</v>
      </c>
      <c r="H139" s="130" t="s">
        <v>470</v>
      </c>
      <c r="I139" s="130"/>
      <c r="J139" s="130">
        <v>3400</v>
      </c>
      <c r="K139" s="130" t="s">
        <v>368</v>
      </c>
      <c r="L139" s="130"/>
      <c r="M139" s="130">
        <v>3039</v>
      </c>
      <c r="N139" s="130" t="s">
        <v>782</v>
      </c>
      <c r="O139" s="130"/>
      <c r="P139" s="130">
        <v>3337</v>
      </c>
      <c r="Q139" s="130" t="s">
        <v>765</v>
      </c>
      <c r="R139" s="130"/>
      <c r="S139" s="130">
        <v>3128</v>
      </c>
      <c r="T139" s="130" t="s">
        <v>415</v>
      </c>
      <c r="U139" s="130"/>
      <c r="V139" s="130">
        <v>3178</v>
      </c>
      <c r="W139" s="130" t="s">
        <v>537</v>
      </c>
      <c r="X139" s="130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</row>
    <row r="140" spans="1:98" x14ac:dyDescent="0.15">
      <c r="A140" s="130">
        <v>3660</v>
      </c>
      <c r="B140" s="130" t="s">
        <v>218</v>
      </c>
      <c r="C140" s="130"/>
      <c r="D140" s="130">
        <v>3076</v>
      </c>
      <c r="E140" s="130" t="s">
        <v>655</v>
      </c>
      <c r="F140" s="130"/>
      <c r="G140" s="130">
        <v>3842</v>
      </c>
      <c r="H140" s="130" t="s">
        <v>683</v>
      </c>
      <c r="I140" s="130"/>
      <c r="J140" s="130">
        <v>3430</v>
      </c>
      <c r="K140" s="130" t="s">
        <v>436</v>
      </c>
      <c r="L140" s="130"/>
      <c r="M140" s="130">
        <v>3040</v>
      </c>
      <c r="N140" s="130" t="s">
        <v>619</v>
      </c>
      <c r="O140" s="130"/>
      <c r="P140" s="130">
        <v>3338</v>
      </c>
      <c r="Q140" s="130" t="s">
        <v>823</v>
      </c>
      <c r="R140" s="130"/>
      <c r="S140" s="130">
        <v>3129</v>
      </c>
      <c r="T140" s="130" t="s">
        <v>322</v>
      </c>
      <c r="U140" s="130"/>
      <c r="V140" s="130">
        <v>3179</v>
      </c>
      <c r="W140" s="130" t="s">
        <v>748</v>
      </c>
      <c r="X140" s="130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</row>
    <row r="141" spans="1:98" x14ac:dyDescent="0.15">
      <c r="A141" s="130">
        <v>3662</v>
      </c>
      <c r="B141" s="130" t="s">
        <v>538</v>
      </c>
      <c r="C141" s="130"/>
      <c r="D141" s="130">
        <v>3078</v>
      </c>
      <c r="E141" s="130" t="s">
        <v>656</v>
      </c>
      <c r="F141" s="130"/>
      <c r="G141" s="130">
        <v>3844</v>
      </c>
      <c r="H141" s="130" t="s">
        <v>310</v>
      </c>
      <c r="I141" s="130"/>
      <c r="J141" s="130">
        <v>3431</v>
      </c>
      <c r="K141" s="130" t="s">
        <v>666</v>
      </c>
      <c r="L141" s="130"/>
      <c r="M141" s="130">
        <v>3041</v>
      </c>
      <c r="N141" s="130" t="s">
        <v>717</v>
      </c>
      <c r="O141" s="130"/>
      <c r="P141" s="130">
        <v>3427</v>
      </c>
      <c r="Q141" s="130" t="s">
        <v>302</v>
      </c>
      <c r="R141" s="130"/>
      <c r="S141" s="130">
        <v>3130</v>
      </c>
      <c r="T141" s="130" t="s">
        <v>323</v>
      </c>
      <c r="U141" s="130"/>
      <c r="V141" s="130">
        <v>3180</v>
      </c>
      <c r="W141" s="130" t="s">
        <v>749</v>
      </c>
      <c r="X141" s="130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</row>
    <row r="142" spans="1:98" x14ac:dyDescent="0.15">
      <c r="A142" s="130">
        <v>3663</v>
      </c>
      <c r="B142" s="130" t="s">
        <v>514</v>
      </c>
      <c r="C142" s="130"/>
      <c r="D142" s="130">
        <v>3079</v>
      </c>
      <c r="E142" s="130" t="s">
        <v>355</v>
      </c>
      <c r="F142" s="130"/>
      <c r="G142" s="130">
        <v>3847</v>
      </c>
      <c r="H142" s="130" t="s">
        <v>425</v>
      </c>
      <c r="I142" s="130"/>
      <c r="J142" s="130">
        <v>3434</v>
      </c>
      <c r="K142" s="130" t="s">
        <v>542</v>
      </c>
      <c r="L142" s="130"/>
      <c r="M142" s="130">
        <v>3042</v>
      </c>
      <c r="N142" s="130" t="s">
        <v>808</v>
      </c>
      <c r="O142" s="130"/>
      <c r="P142" s="130">
        <v>3429</v>
      </c>
      <c r="Q142" s="130" t="s">
        <v>165</v>
      </c>
      <c r="R142" s="130"/>
      <c r="S142" s="130">
        <v>3131</v>
      </c>
      <c r="T142" s="130" t="s">
        <v>324</v>
      </c>
      <c r="U142" s="130"/>
      <c r="V142" s="130">
        <v>3182</v>
      </c>
      <c r="W142" s="130" t="s">
        <v>190</v>
      </c>
      <c r="X142" s="130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</row>
    <row r="143" spans="1:98" x14ac:dyDescent="0.15">
      <c r="A143" s="130">
        <v>3664</v>
      </c>
      <c r="B143" s="130" t="s">
        <v>349</v>
      </c>
      <c r="C143" s="130"/>
      <c r="D143" s="130">
        <v>3081</v>
      </c>
      <c r="E143" s="130" t="s">
        <v>356</v>
      </c>
      <c r="F143" s="130"/>
      <c r="G143" s="130">
        <v>3850</v>
      </c>
      <c r="H143" s="130" t="s">
        <v>426</v>
      </c>
      <c r="I143" s="130"/>
      <c r="J143" s="130">
        <v>3435</v>
      </c>
      <c r="K143" s="130" t="s">
        <v>192</v>
      </c>
      <c r="L143" s="130"/>
      <c r="M143" s="130">
        <v>3043</v>
      </c>
      <c r="N143" s="130" t="s">
        <v>418</v>
      </c>
      <c r="O143" s="130"/>
      <c r="P143" s="130">
        <v>3429</v>
      </c>
      <c r="Q143" s="130" t="s">
        <v>829</v>
      </c>
      <c r="R143" s="130"/>
      <c r="S143" s="130">
        <v>3132</v>
      </c>
      <c r="T143" s="130" t="s">
        <v>325</v>
      </c>
      <c r="U143" s="130"/>
      <c r="V143" s="130">
        <v>3183</v>
      </c>
      <c r="W143" s="130" t="s">
        <v>422</v>
      </c>
      <c r="X143" s="130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</row>
    <row r="144" spans="1:98" x14ac:dyDescent="0.15">
      <c r="A144" s="130">
        <v>3665</v>
      </c>
      <c r="B144" s="130" t="s">
        <v>814</v>
      </c>
      <c r="C144" s="130"/>
      <c r="D144" s="130">
        <v>3082</v>
      </c>
      <c r="E144" s="130" t="s">
        <v>600</v>
      </c>
      <c r="F144" s="130"/>
      <c r="G144" s="130">
        <v>3851</v>
      </c>
      <c r="H144" s="130" t="s">
        <v>427</v>
      </c>
      <c r="I144" s="130"/>
      <c r="J144" s="130">
        <v>3437</v>
      </c>
      <c r="K144" s="130" t="s">
        <v>391</v>
      </c>
      <c r="L144" s="130"/>
      <c r="M144" s="130">
        <v>3044</v>
      </c>
      <c r="N144" s="130" t="s">
        <v>597</v>
      </c>
      <c r="O144" s="130"/>
      <c r="P144" s="130"/>
      <c r="Q144" s="130"/>
      <c r="R144" s="130"/>
      <c r="S144" s="130">
        <v>3133</v>
      </c>
      <c r="T144" s="130" t="s">
        <v>326</v>
      </c>
      <c r="U144" s="130"/>
      <c r="V144" s="130">
        <v>3184</v>
      </c>
      <c r="W144" s="130" t="s">
        <v>786</v>
      </c>
      <c r="X144" s="130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</row>
    <row r="145" spans="1:98" x14ac:dyDescent="0.15">
      <c r="A145" s="130">
        <v>3666</v>
      </c>
      <c r="B145" s="130" t="s">
        <v>539</v>
      </c>
      <c r="C145" s="130"/>
      <c r="D145" s="130">
        <v>3083</v>
      </c>
      <c r="E145" s="130" t="s">
        <v>437</v>
      </c>
      <c r="F145" s="130"/>
      <c r="G145" s="130">
        <v>3854</v>
      </c>
      <c r="H145" s="130" t="s">
        <v>500</v>
      </c>
      <c r="I145" s="130"/>
      <c r="J145" s="130">
        <v>3438</v>
      </c>
      <c r="K145" s="130" t="s">
        <v>518</v>
      </c>
      <c r="L145" s="130"/>
      <c r="M145" s="130">
        <v>3046</v>
      </c>
      <c r="N145" s="130" t="s">
        <v>432</v>
      </c>
      <c r="O145" s="130"/>
      <c r="P145" s="130"/>
      <c r="Q145" s="130"/>
      <c r="R145" s="130"/>
      <c r="S145" s="130">
        <v>3134</v>
      </c>
      <c r="T145" s="130" t="s">
        <v>613</v>
      </c>
      <c r="U145" s="130"/>
      <c r="V145" s="130">
        <v>3185</v>
      </c>
      <c r="W145" s="130" t="s">
        <v>626</v>
      </c>
      <c r="X145" s="130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</row>
    <row r="146" spans="1:98" x14ac:dyDescent="0.15">
      <c r="A146" s="130">
        <v>3669</v>
      </c>
      <c r="B146" s="130" t="s">
        <v>605</v>
      </c>
      <c r="C146" s="130"/>
      <c r="D146" s="130">
        <v>3084</v>
      </c>
      <c r="E146" s="130" t="s">
        <v>526</v>
      </c>
      <c r="F146" s="130"/>
      <c r="G146" s="130">
        <v>3856</v>
      </c>
      <c r="H146" s="130" t="s">
        <v>501</v>
      </c>
      <c r="I146" s="130"/>
      <c r="J146" s="130">
        <v>3440</v>
      </c>
      <c r="K146" s="130" t="s">
        <v>392</v>
      </c>
      <c r="L146" s="130"/>
      <c r="M146" s="130">
        <v>3047</v>
      </c>
      <c r="N146" s="130" t="s">
        <v>499</v>
      </c>
      <c r="O146" s="130"/>
      <c r="P146" s="130"/>
      <c r="Q146" s="130"/>
      <c r="R146" s="130"/>
      <c r="S146" s="130">
        <v>3135</v>
      </c>
      <c r="T146" s="130" t="s">
        <v>737</v>
      </c>
      <c r="U146" s="130"/>
      <c r="V146" s="130">
        <v>3186</v>
      </c>
      <c r="W146" s="130" t="s">
        <v>217</v>
      </c>
      <c r="X146" s="130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</row>
    <row r="147" spans="1:98" x14ac:dyDescent="0.15">
      <c r="A147" s="130">
        <v>3672</v>
      </c>
      <c r="B147" s="130" t="s">
        <v>455</v>
      </c>
      <c r="C147" s="130"/>
      <c r="D147" s="130">
        <v>3085</v>
      </c>
      <c r="E147" s="130" t="s">
        <v>166</v>
      </c>
      <c r="F147" s="130"/>
      <c r="G147" s="130">
        <v>3857</v>
      </c>
      <c r="H147" s="130" t="s">
        <v>541</v>
      </c>
      <c r="I147" s="130"/>
      <c r="J147" s="130">
        <v>3442</v>
      </c>
      <c r="K147" s="130" t="s">
        <v>723</v>
      </c>
      <c r="L147" s="130"/>
      <c r="M147" s="130">
        <v>3048</v>
      </c>
      <c r="N147" s="130" t="s">
        <v>89</v>
      </c>
      <c r="O147" s="130"/>
      <c r="P147" s="130"/>
      <c r="Q147" s="130"/>
      <c r="R147" s="130"/>
      <c r="S147" s="130">
        <v>3136</v>
      </c>
      <c r="T147" s="130" t="s">
        <v>386</v>
      </c>
      <c r="U147" s="130"/>
      <c r="V147" s="130">
        <v>3187</v>
      </c>
      <c r="W147" s="130" t="s">
        <v>627</v>
      </c>
      <c r="X147" s="130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</row>
    <row r="148" spans="1:98" x14ac:dyDescent="0.15">
      <c r="A148" s="130">
        <v>3673</v>
      </c>
      <c r="B148" s="130" t="s">
        <v>492</v>
      </c>
      <c r="C148" s="130"/>
      <c r="D148" s="130">
        <v>3087</v>
      </c>
      <c r="E148" s="130" t="s">
        <v>167</v>
      </c>
      <c r="F148" s="130"/>
      <c r="G148" s="130">
        <v>3858</v>
      </c>
      <c r="H148" s="130" t="s">
        <v>197</v>
      </c>
      <c r="I148" s="130"/>
      <c r="J148" s="130">
        <v>3444</v>
      </c>
      <c r="K148" s="130" t="s">
        <v>417</v>
      </c>
      <c r="L148" s="130"/>
      <c r="M148" s="130">
        <v>3049</v>
      </c>
      <c r="N148" s="130" t="s">
        <v>374</v>
      </c>
      <c r="O148" s="130"/>
      <c r="P148" s="130"/>
      <c r="Q148" s="130"/>
      <c r="R148" s="130"/>
      <c r="S148" s="130">
        <v>3137</v>
      </c>
      <c r="T148" s="130" t="s">
        <v>387</v>
      </c>
      <c r="U148" s="130"/>
      <c r="V148" s="130">
        <v>3188</v>
      </c>
      <c r="W148" s="130" t="s">
        <v>628</v>
      </c>
      <c r="X148" s="130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</row>
    <row r="149" spans="1:98" x14ac:dyDescent="0.15">
      <c r="A149" s="130">
        <v>3675</v>
      </c>
      <c r="B149" s="130" t="s">
        <v>307</v>
      </c>
      <c r="C149" s="130"/>
      <c r="D149" s="130">
        <v>3088</v>
      </c>
      <c r="E149" s="130" t="s">
        <v>478</v>
      </c>
      <c r="F149" s="130"/>
      <c r="G149" s="130">
        <v>3859</v>
      </c>
      <c r="H149" s="130" t="s">
        <v>686</v>
      </c>
      <c r="I149" s="130"/>
      <c r="J149" s="130">
        <v>3450</v>
      </c>
      <c r="K149" s="130" t="s">
        <v>479</v>
      </c>
      <c r="L149" s="130"/>
      <c r="M149" s="130">
        <v>3055</v>
      </c>
      <c r="N149" s="130" t="s">
        <v>429</v>
      </c>
      <c r="O149" s="130"/>
      <c r="P149" s="130"/>
      <c r="Q149" s="130"/>
      <c r="R149" s="130"/>
      <c r="S149" s="130">
        <v>3138</v>
      </c>
      <c r="T149" s="130" t="s">
        <v>388</v>
      </c>
      <c r="U149" s="130"/>
      <c r="V149" s="130">
        <v>3189</v>
      </c>
      <c r="W149" s="130" t="s">
        <v>430</v>
      </c>
      <c r="X149" s="130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</row>
    <row r="150" spans="1:98" x14ac:dyDescent="0.15">
      <c r="A150" s="130">
        <v>3677</v>
      </c>
      <c r="B150" s="130" t="s">
        <v>199</v>
      </c>
      <c r="C150" s="130"/>
      <c r="D150" s="130">
        <v>3089</v>
      </c>
      <c r="E150" s="130" t="s">
        <v>490</v>
      </c>
      <c r="F150" s="130"/>
      <c r="G150" s="130">
        <v>3860</v>
      </c>
      <c r="H150" s="130" t="s">
        <v>690</v>
      </c>
      <c r="I150" s="130"/>
      <c r="J150" s="130">
        <v>3451</v>
      </c>
      <c r="K150" s="130" t="s">
        <v>572</v>
      </c>
      <c r="L150" s="130"/>
      <c r="M150" s="130">
        <v>3058</v>
      </c>
      <c r="N150" s="130" t="s">
        <v>593</v>
      </c>
      <c r="O150" s="130"/>
      <c r="P150" s="130"/>
      <c r="Q150" s="130"/>
      <c r="R150" s="130"/>
      <c r="S150" s="130">
        <v>3140</v>
      </c>
      <c r="T150" s="130" t="s">
        <v>480</v>
      </c>
      <c r="U150" s="130"/>
      <c r="V150" s="130">
        <v>3190</v>
      </c>
      <c r="W150" s="130" t="s">
        <v>486</v>
      </c>
      <c r="X150" s="130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</row>
    <row r="151" spans="1:98" x14ac:dyDescent="0.15">
      <c r="A151" s="130">
        <v>3678</v>
      </c>
      <c r="B151" s="130" t="s">
        <v>520</v>
      </c>
      <c r="C151" s="130"/>
      <c r="D151" s="130">
        <v>3090</v>
      </c>
      <c r="E151" s="130" t="s">
        <v>319</v>
      </c>
      <c r="F151" s="130"/>
      <c r="G151" s="130">
        <v>3862</v>
      </c>
      <c r="H151" s="130" t="s">
        <v>691</v>
      </c>
      <c r="I151" s="130"/>
      <c r="J151" s="130">
        <v>3460</v>
      </c>
      <c r="K151" s="130" t="s">
        <v>283</v>
      </c>
      <c r="L151" s="130"/>
      <c r="M151" s="130">
        <v>3059</v>
      </c>
      <c r="N151" s="130" t="s">
        <v>487</v>
      </c>
      <c r="O151" s="130"/>
      <c r="P151" s="130"/>
      <c r="Q151" s="130"/>
      <c r="R151" s="130"/>
      <c r="S151" s="130">
        <v>3141</v>
      </c>
      <c r="T151" s="130" t="s">
        <v>724</v>
      </c>
      <c r="U151" s="130"/>
      <c r="V151" s="130">
        <v>3191</v>
      </c>
      <c r="W151" s="130" t="s">
        <v>516</v>
      </c>
      <c r="X151" s="130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</row>
    <row r="152" spans="1:98" x14ac:dyDescent="0.15">
      <c r="A152" s="130">
        <v>3682</v>
      </c>
      <c r="B152" s="130" t="s">
        <v>768</v>
      </c>
      <c r="C152" s="130"/>
      <c r="D152" s="130">
        <v>3091</v>
      </c>
      <c r="E152" s="130" t="s">
        <v>320</v>
      </c>
      <c r="F152" s="130"/>
      <c r="G152" s="130">
        <v>3869</v>
      </c>
      <c r="H152" s="130" t="s">
        <v>485</v>
      </c>
      <c r="I152" s="130"/>
      <c r="J152" s="130">
        <v>3461</v>
      </c>
      <c r="K152" s="130" t="s">
        <v>393</v>
      </c>
      <c r="L152" s="130"/>
      <c r="M152" s="130">
        <v>3060</v>
      </c>
      <c r="N152" s="130" t="s">
        <v>644</v>
      </c>
      <c r="O152" s="130"/>
      <c r="P152" s="130"/>
      <c r="Q152" s="130"/>
      <c r="R152" s="130"/>
      <c r="S152" s="130">
        <v>3142</v>
      </c>
      <c r="T152" s="130" t="s">
        <v>509</v>
      </c>
      <c r="U152" s="130"/>
      <c r="V152" s="130">
        <v>3192</v>
      </c>
      <c r="W152" s="130" t="s">
        <v>517</v>
      </c>
      <c r="X152" s="130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</row>
    <row r="153" spans="1:98" x14ac:dyDescent="0.15">
      <c r="A153" s="130">
        <v>3683</v>
      </c>
      <c r="B153" s="130" t="s">
        <v>503</v>
      </c>
      <c r="C153" s="130"/>
      <c r="D153" s="130">
        <v>3093</v>
      </c>
      <c r="E153" s="130" t="s">
        <v>827</v>
      </c>
      <c r="F153" s="130"/>
      <c r="G153" s="130">
        <v>3873</v>
      </c>
      <c r="H153" s="130" t="s">
        <v>707</v>
      </c>
      <c r="I153" s="130"/>
      <c r="J153" s="130">
        <v>3462</v>
      </c>
      <c r="K153" s="130" t="s">
        <v>394</v>
      </c>
      <c r="L153" s="130"/>
      <c r="M153" s="130">
        <v>3061</v>
      </c>
      <c r="N153" s="130" t="s">
        <v>842</v>
      </c>
      <c r="O153" s="130"/>
      <c r="P153" s="130"/>
      <c r="Q153" s="130"/>
      <c r="R153" s="130"/>
      <c r="S153" s="130">
        <v>3143</v>
      </c>
      <c r="T153" s="130" t="s">
        <v>725</v>
      </c>
      <c r="U153" s="130"/>
      <c r="V153" s="130">
        <v>3193</v>
      </c>
      <c r="W153" s="130" t="s">
        <v>545</v>
      </c>
      <c r="X153" s="130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</row>
    <row r="154" spans="1:98" x14ac:dyDescent="0.15">
      <c r="A154" s="130">
        <v>3688</v>
      </c>
      <c r="B154" s="130" t="s">
        <v>155</v>
      </c>
      <c r="C154" s="130"/>
      <c r="D154" s="130">
        <v>3094</v>
      </c>
      <c r="E154" s="130" t="s">
        <v>497</v>
      </c>
      <c r="F154" s="130"/>
      <c r="G154" s="130">
        <v>3910</v>
      </c>
      <c r="H154" s="130" t="s">
        <v>277</v>
      </c>
      <c r="I154" s="130"/>
      <c r="J154" s="130">
        <v>3464</v>
      </c>
      <c r="K154" s="130" t="s">
        <v>395</v>
      </c>
      <c r="L154" s="130"/>
      <c r="M154" s="130">
        <v>3062</v>
      </c>
      <c r="N154" s="130" t="s">
        <v>843</v>
      </c>
      <c r="O154" s="130"/>
      <c r="P154" s="130"/>
      <c r="Q154" s="130"/>
      <c r="R154" s="130"/>
      <c r="S154" s="130">
        <v>3144</v>
      </c>
      <c r="T154" s="130" t="s">
        <v>81</v>
      </c>
      <c r="U154" s="130"/>
      <c r="V154" s="130">
        <v>3194</v>
      </c>
      <c r="W154" s="130" t="s">
        <v>546</v>
      </c>
      <c r="X154" s="130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</row>
    <row r="155" spans="1:98" x14ac:dyDescent="0.15">
      <c r="A155" s="130">
        <v>3690</v>
      </c>
      <c r="B155" s="130" t="s">
        <v>156</v>
      </c>
      <c r="C155" s="130"/>
      <c r="D155" s="130">
        <v>3095</v>
      </c>
      <c r="E155" s="130" t="s">
        <v>352</v>
      </c>
      <c r="F155" s="130"/>
      <c r="G155" s="130">
        <v>3911</v>
      </c>
      <c r="H155" s="130" t="s">
        <v>278</v>
      </c>
      <c r="I155" s="130"/>
      <c r="J155" s="130">
        <v>3465</v>
      </c>
      <c r="K155" s="130" t="s">
        <v>769</v>
      </c>
      <c r="L155" s="130"/>
      <c r="M155" s="130">
        <v>3063</v>
      </c>
      <c r="N155" s="130" t="s">
        <v>704</v>
      </c>
      <c r="O155" s="130"/>
      <c r="P155" s="130"/>
      <c r="Q155" s="130"/>
      <c r="R155" s="130"/>
      <c r="S155" s="130">
        <v>3145</v>
      </c>
      <c r="T155" s="130" t="s">
        <v>304</v>
      </c>
      <c r="U155" s="130"/>
      <c r="V155" s="130">
        <v>3195</v>
      </c>
      <c r="W155" s="130" t="s">
        <v>260</v>
      </c>
      <c r="X155" s="130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</row>
    <row r="156" spans="1:98" x14ac:dyDescent="0.15">
      <c r="A156" s="130">
        <v>3691</v>
      </c>
      <c r="B156" s="130" t="s">
        <v>783</v>
      </c>
      <c r="C156" s="130"/>
      <c r="D156" s="130">
        <v>3096</v>
      </c>
      <c r="E156" s="130" t="s">
        <v>441</v>
      </c>
      <c r="F156" s="130"/>
      <c r="G156" s="130">
        <v>3912</v>
      </c>
      <c r="H156" s="130" t="s">
        <v>279</v>
      </c>
      <c r="I156" s="130"/>
      <c r="J156" s="130">
        <v>3550</v>
      </c>
      <c r="K156" s="130" t="s">
        <v>496</v>
      </c>
      <c r="L156" s="130"/>
      <c r="M156" s="130">
        <v>3064</v>
      </c>
      <c r="N156" s="130" t="s">
        <v>552</v>
      </c>
      <c r="O156" s="130"/>
      <c r="P156" s="130"/>
      <c r="Q156" s="130"/>
      <c r="R156" s="130"/>
      <c r="S156" s="130">
        <v>3146</v>
      </c>
      <c r="T156" s="130" t="s">
        <v>305</v>
      </c>
      <c r="U156" s="130"/>
      <c r="V156" s="130">
        <v>3196</v>
      </c>
      <c r="W156" s="130" t="s">
        <v>635</v>
      </c>
      <c r="X156" s="130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</row>
    <row r="157" spans="1:98" x14ac:dyDescent="0.15">
      <c r="A157" s="130">
        <v>3694</v>
      </c>
      <c r="B157" s="130" t="s">
        <v>784</v>
      </c>
      <c r="C157" s="130"/>
      <c r="D157" s="130">
        <v>3097</v>
      </c>
      <c r="E157" s="130" t="s">
        <v>588</v>
      </c>
      <c r="F157" s="130"/>
      <c r="G157" s="130">
        <v>3913</v>
      </c>
      <c r="H157" s="130" t="s">
        <v>454</v>
      </c>
      <c r="I157" s="130"/>
      <c r="J157" s="130">
        <v>3551</v>
      </c>
      <c r="K157" s="130" t="s">
        <v>527</v>
      </c>
      <c r="L157" s="130"/>
      <c r="M157" s="130">
        <v>3428</v>
      </c>
      <c r="N157" s="130" t="s">
        <v>752</v>
      </c>
      <c r="O157" s="130"/>
      <c r="P157" s="130"/>
      <c r="Q157" s="130"/>
      <c r="R157" s="130"/>
      <c r="S157" s="130">
        <v>3147</v>
      </c>
      <c r="T157" s="130" t="s">
        <v>473</v>
      </c>
      <c r="U157" s="130"/>
      <c r="V157" s="130">
        <v>3197</v>
      </c>
      <c r="W157" s="130" t="s">
        <v>662</v>
      </c>
      <c r="X157" s="130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</row>
    <row r="158" spans="1:98" x14ac:dyDescent="0.15">
      <c r="A158" s="130">
        <v>3749</v>
      </c>
      <c r="B158" s="130" t="s">
        <v>670</v>
      </c>
      <c r="C158" s="130"/>
      <c r="D158" s="130">
        <v>3099</v>
      </c>
      <c r="E158" s="130" t="s">
        <v>91</v>
      </c>
      <c r="F158" s="130"/>
      <c r="G158" s="130">
        <v>3915</v>
      </c>
      <c r="H158" s="130" t="s">
        <v>677</v>
      </c>
      <c r="I158" s="130"/>
      <c r="J158" s="130">
        <v>3555</v>
      </c>
      <c r="K158" s="130" t="s">
        <v>743</v>
      </c>
      <c r="L158" s="130"/>
      <c r="M158" s="46"/>
      <c r="N158" s="46"/>
      <c r="O158" s="130"/>
      <c r="P158" s="130"/>
      <c r="Q158" s="130"/>
      <c r="R158" s="130"/>
      <c r="S158" s="130">
        <v>3148</v>
      </c>
      <c r="T158" s="130" t="s">
        <v>661</v>
      </c>
      <c r="U158" s="130"/>
      <c r="V158" s="130">
        <v>3202</v>
      </c>
      <c r="W158" s="130" t="s">
        <v>663</v>
      </c>
      <c r="X158" s="130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</row>
    <row r="159" spans="1:98" x14ac:dyDescent="0.15">
      <c r="A159" s="130">
        <v>3753</v>
      </c>
      <c r="B159" s="130" t="s">
        <v>153</v>
      </c>
      <c r="C159" s="130"/>
      <c r="D159" s="130">
        <v>3121</v>
      </c>
      <c r="E159" s="130" t="s">
        <v>298</v>
      </c>
      <c r="F159" s="130"/>
      <c r="G159" s="130">
        <v>3916</v>
      </c>
      <c r="H159" s="130" t="s">
        <v>678</v>
      </c>
      <c r="I159" s="130"/>
      <c r="J159" s="130">
        <v>3556</v>
      </c>
      <c r="K159" s="130" t="s">
        <v>399</v>
      </c>
      <c r="L159" s="130"/>
      <c r="M159" s="46"/>
      <c r="N159" s="46"/>
      <c r="O159" s="130"/>
      <c r="P159" s="130"/>
      <c r="Q159" s="130"/>
      <c r="R159" s="130"/>
      <c r="S159" s="130">
        <v>3149</v>
      </c>
      <c r="T159" s="130" t="s">
        <v>773</v>
      </c>
      <c r="U159" s="130"/>
      <c r="V159" s="130">
        <v>3204</v>
      </c>
      <c r="W159" s="130" t="s">
        <v>770</v>
      </c>
      <c r="X159" s="130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</row>
    <row r="160" spans="1:98" x14ac:dyDescent="0.15">
      <c r="A160" s="130">
        <v>3756</v>
      </c>
      <c r="B160" s="130" t="s">
        <v>581</v>
      </c>
      <c r="C160" s="130"/>
      <c r="D160" s="130">
        <v>3201</v>
      </c>
      <c r="E160" s="130" t="s">
        <v>340</v>
      </c>
      <c r="F160" s="130"/>
      <c r="G160" s="130">
        <v>3918</v>
      </c>
      <c r="H160" s="130" t="s">
        <v>805</v>
      </c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>
        <v>3151</v>
      </c>
      <c r="T160" s="130" t="s">
        <v>774</v>
      </c>
      <c r="U160" s="130"/>
      <c r="V160" s="130">
        <v>3205</v>
      </c>
      <c r="W160" s="130" t="s">
        <v>767</v>
      </c>
      <c r="X160" s="130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</row>
    <row r="161" spans="1:98" x14ac:dyDescent="0.15">
      <c r="A161" s="130">
        <v>3758</v>
      </c>
      <c r="B161" s="130" t="s">
        <v>694</v>
      </c>
      <c r="C161" s="130"/>
      <c r="D161" s="130">
        <v>3750</v>
      </c>
      <c r="E161" s="130" t="s">
        <v>502</v>
      </c>
      <c r="F161" s="130"/>
      <c r="G161" s="130">
        <v>3919</v>
      </c>
      <c r="H161" s="130" t="s">
        <v>679</v>
      </c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>
        <v>3153</v>
      </c>
      <c r="T161" s="130" t="s">
        <v>227</v>
      </c>
      <c r="U161" s="130"/>
      <c r="V161" s="130">
        <v>3206</v>
      </c>
      <c r="W161" s="130" t="s">
        <v>193</v>
      </c>
      <c r="X161" s="130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</row>
    <row r="162" spans="1:98" x14ac:dyDescent="0.15">
      <c r="A162" s="130">
        <v>3764</v>
      </c>
      <c r="B162" s="130" t="s">
        <v>453</v>
      </c>
      <c r="C162" s="130"/>
      <c r="D162" s="130">
        <v>3752</v>
      </c>
      <c r="E162" s="130" t="s">
        <v>272</v>
      </c>
      <c r="F162" s="130"/>
      <c r="G162" s="130">
        <v>3921</v>
      </c>
      <c r="H162" s="130" t="s">
        <v>680</v>
      </c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>
        <v>3154</v>
      </c>
      <c r="T162" s="130" t="s">
        <v>532</v>
      </c>
      <c r="U162" s="130"/>
      <c r="V162" s="130">
        <v>3207</v>
      </c>
      <c r="W162" s="130" t="s">
        <v>609</v>
      </c>
      <c r="X162" s="130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</row>
    <row r="163" spans="1:98" x14ac:dyDescent="0.15">
      <c r="A163" s="130"/>
      <c r="B163" s="130"/>
      <c r="C163" s="130"/>
      <c r="D163" s="130">
        <v>3754</v>
      </c>
      <c r="E163" s="130" t="s">
        <v>456</v>
      </c>
      <c r="F163" s="130"/>
      <c r="G163" s="130">
        <v>3926</v>
      </c>
      <c r="H163" s="130" t="s">
        <v>464</v>
      </c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>
        <v>3155</v>
      </c>
      <c r="T163" s="130" t="s">
        <v>533</v>
      </c>
      <c r="U163" s="130"/>
      <c r="V163" s="130">
        <v>3775</v>
      </c>
      <c r="W163" s="130" t="s">
        <v>483</v>
      </c>
      <c r="X163" s="130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</row>
    <row r="164" spans="1:98" x14ac:dyDescent="0.15">
      <c r="A164" s="130"/>
      <c r="B164" s="130"/>
      <c r="C164" s="130"/>
      <c r="D164" s="130">
        <v>3759</v>
      </c>
      <c r="E164" s="130" t="s">
        <v>215</v>
      </c>
      <c r="F164" s="130"/>
      <c r="G164" s="130">
        <v>3927</v>
      </c>
      <c r="H164" s="130" t="s">
        <v>465</v>
      </c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>
        <v>3159</v>
      </c>
      <c r="T164" s="130" t="s">
        <v>824</v>
      </c>
      <c r="U164" s="130"/>
      <c r="V164" s="130">
        <v>3786</v>
      </c>
      <c r="W164" s="130" t="s">
        <v>186</v>
      </c>
      <c r="X164" s="130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</row>
    <row r="165" spans="1:98" x14ac:dyDescent="0.15">
      <c r="A165" s="130"/>
      <c r="B165" s="130"/>
      <c r="C165" s="130"/>
      <c r="D165" s="130">
        <v>3770</v>
      </c>
      <c r="E165" s="130" t="s">
        <v>216</v>
      </c>
      <c r="F165" s="130"/>
      <c r="G165" s="130">
        <v>3928</v>
      </c>
      <c r="H165" s="130" t="s">
        <v>466</v>
      </c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>
        <v>3175</v>
      </c>
      <c r="T165" s="130" t="s">
        <v>710</v>
      </c>
      <c r="U165" s="130"/>
      <c r="V165" s="130">
        <v>3797</v>
      </c>
      <c r="W165" s="130" t="s">
        <v>521</v>
      </c>
      <c r="X165" s="130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</row>
    <row r="166" spans="1:98" x14ac:dyDescent="0.15">
      <c r="A166" s="130"/>
      <c r="B166" s="130"/>
      <c r="C166" s="130"/>
      <c r="D166" s="46"/>
      <c r="E166" s="46"/>
      <c r="F166" s="130"/>
      <c r="G166" s="130">
        <v>3929</v>
      </c>
      <c r="H166" s="130" t="s">
        <v>467</v>
      </c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>
        <v>3181</v>
      </c>
      <c r="T166" s="130" t="s">
        <v>481</v>
      </c>
      <c r="U166" s="130"/>
      <c r="V166" s="130">
        <v>3799</v>
      </c>
      <c r="W166" s="130" t="s">
        <v>598</v>
      </c>
      <c r="X166" s="130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</row>
    <row r="167" spans="1:98" x14ac:dyDescent="0.15">
      <c r="A167" s="130"/>
      <c r="B167" s="130"/>
      <c r="C167" s="130"/>
      <c r="D167" s="46"/>
      <c r="E167" s="46"/>
      <c r="F167" s="130"/>
      <c r="G167" s="130">
        <v>3930</v>
      </c>
      <c r="H167" s="130" t="s">
        <v>468</v>
      </c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>
        <v>3201</v>
      </c>
      <c r="T167" s="130" t="s">
        <v>340</v>
      </c>
      <c r="U167" s="130"/>
      <c r="V167" s="130">
        <v>3802</v>
      </c>
      <c r="W167" s="130" t="s">
        <v>547</v>
      </c>
      <c r="X167" s="130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</row>
    <row r="168" spans="1:98" x14ac:dyDescent="0.15">
      <c r="A168" s="130"/>
      <c r="B168" s="130"/>
      <c r="C168" s="130"/>
      <c r="D168" s="130"/>
      <c r="E168" s="130"/>
      <c r="F168" s="130"/>
      <c r="G168" s="130">
        <v>3931</v>
      </c>
      <c r="H168" s="130" t="s">
        <v>288</v>
      </c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>
        <v>3765</v>
      </c>
      <c r="T168" s="130" t="s">
        <v>334</v>
      </c>
      <c r="U168" s="130"/>
      <c r="V168" s="46"/>
      <c r="W168" s="46"/>
      <c r="X168" s="130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</row>
    <row r="169" spans="1:98" x14ac:dyDescent="0.15">
      <c r="A169" s="130"/>
      <c r="B169" s="130"/>
      <c r="C169" s="130"/>
      <c r="D169" s="130"/>
      <c r="E169" s="130"/>
      <c r="F169" s="130"/>
      <c r="G169" s="130">
        <v>3933</v>
      </c>
      <c r="H169" s="130" t="s">
        <v>361</v>
      </c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>
        <v>3766</v>
      </c>
      <c r="T169" s="130" t="s">
        <v>335</v>
      </c>
      <c r="U169" s="130"/>
      <c r="V169" s="46"/>
      <c r="W169" s="46"/>
      <c r="X169" s="130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</row>
    <row r="170" spans="1:98" x14ac:dyDescent="0.15">
      <c r="A170" s="130"/>
      <c r="B170" s="130"/>
      <c r="C170" s="130"/>
      <c r="D170" s="130"/>
      <c r="E170" s="130"/>
      <c r="F170" s="130"/>
      <c r="G170" s="130">
        <v>3934</v>
      </c>
      <c r="H170" s="130" t="s">
        <v>289</v>
      </c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>
        <v>3767</v>
      </c>
      <c r="T170" s="130" t="s">
        <v>336</v>
      </c>
      <c r="U170" s="130"/>
      <c r="V170" s="46"/>
      <c r="W170" s="46"/>
      <c r="X170" s="130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</row>
    <row r="171" spans="1:98" x14ac:dyDescent="0.15">
      <c r="A171" s="130"/>
      <c r="B171" s="130"/>
      <c r="C171" s="130"/>
      <c r="D171" s="130"/>
      <c r="E171" s="130"/>
      <c r="F171" s="130"/>
      <c r="G171" s="130">
        <v>3936</v>
      </c>
      <c r="H171" s="130" t="s">
        <v>448</v>
      </c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>
        <v>3770</v>
      </c>
      <c r="T171" s="130" t="s">
        <v>216</v>
      </c>
      <c r="U171" s="130"/>
      <c r="V171" s="46"/>
      <c r="W171" s="46"/>
      <c r="X171" s="130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</row>
    <row r="172" spans="1:98" x14ac:dyDescent="0.15">
      <c r="A172" s="130"/>
      <c r="B172" s="130"/>
      <c r="C172" s="130"/>
      <c r="D172" s="130"/>
      <c r="E172" s="130"/>
      <c r="F172" s="130"/>
      <c r="G172" s="130">
        <v>3937</v>
      </c>
      <c r="H172" s="130" t="s">
        <v>224</v>
      </c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>
        <v>3781</v>
      </c>
      <c r="T172" s="130" t="s">
        <v>337</v>
      </c>
      <c r="U172" s="130"/>
      <c r="V172" s="46"/>
      <c r="W172" s="46"/>
      <c r="X172" s="130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</row>
    <row r="173" spans="1:98" x14ac:dyDescent="0.15">
      <c r="A173" s="130"/>
      <c r="B173" s="130"/>
      <c r="C173" s="130"/>
      <c r="D173" s="130"/>
      <c r="E173" s="130"/>
      <c r="F173" s="130"/>
      <c r="G173" s="130">
        <v>3938</v>
      </c>
      <c r="H173" s="130" t="s">
        <v>440</v>
      </c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>
        <v>3782</v>
      </c>
      <c r="T173" s="130" t="s">
        <v>235</v>
      </c>
      <c r="U173" s="130"/>
      <c r="V173" s="46"/>
      <c r="W173" s="46"/>
      <c r="X173" s="130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</row>
    <row r="174" spans="1:98" x14ac:dyDescent="0.15">
      <c r="A174" s="130"/>
      <c r="B174" s="130"/>
      <c r="C174" s="130"/>
      <c r="D174" s="130"/>
      <c r="E174" s="130"/>
      <c r="F174" s="130"/>
      <c r="G174" s="130">
        <v>3939</v>
      </c>
      <c r="H174" s="130" t="s">
        <v>225</v>
      </c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>
        <v>3783</v>
      </c>
      <c r="T174" s="130" t="s">
        <v>790</v>
      </c>
      <c r="U174" s="130"/>
      <c r="V174" s="46"/>
      <c r="W174" s="46"/>
      <c r="X174" s="130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</row>
    <row r="175" spans="1:98" x14ac:dyDescent="0.15">
      <c r="A175" s="130"/>
      <c r="B175" s="130"/>
      <c r="C175" s="130"/>
      <c r="D175" s="130"/>
      <c r="E175" s="130"/>
      <c r="F175" s="130"/>
      <c r="G175" s="130">
        <v>3940</v>
      </c>
      <c r="H175" s="130" t="s">
        <v>806</v>
      </c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>
        <v>3787</v>
      </c>
      <c r="T175" s="130" t="s">
        <v>791</v>
      </c>
      <c r="U175" s="130"/>
      <c r="V175" s="46"/>
      <c r="W175" s="46"/>
      <c r="X175" s="130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</row>
    <row r="176" spans="1:98" x14ac:dyDescent="0.15">
      <c r="A176" s="130"/>
      <c r="B176" s="130"/>
      <c r="C176" s="130"/>
      <c r="D176" s="130"/>
      <c r="E176" s="130"/>
      <c r="F176" s="130"/>
      <c r="G176" s="130">
        <v>3941</v>
      </c>
      <c r="H176" s="130" t="s">
        <v>385</v>
      </c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>
        <v>3788</v>
      </c>
      <c r="T176" s="130" t="s">
        <v>733</v>
      </c>
      <c r="U176" s="130"/>
      <c r="V176" s="130"/>
      <c r="W176" s="130"/>
      <c r="X176" s="130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</row>
    <row r="177" spans="1:98" x14ac:dyDescent="0.15">
      <c r="A177" s="130"/>
      <c r="B177" s="130"/>
      <c r="C177" s="130"/>
      <c r="D177" s="130"/>
      <c r="E177" s="130"/>
      <c r="F177" s="130"/>
      <c r="G177" s="130">
        <v>3942</v>
      </c>
      <c r="H177" s="130" t="s">
        <v>807</v>
      </c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>
        <v>3789</v>
      </c>
      <c r="T177" s="130" t="s">
        <v>734</v>
      </c>
      <c r="U177" s="130"/>
      <c r="V177" s="130"/>
      <c r="W177" s="130"/>
      <c r="X177" s="130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</row>
    <row r="178" spans="1:98" x14ac:dyDescent="0.15">
      <c r="A178" s="130"/>
      <c r="B178" s="130"/>
      <c r="C178" s="130"/>
      <c r="D178" s="130"/>
      <c r="E178" s="130"/>
      <c r="F178" s="130"/>
      <c r="G178" s="130">
        <v>3943</v>
      </c>
      <c r="H178" s="130" t="s">
        <v>157</v>
      </c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>
        <v>3791</v>
      </c>
      <c r="T178" s="130" t="s">
        <v>856</v>
      </c>
      <c r="U178" s="130"/>
      <c r="V178" s="130"/>
      <c r="W178" s="130"/>
      <c r="X178" s="130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</row>
    <row r="179" spans="1:98" x14ac:dyDescent="0.15">
      <c r="A179" s="130"/>
      <c r="B179" s="130"/>
      <c r="C179" s="130"/>
      <c r="D179" s="130"/>
      <c r="E179" s="130"/>
      <c r="F179" s="130"/>
      <c r="G179" s="130">
        <v>3944</v>
      </c>
      <c r="H179" s="130" t="s">
        <v>158</v>
      </c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>
        <v>3792</v>
      </c>
      <c r="T179" s="130" t="s">
        <v>550</v>
      </c>
      <c r="U179" s="130"/>
      <c r="V179" s="130"/>
      <c r="W179" s="130"/>
      <c r="X179" s="130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</row>
    <row r="180" spans="1:98" x14ac:dyDescent="0.15">
      <c r="A180" s="130"/>
      <c r="B180" s="130"/>
      <c r="C180" s="130"/>
      <c r="D180" s="130"/>
      <c r="E180" s="130"/>
      <c r="F180" s="130"/>
      <c r="G180" s="130">
        <v>3975</v>
      </c>
      <c r="H180" s="130" t="s">
        <v>128</v>
      </c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>
        <v>3793</v>
      </c>
      <c r="T180" s="130" t="s">
        <v>206</v>
      </c>
      <c r="U180" s="130"/>
      <c r="V180" s="130"/>
      <c r="W180" s="130"/>
      <c r="X180" s="130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</row>
    <row r="181" spans="1:98" x14ac:dyDescent="0.15">
      <c r="A181" s="130"/>
      <c r="B181" s="130"/>
      <c r="C181" s="130"/>
      <c r="D181" s="130"/>
      <c r="E181" s="130"/>
      <c r="F181" s="130"/>
      <c r="G181" s="130">
        <v>3976</v>
      </c>
      <c r="H181" s="130" t="s">
        <v>700</v>
      </c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>
        <v>3795</v>
      </c>
      <c r="T181" s="130" t="s">
        <v>207</v>
      </c>
      <c r="U181" s="130"/>
      <c r="V181" s="130"/>
      <c r="W181" s="130"/>
      <c r="X181" s="130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</row>
    <row r="182" spans="1:98" x14ac:dyDescent="0.15">
      <c r="A182" s="130"/>
      <c r="B182" s="130"/>
      <c r="C182" s="130"/>
      <c r="D182" s="130"/>
      <c r="E182" s="130"/>
      <c r="F182" s="130"/>
      <c r="G182" s="130">
        <v>3977</v>
      </c>
      <c r="H182" s="130" t="s">
        <v>701</v>
      </c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>
        <v>3796</v>
      </c>
      <c r="T182" s="130" t="s">
        <v>474</v>
      </c>
      <c r="U182" s="130"/>
      <c r="V182" s="130"/>
      <c r="W182" s="130"/>
      <c r="X182" s="130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</row>
    <row r="183" spans="1:98" x14ac:dyDescent="0.15">
      <c r="A183" s="130"/>
      <c r="B183" s="130"/>
      <c r="C183" s="130"/>
      <c r="D183" s="130"/>
      <c r="E183" s="130"/>
      <c r="F183" s="130"/>
      <c r="G183" s="130">
        <v>3978</v>
      </c>
      <c r="H183" s="130" t="s">
        <v>702</v>
      </c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>
        <v>3804</v>
      </c>
      <c r="T183" s="130" t="s">
        <v>788</v>
      </c>
      <c r="U183" s="130"/>
      <c r="V183" s="130"/>
      <c r="W183" s="130"/>
      <c r="X183" s="130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</row>
    <row r="184" spans="1:98" x14ac:dyDescent="0.15">
      <c r="A184" s="130"/>
      <c r="B184" s="130"/>
      <c r="C184" s="130"/>
      <c r="D184" s="130"/>
      <c r="E184" s="130"/>
      <c r="F184" s="130"/>
      <c r="G184" s="130">
        <v>3980</v>
      </c>
      <c r="H184" s="130" t="s">
        <v>625</v>
      </c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46"/>
      <c r="T184" s="46"/>
      <c r="U184" s="130"/>
      <c r="V184" s="130"/>
      <c r="W184" s="130"/>
      <c r="X184" s="130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</row>
    <row r="185" spans="1:98" x14ac:dyDescent="0.15">
      <c r="A185" s="130"/>
      <c r="B185" s="130"/>
      <c r="C185" s="130"/>
      <c r="D185" s="130"/>
      <c r="E185" s="130"/>
      <c r="F185" s="130"/>
      <c r="G185" s="130">
        <v>3981</v>
      </c>
      <c r="H185" s="130" t="s">
        <v>342</v>
      </c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46"/>
      <c r="T185" s="46"/>
      <c r="U185" s="130"/>
      <c r="V185" s="130"/>
      <c r="W185" s="130"/>
      <c r="X185" s="130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</row>
    <row r="186" spans="1:98" x14ac:dyDescent="0.15">
      <c r="A186" s="130"/>
      <c r="B186" s="130"/>
      <c r="C186" s="130"/>
      <c r="D186" s="130"/>
      <c r="E186" s="130"/>
      <c r="F186" s="130"/>
      <c r="G186" s="130">
        <v>3984</v>
      </c>
      <c r="H186" s="130" t="s">
        <v>524</v>
      </c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46"/>
      <c r="T186" s="46"/>
      <c r="U186" s="130"/>
      <c r="V186" s="130"/>
      <c r="W186" s="130"/>
      <c r="X186" s="130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</row>
    <row r="187" spans="1:98" x14ac:dyDescent="0.15">
      <c r="A187" s="130"/>
      <c r="B187" s="130"/>
      <c r="C187" s="130"/>
      <c r="D187" s="130"/>
      <c r="E187" s="130"/>
      <c r="F187" s="130"/>
      <c r="G187" s="130">
        <v>3987</v>
      </c>
      <c r="H187" s="130" t="s">
        <v>92</v>
      </c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46"/>
      <c r="T187" s="46"/>
      <c r="U187" s="130"/>
      <c r="V187" s="130"/>
      <c r="W187" s="130"/>
      <c r="X187" s="130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</row>
    <row r="188" spans="1:98" x14ac:dyDescent="0.15">
      <c r="A188" s="130"/>
      <c r="B188" s="130"/>
      <c r="C188" s="130"/>
      <c r="D188" s="130"/>
      <c r="E188" s="130"/>
      <c r="F188" s="130"/>
      <c r="G188" s="130">
        <v>3980</v>
      </c>
      <c r="H188" s="130" t="s">
        <v>625</v>
      </c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46"/>
      <c r="T188" s="46"/>
      <c r="U188" s="130"/>
      <c r="V188" s="130"/>
      <c r="W188" s="130"/>
      <c r="X188" s="130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</row>
    <row r="189" spans="1:98" x14ac:dyDescent="0.15">
      <c r="A189" s="130"/>
      <c r="B189" s="130"/>
      <c r="C189" s="130"/>
      <c r="D189" s="130"/>
      <c r="E189" s="130"/>
      <c r="F189" s="130"/>
      <c r="G189" s="130">
        <v>3981</v>
      </c>
      <c r="H189" s="130" t="s">
        <v>342</v>
      </c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46"/>
      <c r="T189" s="46"/>
      <c r="U189" s="130"/>
      <c r="V189" s="130"/>
      <c r="W189" s="130"/>
      <c r="X189" s="130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</row>
    <row r="190" spans="1:98" x14ac:dyDescent="0.15">
      <c r="A190" s="130"/>
      <c r="B190" s="130"/>
      <c r="C190" s="130"/>
      <c r="D190" s="130"/>
      <c r="E190" s="130"/>
      <c r="F190" s="130"/>
      <c r="G190" s="130">
        <v>3984</v>
      </c>
      <c r="H190" s="130" t="s">
        <v>524</v>
      </c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46"/>
      <c r="T190" s="46"/>
      <c r="U190" s="130"/>
      <c r="V190" s="130"/>
      <c r="W190" s="130"/>
      <c r="X190" s="130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</row>
    <row r="191" spans="1:98" x14ac:dyDescent="0.15">
      <c r="A191" s="130"/>
      <c r="B191" s="130"/>
      <c r="C191" s="130"/>
      <c r="D191" s="130"/>
      <c r="E191" s="130"/>
      <c r="F191" s="130"/>
      <c r="G191" s="130">
        <v>3987</v>
      </c>
      <c r="H191" s="130" t="s">
        <v>92</v>
      </c>
      <c r="I191" s="46"/>
      <c r="J191" s="130"/>
      <c r="K191" s="130"/>
      <c r="L191" s="46"/>
      <c r="M191" s="130"/>
      <c r="N191" s="130"/>
      <c r="O191" s="130"/>
      <c r="P191" s="130"/>
      <c r="Q191" s="130"/>
      <c r="R191" s="130"/>
      <c r="S191" s="46"/>
      <c r="T191" s="46"/>
      <c r="U191" s="130"/>
      <c r="V191" s="130"/>
      <c r="W191" s="130"/>
      <c r="X191" s="130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</row>
    <row r="192" spans="1:98" x14ac:dyDescent="0.1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130"/>
      <c r="S192" s="130"/>
      <c r="T192" s="130"/>
      <c r="U192" s="130"/>
      <c r="V192" s="130"/>
      <c r="W192" s="130"/>
      <c r="X192" s="130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</row>
    <row r="193" spans="1:98" x14ac:dyDescent="0.1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130"/>
      <c r="S193" s="130"/>
      <c r="T193" s="130"/>
      <c r="U193" s="130"/>
      <c r="V193" s="130"/>
      <c r="W193" s="130"/>
      <c r="X193" s="130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</row>
    <row r="194" spans="1:98" x14ac:dyDescent="0.1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</row>
    <row r="195" spans="1:98" x14ac:dyDescent="0.1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</row>
    <row r="196" spans="1:98" x14ac:dyDescent="0.1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</row>
    <row r="197" spans="1:98" x14ac:dyDescent="0.1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</row>
    <row r="198" spans="1:98" x14ac:dyDescent="0.1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</row>
    <row r="199" spans="1:98" x14ac:dyDescent="0.1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</row>
    <row r="200" spans="1:98" x14ac:dyDescent="0.1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</row>
    <row r="201" spans="1:98" x14ac:dyDescent="0.1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</row>
    <row r="202" spans="1:98" x14ac:dyDescent="0.1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</row>
    <row r="203" spans="1:98" x14ac:dyDescent="0.1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</row>
    <row r="204" spans="1:98" x14ac:dyDescent="0.1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</row>
    <row r="205" spans="1:98" x14ac:dyDescent="0.1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</row>
    <row r="206" spans="1:98" x14ac:dyDescent="0.1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</row>
    <row r="207" spans="1:98" x14ac:dyDescent="0.1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</row>
    <row r="208" spans="1:98" x14ac:dyDescent="0.1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</row>
    <row r="209" spans="1:98" x14ac:dyDescent="0.1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</row>
    <row r="210" spans="1:98" x14ac:dyDescent="0.1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</row>
    <row r="211" spans="1:98" x14ac:dyDescent="0.1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</row>
    <row r="212" spans="1:98" x14ac:dyDescent="0.1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</row>
    <row r="213" spans="1:98" x14ac:dyDescent="0.1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</row>
    <row r="214" spans="1:98" x14ac:dyDescent="0.1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</row>
    <row r="215" spans="1:98" x14ac:dyDescent="0.1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</row>
    <row r="216" spans="1:98" x14ac:dyDescent="0.1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</row>
    <row r="217" spans="1:98" x14ac:dyDescent="0.1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</row>
    <row r="218" spans="1:98" x14ac:dyDescent="0.1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</row>
    <row r="219" spans="1:98" x14ac:dyDescent="0.1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</row>
    <row r="220" spans="1:98" x14ac:dyDescent="0.1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</row>
    <row r="221" spans="1:98" x14ac:dyDescent="0.1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</row>
    <row r="222" spans="1:98" x14ac:dyDescent="0.1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</row>
    <row r="223" spans="1:98" x14ac:dyDescent="0.1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</row>
    <row r="224" spans="1:98" x14ac:dyDescent="0.1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</row>
    <row r="225" spans="1:35" x14ac:dyDescent="0.1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</row>
    <row r="226" spans="1:35" x14ac:dyDescent="0.1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</row>
    <row r="227" spans="1:35" x14ac:dyDescent="0.1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</row>
    <row r="228" spans="1:35" x14ac:dyDescent="0.1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</row>
    <row r="229" spans="1:35" x14ac:dyDescent="0.1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</row>
    <row r="230" spans="1:35" x14ac:dyDescent="0.1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</row>
    <row r="231" spans="1:35" x14ac:dyDescent="0.15">
      <c r="A231" s="46"/>
      <c r="B231" s="46"/>
      <c r="C231" s="46"/>
      <c r="D231" s="46"/>
      <c r="E231" s="46"/>
      <c r="F231" s="46"/>
      <c r="G231" s="46"/>
      <c r="H231" s="46"/>
      <c r="J231" s="46"/>
      <c r="K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</row>
  </sheetData>
  <sheetProtection algorithmName="SHA-512" hashValue="67WG7nrec+EuhrNCtVPFE8IPwYzDbaPndKFWQiLqR8B0SMF6pfIchnno9jvf3khK0MXqrPN8ZNAWkLYgv+ReEQ==" saltValue="Q3aoupUmfC4Q4FhJQkwlsw==" spinCount="100000" sheet="1" objects="1" scenarios="1"/>
  <mergeCells count="6">
    <mergeCell ref="S117:U117"/>
    <mergeCell ref="W117:X117"/>
    <mergeCell ref="A117:C117"/>
    <mergeCell ref="D117:F117"/>
    <mergeCell ref="M117:O117"/>
    <mergeCell ref="P117:R117"/>
  </mergeCells>
  <phoneticPr fontId="3" type="noConversion"/>
  <pageMargins left="0.7" right="0.7" top="0.75" bottom="0.75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F427B-E3E3-B544-9343-0B2034634239}">
  <sheetPr codeName="Sheet4"/>
  <dimension ref="A1:ER118"/>
  <sheetViews>
    <sheetView workbookViewId="0">
      <selection activeCell="I22" sqref="I22"/>
    </sheetView>
  </sheetViews>
  <sheetFormatPr baseColWidth="10" defaultRowHeight="13" x14ac:dyDescent="0.15"/>
  <cols>
    <col min="1" max="1" width="17.5" style="427" customWidth="1"/>
    <col min="2" max="2" width="21.6640625" style="427" bestFit="1" customWidth="1"/>
    <col min="3" max="3" width="16" style="427" customWidth="1"/>
    <col min="4" max="14" width="14.83203125" style="427" customWidth="1"/>
    <col min="15" max="15" width="14.83203125" style="427" hidden="1" customWidth="1"/>
    <col min="16" max="16" width="14.83203125" style="427" customWidth="1"/>
    <col min="17" max="26" width="12.5" style="427" customWidth="1"/>
    <col min="27" max="16384" width="10.83203125" style="427"/>
  </cols>
  <sheetData>
    <row r="1" spans="1:16" ht="14" x14ac:dyDescent="0.15">
      <c r="A1" s="426" t="s">
        <v>797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</row>
    <row r="2" spans="1:16" ht="14" x14ac:dyDescent="0.15">
      <c r="A2" s="428" t="s">
        <v>543</v>
      </c>
      <c r="B2" s="428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</row>
    <row r="3" spans="1:16" ht="15" thickBot="1" x14ac:dyDescent="0.2">
      <c r="A3" s="426"/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Jul2019'!F2</f>
        <v>AGL</v>
      </c>
      <c r="B8" s="47" t="str">
        <f>'Tariffs Jul2019'!D2</f>
        <v>Multinet Metro 1</v>
      </c>
      <c r="C8" s="287">
        <f>'Tariffs Jul2019'!E2</f>
        <v>43647</v>
      </c>
      <c r="D8" s="85">
        <f>365*'Tariffs Jul2019'!H2/100</f>
        <v>286.52499999999998</v>
      </c>
      <c r="E8" s="85">
        <f>IF($C$5*'Tariffs Jul2019'!AK2/'Tariffs Jul2019'!AI2&gt;='Tariffs Jul2019'!J2,( 'Tariffs Jul2019'!J2*'Tariffs Jul2019'!O2/100)* 'Tariffs Jul2019'!AI2,($C$5*'Tariffs Jul2019'!AK2/'Tariffs Jul2019'!AI2*'Tariffs Jul2019'!O2/100)* 'Tariffs Jul2019'!AI2)</f>
        <v>237.27272727272728</v>
      </c>
      <c r="F8" s="85">
        <f>IF($C$5*'Tariffs Jul2019'!AK2/'Tariffs Jul2019'!AI2&lt;'Tariffs Jul2019'!J2,0,IF($C$5*'Tariffs Jul2019'!AK2/'Tariffs Jul2019'!AI2&lt;='Tariffs Jul2019'!K2,($C$5*'Tariffs Jul2019'!AK2/'Tariffs Jul2019'!AI2-'Tariffs Jul2019'!J2)*('Tariffs Jul2019'!P2/100)*'Tariffs Jul2019'!AI2,('Tariffs Jul2019'!K2-'Tariffs Jul2019'!J2)*('Tariffs Jul2019'!P2/100)*'Tariffs Jul2019'!AI2))</f>
        <v>212.72727272727269</v>
      </c>
      <c r="G8" s="85">
        <f>IF($C$5*'Tariffs Jul2019'!AK2/'Tariffs Jul2019'!AI2&lt;'Tariffs Jul2019'!K2,0,IF($C$5*'Tariffs Jul2019'!AK2/'Tariffs Jul2019'!AI2&lt;='Tariffs Jul2019'!L2,($C$5*'Tariffs Jul2019'!AK2/'Tariffs Jul2019'!AI2-'Tariffs Jul2019'!K2)*('Tariffs Jul2019'!Q2/100)*'Tariffs Jul2019'!AI2,('Tariffs Jul2019'!L2-'Tariffs Jul2019'!K2)*('Tariffs Jul2019'!Q2/100)*'Tariffs Jul2019'!AI2))</f>
        <v>169.36363636363637</v>
      </c>
      <c r="H8" s="85">
        <f>IF($C$5*'Tariffs Jul2019'!AK2/'Tariffs Jul2019'!AI2&lt;'Tariffs Jul2019'!L2,0,IF($C$5*'Tariffs Jul2019'!AK2/'Tariffs Jul2019'!AI2&lt;='Tariffs Jul2019'!M2,($C$5*'Tariffs Jul2019'!AK2/'Tariffs Jul2019'!AI2-'Tariffs Jul2019'!L2)*('Tariffs Jul2019'!R2/100)*'Tariffs Jul2019'!AI2,('Tariffs Jul2019'!M2-'Tariffs Jul2019'!L2)*('Tariffs Jul2019'!R2/100)*'Tariffs Jul2019'!AI2))</f>
        <v>73.22727272727272</v>
      </c>
      <c r="I8" s="85">
        <f>IF(($C$5*'Tariffs Jul2019'!AK2/'Tariffs Jul2019'!AI2&gt;'Tariffs Jul2019'!M2),($C$5*'Tariffs Jul2019'!AK2/'Tariffs Jul2019'!AI2-'Tariffs Jul2019'!M2)*'Tariffs Jul2019'!S2/100*'Tariffs Jul2019'!AI2,0)</f>
        <v>0</v>
      </c>
      <c r="J8" s="85">
        <f>IF($C$5*'Tariffs Jul2019'!AL2/'Tariffs Jul2019'!AJ2&gt;='Tariffs Jul2019'!J2,('Tariffs Jul2019'!J2*'Tariffs Jul2019'!U2/100)* 'Tariffs Jul2019'!AJ2,($C$5*'Tariffs Jul2019'!AL2/'Tariffs Jul2019'!AJ2*'Tariffs Jul2019'!U2/100)* 'Tariffs Jul2019'!AJ2)</f>
        <v>225</v>
      </c>
      <c r="K8" s="85">
        <f>IF($C$5*'Tariffs Jul2019'!AL2/'Tariffs Jul2019'!AJ2&lt;'Tariffs Jul2019'!J2,0,IF($C$5*'Tariffs Jul2019'!AL2/'Tariffs Jul2019'!AJ2&lt;='Tariffs Jul2019'!K2,($C$5*'Tariffs Jul2019'!AL2/'Tariffs Jul2019'!AJ2-'Tariffs Jul2019'!J2)*('Tariffs Jul2019'!V2/100)*'Tariffs Jul2019'!AJ2,('Tariffs Jul2019'!K2-'Tariffs Jul2019'!J2)*('Tariffs Jul2019'!V2/100)*'Tariffs Jul2019'!AJ2))</f>
        <v>199.6363636363636</v>
      </c>
      <c r="L8" s="85">
        <f>IF($C$5*'Tariffs Jul2019'!AL2/'Tariffs Jul2019'!AJ2&lt;'Tariffs Jul2019'!K2,0,IF($C$5*'Tariffs Jul2019'!AL2/'Tariffs Jul2019'!AJ2&lt;='Tariffs Jul2019'!L2,($C$5*'Tariffs Jul2019'!AL2/'Tariffs Jul2019'!AJ2-'Tariffs Jul2019'!K2)*('Tariffs Jul2019'!W2/100)*'Tariffs Jul2019'!AJ2,('Tariffs Jul2019'!L2-'Tariffs Jul2019'!K2)*('Tariffs Jul2019'!W2/100)*'Tariffs Jul2019'!AJ2))</f>
        <v>163.63636363636363</v>
      </c>
      <c r="M8" s="85">
        <f>IF($C$5*'Tariffs Jul2019'!AL2/'Tariffs Jul2019'!AJ2&lt;'Tariffs Jul2019'!L2,0,IF($C$5*'Tariffs Jul2019'!AL2/'Tariffs Jul2019'!AJ2&lt;='Tariffs Jul2019'!M2,($C$5*'Tariffs Jul2019'!AL2/'Tariffs Jul2019'!AJ2-'Tariffs Jul2019'!L2)*('Tariffs Jul2019'!X2/100)*'Tariffs Jul2019'!AJ2,('Tariffs Jul2019'!M2-'Tariffs Jul2019'!L2)*('Tariffs Jul2019'!X2/100)*'Tariffs Jul2019'!AJ2))</f>
        <v>72</v>
      </c>
      <c r="N8" s="85">
        <f>IF(($C$5*'Tariffs Jul2019'!AL2/'Tariffs Jul2019'!AJ2&gt;'Tariffs Jul2019'!M2),($C$5*'Tariffs Jul2019'!AL2/'Tariffs Jul2019'!AJ2-'Tariffs Jul2019'!M2)*'Tariffs Jul2019'!Y2/100*'Tariffs Jul2019'!AJ2,0)</f>
        <v>0</v>
      </c>
      <c r="O8" s="73">
        <f>SUM(D8:N8)</f>
        <v>1639.3886363636361</v>
      </c>
      <c r="P8" s="498">
        <f>O8*1.1</f>
        <v>1803.3274999999999</v>
      </c>
    </row>
    <row r="9" spans="1:16" x14ac:dyDescent="0.15">
      <c r="A9" s="286" t="str">
        <f>'Tariffs Jul2019'!F3</f>
        <v>Alinta Energy</v>
      </c>
      <c r="B9" s="47" t="str">
        <f>'Tariffs Jul2019'!D3</f>
        <v>Multinet Metro 1</v>
      </c>
      <c r="C9" s="287">
        <f>'Tariffs Jul2019'!E3</f>
        <v>43647</v>
      </c>
      <c r="D9" s="85">
        <f>365*'Tariffs Jul2019'!H3/100</f>
        <v>277.39999999999998</v>
      </c>
      <c r="E9" s="85">
        <f>IF($C$5*'Tariffs Jul2019'!AK3/'Tariffs Jul2019'!AI3&gt;='Tariffs Jul2019'!J3,( 'Tariffs Jul2019'!J3*'Tariffs Jul2019'!O3/100)* 'Tariffs Jul2019'!AI3,($C$5*'Tariffs Jul2019'!AK3/'Tariffs Jul2019'!AI3*'Tariffs Jul2019'!O3/100)* 'Tariffs Jul2019'!AI3)</f>
        <v>204.5454545454545</v>
      </c>
      <c r="F9" s="85">
        <f>IF($C$5*'Tariffs Jul2019'!AK3/'Tariffs Jul2019'!AI3&lt;'Tariffs Jul2019'!J3,0,IF($C$5*'Tariffs Jul2019'!AK3/'Tariffs Jul2019'!AI3&lt;='Tariffs Jul2019'!K3,($C$5*'Tariffs Jul2019'!AK3/'Tariffs Jul2019'!AI3-'Tariffs Jul2019'!J3)*('Tariffs Jul2019'!P3/100)*'Tariffs Jul2019'!AI3,('Tariffs Jul2019'!K3-'Tariffs Jul2019'!J3)*('Tariffs Jul2019'!P3/100)*'Tariffs Jul2019'!AI3))</f>
        <v>180</v>
      </c>
      <c r="G9" s="85">
        <f>IF($C$5*'Tariffs Jul2019'!AK3/'Tariffs Jul2019'!AI3&lt;'Tariffs Jul2019'!K3,0,IF($C$5*'Tariffs Jul2019'!AK3/'Tariffs Jul2019'!AI3&lt;='Tariffs Jul2019'!L3,($C$5*'Tariffs Jul2019'!AK3/'Tariffs Jul2019'!AI3-'Tariffs Jul2019'!K3)*('Tariffs Jul2019'!Q3/100)*'Tariffs Jul2019'!AI3,('Tariffs Jul2019'!L3-'Tariffs Jul2019'!K3)*('Tariffs Jul2019'!Q3/100)*'Tariffs Jul2019'!AI3))</f>
        <v>0</v>
      </c>
      <c r="H9" s="85">
        <f>IF($C$5*'Tariffs Jul2019'!AK3/'Tariffs Jul2019'!AI3&lt;'Tariffs Jul2019'!L3,0,IF($C$5*'Tariffs Jul2019'!AK3/'Tariffs Jul2019'!AI3&lt;='Tariffs Jul2019'!M3,($C$5*'Tariffs Jul2019'!AK3/'Tariffs Jul2019'!AI3-'Tariffs Jul2019'!L3)*('Tariffs Jul2019'!R3/100)*'Tariffs Jul2019'!AI3,('Tariffs Jul2019'!M3-'Tariffs Jul2019'!L3)*('Tariffs Jul2019'!R3/100)*'Tariffs Jul2019'!AI3))</f>
        <v>0</v>
      </c>
      <c r="I9" s="85">
        <f>IF(($C$5*'Tariffs Jul2019'!AK3/'Tariffs Jul2019'!AI3&gt;'Tariffs Jul2019'!M3),($C$5*'Tariffs Jul2019'!AK3/'Tariffs Jul2019'!AI3-'Tariffs Jul2019'!M3)*'Tariffs Jul2019'!S3/100*'Tariffs Jul2019'!AI3,0)</f>
        <v>208.6363636363636</v>
      </c>
      <c r="J9" s="85">
        <f>IF($C$5*'Tariffs Jul2019'!AL3/'Tariffs Jul2019'!AJ3&gt;='Tariffs Jul2019'!J3,('Tariffs Jul2019'!J3*'Tariffs Jul2019'!U3/100)* 'Tariffs Jul2019'!AJ3,($C$5*'Tariffs Jul2019'!AL3/'Tariffs Jul2019'!AJ3*'Tariffs Jul2019'!U3/100)* 'Tariffs Jul2019'!AJ3)</f>
        <v>196.36363636363637</v>
      </c>
      <c r="K9" s="85">
        <f>IF($C$5*'Tariffs Jul2019'!AL3/'Tariffs Jul2019'!AJ3&lt;'Tariffs Jul2019'!J3,0,IF($C$5*'Tariffs Jul2019'!AL3/'Tariffs Jul2019'!AJ3&lt;='Tariffs Jul2019'!K3,($C$5*'Tariffs Jul2019'!AL3/'Tariffs Jul2019'!AJ3-'Tariffs Jul2019'!J3)*('Tariffs Jul2019'!V3/100)*'Tariffs Jul2019'!AJ3,('Tariffs Jul2019'!K3-'Tariffs Jul2019'!J3)*('Tariffs Jul2019'!V3/100)*'Tariffs Jul2019'!AJ3))</f>
        <v>171.81818181818181</v>
      </c>
      <c r="L9" s="85">
        <f>IF($C$5*'Tariffs Jul2019'!AL3/'Tariffs Jul2019'!AJ3&lt;'Tariffs Jul2019'!K3,0,IF($C$5*'Tariffs Jul2019'!AL3/'Tariffs Jul2019'!AJ3&lt;='Tariffs Jul2019'!L3,($C$5*'Tariffs Jul2019'!AL3/'Tariffs Jul2019'!AJ3-'Tariffs Jul2019'!K3)*('Tariffs Jul2019'!W3/100)*'Tariffs Jul2019'!AJ3,('Tariffs Jul2019'!L3-'Tariffs Jul2019'!K3)*('Tariffs Jul2019'!W3/100)*'Tariffs Jul2019'!AJ3))</f>
        <v>0</v>
      </c>
      <c r="M9" s="85">
        <f>IF($C$5*'Tariffs Jul2019'!AL3/'Tariffs Jul2019'!AJ3&lt;'Tariffs Jul2019'!L3,0,IF($C$5*'Tariffs Jul2019'!AL3/'Tariffs Jul2019'!AJ3&lt;='Tariffs Jul2019'!M3,($C$5*'Tariffs Jul2019'!AL3/'Tariffs Jul2019'!AJ3-'Tariffs Jul2019'!L3)*('Tariffs Jul2019'!X3/100)*'Tariffs Jul2019'!AJ3,('Tariffs Jul2019'!M3-'Tariffs Jul2019'!L3)*('Tariffs Jul2019'!X3/100)*'Tariffs Jul2019'!AJ3))</f>
        <v>0</v>
      </c>
      <c r="N9" s="85">
        <f>IF(($C$5*'Tariffs Jul2019'!AL3/'Tariffs Jul2019'!AJ3&gt;'Tariffs Jul2019'!M3),($C$5*'Tariffs Jul2019'!AL3/'Tariffs Jul2019'!AJ3-'Tariffs Jul2019'!M3)*'Tariffs Jul2019'!Y3/100*'Tariffs Jul2019'!AJ3,0)</f>
        <v>331.36363636363637</v>
      </c>
      <c r="O9" s="73">
        <f t="shared" ref="O9:O86" si="0">SUM(D9:N9)</f>
        <v>1570.1272727272726</v>
      </c>
      <c r="P9" s="498">
        <f t="shared" ref="P9:P86" si="1">O9*1.1</f>
        <v>1727.14</v>
      </c>
    </row>
    <row r="10" spans="1:16" x14ac:dyDescent="0.15">
      <c r="A10" s="286" t="str">
        <f>'Tariffs Jul2019'!F4</f>
        <v>Covau</v>
      </c>
      <c r="B10" s="47" t="str">
        <f>'Tariffs Jul2019'!D4</f>
        <v>Multinet Metro 1</v>
      </c>
      <c r="C10" s="287">
        <f>'Tariffs Jul2019'!E4</f>
        <v>43466</v>
      </c>
      <c r="D10" s="85">
        <f>365*'Tariffs Jul2019'!H4/100</f>
        <v>284.7</v>
      </c>
      <c r="E10" s="85">
        <f>IF($C$5*'Tariffs Jul2019'!AK4/'Tariffs Jul2019'!AI4&gt;='Tariffs Jul2019'!J4,( 'Tariffs Jul2019'!J4*'Tariffs Jul2019'!O4/100)* 'Tariffs Jul2019'!AI4,($C$5*'Tariffs Jul2019'!AK4/'Tariffs Jul2019'!AI4*'Tariffs Jul2019'!O4/100)* 'Tariffs Jul2019'!AI4)</f>
        <v>261</v>
      </c>
      <c r="F10" s="85">
        <f>IF($C$5*'Tariffs Jul2019'!AK4/'Tariffs Jul2019'!AI4&lt;'Tariffs Jul2019'!J4,0,IF($C$5*'Tariffs Jul2019'!AK4/'Tariffs Jul2019'!AI4&lt;='Tariffs Jul2019'!K4,($C$5*'Tariffs Jul2019'!AK4/'Tariffs Jul2019'!AI4-'Tariffs Jul2019'!J4)*('Tariffs Jul2019'!P4/100)*'Tariffs Jul2019'!AI4,('Tariffs Jul2019'!K4-'Tariffs Jul2019'!J4)*('Tariffs Jul2019'!P4/100)*'Tariffs Jul2019'!AI4))</f>
        <v>469.79999999999995</v>
      </c>
      <c r="G10" s="85">
        <f>IF($C$5*'Tariffs Jul2019'!AK4/'Tariffs Jul2019'!AI4&lt;'Tariffs Jul2019'!K4,0,IF($C$5*'Tariffs Jul2019'!AK4/'Tariffs Jul2019'!AI4&lt;='Tariffs Jul2019'!L4,($C$5*'Tariffs Jul2019'!AK4/'Tariffs Jul2019'!AI4-'Tariffs Jul2019'!K4)*('Tariffs Jul2019'!Q4/100)*'Tariffs Jul2019'!AI4,('Tariffs Jul2019'!L4-'Tariffs Jul2019'!K4)*('Tariffs Jul2019'!Q4/100)*'Tariffs Jul2019'!AI4))</f>
        <v>108</v>
      </c>
      <c r="H10" s="85">
        <f>IF($C$5*'Tariffs Jul2019'!AK4/'Tariffs Jul2019'!AI4&lt;'Tariffs Jul2019'!L4,0,IF($C$5*'Tariffs Jul2019'!AK4/'Tariffs Jul2019'!AI4&lt;='Tariffs Jul2019'!M4,($C$5*'Tariffs Jul2019'!AK4/'Tariffs Jul2019'!AI4-'Tariffs Jul2019'!L4)*('Tariffs Jul2019'!R4/100)*'Tariffs Jul2019'!AI4,('Tariffs Jul2019'!M4-'Tariffs Jul2019'!L4)*('Tariffs Jul2019'!R4/100)*'Tariffs Jul2019'!AI4))</f>
        <v>0</v>
      </c>
      <c r="I10" s="85">
        <f>IF(($C$5*'Tariffs Jul2019'!AK4/'Tariffs Jul2019'!AI4&gt;'Tariffs Jul2019'!M4),($C$5*'Tariffs Jul2019'!AK4/'Tariffs Jul2019'!AI4-'Tariffs Jul2019'!M4)*'Tariffs Jul2019'!S4/100*'Tariffs Jul2019'!AI4,0)</f>
        <v>0</v>
      </c>
      <c r="J10" s="85">
        <f>IF($C$5*'Tariffs Jul2019'!AL4/'Tariffs Jul2019'!AJ4&gt;='Tariffs Jul2019'!J4,('Tariffs Jul2019'!J4*'Tariffs Jul2019'!U4/100)* 'Tariffs Jul2019'!AJ4,($C$5*'Tariffs Jul2019'!AL4/'Tariffs Jul2019'!AJ4*'Tariffs Jul2019'!U4/100)* 'Tariffs Jul2019'!AJ4)</f>
        <v>243.00000000000006</v>
      </c>
      <c r="K10" s="85">
        <f>IF($C$5*'Tariffs Jul2019'!AL4/'Tariffs Jul2019'!AJ4&lt;'Tariffs Jul2019'!J4,0,IF($C$5*'Tariffs Jul2019'!AL4/'Tariffs Jul2019'!AJ4&lt;='Tariffs Jul2019'!K4,($C$5*'Tariffs Jul2019'!AL4/'Tariffs Jul2019'!AJ4-'Tariffs Jul2019'!J4)*('Tariffs Jul2019'!V4/100)*'Tariffs Jul2019'!AJ4,('Tariffs Jul2019'!K4-'Tariffs Jul2019'!J4)*('Tariffs Jul2019'!V4/100)*'Tariffs Jul2019'!AJ4))</f>
        <v>457.20000000000005</v>
      </c>
      <c r="L10" s="85">
        <f>IF($C$5*'Tariffs Jul2019'!AL4/'Tariffs Jul2019'!AJ4&lt;'Tariffs Jul2019'!K4,0,IF($C$5*'Tariffs Jul2019'!AL4/'Tariffs Jul2019'!AJ4&lt;='Tariffs Jul2019'!L4,($C$5*'Tariffs Jul2019'!AL4/'Tariffs Jul2019'!AJ4-'Tariffs Jul2019'!K4)*('Tariffs Jul2019'!W4/100)*'Tariffs Jul2019'!AJ4,('Tariffs Jul2019'!L4-'Tariffs Jul2019'!K4)*('Tariffs Jul2019'!W4/100)*'Tariffs Jul2019'!AJ4))</f>
        <v>94.500000000000014</v>
      </c>
      <c r="M10" s="85">
        <f>IF($C$5*'Tariffs Jul2019'!AL4/'Tariffs Jul2019'!AJ4&lt;'Tariffs Jul2019'!L4,0,IF($C$5*'Tariffs Jul2019'!AL4/'Tariffs Jul2019'!AJ4&lt;='Tariffs Jul2019'!M4,($C$5*'Tariffs Jul2019'!AL4/'Tariffs Jul2019'!AJ4-'Tariffs Jul2019'!L4)*('Tariffs Jul2019'!X4/100)*'Tariffs Jul2019'!AJ4,('Tariffs Jul2019'!M4-'Tariffs Jul2019'!L4)*('Tariffs Jul2019'!X4/100)*'Tariffs Jul2019'!AJ4))</f>
        <v>0</v>
      </c>
      <c r="N10" s="85">
        <f>IF(($C$5*'Tariffs Jul2019'!AL4/'Tariffs Jul2019'!AJ4&gt;'Tariffs Jul2019'!M4),($C$5*'Tariffs Jul2019'!AL4/'Tariffs Jul2019'!AJ4-'Tariffs Jul2019'!M4)*'Tariffs Jul2019'!Y4/100*'Tariffs Jul2019'!AJ4,0)</f>
        <v>0</v>
      </c>
      <c r="O10" s="73">
        <f t="shared" si="0"/>
        <v>1918.2</v>
      </c>
      <c r="P10" s="498">
        <f t="shared" si="1"/>
        <v>2110.0200000000004</v>
      </c>
    </row>
    <row r="11" spans="1:16" x14ac:dyDescent="0.15">
      <c r="A11" s="286" t="str">
        <f>'Tariffs Jul2019'!F5</f>
        <v>Dodo Power &amp; Gas</v>
      </c>
      <c r="B11" s="47" t="str">
        <f>'Tariffs Jul2019'!D5</f>
        <v>Multinet Metro 1</v>
      </c>
      <c r="C11" s="287">
        <f>'Tariffs Jul2019'!E5</f>
        <v>43647</v>
      </c>
      <c r="D11" s="85">
        <f>365*'Tariffs Jul2019'!H5/100</f>
        <v>247.28749999999999</v>
      </c>
      <c r="E11" s="85">
        <f>IF($C$5*'Tariffs Jul2019'!AK5/'Tariffs Jul2019'!AI5&gt;='Tariffs Jul2019'!J5,( 'Tariffs Jul2019'!J5*'Tariffs Jul2019'!O5/100)* 'Tariffs Jul2019'!AI5,($C$5*'Tariffs Jul2019'!AK5/'Tariffs Jul2019'!AI5*'Tariffs Jul2019'!O5/100)* 'Tariffs Jul2019'!AI5)</f>
        <v>436.90909090909076</v>
      </c>
      <c r="F11" s="85">
        <f>IF($C$5*'Tariffs Jul2019'!AK5/'Tariffs Jul2019'!AI5&lt;'Tariffs Jul2019'!J5,0,IF($C$5*'Tariffs Jul2019'!AK5/'Tariffs Jul2019'!AI5&lt;='Tariffs Jul2019'!K5,($C$5*'Tariffs Jul2019'!AK5/'Tariffs Jul2019'!AI5-'Tariffs Jul2019'!J5)*('Tariffs Jul2019'!P5/100)*'Tariffs Jul2019'!AI5,('Tariffs Jul2019'!K5-'Tariffs Jul2019'!J5)*('Tariffs Jul2019'!P5/100)*'Tariffs Jul2019'!AI5))</f>
        <v>165.27272727272725</v>
      </c>
      <c r="G11" s="85">
        <f>IF($C$5*'Tariffs Jul2019'!AK5/'Tariffs Jul2019'!AI5&lt;'Tariffs Jul2019'!K5,0,IF($C$5*'Tariffs Jul2019'!AK5/'Tariffs Jul2019'!AI5&lt;='Tariffs Jul2019'!L5,($C$5*'Tariffs Jul2019'!AK5/'Tariffs Jul2019'!AI5-'Tariffs Jul2019'!K5)*('Tariffs Jul2019'!Q5/100)*'Tariffs Jul2019'!AI5,('Tariffs Jul2019'!L5-'Tariffs Jul2019'!K5)*('Tariffs Jul2019'!Q5/100)*'Tariffs Jul2019'!AI5))</f>
        <v>0</v>
      </c>
      <c r="H11" s="85">
        <f>IF($C$5*'Tariffs Jul2019'!AK5/'Tariffs Jul2019'!AI5&lt;'Tariffs Jul2019'!L5,0,IF($C$5*'Tariffs Jul2019'!AK5/'Tariffs Jul2019'!AI5&lt;='Tariffs Jul2019'!M5,($C$5*'Tariffs Jul2019'!AK5/'Tariffs Jul2019'!AI5-'Tariffs Jul2019'!L5)*('Tariffs Jul2019'!R5/100)*'Tariffs Jul2019'!AI5,('Tariffs Jul2019'!M5-'Tariffs Jul2019'!L5)*('Tariffs Jul2019'!R5/100)*'Tariffs Jul2019'!AI5))</f>
        <v>0</v>
      </c>
      <c r="I11" s="85">
        <f>IF(($C$5*'Tariffs Jul2019'!AK5/'Tariffs Jul2019'!AI5&gt;'Tariffs Jul2019'!M5),($C$5*'Tariffs Jul2019'!AK5/'Tariffs Jul2019'!AI5-'Tariffs Jul2019'!M5)*'Tariffs Jul2019'!S5/100*'Tariffs Jul2019'!AI5,0)</f>
        <v>65.86363636363636</v>
      </c>
      <c r="J11" s="85">
        <f>IF($C$5*'Tariffs Jul2019'!AL5/'Tariffs Jul2019'!AJ5&gt;='Tariffs Jul2019'!J5,('Tariffs Jul2019'!J5*'Tariffs Jul2019'!U5/100)* 'Tariffs Jul2019'!AJ5,($C$5*'Tariffs Jul2019'!AL5/'Tariffs Jul2019'!AJ5*'Tariffs Jul2019'!U5/100)* 'Tariffs Jul2019'!AJ5)</f>
        <v>413.99999999999989</v>
      </c>
      <c r="K11" s="85">
        <f>IF($C$5*'Tariffs Jul2019'!AL5/'Tariffs Jul2019'!AJ5&lt;'Tariffs Jul2019'!J5,0,IF($C$5*'Tariffs Jul2019'!AL5/'Tariffs Jul2019'!AJ5&lt;='Tariffs Jul2019'!K5,($C$5*'Tariffs Jul2019'!AL5/'Tariffs Jul2019'!AJ5-'Tariffs Jul2019'!J5)*('Tariffs Jul2019'!V5/100)*'Tariffs Jul2019'!AJ5,('Tariffs Jul2019'!K5-'Tariffs Jul2019'!J5)*('Tariffs Jul2019'!V5/100)*'Tariffs Jul2019'!AJ5))</f>
        <v>157.90909090909091</v>
      </c>
      <c r="L11" s="85">
        <f>IF($C$5*'Tariffs Jul2019'!AL5/'Tariffs Jul2019'!AJ5&lt;'Tariffs Jul2019'!K5,0,IF($C$5*'Tariffs Jul2019'!AL5/'Tariffs Jul2019'!AJ5&lt;='Tariffs Jul2019'!L5,($C$5*'Tariffs Jul2019'!AL5/'Tariffs Jul2019'!AJ5-'Tariffs Jul2019'!K5)*('Tariffs Jul2019'!W5/100)*'Tariffs Jul2019'!AJ5,('Tariffs Jul2019'!L5-'Tariffs Jul2019'!K5)*('Tariffs Jul2019'!W5/100)*'Tariffs Jul2019'!AJ5))</f>
        <v>0</v>
      </c>
      <c r="M11" s="85">
        <f>IF($C$5*'Tariffs Jul2019'!AL5/'Tariffs Jul2019'!AJ5&lt;'Tariffs Jul2019'!L5,0,IF($C$5*'Tariffs Jul2019'!AL5/'Tariffs Jul2019'!AJ5&lt;='Tariffs Jul2019'!M5,($C$5*'Tariffs Jul2019'!AL5/'Tariffs Jul2019'!AJ5-'Tariffs Jul2019'!L5)*('Tariffs Jul2019'!X5/100)*'Tariffs Jul2019'!AJ5,('Tariffs Jul2019'!M5-'Tariffs Jul2019'!L5)*('Tariffs Jul2019'!X5/100)*'Tariffs Jul2019'!AJ5))</f>
        <v>0</v>
      </c>
      <c r="N11" s="85">
        <f>IF(($C$5*'Tariffs Jul2019'!AL5/'Tariffs Jul2019'!AJ5&gt;'Tariffs Jul2019'!M5),($C$5*'Tariffs Jul2019'!AL5/'Tariffs Jul2019'!AJ5-'Tariffs Jul2019'!M5)*'Tariffs Jul2019'!Y5/100*'Tariffs Jul2019'!AJ5,0)</f>
        <v>65.86363636363636</v>
      </c>
      <c r="O11" s="73">
        <f t="shared" si="0"/>
        <v>1553.1056818181817</v>
      </c>
      <c r="P11" s="498">
        <f t="shared" si="1"/>
        <v>1708.41625</v>
      </c>
    </row>
    <row r="12" spans="1:16" x14ac:dyDescent="0.15">
      <c r="A12" s="286" t="str">
        <f>'Tariffs Jul2019'!F6</f>
        <v>EnergyAustralia</v>
      </c>
      <c r="B12" s="47" t="str">
        <f>'Tariffs Jul2019'!D6</f>
        <v>Multinet Metro 1</v>
      </c>
      <c r="C12" s="287">
        <f>'Tariffs Jul2019'!E6</f>
        <v>43647</v>
      </c>
      <c r="D12" s="85">
        <f>365*'Tariffs Jul2019'!H6/100</f>
        <v>295.28500000000003</v>
      </c>
      <c r="E12" s="85">
        <f>IF($C$5*'Tariffs Jul2019'!AK6/'Tariffs Jul2019'!AI6&gt;='Tariffs Jul2019'!J6,( 'Tariffs Jul2019'!J6*'Tariffs Jul2019'!O6/100)* 'Tariffs Jul2019'!AI6,($C$5*'Tariffs Jul2019'!AK6/'Tariffs Jul2019'!AI6*'Tariffs Jul2019'!O6/100)* 'Tariffs Jul2019'!AI6)</f>
        <v>474.54545454545456</v>
      </c>
      <c r="F12" s="85">
        <f>IF($C$5*'Tariffs Jul2019'!AK6/'Tariffs Jul2019'!AI6&lt;'Tariffs Jul2019'!J6,0,IF($C$5*'Tariffs Jul2019'!AK6/'Tariffs Jul2019'!AI6&lt;='Tariffs Jul2019'!K6,($C$5*'Tariffs Jul2019'!AK6/'Tariffs Jul2019'!AI6-'Tariffs Jul2019'!J6)*('Tariffs Jul2019'!P6/100)*'Tariffs Jul2019'!AI6,('Tariffs Jul2019'!K6-'Tariffs Jul2019'!J6)*('Tariffs Jul2019'!P6/100)*'Tariffs Jul2019'!AI6))</f>
        <v>0</v>
      </c>
      <c r="G12" s="85">
        <f>IF($C$5*'Tariffs Jul2019'!AK6/'Tariffs Jul2019'!AI6&lt;'Tariffs Jul2019'!K6,0,IF($C$5*'Tariffs Jul2019'!AK6/'Tariffs Jul2019'!AI6&lt;='Tariffs Jul2019'!L6,($C$5*'Tariffs Jul2019'!AK6/'Tariffs Jul2019'!AI6-'Tariffs Jul2019'!K6)*('Tariffs Jul2019'!Q6/100)*'Tariffs Jul2019'!AI6,('Tariffs Jul2019'!L6-'Tariffs Jul2019'!K6)*('Tariffs Jul2019'!Q6/100)*'Tariffs Jul2019'!AI6))</f>
        <v>0</v>
      </c>
      <c r="H12" s="85">
        <f>IF($C$5*'Tariffs Jul2019'!AK6/'Tariffs Jul2019'!AI6&lt;'Tariffs Jul2019'!L6,0,IF($C$5*'Tariffs Jul2019'!AK6/'Tariffs Jul2019'!AI6&lt;='Tariffs Jul2019'!M6,($C$5*'Tariffs Jul2019'!AK6/'Tariffs Jul2019'!AI6-'Tariffs Jul2019'!L6)*('Tariffs Jul2019'!R6/100)*'Tariffs Jul2019'!AI6,('Tariffs Jul2019'!M6-'Tariffs Jul2019'!L6)*('Tariffs Jul2019'!R6/100)*'Tariffs Jul2019'!AI6))</f>
        <v>0</v>
      </c>
      <c r="I12" s="85">
        <f>IF(($C$5*'Tariffs Jul2019'!AK6/'Tariffs Jul2019'!AI6&gt;'Tariffs Jul2019'!M6),($C$5*'Tariffs Jul2019'!AK6/'Tariffs Jul2019'!AI6-'Tariffs Jul2019'!M6)*'Tariffs Jul2019'!S6/100*'Tariffs Jul2019'!AI6,0)</f>
        <v>258.95454545454538</v>
      </c>
      <c r="J12" s="85">
        <f>IF($C$5*'Tariffs Jul2019'!AL6/'Tariffs Jul2019'!AJ6&gt;='Tariffs Jul2019'!J6,('Tariffs Jul2019'!J6*'Tariffs Jul2019'!U6/100)* 'Tariffs Jul2019'!AJ6,($C$5*'Tariffs Jul2019'!AL6/'Tariffs Jul2019'!AJ6*'Tariffs Jul2019'!U6/100)* 'Tariffs Jul2019'!AJ6)</f>
        <v>474.54545454545456</v>
      </c>
      <c r="K12" s="85">
        <f>IF($C$5*'Tariffs Jul2019'!AL6/'Tariffs Jul2019'!AJ6&lt;'Tariffs Jul2019'!J6,0,IF($C$5*'Tariffs Jul2019'!AL6/'Tariffs Jul2019'!AJ6&lt;='Tariffs Jul2019'!K6,($C$5*'Tariffs Jul2019'!AL6/'Tariffs Jul2019'!AJ6-'Tariffs Jul2019'!J6)*('Tariffs Jul2019'!V6/100)*'Tariffs Jul2019'!AJ6,('Tariffs Jul2019'!K6-'Tariffs Jul2019'!J6)*('Tariffs Jul2019'!V6/100)*'Tariffs Jul2019'!AJ6))</f>
        <v>0</v>
      </c>
      <c r="L12" s="85">
        <f>IF($C$5*'Tariffs Jul2019'!AL6/'Tariffs Jul2019'!AJ6&lt;'Tariffs Jul2019'!K6,0,IF($C$5*'Tariffs Jul2019'!AL6/'Tariffs Jul2019'!AJ6&lt;='Tariffs Jul2019'!L6,($C$5*'Tariffs Jul2019'!AL6/'Tariffs Jul2019'!AJ6-'Tariffs Jul2019'!K6)*('Tariffs Jul2019'!W6/100)*'Tariffs Jul2019'!AJ6,('Tariffs Jul2019'!L6-'Tariffs Jul2019'!K6)*('Tariffs Jul2019'!W6/100)*'Tariffs Jul2019'!AJ6))</f>
        <v>0</v>
      </c>
      <c r="M12" s="85">
        <f>IF($C$5*'Tariffs Jul2019'!AL6/'Tariffs Jul2019'!AJ6&lt;'Tariffs Jul2019'!L6,0,IF($C$5*'Tariffs Jul2019'!AL6/'Tariffs Jul2019'!AJ6&lt;='Tariffs Jul2019'!M6,($C$5*'Tariffs Jul2019'!AL6/'Tariffs Jul2019'!AJ6-'Tariffs Jul2019'!L6)*('Tariffs Jul2019'!X6/100)*'Tariffs Jul2019'!AJ6,('Tariffs Jul2019'!M6-'Tariffs Jul2019'!L6)*('Tariffs Jul2019'!X6/100)*'Tariffs Jul2019'!AJ6))</f>
        <v>0</v>
      </c>
      <c r="N12" s="85">
        <f>IF(($C$5*'Tariffs Jul2019'!AL6/'Tariffs Jul2019'!AJ6&gt;'Tariffs Jul2019'!M6),($C$5*'Tariffs Jul2019'!AL6/'Tariffs Jul2019'!AJ6-'Tariffs Jul2019'!M6)*'Tariffs Jul2019'!Y6/100*'Tariffs Jul2019'!AJ6,0)</f>
        <v>258.95454545454538</v>
      </c>
      <c r="O12" s="73">
        <f t="shared" si="0"/>
        <v>1762.2849999999999</v>
      </c>
      <c r="P12" s="498">
        <f t="shared" si="1"/>
        <v>1938.5135</v>
      </c>
    </row>
    <row r="13" spans="1:16" x14ac:dyDescent="0.15">
      <c r="A13" s="286" t="str">
        <f>'Tariffs Jul2019'!F7</f>
        <v>Lumo Energy</v>
      </c>
      <c r="B13" s="47" t="str">
        <f>'Tariffs Jul2019'!D7</f>
        <v>Multinet Metro 1</v>
      </c>
      <c r="C13" s="287">
        <f>'Tariffs Jul2019'!E7</f>
        <v>43497</v>
      </c>
      <c r="D13" s="85">
        <f>365*'Tariffs Jul2019'!H7/100</f>
        <v>241.63</v>
      </c>
      <c r="E13" s="85">
        <f>IF($C$5*'Tariffs Jul2019'!AK7/'Tariffs Jul2019'!AI7&gt;='Tariffs Jul2019'!J7,( 'Tariffs Jul2019'!J7*'Tariffs Jul2019'!O7/100)* 'Tariffs Jul2019'!AI7,($C$5*'Tariffs Jul2019'!AK7/'Tariffs Jul2019'!AI7*'Tariffs Jul2019'!O7/100)* 'Tariffs Jul2019'!AI7)</f>
        <v>228.27272727272725</v>
      </c>
      <c r="F13" s="85">
        <f>IF($C$5*'Tariffs Jul2019'!AK7/'Tariffs Jul2019'!AI7&lt;'Tariffs Jul2019'!J7,0,IF($C$5*'Tariffs Jul2019'!AK7/'Tariffs Jul2019'!AI7&lt;='Tariffs Jul2019'!K7,($C$5*'Tariffs Jul2019'!AK7/'Tariffs Jul2019'!AI7-'Tariffs Jul2019'!J7)*('Tariffs Jul2019'!P7/100)*'Tariffs Jul2019'!AI7,('Tariffs Jul2019'!K7-'Tariffs Jul2019'!J7)*('Tariffs Jul2019'!P7/100)*'Tariffs Jul2019'!AI7))</f>
        <v>199.6363636363636</v>
      </c>
      <c r="G13" s="85">
        <f>IF($C$5*'Tariffs Jul2019'!AK7/'Tariffs Jul2019'!AI7&lt;'Tariffs Jul2019'!K7,0,IF($C$5*'Tariffs Jul2019'!AK7/'Tariffs Jul2019'!AI7&lt;='Tariffs Jul2019'!L7,($C$5*'Tariffs Jul2019'!AK7/'Tariffs Jul2019'!AI7-'Tariffs Jul2019'!K7)*('Tariffs Jul2019'!Q7/100)*'Tariffs Jul2019'!AI7,('Tariffs Jul2019'!L7-'Tariffs Jul2019'!K7)*('Tariffs Jul2019'!Q7/100)*'Tariffs Jul2019'!AI7))</f>
        <v>166.09090909090907</v>
      </c>
      <c r="H13" s="85">
        <f>IF($C$5*'Tariffs Jul2019'!AK7/'Tariffs Jul2019'!AI7&lt;'Tariffs Jul2019'!L7,0,IF($C$5*'Tariffs Jul2019'!AK7/'Tariffs Jul2019'!AI7&lt;='Tariffs Jul2019'!M7,($C$5*'Tariffs Jul2019'!AK7/'Tariffs Jul2019'!AI7-'Tariffs Jul2019'!L7)*('Tariffs Jul2019'!R7/100)*'Tariffs Jul2019'!AI7,('Tariffs Jul2019'!M7-'Tariffs Jul2019'!L7)*('Tariffs Jul2019'!R7/100)*'Tariffs Jul2019'!AI7))</f>
        <v>74.454545454545453</v>
      </c>
      <c r="I13" s="85">
        <f>IF(($C$5*'Tariffs Jul2019'!AK7/'Tariffs Jul2019'!AI7&gt;'Tariffs Jul2019'!M7),($C$5*'Tariffs Jul2019'!AK7/'Tariffs Jul2019'!AI7-'Tariffs Jul2019'!M7)*'Tariffs Jul2019'!S7/100*'Tariffs Jul2019'!AI7,0)</f>
        <v>0</v>
      </c>
      <c r="J13" s="85">
        <f>IF($C$5*'Tariffs Jul2019'!AL7/'Tariffs Jul2019'!AJ7&gt;='Tariffs Jul2019'!J7,('Tariffs Jul2019'!J7*'Tariffs Jul2019'!U7/100)* 'Tariffs Jul2019'!AJ7,($C$5*'Tariffs Jul2019'!AL7/'Tariffs Jul2019'!AJ7*'Tariffs Jul2019'!U7/100)* 'Tariffs Jul2019'!AJ7)</f>
        <v>215.18181818181816</v>
      </c>
      <c r="K13" s="85">
        <f>IF($C$5*'Tariffs Jul2019'!AL7/'Tariffs Jul2019'!AJ7&lt;'Tariffs Jul2019'!J7,0,IF($C$5*'Tariffs Jul2019'!AL7/'Tariffs Jul2019'!AJ7&lt;='Tariffs Jul2019'!K7,($C$5*'Tariffs Jul2019'!AL7/'Tariffs Jul2019'!AJ7-'Tariffs Jul2019'!J7)*('Tariffs Jul2019'!V7/100)*'Tariffs Jul2019'!AJ7,('Tariffs Jul2019'!K7-'Tariffs Jul2019'!J7)*('Tariffs Jul2019'!V7/100)*'Tariffs Jul2019'!AJ7))</f>
        <v>189.81818181818181</v>
      </c>
      <c r="L13" s="85">
        <f>IF($C$5*'Tariffs Jul2019'!AL7/'Tariffs Jul2019'!AJ7&lt;'Tariffs Jul2019'!K7,0,IF($C$5*'Tariffs Jul2019'!AL7/'Tariffs Jul2019'!AJ7&lt;='Tariffs Jul2019'!L7,($C$5*'Tariffs Jul2019'!AL7/'Tariffs Jul2019'!AJ7-'Tariffs Jul2019'!K7)*('Tariffs Jul2019'!W7/100)*'Tariffs Jul2019'!AJ7,('Tariffs Jul2019'!L7-'Tariffs Jul2019'!K7)*('Tariffs Jul2019'!W7/100)*'Tariffs Jul2019'!AJ7))</f>
        <v>161.18181818181819</v>
      </c>
      <c r="M13" s="85">
        <f>IF($C$5*'Tariffs Jul2019'!AL7/'Tariffs Jul2019'!AJ7&lt;'Tariffs Jul2019'!L7,0,IF($C$5*'Tariffs Jul2019'!AL7/'Tariffs Jul2019'!AJ7&lt;='Tariffs Jul2019'!M7,($C$5*'Tariffs Jul2019'!AL7/'Tariffs Jul2019'!AJ7-'Tariffs Jul2019'!L7)*('Tariffs Jul2019'!X7/100)*'Tariffs Jul2019'!AJ7,('Tariffs Jul2019'!M7-'Tariffs Jul2019'!L7)*('Tariffs Jul2019'!X7/100)*'Tariffs Jul2019'!AJ7))</f>
        <v>73.22727272727272</v>
      </c>
      <c r="N13" s="85">
        <f>IF(($C$5*'Tariffs Jul2019'!AL7/'Tariffs Jul2019'!AJ7&gt;'Tariffs Jul2019'!M7),($C$5*'Tariffs Jul2019'!AL7/'Tariffs Jul2019'!AJ7-'Tariffs Jul2019'!M7)*'Tariffs Jul2019'!Y7/100*'Tariffs Jul2019'!AJ7,0)</f>
        <v>0</v>
      </c>
      <c r="O13" s="73">
        <f t="shared" si="0"/>
        <v>1549.4936363636364</v>
      </c>
      <c r="P13" s="498">
        <f t="shared" si="1"/>
        <v>1704.4430000000002</v>
      </c>
    </row>
    <row r="14" spans="1:16" x14ac:dyDescent="0.15">
      <c r="A14" s="286" t="str">
        <f>'Tariffs Jul2019'!F8</f>
        <v>Momentum Energy</v>
      </c>
      <c r="B14" s="47" t="str">
        <f>'Tariffs Jul2019'!D8</f>
        <v>Multinet Metro 1</v>
      </c>
      <c r="C14" s="287">
        <f>'Tariffs Jul2019'!E8</f>
        <v>43647</v>
      </c>
      <c r="D14" s="85">
        <f>365*'Tariffs Jul2019'!H8/100</f>
        <v>306.45399999999995</v>
      </c>
      <c r="E14" s="85">
        <f>IF($C$5*'Tariffs Jul2019'!AK8/'Tariffs Jul2019'!AI8&gt;='Tariffs Jul2019'!J8,( 'Tariffs Jul2019'!J8*'Tariffs Jul2019'!O8/100)* 'Tariffs Jul2019'!AI8,($C$5*'Tariffs Jul2019'!AK8/'Tariffs Jul2019'!AI8*'Tariffs Jul2019'!O8/100)* 'Tariffs Jul2019'!AI8)</f>
        <v>256.5</v>
      </c>
      <c r="F14" s="85">
        <f>IF($C$5*'Tariffs Jul2019'!AK8/'Tariffs Jul2019'!AI8&lt;'Tariffs Jul2019'!J8,0,IF($C$5*'Tariffs Jul2019'!AK8/'Tariffs Jul2019'!AI8&lt;='Tariffs Jul2019'!K8,($C$5*'Tariffs Jul2019'!AK8/'Tariffs Jul2019'!AI8-'Tariffs Jul2019'!J8)*('Tariffs Jul2019'!P8/100)*'Tariffs Jul2019'!AI8,('Tariffs Jul2019'!K8-'Tariffs Jul2019'!J8)*('Tariffs Jul2019'!P8/100)*'Tariffs Jul2019'!AI8))</f>
        <v>234.89999999999998</v>
      </c>
      <c r="G14" s="85">
        <f>IF($C$5*'Tariffs Jul2019'!AK8/'Tariffs Jul2019'!AI8&lt;'Tariffs Jul2019'!K8,0,IF($C$5*'Tariffs Jul2019'!AK8/'Tariffs Jul2019'!AI8&lt;='Tariffs Jul2019'!L8,($C$5*'Tariffs Jul2019'!AK8/'Tariffs Jul2019'!AI8-'Tariffs Jul2019'!K8)*('Tariffs Jul2019'!Q8/100)*'Tariffs Jul2019'!AI8,('Tariffs Jul2019'!L8-'Tariffs Jul2019'!K8)*('Tariffs Jul2019'!Q8/100)*'Tariffs Jul2019'!AI8))</f>
        <v>207.89999999999998</v>
      </c>
      <c r="H14" s="85">
        <f>IF($C$5*'Tariffs Jul2019'!AK8/'Tariffs Jul2019'!AI8&lt;'Tariffs Jul2019'!L8,0,IF($C$5*'Tariffs Jul2019'!AK8/'Tariffs Jul2019'!AI8&lt;='Tariffs Jul2019'!M8,($C$5*'Tariffs Jul2019'!AK8/'Tariffs Jul2019'!AI8-'Tariffs Jul2019'!L8)*('Tariffs Jul2019'!R8/100)*'Tariffs Jul2019'!AI8,('Tariffs Jul2019'!M8-'Tariffs Jul2019'!L8)*('Tariffs Jul2019'!R8/100)*'Tariffs Jul2019'!AI8))</f>
        <v>96.75</v>
      </c>
      <c r="I14" s="85">
        <f>IF(($C$5*'Tariffs Jul2019'!AK8/'Tariffs Jul2019'!AI8&gt;'Tariffs Jul2019'!M8),($C$5*'Tariffs Jul2019'!AK8/'Tariffs Jul2019'!AI8-'Tariffs Jul2019'!M8)*'Tariffs Jul2019'!S8/100*'Tariffs Jul2019'!AI8,0)</f>
        <v>0</v>
      </c>
      <c r="J14" s="85">
        <f>IF($C$5*'Tariffs Jul2019'!AL8/'Tariffs Jul2019'!AJ8&gt;='Tariffs Jul2019'!J8,('Tariffs Jul2019'!J8*'Tariffs Jul2019'!U8/100)* 'Tariffs Jul2019'!AJ8,($C$5*'Tariffs Jul2019'!AL8/'Tariffs Jul2019'!AJ8*'Tariffs Jul2019'!U8/100)* 'Tariffs Jul2019'!AJ8)</f>
        <v>237.60000000000002</v>
      </c>
      <c r="K14" s="85">
        <f>IF($C$5*'Tariffs Jul2019'!AL8/'Tariffs Jul2019'!AJ8&lt;'Tariffs Jul2019'!J8,0,IF($C$5*'Tariffs Jul2019'!AL8/'Tariffs Jul2019'!AJ8&lt;='Tariffs Jul2019'!K8,($C$5*'Tariffs Jul2019'!AL8/'Tariffs Jul2019'!AJ8-'Tariffs Jul2019'!J8)*('Tariffs Jul2019'!V8/100)*'Tariffs Jul2019'!AJ8,('Tariffs Jul2019'!K8-'Tariffs Jul2019'!J8)*('Tariffs Jul2019'!V8/100)*'Tariffs Jul2019'!AJ8))</f>
        <v>218.70000000000002</v>
      </c>
      <c r="L14" s="85">
        <f>IF($C$5*'Tariffs Jul2019'!AL8/'Tariffs Jul2019'!AJ8&lt;'Tariffs Jul2019'!K8,0,IF($C$5*'Tariffs Jul2019'!AL8/'Tariffs Jul2019'!AJ8&lt;='Tariffs Jul2019'!L8,($C$5*'Tariffs Jul2019'!AL8/'Tariffs Jul2019'!AJ8-'Tariffs Jul2019'!K8)*('Tariffs Jul2019'!W8/100)*'Tariffs Jul2019'!AJ8,('Tariffs Jul2019'!L8-'Tariffs Jul2019'!K8)*('Tariffs Jul2019'!W8/100)*'Tariffs Jul2019'!AJ8))</f>
        <v>195.3</v>
      </c>
      <c r="M14" s="85">
        <f>IF($C$5*'Tariffs Jul2019'!AL8/'Tariffs Jul2019'!AJ8&lt;'Tariffs Jul2019'!L8,0,IF($C$5*'Tariffs Jul2019'!AL8/'Tariffs Jul2019'!AJ8&lt;='Tariffs Jul2019'!M8,($C$5*'Tariffs Jul2019'!AL8/'Tariffs Jul2019'!AJ8-'Tariffs Jul2019'!L8)*('Tariffs Jul2019'!X8/100)*'Tariffs Jul2019'!AJ8,('Tariffs Jul2019'!M8-'Tariffs Jul2019'!L8)*('Tariffs Jul2019'!X8/100)*'Tariffs Jul2019'!AJ8))</f>
        <v>91.800000000000011</v>
      </c>
      <c r="N14" s="85">
        <f>IF(($C$5*'Tariffs Jul2019'!AL8/'Tariffs Jul2019'!AJ8&gt;'Tariffs Jul2019'!M8),($C$5*'Tariffs Jul2019'!AL8/'Tariffs Jul2019'!AJ8-'Tariffs Jul2019'!M8)*'Tariffs Jul2019'!Y8/100*'Tariffs Jul2019'!AJ8,0)</f>
        <v>0</v>
      </c>
      <c r="O14" s="73">
        <f t="shared" si="0"/>
        <v>1845.9039999999998</v>
      </c>
      <c r="P14" s="498">
        <f t="shared" si="1"/>
        <v>2030.4943999999998</v>
      </c>
    </row>
    <row r="15" spans="1:16" x14ac:dyDescent="0.15">
      <c r="A15" s="286" t="str">
        <f>'Tariffs Jul2019'!F9</f>
        <v>Origin Energy</v>
      </c>
      <c r="B15" s="47" t="str">
        <f>'Tariffs Jul2019'!D9</f>
        <v>Multinet Metro 1</v>
      </c>
      <c r="C15" s="287">
        <f>'Tariffs Jul2019'!E9</f>
        <v>43647</v>
      </c>
      <c r="D15" s="85">
        <f>365*'Tariffs Jul2019'!H9/100</f>
        <v>255.5</v>
      </c>
      <c r="E15" s="85">
        <f>IF($C$5*'Tariffs Jul2019'!AK9/'Tariffs Jul2019'!AI9&gt;='Tariffs Jul2019'!J9,( 'Tariffs Jul2019'!J9*'Tariffs Jul2019'!O9/100)* 'Tariffs Jul2019'!AI9,($C$5*'Tariffs Jul2019'!AK9/'Tariffs Jul2019'!AI9*'Tariffs Jul2019'!O9/100)* 'Tariffs Jul2019'!AI9)</f>
        <v>432</v>
      </c>
      <c r="F15" s="85">
        <f>IF($C$5*'Tariffs Jul2019'!AK9/'Tariffs Jul2019'!AI9&lt;'Tariffs Jul2019'!J9,0,IF($C$5*'Tariffs Jul2019'!AK9/'Tariffs Jul2019'!AI9&lt;='Tariffs Jul2019'!K9,($C$5*'Tariffs Jul2019'!AK9/'Tariffs Jul2019'!AI9-'Tariffs Jul2019'!J9)*('Tariffs Jul2019'!P9/100)*'Tariffs Jul2019'!AI9,('Tariffs Jul2019'!K9-'Tariffs Jul2019'!J9)*('Tariffs Jul2019'!P9/100)*'Tariffs Jul2019'!AI9))</f>
        <v>175.5</v>
      </c>
      <c r="G15" s="85">
        <f>IF($C$5*'Tariffs Jul2019'!AK9/'Tariffs Jul2019'!AI9&lt;'Tariffs Jul2019'!K9,0,IF($C$5*'Tariffs Jul2019'!AK9/'Tariffs Jul2019'!AI9&lt;='Tariffs Jul2019'!L9,($C$5*'Tariffs Jul2019'!AK9/'Tariffs Jul2019'!AI9-'Tariffs Jul2019'!K9)*('Tariffs Jul2019'!Q9/100)*'Tariffs Jul2019'!AI9,('Tariffs Jul2019'!L9-'Tariffs Jul2019'!K9)*('Tariffs Jul2019'!Q9/100)*'Tariffs Jul2019'!AI9))</f>
        <v>0</v>
      </c>
      <c r="H15" s="85">
        <f>IF($C$5*'Tariffs Jul2019'!AK9/'Tariffs Jul2019'!AI9&lt;'Tariffs Jul2019'!L9,0,IF($C$5*'Tariffs Jul2019'!AK9/'Tariffs Jul2019'!AI9&lt;='Tariffs Jul2019'!M9,($C$5*'Tariffs Jul2019'!AK9/'Tariffs Jul2019'!AI9-'Tariffs Jul2019'!L9)*('Tariffs Jul2019'!R9/100)*'Tariffs Jul2019'!AI9,('Tariffs Jul2019'!M9-'Tariffs Jul2019'!L9)*('Tariffs Jul2019'!R9/100)*'Tariffs Jul2019'!AI9))</f>
        <v>0</v>
      </c>
      <c r="I15" s="85">
        <f>IF(($C$5*'Tariffs Jul2019'!AK9/'Tariffs Jul2019'!AI9&gt;'Tariffs Jul2019'!M9),($C$5*'Tariffs Jul2019'!AK9/'Tariffs Jul2019'!AI9-'Tariffs Jul2019'!M9)*'Tariffs Jul2019'!S9/100*'Tariffs Jul2019'!AI9,0)</f>
        <v>65.25</v>
      </c>
      <c r="J15" s="85">
        <f>IF($C$5*'Tariffs Jul2019'!AL9/'Tariffs Jul2019'!AJ9&gt;='Tariffs Jul2019'!J9,('Tariffs Jul2019'!J9*'Tariffs Jul2019'!U9/100)* 'Tariffs Jul2019'!AJ9,($C$5*'Tariffs Jul2019'!AL9/'Tariffs Jul2019'!AJ9*'Tariffs Jul2019'!U9/100)* 'Tariffs Jul2019'!AJ9)</f>
        <v>396.00000000000011</v>
      </c>
      <c r="K15" s="85">
        <f>IF($C$5*'Tariffs Jul2019'!AL9/'Tariffs Jul2019'!AJ9&lt;'Tariffs Jul2019'!J9,0,IF($C$5*'Tariffs Jul2019'!AL9/'Tariffs Jul2019'!AJ9&lt;='Tariffs Jul2019'!K9,($C$5*'Tariffs Jul2019'!AL9/'Tariffs Jul2019'!AJ9-'Tariffs Jul2019'!J9)*('Tariffs Jul2019'!V9/100)*'Tariffs Jul2019'!AJ9,('Tariffs Jul2019'!K9-'Tariffs Jul2019'!J9)*('Tariffs Jul2019'!V9/100)*'Tariffs Jul2019'!AJ9))</f>
        <v>157.50000000000003</v>
      </c>
      <c r="L15" s="85">
        <f>IF($C$5*'Tariffs Jul2019'!AL9/'Tariffs Jul2019'!AJ9&lt;'Tariffs Jul2019'!K9,0,IF($C$5*'Tariffs Jul2019'!AL9/'Tariffs Jul2019'!AJ9&lt;='Tariffs Jul2019'!L9,($C$5*'Tariffs Jul2019'!AL9/'Tariffs Jul2019'!AJ9-'Tariffs Jul2019'!K9)*('Tariffs Jul2019'!W9/100)*'Tariffs Jul2019'!AJ9,('Tariffs Jul2019'!L9-'Tariffs Jul2019'!K9)*('Tariffs Jul2019'!W9/100)*'Tariffs Jul2019'!AJ9))</f>
        <v>0</v>
      </c>
      <c r="M15" s="85">
        <f>IF($C$5*'Tariffs Jul2019'!AL9/'Tariffs Jul2019'!AJ9&lt;'Tariffs Jul2019'!L9,0,IF($C$5*'Tariffs Jul2019'!AL9/'Tariffs Jul2019'!AJ9&lt;='Tariffs Jul2019'!M9,($C$5*'Tariffs Jul2019'!AL9/'Tariffs Jul2019'!AJ9-'Tariffs Jul2019'!L9)*('Tariffs Jul2019'!X9/100)*'Tariffs Jul2019'!AJ9,('Tariffs Jul2019'!M9-'Tariffs Jul2019'!L9)*('Tariffs Jul2019'!X9/100)*'Tariffs Jul2019'!AJ9))</f>
        <v>0</v>
      </c>
      <c r="N15" s="85">
        <f>IF(($C$5*'Tariffs Jul2019'!AL9/'Tariffs Jul2019'!AJ9&gt;'Tariffs Jul2019'!M9),($C$5*'Tariffs Jul2019'!AL9/'Tariffs Jul2019'!AJ9-'Tariffs Jul2019'!M9)*'Tariffs Jul2019'!Y9/100*'Tariffs Jul2019'!AJ9,0)</f>
        <v>60.750000000000014</v>
      </c>
      <c r="O15" s="73">
        <f t="shared" si="0"/>
        <v>1542.5</v>
      </c>
      <c r="P15" s="498">
        <f t="shared" si="1"/>
        <v>1696.7500000000002</v>
      </c>
    </row>
    <row r="16" spans="1:16" x14ac:dyDescent="0.15">
      <c r="A16" s="286" t="str">
        <f>'Tariffs Jul2019'!F10</f>
        <v>Red Energy</v>
      </c>
      <c r="B16" s="47" t="str">
        <f>'Tariffs Jul2019'!D10</f>
        <v>Multinet Metro 1</v>
      </c>
      <c r="C16" s="287">
        <f>'Tariffs Jul2019'!E10</f>
        <v>43497</v>
      </c>
      <c r="D16" s="85">
        <f>365*'Tariffs Jul2019'!H10/100</f>
        <v>264.625</v>
      </c>
      <c r="E16" s="85">
        <f>IF($C$5*'Tariffs Jul2019'!AK10/'Tariffs Jul2019'!AI10&gt;='Tariffs Jul2019'!J10,( 'Tariffs Jul2019'!J10*'Tariffs Jul2019'!O10/100)* 'Tariffs Jul2019'!AI10,($C$5*'Tariffs Jul2019'!AK10/'Tariffs Jul2019'!AI10*'Tariffs Jul2019'!O10/100)* 'Tariffs Jul2019'!AI10)</f>
        <v>424.79999999999995</v>
      </c>
      <c r="F16" s="85">
        <f>IF($C$5*'Tariffs Jul2019'!AK10/'Tariffs Jul2019'!AI10&lt;'Tariffs Jul2019'!J10,0,IF($C$5*'Tariffs Jul2019'!AK10/'Tariffs Jul2019'!AI10&lt;='Tariffs Jul2019'!K10,($C$5*'Tariffs Jul2019'!AK10/'Tariffs Jul2019'!AI10-'Tariffs Jul2019'!J10)*('Tariffs Jul2019'!P10/100)*'Tariffs Jul2019'!AI10,('Tariffs Jul2019'!K10-'Tariffs Jul2019'!J10)*('Tariffs Jul2019'!P10/100)*'Tariffs Jul2019'!AI10))</f>
        <v>169.2</v>
      </c>
      <c r="G16" s="85">
        <f>IF($C$5*'Tariffs Jul2019'!AK10/'Tariffs Jul2019'!AI10&lt;'Tariffs Jul2019'!K10,0,IF($C$5*'Tariffs Jul2019'!AK10/'Tariffs Jul2019'!AI10&lt;='Tariffs Jul2019'!L10,($C$5*'Tariffs Jul2019'!AK10/'Tariffs Jul2019'!AI10-'Tariffs Jul2019'!K10)*('Tariffs Jul2019'!Q10/100)*'Tariffs Jul2019'!AI10,('Tariffs Jul2019'!L10-'Tariffs Jul2019'!K10)*('Tariffs Jul2019'!Q10/100)*'Tariffs Jul2019'!AI10))</f>
        <v>0</v>
      </c>
      <c r="H16" s="85">
        <f>IF($C$5*'Tariffs Jul2019'!AK10/'Tariffs Jul2019'!AI10&lt;'Tariffs Jul2019'!L10,0,IF($C$5*'Tariffs Jul2019'!AK10/'Tariffs Jul2019'!AI10&lt;='Tariffs Jul2019'!M10,($C$5*'Tariffs Jul2019'!AK10/'Tariffs Jul2019'!AI10-'Tariffs Jul2019'!L10)*('Tariffs Jul2019'!R10/100)*'Tariffs Jul2019'!AI10,('Tariffs Jul2019'!M10-'Tariffs Jul2019'!L10)*('Tariffs Jul2019'!R10/100)*'Tariffs Jul2019'!AI10))</f>
        <v>0</v>
      </c>
      <c r="I16" s="85">
        <f>IF(($C$5*'Tariffs Jul2019'!AK10/'Tariffs Jul2019'!AI10&gt;'Tariffs Jul2019'!M10),($C$5*'Tariffs Jul2019'!AK10/'Tariffs Jul2019'!AI10-'Tariffs Jul2019'!M10)*'Tariffs Jul2019'!S10/100*'Tariffs Jul2019'!AI10,0)</f>
        <v>76.050000000000011</v>
      </c>
      <c r="J16" s="85">
        <f>IF($C$5*'Tariffs Jul2019'!AL10/'Tariffs Jul2019'!AJ10&gt;='Tariffs Jul2019'!J10,('Tariffs Jul2019'!J10*'Tariffs Jul2019'!U10/100)* 'Tariffs Jul2019'!AJ10,($C$5*'Tariffs Jul2019'!AL10/'Tariffs Jul2019'!AJ10*'Tariffs Jul2019'!U10/100)* 'Tariffs Jul2019'!AJ10)</f>
        <v>403.20000000000005</v>
      </c>
      <c r="K16" s="85">
        <f>IF($C$5*'Tariffs Jul2019'!AL10/'Tariffs Jul2019'!AJ10&lt;'Tariffs Jul2019'!J10,0,IF($C$5*'Tariffs Jul2019'!AL10/'Tariffs Jul2019'!AJ10&lt;='Tariffs Jul2019'!K10,($C$5*'Tariffs Jul2019'!AL10/'Tariffs Jul2019'!AJ10-'Tariffs Jul2019'!J10)*('Tariffs Jul2019'!V10/100)*'Tariffs Jul2019'!AJ10,('Tariffs Jul2019'!K10-'Tariffs Jul2019'!J10)*('Tariffs Jul2019'!V10/100)*'Tariffs Jul2019'!AJ10))</f>
        <v>164.7</v>
      </c>
      <c r="L16" s="85">
        <f>IF($C$5*'Tariffs Jul2019'!AL10/'Tariffs Jul2019'!AJ10&lt;'Tariffs Jul2019'!K10,0,IF($C$5*'Tariffs Jul2019'!AL10/'Tariffs Jul2019'!AJ10&lt;='Tariffs Jul2019'!L10,($C$5*'Tariffs Jul2019'!AL10/'Tariffs Jul2019'!AJ10-'Tariffs Jul2019'!K10)*('Tariffs Jul2019'!W10/100)*'Tariffs Jul2019'!AJ10,('Tariffs Jul2019'!L10-'Tariffs Jul2019'!K10)*('Tariffs Jul2019'!W10/100)*'Tariffs Jul2019'!AJ10))</f>
        <v>0</v>
      </c>
      <c r="M16" s="85">
        <f>IF($C$5*'Tariffs Jul2019'!AL10/'Tariffs Jul2019'!AJ10&lt;'Tariffs Jul2019'!L10,0,IF($C$5*'Tariffs Jul2019'!AL10/'Tariffs Jul2019'!AJ10&lt;='Tariffs Jul2019'!M10,($C$5*'Tariffs Jul2019'!AL10/'Tariffs Jul2019'!AJ10-'Tariffs Jul2019'!L10)*('Tariffs Jul2019'!X10/100)*'Tariffs Jul2019'!AJ10,('Tariffs Jul2019'!M10-'Tariffs Jul2019'!L10)*('Tariffs Jul2019'!X10/100)*'Tariffs Jul2019'!AJ10))</f>
        <v>0</v>
      </c>
      <c r="N16" s="85">
        <f>IF(($C$5*'Tariffs Jul2019'!AL10/'Tariffs Jul2019'!AJ10&gt;'Tariffs Jul2019'!M10),($C$5*'Tariffs Jul2019'!AL10/'Tariffs Jul2019'!AJ10-'Tariffs Jul2019'!M10)*'Tariffs Jul2019'!Y10/100*'Tariffs Jul2019'!AJ10,0)</f>
        <v>75.150000000000006</v>
      </c>
      <c r="O16" s="73">
        <f t="shared" si="0"/>
        <v>1577.7250000000001</v>
      </c>
      <c r="P16" s="498">
        <f t="shared" si="1"/>
        <v>1735.4975000000004</v>
      </c>
    </row>
    <row r="17" spans="1:148" s="429" customFormat="1" ht="14" thickBot="1" x14ac:dyDescent="0.2">
      <c r="A17" s="286" t="str">
        <f>'Tariffs Jul2019'!F11</f>
        <v>Simply Energy</v>
      </c>
      <c r="B17" s="47" t="str">
        <f>'Tariffs Jul2019'!D11</f>
        <v>Multinet Metro 1</v>
      </c>
      <c r="C17" s="287">
        <f>'Tariffs Jul2019'!E11</f>
        <v>43647</v>
      </c>
      <c r="D17" s="85">
        <f>365*'Tariffs Jul2019'!H11/100</f>
        <v>283.80409090909086</v>
      </c>
      <c r="E17" s="85">
        <f>IF($C$5*'Tariffs Jul2019'!AK11/'Tariffs Jul2019'!AI11&gt;='Tariffs Jul2019'!J11,( 'Tariffs Jul2019'!J11*'Tariffs Jul2019'!O11/100)* 'Tariffs Jul2019'!AI11,($C$5*'Tariffs Jul2019'!AK11/'Tariffs Jul2019'!AI11*'Tariffs Jul2019'!O11/100)* 'Tariffs Jul2019'!AI11)</f>
        <v>263.70000000000005</v>
      </c>
      <c r="F17" s="85">
        <f>IF($C$5*'Tariffs Jul2019'!AK11/'Tariffs Jul2019'!AI11&lt;'Tariffs Jul2019'!J11,0,IF($C$5*'Tariffs Jul2019'!AK11/'Tariffs Jul2019'!AI11&lt;='Tariffs Jul2019'!K11,($C$5*'Tariffs Jul2019'!AK11/'Tariffs Jul2019'!AI11-'Tariffs Jul2019'!J11)*('Tariffs Jul2019'!P11/100)*'Tariffs Jul2019'!AI11,('Tariffs Jul2019'!K11-'Tariffs Jul2019'!J11)*('Tariffs Jul2019'!P11/100)*'Tariffs Jul2019'!AI11))</f>
        <v>235.8</v>
      </c>
      <c r="G17" s="85">
        <f>IF($C$5*'Tariffs Jul2019'!AK11/'Tariffs Jul2019'!AI11&lt;'Tariffs Jul2019'!K11,0,IF($C$5*'Tariffs Jul2019'!AK11/'Tariffs Jul2019'!AI11&lt;='Tariffs Jul2019'!L11,($C$5*'Tariffs Jul2019'!AK11/'Tariffs Jul2019'!AI11-'Tariffs Jul2019'!K11)*('Tariffs Jul2019'!Q11/100)*'Tariffs Jul2019'!AI11,('Tariffs Jul2019'!L11-'Tariffs Jul2019'!K11)*('Tariffs Jul2019'!Q11/100)*'Tariffs Jul2019'!AI11))</f>
        <v>201.60000000000002</v>
      </c>
      <c r="H17" s="85">
        <f>IF($C$5*'Tariffs Jul2019'!AK11/'Tariffs Jul2019'!AI11&lt;'Tariffs Jul2019'!L11,0,IF($C$5*'Tariffs Jul2019'!AK11/'Tariffs Jul2019'!AI11&lt;='Tariffs Jul2019'!M11,($C$5*'Tariffs Jul2019'!AK11/'Tariffs Jul2019'!AI11-'Tariffs Jul2019'!L11)*('Tariffs Jul2019'!R11/100)*'Tariffs Jul2019'!AI11,('Tariffs Jul2019'!M11-'Tariffs Jul2019'!L11)*('Tariffs Jul2019'!R11/100)*'Tariffs Jul2019'!AI11))</f>
        <v>91.800000000000011</v>
      </c>
      <c r="I17" s="85">
        <f>IF(($C$5*'Tariffs Jul2019'!AK11/'Tariffs Jul2019'!AI11&gt;'Tariffs Jul2019'!M11),($C$5*'Tariffs Jul2019'!AK11/'Tariffs Jul2019'!AI11-'Tariffs Jul2019'!M11)*'Tariffs Jul2019'!S11/100*'Tariffs Jul2019'!AI11,0)</f>
        <v>0</v>
      </c>
      <c r="J17" s="85">
        <f>IF($C$5*'Tariffs Jul2019'!AL11/'Tariffs Jul2019'!AJ11&gt;='Tariffs Jul2019'!J11,('Tariffs Jul2019'!J11*'Tariffs Jul2019'!U11/100)* 'Tariffs Jul2019'!AJ11,($C$5*'Tariffs Jul2019'!AL11/'Tariffs Jul2019'!AJ11*'Tariffs Jul2019'!U11/100)* 'Tariffs Jul2019'!AJ11)</f>
        <v>250.20000000000002</v>
      </c>
      <c r="K17" s="85">
        <f>IF($C$5*'Tariffs Jul2019'!AL11/'Tariffs Jul2019'!AJ11&lt;'Tariffs Jul2019'!J11,0,IF($C$5*'Tariffs Jul2019'!AL11/'Tariffs Jul2019'!AJ11&lt;='Tariffs Jul2019'!K11,($C$5*'Tariffs Jul2019'!AL11/'Tariffs Jul2019'!AJ11-'Tariffs Jul2019'!J11)*('Tariffs Jul2019'!V11/100)*'Tariffs Jul2019'!AJ11,('Tariffs Jul2019'!K11-'Tariffs Jul2019'!J11)*('Tariffs Jul2019'!V11/100)*'Tariffs Jul2019'!AJ11))</f>
        <v>225.89999999999998</v>
      </c>
      <c r="L17" s="85">
        <f>IF($C$5*'Tariffs Jul2019'!AL11/'Tariffs Jul2019'!AJ11&lt;'Tariffs Jul2019'!K11,0,IF($C$5*'Tariffs Jul2019'!AL11/'Tariffs Jul2019'!AJ11&lt;='Tariffs Jul2019'!L11,($C$5*'Tariffs Jul2019'!AL11/'Tariffs Jul2019'!AJ11-'Tariffs Jul2019'!K11)*('Tariffs Jul2019'!W11/100)*'Tariffs Jul2019'!AJ11,('Tariffs Jul2019'!L11-'Tariffs Jul2019'!K11)*('Tariffs Jul2019'!W11/100)*'Tariffs Jul2019'!AJ11))</f>
        <v>197.10000000000002</v>
      </c>
      <c r="M17" s="85">
        <f>IF($C$5*'Tariffs Jul2019'!AL11/'Tariffs Jul2019'!AJ11&lt;'Tariffs Jul2019'!L11,0,IF($C$5*'Tariffs Jul2019'!AL11/'Tariffs Jul2019'!AJ11&lt;='Tariffs Jul2019'!M11,($C$5*'Tariffs Jul2019'!AL11/'Tariffs Jul2019'!AJ11-'Tariffs Jul2019'!L11)*('Tariffs Jul2019'!X11/100)*'Tariffs Jul2019'!AJ11,('Tariffs Jul2019'!M11-'Tariffs Jul2019'!L11)*('Tariffs Jul2019'!X11/100)*'Tariffs Jul2019'!AJ11))</f>
        <v>90.449999999999989</v>
      </c>
      <c r="N17" s="85">
        <f>IF(($C$5*'Tariffs Jul2019'!AL11/'Tariffs Jul2019'!AJ11&gt;'Tariffs Jul2019'!M11),($C$5*'Tariffs Jul2019'!AL11/'Tariffs Jul2019'!AJ11-'Tariffs Jul2019'!M11)*'Tariffs Jul2019'!Y11/100*'Tariffs Jul2019'!AJ11,0)</f>
        <v>0</v>
      </c>
      <c r="O17" s="73">
        <f t="shared" si="0"/>
        <v>1840.3540909090909</v>
      </c>
      <c r="P17" s="498">
        <f t="shared" si="1"/>
        <v>2024.3895000000002</v>
      </c>
      <c r="Q17" s="427"/>
      <c r="R17" s="427"/>
      <c r="S17" s="427"/>
      <c r="T17" s="427"/>
      <c r="U17" s="427"/>
      <c r="V17" s="427"/>
      <c r="W17" s="427"/>
      <c r="X17" s="427"/>
      <c r="Y17" s="427"/>
      <c r="Z17" s="427"/>
      <c r="AA17" s="427"/>
      <c r="AB17" s="427"/>
      <c r="AC17" s="427"/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7"/>
      <c r="DX17" s="427"/>
      <c r="DY17" s="427"/>
      <c r="DZ17" s="427"/>
      <c r="EA17" s="427"/>
      <c r="EB17" s="427"/>
      <c r="EC17" s="427"/>
      <c r="ED17" s="427"/>
      <c r="EE17" s="427"/>
      <c r="EF17" s="427"/>
      <c r="EG17" s="427"/>
      <c r="EH17" s="427"/>
      <c r="EI17" s="427"/>
      <c r="EJ17" s="427"/>
      <c r="EK17" s="427"/>
      <c r="EL17" s="427"/>
      <c r="EM17" s="427"/>
      <c r="EN17" s="427"/>
      <c r="EO17" s="427"/>
      <c r="EP17" s="427"/>
      <c r="EQ17" s="427"/>
      <c r="ER17" s="427"/>
    </row>
    <row r="18" spans="1:148" ht="14" thickTop="1" x14ac:dyDescent="0.15">
      <c r="A18" s="286" t="str">
        <f>'Tariffs Jul2019'!F12</f>
        <v>Sumo Power</v>
      </c>
      <c r="B18" s="47" t="str">
        <f>'Tariffs Jul2019'!D12</f>
        <v>Multinet Metro 1</v>
      </c>
      <c r="C18" s="287">
        <f>'Tariffs Jul2019'!E12</f>
        <v>43647</v>
      </c>
      <c r="D18" s="85">
        <f>365*'Tariffs Jul2019'!H12/100</f>
        <v>280.32</v>
      </c>
      <c r="E18" s="85">
        <f>IF($C$5*'Tariffs Jul2019'!AK12/'Tariffs Jul2019'!AI12&gt;='Tariffs Jul2019'!J12,( 'Tariffs Jul2019'!J12*'Tariffs Jul2019'!O12/100)* 'Tariffs Jul2019'!AI12,($C$5*'Tariffs Jul2019'!AK12/'Tariffs Jul2019'!AI12*'Tariffs Jul2019'!O12/100)* 'Tariffs Jul2019'!AI12)</f>
        <v>295.20000000000005</v>
      </c>
      <c r="F18" s="85">
        <f>IF($C$5*'Tariffs Jul2019'!AK12/'Tariffs Jul2019'!AI12&lt;'Tariffs Jul2019'!J12,0,IF($C$5*'Tariffs Jul2019'!AK12/'Tariffs Jul2019'!AI12&lt;='Tariffs Jul2019'!K12,($C$5*'Tariffs Jul2019'!AK12/'Tariffs Jul2019'!AI12-'Tariffs Jul2019'!J12)*('Tariffs Jul2019'!P12/100)*'Tariffs Jul2019'!AI12,('Tariffs Jul2019'!K12-'Tariffs Jul2019'!J12)*('Tariffs Jul2019'!P12/100)*'Tariffs Jul2019'!AI12))</f>
        <v>256.5</v>
      </c>
      <c r="G18" s="85">
        <f>IF($C$5*'Tariffs Jul2019'!AK12/'Tariffs Jul2019'!AI12&lt;'Tariffs Jul2019'!K12,0,IF($C$5*'Tariffs Jul2019'!AK12/'Tariffs Jul2019'!AI12&lt;='Tariffs Jul2019'!L12,($C$5*'Tariffs Jul2019'!AK12/'Tariffs Jul2019'!AI12-'Tariffs Jul2019'!K12)*('Tariffs Jul2019'!Q12/100)*'Tariffs Jul2019'!AI12,('Tariffs Jul2019'!L12-'Tariffs Jul2019'!K12)*('Tariffs Jul2019'!Q12/100)*'Tariffs Jul2019'!AI12))</f>
        <v>220.5</v>
      </c>
      <c r="H18" s="85">
        <f>IF($C$5*'Tariffs Jul2019'!AK12/'Tariffs Jul2019'!AI12&lt;'Tariffs Jul2019'!L12,0,IF($C$5*'Tariffs Jul2019'!AK12/'Tariffs Jul2019'!AI12&lt;='Tariffs Jul2019'!M12,($C$5*'Tariffs Jul2019'!AK12/'Tariffs Jul2019'!AI12-'Tariffs Jul2019'!L12)*('Tariffs Jul2019'!R12/100)*'Tariffs Jul2019'!AI12,('Tariffs Jul2019'!M12-'Tariffs Jul2019'!L12)*('Tariffs Jul2019'!R12/100)*'Tariffs Jul2019'!AI12))</f>
        <v>92.249999999999986</v>
      </c>
      <c r="I18" s="85">
        <f>IF(($C$5*'Tariffs Jul2019'!AK12/'Tariffs Jul2019'!AI12&gt;'Tariffs Jul2019'!M12),($C$5*'Tariffs Jul2019'!AK12/'Tariffs Jul2019'!AI12-'Tariffs Jul2019'!M12)*'Tariffs Jul2019'!S12/100*'Tariffs Jul2019'!AI12,0)</f>
        <v>0</v>
      </c>
      <c r="J18" s="85">
        <f>IF($C$5*'Tariffs Jul2019'!AL12/'Tariffs Jul2019'!AJ12&gt;='Tariffs Jul2019'!J12,('Tariffs Jul2019'!J12*'Tariffs Jul2019'!U12/100)* 'Tariffs Jul2019'!AJ12,($C$5*'Tariffs Jul2019'!AL12/'Tariffs Jul2019'!AJ12*'Tariffs Jul2019'!U12/100)* 'Tariffs Jul2019'!AJ12)</f>
        <v>265.5</v>
      </c>
      <c r="K18" s="85">
        <f>IF($C$5*'Tariffs Jul2019'!AL12/'Tariffs Jul2019'!AJ12&lt;'Tariffs Jul2019'!J12,0,IF($C$5*'Tariffs Jul2019'!AL12/'Tariffs Jul2019'!AJ12&lt;='Tariffs Jul2019'!K12,($C$5*'Tariffs Jul2019'!AL12/'Tariffs Jul2019'!AJ12-'Tariffs Jul2019'!J12)*('Tariffs Jul2019'!V12/100)*'Tariffs Jul2019'!AJ12,('Tariffs Jul2019'!K12-'Tariffs Jul2019'!J12)*('Tariffs Jul2019'!V12/100)*'Tariffs Jul2019'!AJ12))</f>
        <v>232.20000000000002</v>
      </c>
      <c r="L18" s="85">
        <f>IF($C$5*'Tariffs Jul2019'!AL12/'Tariffs Jul2019'!AJ12&lt;'Tariffs Jul2019'!K12,0,IF($C$5*'Tariffs Jul2019'!AL12/'Tariffs Jul2019'!AJ12&lt;='Tariffs Jul2019'!L12,($C$5*'Tariffs Jul2019'!AL12/'Tariffs Jul2019'!AJ12-'Tariffs Jul2019'!K12)*('Tariffs Jul2019'!W12/100)*'Tariffs Jul2019'!AJ12,('Tariffs Jul2019'!L12-'Tariffs Jul2019'!K12)*('Tariffs Jul2019'!W12/100)*'Tariffs Jul2019'!AJ12))</f>
        <v>200.70000000000002</v>
      </c>
      <c r="M18" s="85">
        <f>IF($C$5*'Tariffs Jul2019'!AL12/'Tariffs Jul2019'!AJ12&lt;'Tariffs Jul2019'!L12,0,IF($C$5*'Tariffs Jul2019'!AL12/'Tariffs Jul2019'!AJ12&lt;='Tariffs Jul2019'!M12,($C$5*'Tariffs Jul2019'!AL12/'Tariffs Jul2019'!AJ12-'Tariffs Jul2019'!L12)*('Tariffs Jul2019'!X12/100)*'Tariffs Jul2019'!AJ12,('Tariffs Jul2019'!M12-'Tariffs Jul2019'!L12)*('Tariffs Jul2019'!X12/100)*'Tariffs Jul2019'!AJ12))</f>
        <v>86.399999999999991</v>
      </c>
      <c r="N18" s="85">
        <f>IF(($C$5*'Tariffs Jul2019'!AL12/'Tariffs Jul2019'!AJ12&gt;'Tariffs Jul2019'!M12),($C$5*'Tariffs Jul2019'!AL12/'Tariffs Jul2019'!AJ12-'Tariffs Jul2019'!M12)*'Tariffs Jul2019'!Y12/100*'Tariffs Jul2019'!AJ12,0)</f>
        <v>0</v>
      </c>
      <c r="O18" s="73">
        <f t="shared" si="0"/>
        <v>1929.5700000000002</v>
      </c>
      <c r="P18" s="498">
        <f t="shared" si="1"/>
        <v>2122.5270000000005</v>
      </c>
    </row>
    <row r="19" spans="1:148" s="429" customFormat="1" ht="14" thickBot="1" x14ac:dyDescent="0.2">
      <c r="A19" s="47" t="str">
        <f>'Tariffs Jul2019'!F13</f>
        <v>Amaysim</v>
      </c>
      <c r="B19" s="47" t="str">
        <f>'Tariffs Jul2019'!D13</f>
        <v>Multinet Metro 1</v>
      </c>
      <c r="C19" s="287">
        <f>'Tariffs Jul2019'!E13</f>
        <v>43647</v>
      </c>
      <c r="D19" s="85">
        <f>365*'Tariffs Jul2019'!H13/100</f>
        <v>285.06499999999994</v>
      </c>
      <c r="E19" s="85">
        <f>IF($C$5*'Tariffs Jul2019'!AK13/'Tariffs Jul2019'!AI13&gt;='Tariffs Jul2019'!J13,( 'Tariffs Jul2019'!J13*'Tariffs Jul2019'!O13/100)* 'Tariffs Jul2019'!AI13,($C$5*'Tariffs Jul2019'!AK13/'Tariffs Jul2019'!AI13*'Tariffs Jul2019'!O13/100)* 'Tariffs Jul2019'!AI13)</f>
        <v>301.5</v>
      </c>
      <c r="F19" s="85">
        <f>IF($C$5*'Tariffs Jul2019'!AK13/'Tariffs Jul2019'!AI13&lt;'Tariffs Jul2019'!J13,0,IF($C$5*'Tariffs Jul2019'!AK13/'Tariffs Jul2019'!AI13&lt;='Tariffs Jul2019'!K13,($C$5*'Tariffs Jul2019'!AK13/'Tariffs Jul2019'!AI13-'Tariffs Jul2019'!J13)*('Tariffs Jul2019'!P13/100)*'Tariffs Jul2019'!AI13,('Tariffs Jul2019'!K13-'Tariffs Jul2019'!J13)*('Tariffs Jul2019'!P13/100)*'Tariffs Jul2019'!AI13))</f>
        <v>265.5</v>
      </c>
      <c r="G19" s="85">
        <f>IF($C$5*'Tariffs Jul2019'!AK13/'Tariffs Jul2019'!AI13&lt;'Tariffs Jul2019'!K13,0,IF($C$5*'Tariffs Jul2019'!AK13/'Tariffs Jul2019'!AI13&lt;='Tariffs Jul2019'!L13,($C$5*'Tariffs Jul2019'!AK13/'Tariffs Jul2019'!AI13-'Tariffs Jul2019'!K13)*('Tariffs Jul2019'!Q13/100)*'Tariffs Jul2019'!AI13,('Tariffs Jul2019'!L13-'Tariffs Jul2019'!K13)*('Tariffs Jul2019'!Q13/100)*'Tariffs Jul2019'!AI13))</f>
        <v>229.5</v>
      </c>
      <c r="H19" s="85">
        <f>IF($C$5*'Tariffs Jul2019'!AK13/'Tariffs Jul2019'!AI13&lt;'Tariffs Jul2019'!L13,0,IF($C$5*'Tariffs Jul2019'!AK13/'Tariffs Jul2019'!AI13&lt;='Tariffs Jul2019'!M13,($C$5*'Tariffs Jul2019'!AK13/'Tariffs Jul2019'!AI13-'Tariffs Jul2019'!L13)*('Tariffs Jul2019'!R13/100)*'Tariffs Jul2019'!AI13,('Tariffs Jul2019'!M13-'Tariffs Jul2019'!L13)*('Tariffs Jul2019'!R13/100)*'Tariffs Jul2019'!AI13))</f>
        <v>105.75</v>
      </c>
      <c r="I19" s="85">
        <f>IF(($C$5*'Tariffs Jul2019'!AK13/'Tariffs Jul2019'!AI13&gt;'Tariffs Jul2019'!M13),($C$5*'Tariffs Jul2019'!AK13/'Tariffs Jul2019'!AI13-'Tariffs Jul2019'!M13)*'Tariffs Jul2019'!S13/100*'Tariffs Jul2019'!AI13,0)</f>
        <v>0</v>
      </c>
      <c r="J19" s="85">
        <f>IF($C$5*'Tariffs Jul2019'!AL13/'Tariffs Jul2019'!AJ13&gt;='Tariffs Jul2019'!J13,('Tariffs Jul2019'!J13*'Tariffs Jul2019'!U13/100)* 'Tariffs Jul2019'!AJ13,($C$5*'Tariffs Jul2019'!AL13/'Tariffs Jul2019'!AJ13*'Tariffs Jul2019'!U13/100)* 'Tariffs Jul2019'!AJ13)</f>
        <v>292.5</v>
      </c>
      <c r="K19" s="85">
        <f>IF($C$5*'Tariffs Jul2019'!AL13/'Tariffs Jul2019'!AJ13&lt;'Tariffs Jul2019'!J13,0,IF($C$5*'Tariffs Jul2019'!AL13/'Tariffs Jul2019'!AJ13&lt;='Tariffs Jul2019'!K13,($C$5*'Tariffs Jul2019'!AL13/'Tariffs Jul2019'!AJ13-'Tariffs Jul2019'!J13)*('Tariffs Jul2019'!V13/100)*'Tariffs Jul2019'!AJ13,('Tariffs Jul2019'!K13-'Tariffs Jul2019'!J13)*('Tariffs Jul2019'!V13/100)*'Tariffs Jul2019'!AJ13))</f>
        <v>261</v>
      </c>
      <c r="L19" s="85">
        <f>IF($C$5*'Tariffs Jul2019'!AL13/'Tariffs Jul2019'!AJ13&lt;'Tariffs Jul2019'!K13,0,IF($C$5*'Tariffs Jul2019'!AL13/'Tariffs Jul2019'!AJ13&lt;='Tariffs Jul2019'!L13,($C$5*'Tariffs Jul2019'!AL13/'Tariffs Jul2019'!AJ13-'Tariffs Jul2019'!K13)*('Tariffs Jul2019'!W13/100)*'Tariffs Jul2019'!AJ13,('Tariffs Jul2019'!L13-'Tariffs Jul2019'!K13)*('Tariffs Jul2019'!W13/100)*'Tariffs Jul2019'!AJ13))</f>
        <v>225</v>
      </c>
      <c r="M19" s="85">
        <f>IF($C$5*'Tariffs Jul2019'!AL13/'Tariffs Jul2019'!AJ13&lt;'Tariffs Jul2019'!L13,0,IF($C$5*'Tariffs Jul2019'!AL13/'Tariffs Jul2019'!AJ13&lt;='Tariffs Jul2019'!M13,($C$5*'Tariffs Jul2019'!AL13/'Tariffs Jul2019'!AJ13-'Tariffs Jul2019'!L13)*('Tariffs Jul2019'!X13/100)*'Tariffs Jul2019'!AJ13,('Tariffs Jul2019'!M13-'Tariffs Jul2019'!L13)*('Tariffs Jul2019'!X13/100)*'Tariffs Jul2019'!AJ13))</f>
        <v>105.75</v>
      </c>
      <c r="N19" s="85">
        <f>IF(($C$5*'Tariffs Jul2019'!AL13/'Tariffs Jul2019'!AJ13&gt;'Tariffs Jul2019'!M13),($C$5*'Tariffs Jul2019'!AL13/'Tariffs Jul2019'!AJ13-'Tariffs Jul2019'!M13)*'Tariffs Jul2019'!Y13/100*'Tariffs Jul2019'!AJ13,0)</f>
        <v>0</v>
      </c>
      <c r="O19" s="73">
        <f t="shared" si="0"/>
        <v>2071.5650000000001</v>
      </c>
      <c r="P19" s="498">
        <f t="shared" si="1"/>
        <v>2278.7215000000001</v>
      </c>
      <c r="Q19" s="427"/>
      <c r="R19" s="427"/>
      <c r="S19" s="427"/>
      <c r="T19" s="427"/>
      <c r="U19" s="427"/>
      <c r="V19" s="427"/>
      <c r="W19" s="427"/>
      <c r="X19" s="427"/>
      <c r="Y19" s="427"/>
      <c r="Z19" s="427"/>
      <c r="AA19" s="427"/>
      <c r="AB19" s="427"/>
      <c r="AC19" s="427"/>
      <c r="AD19" s="427"/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  <c r="AO19" s="427"/>
      <c r="AP19" s="427"/>
      <c r="AQ19" s="427"/>
      <c r="AR19" s="427"/>
      <c r="AS19" s="427"/>
      <c r="AT19" s="427"/>
      <c r="AU19" s="427"/>
      <c r="AV19" s="427"/>
      <c r="AW19" s="427"/>
      <c r="AX19" s="427"/>
      <c r="AY19" s="427"/>
      <c r="AZ19" s="427"/>
      <c r="BA19" s="427"/>
      <c r="BB19" s="427"/>
      <c r="BC19" s="427"/>
      <c r="BD19" s="427"/>
      <c r="BE19" s="427"/>
      <c r="BF19" s="427"/>
      <c r="BG19" s="427"/>
      <c r="BH19" s="427"/>
      <c r="BI19" s="427"/>
      <c r="BJ19" s="427"/>
      <c r="BK19" s="427"/>
      <c r="BL19" s="427"/>
      <c r="BM19" s="427"/>
      <c r="BN19" s="427"/>
      <c r="BO19" s="427"/>
      <c r="BP19" s="427"/>
      <c r="BQ19" s="427"/>
      <c r="BR19" s="427"/>
      <c r="BS19" s="427"/>
      <c r="BT19" s="427"/>
      <c r="BU19" s="427"/>
      <c r="BV19" s="427"/>
      <c r="BW19" s="427"/>
      <c r="BX19" s="427"/>
      <c r="BY19" s="427"/>
      <c r="BZ19" s="427"/>
      <c r="CA19" s="427"/>
      <c r="CB19" s="427"/>
      <c r="CC19" s="427"/>
      <c r="CD19" s="427"/>
      <c r="CE19" s="427"/>
      <c r="CF19" s="427"/>
      <c r="CG19" s="427"/>
      <c r="CH19" s="427"/>
      <c r="CI19" s="427"/>
      <c r="CJ19" s="427"/>
      <c r="CK19" s="427"/>
      <c r="CL19" s="427"/>
      <c r="CM19" s="427"/>
      <c r="CN19" s="427"/>
      <c r="CO19" s="427"/>
      <c r="CP19" s="427"/>
      <c r="CQ19" s="427"/>
      <c r="CR19" s="427"/>
      <c r="CS19" s="427"/>
      <c r="CT19" s="427"/>
      <c r="CU19" s="427"/>
      <c r="CV19" s="427"/>
      <c r="CW19" s="427"/>
      <c r="CX19" s="427"/>
      <c r="CY19" s="427"/>
      <c r="CZ19" s="427"/>
      <c r="DA19" s="427"/>
      <c r="DB19" s="427"/>
      <c r="DC19" s="427"/>
      <c r="DD19" s="427"/>
      <c r="DE19" s="427"/>
      <c r="DF19" s="427"/>
      <c r="DG19" s="427"/>
      <c r="DH19" s="427"/>
      <c r="DI19" s="427"/>
      <c r="DJ19" s="427"/>
      <c r="DK19" s="427"/>
      <c r="DL19" s="427"/>
      <c r="DM19" s="427"/>
      <c r="DN19" s="427"/>
      <c r="DO19" s="427"/>
      <c r="DP19" s="427"/>
      <c r="DQ19" s="427"/>
      <c r="DR19" s="427"/>
      <c r="DS19" s="427"/>
      <c r="DT19" s="427"/>
      <c r="DU19" s="427"/>
      <c r="DV19" s="427"/>
      <c r="DW19" s="427"/>
      <c r="DX19" s="427"/>
      <c r="DY19" s="427"/>
      <c r="DZ19" s="427"/>
      <c r="EA19" s="427"/>
      <c r="EB19" s="427"/>
      <c r="EC19" s="427"/>
      <c r="ED19" s="427"/>
      <c r="EE19" s="427"/>
      <c r="EF19" s="427"/>
      <c r="EG19" s="427"/>
      <c r="EH19" s="427"/>
      <c r="EI19" s="427"/>
      <c r="EJ19" s="427"/>
      <c r="EK19" s="427"/>
      <c r="EL19" s="427"/>
      <c r="EM19" s="427"/>
      <c r="EN19" s="427"/>
      <c r="EO19" s="427"/>
      <c r="EP19" s="427"/>
      <c r="EQ19" s="427"/>
      <c r="ER19" s="427"/>
    </row>
    <row r="20" spans="1:148" ht="14" thickTop="1" x14ac:dyDescent="0.15">
      <c r="A20" s="47" t="str">
        <f>'Tariffs Jul2019'!F14</f>
        <v>GloBird Energy</v>
      </c>
      <c r="B20" s="47" t="str">
        <f>'Tariffs Jul2019'!D14</f>
        <v>Multinet Metro 1</v>
      </c>
      <c r="C20" s="287">
        <f>'Tariffs Jul2019'!E14</f>
        <v>43709</v>
      </c>
      <c r="D20" s="85">
        <f>365*'Tariffs Jul2019'!H14/100</f>
        <v>346.75</v>
      </c>
      <c r="E20" s="85">
        <f>IF($C$5*'Tariffs Jul2019'!AK14/'Tariffs Jul2019'!AI14&gt;='Tariffs Jul2019'!J14,( 'Tariffs Jul2019'!J14*'Tariffs Jul2019'!O14/100)* 'Tariffs Jul2019'!AI14,($C$5*'Tariffs Jul2019'!AK14/'Tariffs Jul2019'!AI14*'Tariffs Jul2019'!O14/100)* 'Tariffs Jul2019'!AI14)</f>
        <v>522</v>
      </c>
      <c r="F20" s="85">
        <f>IF($C$5*'Tariffs Jul2019'!AK14/'Tariffs Jul2019'!AI14&lt;'Tariffs Jul2019'!J14,0,IF($C$5*'Tariffs Jul2019'!AK14/'Tariffs Jul2019'!AI14&lt;='Tariffs Jul2019'!K14,($C$5*'Tariffs Jul2019'!AK14/'Tariffs Jul2019'!AI14-'Tariffs Jul2019'!J14)*('Tariffs Jul2019'!P14/100)*'Tariffs Jul2019'!AI14,('Tariffs Jul2019'!K14-'Tariffs Jul2019'!J14)*('Tariffs Jul2019'!P14/100)*'Tariffs Jul2019'!AI14))</f>
        <v>0</v>
      </c>
      <c r="G20" s="85">
        <f>IF($C$5*'Tariffs Jul2019'!AK14/'Tariffs Jul2019'!AI14&lt;'Tariffs Jul2019'!K14,0,IF($C$5*'Tariffs Jul2019'!AK14/'Tariffs Jul2019'!AI14&lt;='Tariffs Jul2019'!L14,($C$5*'Tariffs Jul2019'!AK14/'Tariffs Jul2019'!AI14-'Tariffs Jul2019'!K14)*('Tariffs Jul2019'!Q14/100)*'Tariffs Jul2019'!AI14,('Tariffs Jul2019'!L14-'Tariffs Jul2019'!K14)*('Tariffs Jul2019'!Q14/100)*'Tariffs Jul2019'!AI14))</f>
        <v>0</v>
      </c>
      <c r="H20" s="85">
        <f>IF($C$5*'Tariffs Jul2019'!AK14/'Tariffs Jul2019'!AI14&lt;'Tariffs Jul2019'!L14,0,IF($C$5*'Tariffs Jul2019'!AK14/'Tariffs Jul2019'!AI14&lt;='Tariffs Jul2019'!M14,($C$5*'Tariffs Jul2019'!AK14/'Tariffs Jul2019'!AI14-'Tariffs Jul2019'!L14)*('Tariffs Jul2019'!R14/100)*'Tariffs Jul2019'!AI14,('Tariffs Jul2019'!M14-'Tariffs Jul2019'!L14)*('Tariffs Jul2019'!R14/100)*'Tariffs Jul2019'!AI14))</f>
        <v>0</v>
      </c>
      <c r="I20" s="85">
        <f>IF(($C$5*'Tariffs Jul2019'!AK14/'Tariffs Jul2019'!AI14&gt;'Tariffs Jul2019'!M14),($C$5*'Tariffs Jul2019'!AK14/'Tariffs Jul2019'!AI14-'Tariffs Jul2019'!M14)*'Tariffs Jul2019'!S14/100*'Tariffs Jul2019'!AI14,0)</f>
        <v>283.5</v>
      </c>
      <c r="J20" s="85">
        <f>IF($C$5*'Tariffs Jul2019'!AL14/'Tariffs Jul2019'!AJ14&gt;='Tariffs Jul2019'!J14,('Tariffs Jul2019'!J14*'Tariffs Jul2019'!U14/100)* 'Tariffs Jul2019'!AJ14,($C$5*'Tariffs Jul2019'!AL14/'Tariffs Jul2019'!AJ14*'Tariffs Jul2019'!U14/100)* 'Tariffs Jul2019'!AJ14)</f>
        <v>495</v>
      </c>
      <c r="K20" s="85">
        <f>IF($C$5*'Tariffs Jul2019'!AL14/'Tariffs Jul2019'!AJ14&lt;'Tariffs Jul2019'!J14,0,IF($C$5*'Tariffs Jul2019'!AL14/'Tariffs Jul2019'!AJ14&lt;='Tariffs Jul2019'!K14,($C$5*'Tariffs Jul2019'!AL14/'Tariffs Jul2019'!AJ14-'Tariffs Jul2019'!J14)*('Tariffs Jul2019'!V14/100)*'Tariffs Jul2019'!AJ14,('Tariffs Jul2019'!K14-'Tariffs Jul2019'!J14)*('Tariffs Jul2019'!V14/100)*'Tariffs Jul2019'!AJ14))</f>
        <v>0</v>
      </c>
      <c r="L20" s="85">
        <f>IF($C$5*'Tariffs Jul2019'!AL14/'Tariffs Jul2019'!AJ14&lt;'Tariffs Jul2019'!K14,0,IF($C$5*'Tariffs Jul2019'!AL14/'Tariffs Jul2019'!AJ14&lt;='Tariffs Jul2019'!L14,($C$5*'Tariffs Jul2019'!AL14/'Tariffs Jul2019'!AJ14-'Tariffs Jul2019'!K14)*('Tariffs Jul2019'!W14/100)*'Tariffs Jul2019'!AJ14,('Tariffs Jul2019'!L14-'Tariffs Jul2019'!K14)*('Tariffs Jul2019'!W14/100)*'Tariffs Jul2019'!AJ14))</f>
        <v>0</v>
      </c>
      <c r="M20" s="85">
        <f>IF($C$5*'Tariffs Jul2019'!AL14/'Tariffs Jul2019'!AJ14&lt;'Tariffs Jul2019'!L14,0,IF($C$5*'Tariffs Jul2019'!AL14/'Tariffs Jul2019'!AJ14&lt;='Tariffs Jul2019'!M14,($C$5*'Tariffs Jul2019'!AL14/'Tariffs Jul2019'!AJ14-'Tariffs Jul2019'!L14)*('Tariffs Jul2019'!X14/100)*'Tariffs Jul2019'!AJ14,('Tariffs Jul2019'!M14-'Tariffs Jul2019'!L14)*('Tariffs Jul2019'!X14/100)*'Tariffs Jul2019'!AJ14))</f>
        <v>0</v>
      </c>
      <c r="N20" s="85">
        <f>IF(($C$5*'Tariffs Jul2019'!AL14/'Tariffs Jul2019'!AJ14&gt;'Tariffs Jul2019'!M14),($C$5*'Tariffs Jul2019'!AL14/'Tariffs Jul2019'!AJ14-'Tariffs Jul2019'!M14)*'Tariffs Jul2019'!Y14/100*'Tariffs Jul2019'!AJ14,0)</f>
        <v>276.75</v>
      </c>
      <c r="O20" s="73">
        <f t="shared" si="0"/>
        <v>1924</v>
      </c>
      <c r="P20" s="498">
        <f t="shared" si="1"/>
        <v>2116.4</v>
      </c>
    </row>
    <row r="21" spans="1:148" s="429" customFormat="1" ht="14" thickBot="1" x14ac:dyDescent="0.2">
      <c r="A21" s="289" t="str">
        <f>'Tariffs Jul2019'!F15</f>
        <v>Powershop</v>
      </c>
      <c r="B21" s="289" t="str">
        <f>'Tariffs Jul2019'!D15</f>
        <v>Multinet Metro 1</v>
      </c>
      <c r="C21" s="290">
        <f>'Tariffs Jul2019'!E15</f>
        <v>43646</v>
      </c>
      <c r="D21" s="291">
        <f>365*'Tariffs Jul2019'!H15/100</f>
        <v>308.78999999999996</v>
      </c>
      <c r="E21" s="291">
        <f>((C$5*'Tariffs Jul2019'!AK15/'Tariffs Jul2019'!AI15)*('Tariffs Jul2019'!O15/100))*'Tariffs Jul2019'!AI15</f>
        <v>582.75000000000011</v>
      </c>
      <c r="F21" s="291">
        <v>0</v>
      </c>
      <c r="G21" s="291">
        <v>0</v>
      </c>
      <c r="H21" s="291">
        <v>0</v>
      </c>
      <c r="I21" s="291">
        <f>((C$5*'Tariffs Jul2019'!AL15/'Tariffs Jul2019'!AJ15)*('Tariffs Jul2019'!U15/100))*'Tariffs Jul2019'!AJ15</f>
        <v>538.65000000000009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2">
        <f t="shared" si="0"/>
        <v>1430.19</v>
      </c>
      <c r="P21" s="499">
        <f t="shared" si="1"/>
        <v>1573.2090000000003</v>
      </c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7"/>
      <c r="AY21" s="427"/>
      <c r="AZ21" s="427"/>
      <c r="BA21" s="427"/>
      <c r="BB21" s="427"/>
      <c r="BC21" s="427"/>
      <c r="BD21" s="427"/>
      <c r="BE21" s="427"/>
      <c r="BF21" s="427"/>
      <c r="BG21" s="427"/>
      <c r="BH21" s="427"/>
      <c r="BI21" s="427"/>
      <c r="BJ21" s="427"/>
      <c r="BK21" s="427"/>
      <c r="BL21" s="427"/>
      <c r="BM21" s="427"/>
      <c r="BN21" s="427"/>
      <c r="BO21" s="427"/>
      <c r="BP21" s="427"/>
      <c r="BQ21" s="427"/>
      <c r="BR21" s="427"/>
      <c r="BS21" s="427"/>
      <c r="BT21" s="427"/>
      <c r="BU21" s="427"/>
      <c r="BV21" s="427"/>
      <c r="BW21" s="427"/>
      <c r="BX21" s="427"/>
      <c r="BY21" s="427"/>
      <c r="BZ21" s="427"/>
      <c r="CA21" s="427"/>
      <c r="CB21" s="427"/>
      <c r="CC21" s="427"/>
      <c r="CD21" s="427"/>
      <c r="CE21" s="427"/>
      <c r="CF21" s="427"/>
      <c r="CG21" s="427"/>
      <c r="CH21" s="427"/>
      <c r="CI21" s="427"/>
      <c r="CJ21" s="427"/>
      <c r="CK21" s="427"/>
      <c r="CL21" s="427"/>
      <c r="CM21" s="427"/>
      <c r="CN21" s="427"/>
      <c r="CO21" s="427"/>
      <c r="CP21" s="427"/>
      <c r="CQ21" s="427"/>
      <c r="CR21" s="427"/>
      <c r="CS21" s="427"/>
      <c r="CT21" s="427"/>
      <c r="CU21" s="427"/>
      <c r="CV21" s="427"/>
      <c r="CW21" s="427"/>
      <c r="CX21" s="427"/>
      <c r="CY21" s="427"/>
      <c r="CZ21" s="427"/>
      <c r="DA21" s="427"/>
      <c r="DB21" s="427"/>
      <c r="DC21" s="427"/>
      <c r="DD21" s="427"/>
      <c r="DE21" s="427"/>
      <c r="DF21" s="427"/>
      <c r="DG21" s="427"/>
      <c r="DH21" s="427"/>
      <c r="DI21" s="427"/>
      <c r="DJ21" s="427"/>
      <c r="DK21" s="427"/>
      <c r="DL21" s="427"/>
      <c r="DM21" s="427"/>
      <c r="DN21" s="427"/>
      <c r="DO21" s="427"/>
      <c r="DP21" s="427"/>
      <c r="DQ21" s="427"/>
      <c r="DR21" s="427"/>
      <c r="DS21" s="427"/>
      <c r="DT21" s="427"/>
      <c r="DU21" s="427"/>
      <c r="DV21" s="427"/>
      <c r="DW21" s="427"/>
      <c r="DX21" s="427"/>
      <c r="DY21" s="427"/>
      <c r="DZ21" s="427"/>
      <c r="EA21" s="427"/>
      <c r="EB21" s="427"/>
      <c r="EC21" s="427"/>
      <c r="ED21" s="427"/>
      <c r="EE21" s="427"/>
      <c r="EF21" s="427"/>
      <c r="EG21" s="427"/>
      <c r="EH21" s="427"/>
      <c r="EI21" s="427"/>
      <c r="EJ21" s="427"/>
      <c r="EK21" s="427"/>
      <c r="EL21" s="427"/>
      <c r="EM21" s="427"/>
      <c r="EN21" s="427"/>
      <c r="EO21" s="427"/>
      <c r="EP21" s="427"/>
      <c r="EQ21" s="427"/>
      <c r="ER21" s="427"/>
    </row>
    <row r="22" spans="1:148" ht="14" thickTop="1" x14ac:dyDescent="0.15">
      <c r="A22" s="47" t="str">
        <f>'Tariffs Jul2019'!F16</f>
        <v>AGL</v>
      </c>
      <c r="B22" s="47" t="str">
        <f>'Tariffs Jul2019'!D16</f>
        <v>Multinet Metro 2</v>
      </c>
      <c r="C22" s="287">
        <f>'Tariffs Jul2019'!E16</f>
        <v>43647</v>
      </c>
      <c r="D22" s="85">
        <f>365*'Tariffs Jul2019'!H16/100</f>
        <v>304.77499999999998</v>
      </c>
      <c r="E22" s="85">
        <f>IF($C$5*'Tariffs Jul2019'!AK16/'Tariffs Jul2019'!AI16&gt;='Tariffs Jul2019'!J16,( 'Tariffs Jul2019'!J16*'Tariffs Jul2019'!O16/100)* 'Tariffs Jul2019'!AI16,($C$5*'Tariffs Jul2019'!AK16/'Tariffs Jul2019'!AI16*'Tariffs Jul2019'!O16/100)* 'Tariffs Jul2019'!AI16)</f>
        <v>233.18181818181816</v>
      </c>
      <c r="F22" s="85">
        <f>IF($C$5*'Tariffs Jul2019'!AK16/'Tariffs Jul2019'!AI16&lt;'Tariffs Jul2019'!J16,0,IF($C$5*'Tariffs Jul2019'!AK16/'Tariffs Jul2019'!AI16&lt;='Tariffs Jul2019'!K16,($C$5*'Tariffs Jul2019'!AK16/'Tariffs Jul2019'!AI16-'Tariffs Jul2019'!J16)*('Tariffs Jul2019'!P16/100)*'Tariffs Jul2019'!AI16,('Tariffs Jul2019'!K16-'Tariffs Jul2019'!J16)*('Tariffs Jul2019'!P16/100)*'Tariffs Jul2019'!AI16))</f>
        <v>209.45454545454544</v>
      </c>
      <c r="G22" s="85">
        <f>IF($C$5*'Tariffs Jul2019'!AK16/'Tariffs Jul2019'!AI16&lt;'Tariffs Jul2019'!K16,0,IF($C$5*'Tariffs Jul2019'!AK16/'Tariffs Jul2019'!AI16&lt;='Tariffs Jul2019'!L16,($C$5*'Tariffs Jul2019'!AK16/'Tariffs Jul2019'!AI16-'Tariffs Jul2019'!K16)*('Tariffs Jul2019'!Q16/100)*'Tariffs Jul2019'!AI16,('Tariffs Jul2019'!L16-'Tariffs Jul2019'!K16)*('Tariffs Jul2019'!Q16/100)*'Tariffs Jul2019'!AI16))</f>
        <v>169.36363636363637</v>
      </c>
      <c r="H22" s="85">
        <f>IF($C$5*'Tariffs Jul2019'!AK16/'Tariffs Jul2019'!AI16&lt;'Tariffs Jul2019'!L16,0,IF($C$5*'Tariffs Jul2019'!AK16/'Tariffs Jul2019'!AI16&lt;='Tariffs Jul2019'!M16,($C$5*'Tariffs Jul2019'!AK16/'Tariffs Jul2019'!AI16-'Tariffs Jul2019'!L16)*('Tariffs Jul2019'!R16/100)*'Tariffs Jul2019'!AI16,('Tariffs Jul2019'!M16-'Tariffs Jul2019'!L16)*('Tariffs Jul2019'!R16/100)*'Tariffs Jul2019'!AI16))</f>
        <v>73.636363636363626</v>
      </c>
      <c r="I22" s="85">
        <f>IF(($C$5*'Tariffs Jul2019'!AK16/'Tariffs Jul2019'!AI16&gt;'Tariffs Jul2019'!M16),($C$5*'Tariffs Jul2019'!AK16/'Tariffs Jul2019'!AI16-'Tariffs Jul2019'!M16)*'Tariffs Jul2019'!S16/100*'Tariffs Jul2019'!AI16,0)</f>
        <v>0</v>
      </c>
      <c r="J22" s="85">
        <f>IF($C$5*'Tariffs Jul2019'!AL16/'Tariffs Jul2019'!AJ16&gt;='Tariffs Jul2019'!J16,('Tariffs Jul2019'!J16*'Tariffs Jul2019'!U16/100)* 'Tariffs Jul2019'!AJ16,($C$5*'Tariffs Jul2019'!AL16/'Tariffs Jul2019'!AJ16*'Tariffs Jul2019'!U16/100)* 'Tariffs Jul2019'!AJ16)</f>
        <v>221.72727272727272</v>
      </c>
      <c r="K22" s="85">
        <f>IF($C$5*'Tariffs Jul2019'!AL16/'Tariffs Jul2019'!AJ16&lt;'Tariffs Jul2019'!J16,0,IF($C$5*'Tariffs Jul2019'!AL16/'Tariffs Jul2019'!AJ16&lt;='Tariffs Jul2019'!K16,($C$5*'Tariffs Jul2019'!AL16/'Tariffs Jul2019'!AJ16-'Tariffs Jul2019'!J16)*('Tariffs Jul2019'!V16/100)*'Tariffs Jul2019'!AJ16,('Tariffs Jul2019'!K16-'Tariffs Jul2019'!J16)*('Tariffs Jul2019'!V16/100)*'Tariffs Jul2019'!AJ16))</f>
        <v>198</v>
      </c>
      <c r="L22" s="85">
        <f>IF($C$5*'Tariffs Jul2019'!AL16/'Tariffs Jul2019'!AJ16&lt;'Tariffs Jul2019'!K16,0,IF($C$5*'Tariffs Jul2019'!AL16/'Tariffs Jul2019'!AJ16&lt;='Tariffs Jul2019'!L16,($C$5*'Tariffs Jul2019'!AL16/'Tariffs Jul2019'!AJ16-'Tariffs Jul2019'!K16)*('Tariffs Jul2019'!W16/100)*'Tariffs Jul2019'!AJ16,('Tariffs Jul2019'!L16-'Tariffs Jul2019'!K16)*('Tariffs Jul2019'!W16/100)*'Tariffs Jul2019'!AJ16))</f>
        <v>162.81818181818181</v>
      </c>
      <c r="M22" s="85">
        <f>IF($C$5*'Tariffs Jul2019'!AL16/'Tariffs Jul2019'!AJ16&lt;'Tariffs Jul2019'!L16,0,IF($C$5*'Tariffs Jul2019'!AL16/'Tariffs Jul2019'!AJ16&lt;='Tariffs Jul2019'!M16,($C$5*'Tariffs Jul2019'!AL16/'Tariffs Jul2019'!AJ16-'Tariffs Jul2019'!L16)*('Tariffs Jul2019'!X16/100)*'Tariffs Jul2019'!AJ16,('Tariffs Jul2019'!M16-'Tariffs Jul2019'!L16)*('Tariffs Jul2019'!X16/100)*'Tariffs Jul2019'!AJ16))</f>
        <v>72</v>
      </c>
      <c r="N22" s="85">
        <f>IF(($C$5*'Tariffs Jul2019'!AL16/'Tariffs Jul2019'!AJ16&gt;'Tariffs Jul2019'!M16),($C$5*'Tariffs Jul2019'!AL16/'Tariffs Jul2019'!AJ16-'Tariffs Jul2019'!M16)*'Tariffs Jul2019'!Y16/100*'Tariffs Jul2019'!AJ16,0)</f>
        <v>0</v>
      </c>
      <c r="O22" s="73">
        <f t="shared" si="0"/>
        <v>1644.9568181818181</v>
      </c>
      <c r="P22" s="498">
        <f t="shared" si="1"/>
        <v>1809.4525000000001</v>
      </c>
    </row>
    <row r="23" spans="1:148" x14ac:dyDescent="0.15">
      <c r="A23" s="47" t="str">
        <f>'Tariffs Jul2019'!F17</f>
        <v>Alinta Energy</v>
      </c>
      <c r="B23" s="47" t="str">
        <f>'Tariffs Jul2019'!D17</f>
        <v>Multinet Metro 2</v>
      </c>
      <c r="C23" s="287">
        <f>'Tariffs Jul2019'!E17</f>
        <v>43647</v>
      </c>
      <c r="D23" s="85">
        <f>365*'Tariffs Jul2019'!H17/100</f>
        <v>292</v>
      </c>
      <c r="E23" s="85">
        <f>IF($C$5*'Tariffs Jul2019'!AK17/'Tariffs Jul2019'!AI17&gt;='Tariffs Jul2019'!J17,( 'Tariffs Jul2019'!J17*'Tariffs Jul2019'!O17/100)* 'Tariffs Jul2019'!AI17,($C$5*'Tariffs Jul2019'!AK17/'Tariffs Jul2019'!AI17*'Tariffs Jul2019'!O17/100)* 'Tariffs Jul2019'!AI17)</f>
        <v>204.5454545454545</v>
      </c>
      <c r="F23" s="85">
        <f>IF($C$5*'Tariffs Jul2019'!AK17/'Tariffs Jul2019'!AI17&lt;'Tariffs Jul2019'!J17,0,IF($C$5*'Tariffs Jul2019'!AK17/'Tariffs Jul2019'!AI17&lt;='Tariffs Jul2019'!K17,($C$5*'Tariffs Jul2019'!AK17/'Tariffs Jul2019'!AI17-'Tariffs Jul2019'!J17)*('Tariffs Jul2019'!P17/100)*'Tariffs Jul2019'!AI17,('Tariffs Jul2019'!K17-'Tariffs Jul2019'!J17)*('Tariffs Jul2019'!P17/100)*'Tariffs Jul2019'!AI17))</f>
        <v>155.45454545454541</v>
      </c>
      <c r="G23" s="85">
        <f>IF($C$5*'Tariffs Jul2019'!AK17/'Tariffs Jul2019'!AI17&lt;'Tariffs Jul2019'!K17,0,IF($C$5*'Tariffs Jul2019'!AK17/'Tariffs Jul2019'!AI17&lt;='Tariffs Jul2019'!L17,($C$5*'Tariffs Jul2019'!AK17/'Tariffs Jul2019'!AI17-'Tariffs Jul2019'!K17)*('Tariffs Jul2019'!Q17/100)*'Tariffs Jul2019'!AI17,('Tariffs Jul2019'!L17-'Tariffs Jul2019'!K17)*('Tariffs Jul2019'!Q17/100)*'Tariffs Jul2019'!AI17))</f>
        <v>0</v>
      </c>
      <c r="H23" s="85">
        <f>IF($C$5*'Tariffs Jul2019'!AK17/'Tariffs Jul2019'!AI17&lt;'Tariffs Jul2019'!L17,0,IF($C$5*'Tariffs Jul2019'!AK17/'Tariffs Jul2019'!AI17&lt;='Tariffs Jul2019'!M17,($C$5*'Tariffs Jul2019'!AK17/'Tariffs Jul2019'!AI17-'Tariffs Jul2019'!L17)*('Tariffs Jul2019'!R17/100)*'Tariffs Jul2019'!AI17,('Tariffs Jul2019'!M17-'Tariffs Jul2019'!L17)*('Tariffs Jul2019'!R17/100)*'Tariffs Jul2019'!AI17))</f>
        <v>0</v>
      </c>
      <c r="I23" s="85">
        <f>IF(($C$5*'Tariffs Jul2019'!AK17/'Tariffs Jul2019'!AI17&gt;'Tariffs Jul2019'!M17),($C$5*'Tariffs Jul2019'!AK17/'Tariffs Jul2019'!AI17-'Tariffs Jul2019'!M17)*'Tariffs Jul2019'!S17/100*'Tariffs Jul2019'!AI17,0)</f>
        <v>233.18181818181816</v>
      </c>
      <c r="J23" s="85">
        <f>IF($C$5*'Tariffs Jul2019'!AL17/'Tariffs Jul2019'!AJ17&gt;='Tariffs Jul2019'!J17,('Tariffs Jul2019'!J17*'Tariffs Jul2019'!U17/100)* 'Tariffs Jul2019'!AJ17,($C$5*'Tariffs Jul2019'!AL17/'Tariffs Jul2019'!AJ17*'Tariffs Jul2019'!U17/100)* 'Tariffs Jul2019'!AJ17)</f>
        <v>196.36363636363637</v>
      </c>
      <c r="K23" s="85">
        <f>IF($C$5*'Tariffs Jul2019'!AL17/'Tariffs Jul2019'!AJ17&lt;'Tariffs Jul2019'!J17,0,IF($C$5*'Tariffs Jul2019'!AL17/'Tariffs Jul2019'!AJ17&lt;='Tariffs Jul2019'!K17,($C$5*'Tariffs Jul2019'!AL17/'Tariffs Jul2019'!AJ17-'Tariffs Jul2019'!J17)*('Tariffs Jul2019'!V17/100)*'Tariffs Jul2019'!AJ17,('Tariffs Jul2019'!K17-'Tariffs Jul2019'!J17)*('Tariffs Jul2019'!V17/100)*'Tariffs Jul2019'!AJ17))</f>
        <v>147.27272727272725</v>
      </c>
      <c r="L23" s="85">
        <f>IF($C$5*'Tariffs Jul2019'!AL17/'Tariffs Jul2019'!AJ17&lt;'Tariffs Jul2019'!K17,0,IF($C$5*'Tariffs Jul2019'!AL17/'Tariffs Jul2019'!AJ17&lt;='Tariffs Jul2019'!L17,($C$5*'Tariffs Jul2019'!AL17/'Tariffs Jul2019'!AJ17-'Tariffs Jul2019'!K17)*('Tariffs Jul2019'!W17/100)*'Tariffs Jul2019'!AJ17,('Tariffs Jul2019'!L17-'Tariffs Jul2019'!K17)*('Tariffs Jul2019'!W17/100)*'Tariffs Jul2019'!AJ17))</f>
        <v>0</v>
      </c>
      <c r="M23" s="85">
        <f>IF($C$5*'Tariffs Jul2019'!AL17/'Tariffs Jul2019'!AJ17&lt;'Tariffs Jul2019'!L17,0,IF($C$5*'Tariffs Jul2019'!AL17/'Tariffs Jul2019'!AJ17&lt;='Tariffs Jul2019'!M17,($C$5*'Tariffs Jul2019'!AL17/'Tariffs Jul2019'!AJ17-'Tariffs Jul2019'!L17)*('Tariffs Jul2019'!X17/100)*'Tariffs Jul2019'!AJ17,('Tariffs Jul2019'!M17-'Tariffs Jul2019'!L17)*('Tariffs Jul2019'!X17/100)*'Tariffs Jul2019'!AJ17))</f>
        <v>0</v>
      </c>
      <c r="N23" s="85">
        <f>IF(($C$5*'Tariffs Jul2019'!AL17/'Tariffs Jul2019'!AJ17&gt;'Tariffs Jul2019'!M17),($C$5*'Tariffs Jul2019'!AL17/'Tariffs Jul2019'!AJ17-'Tariffs Jul2019'!M17)*'Tariffs Jul2019'!Y17/100*'Tariffs Jul2019'!AJ17,0)</f>
        <v>220.90909090909088</v>
      </c>
      <c r="O23" s="73">
        <f t="shared" si="0"/>
        <v>1449.7272727272725</v>
      </c>
      <c r="P23" s="498">
        <f t="shared" si="1"/>
        <v>1594.6999999999998</v>
      </c>
    </row>
    <row r="24" spans="1:148" x14ac:dyDescent="0.15">
      <c r="A24" s="47" t="str">
        <f>'Tariffs Jul2019'!F18</f>
        <v>Covau</v>
      </c>
      <c r="B24" s="47" t="str">
        <f>'Tariffs Jul2019'!D18</f>
        <v>Multinet Metro 2</v>
      </c>
      <c r="C24" s="287">
        <f>'Tariffs Jul2019'!E18</f>
        <v>43466</v>
      </c>
      <c r="D24" s="85">
        <f>365*'Tariffs Jul2019'!H18/100</f>
        <v>284.7</v>
      </c>
      <c r="E24" s="85">
        <f>IF($C$5*'Tariffs Jul2019'!AK18/'Tariffs Jul2019'!AI18&gt;='Tariffs Jul2019'!J18,( 'Tariffs Jul2019'!J18*'Tariffs Jul2019'!O18/100)* 'Tariffs Jul2019'!AI18,($C$5*'Tariffs Jul2019'!AK18/'Tariffs Jul2019'!AI18*'Tariffs Jul2019'!O18/100)* 'Tariffs Jul2019'!AI18)</f>
        <v>261</v>
      </c>
      <c r="F24" s="85">
        <f>IF($C$5*'Tariffs Jul2019'!AK18/'Tariffs Jul2019'!AI18&lt;'Tariffs Jul2019'!J18,0,IF($C$5*'Tariffs Jul2019'!AK18/'Tariffs Jul2019'!AI18&lt;='Tariffs Jul2019'!K18,($C$5*'Tariffs Jul2019'!AK18/'Tariffs Jul2019'!AI18-'Tariffs Jul2019'!J18)*('Tariffs Jul2019'!P18/100)*'Tariffs Jul2019'!AI18,('Tariffs Jul2019'!K18-'Tariffs Jul2019'!J18)*('Tariffs Jul2019'!P18/100)*'Tariffs Jul2019'!AI18))</f>
        <v>469.79999999999995</v>
      </c>
      <c r="G24" s="85">
        <f>IF($C$5*'Tariffs Jul2019'!AK18/'Tariffs Jul2019'!AI18&lt;'Tariffs Jul2019'!K18,0,IF($C$5*'Tariffs Jul2019'!AK18/'Tariffs Jul2019'!AI18&lt;='Tariffs Jul2019'!L18,($C$5*'Tariffs Jul2019'!AK18/'Tariffs Jul2019'!AI18-'Tariffs Jul2019'!K18)*('Tariffs Jul2019'!Q18/100)*'Tariffs Jul2019'!AI18,('Tariffs Jul2019'!L18-'Tariffs Jul2019'!K18)*('Tariffs Jul2019'!Q18/100)*'Tariffs Jul2019'!AI18))</f>
        <v>108</v>
      </c>
      <c r="H24" s="85">
        <f>IF($C$5*'Tariffs Jul2019'!AK18/'Tariffs Jul2019'!AI18&lt;'Tariffs Jul2019'!L18,0,IF($C$5*'Tariffs Jul2019'!AK18/'Tariffs Jul2019'!AI18&lt;='Tariffs Jul2019'!M18,($C$5*'Tariffs Jul2019'!AK18/'Tariffs Jul2019'!AI18-'Tariffs Jul2019'!L18)*('Tariffs Jul2019'!R18/100)*'Tariffs Jul2019'!AI18,('Tariffs Jul2019'!M18-'Tariffs Jul2019'!L18)*('Tariffs Jul2019'!R18/100)*'Tariffs Jul2019'!AI18))</f>
        <v>0</v>
      </c>
      <c r="I24" s="85">
        <f>IF(($C$5*'Tariffs Jul2019'!AK18/'Tariffs Jul2019'!AI18&gt;'Tariffs Jul2019'!M18),($C$5*'Tariffs Jul2019'!AK18/'Tariffs Jul2019'!AI18-'Tariffs Jul2019'!M18)*'Tariffs Jul2019'!S18/100*'Tariffs Jul2019'!AI18,0)</f>
        <v>0</v>
      </c>
      <c r="J24" s="85">
        <f>IF($C$5*'Tariffs Jul2019'!AL18/'Tariffs Jul2019'!AJ18&gt;='Tariffs Jul2019'!J18,('Tariffs Jul2019'!J18*'Tariffs Jul2019'!U18/100)* 'Tariffs Jul2019'!AJ18,($C$5*'Tariffs Jul2019'!AL18/'Tariffs Jul2019'!AJ18*'Tariffs Jul2019'!U18/100)* 'Tariffs Jul2019'!AJ18)</f>
        <v>243.00000000000006</v>
      </c>
      <c r="K24" s="85">
        <f>IF($C$5*'Tariffs Jul2019'!AL18/'Tariffs Jul2019'!AJ18&lt;'Tariffs Jul2019'!J18,0,IF($C$5*'Tariffs Jul2019'!AL18/'Tariffs Jul2019'!AJ18&lt;='Tariffs Jul2019'!K18,($C$5*'Tariffs Jul2019'!AL18/'Tariffs Jul2019'!AJ18-'Tariffs Jul2019'!J18)*('Tariffs Jul2019'!V18/100)*'Tariffs Jul2019'!AJ18,('Tariffs Jul2019'!K18-'Tariffs Jul2019'!J18)*('Tariffs Jul2019'!V18/100)*'Tariffs Jul2019'!AJ18))</f>
        <v>457.20000000000005</v>
      </c>
      <c r="L24" s="85">
        <f>IF($C$5*'Tariffs Jul2019'!AL18/'Tariffs Jul2019'!AJ18&lt;'Tariffs Jul2019'!K18,0,IF($C$5*'Tariffs Jul2019'!AL18/'Tariffs Jul2019'!AJ18&lt;='Tariffs Jul2019'!L18,($C$5*'Tariffs Jul2019'!AL18/'Tariffs Jul2019'!AJ18-'Tariffs Jul2019'!K18)*('Tariffs Jul2019'!W18/100)*'Tariffs Jul2019'!AJ18,('Tariffs Jul2019'!L18-'Tariffs Jul2019'!K18)*('Tariffs Jul2019'!W18/100)*'Tariffs Jul2019'!AJ18))</f>
        <v>94.500000000000014</v>
      </c>
      <c r="M24" s="85">
        <f>IF($C$5*'Tariffs Jul2019'!AL18/'Tariffs Jul2019'!AJ18&lt;'Tariffs Jul2019'!L18,0,IF($C$5*'Tariffs Jul2019'!AL18/'Tariffs Jul2019'!AJ18&lt;='Tariffs Jul2019'!M18,($C$5*'Tariffs Jul2019'!AL18/'Tariffs Jul2019'!AJ18-'Tariffs Jul2019'!L18)*('Tariffs Jul2019'!X18/100)*'Tariffs Jul2019'!AJ18,('Tariffs Jul2019'!M18-'Tariffs Jul2019'!L18)*('Tariffs Jul2019'!X18/100)*'Tariffs Jul2019'!AJ18))</f>
        <v>0</v>
      </c>
      <c r="N24" s="85">
        <f>IF(($C$5*'Tariffs Jul2019'!AL18/'Tariffs Jul2019'!AJ18&gt;'Tariffs Jul2019'!M18),($C$5*'Tariffs Jul2019'!AL18/'Tariffs Jul2019'!AJ18-'Tariffs Jul2019'!M18)*'Tariffs Jul2019'!Y18/100*'Tariffs Jul2019'!AJ18,0)</f>
        <v>0</v>
      </c>
      <c r="O24" s="73">
        <f t="shared" si="0"/>
        <v>1918.2</v>
      </c>
      <c r="P24" s="498">
        <f t="shared" si="1"/>
        <v>2110.0200000000004</v>
      </c>
    </row>
    <row r="25" spans="1:148" x14ac:dyDescent="0.15">
      <c r="A25" s="47" t="str">
        <f>'Tariffs Jul2019'!F19</f>
        <v>Dodo Power &amp; Gas</v>
      </c>
      <c r="B25" s="47" t="str">
        <f>'Tariffs Jul2019'!D19</f>
        <v>Multinet Metro 2</v>
      </c>
      <c r="C25" s="287">
        <f>'Tariffs Jul2019'!E19</f>
        <v>43647</v>
      </c>
      <c r="D25" s="85">
        <f>365*'Tariffs Jul2019'!H19/100</f>
        <v>247.28749999999999</v>
      </c>
      <c r="E25" s="85">
        <f>IF($C$5*'Tariffs Jul2019'!AK19/'Tariffs Jul2019'!AI19&gt;='Tariffs Jul2019'!J19,( 'Tariffs Jul2019'!J19*'Tariffs Jul2019'!O19/100)* 'Tariffs Jul2019'!AI19,($C$5*'Tariffs Jul2019'!AK19/'Tariffs Jul2019'!AI19*'Tariffs Jul2019'!O19/100)* 'Tariffs Jul2019'!AI19)</f>
        <v>254.86363636363632</v>
      </c>
      <c r="F25" s="85">
        <f>IF($C$5*'Tariffs Jul2019'!AK19/'Tariffs Jul2019'!AI19&lt;'Tariffs Jul2019'!J19,0,IF($C$5*'Tariffs Jul2019'!AK19/'Tariffs Jul2019'!AI19&lt;='Tariffs Jul2019'!K19,($C$5*'Tariffs Jul2019'!AK19/'Tariffs Jul2019'!AI19-'Tariffs Jul2019'!J19)*('Tariffs Jul2019'!P19/100)*'Tariffs Jul2019'!AI19,('Tariffs Jul2019'!K19-'Tariffs Jul2019'!J19)*('Tariffs Jul2019'!P19/100)*'Tariffs Jul2019'!AI19))</f>
        <v>0</v>
      </c>
      <c r="G25" s="85">
        <f>IF($C$5*'Tariffs Jul2019'!AK19/'Tariffs Jul2019'!AI19&lt;'Tariffs Jul2019'!K19,0,IF($C$5*'Tariffs Jul2019'!AK19/'Tariffs Jul2019'!AI19&lt;='Tariffs Jul2019'!L19,($C$5*'Tariffs Jul2019'!AK19/'Tariffs Jul2019'!AI19-'Tariffs Jul2019'!K19)*('Tariffs Jul2019'!Q19/100)*'Tariffs Jul2019'!AI19,('Tariffs Jul2019'!L19-'Tariffs Jul2019'!K19)*('Tariffs Jul2019'!Q19/100)*'Tariffs Jul2019'!AI19))</f>
        <v>0</v>
      </c>
      <c r="H25" s="85">
        <f>IF($C$5*'Tariffs Jul2019'!AK19/'Tariffs Jul2019'!AI19&lt;'Tariffs Jul2019'!L19,0,IF($C$5*'Tariffs Jul2019'!AK19/'Tariffs Jul2019'!AI19&lt;='Tariffs Jul2019'!M19,($C$5*'Tariffs Jul2019'!AK19/'Tariffs Jul2019'!AI19-'Tariffs Jul2019'!L19)*('Tariffs Jul2019'!R19/100)*'Tariffs Jul2019'!AI19,('Tariffs Jul2019'!M19-'Tariffs Jul2019'!L19)*('Tariffs Jul2019'!R19/100)*'Tariffs Jul2019'!AI19))</f>
        <v>0</v>
      </c>
      <c r="I25" s="85">
        <f>IF(($C$5*'Tariffs Jul2019'!AK19/'Tariffs Jul2019'!AI19&gt;'Tariffs Jul2019'!M19),($C$5*'Tariffs Jul2019'!AK19/'Tariffs Jul2019'!AI19-'Tariffs Jul2019'!M19)*'Tariffs Jul2019'!S19/100*'Tariffs Jul2019'!AI19,0)</f>
        <v>396.90000000000003</v>
      </c>
      <c r="J25" s="85">
        <f>IF($C$5*'Tariffs Jul2019'!AL19/'Tariffs Jul2019'!AJ19&gt;='Tariffs Jul2019'!J19,('Tariffs Jul2019'!J19*'Tariffs Jul2019'!U19/100)* 'Tariffs Jul2019'!AJ19,($C$5*'Tariffs Jul2019'!AL19/'Tariffs Jul2019'!AJ19*'Tariffs Jul2019'!U19/100)* 'Tariffs Jul2019'!AJ19)</f>
        <v>231.00000000000006</v>
      </c>
      <c r="K25" s="85">
        <f>IF($C$5*'Tariffs Jul2019'!AL19/'Tariffs Jul2019'!AJ19&lt;'Tariffs Jul2019'!J19,0,IF($C$5*'Tariffs Jul2019'!AL19/'Tariffs Jul2019'!AJ19&lt;='Tariffs Jul2019'!K19,($C$5*'Tariffs Jul2019'!AL19/'Tariffs Jul2019'!AJ19-'Tariffs Jul2019'!J19)*('Tariffs Jul2019'!V19/100)*'Tariffs Jul2019'!AJ19,('Tariffs Jul2019'!K19-'Tariffs Jul2019'!J19)*('Tariffs Jul2019'!V19/100)*'Tariffs Jul2019'!AJ19))</f>
        <v>0</v>
      </c>
      <c r="L25" s="85">
        <f>IF($C$5*'Tariffs Jul2019'!AL19/'Tariffs Jul2019'!AJ19&lt;'Tariffs Jul2019'!K19,0,IF($C$5*'Tariffs Jul2019'!AL19/'Tariffs Jul2019'!AJ19&lt;='Tariffs Jul2019'!L19,($C$5*'Tariffs Jul2019'!AL19/'Tariffs Jul2019'!AJ19-'Tariffs Jul2019'!K19)*('Tariffs Jul2019'!W19/100)*'Tariffs Jul2019'!AJ19,('Tariffs Jul2019'!L19-'Tariffs Jul2019'!K19)*('Tariffs Jul2019'!W19/100)*'Tariffs Jul2019'!AJ19))</f>
        <v>0</v>
      </c>
      <c r="M25" s="85">
        <f>IF($C$5*'Tariffs Jul2019'!AL19/'Tariffs Jul2019'!AJ19&lt;'Tariffs Jul2019'!L19,0,IF($C$5*'Tariffs Jul2019'!AL19/'Tariffs Jul2019'!AJ19&lt;='Tariffs Jul2019'!M19,($C$5*'Tariffs Jul2019'!AL19/'Tariffs Jul2019'!AJ19-'Tariffs Jul2019'!L19)*('Tariffs Jul2019'!X19/100)*'Tariffs Jul2019'!AJ19,('Tariffs Jul2019'!M19-'Tariffs Jul2019'!L19)*('Tariffs Jul2019'!X19/100)*'Tariffs Jul2019'!AJ19))</f>
        <v>0</v>
      </c>
      <c r="N25" s="85">
        <f>IF(($C$5*'Tariffs Jul2019'!AL19/'Tariffs Jul2019'!AJ19&gt;'Tariffs Jul2019'!M19),($C$5*'Tariffs Jul2019'!AL19/'Tariffs Jul2019'!AJ19-'Tariffs Jul2019'!M19)*'Tariffs Jul2019'!Y19/100*'Tariffs Jul2019'!AJ19,0)</f>
        <v>386.40000000000003</v>
      </c>
      <c r="O25" s="73">
        <f t="shared" si="0"/>
        <v>1516.4511363636364</v>
      </c>
      <c r="P25" s="498">
        <f t="shared" si="1"/>
        <v>1668.0962500000001</v>
      </c>
    </row>
    <row r="26" spans="1:148" x14ac:dyDescent="0.15">
      <c r="A26" s="47" t="str">
        <f>'Tariffs Jul2019'!F20</f>
        <v>EnergyAustralia</v>
      </c>
      <c r="B26" s="47" t="str">
        <f>'Tariffs Jul2019'!D20</f>
        <v>Multinet Metro 2</v>
      </c>
      <c r="C26" s="287">
        <f>'Tariffs Jul2019'!E20</f>
        <v>43647</v>
      </c>
      <c r="D26" s="85">
        <f>365*'Tariffs Jul2019'!H20/100</f>
        <v>295.28500000000003</v>
      </c>
      <c r="E26" s="85">
        <f>IF($C$5*'Tariffs Jul2019'!AK20/'Tariffs Jul2019'!AI20&gt;='Tariffs Jul2019'!J20,( 'Tariffs Jul2019'!J20*'Tariffs Jul2019'!O20/100)* 'Tariffs Jul2019'!AI20,($C$5*'Tariffs Jul2019'!AK20/'Tariffs Jul2019'!AI20*'Tariffs Jul2019'!O20/100)* 'Tariffs Jul2019'!AI20)</f>
        <v>474.54545454545456</v>
      </c>
      <c r="F26" s="85">
        <f>IF($C$5*'Tariffs Jul2019'!AK20/'Tariffs Jul2019'!AI20&lt;'Tariffs Jul2019'!J20,0,IF($C$5*'Tariffs Jul2019'!AK20/'Tariffs Jul2019'!AI20&lt;='Tariffs Jul2019'!K20,($C$5*'Tariffs Jul2019'!AK20/'Tariffs Jul2019'!AI20-'Tariffs Jul2019'!J20)*('Tariffs Jul2019'!P20/100)*'Tariffs Jul2019'!AI20,('Tariffs Jul2019'!K20-'Tariffs Jul2019'!J20)*('Tariffs Jul2019'!P20/100)*'Tariffs Jul2019'!AI20))</f>
        <v>0</v>
      </c>
      <c r="G26" s="85">
        <f>IF($C$5*'Tariffs Jul2019'!AK20/'Tariffs Jul2019'!AI20&lt;'Tariffs Jul2019'!K20,0,IF($C$5*'Tariffs Jul2019'!AK20/'Tariffs Jul2019'!AI20&lt;='Tariffs Jul2019'!L20,($C$5*'Tariffs Jul2019'!AK20/'Tariffs Jul2019'!AI20-'Tariffs Jul2019'!K20)*('Tariffs Jul2019'!Q20/100)*'Tariffs Jul2019'!AI20,('Tariffs Jul2019'!L20-'Tariffs Jul2019'!K20)*('Tariffs Jul2019'!Q20/100)*'Tariffs Jul2019'!AI20))</f>
        <v>0</v>
      </c>
      <c r="H26" s="85">
        <f>IF($C$5*'Tariffs Jul2019'!AK20/'Tariffs Jul2019'!AI20&lt;'Tariffs Jul2019'!L20,0,IF($C$5*'Tariffs Jul2019'!AK20/'Tariffs Jul2019'!AI20&lt;='Tariffs Jul2019'!M20,($C$5*'Tariffs Jul2019'!AK20/'Tariffs Jul2019'!AI20-'Tariffs Jul2019'!L20)*('Tariffs Jul2019'!R20/100)*'Tariffs Jul2019'!AI20,('Tariffs Jul2019'!M20-'Tariffs Jul2019'!L20)*('Tariffs Jul2019'!R20/100)*'Tariffs Jul2019'!AI20))</f>
        <v>0</v>
      </c>
      <c r="I26" s="85">
        <f>IF(($C$5*'Tariffs Jul2019'!AK20/'Tariffs Jul2019'!AI20&gt;'Tariffs Jul2019'!M20),($C$5*'Tariffs Jul2019'!AK20/'Tariffs Jul2019'!AI20-'Tariffs Jul2019'!M20)*'Tariffs Jul2019'!S20/100*'Tariffs Jul2019'!AI20,0)</f>
        <v>258.95454545454538</v>
      </c>
      <c r="J26" s="85">
        <f>IF($C$5*'Tariffs Jul2019'!AL20/'Tariffs Jul2019'!AJ20&gt;='Tariffs Jul2019'!J20,('Tariffs Jul2019'!J20*'Tariffs Jul2019'!U20/100)* 'Tariffs Jul2019'!AJ20,($C$5*'Tariffs Jul2019'!AL20/'Tariffs Jul2019'!AJ20*'Tariffs Jul2019'!U20/100)* 'Tariffs Jul2019'!AJ20)</f>
        <v>474.54545454545456</v>
      </c>
      <c r="K26" s="85">
        <f>IF($C$5*'Tariffs Jul2019'!AL20/'Tariffs Jul2019'!AJ20&lt;'Tariffs Jul2019'!J20,0,IF($C$5*'Tariffs Jul2019'!AL20/'Tariffs Jul2019'!AJ20&lt;='Tariffs Jul2019'!K20,($C$5*'Tariffs Jul2019'!AL20/'Tariffs Jul2019'!AJ20-'Tariffs Jul2019'!J20)*('Tariffs Jul2019'!V20/100)*'Tariffs Jul2019'!AJ20,('Tariffs Jul2019'!K20-'Tariffs Jul2019'!J20)*('Tariffs Jul2019'!V20/100)*'Tariffs Jul2019'!AJ20))</f>
        <v>0</v>
      </c>
      <c r="L26" s="85">
        <f>IF($C$5*'Tariffs Jul2019'!AL20/'Tariffs Jul2019'!AJ20&lt;'Tariffs Jul2019'!K20,0,IF($C$5*'Tariffs Jul2019'!AL20/'Tariffs Jul2019'!AJ20&lt;='Tariffs Jul2019'!L20,($C$5*'Tariffs Jul2019'!AL20/'Tariffs Jul2019'!AJ20-'Tariffs Jul2019'!K20)*('Tariffs Jul2019'!W20/100)*'Tariffs Jul2019'!AJ20,('Tariffs Jul2019'!L20-'Tariffs Jul2019'!K20)*('Tariffs Jul2019'!W20/100)*'Tariffs Jul2019'!AJ20))</f>
        <v>0</v>
      </c>
      <c r="M26" s="85">
        <f>IF($C$5*'Tariffs Jul2019'!AL20/'Tariffs Jul2019'!AJ20&lt;'Tariffs Jul2019'!L20,0,IF($C$5*'Tariffs Jul2019'!AL20/'Tariffs Jul2019'!AJ20&lt;='Tariffs Jul2019'!M20,($C$5*'Tariffs Jul2019'!AL20/'Tariffs Jul2019'!AJ20-'Tariffs Jul2019'!L20)*('Tariffs Jul2019'!X20/100)*'Tariffs Jul2019'!AJ20,('Tariffs Jul2019'!M20-'Tariffs Jul2019'!L20)*('Tariffs Jul2019'!X20/100)*'Tariffs Jul2019'!AJ20))</f>
        <v>0</v>
      </c>
      <c r="N26" s="85">
        <f>IF(($C$5*'Tariffs Jul2019'!AL20/'Tariffs Jul2019'!AJ20&gt;'Tariffs Jul2019'!M20),($C$5*'Tariffs Jul2019'!AL20/'Tariffs Jul2019'!AJ20-'Tariffs Jul2019'!M20)*'Tariffs Jul2019'!Y20/100*'Tariffs Jul2019'!AJ20,0)</f>
        <v>258.95454545454538</v>
      </c>
      <c r="O26" s="73">
        <f t="shared" si="0"/>
        <v>1762.2849999999999</v>
      </c>
      <c r="P26" s="498">
        <f t="shared" si="1"/>
        <v>1938.5135</v>
      </c>
    </row>
    <row r="27" spans="1:148" x14ac:dyDescent="0.15">
      <c r="A27" s="47" t="str">
        <f>'Tariffs Jul2019'!F21</f>
        <v>Lumo Energy</v>
      </c>
      <c r="B27" s="47" t="str">
        <f>'Tariffs Jul2019'!D21</f>
        <v>Multinet Metro 2</v>
      </c>
      <c r="C27" s="287">
        <f>'Tariffs Jul2019'!E21</f>
        <v>43497</v>
      </c>
      <c r="D27" s="85">
        <f>365*'Tariffs Jul2019'!H21/100</f>
        <v>241.63</v>
      </c>
      <c r="E27" s="85">
        <f>IF($C$5*'Tariffs Jul2019'!AK21/'Tariffs Jul2019'!AI21&gt;='Tariffs Jul2019'!J21,( 'Tariffs Jul2019'!J21*'Tariffs Jul2019'!O21/100)* 'Tariffs Jul2019'!AI21,($C$5*'Tariffs Jul2019'!AK21/'Tariffs Jul2019'!AI21*'Tariffs Jul2019'!O21/100)* 'Tariffs Jul2019'!AI21)</f>
        <v>229.90909090909088</v>
      </c>
      <c r="F27" s="85">
        <f>IF($C$5*'Tariffs Jul2019'!AK21/'Tariffs Jul2019'!AI21&lt;'Tariffs Jul2019'!J21,0,IF($C$5*'Tariffs Jul2019'!AK21/'Tariffs Jul2019'!AI21&lt;='Tariffs Jul2019'!K21,($C$5*'Tariffs Jul2019'!AK21/'Tariffs Jul2019'!AI21-'Tariffs Jul2019'!J21)*('Tariffs Jul2019'!P21/100)*'Tariffs Jul2019'!AI21,('Tariffs Jul2019'!K21-'Tariffs Jul2019'!J21)*('Tariffs Jul2019'!P21/100)*'Tariffs Jul2019'!AI21))</f>
        <v>202.09090909090912</v>
      </c>
      <c r="G27" s="85">
        <f>IF($C$5*'Tariffs Jul2019'!AK21/'Tariffs Jul2019'!AI21&lt;'Tariffs Jul2019'!K21,0,IF($C$5*'Tariffs Jul2019'!AK21/'Tariffs Jul2019'!AI21&lt;='Tariffs Jul2019'!L21,($C$5*'Tariffs Jul2019'!AK21/'Tariffs Jul2019'!AI21-'Tariffs Jul2019'!K21)*('Tariffs Jul2019'!Q21/100)*'Tariffs Jul2019'!AI21,('Tariffs Jul2019'!L21-'Tariffs Jul2019'!K21)*('Tariffs Jul2019'!Q21/100)*'Tariffs Jul2019'!AI21))</f>
        <v>168.5454545454545</v>
      </c>
      <c r="H27" s="85">
        <f>IF($C$5*'Tariffs Jul2019'!AK21/'Tariffs Jul2019'!AI21&lt;'Tariffs Jul2019'!L21,0,IF($C$5*'Tariffs Jul2019'!AK21/'Tariffs Jul2019'!AI21&lt;='Tariffs Jul2019'!M21,($C$5*'Tariffs Jul2019'!AK21/'Tariffs Jul2019'!AI21-'Tariffs Jul2019'!L21)*('Tariffs Jul2019'!R21/100)*'Tariffs Jul2019'!AI21,('Tariffs Jul2019'!M21-'Tariffs Jul2019'!L21)*('Tariffs Jul2019'!R21/100)*'Tariffs Jul2019'!AI21))</f>
        <v>75.272727272727266</v>
      </c>
      <c r="I27" s="85">
        <f>IF(($C$5*'Tariffs Jul2019'!AK21/'Tariffs Jul2019'!AI21&gt;'Tariffs Jul2019'!M21),($C$5*'Tariffs Jul2019'!AK21/'Tariffs Jul2019'!AI21-'Tariffs Jul2019'!M21)*'Tariffs Jul2019'!S21/100*'Tariffs Jul2019'!AI21,0)</f>
        <v>0</v>
      </c>
      <c r="J27" s="85">
        <f>IF($C$5*'Tariffs Jul2019'!AL21/'Tariffs Jul2019'!AJ21&gt;='Tariffs Jul2019'!J21,('Tariffs Jul2019'!J21*'Tariffs Jul2019'!U21/100)* 'Tariffs Jul2019'!AJ21,($C$5*'Tariffs Jul2019'!AL21/'Tariffs Jul2019'!AJ21*'Tariffs Jul2019'!U21/100)* 'Tariffs Jul2019'!AJ21)</f>
        <v>216.81818181818181</v>
      </c>
      <c r="K27" s="85">
        <f>IF($C$5*'Tariffs Jul2019'!AL21/'Tariffs Jul2019'!AJ21&lt;'Tariffs Jul2019'!J21,0,IF($C$5*'Tariffs Jul2019'!AL21/'Tariffs Jul2019'!AJ21&lt;='Tariffs Jul2019'!K21,($C$5*'Tariffs Jul2019'!AL21/'Tariffs Jul2019'!AJ21-'Tariffs Jul2019'!J21)*('Tariffs Jul2019'!V21/100)*'Tariffs Jul2019'!AJ21,('Tariffs Jul2019'!K21-'Tariffs Jul2019'!J21)*('Tariffs Jul2019'!V21/100)*'Tariffs Jul2019'!AJ21))</f>
        <v>192.27272727272728</v>
      </c>
      <c r="L27" s="85">
        <f>IF($C$5*'Tariffs Jul2019'!AL21/'Tariffs Jul2019'!AJ21&lt;'Tariffs Jul2019'!K21,0,IF($C$5*'Tariffs Jul2019'!AL21/'Tariffs Jul2019'!AJ21&lt;='Tariffs Jul2019'!L21,($C$5*'Tariffs Jul2019'!AL21/'Tariffs Jul2019'!AJ21-'Tariffs Jul2019'!K21)*('Tariffs Jul2019'!W21/100)*'Tariffs Jul2019'!AJ21,('Tariffs Jul2019'!L21-'Tariffs Jul2019'!K21)*('Tariffs Jul2019'!W21/100)*'Tariffs Jul2019'!AJ21))</f>
        <v>163.63636363636363</v>
      </c>
      <c r="M27" s="85">
        <f>IF($C$5*'Tariffs Jul2019'!AL21/'Tariffs Jul2019'!AJ21&lt;'Tariffs Jul2019'!L21,0,IF($C$5*'Tariffs Jul2019'!AL21/'Tariffs Jul2019'!AJ21&lt;='Tariffs Jul2019'!M21,($C$5*'Tariffs Jul2019'!AL21/'Tariffs Jul2019'!AJ21-'Tariffs Jul2019'!L21)*('Tariffs Jul2019'!X21/100)*'Tariffs Jul2019'!AJ21,('Tariffs Jul2019'!M21-'Tariffs Jul2019'!L21)*('Tariffs Jul2019'!X21/100)*'Tariffs Jul2019'!AJ21))</f>
        <v>74.454545454545453</v>
      </c>
      <c r="N27" s="85">
        <f>IF(($C$5*'Tariffs Jul2019'!AL21/'Tariffs Jul2019'!AJ21&gt;'Tariffs Jul2019'!M21),($C$5*'Tariffs Jul2019'!AL21/'Tariffs Jul2019'!AJ21-'Tariffs Jul2019'!M21)*'Tariffs Jul2019'!Y21/100*'Tariffs Jul2019'!AJ21,0)</f>
        <v>0</v>
      </c>
      <c r="O27" s="73">
        <f t="shared" si="0"/>
        <v>1564.63</v>
      </c>
      <c r="P27" s="498">
        <f t="shared" si="1"/>
        <v>1721.0930000000003</v>
      </c>
    </row>
    <row r="28" spans="1:148" x14ac:dyDescent="0.15">
      <c r="A28" s="47" t="str">
        <f>'Tariffs Jul2019'!F22</f>
        <v>Momentum Energy</v>
      </c>
      <c r="B28" s="47" t="str">
        <f>'Tariffs Jul2019'!D22</f>
        <v>Multinet Metro 2</v>
      </c>
      <c r="C28" s="287">
        <f>'Tariffs Jul2019'!E22</f>
        <v>43647</v>
      </c>
      <c r="D28" s="85">
        <f>365*'Tariffs Jul2019'!H22/100</f>
        <v>305.6875</v>
      </c>
      <c r="E28" s="85">
        <f>IF($C$5*'Tariffs Jul2019'!AK22/'Tariffs Jul2019'!AI22&gt;='Tariffs Jul2019'!J22,( 'Tariffs Jul2019'!J22*'Tariffs Jul2019'!O22/100)* 'Tariffs Jul2019'!AI22,($C$5*'Tariffs Jul2019'!AK22/'Tariffs Jul2019'!AI22*'Tariffs Jul2019'!O22/100)* 'Tariffs Jul2019'!AI22)</f>
        <v>256.5</v>
      </c>
      <c r="F28" s="85">
        <f>IF($C$5*'Tariffs Jul2019'!AK22/'Tariffs Jul2019'!AI22&lt;'Tariffs Jul2019'!J22,0,IF($C$5*'Tariffs Jul2019'!AK22/'Tariffs Jul2019'!AI22&lt;='Tariffs Jul2019'!K22,($C$5*'Tariffs Jul2019'!AK22/'Tariffs Jul2019'!AI22-'Tariffs Jul2019'!J22)*('Tariffs Jul2019'!P22/100)*'Tariffs Jul2019'!AI22,('Tariffs Jul2019'!K22-'Tariffs Jul2019'!J22)*('Tariffs Jul2019'!P22/100)*'Tariffs Jul2019'!AI22))</f>
        <v>234.89999999999998</v>
      </c>
      <c r="G28" s="85">
        <f>IF($C$5*'Tariffs Jul2019'!AK22/'Tariffs Jul2019'!AI22&lt;'Tariffs Jul2019'!K22,0,IF($C$5*'Tariffs Jul2019'!AK22/'Tariffs Jul2019'!AI22&lt;='Tariffs Jul2019'!L22,($C$5*'Tariffs Jul2019'!AK22/'Tariffs Jul2019'!AI22-'Tariffs Jul2019'!K22)*('Tariffs Jul2019'!Q22/100)*'Tariffs Jul2019'!AI22,('Tariffs Jul2019'!L22-'Tariffs Jul2019'!K22)*('Tariffs Jul2019'!Q22/100)*'Tariffs Jul2019'!AI22))</f>
        <v>207.89999999999998</v>
      </c>
      <c r="H28" s="85">
        <f>IF($C$5*'Tariffs Jul2019'!AK22/'Tariffs Jul2019'!AI22&lt;'Tariffs Jul2019'!L22,0,IF($C$5*'Tariffs Jul2019'!AK22/'Tariffs Jul2019'!AI22&lt;='Tariffs Jul2019'!M22,($C$5*'Tariffs Jul2019'!AK22/'Tariffs Jul2019'!AI22-'Tariffs Jul2019'!L22)*('Tariffs Jul2019'!R22/100)*'Tariffs Jul2019'!AI22,('Tariffs Jul2019'!M22-'Tariffs Jul2019'!L22)*('Tariffs Jul2019'!R22/100)*'Tariffs Jul2019'!AI22))</f>
        <v>96.75</v>
      </c>
      <c r="I28" s="85">
        <f>IF(($C$5*'Tariffs Jul2019'!AK22/'Tariffs Jul2019'!AI22&gt;'Tariffs Jul2019'!M22),($C$5*'Tariffs Jul2019'!AK22/'Tariffs Jul2019'!AI22-'Tariffs Jul2019'!M22)*'Tariffs Jul2019'!S22/100*'Tariffs Jul2019'!AI22,0)</f>
        <v>0</v>
      </c>
      <c r="J28" s="85">
        <f>IF($C$5*'Tariffs Jul2019'!AL22/'Tariffs Jul2019'!AJ22&gt;='Tariffs Jul2019'!J22,('Tariffs Jul2019'!J22*'Tariffs Jul2019'!U22/100)* 'Tariffs Jul2019'!AJ22,($C$5*'Tariffs Jul2019'!AL22/'Tariffs Jul2019'!AJ22*'Tariffs Jul2019'!U22/100)* 'Tariffs Jul2019'!AJ22)</f>
        <v>237.60000000000002</v>
      </c>
      <c r="K28" s="85">
        <f>IF($C$5*'Tariffs Jul2019'!AL22/'Tariffs Jul2019'!AJ22&lt;'Tariffs Jul2019'!J22,0,IF($C$5*'Tariffs Jul2019'!AL22/'Tariffs Jul2019'!AJ22&lt;='Tariffs Jul2019'!K22,($C$5*'Tariffs Jul2019'!AL22/'Tariffs Jul2019'!AJ22-'Tariffs Jul2019'!J22)*('Tariffs Jul2019'!V22/100)*'Tariffs Jul2019'!AJ22,('Tariffs Jul2019'!K22-'Tariffs Jul2019'!J22)*('Tariffs Jul2019'!V22/100)*'Tariffs Jul2019'!AJ22))</f>
        <v>218.70000000000002</v>
      </c>
      <c r="L28" s="85">
        <f>IF($C$5*'Tariffs Jul2019'!AL22/'Tariffs Jul2019'!AJ22&lt;'Tariffs Jul2019'!K22,0,IF($C$5*'Tariffs Jul2019'!AL22/'Tariffs Jul2019'!AJ22&lt;='Tariffs Jul2019'!L22,($C$5*'Tariffs Jul2019'!AL22/'Tariffs Jul2019'!AJ22-'Tariffs Jul2019'!K22)*('Tariffs Jul2019'!W22/100)*'Tariffs Jul2019'!AJ22,('Tariffs Jul2019'!L22-'Tariffs Jul2019'!K22)*('Tariffs Jul2019'!W22/100)*'Tariffs Jul2019'!AJ22))</f>
        <v>195.3</v>
      </c>
      <c r="M28" s="85">
        <f>IF($C$5*'Tariffs Jul2019'!AL22/'Tariffs Jul2019'!AJ22&lt;'Tariffs Jul2019'!L22,0,IF($C$5*'Tariffs Jul2019'!AL22/'Tariffs Jul2019'!AJ22&lt;='Tariffs Jul2019'!M22,($C$5*'Tariffs Jul2019'!AL22/'Tariffs Jul2019'!AJ22-'Tariffs Jul2019'!L22)*('Tariffs Jul2019'!X22/100)*'Tariffs Jul2019'!AJ22,('Tariffs Jul2019'!M22-'Tariffs Jul2019'!L22)*('Tariffs Jul2019'!X22/100)*'Tariffs Jul2019'!AJ22))</f>
        <v>91.800000000000011</v>
      </c>
      <c r="N28" s="85">
        <f>IF(($C$5*'Tariffs Jul2019'!AL22/'Tariffs Jul2019'!AJ22&gt;'Tariffs Jul2019'!M22),($C$5*'Tariffs Jul2019'!AL22/'Tariffs Jul2019'!AJ22-'Tariffs Jul2019'!M22)*'Tariffs Jul2019'!Y22/100*'Tariffs Jul2019'!AJ22,0)</f>
        <v>0</v>
      </c>
      <c r="O28" s="73">
        <f t="shared" si="0"/>
        <v>1845.1375</v>
      </c>
      <c r="P28" s="498">
        <f t="shared" si="1"/>
        <v>2029.6512500000001</v>
      </c>
    </row>
    <row r="29" spans="1:148" x14ac:dyDescent="0.15">
      <c r="A29" s="47" t="str">
        <f>'Tariffs Jul2019'!F23</f>
        <v>Origin Energy</v>
      </c>
      <c r="B29" s="47" t="str">
        <f>'Tariffs Jul2019'!D23</f>
        <v>Multinet Metro 2</v>
      </c>
      <c r="C29" s="287">
        <f>'Tariffs Jul2019'!E23</f>
        <v>43647</v>
      </c>
      <c r="D29" s="85">
        <f>365*'Tariffs Jul2019'!H23/100</f>
        <v>255.5</v>
      </c>
      <c r="E29" s="85">
        <f>IF($C$5*'Tariffs Jul2019'!AK23/'Tariffs Jul2019'!AI23&gt;='Tariffs Jul2019'!J23,( 'Tariffs Jul2019'!J23*'Tariffs Jul2019'!O23/100)* 'Tariffs Jul2019'!AI23,($C$5*'Tariffs Jul2019'!AK23/'Tariffs Jul2019'!AI23*'Tariffs Jul2019'!O23/100)* 'Tariffs Jul2019'!AI23)</f>
        <v>432</v>
      </c>
      <c r="F29" s="85">
        <f>IF($C$5*'Tariffs Jul2019'!AK23/'Tariffs Jul2019'!AI23&lt;'Tariffs Jul2019'!J23,0,IF($C$5*'Tariffs Jul2019'!AK23/'Tariffs Jul2019'!AI23&lt;='Tariffs Jul2019'!K23,($C$5*'Tariffs Jul2019'!AK23/'Tariffs Jul2019'!AI23-'Tariffs Jul2019'!J23)*('Tariffs Jul2019'!P23/100)*'Tariffs Jul2019'!AI23,('Tariffs Jul2019'!K23-'Tariffs Jul2019'!J23)*('Tariffs Jul2019'!P23/100)*'Tariffs Jul2019'!AI23))</f>
        <v>175.5</v>
      </c>
      <c r="G29" s="85">
        <f>IF($C$5*'Tariffs Jul2019'!AK23/'Tariffs Jul2019'!AI23&lt;'Tariffs Jul2019'!K23,0,IF($C$5*'Tariffs Jul2019'!AK23/'Tariffs Jul2019'!AI23&lt;='Tariffs Jul2019'!L23,($C$5*'Tariffs Jul2019'!AK23/'Tariffs Jul2019'!AI23-'Tariffs Jul2019'!K23)*('Tariffs Jul2019'!Q23/100)*'Tariffs Jul2019'!AI23,('Tariffs Jul2019'!L23-'Tariffs Jul2019'!K23)*('Tariffs Jul2019'!Q23/100)*'Tariffs Jul2019'!AI23))</f>
        <v>0</v>
      </c>
      <c r="H29" s="85">
        <f>IF($C$5*'Tariffs Jul2019'!AK23/'Tariffs Jul2019'!AI23&lt;'Tariffs Jul2019'!L23,0,IF($C$5*'Tariffs Jul2019'!AK23/'Tariffs Jul2019'!AI23&lt;='Tariffs Jul2019'!M23,($C$5*'Tariffs Jul2019'!AK23/'Tariffs Jul2019'!AI23-'Tariffs Jul2019'!L23)*('Tariffs Jul2019'!R23/100)*'Tariffs Jul2019'!AI23,('Tariffs Jul2019'!M23-'Tariffs Jul2019'!L23)*('Tariffs Jul2019'!R23/100)*'Tariffs Jul2019'!AI23))</f>
        <v>0</v>
      </c>
      <c r="I29" s="85">
        <f>IF(($C$5*'Tariffs Jul2019'!AK23/'Tariffs Jul2019'!AI23&gt;'Tariffs Jul2019'!M23),($C$5*'Tariffs Jul2019'!AK23/'Tariffs Jul2019'!AI23-'Tariffs Jul2019'!M23)*'Tariffs Jul2019'!S23/100*'Tariffs Jul2019'!AI23,0)</f>
        <v>65.25</v>
      </c>
      <c r="J29" s="85">
        <f>IF($C$5*'Tariffs Jul2019'!AL23/'Tariffs Jul2019'!AJ23&gt;='Tariffs Jul2019'!J23,('Tariffs Jul2019'!J23*'Tariffs Jul2019'!U23/100)* 'Tariffs Jul2019'!AJ23,($C$5*'Tariffs Jul2019'!AL23/'Tariffs Jul2019'!AJ23*'Tariffs Jul2019'!U23/100)* 'Tariffs Jul2019'!AJ23)</f>
        <v>396.00000000000011</v>
      </c>
      <c r="K29" s="85">
        <f>IF($C$5*'Tariffs Jul2019'!AL23/'Tariffs Jul2019'!AJ23&lt;'Tariffs Jul2019'!J23,0,IF($C$5*'Tariffs Jul2019'!AL23/'Tariffs Jul2019'!AJ23&lt;='Tariffs Jul2019'!K23,($C$5*'Tariffs Jul2019'!AL23/'Tariffs Jul2019'!AJ23-'Tariffs Jul2019'!J23)*('Tariffs Jul2019'!V23/100)*'Tariffs Jul2019'!AJ23,('Tariffs Jul2019'!K23-'Tariffs Jul2019'!J23)*('Tariffs Jul2019'!V23/100)*'Tariffs Jul2019'!AJ23))</f>
        <v>157.50000000000003</v>
      </c>
      <c r="L29" s="85">
        <f>IF($C$5*'Tariffs Jul2019'!AL23/'Tariffs Jul2019'!AJ23&lt;'Tariffs Jul2019'!K23,0,IF($C$5*'Tariffs Jul2019'!AL23/'Tariffs Jul2019'!AJ23&lt;='Tariffs Jul2019'!L23,($C$5*'Tariffs Jul2019'!AL23/'Tariffs Jul2019'!AJ23-'Tariffs Jul2019'!K23)*('Tariffs Jul2019'!W23/100)*'Tariffs Jul2019'!AJ23,('Tariffs Jul2019'!L23-'Tariffs Jul2019'!K23)*('Tariffs Jul2019'!W23/100)*'Tariffs Jul2019'!AJ23))</f>
        <v>0</v>
      </c>
      <c r="M29" s="85">
        <f>IF($C$5*'Tariffs Jul2019'!AL23/'Tariffs Jul2019'!AJ23&lt;'Tariffs Jul2019'!L23,0,IF($C$5*'Tariffs Jul2019'!AL23/'Tariffs Jul2019'!AJ23&lt;='Tariffs Jul2019'!M23,($C$5*'Tariffs Jul2019'!AL23/'Tariffs Jul2019'!AJ23-'Tariffs Jul2019'!L23)*('Tariffs Jul2019'!X23/100)*'Tariffs Jul2019'!AJ23,('Tariffs Jul2019'!M23-'Tariffs Jul2019'!L23)*('Tariffs Jul2019'!X23/100)*'Tariffs Jul2019'!AJ23))</f>
        <v>0</v>
      </c>
      <c r="N29" s="85">
        <f>IF(($C$5*'Tariffs Jul2019'!AL23/'Tariffs Jul2019'!AJ23&gt;'Tariffs Jul2019'!M23),($C$5*'Tariffs Jul2019'!AL23/'Tariffs Jul2019'!AJ23-'Tariffs Jul2019'!M23)*'Tariffs Jul2019'!Y23/100*'Tariffs Jul2019'!AJ23,0)</f>
        <v>60.750000000000014</v>
      </c>
      <c r="O29" s="73">
        <f t="shared" si="0"/>
        <v>1542.5</v>
      </c>
      <c r="P29" s="498">
        <f t="shared" si="1"/>
        <v>1696.7500000000002</v>
      </c>
    </row>
    <row r="30" spans="1:148" x14ac:dyDescent="0.15">
      <c r="A30" s="47" t="str">
        <f>'Tariffs Jul2019'!F24</f>
        <v>Red Energy</v>
      </c>
      <c r="B30" s="47" t="str">
        <f>'Tariffs Jul2019'!D24</f>
        <v>Multinet Metro 2</v>
      </c>
      <c r="C30" s="287">
        <f>'Tariffs Jul2019'!E24</f>
        <v>43497</v>
      </c>
      <c r="D30" s="85">
        <f>365*'Tariffs Jul2019'!H24/100</f>
        <v>264.625</v>
      </c>
      <c r="E30" s="85">
        <f>IF($C$5*'Tariffs Jul2019'!AK24/'Tariffs Jul2019'!AI24&gt;='Tariffs Jul2019'!J24,( 'Tariffs Jul2019'!J24*'Tariffs Jul2019'!O24/100)* 'Tariffs Jul2019'!AI24,($C$5*'Tariffs Jul2019'!AK24/'Tariffs Jul2019'!AI24*'Tariffs Jul2019'!O24/100)* 'Tariffs Jul2019'!AI24)</f>
        <v>234.14999999999998</v>
      </c>
      <c r="F30" s="85">
        <f>IF($C$5*'Tariffs Jul2019'!AK24/'Tariffs Jul2019'!AI24&lt;'Tariffs Jul2019'!J24,0,IF($C$5*'Tariffs Jul2019'!AK24/'Tariffs Jul2019'!AI24&lt;='Tariffs Jul2019'!K24,($C$5*'Tariffs Jul2019'!AK24/'Tariffs Jul2019'!AI24-'Tariffs Jul2019'!J24)*('Tariffs Jul2019'!P24/100)*'Tariffs Jul2019'!AI24,('Tariffs Jul2019'!K24-'Tariffs Jul2019'!J24)*('Tariffs Jul2019'!P24/100)*'Tariffs Jul2019'!AI24))</f>
        <v>0</v>
      </c>
      <c r="G30" s="85">
        <f>IF($C$5*'Tariffs Jul2019'!AK24/'Tariffs Jul2019'!AI24&lt;'Tariffs Jul2019'!K24,0,IF($C$5*'Tariffs Jul2019'!AK24/'Tariffs Jul2019'!AI24&lt;='Tariffs Jul2019'!L24,($C$5*'Tariffs Jul2019'!AK24/'Tariffs Jul2019'!AI24-'Tariffs Jul2019'!K24)*('Tariffs Jul2019'!Q24/100)*'Tariffs Jul2019'!AI24,('Tariffs Jul2019'!L24-'Tariffs Jul2019'!K24)*('Tariffs Jul2019'!Q24/100)*'Tariffs Jul2019'!AI24))</f>
        <v>0</v>
      </c>
      <c r="H30" s="85">
        <f>IF($C$5*'Tariffs Jul2019'!AK24/'Tariffs Jul2019'!AI24&lt;'Tariffs Jul2019'!L24,0,IF($C$5*'Tariffs Jul2019'!AK24/'Tariffs Jul2019'!AI24&lt;='Tariffs Jul2019'!M24,($C$5*'Tariffs Jul2019'!AK24/'Tariffs Jul2019'!AI24-'Tariffs Jul2019'!L24)*('Tariffs Jul2019'!R24/100)*'Tariffs Jul2019'!AI24,('Tariffs Jul2019'!M24-'Tariffs Jul2019'!L24)*('Tariffs Jul2019'!R24/100)*'Tariffs Jul2019'!AI24))</f>
        <v>0</v>
      </c>
      <c r="I30" s="85">
        <f>IF(($C$5*'Tariffs Jul2019'!AK24/'Tariffs Jul2019'!AI24&gt;'Tariffs Jul2019'!M24),($C$5*'Tariffs Jul2019'!AK24/'Tariffs Jul2019'!AI24-'Tariffs Jul2019'!M24)*'Tariffs Jul2019'!S24/100*'Tariffs Jul2019'!AI24,0)</f>
        <v>415.79999999999995</v>
      </c>
      <c r="J30" s="85">
        <f>IF($C$5*'Tariffs Jul2019'!AL24/'Tariffs Jul2019'!AJ24&gt;='Tariffs Jul2019'!J24,('Tariffs Jul2019'!J24*'Tariffs Jul2019'!U24/100)* 'Tariffs Jul2019'!AJ24,($C$5*'Tariffs Jul2019'!AL24/'Tariffs Jul2019'!AJ24*'Tariffs Jul2019'!U24/100)* 'Tariffs Jul2019'!AJ24)</f>
        <v>221.54999999999998</v>
      </c>
      <c r="K30" s="85">
        <f>IF($C$5*'Tariffs Jul2019'!AL24/'Tariffs Jul2019'!AJ24&lt;'Tariffs Jul2019'!J24,0,IF($C$5*'Tariffs Jul2019'!AL24/'Tariffs Jul2019'!AJ24&lt;='Tariffs Jul2019'!K24,($C$5*'Tariffs Jul2019'!AL24/'Tariffs Jul2019'!AJ24-'Tariffs Jul2019'!J24)*('Tariffs Jul2019'!V24/100)*'Tariffs Jul2019'!AJ24,('Tariffs Jul2019'!K24-'Tariffs Jul2019'!J24)*('Tariffs Jul2019'!V24/100)*'Tariffs Jul2019'!AJ24))</f>
        <v>0</v>
      </c>
      <c r="L30" s="85">
        <f>IF($C$5*'Tariffs Jul2019'!AL24/'Tariffs Jul2019'!AJ24&lt;'Tariffs Jul2019'!K24,0,IF($C$5*'Tariffs Jul2019'!AL24/'Tariffs Jul2019'!AJ24&lt;='Tariffs Jul2019'!L24,($C$5*'Tariffs Jul2019'!AL24/'Tariffs Jul2019'!AJ24-'Tariffs Jul2019'!K24)*('Tariffs Jul2019'!W24/100)*'Tariffs Jul2019'!AJ24,('Tariffs Jul2019'!L24-'Tariffs Jul2019'!K24)*('Tariffs Jul2019'!W24/100)*'Tariffs Jul2019'!AJ24))</f>
        <v>0</v>
      </c>
      <c r="M30" s="85">
        <f>IF($C$5*'Tariffs Jul2019'!AL24/'Tariffs Jul2019'!AJ24&lt;'Tariffs Jul2019'!L24,0,IF($C$5*'Tariffs Jul2019'!AL24/'Tariffs Jul2019'!AJ24&lt;='Tariffs Jul2019'!M24,($C$5*'Tariffs Jul2019'!AL24/'Tariffs Jul2019'!AJ24-'Tariffs Jul2019'!L24)*('Tariffs Jul2019'!X24/100)*'Tariffs Jul2019'!AJ24,('Tariffs Jul2019'!M24-'Tariffs Jul2019'!L24)*('Tariffs Jul2019'!X24/100)*'Tariffs Jul2019'!AJ24))</f>
        <v>0</v>
      </c>
      <c r="N30" s="85">
        <f>IF(($C$5*'Tariffs Jul2019'!AL24/'Tariffs Jul2019'!AJ24&gt;'Tariffs Jul2019'!M24),($C$5*'Tariffs Jul2019'!AL24/'Tariffs Jul2019'!AJ24-'Tariffs Jul2019'!M24)*'Tariffs Jul2019'!Y24/100*'Tariffs Jul2019'!AJ24,0)</f>
        <v>396.90000000000003</v>
      </c>
      <c r="O30" s="73">
        <f t="shared" si="0"/>
        <v>1533.0250000000001</v>
      </c>
      <c r="P30" s="498">
        <f t="shared" si="1"/>
        <v>1686.3275000000003</v>
      </c>
    </row>
    <row r="31" spans="1:148" s="429" customFormat="1" ht="14" thickBot="1" x14ac:dyDescent="0.2">
      <c r="A31" s="47" t="str">
        <f>'Tariffs Jul2019'!F25</f>
        <v>Simply Energy</v>
      </c>
      <c r="B31" s="47" t="str">
        <f>'Tariffs Jul2019'!D25</f>
        <v>Multinet Metro 2</v>
      </c>
      <c r="C31" s="287">
        <f>'Tariffs Jul2019'!E25</f>
        <v>43647</v>
      </c>
      <c r="D31" s="85">
        <f>365*'Tariffs Jul2019'!H25/100</f>
        <v>255.86499999999995</v>
      </c>
      <c r="E31" s="85">
        <f>IF($C$5*'Tariffs Jul2019'!AK25/'Tariffs Jul2019'!AI25&gt;='Tariffs Jul2019'!J25,( 'Tariffs Jul2019'!J25*'Tariffs Jul2019'!O25/100)* 'Tariffs Jul2019'!AI25,($C$5*'Tariffs Jul2019'!AK25/'Tariffs Jul2019'!AI25*'Tariffs Jul2019'!O25/100)* 'Tariffs Jul2019'!AI25)</f>
        <v>263.70000000000005</v>
      </c>
      <c r="F31" s="85">
        <f>IF($C$5*'Tariffs Jul2019'!AK25/'Tariffs Jul2019'!AI25&lt;'Tariffs Jul2019'!J25,0,IF($C$5*'Tariffs Jul2019'!AK25/'Tariffs Jul2019'!AI25&lt;='Tariffs Jul2019'!K25,($C$5*'Tariffs Jul2019'!AK25/'Tariffs Jul2019'!AI25-'Tariffs Jul2019'!J25)*('Tariffs Jul2019'!P25/100)*'Tariffs Jul2019'!AI25,('Tariffs Jul2019'!K25-'Tariffs Jul2019'!J25)*('Tariffs Jul2019'!P25/100)*'Tariffs Jul2019'!AI25))</f>
        <v>235.8</v>
      </c>
      <c r="G31" s="85">
        <f>IF($C$5*'Tariffs Jul2019'!AK25/'Tariffs Jul2019'!AI25&lt;'Tariffs Jul2019'!K25,0,IF($C$5*'Tariffs Jul2019'!AK25/'Tariffs Jul2019'!AI25&lt;='Tariffs Jul2019'!L25,($C$5*'Tariffs Jul2019'!AK25/'Tariffs Jul2019'!AI25-'Tariffs Jul2019'!K25)*('Tariffs Jul2019'!Q25/100)*'Tariffs Jul2019'!AI25,('Tariffs Jul2019'!L25-'Tariffs Jul2019'!K25)*('Tariffs Jul2019'!Q25/100)*'Tariffs Jul2019'!AI25))</f>
        <v>201.60000000000002</v>
      </c>
      <c r="H31" s="85">
        <f>IF($C$5*'Tariffs Jul2019'!AK25/'Tariffs Jul2019'!AI25&lt;'Tariffs Jul2019'!L25,0,IF($C$5*'Tariffs Jul2019'!AK25/'Tariffs Jul2019'!AI25&lt;='Tariffs Jul2019'!M25,($C$5*'Tariffs Jul2019'!AK25/'Tariffs Jul2019'!AI25-'Tariffs Jul2019'!L25)*('Tariffs Jul2019'!R25/100)*'Tariffs Jul2019'!AI25,('Tariffs Jul2019'!M25-'Tariffs Jul2019'!L25)*('Tariffs Jul2019'!R25/100)*'Tariffs Jul2019'!AI25))</f>
        <v>91.800000000000011</v>
      </c>
      <c r="I31" s="85">
        <f>IF(($C$5*'Tariffs Jul2019'!AK25/'Tariffs Jul2019'!AI25&gt;'Tariffs Jul2019'!M25),($C$5*'Tariffs Jul2019'!AK25/'Tariffs Jul2019'!AI25-'Tariffs Jul2019'!M25)*'Tariffs Jul2019'!S25/100*'Tariffs Jul2019'!AI25,0)</f>
        <v>0</v>
      </c>
      <c r="J31" s="85">
        <f>IF($C$5*'Tariffs Jul2019'!AL25/'Tariffs Jul2019'!AJ25&gt;='Tariffs Jul2019'!J25,('Tariffs Jul2019'!J25*'Tariffs Jul2019'!U25/100)* 'Tariffs Jul2019'!AJ25,($C$5*'Tariffs Jul2019'!AL25/'Tariffs Jul2019'!AJ25*'Tariffs Jul2019'!U25/100)* 'Tariffs Jul2019'!AJ25)</f>
        <v>250.20000000000002</v>
      </c>
      <c r="K31" s="85">
        <f>IF($C$5*'Tariffs Jul2019'!AL25/'Tariffs Jul2019'!AJ25&lt;'Tariffs Jul2019'!J25,0,IF($C$5*'Tariffs Jul2019'!AL25/'Tariffs Jul2019'!AJ25&lt;='Tariffs Jul2019'!K25,($C$5*'Tariffs Jul2019'!AL25/'Tariffs Jul2019'!AJ25-'Tariffs Jul2019'!J25)*('Tariffs Jul2019'!V25/100)*'Tariffs Jul2019'!AJ25,('Tariffs Jul2019'!K25-'Tariffs Jul2019'!J25)*('Tariffs Jul2019'!V25/100)*'Tariffs Jul2019'!AJ25))</f>
        <v>225.89999999999998</v>
      </c>
      <c r="L31" s="85">
        <f>IF($C$5*'Tariffs Jul2019'!AL25/'Tariffs Jul2019'!AJ25&lt;'Tariffs Jul2019'!K25,0,IF($C$5*'Tariffs Jul2019'!AL25/'Tariffs Jul2019'!AJ25&lt;='Tariffs Jul2019'!L25,($C$5*'Tariffs Jul2019'!AL25/'Tariffs Jul2019'!AJ25-'Tariffs Jul2019'!K25)*('Tariffs Jul2019'!W25/100)*'Tariffs Jul2019'!AJ25,('Tariffs Jul2019'!L25-'Tariffs Jul2019'!K25)*('Tariffs Jul2019'!W25/100)*'Tariffs Jul2019'!AJ25))</f>
        <v>197.10000000000002</v>
      </c>
      <c r="M31" s="85">
        <f>IF($C$5*'Tariffs Jul2019'!AL25/'Tariffs Jul2019'!AJ25&lt;'Tariffs Jul2019'!L25,0,IF($C$5*'Tariffs Jul2019'!AL25/'Tariffs Jul2019'!AJ25&lt;='Tariffs Jul2019'!M25,($C$5*'Tariffs Jul2019'!AL25/'Tariffs Jul2019'!AJ25-'Tariffs Jul2019'!L25)*('Tariffs Jul2019'!X25/100)*'Tariffs Jul2019'!AJ25,('Tariffs Jul2019'!M25-'Tariffs Jul2019'!L25)*('Tariffs Jul2019'!X25/100)*'Tariffs Jul2019'!AJ25))</f>
        <v>90.449999999999989</v>
      </c>
      <c r="N31" s="85">
        <f>IF(($C$5*'Tariffs Jul2019'!AL25/'Tariffs Jul2019'!AJ25&gt;'Tariffs Jul2019'!M25),($C$5*'Tariffs Jul2019'!AL25/'Tariffs Jul2019'!AJ25-'Tariffs Jul2019'!M25)*'Tariffs Jul2019'!Y25/100*'Tariffs Jul2019'!AJ25,0)</f>
        <v>0</v>
      </c>
      <c r="O31" s="73">
        <f t="shared" si="0"/>
        <v>1812.4150000000002</v>
      </c>
      <c r="P31" s="498">
        <f t="shared" si="1"/>
        <v>1993.6565000000003</v>
      </c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7"/>
      <c r="AY31" s="427"/>
      <c r="AZ31" s="427"/>
      <c r="BA31" s="427"/>
      <c r="BB31" s="427"/>
      <c r="BC31" s="427"/>
      <c r="BD31" s="427"/>
      <c r="BE31" s="427"/>
      <c r="BF31" s="427"/>
      <c r="BG31" s="427"/>
      <c r="BH31" s="427"/>
      <c r="BI31" s="427"/>
      <c r="BJ31" s="427"/>
      <c r="BK31" s="427"/>
      <c r="BL31" s="427"/>
      <c r="BM31" s="427"/>
      <c r="BN31" s="427"/>
      <c r="BO31" s="427"/>
      <c r="BP31" s="427"/>
      <c r="BQ31" s="427"/>
      <c r="BR31" s="427"/>
      <c r="BS31" s="427"/>
      <c r="BT31" s="427"/>
      <c r="BU31" s="427"/>
      <c r="BV31" s="427"/>
      <c r="BW31" s="427"/>
      <c r="BX31" s="427"/>
      <c r="BY31" s="427"/>
      <c r="BZ31" s="427"/>
      <c r="CA31" s="427"/>
      <c r="CB31" s="427"/>
      <c r="CC31" s="427"/>
      <c r="CD31" s="427"/>
      <c r="CE31" s="427"/>
      <c r="CF31" s="427"/>
      <c r="CG31" s="427"/>
      <c r="CH31" s="427"/>
      <c r="CI31" s="427"/>
      <c r="CJ31" s="427"/>
      <c r="CK31" s="427"/>
      <c r="CL31" s="427"/>
      <c r="CM31" s="427"/>
      <c r="CN31" s="427"/>
      <c r="CO31" s="427"/>
      <c r="CP31" s="427"/>
      <c r="CQ31" s="427"/>
      <c r="CR31" s="427"/>
      <c r="CS31" s="427"/>
      <c r="CT31" s="427"/>
      <c r="CU31" s="427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  <c r="EN31" s="427"/>
      <c r="EO31" s="427"/>
      <c r="EP31" s="427"/>
      <c r="EQ31" s="427"/>
      <c r="ER31" s="427"/>
    </row>
    <row r="32" spans="1:148" ht="14" thickTop="1" x14ac:dyDescent="0.15">
      <c r="A32" s="47" t="str">
        <f>'Tariffs Jul2019'!F26</f>
        <v>Sumo Power</v>
      </c>
      <c r="B32" s="47" t="str">
        <f>'Tariffs Jul2019'!D26</f>
        <v>Multinet Metro 2</v>
      </c>
      <c r="C32" s="287">
        <f>'Tariffs Jul2019'!E26</f>
        <v>43647</v>
      </c>
      <c r="D32" s="85">
        <f>365*'Tariffs Jul2019'!H26/100</f>
        <v>280.32</v>
      </c>
      <c r="E32" s="85">
        <f>IF($C$5*'Tariffs Jul2019'!AK26/'Tariffs Jul2019'!AI26&gt;='Tariffs Jul2019'!J26,( 'Tariffs Jul2019'!J26*'Tariffs Jul2019'!O26/100)* 'Tariffs Jul2019'!AI26,($C$5*'Tariffs Jul2019'!AK26/'Tariffs Jul2019'!AI26*'Tariffs Jul2019'!O26/100)* 'Tariffs Jul2019'!AI26)</f>
        <v>282.60000000000002</v>
      </c>
      <c r="F32" s="85">
        <f>IF($C$5*'Tariffs Jul2019'!AK26/'Tariffs Jul2019'!AI26&lt;'Tariffs Jul2019'!J26,0,IF($C$5*'Tariffs Jul2019'!AK26/'Tariffs Jul2019'!AI26&lt;='Tariffs Jul2019'!K26,($C$5*'Tariffs Jul2019'!AK26/'Tariffs Jul2019'!AI26-'Tariffs Jul2019'!J26)*('Tariffs Jul2019'!P26/100)*'Tariffs Jul2019'!AI26,('Tariffs Jul2019'!K26-'Tariffs Jul2019'!J26)*('Tariffs Jul2019'!P26/100)*'Tariffs Jul2019'!AI26))</f>
        <v>245.70000000000002</v>
      </c>
      <c r="G32" s="85">
        <f>IF($C$5*'Tariffs Jul2019'!AK26/'Tariffs Jul2019'!AI26&lt;'Tariffs Jul2019'!K26,0,IF($C$5*'Tariffs Jul2019'!AK26/'Tariffs Jul2019'!AI26&lt;='Tariffs Jul2019'!L26,($C$5*'Tariffs Jul2019'!AK26/'Tariffs Jul2019'!AI26-'Tariffs Jul2019'!K26)*('Tariffs Jul2019'!Q26/100)*'Tariffs Jul2019'!AI26,('Tariffs Jul2019'!L26-'Tariffs Jul2019'!K26)*('Tariffs Jul2019'!Q26/100)*'Tariffs Jul2019'!AI26))</f>
        <v>211.5</v>
      </c>
      <c r="H32" s="85">
        <f>IF($C$5*'Tariffs Jul2019'!AK26/'Tariffs Jul2019'!AI26&lt;'Tariffs Jul2019'!L26,0,IF($C$5*'Tariffs Jul2019'!AK26/'Tariffs Jul2019'!AI26&lt;='Tariffs Jul2019'!M26,($C$5*'Tariffs Jul2019'!AK26/'Tariffs Jul2019'!AI26-'Tariffs Jul2019'!L26)*('Tariffs Jul2019'!R26/100)*'Tariffs Jul2019'!AI26,('Tariffs Jul2019'!M26-'Tariffs Jul2019'!L26)*('Tariffs Jul2019'!R26/100)*'Tariffs Jul2019'!AI26))</f>
        <v>88.649999999999991</v>
      </c>
      <c r="I32" s="85">
        <f>IF(($C$5*'Tariffs Jul2019'!AK26/'Tariffs Jul2019'!AI26&gt;'Tariffs Jul2019'!M26),($C$5*'Tariffs Jul2019'!AK26/'Tariffs Jul2019'!AI26-'Tariffs Jul2019'!M26)*'Tariffs Jul2019'!S26/100*'Tariffs Jul2019'!AI26,0)</f>
        <v>0</v>
      </c>
      <c r="J32" s="85">
        <f>IF($C$5*'Tariffs Jul2019'!AL26/'Tariffs Jul2019'!AJ26&gt;='Tariffs Jul2019'!J26,('Tariffs Jul2019'!J26*'Tariffs Jul2019'!U26/100)* 'Tariffs Jul2019'!AJ26,($C$5*'Tariffs Jul2019'!AL26/'Tariffs Jul2019'!AJ26*'Tariffs Jul2019'!U26/100)* 'Tariffs Jul2019'!AJ26)</f>
        <v>271.79999999999995</v>
      </c>
      <c r="K32" s="85">
        <f>IF($C$5*'Tariffs Jul2019'!AL26/'Tariffs Jul2019'!AJ26&lt;'Tariffs Jul2019'!J26,0,IF($C$5*'Tariffs Jul2019'!AL26/'Tariffs Jul2019'!AJ26&lt;='Tariffs Jul2019'!K26,($C$5*'Tariffs Jul2019'!AL26/'Tariffs Jul2019'!AJ26-'Tariffs Jul2019'!J26)*('Tariffs Jul2019'!V26/100)*'Tariffs Jul2019'!AJ26,('Tariffs Jul2019'!K26-'Tariffs Jul2019'!J26)*('Tariffs Jul2019'!V26/100)*'Tariffs Jul2019'!AJ26))</f>
        <v>238.5</v>
      </c>
      <c r="L32" s="85">
        <f>IF($C$5*'Tariffs Jul2019'!AL26/'Tariffs Jul2019'!AJ26&lt;'Tariffs Jul2019'!K26,0,IF($C$5*'Tariffs Jul2019'!AL26/'Tariffs Jul2019'!AJ26&lt;='Tariffs Jul2019'!L26,($C$5*'Tariffs Jul2019'!AL26/'Tariffs Jul2019'!AJ26-'Tariffs Jul2019'!K26)*('Tariffs Jul2019'!W26/100)*'Tariffs Jul2019'!AJ26,('Tariffs Jul2019'!L26-'Tariffs Jul2019'!K26)*('Tariffs Jul2019'!W26/100)*'Tariffs Jul2019'!AJ26))</f>
        <v>205.2</v>
      </c>
      <c r="M32" s="85">
        <f>IF($C$5*'Tariffs Jul2019'!AL26/'Tariffs Jul2019'!AJ26&lt;'Tariffs Jul2019'!L26,0,IF($C$5*'Tariffs Jul2019'!AL26/'Tariffs Jul2019'!AJ26&lt;='Tariffs Jul2019'!M26,($C$5*'Tariffs Jul2019'!AL26/'Tariffs Jul2019'!AJ26-'Tariffs Jul2019'!L26)*('Tariffs Jul2019'!X26/100)*'Tariffs Jul2019'!AJ26,('Tariffs Jul2019'!M26-'Tariffs Jul2019'!L26)*('Tariffs Jul2019'!X26/100)*'Tariffs Jul2019'!AJ26))</f>
        <v>88.199999999999989</v>
      </c>
      <c r="N32" s="85">
        <f>IF(($C$5*'Tariffs Jul2019'!AL26/'Tariffs Jul2019'!AJ26&gt;'Tariffs Jul2019'!M26),($C$5*'Tariffs Jul2019'!AL26/'Tariffs Jul2019'!AJ26-'Tariffs Jul2019'!M26)*'Tariffs Jul2019'!Y26/100*'Tariffs Jul2019'!AJ26,0)</f>
        <v>0</v>
      </c>
      <c r="O32" s="73">
        <f t="shared" si="0"/>
        <v>1912.4700000000003</v>
      </c>
      <c r="P32" s="498">
        <f t="shared" si="1"/>
        <v>2103.7170000000006</v>
      </c>
    </row>
    <row r="33" spans="1:148" s="429" customFormat="1" ht="14" thickBot="1" x14ac:dyDescent="0.2">
      <c r="A33" s="47" t="str">
        <f>'Tariffs Jul2019'!F27</f>
        <v>Amaysim</v>
      </c>
      <c r="B33" s="47" t="str">
        <f>'Tariffs Jul2019'!D27</f>
        <v>Multinet Metro 2</v>
      </c>
      <c r="C33" s="287">
        <f>'Tariffs Jul2019'!E27</f>
        <v>43647</v>
      </c>
      <c r="D33" s="85">
        <f>365*'Tariffs Jul2019'!H27/100</f>
        <v>285.06499999999994</v>
      </c>
      <c r="E33" s="85">
        <f>IF($C$5*'Tariffs Jul2019'!AK27/'Tariffs Jul2019'!AI27&gt;='Tariffs Jul2019'!J27,( 'Tariffs Jul2019'!J27*'Tariffs Jul2019'!O27/100)* 'Tariffs Jul2019'!AI27,($C$5*'Tariffs Jul2019'!AK27/'Tariffs Jul2019'!AI27*'Tariffs Jul2019'!O27/100)* 'Tariffs Jul2019'!AI27)</f>
        <v>301.5</v>
      </c>
      <c r="F33" s="85">
        <f>IF($C$5*'Tariffs Jul2019'!AK27/'Tariffs Jul2019'!AI27&lt;'Tariffs Jul2019'!J27,0,IF($C$5*'Tariffs Jul2019'!AK27/'Tariffs Jul2019'!AI27&lt;='Tariffs Jul2019'!K27,($C$5*'Tariffs Jul2019'!AK27/'Tariffs Jul2019'!AI27-'Tariffs Jul2019'!J27)*('Tariffs Jul2019'!P27/100)*'Tariffs Jul2019'!AI27,('Tariffs Jul2019'!K27-'Tariffs Jul2019'!J27)*('Tariffs Jul2019'!P27/100)*'Tariffs Jul2019'!AI27))</f>
        <v>265.5</v>
      </c>
      <c r="G33" s="85">
        <f>IF($C$5*'Tariffs Jul2019'!AK27/'Tariffs Jul2019'!AI27&lt;'Tariffs Jul2019'!K27,0,IF($C$5*'Tariffs Jul2019'!AK27/'Tariffs Jul2019'!AI27&lt;='Tariffs Jul2019'!L27,($C$5*'Tariffs Jul2019'!AK27/'Tariffs Jul2019'!AI27-'Tariffs Jul2019'!K27)*('Tariffs Jul2019'!Q27/100)*'Tariffs Jul2019'!AI27,('Tariffs Jul2019'!L27-'Tariffs Jul2019'!K27)*('Tariffs Jul2019'!Q27/100)*'Tariffs Jul2019'!AI27))</f>
        <v>229.5</v>
      </c>
      <c r="H33" s="85">
        <f>IF($C$5*'Tariffs Jul2019'!AK27/'Tariffs Jul2019'!AI27&lt;'Tariffs Jul2019'!L27,0,IF($C$5*'Tariffs Jul2019'!AK27/'Tariffs Jul2019'!AI27&lt;='Tariffs Jul2019'!M27,($C$5*'Tariffs Jul2019'!AK27/'Tariffs Jul2019'!AI27-'Tariffs Jul2019'!L27)*('Tariffs Jul2019'!R27/100)*'Tariffs Jul2019'!AI27,('Tariffs Jul2019'!M27-'Tariffs Jul2019'!L27)*('Tariffs Jul2019'!R27/100)*'Tariffs Jul2019'!AI27))</f>
        <v>105.75</v>
      </c>
      <c r="I33" s="85">
        <f>IF(($C$5*'Tariffs Jul2019'!AK27/'Tariffs Jul2019'!AI27&gt;'Tariffs Jul2019'!M27),($C$5*'Tariffs Jul2019'!AK27/'Tariffs Jul2019'!AI27-'Tariffs Jul2019'!M27)*'Tariffs Jul2019'!S27/100*'Tariffs Jul2019'!AI27,0)</f>
        <v>0</v>
      </c>
      <c r="J33" s="85">
        <f>IF($C$5*'Tariffs Jul2019'!AL27/'Tariffs Jul2019'!AJ27&gt;='Tariffs Jul2019'!J27,('Tariffs Jul2019'!J27*'Tariffs Jul2019'!U27/100)* 'Tariffs Jul2019'!AJ27,($C$5*'Tariffs Jul2019'!AL27/'Tariffs Jul2019'!AJ27*'Tariffs Jul2019'!U27/100)* 'Tariffs Jul2019'!AJ27)</f>
        <v>292.5</v>
      </c>
      <c r="K33" s="85">
        <f>IF($C$5*'Tariffs Jul2019'!AL27/'Tariffs Jul2019'!AJ27&lt;'Tariffs Jul2019'!J27,0,IF($C$5*'Tariffs Jul2019'!AL27/'Tariffs Jul2019'!AJ27&lt;='Tariffs Jul2019'!K27,($C$5*'Tariffs Jul2019'!AL27/'Tariffs Jul2019'!AJ27-'Tariffs Jul2019'!J27)*('Tariffs Jul2019'!V27/100)*'Tariffs Jul2019'!AJ27,('Tariffs Jul2019'!K27-'Tariffs Jul2019'!J27)*('Tariffs Jul2019'!V27/100)*'Tariffs Jul2019'!AJ27))</f>
        <v>261</v>
      </c>
      <c r="L33" s="85">
        <f>IF($C$5*'Tariffs Jul2019'!AL27/'Tariffs Jul2019'!AJ27&lt;'Tariffs Jul2019'!K27,0,IF($C$5*'Tariffs Jul2019'!AL27/'Tariffs Jul2019'!AJ27&lt;='Tariffs Jul2019'!L27,($C$5*'Tariffs Jul2019'!AL27/'Tariffs Jul2019'!AJ27-'Tariffs Jul2019'!K27)*('Tariffs Jul2019'!W27/100)*'Tariffs Jul2019'!AJ27,('Tariffs Jul2019'!L27-'Tariffs Jul2019'!K27)*('Tariffs Jul2019'!W27/100)*'Tariffs Jul2019'!AJ27))</f>
        <v>225</v>
      </c>
      <c r="M33" s="85">
        <f>IF($C$5*'Tariffs Jul2019'!AL27/'Tariffs Jul2019'!AJ27&lt;'Tariffs Jul2019'!L27,0,IF($C$5*'Tariffs Jul2019'!AL27/'Tariffs Jul2019'!AJ27&lt;='Tariffs Jul2019'!M27,($C$5*'Tariffs Jul2019'!AL27/'Tariffs Jul2019'!AJ27-'Tariffs Jul2019'!L27)*('Tariffs Jul2019'!X27/100)*'Tariffs Jul2019'!AJ27,('Tariffs Jul2019'!M27-'Tariffs Jul2019'!L27)*('Tariffs Jul2019'!X27/100)*'Tariffs Jul2019'!AJ27))</f>
        <v>105.75</v>
      </c>
      <c r="N33" s="85">
        <f>IF(($C$5*'Tariffs Jul2019'!AL27/'Tariffs Jul2019'!AJ27&gt;'Tariffs Jul2019'!M27),($C$5*'Tariffs Jul2019'!AL27/'Tariffs Jul2019'!AJ27-'Tariffs Jul2019'!M27)*'Tariffs Jul2019'!Y27/100*'Tariffs Jul2019'!AJ27,0)</f>
        <v>0</v>
      </c>
      <c r="O33" s="73">
        <f t="shared" si="0"/>
        <v>2071.5650000000001</v>
      </c>
      <c r="P33" s="498">
        <f t="shared" si="1"/>
        <v>2278.7215000000001</v>
      </c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7"/>
      <c r="AY33" s="427"/>
      <c r="AZ33" s="427"/>
      <c r="BA33" s="427"/>
      <c r="BB33" s="427"/>
      <c r="BC33" s="427"/>
      <c r="BD33" s="427"/>
      <c r="BE33" s="427"/>
      <c r="BF33" s="427"/>
      <c r="BG33" s="427"/>
      <c r="BH33" s="427"/>
      <c r="BI33" s="427"/>
      <c r="BJ33" s="427"/>
      <c r="BK33" s="427"/>
      <c r="BL33" s="427"/>
      <c r="BM33" s="427"/>
      <c r="BN33" s="427"/>
      <c r="BO33" s="427"/>
      <c r="BP33" s="427"/>
      <c r="BQ33" s="427"/>
      <c r="BR33" s="427"/>
      <c r="BS33" s="427"/>
      <c r="BT33" s="427"/>
      <c r="BU33" s="427"/>
      <c r="BV33" s="427"/>
      <c r="BW33" s="427"/>
      <c r="BX33" s="427"/>
      <c r="BY33" s="427"/>
      <c r="BZ33" s="427"/>
      <c r="CA33" s="427"/>
      <c r="CB33" s="427"/>
      <c r="CC33" s="427"/>
      <c r="CD33" s="427"/>
      <c r="CE33" s="427"/>
      <c r="CF33" s="427"/>
      <c r="CG33" s="427"/>
      <c r="CH33" s="427"/>
      <c r="CI33" s="427"/>
      <c r="CJ33" s="427"/>
      <c r="CK33" s="427"/>
      <c r="CL33" s="427"/>
      <c r="CM33" s="427"/>
      <c r="CN33" s="427"/>
      <c r="CO33" s="427"/>
      <c r="CP33" s="427"/>
      <c r="CQ33" s="427"/>
      <c r="CR33" s="427"/>
      <c r="CS33" s="427"/>
      <c r="CT33" s="427"/>
      <c r="CU33" s="427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  <c r="EN33" s="427"/>
      <c r="EO33" s="427"/>
      <c r="EP33" s="427"/>
      <c r="EQ33" s="427"/>
      <c r="ER33" s="427"/>
    </row>
    <row r="34" spans="1:148" ht="14" thickTop="1" x14ac:dyDescent="0.15">
      <c r="A34" s="47" t="str">
        <f>'Tariffs Jul2019'!F28</f>
        <v>GloBird Energy</v>
      </c>
      <c r="B34" s="47" t="str">
        <f>'Tariffs Jul2019'!D28</f>
        <v>Multinet Metro 2</v>
      </c>
      <c r="C34" s="287">
        <f>'Tariffs Jul2019'!E28</f>
        <v>43466</v>
      </c>
      <c r="D34" s="85">
        <f>365*'Tariffs Jul2019'!H28/100</f>
        <v>346.75</v>
      </c>
      <c r="E34" s="85">
        <f>IF($C$5*'Tariffs Jul2019'!AK28/'Tariffs Jul2019'!AI28&gt;='Tariffs Jul2019'!J28,( 'Tariffs Jul2019'!J28*'Tariffs Jul2019'!O28/100)* 'Tariffs Jul2019'!AI28,($C$5*'Tariffs Jul2019'!AK28/'Tariffs Jul2019'!AI28*'Tariffs Jul2019'!O28/100)* 'Tariffs Jul2019'!AI28)</f>
        <v>522</v>
      </c>
      <c r="F34" s="85">
        <f>IF($C$5*'Tariffs Jul2019'!AK28/'Tariffs Jul2019'!AI28&lt;'Tariffs Jul2019'!J28,0,IF($C$5*'Tariffs Jul2019'!AK28/'Tariffs Jul2019'!AI28&lt;='Tariffs Jul2019'!K28,($C$5*'Tariffs Jul2019'!AK28/'Tariffs Jul2019'!AI28-'Tariffs Jul2019'!J28)*('Tariffs Jul2019'!P28/100)*'Tariffs Jul2019'!AI28,('Tariffs Jul2019'!K28-'Tariffs Jul2019'!J28)*('Tariffs Jul2019'!P28/100)*'Tariffs Jul2019'!AI28))</f>
        <v>0</v>
      </c>
      <c r="G34" s="85">
        <f>IF($C$5*'Tariffs Jul2019'!AK28/'Tariffs Jul2019'!AI28&lt;'Tariffs Jul2019'!K28,0,IF($C$5*'Tariffs Jul2019'!AK28/'Tariffs Jul2019'!AI28&lt;='Tariffs Jul2019'!L28,($C$5*'Tariffs Jul2019'!AK28/'Tariffs Jul2019'!AI28-'Tariffs Jul2019'!K28)*('Tariffs Jul2019'!Q28/100)*'Tariffs Jul2019'!AI28,('Tariffs Jul2019'!L28-'Tariffs Jul2019'!K28)*('Tariffs Jul2019'!Q28/100)*'Tariffs Jul2019'!AI28))</f>
        <v>0</v>
      </c>
      <c r="H34" s="85">
        <f>IF($C$5*'Tariffs Jul2019'!AK28/'Tariffs Jul2019'!AI28&lt;'Tariffs Jul2019'!L28,0,IF($C$5*'Tariffs Jul2019'!AK28/'Tariffs Jul2019'!AI28&lt;='Tariffs Jul2019'!M28,($C$5*'Tariffs Jul2019'!AK28/'Tariffs Jul2019'!AI28-'Tariffs Jul2019'!L28)*('Tariffs Jul2019'!R28/100)*'Tariffs Jul2019'!AI28,('Tariffs Jul2019'!M28-'Tariffs Jul2019'!L28)*('Tariffs Jul2019'!R28/100)*'Tariffs Jul2019'!AI28))</f>
        <v>0</v>
      </c>
      <c r="I34" s="85">
        <f>IF(($C$5*'Tariffs Jul2019'!AK28/'Tariffs Jul2019'!AI28&gt;'Tariffs Jul2019'!M28),($C$5*'Tariffs Jul2019'!AK28/'Tariffs Jul2019'!AI28-'Tariffs Jul2019'!M28)*'Tariffs Jul2019'!S28/100*'Tariffs Jul2019'!AI28,0)</f>
        <v>283.5</v>
      </c>
      <c r="J34" s="85">
        <f>IF($C$5*'Tariffs Jul2019'!AL28/'Tariffs Jul2019'!AJ28&gt;='Tariffs Jul2019'!J28,('Tariffs Jul2019'!J28*'Tariffs Jul2019'!U28/100)* 'Tariffs Jul2019'!AJ28,($C$5*'Tariffs Jul2019'!AL28/'Tariffs Jul2019'!AJ28*'Tariffs Jul2019'!U28/100)* 'Tariffs Jul2019'!AJ28)</f>
        <v>495</v>
      </c>
      <c r="K34" s="85">
        <f>IF($C$5*'Tariffs Jul2019'!AL28/'Tariffs Jul2019'!AJ28&lt;'Tariffs Jul2019'!J28,0,IF($C$5*'Tariffs Jul2019'!AL28/'Tariffs Jul2019'!AJ28&lt;='Tariffs Jul2019'!K28,($C$5*'Tariffs Jul2019'!AL28/'Tariffs Jul2019'!AJ28-'Tariffs Jul2019'!J28)*('Tariffs Jul2019'!V28/100)*'Tariffs Jul2019'!AJ28,('Tariffs Jul2019'!K28-'Tariffs Jul2019'!J28)*('Tariffs Jul2019'!V28/100)*'Tariffs Jul2019'!AJ28))</f>
        <v>0</v>
      </c>
      <c r="L34" s="85">
        <f>IF($C$5*'Tariffs Jul2019'!AL28/'Tariffs Jul2019'!AJ28&lt;'Tariffs Jul2019'!K28,0,IF($C$5*'Tariffs Jul2019'!AL28/'Tariffs Jul2019'!AJ28&lt;='Tariffs Jul2019'!L28,($C$5*'Tariffs Jul2019'!AL28/'Tariffs Jul2019'!AJ28-'Tariffs Jul2019'!K28)*('Tariffs Jul2019'!W28/100)*'Tariffs Jul2019'!AJ28,('Tariffs Jul2019'!L28-'Tariffs Jul2019'!K28)*('Tariffs Jul2019'!W28/100)*'Tariffs Jul2019'!AJ28))</f>
        <v>0</v>
      </c>
      <c r="M34" s="85">
        <f>IF($C$5*'Tariffs Jul2019'!AL28/'Tariffs Jul2019'!AJ28&lt;'Tariffs Jul2019'!L28,0,IF($C$5*'Tariffs Jul2019'!AL28/'Tariffs Jul2019'!AJ28&lt;='Tariffs Jul2019'!M28,($C$5*'Tariffs Jul2019'!AL28/'Tariffs Jul2019'!AJ28-'Tariffs Jul2019'!L28)*('Tariffs Jul2019'!X28/100)*'Tariffs Jul2019'!AJ28,('Tariffs Jul2019'!M28-'Tariffs Jul2019'!L28)*('Tariffs Jul2019'!X28/100)*'Tariffs Jul2019'!AJ28))</f>
        <v>0</v>
      </c>
      <c r="N34" s="85">
        <f>IF(($C$5*'Tariffs Jul2019'!AL28/'Tariffs Jul2019'!AJ28&gt;'Tariffs Jul2019'!M28),($C$5*'Tariffs Jul2019'!AL28/'Tariffs Jul2019'!AJ28-'Tariffs Jul2019'!M28)*'Tariffs Jul2019'!Y28/100*'Tariffs Jul2019'!AJ28,0)</f>
        <v>276.75</v>
      </c>
      <c r="O34" s="73">
        <f t="shared" si="0"/>
        <v>1924</v>
      </c>
      <c r="P34" s="498">
        <f t="shared" si="1"/>
        <v>2116.4</v>
      </c>
    </row>
    <row r="35" spans="1:148" s="429" customFormat="1" ht="14" thickBot="1" x14ac:dyDescent="0.2">
      <c r="A35" s="289" t="str">
        <f>'Tariffs Jul2019'!F29</f>
        <v>Powershop</v>
      </c>
      <c r="B35" s="289" t="str">
        <f>'Tariffs Jul2019'!D29</f>
        <v>Multinet Metro 2</v>
      </c>
      <c r="C35" s="290">
        <f>'Tariffs Jul2019'!E29</f>
        <v>43646</v>
      </c>
      <c r="D35" s="291">
        <f>365*'Tariffs Jul2019'!H29/100</f>
        <v>308.78999999999996</v>
      </c>
      <c r="E35" s="291">
        <f>((C$5*'Tariffs Jul2019'!AK29/'Tariffs Jul2019'!AI29)*('Tariffs Jul2019'!O29/100))*'Tariffs Jul2019'!AI29</f>
        <v>582.75000000000011</v>
      </c>
      <c r="F35" s="291">
        <v>0</v>
      </c>
      <c r="G35" s="291">
        <v>0</v>
      </c>
      <c r="H35" s="291">
        <v>0</v>
      </c>
      <c r="I35" s="291">
        <f>((C$5*'Tariffs Jul2019'!AL29/'Tariffs Jul2019'!AJ29)*('Tariffs Jul2019'!U29/100))*'Tariffs Jul2019'!AJ29</f>
        <v>538.65000000000009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2">
        <f t="shared" si="0"/>
        <v>1430.19</v>
      </c>
      <c r="P35" s="499">
        <f t="shared" si="1"/>
        <v>1573.2090000000003</v>
      </c>
      <c r="Q35" s="427"/>
      <c r="R35" s="427"/>
      <c r="S35" s="427"/>
      <c r="T35" s="427"/>
      <c r="U35" s="427"/>
      <c r="V35" s="427"/>
      <c r="W35" s="427"/>
      <c r="X35" s="427"/>
      <c r="Y35" s="427"/>
      <c r="Z35" s="427"/>
      <c r="AA35" s="427"/>
      <c r="AB35" s="427"/>
      <c r="AC35" s="427"/>
      <c r="AD35" s="427"/>
      <c r="AE35" s="427"/>
      <c r="AF35" s="427"/>
      <c r="AG35" s="427"/>
      <c r="AH35" s="427"/>
      <c r="AI35" s="427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7"/>
      <c r="CJ35" s="427"/>
      <c r="CK35" s="427"/>
      <c r="CL35" s="427"/>
      <c r="CM35" s="427"/>
      <c r="CN35" s="427"/>
      <c r="CO35" s="427"/>
      <c r="CP35" s="427"/>
      <c r="CQ35" s="427"/>
      <c r="CR35" s="427"/>
      <c r="CS35" s="427"/>
      <c r="CT35" s="427"/>
      <c r="CU35" s="427"/>
      <c r="CV35" s="427"/>
      <c r="CW35" s="427"/>
      <c r="CX35" s="427"/>
      <c r="CY35" s="427"/>
      <c r="CZ35" s="427"/>
      <c r="DA35" s="427"/>
      <c r="DB35" s="427"/>
      <c r="DC35" s="427"/>
      <c r="DD35" s="427"/>
      <c r="DE35" s="427"/>
      <c r="DF35" s="427"/>
      <c r="DG35" s="427"/>
      <c r="DH35" s="427"/>
      <c r="DI35" s="427"/>
      <c r="DJ35" s="427"/>
      <c r="DK35" s="427"/>
      <c r="DL35" s="427"/>
      <c r="DM35" s="427"/>
      <c r="DN35" s="427"/>
      <c r="DO35" s="427"/>
      <c r="DP35" s="427"/>
      <c r="DQ35" s="427"/>
      <c r="DR35" s="427"/>
      <c r="DS35" s="427"/>
      <c r="DT35" s="427"/>
      <c r="DU35" s="427"/>
      <c r="DV35" s="427"/>
      <c r="DW35" s="427"/>
      <c r="DX35" s="427"/>
      <c r="DY35" s="427"/>
      <c r="DZ35" s="427"/>
      <c r="EA35" s="427"/>
      <c r="EB35" s="427"/>
      <c r="EC35" s="427"/>
      <c r="ED35" s="427"/>
      <c r="EE35" s="427"/>
      <c r="EF35" s="427"/>
      <c r="EG35" s="427"/>
      <c r="EH35" s="427"/>
      <c r="EI35" s="427"/>
      <c r="EJ35" s="427"/>
      <c r="EK35" s="427"/>
      <c r="EL35" s="427"/>
      <c r="EM35" s="427"/>
      <c r="EN35" s="427"/>
      <c r="EO35" s="427"/>
      <c r="EP35" s="427"/>
      <c r="EQ35" s="427"/>
      <c r="ER35" s="427"/>
    </row>
    <row r="36" spans="1:148" ht="14" thickTop="1" x14ac:dyDescent="0.15">
      <c r="A36" s="47" t="str">
        <f>'Tariffs Jul2019'!F30</f>
        <v>AGL</v>
      </c>
      <c r="B36" s="47" t="str">
        <f>'Tariffs Jul2019'!D30</f>
        <v>AGN North</v>
      </c>
      <c r="C36" s="287">
        <f>'Tariffs Jul2019'!E30</f>
        <v>43647</v>
      </c>
      <c r="D36" s="85">
        <f>365*'Tariffs Jul2019'!H30/100</f>
        <v>279.58999999999997</v>
      </c>
      <c r="E36" s="85">
        <f>IF($C$5*'Tariffs Jul2019'!AK30/'Tariffs Jul2019'!AI30&gt;='Tariffs Jul2019'!J30,( 'Tariffs Jul2019'!J30*'Tariffs Jul2019'!O30/100)* 'Tariffs Jul2019'!AI30,($C$5*'Tariffs Jul2019'!AK30/'Tariffs Jul2019'!AI30*'Tariffs Jul2019'!O30/100)* 'Tariffs Jul2019'!AI30)</f>
        <v>87.932727272727263</v>
      </c>
      <c r="F36" s="85">
        <f>IF($C$5*'Tariffs Jul2019'!AK30/'Tariffs Jul2019'!AI30&lt;'Tariffs Jul2019'!J30,0,IF($C$5*'Tariffs Jul2019'!AK30/'Tariffs Jul2019'!AI30&lt;='Tariffs Jul2019'!K30,($C$5*'Tariffs Jul2019'!AK30/'Tariffs Jul2019'!AI30-'Tariffs Jul2019'!J30)*('Tariffs Jul2019'!P30/100)*'Tariffs Jul2019'!AI30,('Tariffs Jul2019'!K30-'Tariffs Jul2019'!J30)*('Tariffs Jul2019'!P30/100)*'Tariffs Jul2019'!AI30))</f>
        <v>67.50363636363636</v>
      </c>
      <c r="G36" s="85">
        <f>IF($C$5*'Tariffs Jul2019'!AK30/'Tariffs Jul2019'!AI30&lt;'Tariffs Jul2019'!K30,0,IF($C$5*'Tariffs Jul2019'!AK30/'Tariffs Jul2019'!AI30&lt;='Tariffs Jul2019'!L30,($C$5*'Tariffs Jul2019'!AK30/'Tariffs Jul2019'!AI30-'Tariffs Jul2019'!K30)*('Tariffs Jul2019'!Q30/100)*'Tariffs Jul2019'!AI30,('Tariffs Jul2019'!L30-'Tariffs Jul2019'!K30)*('Tariffs Jul2019'!Q30/100)*'Tariffs Jul2019'!AI30))</f>
        <v>0</v>
      </c>
      <c r="H36" s="85">
        <f>IF($C$5*'Tariffs Jul2019'!AK30/'Tariffs Jul2019'!AI30&lt;'Tariffs Jul2019'!L30,0,IF($C$5*'Tariffs Jul2019'!AK30/'Tariffs Jul2019'!AI30&lt;='Tariffs Jul2019'!M30,($C$5*'Tariffs Jul2019'!AK30/'Tariffs Jul2019'!AI30-'Tariffs Jul2019'!L30)*('Tariffs Jul2019'!R30/100)*'Tariffs Jul2019'!AI30,('Tariffs Jul2019'!M30-'Tariffs Jul2019'!L30)*('Tariffs Jul2019'!R30/100)*'Tariffs Jul2019'!AI30))</f>
        <v>0</v>
      </c>
      <c r="I36" s="85">
        <f>IF(($C$5*'Tariffs Jul2019'!AK30/'Tariffs Jul2019'!AI30&gt;'Tariffs Jul2019'!M30),($C$5*'Tariffs Jul2019'!AK30/'Tariffs Jul2019'!AI30-'Tariffs Jul2019'!M30)*'Tariffs Jul2019'!S30/100*'Tariffs Jul2019'!AI30,0)</f>
        <v>312.22900909090902</v>
      </c>
      <c r="J36" s="85">
        <f>IF($C$5*'Tariffs Jul2019'!AL30/'Tariffs Jul2019'!AJ30&gt;='Tariffs Jul2019'!J30,('Tariffs Jul2019'!J30*'Tariffs Jul2019'!U30/100)* 'Tariffs Jul2019'!AJ30,($C$5*'Tariffs Jul2019'!AL30/'Tariffs Jul2019'!AJ30*'Tariffs Jul2019'!U30/100)* 'Tariffs Jul2019'!AJ30)</f>
        <v>175.86545454545453</v>
      </c>
      <c r="K36" s="85">
        <f>IF($C$5*'Tariffs Jul2019'!AL30/'Tariffs Jul2019'!AJ30&lt;'Tariffs Jul2019'!J30,0,IF($C$5*'Tariffs Jul2019'!AL30/'Tariffs Jul2019'!AJ30&lt;='Tariffs Jul2019'!K30,($C$5*'Tariffs Jul2019'!AL30/'Tariffs Jul2019'!AJ30-'Tariffs Jul2019'!J30)*('Tariffs Jul2019'!V30/100)*'Tariffs Jul2019'!AJ30,('Tariffs Jul2019'!K30-'Tariffs Jul2019'!J30)*('Tariffs Jul2019'!V30/100)*'Tariffs Jul2019'!AJ30))</f>
        <v>135.00727272727272</v>
      </c>
      <c r="L36" s="85">
        <f>IF($C$5*'Tariffs Jul2019'!AL30/'Tariffs Jul2019'!AJ30&lt;'Tariffs Jul2019'!K30,0,IF($C$5*'Tariffs Jul2019'!AL30/'Tariffs Jul2019'!AJ30&lt;='Tariffs Jul2019'!L30,($C$5*'Tariffs Jul2019'!AL30/'Tariffs Jul2019'!AJ30-'Tariffs Jul2019'!K30)*('Tariffs Jul2019'!W30/100)*'Tariffs Jul2019'!AJ30,('Tariffs Jul2019'!L30-'Tariffs Jul2019'!K30)*('Tariffs Jul2019'!W30/100)*'Tariffs Jul2019'!AJ30))</f>
        <v>0</v>
      </c>
      <c r="M36" s="85">
        <f>IF($C$5*'Tariffs Jul2019'!AL30/'Tariffs Jul2019'!AJ30&lt;'Tariffs Jul2019'!L30,0,IF($C$5*'Tariffs Jul2019'!AL30/'Tariffs Jul2019'!AJ30&lt;='Tariffs Jul2019'!M30,($C$5*'Tariffs Jul2019'!AL30/'Tariffs Jul2019'!AJ30-'Tariffs Jul2019'!L30)*('Tariffs Jul2019'!X30/100)*'Tariffs Jul2019'!AJ30,('Tariffs Jul2019'!M30-'Tariffs Jul2019'!L30)*('Tariffs Jul2019'!X30/100)*'Tariffs Jul2019'!AJ30))</f>
        <v>0</v>
      </c>
      <c r="N36" s="85">
        <f>IF(($C$5*'Tariffs Jul2019'!AL30/'Tariffs Jul2019'!AJ30&gt;'Tariffs Jul2019'!M30),($C$5*'Tariffs Jul2019'!AL30/'Tariffs Jul2019'!AJ30-'Tariffs Jul2019'!M30)*'Tariffs Jul2019'!Y30/100*'Tariffs Jul2019'!AJ30,0)</f>
        <v>624.45801818181803</v>
      </c>
      <c r="O36" s="73">
        <f t="shared" si="0"/>
        <v>1682.5861181818179</v>
      </c>
      <c r="P36" s="498">
        <f t="shared" si="1"/>
        <v>1850.8447299999998</v>
      </c>
    </row>
    <row r="37" spans="1:148" x14ac:dyDescent="0.15">
      <c r="A37" s="47" t="str">
        <f>'Tariffs Jul2019'!F31</f>
        <v>Alinta Energy</v>
      </c>
      <c r="B37" s="47" t="str">
        <f>'Tariffs Jul2019'!D31</f>
        <v>AGN North</v>
      </c>
      <c r="C37" s="287">
        <f>'Tariffs Jul2019'!E31</f>
        <v>43647</v>
      </c>
      <c r="D37" s="85">
        <f>365*'Tariffs Jul2019'!H31/100</f>
        <v>270.10000000000002</v>
      </c>
      <c r="E37" s="85">
        <f>IF($C$5*'Tariffs Jul2019'!AK31/'Tariffs Jul2019'!AI31&gt;='Tariffs Jul2019'!J31,( 'Tariffs Jul2019'!J31*'Tariffs Jul2019'!O31/100)* 'Tariffs Jul2019'!AI31,($C$5*'Tariffs Jul2019'!AK31/'Tariffs Jul2019'!AI31*'Tariffs Jul2019'!O31/100)* 'Tariffs Jul2019'!AI31)</f>
        <v>71.781818181818181</v>
      </c>
      <c r="F37" s="85">
        <f>IF($C$5*'Tariffs Jul2019'!AK31/'Tariffs Jul2019'!AI31&lt;'Tariffs Jul2019'!J31,0,IF($C$5*'Tariffs Jul2019'!AK31/'Tariffs Jul2019'!AI31&lt;='Tariffs Jul2019'!K31,($C$5*'Tariffs Jul2019'!AK31/'Tariffs Jul2019'!AI31-'Tariffs Jul2019'!J31)*('Tariffs Jul2019'!P31/100)*'Tariffs Jul2019'!AI31,('Tariffs Jul2019'!K31-'Tariffs Jul2019'!J31)*('Tariffs Jul2019'!P31/100)*'Tariffs Jul2019'!AI31))</f>
        <v>59.127272727272725</v>
      </c>
      <c r="G37" s="85">
        <f>IF($C$5*'Tariffs Jul2019'!AK31/'Tariffs Jul2019'!AI31&lt;'Tariffs Jul2019'!K31,0,IF($C$5*'Tariffs Jul2019'!AK31/'Tariffs Jul2019'!AI31&lt;='Tariffs Jul2019'!L31,($C$5*'Tariffs Jul2019'!AK31/'Tariffs Jul2019'!AI31-'Tariffs Jul2019'!K31)*('Tariffs Jul2019'!Q31/100)*'Tariffs Jul2019'!AI31,('Tariffs Jul2019'!L31-'Tariffs Jul2019'!K31)*('Tariffs Jul2019'!Q31/100)*'Tariffs Jul2019'!AI31))</f>
        <v>0</v>
      </c>
      <c r="H37" s="85">
        <f>IF($C$5*'Tariffs Jul2019'!AK31/'Tariffs Jul2019'!AI31&lt;'Tariffs Jul2019'!L31,0,IF($C$5*'Tariffs Jul2019'!AK31/'Tariffs Jul2019'!AI31&lt;='Tariffs Jul2019'!M31,($C$5*'Tariffs Jul2019'!AK31/'Tariffs Jul2019'!AI31-'Tariffs Jul2019'!L31)*('Tariffs Jul2019'!R31/100)*'Tariffs Jul2019'!AI31,('Tariffs Jul2019'!M31-'Tariffs Jul2019'!L31)*('Tariffs Jul2019'!R31/100)*'Tariffs Jul2019'!AI31))</f>
        <v>0</v>
      </c>
      <c r="I37" s="85">
        <f>IF(($C$5*'Tariffs Jul2019'!AK31/'Tariffs Jul2019'!AI31&gt;'Tariffs Jul2019'!M31),($C$5*'Tariffs Jul2019'!AK31/'Tariffs Jul2019'!AI31-'Tariffs Jul2019'!M31)*'Tariffs Jul2019'!S31/100*'Tariffs Jul2019'!AI31,0)</f>
        <v>286.32354545454541</v>
      </c>
      <c r="J37" s="85">
        <f>IF($C$5*'Tariffs Jul2019'!AL31/'Tariffs Jul2019'!AJ31&gt;='Tariffs Jul2019'!J31,('Tariffs Jul2019'!J31*'Tariffs Jul2019'!U31/100)* 'Tariffs Jul2019'!AJ31,($C$5*'Tariffs Jul2019'!AL31/'Tariffs Jul2019'!AJ31*'Tariffs Jul2019'!U31/100)* 'Tariffs Jul2019'!AJ31)</f>
        <v>143.56363636363636</v>
      </c>
      <c r="K37" s="85">
        <f>IF($C$5*'Tariffs Jul2019'!AL31/'Tariffs Jul2019'!AJ31&lt;'Tariffs Jul2019'!J31,0,IF($C$5*'Tariffs Jul2019'!AL31/'Tariffs Jul2019'!AJ31&lt;='Tariffs Jul2019'!K31,($C$5*'Tariffs Jul2019'!AL31/'Tariffs Jul2019'!AJ31-'Tariffs Jul2019'!J31)*('Tariffs Jul2019'!V31/100)*'Tariffs Jul2019'!AJ31,('Tariffs Jul2019'!K31-'Tariffs Jul2019'!J31)*('Tariffs Jul2019'!V31/100)*'Tariffs Jul2019'!AJ31))</f>
        <v>118.25454545454545</v>
      </c>
      <c r="L37" s="85">
        <f>IF($C$5*'Tariffs Jul2019'!AL31/'Tariffs Jul2019'!AJ31&lt;'Tariffs Jul2019'!K31,0,IF($C$5*'Tariffs Jul2019'!AL31/'Tariffs Jul2019'!AJ31&lt;='Tariffs Jul2019'!L31,($C$5*'Tariffs Jul2019'!AL31/'Tariffs Jul2019'!AJ31-'Tariffs Jul2019'!K31)*('Tariffs Jul2019'!W31/100)*'Tariffs Jul2019'!AJ31,('Tariffs Jul2019'!L31-'Tariffs Jul2019'!K31)*('Tariffs Jul2019'!W31/100)*'Tariffs Jul2019'!AJ31))</f>
        <v>0</v>
      </c>
      <c r="M37" s="85">
        <f>IF($C$5*'Tariffs Jul2019'!AL31/'Tariffs Jul2019'!AJ31&lt;'Tariffs Jul2019'!L31,0,IF($C$5*'Tariffs Jul2019'!AL31/'Tariffs Jul2019'!AJ31&lt;='Tariffs Jul2019'!M31,($C$5*'Tariffs Jul2019'!AL31/'Tariffs Jul2019'!AJ31-'Tariffs Jul2019'!L31)*('Tariffs Jul2019'!X31/100)*'Tariffs Jul2019'!AJ31,('Tariffs Jul2019'!M31-'Tariffs Jul2019'!L31)*('Tariffs Jul2019'!X31/100)*'Tariffs Jul2019'!AJ31))</f>
        <v>0</v>
      </c>
      <c r="N37" s="85">
        <f>IF(($C$5*'Tariffs Jul2019'!AL31/'Tariffs Jul2019'!AJ31&gt;'Tariffs Jul2019'!M31),($C$5*'Tariffs Jul2019'!AL31/'Tariffs Jul2019'!AJ31-'Tariffs Jul2019'!M31)*'Tariffs Jul2019'!Y31/100*'Tariffs Jul2019'!AJ31,0)</f>
        <v>572.64709090909082</v>
      </c>
      <c r="O37" s="73">
        <f t="shared" si="0"/>
        <v>1521.7979090909089</v>
      </c>
      <c r="P37" s="498">
        <f t="shared" si="1"/>
        <v>1673.9776999999999</v>
      </c>
    </row>
    <row r="38" spans="1:148" x14ac:dyDescent="0.15">
      <c r="A38" s="47" t="str">
        <f>'Tariffs Jul2019'!F32</f>
        <v>Covau</v>
      </c>
      <c r="B38" s="47" t="str">
        <f>'Tariffs Jul2019'!D32</f>
        <v>AGN North</v>
      </c>
      <c r="C38" s="287">
        <f>'Tariffs Jul2019'!E32</f>
        <v>43466</v>
      </c>
      <c r="D38" s="85">
        <f>365*'Tariffs Jul2019'!H32/100</f>
        <v>273.75</v>
      </c>
      <c r="E38" s="85">
        <f>IF($C$5*'Tariffs Jul2019'!AK32/'Tariffs Jul2019'!AI32&gt;='Tariffs Jul2019'!J32,( 'Tariffs Jul2019'!J32*'Tariffs Jul2019'!O32/100)* 'Tariffs Jul2019'!AI32,($C$5*'Tariffs Jul2019'!AK32/'Tariffs Jul2019'!AI32*'Tariffs Jul2019'!O32/100)* 'Tariffs Jul2019'!AI32)</f>
        <v>98.371000000000009</v>
      </c>
      <c r="F38" s="85">
        <f>IF($C$5*'Tariffs Jul2019'!AK32/'Tariffs Jul2019'!AI32&lt;'Tariffs Jul2019'!J32,0,IF($C$5*'Tariffs Jul2019'!AK32/'Tariffs Jul2019'!AI32&lt;='Tariffs Jul2019'!K32,($C$5*'Tariffs Jul2019'!AK32/'Tariffs Jul2019'!AI32-'Tariffs Jul2019'!J32)*('Tariffs Jul2019'!P32/100)*'Tariffs Jul2019'!AI32,('Tariffs Jul2019'!K32-'Tariffs Jul2019'!J32)*('Tariffs Jul2019'!P32/100)*'Tariffs Jul2019'!AI32))</f>
        <v>71.814999999999998</v>
      </c>
      <c r="G38" s="85">
        <f>IF($C$5*'Tariffs Jul2019'!AK32/'Tariffs Jul2019'!AI32&lt;'Tariffs Jul2019'!K32,0,IF($C$5*'Tariffs Jul2019'!AK32/'Tariffs Jul2019'!AI32&lt;='Tariffs Jul2019'!L32,($C$5*'Tariffs Jul2019'!AK32/'Tariffs Jul2019'!AI32-'Tariffs Jul2019'!K32)*('Tariffs Jul2019'!Q32/100)*'Tariffs Jul2019'!AI32,('Tariffs Jul2019'!L32-'Tariffs Jul2019'!K32)*('Tariffs Jul2019'!Q32/100)*'Tariffs Jul2019'!AI32))</f>
        <v>0</v>
      </c>
      <c r="H38" s="85">
        <f>IF($C$5*'Tariffs Jul2019'!AK32/'Tariffs Jul2019'!AI32&lt;'Tariffs Jul2019'!L32,0,IF($C$5*'Tariffs Jul2019'!AK32/'Tariffs Jul2019'!AI32&lt;='Tariffs Jul2019'!M32,($C$5*'Tariffs Jul2019'!AK32/'Tariffs Jul2019'!AI32-'Tariffs Jul2019'!L32)*('Tariffs Jul2019'!R32/100)*'Tariffs Jul2019'!AI32,('Tariffs Jul2019'!M32-'Tariffs Jul2019'!L32)*('Tariffs Jul2019'!R32/100)*'Tariffs Jul2019'!AI32))</f>
        <v>0</v>
      </c>
      <c r="I38" s="85">
        <f>IF(($C$5*'Tariffs Jul2019'!AK32/'Tariffs Jul2019'!AI32&gt;'Tariffs Jul2019'!M32),($C$5*'Tariffs Jul2019'!AK32/'Tariffs Jul2019'!AI32-'Tariffs Jul2019'!M32)*'Tariffs Jul2019'!S32/100*'Tariffs Jul2019'!AI32,0)</f>
        <v>332.95337999999998</v>
      </c>
      <c r="J38" s="85">
        <f>IF($C$5*'Tariffs Jul2019'!AL32/'Tariffs Jul2019'!AJ32&gt;='Tariffs Jul2019'!J32,('Tariffs Jul2019'!J32*'Tariffs Jul2019'!U32/100)* 'Tariffs Jul2019'!AJ32,($C$5*'Tariffs Jul2019'!AL32/'Tariffs Jul2019'!AJ32*'Tariffs Jul2019'!U32/100)* 'Tariffs Jul2019'!AJ32)</f>
        <v>196.74200000000002</v>
      </c>
      <c r="K38" s="85">
        <f>IF($C$5*'Tariffs Jul2019'!AL32/'Tariffs Jul2019'!AJ32&lt;'Tariffs Jul2019'!J32,0,IF($C$5*'Tariffs Jul2019'!AL32/'Tariffs Jul2019'!AJ32&lt;='Tariffs Jul2019'!K32,($C$5*'Tariffs Jul2019'!AL32/'Tariffs Jul2019'!AJ32-'Tariffs Jul2019'!J32)*('Tariffs Jul2019'!V32/100)*'Tariffs Jul2019'!AJ32,('Tariffs Jul2019'!K32-'Tariffs Jul2019'!J32)*('Tariffs Jul2019'!V32/100)*'Tariffs Jul2019'!AJ32))</f>
        <v>143.63</v>
      </c>
      <c r="L38" s="85">
        <f>IF($C$5*'Tariffs Jul2019'!AL32/'Tariffs Jul2019'!AJ32&lt;'Tariffs Jul2019'!K32,0,IF($C$5*'Tariffs Jul2019'!AL32/'Tariffs Jul2019'!AJ32&lt;='Tariffs Jul2019'!L32,($C$5*'Tariffs Jul2019'!AL32/'Tariffs Jul2019'!AJ32-'Tariffs Jul2019'!K32)*('Tariffs Jul2019'!W32/100)*'Tariffs Jul2019'!AJ32,('Tariffs Jul2019'!L32-'Tariffs Jul2019'!K32)*('Tariffs Jul2019'!W32/100)*'Tariffs Jul2019'!AJ32))</f>
        <v>0</v>
      </c>
      <c r="M38" s="85">
        <f>IF($C$5*'Tariffs Jul2019'!AL32/'Tariffs Jul2019'!AJ32&lt;'Tariffs Jul2019'!L32,0,IF($C$5*'Tariffs Jul2019'!AL32/'Tariffs Jul2019'!AJ32&lt;='Tariffs Jul2019'!M32,($C$5*'Tariffs Jul2019'!AL32/'Tariffs Jul2019'!AJ32-'Tariffs Jul2019'!L32)*('Tariffs Jul2019'!X32/100)*'Tariffs Jul2019'!AJ32,('Tariffs Jul2019'!M32-'Tariffs Jul2019'!L32)*('Tariffs Jul2019'!X32/100)*'Tariffs Jul2019'!AJ32))</f>
        <v>0</v>
      </c>
      <c r="N38" s="85">
        <f>IF(($C$5*'Tariffs Jul2019'!AL32/'Tariffs Jul2019'!AJ32&gt;'Tariffs Jul2019'!M32),($C$5*'Tariffs Jul2019'!AL32/'Tariffs Jul2019'!AJ32-'Tariffs Jul2019'!M32)*'Tariffs Jul2019'!Y32/100*'Tariffs Jul2019'!AJ32,0)</f>
        <v>665.90675999999996</v>
      </c>
      <c r="O38" s="73">
        <f t="shared" si="0"/>
        <v>1783.1681399999998</v>
      </c>
      <c r="P38" s="498">
        <f t="shared" si="1"/>
        <v>1961.4849539999998</v>
      </c>
    </row>
    <row r="39" spans="1:148" x14ac:dyDescent="0.15">
      <c r="A39" s="47" t="str">
        <f>'Tariffs Jul2019'!F33</f>
        <v>Dodo Power &amp; Gas</v>
      </c>
      <c r="B39" s="47" t="str">
        <f>'Tariffs Jul2019'!D33</f>
        <v>AGN North</v>
      </c>
      <c r="C39" s="287">
        <f>'Tariffs Jul2019'!E33</f>
        <v>43647</v>
      </c>
      <c r="D39" s="85">
        <f>365*'Tariffs Jul2019'!H33/100</f>
        <v>272.21699999999998</v>
      </c>
      <c r="E39" s="85">
        <f>IF($C$5*'Tariffs Jul2019'!AK33/'Tariffs Jul2019'!AI33&gt;='Tariffs Jul2019'!J33,( 'Tariffs Jul2019'!J33*'Tariffs Jul2019'!O33/100)* 'Tariffs Jul2019'!AI33,($C$5*'Tariffs Jul2019'!AK33/'Tariffs Jul2019'!AI33*'Tariffs Jul2019'!O33/100)* 'Tariffs Jul2019'!AI33)</f>
        <v>192</v>
      </c>
      <c r="F39" s="85">
        <f>IF($C$5*'Tariffs Jul2019'!AK33/'Tariffs Jul2019'!AI33&lt;'Tariffs Jul2019'!J33,0,IF($C$5*'Tariffs Jul2019'!AK33/'Tariffs Jul2019'!AI33&lt;='Tariffs Jul2019'!K33,($C$5*'Tariffs Jul2019'!AK33/'Tariffs Jul2019'!AI33-'Tariffs Jul2019'!J33)*('Tariffs Jul2019'!P33/100)*'Tariffs Jul2019'!AI33,('Tariffs Jul2019'!K33-'Tariffs Jul2019'!J33)*('Tariffs Jul2019'!P33/100)*'Tariffs Jul2019'!AI33))</f>
        <v>270.59264545454539</v>
      </c>
      <c r="G39" s="85">
        <f>IF($C$5*'Tariffs Jul2019'!AK33/'Tariffs Jul2019'!AI33&lt;'Tariffs Jul2019'!K33,0,IF($C$5*'Tariffs Jul2019'!AK33/'Tariffs Jul2019'!AI33&lt;='Tariffs Jul2019'!L33,($C$5*'Tariffs Jul2019'!AK33/'Tariffs Jul2019'!AI33-'Tariffs Jul2019'!K33)*('Tariffs Jul2019'!Q33/100)*'Tariffs Jul2019'!AI33,('Tariffs Jul2019'!L33-'Tariffs Jul2019'!K33)*('Tariffs Jul2019'!Q33/100)*'Tariffs Jul2019'!AI33))</f>
        <v>0</v>
      </c>
      <c r="H39" s="85">
        <f>IF($C$5*'Tariffs Jul2019'!AK33/'Tariffs Jul2019'!AI33&lt;'Tariffs Jul2019'!L33,0,IF($C$5*'Tariffs Jul2019'!AK33/'Tariffs Jul2019'!AI33&lt;='Tariffs Jul2019'!M33,($C$5*'Tariffs Jul2019'!AK33/'Tariffs Jul2019'!AI33-'Tariffs Jul2019'!L33)*('Tariffs Jul2019'!R33/100)*'Tariffs Jul2019'!AI33,('Tariffs Jul2019'!M33-'Tariffs Jul2019'!L33)*('Tariffs Jul2019'!R33/100)*'Tariffs Jul2019'!AI33))</f>
        <v>0</v>
      </c>
      <c r="I39" s="85">
        <f>IF(($C$5*'Tariffs Jul2019'!AK33/'Tariffs Jul2019'!AI33&gt;'Tariffs Jul2019'!M33),($C$5*'Tariffs Jul2019'!AK33/'Tariffs Jul2019'!AI33-'Tariffs Jul2019'!M33)*'Tariffs Jul2019'!S33/100*'Tariffs Jul2019'!AI33,0)</f>
        <v>0</v>
      </c>
      <c r="J39" s="85">
        <f>IF($C$5*'Tariffs Jul2019'!AL33/'Tariffs Jul2019'!AJ33&gt;='Tariffs Jul2019'!J33,('Tariffs Jul2019'!J33*'Tariffs Jul2019'!U33/100)* 'Tariffs Jul2019'!AJ33,($C$5*'Tariffs Jul2019'!AL33/'Tariffs Jul2019'!AJ33*'Tariffs Jul2019'!U33/100)* 'Tariffs Jul2019'!AJ33)</f>
        <v>384</v>
      </c>
      <c r="K39" s="85">
        <f>IF($C$5*'Tariffs Jul2019'!AL33/'Tariffs Jul2019'!AJ33&lt;'Tariffs Jul2019'!J33,0,IF($C$5*'Tariffs Jul2019'!AL33/'Tariffs Jul2019'!AJ33&lt;='Tariffs Jul2019'!K33,($C$5*'Tariffs Jul2019'!AL33/'Tariffs Jul2019'!AJ33-'Tariffs Jul2019'!J33)*('Tariffs Jul2019'!V33/100)*'Tariffs Jul2019'!AJ33,('Tariffs Jul2019'!K33-'Tariffs Jul2019'!J33)*('Tariffs Jul2019'!V33/100)*'Tariffs Jul2019'!AJ33))</f>
        <v>541.18529090909078</v>
      </c>
      <c r="L39" s="85">
        <f>IF($C$5*'Tariffs Jul2019'!AL33/'Tariffs Jul2019'!AJ33&lt;'Tariffs Jul2019'!K33,0,IF($C$5*'Tariffs Jul2019'!AL33/'Tariffs Jul2019'!AJ33&lt;='Tariffs Jul2019'!L33,($C$5*'Tariffs Jul2019'!AL33/'Tariffs Jul2019'!AJ33-'Tariffs Jul2019'!K33)*('Tariffs Jul2019'!W33/100)*'Tariffs Jul2019'!AJ33,('Tariffs Jul2019'!L33-'Tariffs Jul2019'!K33)*('Tariffs Jul2019'!W33/100)*'Tariffs Jul2019'!AJ33))</f>
        <v>0</v>
      </c>
      <c r="M39" s="85">
        <f>IF($C$5*'Tariffs Jul2019'!AL33/'Tariffs Jul2019'!AJ33&lt;'Tariffs Jul2019'!L33,0,IF($C$5*'Tariffs Jul2019'!AL33/'Tariffs Jul2019'!AJ33&lt;='Tariffs Jul2019'!M33,($C$5*'Tariffs Jul2019'!AL33/'Tariffs Jul2019'!AJ33-'Tariffs Jul2019'!L33)*('Tariffs Jul2019'!X33/100)*'Tariffs Jul2019'!AJ33,('Tariffs Jul2019'!M33-'Tariffs Jul2019'!L33)*('Tariffs Jul2019'!X33/100)*'Tariffs Jul2019'!AJ33))</f>
        <v>0</v>
      </c>
      <c r="N39" s="85">
        <f>IF(($C$5*'Tariffs Jul2019'!AL33/'Tariffs Jul2019'!AJ33&gt;'Tariffs Jul2019'!M33),($C$5*'Tariffs Jul2019'!AL33/'Tariffs Jul2019'!AJ33-'Tariffs Jul2019'!M33)*'Tariffs Jul2019'!Y33/100*'Tariffs Jul2019'!AJ33,0)</f>
        <v>0</v>
      </c>
      <c r="O39" s="73">
        <f t="shared" si="0"/>
        <v>1659.994936363636</v>
      </c>
      <c r="P39" s="498">
        <f t="shared" si="1"/>
        <v>1825.9944299999997</v>
      </c>
    </row>
    <row r="40" spans="1:148" x14ac:dyDescent="0.15">
      <c r="A40" s="47" t="str">
        <f>'Tariffs Jul2019'!F34</f>
        <v>EnergyAustralia</v>
      </c>
      <c r="B40" s="47" t="str">
        <f>'Tariffs Jul2019'!D34</f>
        <v>AGN North</v>
      </c>
      <c r="C40" s="287">
        <f>'Tariffs Jul2019'!E34</f>
        <v>43647</v>
      </c>
      <c r="D40" s="85">
        <f>365*'Tariffs Jul2019'!H34/100</f>
        <v>304.41000000000003</v>
      </c>
      <c r="E40" s="85">
        <f>IF($C$5*'Tariffs Jul2019'!AK34/'Tariffs Jul2019'!AI34&gt;='Tariffs Jul2019'!J34,( 'Tariffs Jul2019'!J34*'Tariffs Jul2019'!O34/100)* 'Tariffs Jul2019'!AI34,($C$5*'Tariffs Jul2019'!AK34/'Tariffs Jul2019'!AI34*'Tariffs Jul2019'!O34/100)* 'Tariffs Jul2019'!AI34)</f>
        <v>183.81818181818181</v>
      </c>
      <c r="F40" s="85">
        <f>IF($C$5*'Tariffs Jul2019'!AK34/'Tariffs Jul2019'!AI34&lt;'Tariffs Jul2019'!J34,0,IF($C$5*'Tariffs Jul2019'!AK34/'Tariffs Jul2019'!AI34&lt;='Tariffs Jul2019'!K34,($C$5*'Tariffs Jul2019'!AK34/'Tariffs Jul2019'!AI34-'Tariffs Jul2019'!J34)*('Tariffs Jul2019'!P34/100)*'Tariffs Jul2019'!AI34,('Tariffs Jul2019'!K34-'Tariffs Jul2019'!J34)*('Tariffs Jul2019'!P34/100)*'Tariffs Jul2019'!AI34))</f>
        <v>0</v>
      </c>
      <c r="G40" s="85">
        <f>IF($C$5*'Tariffs Jul2019'!AK34/'Tariffs Jul2019'!AI34&lt;'Tariffs Jul2019'!K34,0,IF($C$5*'Tariffs Jul2019'!AK34/'Tariffs Jul2019'!AI34&lt;='Tariffs Jul2019'!L34,($C$5*'Tariffs Jul2019'!AK34/'Tariffs Jul2019'!AI34-'Tariffs Jul2019'!K34)*('Tariffs Jul2019'!Q34/100)*'Tariffs Jul2019'!AI34,('Tariffs Jul2019'!L34-'Tariffs Jul2019'!K34)*('Tariffs Jul2019'!Q34/100)*'Tariffs Jul2019'!AI34))</f>
        <v>0</v>
      </c>
      <c r="H40" s="85">
        <f>IF($C$5*'Tariffs Jul2019'!AK34/'Tariffs Jul2019'!AI34&lt;'Tariffs Jul2019'!L34,0,IF($C$5*'Tariffs Jul2019'!AK34/'Tariffs Jul2019'!AI34&lt;='Tariffs Jul2019'!M34,($C$5*'Tariffs Jul2019'!AK34/'Tariffs Jul2019'!AI34-'Tariffs Jul2019'!L34)*('Tariffs Jul2019'!R34/100)*'Tariffs Jul2019'!AI34,('Tariffs Jul2019'!M34-'Tariffs Jul2019'!L34)*('Tariffs Jul2019'!R34/100)*'Tariffs Jul2019'!AI34))</f>
        <v>0</v>
      </c>
      <c r="I40" s="85">
        <f>IF(($C$5*'Tariffs Jul2019'!AK34/'Tariffs Jul2019'!AI34&gt;'Tariffs Jul2019'!M34),($C$5*'Tariffs Jul2019'!AK34/'Tariffs Jul2019'!AI34-'Tariffs Jul2019'!M34)*'Tariffs Jul2019'!S34/100*'Tariffs Jul2019'!AI34,0)</f>
        <v>309.5021181818181</v>
      </c>
      <c r="J40" s="85">
        <f>IF($C$5*'Tariffs Jul2019'!AL34/'Tariffs Jul2019'!AJ34&gt;='Tariffs Jul2019'!J34,('Tariffs Jul2019'!J34*'Tariffs Jul2019'!U34/100)* 'Tariffs Jul2019'!AJ34,($C$5*'Tariffs Jul2019'!AL34/'Tariffs Jul2019'!AJ34*'Tariffs Jul2019'!U34/100)* 'Tariffs Jul2019'!AJ34)</f>
        <v>367.63636363636363</v>
      </c>
      <c r="K40" s="85">
        <f>IF($C$5*'Tariffs Jul2019'!AL34/'Tariffs Jul2019'!AJ34&lt;'Tariffs Jul2019'!J34,0,IF($C$5*'Tariffs Jul2019'!AL34/'Tariffs Jul2019'!AJ34&lt;='Tariffs Jul2019'!K34,($C$5*'Tariffs Jul2019'!AL34/'Tariffs Jul2019'!AJ34-'Tariffs Jul2019'!J34)*('Tariffs Jul2019'!V34/100)*'Tariffs Jul2019'!AJ34,('Tariffs Jul2019'!K34-'Tariffs Jul2019'!J34)*('Tariffs Jul2019'!V34/100)*'Tariffs Jul2019'!AJ34))</f>
        <v>0</v>
      </c>
      <c r="L40" s="85">
        <f>IF($C$5*'Tariffs Jul2019'!AL34/'Tariffs Jul2019'!AJ34&lt;'Tariffs Jul2019'!K34,0,IF($C$5*'Tariffs Jul2019'!AL34/'Tariffs Jul2019'!AJ34&lt;='Tariffs Jul2019'!L34,($C$5*'Tariffs Jul2019'!AL34/'Tariffs Jul2019'!AJ34-'Tariffs Jul2019'!K34)*('Tariffs Jul2019'!W34/100)*'Tariffs Jul2019'!AJ34,('Tariffs Jul2019'!L34-'Tariffs Jul2019'!K34)*('Tariffs Jul2019'!W34/100)*'Tariffs Jul2019'!AJ34))</f>
        <v>0</v>
      </c>
      <c r="M40" s="85">
        <f>IF($C$5*'Tariffs Jul2019'!AL34/'Tariffs Jul2019'!AJ34&lt;'Tariffs Jul2019'!L34,0,IF($C$5*'Tariffs Jul2019'!AL34/'Tariffs Jul2019'!AJ34&lt;='Tariffs Jul2019'!M34,($C$5*'Tariffs Jul2019'!AL34/'Tariffs Jul2019'!AJ34-'Tariffs Jul2019'!L34)*('Tariffs Jul2019'!X34/100)*'Tariffs Jul2019'!AJ34,('Tariffs Jul2019'!M34-'Tariffs Jul2019'!L34)*('Tariffs Jul2019'!X34/100)*'Tariffs Jul2019'!AJ34))</f>
        <v>0</v>
      </c>
      <c r="N40" s="85">
        <f>IF(($C$5*'Tariffs Jul2019'!AL34/'Tariffs Jul2019'!AJ34&gt;'Tariffs Jul2019'!M34),($C$5*'Tariffs Jul2019'!AL34/'Tariffs Jul2019'!AJ34-'Tariffs Jul2019'!M34)*'Tariffs Jul2019'!Y34/100*'Tariffs Jul2019'!AJ34,0)</f>
        <v>619.00423636363621</v>
      </c>
      <c r="O40" s="73">
        <f t="shared" si="0"/>
        <v>1784.3708999999999</v>
      </c>
      <c r="P40" s="498">
        <f t="shared" si="1"/>
        <v>1962.80799</v>
      </c>
    </row>
    <row r="41" spans="1:148" x14ac:dyDescent="0.15">
      <c r="A41" s="47" t="str">
        <f>'Tariffs Jul2019'!F35</f>
        <v>Lumo Energy</v>
      </c>
      <c r="B41" s="47" t="str">
        <f>'Tariffs Jul2019'!D35</f>
        <v>AGN North</v>
      </c>
      <c r="C41" s="287">
        <f>'Tariffs Jul2019'!E35</f>
        <v>43497</v>
      </c>
      <c r="D41" s="85">
        <f>365*'Tariffs Jul2019'!H35/100</f>
        <v>245.28</v>
      </c>
      <c r="E41" s="85">
        <f>IF($C$5*'Tariffs Jul2019'!AK35/'Tariffs Jul2019'!AI35&gt;='Tariffs Jul2019'!J35,( 'Tariffs Jul2019'!J35*'Tariffs Jul2019'!O35/100)* 'Tariffs Jul2019'!AI35,($C$5*'Tariffs Jul2019'!AK35/'Tariffs Jul2019'!AI35*'Tariffs Jul2019'!O35/100)* 'Tariffs Jul2019'!AI35)</f>
        <v>95.41</v>
      </c>
      <c r="F41" s="85">
        <f>IF($C$5*'Tariffs Jul2019'!AK35/'Tariffs Jul2019'!AI35&lt;'Tariffs Jul2019'!J35,0,IF($C$5*'Tariffs Jul2019'!AK35/'Tariffs Jul2019'!AI35&lt;='Tariffs Jul2019'!K35,($C$5*'Tariffs Jul2019'!AK35/'Tariffs Jul2019'!AI35-'Tariffs Jul2019'!J35)*('Tariffs Jul2019'!P35/100)*'Tariffs Jul2019'!AI35,('Tariffs Jul2019'!K35-'Tariffs Jul2019'!J35)*('Tariffs Jul2019'!P35/100)*'Tariffs Jul2019'!AI35))</f>
        <v>65.779090909090897</v>
      </c>
      <c r="G41" s="85">
        <f>IF($C$5*'Tariffs Jul2019'!AK35/'Tariffs Jul2019'!AI35&lt;'Tariffs Jul2019'!K35,0,IF($C$5*'Tariffs Jul2019'!AK35/'Tariffs Jul2019'!AI35&lt;='Tariffs Jul2019'!L35,($C$5*'Tariffs Jul2019'!AK35/'Tariffs Jul2019'!AI35-'Tariffs Jul2019'!K35)*('Tariffs Jul2019'!Q35/100)*'Tariffs Jul2019'!AI35,('Tariffs Jul2019'!L35-'Tariffs Jul2019'!K35)*('Tariffs Jul2019'!Q35/100)*'Tariffs Jul2019'!AI35))</f>
        <v>0</v>
      </c>
      <c r="H41" s="85">
        <f>IF($C$5*'Tariffs Jul2019'!AK35/'Tariffs Jul2019'!AI35&lt;'Tariffs Jul2019'!L35,0,IF($C$5*'Tariffs Jul2019'!AK35/'Tariffs Jul2019'!AI35&lt;='Tariffs Jul2019'!M35,($C$5*'Tariffs Jul2019'!AK35/'Tariffs Jul2019'!AI35-'Tariffs Jul2019'!L35)*('Tariffs Jul2019'!R35/100)*'Tariffs Jul2019'!AI35,('Tariffs Jul2019'!M35-'Tariffs Jul2019'!L35)*('Tariffs Jul2019'!R35/100)*'Tariffs Jul2019'!AI35))</f>
        <v>0</v>
      </c>
      <c r="I41" s="85">
        <f>IF(($C$5*'Tariffs Jul2019'!AK35/'Tariffs Jul2019'!AI35&gt;'Tariffs Jul2019'!M35),($C$5*'Tariffs Jul2019'!AK35/'Tariffs Jul2019'!AI35-'Tariffs Jul2019'!M35)*'Tariffs Jul2019'!S35/100*'Tariffs Jul2019'!AI35,0)</f>
        <v>308.13867272727265</v>
      </c>
      <c r="J41" s="85">
        <f>IF($C$5*'Tariffs Jul2019'!AL35/'Tariffs Jul2019'!AJ35&gt;='Tariffs Jul2019'!J35,('Tariffs Jul2019'!J35*'Tariffs Jul2019'!U35/100)* 'Tariffs Jul2019'!AJ35,($C$5*'Tariffs Jul2019'!AL35/'Tariffs Jul2019'!AJ35*'Tariffs Jul2019'!U35/100)* 'Tariffs Jul2019'!AJ35)</f>
        <v>190.82</v>
      </c>
      <c r="K41" s="85">
        <f>IF($C$5*'Tariffs Jul2019'!AL35/'Tariffs Jul2019'!AJ35&lt;'Tariffs Jul2019'!J35,0,IF($C$5*'Tariffs Jul2019'!AL35/'Tariffs Jul2019'!AJ35&lt;='Tariffs Jul2019'!K35,($C$5*'Tariffs Jul2019'!AL35/'Tariffs Jul2019'!AJ35-'Tariffs Jul2019'!J35)*('Tariffs Jul2019'!V35/100)*'Tariffs Jul2019'!AJ35,('Tariffs Jul2019'!K35-'Tariffs Jul2019'!J35)*('Tariffs Jul2019'!V35/100)*'Tariffs Jul2019'!AJ35))</f>
        <v>131.55818181818179</v>
      </c>
      <c r="L41" s="85">
        <f>IF($C$5*'Tariffs Jul2019'!AL35/'Tariffs Jul2019'!AJ35&lt;'Tariffs Jul2019'!K35,0,IF($C$5*'Tariffs Jul2019'!AL35/'Tariffs Jul2019'!AJ35&lt;='Tariffs Jul2019'!L35,($C$5*'Tariffs Jul2019'!AL35/'Tariffs Jul2019'!AJ35-'Tariffs Jul2019'!K35)*('Tariffs Jul2019'!W35/100)*'Tariffs Jul2019'!AJ35,('Tariffs Jul2019'!L35-'Tariffs Jul2019'!K35)*('Tariffs Jul2019'!W35/100)*'Tariffs Jul2019'!AJ35))</f>
        <v>0</v>
      </c>
      <c r="M41" s="85">
        <f>IF($C$5*'Tariffs Jul2019'!AL35/'Tariffs Jul2019'!AJ35&lt;'Tariffs Jul2019'!L35,0,IF($C$5*'Tariffs Jul2019'!AL35/'Tariffs Jul2019'!AJ35&lt;='Tariffs Jul2019'!M35,($C$5*'Tariffs Jul2019'!AL35/'Tariffs Jul2019'!AJ35-'Tariffs Jul2019'!L35)*('Tariffs Jul2019'!X35/100)*'Tariffs Jul2019'!AJ35,('Tariffs Jul2019'!M35-'Tariffs Jul2019'!L35)*('Tariffs Jul2019'!X35/100)*'Tariffs Jul2019'!AJ35))</f>
        <v>0</v>
      </c>
      <c r="N41" s="85">
        <f>IF(($C$5*'Tariffs Jul2019'!AL35/'Tariffs Jul2019'!AJ35&gt;'Tariffs Jul2019'!M35),($C$5*'Tariffs Jul2019'!AL35/'Tariffs Jul2019'!AJ35-'Tariffs Jul2019'!M35)*'Tariffs Jul2019'!Y35/100*'Tariffs Jul2019'!AJ35,0)</f>
        <v>616.2773454545453</v>
      </c>
      <c r="O41" s="73">
        <f t="shared" si="0"/>
        <v>1653.2632909090908</v>
      </c>
      <c r="P41" s="498">
        <f t="shared" si="1"/>
        <v>1818.58962</v>
      </c>
    </row>
    <row r="42" spans="1:148" x14ac:dyDescent="0.15">
      <c r="A42" s="47" t="str">
        <f>'Tariffs Jul2019'!F36</f>
        <v>Momentum Energy</v>
      </c>
      <c r="B42" s="47" t="str">
        <f>'Tariffs Jul2019'!D36</f>
        <v>AGN North</v>
      </c>
      <c r="C42" s="287">
        <f>'Tariffs Jul2019'!E36</f>
        <v>43647</v>
      </c>
      <c r="D42" s="85">
        <f>365*'Tariffs Jul2019'!H36/100</f>
        <v>291.96350000000001</v>
      </c>
      <c r="E42" s="85">
        <f>IF($C$5*'Tariffs Jul2019'!AK36/'Tariffs Jul2019'!AI36&gt;='Tariffs Jul2019'!J36,( 'Tariffs Jul2019'!J36*'Tariffs Jul2019'!O36/100)* 'Tariffs Jul2019'!AI36,($C$5*'Tariffs Jul2019'!AK36/'Tariffs Jul2019'!AI36*'Tariffs Jul2019'!O36/100)* 'Tariffs Jul2019'!AI36)</f>
        <v>109.557</v>
      </c>
      <c r="F42" s="85">
        <f>IF($C$5*'Tariffs Jul2019'!AK36/'Tariffs Jul2019'!AI36&lt;'Tariffs Jul2019'!J36,0,IF($C$5*'Tariffs Jul2019'!AK36/'Tariffs Jul2019'!AI36&lt;='Tariffs Jul2019'!K36,($C$5*'Tariffs Jul2019'!AK36/'Tariffs Jul2019'!AI36-'Tariffs Jul2019'!J36)*('Tariffs Jul2019'!P36/100)*'Tariffs Jul2019'!AI36,('Tariffs Jul2019'!K36-'Tariffs Jul2019'!J36)*('Tariffs Jul2019'!P36/100)*'Tariffs Jul2019'!AI36))</f>
        <v>78.048000000000002</v>
      </c>
      <c r="G42" s="85">
        <f>IF($C$5*'Tariffs Jul2019'!AK36/'Tariffs Jul2019'!AI36&lt;'Tariffs Jul2019'!K36,0,IF($C$5*'Tariffs Jul2019'!AK36/'Tariffs Jul2019'!AI36&lt;='Tariffs Jul2019'!L36,($C$5*'Tariffs Jul2019'!AK36/'Tariffs Jul2019'!AI36-'Tariffs Jul2019'!K36)*('Tariffs Jul2019'!Q36/100)*'Tariffs Jul2019'!AI36,('Tariffs Jul2019'!L36-'Tariffs Jul2019'!K36)*('Tariffs Jul2019'!Q36/100)*'Tariffs Jul2019'!AI36))</f>
        <v>0</v>
      </c>
      <c r="H42" s="85">
        <f>IF($C$5*'Tariffs Jul2019'!AK36/'Tariffs Jul2019'!AI36&lt;'Tariffs Jul2019'!L36,0,IF($C$5*'Tariffs Jul2019'!AK36/'Tariffs Jul2019'!AI36&lt;='Tariffs Jul2019'!M36,($C$5*'Tariffs Jul2019'!AK36/'Tariffs Jul2019'!AI36-'Tariffs Jul2019'!L36)*('Tariffs Jul2019'!R36/100)*'Tariffs Jul2019'!AI36,('Tariffs Jul2019'!M36-'Tariffs Jul2019'!L36)*('Tariffs Jul2019'!R36/100)*'Tariffs Jul2019'!AI36))</f>
        <v>0</v>
      </c>
      <c r="I42" s="85">
        <f>IF(($C$5*'Tariffs Jul2019'!AK36/'Tariffs Jul2019'!AI36&gt;'Tariffs Jul2019'!M36),($C$5*'Tariffs Jul2019'!AK36/'Tariffs Jul2019'!AI36-'Tariffs Jul2019'!M36)*'Tariffs Jul2019'!S36/100*'Tariffs Jul2019'!AI36,0)</f>
        <v>421.44098999999994</v>
      </c>
      <c r="J42" s="85">
        <f>IF($C$5*'Tariffs Jul2019'!AL36/'Tariffs Jul2019'!AJ36&gt;='Tariffs Jul2019'!J36,('Tariffs Jul2019'!J36*'Tariffs Jul2019'!U36/100)* 'Tariffs Jul2019'!AJ36,($C$5*'Tariffs Jul2019'!AL36/'Tariffs Jul2019'!AJ36*'Tariffs Jul2019'!U36/100)* 'Tariffs Jul2019'!AJ36)</f>
        <v>196.084</v>
      </c>
      <c r="K42" s="85">
        <f>IF($C$5*'Tariffs Jul2019'!AL36/'Tariffs Jul2019'!AJ36&lt;'Tariffs Jul2019'!J36,0,IF($C$5*'Tariffs Jul2019'!AL36/'Tariffs Jul2019'!AJ36&lt;='Tariffs Jul2019'!K36,($C$5*'Tariffs Jul2019'!AL36/'Tariffs Jul2019'!AJ36-'Tariffs Jul2019'!J36)*('Tariffs Jul2019'!V36/100)*'Tariffs Jul2019'!AJ36,('Tariffs Jul2019'!K36-'Tariffs Jul2019'!J36)*('Tariffs Jul2019'!V36/100)*'Tariffs Jul2019'!AJ36))</f>
        <v>139.29399999999998</v>
      </c>
      <c r="L42" s="85">
        <f>IF($C$5*'Tariffs Jul2019'!AL36/'Tariffs Jul2019'!AJ36&lt;'Tariffs Jul2019'!K36,0,IF($C$5*'Tariffs Jul2019'!AL36/'Tariffs Jul2019'!AJ36&lt;='Tariffs Jul2019'!L36,($C$5*'Tariffs Jul2019'!AL36/'Tariffs Jul2019'!AJ36-'Tariffs Jul2019'!K36)*('Tariffs Jul2019'!W36/100)*'Tariffs Jul2019'!AJ36,('Tariffs Jul2019'!L36-'Tariffs Jul2019'!K36)*('Tariffs Jul2019'!W36/100)*'Tariffs Jul2019'!AJ36))</f>
        <v>0</v>
      </c>
      <c r="M42" s="85">
        <f>IF($C$5*'Tariffs Jul2019'!AL36/'Tariffs Jul2019'!AJ36&lt;'Tariffs Jul2019'!L36,0,IF($C$5*'Tariffs Jul2019'!AL36/'Tariffs Jul2019'!AJ36&lt;='Tariffs Jul2019'!M36,($C$5*'Tariffs Jul2019'!AL36/'Tariffs Jul2019'!AJ36-'Tariffs Jul2019'!L36)*('Tariffs Jul2019'!X36/100)*'Tariffs Jul2019'!AJ36,('Tariffs Jul2019'!M36-'Tariffs Jul2019'!L36)*('Tariffs Jul2019'!X36/100)*'Tariffs Jul2019'!AJ36))</f>
        <v>0</v>
      </c>
      <c r="N42" s="85">
        <f>IF(($C$5*'Tariffs Jul2019'!AL36/'Tariffs Jul2019'!AJ36&gt;'Tariffs Jul2019'!M36),($C$5*'Tariffs Jul2019'!AL36/'Tariffs Jul2019'!AJ36-'Tariffs Jul2019'!M36)*'Tariffs Jul2019'!Y36/100*'Tariffs Jul2019'!AJ36,0)</f>
        <v>680.90465999999981</v>
      </c>
      <c r="O42" s="73">
        <f t="shared" si="0"/>
        <v>1917.2921499999998</v>
      </c>
      <c r="P42" s="498">
        <f t="shared" si="1"/>
        <v>2109.0213650000001</v>
      </c>
    </row>
    <row r="43" spans="1:148" x14ac:dyDescent="0.15">
      <c r="A43" s="47" t="str">
        <f>'Tariffs Jul2019'!F37</f>
        <v>Origin Energy</v>
      </c>
      <c r="B43" s="47" t="str">
        <f>'Tariffs Jul2019'!D37</f>
        <v>AGN North</v>
      </c>
      <c r="C43" s="287">
        <f>'Tariffs Jul2019'!E37</f>
        <v>43647</v>
      </c>
      <c r="D43" s="85">
        <f>365*'Tariffs Jul2019'!H37/100</f>
        <v>251.85</v>
      </c>
      <c r="E43" s="85">
        <f>IF($C$5*'Tariffs Jul2019'!AK37/'Tariffs Jul2019'!AI37&gt;='Tariffs Jul2019'!J37,( 'Tariffs Jul2019'!J37*'Tariffs Jul2019'!O37/100)* 'Tariffs Jul2019'!AI37,($C$5*'Tariffs Jul2019'!AK37/'Tariffs Jul2019'!AI37*'Tariffs Jul2019'!O37/100)* 'Tariffs Jul2019'!AI37)</f>
        <v>264.00000000000006</v>
      </c>
      <c r="F43" s="85">
        <f>IF($C$5*'Tariffs Jul2019'!AK37/'Tariffs Jul2019'!AI37&lt;'Tariffs Jul2019'!J37,0,IF($C$5*'Tariffs Jul2019'!AK37/'Tariffs Jul2019'!AI37&lt;='Tariffs Jul2019'!K37,($C$5*'Tariffs Jul2019'!AK37/'Tariffs Jul2019'!AI37-'Tariffs Jul2019'!J37)*('Tariffs Jul2019'!P37/100)*'Tariffs Jul2019'!AI37,('Tariffs Jul2019'!K37-'Tariffs Jul2019'!J37)*('Tariffs Jul2019'!P37/100)*'Tariffs Jul2019'!AI37))</f>
        <v>188.95589999999996</v>
      </c>
      <c r="G43" s="85">
        <f>IF($C$5*'Tariffs Jul2019'!AK37/'Tariffs Jul2019'!AI37&lt;'Tariffs Jul2019'!K37,0,IF($C$5*'Tariffs Jul2019'!AK37/'Tariffs Jul2019'!AI37&lt;='Tariffs Jul2019'!L37,($C$5*'Tariffs Jul2019'!AK37/'Tariffs Jul2019'!AI37-'Tariffs Jul2019'!K37)*('Tariffs Jul2019'!Q37/100)*'Tariffs Jul2019'!AI37,('Tariffs Jul2019'!L37-'Tariffs Jul2019'!K37)*('Tariffs Jul2019'!Q37/100)*'Tariffs Jul2019'!AI37))</f>
        <v>0</v>
      </c>
      <c r="H43" s="85">
        <f>IF($C$5*'Tariffs Jul2019'!AK37/'Tariffs Jul2019'!AI37&lt;'Tariffs Jul2019'!L37,0,IF($C$5*'Tariffs Jul2019'!AK37/'Tariffs Jul2019'!AI37&lt;='Tariffs Jul2019'!M37,($C$5*'Tariffs Jul2019'!AK37/'Tariffs Jul2019'!AI37-'Tariffs Jul2019'!L37)*('Tariffs Jul2019'!R37/100)*'Tariffs Jul2019'!AI37,('Tariffs Jul2019'!M37-'Tariffs Jul2019'!L37)*('Tariffs Jul2019'!R37/100)*'Tariffs Jul2019'!AI37))</f>
        <v>0</v>
      </c>
      <c r="I43" s="85">
        <f>IF(($C$5*'Tariffs Jul2019'!AK37/'Tariffs Jul2019'!AI37&gt;'Tariffs Jul2019'!M37),($C$5*'Tariffs Jul2019'!AK37/'Tariffs Jul2019'!AI37-'Tariffs Jul2019'!M37)*'Tariffs Jul2019'!S37/100*'Tariffs Jul2019'!AI37,0)</f>
        <v>0</v>
      </c>
      <c r="J43" s="85">
        <f>IF($C$5*'Tariffs Jul2019'!AL37/'Tariffs Jul2019'!AJ37&gt;='Tariffs Jul2019'!J37,('Tariffs Jul2019'!J37*'Tariffs Jul2019'!U37/100)* 'Tariffs Jul2019'!AJ37,($C$5*'Tariffs Jul2019'!AL37/'Tariffs Jul2019'!AJ37*'Tariffs Jul2019'!U37/100)* 'Tariffs Jul2019'!AJ37)</f>
        <v>528.00000000000011</v>
      </c>
      <c r="K43" s="85">
        <f>IF($C$5*'Tariffs Jul2019'!AL37/'Tariffs Jul2019'!AJ37&lt;'Tariffs Jul2019'!J37,0,IF($C$5*'Tariffs Jul2019'!AL37/'Tariffs Jul2019'!AJ37&lt;='Tariffs Jul2019'!K37,($C$5*'Tariffs Jul2019'!AL37/'Tariffs Jul2019'!AJ37-'Tariffs Jul2019'!J37)*('Tariffs Jul2019'!V37/100)*'Tariffs Jul2019'!AJ37,('Tariffs Jul2019'!K37-'Tariffs Jul2019'!J37)*('Tariffs Jul2019'!V37/100)*'Tariffs Jul2019'!AJ37))</f>
        <v>377.91179999999991</v>
      </c>
      <c r="L43" s="85">
        <f>IF($C$5*'Tariffs Jul2019'!AL37/'Tariffs Jul2019'!AJ37&lt;'Tariffs Jul2019'!K37,0,IF($C$5*'Tariffs Jul2019'!AL37/'Tariffs Jul2019'!AJ37&lt;='Tariffs Jul2019'!L37,($C$5*'Tariffs Jul2019'!AL37/'Tariffs Jul2019'!AJ37-'Tariffs Jul2019'!K37)*('Tariffs Jul2019'!W37/100)*'Tariffs Jul2019'!AJ37,('Tariffs Jul2019'!L37-'Tariffs Jul2019'!K37)*('Tariffs Jul2019'!W37/100)*'Tariffs Jul2019'!AJ37))</f>
        <v>0</v>
      </c>
      <c r="M43" s="85">
        <f>IF($C$5*'Tariffs Jul2019'!AL37/'Tariffs Jul2019'!AJ37&lt;'Tariffs Jul2019'!L37,0,IF($C$5*'Tariffs Jul2019'!AL37/'Tariffs Jul2019'!AJ37&lt;='Tariffs Jul2019'!M37,($C$5*'Tariffs Jul2019'!AL37/'Tariffs Jul2019'!AJ37-'Tariffs Jul2019'!L37)*('Tariffs Jul2019'!X37/100)*'Tariffs Jul2019'!AJ37,('Tariffs Jul2019'!M37-'Tariffs Jul2019'!L37)*('Tariffs Jul2019'!X37/100)*'Tariffs Jul2019'!AJ37))</f>
        <v>0</v>
      </c>
      <c r="N43" s="85">
        <f>IF(($C$5*'Tariffs Jul2019'!AL37/'Tariffs Jul2019'!AJ37&gt;'Tariffs Jul2019'!M37),($C$5*'Tariffs Jul2019'!AL37/'Tariffs Jul2019'!AJ37-'Tariffs Jul2019'!M37)*'Tariffs Jul2019'!Y37/100*'Tariffs Jul2019'!AJ37,0)</f>
        <v>0</v>
      </c>
      <c r="O43" s="73">
        <f t="shared" si="0"/>
        <v>1610.7176999999999</v>
      </c>
      <c r="P43" s="498">
        <f t="shared" si="1"/>
        <v>1771.7894700000002</v>
      </c>
    </row>
    <row r="44" spans="1:148" x14ac:dyDescent="0.15">
      <c r="A44" s="47" t="str">
        <f>'Tariffs Jul2019'!F38</f>
        <v>Red Energy</v>
      </c>
      <c r="B44" s="47" t="str">
        <f>'Tariffs Jul2019'!D38</f>
        <v>AGN North</v>
      </c>
      <c r="C44" s="287">
        <f>'Tariffs Jul2019'!E38</f>
        <v>43530</v>
      </c>
      <c r="D44" s="85">
        <f>365*'Tariffs Jul2019'!H38/100</f>
        <v>262.43500000000006</v>
      </c>
      <c r="E44" s="85">
        <f>IF($C$5*'Tariffs Jul2019'!AK38/'Tariffs Jul2019'!AI38&gt;='Tariffs Jul2019'!J38,( 'Tariffs Jul2019'!J38*'Tariffs Jul2019'!O38/100)* 'Tariffs Jul2019'!AI38,($C$5*'Tariffs Jul2019'!AK38/'Tariffs Jul2019'!AI38*'Tariffs Jul2019'!O38/100)* 'Tariffs Jul2019'!AI38)</f>
        <v>162.00000000000003</v>
      </c>
      <c r="F44" s="85">
        <f>IF($C$5*'Tariffs Jul2019'!AK38/'Tariffs Jul2019'!AI38&lt;'Tariffs Jul2019'!J38,0,IF($C$5*'Tariffs Jul2019'!AK38/'Tariffs Jul2019'!AI38&lt;='Tariffs Jul2019'!K38,($C$5*'Tariffs Jul2019'!AK38/'Tariffs Jul2019'!AI38-'Tariffs Jul2019'!J38)*('Tariffs Jul2019'!P38/100)*'Tariffs Jul2019'!AI38,('Tariffs Jul2019'!K38-'Tariffs Jul2019'!J38)*('Tariffs Jul2019'!P38/100)*'Tariffs Jul2019'!AI38))</f>
        <v>0</v>
      </c>
      <c r="G44" s="85">
        <f>IF($C$5*'Tariffs Jul2019'!AK38/'Tariffs Jul2019'!AI38&lt;'Tariffs Jul2019'!K38,0,IF($C$5*'Tariffs Jul2019'!AK38/'Tariffs Jul2019'!AI38&lt;='Tariffs Jul2019'!L38,($C$5*'Tariffs Jul2019'!AK38/'Tariffs Jul2019'!AI38-'Tariffs Jul2019'!K38)*('Tariffs Jul2019'!Q38/100)*'Tariffs Jul2019'!AI38,('Tariffs Jul2019'!L38-'Tariffs Jul2019'!K38)*('Tariffs Jul2019'!Q38/100)*'Tariffs Jul2019'!AI38))</f>
        <v>0</v>
      </c>
      <c r="H44" s="85">
        <f>IF($C$5*'Tariffs Jul2019'!AK38/'Tariffs Jul2019'!AI38&lt;'Tariffs Jul2019'!L38,0,IF($C$5*'Tariffs Jul2019'!AK38/'Tariffs Jul2019'!AI38&lt;='Tariffs Jul2019'!M38,($C$5*'Tariffs Jul2019'!AK38/'Tariffs Jul2019'!AI38-'Tariffs Jul2019'!L38)*('Tariffs Jul2019'!R38/100)*'Tariffs Jul2019'!AI38,('Tariffs Jul2019'!M38-'Tariffs Jul2019'!L38)*('Tariffs Jul2019'!R38/100)*'Tariffs Jul2019'!AI38))</f>
        <v>0</v>
      </c>
      <c r="I44" s="85">
        <f>IF(($C$5*'Tariffs Jul2019'!AK38/'Tariffs Jul2019'!AI38&gt;'Tariffs Jul2019'!M38),($C$5*'Tariffs Jul2019'!AK38/'Tariffs Jul2019'!AI38-'Tariffs Jul2019'!M38)*'Tariffs Jul2019'!S38/100*'Tariffs Jul2019'!AI38,0)</f>
        <v>313.45610999999991</v>
      </c>
      <c r="J44" s="85">
        <f>IF($C$5*'Tariffs Jul2019'!AL38/'Tariffs Jul2019'!AJ38&gt;='Tariffs Jul2019'!J38,('Tariffs Jul2019'!J38*'Tariffs Jul2019'!U38/100)* 'Tariffs Jul2019'!AJ38,($C$5*'Tariffs Jul2019'!AL38/'Tariffs Jul2019'!AJ38*'Tariffs Jul2019'!U38/100)* 'Tariffs Jul2019'!AJ38)</f>
        <v>324.00000000000006</v>
      </c>
      <c r="K44" s="85">
        <f>IF($C$5*'Tariffs Jul2019'!AL38/'Tariffs Jul2019'!AJ38&lt;'Tariffs Jul2019'!J38,0,IF($C$5*'Tariffs Jul2019'!AL38/'Tariffs Jul2019'!AJ38&lt;='Tariffs Jul2019'!K38,($C$5*'Tariffs Jul2019'!AL38/'Tariffs Jul2019'!AJ38-'Tariffs Jul2019'!J38)*('Tariffs Jul2019'!V38/100)*'Tariffs Jul2019'!AJ38,('Tariffs Jul2019'!K38-'Tariffs Jul2019'!J38)*('Tariffs Jul2019'!V38/100)*'Tariffs Jul2019'!AJ38))</f>
        <v>0</v>
      </c>
      <c r="L44" s="85">
        <f>IF($C$5*'Tariffs Jul2019'!AL38/'Tariffs Jul2019'!AJ38&lt;'Tariffs Jul2019'!K38,0,IF($C$5*'Tariffs Jul2019'!AL38/'Tariffs Jul2019'!AJ38&lt;='Tariffs Jul2019'!L38,($C$5*'Tariffs Jul2019'!AL38/'Tariffs Jul2019'!AJ38-'Tariffs Jul2019'!K38)*('Tariffs Jul2019'!W38/100)*'Tariffs Jul2019'!AJ38,('Tariffs Jul2019'!L38-'Tariffs Jul2019'!K38)*('Tariffs Jul2019'!W38/100)*'Tariffs Jul2019'!AJ38))</f>
        <v>0</v>
      </c>
      <c r="M44" s="85">
        <f>IF($C$5*'Tariffs Jul2019'!AL38/'Tariffs Jul2019'!AJ38&lt;'Tariffs Jul2019'!L38,0,IF($C$5*'Tariffs Jul2019'!AL38/'Tariffs Jul2019'!AJ38&lt;='Tariffs Jul2019'!M38,($C$5*'Tariffs Jul2019'!AL38/'Tariffs Jul2019'!AJ38-'Tariffs Jul2019'!L38)*('Tariffs Jul2019'!X38/100)*'Tariffs Jul2019'!AJ38,('Tariffs Jul2019'!M38-'Tariffs Jul2019'!L38)*('Tariffs Jul2019'!X38/100)*'Tariffs Jul2019'!AJ38))</f>
        <v>0</v>
      </c>
      <c r="N44" s="85">
        <f>IF(($C$5*'Tariffs Jul2019'!AL38/'Tariffs Jul2019'!AJ38&gt;'Tariffs Jul2019'!M38),($C$5*'Tariffs Jul2019'!AL38/'Tariffs Jul2019'!AJ38-'Tariffs Jul2019'!M38)*'Tariffs Jul2019'!Y38/100*'Tariffs Jul2019'!AJ38,0)</f>
        <v>626.91221999999982</v>
      </c>
      <c r="O44" s="73">
        <f t="shared" si="0"/>
        <v>1688.8033299999997</v>
      </c>
      <c r="P44" s="498">
        <f t="shared" si="1"/>
        <v>1857.6836629999998</v>
      </c>
    </row>
    <row r="45" spans="1:148" s="429" customFormat="1" ht="14" thickBot="1" x14ac:dyDescent="0.2">
      <c r="A45" s="47" t="str">
        <f>'Tariffs Jul2019'!F39</f>
        <v>Simply Energy</v>
      </c>
      <c r="B45" s="47" t="str">
        <f>'Tariffs Jul2019'!D39</f>
        <v>AGN North</v>
      </c>
      <c r="C45" s="287">
        <f>'Tariffs Jul2019'!E39</f>
        <v>43647</v>
      </c>
      <c r="D45" s="85">
        <f>365*'Tariffs Jul2019'!H39/100</f>
        <v>259.55150000000003</v>
      </c>
      <c r="E45" s="85">
        <f>IF($C$5*'Tariffs Jul2019'!AK39/'Tariffs Jul2019'!AI39&gt;='Tariffs Jul2019'!J39,( 'Tariffs Jul2019'!J39*'Tariffs Jul2019'!O39/100)* 'Tariffs Jul2019'!AI39,($C$5*'Tariffs Jul2019'!AK39/'Tariffs Jul2019'!AI39*'Tariffs Jul2019'!O39/100)* 'Tariffs Jul2019'!AI39)</f>
        <v>101.00299999999999</v>
      </c>
      <c r="F45" s="85">
        <f>IF($C$5*'Tariffs Jul2019'!AK39/'Tariffs Jul2019'!AI39&lt;'Tariffs Jul2019'!J39,0,IF($C$5*'Tariffs Jul2019'!AK39/'Tariffs Jul2019'!AI39&lt;='Tariffs Jul2019'!K39,($C$5*'Tariffs Jul2019'!AK39/'Tariffs Jul2019'!AI39-'Tariffs Jul2019'!J39)*('Tariffs Jul2019'!P39/100)*'Tariffs Jul2019'!AI39,('Tariffs Jul2019'!K39-'Tariffs Jul2019'!J39)*('Tariffs Jul2019'!P39/100)*'Tariffs Jul2019'!AI39))</f>
        <v>71.272999999999996</v>
      </c>
      <c r="G45" s="85">
        <f>IF($C$5*'Tariffs Jul2019'!AK39/'Tariffs Jul2019'!AI39&lt;'Tariffs Jul2019'!K39,0,IF($C$5*'Tariffs Jul2019'!AK39/'Tariffs Jul2019'!AI39&lt;='Tariffs Jul2019'!L39,($C$5*'Tariffs Jul2019'!AK39/'Tariffs Jul2019'!AI39-'Tariffs Jul2019'!K39)*('Tariffs Jul2019'!Q39/100)*'Tariffs Jul2019'!AI39,('Tariffs Jul2019'!L39-'Tariffs Jul2019'!K39)*('Tariffs Jul2019'!Q39/100)*'Tariffs Jul2019'!AI39))</f>
        <v>0</v>
      </c>
      <c r="H45" s="85">
        <f>IF($C$5*'Tariffs Jul2019'!AK39/'Tariffs Jul2019'!AI39&lt;'Tariffs Jul2019'!L39,0,IF($C$5*'Tariffs Jul2019'!AK39/'Tariffs Jul2019'!AI39&lt;='Tariffs Jul2019'!M39,($C$5*'Tariffs Jul2019'!AK39/'Tariffs Jul2019'!AI39-'Tariffs Jul2019'!L39)*('Tariffs Jul2019'!R39/100)*'Tariffs Jul2019'!AI39,('Tariffs Jul2019'!M39-'Tariffs Jul2019'!L39)*('Tariffs Jul2019'!R39/100)*'Tariffs Jul2019'!AI39))</f>
        <v>0</v>
      </c>
      <c r="I45" s="85">
        <f>IF(($C$5*'Tariffs Jul2019'!AK39/'Tariffs Jul2019'!AI39&gt;'Tariffs Jul2019'!M39),($C$5*'Tariffs Jul2019'!AK39/'Tariffs Jul2019'!AI39-'Tariffs Jul2019'!M39)*'Tariffs Jul2019'!S39/100*'Tariffs Jul2019'!AI39,0)</f>
        <v>335.95295999999996</v>
      </c>
      <c r="J45" s="85">
        <f>IF($C$5*'Tariffs Jul2019'!AL39/'Tariffs Jul2019'!AJ39&gt;='Tariffs Jul2019'!J39,('Tariffs Jul2019'!J39*'Tariffs Jul2019'!U39/100)* 'Tariffs Jul2019'!AJ39,($C$5*'Tariffs Jul2019'!AL39/'Tariffs Jul2019'!AJ39*'Tariffs Jul2019'!U39/100)* 'Tariffs Jul2019'!AJ39)</f>
        <v>202.00599999999997</v>
      </c>
      <c r="K45" s="85">
        <f>IF($C$5*'Tariffs Jul2019'!AL39/'Tariffs Jul2019'!AJ39&lt;'Tariffs Jul2019'!J39,0,IF($C$5*'Tariffs Jul2019'!AL39/'Tariffs Jul2019'!AJ39&lt;='Tariffs Jul2019'!K39,($C$5*'Tariffs Jul2019'!AL39/'Tariffs Jul2019'!AJ39-'Tariffs Jul2019'!J39)*('Tariffs Jul2019'!V39/100)*'Tariffs Jul2019'!AJ39,('Tariffs Jul2019'!K39-'Tariffs Jul2019'!J39)*('Tariffs Jul2019'!V39/100)*'Tariffs Jul2019'!AJ39))</f>
        <v>142.54599999999999</v>
      </c>
      <c r="L45" s="85">
        <f>IF($C$5*'Tariffs Jul2019'!AL39/'Tariffs Jul2019'!AJ39&lt;'Tariffs Jul2019'!K39,0,IF($C$5*'Tariffs Jul2019'!AL39/'Tariffs Jul2019'!AJ39&lt;='Tariffs Jul2019'!L39,($C$5*'Tariffs Jul2019'!AL39/'Tariffs Jul2019'!AJ39-'Tariffs Jul2019'!K39)*('Tariffs Jul2019'!W39/100)*'Tariffs Jul2019'!AJ39,('Tariffs Jul2019'!L39-'Tariffs Jul2019'!K39)*('Tariffs Jul2019'!W39/100)*'Tariffs Jul2019'!AJ39))</f>
        <v>0</v>
      </c>
      <c r="M45" s="85">
        <f>IF($C$5*'Tariffs Jul2019'!AL39/'Tariffs Jul2019'!AJ39&lt;'Tariffs Jul2019'!L39,0,IF($C$5*'Tariffs Jul2019'!AL39/'Tariffs Jul2019'!AJ39&lt;='Tariffs Jul2019'!M39,($C$5*'Tariffs Jul2019'!AL39/'Tariffs Jul2019'!AJ39-'Tariffs Jul2019'!L39)*('Tariffs Jul2019'!X39/100)*'Tariffs Jul2019'!AJ39,('Tariffs Jul2019'!M39-'Tariffs Jul2019'!L39)*('Tariffs Jul2019'!X39/100)*'Tariffs Jul2019'!AJ39))</f>
        <v>0</v>
      </c>
      <c r="N45" s="85">
        <f>IF(($C$5*'Tariffs Jul2019'!AL39/'Tariffs Jul2019'!AJ39&gt;'Tariffs Jul2019'!M39),($C$5*'Tariffs Jul2019'!AL39/'Tariffs Jul2019'!AJ39-'Tariffs Jul2019'!M39)*'Tariffs Jul2019'!Y39/100*'Tariffs Jul2019'!AJ39,0)</f>
        <v>671.90591999999992</v>
      </c>
      <c r="O45" s="73">
        <f t="shared" si="0"/>
        <v>1784.2383799999998</v>
      </c>
      <c r="P45" s="498">
        <f t="shared" si="1"/>
        <v>1962.6622179999999</v>
      </c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7"/>
      <c r="AY45" s="427"/>
      <c r="AZ45" s="427"/>
      <c r="BA45" s="427"/>
      <c r="BB45" s="427"/>
      <c r="BC45" s="427"/>
      <c r="BD45" s="427"/>
      <c r="BE45" s="427"/>
      <c r="BF45" s="427"/>
      <c r="BG45" s="427"/>
      <c r="BH45" s="427"/>
      <c r="BI45" s="427"/>
      <c r="BJ45" s="427"/>
      <c r="BK45" s="427"/>
      <c r="BL45" s="427"/>
      <c r="BM45" s="427"/>
      <c r="BN45" s="427"/>
      <c r="BO45" s="427"/>
      <c r="BP45" s="427"/>
      <c r="BQ45" s="427"/>
      <c r="BR45" s="427"/>
      <c r="BS45" s="427"/>
      <c r="BT45" s="427"/>
      <c r="BU45" s="427"/>
      <c r="BV45" s="427"/>
      <c r="BW45" s="427"/>
      <c r="BX45" s="427"/>
      <c r="BY45" s="427"/>
      <c r="BZ45" s="427"/>
      <c r="CA45" s="427"/>
      <c r="CB45" s="427"/>
      <c r="CC45" s="427"/>
      <c r="CD45" s="427"/>
      <c r="CE45" s="427"/>
      <c r="CF45" s="427"/>
      <c r="CG45" s="427"/>
      <c r="CH45" s="427"/>
      <c r="CI45" s="427"/>
      <c r="CJ45" s="427"/>
      <c r="CK45" s="427"/>
      <c r="CL45" s="427"/>
      <c r="CM45" s="427"/>
      <c r="CN45" s="427"/>
      <c r="CO45" s="427"/>
      <c r="CP45" s="427"/>
      <c r="CQ45" s="427"/>
      <c r="CR45" s="427"/>
      <c r="CS45" s="427"/>
      <c r="CT45" s="427"/>
      <c r="CU45" s="427"/>
      <c r="CV45" s="427"/>
      <c r="CW45" s="427"/>
      <c r="CX45" s="427"/>
      <c r="CY45" s="427"/>
      <c r="CZ45" s="427"/>
      <c r="DA45" s="427"/>
      <c r="DB45" s="427"/>
      <c r="DC45" s="427"/>
      <c r="DD45" s="427"/>
      <c r="DE45" s="427"/>
      <c r="DF45" s="427"/>
      <c r="DG45" s="427"/>
      <c r="DH45" s="427"/>
      <c r="DI45" s="427"/>
      <c r="DJ45" s="427"/>
      <c r="DK45" s="427"/>
      <c r="DL45" s="427"/>
      <c r="DM45" s="427"/>
      <c r="DN45" s="427"/>
      <c r="DO45" s="427"/>
      <c r="DP45" s="427"/>
      <c r="DQ45" s="427"/>
      <c r="DR45" s="427"/>
      <c r="DS45" s="427"/>
      <c r="DT45" s="427"/>
      <c r="DU45" s="427"/>
      <c r="DV45" s="427"/>
      <c r="DW45" s="427"/>
      <c r="DX45" s="427"/>
      <c r="DY45" s="427"/>
      <c r="DZ45" s="427"/>
      <c r="EA45" s="427"/>
      <c r="EB45" s="427"/>
      <c r="EC45" s="427"/>
      <c r="ED45" s="427"/>
      <c r="EE45" s="427"/>
      <c r="EF45" s="427"/>
      <c r="EG45" s="427"/>
      <c r="EH45" s="427"/>
      <c r="EI45" s="427"/>
      <c r="EJ45" s="427"/>
      <c r="EK45" s="427"/>
      <c r="EL45" s="427"/>
      <c r="EM45" s="427"/>
      <c r="EN45" s="427"/>
      <c r="EO45" s="427"/>
      <c r="EP45" s="427"/>
      <c r="EQ45" s="427"/>
      <c r="ER45" s="427"/>
    </row>
    <row r="46" spans="1:148" ht="14" thickTop="1" x14ac:dyDescent="0.15">
      <c r="A46" s="47" t="str">
        <f>'Tariffs Jul2019'!F40</f>
        <v>Sumo Power</v>
      </c>
      <c r="B46" s="47" t="str">
        <f>'Tariffs Jul2019'!D40</f>
        <v>AGN North</v>
      </c>
      <c r="C46" s="287">
        <f>'Tariffs Jul2019'!E40</f>
        <v>43647</v>
      </c>
      <c r="D46" s="85">
        <f>365*'Tariffs Jul2019'!H40/100</f>
        <v>287.91199999999998</v>
      </c>
      <c r="E46" s="85">
        <f>IF($C$5*'Tariffs Jul2019'!AK40/'Tariffs Jul2019'!AI40&gt;='Tariffs Jul2019'!J40,( 'Tariffs Jul2019'!J40*'Tariffs Jul2019'!O40/100)* 'Tariffs Jul2019'!AI40,($C$5*'Tariffs Jul2019'!AK40/'Tariffs Jul2019'!AI40*'Tariffs Jul2019'!O40/100)* 'Tariffs Jul2019'!AI40)</f>
        <v>103.20729999999999</v>
      </c>
      <c r="F46" s="85">
        <f>IF($C$5*'Tariffs Jul2019'!AK40/'Tariffs Jul2019'!AI40&lt;'Tariffs Jul2019'!J40,0,IF($C$5*'Tariffs Jul2019'!AK40/'Tariffs Jul2019'!AI40&lt;='Tariffs Jul2019'!K40,($C$5*'Tariffs Jul2019'!AK40/'Tariffs Jul2019'!AI40-'Tariffs Jul2019'!J40)*('Tariffs Jul2019'!P40/100)*'Tariffs Jul2019'!AI40,('Tariffs Jul2019'!K40-'Tariffs Jul2019'!J40)*('Tariffs Jul2019'!P40/100)*'Tariffs Jul2019'!AI40))</f>
        <v>77.262100000000004</v>
      </c>
      <c r="G46" s="85">
        <f>IF($C$5*'Tariffs Jul2019'!AK40/'Tariffs Jul2019'!AI40&lt;'Tariffs Jul2019'!K40,0,IF($C$5*'Tariffs Jul2019'!AK40/'Tariffs Jul2019'!AI40&lt;='Tariffs Jul2019'!L40,($C$5*'Tariffs Jul2019'!AK40/'Tariffs Jul2019'!AI40-'Tariffs Jul2019'!K40)*('Tariffs Jul2019'!Q40/100)*'Tariffs Jul2019'!AI40,('Tariffs Jul2019'!L40-'Tariffs Jul2019'!K40)*('Tariffs Jul2019'!Q40/100)*'Tariffs Jul2019'!AI40))</f>
        <v>0</v>
      </c>
      <c r="H46" s="85">
        <f>IF($C$5*'Tariffs Jul2019'!AK40/'Tariffs Jul2019'!AI40&lt;'Tariffs Jul2019'!L40,0,IF($C$5*'Tariffs Jul2019'!AK40/'Tariffs Jul2019'!AI40&lt;='Tariffs Jul2019'!M40,($C$5*'Tariffs Jul2019'!AK40/'Tariffs Jul2019'!AI40-'Tariffs Jul2019'!L40)*('Tariffs Jul2019'!R40/100)*'Tariffs Jul2019'!AI40,('Tariffs Jul2019'!M40-'Tariffs Jul2019'!L40)*('Tariffs Jul2019'!R40/100)*'Tariffs Jul2019'!AI40))</f>
        <v>0</v>
      </c>
      <c r="I46" s="85">
        <f>IF(($C$5*'Tariffs Jul2019'!AK40/'Tariffs Jul2019'!AI40&gt;'Tariffs Jul2019'!M40),($C$5*'Tariffs Jul2019'!AK40/'Tariffs Jul2019'!AI40-'Tariffs Jul2019'!M40)*'Tariffs Jul2019'!S40/100*'Tariffs Jul2019'!AI40,0)</f>
        <v>356.80004099999996</v>
      </c>
      <c r="J46" s="85">
        <f>IF($C$5*'Tariffs Jul2019'!AL40/'Tariffs Jul2019'!AJ40&gt;='Tariffs Jul2019'!J40,('Tariffs Jul2019'!J40*'Tariffs Jul2019'!U40/100)* 'Tariffs Jul2019'!AJ40,($C$5*'Tariffs Jul2019'!AL40/'Tariffs Jul2019'!AJ40*'Tariffs Jul2019'!U40/100)* 'Tariffs Jul2019'!AJ40)</f>
        <v>206.41459999999998</v>
      </c>
      <c r="K46" s="85">
        <f>IF($C$5*'Tariffs Jul2019'!AL40/'Tariffs Jul2019'!AJ40&lt;'Tariffs Jul2019'!J40,0,IF($C$5*'Tariffs Jul2019'!AL40/'Tariffs Jul2019'!AJ40&lt;='Tariffs Jul2019'!K40,($C$5*'Tariffs Jul2019'!AL40/'Tariffs Jul2019'!AJ40-'Tariffs Jul2019'!J40)*('Tariffs Jul2019'!V40/100)*'Tariffs Jul2019'!AJ40,('Tariffs Jul2019'!K40-'Tariffs Jul2019'!J40)*('Tariffs Jul2019'!V40/100)*'Tariffs Jul2019'!AJ40))</f>
        <v>154.52420000000001</v>
      </c>
      <c r="L46" s="85">
        <f>IF($C$5*'Tariffs Jul2019'!AL40/'Tariffs Jul2019'!AJ40&lt;'Tariffs Jul2019'!K40,0,IF($C$5*'Tariffs Jul2019'!AL40/'Tariffs Jul2019'!AJ40&lt;='Tariffs Jul2019'!L40,($C$5*'Tariffs Jul2019'!AL40/'Tariffs Jul2019'!AJ40-'Tariffs Jul2019'!K40)*('Tariffs Jul2019'!W40/100)*'Tariffs Jul2019'!AJ40,('Tariffs Jul2019'!L40-'Tariffs Jul2019'!K40)*('Tariffs Jul2019'!W40/100)*'Tariffs Jul2019'!AJ40))</f>
        <v>0</v>
      </c>
      <c r="M46" s="85">
        <f>IF($C$5*'Tariffs Jul2019'!AL40/'Tariffs Jul2019'!AJ40&lt;'Tariffs Jul2019'!L40,0,IF($C$5*'Tariffs Jul2019'!AL40/'Tariffs Jul2019'!AJ40&lt;='Tariffs Jul2019'!M40,($C$5*'Tariffs Jul2019'!AL40/'Tariffs Jul2019'!AJ40-'Tariffs Jul2019'!L40)*('Tariffs Jul2019'!X40/100)*'Tariffs Jul2019'!AJ40,('Tariffs Jul2019'!M40-'Tariffs Jul2019'!L40)*('Tariffs Jul2019'!X40/100)*'Tariffs Jul2019'!AJ40))</f>
        <v>0</v>
      </c>
      <c r="N46" s="85">
        <f>IF(($C$5*'Tariffs Jul2019'!AL40/'Tariffs Jul2019'!AJ40&gt;'Tariffs Jul2019'!M40),($C$5*'Tariffs Jul2019'!AL40/'Tariffs Jul2019'!AJ40-'Tariffs Jul2019'!M40)*'Tariffs Jul2019'!Y40/100*'Tariffs Jul2019'!AJ40,0)</f>
        <v>713.60008199999993</v>
      </c>
      <c r="O46" s="73">
        <f t="shared" si="0"/>
        <v>1899.720323</v>
      </c>
      <c r="P46" s="498">
        <f t="shared" si="1"/>
        <v>2089.6923553000001</v>
      </c>
    </row>
    <row r="47" spans="1:148" s="429" customFormat="1" ht="14" thickBot="1" x14ac:dyDescent="0.2">
      <c r="A47" s="47" t="str">
        <f>'Tariffs Jul2019'!F41</f>
        <v>Amaysim</v>
      </c>
      <c r="B47" s="47" t="str">
        <f>'Tariffs Jul2019'!D41</f>
        <v>AGN North</v>
      </c>
      <c r="C47" s="287">
        <f>'Tariffs Jul2019'!E41</f>
        <v>43647</v>
      </c>
      <c r="D47" s="85">
        <f>365*'Tariffs Jul2019'!H41/100</f>
        <v>292.73</v>
      </c>
      <c r="E47" s="85">
        <f>IF($C$5*'Tariffs Jul2019'!AK41/'Tariffs Jul2019'!AI41&gt;='Tariffs Jul2019'!J41,( 'Tariffs Jul2019'!J41*'Tariffs Jul2019'!O41/100)* 'Tariffs Jul2019'!AI41,($C$5*'Tariffs Jul2019'!AK41/'Tariffs Jul2019'!AI41*'Tariffs Jul2019'!O41/100)* 'Tariffs Jul2019'!AI41)</f>
        <v>123.375</v>
      </c>
      <c r="F47" s="85">
        <f>IF($C$5*'Tariffs Jul2019'!AK41/'Tariffs Jul2019'!AI41&lt;'Tariffs Jul2019'!J41,0,IF($C$5*'Tariffs Jul2019'!AK41/'Tariffs Jul2019'!AI41&lt;='Tariffs Jul2019'!K41,($C$5*'Tariffs Jul2019'!AK41/'Tariffs Jul2019'!AI41-'Tariffs Jul2019'!J41)*('Tariffs Jul2019'!P41/100)*'Tariffs Jul2019'!AI41,('Tariffs Jul2019'!K41-'Tariffs Jul2019'!J41)*('Tariffs Jul2019'!P41/100)*'Tariffs Jul2019'!AI41))</f>
        <v>86.72</v>
      </c>
      <c r="G47" s="85">
        <f>IF($C$5*'Tariffs Jul2019'!AK41/'Tariffs Jul2019'!AI41&lt;'Tariffs Jul2019'!K41,0,IF($C$5*'Tariffs Jul2019'!AK41/'Tariffs Jul2019'!AI41&lt;='Tariffs Jul2019'!L41,($C$5*'Tariffs Jul2019'!AK41/'Tariffs Jul2019'!AI41-'Tariffs Jul2019'!K41)*('Tariffs Jul2019'!Q41/100)*'Tariffs Jul2019'!AI41,('Tariffs Jul2019'!L41-'Tariffs Jul2019'!K41)*('Tariffs Jul2019'!Q41/100)*'Tariffs Jul2019'!AI41))</f>
        <v>0</v>
      </c>
      <c r="H47" s="85">
        <f>IF($C$5*'Tariffs Jul2019'!AK41/'Tariffs Jul2019'!AI41&lt;'Tariffs Jul2019'!L41,0,IF($C$5*'Tariffs Jul2019'!AK41/'Tariffs Jul2019'!AI41&lt;='Tariffs Jul2019'!M41,($C$5*'Tariffs Jul2019'!AK41/'Tariffs Jul2019'!AI41-'Tariffs Jul2019'!L41)*('Tariffs Jul2019'!R41/100)*'Tariffs Jul2019'!AI41,('Tariffs Jul2019'!M41-'Tariffs Jul2019'!L41)*('Tariffs Jul2019'!R41/100)*'Tariffs Jul2019'!AI41))</f>
        <v>0</v>
      </c>
      <c r="I47" s="85">
        <f>IF(($C$5*'Tariffs Jul2019'!AK41/'Tariffs Jul2019'!AI41&gt;'Tariffs Jul2019'!M41),($C$5*'Tariffs Jul2019'!AK41/'Tariffs Jul2019'!AI41-'Tariffs Jul2019'!M41)*'Tariffs Jul2019'!S41/100*'Tariffs Jul2019'!AI41,0)</f>
        <v>419.94119999999987</v>
      </c>
      <c r="J47" s="85">
        <f>IF($C$5*'Tariffs Jul2019'!AL41/'Tariffs Jul2019'!AJ41&gt;='Tariffs Jul2019'!J41,('Tariffs Jul2019'!J41*'Tariffs Jul2019'!U41/100)* 'Tariffs Jul2019'!AJ41,($C$5*'Tariffs Jul2019'!AL41/'Tariffs Jul2019'!AJ41*'Tariffs Jul2019'!U41/100)* 'Tariffs Jul2019'!AJ41)</f>
        <v>246.75</v>
      </c>
      <c r="K47" s="85">
        <f>IF($C$5*'Tariffs Jul2019'!AL41/'Tariffs Jul2019'!AJ41&lt;'Tariffs Jul2019'!J41,0,IF($C$5*'Tariffs Jul2019'!AL41/'Tariffs Jul2019'!AJ41&lt;='Tariffs Jul2019'!K41,($C$5*'Tariffs Jul2019'!AL41/'Tariffs Jul2019'!AJ41-'Tariffs Jul2019'!J41)*('Tariffs Jul2019'!V41/100)*'Tariffs Jul2019'!AJ41,('Tariffs Jul2019'!K41-'Tariffs Jul2019'!J41)*('Tariffs Jul2019'!V41/100)*'Tariffs Jul2019'!AJ41))</f>
        <v>173.44</v>
      </c>
      <c r="L47" s="85">
        <f>IF($C$5*'Tariffs Jul2019'!AL41/'Tariffs Jul2019'!AJ41&lt;'Tariffs Jul2019'!K41,0,IF($C$5*'Tariffs Jul2019'!AL41/'Tariffs Jul2019'!AJ41&lt;='Tariffs Jul2019'!L41,($C$5*'Tariffs Jul2019'!AL41/'Tariffs Jul2019'!AJ41-'Tariffs Jul2019'!K41)*('Tariffs Jul2019'!W41/100)*'Tariffs Jul2019'!AJ41,('Tariffs Jul2019'!L41-'Tariffs Jul2019'!K41)*('Tariffs Jul2019'!W41/100)*'Tariffs Jul2019'!AJ41))</f>
        <v>0</v>
      </c>
      <c r="M47" s="85">
        <f>IF($C$5*'Tariffs Jul2019'!AL41/'Tariffs Jul2019'!AJ41&lt;'Tariffs Jul2019'!L41,0,IF($C$5*'Tariffs Jul2019'!AL41/'Tariffs Jul2019'!AJ41&lt;='Tariffs Jul2019'!M41,($C$5*'Tariffs Jul2019'!AL41/'Tariffs Jul2019'!AJ41-'Tariffs Jul2019'!L41)*('Tariffs Jul2019'!X41/100)*'Tariffs Jul2019'!AJ41,('Tariffs Jul2019'!M41-'Tariffs Jul2019'!L41)*('Tariffs Jul2019'!X41/100)*'Tariffs Jul2019'!AJ41))</f>
        <v>0</v>
      </c>
      <c r="N47" s="85">
        <f>IF(($C$5*'Tariffs Jul2019'!AL41/'Tariffs Jul2019'!AJ41&gt;'Tariffs Jul2019'!M41),($C$5*'Tariffs Jul2019'!AL41/'Tariffs Jul2019'!AJ41-'Tariffs Jul2019'!M41)*'Tariffs Jul2019'!Y41/100*'Tariffs Jul2019'!AJ41,0)</f>
        <v>839.88239999999973</v>
      </c>
      <c r="O47" s="73">
        <f t="shared" si="0"/>
        <v>2182.8386</v>
      </c>
      <c r="P47" s="498">
        <f t="shared" si="1"/>
        <v>2401.12246</v>
      </c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427"/>
      <c r="AC47" s="427"/>
      <c r="AD47" s="427"/>
      <c r="AE47" s="427"/>
      <c r="AF47" s="427"/>
      <c r="AG47" s="427"/>
      <c r="AH47" s="427"/>
      <c r="AI47" s="427"/>
      <c r="AJ47" s="427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7"/>
      <c r="CJ47" s="427"/>
      <c r="CK47" s="427"/>
      <c r="CL47" s="427"/>
      <c r="CM47" s="427"/>
      <c r="CN47" s="427"/>
      <c r="CO47" s="427"/>
      <c r="CP47" s="427"/>
      <c r="CQ47" s="427"/>
      <c r="CR47" s="427"/>
      <c r="CS47" s="427"/>
      <c r="CT47" s="427"/>
      <c r="CU47" s="427"/>
      <c r="CV47" s="427"/>
      <c r="CW47" s="427"/>
      <c r="CX47" s="427"/>
      <c r="CY47" s="427"/>
      <c r="CZ47" s="427"/>
      <c r="DA47" s="427"/>
      <c r="DB47" s="427"/>
      <c r="DC47" s="427"/>
      <c r="DD47" s="427"/>
      <c r="DE47" s="427"/>
      <c r="DF47" s="427"/>
      <c r="DG47" s="427"/>
      <c r="DH47" s="427"/>
      <c r="DI47" s="427"/>
      <c r="DJ47" s="427"/>
      <c r="DK47" s="427"/>
      <c r="DL47" s="427"/>
      <c r="DM47" s="427"/>
      <c r="DN47" s="427"/>
      <c r="DO47" s="427"/>
      <c r="DP47" s="427"/>
      <c r="DQ47" s="427"/>
      <c r="DR47" s="427"/>
      <c r="DS47" s="427"/>
      <c r="DT47" s="427"/>
      <c r="DU47" s="427"/>
      <c r="DV47" s="427"/>
      <c r="DW47" s="427"/>
      <c r="DX47" s="427"/>
      <c r="DY47" s="427"/>
      <c r="DZ47" s="427"/>
      <c r="EA47" s="427"/>
      <c r="EB47" s="427"/>
      <c r="EC47" s="427"/>
      <c r="ED47" s="427"/>
      <c r="EE47" s="427"/>
      <c r="EF47" s="427"/>
      <c r="EG47" s="427"/>
      <c r="EH47" s="427"/>
      <c r="EI47" s="427"/>
      <c r="EJ47" s="427"/>
      <c r="EK47" s="427"/>
      <c r="EL47" s="427"/>
      <c r="EM47" s="427"/>
      <c r="EN47" s="427"/>
      <c r="EO47" s="427"/>
      <c r="EP47" s="427"/>
      <c r="EQ47" s="427"/>
      <c r="ER47" s="427"/>
    </row>
    <row r="48" spans="1:148" ht="14" thickTop="1" x14ac:dyDescent="0.15">
      <c r="A48" s="47" t="str">
        <f>'Tariffs Jul2019'!F42</f>
        <v>GloBird Energy</v>
      </c>
      <c r="B48" s="47" t="str">
        <f>'Tariffs Jul2019'!D42</f>
        <v>AGN North</v>
      </c>
      <c r="C48" s="287">
        <f>'Tariffs Jul2019'!E42</f>
        <v>43466</v>
      </c>
      <c r="D48" s="85">
        <f>365*'Tariffs Jul2019'!H42/100</f>
        <v>346.75</v>
      </c>
      <c r="E48" s="85">
        <f>IF($C$5*'Tariffs Jul2019'!AK42/'Tariffs Jul2019'!AI42&gt;='Tariffs Jul2019'!J42,( 'Tariffs Jul2019'!J42*'Tariffs Jul2019'!O42/100)* 'Tariffs Jul2019'!AI42,($C$5*'Tariffs Jul2019'!AK42/'Tariffs Jul2019'!AI42*'Tariffs Jul2019'!O42/100)* 'Tariffs Jul2019'!AI42)</f>
        <v>204</v>
      </c>
      <c r="F48" s="85">
        <f>IF($C$5*'Tariffs Jul2019'!AK42/'Tariffs Jul2019'!AI42&lt;'Tariffs Jul2019'!J42,0,IF($C$5*'Tariffs Jul2019'!AK42/'Tariffs Jul2019'!AI42&lt;='Tariffs Jul2019'!K42,($C$5*'Tariffs Jul2019'!AK42/'Tariffs Jul2019'!AI42-'Tariffs Jul2019'!J42)*('Tariffs Jul2019'!P42/100)*'Tariffs Jul2019'!AI42,('Tariffs Jul2019'!K42-'Tariffs Jul2019'!J42)*('Tariffs Jul2019'!P42/100)*'Tariffs Jul2019'!AI42))</f>
        <v>0</v>
      </c>
      <c r="G48" s="85">
        <f>IF($C$5*'Tariffs Jul2019'!AK42/'Tariffs Jul2019'!AI42&lt;'Tariffs Jul2019'!K42,0,IF($C$5*'Tariffs Jul2019'!AK42/'Tariffs Jul2019'!AI42&lt;='Tariffs Jul2019'!L42,($C$5*'Tariffs Jul2019'!AK42/'Tariffs Jul2019'!AI42-'Tariffs Jul2019'!K42)*('Tariffs Jul2019'!Q42/100)*'Tariffs Jul2019'!AI42,('Tariffs Jul2019'!L42-'Tariffs Jul2019'!K42)*('Tariffs Jul2019'!Q42/100)*'Tariffs Jul2019'!AI42))</f>
        <v>0</v>
      </c>
      <c r="H48" s="85">
        <f>IF($C$5*'Tariffs Jul2019'!AK42/'Tariffs Jul2019'!AI42&lt;'Tariffs Jul2019'!L42,0,IF($C$5*'Tariffs Jul2019'!AK42/'Tariffs Jul2019'!AI42&lt;='Tariffs Jul2019'!M42,($C$5*'Tariffs Jul2019'!AK42/'Tariffs Jul2019'!AI42-'Tariffs Jul2019'!L42)*('Tariffs Jul2019'!R42/100)*'Tariffs Jul2019'!AI42,('Tariffs Jul2019'!M42-'Tariffs Jul2019'!L42)*('Tariffs Jul2019'!R42/100)*'Tariffs Jul2019'!AI42))</f>
        <v>0</v>
      </c>
      <c r="I48" s="85">
        <f>IF(($C$5*'Tariffs Jul2019'!AK42/'Tariffs Jul2019'!AI42&gt;'Tariffs Jul2019'!M42),($C$5*'Tariffs Jul2019'!AK42/'Tariffs Jul2019'!AI42-'Tariffs Jul2019'!M42)*'Tariffs Jul2019'!S42/100*'Tariffs Jul2019'!AI42,0)</f>
        <v>329.9538</v>
      </c>
      <c r="J48" s="85">
        <f>IF($C$5*'Tariffs Jul2019'!AL42/'Tariffs Jul2019'!AJ42&gt;='Tariffs Jul2019'!J42,('Tariffs Jul2019'!J42*'Tariffs Jul2019'!U42/100)* 'Tariffs Jul2019'!AJ42,($C$5*'Tariffs Jul2019'!AL42/'Tariffs Jul2019'!AJ42*'Tariffs Jul2019'!U42/100)* 'Tariffs Jul2019'!AJ42)</f>
        <v>408</v>
      </c>
      <c r="K48" s="85">
        <f>IF($C$5*'Tariffs Jul2019'!AL42/'Tariffs Jul2019'!AJ42&lt;'Tariffs Jul2019'!J42,0,IF($C$5*'Tariffs Jul2019'!AL42/'Tariffs Jul2019'!AJ42&lt;='Tariffs Jul2019'!K42,($C$5*'Tariffs Jul2019'!AL42/'Tariffs Jul2019'!AJ42-'Tariffs Jul2019'!J42)*('Tariffs Jul2019'!V42/100)*'Tariffs Jul2019'!AJ42,('Tariffs Jul2019'!K42-'Tariffs Jul2019'!J42)*('Tariffs Jul2019'!V42/100)*'Tariffs Jul2019'!AJ42))</f>
        <v>0</v>
      </c>
      <c r="L48" s="85">
        <f>IF($C$5*'Tariffs Jul2019'!AL42/'Tariffs Jul2019'!AJ42&lt;'Tariffs Jul2019'!K42,0,IF($C$5*'Tariffs Jul2019'!AL42/'Tariffs Jul2019'!AJ42&lt;='Tariffs Jul2019'!L42,($C$5*'Tariffs Jul2019'!AL42/'Tariffs Jul2019'!AJ42-'Tariffs Jul2019'!K42)*('Tariffs Jul2019'!W42/100)*'Tariffs Jul2019'!AJ42,('Tariffs Jul2019'!L42-'Tariffs Jul2019'!K42)*('Tariffs Jul2019'!W42/100)*'Tariffs Jul2019'!AJ42))</f>
        <v>0</v>
      </c>
      <c r="M48" s="85">
        <f>IF($C$5*'Tariffs Jul2019'!AL42/'Tariffs Jul2019'!AJ42&lt;'Tariffs Jul2019'!L42,0,IF($C$5*'Tariffs Jul2019'!AL42/'Tariffs Jul2019'!AJ42&lt;='Tariffs Jul2019'!M42,($C$5*'Tariffs Jul2019'!AL42/'Tariffs Jul2019'!AJ42-'Tariffs Jul2019'!L42)*('Tariffs Jul2019'!X42/100)*'Tariffs Jul2019'!AJ42,('Tariffs Jul2019'!M42-'Tariffs Jul2019'!L42)*('Tariffs Jul2019'!X42/100)*'Tariffs Jul2019'!AJ42))</f>
        <v>0</v>
      </c>
      <c r="N48" s="85">
        <f>IF(($C$5*'Tariffs Jul2019'!AL42/'Tariffs Jul2019'!AJ42&gt;'Tariffs Jul2019'!M42),($C$5*'Tariffs Jul2019'!AL42/'Tariffs Jul2019'!AJ42-'Tariffs Jul2019'!M42)*'Tariffs Jul2019'!Y42/100*'Tariffs Jul2019'!AJ42,0)</f>
        <v>659.9076</v>
      </c>
      <c r="O48" s="73">
        <f t="shared" si="0"/>
        <v>1948.6114</v>
      </c>
      <c r="P48" s="498">
        <f t="shared" si="1"/>
        <v>2143.4725400000002</v>
      </c>
    </row>
    <row r="49" spans="1:148" s="429" customFormat="1" ht="14" thickBot="1" x14ac:dyDescent="0.2">
      <c r="A49" s="289" t="str">
        <f>'Tariffs Jul2019'!F43</f>
        <v>Powershop</v>
      </c>
      <c r="B49" s="289" t="str">
        <f>'Tariffs Jul2019'!D43</f>
        <v>AGN North</v>
      </c>
      <c r="C49" s="290">
        <f>'Tariffs Jul2019'!E43</f>
        <v>43646</v>
      </c>
      <c r="D49" s="291">
        <f>365*'Tariffs Jul2019'!H43/100</f>
        <v>316.27250000000004</v>
      </c>
      <c r="E49" s="291">
        <f>((C$5*'Tariffs Jul2019'!AK43/'Tariffs Jul2019'!AI43)*('Tariffs Jul2019'!O43/100))*'Tariffs Jul2019'!AI43</f>
        <v>392.66073</v>
      </c>
      <c r="F49" s="291">
        <v>0</v>
      </c>
      <c r="G49" s="291">
        <v>0</v>
      </c>
      <c r="H49" s="291">
        <v>0</v>
      </c>
      <c r="I49" s="291">
        <f>((C$5*'Tariffs Jul2019'!AL43/'Tariffs Jul2019'!AJ43)*('Tariffs Jul2019'!U43/100))*'Tariffs Jul2019'!AJ43</f>
        <v>785.32146</v>
      </c>
      <c r="J49" s="291">
        <v>0</v>
      </c>
      <c r="K49" s="291">
        <v>0</v>
      </c>
      <c r="L49" s="291">
        <v>0</v>
      </c>
      <c r="M49" s="291">
        <v>0</v>
      </c>
      <c r="N49" s="291">
        <v>0</v>
      </c>
      <c r="O49" s="292">
        <f t="shared" si="0"/>
        <v>1494.2546900000002</v>
      </c>
      <c r="P49" s="499">
        <f t="shared" si="1"/>
        <v>1643.6801590000005</v>
      </c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27"/>
      <c r="AD49" s="427"/>
      <c r="AE49" s="427"/>
      <c r="AF49" s="427"/>
      <c r="AG49" s="427"/>
      <c r="AH49" s="427"/>
      <c r="AI49" s="427"/>
      <c r="AJ49" s="427"/>
      <c r="AK49" s="427"/>
      <c r="AL49" s="427"/>
      <c r="AM49" s="427"/>
      <c r="AN49" s="427"/>
      <c r="AO49" s="427"/>
      <c r="AP49" s="427"/>
      <c r="AQ49" s="427"/>
      <c r="AR49" s="427"/>
      <c r="AS49" s="427"/>
      <c r="AT49" s="427"/>
      <c r="AU49" s="427"/>
      <c r="AV49" s="427"/>
      <c r="AW49" s="427"/>
      <c r="AX49" s="427"/>
      <c r="AY49" s="427"/>
      <c r="AZ49" s="427"/>
      <c r="BA49" s="427"/>
      <c r="BB49" s="427"/>
      <c r="BC49" s="427"/>
      <c r="BD49" s="427"/>
      <c r="BE49" s="427"/>
      <c r="BF49" s="427"/>
      <c r="BG49" s="427"/>
      <c r="BH49" s="427"/>
      <c r="BI49" s="427"/>
      <c r="BJ49" s="427"/>
      <c r="BK49" s="427"/>
      <c r="BL49" s="427"/>
      <c r="BM49" s="427"/>
      <c r="BN49" s="427"/>
      <c r="BO49" s="427"/>
      <c r="BP49" s="427"/>
      <c r="BQ49" s="427"/>
      <c r="BR49" s="427"/>
      <c r="BS49" s="427"/>
      <c r="BT49" s="427"/>
      <c r="BU49" s="427"/>
      <c r="BV49" s="427"/>
      <c r="BW49" s="427"/>
      <c r="BX49" s="427"/>
      <c r="BY49" s="427"/>
      <c r="BZ49" s="427"/>
      <c r="CA49" s="427"/>
      <c r="CB49" s="427"/>
      <c r="CC49" s="427"/>
      <c r="CD49" s="427"/>
      <c r="CE49" s="427"/>
      <c r="CF49" s="427"/>
      <c r="CG49" s="427"/>
      <c r="CH49" s="427"/>
      <c r="CI49" s="427"/>
      <c r="CJ49" s="427"/>
      <c r="CK49" s="427"/>
      <c r="CL49" s="427"/>
      <c r="CM49" s="427"/>
      <c r="CN49" s="427"/>
      <c r="CO49" s="427"/>
      <c r="CP49" s="427"/>
      <c r="CQ49" s="427"/>
      <c r="CR49" s="427"/>
      <c r="CS49" s="427"/>
      <c r="CT49" s="427"/>
      <c r="CU49" s="427"/>
      <c r="CV49" s="427"/>
      <c r="CW49" s="427"/>
      <c r="CX49" s="427"/>
      <c r="CY49" s="427"/>
      <c r="CZ49" s="427"/>
      <c r="DA49" s="427"/>
      <c r="DB49" s="427"/>
      <c r="DC49" s="427"/>
      <c r="DD49" s="427"/>
      <c r="DE49" s="427"/>
      <c r="DF49" s="427"/>
      <c r="DG49" s="427"/>
      <c r="DH49" s="427"/>
      <c r="DI49" s="427"/>
      <c r="DJ49" s="427"/>
      <c r="DK49" s="427"/>
      <c r="DL49" s="427"/>
      <c r="DM49" s="427"/>
      <c r="DN49" s="427"/>
      <c r="DO49" s="427"/>
      <c r="DP49" s="427"/>
      <c r="DQ49" s="427"/>
      <c r="DR49" s="427"/>
      <c r="DS49" s="427"/>
      <c r="DT49" s="427"/>
      <c r="DU49" s="427"/>
      <c r="DV49" s="427"/>
      <c r="DW49" s="427"/>
      <c r="DX49" s="427"/>
      <c r="DY49" s="427"/>
      <c r="DZ49" s="427"/>
      <c r="EA49" s="427"/>
      <c r="EB49" s="427"/>
      <c r="EC49" s="427"/>
      <c r="ED49" s="427"/>
      <c r="EE49" s="427"/>
      <c r="EF49" s="427"/>
      <c r="EG49" s="427"/>
      <c r="EH49" s="427"/>
      <c r="EI49" s="427"/>
      <c r="EJ49" s="427"/>
      <c r="EK49" s="427"/>
      <c r="EL49" s="427"/>
      <c r="EM49" s="427"/>
      <c r="EN49" s="427"/>
      <c r="EO49" s="427"/>
      <c r="EP49" s="427"/>
      <c r="EQ49" s="427"/>
      <c r="ER49" s="427"/>
    </row>
    <row r="50" spans="1:148" ht="14" thickTop="1" x14ac:dyDescent="0.15">
      <c r="A50" s="47" t="str">
        <f>'Tariffs Jul2019'!F44</f>
        <v>AGL</v>
      </c>
      <c r="B50" s="47" t="str">
        <f>'Tariffs Jul2019'!D44</f>
        <v>AGN Central 2</v>
      </c>
      <c r="C50" s="287">
        <f>'Tariffs Jul2019'!E44</f>
        <v>43647</v>
      </c>
      <c r="D50" s="85">
        <f>365*'Tariffs Jul2019'!H44/100</f>
        <v>279.58999999999997</v>
      </c>
      <c r="E50" s="85">
        <f>IF($C$5*'Tariffs Jul2019'!AK44/'Tariffs Jul2019'!AI44&gt;='Tariffs Jul2019'!J44,( 'Tariffs Jul2019'!J44*'Tariffs Jul2019'!O44/100)* 'Tariffs Jul2019'!AI44,($C$5*'Tariffs Jul2019'!AK44/'Tariffs Jul2019'!AI44*'Tariffs Jul2019'!O44/100)* 'Tariffs Jul2019'!AI44)</f>
        <v>90.923636363636348</v>
      </c>
      <c r="F50" s="85">
        <f>IF($C$5*'Tariffs Jul2019'!AK44/'Tariffs Jul2019'!AI44&lt;'Tariffs Jul2019'!J44,0,IF($C$5*'Tariffs Jul2019'!AK44/'Tariffs Jul2019'!AI44&lt;='Tariffs Jul2019'!K44,($C$5*'Tariffs Jul2019'!AK44/'Tariffs Jul2019'!AI44-'Tariffs Jul2019'!J44)*('Tariffs Jul2019'!P44/100)*'Tariffs Jul2019'!AI44,('Tariffs Jul2019'!K44-'Tariffs Jul2019'!J44)*('Tariffs Jul2019'!P44/100)*'Tariffs Jul2019'!AI44))</f>
        <v>73.17</v>
      </c>
      <c r="G50" s="85">
        <f>IF($C$5*'Tariffs Jul2019'!AK44/'Tariffs Jul2019'!AI44&lt;'Tariffs Jul2019'!K44,0,IF($C$5*'Tariffs Jul2019'!AK44/'Tariffs Jul2019'!AI44&lt;='Tariffs Jul2019'!L44,($C$5*'Tariffs Jul2019'!AK44/'Tariffs Jul2019'!AI44-'Tariffs Jul2019'!K44)*('Tariffs Jul2019'!Q44/100)*'Tariffs Jul2019'!AI44,('Tariffs Jul2019'!L44-'Tariffs Jul2019'!K44)*('Tariffs Jul2019'!Q44/100)*'Tariffs Jul2019'!AI44))</f>
        <v>0</v>
      </c>
      <c r="H50" s="85">
        <f>IF($C$5*'Tariffs Jul2019'!AK44/'Tariffs Jul2019'!AI44&lt;'Tariffs Jul2019'!L44,0,IF($C$5*'Tariffs Jul2019'!AK44/'Tariffs Jul2019'!AI44&lt;='Tariffs Jul2019'!M44,($C$5*'Tariffs Jul2019'!AK44/'Tariffs Jul2019'!AI44-'Tariffs Jul2019'!L44)*('Tariffs Jul2019'!R44/100)*'Tariffs Jul2019'!AI44,('Tariffs Jul2019'!M44-'Tariffs Jul2019'!L44)*('Tariffs Jul2019'!R44/100)*'Tariffs Jul2019'!AI44))</f>
        <v>0</v>
      </c>
      <c r="I50" s="85">
        <f>IF(($C$5*'Tariffs Jul2019'!AK44/'Tariffs Jul2019'!AI44&gt;'Tariffs Jul2019'!M44),($C$5*'Tariffs Jul2019'!AK44/'Tariffs Jul2019'!AI44-'Tariffs Jul2019'!M44)*'Tariffs Jul2019'!S44/100*'Tariffs Jul2019'!AI44,0)</f>
        <v>274.05253636363631</v>
      </c>
      <c r="J50" s="85">
        <f>IF($C$5*'Tariffs Jul2019'!AL44/'Tariffs Jul2019'!AJ44&gt;='Tariffs Jul2019'!J44,('Tariffs Jul2019'!J44*'Tariffs Jul2019'!U44/100)* 'Tariffs Jul2019'!AJ44,($C$5*'Tariffs Jul2019'!AL44/'Tariffs Jul2019'!AJ44*'Tariffs Jul2019'!U44/100)* 'Tariffs Jul2019'!AJ44)</f>
        <v>181.8472727272727</v>
      </c>
      <c r="K50" s="85">
        <f>IF($C$5*'Tariffs Jul2019'!AL44/'Tariffs Jul2019'!AJ44&lt;'Tariffs Jul2019'!J44,0,IF($C$5*'Tariffs Jul2019'!AL44/'Tariffs Jul2019'!AJ44&lt;='Tariffs Jul2019'!K44,($C$5*'Tariffs Jul2019'!AL44/'Tariffs Jul2019'!AJ44-'Tariffs Jul2019'!J44)*('Tariffs Jul2019'!V44/100)*'Tariffs Jul2019'!AJ44,('Tariffs Jul2019'!K44-'Tariffs Jul2019'!J44)*('Tariffs Jul2019'!V44/100)*'Tariffs Jul2019'!AJ44))</f>
        <v>146.34</v>
      </c>
      <c r="L50" s="85">
        <f>IF($C$5*'Tariffs Jul2019'!AL44/'Tariffs Jul2019'!AJ44&lt;'Tariffs Jul2019'!K44,0,IF($C$5*'Tariffs Jul2019'!AL44/'Tariffs Jul2019'!AJ44&lt;='Tariffs Jul2019'!L44,($C$5*'Tariffs Jul2019'!AL44/'Tariffs Jul2019'!AJ44-'Tariffs Jul2019'!K44)*('Tariffs Jul2019'!W44/100)*'Tariffs Jul2019'!AJ44,('Tariffs Jul2019'!L44-'Tariffs Jul2019'!K44)*('Tariffs Jul2019'!W44/100)*'Tariffs Jul2019'!AJ44))</f>
        <v>0</v>
      </c>
      <c r="M50" s="85">
        <f>IF($C$5*'Tariffs Jul2019'!AL44/'Tariffs Jul2019'!AJ44&lt;'Tariffs Jul2019'!L44,0,IF($C$5*'Tariffs Jul2019'!AL44/'Tariffs Jul2019'!AJ44&lt;='Tariffs Jul2019'!M44,($C$5*'Tariffs Jul2019'!AL44/'Tariffs Jul2019'!AJ44-'Tariffs Jul2019'!L44)*('Tariffs Jul2019'!X44/100)*'Tariffs Jul2019'!AJ44,('Tariffs Jul2019'!M44-'Tariffs Jul2019'!L44)*('Tariffs Jul2019'!X44/100)*'Tariffs Jul2019'!AJ44))</f>
        <v>0</v>
      </c>
      <c r="N50" s="85">
        <f>IF(($C$5*'Tariffs Jul2019'!AL44/'Tariffs Jul2019'!AJ44&gt;'Tariffs Jul2019'!M44),($C$5*'Tariffs Jul2019'!AL44/'Tariffs Jul2019'!AJ44-'Tariffs Jul2019'!M44)*'Tariffs Jul2019'!Y44/100*'Tariffs Jul2019'!AJ44,0)</f>
        <v>548.10507272727261</v>
      </c>
      <c r="O50" s="73">
        <f t="shared" si="0"/>
        <v>1594.0285181818181</v>
      </c>
      <c r="P50" s="498">
        <f t="shared" si="1"/>
        <v>1753.43137</v>
      </c>
    </row>
    <row r="51" spans="1:148" x14ac:dyDescent="0.15">
      <c r="A51" s="47" t="str">
        <f>'Tariffs Jul2019'!F45</f>
        <v>Alinta Energy</v>
      </c>
      <c r="B51" s="47" t="str">
        <f>'Tariffs Jul2019'!D45</f>
        <v>AGN Central 2</v>
      </c>
      <c r="C51" s="287">
        <f>'Tariffs Jul2019'!E45</f>
        <v>43647</v>
      </c>
      <c r="D51" s="85">
        <f>365*'Tariffs Jul2019'!H45/100</f>
        <v>273.75</v>
      </c>
      <c r="E51" s="85">
        <f>IF($C$5*'Tariffs Jul2019'!AK45/'Tariffs Jul2019'!AI45&gt;='Tariffs Jul2019'!J45,( 'Tariffs Jul2019'!J45*'Tariffs Jul2019'!O45/100)* 'Tariffs Jul2019'!AI45,($C$5*'Tariffs Jul2019'!AK45/'Tariffs Jul2019'!AI45*'Tariffs Jul2019'!O45/100)* 'Tariffs Jul2019'!AI45)</f>
        <v>77.763636363636351</v>
      </c>
      <c r="F51" s="85">
        <f>IF($C$5*'Tariffs Jul2019'!AK45/'Tariffs Jul2019'!AI45&lt;'Tariffs Jul2019'!J45,0,IF($C$5*'Tariffs Jul2019'!AK45/'Tariffs Jul2019'!AI45&lt;='Tariffs Jul2019'!K45,($C$5*'Tariffs Jul2019'!AK45/'Tariffs Jul2019'!AI45-'Tariffs Jul2019'!J45)*('Tariffs Jul2019'!P45/100)*'Tariffs Jul2019'!AI45,('Tariffs Jul2019'!K45-'Tariffs Jul2019'!J45)*('Tariffs Jul2019'!P45/100)*'Tariffs Jul2019'!AI45))</f>
        <v>64.054545454545448</v>
      </c>
      <c r="G51" s="85">
        <f>IF($C$5*'Tariffs Jul2019'!AK45/'Tariffs Jul2019'!AI45&lt;'Tariffs Jul2019'!K45,0,IF($C$5*'Tariffs Jul2019'!AK45/'Tariffs Jul2019'!AI45&lt;='Tariffs Jul2019'!L45,($C$5*'Tariffs Jul2019'!AK45/'Tariffs Jul2019'!AI45-'Tariffs Jul2019'!K45)*('Tariffs Jul2019'!Q45/100)*'Tariffs Jul2019'!AI45,('Tariffs Jul2019'!L45-'Tariffs Jul2019'!K45)*('Tariffs Jul2019'!Q45/100)*'Tariffs Jul2019'!AI45))</f>
        <v>0</v>
      </c>
      <c r="H51" s="85">
        <f>IF($C$5*'Tariffs Jul2019'!AK45/'Tariffs Jul2019'!AI45&lt;'Tariffs Jul2019'!L45,0,IF($C$5*'Tariffs Jul2019'!AK45/'Tariffs Jul2019'!AI45&lt;='Tariffs Jul2019'!M45,($C$5*'Tariffs Jul2019'!AK45/'Tariffs Jul2019'!AI45-'Tariffs Jul2019'!L45)*('Tariffs Jul2019'!R45/100)*'Tariffs Jul2019'!AI45,('Tariffs Jul2019'!M45-'Tariffs Jul2019'!L45)*('Tariffs Jul2019'!R45/100)*'Tariffs Jul2019'!AI45))</f>
        <v>0</v>
      </c>
      <c r="I51" s="85">
        <f>IF(($C$5*'Tariffs Jul2019'!AK45/'Tariffs Jul2019'!AI45&gt;'Tariffs Jul2019'!M45),($C$5*'Tariffs Jul2019'!AK45/'Tariffs Jul2019'!AI45-'Tariffs Jul2019'!M45)*'Tariffs Jul2019'!S45/100*'Tariffs Jul2019'!AI45,0)</f>
        <v>286.32354545454541</v>
      </c>
      <c r="J51" s="85">
        <f>IF($C$5*'Tariffs Jul2019'!AL45/'Tariffs Jul2019'!AJ45&gt;='Tariffs Jul2019'!J45,('Tariffs Jul2019'!J45*'Tariffs Jul2019'!U45/100)* 'Tariffs Jul2019'!AJ45,($C$5*'Tariffs Jul2019'!AL45/'Tariffs Jul2019'!AJ45*'Tariffs Jul2019'!U45/100)* 'Tariffs Jul2019'!AJ45)</f>
        <v>155.5272727272727</v>
      </c>
      <c r="K51" s="85">
        <f>IF($C$5*'Tariffs Jul2019'!AL45/'Tariffs Jul2019'!AJ45&lt;'Tariffs Jul2019'!J45,0,IF($C$5*'Tariffs Jul2019'!AL45/'Tariffs Jul2019'!AJ45&lt;='Tariffs Jul2019'!K45,($C$5*'Tariffs Jul2019'!AL45/'Tariffs Jul2019'!AJ45-'Tariffs Jul2019'!J45)*('Tariffs Jul2019'!V45/100)*'Tariffs Jul2019'!AJ45,('Tariffs Jul2019'!K45-'Tariffs Jul2019'!J45)*('Tariffs Jul2019'!V45/100)*'Tariffs Jul2019'!AJ45))</f>
        <v>128.1090909090909</v>
      </c>
      <c r="L51" s="85">
        <f>IF($C$5*'Tariffs Jul2019'!AL45/'Tariffs Jul2019'!AJ45&lt;'Tariffs Jul2019'!K45,0,IF($C$5*'Tariffs Jul2019'!AL45/'Tariffs Jul2019'!AJ45&lt;='Tariffs Jul2019'!L45,($C$5*'Tariffs Jul2019'!AL45/'Tariffs Jul2019'!AJ45-'Tariffs Jul2019'!K45)*('Tariffs Jul2019'!W45/100)*'Tariffs Jul2019'!AJ45,('Tariffs Jul2019'!L45-'Tariffs Jul2019'!K45)*('Tariffs Jul2019'!W45/100)*'Tariffs Jul2019'!AJ45))</f>
        <v>0</v>
      </c>
      <c r="M51" s="85">
        <f>IF($C$5*'Tariffs Jul2019'!AL45/'Tariffs Jul2019'!AJ45&lt;'Tariffs Jul2019'!L45,0,IF($C$5*'Tariffs Jul2019'!AL45/'Tariffs Jul2019'!AJ45&lt;='Tariffs Jul2019'!M45,($C$5*'Tariffs Jul2019'!AL45/'Tariffs Jul2019'!AJ45-'Tariffs Jul2019'!L45)*('Tariffs Jul2019'!X45/100)*'Tariffs Jul2019'!AJ45,('Tariffs Jul2019'!M45-'Tariffs Jul2019'!L45)*('Tariffs Jul2019'!X45/100)*'Tariffs Jul2019'!AJ45))</f>
        <v>0</v>
      </c>
      <c r="N51" s="85">
        <f>IF(($C$5*'Tariffs Jul2019'!AL45/'Tariffs Jul2019'!AJ45&gt;'Tariffs Jul2019'!M45),($C$5*'Tariffs Jul2019'!AL45/'Tariffs Jul2019'!AJ45-'Tariffs Jul2019'!M45)*'Tariffs Jul2019'!Y45/100*'Tariffs Jul2019'!AJ45,0)</f>
        <v>572.64709090909082</v>
      </c>
      <c r="O51" s="73">
        <f t="shared" si="0"/>
        <v>1558.1751818181815</v>
      </c>
      <c r="P51" s="498">
        <f t="shared" si="1"/>
        <v>1713.9926999999998</v>
      </c>
    </row>
    <row r="52" spans="1:148" x14ac:dyDescent="0.15">
      <c r="A52" s="47" t="str">
        <f>'Tariffs Jul2019'!F46</f>
        <v>Covau</v>
      </c>
      <c r="B52" s="47" t="str">
        <f>'Tariffs Jul2019'!D46</f>
        <v>AGN Central 2</v>
      </c>
      <c r="C52" s="287">
        <f>'Tariffs Jul2019'!E46</f>
        <v>43466</v>
      </c>
      <c r="D52" s="85">
        <f>365*'Tariffs Jul2019'!H46/100</f>
        <v>273.75</v>
      </c>
      <c r="E52" s="85">
        <f>IF($C$5*'Tariffs Jul2019'!AK46/'Tariffs Jul2019'!AI46&gt;='Tariffs Jul2019'!J46,( 'Tariffs Jul2019'!J46*'Tariffs Jul2019'!O46/100)* 'Tariffs Jul2019'!AI46,($C$5*'Tariffs Jul2019'!AK46/'Tariffs Jul2019'!AI46*'Tariffs Jul2019'!O46/100)* 'Tariffs Jul2019'!AI46)</f>
        <v>104.29299999999999</v>
      </c>
      <c r="F52" s="85">
        <f>IF($C$5*'Tariffs Jul2019'!AK46/'Tariffs Jul2019'!AI46&lt;'Tariffs Jul2019'!J46,0,IF($C$5*'Tariffs Jul2019'!AK46/'Tariffs Jul2019'!AI46&lt;='Tariffs Jul2019'!K46,($C$5*'Tariffs Jul2019'!AK46/'Tariffs Jul2019'!AI46-'Tariffs Jul2019'!J46)*('Tariffs Jul2019'!P46/100)*'Tariffs Jul2019'!AI46,('Tariffs Jul2019'!K46-'Tariffs Jul2019'!J46)*('Tariffs Jul2019'!P46/100)*'Tariffs Jul2019'!AI46))</f>
        <v>67.75</v>
      </c>
      <c r="G52" s="85">
        <f>IF($C$5*'Tariffs Jul2019'!AK46/'Tariffs Jul2019'!AI46&lt;'Tariffs Jul2019'!K46,0,IF($C$5*'Tariffs Jul2019'!AK46/'Tariffs Jul2019'!AI46&lt;='Tariffs Jul2019'!L46,($C$5*'Tariffs Jul2019'!AK46/'Tariffs Jul2019'!AI46-'Tariffs Jul2019'!K46)*('Tariffs Jul2019'!Q46/100)*'Tariffs Jul2019'!AI46,('Tariffs Jul2019'!L46-'Tariffs Jul2019'!K46)*('Tariffs Jul2019'!Q46/100)*'Tariffs Jul2019'!AI46))</f>
        <v>0</v>
      </c>
      <c r="H52" s="85">
        <f>IF($C$5*'Tariffs Jul2019'!AK46/'Tariffs Jul2019'!AI46&lt;'Tariffs Jul2019'!L46,0,IF($C$5*'Tariffs Jul2019'!AK46/'Tariffs Jul2019'!AI46&lt;='Tariffs Jul2019'!M46,($C$5*'Tariffs Jul2019'!AK46/'Tariffs Jul2019'!AI46-'Tariffs Jul2019'!L46)*('Tariffs Jul2019'!R46/100)*'Tariffs Jul2019'!AI46,('Tariffs Jul2019'!M46-'Tariffs Jul2019'!L46)*('Tariffs Jul2019'!R46/100)*'Tariffs Jul2019'!AI46))</f>
        <v>0</v>
      </c>
      <c r="I52" s="85">
        <f>IF(($C$5*'Tariffs Jul2019'!AK46/'Tariffs Jul2019'!AI46&gt;'Tariffs Jul2019'!M46),($C$5*'Tariffs Jul2019'!AK46/'Tariffs Jul2019'!AI46-'Tariffs Jul2019'!M46)*'Tariffs Jul2019'!S46/100*'Tariffs Jul2019'!AI46,0)</f>
        <v>337.45274999999992</v>
      </c>
      <c r="J52" s="85">
        <f>IF($C$5*'Tariffs Jul2019'!AL46/'Tariffs Jul2019'!AJ46&gt;='Tariffs Jul2019'!J46,('Tariffs Jul2019'!J46*'Tariffs Jul2019'!U46/100)* 'Tariffs Jul2019'!AJ46,($C$5*'Tariffs Jul2019'!AL46/'Tariffs Jul2019'!AJ46*'Tariffs Jul2019'!U46/100)* 'Tariffs Jul2019'!AJ46)</f>
        <v>208.58599999999998</v>
      </c>
      <c r="K52" s="85">
        <f>IF($C$5*'Tariffs Jul2019'!AL46/'Tariffs Jul2019'!AJ46&lt;'Tariffs Jul2019'!J46,0,IF($C$5*'Tariffs Jul2019'!AL46/'Tariffs Jul2019'!AJ46&lt;='Tariffs Jul2019'!K46,($C$5*'Tariffs Jul2019'!AL46/'Tariffs Jul2019'!AJ46-'Tariffs Jul2019'!J46)*('Tariffs Jul2019'!V46/100)*'Tariffs Jul2019'!AJ46,('Tariffs Jul2019'!K46-'Tariffs Jul2019'!J46)*('Tariffs Jul2019'!V46/100)*'Tariffs Jul2019'!AJ46))</f>
        <v>135.5</v>
      </c>
      <c r="L52" s="85">
        <f>IF($C$5*'Tariffs Jul2019'!AL46/'Tariffs Jul2019'!AJ46&lt;'Tariffs Jul2019'!K46,0,IF($C$5*'Tariffs Jul2019'!AL46/'Tariffs Jul2019'!AJ46&lt;='Tariffs Jul2019'!L46,($C$5*'Tariffs Jul2019'!AL46/'Tariffs Jul2019'!AJ46-'Tariffs Jul2019'!K46)*('Tariffs Jul2019'!W46/100)*'Tariffs Jul2019'!AJ46,('Tariffs Jul2019'!L46-'Tariffs Jul2019'!K46)*('Tariffs Jul2019'!W46/100)*'Tariffs Jul2019'!AJ46))</f>
        <v>0</v>
      </c>
      <c r="M52" s="85">
        <f>IF($C$5*'Tariffs Jul2019'!AL46/'Tariffs Jul2019'!AJ46&lt;'Tariffs Jul2019'!L46,0,IF($C$5*'Tariffs Jul2019'!AL46/'Tariffs Jul2019'!AJ46&lt;='Tariffs Jul2019'!M46,($C$5*'Tariffs Jul2019'!AL46/'Tariffs Jul2019'!AJ46-'Tariffs Jul2019'!L46)*('Tariffs Jul2019'!X46/100)*'Tariffs Jul2019'!AJ46,('Tariffs Jul2019'!M46-'Tariffs Jul2019'!L46)*('Tariffs Jul2019'!X46/100)*'Tariffs Jul2019'!AJ46))</f>
        <v>0</v>
      </c>
      <c r="N52" s="85">
        <f>IF(($C$5*'Tariffs Jul2019'!AL46/'Tariffs Jul2019'!AJ46&gt;'Tariffs Jul2019'!M46),($C$5*'Tariffs Jul2019'!AL46/'Tariffs Jul2019'!AJ46-'Tariffs Jul2019'!M46)*'Tariffs Jul2019'!Y46/100*'Tariffs Jul2019'!AJ46,0)</f>
        <v>674.90549999999985</v>
      </c>
      <c r="O52" s="73">
        <f t="shared" si="0"/>
        <v>1802.2372499999997</v>
      </c>
      <c r="P52" s="498">
        <f t="shared" si="1"/>
        <v>1982.4609749999997</v>
      </c>
    </row>
    <row r="53" spans="1:148" x14ac:dyDescent="0.15">
      <c r="A53" s="47" t="str">
        <f>'Tariffs Jul2019'!F47</f>
        <v>Dodo Power &amp; Gas</v>
      </c>
      <c r="B53" s="47" t="str">
        <f>'Tariffs Jul2019'!D47</f>
        <v>AGN Central 2</v>
      </c>
      <c r="C53" s="287">
        <f>'Tariffs Jul2019'!E47</f>
        <v>43647</v>
      </c>
      <c r="D53" s="85">
        <f>365*'Tariffs Jul2019'!H47/100</f>
        <v>272.21699999999998</v>
      </c>
      <c r="E53" s="85">
        <f>IF($C$5*'Tariffs Jul2019'!AK47/'Tariffs Jul2019'!AI47&gt;='Tariffs Jul2019'!J47,( 'Tariffs Jul2019'!J47*'Tariffs Jul2019'!O47/100)* 'Tariffs Jul2019'!AI47,($C$5*'Tariffs Jul2019'!AK47/'Tariffs Jul2019'!AI47*'Tariffs Jul2019'!O47/100)* 'Tariffs Jul2019'!AI47)</f>
        <v>150.57</v>
      </c>
      <c r="F53" s="85">
        <f>IF($C$5*'Tariffs Jul2019'!AK47/'Tariffs Jul2019'!AI47&lt;'Tariffs Jul2019'!J47,0,IF($C$5*'Tariffs Jul2019'!AK47/'Tariffs Jul2019'!AI47&lt;='Tariffs Jul2019'!K47,($C$5*'Tariffs Jul2019'!AK47/'Tariffs Jul2019'!AI47-'Tariffs Jul2019'!J47)*('Tariffs Jul2019'!P47/100)*'Tariffs Jul2019'!AI47,('Tariffs Jul2019'!K47-'Tariffs Jul2019'!J47)*('Tariffs Jul2019'!P47/100)*'Tariffs Jul2019'!AI47))</f>
        <v>0</v>
      </c>
      <c r="G53" s="85">
        <f>IF($C$5*'Tariffs Jul2019'!AK47/'Tariffs Jul2019'!AI47&lt;'Tariffs Jul2019'!K47,0,IF($C$5*'Tariffs Jul2019'!AK47/'Tariffs Jul2019'!AI47&lt;='Tariffs Jul2019'!L47,($C$5*'Tariffs Jul2019'!AK47/'Tariffs Jul2019'!AI47-'Tariffs Jul2019'!K47)*('Tariffs Jul2019'!Q47/100)*'Tariffs Jul2019'!AI47,('Tariffs Jul2019'!L47-'Tariffs Jul2019'!K47)*('Tariffs Jul2019'!Q47/100)*'Tariffs Jul2019'!AI47))</f>
        <v>0</v>
      </c>
      <c r="H53" s="85">
        <f>IF($C$5*'Tariffs Jul2019'!AK47/'Tariffs Jul2019'!AI47&lt;'Tariffs Jul2019'!L47,0,IF($C$5*'Tariffs Jul2019'!AK47/'Tariffs Jul2019'!AI47&lt;='Tariffs Jul2019'!M47,($C$5*'Tariffs Jul2019'!AK47/'Tariffs Jul2019'!AI47-'Tariffs Jul2019'!L47)*('Tariffs Jul2019'!R47/100)*'Tariffs Jul2019'!AI47,('Tariffs Jul2019'!M47-'Tariffs Jul2019'!L47)*('Tariffs Jul2019'!R47/100)*'Tariffs Jul2019'!AI47))</f>
        <v>0</v>
      </c>
      <c r="I53" s="85">
        <f>IF(($C$5*'Tariffs Jul2019'!AK47/'Tariffs Jul2019'!AI47&gt;'Tariffs Jul2019'!M47),($C$5*'Tariffs Jul2019'!AK47/'Tariffs Jul2019'!AI47-'Tariffs Jul2019'!M47)*'Tariffs Jul2019'!S47/100*'Tariffs Jul2019'!AI47,0)</f>
        <v>277.79030999999998</v>
      </c>
      <c r="J53" s="85">
        <f>IF($C$5*'Tariffs Jul2019'!AL47/'Tariffs Jul2019'!AJ47&gt;='Tariffs Jul2019'!J47,('Tariffs Jul2019'!J47*'Tariffs Jul2019'!U47/100)* 'Tariffs Jul2019'!AJ47,($C$5*'Tariffs Jul2019'!AL47/'Tariffs Jul2019'!AJ47*'Tariffs Jul2019'!U47/100)* 'Tariffs Jul2019'!AJ47)</f>
        <v>301.14</v>
      </c>
      <c r="K53" s="85">
        <f>IF($C$5*'Tariffs Jul2019'!AL47/'Tariffs Jul2019'!AJ47&lt;'Tariffs Jul2019'!J47,0,IF($C$5*'Tariffs Jul2019'!AL47/'Tariffs Jul2019'!AJ47&lt;='Tariffs Jul2019'!K47,($C$5*'Tariffs Jul2019'!AL47/'Tariffs Jul2019'!AJ47-'Tariffs Jul2019'!J47)*('Tariffs Jul2019'!V47/100)*'Tariffs Jul2019'!AJ47,('Tariffs Jul2019'!K47-'Tariffs Jul2019'!J47)*('Tariffs Jul2019'!V47/100)*'Tariffs Jul2019'!AJ47))</f>
        <v>0</v>
      </c>
      <c r="L53" s="85">
        <f>IF($C$5*'Tariffs Jul2019'!AL47/'Tariffs Jul2019'!AJ47&lt;'Tariffs Jul2019'!K47,0,IF($C$5*'Tariffs Jul2019'!AL47/'Tariffs Jul2019'!AJ47&lt;='Tariffs Jul2019'!L47,($C$5*'Tariffs Jul2019'!AL47/'Tariffs Jul2019'!AJ47-'Tariffs Jul2019'!K47)*('Tariffs Jul2019'!W47/100)*'Tariffs Jul2019'!AJ47,('Tariffs Jul2019'!L47-'Tariffs Jul2019'!K47)*('Tariffs Jul2019'!W47/100)*'Tariffs Jul2019'!AJ47))</f>
        <v>0</v>
      </c>
      <c r="M53" s="85">
        <f>IF($C$5*'Tariffs Jul2019'!AL47/'Tariffs Jul2019'!AJ47&lt;'Tariffs Jul2019'!L47,0,IF($C$5*'Tariffs Jul2019'!AL47/'Tariffs Jul2019'!AJ47&lt;='Tariffs Jul2019'!M47,($C$5*'Tariffs Jul2019'!AL47/'Tariffs Jul2019'!AJ47-'Tariffs Jul2019'!L47)*('Tariffs Jul2019'!X47/100)*'Tariffs Jul2019'!AJ47,('Tariffs Jul2019'!M47-'Tariffs Jul2019'!L47)*('Tariffs Jul2019'!X47/100)*'Tariffs Jul2019'!AJ47))</f>
        <v>0</v>
      </c>
      <c r="N53" s="85">
        <f>IF(($C$5*'Tariffs Jul2019'!AL47/'Tariffs Jul2019'!AJ47&gt;'Tariffs Jul2019'!M47),($C$5*'Tariffs Jul2019'!AL47/'Tariffs Jul2019'!AJ47-'Tariffs Jul2019'!M47)*'Tariffs Jul2019'!Y47/100*'Tariffs Jul2019'!AJ47,0)</f>
        <v>555.58061999999995</v>
      </c>
      <c r="O53" s="73">
        <f t="shared" si="0"/>
        <v>1557.2979299999997</v>
      </c>
      <c r="P53" s="498">
        <f t="shared" si="1"/>
        <v>1713.0277229999999</v>
      </c>
    </row>
    <row r="54" spans="1:148" x14ac:dyDescent="0.15">
      <c r="A54" s="47" t="str">
        <f>'Tariffs Jul2019'!F48</f>
        <v>EnergyAustralia</v>
      </c>
      <c r="B54" s="47" t="str">
        <f>'Tariffs Jul2019'!D48</f>
        <v>AGN Central 2</v>
      </c>
      <c r="C54" s="287">
        <f>'Tariffs Jul2019'!E48</f>
        <v>43647</v>
      </c>
      <c r="D54" s="85">
        <f>365*'Tariffs Jul2019'!H48/100</f>
        <v>304.41000000000003</v>
      </c>
      <c r="E54" s="85">
        <f>IF($C$5*'Tariffs Jul2019'!AK48/'Tariffs Jul2019'!AI48&gt;='Tariffs Jul2019'!J48,( 'Tariffs Jul2019'!J48*'Tariffs Jul2019'!O48/100)* 'Tariffs Jul2019'!AI48,($C$5*'Tariffs Jul2019'!AK48/'Tariffs Jul2019'!AI48*'Tariffs Jul2019'!O48/100)* 'Tariffs Jul2019'!AI48)</f>
        <v>183.81818181818181</v>
      </c>
      <c r="F54" s="85">
        <f>IF($C$5*'Tariffs Jul2019'!AK48/'Tariffs Jul2019'!AI48&lt;'Tariffs Jul2019'!J48,0,IF($C$5*'Tariffs Jul2019'!AK48/'Tariffs Jul2019'!AI48&lt;='Tariffs Jul2019'!K48,($C$5*'Tariffs Jul2019'!AK48/'Tariffs Jul2019'!AI48-'Tariffs Jul2019'!J48)*('Tariffs Jul2019'!P48/100)*'Tariffs Jul2019'!AI48,('Tariffs Jul2019'!K48-'Tariffs Jul2019'!J48)*('Tariffs Jul2019'!P48/100)*'Tariffs Jul2019'!AI48))</f>
        <v>0</v>
      </c>
      <c r="G54" s="85">
        <f>IF($C$5*'Tariffs Jul2019'!AK48/'Tariffs Jul2019'!AI48&lt;'Tariffs Jul2019'!K48,0,IF($C$5*'Tariffs Jul2019'!AK48/'Tariffs Jul2019'!AI48&lt;='Tariffs Jul2019'!L48,($C$5*'Tariffs Jul2019'!AK48/'Tariffs Jul2019'!AI48-'Tariffs Jul2019'!K48)*('Tariffs Jul2019'!Q48/100)*'Tariffs Jul2019'!AI48,('Tariffs Jul2019'!L48-'Tariffs Jul2019'!K48)*('Tariffs Jul2019'!Q48/100)*'Tariffs Jul2019'!AI48))</f>
        <v>0</v>
      </c>
      <c r="H54" s="85">
        <f>IF($C$5*'Tariffs Jul2019'!AK48/'Tariffs Jul2019'!AI48&lt;'Tariffs Jul2019'!L48,0,IF($C$5*'Tariffs Jul2019'!AK48/'Tariffs Jul2019'!AI48&lt;='Tariffs Jul2019'!M48,($C$5*'Tariffs Jul2019'!AK48/'Tariffs Jul2019'!AI48-'Tariffs Jul2019'!L48)*('Tariffs Jul2019'!R48/100)*'Tariffs Jul2019'!AI48,('Tariffs Jul2019'!M48-'Tariffs Jul2019'!L48)*('Tariffs Jul2019'!R48/100)*'Tariffs Jul2019'!AI48))</f>
        <v>0</v>
      </c>
      <c r="I54" s="85">
        <f>IF(($C$5*'Tariffs Jul2019'!AK48/'Tariffs Jul2019'!AI48&gt;'Tariffs Jul2019'!M48),($C$5*'Tariffs Jul2019'!AK48/'Tariffs Jul2019'!AI48-'Tariffs Jul2019'!M48)*'Tariffs Jul2019'!S48/100*'Tariffs Jul2019'!AI48,0)</f>
        <v>309.5021181818181</v>
      </c>
      <c r="J54" s="85">
        <f>IF($C$5*'Tariffs Jul2019'!AL48/'Tariffs Jul2019'!AJ48&gt;='Tariffs Jul2019'!J48,('Tariffs Jul2019'!J48*'Tariffs Jul2019'!U48/100)* 'Tariffs Jul2019'!AJ48,($C$5*'Tariffs Jul2019'!AL48/'Tariffs Jul2019'!AJ48*'Tariffs Jul2019'!U48/100)* 'Tariffs Jul2019'!AJ48)</f>
        <v>367.63636363636363</v>
      </c>
      <c r="K54" s="85">
        <f>IF($C$5*'Tariffs Jul2019'!AL48/'Tariffs Jul2019'!AJ48&lt;'Tariffs Jul2019'!J48,0,IF($C$5*'Tariffs Jul2019'!AL48/'Tariffs Jul2019'!AJ48&lt;='Tariffs Jul2019'!K48,($C$5*'Tariffs Jul2019'!AL48/'Tariffs Jul2019'!AJ48-'Tariffs Jul2019'!J48)*('Tariffs Jul2019'!V48/100)*'Tariffs Jul2019'!AJ48,('Tariffs Jul2019'!K48-'Tariffs Jul2019'!J48)*('Tariffs Jul2019'!V48/100)*'Tariffs Jul2019'!AJ48))</f>
        <v>0</v>
      </c>
      <c r="L54" s="85">
        <f>IF($C$5*'Tariffs Jul2019'!AL48/'Tariffs Jul2019'!AJ48&lt;'Tariffs Jul2019'!K48,0,IF($C$5*'Tariffs Jul2019'!AL48/'Tariffs Jul2019'!AJ48&lt;='Tariffs Jul2019'!L48,($C$5*'Tariffs Jul2019'!AL48/'Tariffs Jul2019'!AJ48-'Tariffs Jul2019'!K48)*('Tariffs Jul2019'!W48/100)*'Tariffs Jul2019'!AJ48,('Tariffs Jul2019'!L48-'Tariffs Jul2019'!K48)*('Tariffs Jul2019'!W48/100)*'Tariffs Jul2019'!AJ48))</f>
        <v>0</v>
      </c>
      <c r="M54" s="85">
        <f>IF($C$5*'Tariffs Jul2019'!AL48/'Tariffs Jul2019'!AJ48&lt;'Tariffs Jul2019'!L48,0,IF($C$5*'Tariffs Jul2019'!AL48/'Tariffs Jul2019'!AJ48&lt;='Tariffs Jul2019'!M48,($C$5*'Tariffs Jul2019'!AL48/'Tariffs Jul2019'!AJ48-'Tariffs Jul2019'!L48)*('Tariffs Jul2019'!X48/100)*'Tariffs Jul2019'!AJ48,('Tariffs Jul2019'!M48-'Tariffs Jul2019'!L48)*('Tariffs Jul2019'!X48/100)*'Tariffs Jul2019'!AJ48))</f>
        <v>0</v>
      </c>
      <c r="N54" s="85">
        <f>IF(($C$5*'Tariffs Jul2019'!AL48/'Tariffs Jul2019'!AJ48&gt;'Tariffs Jul2019'!M48),($C$5*'Tariffs Jul2019'!AL48/'Tariffs Jul2019'!AJ48-'Tariffs Jul2019'!M48)*'Tariffs Jul2019'!Y48/100*'Tariffs Jul2019'!AJ48,0)</f>
        <v>619.00423636363621</v>
      </c>
      <c r="O54" s="73">
        <f t="shared" si="0"/>
        <v>1784.3708999999999</v>
      </c>
      <c r="P54" s="498">
        <f t="shared" si="1"/>
        <v>1962.80799</v>
      </c>
    </row>
    <row r="55" spans="1:148" x14ac:dyDescent="0.15">
      <c r="A55" s="47" t="str">
        <f>'Tariffs Jul2019'!F49</f>
        <v>Lumo Energy</v>
      </c>
      <c r="B55" s="47" t="str">
        <f>'Tariffs Jul2019'!D49</f>
        <v>AGN Central 2</v>
      </c>
      <c r="C55" s="287">
        <f>'Tariffs Jul2019'!E49</f>
        <v>43497</v>
      </c>
      <c r="D55" s="85">
        <f>365*'Tariffs Jul2019'!H49/100</f>
        <v>245.28</v>
      </c>
      <c r="E55" s="85">
        <f>IF($C$5*'Tariffs Jul2019'!AK49/'Tariffs Jul2019'!AI49&gt;='Tariffs Jul2019'!J49,( 'Tariffs Jul2019'!J49*'Tariffs Jul2019'!O49/100)* 'Tariffs Jul2019'!AI49,($C$5*'Tariffs Jul2019'!AK49/'Tariffs Jul2019'!AI49*'Tariffs Jul2019'!O49/100)* 'Tariffs Jul2019'!AI49)</f>
        <v>97.055000000000007</v>
      </c>
      <c r="F55" s="85">
        <f>IF($C$5*'Tariffs Jul2019'!AK49/'Tariffs Jul2019'!AI49&lt;'Tariffs Jul2019'!J49,0,IF($C$5*'Tariffs Jul2019'!AK49/'Tariffs Jul2019'!AI49&lt;='Tariffs Jul2019'!K49,($C$5*'Tariffs Jul2019'!AK49/'Tariffs Jul2019'!AI49-'Tariffs Jul2019'!J49)*('Tariffs Jul2019'!P49/100)*'Tariffs Jul2019'!AI49,('Tariffs Jul2019'!K49-'Tariffs Jul2019'!J49)*('Tariffs Jul2019'!P49/100)*'Tariffs Jul2019'!AI49))</f>
        <v>66.123999999999995</v>
      </c>
      <c r="G55" s="85">
        <f>IF($C$5*'Tariffs Jul2019'!AK49/'Tariffs Jul2019'!AI49&lt;'Tariffs Jul2019'!K49,0,IF($C$5*'Tariffs Jul2019'!AK49/'Tariffs Jul2019'!AI49&lt;='Tariffs Jul2019'!L49,($C$5*'Tariffs Jul2019'!AK49/'Tariffs Jul2019'!AI49-'Tariffs Jul2019'!K49)*('Tariffs Jul2019'!Q49/100)*'Tariffs Jul2019'!AI49,('Tariffs Jul2019'!L49-'Tariffs Jul2019'!K49)*('Tariffs Jul2019'!Q49/100)*'Tariffs Jul2019'!AI49))</f>
        <v>0</v>
      </c>
      <c r="H55" s="85">
        <f>IF($C$5*'Tariffs Jul2019'!AK49/'Tariffs Jul2019'!AI49&lt;'Tariffs Jul2019'!L49,0,IF($C$5*'Tariffs Jul2019'!AK49/'Tariffs Jul2019'!AI49&lt;='Tariffs Jul2019'!M49,($C$5*'Tariffs Jul2019'!AK49/'Tariffs Jul2019'!AI49-'Tariffs Jul2019'!L49)*('Tariffs Jul2019'!R49/100)*'Tariffs Jul2019'!AI49,('Tariffs Jul2019'!M49-'Tariffs Jul2019'!L49)*('Tariffs Jul2019'!R49/100)*'Tariffs Jul2019'!AI49))</f>
        <v>0</v>
      </c>
      <c r="I55" s="85">
        <f>IF(($C$5*'Tariffs Jul2019'!AK49/'Tariffs Jul2019'!AI49&gt;'Tariffs Jul2019'!M49),($C$5*'Tariffs Jul2019'!AK49/'Tariffs Jul2019'!AI49-'Tariffs Jul2019'!M49)*'Tariffs Jul2019'!S49/100*'Tariffs Jul2019'!AI49,0)</f>
        <v>304.45736999999991</v>
      </c>
      <c r="J55" s="85">
        <f>IF($C$5*'Tariffs Jul2019'!AL49/'Tariffs Jul2019'!AJ49&gt;='Tariffs Jul2019'!J49,('Tariffs Jul2019'!J49*'Tariffs Jul2019'!U49/100)* 'Tariffs Jul2019'!AJ49,($C$5*'Tariffs Jul2019'!AL49/'Tariffs Jul2019'!AJ49*'Tariffs Jul2019'!U49/100)* 'Tariffs Jul2019'!AJ49)</f>
        <v>194.11</v>
      </c>
      <c r="K55" s="85">
        <f>IF($C$5*'Tariffs Jul2019'!AL49/'Tariffs Jul2019'!AJ49&lt;'Tariffs Jul2019'!J49,0,IF($C$5*'Tariffs Jul2019'!AL49/'Tariffs Jul2019'!AJ49&lt;='Tariffs Jul2019'!K49,($C$5*'Tariffs Jul2019'!AL49/'Tariffs Jul2019'!AJ49-'Tariffs Jul2019'!J49)*('Tariffs Jul2019'!V49/100)*'Tariffs Jul2019'!AJ49,('Tariffs Jul2019'!K49-'Tariffs Jul2019'!J49)*('Tariffs Jul2019'!V49/100)*'Tariffs Jul2019'!AJ49))</f>
        <v>132.24799999999999</v>
      </c>
      <c r="L55" s="85">
        <f>IF($C$5*'Tariffs Jul2019'!AL49/'Tariffs Jul2019'!AJ49&lt;'Tariffs Jul2019'!K49,0,IF($C$5*'Tariffs Jul2019'!AL49/'Tariffs Jul2019'!AJ49&lt;='Tariffs Jul2019'!L49,($C$5*'Tariffs Jul2019'!AL49/'Tariffs Jul2019'!AJ49-'Tariffs Jul2019'!K49)*('Tariffs Jul2019'!W49/100)*'Tariffs Jul2019'!AJ49,('Tariffs Jul2019'!L49-'Tariffs Jul2019'!K49)*('Tariffs Jul2019'!W49/100)*'Tariffs Jul2019'!AJ49))</f>
        <v>0</v>
      </c>
      <c r="M55" s="85">
        <f>IF($C$5*'Tariffs Jul2019'!AL49/'Tariffs Jul2019'!AJ49&lt;'Tariffs Jul2019'!L49,0,IF($C$5*'Tariffs Jul2019'!AL49/'Tariffs Jul2019'!AJ49&lt;='Tariffs Jul2019'!M49,($C$5*'Tariffs Jul2019'!AL49/'Tariffs Jul2019'!AJ49-'Tariffs Jul2019'!L49)*('Tariffs Jul2019'!X49/100)*'Tariffs Jul2019'!AJ49,('Tariffs Jul2019'!M49-'Tariffs Jul2019'!L49)*('Tariffs Jul2019'!X49/100)*'Tariffs Jul2019'!AJ49))</f>
        <v>0</v>
      </c>
      <c r="N55" s="85">
        <f>IF(($C$5*'Tariffs Jul2019'!AL49/'Tariffs Jul2019'!AJ49&gt;'Tariffs Jul2019'!M49),($C$5*'Tariffs Jul2019'!AL49/'Tariffs Jul2019'!AJ49-'Tariffs Jul2019'!M49)*'Tariffs Jul2019'!Y49/100*'Tariffs Jul2019'!AJ49,0)</f>
        <v>608.91473999999982</v>
      </c>
      <c r="O55" s="73">
        <f t="shared" si="0"/>
        <v>1648.1891099999998</v>
      </c>
      <c r="P55" s="498">
        <f t="shared" si="1"/>
        <v>1813.0080209999999</v>
      </c>
    </row>
    <row r="56" spans="1:148" x14ac:dyDescent="0.15">
      <c r="A56" s="47" t="str">
        <f>'Tariffs Jul2019'!F50</f>
        <v>Momentum Energy</v>
      </c>
      <c r="B56" s="47" t="str">
        <f>'Tariffs Jul2019'!D50</f>
        <v>AGN Central 2</v>
      </c>
      <c r="C56" s="287">
        <f>'Tariffs Jul2019'!E50</f>
        <v>43647</v>
      </c>
      <c r="D56" s="85">
        <f>365*'Tariffs Jul2019'!H50/100</f>
        <v>296.92749999999995</v>
      </c>
      <c r="E56" s="85">
        <f>IF($C$5*'Tariffs Jul2019'!AK50/'Tariffs Jul2019'!AI50&gt;='Tariffs Jul2019'!J50,( 'Tariffs Jul2019'!J50*'Tariffs Jul2019'!O50/100)* 'Tariffs Jul2019'!AI50,($C$5*'Tariffs Jul2019'!AK50/'Tariffs Jul2019'!AI50*'Tariffs Jul2019'!O50/100)* 'Tariffs Jul2019'!AI50)</f>
        <v>111.20199999999998</v>
      </c>
      <c r="F56" s="85">
        <f>IF($C$5*'Tariffs Jul2019'!AK50/'Tariffs Jul2019'!AI50&lt;'Tariffs Jul2019'!J50,0,IF($C$5*'Tariffs Jul2019'!AK50/'Tariffs Jul2019'!AI50&lt;='Tariffs Jul2019'!K50,($C$5*'Tariffs Jul2019'!AK50/'Tariffs Jul2019'!AI50-'Tariffs Jul2019'!J50)*('Tariffs Jul2019'!P50/100)*'Tariffs Jul2019'!AI50,('Tariffs Jul2019'!K50-'Tariffs Jul2019'!J50)*('Tariffs Jul2019'!P50/100)*'Tariffs Jul2019'!AI50))</f>
        <v>77.777000000000001</v>
      </c>
      <c r="G56" s="85">
        <f>IF($C$5*'Tariffs Jul2019'!AK50/'Tariffs Jul2019'!AI50&lt;'Tariffs Jul2019'!K50,0,IF($C$5*'Tariffs Jul2019'!AK50/'Tariffs Jul2019'!AI50&lt;='Tariffs Jul2019'!L50,($C$5*'Tariffs Jul2019'!AK50/'Tariffs Jul2019'!AI50-'Tariffs Jul2019'!K50)*('Tariffs Jul2019'!Q50/100)*'Tariffs Jul2019'!AI50,('Tariffs Jul2019'!L50-'Tariffs Jul2019'!K50)*('Tariffs Jul2019'!Q50/100)*'Tariffs Jul2019'!AI50))</f>
        <v>0</v>
      </c>
      <c r="H56" s="85">
        <f>IF($C$5*'Tariffs Jul2019'!AK50/'Tariffs Jul2019'!AI50&lt;'Tariffs Jul2019'!L50,0,IF($C$5*'Tariffs Jul2019'!AK50/'Tariffs Jul2019'!AI50&lt;='Tariffs Jul2019'!M50,($C$5*'Tariffs Jul2019'!AK50/'Tariffs Jul2019'!AI50-'Tariffs Jul2019'!L50)*('Tariffs Jul2019'!R50/100)*'Tariffs Jul2019'!AI50,('Tariffs Jul2019'!M50-'Tariffs Jul2019'!L50)*('Tariffs Jul2019'!R50/100)*'Tariffs Jul2019'!AI50))</f>
        <v>0</v>
      </c>
      <c r="I56" s="85">
        <f>IF(($C$5*'Tariffs Jul2019'!AK50/'Tariffs Jul2019'!AI50&gt;'Tariffs Jul2019'!M50),($C$5*'Tariffs Jul2019'!AK50/'Tariffs Jul2019'!AI50-'Tariffs Jul2019'!M50)*'Tariffs Jul2019'!S50/100*'Tariffs Jul2019'!AI50,0)</f>
        <v>374.94749999999993</v>
      </c>
      <c r="J56" s="85">
        <f>IF($C$5*'Tariffs Jul2019'!AL50/'Tariffs Jul2019'!AJ50&gt;='Tariffs Jul2019'!J50,('Tariffs Jul2019'!J50*'Tariffs Jul2019'!U50/100)* 'Tariffs Jul2019'!AJ50,($C$5*'Tariffs Jul2019'!AL50/'Tariffs Jul2019'!AJ50*'Tariffs Jul2019'!U50/100)* 'Tariffs Jul2019'!AJ50)</f>
        <v>202.00599999999997</v>
      </c>
      <c r="K56" s="85">
        <f>IF($C$5*'Tariffs Jul2019'!AL50/'Tariffs Jul2019'!AJ50&lt;'Tariffs Jul2019'!J50,0,IF($C$5*'Tariffs Jul2019'!AL50/'Tariffs Jul2019'!AJ50&lt;='Tariffs Jul2019'!K50,($C$5*'Tariffs Jul2019'!AL50/'Tariffs Jul2019'!AJ50-'Tariffs Jul2019'!J50)*('Tariffs Jul2019'!V50/100)*'Tariffs Jul2019'!AJ50,('Tariffs Jul2019'!K50-'Tariffs Jul2019'!J50)*('Tariffs Jul2019'!V50/100)*'Tariffs Jul2019'!AJ50))</f>
        <v>140.37799999999999</v>
      </c>
      <c r="L56" s="85">
        <f>IF($C$5*'Tariffs Jul2019'!AL50/'Tariffs Jul2019'!AJ50&lt;'Tariffs Jul2019'!K50,0,IF($C$5*'Tariffs Jul2019'!AL50/'Tariffs Jul2019'!AJ50&lt;='Tariffs Jul2019'!L50,($C$5*'Tariffs Jul2019'!AL50/'Tariffs Jul2019'!AJ50-'Tariffs Jul2019'!K50)*('Tariffs Jul2019'!W50/100)*'Tariffs Jul2019'!AJ50,('Tariffs Jul2019'!L50-'Tariffs Jul2019'!K50)*('Tariffs Jul2019'!W50/100)*'Tariffs Jul2019'!AJ50))</f>
        <v>0</v>
      </c>
      <c r="M56" s="85">
        <f>IF($C$5*'Tariffs Jul2019'!AL50/'Tariffs Jul2019'!AJ50&lt;'Tariffs Jul2019'!L50,0,IF($C$5*'Tariffs Jul2019'!AL50/'Tariffs Jul2019'!AJ50&lt;='Tariffs Jul2019'!M50,($C$5*'Tariffs Jul2019'!AL50/'Tariffs Jul2019'!AJ50-'Tariffs Jul2019'!L50)*('Tariffs Jul2019'!X50/100)*'Tariffs Jul2019'!AJ50,('Tariffs Jul2019'!M50-'Tariffs Jul2019'!L50)*('Tariffs Jul2019'!X50/100)*'Tariffs Jul2019'!AJ50))</f>
        <v>0</v>
      </c>
      <c r="N56" s="85">
        <f>IF(($C$5*'Tariffs Jul2019'!AL50/'Tariffs Jul2019'!AJ50&gt;'Tariffs Jul2019'!M50),($C$5*'Tariffs Jul2019'!AL50/'Tariffs Jul2019'!AJ50-'Tariffs Jul2019'!M50)*'Tariffs Jul2019'!Y50/100*'Tariffs Jul2019'!AJ50,0)</f>
        <v>674.90549999999985</v>
      </c>
      <c r="O56" s="73">
        <f t="shared" si="0"/>
        <v>1878.1434999999994</v>
      </c>
      <c r="P56" s="498">
        <f t="shared" si="1"/>
        <v>2065.9578499999998</v>
      </c>
    </row>
    <row r="57" spans="1:148" x14ac:dyDescent="0.15">
      <c r="A57" s="47" t="str">
        <f>'Tariffs Jul2019'!F51</f>
        <v>Origin Energy</v>
      </c>
      <c r="B57" s="47" t="str">
        <f>'Tariffs Jul2019'!D51</f>
        <v>AGN Central 2</v>
      </c>
      <c r="C57" s="287">
        <f>'Tariffs Jul2019'!E51</f>
        <v>43647</v>
      </c>
      <c r="D57" s="85">
        <f>365*'Tariffs Jul2019'!H51/100</f>
        <v>251.85</v>
      </c>
      <c r="E57" s="85">
        <f>IF($C$5*'Tariffs Jul2019'!AK51/'Tariffs Jul2019'!AI51&gt;='Tariffs Jul2019'!J51,( 'Tariffs Jul2019'!J51*'Tariffs Jul2019'!O51/100)* 'Tariffs Jul2019'!AI51,($C$5*'Tariffs Jul2019'!AK51/'Tariffs Jul2019'!AI51*'Tariffs Jul2019'!O51/100)* 'Tariffs Jul2019'!AI51)</f>
        <v>264.00000000000006</v>
      </c>
      <c r="F57" s="85">
        <f>IF($C$5*'Tariffs Jul2019'!AK51/'Tariffs Jul2019'!AI51&lt;'Tariffs Jul2019'!J51,0,IF($C$5*'Tariffs Jul2019'!AK51/'Tariffs Jul2019'!AI51&lt;='Tariffs Jul2019'!K51,($C$5*'Tariffs Jul2019'!AK51/'Tariffs Jul2019'!AI51-'Tariffs Jul2019'!J51)*('Tariffs Jul2019'!P51/100)*'Tariffs Jul2019'!AI51,('Tariffs Jul2019'!K51-'Tariffs Jul2019'!J51)*('Tariffs Jul2019'!P51/100)*'Tariffs Jul2019'!AI51))</f>
        <v>188.95589999999996</v>
      </c>
      <c r="G57" s="85">
        <f>IF($C$5*'Tariffs Jul2019'!AK51/'Tariffs Jul2019'!AI51&lt;'Tariffs Jul2019'!K51,0,IF($C$5*'Tariffs Jul2019'!AK51/'Tariffs Jul2019'!AI51&lt;='Tariffs Jul2019'!L51,($C$5*'Tariffs Jul2019'!AK51/'Tariffs Jul2019'!AI51-'Tariffs Jul2019'!K51)*('Tariffs Jul2019'!Q51/100)*'Tariffs Jul2019'!AI51,('Tariffs Jul2019'!L51-'Tariffs Jul2019'!K51)*('Tariffs Jul2019'!Q51/100)*'Tariffs Jul2019'!AI51))</f>
        <v>0</v>
      </c>
      <c r="H57" s="85">
        <f>IF($C$5*'Tariffs Jul2019'!AK51/'Tariffs Jul2019'!AI51&lt;'Tariffs Jul2019'!L51,0,IF($C$5*'Tariffs Jul2019'!AK51/'Tariffs Jul2019'!AI51&lt;='Tariffs Jul2019'!M51,($C$5*'Tariffs Jul2019'!AK51/'Tariffs Jul2019'!AI51-'Tariffs Jul2019'!L51)*('Tariffs Jul2019'!R51/100)*'Tariffs Jul2019'!AI51,('Tariffs Jul2019'!M51-'Tariffs Jul2019'!L51)*('Tariffs Jul2019'!R51/100)*'Tariffs Jul2019'!AI51))</f>
        <v>0</v>
      </c>
      <c r="I57" s="85">
        <f>IF(($C$5*'Tariffs Jul2019'!AK51/'Tariffs Jul2019'!AI51&gt;'Tariffs Jul2019'!M51),($C$5*'Tariffs Jul2019'!AK51/'Tariffs Jul2019'!AI51-'Tariffs Jul2019'!M51)*'Tariffs Jul2019'!S51/100*'Tariffs Jul2019'!AI51,0)</f>
        <v>0</v>
      </c>
      <c r="J57" s="85">
        <f>IF($C$5*'Tariffs Jul2019'!AL51/'Tariffs Jul2019'!AJ51&gt;='Tariffs Jul2019'!J51,('Tariffs Jul2019'!J51*'Tariffs Jul2019'!U51/100)* 'Tariffs Jul2019'!AJ51,($C$5*'Tariffs Jul2019'!AL51/'Tariffs Jul2019'!AJ51*'Tariffs Jul2019'!U51/100)* 'Tariffs Jul2019'!AJ51)</f>
        <v>528.00000000000011</v>
      </c>
      <c r="K57" s="85">
        <f>IF($C$5*'Tariffs Jul2019'!AL51/'Tariffs Jul2019'!AJ51&lt;'Tariffs Jul2019'!J51,0,IF($C$5*'Tariffs Jul2019'!AL51/'Tariffs Jul2019'!AJ51&lt;='Tariffs Jul2019'!K51,($C$5*'Tariffs Jul2019'!AL51/'Tariffs Jul2019'!AJ51-'Tariffs Jul2019'!J51)*('Tariffs Jul2019'!V51/100)*'Tariffs Jul2019'!AJ51,('Tariffs Jul2019'!K51-'Tariffs Jul2019'!J51)*('Tariffs Jul2019'!V51/100)*'Tariffs Jul2019'!AJ51))</f>
        <v>377.91179999999991</v>
      </c>
      <c r="L57" s="85">
        <f>IF($C$5*'Tariffs Jul2019'!AL51/'Tariffs Jul2019'!AJ51&lt;'Tariffs Jul2019'!K51,0,IF($C$5*'Tariffs Jul2019'!AL51/'Tariffs Jul2019'!AJ51&lt;='Tariffs Jul2019'!L51,($C$5*'Tariffs Jul2019'!AL51/'Tariffs Jul2019'!AJ51-'Tariffs Jul2019'!K51)*('Tariffs Jul2019'!W51/100)*'Tariffs Jul2019'!AJ51,('Tariffs Jul2019'!L51-'Tariffs Jul2019'!K51)*('Tariffs Jul2019'!W51/100)*'Tariffs Jul2019'!AJ51))</f>
        <v>0</v>
      </c>
      <c r="M57" s="85">
        <f>IF($C$5*'Tariffs Jul2019'!AL51/'Tariffs Jul2019'!AJ51&lt;'Tariffs Jul2019'!L51,0,IF($C$5*'Tariffs Jul2019'!AL51/'Tariffs Jul2019'!AJ51&lt;='Tariffs Jul2019'!M51,($C$5*'Tariffs Jul2019'!AL51/'Tariffs Jul2019'!AJ51-'Tariffs Jul2019'!L51)*('Tariffs Jul2019'!X51/100)*'Tariffs Jul2019'!AJ51,('Tariffs Jul2019'!M51-'Tariffs Jul2019'!L51)*('Tariffs Jul2019'!X51/100)*'Tariffs Jul2019'!AJ51))</f>
        <v>0</v>
      </c>
      <c r="N57" s="85">
        <f>IF(($C$5*'Tariffs Jul2019'!AL51/'Tariffs Jul2019'!AJ51&gt;'Tariffs Jul2019'!M51),($C$5*'Tariffs Jul2019'!AL51/'Tariffs Jul2019'!AJ51-'Tariffs Jul2019'!M51)*'Tariffs Jul2019'!Y51/100*'Tariffs Jul2019'!AJ51,0)</f>
        <v>0</v>
      </c>
      <c r="O57" s="73">
        <f t="shared" si="0"/>
        <v>1610.7176999999999</v>
      </c>
      <c r="P57" s="498">
        <f t="shared" si="1"/>
        <v>1771.7894700000002</v>
      </c>
    </row>
    <row r="58" spans="1:148" x14ac:dyDescent="0.15">
      <c r="A58" s="47" t="str">
        <f>'Tariffs Jul2019'!F52</f>
        <v>Red Energy</v>
      </c>
      <c r="B58" s="47" t="str">
        <f>'Tariffs Jul2019'!D52</f>
        <v>AGN Central 2</v>
      </c>
      <c r="C58" s="287">
        <f>'Tariffs Jul2019'!E52</f>
        <v>43497</v>
      </c>
      <c r="D58" s="85">
        <f>365*'Tariffs Jul2019'!H52/100</f>
        <v>308.42500000000001</v>
      </c>
      <c r="E58" s="85">
        <f>IF($C$5*'Tariffs Jul2019'!AK52/'Tariffs Jul2019'!AI52&gt;='Tariffs Jul2019'!J52,( 'Tariffs Jul2019'!J52*'Tariffs Jul2019'!O52/100)* 'Tariffs Jul2019'!AI52,($C$5*'Tariffs Jul2019'!AK52/'Tariffs Jul2019'!AI52*'Tariffs Jul2019'!O52/100)* 'Tariffs Jul2019'!AI52)</f>
        <v>172.2</v>
      </c>
      <c r="F58" s="85">
        <f>IF($C$5*'Tariffs Jul2019'!AK52/'Tariffs Jul2019'!AI52&lt;'Tariffs Jul2019'!J52,0,IF($C$5*'Tariffs Jul2019'!AK52/'Tariffs Jul2019'!AI52&lt;='Tariffs Jul2019'!K52,($C$5*'Tariffs Jul2019'!AK52/'Tariffs Jul2019'!AI52-'Tariffs Jul2019'!J52)*('Tariffs Jul2019'!P52/100)*'Tariffs Jul2019'!AI52,('Tariffs Jul2019'!K52-'Tariffs Jul2019'!J52)*('Tariffs Jul2019'!P52/100)*'Tariffs Jul2019'!AI52))</f>
        <v>0</v>
      </c>
      <c r="G58" s="85">
        <f>IF($C$5*'Tariffs Jul2019'!AK52/'Tariffs Jul2019'!AI52&lt;'Tariffs Jul2019'!K52,0,IF($C$5*'Tariffs Jul2019'!AK52/'Tariffs Jul2019'!AI52&lt;='Tariffs Jul2019'!L52,($C$5*'Tariffs Jul2019'!AK52/'Tariffs Jul2019'!AI52-'Tariffs Jul2019'!K52)*('Tariffs Jul2019'!Q52/100)*'Tariffs Jul2019'!AI52,('Tariffs Jul2019'!L52-'Tariffs Jul2019'!K52)*('Tariffs Jul2019'!Q52/100)*'Tariffs Jul2019'!AI52))</f>
        <v>0</v>
      </c>
      <c r="H58" s="85">
        <f>IF($C$5*'Tariffs Jul2019'!AK52/'Tariffs Jul2019'!AI52&lt;'Tariffs Jul2019'!L52,0,IF($C$5*'Tariffs Jul2019'!AK52/'Tariffs Jul2019'!AI52&lt;='Tariffs Jul2019'!M52,($C$5*'Tariffs Jul2019'!AK52/'Tariffs Jul2019'!AI52-'Tariffs Jul2019'!L52)*('Tariffs Jul2019'!R52/100)*'Tariffs Jul2019'!AI52,('Tariffs Jul2019'!M52-'Tariffs Jul2019'!L52)*('Tariffs Jul2019'!R52/100)*'Tariffs Jul2019'!AI52))</f>
        <v>0</v>
      </c>
      <c r="I58" s="85">
        <f>IF(($C$5*'Tariffs Jul2019'!AK52/'Tariffs Jul2019'!AI52&gt;'Tariffs Jul2019'!M52),($C$5*'Tariffs Jul2019'!AK52/'Tariffs Jul2019'!AI52-'Tariffs Jul2019'!M52)*'Tariffs Jul2019'!S52/100*'Tariffs Jul2019'!AI52,0)</f>
        <v>296.95841999999999</v>
      </c>
      <c r="J58" s="85">
        <f>IF($C$5*'Tariffs Jul2019'!AL52/'Tariffs Jul2019'!AJ52&gt;='Tariffs Jul2019'!J52,('Tariffs Jul2019'!J52*'Tariffs Jul2019'!U52/100)* 'Tariffs Jul2019'!AJ52,($C$5*'Tariffs Jul2019'!AL52/'Tariffs Jul2019'!AJ52*'Tariffs Jul2019'!U52/100)* 'Tariffs Jul2019'!AJ52)</f>
        <v>238.8</v>
      </c>
      <c r="K58" s="85">
        <f>IF($C$5*'Tariffs Jul2019'!AL52/'Tariffs Jul2019'!AJ52&lt;'Tariffs Jul2019'!J52,0,IF($C$5*'Tariffs Jul2019'!AL52/'Tariffs Jul2019'!AJ52&lt;='Tariffs Jul2019'!K52,($C$5*'Tariffs Jul2019'!AL52/'Tariffs Jul2019'!AJ52-'Tariffs Jul2019'!J52)*('Tariffs Jul2019'!V52/100)*'Tariffs Jul2019'!AJ52,('Tariffs Jul2019'!K52-'Tariffs Jul2019'!J52)*('Tariffs Jul2019'!V52/100)*'Tariffs Jul2019'!AJ52))</f>
        <v>0</v>
      </c>
      <c r="L58" s="85">
        <f>IF($C$5*'Tariffs Jul2019'!AL52/'Tariffs Jul2019'!AJ52&lt;'Tariffs Jul2019'!K52,0,IF($C$5*'Tariffs Jul2019'!AL52/'Tariffs Jul2019'!AJ52&lt;='Tariffs Jul2019'!L52,($C$5*'Tariffs Jul2019'!AL52/'Tariffs Jul2019'!AJ52-'Tariffs Jul2019'!K52)*('Tariffs Jul2019'!W52/100)*'Tariffs Jul2019'!AJ52,('Tariffs Jul2019'!L52-'Tariffs Jul2019'!K52)*('Tariffs Jul2019'!W52/100)*'Tariffs Jul2019'!AJ52))</f>
        <v>0</v>
      </c>
      <c r="M58" s="85">
        <f>IF($C$5*'Tariffs Jul2019'!AL52/'Tariffs Jul2019'!AJ52&lt;'Tariffs Jul2019'!L52,0,IF($C$5*'Tariffs Jul2019'!AL52/'Tariffs Jul2019'!AJ52&lt;='Tariffs Jul2019'!M52,($C$5*'Tariffs Jul2019'!AL52/'Tariffs Jul2019'!AJ52-'Tariffs Jul2019'!L52)*('Tariffs Jul2019'!X52/100)*'Tariffs Jul2019'!AJ52,('Tariffs Jul2019'!M52-'Tariffs Jul2019'!L52)*('Tariffs Jul2019'!X52/100)*'Tariffs Jul2019'!AJ52))</f>
        <v>0</v>
      </c>
      <c r="N58" s="85">
        <f>IF(($C$5*'Tariffs Jul2019'!AL52/'Tariffs Jul2019'!AJ52&gt;'Tariffs Jul2019'!M52),($C$5*'Tariffs Jul2019'!AL52/'Tariffs Jul2019'!AJ52-'Tariffs Jul2019'!M52)*'Tariffs Jul2019'!Y52/100*'Tariffs Jul2019'!AJ52,0)</f>
        <v>545.92355999999995</v>
      </c>
      <c r="O58" s="73">
        <f t="shared" si="0"/>
        <v>1562.3069799999998</v>
      </c>
      <c r="P58" s="498">
        <f t="shared" si="1"/>
        <v>1718.5376779999999</v>
      </c>
    </row>
    <row r="59" spans="1:148" s="429" customFormat="1" ht="14" thickBot="1" x14ac:dyDescent="0.2">
      <c r="A59" s="47" t="str">
        <f>'Tariffs Jul2019'!F53</f>
        <v>Simply Energy</v>
      </c>
      <c r="B59" s="47" t="str">
        <f>'Tariffs Jul2019'!D53</f>
        <v>AGN Central 2</v>
      </c>
      <c r="C59" s="287">
        <f>'Tariffs Jul2019'!E53</f>
        <v>43647</v>
      </c>
      <c r="D59" s="85">
        <f>365*'Tariffs Jul2019'!H53/100</f>
        <v>259.55150000000003</v>
      </c>
      <c r="E59" s="85">
        <f>IF($C$5*'Tariffs Jul2019'!AK53/'Tariffs Jul2019'!AI53&gt;='Tariffs Jul2019'!J53,( 'Tariffs Jul2019'!J53*'Tariffs Jul2019'!O53/100)* 'Tariffs Jul2019'!AI53,($C$5*'Tariffs Jul2019'!AK53/'Tariffs Jul2019'!AI53*'Tariffs Jul2019'!O53/100)* 'Tariffs Jul2019'!AI53)</f>
        <v>102.319</v>
      </c>
      <c r="F59" s="85">
        <f>IF($C$5*'Tariffs Jul2019'!AK53/'Tariffs Jul2019'!AI53&lt;'Tariffs Jul2019'!J53,0,IF($C$5*'Tariffs Jul2019'!AK53/'Tariffs Jul2019'!AI53&lt;='Tariffs Jul2019'!K53,($C$5*'Tariffs Jul2019'!AK53/'Tariffs Jul2019'!AI53-'Tariffs Jul2019'!J53)*('Tariffs Jul2019'!P53/100)*'Tariffs Jul2019'!AI53,('Tariffs Jul2019'!K53-'Tariffs Jul2019'!J53)*('Tariffs Jul2019'!P53/100)*'Tariffs Jul2019'!AI53))</f>
        <v>71.00200000000001</v>
      </c>
      <c r="G59" s="85">
        <f>IF($C$5*'Tariffs Jul2019'!AK53/'Tariffs Jul2019'!AI53&lt;'Tariffs Jul2019'!K53,0,IF($C$5*'Tariffs Jul2019'!AK53/'Tariffs Jul2019'!AI53&lt;='Tariffs Jul2019'!L53,($C$5*'Tariffs Jul2019'!AK53/'Tariffs Jul2019'!AI53-'Tariffs Jul2019'!K53)*('Tariffs Jul2019'!Q53/100)*'Tariffs Jul2019'!AI53,('Tariffs Jul2019'!L53-'Tariffs Jul2019'!K53)*('Tariffs Jul2019'!Q53/100)*'Tariffs Jul2019'!AI53))</f>
        <v>0</v>
      </c>
      <c r="H59" s="85">
        <f>IF($C$5*'Tariffs Jul2019'!AK53/'Tariffs Jul2019'!AI53&lt;'Tariffs Jul2019'!L53,0,IF($C$5*'Tariffs Jul2019'!AK53/'Tariffs Jul2019'!AI53&lt;='Tariffs Jul2019'!M53,($C$5*'Tariffs Jul2019'!AK53/'Tariffs Jul2019'!AI53-'Tariffs Jul2019'!L53)*('Tariffs Jul2019'!R53/100)*'Tariffs Jul2019'!AI53,('Tariffs Jul2019'!M53-'Tariffs Jul2019'!L53)*('Tariffs Jul2019'!R53/100)*'Tariffs Jul2019'!AI53))</f>
        <v>0</v>
      </c>
      <c r="I59" s="85">
        <f>IF(($C$5*'Tariffs Jul2019'!AK53/'Tariffs Jul2019'!AI53&gt;'Tariffs Jul2019'!M53),($C$5*'Tariffs Jul2019'!AK53/'Tariffs Jul2019'!AI53-'Tariffs Jul2019'!M53)*'Tariffs Jul2019'!S53/100*'Tariffs Jul2019'!AI53,0)</f>
        <v>328.45400999999998</v>
      </c>
      <c r="J59" s="85">
        <f>IF($C$5*'Tariffs Jul2019'!AL53/'Tariffs Jul2019'!AJ53&gt;='Tariffs Jul2019'!J53,('Tariffs Jul2019'!J53*'Tariffs Jul2019'!U53/100)* 'Tariffs Jul2019'!AJ53,($C$5*'Tariffs Jul2019'!AL53/'Tariffs Jul2019'!AJ53*'Tariffs Jul2019'!U53/100)* 'Tariffs Jul2019'!AJ53)</f>
        <v>204.63800000000001</v>
      </c>
      <c r="K59" s="85">
        <f>IF($C$5*'Tariffs Jul2019'!AL53/'Tariffs Jul2019'!AJ53&lt;'Tariffs Jul2019'!J53,0,IF($C$5*'Tariffs Jul2019'!AL53/'Tariffs Jul2019'!AJ53&lt;='Tariffs Jul2019'!K53,($C$5*'Tariffs Jul2019'!AL53/'Tariffs Jul2019'!AJ53-'Tariffs Jul2019'!J53)*('Tariffs Jul2019'!V53/100)*'Tariffs Jul2019'!AJ53,('Tariffs Jul2019'!K53-'Tariffs Jul2019'!J53)*('Tariffs Jul2019'!V53/100)*'Tariffs Jul2019'!AJ53))</f>
        <v>142.00400000000002</v>
      </c>
      <c r="L59" s="85">
        <f>IF($C$5*'Tariffs Jul2019'!AL53/'Tariffs Jul2019'!AJ53&lt;'Tariffs Jul2019'!K53,0,IF($C$5*'Tariffs Jul2019'!AL53/'Tariffs Jul2019'!AJ53&lt;='Tariffs Jul2019'!L53,($C$5*'Tariffs Jul2019'!AL53/'Tariffs Jul2019'!AJ53-'Tariffs Jul2019'!K53)*('Tariffs Jul2019'!W53/100)*'Tariffs Jul2019'!AJ53,('Tariffs Jul2019'!L53-'Tariffs Jul2019'!K53)*('Tariffs Jul2019'!W53/100)*'Tariffs Jul2019'!AJ53))</f>
        <v>0</v>
      </c>
      <c r="M59" s="85">
        <f>IF($C$5*'Tariffs Jul2019'!AL53/'Tariffs Jul2019'!AJ53&lt;'Tariffs Jul2019'!L53,0,IF($C$5*'Tariffs Jul2019'!AL53/'Tariffs Jul2019'!AJ53&lt;='Tariffs Jul2019'!M53,($C$5*'Tariffs Jul2019'!AL53/'Tariffs Jul2019'!AJ53-'Tariffs Jul2019'!L53)*('Tariffs Jul2019'!X53/100)*'Tariffs Jul2019'!AJ53,('Tariffs Jul2019'!M53-'Tariffs Jul2019'!L53)*('Tariffs Jul2019'!X53/100)*'Tariffs Jul2019'!AJ53))</f>
        <v>0</v>
      </c>
      <c r="N59" s="85">
        <f>IF(($C$5*'Tariffs Jul2019'!AL53/'Tariffs Jul2019'!AJ53&gt;'Tariffs Jul2019'!M53),($C$5*'Tariffs Jul2019'!AL53/'Tariffs Jul2019'!AJ53-'Tariffs Jul2019'!M53)*'Tariffs Jul2019'!Y53/100*'Tariffs Jul2019'!AJ53,0)</f>
        <v>656.90801999999996</v>
      </c>
      <c r="O59" s="73">
        <f t="shared" si="0"/>
        <v>1764.87653</v>
      </c>
      <c r="P59" s="498">
        <f t="shared" si="1"/>
        <v>1941.3641830000001</v>
      </c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7"/>
      <c r="AS59" s="427"/>
      <c r="AT59" s="427"/>
      <c r="AU59" s="427"/>
      <c r="AV59" s="427"/>
      <c r="AW59" s="427"/>
      <c r="AX59" s="427"/>
      <c r="AY59" s="427"/>
      <c r="AZ59" s="427"/>
      <c r="BA59" s="427"/>
      <c r="BB59" s="427"/>
      <c r="BC59" s="427"/>
      <c r="BD59" s="427"/>
      <c r="BE59" s="427"/>
      <c r="BF59" s="427"/>
      <c r="BG59" s="427"/>
      <c r="BH59" s="427"/>
      <c r="BI59" s="427"/>
      <c r="BJ59" s="427"/>
      <c r="BK59" s="427"/>
      <c r="BL59" s="427"/>
      <c r="BM59" s="427"/>
      <c r="BN59" s="427"/>
      <c r="BO59" s="427"/>
      <c r="BP59" s="427"/>
      <c r="BQ59" s="427"/>
      <c r="BR59" s="427"/>
      <c r="BS59" s="427"/>
      <c r="BT59" s="427"/>
      <c r="BU59" s="427"/>
      <c r="BV59" s="427"/>
      <c r="BW59" s="427"/>
      <c r="BX59" s="427"/>
      <c r="BY59" s="427"/>
      <c r="BZ59" s="427"/>
      <c r="CA59" s="427"/>
      <c r="CB59" s="427"/>
      <c r="CC59" s="427"/>
      <c r="CD59" s="427"/>
      <c r="CE59" s="427"/>
      <c r="CF59" s="427"/>
      <c r="CG59" s="427"/>
      <c r="CH59" s="427"/>
      <c r="CI59" s="427"/>
      <c r="CJ59" s="427"/>
      <c r="CK59" s="427"/>
      <c r="CL59" s="427"/>
      <c r="CM59" s="427"/>
      <c r="CN59" s="427"/>
      <c r="CO59" s="427"/>
      <c r="CP59" s="427"/>
      <c r="CQ59" s="427"/>
      <c r="CR59" s="427"/>
      <c r="CS59" s="427"/>
      <c r="CT59" s="427"/>
      <c r="CU59" s="427"/>
      <c r="CV59" s="427"/>
      <c r="CW59" s="427"/>
      <c r="CX59" s="427"/>
      <c r="CY59" s="427"/>
      <c r="CZ59" s="427"/>
      <c r="DA59" s="427"/>
      <c r="DB59" s="427"/>
      <c r="DC59" s="427"/>
      <c r="DD59" s="427"/>
      <c r="DE59" s="427"/>
      <c r="DF59" s="427"/>
      <c r="DG59" s="427"/>
      <c r="DH59" s="427"/>
      <c r="DI59" s="427"/>
      <c r="DJ59" s="427"/>
      <c r="DK59" s="427"/>
      <c r="DL59" s="427"/>
      <c r="DM59" s="427"/>
      <c r="DN59" s="427"/>
      <c r="DO59" s="427"/>
      <c r="DP59" s="427"/>
      <c r="DQ59" s="427"/>
      <c r="DR59" s="427"/>
      <c r="DS59" s="427"/>
      <c r="DT59" s="427"/>
      <c r="DU59" s="427"/>
      <c r="DV59" s="427"/>
      <c r="DW59" s="427"/>
      <c r="DX59" s="427"/>
      <c r="DY59" s="427"/>
      <c r="DZ59" s="427"/>
      <c r="EA59" s="427"/>
      <c r="EB59" s="427"/>
      <c r="EC59" s="427"/>
      <c r="ED59" s="427"/>
      <c r="EE59" s="427"/>
      <c r="EF59" s="427"/>
      <c r="EG59" s="427"/>
      <c r="EH59" s="427"/>
      <c r="EI59" s="427"/>
      <c r="EJ59" s="427"/>
      <c r="EK59" s="427"/>
      <c r="EL59" s="427"/>
      <c r="EM59" s="427"/>
      <c r="EN59" s="427"/>
      <c r="EO59" s="427"/>
      <c r="EP59" s="427"/>
      <c r="EQ59" s="427"/>
      <c r="ER59" s="427"/>
    </row>
    <row r="60" spans="1:148" ht="14" thickTop="1" x14ac:dyDescent="0.15">
      <c r="A60" s="47" t="str">
        <f>'Tariffs Jul2019'!F54</f>
        <v>Sumo Power</v>
      </c>
      <c r="B60" s="47" t="str">
        <f>'Tariffs Jul2019'!D54</f>
        <v>AGN Central 2</v>
      </c>
      <c r="C60" s="287">
        <f>'Tariffs Jul2019'!E54</f>
        <v>43647</v>
      </c>
      <c r="D60" s="85">
        <f>365*'Tariffs Jul2019'!H54/100</f>
        <v>283.42250000000001</v>
      </c>
      <c r="E60" s="85">
        <f>IF($C$5*'Tariffs Jul2019'!AK54/'Tariffs Jul2019'!AI54&gt;='Tariffs Jul2019'!J54,( 'Tariffs Jul2019'!J54*'Tariffs Jul2019'!O54/100)* 'Tariffs Jul2019'!AI54,($C$5*'Tariffs Jul2019'!AK54/'Tariffs Jul2019'!AI54*'Tariffs Jul2019'!O54/100)* 'Tariffs Jul2019'!AI54)</f>
        <v>120.74299999999999</v>
      </c>
      <c r="F60" s="85">
        <f>IF($C$5*'Tariffs Jul2019'!AK54/'Tariffs Jul2019'!AI54&lt;'Tariffs Jul2019'!J54,0,IF($C$5*'Tariffs Jul2019'!AK54/'Tariffs Jul2019'!AI54&lt;='Tariffs Jul2019'!K54,($C$5*'Tariffs Jul2019'!AK54/'Tariffs Jul2019'!AI54-'Tariffs Jul2019'!J54)*('Tariffs Jul2019'!P54/100)*'Tariffs Jul2019'!AI54,('Tariffs Jul2019'!K54-'Tariffs Jul2019'!J54)*('Tariffs Jul2019'!P54/100)*'Tariffs Jul2019'!AI54))</f>
        <v>95.120999999999995</v>
      </c>
      <c r="G60" s="85">
        <f>IF($C$5*'Tariffs Jul2019'!AK54/'Tariffs Jul2019'!AI54&lt;'Tariffs Jul2019'!K54,0,IF($C$5*'Tariffs Jul2019'!AK54/'Tariffs Jul2019'!AI54&lt;='Tariffs Jul2019'!L54,($C$5*'Tariffs Jul2019'!AK54/'Tariffs Jul2019'!AI54-'Tariffs Jul2019'!K54)*('Tariffs Jul2019'!Q54/100)*'Tariffs Jul2019'!AI54,('Tariffs Jul2019'!L54-'Tariffs Jul2019'!K54)*('Tariffs Jul2019'!Q54/100)*'Tariffs Jul2019'!AI54))</f>
        <v>0</v>
      </c>
      <c r="H60" s="85">
        <f>IF($C$5*'Tariffs Jul2019'!AK54/'Tariffs Jul2019'!AI54&lt;'Tariffs Jul2019'!L54,0,IF($C$5*'Tariffs Jul2019'!AK54/'Tariffs Jul2019'!AI54&lt;='Tariffs Jul2019'!M54,($C$5*'Tariffs Jul2019'!AK54/'Tariffs Jul2019'!AI54-'Tariffs Jul2019'!L54)*('Tariffs Jul2019'!R54/100)*'Tariffs Jul2019'!AI54,('Tariffs Jul2019'!M54-'Tariffs Jul2019'!L54)*('Tariffs Jul2019'!R54/100)*'Tariffs Jul2019'!AI54))</f>
        <v>0</v>
      </c>
      <c r="I60" s="85">
        <f>IF(($C$5*'Tariffs Jul2019'!AK54/'Tariffs Jul2019'!AI54&gt;'Tariffs Jul2019'!M54),($C$5*'Tariffs Jul2019'!AK54/'Tariffs Jul2019'!AI54-'Tariffs Jul2019'!M54)*'Tariffs Jul2019'!S54/100*'Tariffs Jul2019'!AI54,0)</f>
        <v>355.45022999999992</v>
      </c>
      <c r="J60" s="85">
        <f>IF($C$5*'Tariffs Jul2019'!AL54/'Tariffs Jul2019'!AJ54&gt;='Tariffs Jul2019'!J54,('Tariffs Jul2019'!J54*'Tariffs Jul2019'!U54/100)* 'Tariffs Jul2019'!AJ54,($C$5*'Tariffs Jul2019'!AL54/'Tariffs Jul2019'!AJ54*'Tariffs Jul2019'!U54/100)* 'Tariffs Jul2019'!AJ54)</f>
        <v>241.48599999999999</v>
      </c>
      <c r="K60" s="85">
        <f>IF($C$5*'Tariffs Jul2019'!AL54/'Tariffs Jul2019'!AJ54&lt;'Tariffs Jul2019'!J54,0,IF($C$5*'Tariffs Jul2019'!AL54/'Tariffs Jul2019'!AJ54&lt;='Tariffs Jul2019'!K54,($C$5*'Tariffs Jul2019'!AL54/'Tariffs Jul2019'!AJ54-'Tariffs Jul2019'!J54)*('Tariffs Jul2019'!V54/100)*'Tariffs Jul2019'!AJ54,('Tariffs Jul2019'!K54-'Tariffs Jul2019'!J54)*('Tariffs Jul2019'!V54/100)*'Tariffs Jul2019'!AJ54))</f>
        <v>190.24199999999999</v>
      </c>
      <c r="L60" s="85">
        <f>IF($C$5*'Tariffs Jul2019'!AL54/'Tariffs Jul2019'!AJ54&lt;'Tariffs Jul2019'!K54,0,IF($C$5*'Tariffs Jul2019'!AL54/'Tariffs Jul2019'!AJ54&lt;='Tariffs Jul2019'!L54,($C$5*'Tariffs Jul2019'!AL54/'Tariffs Jul2019'!AJ54-'Tariffs Jul2019'!K54)*('Tariffs Jul2019'!W54/100)*'Tariffs Jul2019'!AJ54,('Tariffs Jul2019'!L54-'Tariffs Jul2019'!K54)*('Tariffs Jul2019'!W54/100)*'Tariffs Jul2019'!AJ54))</f>
        <v>0</v>
      </c>
      <c r="M60" s="85">
        <f>IF($C$5*'Tariffs Jul2019'!AL54/'Tariffs Jul2019'!AJ54&lt;'Tariffs Jul2019'!L54,0,IF($C$5*'Tariffs Jul2019'!AL54/'Tariffs Jul2019'!AJ54&lt;='Tariffs Jul2019'!M54,($C$5*'Tariffs Jul2019'!AL54/'Tariffs Jul2019'!AJ54-'Tariffs Jul2019'!L54)*('Tariffs Jul2019'!X54/100)*'Tariffs Jul2019'!AJ54,('Tariffs Jul2019'!M54-'Tariffs Jul2019'!L54)*('Tariffs Jul2019'!X54/100)*'Tariffs Jul2019'!AJ54))</f>
        <v>0</v>
      </c>
      <c r="N60" s="85">
        <f>IF(($C$5*'Tariffs Jul2019'!AL54/'Tariffs Jul2019'!AJ54&gt;'Tariffs Jul2019'!M54),($C$5*'Tariffs Jul2019'!AL54/'Tariffs Jul2019'!AJ54-'Tariffs Jul2019'!M54)*'Tariffs Jul2019'!Y54/100*'Tariffs Jul2019'!AJ54,0)</f>
        <v>710.90045999999984</v>
      </c>
      <c r="O60" s="73">
        <f t="shared" si="0"/>
        <v>1997.3651899999998</v>
      </c>
      <c r="P60" s="498">
        <f t="shared" si="1"/>
        <v>2197.101709</v>
      </c>
    </row>
    <row r="61" spans="1:148" s="429" customFormat="1" ht="14" thickBot="1" x14ac:dyDescent="0.2">
      <c r="A61" s="47" t="str">
        <f>'Tariffs Jul2019'!F55</f>
        <v>Amaysim</v>
      </c>
      <c r="B61" s="47" t="str">
        <f>'Tariffs Jul2019'!D55</f>
        <v>AGN Central 2</v>
      </c>
      <c r="C61" s="287">
        <f>'Tariffs Jul2019'!E55</f>
        <v>43647</v>
      </c>
      <c r="D61" s="85">
        <f>365*'Tariffs Jul2019'!H55/100</f>
        <v>292.73</v>
      </c>
      <c r="E61" s="85">
        <f>IF($C$5*'Tariffs Jul2019'!AK55/'Tariffs Jul2019'!AI55&gt;='Tariffs Jul2019'!J55,( 'Tariffs Jul2019'!J55*'Tariffs Jul2019'!O55/100)* 'Tariffs Jul2019'!AI55,($C$5*'Tariffs Jul2019'!AK55/'Tariffs Jul2019'!AI55*'Tariffs Jul2019'!O55/100)* 'Tariffs Jul2019'!AI55)</f>
        <v>123.375</v>
      </c>
      <c r="F61" s="85">
        <f>IF($C$5*'Tariffs Jul2019'!AK55/'Tariffs Jul2019'!AI55&lt;'Tariffs Jul2019'!J55,0,IF($C$5*'Tariffs Jul2019'!AK55/'Tariffs Jul2019'!AI55&lt;='Tariffs Jul2019'!K55,($C$5*'Tariffs Jul2019'!AK55/'Tariffs Jul2019'!AI55-'Tariffs Jul2019'!J55)*('Tariffs Jul2019'!P55/100)*'Tariffs Jul2019'!AI55,('Tariffs Jul2019'!K55-'Tariffs Jul2019'!J55)*('Tariffs Jul2019'!P55/100)*'Tariffs Jul2019'!AI55))</f>
        <v>86.72</v>
      </c>
      <c r="G61" s="85">
        <f>IF($C$5*'Tariffs Jul2019'!AK55/'Tariffs Jul2019'!AI55&lt;'Tariffs Jul2019'!K55,0,IF($C$5*'Tariffs Jul2019'!AK55/'Tariffs Jul2019'!AI55&lt;='Tariffs Jul2019'!L55,($C$5*'Tariffs Jul2019'!AK55/'Tariffs Jul2019'!AI55-'Tariffs Jul2019'!K55)*('Tariffs Jul2019'!Q55/100)*'Tariffs Jul2019'!AI55,('Tariffs Jul2019'!L55-'Tariffs Jul2019'!K55)*('Tariffs Jul2019'!Q55/100)*'Tariffs Jul2019'!AI55))</f>
        <v>0</v>
      </c>
      <c r="H61" s="85">
        <f>IF($C$5*'Tariffs Jul2019'!AK55/'Tariffs Jul2019'!AI55&lt;'Tariffs Jul2019'!L55,0,IF($C$5*'Tariffs Jul2019'!AK55/'Tariffs Jul2019'!AI55&lt;='Tariffs Jul2019'!M55,($C$5*'Tariffs Jul2019'!AK55/'Tariffs Jul2019'!AI55-'Tariffs Jul2019'!L55)*('Tariffs Jul2019'!R55/100)*'Tariffs Jul2019'!AI55,('Tariffs Jul2019'!M55-'Tariffs Jul2019'!L55)*('Tariffs Jul2019'!R55/100)*'Tariffs Jul2019'!AI55))</f>
        <v>0</v>
      </c>
      <c r="I61" s="85">
        <f>IF(($C$5*'Tariffs Jul2019'!AK55/'Tariffs Jul2019'!AI55&gt;'Tariffs Jul2019'!M55),($C$5*'Tariffs Jul2019'!AK55/'Tariffs Jul2019'!AI55-'Tariffs Jul2019'!M55)*'Tariffs Jul2019'!S55/100*'Tariffs Jul2019'!AI55,0)</f>
        <v>412.44224999999989</v>
      </c>
      <c r="J61" s="85">
        <f>IF($C$5*'Tariffs Jul2019'!AL55/'Tariffs Jul2019'!AJ55&gt;='Tariffs Jul2019'!J55,('Tariffs Jul2019'!J55*'Tariffs Jul2019'!U55/100)* 'Tariffs Jul2019'!AJ55,($C$5*'Tariffs Jul2019'!AL55/'Tariffs Jul2019'!AJ55*'Tariffs Jul2019'!U55/100)* 'Tariffs Jul2019'!AJ55)</f>
        <v>246.75</v>
      </c>
      <c r="K61" s="85">
        <f>IF($C$5*'Tariffs Jul2019'!AL55/'Tariffs Jul2019'!AJ55&lt;'Tariffs Jul2019'!J55,0,IF($C$5*'Tariffs Jul2019'!AL55/'Tariffs Jul2019'!AJ55&lt;='Tariffs Jul2019'!K55,($C$5*'Tariffs Jul2019'!AL55/'Tariffs Jul2019'!AJ55-'Tariffs Jul2019'!J55)*('Tariffs Jul2019'!V55/100)*'Tariffs Jul2019'!AJ55,('Tariffs Jul2019'!K55-'Tariffs Jul2019'!J55)*('Tariffs Jul2019'!V55/100)*'Tariffs Jul2019'!AJ55))</f>
        <v>173.44</v>
      </c>
      <c r="L61" s="85">
        <f>IF($C$5*'Tariffs Jul2019'!AL55/'Tariffs Jul2019'!AJ55&lt;'Tariffs Jul2019'!K55,0,IF($C$5*'Tariffs Jul2019'!AL55/'Tariffs Jul2019'!AJ55&lt;='Tariffs Jul2019'!L55,($C$5*'Tariffs Jul2019'!AL55/'Tariffs Jul2019'!AJ55-'Tariffs Jul2019'!K55)*('Tariffs Jul2019'!W55/100)*'Tariffs Jul2019'!AJ55,('Tariffs Jul2019'!L55-'Tariffs Jul2019'!K55)*('Tariffs Jul2019'!W55/100)*'Tariffs Jul2019'!AJ55))</f>
        <v>0</v>
      </c>
      <c r="M61" s="85">
        <f>IF($C$5*'Tariffs Jul2019'!AL55/'Tariffs Jul2019'!AJ55&lt;'Tariffs Jul2019'!L55,0,IF($C$5*'Tariffs Jul2019'!AL55/'Tariffs Jul2019'!AJ55&lt;='Tariffs Jul2019'!M55,($C$5*'Tariffs Jul2019'!AL55/'Tariffs Jul2019'!AJ55-'Tariffs Jul2019'!L55)*('Tariffs Jul2019'!X55/100)*'Tariffs Jul2019'!AJ55,('Tariffs Jul2019'!M55-'Tariffs Jul2019'!L55)*('Tariffs Jul2019'!X55/100)*'Tariffs Jul2019'!AJ55))</f>
        <v>0</v>
      </c>
      <c r="N61" s="85">
        <f>IF(($C$5*'Tariffs Jul2019'!AL55/'Tariffs Jul2019'!AJ55&gt;'Tariffs Jul2019'!M55),($C$5*'Tariffs Jul2019'!AL55/'Tariffs Jul2019'!AJ55-'Tariffs Jul2019'!M55)*'Tariffs Jul2019'!Y55/100*'Tariffs Jul2019'!AJ55,0)</f>
        <v>824.88449999999978</v>
      </c>
      <c r="O61" s="73">
        <f t="shared" si="0"/>
        <v>2160.3417499999996</v>
      </c>
      <c r="P61" s="498">
        <f t="shared" si="1"/>
        <v>2376.3759249999998</v>
      </c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7"/>
      <c r="AS61" s="427"/>
      <c r="AT61" s="427"/>
      <c r="AU61" s="427"/>
      <c r="AV61" s="427"/>
      <c r="AW61" s="427"/>
      <c r="AX61" s="427"/>
      <c r="AY61" s="427"/>
      <c r="AZ61" s="427"/>
      <c r="BA61" s="427"/>
      <c r="BB61" s="427"/>
      <c r="BC61" s="427"/>
      <c r="BD61" s="427"/>
      <c r="BE61" s="427"/>
      <c r="BF61" s="427"/>
      <c r="BG61" s="427"/>
      <c r="BH61" s="427"/>
      <c r="BI61" s="427"/>
      <c r="BJ61" s="427"/>
      <c r="BK61" s="427"/>
      <c r="BL61" s="427"/>
      <c r="BM61" s="427"/>
      <c r="BN61" s="427"/>
      <c r="BO61" s="427"/>
      <c r="BP61" s="427"/>
      <c r="BQ61" s="427"/>
      <c r="BR61" s="427"/>
      <c r="BS61" s="427"/>
      <c r="BT61" s="427"/>
      <c r="BU61" s="427"/>
      <c r="BV61" s="427"/>
      <c r="BW61" s="427"/>
      <c r="BX61" s="427"/>
      <c r="BY61" s="427"/>
      <c r="BZ61" s="427"/>
      <c r="CA61" s="427"/>
      <c r="CB61" s="427"/>
      <c r="CC61" s="427"/>
      <c r="CD61" s="427"/>
      <c r="CE61" s="427"/>
      <c r="CF61" s="427"/>
      <c r="CG61" s="427"/>
      <c r="CH61" s="427"/>
      <c r="CI61" s="427"/>
      <c r="CJ61" s="427"/>
      <c r="CK61" s="427"/>
      <c r="CL61" s="427"/>
      <c r="CM61" s="427"/>
      <c r="CN61" s="427"/>
      <c r="CO61" s="427"/>
      <c r="CP61" s="427"/>
      <c r="CQ61" s="427"/>
      <c r="CR61" s="427"/>
      <c r="CS61" s="427"/>
      <c r="CT61" s="427"/>
      <c r="CU61" s="427"/>
      <c r="CV61" s="427"/>
      <c r="CW61" s="427"/>
      <c r="CX61" s="427"/>
      <c r="CY61" s="427"/>
      <c r="CZ61" s="427"/>
      <c r="DA61" s="427"/>
      <c r="DB61" s="427"/>
      <c r="DC61" s="427"/>
      <c r="DD61" s="427"/>
      <c r="DE61" s="427"/>
      <c r="DF61" s="427"/>
      <c r="DG61" s="427"/>
      <c r="DH61" s="427"/>
      <c r="DI61" s="427"/>
      <c r="DJ61" s="427"/>
      <c r="DK61" s="427"/>
      <c r="DL61" s="427"/>
      <c r="DM61" s="427"/>
      <c r="DN61" s="427"/>
      <c r="DO61" s="427"/>
      <c r="DP61" s="427"/>
      <c r="DQ61" s="427"/>
      <c r="DR61" s="427"/>
      <c r="DS61" s="427"/>
      <c r="DT61" s="427"/>
      <c r="DU61" s="427"/>
      <c r="DV61" s="427"/>
      <c r="DW61" s="427"/>
      <c r="DX61" s="427"/>
      <c r="DY61" s="427"/>
      <c r="DZ61" s="427"/>
      <c r="EA61" s="427"/>
      <c r="EB61" s="427"/>
      <c r="EC61" s="427"/>
      <c r="ED61" s="427"/>
      <c r="EE61" s="427"/>
      <c r="EF61" s="427"/>
      <c r="EG61" s="427"/>
      <c r="EH61" s="427"/>
      <c r="EI61" s="427"/>
      <c r="EJ61" s="427"/>
      <c r="EK61" s="427"/>
      <c r="EL61" s="427"/>
      <c r="EM61" s="427"/>
      <c r="EN61" s="427"/>
      <c r="EO61" s="427"/>
      <c r="EP61" s="427"/>
      <c r="EQ61" s="427"/>
      <c r="ER61" s="427"/>
    </row>
    <row r="62" spans="1:148" ht="14" thickTop="1" x14ac:dyDescent="0.15">
      <c r="A62" s="47" t="str">
        <f>'Tariffs Jul2019'!F56</f>
        <v>GloBird Energy</v>
      </c>
      <c r="B62" s="47" t="str">
        <f>'Tariffs Jul2019'!D56</f>
        <v>AGN Central 2</v>
      </c>
      <c r="C62" s="287">
        <f>'Tariffs Jul2019'!E56</f>
        <v>43466</v>
      </c>
      <c r="D62" s="85">
        <f>365*'Tariffs Jul2019'!H56/100</f>
        <v>346.75</v>
      </c>
      <c r="E62" s="85">
        <f>IF($C$5*'Tariffs Jul2019'!AK56/'Tariffs Jul2019'!AI56&gt;='Tariffs Jul2019'!J56,( 'Tariffs Jul2019'!J56*'Tariffs Jul2019'!O56/100)* 'Tariffs Jul2019'!AI56,($C$5*'Tariffs Jul2019'!AK56/'Tariffs Jul2019'!AI56*'Tariffs Jul2019'!O56/100)* 'Tariffs Jul2019'!AI56)</f>
        <v>204</v>
      </c>
      <c r="F62" s="85">
        <f>IF($C$5*'Tariffs Jul2019'!AK56/'Tariffs Jul2019'!AI56&lt;'Tariffs Jul2019'!J56,0,IF($C$5*'Tariffs Jul2019'!AK56/'Tariffs Jul2019'!AI56&lt;='Tariffs Jul2019'!K56,($C$5*'Tariffs Jul2019'!AK56/'Tariffs Jul2019'!AI56-'Tariffs Jul2019'!J56)*('Tariffs Jul2019'!P56/100)*'Tariffs Jul2019'!AI56,('Tariffs Jul2019'!K56-'Tariffs Jul2019'!J56)*('Tariffs Jul2019'!P56/100)*'Tariffs Jul2019'!AI56))</f>
        <v>0</v>
      </c>
      <c r="G62" s="85">
        <f>IF($C$5*'Tariffs Jul2019'!AK56/'Tariffs Jul2019'!AI56&lt;'Tariffs Jul2019'!K56,0,IF($C$5*'Tariffs Jul2019'!AK56/'Tariffs Jul2019'!AI56&lt;='Tariffs Jul2019'!L56,($C$5*'Tariffs Jul2019'!AK56/'Tariffs Jul2019'!AI56-'Tariffs Jul2019'!K56)*('Tariffs Jul2019'!Q56/100)*'Tariffs Jul2019'!AI56,('Tariffs Jul2019'!L56-'Tariffs Jul2019'!K56)*('Tariffs Jul2019'!Q56/100)*'Tariffs Jul2019'!AI56))</f>
        <v>0</v>
      </c>
      <c r="H62" s="85">
        <f>IF($C$5*'Tariffs Jul2019'!AK56/'Tariffs Jul2019'!AI56&lt;'Tariffs Jul2019'!L56,0,IF($C$5*'Tariffs Jul2019'!AK56/'Tariffs Jul2019'!AI56&lt;='Tariffs Jul2019'!M56,($C$5*'Tariffs Jul2019'!AK56/'Tariffs Jul2019'!AI56-'Tariffs Jul2019'!L56)*('Tariffs Jul2019'!R56/100)*'Tariffs Jul2019'!AI56,('Tariffs Jul2019'!M56-'Tariffs Jul2019'!L56)*('Tariffs Jul2019'!R56/100)*'Tariffs Jul2019'!AI56))</f>
        <v>0</v>
      </c>
      <c r="I62" s="85">
        <f>IF(($C$5*'Tariffs Jul2019'!AK56/'Tariffs Jul2019'!AI56&gt;'Tariffs Jul2019'!M56),($C$5*'Tariffs Jul2019'!AK56/'Tariffs Jul2019'!AI56-'Tariffs Jul2019'!M56)*'Tariffs Jul2019'!S56/100*'Tariffs Jul2019'!AI56,0)</f>
        <v>329.9538</v>
      </c>
      <c r="J62" s="85">
        <f>IF($C$5*'Tariffs Jul2019'!AL56/'Tariffs Jul2019'!AJ56&gt;='Tariffs Jul2019'!J56,('Tariffs Jul2019'!J56*'Tariffs Jul2019'!U56/100)* 'Tariffs Jul2019'!AJ56,($C$5*'Tariffs Jul2019'!AL56/'Tariffs Jul2019'!AJ56*'Tariffs Jul2019'!U56/100)* 'Tariffs Jul2019'!AJ56)</f>
        <v>408</v>
      </c>
      <c r="K62" s="85">
        <f>IF($C$5*'Tariffs Jul2019'!AL56/'Tariffs Jul2019'!AJ56&lt;'Tariffs Jul2019'!J56,0,IF($C$5*'Tariffs Jul2019'!AL56/'Tariffs Jul2019'!AJ56&lt;='Tariffs Jul2019'!K56,($C$5*'Tariffs Jul2019'!AL56/'Tariffs Jul2019'!AJ56-'Tariffs Jul2019'!J56)*('Tariffs Jul2019'!V56/100)*'Tariffs Jul2019'!AJ56,('Tariffs Jul2019'!K56-'Tariffs Jul2019'!J56)*('Tariffs Jul2019'!V56/100)*'Tariffs Jul2019'!AJ56))</f>
        <v>0</v>
      </c>
      <c r="L62" s="85">
        <f>IF($C$5*'Tariffs Jul2019'!AL56/'Tariffs Jul2019'!AJ56&lt;'Tariffs Jul2019'!K56,0,IF($C$5*'Tariffs Jul2019'!AL56/'Tariffs Jul2019'!AJ56&lt;='Tariffs Jul2019'!L56,($C$5*'Tariffs Jul2019'!AL56/'Tariffs Jul2019'!AJ56-'Tariffs Jul2019'!K56)*('Tariffs Jul2019'!W56/100)*'Tariffs Jul2019'!AJ56,('Tariffs Jul2019'!L56-'Tariffs Jul2019'!K56)*('Tariffs Jul2019'!W56/100)*'Tariffs Jul2019'!AJ56))</f>
        <v>0</v>
      </c>
      <c r="M62" s="85">
        <f>IF($C$5*'Tariffs Jul2019'!AL56/'Tariffs Jul2019'!AJ56&lt;'Tariffs Jul2019'!L56,0,IF($C$5*'Tariffs Jul2019'!AL56/'Tariffs Jul2019'!AJ56&lt;='Tariffs Jul2019'!M56,($C$5*'Tariffs Jul2019'!AL56/'Tariffs Jul2019'!AJ56-'Tariffs Jul2019'!L56)*('Tariffs Jul2019'!X56/100)*'Tariffs Jul2019'!AJ56,('Tariffs Jul2019'!M56-'Tariffs Jul2019'!L56)*('Tariffs Jul2019'!X56/100)*'Tariffs Jul2019'!AJ56))</f>
        <v>0</v>
      </c>
      <c r="N62" s="85">
        <f>IF(($C$5*'Tariffs Jul2019'!AL56/'Tariffs Jul2019'!AJ56&gt;'Tariffs Jul2019'!M56),($C$5*'Tariffs Jul2019'!AL56/'Tariffs Jul2019'!AJ56-'Tariffs Jul2019'!M56)*'Tariffs Jul2019'!Y56/100*'Tariffs Jul2019'!AJ56,0)</f>
        <v>659.9076</v>
      </c>
      <c r="O62" s="73">
        <f t="shared" si="0"/>
        <v>1948.6114</v>
      </c>
      <c r="P62" s="498">
        <f t="shared" si="1"/>
        <v>2143.4725400000002</v>
      </c>
    </row>
    <row r="63" spans="1:148" s="429" customFormat="1" ht="14" thickBot="1" x14ac:dyDescent="0.2">
      <c r="A63" s="289" t="str">
        <f>'Tariffs Jul2019'!F57</f>
        <v>Powershop</v>
      </c>
      <c r="B63" s="289" t="str">
        <f>'Tariffs Jul2019'!D57</f>
        <v>AGN Central 2</v>
      </c>
      <c r="C63" s="290">
        <f>'Tariffs Jul2019'!E57</f>
        <v>43646</v>
      </c>
      <c r="D63" s="291">
        <f>365*'Tariffs Jul2019'!H57/100</f>
        <v>316.27250000000004</v>
      </c>
      <c r="E63" s="291">
        <f>((C$5*'Tariffs Jul2019'!AK57/'Tariffs Jul2019'!AI57)*('Tariffs Jul2019'!O57/100))*'Tariffs Jul2019'!AI57</f>
        <v>388.46115000000003</v>
      </c>
      <c r="F63" s="291">
        <v>0</v>
      </c>
      <c r="G63" s="291">
        <v>0</v>
      </c>
      <c r="H63" s="291">
        <v>0</v>
      </c>
      <c r="I63" s="291">
        <f>((C$5*'Tariffs Jul2019'!AL57/'Tariffs Jul2019'!AJ57)*('Tariffs Jul2019'!U57/100))*'Tariffs Jul2019'!AJ57</f>
        <v>776.92230000000006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2">
        <f t="shared" si="0"/>
        <v>1481.6559500000003</v>
      </c>
      <c r="P63" s="499">
        <f t="shared" si="1"/>
        <v>1629.8215450000005</v>
      </c>
      <c r="Q63" s="427"/>
      <c r="R63" s="427"/>
      <c r="S63" s="427"/>
      <c r="T63" s="427"/>
      <c r="U63" s="427"/>
      <c r="V63" s="427"/>
      <c r="W63" s="427"/>
      <c r="X63" s="427"/>
      <c r="Y63" s="427"/>
      <c r="Z63" s="427"/>
      <c r="AA63" s="427"/>
      <c r="AB63" s="427"/>
      <c r="AC63" s="427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7"/>
      <c r="AR63" s="427"/>
      <c r="AS63" s="427"/>
      <c r="AT63" s="427"/>
      <c r="AU63" s="427"/>
      <c r="AV63" s="427"/>
      <c r="AW63" s="427"/>
      <c r="AX63" s="427"/>
      <c r="AY63" s="427"/>
      <c r="AZ63" s="427"/>
      <c r="BA63" s="427"/>
      <c r="BB63" s="427"/>
      <c r="BC63" s="427"/>
      <c r="BD63" s="427"/>
      <c r="BE63" s="427"/>
      <c r="BF63" s="427"/>
      <c r="BG63" s="427"/>
      <c r="BH63" s="427"/>
      <c r="BI63" s="427"/>
      <c r="BJ63" s="427"/>
      <c r="BK63" s="427"/>
      <c r="BL63" s="427"/>
      <c r="BM63" s="427"/>
      <c r="BN63" s="427"/>
      <c r="BO63" s="427"/>
      <c r="BP63" s="427"/>
      <c r="BQ63" s="427"/>
      <c r="BR63" s="427"/>
      <c r="BS63" s="427"/>
      <c r="BT63" s="427"/>
      <c r="BU63" s="427"/>
      <c r="BV63" s="427"/>
      <c r="BW63" s="427"/>
      <c r="BX63" s="427"/>
      <c r="BY63" s="427"/>
      <c r="BZ63" s="427"/>
      <c r="CA63" s="427"/>
      <c r="CB63" s="427"/>
      <c r="CC63" s="427"/>
      <c r="CD63" s="427"/>
      <c r="CE63" s="427"/>
      <c r="CF63" s="427"/>
      <c r="CG63" s="427"/>
      <c r="CH63" s="427"/>
      <c r="CI63" s="427"/>
      <c r="CJ63" s="427"/>
      <c r="CK63" s="427"/>
      <c r="CL63" s="427"/>
      <c r="CM63" s="427"/>
      <c r="CN63" s="427"/>
      <c r="CO63" s="427"/>
      <c r="CP63" s="427"/>
      <c r="CQ63" s="427"/>
      <c r="CR63" s="427"/>
      <c r="CS63" s="427"/>
      <c r="CT63" s="427"/>
      <c r="CU63" s="427"/>
      <c r="CV63" s="427"/>
      <c r="CW63" s="427"/>
      <c r="CX63" s="427"/>
      <c r="CY63" s="427"/>
      <c r="CZ63" s="427"/>
      <c r="DA63" s="427"/>
      <c r="DB63" s="427"/>
      <c r="DC63" s="427"/>
      <c r="DD63" s="427"/>
      <c r="DE63" s="427"/>
      <c r="DF63" s="427"/>
      <c r="DG63" s="427"/>
      <c r="DH63" s="427"/>
      <c r="DI63" s="427"/>
      <c r="DJ63" s="427"/>
      <c r="DK63" s="427"/>
      <c r="DL63" s="427"/>
      <c r="DM63" s="427"/>
      <c r="DN63" s="427"/>
      <c r="DO63" s="427"/>
      <c r="DP63" s="427"/>
      <c r="DQ63" s="427"/>
      <c r="DR63" s="427"/>
      <c r="DS63" s="427"/>
      <c r="DT63" s="427"/>
      <c r="DU63" s="427"/>
      <c r="DV63" s="427"/>
      <c r="DW63" s="427"/>
      <c r="DX63" s="427"/>
      <c r="DY63" s="427"/>
      <c r="DZ63" s="427"/>
      <c r="EA63" s="427"/>
      <c r="EB63" s="427"/>
      <c r="EC63" s="427"/>
      <c r="ED63" s="427"/>
      <c r="EE63" s="427"/>
      <c r="EF63" s="427"/>
      <c r="EG63" s="427"/>
      <c r="EH63" s="427"/>
      <c r="EI63" s="427"/>
      <c r="EJ63" s="427"/>
      <c r="EK63" s="427"/>
      <c r="EL63" s="427"/>
      <c r="EM63" s="427"/>
      <c r="EN63" s="427"/>
      <c r="EO63" s="427"/>
      <c r="EP63" s="427"/>
      <c r="EQ63" s="427"/>
      <c r="ER63" s="427"/>
    </row>
    <row r="64" spans="1:148" ht="14" thickTop="1" x14ac:dyDescent="0.15">
      <c r="A64" s="47" t="str">
        <f>'Tariffs Jul2019'!F58</f>
        <v>AGL</v>
      </c>
      <c r="B64" s="47" t="str">
        <f>'Tariffs Jul2019'!D58</f>
        <v>AGN Central 1</v>
      </c>
      <c r="C64" s="287">
        <f>'Tariffs Jul2019'!E58</f>
        <v>43647</v>
      </c>
      <c r="D64" s="85">
        <f>365*'Tariffs Jul2019'!H58/100</f>
        <v>286.52499999999998</v>
      </c>
      <c r="E64" s="85">
        <f>IF($C$5*'Tariffs Jul2019'!AK58/'Tariffs Jul2019'!AI58&gt;='Tariffs Jul2019'!J58,( 'Tariffs Jul2019'!J58*'Tariffs Jul2019'!O58/100)* 'Tariffs Jul2019'!AI58,($C$5*'Tariffs Jul2019'!AK58/'Tariffs Jul2019'!AI58*'Tariffs Jul2019'!O58/100)* 'Tariffs Jul2019'!AI58)</f>
        <v>92.12</v>
      </c>
      <c r="F64" s="85">
        <f>IF($C$5*'Tariffs Jul2019'!AK58/'Tariffs Jul2019'!AI58&lt;'Tariffs Jul2019'!J58,0,IF($C$5*'Tariffs Jul2019'!AK58/'Tariffs Jul2019'!AI58&lt;='Tariffs Jul2019'!K58,($C$5*'Tariffs Jul2019'!AK58/'Tariffs Jul2019'!AI58-'Tariffs Jul2019'!J58)*('Tariffs Jul2019'!P58/100)*'Tariffs Jul2019'!AI58,('Tariffs Jul2019'!K58-'Tariffs Jul2019'!J58)*('Tariffs Jul2019'!P58/100)*'Tariffs Jul2019'!AI58))</f>
        <v>66.764545454545441</v>
      </c>
      <c r="G64" s="85">
        <f>IF($C$5*'Tariffs Jul2019'!AK58/'Tariffs Jul2019'!AI58&lt;'Tariffs Jul2019'!K58,0,IF($C$5*'Tariffs Jul2019'!AK58/'Tariffs Jul2019'!AI58&lt;='Tariffs Jul2019'!L58,($C$5*'Tariffs Jul2019'!AK58/'Tariffs Jul2019'!AI58-'Tariffs Jul2019'!K58)*('Tariffs Jul2019'!Q58/100)*'Tariffs Jul2019'!AI58,('Tariffs Jul2019'!L58-'Tariffs Jul2019'!K58)*('Tariffs Jul2019'!Q58/100)*'Tariffs Jul2019'!AI58))</f>
        <v>0</v>
      </c>
      <c r="H64" s="85">
        <f>IF($C$5*'Tariffs Jul2019'!AK58/'Tariffs Jul2019'!AI58&lt;'Tariffs Jul2019'!L58,0,IF($C$5*'Tariffs Jul2019'!AK58/'Tariffs Jul2019'!AI58&lt;='Tariffs Jul2019'!M58,($C$5*'Tariffs Jul2019'!AK58/'Tariffs Jul2019'!AI58-'Tariffs Jul2019'!L58)*('Tariffs Jul2019'!R58/100)*'Tariffs Jul2019'!AI58,('Tariffs Jul2019'!M58-'Tariffs Jul2019'!L58)*('Tariffs Jul2019'!R58/100)*'Tariffs Jul2019'!AI58))</f>
        <v>0</v>
      </c>
      <c r="I64" s="85">
        <f>IF(($C$5*'Tariffs Jul2019'!AK58/'Tariffs Jul2019'!AI58&gt;'Tariffs Jul2019'!M58),($C$5*'Tariffs Jul2019'!AK58/'Tariffs Jul2019'!AI58-'Tariffs Jul2019'!M58)*'Tariffs Jul2019'!S58/100*'Tariffs Jul2019'!AI58,0)</f>
        <v>294.50421818181815</v>
      </c>
      <c r="J64" s="85">
        <f>IF($C$5*'Tariffs Jul2019'!AL58/'Tariffs Jul2019'!AJ58&gt;='Tariffs Jul2019'!J58,('Tariffs Jul2019'!J58*'Tariffs Jul2019'!U58/100)* 'Tariffs Jul2019'!AJ58,($C$5*'Tariffs Jul2019'!AL58/'Tariffs Jul2019'!AJ58*'Tariffs Jul2019'!U58/100)* 'Tariffs Jul2019'!AJ58)</f>
        <v>184.24</v>
      </c>
      <c r="K64" s="85">
        <f>IF($C$5*'Tariffs Jul2019'!AL58/'Tariffs Jul2019'!AJ58&lt;'Tariffs Jul2019'!J58,0,IF($C$5*'Tariffs Jul2019'!AL58/'Tariffs Jul2019'!AJ58&lt;='Tariffs Jul2019'!K58,($C$5*'Tariffs Jul2019'!AL58/'Tariffs Jul2019'!AJ58-'Tariffs Jul2019'!J58)*('Tariffs Jul2019'!V58/100)*'Tariffs Jul2019'!AJ58,('Tariffs Jul2019'!K58-'Tariffs Jul2019'!J58)*('Tariffs Jul2019'!V58/100)*'Tariffs Jul2019'!AJ58))</f>
        <v>133.52909090909088</v>
      </c>
      <c r="L64" s="85">
        <f>IF($C$5*'Tariffs Jul2019'!AL58/'Tariffs Jul2019'!AJ58&lt;'Tariffs Jul2019'!K58,0,IF($C$5*'Tariffs Jul2019'!AL58/'Tariffs Jul2019'!AJ58&lt;='Tariffs Jul2019'!L58,($C$5*'Tariffs Jul2019'!AL58/'Tariffs Jul2019'!AJ58-'Tariffs Jul2019'!K58)*('Tariffs Jul2019'!W58/100)*'Tariffs Jul2019'!AJ58,('Tariffs Jul2019'!L58-'Tariffs Jul2019'!K58)*('Tariffs Jul2019'!W58/100)*'Tariffs Jul2019'!AJ58))</f>
        <v>0</v>
      </c>
      <c r="M64" s="85">
        <f>IF($C$5*'Tariffs Jul2019'!AL58/'Tariffs Jul2019'!AJ58&lt;'Tariffs Jul2019'!L58,0,IF($C$5*'Tariffs Jul2019'!AL58/'Tariffs Jul2019'!AJ58&lt;='Tariffs Jul2019'!M58,($C$5*'Tariffs Jul2019'!AL58/'Tariffs Jul2019'!AJ58-'Tariffs Jul2019'!L58)*('Tariffs Jul2019'!X58/100)*'Tariffs Jul2019'!AJ58,('Tariffs Jul2019'!M58-'Tariffs Jul2019'!L58)*('Tariffs Jul2019'!X58/100)*'Tariffs Jul2019'!AJ58))</f>
        <v>0</v>
      </c>
      <c r="N64" s="85">
        <f>IF(($C$5*'Tariffs Jul2019'!AL58/'Tariffs Jul2019'!AJ58&gt;'Tariffs Jul2019'!M58),($C$5*'Tariffs Jul2019'!AL58/'Tariffs Jul2019'!AJ58-'Tariffs Jul2019'!M58)*'Tariffs Jul2019'!Y58/100*'Tariffs Jul2019'!AJ58,0)</f>
        <v>589.00843636363629</v>
      </c>
      <c r="O64" s="73">
        <f t="shared" si="0"/>
        <v>1646.6912909090909</v>
      </c>
      <c r="P64" s="498">
        <f t="shared" si="1"/>
        <v>1811.3604200000002</v>
      </c>
    </row>
    <row r="65" spans="1:148" x14ac:dyDescent="0.15">
      <c r="A65" s="47" t="str">
        <f>'Tariffs Jul2019'!F59</f>
        <v>Alinta Energy</v>
      </c>
      <c r="B65" s="47" t="str">
        <f>'Tariffs Jul2019'!D59</f>
        <v>AGN Central 1</v>
      </c>
      <c r="C65" s="287">
        <f>'Tariffs Jul2019'!E59</f>
        <v>43647</v>
      </c>
      <c r="D65" s="85">
        <f>365*'Tariffs Jul2019'!H59/100</f>
        <v>270.10000000000002</v>
      </c>
      <c r="E65" s="85">
        <f>IF($C$5*'Tariffs Jul2019'!AK59/'Tariffs Jul2019'!AI59&gt;='Tariffs Jul2019'!J59,( 'Tariffs Jul2019'!J59*'Tariffs Jul2019'!O59/100)* 'Tariffs Jul2019'!AI59,($C$5*'Tariffs Jul2019'!AK59/'Tariffs Jul2019'!AI59*'Tariffs Jul2019'!O59/100)* 'Tariffs Jul2019'!AI59)</f>
        <v>89.72727272727272</v>
      </c>
      <c r="F65" s="85">
        <f>IF($C$5*'Tariffs Jul2019'!AK59/'Tariffs Jul2019'!AI59&lt;'Tariffs Jul2019'!J59,0,IF($C$5*'Tariffs Jul2019'!AK59/'Tariffs Jul2019'!AI59&lt;='Tariffs Jul2019'!K59,($C$5*'Tariffs Jul2019'!AK59/'Tariffs Jul2019'!AI59-'Tariffs Jul2019'!J59)*('Tariffs Jul2019'!P59/100)*'Tariffs Jul2019'!AI59,('Tariffs Jul2019'!K59-'Tariffs Jul2019'!J59)*('Tariffs Jul2019'!P59/100)*'Tariffs Jul2019'!AI59))</f>
        <v>64.054545454545448</v>
      </c>
      <c r="G65" s="85">
        <f>IF($C$5*'Tariffs Jul2019'!AK59/'Tariffs Jul2019'!AI59&lt;'Tariffs Jul2019'!K59,0,IF($C$5*'Tariffs Jul2019'!AK59/'Tariffs Jul2019'!AI59&lt;='Tariffs Jul2019'!L59,($C$5*'Tariffs Jul2019'!AK59/'Tariffs Jul2019'!AI59-'Tariffs Jul2019'!K59)*('Tariffs Jul2019'!Q59/100)*'Tariffs Jul2019'!AI59,('Tariffs Jul2019'!L59-'Tariffs Jul2019'!K59)*('Tariffs Jul2019'!Q59/100)*'Tariffs Jul2019'!AI59))</f>
        <v>0</v>
      </c>
      <c r="H65" s="85">
        <f>IF($C$5*'Tariffs Jul2019'!AK59/'Tariffs Jul2019'!AI59&lt;'Tariffs Jul2019'!L59,0,IF($C$5*'Tariffs Jul2019'!AK59/'Tariffs Jul2019'!AI59&lt;='Tariffs Jul2019'!M59,($C$5*'Tariffs Jul2019'!AK59/'Tariffs Jul2019'!AI59-'Tariffs Jul2019'!L59)*('Tariffs Jul2019'!R59/100)*'Tariffs Jul2019'!AI59,('Tariffs Jul2019'!M59-'Tariffs Jul2019'!L59)*('Tariffs Jul2019'!R59/100)*'Tariffs Jul2019'!AI59))</f>
        <v>0</v>
      </c>
      <c r="I65" s="85">
        <f>IF(($C$5*'Tariffs Jul2019'!AK59/'Tariffs Jul2019'!AI59&gt;'Tariffs Jul2019'!M59),($C$5*'Tariffs Jul2019'!AK59/'Tariffs Jul2019'!AI59-'Tariffs Jul2019'!M59)*'Tariffs Jul2019'!S59/100*'Tariffs Jul2019'!AI59,0)</f>
        <v>272.68909090909085</v>
      </c>
      <c r="J65" s="85">
        <f>IF($C$5*'Tariffs Jul2019'!AL59/'Tariffs Jul2019'!AJ59&gt;='Tariffs Jul2019'!J59,('Tariffs Jul2019'!J59*'Tariffs Jul2019'!U59/100)* 'Tariffs Jul2019'!AJ59,($C$5*'Tariffs Jul2019'!AL59/'Tariffs Jul2019'!AJ59*'Tariffs Jul2019'!U59/100)* 'Tariffs Jul2019'!AJ59)</f>
        <v>179.45454545454544</v>
      </c>
      <c r="K65" s="85">
        <f>IF($C$5*'Tariffs Jul2019'!AL59/'Tariffs Jul2019'!AJ59&lt;'Tariffs Jul2019'!J59,0,IF($C$5*'Tariffs Jul2019'!AL59/'Tariffs Jul2019'!AJ59&lt;='Tariffs Jul2019'!K59,($C$5*'Tariffs Jul2019'!AL59/'Tariffs Jul2019'!AJ59-'Tariffs Jul2019'!J59)*('Tariffs Jul2019'!V59/100)*'Tariffs Jul2019'!AJ59,('Tariffs Jul2019'!K59-'Tariffs Jul2019'!J59)*('Tariffs Jul2019'!V59/100)*'Tariffs Jul2019'!AJ59))</f>
        <v>128.1090909090909</v>
      </c>
      <c r="L65" s="85">
        <f>IF($C$5*'Tariffs Jul2019'!AL59/'Tariffs Jul2019'!AJ59&lt;'Tariffs Jul2019'!K59,0,IF($C$5*'Tariffs Jul2019'!AL59/'Tariffs Jul2019'!AJ59&lt;='Tariffs Jul2019'!L59,($C$5*'Tariffs Jul2019'!AL59/'Tariffs Jul2019'!AJ59-'Tariffs Jul2019'!K59)*('Tariffs Jul2019'!W59/100)*'Tariffs Jul2019'!AJ59,('Tariffs Jul2019'!L59-'Tariffs Jul2019'!K59)*('Tariffs Jul2019'!W59/100)*'Tariffs Jul2019'!AJ59))</f>
        <v>0</v>
      </c>
      <c r="M65" s="85">
        <f>IF($C$5*'Tariffs Jul2019'!AL59/'Tariffs Jul2019'!AJ59&lt;'Tariffs Jul2019'!L59,0,IF($C$5*'Tariffs Jul2019'!AL59/'Tariffs Jul2019'!AJ59&lt;='Tariffs Jul2019'!M59,($C$5*'Tariffs Jul2019'!AL59/'Tariffs Jul2019'!AJ59-'Tariffs Jul2019'!L59)*('Tariffs Jul2019'!X59/100)*'Tariffs Jul2019'!AJ59,('Tariffs Jul2019'!M59-'Tariffs Jul2019'!L59)*('Tariffs Jul2019'!X59/100)*'Tariffs Jul2019'!AJ59))</f>
        <v>0</v>
      </c>
      <c r="N65" s="85">
        <f>IF(($C$5*'Tariffs Jul2019'!AL59/'Tariffs Jul2019'!AJ59&gt;'Tariffs Jul2019'!M59),($C$5*'Tariffs Jul2019'!AL59/'Tariffs Jul2019'!AJ59-'Tariffs Jul2019'!M59)*'Tariffs Jul2019'!Y59/100*'Tariffs Jul2019'!AJ59,0)</f>
        <v>545.3781818181817</v>
      </c>
      <c r="O65" s="73">
        <f t="shared" si="0"/>
        <v>1549.5127272727273</v>
      </c>
      <c r="P65" s="498">
        <f t="shared" si="1"/>
        <v>1704.4640000000002</v>
      </c>
    </row>
    <row r="66" spans="1:148" x14ac:dyDescent="0.15">
      <c r="A66" s="47" t="str">
        <f>'Tariffs Jul2019'!F60</f>
        <v>Covau</v>
      </c>
      <c r="B66" s="47" t="str">
        <f>'Tariffs Jul2019'!D60</f>
        <v>AGN Central 1</v>
      </c>
      <c r="C66" s="287">
        <f>'Tariffs Jul2019'!E60</f>
        <v>43466</v>
      </c>
      <c r="D66" s="85">
        <f>365*'Tariffs Jul2019'!H60/100</f>
        <v>273.75</v>
      </c>
      <c r="E66" s="85">
        <f>IF($C$5*'Tariffs Jul2019'!AK60/'Tariffs Jul2019'!AI60&gt;='Tariffs Jul2019'!J60,( 'Tariffs Jul2019'!J60*'Tariffs Jul2019'!O60/100)* 'Tariffs Jul2019'!AI60,($C$5*'Tariffs Jul2019'!AK60/'Tariffs Jul2019'!AI60*'Tariffs Jul2019'!O60/100)* 'Tariffs Jul2019'!AI60)</f>
        <v>104.29299999999999</v>
      </c>
      <c r="F66" s="85">
        <f>IF($C$5*'Tariffs Jul2019'!AK60/'Tariffs Jul2019'!AI60&lt;'Tariffs Jul2019'!J60,0,IF($C$5*'Tariffs Jul2019'!AK60/'Tariffs Jul2019'!AI60&lt;='Tariffs Jul2019'!K60,($C$5*'Tariffs Jul2019'!AK60/'Tariffs Jul2019'!AI60-'Tariffs Jul2019'!J60)*('Tariffs Jul2019'!P60/100)*'Tariffs Jul2019'!AI60,('Tariffs Jul2019'!K60-'Tariffs Jul2019'!J60)*('Tariffs Jul2019'!P60/100)*'Tariffs Jul2019'!AI60))</f>
        <v>67.75</v>
      </c>
      <c r="G66" s="85">
        <f>IF($C$5*'Tariffs Jul2019'!AK60/'Tariffs Jul2019'!AI60&lt;'Tariffs Jul2019'!K60,0,IF($C$5*'Tariffs Jul2019'!AK60/'Tariffs Jul2019'!AI60&lt;='Tariffs Jul2019'!L60,($C$5*'Tariffs Jul2019'!AK60/'Tariffs Jul2019'!AI60-'Tariffs Jul2019'!K60)*('Tariffs Jul2019'!Q60/100)*'Tariffs Jul2019'!AI60,('Tariffs Jul2019'!L60-'Tariffs Jul2019'!K60)*('Tariffs Jul2019'!Q60/100)*'Tariffs Jul2019'!AI60))</f>
        <v>0</v>
      </c>
      <c r="H66" s="85">
        <f>IF($C$5*'Tariffs Jul2019'!AK60/'Tariffs Jul2019'!AI60&lt;'Tariffs Jul2019'!L60,0,IF($C$5*'Tariffs Jul2019'!AK60/'Tariffs Jul2019'!AI60&lt;='Tariffs Jul2019'!M60,($C$5*'Tariffs Jul2019'!AK60/'Tariffs Jul2019'!AI60-'Tariffs Jul2019'!L60)*('Tariffs Jul2019'!R60/100)*'Tariffs Jul2019'!AI60,('Tariffs Jul2019'!M60-'Tariffs Jul2019'!L60)*('Tariffs Jul2019'!R60/100)*'Tariffs Jul2019'!AI60))</f>
        <v>0</v>
      </c>
      <c r="I66" s="85">
        <f>IF(($C$5*'Tariffs Jul2019'!AK60/'Tariffs Jul2019'!AI60&gt;'Tariffs Jul2019'!M60),($C$5*'Tariffs Jul2019'!AK60/'Tariffs Jul2019'!AI60-'Tariffs Jul2019'!M60)*'Tariffs Jul2019'!S60/100*'Tariffs Jul2019'!AI60,0)</f>
        <v>337.45274999999992</v>
      </c>
      <c r="J66" s="85">
        <f>IF($C$5*'Tariffs Jul2019'!AL60/'Tariffs Jul2019'!AJ60&gt;='Tariffs Jul2019'!J60,('Tariffs Jul2019'!J60*'Tariffs Jul2019'!U60/100)* 'Tariffs Jul2019'!AJ60,($C$5*'Tariffs Jul2019'!AL60/'Tariffs Jul2019'!AJ60*'Tariffs Jul2019'!U60/100)* 'Tariffs Jul2019'!AJ60)</f>
        <v>208.58599999999998</v>
      </c>
      <c r="K66" s="85">
        <f>IF($C$5*'Tariffs Jul2019'!AL60/'Tariffs Jul2019'!AJ60&lt;'Tariffs Jul2019'!J60,0,IF($C$5*'Tariffs Jul2019'!AL60/'Tariffs Jul2019'!AJ60&lt;='Tariffs Jul2019'!K60,($C$5*'Tariffs Jul2019'!AL60/'Tariffs Jul2019'!AJ60-'Tariffs Jul2019'!J60)*('Tariffs Jul2019'!V60/100)*'Tariffs Jul2019'!AJ60,('Tariffs Jul2019'!K60-'Tariffs Jul2019'!J60)*('Tariffs Jul2019'!V60/100)*'Tariffs Jul2019'!AJ60))</f>
        <v>135.5</v>
      </c>
      <c r="L66" s="85">
        <f>IF($C$5*'Tariffs Jul2019'!AL60/'Tariffs Jul2019'!AJ60&lt;'Tariffs Jul2019'!K60,0,IF($C$5*'Tariffs Jul2019'!AL60/'Tariffs Jul2019'!AJ60&lt;='Tariffs Jul2019'!L60,($C$5*'Tariffs Jul2019'!AL60/'Tariffs Jul2019'!AJ60-'Tariffs Jul2019'!K60)*('Tariffs Jul2019'!W60/100)*'Tariffs Jul2019'!AJ60,('Tariffs Jul2019'!L60-'Tariffs Jul2019'!K60)*('Tariffs Jul2019'!W60/100)*'Tariffs Jul2019'!AJ60))</f>
        <v>0</v>
      </c>
      <c r="M66" s="85">
        <f>IF($C$5*'Tariffs Jul2019'!AL60/'Tariffs Jul2019'!AJ60&lt;'Tariffs Jul2019'!L60,0,IF($C$5*'Tariffs Jul2019'!AL60/'Tariffs Jul2019'!AJ60&lt;='Tariffs Jul2019'!M60,($C$5*'Tariffs Jul2019'!AL60/'Tariffs Jul2019'!AJ60-'Tariffs Jul2019'!L60)*('Tariffs Jul2019'!X60/100)*'Tariffs Jul2019'!AJ60,('Tariffs Jul2019'!M60-'Tariffs Jul2019'!L60)*('Tariffs Jul2019'!X60/100)*'Tariffs Jul2019'!AJ60))</f>
        <v>0</v>
      </c>
      <c r="N66" s="85">
        <f>IF(($C$5*'Tariffs Jul2019'!AL60/'Tariffs Jul2019'!AJ60&gt;'Tariffs Jul2019'!M60),($C$5*'Tariffs Jul2019'!AL60/'Tariffs Jul2019'!AJ60-'Tariffs Jul2019'!M60)*'Tariffs Jul2019'!Y60/100*'Tariffs Jul2019'!AJ60,0)</f>
        <v>674.90549999999985</v>
      </c>
      <c r="O66" s="73">
        <f t="shared" si="0"/>
        <v>1802.2372499999997</v>
      </c>
      <c r="P66" s="498">
        <f t="shared" si="1"/>
        <v>1982.4609749999997</v>
      </c>
    </row>
    <row r="67" spans="1:148" x14ac:dyDescent="0.15">
      <c r="A67" s="47" t="str">
        <f>'Tariffs Jul2019'!F61</f>
        <v>Dodo Power &amp; Gas</v>
      </c>
      <c r="B67" s="47" t="str">
        <f>'Tariffs Jul2019'!D61</f>
        <v>AGN Central 1</v>
      </c>
      <c r="C67" s="287">
        <f>'Tariffs Jul2019'!E61</f>
        <v>43647</v>
      </c>
      <c r="D67" s="85">
        <f>365*'Tariffs Jul2019'!H61/100</f>
        <v>272.21699999999998</v>
      </c>
      <c r="E67" s="85">
        <f>IF($C$5*'Tariffs Jul2019'!AK61/'Tariffs Jul2019'!AI61&gt;='Tariffs Jul2019'!J61,( 'Tariffs Jul2019'!J61*'Tariffs Jul2019'!O61/100)* 'Tariffs Jul2019'!AI61,($C$5*'Tariffs Jul2019'!AK61/'Tariffs Jul2019'!AI61*'Tariffs Jul2019'!O61/100)* 'Tariffs Jul2019'!AI61)</f>
        <v>194.4</v>
      </c>
      <c r="F67" s="85">
        <f>IF($C$5*'Tariffs Jul2019'!AK61/'Tariffs Jul2019'!AI61&lt;'Tariffs Jul2019'!J61,0,IF($C$5*'Tariffs Jul2019'!AK61/'Tariffs Jul2019'!AI61&lt;='Tariffs Jul2019'!K61,($C$5*'Tariffs Jul2019'!AK61/'Tariffs Jul2019'!AI61-'Tariffs Jul2019'!J61)*('Tariffs Jul2019'!P61/100)*'Tariffs Jul2019'!AI61,('Tariffs Jul2019'!K61-'Tariffs Jul2019'!J61)*('Tariffs Jul2019'!P61/100)*'Tariffs Jul2019'!AI61))</f>
        <v>258.65821</v>
      </c>
      <c r="G67" s="85">
        <f>IF($C$5*'Tariffs Jul2019'!AK61/'Tariffs Jul2019'!AI61&lt;'Tariffs Jul2019'!K61,0,IF($C$5*'Tariffs Jul2019'!AK61/'Tariffs Jul2019'!AI61&lt;='Tariffs Jul2019'!L61,($C$5*'Tariffs Jul2019'!AK61/'Tariffs Jul2019'!AI61-'Tariffs Jul2019'!K61)*('Tariffs Jul2019'!Q61/100)*'Tariffs Jul2019'!AI61,('Tariffs Jul2019'!L61-'Tariffs Jul2019'!K61)*('Tariffs Jul2019'!Q61/100)*'Tariffs Jul2019'!AI61))</f>
        <v>0</v>
      </c>
      <c r="H67" s="85">
        <f>IF($C$5*'Tariffs Jul2019'!AK61/'Tariffs Jul2019'!AI61&lt;'Tariffs Jul2019'!L61,0,IF($C$5*'Tariffs Jul2019'!AK61/'Tariffs Jul2019'!AI61&lt;='Tariffs Jul2019'!M61,($C$5*'Tariffs Jul2019'!AK61/'Tariffs Jul2019'!AI61-'Tariffs Jul2019'!L61)*('Tariffs Jul2019'!R61/100)*'Tariffs Jul2019'!AI61,('Tariffs Jul2019'!M61-'Tariffs Jul2019'!L61)*('Tariffs Jul2019'!R61/100)*'Tariffs Jul2019'!AI61))</f>
        <v>0</v>
      </c>
      <c r="I67" s="85">
        <f>IF(($C$5*'Tariffs Jul2019'!AK61/'Tariffs Jul2019'!AI61&gt;'Tariffs Jul2019'!M61),($C$5*'Tariffs Jul2019'!AK61/'Tariffs Jul2019'!AI61-'Tariffs Jul2019'!M61)*'Tariffs Jul2019'!S61/100*'Tariffs Jul2019'!AI61,0)</f>
        <v>0</v>
      </c>
      <c r="J67" s="85">
        <f>IF($C$5*'Tariffs Jul2019'!AL61/'Tariffs Jul2019'!AJ61&gt;='Tariffs Jul2019'!J61,('Tariffs Jul2019'!J61*'Tariffs Jul2019'!U61/100)* 'Tariffs Jul2019'!AJ61,($C$5*'Tariffs Jul2019'!AL61/'Tariffs Jul2019'!AJ61*'Tariffs Jul2019'!U61/100)* 'Tariffs Jul2019'!AJ61)</f>
        <v>388.8</v>
      </c>
      <c r="K67" s="85">
        <f>IF($C$5*'Tariffs Jul2019'!AL61/'Tariffs Jul2019'!AJ61&lt;'Tariffs Jul2019'!J61,0,IF($C$5*'Tariffs Jul2019'!AL61/'Tariffs Jul2019'!AJ61&lt;='Tariffs Jul2019'!K61,($C$5*'Tariffs Jul2019'!AL61/'Tariffs Jul2019'!AJ61-'Tariffs Jul2019'!J61)*('Tariffs Jul2019'!V61/100)*'Tariffs Jul2019'!AJ61,('Tariffs Jul2019'!K61-'Tariffs Jul2019'!J61)*('Tariffs Jul2019'!V61/100)*'Tariffs Jul2019'!AJ61))</f>
        <v>517.31641999999999</v>
      </c>
      <c r="L67" s="85">
        <f>IF($C$5*'Tariffs Jul2019'!AL61/'Tariffs Jul2019'!AJ61&lt;'Tariffs Jul2019'!K61,0,IF($C$5*'Tariffs Jul2019'!AL61/'Tariffs Jul2019'!AJ61&lt;='Tariffs Jul2019'!L61,($C$5*'Tariffs Jul2019'!AL61/'Tariffs Jul2019'!AJ61-'Tariffs Jul2019'!K61)*('Tariffs Jul2019'!W61/100)*'Tariffs Jul2019'!AJ61,('Tariffs Jul2019'!L61-'Tariffs Jul2019'!K61)*('Tariffs Jul2019'!W61/100)*'Tariffs Jul2019'!AJ61))</f>
        <v>0</v>
      </c>
      <c r="M67" s="85">
        <f>IF($C$5*'Tariffs Jul2019'!AL61/'Tariffs Jul2019'!AJ61&lt;'Tariffs Jul2019'!L61,0,IF($C$5*'Tariffs Jul2019'!AL61/'Tariffs Jul2019'!AJ61&lt;='Tariffs Jul2019'!M61,($C$5*'Tariffs Jul2019'!AL61/'Tariffs Jul2019'!AJ61-'Tariffs Jul2019'!L61)*('Tariffs Jul2019'!X61/100)*'Tariffs Jul2019'!AJ61,('Tariffs Jul2019'!M61-'Tariffs Jul2019'!L61)*('Tariffs Jul2019'!X61/100)*'Tariffs Jul2019'!AJ61))</f>
        <v>0</v>
      </c>
      <c r="N67" s="85">
        <f>IF(($C$5*'Tariffs Jul2019'!AL61/'Tariffs Jul2019'!AJ61&gt;'Tariffs Jul2019'!M61),($C$5*'Tariffs Jul2019'!AL61/'Tariffs Jul2019'!AJ61-'Tariffs Jul2019'!M61)*'Tariffs Jul2019'!Y61/100*'Tariffs Jul2019'!AJ61,0)</f>
        <v>0</v>
      </c>
      <c r="O67" s="73">
        <f t="shared" si="0"/>
        <v>1631.3916300000001</v>
      </c>
      <c r="P67" s="498">
        <f t="shared" si="1"/>
        <v>1794.5307930000001</v>
      </c>
    </row>
    <row r="68" spans="1:148" x14ac:dyDescent="0.15">
      <c r="A68" s="47" t="str">
        <f>'Tariffs Jul2019'!F62</f>
        <v>EnergyAustralia</v>
      </c>
      <c r="B68" s="47" t="str">
        <f>'Tariffs Jul2019'!D62</f>
        <v>AGN Central 1</v>
      </c>
      <c r="C68" s="287">
        <f>'Tariffs Jul2019'!E62</f>
        <v>43647</v>
      </c>
      <c r="D68" s="85">
        <f>365*'Tariffs Jul2019'!H62/100</f>
        <v>304.41000000000003</v>
      </c>
      <c r="E68" s="85">
        <f>IF($C$5*'Tariffs Jul2019'!AK62/'Tariffs Jul2019'!AI62&gt;='Tariffs Jul2019'!J62,( 'Tariffs Jul2019'!J62*'Tariffs Jul2019'!O62/100)* 'Tariffs Jul2019'!AI62,($C$5*'Tariffs Jul2019'!AK62/'Tariffs Jul2019'!AI62*'Tariffs Jul2019'!O62/100)* 'Tariffs Jul2019'!AI62)</f>
        <v>183.81818181818181</v>
      </c>
      <c r="F68" s="85">
        <f>IF($C$5*'Tariffs Jul2019'!AK62/'Tariffs Jul2019'!AI62&lt;'Tariffs Jul2019'!J62,0,IF($C$5*'Tariffs Jul2019'!AK62/'Tariffs Jul2019'!AI62&lt;='Tariffs Jul2019'!K62,($C$5*'Tariffs Jul2019'!AK62/'Tariffs Jul2019'!AI62-'Tariffs Jul2019'!J62)*('Tariffs Jul2019'!P62/100)*'Tariffs Jul2019'!AI62,('Tariffs Jul2019'!K62-'Tariffs Jul2019'!J62)*('Tariffs Jul2019'!P62/100)*'Tariffs Jul2019'!AI62))</f>
        <v>0</v>
      </c>
      <c r="G68" s="85">
        <f>IF($C$5*'Tariffs Jul2019'!AK62/'Tariffs Jul2019'!AI62&lt;'Tariffs Jul2019'!K62,0,IF($C$5*'Tariffs Jul2019'!AK62/'Tariffs Jul2019'!AI62&lt;='Tariffs Jul2019'!L62,($C$5*'Tariffs Jul2019'!AK62/'Tariffs Jul2019'!AI62-'Tariffs Jul2019'!K62)*('Tariffs Jul2019'!Q62/100)*'Tariffs Jul2019'!AI62,('Tariffs Jul2019'!L62-'Tariffs Jul2019'!K62)*('Tariffs Jul2019'!Q62/100)*'Tariffs Jul2019'!AI62))</f>
        <v>0</v>
      </c>
      <c r="H68" s="85">
        <f>IF($C$5*'Tariffs Jul2019'!AK62/'Tariffs Jul2019'!AI62&lt;'Tariffs Jul2019'!L62,0,IF($C$5*'Tariffs Jul2019'!AK62/'Tariffs Jul2019'!AI62&lt;='Tariffs Jul2019'!M62,($C$5*'Tariffs Jul2019'!AK62/'Tariffs Jul2019'!AI62-'Tariffs Jul2019'!L62)*('Tariffs Jul2019'!R62/100)*'Tariffs Jul2019'!AI62,('Tariffs Jul2019'!M62-'Tariffs Jul2019'!L62)*('Tariffs Jul2019'!R62/100)*'Tariffs Jul2019'!AI62))</f>
        <v>0</v>
      </c>
      <c r="I68" s="85">
        <f>IF(($C$5*'Tariffs Jul2019'!AK62/'Tariffs Jul2019'!AI62&gt;'Tariffs Jul2019'!M62),($C$5*'Tariffs Jul2019'!AK62/'Tariffs Jul2019'!AI62-'Tariffs Jul2019'!M62)*'Tariffs Jul2019'!S62/100*'Tariffs Jul2019'!AI62,0)</f>
        <v>309.5021181818181</v>
      </c>
      <c r="J68" s="85">
        <f>IF($C$5*'Tariffs Jul2019'!AL62/'Tariffs Jul2019'!AJ62&gt;='Tariffs Jul2019'!J62,('Tariffs Jul2019'!J62*'Tariffs Jul2019'!U62/100)* 'Tariffs Jul2019'!AJ62,($C$5*'Tariffs Jul2019'!AL62/'Tariffs Jul2019'!AJ62*'Tariffs Jul2019'!U62/100)* 'Tariffs Jul2019'!AJ62)</f>
        <v>367.63636363636363</v>
      </c>
      <c r="K68" s="85">
        <f>IF($C$5*'Tariffs Jul2019'!AL62/'Tariffs Jul2019'!AJ62&lt;'Tariffs Jul2019'!J62,0,IF($C$5*'Tariffs Jul2019'!AL62/'Tariffs Jul2019'!AJ62&lt;='Tariffs Jul2019'!K62,($C$5*'Tariffs Jul2019'!AL62/'Tariffs Jul2019'!AJ62-'Tariffs Jul2019'!J62)*('Tariffs Jul2019'!V62/100)*'Tariffs Jul2019'!AJ62,('Tariffs Jul2019'!K62-'Tariffs Jul2019'!J62)*('Tariffs Jul2019'!V62/100)*'Tariffs Jul2019'!AJ62))</f>
        <v>0</v>
      </c>
      <c r="L68" s="85">
        <f>IF($C$5*'Tariffs Jul2019'!AL62/'Tariffs Jul2019'!AJ62&lt;'Tariffs Jul2019'!K62,0,IF($C$5*'Tariffs Jul2019'!AL62/'Tariffs Jul2019'!AJ62&lt;='Tariffs Jul2019'!L62,($C$5*'Tariffs Jul2019'!AL62/'Tariffs Jul2019'!AJ62-'Tariffs Jul2019'!K62)*('Tariffs Jul2019'!W62/100)*'Tariffs Jul2019'!AJ62,('Tariffs Jul2019'!L62-'Tariffs Jul2019'!K62)*('Tariffs Jul2019'!W62/100)*'Tariffs Jul2019'!AJ62))</f>
        <v>0</v>
      </c>
      <c r="M68" s="85">
        <f>IF($C$5*'Tariffs Jul2019'!AL62/'Tariffs Jul2019'!AJ62&lt;'Tariffs Jul2019'!L62,0,IF($C$5*'Tariffs Jul2019'!AL62/'Tariffs Jul2019'!AJ62&lt;='Tariffs Jul2019'!M62,($C$5*'Tariffs Jul2019'!AL62/'Tariffs Jul2019'!AJ62-'Tariffs Jul2019'!L62)*('Tariffs Jul2019'!X62/100)*'Tariffs Jul2019'!AJ62,('Tariffs Jul2019'!M62-'Tariffs Jul2019'!L62)*('Tariffs Jul2019'!X62/100)*'Tariffs Jul2019'!AJ62))</f>
        <v>0</v>
      </c>
      <c r="N68" s="85">
        <f>IF(($C$5*'Tariffs Jul2019'!AL62/'Tariffs Jul2019'!AJ62&gt;'Tariffs Jul2019'!M62),($C$5*'Tariffs Jul2019'!AL62/'Tariffs Jul2019'!AJ62-'Tariffs Jul2019'!M62)*'Tariffs Jul2019'!Y62/100*'Tariffs Jul2019'!AJ62,0)</f>
        <v>619.00423636363621</v>
      </c>
      <c r="O68" s="73">
        <f t="shared" si="0"/>
        <v>1784.3708999999999</v>
      </c>
      <c r="P68" s="498">
        <f t="shared" si="1"/>
        <v>1962.80799</v>
      </c>
    </row>
    <row r="69" spans="1:148" x14ac:dyDescent="0.15">
      <c r="A69" s="47" t="str">
        <f>'Tariffs Jul2019'!F63</f>
        <v>Lumo Energy</v>
      </c>
      <c r="B69" s="47" t="str">
        <f>'Tariffs Jul2019'!D63</f>
        <v>AGN Central 1</v>
      </c>
      <c r="C69" s="287">
        <f>'Tariffs Jul2019'!E63</f>
        <v>43497</v>
      </c>
      <c r="D69" s="85">
        <f>365*'Tariffs Jul2019'!H63/100</f>
        <v>245.28</v>
      </c>
      <c r="E69" s="85">
        <f>IF($C$5*'Tariffs Jul2019'!AK63/'Tariffs Jul2019'!AI63&gt;='Tariffs Jul2019'!J63,( 'Tariffs Jul2019'!J63*'Tariffs Jul2019'!O63/100)* 'Tariffs Jul2019'!AI63,($C$5*'Tariffs Jul2019'!AK63/'Tariffs Jul2019'!AI63*'Tariffs Jul2019'!O63/100)* 'Tariffs Jul2019'!AI63)</f>
        <v>97.50363636363636</v>
      </c>
      <c r="F69" s="85">
        <f>IF($C$5*'Tariffs Jul2019'!AK63/'Tariffs Jul2019'!AI63&lt;'Tariffs Jul2019'!J63,0,IF($C$5*'Tariffs Jul2019'!AK63/'Tariffs Jul2019'!AI63&lt;='Tariffs Jul2019'!K63,($C$5*'Tariffs Jul2019'!AK63/'Tariffs Jul2019'!AI63-'Tariffs Jul2019'!J63)*('Tariffs Jul2019'!P63/100)*'Tariffs Jul2019'!AI63,('Tariffs Jul2019'!K63-'Tariffs Jul2019'!J63)*('Tariffs Jul2019'!P63/100)*'Tariffs Jul2019'!AI63))</f>
        <v>65.040000000000006</v>
      </c>
      <c r="G69" s="85">
        <f>IF($C$5*'Tariffs Jul2019'!AK63/'Tariffs Jul2019'!AI63&lt;'Tariffs Jul2019'!K63,0,IF($C$5*'Tariffs Jul2019'!AK63/'Tariffs Jul2019'!AI63&lt;='Tariffs Jul2019'!L63,($C$5*'Tariffs Jul2019'!AK63/'Tariffs Jul2019'!AI63-'Tariffs Jul2019'!K63)*('Tariffs Jul2019'!Q63/100)*'Tariffs Jul2019'!AI63,('Tariffs Jul2019'!L63-'Tariffs Jul2019'!K63)*('Tariffs Jul2019'!Q63/100)*'Tariffs Jul2019'!AI63))</f>
        <v>0</v>
      </c>
      <c r="H69" s="85">
        <f>IF($C$5*'Tariffs Jul2019'!AK63/'Tariffs Jul2019'!AI63&lt;'Tariffs Jul2019'!L63,0,IF($C$5*'Tariffs Jul2019'!AK63/'Tariffs Jul2019'!AI63&lt;='Tariffs Jul2019'!M63,($C$5*'Tariffs Jul2019'!AK63/'Tariffs Jul2019'!AI63-'Tariffs Jul2019'!L63)*('Tariffs Jul2019'!R63/100)*'Tariffs Jul2019'!AI63,('Tariffs Jul2019'!M63-'Tariffs Jul2019'!L63)*('Tariffs Jul2019'!R63/100)*'Tariffs Jul2019'!AI63))</f>
        <v>0</v>
      </c>
      <c r="I69" s="85">
        <f>IF(($C$5*'Tariffs Jul2019'!AK63/'Tariffs Jul2019'!AI63&gt;'Tariffs Jul2019'!M63),($C$5*'Tariffs Jul2019'!AK63/'Tariffs Jul2019'!AI63-'Tariffs Jul2019'!M63)*'Tariffs Jul2019'!S63/100*'Tariffs Jul2019'!AI63,0)</f>
        <v>298.59455454545446</v>
      </c>
      <c r="J69" s="85">
        <f>IF($C$5*'Tariffs Jul2019'!AL63/'Tariffs Jul2019'!AJ63&gt;='Tariffs Jul2019'!J63,('Tariffs Jul2019'!J63*'Tariffs Jul2019'!U63/100)* 'Tariffs Jul2019'!AJ63,($C$5*'Tariffs Jul2019'!AL63/'Tariffs Jul2019'!AJ63*'Tariffs Jul2019'!U63/100)* 'Tariffs Jul2019'!AJ63)</f>
        <v>195.00727272727272</v>
      </c>
      <c r="K69" s="85">
        <f>IF($C$5*'Tariffs Jul2019'!AL63/'Tariffs Jul2019'!AJ63&lt;'Tariffs Jul2019'!J63,0,IF($C$5*'Tariffs Jul2019'!AL63/'Tariffs Jul2019'!AJ63&lt;='Tariffs Jul2019'!K63,($C$5*'Tariffs Jul2019'!AL63/'Tariffs Jul2019'!AJ63-'Tariffs Jul2019'!J63)*('Tariffs Jul2019'!V63/100)*'Tariffs Jul2019'!AJ63,('Tariffs Jul2019'!K63-'Tariffs Jul2019'!J63)*('Tariffs Jul2019'!V63/100)*'Tariffs Jul2019'!AJ63))</f>
        <v>130.08000000000001</v>
      </c>
      <c r="L69" s="85">
        <f>IF($C$5*'Tariffs Jul2019'!AL63/'Tariffs Jul2019'!AJ63&lt;'Tariffs Jul2019'!K63,0,IF($C$5*'Tariffs Jul2019'!AL63/'Tariffs Jul2019'!AJ63&lt;='Tariffs Jul2019'!L63,($C$5*'Tariffs Jul2019'!AL63/'Tariffs Jul2019'!AJ63-'Tariffs Jul2019'!K63)*('Tariffs Jul2019'!W63/100)*'Tariffs Jul2019'!AJ63,('Tariffs Jul2019'!L63-'Tariffs Jul2019'!K63)*('Tariffs Jul2019'!W63/100)*'Tariffs Jul2019'!AJ63))</f>
        <v>0</v>
      </c>
      <c r="M69" s="85">
        <f>IF($C$5*'Tariffs Jul2019'!AL63/'Tariffs Jul2019'!AJ63&lt;'Tariffs Jul2019'!L63,0,IF($C$5*'Tariffs Jul2019'!AL63/'Tariffs Jul2019'!AJ63&lt;='Tariffs Jul2019'!M63,($C$5*'Tariffs Jul2019'!AL63/'Tariffs Jul2019'!AJ63-'Tariffs Jul2019'!L63)*('Tariffs Jul2019'!X63/100)*'Tariffs Jul2019'!AJ63,('Tariffs Jul2019'!M63-'Tariffs Jul2019'!L63)*('Tariffs Jul2019'!X63/100)*'Tariffs Jul2019'!AJ63))</f>
        <v>0</v>
      </c>
      <c r="N69" s="85">
        <f>IF(($C$5*'Tariffs Jul2019'!AL63/'Tariffs Jul2019'!AJ63&gt;'Tariffs Jul2019'!M63),($C$5*'Tariffs Jul2019'!AL63/'Tariffs Jul2019'!AJ63-'Tariffs Jul2019'!M63)*'Tariffs Jul2019'!Y63/100*'Tariffs Jul2019'!AJ63,0)</f>
        <v>597.18910909090891</v>
      </c>
      <c r="O69" s="73">
        <f t="shared" si="0"/>
        <v>1628.6945727272723</v>
      </c>
      <c r="P69" s="498">
        <f t="shared" si="1"/>
        <v>1791.5640299999998</v>
      </c>
    </row>
    <row r="70" spans="1:148" x14ac:dyDescent="0.15">
      <c r="A70" s="47" t="str">
        <f>'Tariffs Jul2019'!F64</f>
        <v>Momentum Energy</v>
      </c>
      <c r="B70" s="47" t="str">
        <f>'Tariffs Jul2019'!D64</f>
        <v>AGN Central 1</v>
      </c>
      <c r="C70" s="287">
        <f>'Tariffs Jul2019'!E64</f>
        <v>43647</v>
      </c>
      <c r="D70" s="85">
        <f>365*'Tariffs Jul2019'!H64/100</f>
        <v>296.92749999999995</v>
      </c>
      <c r="E70" s="85">
        <f>IF($C$5*'Tariffs Jul2019'!AK64/'Tariffs Jul2019'!AI64&gt;='Tariffs Jul2019'!J64,( 'Tariffs Jul2019'!J64*'Tariffs Jul2019'!O64/100)* 'Tariffs Jul2019'!AI64,($C$5*'Tariffs Jul2019'!AK64/'Tariffs Jul2019'!AI64*'Tariffs Jul2019'!O64/100)* 'Tariffs Jul2019'!AI64)</f>
        <v>111.20199999999998</v>
      </c>
      <c r="F70" s="85">
        <f>IF($C$5*'Tariffs Jul2019'!AK64/'Tariffs Jul2019'!AI64&lt;'Tariffs Jul2019'!J64,0,IF($C$5*'Tariffs Jul2019'!AK64/'Tariffs Jul2019'!AI64&lt;='Tariffs Jul2019'!K64,($C$5*'Tariffs Jul2019'!AK64/'Tariffs Jul2019'!AI64-'Tariffs Jul2019'!J64)*('Tariffs Jul2019'!P64/100)*'Tariffs Jul2019'!AI64,('Tariffs Jul2019'!K64-'Tariffs Jul2019'!J64)*('Tariffs Jul2019'!P64/100)*'Tariffs Jul2019'!AI64))</f>
        <v>77.777000000000001</v>
      </c>
      <c r="G70" s="85">
        <f>IF($C$5*'Tariffs Jul2019'!AK64/'Tariffs Jul2019'!AI64&lt;'Tariffs Jul2019'!K64,0,IF($C$5*'Tariffs Jul2019'!AK64/'Tariffs Jul2019'!AI64&lt;='Tariffs Jul2019'!L64,($C$5*'Tariffs Jul2019'!AK64/'Tariffs Jul2019'!AI64-'Tariffs Jul2019'!K64)*('Tariffs Jul2019'!Q64/100)*'Tariffs Jul2019'!AI64,('Tariffs Jul2019'!L64-'Tariffs Jul2019'!K64)*('Tariffs Jul2019'!Q64/100)*'Tariffs Jul2019'!AI64))</f>
        <v>0</v>
      </c>
      <c r="H70" s="85">
        <f>IF($C$5*'Tariffs Jul2019'!AK64/'Tariffs Jul2019'!AI64&lt;'Tariffs Jul2019'!L64,0,IF($C$5*'Tariffs Jul2019'!AK64/'Tariffs Jul2019'!AI64&lt;='Tariffs Jul2019'!M64,($C$5*'Tariffs Jul2019'!AK64/'Tariffs Jul2019'!AI64-'Tariffs Jul2019'!L64)*('Tariffs Jul2019'!R64/100)*'Tariffs Jul2019'!AI64,('Tariffs Jul2019'!M64-'Tariffs Jul2019'!L64)*('Tariffs Jul2019'!R64/100)*'Tariffs Jul2019'!AI64))</f>
        <v>0</v>
      </c>
      <c r="I70" s="85">
        <f>IF(($C$5*'Tariffs Jul2019'!AK64/'Tariffs Jul2019'!AI64&gt;'Tariffs Jul2019'!M64),($C$5*'Tariffs Jul2019'!AK64/'Tariffs Jul2019'!AI64-'Tariffs Jul2019'!M64)*'Tariffs Jul2019'!S64/100*'Tariffs Jul2019'!AI64,0)</f>
        <v>374.94749999999993</v>
      </c>
      <c r="J70" s="85">
        <f>IF($C$5*'Tariffs Jul2019'!AL64/'Tariffs Jul2019'!AJ64&gt;='Tariffs Jul2019'!J64,('Tariffs Jul2019'!J64*'Tariffs Jul2019'!U64/100)* 'Tariffs Jul2019'!AJ64,($C$5*'Tariffs Jul2019'!AL64/'Tariffs Jul2019'!AJ64*'Tariffs Jul2019'!U64/100)* 'Tariffs Jul2019'!AJ64)</f>
        <v>202.00599999999997</v>
      </c>
      <c r="K70" s="85">
        <f>IF($C$5*'Tariffs Jul2019'!AL64/'Tariffs Jul2019'!AJ64&lt;'Tariffs Jul2019'!J64,0,IF($C$5*'Tariffs Jul2019'!AL64/'Tariffs Jul2019'!AJ64&lt;='Tariffs Jul2019'!K64,($C$5*'Tariffs Jul2019'!AL64/'Tariffs Jul2019'!AJ64-'Tariffs Jul2019'!J64)*('Tariffs Jul2019'!V64/100)*'Tariffs Jul2019'!AJ64,('Tariffs Jul2019'!K64-'Tariffs Jul2019'!J64)*('Tariffs Jul2019'!V64/100)*'Tariffs Jul2019'!AJ64))</f>
        <v>140.37799999999999</v>
      </c>
      <c r="L70" s="85">
        <f>IF($C$5*'Tariffs Jul2019'!AL64/'Tariffs Jul2019'!AJ64&lt;'Tariffs Jul2019'!K64,0,IF($C$5*'Tariffs Jul2019'!AL64/'Tariffs Jul2019'!AJ64&lt;='Tariffs Jul2019'!L64,($C$5*'Tariffs Jul2019'!AL64/'Tariffs Jul2019'!AJ64-'Tariffs Jul2019'!K64)*('Tariffs Jul2019'!W64/100)*'Tariffs Jul2019'!AJ64,('Tariffs Jul2019'!L64-'Tariffs Jul2019'!K64)*('Tariffs Jul2019'!W64/100)*'Tariffs Jul2019'!AJ64))</f>
        <v>0</v>
      </c>
      <c r="M70" s="85">
        <f>IF($C$5*'Tariffs Jul2019'!AL64/'Tariffs Jul2019'!AJ64&lt;'Tariffs Jul2019'!L64,0,IF($C$5*'Tariffs Jul2019'!AL64/'Tariffs Jul2019'!AJ64&lt;='Tariffs Jul2019'!M64,($C$5*'Tariffs Jul2019'!AL64/'Tariffs Jul2019'!AJ64-'Tariffs Jul2019'!L64)*('Tariffs Jul2019'!X64/100)*'Tariffs Jul2019'!AJ64,('Tariffs Jul2019'!M64-'Tariffs Jul2019'!L64)*('Tariffs Jul2019'!X64/100)*'Tariffs Jul2019'!AJ64))</f>
        <v>0</v>
      </c>
      <c r="N70" s="85">
        <f>IF(($C$5*'Tariffs Jul2019'!AL64/'Tariffs Jul2019'!AJ64&gt;'Tariffs Jul2019'!M64),($C$5*'Tariffs Jul2019'!AL64/'Tariffs Jul2019'!AJ64-'Tariffs Jul2019'!M64)*'Tariffs Jul2019'!Y64/100*'Tariffs Jul2019'!AJ64,0)</f>
        <v>674.90549999999985</v>
      </c>
      <c r="O70" s="73">
        <f t="shared" si="0"/>
        <v>1878.1434999999994</v>
      </c>
      <c r="P70" s="498">
        <f t="shared" si="1"/>
        <v>2065.9578499999998</v>
      </c>
    </row>
    <row r="71" spans="1:148" x14ac:dyDescent="0.15">
      <c r="A71" s="47" t="str">
        <f>'Tariffs Jul2019'!F65</f>
        <v>Origin Energy</v>
      </c>
      <c r="B71" s="47" t="str">
        <f>'Tariffs Jul2019'!D65</f>
        <v>AGN Central 1</v>
      </c>
      <c r="C71" s="287">
        <f>'Tariffs Jul2019'!E65</f>
        <v>43647</v>
      </c>
      <c r="D71" s="85">
        <f>365*'Tariffs Jul2019'!H65/100</f>
        <v>251.85</v>
      </c>
      <c r="E71" s="85">
        <f>IF($C$5*'Tariffs Jul2019'!AK65/'Tariffs Jul2019'!AI65&gt;='Tariffs Jul2019'!J65,( 'Tariffs Jul2019'!J65*'Tariffs Jul2019'!O65/100)* 'Tariffs Jul2019'!AI65,($C$5*'Tariffs Jul2019'!AK65/'Tariffs Jul2019'!AI65*'Tariffs Jul2019'!O65/100)* 'Tariffs Jul2019'!AI65)</f>
        <v>264.00000000000006</v>
      </c>
      <c r="F71" s="85">
        <f>IF($C$5*'Tariffs Jul2019'!AK65/'Tariffs Jul2019'!AI65&lt;'Tariffs Jul2019'!J65,0,IF($C$5*'Tariffs Jul2019'!AK65/'Tariffs Jul2019'!AI65&lt;='Tariffs Jul2019'!K65,($C$5*'Tariffs Jul2019'!AK65/'Tariffs Jul2019'!AI65-'Tariffs Jul2019'!J65)*('Tariffs Jul2019'!P65/100)*'Tariffs Jul2019'!AI65,('Tariffs Jul2019'!K65-'Tariffs Jul2019'!J65)*('Tariffs Jul2019'!P65/100)*'Tariffs Jul2019'!AI65))</f>
        <v>188.95589999999996</v>
      </c>
      <c r="G71" s="85">
        <f>IF($C$5*'Tariffs Jul2019'!AK65/'Tariffs Jul2019'!AI65&lt;'Tariffs Jul2019'!K65,0,IF($C$5*'Tariffs Jul2019'!AK65/'Tariffs Jul2019'!AI65&lt;='Tariffs Jul2019'!L65,($C$5*'Tariffs Jul2019'!AK65/'Tariffs Jul2019'!AI65-'Tariffs Jul2019'!K65)*('Tariffs Jul2019'!Q65/100)*'Tariffs Jul2019'!AI65,('Tariffs Jul2019'!L65-'Tariffs Jul2019'!K65)*('Tariffs Jul2019'!Q65/100)*'Tariffs Jul2019'!AI65))</f>
        <v>0</v>
      </c>
      <c r="H71" s="85">
        <f>IF($C$5*'Tariffs Jul2019'!AK65/'Tariffs Jul2019'!AI65&lt;'Tariffs Jul2019'!L65,0,IF($C$5*'Tariffs Jul2019'!AK65/'Tariffs Jul2019'!AI65&lt;='Tariffs Jul2019'!M65,($C$5*'Tariffs Jul2019'!AK65/'Tariffs Jul2019'!AI65-'Tariffs Jul2019'!L65)*('Tariffs Jul2019'!R65/100)*'Tariffs Jul2019'!AI65,('Tariffs Jul2019'!M65-'Tariffs Jul2019'!L65)*('Tariffs Jul2019'!R65/100)*'Tariffs Jul2019'!AI65))</f>
        <v>0</v>
      </c>
      <c r="I71" s="85">
        <f>IF(($C$5*'Tariffs Jul2019'!AK65/'Tariffs Jul2019'!AI65&gt;'Tariffs Jul2019'!M65),($C$5*'Tariffs Jul2019'!AK65/'Tariffs Jul2019'!AI65-'Tariffs Jul2019'!M65)*'Tariffs Jul2019'!S65/100*'Tariffs Jul2019'!AI65,0)</f>
        <v>0</v>
      </c>
      <c r="J71" s="85">
        <f>IF($C$5*'Tariffs Jul2019'!AL65/'Tariffs Jul2019'!AJ65&gt;='Tariffs Jul2019'!J65,('Tariffs Jul2019'!J65*'Tariffs Jul2019'!U65/100)* 'Tariffs Jul2019'!AJ65,($C$5*'Tariffs Jul2019'!AL65/'Tariffs Jul2019'!AJ65*'Tariffs Jul2019'!U65/100)* 'Tariffs Jul2019'!AJ65)</f>
        <v>528.00000000000011</v>
      </c>
      <c r="K71" s="85">
        <f>IF($C$5*'Tariffs Jul2019'!AL65/'Tariffs Jul2019'!AJ65&lt;'Tariffs Jul2019'!J65,0,IF($C$5*'Tariffs Jul2019'!AL65/'Tariffs Jul2019'!AJ65&lt;='Tariffs Jul2019'!K65,($C$5*'Tariffs Jul2019'!AL65/'Tariffs Jul2019'!AJ65-'Tariffs Jul2019'!J65)*('Tariffs Jul2019'!V65/100)*'Tariffs Jul2019'!AJ65,('Tariffs Jul2019'!K65-'Tariffs Jul2019'!J65)*('Tariffs Jul2019'!V65/100)*'Tariffs Jul2019'!AJ65))</f>
        <v>377.91179999999991</v>
      </c>
      <c r="L71" s="85">
        <f>IF($C$5*'Tariffs Jul2019'!AL65/'Tariffs Jul2019'!AJ65&lt;'Tariffs Jul2019'!K65,0,IF($C$5*'Tariffs Jul2019'!AL65/'Tariffs Jul2019'!AJ65&lt;='Tariffs Jul2019'!L65,($C$5*'Tariffs Jul2019'!AL65/'Tariffs Jul2019'!AJ65-'Tariffs Jul2019'!K65)*('Tariffs Jul2019'!W65/100)*'Tariffs Jul2019'!AJ65,('Tariffs Jul2019'!L65-'Tariffs Jul2019'!K65)*('Tariffs Jul2019'!W65/100)*'Tariffs Jul2019'!AJ65))</f>
        <v>0</v>
      </c>
      <c r="M71" s="85">
        <f>IF($C$5*'Tariffs Jul2019'!AL65/'Tariffs Jul2019'!AJ65&lt;'Tariffs Jul2019'!L65,0,IF($C$5*'Tariffs Jul2019'!AL65/'Tariffs Jul2019'!AJ65&lt;='Tariffs Jul2019'!M65,($C$5*'Tariffs Jul2019'!AL65/'Tariffs Jul2019'!AJ65-'Tariffs Jul2019'!L65)*('Tariffs Jul2019'!X65/100)*'Tariffs Jul2019'!AJ65,('Tariffs Jul2019'!M65-'Tariffs Jul2019'!L65)*('Tariffs Jul2019'!X65/100)*'Tariffs Jul2019'!AJ65))</f>
        <v>0</v>
      </c>
      <c r="N71" s="85">
        <f>IF(($C$5*'Tariffs Jul2019'!AL65/'Tariffs Jul2019'!AJ65&gt;'Tariffs Jul2019'!M65),($C$5*'Tariffs Jul2019'!AL65/'Tariffs Jul2019'!AJ65-'Tariffs Jul2019'!M65)*'Tariffs Jul2019'!Y65/100*'Tariffs Jul2019'!AJ65,0)</f>
        <v>0</v>
      </c>
      <c r="O71" s="73">
        <f t="shared" si="0"/>
        <v>1610.7176999999999</v>
      </c>
      <c r="P71" s="498">
        <f t="shared" si="1"/>
        <v>1771.7894700000002</v>
      </c>
    </row>
    <row r="72" spans="1:148" x14ac:dyDescent="0.15">
      <c r="A72" s="47" t="str">
        <f>'Tariffs Jul2019'!F66</f>
        <v>Red Energy</v>
      </c>
      <c r="B72" s="47" t="str">
        <f>'Tariffs Jul2019'!D66</f>
        <v>AGN Central 1</v>
      </c>
      <c r="C72" s="287">
        <f>'Tariffs Jul2019'!E66</f>
        <v>43497</v>
      </c>
      <c r="D72" s="85">
        <f>365*'Tariffs Jul2019'!H66/100</f>
        <v>262.43500000000006</v>
      </c>
      <c r="E72" s="85">
        <f>IF($C$5*'Tariffs Jul2019'!AK66/'Tariffs Jul2019'!AI66&gt;='Tariffs Jul2019'!J66,( 'Tariffs Jul2019'!J66*'Tariffs Jul2019'!O66/100)* 'Tariffs Jul2019'!AI66,($C$5*'Tariffs Jul2019'!AK66/'Tariffs Jul2019'!AI66*'Tariffs Jul2019'!O66/100)* 'Tariffs Jul2019'!AI66)</f>
        <v>159.6</v>
      </c>
      <c r="F72" s="85">
        <f>IF($C$5*'Tariffs Jul2019'!AK66/'Tariffs Jul2019'!AI66&lt;'Tariffs Jul2019'!J66,0,IF($C$5*'Tariffs Jul2019'!AK66/'Tariffs Jul2019'!AI66&lt;='Tariffs Jul2019'!K66,($C$5*'Tariffs Jul2019'!AK66/'Tariffs Jul2019'!AI66-'Tariffs Jul2019'!J66)*('Tariffs Jul2019'!P66/100)*'Tariffs Jul2019'!AI66,('Tariffs Jul2019'!K66-'Tariffs Jul2019'!J66)*('Tariffs Jul2019'!P66/100)*'Tariffs Jul2019'!AI66))</f>
        <v>0</v>
      </c>
      <c r="G72" s="85">
        <f>IF($C$5*'Tariffs Jul2019'!AK66/'Tariffs Jul2019'!AI66&lt;'Tariffs Jul2019'!K66,0,IF($C$5*'Tariffs Jul2019'!AK66/'Tariffs Jul2019'!AI66&lt;='Tariffs Jul2019'!L66,($C$5*'Tariffs Jul2019'!AK66/'Tariffs Jul2019'!AI66-'Tariffs Jul2019'!K66)*('Tariffs Jul2019'!Q66/100)*'Tariffs Jul2019'!AI66,('Tariffs Jul2019'!L66-'Tariffs Jul2019'!K66)*('Tariffs Jul2019'!Q66/100)*'Tariffs Jul2019'!AI66))</f>
        <v>0</v>
      </c>
      <c r="H72" s="85">
        <f>IF($C$5*'Tariffs Jul2019'!AK66/'Tariffs Jul2019'!AI66&lt;'Tariffs Jul2019'!L66,0,IF($C$5*'Tariffs Jul2019'!AK66/'Tariffs Jul2019'!AI66&lt;='Tariffs Jul2019'!M66,($C$5*'Tariffs Jul2019'!AK66/'Tariffs Jul2019'!AI66-'Tariffs Jul2019'!L66)*('Tariffs Jul2019'!R66/100)*'Tariffs Jul2019'!AI66,('Tariffs Jul2019'!M66-'Tariffs Jul2019'!L66)*('Tariffs Jul2019'!R66/100)*'Tariffs Jul2019'!AI66))</f>
        <v>0</v>
      </c>
      <c r="I72" s="85">
        <f>IF(($C$5*'Tariffs Jul2019'!AK66/'Tariffs Jul2019'!AI66&gt;'Tariffs Jul2019'!M66),($C$5*'Tariffs Jul2019'!AK66/'Tariffs Jul2019'!AI66-'Tariffs Jul2019'!M66)*'Tariffs Jul2019'!S66/100*'Tariffs Jul2019'!AI66,0)</f>
        <v>295.45862999999991</v>
      </c>
      <c r="J72" s="85">
        <f>IF($C$5*'Tariffs Jul2019'!AL66/'Tariffs Jul2019'!AJ66&gt;='Tariffs Jul2019'!J66,('Tariffs Jul2019'!J66*'Tariffs Jul2019'!U66/100)* 'Tariffs Jul2019'!AJ66,($C$5*'Tariffs Jul2019'!AL66/'Tariffs Jul2019'!AJ66*'Tariffs Jul2019'!U66/100)* 'Tariffs Jul2019'!AJ66)</f>
        <v>319.2</v>
      </c>
      <c r="K72" s="85">
        <f>IF($C$5*'Tariffs Jul2019'!AL66/'Tariffs Jul2019'!AJ66&lt;'Tariffs Jul2019'!J66,0,IF($C$5*'Tariffs Jul2019'!AL66/'Tariffs Jul2019'!AJ66&lt;='Tariffs Jul2019'!K66,($C$5*'Tariffs Jul2019'!AL66/'Tariffs Jul2019'!AJ66-'Tariffs Jul2019'!J66)*('Tariffs Jul2019'!V66/100)*'Tariffs Jul2019'!AJ66,('Tariffs Jul2019'!K66-'Tariffs Jul2019'!J66)*('Tariffs Jul2019'!V66/100)*'Tariffs Jul2019'!AJ66))</f>
        <v>0</v>
      </c>
      <c r="L72" s="85">
        <f>IF($C$5*'Tariffs Jul2019'!AL66/'Tariffs Jul2019'!AJ66&lt;'Tariffs Jul2019'!K66,0,IF($C$5*'Tariffs Jul2019'!AL66/'Tariffs Jul2019'!AJ66&lt;='Tariffs Jul2019'!L66,($C$5*'Tariffs Jul2019'!AL66/'Tariffs Jul2019'!AJ66-'Tariffs Jul2019'!K66)*('Tariffs Jul2019'!W66/100)*'Tariffs Jul2019'!AJ66,('Tariffs Jul2019'!L66-'Tariffs Jul2019'!K66)*('Tariffs Jul2019'!W66/100)*'Tariffs Jul2019'!AJ66))</f>
        <v>0</v>
      </c>
      <c r="M72" s="85">
        <f>IF($C$5*'Tariffs Jul2019'!AL66/'Tariffs Jul2019'!AJ66&lt;'Tariffs Jul2019'!L66,0,IF($C$5*'Tariffs Jul2019'!AL66/'Tariffs Jul2019'!AJ66&lt;='Tariffs Jul2019'!M66,($C$5*'Tariffs Jul2019'!AL66/'Tariffs Jul2019'!AJ66-'Tariffs Jul2019'!L66)*('Tariffs Jul2019'!X66/100)*'Tariffs Jul2019'!AJ66,('Tariffs Jul2019'!M66-'Tariffs Jul2019'!L66)*('Tariffs Jul2019'!X66/100)*'Tariffs Jul2019'!AJ66))</f>
        <v>0</v>
      </c>
      <c r="N72" s="85">
        <f>IF(($C$5*'Tariffs Jul2019'!AL66/'Tariffs Jul2019'!AJ66&gt;'Tariffs Jul2019'!M66),($C$5*'Tariffs Jul2019'!AL66/'Tariffs Jul2019'!AJ66-'Tariffs Jul2019'!M66)*'Tariffs Jul2019'!Y66/100*'Tariffs Jul2019'!AJ66,0)</f>
        <v>590.91725999999983</v>
      </c>
      <c r="O72" s="73">
        <f t="shared" si="0"/>
        <v>1627.6108899999999</v>
      </c>
      <c r="P72" s="498">
        <f t="shared" si="1"/>
        <v>1790.371979</v>
      </c>
    </row>
    <row r="73" spans="1:148" s="429" customFormat="1" ht="14" thickBot="1" x14ac:dyDescent="0.2">
      <c r="A73" s="47" t="str">
        <f>'Tariffs Jul2019'!F67</f>
        <v>Simply Energy</v>
      </c>
      <c r="B73" s="47" t="str">
        <f>'Tariffs Jul2019'!D67</f>
        <v>AGN Central 1</v>
      </c>
      <c r="C73" s="287">
        <f>'Tariffs Jul2019'!E67</f>
        <v>43647</v>
      </c>
      <c r="D73" s="85">
        <f>365*'Tariffs Jul2019'!H67/100</f>
        <v>259.55150000000003</v>
      </c>
      <c r="E73" s="85">
        <f>IF($C$5*'Tariffs Jul2019'!AK67/'Tariffs Jul2019'!AI67&gt;='Tariffs Jul2019'!J67,( 'Tariffs Jul2019'!J67*'Tariffs Jul2019'!O67/100)* 'Tariffs Jul2019'!AI67,($C$5*'Tariffs Jul2019'!AK67/'Tariffs Jul2019'!AI67*'Tariffs Jul2019'!O67/100)* 'Tariffs Jul2019'!AI67)</f>
        <v>102.319</v>
      </c>
      <c r="F73" s="85">
        <f>IF($C$5*'Tariffs Jul2019'!AK67/'Tariffs Jul2019'!AI67&lt;'Tariffs Jul2019'!J67,0,IF($C$5*'Tariffs Jul2019'!AK67/'Tariffs Jul2019'!AI67&lt;='Tariffs Jul2019'!K67,($C$5*'Tariffs Jul2019'!AK67/'Tariffs Jul2019'!AI67-'Tariffs Jul2019'!J67)*('Tariffs Jul2019'!P67/100)*'Tariffs Jul2019'!AI67,('Tariffs Jul2019'!K67-'Tariffs Jul2019'!J67)*('Tariffs Jul2019'!P67/100)*'Tariffs Jul2019'!AI67))</f>
        <v>71.00200000000001</v>
      </c>
      <c r="G73" s="85">
        <f>IF($C$5*'Tariffs Jul2019'!AK67/'Tariffs Jul2019'!AI67&lt;'Tariffs Jul2019'!K67,0,IF($C$5*'Tariffs Jul2019'!AK67/'Tariffs Jul2019'!AI67&lt;='Tariffs Jul2019'!L67,($C$5*'Tariffs Jul2019'!AK67/'Tariffs Jul2019'!AI67-'Tariffs Jul2019'!K67)*('Tariffs Jul2019'!Q67/100)*'Tariffs Jul2019'!AI67,('Tariffs Jul2019'!L67-'Tariffs Jul2019'!K67)*('Tariffs Jul2019'!Q67/100)*'Tariffs Jul2019'!AI67))</f>
        <v>0</v>
      </c>
      <c r="H73" s="85">
        <f>IF($C$5*'Tariffs Jul2019'!AK67/'Tariffs Jul2019'!AI67&lt;'Tariffs Jul2019'!L67,0,IF($C$5*'Tariffs Jul2019'!AK67/'Tariffs Jul2019'!AI67&lt;='Tariffs Jul2019'!M67,($C$5*'Tariffs Jul2019'!AK67/'Tariffs Jul2019'!AI67-'Tariffs Jul2019'!L67)*('Tariffs Jul2019'!R67/100)*'Tariffs Jul2019'!AI67,('Tariffs Jul2019'!M67-'Tariffs Jul2019'!L67)*('Tariffs Jul2019'!R67/100)*'Tariffs Jul2019'!AI67))</f>
        <v>0</v>
      </c>
      <c r="I73" s="85">
        <f>IF(($C$5*'Tariffs Jul2019'!AK67/'Tariffs Jul2019'!AI67&gt;'Tariffs Jul2019'!M67),($C$5*'Tariffs Jul2019'!AK67/'Tariffs Jul2019'!AI67-'Tariffs Jul2019'!M67)*'Tariffs Jul2019'!S67/100*'Tariffs Jul2019'!AI67,0)</f>
        <v>328.45400999999998</v>
      </c>
      <c r="J73" s="85">
        <f>IF($C$5*'Tariffs Jul2019'!AL67/'Tariffs Jul2019'!AJ67&gt;='Tariffs Jul2019'!J67,('Tariffs Jul2019'!J67*'Tariffs Jul2019'!U67/100)* 'Tariffs Jul2019'!AJ67,($C$5*'Tariffs Jul2019'!AL67/'Tariffs Jul2019'!AJ67*'Tariffs Jul2019'!U67/100)* 'Tariffs Jul2019'!AJ67)</f>
        <v>204.63800000000001</v>
      </c>
      <c r="K73" s="85">
        <f>IF($C$5*'Tariffs Jul2019'!AL67/'Tariffs Jul2019'!AJ67&lt;'Tariffs Jul2019'!J67,0,IF($C$5*'Tariffs Jul2019'!AL67/'Tariffs Jul2019'!AJ67&lt;='Tariffs Jul2019'!K67,($C$5*'Tariffs Jul2019'!AL67/'Tariffs Jul2019'!AJ67-'Tariffs Jul2019'!J67)*('Tariffs Jul2019'!V67/100)*'Tariffs Jul2019'!AJ67,('Tariffs Jul2019'!K67-'Tariffs Jul2019'!J67)*('Tariffs Jul2019'!V67/100)*'Tariffs Jul2019'!AJ67))</f>
        <v>142.00400000000002</v>
      </c>
      <c r="L73" s="85">
        <f>IF($C$5*'Tariffs Jul2019'!AL67/'Tariffs Jul2019'!AJ67&lt;'Tariffs Jul2019'!K67,0,IF($C$5*'Tariffs Jul2019'!AL67/'Tariffs Jul2019'!AJ67&lt;='Tariffs Jul2019'!L67,($C$5*'Tariffs Jul2019'!AL67/'Tariffs Jul2019'!AJ67-'Tariffs Jul2019'!K67)*('Tariffs Jul2019'!W67/100)*'Tariffs Jul2019'!AJ67,('Tariffs Jul2019'!L67-'Tariffs Jul2019'!K67)*('Tariffs Jul2019'!W67/100)*'Tariffs Jul2019'!AJ67))</f>
        <v>0</v>
      </c>
      <c r="M73" s="85">
        <f>IF($C$5*'Tariffs Jul2019'!AL67/'Tariffs Jul2019'!AJ67&lt;'Tariffs Jul2019'!L67,0,IF($C$5*'Tariffs Jul2019'!AL67/'Tariffs Jul2019'!AJ67&lt;='Tariffs Jul2019'!M67,($C$5*'Tariffs Jul2019'!AL67/'Tariffs Jul2019'!AJ67-'Tariffs Jul2019'!L67)*('Tariffs Jul2019'!X67/100)*'Tariffs Jul2019'!AJ67,('Tariffs Jul2019'!M67-'Tariffs Jul2019'!L67)*('Tariffs Jul2019'!X67/100)*'Tariffs Jul2019'!AJ67))</f>
        <v>0</v>
      </c>
      <c r="N73" s="85">
        <f>IF(($C$5*'Tariffs Jul2019'!AL67/'Tariffs Jul2019'!AJ67&gt;'Tariffs Jul2019'!M67),($C$5*'Tariffs Jul2019'!AL67/'Tariffs Jul2019'!AJ67-'Tariffs Jul2019'!M67)*'Tariffs Jul2019'!Y67/100*'Tariffs Jul2019'!AJ67,0)</f>
        <v>656.90801999999996</v>
      </c>
      <c r="O73" s="73">
        <f t="shared" si="0"/>
        <v>1764.87653</v>
      </c>
      <c r="P73" s="498">
        <f t="shared" si="1"/>
        <v>1941.3641830000001</v>
      </c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  <c r="AC73" s="427"/>
      <c r="AD73" s="427"/>
      <c r="AE73" s="427"/>
      <c r="AF73" s="427"/>
      <c r="AG73" s="427"/>
      <c r="AH73" s="427"/>
      <c r="AI73" s="427"/>
      <c r="AJ73" s="427"/>
      <c r="AK73" s="427"/>
      <c r="AL73" s="427"/>
      <c r="AM73" s="427"/>
      <c r="AN73" s="427"/>
      <c r="AO73" s="427"/>
      <c r="AP73" s="427"/>
      <c r="AQ73" s="427"/>
      <c r="AR73" s="427"/>
      <c r="AS73" s="427"/>
      <c r="AT73" s="427"/>
      <c r="AU73" s="427"/>
      <c r="AV73" s="427"/>
      <c r="AW73" s="427"/>
      <c r="AX73" s="427"/>
      <c r="AY73" s="427"/>
      <c r="AZ73" s="427"/>
      <c r="BA73" s="427"/>
      <c r="BB73" s="427"/>
      <c r="BC73" s="427"/>
      <c r="BD73" s="427"/>
      <c r="BE73" s="427"/>
      <c r="BF73" s="427"/>
      <c r="BG73" s="427"/>
      <c r="BH73" s="427"/>
      <c r="BI73" s="427"/>
      <c r="BJ73" s="427"/>
      <c r="BK73" s="427"/>
      <c r="BL73" s="427"/>
      <c r="BM73" s="427"/>
      <c r="BN73" s="427"/>
      <c r="BO73" s="427"/>
      <c r="BP73" s="427"/>
      <c r="BQ73" s="427"/>
      <c r="BR73" s="427"/>
      <c r="BS73" s="427"/>
      <c r="BT73" s="427"/>
      <c r="BU73" s="427"/>
      <c r="BV73" s="427"/>
      <c r="BW73" s="427"/>
      <c r="BX73" s="427"/>
      <c r="BY73" s="427"/>
      <c r="BZ73" s="427"/>
      <c r="CA73" s="427"/>
      <c r="CB73" s="427"/>
      <c r="CC73" s="427"/>
      <c r="CD73" s="427"/>
      <c r="CE73" s="427"/>
      <c r="CF73" s="427"/>
      <c r="CG73" s="427"/>
      <c r="CH73" s="427"/>
      <c r="CI73" s="427"/>
      <c r="CJ73" s="427"/>
      <c r="CK73" s="427"/>
      <c r="CL73" s="427"/>
      <c r="CM73" s="427"/>
      <c r="CN73" s="427"/>
      <c r="CO73" s="427"/>
      <c r="CP73" s="427"/>
      <c r="CQ73" s="427"/>
      <c r="CR73" s="427"/>
      <c r="CS73" s="427"/>
      <c r="CT73" s="427"/>
      <c r="CU73" s="427"/>
      <c r="CV73" s="427"/>
      <c r="CW73" s="427"/>
      <c r="CX73" s="427"/>
      <c r="CY73" s="427"/>
      <c r="CZ73" s="427"/>
      <c r="DA73" s="427"/>
      <c r="DB73" s="427"/>
      <c r="DC73" s="427"/>
      <c r="DD73" s="427"/>
      <c r="DE73" s="427"/>
      <c r="DF73" s="427"/>
      <c r="DG73" s="427"/>
      <c r="DH73" s="427"/>
      <c r="DI73" s="427"/>
      <c r="DJ73" s="427"/>
      <c r="DK73" s="427"/>
      <c r="DL73" s="427"/>
      <c r="DM73" s="427"/>
      <c r="DN73" s="427"/>
      <c r="DO73" s="427"/>
      <c r="DP73" s="427"/>
      <c r="DQ73" s="427"/>
      <c r="DR73" s="427"/>
      <c r="DS73" s="427"/>
      <c r="DT73" s="427"/>
      <c r="DU73" s="427"/>
      <c r="DV73" s="427"/>
      <c r="DW73" s="427"/>
      <c r="DX73" s="427"/>
      <c r="DY73" s="427"/>
      <c r="DZ73" s="427"/>
      <c r="EA73" s="427"/>
      <c r="EB73" s="427"/>
      <c r="EC73" s="427"/>
      <c r="ED73" s="427"/>
      <c r="EE73" s="427"/>
      <c r="EF73" s="427"/>
      <c r="EG73" s="427"/>
      <c r="EH73" s="427"/>
      <c r="EI73" s="427"/>
      <c r="EJ73" s="427"/>
      <c r="EK73" s="427"/>
      <c r="EL73" s="427"/>
      <c r="EM73" s="427"/>
      <c r="EN73" s="427"/>
      <c r="EO73" s="427"/>
      <c r="EP73" s="427"/>
      <c r="EQ73" s="427"/>
      <c r="ER73" s="427"/>
    </row>
    <row r="74" spans="1:148" ht="14" thickTop="1" x14ac:dyDescent="0.15">
      <c r="A74" s="47" t="str">
        <f>'Tariffs Jul2019'!F68</f>
        <v>Sumo Power</v>
      </c>
      <c r="B74" s="47" t="str">
        <f>'Tariffs Jul2019'!D68</f>
        <v>AGN Central 1</v>
      </c>
      <c r="C74" s="287">
        <f>'Tariffs Jul2019'!E68</f>
        <v>43647</v>
      </c>
      <c r="D74" s="85">
        <f>365*'Tariffs Jul2019'!H68/100</f>
        <v>259.31059999999997</v>
      </c>
      <c r="E74" s="85">
        <f>IF($C$5*'Tariffs Jul2019'!AK68/'Tariffs Jul2019'!AI68&gt;='Tariffs Jul2019'!J68,( 'Tariffs Jul2019'!J68*'Tariffs Jul2019'!O68/100)* 'Tariffs Jul2019'!AI68,($C$5*'Tariffs Jul2019'!AK68/'Tariffs Jul2019'!AI68*'Tariffs Jul2019'!O68/100)* 'Tariffs Jul2019'!AI68)</f>
        <v>122.45379999999999</v>
      </c>
      <c r="F74" s="85">
        <f>IF($C$5*'Tariffs Jul2019'!AK68/'Tariffs Jul2019'!AI68&lt;'Tariffs Jul2019'!J68,0,IF($C$5*'Tariffs Jul2019'!AK68/'Tariffs Jul2019'!AI68&lt;='Tariffs Jul2019'!K68,($C$5*'Tariffs Jul2019'!AK68/'Tariffs Jul2019'!AI68-'Tariffs Jul2019'!J68)*('Tariffs Jul2019'!P68/100)*'Tariffs Jul2019'!AI68,('Tariffs Jul2019'!K68-'Tariffs Jul2019'!J68)*('Tariffs Jul2019'!P68/100)*'Tariffs Jul2019'!AI68))</f>
        <v>86.340599999999995</v>
      </c>
      <c r="G74" s="85">
        <f>IF($C$5*'Tariffs Jul2019'!AK68/'Tariffs Jul2019'!AI68&lt;'Tariffs Jul2019'!K68,0,IF($C$5*'Tariffs Jul2019'!AK68/'Tariffs Jul2019'!AI68&lt;='Tariffs Jul2019'!L68,($C$5*'Tariffs Jul2019'!AK68/'Tariffs Jul2019'!AI68-'Tariffs Jul2019'!K68)*('Tariffs Jul2019'!Q68/100)*'Tariffs Jul2019'!AI68,('Tariffs Jul2019'!L68-'Tariffs Jul2019'!K68)*('Tariffs Jul2019'!Q68/100)*'Tariffs Jul2019'!AI68))</f>
        <v>0</v>
      </c>
      <c r="H74" s="85">
        <f>IF($C$5*'Tariffs Jul2019'!AK68/'Tariffs Jul2019'!AI68&lt;'Tariffs Jul2019'!L68,0,IF($C$5*'Tariffs Jul2019'!AK68/'Tariffs Jul2019'!AI68&lt;='Tariffs Jul2019'!M68,($C$5*'Tariffs Jul2019'!AK68/'Tariffs Jul2019'!AI68-'Tariffs Jul2019'!L68)*('Tariffs Jul2019'!R68/100)*'Tariffs Jul2019'!AI68,('Tariffs Jul2019'!M68-'Tariffs Jul2019'!L68)*('Tariffs Jul2019'!R68/100)*'Tariffs Jul2019'!AI68))</f>
        <v>0</v>
      </c>
      <c r="I74" s="85">
        <f>IF(($C$5*'Tariffs Jul2019'!AK68/'Tariffs Jul2019'!AI68&gt;'Tariffs Jul2019'!M68),($C$5*'Tariffs Jul2019'!AK68/'Tariffs Jul2019'!AI68-'Tariffs Jul2019'!M68)*'Tariffs Jul2019'!S68/100*'Tariffs Jul2019'!AI68,0)</f>
        <v>380.34674399999994</v>
      </c>
      <c r="J74" s="85">
        <f>IF($C$5*'Tariffs Jul2019'!AL68/'Tariffs Jul2019'!AJ68&gt;='Tariffs Jul2019'!J68,('Tariffs Jul2019'!J68*'Tariffs Jul2019'!U68/100)* 'Tariffs Jul2019'!AJ68,($C$5*'Tariffs Jul2019'!AL68/'Tariffs Jul2019'!AJ68*'Tariffs Jul2019'!U68/100)* 'Tariffs Jul2019'!AJ68)</f>
        <v>244.90759999999997</v>
      </c>
      <c r="K74" s="85">
        <f>IF($C$5*'Tariffs Jul2019'!AL68/'Tariffs Jul2019'!AJ68&lt;'Tariffs Jul2019'!J68,0,IF($C$5*'Tariffs Jul2019'!AL68/'Tariffs Jul2019'!AJ68&lt;='Tariffs Jul2019'!K68,($C$5*'Tariffs Jul2019'!AL68/'Tariffs Jul2019'!AJ68-'Tariffs Jul2019'!J68)*('Tariffs Jul2019'!V68/100)*'Tariffs Jul2019'!AJ68,('Tariffs Jul2019'!K68-'Tariffs Jul2019'!J68)*('Tariffs Jul2019'!V68/100)*'Tariffs Jul2019'!AJ68))</f>
        <v>172.68119999999999</v>
      </c>
      <c r="L74" s="85">
        <f>IF($C$5*'Tariffs Jul2019'!AL68/'Tariffs Jul2019'!AJ68&lt;'Tariffs Jul2019'!K68,0,IF($C$5*'Tariffs Jul2019'!AL68/'Tariffs Jul2019'!AJ68&lt;='Tariffs Jul2019'!L68,($C$5*'Tariffs Jul2019'!AL68/'Tariffs Jul2019'!AJ68-'Tariffs Jul2019'!K68)*('Tariffs Jul2019'!W68/100)*'Tariffs Jul2019'!AJ68,('Tariffs Jul2019'!L68-'Tariffs Jul2019'!K68)*('Tariffs Jul2019'!W68/100)*'Tariffs Jul2019'!AJ68))</f>
        <v>0</v>
      </c>
      <c r="M74" s="85">
        <f>IF($C$5*'Tariffs Jul2019'!AL68/'Tariffs Jul2019'!AJ68&lt;'Tariffs Jul2019'!L68,0,IF($C$5*'Tariffs Jul2019'!AL68/'Tariffs Jul2019'!AJ68&lt;='Tariffs Jul2019'!M68,($C$5*'Tariffs Jul2019'!AL68/'Tariffs Jul2019'!AJ68-'Tariffs Jul2019'!L68)*('Tariffs Jul2019'!X68/100)*'Tariffs Jul2019'!AJ68,('Tariffs Jul2019'!M68-'Tariffs Jul2019'!L68)*('Tariffs Jul2019'!X68/100)*'Tariffs Jul2019'!AJ68))</f>
        <v>0</v>
      </c>
      <c r="N74" s="85">
        <f>IF(($C$5*'Tariffs Jul2019'!AL68/'Tariffs Jul2019'!AJ68&gt;'Tariffs Jul2019'!M68),($C$5*'Tariffs Jul2019'!AL68/'Tariffs Jul2019'!AJ68-'Tariffs Jul2019'!M68)*'Tariffs Jul2019'!Y68/100*'Tariffs Jul2019'!AJ68,0)</f>
        <v>760.69348799999989</v>
      </c>
      <c r="O74" s="73">
        <f t="shared" si="0"/>
        <v>2026.7340319999998</v>
      </c>
      <c r="P74" s="498">
        <f t="shared" si="1"/>
        <v>2229.4074351999998</v>
      </c>
    </row>
    <row r="75" spans="1:148" s="429" customFormat="1" ht="14" thickBot="1" x14ac:dyDescent="0.2">
      <c r="A75" s="47" t="str">
        <f>'Tariffs Jul2019'!F69</f>
        <v>Amaysim</v>
      </c>
      <c r="B75" s="47" t="str">
        <f>'Tariffs Jul2019'!D69</f>
        <v>AGN Central 1</v>
      </c>
      <c r="C75" s="287">
        <f>'Tariffs Jul2019'!E69</f>
        <v>43647</v>
      </c>
      <c r="D75" s="85">
        <f>365*'Tariffs Jul2019'!H69/100</f>
        <v>292.73</v>
      </c>
      <c r="E75" s="85">
        <f>IF($C$5*'Tariffs Jul2019'!AK69/'Tariffs Jul2019'!AI69&gt;='Tariffs Jul2019'!J69,( 'Tariffs Jul2019'!J69*'Tariffs Jul2019'!O69/100)* 'Tariffs Jul2019'!AI69,($C$5*'Tariffs Jul2019'!AK69/'Tariffs Jul2019'!AI69*'Tariffs Jul2019'!O69/100)* 'Tariffs Jul2019'!AI69)</f>
        <v>123.375</v>
      </c>
      <c r="F75" s="85">
        <f>IF($C$5*'Tariffs Jul2019'!AK69/'Tariffs Jul2019'!AI69&lt;'Tariffs Jul2019'!J69,0,IF($C$5*'Tariffs Jul2019'!AK69/'Tariffs Jul2019'!AI69&lt;='Tariffs Jul2019'!K69,($C$5*'Tariffs Jul2019'!AK69/'Tariffs Jul2019'!AI69-'Tariffs Jul2019'!J69)*('Tariffs Jul2019'!P69/100)*'Tariffs Jul2019'!AI69,('Tariffs Jul2019'!K69-'Tariffs Jul2019'!J69)*('Tariffs Jul2019'!P69/100)*'Tariffs Jul2019'!AI69))</f>
        <v>86.72</v>
      </c>
      <c r="G75" s="85">
        <f>IF($C$5*'Tariffs Jul2019'!AK69/'Tariffs Jul2019'!AI69&lt;'Tariffs Jul2019'!K69,0,IF($C$5*'Tariffs Jul2019'!AK69/'Tariffs Jul2019'!AI69&lt;='Tariffs Jul2019'!L69,($C$5*'Tariffs Jul2019'!AK69/'Tariffs Jul2019'!AI69-'Tariffs Jul2019'!K69)*('Tariffs Jul2019'!Q69/100)*'Tariffs Jul2019'!AI69,('Tariffs Jul2019'!L69-'Tariffs Jul2019'!K69)*('Tariffs Jul2019'!Q69/100)*'Tariffs Jul2019'!AI69))</f>
        <v>0</v>
      </c>
      <c r="H75" s="85">
        <f>IF($C$5*'Tariffs Jul2019'!AK69/'Tariffs Jul2019'!AI69&lt;'Tariffs Jul2019'!L69,0,IF($C$5*'Tariffs Jul2019'!AK69/'Tariffs Jul2019'!AI69&lt;='Tariffs Jul2019'!M69,($C$5*'Tariffs Jul2019'!AK69/'Tariffs Jul2019'!AI69-'Tariffs Jul2019'!L69)*('Tariffs Jul2019'!R69/100)*'Tariffs Jul2019'!AI69,('Tariffs Jul2019'!M69-'Tariffs Jul2019'!L69)*('Tariffs Jul2019'!R69/100)*'Tariffs Jul2019'!AI69))</f>
        <v>0</v>
      </c>
      <c r="I75" s="85">
        <f>IF(($C$5*'Tariffs Jul2019'!AK69/'Tariffs Jul2019'!AI69&gt;'Tariffs Jul2019'!M69),($C$5*'Tariffs Jul2019'!AK69/'Tariffs Jul2019'!AI69-'Tariffs Jul2019'!M69)*'Tariffs Jul2019'!S69/100*'Tariffs Jul2019'!AI69,0)</f>
        <v>412.44224999999989</v>
      </c>
      <c r="J75" s="85">
        <f>IF($C$5*'Tariffs Jul2019'!AL69/'Tariffs Jul2019'!AJ69&gt;='Tariffs Jul2019'!J69,('Tariffs Jul2019'!J69*'Tariffs Jul2019'!U69/100)* 'Tariffs Jul2019'!AJ69,($C$5*'Tariffs Jul2019'!AL69/'Tariffs Jul2019'!AJ69*'Tariffs Jul2019'!U69/100)* 'Tariffs Jul2019'!AJ69)</f>
        <v>246.75</v>
      </c>
      <c r="K75" s="85">
        <f>IF($C$5*'Tariffs Jul2019'!AL69/'Tariffs Jul2019'!AJ69&lt;'Tariffs Jul2019'!J69,0,IF($C$5*'Tariffs Jul2019'!AL69/'Tariffs Jul2019'!AJ69&lt;='Tariffs Jul2019'!K69,($C$5*'Tariffs Jul2019'!AL69/'Tariffs Jul2019'!AJ69-'Tariffs Jul2019'!J69)*('Tariffs Jul2019'!V69/100)*'Tariffs Jul2019'!AJ69,('Tariffs Jul2019'!K69-'Tariffs Jul2019'!J69)*('Tariffs Jul2019'!V69/100)*'Tariffs Jul2019'!AJ69))</f>
        <v>173.44</v>
      </c>
      <c r="L75" s="85">
        <f>IF($C$5*'Tariffs Jul2019'!AL69/'Tariffs Jul2019'!AJ69&lt;'Tariffs Jul2019'!K69,0,IF($C$5*'Tariffs Jul2019'!AL69/'Tariffs Jul2019'!AJ69&lt;='Tariffs Jul2019'!L69,($C$5*'Tariffs Jul2019'!AL69/'Tariffs Jul2019'!AJ69-'Tariffs Jul2019'!K69)*('Tariffs Jul2019'!W69/100)*'Tariffs Jul2019'!AJ69,('Tariffs Jul2019'!L69-'Tariffs Jul2019'!K69)*('Tariffs Jul2019'!W69/100)*'Tariffs Jul2019'!AJ69))</f>
        <v>0</v>
      </c>
      <c r="M75" s="85">
        <f>IF($C$5*'Tariffs Jul2019'!AL69/'Tariffs Jul2019'!AJ69&lt;'Tariffs Jul2019'!L69,0,IF($C$5*'Tariffs Jul2019'!AL69/'Tariffs Jul2019'!AJ69&lt;='Tariffs Jul2019'!M69,($C$5*'Tariffs Jul2019'!AL69/'Tariffs Jul2019'!AJ69-'Tariffs Jul2019'!L69)*('Tariffs Jul2019'!X69/100)*'Tariffs Jul2019'!AJ69,('Tariffs Jul2019'!M69-'Tariffs Jul2019'!L69)*('Tariffs Jul2019'!X69/100)*'Tariffs Jul2019'!AJ69))</f>
        <v>0</v>
      </c>
      <c r="N75" s="85">
        <f>IF(($C$5*'Tariffs Jul2019'!AL69/'Tariffs Jul2019'!AJ69&gt;'Tariffs Jul2019'!M69),($C$5*'Tariffs Jul2019'!AL69/'Tariffs Jul2019'!AJ69-'Tariffs Jul2019'!M69)*'Tariffs Jul2019'!Y69/100*'Tariffs Jul2019'!AJ69,0)</f>
        <v>824.88449999999978</v>
      </c>
      <c r="O75" s="73">
        <f t="shared" si="0"/>
        <v>2160.3417499999996</v>
      </c>
      <c r="P75" s="498">
        <f t="shared" si="1"/>
        <v>2376.3759249999998</v>
      </c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  <c r="AC75" s="427"/>
      <c r="AD75" s="427"/>
      <c r="AE75" s="427"/>
      <c r="AF75" s="427"/>
      <c r="AG75" s="427"/>
      <c r="AH75" s="427"/>
      <c r="AI75" s="427"/>
      <c r="AJ75" s="427"/>
      <c r="AK75" s="427"/>
      <c r="AL75" s="427"/>
      <c r="AM75" s="427"/>
      <c r="AN75" s="427"/>
      <c r="AO75" s="427"/>
      <c r="AP75" s="427"/>
      <c r="AQ75" s="427"/>
      <c r="AR75" s="427"/>
      <c r="AS75" s="427"/>
      <c r="AT75" s="427"/>
      <c r="AU75" s="427"/>
      <c r="AV75" s="427"/>
      <c r="AW75" s="427"/>
      <c r="AX75" s="427"/>
      <c r="AY75" s="427"/>
      <c r="AZ75" s="427"/>
      <c r="BA75" s="427"/>
      <c r="BB75" s="427"/>
      <c r="BC75" s="427"/>
      <c r="BD75" s="427"/>
      <c r="BE75" s="427"/>
      <c r="BF75" s="427"/>
      <c r="BG75" s="427"/>
      <c r="BH75" s="427"/>
      <c r="BI75" s="427"/>
      <c r="BJ75" s="427"/>
      <c r="BK75" s="427"/>
      <c r="BL75" s="427"/>
      <c r="BM75" s="427"/>
      <c r="BN75" s="427"/>
      <c r="BO75" s="427"/>
      <c r="BP75" s="427"/>
      <c r="BQ75" s="427"/>
      <c r="BR75" s="427"/>
      <c r="BS75" s="427"/>
      <c r="BT75" s="427"/>
      <c r="BU75" s="427"/>
      <c r="BV75" s="427"/>
      <c r="BW75" s="427"/>
      <c r="BX75" s="427"/>
      <c r="BY75" s="427"/>
      <c r="BZ75" s="427"/>
      <c r="CA75" s="427"/>
      <c r="CB75" s="427"/>
      <c r="CC75" s="427"/>
      <c r="CD75" s="427"/>
      <c r="CE75" s="427"/>
      <c r="CF75" s="427"/>
      <c r="CG75" s="427"/>
      <c r="CH75" s="427"/>
      <c r="CI75" s="427"/>
      <c r="CJ75" s="427"/>
      <c r="CK75" s="427"/>
      <c r="CL75" s="427"/>
      <c r="CM75" s="427"/>
      <c r="CN75" s="427"/>
      <c r="CO75" s="427"/>
      <c r="CP75" s="427"/>
      <c r="CQ75" s="427"/>
      <c r="CR75" s="427"/>
      <c r="CS75" s="427"/>
      <c r="CT75" s="427"/>
      <c r="CU75" s="427"/>
      <c r="CV75" s="427"/>
      <c r="CW75" s="427"/>
      <c r="CX75" s="427"/>
      <c r="CY75" s="427"/>
      <c r="CZ75" s="427"/>
      <c r="DA75" s="427"/>
      <c r="DB75" s="427"/>
      <c r="DC75" s="427"/>
      <c r="DD75" s="427"/>
      <c r="DE75" s="427"/>
      <c r="DF75" s="427"/>
      <c r="DG75" s="427"/>
      <c r="DH75" s="427"/>
      <c r="DI75" s="427"/>
      <c r="DJ75" s="427"/>
      <c r="DK75" s="427"/>
      <c r="DL75" s="427"/>
      <c r="DM75" s="427"/>
      <c r="DN75" s="427"/>
      <c r="DO75" s="427"/>
      <c r="DP75" s="427"/>
      <c r="DQ75" s="427"/>
      <c r="DR75" s="427"/>
      <c r="DS75" s="427"/>
      <c r="DT75" s="427"/>
      <c r="DU75" s="427"/>
      <c r="DV75" s="427"/>
      <c r="DW75" s="427"/>
      <c r="DX75" s="427"/>
      <c r="DY75" s="427"/>
      <c r="DZ75" s="427"/>
      <c r="EA75" s="427"/>
      <c r="EB75" s="427"/>
      <c r="EC75" s="427"/>
      <c r="ED75" s="427"/>
      <c r="EE75" s="427"/>
      <c r="EF75" s="427"/>
      <c r="EG75" s="427"/>
      <c r="EH75" s="427"/>
      <c r="EI75" s="427"/>
      <c r="EJ75" s="427"/>
      <c r="EK75" s="427"/>
      <c r="EL75" s="427"/>
      <c r="EM75" s="427"/>
      <c r="EN75" s="427"/>
      <c r="EO75" s="427"/>
      <c r="EP75" s="427"/>
      <c r="EQ75" s="427"/>
      <c r="ER75" s="427"/>
    </row>
    <row r="76" spans="1:148" ht="14" thickTop="1" x14ac:dyDescent="0.15">
      <c r="A76" s="47" t="str">
        <f>'Tariffs Jul2019'!F70</f>
        <v>GloBird Energy</v>
      </c>
      <c r="B76" s="47" t="str">
        <f>'Tariffs Jul2019'!D70</f>
        <v>AGN Central 1</v>
      </c>
      <c r="C76" s="287">
        <f>'Tariffs Jul2019'!E70</f>
        <v>43466</v>
      </c>
      <c r="D76" s="85">
        <f>365*'Tariffs Jul2019'!H70/100</f>
        <v>346.75</v>
      </c>
      <c r="E76" s="85">
        <f>IF($C$5*'Tariffs Jul2019'!AK70/'Tariffs Jul2019'!AI70&gt;='Tariffs Jul2019'!J70,( 'Tariffs Jul2019'!J70*'Tariffs Jul2019'!O70/100)* 'Tariffs Jul2019'!AI70,($C$5*'Tariffs Jul2019'!AK70/'Tariffs Jul2019'!AI70*'Tariffs Jul2019'!O70/100)* 'Tariffs Jul2019'!AI70)</f>
        <v>204</v>
      </c>
      <c r="F76" s="85">
        <f>IF($C$5*'Tariffs Jul2019'!AK70/'Tariffs Jul2019'!AI70&lt;'Tariffs Jul2019'!J70,0,IF($C$5*'Tariffs Jul2019'!AK70/'Tariffs Jul2019'!AI70&lt;='Tariffs Jul2019'!K70,($C$5*'Tariffs Jul2019'!AK70/'Tariffs Jul2019'!AI70-'Tariffs Jul2019'!J70)*('Tariffs Jul2019'!P70/100)*'Tariffs Jul2019'!AI70,('Tariffs Jul2019'!K70-'Tariffs Jul2019'!J70)*('Tariffs Jul2019'!P70/100)*'Tariffs Jul2019'!AI70))</f>
        <v>0</v>
      </c>
      <c r="G76" s="85">
        <f>IF($C$5*'Tariffs Jul2019'!AK70/'Tariffs Jul2019'!AI70&lt;'Tariffs Jul2019'!K70,0,IF($C$5*'Tariffs Jul2019'!AK70/'Tariffs Jul2019'!AI70&lt;='Tariffs Jul2019'!L70,($C$5*'Tariffs Jul2019'!AK70/'Tariffs Jul2019'!AI70-'Tariffs Jul2019'!K70)*('Tariffs Jul2019'!Q70/100)*'Tariffs Jul2019'!AI70,('Tariffs Jul2019'!L70-'Tariffs Jul2019'!K70)*('Tariffs Jul2019'!Q70/100)*'Tariffs Jul2019'!AI70))</f>
        <v>0</v>
      </c>
      <c r="H76" s="85">
        <f>IF($C$5*'Tariffs Jul2019'!AK70/'Tariffs Jul2019'!AI70&lt;'Tariffs Jul2019'!L70,0,IF($C$5*'Tariffs Jul2019'!AK70/'Tariffs Jul2019'!AI70&lt;='Tariffs Jul2019'!M70,($C$5*'Tariffs Jul2019'!AK70/'Tariffs Jul2019'!AI70-'Tariffs Jul2019'!L70)*('Tariffs Jul2019'!R70/100)*'Tariffs Jul2019'!AI70,('Tariffs Jul2019'!M70-'Tariffs Jul2019'!L70)*('Tariffs Jul2019'!R70/100)*'Tariffs Jul2019'!AI70))</f>
        <v>0</v>
      </c>
      <c r="I76" s="85">
        <f>IF(($C$5*'Tariffs Jul2019'!AK70/'Tariffs Jul2019'!AI70&gt;'Tariffs Jul2019'!M70),($C$5*'Tariffs Jul2019'!AK70/'Tariffs Jul2019'!AI70-'Tariffs Jul2019'!M70)*'Tariffs Jul2019'!S70/100*'Tariffs Jul2019'!AI70,0)</f>
        <v>329.9538</v>
      </c>
      <c r="J76" s="85">
        <f>IF($C$5*'Tariffs Jul2019'!AL70/'Tariffs Jul2019'!AJ70&gt;='Tariffs Jul2019'!J70,('Tariffs Jul2019'!J70*'Tariffs Jul2019'!U70/100)* 'Tariffs Jul2019'!AJ70,($C$5*'Tariffs Jul2019'!AL70/'Tariffs Jul2019'!AJ70*'Tariffs Jul2019'!U70/100)* 'Tariffs Jul2019'!AJ70)</f>
        <v>408</v>
      </c>
      <c r="K76" s="85">
        <f>IF($C$5*'Tariffs Jul2019'!AL70/'Tariffs Jul2019'!AJ70&lt;'Tariffs Jul2019'!J70,0,IF($C$5*'Tariffs Jul2019'!AL70/'Tariffs Jul2019'!AJ70&lt;='Tariffs Jul2019'!K70,($C$5*'Tariffs Jul2019'!AL70/'Tariffs Jul2019'!AJ70-'Tariffs Jul2019'!J70)*('Tariffs Jul2019'!V70/100)*'Tariffs Jul2019'!AJ70,('Tariffs Jul2019'!K70-'Tariffs Jul2019'!J70)*('Tariffs Jul2019'!V70/100)*'Tariffs Jul2019'!AJ70))</f>
        <v>0</v>
      </c>
      <c r="L76" s="85">
        <f>IF($C$5*'Tariffs Jul2019'!AL70/'Tariffs Jul2019'!AJ70&lt;'Tariffs Jul2019'!K70,0,IF($C$5*'Tariffs Jul2019'!AL70/'Tariffs Jul2019'!AJ70&lt;='Tariffs Jul2019'!L70,($C$5*'Tariffs Jul2019'!AL70/'Tariffs Jul2019'!AJ70-'Tariffs Jul2019'!K70)*('Tariffs Jul2019'!W70/100)*'Tariffs Jul2019'!AJ70,('Tariffs Jul2019'!L70-'Tariffs Jul2019'!K70)*('Tariffs Jul2019'!W70/100)*'Tariffs Jul2019'!AJ70))</f>
        <v>0</v>
      </c>
      <c r="M76" s="85">
        <f>IF($C$5*'Tariffs Jul2019'!AL70/'Tariffs Jul2019'!AJ70&lt;'Tariffs Jul2019'!L70,0,IF($C$5*'Tariffs Jul2019'!AL70/'Tariffs Jul2019'!AJ70&lt;='Tariffs Jul2019'!M70,($C$5*'Tariffs Jul2019'!AL70/'Tariffs Jul2019'!AJ70-'Tariffs Jul2019'!L70)*('Tariffs Jul2019'!X70/100)*'Tariffs Jul2019'!AJ70,('Tariffs Jul2019'!M70-'Tariffs Jul2019'!L70)*('Tariffs Jul2019'!X70/100)*'Tariffs Jul2019'!AJ70))</f>
        <v>0</v>
      </c>
      <c r="N76" s="85">
        <f>IF(($C$5*'Tariffs Jul2019'!AL70/'Tariffs Jul2019'!AJ70&gt;'Tariffs Jul2019'!M70),($C$5*'Tariffs Jul2019'!AL70/'Tariffs Jul2019'!AJ70-'Tariffs Jul2019'!M70)*'Tariffs Jul2019'!Y70/100*'Tariffs Jul2019'!AJ70,0)</f>
        <v>659.9076</v>
      </c>
      <c r="O76" s="73">
        <f t="shared" si="0"/>
        <v>1948.6114</v>
      </c>
      <c r="P76" s="498">
        <f t="shared" si="1"/>
        <v>2143.4725400000002</v>
      </c>
    </row>
    <row r="77" spans="1:148" s="429" customFormat="1" ht="14" thickBot="1" x14ac:dyDescent="0.2">
      <c r="A77" s="289" t="str">
        <f>'Tariffs Jul2019'!F71</f>
        <v>Powershop</v>
      </c>
      <c r="B77" s="289" t="str">
        <f>'Tariffs Jul2019'!D71</f>
        <v>AGN Central 1</v>
      </c>
      <c r="C77" s="290">
        <f>'Tariffs Jul2019'!E71</f>
        <v>43646</v>
      </c>
      <c r="D77" s="291">
        <f>365*'Tariffs Jul2019'!H71/100</f>
        <v>316.27250000000004</v>
      </c>
      <c r="E77" s="291">
        <f>((C$5*'Tariffs Jul2019'!AK71/'Tariffs Jul2019'!AI71)*('Tariffs Jul2019'!O71/100))*'Tariffs Jul2019'!AI71</f>
        <v>388.46115000000003</v>
      </c>
      <c r="F77" s="291">
        <v>0</v>
      </c>
      <c r="G77" s="291">
        <v>0</v>
      </c>
      <c r="H77" s="291">
        <v>0</v>
      </c>
      <c r="I77" s="291">
        <f>((C$5*'Tariffs Jul2019'!AL71/'Tariffs Jul2019'!AJ71)*('Tariffs Jul2019'!U71/100))*'Tariffs Jul2019'!AJ71</f>
        <v>776.92230000000006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2">
        <f t="shared" si="0"/>
        <v>1481.6559500000003</v>
      </c>
      <c r="P77" s="499">
        <f t="shared" si="1"/>
        <v>1629.8215450000005</v>
      </c>
      <c r="Q77" s="427"/>
      <c r="R77" s="427"/>
      <c r="S77" s="427"/>
      <c r="T77" s="427"/>
      <c r="U77" s="427"/>
      <c r="V77" s="427"/>
      <c r="W77" s="427"/>
      <c r="X77" s="427"/>
      <c r="Y77" s="427"/>
      <c r="Z77" s="427"/>
      <c r="AA77" s="427"/>
      <c r="AB77" s="427"/>
      <c r="AC77" s="427"/>
      <c r="AD77" s="427"/>
      <c r="AE77" s="427"/>
      <c r="AF77" s="427"/>
      <c r="AG77" s="427"/>
      <c r="AH77" s="427"/>
      <c r="AI77" s="427"/>
      <c r="AJ77" s="427"/>
      <c r="AK77" s="427"/>
      <c r="AL77" s="427"/>
      <c r="AM77" s="427"/>
      <c r="AN77" s="427"/>
      <c r="AO77" s="427"/>
      <c r="AP77" s="427"/>
      <c r="AQ77" s="427"/>
      <c r="AR77" s="427"/>
      <c r="AS77" s="427"/>
      <c r="AT77" s="427"/>
      <c r="AU77" s="427"/>
      <c r="AV77" s="427"/>
      <c r="AW77" s="427"/>
      <c r="AX77" s="427"/>
      <c r="AY77" s="427"/>
      <c r="AZ77" s="427"/>
      <c r="BA77" s="427"/>
      <c r="BB77" s="427"/>
      <c r="BC77" s="427"/>
      <c r="BD77" s="427"/>
      <c r="BE77" s="427"/>
      <c r="BF77" s="427"/>
      <c r="BG77" s="427"/>
      <c r="BH77" s="427"/>
      <c r="BI77" s="427"/>
      <c r="BJ77" s="427"/>
      <c r="BK77" s="427"/>
      <c r="BL77" s="427"/>
      <c r="BM77" s="427"/>
      <c r="BN77" s="427"/>
      <c r="BO77" s="427"/>
      <c r="BP77" s="427"/>
      <c r="BQ77" s="427"/>
      <c r="BR77" s="427"/>
      <c r="BS77" s="427"/>
      <c r="BT77" s="427"/>
      <c r="BU77" s="427"/>
      <c r="BV77" s="427"/>
      <c r="BW77" s="427"/>
      <c r="BX77" s="427"/>
      <c r="BY77" s="427"/>
      <c r="BZ77" s="427"/>
      <c r="CA77" s="427"/>
      <c r="CB77" s="427"/>
      <c r="CC77" s="427"/>
      <c r="CD77" s="427"/>
      <c r="CE77" s="427"/>
      <c r="CF77" s="427"/>
      <c r="CG77" s="427"/>
      <c r="CH77" s="427"/>
      <c r="CI77" s="427"/>
      <c r="CJ77" s="427"/>
      <c r="CK77" s="427"/>
      <c r="CL77" s="427"/>
      <c r="CM77" s="427"/>
      <c r="CN77" s="427"/>
      <c r="CO77" s="427"/>
      <c r="CP77" s="427"/>
      <c r="CQ77" s="427"/>
      <c r="CR77" s="427"/>
      <c r="CS77" s="427"/>
      <c r="CT77" s="427"/>
      <c r="CU77" s="427"/>
      <c r="CV77" s="427"/>
      <c r="CW77" s="427"/>
      <c r="CX77" s="427"/>
      <c r="CY77" s="427"/>
      <c r="CZ77" s="427"/>
      <c r="DA77" s="427"/>
      <c r="DB77" s="427"/>
      <c r="DC77" s="427"/>
      <c r="DD77" s="427"/>
      <c r="DE77" s="427"/>
      <c r="DF77" s="427"/>
      <c r="DG77" s="427"/>
      <c r="DH77" s="427"/>
      <c r="DI77" s="427"/>
      <c r="DJ77" s="427"/>
      <c r="DK77" s="427"/>
      <c r="DL77" s="427"/>
      <c r="DM77" s="427"/>
      <c r="DN77" s="427"/>
      <c r="DO77" s="427"/>
      <c r="DP77" s="427"/>
      <c r="DQ77" s="427"/>
      <c r="DR77" s="427"/>
      <c r="DS77" s="427"/>
      <c r="DT77" s="427"/>
      <c r="DU77" s="427"/>
      <c r="DV77" s="427"/>
      <c r="DW77" s="427"/>
      <c r="DX77" s="427"/>
      <c r="DY77" s="427"/>
      <c r="DZ77" s="427"/>
      <c r="EA77" s="427"/>
      <c r="EB77" s="427"/>
      <c r="EC77" s="427"/>
      <c r="ED77" s="427"/>
      <c r="EE77" s="427"/>
      <c r="EF77" s="427"/>
      <c r="EG77" s="427"/>
      <c r="EH77" s="427"/>
      <c r="EI77" s="427"/>
      <c r="EJ77" s="427"/>
      <c r="EK77" s="427"/>
      <c r="EL77" s="427"/>
      <c r="EM77" s="427"/>
      <c r="EN77" s="427"/>
      <c r="EO77" s="427"/>
      <c r="EP77" s="427"/>
      <c r="EQ77" s="427"/>
      <c r="ER77" s="427"/>
    </row>
    <row r="78" spans="1:148" ht="14" thickTop="1" x14ac:dyDescent="0.15">
      <c r="A78" s="47" t="str">
        <f>'Tariffs Jul2019'!F72</f>
        <v>AGL</v>
      </c>
      <c r="B78" s="47" t="str">
        <f>'Tariffs Jul2019'!D72</f>
        <v>AusNet Services West</v>
      </c>
      <c r="C78" s="287">
        <f>'Tariffs Jul2019'!E72</f>
        <v>43647</v>
      </c>
      <c r="D78" s="85">
        <f>365*'Tariffs Jul2019'!H72/100</f>
        <v>312.07499999999999</v>
      </c>
      <c r="E78" s="85">
        <f>IF($C$5*'Tariffs Jul2019'!AK72/'Tariffs Jul2019'!AI72&gt;='Tariffs Jul2019'!J72,( 'Tariffs Jul2019'!J72*'Tariffs Jul2019'!O72/100)* 'Tariffs Jul2019'!AI72,($C$5*'Tariffs Jul2019'!AK72/'Tariffs Jul2019'!AI72*'Tariffs Jul2019'!O72/100)* 'Tariffs Jul2019'!AI72)</f>
        <v>265.09090909090907</v>
      </c>
      <c r="F78" s="85">
        <f>IF($C$5*'Tariffs Jul2019'!AK72/'Tariffs Jul2019'!AI72&lt;'Tariffs Jul2019'!J72,0,IF($C$5*'Tariffs Jul2019'!AK72/'Tariffs Jul2019'!AI72&lt;='Tariffs Jul2019'!K72,($C$5*'Tariffs Jul2019'!AK72/'Tariffs Jul2019'!AI72-'Tariffs Jul2019'!J72)*('Tariffs Jul2019'!P72/100)*'Tariffs Jul2019'!AI72,('Tariffs Jul2019'!K72-'Tariffs Jul2019'!J72)*('Tariffs Jul2019'!P72/100)*'Tariffs Jul2019'!AI72))</f>
        <v>196.31781818181813</v>
      </c>
      <c r="G78" s="85">
        <f>IF($C$5*'Tariffs Jul2019'!AK72/'Tariffs Jul2019'!AI72&lt;'Tariffs Jul2019'!K72,0,IF($C$5*'Tariffs Jul2019'!AK72/'Tariffs Jul2019'!AI72&lt;='Tariffs Jul2019'!L72,($C$5*'Tariffs Jul2019'!AK72/'Tariffs Jul2019'!AI72-'Tariffs Jul2019'!K72)*('Tariffs Jul2019'!Q72/100)*'Tariffs Jul2019'!AI72,('Tariffs Jul2019'!L72-'Tariffs Jul2019'!K72)*('Tariffs Jul2019'!Q72/100)*'Tariffs Jul2019'!AI72))</f>
        <v>0</v>
      </c>
      <c r="H78" s="85">
        <f>IF($C$5*'Tariffs Jul2019'!AK72/'Tariffs Jul2019'!AI72&lt;'Tariffs Jul2019'!L72,0,IF($C$5*'Tariffs Jul2019'!AK72/'Tariffs Jul2019'!AI72&lt;='Tariffs Jul2019'!M72,($C$5*'Tariffs Jul2019'!AK72/'Tariffs Jul2019'!AI72-'Tariffs Jul2019'!L72)*('Tariffs Jul2019'!R72/100)*'Tariffs Jul2019'!AI72,('Tariffs Jul2019'!M72-'Tariffs Jul2019'!L72)*('Tariffs Jul2019'!R72/100)*'Tariffs Jul2019'!AI72))</f>
        <v>0</v>
      </c>
      <c r="I78" s="85">
        <f>IF(($C$5*'Tariffs Jul2019'!AK72/'Tariffs Jul2019'!AI72&gt;'Tariffs Jul2019'!M72),($C$5*'Tariffs Jul2019'!AK72/'Tariffs Jul2019'!AI72-'Tariffs Jul2019'!M72)*'Tariffs Jul2019'!S72/100*'Tariffs Jul2019'!AI72,0)</f>
        <v>0</v>
      </c>
      <c r="J78" s="85">
        <f>IF($C$5*'Tariffs Jul2019'!AL72/'Tariffs Jul2019'!AJ72&gt;='Tariffs Jul2019'!J72,('Tariffs Jul2019'!J72*'Tariffs Jul2019'!U72/100)* 'Tariffs Jul2019'!AJ72,($C$5*'Tariffs Jul2019'!AL72/'Tariffs Jul2019'!AJ72*'Tariffs Jul2019'!U72/100)* 'Tariffs Jul2019'!AJ72)</f>
        <v>482.39999999999992</v>
      </c>
      <c r="K78" s="85">
        <f>IF($C$5*'Tariffs Jul2019'!AL72/'Tariffs Jul2019'!AJ72&lt;'Tariffs Jul2019'!J72,0,IF($C$5*'Tariffs Jul2019'!AL72/'Tariffs Jul2019'!AJ72&lt;='Tariffs Jul2019'!K72,($C$5*'Tariffs Jul2019'!AL72/'Tariffs Jul2019'!AJ72-'Tariffs Jul2019'!J72)*('Tariffs Jul2019'!V72/100)*'Tariffs Jul2019'!AJ72,('Tariffs Jul2019'!K72-'Tariffs Jul2019'!J72)*('Tariffs Jul2019'!V72/100)*'Tariffs Jul2019'!AJ72))</f>
        <v>298.73027999999994</v>
      </c>
      <c r="L78" s="85">
        <f>IF($C$5*'Tariffs Jul2019'!AL72/'Tariffs Jul2019'!AJ72&lt;'Tariffs Jul2019'!K72,0,IF($C$5*'Tariffs Jul2019'!AL72/'Tariffs Jul2019'!AJ72&lt;='Tariffs Jul2019'!L72,($C$5*'Tariffs Jul2019'!AL72/'Tariffs Jul2019'!AJ72-'Tariffs Jul2019'!K72)*('Tariffs Jul2019'!W72/100)*'Tariffs Jul2019'!AJ72,('Tariffs Jul2019'!L72-'Tariffs Jul2019'!K72)*('Tariffs Jul2019'!W72/100)*'Tariffs Jul2019'!AJ72))</f>
        <v>0</v>
      </c>
      <c r="M78" s="85">
        <f>IF($C$5*'Tariffs Jul2019'!AL72/'Tariffs Jul2019'!AJ72&lt;'Tariffs Jul2019'!L72,0,IF($C$5*'Tariffs Jul2019'!AL72/'Tariffs Jul2019'!AJ72&lt;='Tariffs Jul2019'!M72,($C$5*'Tariffs Jul2019'!AL72/'Tariffs Jul2019'!AJ72-'Tariffs Jul2019'!L72)*('Tariffs Jul2019'!X72/100)*'Tariffs Jul2019'!AJ72,('Tariffs Jul2019'!M72-'Tariffs Jul2019'!L72)*('Tariffs Jul2019'!X72/100)*'Tariffs Jul2019'!AJ72))</f>
        <v>0</v>
      </c>
      <c r="N78" s="85">
        <f>IF(($C$5*'Tariffs Jul2019'!AL72/'Tariffs Jul2019'!AJ72&gt;'Tariffs Jul2019'!M72),($C$5*'Tariffs Jul2019'!AL72/'Tariffs Jul2019'!AJ72-'Tariffs Jul2019'!M72)*'Tariffs Jul2019'!Y72/100*'Tariffs Jul2019'!AJ72,0)</f>
        <v>0</v>
      </c>
      <c r="O78" s="73">
        <f t="shared" si="0"/>
        <v>1554.6140072727271</v>
      </c>
      <c r="P78" s="498">
        <f t="shared" si="1"/>
        <v>1710.0754079999999</v>
      </c>
    </row>
    <row r="79" spans="1:148" x14ac:dyDescent="0.15">
      <c r="A79" s="47" t="str">
        <f>'Tariffs Jul2019'!F73</f>
        <v>Alinta Energy</v>
      </c>
      <c r="B79" s="47" t="str">
        <f>'Tariffs Jul2019'!D73</f>
        <v>AusNet Services West</v>
      </c>
      <c r="C79" s="287">
        <f>'Tariffs Jul2019'!E73</f>
        <v>43647</v>
      </c>
      <c r="D79" s="85">
        <f>365*'Tariffs Jul2019'!H73/100</f>
        <v>310.25</v>
      </c>
      <c r="E79" s="85">
        <f>IF($C$5*'Tariffs Jul2019'!AK73/'Tariffs Jul2019'!AI73&gt;='Tariffs Jul2019'!J73,( 'Tariffs Jul2019'!J73*'Tariffs Jul2019'!O73/100)* 'Tariffs Jul2019'!AI73,($C$5*'Tariffs Jul2019'!AK73/'Tariffs Jul2019'!AI73*'Tariffs Jul2019'!O73/100)* 'Tariffs Jul2019'!AI73)</f>
        <v>250.90909090909085</v>
      </c>
      <c r="F79" s="85">
        <f>IF($C$5*'Tariffs Jul2019'!AK73/'Tariffs Jul2019'!AI73&lt;'Tariffs Jul2019'!J73,0,IF($C$5*'Tariffs Jul2019'!AK73/'Tariffs Jul2019'!AI73&lt;='Tariffs Jul2019'!K73,($C$5*'Tariffs Jul2019'!AK73/'Tariffs Jul2019'!AI73-'Tariffs Jul2019'!J73)*('Tariffs Jul2019'!P73/100)*'Tariffs Jul2019'!AI73,('Tariffs Jul2019'!K73-'Tariffs Jul2019'!J73)*('Tariffs Jul2019'!P73/100)*'Tariffs Jul2019'!AI73))</f>
        <v>0</v>
      </c>
      <c r="G79" s="85">
        <f>IF($C$5*'Tariffs Jul2019'!AK73/'Tariffs Jul2019'!AI73&lt;'Tariffs Jul2019'!K73,0,IF($C$5*'Tariffs Jul2019'!AK73/'Tariffs Jul2019'!AI73&lt;='Tariffs Jul2019'!L73,($C$5*'Tariffs Jul2019'!AK73/'Tariffs Jul2019'!AI73-'Tariffs Jul2019'!K73)*('Tariffs Jul2019'!Q73/100)*'Tariffs Jul2019'!AI73,('Tariffs Jul2019'!L73-'Tariffs Jul2019'!K73)*('Tariffs Jul2019'!Q73/100)*'Tariffs Jul2019'!AI73))</f>
        <v>0</v>
      </c>
      <c r="H79" s="85">
        <f>IF($C$5*'Tariffs Jul2019'!AK73/'Tariffs Jul2019'!AI73&lt;'Tariffs Jul2019'!L73,0,IF($C$5*'Tariffs Jul2019'!AK73/'Tariffs Jul2019'!AI73&lt;='Tariffs Jul2019'!M73,($C$5*'Tariffs Jul2019'!AK73/'Tariffs Jul2019'!AI73-'Tariffs Jul2019'!L73)*('Tariffs Jul2019'!R73/100)*'Tariffs Jul2019'!AI73,('Tariffs Jul2019'!M73-'Tariffs Jul2019'!L73)*('Tariffs Jul2019'!R73/100)*'Tariffs Jul2019'!AI73))</f>
        <v>0</v>
      </c>
      <c r="I79" s="85">
        <f>IF(($C$5*'Tariffs Jul2019'!AK73/'Tariffs Jul2019'!AI73&gt;'Tariffs Jul2019'!M73),($C$5*'Tariffs Jul2019'!AK73/'Tariffs Jul2019'!AI73-'Tariffs Jul2019'!M73)*'Tariffs Jul2019'!S73/100*'Tariffs Jul2019'!AI73,0)</f>
        <v>171.77809090909085</v>
      </c>
      <c r="J79" s="85">
        <f>IF($C$5*'Tariffs Jul2019'!AL73/'Tariffs Jul2019'!AJ73&gt;='Tariffs Jul2019'!J73,('Tariffs Jul2019'!J73*'Tariffs Jul2019'!U73/100)* 'Tariffs Jul2019'!AJ73,($C$5*'Tariffs Jul2019'!AL73/'Tariffs Jul2019'!AJ73*'Tariffs Jul2019'!U73/100)* 'Tariffs Jul2019'!AJ73)</f>
        <v>436.36363636363632</v>
      </c>
      <c r="K79" s="85">
        <f>IF($C$5*'Tariffs Jul2019'!AL73/'Tariffs Jul2019'!AJ73&lt;'Tariffs Jul2019'!J73,0,IF($C$5*'Tariffs Jul2019'!AL73/'Tariffs Jul2019'!AJ73&lt;='Tariffs Jul2019'!K73,($C$5*'Tariffs Jul2019'!AL73/'Tariffs Jul2019'!AJ73-'Tariffs Jul2019'!J73)*('Tariffs Jul2019'!V73/100)*'Tariffs Jul2019'!AJ73,('Tariffs Jul2019'!K73-'Tariffs Jul2019'!J73)*('Tariffs Jul2019'!V73/100)*'Tariffs Jul2019'!AJ73))</f>
        <v>0</v>
      </c>
      <c r="L79" s="85">
        <f>IF($C$5*'Tariffs Jul2019'!AL73/'Tariffs Jul2019'!AJ73&lt;'Tariffs Jul2019'!K73,0,IF($C$5*'Tariffs Jul2019'!AL73/'Tariffs Jul2019'!AJ73&lt;='Tariffs Jul2019'!L73,($C$5*'Tariffs Jul2019'!AL73/'Tariffs Jul2019'!AJ73-'Tariffs Jul2019'!K73)*('Tariffs Jul2019'!W73/100)*'Tariffs Jul2019'!AJ73,('Tariffs Jul2019'!L73-'Tariffs Jul2019'!K73)*('Tariffs Jul2019'!W73/100)*'Tariffs Jul2019'!AJ73))</f>
        <v>0</v>
      </c>
      <c r="M79" s="85">
        <f>IF($C$5*'Tariffs Jul2019'!AL73/'Tariffs Jul2019'!AJ73&lt;'Tariffs Jul2019'!L73,0,IF($C$5*'Tariffs Jul2019'!AL73/'Tariffs Jul2019'!AJ73&lt;='Tariffs Jul2019'!M73,($C$5*'Tariffs Jul2019'!AL73/'Tariffs Jul2019'!AJ73-'Tariffs Jul2019'!L73)*('Tariffs Jul2019'!X73/100)*'Tariffs Jul2019'!AJ73,('Tariffs Jul2019'!M73-'Tariffs Jul2019'!L73)*('Tariffs Jul2019'!X73/100)*'Tariffs Jul2019'!AJ73))</f>
        <v>0</v>
      </c>
      <c r="N79" s="85">
        <f>IF(($C$5*'Tariffs Jul2019'!AL73/'Tariffs Jul2019'!AJ73&gt;'Tariffs Jul2019'!M73),($C$5*'Tariffs Jul2019'!AL73/'Tariffs Jul2019'!AJ73-'Tariffs Jul2019'!M73)*'Tariffs Jul2019'!Y73/100*'Tariffs Jul2019'!AJ73,0)</f>
        <v>278.11690909090902</v>
      </c>
      <c r="O79" s="73">
        <f t="shared" si="0"/>
        <v>1447.417727272727</v>
      </c>
      <c r="P79" s="498">
        <f t="shared" si="1"/>
        <v>1592.1594999999998</v>
      </c>
    </row>
    <row r="80" spans="1:148" x14ac:dyDescent="0.15">
      <c r="A80" s="47" t="str">
        <f>'Tariffs Jul2019'!F74</f>
        <v>Covau</v>
      </c>
      <c r="B80" s="47" t="str">
        <f>'Tariffs Jul2019'!D74</f>
        <v>AusNet Services West</v>
      </c>
      <c r="C80" s="287">
        <f>'Tariffs Jul2019'!E74</f>
        <v>43466</v>
      </c>
      <c r="D80" s="85">
        <f>365*'Tariffs Jul2019'!H74/100</f>
        <v>310.25</v>
      </c>
      <c r="E80" s="85">
        <f>IF($C$5*'Tariffs Jul2019'!AK74/'Tariffs Jul2019'!AI74&gt;='Tariffs Jul2019'!J74,( 'Tariffs Jul2019'!J74*'Tariffs Jul2019'!O74/100)* 'Tariffs Jul2019'!AI74,($C$5*'Tariffs Jul2019'!AK74/'Tariffs Jul2019'!AI74*'Tariffs Jul2019'!O74/100)* 'Tariffs Jul2019'!AI74)</f>
        <v>432</v>
      </c>
      <c r="F80" s="85">
        <f>IF($C$5*'Tariffs Jul2019'!AK74/'Tariffs Jul2019'!AI74&lt;'Tariffs Jul2019'!J74,0,IF($C$5*'Tariffs Jul2019'!AK74/'Tariffs Jul2019'!AI74&lt;='Tariffs Jul2019'!K74,($C$5*'Tariffs Jul2019'!AK74/'Tariffs Jul2019'!AI74-'Tariffs Jul2019'!J74)*('Tariffs Jul2019'!P74/100)*'Tariffs Jul2019'!AI74,('Tariffs Jul2019'!K74-'Tariffs Jul2019'!J74)*('Tariffs Jul2019'!P74/100)*'Tariffs Jul2019'!AI74))</f>
        <v>303.75</v>
      </c>
      <c r="G80" s="85">
        <f>IF($C$5*'Tariffs Jul2019'!AK74/'Tariffs Jul2019'!AI74&lt;'Tariffs Jul2019'!K74,0,IF($C$5*'Tariffs Jul2019'!AK74/'Tariffs Jul2019'!AI74&lt;='Tariffs Jul2019'!L74,($C$5*'Tariffs Jul2019'!AK74/'Tariffs Jul2019'!AI74-'Tariffs Jul2019'!K74)*('Tariffs Jul2019'!Q74/100)*'Tariffs Jul2019'!AI74,('Tariffs Jul2019'!L74-'Tariffs Jul2019'!K74)*('Tariffs Jul2019'!Q74/100)*'Tariffs Jul2019'!AI74))</f>
        <v>0</v>
      </c>
      <c r="H80" s="85">
        <f>IF($C$5*'Tariffs Jul2019'!AK74/'Tariffs Jul2019'!AI74&lt;'Tariffs Jul2019'!L74,0,IF($C$5*'Tariffs Jul2019'!AK74/'Tariffs Jul2019'!AI74&lt;='Tariffs Jul2019'!M74,($C$5*'Tariffs Jul2019'!AK74/'Tariffs Jul2019'!AI74-'Tariffs Jul2019'!L74)*('Tariffs Jul2019'!R74/100)*'Tariffs Jul2019'!AI74,('Tariffs Jul2019'!M74-'Tariffs Jul2019'!L74)*('Tariffs Jul2019'!R74/100)*'Tariffs Jul2019'!AI74))</f>
        <v>0</v>
      </c>
      <c r="I80" s="85">
        <f>IF(($C$5*'Tariffs Jul2019'!AK74/'Tariffs Jul2019'!AI74&gt;'Tariffs Jul2019'!M74),($C$5*'Tariffs Jul2019'!AK74/'Tariffs Jul2019'!AI74-'Tariffs Jul2019'!M74)*'Tariffs Jul2019'!S74/100*'Tariffs Jul2019'!AI74,0)</f>
        <v>0</v>
      </c>
      <c r="J80" s="85">
        <f>IF($C$5*'Tariffs Jul2019'!AL74/'Tariffs Jul2019'!AJ74&gt;='Tariffs Jul2019'!J74,('Tariffs Jul2019'!J74*'Tariffs Jul2019'!U74/100)* 'Tariffs Jul2019'!AJ74,($C$5*'Tariffs Jul2019'!AL74/'Tariffs Jul2019'!AJ74*'Tariffs Jul2019'!U74/100)* 'Tariffs Jul2019'!AJ74)</f>
        <v>376.20000000000005</v>
      </c>
      <c r="K80" s="85">
        <f>IF($C$5*'Tariffs Jul2019'!AL74/'Tariffs Jul2019'!AJ74&lt;'Tariffs Jul2019'!J74,0,IF($C$5*'Tariffs Jul2019'!AL74/'Tariffs Jul2019'!AJ74&lt;='Tariffs Jul2019'!K74,($C$5*'Tariffs Jul2019'!AL74/'Tariffs Jul2019'!AJ74-'Tariffs Jul2019'!J74)*('Tariffs Jul2019'!V74/100)*'Tariffs Jul2019'!AJ74,('Tariffs Jul2019'!K74-'Tariffs Jul2019'!J74)*('Tariffs Jul2019'!V74/100)*'Tariffs Jul2019'!AJ74))</f>
        <v>261.89999999999998</v>
      </c>
      <c r="L80" s="85">
        <f>IF($C$5*'Tariffs Jul2019'!AL74/'Tariffs Jul2019'!AJ74&lt;'Tariffs Jul2019'!K74,0,IF($C$5*'Tariffs Jul2019'!AL74/'Tariffs Jul2019'!AJ74&lt;='Tariffs Jul2019'!L74,($C$5*'Tariffs Jul2019'!AL74/'Tariffs Jul2019'!AJ74-'Tariffs Jul2019'!K74)*('Tariffs Jul2019'!W74/100)*'Tariffs Jul2019'!AJ74,('Tariffs Jul2019'!L74-'Tariffs Jul2019'!K74)*('Tariffs Jul2019'!W74/100)*'Tariffs Jul2019'!AJ74))</f>
        <v>0</v>
      </c>
      <c r="M80" s="85">
        <f>IF($C$5*'Tariffs Jul2019'!AL74/'Tariffs Jul2019'!AJ74&lt;'Tariffs Jul2019'!L74,0,IF($C$5*'Tariffs Jul2019'!AL74/'Tariffs Jul2019'!AJ74&lt;='Tariffs Jul2019'!M74,($C$5*'Tariffs Jul2019'!AL74/'Tariffs Jul2019'!AJ74-'Tariffs Jul2019'!L74)*('Tariffs Jul2019'!X74/100)*'Tariffs Jul2019'!AJ74,('Tariffs Jul2019'!M74-'Tariffs Jul2019'!L74)*('Tariffs Jul2019'!X74/100)*'Tariffs Jul2019'!AJ74))</f>
        <v>0</v>
      </c>
      <c r="N80" s="85">
        <f>IF(($C$5*'Tariffs Jul2019'!AL74/'Tariffs Jul2019'!AJ74&gt;'Tariffs Jul2019'!M74),($C$5*'Tariffs Jul2019'!AL74/'Tariffs Jul2019'!AJ74-'Tariffs Jul2019'!M74)*'Tariffs Jul2019'!Y74/100*'Tariffs Jul2019'!AJ74,0)</f>
        <v>0</v>
      </c>
      <c r="O80" s="73">
        <f t="shared" si="0"/>
        <v>1684.1</v>
      </c>
      <c r="P80" s="498">
        <f t="shared" si="1"/>
        <v>1852.51</v>
      </c>
    </row>
    <row r="81" spans="1:148" x14ac:dyDescent="0.15">
      <c r="A81" s="47" t="str">
        <f>'Tariffs Jul2019'!F75</f>
        <v>EnergyAustralia</v>
      </c>
      <c r="B81" s="47" t="str">
        <f>'Tariffs Jul2019'!D75</f>
        <v>AusNet Services West</v>
      </c>
      <c r="C81" s="287">
        <f>'Tariffs Jul2019'!E75</f>
        <v>43647</v>
      </c>
      <c r="D81" s="85">
        <f>365*'Tariffs Jul2019'!H75/100</f>
        <v>355.875</v>
      </c>
      <c r="E81" s="85">
        <f>IF($C$5*'Tariffs Jul2019'!AK75/'Tariffs Jul2019'!AI75&gt;='Tariffs Jul2019'!J75,( 'Tariffs Jul2019'!J75*'Tariffs Jul2019'!O75/100)* 'Tariffs Jul2019'!AI75,($C$5*'Tariffs Jul2019'!AK75/'Tariffs Jul2019'!AI75*'Tariffs Jul2019'!O75/100)* 'Tariffs Jul2019'!AI75)</f>
        <v>532.58309999999994</v>
      </c>
      <c r="F81" s="85">
        <f>IF($C$5*'Tariffs Jul2019'!AK75/'Tariffs Jul2019'!AI75&lt;'Tariffs Jul2019'!J75,0,IF($C$5*'Tariffs Jul2019'!AK75/'Tariffs Jul2019'!AI75&lt;='Tariffs Jul2019'!K75,($C$5*'Tariffs Jul2019'!AK75/'Tariffs Jul2019'!AI75-'Tariffs Jul2019'!J75)*('Tariffs Jul2019'!P75/100)*'Tariffs Jul2019'!AI75,('Tariffs Jul2019'!K75-'Tariffs Jul2019'!J75)*('Tariffs Jul2019'!P75/100)*'Tariffs Jul2019'!AI75))</f>
        <v>0</v>
      </c>
      <c r="G81" s="85">
        <f>IF($C$5*'Tariffs Jul2019'!AK75/'Tariffs Jul2019'!AI75&lt;'Tariffs Jul2019'!K75,0,IF($C$5*'Tariffs Jul2019'!AK75/'Tariffs Jul2019'!AI75&lt;='Tariffs Jul2019'!L75,($C$5*'Tariffs Jul2019'!AK75/'Tariffs Jul2019'!AI75-'Tariffs Jul2019'!K75)*('Tariffs Jul2019'!Q75/100)*'Tariffs Jul2019'!AI75,('Tariffs Jul2019'!L75-'Tariffs Jul2019'!K75)*('Tariffs Jul2019'!Q75/100)*'Tariffs Jul2019'!AI75))</f>
        <v>0</v>
      </c>
      <c r="H81" s="85">
        <f>IF($C$5*'Tariffs Jul2019'!AK75/'Tariffs Jul2019'!AI75&lt;'Tariffs Jul2019'!L75,0,IF($C$5*'Tariffs Jul2019'!AK75/'Tariffs Jul2019'!AI75&lt;='Tariffs Jul2019'!M75,($C$5*'Tariffs Jul2019'!AK75/'Tariffs Jul2019'!AI75-'Tariffs Jul2019'!L75)*('Tariffs Jul2019'!R75/100)*'Tariffs Jul2019'!AI75,('Tariffs Jul2019'!M75-'Tariffs Jul2019'!L75)*('Tariffs Jul2019'!R75/100)*'Tariffs Jul2019'!AI75))</f>
        <v>0</v>
      </c>
      <c r="I81" s="85">
        <f>IF(($C$5*'Tariffs Jul2019'!AK75/'Tariffs Jul2019'!AI75&gt;'Tariffs Jul2019'!M75),($C$5*'Tariffs Jul2019'!AK75/'Tariffs Jul2019'!AI75-'Tariffs Jul2019'!M75)*'Tariffs Jul2019'!S75/100*'Tariffs Jul2019'!AI75,0)</f>
        <v>0</v>
      </c>
      <c r="J81" s="85">
        <f>IF($C$5*'Tariffs Jul2019'!AL75/'Tariffs Jul2019'!AJ75&gt;='Tariffs Jul2019'!J75,('Tariffs Jul2019'!J75*'Tariffs Jul2019'!U75/100)* 'Tariffs Jul2019'!AJ75,($C$5*'Tariffs Jul2019'!AL75/'Tariffs Jul2019'!AJ75*'Tariffs Jul2019'!U75/100)* 'Tariffs Jul2019'!AJ75)</f>
        <v>805.55579999999986</v>
      </c>
      <c r="K81" s="85">
        <f>IF($C$5*'Tariffs Jul2019'!AL75/'Tariffs Jul2019'!AJ75&lt;'Tariffs Jul2019'!J75,0,IF($C$5*'Tariffs Jul2019'!AL75/'Tariffs Jul2019'!AJ75&lt;='Tariffs Jul2019'!K75,($C$5*'Tariffs Jul2019'!AL75/'Tariffs Jul2019'!AJ75-'Tariffs Jul2019'!J75)*('Tariffs Jul2019'!V75/100)*'Tariffs Jul2019'!AJ75,('Tariffs Jul2019'!K75-'Tariffs Jul2019'!J75)*('Tariffs Jul2019'!V75/100)*'Tariffs Jul2019'!AJ75))</f>
        <v>0</v>
      </c>
      <c r="L81" s="85">
        <f>IF($C$5*'Tariffs Jul2019'!AL75/'Tariffs Jul2019'!AJ75&lt;'Tariffs Jul2019'!K75,0,IF($C$5*'Tariffs Jul2019'!AL75/'Tariffs Jul2019'!AJ75&lt;='Tariffs Jul2019'!L75,($C$5*'Tariffs Jul2019'!AL75/'Tariffs Jul2019'!AJ75-'Tariffs Jul2019'!K75)*('Tariffs Jul2019'!W75/100)*'Tariffs Jul2019'!AJ75,('Tariffs Jul2019'!L75-'Tariffs Jul2019'!K75)*('Tariffs Jul2019'!W75/100)*'Tariffs Jul2019'!AJ75))</f>
        <v>0</v>
      </c>
      <c r="M81" s="85">
        <f>IF($C$5*'Tariffs Jul2019'!AL75/'Tariffs Jul2019'!AJ75&lt;'Tariffs Jul2019'!L75,0,IF($C$5*'Tariffs Jul2019'!AL75/'Tariffs Jul2019'!AJ75&lt;='Tariffs Jul2019'!M75,($C$5*'Tariffs Jul2019'!AL75/'Tariffs Jul2019'!AJ75-'Tariffs Jul2019'!L75)*('Tariffs Jul2019'!X75/100)*'Tariffs Jul2019'!AJ75,('Tariffs Jul2019'!M75-'Tariffs Jul2019'!L75)*('Tariffs Jul2019'!X75/100)*'Tariffs Jul2019'!AJ75))</f>
        <v>0</v>
      </c>
      <c r="N81" s="85">
        <f>IF(($C$5*'Tariffs Jul2019'!AL75/'Tariffs Jul2019'!AJ75&gt;'Tariffs Jul2019'!M75),($C$5*'Tariffs Jul2019'!AL75/'Tariffs Jul2019'!AJ75-'Tariffs Jul2019'!M75)*'Tariffs Jul2019'!Y75/100*'Tariffs Jul2019'!AJ75,0)</f>
        <v>0</v>
      </c>
      <c r="O81" s="73">
        <f t="shared" si="0"/>
        <v>1694.0138999999999</v>
      </c>
      <c r="P81" s="498">
        <f t="shared" si="1"/>
        <v>1863.4152900000001</v>
      </c>
    </row>
    <row r="82" spans="1:148" x14ac:dyDescent="0.15">
      <c r="A82" s="47" t="str">
        <f>'Tariffs Jul2019'!F76</f>
        <v>Lumo Energy</v>
      </c>
      <c r="B82" s="47" t="str">
        <f>'Tariffs Jul2019'!D76</f>
        <v>AusNet Services West</v>
      </c>
      <c r="C82" s="287">
        <f>'Tariffs Jul2019'!E76</f>
        <v>43497</v>
      </c>
      <c r="D82" s="85">
        <f>365*'Tariffs Jul2019'!H76/100</f>
        <v>291.27</v>
      </c>
      <c r="E82" s="85">
        <f>IF($C$5*'Tariffs Jul2019'!AK76/'Tariffs Jul2019'!AI76&gt;='Tariffs Jul2019'!J76,( 'Tariffs Jul2019'!J76*'Tariffs Jul2019'!O76/100)* 'Tariffs Jul2019'!AI76,($C$5*'Tariffs Jul2019'!AK76/'Tariffs Jul2019'!AI76*'Tariffs Jul2019'!O76/100)* 'Tariffs Jul2019'!AI76)</f>
        <v>273.81818181818176</v>
      </c>
      <c r="F82" s="85">
        <f>IF($C$5*'Tariffs Jul2019'!AK76/'Tariffs Jul2019'!AI76&lt;'Tariffs Jul2019'!J76,0,IF($C$5*'Tariffs Jul2019'!AK76/'Tariffs Jul2019'!AI76&lt;='Tariffs Jul2019'!K76,($C$5*'Tariffs Jul2019'!AK76/'Tariffs Jul2019'!AI76-'Tariffs Jul2019'!J76)*('Tariffs Jul2019'!P76/100)*'Tariffs Jul2019'!AI76,('Tariffs Jul2019'!K76-'Tariffs Jul2019'!J76)*('Tariffs Jul2019'!P76/100)*'Tariffs Jul2019'!AI76))</f>
        <v>190.59188181818175</v>
      </c>
      <c r="G82" s="85">
        <f>IF($C$5*'Tariffs Jul2019'!AK76/'Tariffs Jul2019'!AI76&lt;'Tariffs Jul2019'!K76,0,IF($C$5*'Tariffs Jul2019'!AK76/'Tariffs Jul2019'!AI76&lt;='Tariffs Jul2019'!L76,($C$5*'Tariffs Jul2019'!AK76/'Tariffs Jul2019'!AI76-'Tariffs Jul2019'!K76)*('Tariffs Jul2019'!Q76/100)*'Tariffs Jul2019'!AI76,('Tariffs Jul2019'!L76-'Tariffs Jul2019'!K76)*('Tariffs Jul2019'!Q76/100)*'Tariffs Jul2019'!AI76))</f>
        <v>0</v>
      </c>
      <c r="H82" s="85">
        <f>IF($C$5*'Tariffs Jul2019'!AK76/'Tariffs Jul2019'!AI76&lt;'Tariffs Jul2019'!L76,0,IF($C$5*'Tariffs Jul2019'!AK76/'Tariffs Jul2019'!AI76&lt;='Tariffs Jul2019'!M76,($C$5*'Tariffs Jul2019'!AK76/'Tariffs Jul2019'!AI76-'Tariffs Jul2019'!L76)*('Tariffs Jul2019'!R76/100)*'Tariffs Jul2019'!AI76,('Tariffs Jul2019'!M76-'Tariffs Jul2019'!L76)*('Tariffs Jul2019'!R76/100)*'Tariffs Jul2019'!AI76))</f>
        <v>0</v>
      </c>
      <c r="I82" s="85">
        <f>IF(($C$5*'Tariffs Jul2019'!AK76/'Tariffs Jul2019'!AI76&gt;'Tariffs Jul2019'!M76),($C$5*'Tariffs Jul2019'!AK76/'Tariffs Jul2019'!AI76-'Tariffs Jul2019'!M76)*'Tariffs Jul2019'!S76/100*'Tariffs Jul2019'!AI76,0)</f>
        <v>0</v>
      </c>
      <c r="J82" s="85">
        <f>IF($C$5*'Tariffs Jul2019'!AL76/'Tariffs Jul2019'!AJ76&gt;='Tariffs Jul2019'!J76,('Tariffs Jul2019'!J76*'Tariffs Jul2019'!U76/100)* 'Tariffs Jul2019'!AJ76,($C$5*'Tariffs Jul2019'!AL76/'Tariffs Jul2019'!AJ76*'Tariffs Jul2019'!U76/100)* 'Tariffs Jul2019'!AJ76)</f>
        <v>436.36363636363632</v>
      </c>
      <c r="K82" s="85">
        <f>IF($C$5*'Tariffs Jul2019'!AL76/'Tariffs Jul2019'!AJ76&lt;'Tariffs Jul2019'!J76,0,IF($C$5*'Tariffs Jul2019'!AL76/'Tariffs Jul2019'!AJ76&lt;='Tariffs Jul2019'!K76,($C$5*'Tariffs Jul2019'!AL76/'Tariffs Jul2019'!AJ76-'Tariffs Jul2019'!J76)*('Tariffs Jul2019'!V76/100)*'Tariffs Jul2019'!AJ76,('Tariffs Jul2019'!K76-'Tariffs Jul2019'!J76)*('Tariffs Jul2019'!V76/100)*'Tariffs Jul2019'!AJ76))</f>
        <v>320.65243636363624</v>
      </c>
      <c r="L82" s="85">
        <f>IF($C$5*'Tariffs Jul2019'!AL76/'Tariffs Jul2019'!AJ76&lt;'Tariffs Jul2019'!K76,0,IF($C$5*'Tariffs Jul2019'!AL76/'Tariffs Jul2019'!AJ76&lt;='Tariffs Jul2019'!L76,($C$5*'Tariffs Jul2019'!AL76/'Tariffs Jul2019'!AJ76-'Tariffs Jul2019'!K76)*('Tariffs Jul2019'!W76/100)*'Tariffs Jul2019'!AJ76,('Tariffs Jul2019'!L76-'Tariffs Jul2019'!K76)*('Tariffs Jul2019'!W76/100)*'Tariffs Jul2019'!AJ76))</f>
        <v>0</v>
      </c>
      <c r="M82" s="85">
        <f>IF($C$5*'Tariffs Jul2019'!AL76/'Tariffs Jul2019'!AJ76&lt;'Tariffs Jul2019'!L76,0,IF($C$5*'Tariffs Jul2019'!AL76/'Tariffs Jul2019'!AJ76&lt;='Tariffs Jul2019'!M76,($C$5*'Tariffs Jul2019'!AL76/'Tariffs Jul2019'!AJ76-'Tariffs Jul2019'!L76)*('Tariffs Jul2019'!X76/100)*'Tariffs Jul2019'!AJ76,('Tariffs Jul2019'!M76-'Tariffs Jul2019'!L76)*('Tariffs Jul2019'!X76/100)*'Tariffs Jul2019'!AJ76))</f>
        <v>0</v>
      </c>
      <c r="N82" s="85">
        <f>IF(($C$5*'Tariffs Jul2019'!AL76/'Tariffs Jul2019'!AJ76&gt;'Tariffs Jul2019'!M76),($C$5*'Tariffs Jul2019'!AL76/'Tariffs Jul2019'!AJ76-'Tariffs Jul2019'!M76)*'Tariffs Jul2019'!Y76/100*'Tariffs Jul2019'!AJ76,0)</f>
        <v>0</v>
      </c>
      <c r="O82" s="73">
        <f t="shared" si="0"/>
        <v>1512.696136363636</v>
      </c>
      <c r="P82" s="498">
        <f t="shared" si="1"/>
        <v>1663.9657499999998</v>
      </c>
    </row>
    <row r="83" spans="1:148" x14ac:dyDescent="0.15">
      <c r="A83" s="47" t="str">
        <f>'Tariffs Jul2019'!F77</f>
        <v>Momentum Energy</v>
      </c>
      <c r="B83" s="47" t="str">
        <f>'Tariffs Jul2019'!D77</f>
        <v>AusNet Services West</v>
      </c>
      <c r="C83" s="287">
        <f>'Tariffs Jul2019'!E77</f>
        <v>43647</v>
      </c>
      <c r="D83" s="85">
        <f>365*'Tariffs Jul2019'!H77/100</f>
        <v>353.101</v>
      </c>
      <c r="E83" s="85">
        <f>IF($C$5*'Tariffs Jul2019'!AK77/'Tariffs Jul2019'!AI77&gt;='Tariffs Jul2019'!J77,( 'Tariffs Jul2019'!J77*'Tariffs Jul2019'!O77/100)* 'Tariffs Jul2019'!AI77,($C$5*'Tariffs Jul2019'!AK77/'Tariffs Jul2019'!AI77*'Tariffs Jul2019'!O77/100)* 'Tariffs Jul2019'!AI77)</f>
        <v>307.2</v>
      </c>
      <c r="F83" s="85">
        <f>IF($C$5*'Tariffs Jul2019'!AK77/'Tariffs Jul2019'!AI77&lt;'Tariffs Jul2019'!J77,0,IF($C$5*'Tariffs Jul2019'!AK77/'Tariffs Jul2019'!AI77&lt;='Tariffs Jul2019'!K77,($C$5*'Tariffs Jul2019'!AK77/'Tariffs Jul2019'!AI77-'Tariffs Jul2019'!J77)*('Tariffs Jul2019'!P77/100)*'Tariffs Jul2019'!AI77,('Tariffs Jul2019'!K77-'Tariffs Jul2019'!J77)*('Tariffs Jul2019'!P77/100)*'Tariffs Jul2019'!AI77))</f>
        <v>217.74917999999994</v>
      </c>
      <c r="G83" s="85">
        <f>IF($C$5*'Tariffs Jul2019'!AK77/'Tariffs Jul2019'!AI77&lt;'Tariffs Jul2019'!K77,0,IF($C$5*'Tariffs Jul2019'!AK77/'Tariffs Jul2019'!AI77&lt;='Tariffs Jul2019'!L77,($C$5*'Tariffs Jul2019'!AK77/'Tariffs Jul2019'!AI77-'Tariffs Jul2019'!K77)*('Tariffs Jul2019'!Q77/100)*'Tariffs Jul2019'!AI77,('Tariffs Jul2019'!L77-'Tariffs Jul2019'!K77)*('Tariffs Jul2019'!Q77/100)*'Tariffs Jul2019'!AI77))</f>
        <v>0</v>
      </c>
      <c r="H83" s="85">
        <f>IF($C$5*'Tariffs Jul2019'!AK77/'Tariffs Jul2019'!AI77&lt;'Tariffs Jul2019'!L77,0,IF($C$5*'Tariffs Jul2019'!AK77/'Tariffs Jul2019'!AI77&lt;='Tariffs Jul2019'!M77,($C$5*'Tariffs Jul2019'!AK77/'Tariffs Jul2019'!AI77-'Tariffs Jul2019'!L77)*('Tariffs Jul2019'!R77/100)*'Tariffs Jul2019'!AI77,('Tariffs Jul2019'!M77-'Tariffs Jul2019'!L77)*('Tariffs Jul2019'!R77/100)*'Tariffs Jul2019'!AI77))</f>
        <v>0</v>
      </c>
      <c r="I83" s="85">
        <f>IF(($C$5*'Tariffs Jul2019'!AK77/'Tariffs Jul2019'!AI77&gt;'Tariffs Jul2019'!M77),($C$5*'Tariffs Jul2019'!AK77/'Tariffs Jul2019'!AI77-'Tariffs Jul2019'!M77)*'Tariffs Jul2019'!S77/100*'Tariffs Jul2019'!AI77,0)</f>
        <v>0</v>
      </c>
      <c r="J83" s="85">
        <f>IF($C$5*'Tariffs Jul2019'!AL77/'Tariffs Jul2019'!AJ77&gt;='Tariffs Jul2019'!J77,('Tariffs Jul2019'!J77*'Tariffs Jul2019'!U77/100)* 'Tariffs Jul2019'!AJ77,($C$5*'Tariffs Jul2019'!AL77/'Tariffs Jul2019'!AJ77*'Tariffs Jul2019'!U77/100)* 'Tariffs Jul2019'!AJ77)</f>
        <v>470.4</v>
      </c>
      <c r="K83" s="85">
        <f>IF($C$5*'Tariffs Jul2019'!AL77/'Tariffs Jul2019'!AJ77&lt;'Tariffs Jul2019'!J77,0,IF($C$5*'Tariffs Jul2019'!AL77/'Tariffs Jul2019'!AJ77&lt;='Tariffs Jul2019'!K77,($C$5*'Tariffs Jul2019'!AL77/'Tariffs Jul2019'!AJ77-'Tariffs Jul2019'!J77)*('Tariffs Jul2019'!V77/100)*'Tariffs Jul2019'!AJ77,('Tariffs Jul2019'!K77-'Tariffs Jul2019'!J77)*('Tariffs Jul2019'!V77/100)*'Tariffs Jul2019'!AJ77))</f>
        <v>350.91809999999992</v>
      </c>
      <c r="L83" s="85">
        <f>IF($C$5*'Tariffs Jul2019'!AL77/'Tariffs Jul2019'!AJ77&lt;'Tariffs Jul2019'!K77,0,IF($C$5*'Tariffs Jul2019'!AL77/'Tariffs Jul2019'!AJ77&lt;='Tariffs Jul2019'!L77,($C$5*'Tariffs Jul2019'!AL77/'Tariffs Jul2019'!AJ77-'Tariffs Jul2019'!K77)*('Tariffs Jul2019'!W77/100)*'Tariffs Jul2019'!AJ77,('Tariffs Jul2019'!L77-'Tariffs Jul2019'!K77)*('Tariffs Jul2019'!W77/100)*'Tariffs Jul2019'!AJ77))</f>
        <v>0</v>
      </c>
      <c r="M83" s="85">
        <f>IF($C$5*'Tariffs Jul2019'!AL77/'Tariffs Jul2019'!AJ77&lt;'Tariffs Jul2019'!L77,0,IF($C$5*'Tariffs Jul2019'!AL77/'Tariffs Jul2019'!AJ77&lt;='Tariffs Jul2019'!M77,($C$5*'Tariffs Jul2019'!AL77/'Tariffs Jul2019'!AJ77-'Tariffs Jul2019'!L77)*('Tariffs Jul2019'!X77/100)*'Tariffs Jul2019'!AJ77,('Tariffs Jul2019'!M77-'Tariffs Jul2019'!L77)*('Tariffs Jul2019'!X77/100)*'Tariffs Jul2019'!AJ77))</f>
        <v>0</v>
      </c>
      <c r="N83" s="85">
        <f>IF(($C$5*'Tariffs Jul2019'!AL77/'Tariffs Jul2019'!AJ77&gt;'Tariffs Jul2019'!M77),($C$5*'Tariffs Jul2019'!AL77/'Tariffs Jul2019'!AJ77-'Tariffs Jul2019'!M77)*'Tariffs Jul2019'!Y77/100*'Tariffs Jul2019'!AJ77,0)</f>
        <v>0</v>
      </c>
      <c r="O83" s="73">
        <f t="shared" si="0"/>
        <v>1699.3682799999997</v>
      </c>
      <c r="P83" s="498">
        <f t="shared" si="1"/>
        <v>1869.3051079999998</v>
      </c>
    </row>
    <row r="84" spans="1:148" x14ac:dyDescent="0.15">
      <c r="A84" s="47" t="str">
        <f>'Tariffs Jul2019'!F78</f>
        <v>Origin Energy</v>
      </c>
      <c r="B84" s="47" t="str">
        <f>'Tariffs Jul2019'!D78</f>
        <v>AusNet Services West</v>
      </c>
      <c r="C84" s="287">
        <f>'Tariffs Jul2019'!E78</f>
        <v>43647</v>
      </c>
      <c r="D84" s="85">
        <f>365*'Tariffs Jul2019'!H78/100</f>
        <v>288.35000000000002</v>
      </c>
      <c r="E84" s="85">
        <f>IF($C$5*'Tariffs Jul2019'!AK78/'Tariffs Jul2019'!AI78&gt;='Tariffs Jul2019'!J78,( 'Tariffs Jul2019'!J78*'Tariffs Jul2019'!O78/100)* 'Tariffs Jul2019'!AI78,($C$5*'Tariffs Jul2019'!AK78/'Tariffs Jul2019'!AI78*'Tariffs Jul2019'!O78/100)* 'Tariffs Jul2019'!AI78)</f>
        <v>144</v>
      </c>
      <c r="F84" s="85">
        <f>IF($C$5*'Tariffs Jul2019'!AK78/'Tariffs Jul2019'!AI78&lt;'Tariffs Jul2019'!J78,0,IF($C$5*'Tariffs Jul2019'!AK78/'Tariffs Jul2019'!AI78&lt;='Tariffs Jul2019'!K78,($C$5*'Tariffs Jul2019'!AK78/'Tariffs Jul2019'!AI78-'Tariffs Jul2019'!J78)*('Tariffs Jul2019'!P78/100)*'Tariffs Jul2019'!AI78,('Tariffs Jul2019'!K78-'Tariffs Jul2019'!J78)*('Tariffs Jul2019'!P78/100)*'Tariffs Jul2019'!AI78))</f>
        <v>0</v>
      </c>
      <c r="G84" s="85">
        <f>IF($C$5*'Tariffs Jul2019'!AK78/'Tariffs Jul2019'!AI78&lt;'Tariffs Jul2019'!K78,0,IF($C$5*'Tariffs Jul2019'!AK78/'Tariffs Jul2019'!AI78&lt;='Tariffs Jul2019'!L78,($C$5*'Tariffs Jul2019'!AK78/'Tariffs Jul2019'!AI78-'Tariffs Jul2019'!K78)*('Tariffs Jul2019'!Q78/100)*'Tariffs Jul2019'!AI78,('Tariffs Jul2019'!L78-'Tariffs Jul2019'!K78)*('Tariffs Jul2019'!Q78/100)*'Tariffs Jul2019'!AI78))</f>
        <v>0</v>
      </c>
      <c r="H84" s="85">
        <f>IF($C$5*'Tariffs Jul2019'!AK78/'Tariffs Jul2019'!AI78&lt;'Tariffs Jul2019'!L78,0,IF($C$5*'Tariffs Jul2019'!AK78/'Tariffs Jul2019'!AI78&lt;='Tariffs Jul2019'!M78,($C$5*'Tariffs Jul2019'!AK78/'Tariffs Jul2019'!AI78-'Tariffs Jul2019'!L78)*('Tariffs Jul2019'!R78/100)*'Tariffs Jul2019'!AI78,('Tariffs Jul2019'!M78-'Tariffs Jul2019'!L78)*('Tariffs Jul2019'!R78/100)*'Tariffs Jul2019'!AI78))</f>
        <v>0</v>
      </c>
      <c r="I84" s="85">
        <f>IF(($C$5*'Tariffs Jul2019'!AK78/'Tariffs Jul2019'!AI78&gt;'Tariffs Jul2019'!M78),($C$5*'Tariffs Jul2019'!AK78/'Tariffs Jul2019'!AI78-'Tariffs Jul2019'!M78)*'Tariffs Jul2019'!S78/100*'Tariffs Jul2019'!AI78,0)</f>
        <v>314.95589999999999</v>
      </c>
      <c r="J84" s="85">
        <f>IF($C$5*'Tariffs Jul2019'!AL78/'Tariffs Jul2019'!AJ78&gt;='Tariffs Jul2019'!J78,('Tariffs Jul2019'!J78*'Tariffs Jul2019'!U78/100)* 'Tariffs Jul2019'!AJ78,($C$5*'Tariffs Jul2019'!AL78/'Tariffs Jul2019'!AJ78*'Tariffs Jul2019'!U78/100)* 'Tariffs Jul2019'!AJ78)</f>
        <v>210</v>
      </c>
      <c r="K84" s="85">
        <f>IF($C$5*'Tariffs Jul2019'!AL78/'Tariffs Jul2019'!AJ78&lt;'Tariffs Jul2019'!J78,0,IF($C$5*'Tariffs Jul2019'!AL78/'Tariffs Jul2019'!AJ78&lt;='Tariffs Jul2019'!K78,($C$5*'Tariffs Jul2019'!AL78/'Tariffs Jul2019'!AJ78-'Tariffs Jul2019'!J78)*('Tariffs Jul2019'!V78/100)*'Tariffs Jul2019'!AJ78,('Tariffs Jul2019'!K78-'Tariffs Jul2019'!J78)*('Tariffs Jul2019'!V78/100)*'Tariffs Jul2019'!AJ78))</f>
        <v>0</v>
      </c>
      <c r="L84" s="85">
        <f>IF($C$5*'Tariffs Jul2019'!AL78/'Tariffs Jul2019'!AJ78&lt;'Tariffs Jul2019'!K78,0,IF($C$5*'Tariffs Jul2019'!AL78/'Tariffs Jul2019'!AJ78&lt;='Tariffs Jul2019'!L78,($C$5*'Tariffs Jul2019'!AL78/'Tariffs Jul2019'!AJ78-'Tariffs Jul2019'!K78)*('Tariffs Jul2019'!W78/100)*'Tariffs Jul2019'!AJ78,('Tariffs Jul2019'!L78-'Tariffs Jul2019'!K78)*('Tariffs Jul2019'!W78/100)*'Tariffs Jul2019'!AJ78))</f>
        <v>0</v>
      </c>
      <c r="M84" s="85">
        <f>IF($C$5*'Tariffs Jul2019'!AL78/'Tariffs Jul2019'!AJ78&lt;'Tariffs Jul2019'!L78,0,IF($C$5*'Tariffs Jul2019'!AL78/'Tariffs Jul2019'!AJ78&lt;='Tariffs Jul2019'!M78,($C$5*'Tariffs Jul2019'!AL78/'Tariffs Jul2019'!AJ78-'Tariffs Jul2019'!L78)*('Tariffs Jul2019'!X78/100)*'Tariffs Jul2019'!AJ78,('Tariffs Jul2019'!M78-'Tariffs Jul2019'!L78)*('Tariffs Jul2019'!X78/100)*'Tariffs Jul2019'!AJ78))</f>
        <v>0</v>
      </c>
      <c r="N84" s="85">
        <f>IF(($C$5*'Tariffs Jul2019'!AL78/'Tariffs Jul2019'!AJ78&gt;'Tariffs Jul2019'!M78),($C$5*'Tariffs Jul2019'!AL78/'Tariffs Jul2019'!AJ78-'Tariffs Jul2019'!M78)*'Tariffs Jul2019'!Y78/100*'Tariffs Jul2019'!AJ78,0)</f>
        <v>479.93279999999999</v>
      </c>
      <c r="O84" s="73">
        <f t="shared" si="0"/>
        <v>1437.2387000000001</v>
      </c>
      <c r="P84" s="498">
        <f t="shared" si="1"/>
        <v>1580.9625700000001</v>
      </c>
    </row>
    <row r="85" spans="1:148" x14ac:dyDescent="0.15">
      <c r="A85" s="47" t="str">
        <f>'Tariffs Jul2019'!F79</f>
        <v>Red Energy</v>
      </c>
      <c r="B85" s="47" t="str">
        <f>'Tariffs Jul2019'!D79</f>
        <v>AusNet Services West</v>
      </c>
      <c r="C85" s="287">
        <f>'Tariffs Jul2019'!E79</f>
        <v>43497</v>
      </c>
      <c r="D85" s="85">
        <f>365*'Tariffs Jul2019'!H79/100</f>
        <v>308.42500000000001</v>
      </c>
      <c r="E85" s="85">
        <f>IF($C$5*'Tariffs Jul2019'!AK79/'Tariffs Jul2019'!AI79&gt;='Tariffs Jul2019'!J79,( 'Tariffs Jul2019'!J79*'Tariffs Jul2019'!O79/100)* 'Tariffs Jul2019'!AI79,($C$5*'Tariffs Jul2019'!AK79/'Tariffs Jul2019'!AI79*'Tariffs Jul2019'!O79/100)* 'Tariffs Jul2019'!AI79)</f>
        <v>154.35000000000002</v>
      </c>
      <c r="F85" s="85">
        <f>IF($C$5*'Tariffs Jul2019'!AK79/'Tariffs Jul2019'!AI79&lt;'Tariffs Jul2019'!J79,0,IF($C$5*'Tariffs Jul2019'!AK79/'Tariffs Jul2019'!AI79&lt;='Tariffs Jul2019'!K79,($C$5*'Tariffs Jul2019'!AK79/'Tariffs Jul2019'!AI79-'Tariffs Jul2019'!J79)*('Tariffs Jul2019'!P79/100)*'Tariffs Jul2019'!AI79,('Tariffs Jul2019'!K79-'Tariffs Jul2019'!J79)*('Tariffs Jul2019'!P79/100)*'Tariffs Jul2019'!AI79))</f>
        <v>0</v>
      </c>
      <c r="G85" s="85">
        <f>IF($C$5*'Tariffs Jul2019'!AK79/'Tariffs Jul2019'!AI79&lt;'Tariffs Jul2019'!K79,0,IF($C$5*'Tariffs Jul2019'!AK79/'Tariffs Jul2019'!AI79&lt;='Tariffs Jul2019'!L79,($C$5*'Tariffs Jul2019'!AK79/'Tariffs Jul2019'!AI79-'Tariffs Jul2019'!K79)*('Tariffs Jul2019'!Q79/100)*'Tariffs Jul2019'!AI79,('Tariffs Jul2019'!L79-'Tariffs Jul2019'!K79)*('Tariffs Jul2019'!Q79/100)*'Tariffs Jul2019'!AI79))</f>
        <v>0</v>
      </c>
      <c r="H85" s="85">
        <f>IF($C$5*'Tariffs Jul2019'!AK79/'Tariffs Jul2019'!AI79&lt;'Tariffs Jul2019'!L79,0,IF($C$5*'Tariffs Jul2019'!AK79/'Tariffs Jul2019'!AI79&lt;='Tariffs Jul2019'!M79,($C$5*'Tariffs Jul2019'!AK79/'Tariffs Jul2019'!AI79-'Tariffs Jul2019'!L79)*('Tariffs Jul2019'!R79/100)*'Tariffs Jul2019'!AI79,('Tariffs Jul2019'!M79-'Tariffs Jul2019'!L79)*('Tariffs Jul2019'!R79/100)*'Tariffs Jul2019'!AI79))</f>
        <v>0</v>
      </c>
      <c r="I85" s="85">
        <f>IF(($C$5*'Tariffs Jul2019'!AK79/'Tariffs Jul2019'!AI79&gt;'Tariffs Jul2019'!M79),($C$5*'Tariffs Jul2019'!AK79/'Tariffs Jul2019'!AI79-'Tariffs Jul2019'!M79)*'Tariffs Jul2019'!S79/100*'Tariffs Jul2019'!AI79,0)</f>
        <v>276.32051999999999</v>
      </c>
      <c r="J85" s="85">
        <f>IF($C$5*'Tariffs Jul2019'!AL79/'Tariffs Jul2019'!AJ79&gt;='Tariffs Jul2019'!J79,('Tariffs Jul2019'!J79*'Tariffs Jul2019'!U79/100)* 'Tariffs Jul2019'!AJ79,($C$5*'Tariffs Jul2019'!AL79/'Tariffs Jul2019'!AJ79*'Tariffs Jul2019'!U79/100)* 'Tariffs Jul2019'!AJ79)</f>
        <v>262.08</v>
      </c>
      <c r="K85" s="85">
        <f>IF($C$5*'Tariffs Jul2019'!AL79/'Tariffs Jul2019'!AJ79&lt;'Tariffs Jul2019'!J79,0,IF($C$5*'Tariffs Jul2019'!AL79/'Tariffs Jul2019'!AJ79&lt;='Tariffs Jul2019'!K79,($C$5*'Tariffs Jul2019'!AL79/'Tariffs Jul2019'!AJ79-'Tariffs Jul2019'!J79)*('Tariffs Jul2019'!V79/100)*'Tariffs Jul2019'!AJ79,('Tariffs Jul2019'!K79-'Tariffs Jul2019'!J79)*('Tariffs Jul2019'!V79/100)*'Tariffs Jul2019'!AJ79))</f>
        <v>0</v>
      </c>
      <c r="L85" s="85">
        <f>IF($C$5*'Tariffs Jul2019'!AL79/'Tariffs Jul2019'!AJ79&lt;'Tariffs Jul2019'!K79,0,IF($C$5*'Tariffs Jul2019'!AL79/'Tariffs Jul2019'!AJ79&lt;='Tariffs Jul2019'!L79,($C$5*'Tariffs Jul2019'!AL79/'Tariffs Jul2019'!AJ79-'Tariffs Jul2019'!K79)*('Tariffs Jul2019'!W79/100)*'Tariffs Jul2019'!AJ79,('Tariffs Jul2019'!L79-'Tariffs Jul2019'!K79)*('Tariffs Jul2019'!W79/100)*'Tariffs Jul2019'!AJ79))</f>
        <v>0</v>
      </c>
      <c r="M85" s="85">
        <f>IF($C$5*'Tariffs Jul2019'!AL79/'Tariffs Jul2019'!AJ79&lt;'Tariffs Jul2019'!L79,0,IF($C$5*'Tariffs Jul2019'!AL79/'Tariffs Jul2019'!AJ79&lt;='Tariffs Jul2019'!M79,($C$5*'Tariffs Jul2019'!AL79/'Tariffs Jul2019'!AJ79-'Tariffs Jul2019'!L79)*('Tariffs Jul2019'!X79/100)*'Tariffs Jul2019'!AJ79,('Tariffs Jul2019'!M79-'Tariffs Jul2019'!L79)*('Tariffs Jul2019'!X79/100)*'Tariffs Jul2019'!AJ79))</f>
        <v>0</v>
      </c>
      <c r="N85" s="85">
        <f>IF(($C$5*'Tariffs Jul2019'!AL79/'Tariffs Jul2019'!AJ79&gt;'Tariffs Jul2019'!M79),($C$5*'Tariffs Jul2019'!AL79/'Tariffs Jul2019'!AJ79-'Tariffs Jul2019'!M79)*'Tariffs Jul2019'!Y79/100*'Tariffs Jul2019'!AJ79,0)</f>
        <v>502.66817999999989</v>
      </c>
      <c r="O85" s="73">
        <f t="shared" si="0"/>
        <v>1503.8436999999999</v>
      </c>
      <c r="P85" s="498">
        <f t="shared" si="1"/>
        <v>1654.2280700000001</v>
      </c>
    </row>
    <row r="86" spans="1:148" s="429" customFormat="1" ht="14" thickBot="1" x14ac:dyDescent="0.2">
      <c r="A86" s="47" t="str">
        <f>'Tariffs Jul2019'!F80</f>
        <v>Simply Energy</v>
      </c>
      <c r="B86" s="47" t="str">
        <f>'Tariffs Jul2019'!D80</f>
        <v>AusNet Services West</v>
      </c>
      <c r="C86" s="287">
        <f>'Tariffs Jul2019'!E80</f>
        <v>43647</v>
      </c>
      <c r="D86" s="85">
        <f>365*'Tariffs Jul2019'!H80/100</f>
        <v>280.35650000000004</v>
      </c>
      <c r="E86" s="85">
        <f>IF($C$5*'Tariffs Jul2019'!AK80/'Tariffs Jul2019'!AI80&gt;='Tariffs Jul2019'!J80,( 'Tariffs Jul2019'!J80*'Tariffs Jul2019'!O80/100)* 'Tariffs Jul2019'!AI80,($C$5*'Tariffs Jul2019'!AK80/'Tariffs Jul2019'!AI80*'Tariffs Jul2019'!O80/100)* 'Tariffs Jul2019'!AI80)</f>
        <v>308.39999999999998</v>
      </c>
      <c r="F86" s="85">
        <f>IF($C$5*'Tariffs Jul2019'!AK80/'Tariffs Jul2019'!AI80&lt;'Tariffs Jul2019'!J80,0,IF($C$5*'Tariffs Jul2019'!AK80/'Tariffs Jul2019'!AI80&lt;='Tariffs Jul2019'!K80,($C$5*'Tariffs Jul2019'!AK80/'Tariffs Jul2019'!AI80-'Tariffs Jul2019'!J80)*('Tariffs Jul2019'!P80/100)*'Tariffs Jul2019'!AI80,('Tariffs Jul2019'!K80-'Tariffs Jul2019'!J80)*('Tariffs Jul2019'!P80/100)*'Tariffs Jul2019'!AI80))</f>
        <v>227.64686999999995</v>
      </c>
      <c r="G86" s="85">
        <f>IF($C$5*'Tariffs Jul2019'!AK80/'Tariffs Jul2019'!AI80&lt;'Tariffs Jul2019'!K80,0,IF($C$5*'Tariffs Jul2019'!AK80/'Tariffs Jul2019'!AI80&lt;='Tariffs Jul2019'!L80,($C$5*'Tariffs Jul2019'!AK80/'Tariffs Jul2019'!AI80-'Tariffs Jul2019'!K80)*('Tariffs Jul2019'!Q80/100)*'Tariffs Jul2019'!AI80,('Tariffs Jul2019'!L80-'Tariffs Jul2019'!K80)*('Tariffs Jul2019'!Q80/100)*'Tariffs Jul2019'!AI80))</f>
        <v>0</v>
      </c>
      <c r="H86" s="85">
        <f>IF($C$5*'Tariffs Jul2019'!AK80/'Tariffs Jul2019'!AI80&lt;'Tariffs Jul2019'!L80,0,IF($C$5*'Tariffs Jul2019'!AK80/'Tariffs Jul2019'!AI80&lt;='Tariffs Jul2019'!M80,($C$5*'Tariffs Jul2019'!AK80/'Tariffs Jul2019'!AI80-'Tariffs Jul2019'!L80)*('Tariffs Jul2019'!R80/100)*'Tariffs Jul2019'!AI80,('Tariffs Jul2019'!M80-'Tariffs Jul2019'!L80)*('Tariffs Jul2019'!R80/100)*'Tariffs Jul2019'!AI80))</f>
        <v>0</v>
      </c>
      <c r="I86" s="85">
        <f>IF(($C$5*'Tariffs Jul2019'!AK80/'Tariffs Jul2019'!AI80&gt;'Tariffs Jul2019'!M80),($C$5*'Tariffs Jul2019'!AK80/'Tariffs Jul2019'!AI80-'Tariffs Jul2019'!M80)*'Tariffs Jul2019'!S80/100*'Tariffs Jul2019'!AI80,0)</f>
        <v>0</v>
      </c>
      <c r="J86" s="85">
        <f>IF($C$5*'Tariffs Jul2019'!AL80/'Tariffs Jul2019'!AJ80&gt;='Tariffs Jul2019'!J80,('Tariffs Jul2019'!J80*'Tariffs Jul2019'!U80/100)* 'Tariffs Jul2019'!AJ80,($C$5*'Tariffs Jul2019'!AL80/'Tariffs Jul2019'!AJ80*'Tariffs Jul2019'!U80/100)* 'Tariffs Jul2019'!AJ80)</f>
        <v>504</v>
      </c>
      <c r="K86" s="85">
        <f>IF($C$5*'Tariffs Jul2019'!AL80/'Tariffs Jul2019'!AJ80&lt;'Tariffs Jul2019'!J80,0,IF($C$5*'Tariffs Jul2019'!AL80/'Tariffs Jul2019'!AJ80&lt;='Tariffs Jul2019'!K80,($C$5*'Tariffs Jul2019'!AL80/'Tariffs Jul2019'!AJ80-'Tariffs Jul2019'!J80)*('Tariffs Jul2019'!V80/100)*'Tariffs Jul2019'!AJ80,('Tariffs Jul2019'!K80-'Tariffs Jul2019'!J80)*('Tariffs Jul2019'!V80/100)*'Tariffs Jul2019'!AJ80))</f>
        <v>370.71347999999989</v>
      </c>
      <c r="L86" s="85">
        <f>IF($C$5*'Tariffs Jul2019'!AL80/'Tariffs Jul2019'!AJ80&lt;'Tariffs Jul2019'!K80,0,IF($C$5*'Tariffs Jul2019'!AL80/'Tariffs Jul2019'!AJ80&lt;='Tariffs Jul2019'!L80,($C$5*'Tariffs Jul2019'!AL80/'Tariffs Jul2019'!AJ80-'Tariffs Jul2019'!K80)*('Tariffs Jul2019'!W80/100)*'Tariffs Jul2019'!AJ80,('Tariffs Jul2019'!L80-'Tariffs Jul2019'!K80)*('Tariffs Jul2019'!W80/100)*'Tariffs Jul2019'!AJ80))</f>
        <v>0</v>
      </c>
      <c r="M86" s="85">
        <f>IF($C$5*'Tariffs Jul2019'!AL80/'Tariffs Jul2019'!AJ80&lt;'Tariffs Jul2019'!L80,0,IF($C$5*'Tariffs Jul2019'!AL80/'Tariffs Jul2019'!AJ80&lt;='Tariffs Jul2019'!M80,($C$5*'Tariffs Jul2019'!AL80/'Tariffs Jul2019'!AJ80-'Tariffs Jul2019'!L80)*('Tariffs Jul2019'!X80/100)*'Tariffs Jul2019'!AJ80,('Tariffs Jul2019'!M80-'Tariffs Jul2019'!L80)*('Tariffs Jul2019'!X80/100)*'Tariffs Jul2019'!AJ80))</f>
        <v>0</v>
      </c>
      <c r="N86" s="85">
        <f>IF(($C$5*'Tariffs Jul2019'!AL80/'Tariffs Jul2019'!AJ80&gt;'Tariffs Jul2019'!M80),($C$5*'Tariffs Jul2019'!AL80/'Tariffs Jul2019'!AJ80-'Tariffs Jul2019'!M80)*'Tariffs Jul2019'!Y80/100*'Tariffs Jul2019'!AJ80,0)</f>
        <v>0</v>
      </c>
      <c r="O86" s="73">
        <f t="shared" si="0"/>
        <v>1691.1168499999999</v>
      </c>
      <c r="P86" s="498">
        <f t="shared" si="1"/>
        <v>1860.228535</v>
      </c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427"/>
      <c r="AF86" s="427"/>
      <c r="AG86" s="427"/>
      <c r="AH86" s="427"/>
      <c r="AI86" s="427"/>
      <c r="AJ86" s="427"/>
      <c r="AK86" s="427"/>
      <c r="AL86" s="427"/>
      <c r="AM86" s="427"/>
      <c r="AN86" s="427"/>
      <c r="AO86" s="427"/>
      <c r="AP86" s="427"/>
      <c r="AQ86" s="427"/>
      <c r="AR86" s="427"/>
      <c r="AS86" s="427"/>
      <c r="AT86" s="427"/>
      <c r="AU86" s="427"/>
      <c r="AV86" s="427"/>
      <c r="AW86" s="427"/>
      <c r="AX86" s="427"/>
      <c r="AY86" s="427"/>
      <c r="AZ86" s="427"/>
      <c r="BA86" s="427"/>
      <c r="BB86" s="427"/>
      <c r="BC86" s="427"/>
      <c r="BD86" s="427"/>
      <c r="BE86" s="427"/>
      <c r="BF86" s="427"/>
      <c r="BG86" s="427"/>
      <c r="BH86" s="427"/>
      <c r="BI86" s="427"/>
      <c r="BJ86" s="427"/>
      <c r="BK86" s="427"/>
      <c r="BL86" s="427"/>
      <c r="BM86" s="427"/>
      <c r="BN86" s="427"/>
      <c r="BO86" s="427"/>
      <c r="BP86" s="427"/>
      <c r="BQ86" s="427"/>
      <c r="BR86" s="427"/>
      <c r="BS86" s="427"/>
      <c r="BT86" s="427"/>
      <c r="BU86" s="427"/>
      <c r="BV86" s="427"/>
      <c r="BW86" s="427"/>
      <c r="BX86" s="427"/>
      <c r="BY86" s="427"/>
      <c r="BZ86" s="427"/>
      <c r="CA86" s="427"/>
      <c r="CB86" s="427"/>
      <c r="CC86" s="427"/>
      <c r="CD86" s="427"/>
      <c r="CE86" s="427"/>
      <c r="CF86" s="427"/>
      <c r="CG86" s="427"/>
      <c r="CH86" s="427"/>
      <c r="CI86" s="427"/>
      <c r="CJ86" s="427"/>
      <c r="CK86" s="427"/>
      <c r="CL86" s="427"/>
      <c r="CM86" s="427"/>
      <c r="CN86" s="427"/>
      <c r="CO86" s="427"/>
      <c r="CP86" s="427"/>
      <c r="CQ86" s="427"/>
      <c r="CR86" s="427"/>
      <c r="CS86" s="427"/>
      <c r="CT86" s="427"/>
      <c r="CU86" s="427"/>
      <c r="CV86" s="427"/>
      <c r="CW86" s="427"/>
      <c r="CX86" s="427"/>
      <c r="CY86" s="427"/>
      <c r="CZ86" s="427"/>
      <c r="DA86" s="427"/>
      <c r="DB86" s="427"/>
      <c r="DC86" s="427"/>
      <c r="DD86" s="427"/>
      <c r="DE86" s="427"/>
      <c r="DF86" s="427"/>
      <c r="DG86" s="427"/>
      <c r="DH86" s="427"/>
      <c r="DI86" s="427"/>
      <c r="DJ86" s="427"/>
      <c r="DK86" s="427"/>
      <c r="DL86" s="427"/>
      <c r="DM86" s="427"/>
      <c r="DN86" s="427"/>
      <c r="DO86" s="427"/>
      <c r="DP86" s="427"/>
      <c r="DQ86" s="427"/>
      <c r="DR86" s="427"/>
      <c r="DS86" s="427"/>
      <c r="DT86" s="427"/>
      <c r="DU86" s="427"/>
      <c r="DV86" s="427"/>
      <c r="DW86" s="427"/>
      <c r="DX86" s="427"/>
      <c r="DY86" s="427"/>
      <c r="DZ86" s="427"/>
      <c r="EA86" s="427"/>
      <c r="EB86" s="427"/>
      <c r="EC86" s="427"/>
      <c r="ED86" s="427"/>
      <c r="EE86" s="427"/>
      <c r="EF86" s="427"/>
      <c r="EG86" s="427"/>
      <c r="EH86" s="427"/>
      <c r="EI86" s="427"/>
      <c r="EJ86" s="427"/>
      <c r="EK86" s="427"/>
      <c r="EL86" s="427"/>
      <c r="EM86" s="427"/>
      <c r="EN86" s="427"/>
      <c r="EO86" s="427"/>
      <c r="EP86" s="427"/>
      <c r="EQ86" s="427"/>
      <c r="ER86" s="427"/>
    </row>
    <row r="87" spans="1:148" ht="14" thickTop="1" x14ac:dyDescent="0.15">
      <c r="A87" s="47" t="str">
        <f>'Tariffs Jul2019'!F81</f>
        <v>Sumo Power</v>
      </c>
      <c r="B87" s="47" t="str">
        <f>'Tariffs Jul2019'!D81</f>
        <v>AusNet Services West</v>
      </c>
      <c r="C87" s="287">
        <f>'Tariffs Jul2019'!E81</f>
        <v>43647</v>
      </c>
      <c r="D87" s="85">
        <f>365*'Tariffs Jul2019'!H81/100</f>
        <v>311.22090000000003</v>
      </c>
      <c r="E87" s="85">
        <f>IF($C$5*'Tariffs Jul2019'!AK81/'Tariffs Jul2019'!AI81&gt;='Tariffs Jul2019'!J81,( 'Tariffs Jul2019'!J81*'Tariffs Jul2019'!O81/100)* 'Tariffs Jul2019'!AI81,($C$5*'Tariffs Jul2019'!AK81/'Tariffs Jul2019'!AI81*'Tariffs Jul2019'!O81/100)* 'Tariffs Jul2019'!AI81)</f>
        <v>313.2</v>
      </c>
      <c r="F87" s="85">
        <f>IF($C$5*'Tariffs Jul2019'!AK81/'Tariffs Jul2019'!AI81&lt;'Tariffs Jul2019'!J81,0,IF($C$5*'Tariffs Jul2019'!AK81/'Tariffs Jul2019'!AI81&lt;='Tariffs Jul2019'!K81,($C$5*'Tariffs Jul2019'!AK81/'Tariffs Jul2019'!AI81-'Tariffs Jul2019'!J81)*('Tariffs Jul2019'!P81/100)*'Tariffs Jul2019'!AI81,('Tariffs Jul2019'!K81-'Tariffs Jul2019'!J81)*('Tariffs Jul2019'!P81/100)*'Tariffs Jul2019'!AI81))</f>
        <v>225.48737399999993</v>
      </c>
      <c r="G87" s="85">
        <f>IF($C$5*'Tariffs Jul2019'!AK81/'Tariffs Jul2019'!AI81&lt;'Tariffs Jul2019'!K81,0,IF($C$5*'Tariffs Jul2019'!AK81/'Tariffs Jul2019'!AI81&lt;='Tariffs Jul2019'!L81,($C$5*'Tariffs Jul2019'!AK81/'Tariffs Jul2019'!AI81-'Tariffs Jul2019'!K81)*('Tariffs Jul2019'!Q81/100)*'Tariffs Jul2019'!AI81,('Tariffs Jul2019'!L81-'Tariffs Jul2019'!K81)*('Tariffs Jul2019'!Q81/100)*'Tariffs Jul2019'!AI81))</f>
        <v>0</v>
      </c>
      <c r="H87" s="85">
        <f>IF($C$5*'Tariffs Jul2019'!AK81/'Tariffs Jul2019'!AI81&lt;'Tariffs Jul2019'!L81,0,IF($C$5*'Tariffs Jul2019'!AK81/'Tariffs Jul2019'!AI81&lt;='Tariffs Jul2019'!M81,($C$5*'Tariffs Jul2019'!AK81/'Tariffs Jul2019'!AI81-'Tariffs Jul2019'!L81)*('Tariffs Jul2019'!R81/100)*'Tariffs Jul2019'!AI81,('Tariffs Jul2019'!M81-'Tariffs Jul2019'!L81)*('Tariffs Jul2019'!R81/100)*'Tariffs Jul2019'!AI81))</f>
        <v>0</v>
      </c>
      <c r="I87" s="85">
        <f>IF(($C$5*'Tariffs Jul2019'!AK81/'Tariffs Jul2019'!AI81&gt;'Tariffs Jul2019'!M81),($C$5*'Tariffs Jul2019'!AK81/'Tariffs Jul2019'!AI81-'Tariffs Jul2019'!M81)*'Tariffs Jul2019'!S81/100*'Tariffs Jul2019'!AI81,0)</f>
        <v>0</v>
      </c>
      <c r="J87" s="85">
        <f>IF($C$5*'Tariffs Jul2019'!AL81/'Tariffs Jul2019'!AJ81&gt;='Tariffs Jul2019'!J81,('Tariffs Jul2019'!J81*'Tariffs Jul2019'!U81/100)* 'Tariffs Jul2019'!AJ81,($C$5*'Tariffs Jul2019'!AL81/'Tariffs Jul2019'!AJ81*'Tariffs Jul2019'!U81/100)* 'Tariffs Jul2019'!AJ81)</f>
        <v>589.92000000000007</v>
      </c>
      <c r="K87" s="85">
        <f>IF($C$5*'Tariffs Jul2019'!AL81/'Tariffs Jul2019'!AJ81&lt;'Tariffs Jul2019'!J81,0,IF($C$5*'Tariffs Jul2019'!AL81/'Tariffs Jul2019'!AJ81&lt;='Tariffs Jul2019'!K81,($C$5*'Tariffs Jul2019'!AL81/'Tariffs Jul2019'!AJ81-'Tariffs Jul2019'!J81)*('Tariffs Jul2019'!V81/100)*'Tariffs Jul2019'!AJ81,('Tariffs Jul2019'!K81-'Tariffs Jul2019'!J81)*('Tariffs Jul2019'!V81/100)*'Tariffs Jul2019'!AJ81))</f>
        <v>356.8567139999999</v>
      </c>
      <c r="L87" s="85">
        <f>IF($C$5*'Tariffs Jul2019'!AL81/'Tariffs Jul2019'!AJ81&lt;'Tariffs Jul2019'!K81,0,IF($C$5*'Tariffs Jul2019'!AL81/'Tariffs Jul2019'!AJ81&lt;='Tariffs Jul2019'!L81,($C$5*'Tariffs Jul2019'!AL81/'Tariffs Jul2019'!AJ81-'Tariffs Jul2019'!K81)*('Tariffs Jul2019'!W81/100)*'Tariffs Jul2019'!AJ81,('Tariffs Jul2019'!L81-'Tariffs Jul2019'!K81)*('Tariffs Jul2019'!W81/100)*'Tariffs Jul2019'!AJ81))</f>
        <v>0</v>
      </c>
      <c r="M87" s="85">
        <f>IF($C$5*'Tariffs Jul2019'!AL81/'Tariffs Jul2019'!AJ81&lt;'Tariffs Jul2019'!L81,0,IF($C$5*'Tariffs Jul2019'!AL81/'Tariffs Jul2019'!AJ81&lt;='Tariffs Jul2019'!M81,($C$5*'Tariffs Jul2019'!AL81/'Tariffs Jul2019'!AJ81-'Tariffs Jul2019'!L81)*('Tariffs Jul2019'!X81/100)*'Tariffs Jul2019'!AJ81,('Tariffs Jul2019'!M81-'Tariffs Jul2019'!L81)*('Tariffs Jul2019'!X81/100)*'Tariffs Jul2019'!AJ81))</f>
        <v>0</v>
      </c>
      <c r="N87" s="85">
        <f>IF(($C$5*'Tariffs Jul2019'!AL81/'Tariffs Jul2019'!AJ81&gt;'Tariffs Jul2019'!M81),($C$5*'Tariffs Jul2019'!AL81/'Tariffs Jul2019'!AJ81-'Tariffs Jul2019'!M81)*'Tariffs Jul2019'!Y81/100*'Tariffs Jul2019'!AJ81,0)</f>
        <v>0</v>
      </c>
      <c r="O87" s="73">
        <f t="shared" ref="O87:O118" si="2">SUM(D87:N87)</f>
        <v>1796.684988</v>
      </c>
      <c r="P87" s="498">
        <f t="shared" ref="P87:P118" si="3">O87*1.1</f>
        <v>1976.3534868000002</v>
      </c>
    </row>
    <row r="88" spans="1:148" s="429" customFormat="1" ht="14" thickBot="1" x14ac:dyDescent="0.2">
      <c r="A88" s="47" t="str">
        <f>'Tariffs Jul2019'!F82</f>
        <v>Amaysim</v>
      </c>
      <c r="B88" s="47" t="str">
        <f>'Tariffs Jul2019'!D82</f>
        <v>AusNet Services West</v>
      </c>
      <c r="C88" s="287">
        <f>'Tariffs Jul2019'!E82</f>
        <v>43647</v>
      </c>
      <c r="D88" s="85">
        <f>365*'Tariffs Jul2019'!H82/100</f>
        <v>353.32</v>
      </c>
      <c r="E88" s="85">
        <f>IF($C$5*'Tariffs Jul2019'!AK82/'Tariffs Jul2019'!AI82&gt;='Tariffs Jul2019'!J82,( 'Tariffs Jul2019'!J82*'Tariffs Jul2019'!O82/100)* 'Tariffs Jul2019'!AI82,($C$5*'Tariffs Jul2019'!AK82/'Tariffs Jul2019'!AI82*'Tariffs Jul2019'!O82/100)* 'Tariffs Jul2019'!AI82)</f>
        <v>366</v>
      </c>
      <c r="F88" s="85">
        <f>IF($C$5*'Tariffs Jul2019'!AK82/'Tariffs Jul2019'!AI82&lt;'Tariffs Jul2019'!J82,0,IF($C$5*'Tariffs Jul2019'!AK82/'Tariffs Jul2019'!AI82&lt;='Tariffs Jul2019'!K82,($C$5*'Tariffs Jul2019'!AK82/'Tariffs Jul2019'!AI82-'Tariffs Jul2019'!J82)*('Tariffs Jul2019'!P82/100)*'Tariffs Jul2019'!AI82,('Tariffs Jul2019'!K82-'Tariffs Jul2019'!J82)*('Tariffs Jul2019'!P82/100)*'Tariffs Jul2019'!AI82))</f>
        <v>260.93909999999994</v>
      </c>
      <c r="G88" s="85">
        <f>IF($C$5*'Tariffs Jul2019'!AK82/'Tariffs Jul2019'!AI82&lt;'Tariffs Jul2019'!K82,0,IF($C$5*'Tariffs Jul2019'!AK82/'Tariffs Jul2019'!AI82&lt;='Tariffs Jul2019'!L82,($C$5*'Tariffs Jul2019'!AK82/'Tariffs Jul2019'!AI82-'Tariffs Jul2019'!K82)*('Tariffs Jul2019'!Q82/100)*'Tariffs Jul2019'!AI82,('Tariffs Jul2019'!L82-'Tariffs Jul2019'!K82)*('Tariffs Jul2019'!Q82/100)*'Tariffs Jul2019'!AI82))</f>
        <v>0</v>
      </c>
      <c r="H88" s="85">
        <f>IF($C$5*'Tariffs Jul2019'!AK82/'Tariffs Jul2019'!AI82&lt;'Tariffs Jul2019'!L82,0,IF($C$5*'Tariffs Jul2019'!AK82/'Tariffs Jul2019'!AI82&lt;='Tariffs Jul2019'!M82,($C$5*'Tariffs Jul2019'!AK82/'Tariffs Jul2019'!AI82-'Tariffs Jul2019'!L82)*('Tariffs Jul2019'!R82/100)*'Tariffs Jul2019'!AI82,('Tariffs Jul2019'!M82-'Tariffs Jul2019'!L82)*('Tariffs Jul2019'!R82/100)*'Tariffs Jul2019'!AI82))</f>
        <v>0</v>
      </c>
      <c r="I88" s="85">
        <f>IF(($C$5*'Tariffs Jul2019'!AK82/'Tariffs Jul2019'!AI82&gt;'Tariffs Jul2019'!M82),($C$5*'Tariffs Jul2019'!AK82/'Tariffs Jul2019'!AI82-'Tariffs Jul2019'!M82)*'Tariffs Jul2019'!S82/100*'Tariffs Jul2019'!AI82,0)</f>
        <v>0</v>
      </c>
      <c r="J88" s="85">
        <f>IF($C$5*'Tariffs Jul2019'!AL82/'Tariffs Jul2019'!AJ82&gt;='Tariffs Jul2019'!J82,('Tariffs Jul2019'!J82*'Tariffs Jul2019'!U82/100)* 'Tariffs Jul2019'!AJ82,($C$5*'Tariffs Jul2019'!AL82/'Tariffs Jul2019'!AJ82*'Tariffs Jul2019'!U82/100)* 'Tariffs Jul2019'!AJ82)</f>
        <v>600</v>
      </c>
      <c r="K88" s="85">
        <f>IF($C$5*'Tariffs Jul2019'!AL82/'Tariffs Jul2019'!AJ82&lt;'Tariffs Jul2019'!J82,0,IF($C$5*'Tariffs Jul2019'!AL82/'Tariffs Jul2019'!AJ82&lt;='Tariffs Jul2019'!K82,($C$5*'Tariffs Jul2019'!AL82/'Tariffs Jul2019'!AJ82-'Tariffs Jul2019'!J82)*('Tariffs Jul2019'!V82/100)*'Tariffs Jul2019'!AJ82,('Tariffs Jul2019'!K82-'Tariffs Jul2019'!J82)*('Tariffs Jul2019'!V82/100)*'Tariffs Jul2019'!AJ82))</f>
        <v>440.89709999999991</v>
      </c>
      <c r="L88" s="85">
        <f>IF($C$5*'Tariffs Jul2019'!AL82/'Tariffs Jul2019'!AJ82&lt;'Tariffs Jul2019'!K82,0,IF($C$5*'Tariffs Jul2019'!AL82/'Tariffs Jul2019'!AJ82&lt;='Tariffs Jul2019'!L82,($C$5*'Tariffs Jul2019'!AL82/'Tariffs Jul2019'!AJ82-'Tariffs Jul2019'!K82)*('Tariffs Jul2019'!W82/100)*'Tariffs Jul2019'!AJ82,('Tariffs Jul2019'!L82-'Tariffs Jul2019'!K82)*('Tariffs Jul2019'!W82/100)*'Tariffs Jul2019'!AJ82))</f>
        <v>0</v>
      </c>
      <c r="M88" s="85">
        <f>IF($C$5*'Tariffs Jul2019'!AL82/'Tariffs Jul2019'!AJ82&lt;'Tariffs Jul2019'!L82,0,IF($C$5*'Tariffs Jul2019'!AL82/'Tariffs Jul2019'!AJ82&lt;='Tariffs Jul2019'!M82,($C$5*'Tariffs Jul2019'!AL82/'Tariffs Jul2019'!AJ82-'Tariffs Jul2019'!L82)*('Tariffs Jul2019'!X82/100)*'Tariffs Jul2019'!AJ82,('Tariffs Jul2019'!M82-'Tariffs Jul2019'!L82)*('Tariffs Jul2019'!X82/100)*'Tariffs Jul2019'!AJ82))</f>
        <v>0</v>
      </c>
      <c r="N88" s="85">
        <f>IF(($C$5*'Tariffs Jul2019'!AL82/'Tariffs Jul2019'!AJ82&gt;'Tariffs Jul2019'!M82),($C$5*'Tariffs Jul2019'!AL82/'Tariffs Jul2019'!AJ82-'Tariffs Jul2019'!M82)*'Tariffs Jul2019'!Y82/100*'Tariffs Jul2019'!AJ82,0)</f>
        <v>0</v>
      </c>
      <c r="O88" s="73">
        <f t="shared" si="2"/>
        <v>2021.1561999999997</v>
      </c>
      <c r="P88" s="498">
        <f t="shared" si="3"/>
        <v>2223.2718199999999</v>
      </c>
      <c r="Q88" s="427"/>
      <c r="R88" s="427"/>
      <c r="S88" s="427"/>
      <c r="T88" s="427"/>
      <c r="U88" s="427"/>
      <c r="V88" s="427"/>
      <c r="W88" s="427"/>
      <c r="X88" s="427"/>
      <c r="Y88" s="427"/>
      <c r="Z88" s="427"/>
      <c r="AA88" s="427"/>
      <c r="AB88" s="427"/>
      <c r="AC88" s="427"/>
      <c r="AD88" s="427"/>
      <c r="AE88" s="427"/>
      <c r="AF88" s="427"/>
      <c r="AG88" s="427"/>
      <c r="AH88" s="427"/>
      <c r="AI88" s="427"/>
      <c r="AJ88" s="427"/>
      <c r="AK88" s="427"/>
      <c r="AL88" s="427"/>
      <c r="AM88" s="427"/>
      <c r="AN88" s="427"/>
      <c r="AO88" s="427"/>
      <c r="AP88" s="427"/>
      <c r="AQ88" s="427"/>
      <c r="AR88" s="427"/>
      <c r="AS88" s="427"/>
      <c r="AT88" s="427"/>
      <c r="AU88" s="427"/>
      <c r="AV88" s="427"/>
      <c r="AW88" s="427"/>
      <c r="AX88" s="427"/>
      <c r="AY88" s="427"/>
      <c r="AZ88" s="427"/>
      <c r="BA88" s="427"/>
      <c r="BB88" s="427"/>
      <c r="BC88" s="427"/>
      <c r="BD88" s="427"/>
      <c r="BE88" s="427"/>
      <c r="BF88" s="427"/>
      <c r="BG88" s="427"/>
      <c r="BH88" s="427"/>
      <c r="BI88" s="427"/>
      <c r="BJ88" s="427"/>
      <c r="BK88" s="427"/>
      <c r="BL88" s="427"/>
      <c r="BM88" s="427"/>
      <c r="BN88" s="427"/>
      <c r="BO88" s="427"/>
      <c r="BP88" s="427"/>
      <c r="BQ88" s="427"/>
      <c r="BR88" s="427"/>
      <c r="BS88" s="427"/>
      <c r="BT88" s="427"/>
      <c r="BU88" s="427"/>
      <c r="BV88" s="427"/>
      <c r="BW88" s="427"/>
      <c r="BX88" s="427"/>
      <c r="BY88" s="427"/>
      <c r="BZ88" s="427"/>
      <c r="CA88" s="427"/>
      <c r="CB88" s="427"/>
      <c r="CC88" s="427"/>
      <c r="CD88" s="427"/>
      <c r="CE88" s="427"/>
      <c r="CF88" s="427"/>
      <c r="CG88" s="427"/>
      <c r="CH88" s="427"/>
      <c r="CI88" s="427"/>
      <c r="CJ88" s="427"/>
      <c r="CK88" s="427"/>
      <c r="CL88" s="427"/>
      <c r="CM88" s="427"/>
      <c r="CN88" s="427"/>
      <c r="CO88" s="427"/>
      <c r="CP88" s="427"/>
      <c r="CQ88" s="427"/>
      <c r="CR88" s="427"/>
      <c r="CS88" s="427"/>
      <c r="CT88" s="427"/>
      <c r="CU88" s="427"/>
      <c r="CV88" s="427"/>
      <c r="CW88" s="427"/>
      <c r="CX88" s="427"/>
      <c r="CY88" s="427"/>
      <c r="CZ88" s="427"/>
      <c r="DA88" s="427"/>
      <c r="DB88" s="427"/>
      <c r="DC88" s="427"/>
      <c r="DD88" s="427"/>
      <c r="DE88" s="427"/>
      <c r="DF88" s="427"/>
      <c r="DG88" s="427"/>
      <c r="DH88" s="427"/>
      <c r="DI88" s="427"/>
      <c r="DJ88" s="427"/>
      <c r="DK88" s="427"/>
      <c r="DL88" s="427"/>
      <c r="DM88" s="427"/>
      <c r="DN88" s="427"/>
      <c r="DO88" s="427"/>
      <c r="DP88" s="427"/>
      <c r="DQ88" s="427"/>
      <c r="DR88" s="427"/>
      <c r="DS88" s="427"/>
      <c r="DT88" s="427"/>
      <c r="DU88" s="427"/>
      <c r="DV88" s="427"/>
      <c r="DW88" s="427"/>
      <c r="DX88" s="427"/>
      <c r="DY88" s="427"/>
      <c r="DZ88" s="427"/>
      <c r="EA88" s="427"/>
      <c r="EB88" s="427"/>
      <c r="EC88" s="427"/>
      <c r="ED88" s="427"/>
      <c r="EE88" s="427"/>
      <c r="EF88" s="427"/>
      <c r="EG88" s="427"/>
      <c r="EH88" s="427"/>
      <c r="EI88" s="427"/>
      <c r="EJ88" s="427"/>
      <c r="EK88" s="427"/>
      <c r="EL88" s="427"/>
      <c r="EM88" s="427"/>
      <c r="EN88" s="427"/>
      <c r="EO88" s="427"/>
      <c r="EP88" s="427"/>
      <c r="EQ88" s="427"/>
      <c r="ER88" s="427"/>
    </row>
    <row r="89" spans="1:148" ht="14" thickTop="1" x14ac:dyDescent="0.15">
      <c r="A89" s="47" t="str">
        <f>'Tariffs Jul2019'!F83</f>
        <v>GloBird Energy</v>
      </c>
      <c r="B89" s="47" t="str">
        <f>'Tariffs Jul2019'!D83</f>
        <v>AusNet Services West</v>
      </c>
      <c r="C89" s="287">
        <f>'Tariffs Jul2019'!E83</f>
        <v>43466</v>
      </c>
      <c r="D89" s="85">
        <f>365*'Tariffs Jul2019'!H83/100</f>
        <v>408.8</v>
      </c>
      <c r="E89" s="85">
        <f>IF($C$5*'Tariffs Jul2019'!AK83/'Tariffs Jul2019'!AI83&gt;='Tariffs Jul2019'!J83,( 'Tariffs Jul2019'!J83*'Tariffs Jul2019'!O83/100)* 'Tariffs Jul2019'!AI83,($C$5*'Tariffs Jul2019'!AK83/'Tariffs Jul2019'!AI83*'Tariffs Jul2019'!O83/100)* 'Tariffs Jul2019'!AI83)</f>
        <v>524.94749999999988</v>
      </c>
      <c r="F89" s="85">
        <f>IF($C$5*'Tariffs Jul2019'!AK83/'Tariffs Jul2019'!AI83&lt;'Tariffs Jul2019'!J83,0,IF($C$5*'Tariffs Jul2019'!AK83/'Tariffs Jul2019'!AI83&lt;='Tariffs Jul2019'!K83,($C$5*'Tariffs Jul2019'!AK83/'Tariffs Jul2019'!AI83-'Tariffs Jul2019'!J83)*('Tariffs Jul2019'!P83/100)*'Tariffs Jul2019'!AI83,('Tariffs Jul2019'!K83-'Tariffs Jul2019'!J83)*('Tariffs Jul2019'!P83/100)*'Tariffs Jul2019'!AI83))</f>
        <v>0</v>
      </c>
      <c r="G89" s="85">
        <f>IF($C$5*'Tariffs Jul2019'!AK83/'Tariffs Jul2019'!AI83&lt;'Tariffs Jul2019'!K83,0,IF($C$5*'Tariffs Jul2019'!AK83/'Tariffs Jul2019'!AI83&lt;='Tariffs Jul2019'!L83,($C$5*'Tariffs Jul2019'!AK83/'Tariffs Jul2019'!AI83-'Tariffs Jul2019'!K83)*('Tariffs Jul2019'!Q83/100)*'Tariffs Jul2019'!AI83,('Tariffs Jul2019'!L83-'Tariffs Jul2019'!K83)*('Tariffs Jul2019'!Q83/100)*'Tariffs Jul2019'!AI83))</f>
        <v>0</v>
      </c>
      <c r="H89" s="85">
        <f>IF($C$5*'Tariffs Jul2019'!AK83/'Tariffs Jul2019'!AI83&lt;'Tariffs Jul2019'!L83,0,IF($C$5*'Tariffs Jul2019'!AK83/'Tariffs Jul2019'!AI83&lt;='Tariffs Jul2019'!M83,($C$5*'Tariffs Jul2019'!AK83/'Tariffs Jul2019'!AI83-'Tariffs Jul2019'!L83)*('Tariffs Jul2019'!R83/100)*'Tariffs Jul2019'!AI83,('Tariffs Jul2019'!M83-'Tariffs Jul2019'!L83)*('Tariffs Jul2019'!R83/100)*'Tariffs Jul2019'!AI83))</f>
        <v>0</v>
      </c>
      <c r="I89" s="85">
        <f>IF(($C$5*'Tariffs Jul2019'!AK83/'Tariffs Jul2019'!AI83&gt;'Tariffs Jul2019'!M83),($C$5*'Tariffs Jul2019'!AK83/'Tariffs Jul2019'!AI83-'Tariffs Jul2019'!M83)*'Tariffs Jul2019'!S83/100*'Tariffs Jul2019'!AI83,0)</f>
        <v>0</v>
      </c>
      <c r="J89" s="85">
        <f>IF($C$5*'Tariffs Jul2019'!AL83/'Tariffs Jul2019'!AJ83&gt;='Tariffs Jul2019'!J83,('Tariffs Jul2019'!J83*'Tariffs Jul2019'!U83/100)* 'Tariffs Jul2019'!AJ83,($C$5*'Tariffs Jul2019'!AL83/'Tariffs Jul2019'!AJ83*'Tariffs Jul2019'!U83/100)* 'Tariffs Jul2019'!AJ83)</f>
        <v>860.9138999999999</v>
      </c>
      <c r="K89" s="85">
        <f>IF($C$5*'Tariffs Jul2019'!AL83/'Tariffs Jul2019'!AJ83&lt;'Tariffs Jul2019'!J83,0,IF($C$5*'Tariffs Jul2019'!AL83/'Tariffs Jul2019'!AJ83&lt;='Tariffs Jul2019'!K83,($C$5*'Tariffs Jul2019'!AL83/'Tariffs Jul2019'!AJ83-'Tariffs Jul2019'!J83)*('Tariffs Jul2019'!V83/100)*'Tariffs Jul2019'!AJ83,('Tariffs Jul2019'!K83-'Tariffs Jul2019'!J83)*('Tariffs Jul2019'!V83/100)*'Tariffs Jul2019'!AJ83))</f>
        <v>0</v>
      </c>
      <c r="L89" s="85">
        <f>IF($C$5*'Tariffs Jul2019'!AL83/'Tariffs Jul2019'!AJ83&lt;'Tariffs Jul2019'!K83,0,IF($C$5*'Tariffs Jul2019'!AL83/'Tariffs Jul2019'!AJ83&lt;='Tariffs Jul2019'!L83,($C$5*'Tariffs Jul2019'!AL83/'Tariffs Jul2019'!AJ83-'Tariffs Jul2019'!K83)*('Tariffs Jul2019'!W83/100)*'Tariffs Jul2019'!AJ83,('Tariffs Jul2019'!L83-'Tariffs Jul2019'!K83)*('Tariffs Jul2019'!W83/100)*'Tariffs Jul2019'!AJ83))</f>
        <v>0</v>
      </c>
      <c r="M89" s="85">
        <f>IF($C$5*'Tariffs Jul2019'!AL83/'Tariffs Jul2019'!AJ83&lt;'Tariffs Jul2019'!L83,0,IF($C$5*'Tariffs Jul2019'!AL83/'Tariffs Jul2019'!AJ83&lt;='Tariffs Jul2019'!M83,($C$5*'Tariffs Jul2019'!AL83/'Tariffs Jul2019'!AJ83-'Tariffs Jul2019'!L83)*('Tariffs Jul2019'!X83/100)*'Tariffs Jul2019'!AJ83,('Tariffs Jul2019'!M83-'Tariffs Jul2019'!L83)*('Tariffs Jul2019'!X83/100)*'Tariffs Jul2019'!AJ83))</f>
        <v>0</v>
      </c>
      <c r="N89" s="85">
        <f>IF(($C$5*'Tariffs Jul2019'!AL83/'Tariffs Jul2019'!AJ83&gt;'Tariffs Jul2019'!M83),($C$5*'Tariffs Jul2019'!AL83/'Tariffs Jul2019'!AJ83-'Tariffs Jul2019'!M83)*'Tariffs Jul2019'!Y83/100*'Tariffs Jul2019'!AJ83,0)</f>
        <v>0</v>
      </c>
      <c r="O89" s="73">
        <f t="shared" si="2"/>
        <v>1794.6614</v>
      </c>
      <c r="P89" s="498">
        <f t="shared" si="3"/>
        <v>1974.1275400000002</v>
      </c>
    </row>
    <row r="90" spans="1:148" s="429" customFormat="1" ht="14" thickBot="1" x14ac:dyDescent="0.2">
      <c r="A90" s="289" t="str">
        <f>'Tariffs Jul2019'!F84</f>
        <v>Powershop</v>
      </c>
      <c r="B90" s="289" t="str">
        <f>'Tariffs Jul2019'!D84</f>
        <v>AusNet Services West</v>
      </c>
      <c r="C90" s="290">
        <f>'Tariffs Jul2019'!E84</f>
        <v>43646</v>
      </c>
      <c r="D90" s="291">
        <f>365*'Tariffs Jul2019'!H84/100</f>
        <v>362.29900000000004</v>
      </c>
      <c r="E90" s="291">
        <f>((C$5*'Tariffs Jul2019'!AK84/'Tariffs Jul2019'!AI84)*('Tariffs Jul2019'!O84/100))*'Tariffs Jul2019'!AI84</f>
        <v>352.76471999999995</v>
      </c>
      <c r="F90" s="291">
        <v>0</v>
      </c>
      <c r="G90" s="291">
        <v>0</v>
      </c>
      <c r="H90" s="291">
        <v>0</v>
      </c>
      <c r="I90" s="291">
        <f>((C$5*'Tariffs Jul2019'!AL84/'Tariffs Jul2019'!AJ84)*('Tariffs Jul2019'!U84/100))*'Tariffs Jul2019'!AJ84</f>
        <v>629.9369999999999</v>
      </c>
      <c r="J90" s="291">
        <v>0</v>
      </c>
      <c r="K90" s="291">
        <v>0</v>
      </c>
      <c r="L90" s="291">
        <v>0</v>
      </c>
      <c r="M90" s="291">
        <v>0</v>
      </c>
      <c r="N90" s="291">
        <v>0</v>
      </c>
      <c r="O90" s="292">
        <f t="shared" si="2"/>
        <v>1345.00072</v>
      </c>
      <c r="P90" s="499">
        <f t="shared" si="3"/>
        <v>1479.500792</v>
      </c>
      <c r="Q90" s="427"/>
      <c r="R90" s="427"/>
      <c r="S90" s="427"/>
      <c r="T90" s="427"/>
      <c r="U90" s="427"/>
      <c r="V90" s="427"/>
      <c r="W90" s="427"/>
      <c r="X90" s="427"/>
      <c r="Y90" s="427"/>
      <c r="Z90" s="427"/>
      <c r="AA90" s="427"/>
      <c r="AB90" s="427"/>
      <c r="AC90" s="427"/>
      <c r="AD90" s="427"/>
      <c r="AE90" s="427"/>
      <c r="AF90" s="427"/>
      <c r="AG90" s="427"/>
      <c r="AH90" s="427"/>
      <c r="AI90" s="427"/>
      <c r="AJ90" s="427"/>
      <c r="AK90" s="427"/>
      <c r="AL90" s="427"/>
      <c r="AM90" s="427"/>
      <c r="AN90" s="427"/>
      <c r="AO90" s="427"/>
      <c r="AP90" s="427"/>
      <c r="AQ90" s="427"/>
      <c r="AR90" s="427"/>
      <c r="AS90" s="427"/>
      <c r="AT90" s="427"/>
      <c r="AU90" s="427"/>
      <c r="AV90" s="427"/>
      <c r="AW90" s="427"/>
      <c r="AX90" s="427"/>
      <c r="AY90" s="427"/>
      <c r="AZ90" s="427"/>
      <c r="BA90" s="427"/>
      <c r="BB90" s="427"/>
      <c r="BC90" s="427"/>
      <c r="BD90" s="427"/>
      <c r="BE90" s="427"/>
      <c r="BF90" s="427"/>
      <c r="BG90" s="427"/>
      <c r="BH90" s="427"/>
      <c r="BI90" s="427"/>
      <c r="BJ90" s="427"/>
      <c r="BK90" s="427"/>
      <c r="BL90" s="427"/>
      <c r="BM90" s="427"/>
      <c r="BN90" s="427"/>
      <c r="BO90" s="427"/>
      <c r="BP90" s="427"/>
      <c r="BQ90" s="427"/>
      <c r="BR90" s="427"/>
      <c r="BS90" s="427"/>
      <c r="BT90" s="427"/>
      <c r="BU90" s="427"/>
      <c r="BV90" s="427"/>
      <c r="BW90" s="427"/>
      <c r="BX90" s="427"/>
      <c r="BY90" s="427"/>
      <c r="BZ90" s="427"/>
      <c r="CA90" s="427"/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427"/>
      <c r="DI90" s="427"/>
      <c r="DJ90" s="427"/>
      <c r="DK90" s="427"/>
      <c r="DL90" s="427"/>
      <c r="DM90" s="427"/>
      <c r="DN90" s="427"/>
      <c r="DO90" s="427"/>
      <c r="DP90" s="427"/>
      <c r="DQ90" s="427"/>
      <c r="DR90" s="427"/>
      <c r="DS90" s="427"/>
      <c r="DT90" s="427"/>
      <c r="DU90" s="427"/>
      <c r="DV90" s="427"/>
      <c r="DW90" s="427"/>
      <c r="DX90" s="427"/>
      <c r="DY90" s="427"/>
      <c r="DZ90" s="427"/>
      <c r="EA90" s="427"/>
      <c r="EB90" s="427"/>
      <c r="EC90" s="427"/>
      <c r="ED90" s="427"/>
      <c r="EE90" s="427"/>
      <c r="EF90" s="427"/>
      <c r="EG90" s="427"/>
      <c r="EH90" s="427"/>
      <c r="EI90" s="427"/>
      <c r="EJ90" s="427"/>
      <c r="EK90" s="427"/>
      <c r="EL90" s="427"/>
      <c r="EM90" s="427"/>
      <c r="EN90" s="427"/>
      <c r="EO90" s="427"/>
      <c r="EP90" s="427"/>
      <c r="EQ90" s="427"/>
      <c r="ER90" s="427"/>
    </row>
    <row r="91" spans="1:148" ht="14" thickTop="1" x14ac:dyDescent="0.15">
      <c r="A91" s="47" t="str">
        <f>'Tariffs Jul2019'!F85</f>
        <v>AGL</v>
      </c>
      <c r="B91" s="47" t="str">
        <f>'Tariffs Jul2019'!D85</f>
        <v>AusNet Services Central 2</v>
      </c>
      <c r="C91" s="287">
        <f>'Tariffs Jul2019'!E85</f>
        <v>43647</v>
      </c>
      <c r="D91" s="85">
        <f>365*'Tariffs Jul2019'!H85/100</f>
        <v>319.375</v>
      </c>
      <c r="E91" s="85">
        <f>IF($C$5*'Tariffs Jul2019'!AK85/'Tariffs Jul2019'!AI85&gt;='Tariffs Jul2019'!J85,( 'Tariffs Jul2019'!J85*'Tariffs Jul2019'!O85/100)* 'Tariffs Jul2019'!AI85,($C$5*'Tariffs Jul2019'!AK85/'Tariffs Jul2019'!AI85*'Tariffs Jul2019'!O85/100)* 'Tariffs Jul2019'!AI85)</f>
        <v>295.2</v>
      </c>
      <c r="F91" s="85">
        <f>IF($C$5*'Tariffs Jul2019'!AK85/'Tariffs Jul2019'!AI85&lt;'Tariffs Jul2019'!J85,0,IF($C$5*'Tariffs Jul2019'!AK85/'Tariffs Jul2019'!AI85&lt;='Tariffs Jul2019'!K85,($C$5*'Tariffs Jul2019'!AK85/'Tariffs Jul2019'!AI85-'Tariffs Jul2019'!J85)*('Tariffs Jul2019'!P85/100)*'Tariffs Jul2019'!AI85,('Tariffs Jul2019'!K85-'Tariffs Jul2019'!J85)*('Tariffs Jul2019'!P85/100)*'Tariffs Jul2019'!AI85))</f>
        <v>215.94959999999995</v>
      </c>
      <c r="G91" s="85">
        <f>IF($C$5*'Tariffs Jul2019'!AK85/'Tariffs Jul2019'!AI85&lt;'Tariffs Jul2019'!K85,0,IF($C$5*'Tariffs Jul2019'!AK85/'Tariffs Jul2019'!AI85&lt;='Tariffs Jul2019'!L85,($C$5*'Tariffs Jul2019'!AK85/'Tariffs Jul2019'!AI85-'Tariffs Jul2019'!K85)*('Tariffs Jul2019'!Q85/100)*'Tariffs Jul2019'!AI85,('Tariffs Jul2019'!L85-'Tariffs Jul2019'!K85)*('Tariffs Jul2019'!Q85/100)*'Tariffs Jul2019'!AI85))</f>
        <v>0</v>
      </c>
      <c r="H91" s="85">
        <f>IF($C$5*'Tariffs Jul2019'!AK85/'Tariffs Jul2019'!AI85&lt;'Tariffs Jul2019'!L85,0,IF($C$5*'Tariffs Jul2019'!AK85/'Tariffs Jul2019'!AI85&lt;='Tariffs Jul2019'!M85,($C$5*'Tariffs Jul2019'!AK85/'Tariffs Jul2019'!AI85-'Tariffs Jul2019'!L85)*('Tariffs Jul2019'!R85/100)*'Tariffs Jul2019'!AI85,('Tariffs Jul2019'!M85-'Tariffs Jul2019'!L85)*('Tariffs Jul2019'!R85/100)*'Tariffs Jul2019'!AI85))</f>
        <v>0</v>
      </c>
      <c r="I91" s="85">
        <f>IF(($C$5*'Tariffs Jul2019'!AK85/'Tariffs Jul2019'!AI85&gt;'Tariffs Jul2019'!M85),($C$5*'Tariffs Jul2019'!AK85/'Tariffs Jul2019'!AI85-'Tariffs Jul2019'!M85)*'Tariffs Jul2019'!S85/100*'Tariffs Jul2019'!AI85,0)</f>
        <v>0</v>
      </c>
      <c r="J91" s="85">
        <f>IF($C$5*'Tariffs Jul2019'!AL85/'Tariffs Jul2019'!AJ85&gt;='Tariffs Jul2019'!J85,('Tariffs Jul2019'!J85*'Tariffs Jul2019'!U85/100)* 'Tariffs Jul2019'!AJ85,($C$5*'Tariffs Jul2019'!AL85/'Tariffs Jul2019'!AJ85*'Tariffs Jul2019'!U85/100)* 'Tariffs Jul2019'!AJ85)</f>
        <v>506.18181818181819</v>
      </c>
      <c r="K91" s="85">
        <f>IF($C$5*'Tariffs Jul2019'!AL85/'Tariffs Jul2019'!AJ85&lt;'Tariffs Jul2019'!J85,0,IF($C$5*'Tariffs Jul2019'!AL85/'Tariffs Jul2019'!AJ85&lt;='Tariffs Jul2019'!K85,($C$5*'Tariffs Jul2019'!AL85/'Tariffs Jul2019'!AJ85-'Tariffs Jul2019'!J85)*('Tariffs Jul2019'!V85/100)*'Tariffs Jul2019'!AJ85,('Tariffs Jul2019'!K85-'Tariffs Jul2019'!J85)*('Tariffs Jul2019'!V85/100)*'Tariffs Jul2019'!AJ85))</f>
        <v>338.64823636363627</v>
      </c>
      <c r="L91" s="85">
        <f>IF($C$5*'Tariffs Jul2019'!AL85/'Tariffs Jul2019'!AJ85&lt;'Tariffs Jul2019'!K85,0,IF($C$5*'Tariffs Jul2019'!AL85/'Tariffs Jul2019'!AJ85&lt;='Tariffs Jul2019'!L85,($C$5*'Tariffs Jul2019'!AL85/'Tariffs Jul2019'!AJ85-'Tariffs Jul2019'!K85)*('Tariffs Jul2019'!W85/100)*'Tariffs Jul2019'!AJ85,('Tariffs Jul2019'!L85-'Tariffs Jul2019'!K85)*('Tariffs Jul2019'!W85/100)*'Tariffs Jul2019'!AJ85))</f>
        <v>0</v>
      </c>
      <c r="M91" s="85">
        <f>IF($C$5*'Tariffs Jul2019'!AL85/'Tariffs Jul2019'!AJ85&lt;'Tariffs Jul2019'!L85,0,IF($C$5*'Tariffs Jul2019'!AL85/'Tariffs Jul2019'!AJ85&lt;='Tariffs Jul2019'!M85,($C$5*'Tariffs Jul2019'!AL85/'Tariffs Jul2019'!AJ85-'Tariffs Jul2019'!L85)*('Tariffs Jul2019'!X85/100)*'Tariffs Jul2019'!AJ85,('Tariffs Jul2019'!M85-'Tariffs Jul2019'!L85)*('Tariffs Jul2019'!X85/100)*'Tariffs Jul2019'!AJ85))</f>
        <v>0</v>
      </c>
      <c r="N91" s="85">
        <f>IF(($C$5*'Tariffs Jul2019'!AL85/'Tariffs Jul2019'!AJ85&gt;'Tariffs Jul2019'!M85),($C$5*'Tariffs Jul2019'!AL85/'Tariffs Jul2019'!AJ85-'Tariffs Jul2019'!M85)*'Tariffs Jul2019'!Y85/100*'Tariffs Jul2019'!AJ85,0)</f>
        <v>0</v>
      </c>
      <c r="O91" s="73">
        <f t="shared" si="2"/>
        <v>1675.3546545454544</v>
      </c>
      <c r="P91" s="498">
        <f t="shared" si="3"/>
        <v>1842.89012</v>
      </c>
    </row>
    <row r="92" spans="1:148" x14ac:dyDescent="0.15">
      <c r="A92" s="47" t="str">
        <f>'Tariffs Jul2019'!F86</f>
        <v>Alinta Energy</v>
      </c>
      <c r="B92" s="47" t="str">
        <f>'Tariffs Jul2019'!D86</f>
        <v>AusNet Services Central 2</v>
      </c>
      <c r="C92" s="287">
        <f>'Tariffs Jul2019'!E86</f>
        <v>43647</v>
      </c>
      <c r="D92" s="85">
        <f>365*'Tariffs Jul2019'!H86/100</f>
        <v>321.2</v>
      </c>
      <c r="E92" s="85">
        <f>IF($C$5*'Tariffs Jul2019'!AK86/'Tariffs Jul2019'!AI86&gt;='Tariffs Jul2019'!J86,( 'Tariffs Jul2019'!J86*'Tariffs Jul2019'!O86/100)* 'Tariffs Jul2019'!AI86,($C$5*'Tariffs Jul2019'!AK86/'Tariffs Jul2019'!AI86*'Tariffs Jul2019'!O86/100)* 'Tariffs Jul2019'!AI86)</f>
        <v>283.63636363636363</v>
      </c>
      <c r="F92" s="85">
        <f>IF($C$5*'Tariffs Jul2019'!AK86/'Tariffs Jul2019'!AI86&lt;'Tariffs Jul2019'!J86,0,IF($C$5*'Tariffs Jul2019'!AK86/'Tariffs Jul2019'!AI86&lt;='Tariffs Jul2019'!K86,($C$5*'Tariffs Jul2019'!AK86/'Tariffs Jul2019'!AI86-'Tariffs Jul2019'!J86)*('Tariffs Jul2019'!P86/100)*'Tariffs Jul2019'!AI86,('Tariffs Jul2019'!K86-'Tariffs Jul2019'!J86)*('Tariffs Jul2019'!P86/100)*'Tariffs Jul2019'!AI86))</f>
        <v>0</v>
      </c>
      <c r="G92" s="85">
        <f>IF($C$5*'Tariffs Jul2019'!AK86/'Tariffs Jul2019'!AI86&lt;'Tariffs Jul2019'!K86,0,IF($C$5*'Tariffs Jul2019'!AK86/'Tariffs Jul2019'!AI86&lt;='Tariffs Jul2019'!L86,($C$5*'Tariffs Jul2019'!AK86/'Tariffs Jul2019'!AI86-'Tariffs Jul2019'!K86)*('Tariffs Jul2019'!Q86/100)*'Tariffs Jul2019'!AI86,('Tariffs Jul2019'!L86-'Tariffs Jul2019'!K86)*('Tariffs Jul2019'!Q86/100)*'Tariffs Jul2019'!AI86))</f>
        <v>0</v>
      </c>
      <c r="H92" s="85">
        <f>IF($C$5*'Tariffs Jul2019'!AK86/'Tariffs Jul2019'!AI86&lt;'Tariffs Jul2019'!L86,0,IF($C$5*'Tariffs Jul2019'!AK86/'Tariffs Jul2019'!AI86&lt;='Tariffs Jul2019'!M86,($C$5*'Tariffs Jul2019'!AK86/'Tariffs Jul2019'!AI86-'Tariffs Jul2019'!L86)*('Tariffs Jul2019'!R86/100)*'Tariffs Jul2019'!AI86,('Tariffs Jul2019'!M86-'Tariffs Jul2019'!L86)*('Tariffs Jul2019'!R86/100)*'Tariffs Jul2019'!AI86))</f>
        <v>0</v>
      </c>
      <c r="I92" s="85">
        <f>IF(($C$5*'Tariffs Jul2019'!AK86/'Tariffs Jul2019'!AI86&gt;'Tariffs Jul2019'!M86),($C$5*'Tariffs Jul2019'!AK86/'Tariffs Jul2019'!AI86-'Tariffs Jul2019'!M86)*'Tariffs Jul2019'!S86/100*'Tariffs Jul2019'!AI86,0)</f>
        <v>163.59818181818176</v>
      </c>
      <c r="J92" s="85">
        <f>IF($C$5*'Tariffs Jul2019'!AL86/'Tariffs Jul2019'!AJ86&gt;='Tariffs Jul2019'!J86,('Tariffs Jul2019'!J86*'Tariffs Jul2019'!U86/100)* 'Tariffs Jul2019'!AJ86,($C$5*'Tariffs Jul2019'!AL86/'Tariffs Jul2019'!AJ86*'Tariffs Jul2019'!U86/100)* 'Tariffs Jul2019'!AJ86)</f>
        <v>501.8181818181817</v>
      </c>
      <c r="K92" s="85">
        <f>IF($C$5*'Tariffs Jul2019'!AL86/'Tariffs Jul2019'!AJ86&lt;'Tariffs Jul2019'!J86,0,IF($C$5*'Tariffs Jul2019'!AL86/'Tariffs Jul2019'!AJ86&lt;='Tariffs Jul2019'!K86,($C$5*'Tariffs Jul2019'!AL86/'Tariffs Jul2019'!AJ86-'Tariffs Jul2019'!J86)*('Tariffs Jul2019'!V86/100)*'Tariffs Jul2019'!AJ86,('Tariffs Jul2019'!K86-'Tariffs Jul2019'!J86)*('Tariffs Jul2019'!V86/100)*'Tariffs Jul2019'!AJ86))</f>
        <v>0</v>
      </c>
      <c r="L92" s="85">
        <f>IF($C$5*'Tariffs Jul2019'!AL86/'Tariffs Jul2019'!AJ86&lt;'Tariffs Jul2019'!K86,0,IF($C$5*'Tariffs Jul2019'!AL86/'Tariffs Jul2019'!AJ86&lt;='Tariffs Jul2019'!L86,($C$5*'Tariffs Jul2019'!AL86/'Tariffs Jul2019'!AJ86-'Tariffs Jul2019'!K86)*('Tariffs Jul2019'!W86/100)*'Tariffs Jul2019'!AJ86,('Tariffs Jul2019'!L86-'Tariffs Jul2019'!K86)*('Tariffs Jul2019'!W86/100)*'Tariffs Jul2019'!AJ86))</f>
        <v>0</v>
      </c>
      <c r="M92" s="85">
        <f>IF($C$5*'Tariffs Jul2019'!AL86/'Tariffs Jul2019'!AJ86&lt;'Tariffs Jul2019'!L86,0,IF($C$5*'Tariffs Jul2019'!AL86/'Tariffs Jul2019'!AJ86&lt;='Tariffs Jul2019'!M86,($C$5*'Tariffs Jul2019'!AL86/'Tariffs Jul2019'!AJ86-'Tariffs Jul2019'!L86)*('Tariffs Jul2019'!X86/100)*'Tariffs Jul2019'!AJ86,('Tariffs Jul2019'!M86-'Tariffs Jul2019'!L86)*('Tariffs Jul2019'!X86/100)*'Tariffs Jul2019'!AJ86))</f>
        <v>0</v>
      </c>
      <c r="N92" s="85">
        <f>IF(($C$5*'Tariffs Jul2019'!AL86/'Tariffs Jul2019'!AJ86&gt;'Tariffs Jul2019'!M86),($C$5*'Tariffs Jul2019'!AL86/'Tariffs Jul2019'!AJ86-'Tariffs Jul2019'!M86)*'Tariffs Jul2019'!Y86/100*'Tariffs Jul2019'!AJ86,0)</f>
        <v>310.83654545454533</v>
      </c>
      <c r="O92" s="73">
        <f t="shared" si="2"/>
        <v>1581.0892727272724</v>
      </c>
      <c r="P92" s="498">
        <f t="shared" si="3"/>
        <v>1739.1981999999998</v>
      </c>
    </row>
    <row r="93" spans="1:148" x14ac:dyDescent="0.15">
      <c r="A93" s="47" t="str">
        <f>'Tariffs Jul2019'!F87</f>
        <v>Covau</v>
      </c>
      <c r="B93" s="47" t="str">
        <f>'Tariffs Jul2019'!D87</f>
        <v>AusNet Services Central 2</v>
      </c>
      <c r="C93" s="287">
        <f>'Tariffs Jul2019'!E87</f>
        <v>43466</v>
      </c>
      <c r="D93" s="85">
        <f>365*'Tariffs Jul2019'!H87/100</f>
        <v>310.25</v>
      </c>
      <c r="E93" s="85">
        <f>IF($C$5*'Tariffs Jul2019'!AK87/'Tariffs Jul2019'!AI87&gt;='Tariffs Jul2019'!J87,( 'Tariffs Jul2019'!J87*'Tariffs Jul2019'!O87/100)* 'Tariffs Jul2019'!AI87,($C$5*'Tariffs Jul2019'!AK87/'Tariffs Jul2019'!AI87*'Tariffs Jul2019'!O87/100)* 'Tariffs Jul2019'!AI87)</f>
        <v>516.59999999999991</v>
      </c>
      <c r="F93" s="85">
        <f>IF($C$5*'Tariffs Jul2019'!AK87/'Tariffs Jul2019'!AI87&lt;'Tariffs Jul2019'!J87,0,IF($C$5*'Tariffs Jul2019'!AK87/'Tariffs Jul2019'!AI87&lt;='Tariffs Jul2019'!K87,($C$5*'Tariffs Jul2019'!AK87/'Tariffs Jul2019'!AI87-'Tariffs Jul2019'!J87)*('Tariffs Jul2019'!P87/100)*'Tariffs Jul2019'!AI87,('Tariffs Jul2019'!K87-'Tariffs Jul2019'!J87)*('Tariffs Jul2019'!P87/100)*'Tariffs Jul2019'!AI87))</f>
        <v>344.24999999999994</v>
      </c>
      <c r="G93" s="85">
        <f>IF($C$5*'Tariffs Jul2019'!AK87/'Tariffs Jul2019'!AI87&lt;'Tariffs Jul2019'!K87,0,IF($C$5*'Tariffs Jul2019'!AK87/'Tariffs Jul2019'!AI87&lt;='Tariffs Jul2019'!L87,($C$5*'Tariffs Jul2019'!AK87/'Tariffs Jul2019'!AI87-'Tariffs Jul2019'!K87)*('Tariffs Jul2019'!Q87/100)*'Tariffs Jul2019'!AI87,('Tariffs Jul2019'!L87-'Tariffs Jul2019'!K87)*('Tariffs Jul2019'!Q87/100)*'Tariffs Jul2019'!AI87))</f>
        <v>0</v>
      </c>
      <c r="H93" s="85">
        <f>IF($C$5*'Tariffs Jul2019'!AK87/'Tariffs Jul2019'!AI87&lt;'Tariffs Jul2019'!L87,0,IF($C$5*'Tariffs Jul2019'!AK87/'Tariffs Jul2019'!AI87&lt;='Tariffs Jul2019'!M87,($C$5*'Tariffs Jul2019'!AK87/'Tariffs Jul2019'!AI87-'Tariffs Jul2019'!L87)*('Tariffs Jul2019'!R87/100)*'Tariffs Jul2019'!AI87,('Tariffs Jul2019'!M87-'Tariffs Jul2019'!L87)*('Tariffs Jul2019'!R87/100)*'Tariffs Jul2019'!AI87))</f>
        <v>0</v>
      </c>
      <c r="I93" s="85">
        <f>IF(($C$5*'Tariffs Jul2019'!AK87/'Tariffs Jul2019'!AI87&gt;'Tariffs Jul2019'!M87),($C$5*'Tariffs Jul2019'!AK87/'Tariffs Jul2019'!AI87-'Tariffs Jul2019'!M87)*'Tariffs Jul2019'!S87/100*'Tariffs Jul2019'!AI87,0)</f>
        <v>0</v>
      </c>
      <c r="J93" s="85">
        <f>IF($C$5*'Tariffs Jul2019'!AL87/'Tariffs Jul2019'!AJ87&gt;='Tariffs Jul2019'!J87,('Tariffs Jul2019'!J87*'Tariffs Jul2019'!U87/100)* 'Tariffs Jul2019'!AJ87,($C$5*'Tariffs Jul2019'!AL87/'Tariffs Jul2019'!AJ87*'Tariffs Jul2019'!U87/100)* 'Tariffs Jul2019'!AJ87)</f>
        <v>432</v>
      </c>
      <c r="K93" s="85">
        <f>IF($C$5*'Tariffs Jul2019'!AL87/'Tariffs Jul2019'!AJ87&lt;'Tariffs Jul2019'!J87,0,IF($C$5*'Tariffs Jul2019'!AL87/'Tariffs Jul2019'!AJ87&lt;='Tariffs Jul2019'!K87,($C$5*'Tariffs Jul2019'!AL87/'Tariffs Jul2019'!AJ87-'Tariffs Jul2019'!J87)*('Tariffs Jul2019'!V87/100)*'Tariffs Jul2019'!AJ87,('Tariffs Jul2019'!K87-'Tariffs Jul2019'!J87)*('Tariffs Jul2019'!V87/100)*'Tariffs Jul2019'!AJ87))</f>
        <v>297.00000000000006</v>
      </c>
      <c r="L93" s="85">
        <f>IF($C$5*'Tariffs Jul2019'!AL87/'Tariffs Jul2019'!AJ87&lt;'Tariffs Jul2019'!K87,0,IF($C$5*'Tariffs Jul2019'!AL87/'Tariffs Jul2019'!AJ87&lt;='Tariffs Jul2019'!L87,($C$5*'Tariffs Jul2019'!AL87/'Tariffs Jul2019'!AJ87-'Tariffs Jul2019'!K87)*('Tariffs Jul2019'!W87/100)*'Tariffs Jul2019'!AJ87,('Tariffs Jul2019'!L87-'Tariffs Jul2019'!K87)*('Tariffs Jul2019'!W87/100)*'Tariffs Jul2019'!AJ87))</f>
        <v>0</v>
      </c>
      <c r="M93" s="85">
        <f>IF($C$5*'Tariffs Jul2019'!AL87/'Tariffs Jul2019'!AJ87&lt;'Tariffs Jul2019'!L87,0,IF($C$5*'Tariffs Jul2019'!AL87/'Tariffs Jul2019'!AJ87&lt;='Tariffs Jul2019'!M87,($C$5*'Tariffs Jul2019'!AL87/'Tariffs Jul2019'!AJ87-'Tariffs Jul2019'!L87)*('Tariffs Jul2019'!X87/100)*'Tariffs Jul2019'!AJ87,('Tariffs Jul2019'!M87-'Tariffs Jul2019'!L87)*('Tariffs Jul2019'!X87/100)*'Tariffs Jul2019'!AJ87))</f>
        <v>0</v>
      </c>
      <c r="N93" s="85">
        <f>IF(($C$5*'Tariffs Jul2019'!AL87/'Tariffs Jul2019'!AJ87&gt;'Tariffs Jul2019'!M87),($C$5*'Tariffs Jul2019'!AL87/'Tariffs Jul2019'!AJ87-'Tariffs Jul2019'!M87)*'Tariffs Jul2019'!Y87/100*'Tariffs Jul2019'!AJ87,0)</f>
        <v>0</v>
      </c>
      <c r="O93" s="73">
        <f t="shared" si="2"/>
        <v>1900.1</v>
      </c>
      <c r="P93" s="498">
        <f t="shared" si="3"/>
        <v>2090.11</v>
      </c>
    </row>
    <row r="94" spans="1:148" x14ac:dyDescent="0.15">
      <c r="A94" s="47" t="str">
        <f>'Tariffs Jul2019'!F88</f>
        <v>Dodo Power &amp; Gas</v>
      </c>
      <c r="B94" s="47" t="str">
        <f>'Tariffs Jul2019'!D88</f>
        <v>AusNet Services Central 2</v>
      </c>
      <c r="C94" s="287">
        <f>'Tariffs Jul2019'!E88</f>
        <v>43647</v>
      </c>
      <c r="D94" s="85">
        <f>365*'Tariffs Jul2019'!H88/100</f>
        <v>264.95350000000002</v>
      </c>
      <c r="E94" s="85">
        <f>IF($C$5*'Tariffs Jul2019'!AK88/'Tariffs Jul2019'!AI88&gt;='Tariffs Jul2019'!J88,( 'Tariffs Jul2019'!J88*'Tariffs Jul2019'!O88/100)* 'Tariffs Jul2019'!AI88,($C$5*'Tariffs Jul2019'!AK88/'Tariffs Jul2019'!AI88*'Tariffs Jul2019'!O88/100)* 'Tariffs Jul2019'!AI88)</f>
        <v>162.00000000000003</v>
      </c>
      <c r="F94" s="85">
        <f>IF($C$5*'Tariffs Jul2019'!AK88/'Tariffs Jul2019'!AI88&lt;'Tariffs Jul2019'!J88,0,IF($C$5*'Tariffs Jul2019'!AK88/'Tariffs Jul2019'!AI88&lt;='Tariffs Jul2019'!K88,($C$5*'Tariffs Jul2019'!AK88/'Tariffs Jul2019'!AI88-'Tariffs Jul2019'!J88)*('Tariffs Jul2019'!P88/100)*'Tariffs Jul2019'!AI88,('Tariffs Jul2019'!K88-'Tariffs Jul2019'!J88)*('Tariffs Jul2019'!P88/100)*'Tariffs Jul2019'!AI88))</f>
        <v>0</v>
      </c>
      <c r="G94" s="85">
        <f>IF($C$5*'Tariffs Jul2019'!AK88/'Tariffs Jul2019'!AI88&lt;'Tariffs Jul2019'!K88,0,IF($C$5*'Tariffs Jul2019'!AK88/'Tariffs Jul2019'!AI88&lt;='Tariffs Jul2019'!L88,($C$5*'Tariffs Jul2019'!AK88/'Tariffs Jul2019'!AI88-'Tariffs Jul2019'!K88)*('Tariffs Jul2019'!Q88/100)*'Tariffs Jul2019'!AI88,('Tariffs Jul2019'!L88-'Tariffs Jul2019'!K88)*('Tariffs Jul2019'!Q88/100)*'Tariffs Jul2019'!AI88))</f>
        <v>0</v>
      </c>
      <c r="H94" s="85">
        <f>IF($C$5*'Tariffs Jul2019'!AK88/'Tariffs Jul2019'!AI88&lt;'Tariffs Jul2019'!L88,0,IF($C$5*'Tariffs Jul2019'!AK88/'Tariffs Jul2019'!AI88&lt;='Tariffs Jul2019'!M88,($C$5*'Tariffs Jul2019'!AK88/'Tariffs Jul2019'!AI88-'Tariffs Jul2019'!L88)*('Tariffs Jul2019'!R88/100)*'Tariffs Jul2019'!AI88,('Tariffs Jul2019'!M88-'Tariffs Jul2019'!L88)*('Tariffs Jul2019'!R88/100)*'Tariffs Jul2019'!AI88))</f>
        <v>0</v>
      </c>
      <c r="I94" s="85">
        <f>IF(($C$5*'Tariffs Jul2019'!AK88/'Tariffs Jul2019'!AI88&gt;'Tariffs Jul2019'!M88),($C$5*'Tariffs Jul2019'!AK88/'Tariffs Jul2019'!AI88-'Tariffs Jul2019'!M88)*'Tariffs Jul2019'!S88/100*'Tariffs Jul2019'!AI88,0)</f>
        <v>344.9516999999999</v>
      </c>
      <c r="J94" s="85">
        <f>IF($C$5*'Tariffs Jul2019'!AL88/'Tariffs Jul2019'!AJ88&gt;='Tariffs Jul2019'!J88,('Tariffs Jul2019'!J88*'Tariffs Jul2019'!U88/100)* 'Tariffs Jul2019'!AJ88,($C$5*'Tariffs Jul2019'!AL88/'Tariffs Jul2019'!AJ88*'Tariffs Jul2019'!U88/100)* 'Tariffs Jul2019'!AJ88)</f>
        <v>261.81818181818181</v>
      </c>
      <c r="K94" s="85">
        <f>IF($C$5*'Tariffs Jul2019'!AL88/'Tariffs Jul2019'!AJ88&lt;'Tariffs Jul2019'!J88,0,IF($C$5*'Tariffs Jul2019'!AL88/'Tariffs Jul2019'!AJ88&lt;='Tariffs Jul2019'!K88,($C$5*'Tariffs Jul2019'!AL88/'Tariffs Jul2019'!AJ88-'Tariffs Jul2019'!J88)*('Tariffs Jul2019'!V88/100)*'Tariffs Jul2019'!AJ88,('Tariffs Jul2019'!K88-'Tariffs Jul2019'!J88)*('Tariffs Jul2019'!V88/100)*'Tariffs Jul2019'!AJ88))</f>
        <v>0</v>
      </c>
      <c r="L94" s="85">
        <f>IF($C$5*'Tariffs Jul2019'!AL88/'Tariffs Jul2019'!AJ88&lt;'Tariffs Jul2019'!K88,0,IF($C$5*'Tariffs Jul2019'!AL88/'Tariffs Jul2019'!AJ88&lt;='Tariffs Jul2019'!L88,($C$5*'Tariffs Jul2019'!AL88/'Tariffs Jul2019'!AJ88-'Tariffs Jul2019'!K88)*('Tariffs Jul2019'!W88/100)*'Tariffs Jul2019'!AJ88,('Tariffs Jul2019'!L88-'Tariffs Jul2019'!K88)*('Tariffs Jul2019'!W88/100)*'Tariffs Jul2019'!AJ88))</f>
        <v>0</v>
      </c>
      <c r="M94" s="85">
        <f>IF($C$5*'Tariffs Jul2019'!AL88/'Tariffs Jul2019'!AJ88&lt;'Tariffs Jul2019'!L88,0,IF($C$5*'Tariffs Jul2019'!AL88/'Tariffs Jul2019'!AJ88&lt;='Tariffs Jul2019'!M88,($C$5*'Tariffs Jul2019'!AL88/'Tariffs Jul2019'!AJ88-'Tariffs Jul2019'!L88)*('Tariffs Jul2019'!X88/100)*'Tariffs Jul2019'!AJ88,('Tariffs Jul2019'!M88-'Tariffs Jul2019'!L88)*('Tariffs Jul2019'!X88/100)*'Tariffs Jul2019'!AJ88))</f>
        <v>0</v>
      </c>
      <c r="N94" s="85">
        <f>IF(($C$5*'Tariffs Jul2019'!AL88/'Tariffs Jul2019'!AJ88&gt;'Tariffs Jul2019'!M88),($C$5*'Tariffs Jul2019'!AL88/'Tariffs Jul2019'!AJ88-'Tariffs Jul2019'!M88)*'Tariffs Jul2019'!Y88/100*'Tariffs Jul2019'!AJ88,0)</f>
        <v>526.28994545454532</v>
      </c>
      <c r="O94" s="73">
        <f t="shared" si="2"/>
        <v>1560.0133272727271</v>
      </c>
      <c r="P94" s="498">
        <f t="shared" si="3"/>
        <v>1716.01466</v>
      </c>
    </row>
    <row r="95" spans="1:148" x14ac:dyDescent="0.15">
      <c r="A95" s="47" t="str">
        <f>'Tariffs Jul2019'!F89</f>
        <v>EnergyAustralia</v>
      </c>
      <c r="B95" s="47" t="str">
        <f>'Tariffs Jul2019'!D89</f>
        <v>AusNet Services Central 2</v>
      </c>
      <c r="C95" s="287">
        <f>'Tariffs Jul2019'!E89</f>
        <v>43647</v>
      </c>
      <c r="D95" s="85">
        <f>365*'Tariffs Jul2019'!H89/100</f>
        <v>355.875</v>
      </c>
      <c r="E95" s="85">
        <f>IF($C$5*'Tariffs Jul2019'!AK89/'Tariffs Jul2019'!AI89&gt;='Tariffs Jul2019'!J89,( 'Tariffs Jul2019'!J89*'Tariffs Jul2019'!O89/100)* 'Tariffs Jul2019'!AI89,($C$5*'Tariffs Jul2019'!AK89/'Tariffs Jul2019'!AI89*'Tariffs Jul2019'!O89/100)* 'Tariffs Jul2019'!AI89)</f>
        <v>591.7589999999999</v>
      </c>
      <c r="F95" s="85">
        <f>IF($C$5*'Tariffs Jul2019'!AK89/'Tariffs Jul2019'!AI89&lt;'Tariffs Jul2019'!J89,0,IF($C$5*'Tariffs Jul2019'!AK89/'Tariffs Jul2019'!AI89&lt;='Tariffs Jul2019'!K89,($C$5*'Tariffs Jul2019'!AK89/'Tariffs Jul2019'!AI89-'Tariffs Jul2019'!J89)*('Tariffs Jul2019'!P89/100)*'Tariffs Jul2019'!AI89,('Tariffs Jul2019'!K89-'Tariffs Jul2019'!J89)*('Tariffs Jul2019'!P89/100)*'Tariffs Jul2019'!AI89))</f>
        <v>0</v>
      </c>
      <c r="G95" s="85">
        <f>IF($C$5*'Tariffs Jul2019'!AK89/'Tariffs Jul2019'!AI89&lt;'Tariffs Jul2019'!K89,0,IF($C$5*'Tariffs Jul2019'!AK89/'Tariffs Jul2019'!AI89&lt;='Tariffs Jul2019'!L89,($C$5*'Tariffs Jul2019'!AK89/'Tariffs Jul2019'!AI89-'Tariffs Jul2019'!K89)*('Tariffs Jul2019'!Q89/100)*'Tariffs Jul2019'!AI89,('Tariffs Jul2019'!L89-'Tariffs Jul2019'!K89)*('Tariffs Jul2019'!Q89/100)*'Tariffs Jul2019'!AI89))</f>
        <v>0</v>
      </c>
      <c r="H95" s="85">
        <f>IF($C$5*'Tariffs Jul2019'!AK89/'Tariffs Jul2019'!AI89&lt;'Tariffs Jul2019'!L89,0,IF($C$5*'Tariffs Jul2019'!AK89/'Tariffs Jul2019'!AI89&lt;='Tariffs Jul2019'!M89,($C$5*'Tariffs Jul2019'!AK89/'Tariffs Jul2019'!AI89-'Tariffs Jul2019'!L89)*('Tariffs Jul2019'!R89/100)*'Tariffs Jul2019'!AI89,('Tariffs Jul2019'!M89-'Tariffs Jul2019'!L89)*('Tariffs Jul2019'!R89/100)*'Tariffs Jul2019'!AI89))</f>
        <v>0</v>
      </c>
      <c r="I95" s="85">
        <f>IF(($C$5*'Tariffs Jul2019'!AK89/'Tariffs Jul2019'!AI89&gt;'Tariffs Jul2019'!M89),($C$5*'Tariffs Jul2019'!AK89/'Tariffs Jul2019'!AI89-'Tariffs Jul2019'!M89)*'Tariffs Jul2019'!S89/100*'Tariffs Jul2019'!AI89,0)</f>
        <v>0</v>
      </c>
      <c r="J95" s="85">
        <f>IF($C$5*'Tariffs Jul2019'!AL89/'Tariffs Jul2019'!AJ89&gt;='Tariffs Jul2019'!J89,('Tariffs Jul2019'!J89*'Tariffs Jul2019'!U89/100)* 'Tariffs Jul2019'!AJ89,($C$5*'Tariffs Jul2019'!AL89/'Tariffs Jul2019'!AJ89*'Tariffs Jul2019'!U89/100)* 'Tariffs Jul2019'!AJ89)</f>
        <v>870.45839999999964</v>
      </c>
      <c r="K95" s="85">
        <f>IF($C$5*'Tariffs Jul2019'!AL89/'Tariffs Jul2019'!AJ89&lt;'Tariffs Jul2019'!J89,0,IF($C$5*'Tariffs Jul2019'!AL89/'Tariffs Jul2019'!AJ89&lt;='Tariffs Jul2019'!K89,($C$5*'Tariffs Jul2019'!AL89/'Tariffs Jul2019'!AJ89-'Tariffs Jul2019'!J89)*('Tariffs Jul2019'!V89/100)*'Tariffs Jul2019'!AJ89,('Tariffs Jul2019'!K89-'Tariffs Jul2019'!J89)*('Tariffs Jul2019'!V89/100)*'Tariffs Jul2019'!AJ89))</f>
        <v>0</v>
      </c>
      <c r="L95" s="85">
        <f>IF($C$5*'Tariffs Jul2019'!AL89/'Tariffs Jul2019'!AJ89&lt;'Tariffs Jul2019'!K89,0,IF($C$5*'Tariffs Jul2019'!AL89/'Tariffs Jul2019'!AJ89&lt;='Tariffs Jul2019'!L89,($C$5*'Tariffs Jul2019'!AL89/'Tariffs Jul2019'!AJ89-'Tariffs Jul2019'!K89)*('Tariffs Jul2019'!W89/100)*'Tariffs Jul2019'!AJ89,('Tariffs Jul2019'!L89-'Tariffs Jul2019'!K89)*('Tariffs Jul2019'!W89/100)*'Tariffs Jul2019'!AJ89))</f>
        <v>0</v>
      </c>
      <c r="M95" s="85">
        <f>IF($C$5*'Tariffs Jul2019'!AL89/'Tariffs Jul2019'!AJ89&lt;'Tariffs Jul2019'!L89,0,IF($C$5*'Tariffs Jul2019'!AL89/'Tariffs Jul2019'!AJ89&lt;='Tariffs Jul2019'!M89,($C$5*'Tariffs Jul2019'!AL89/'Tariffs Jul2019'!AJ89-'Tariffs Jul2019'!L89)*('Tariffs Jul2019'!X89/100)*'Tariffs Jul2019'!AJ89,('Tariffs Jul2019'!M89-'Tariffs Jul2019'!L89)*('Tariffs Jul2019'!X89/100)*'Tariffs Jul2019'!AJ89))</f>
        <v>0</v>
      </c>
      <c r="N95" s="85">
        <f>IF(($C$5*'Tariffs Jul2019'!AL89/'Tariffs Jul2019'!AJ89&gt;'Tariffs Jul2019'!M89),($C$5*'Tariffs Jul2019'!AL89/'Tariffs Jul2019'!AJ89-'Tariffs Jul2019'!M89)*'Tariffs Jul2019'!Y89/100*'Tariffs Jul2019'!AJ89,0)</f>
        <v>0</v>
      </c>
      <c r="O95" s="73">
        <f t="shared" si="2"/>
        <v>1818.0923999999995</v>
      </c>
      <c r="P95" s="498">
        <f t="shared" si="3"/>
        <v>1999.9016399999996</v>
      </c>
    </row>
    <row r="96" spans="1:148" x14ac:dyDescent="0.15">
      <c r="A96" s="47" t="str">
        <f>'Tariffs Jul2019'!F90</f>
        <v>Lumo Energy</v>
      </c>
      <c r="B96" s="47" t="str">
        <f>'Tariffs Jul2019'!D90</f>
        <v>AusNet Services Central 2</v>
      </c>
      <c r="C96" s="287">
        <f>'Tariffs Jul2019'!E90</f>
        <v>43497</v>
      </c>
      <c r="D96" s="85">
        <f>365*'Tariffs Jul2019'!H90/100</f>
        <v>291.27</v>
      </c>
      <c r="E96" s="85">
        <f>IF($C$5*'Tariffs Jul2019'!AK90/'Tariffs Jul2019'!AI90&gt;='Tariffs Jul2019'!J90,( 'Tariffs Jul2019'!J90*'Tariffs Jul2019'!O90/100)* 'Tariffs Jul2019'!AI90,($C$5*'Tariffs Jul2019'!AK90/'Tariffs Jul2019'!AI90*'Tariffs Jul2019'!O90/100)* 'Tariffs Jul2019'!AI90)</f>
        <v>326.18181818181819</v>
      </c>
      <c r="F96" s="85">
        <f>IF($C$5*'Tariffs Jul2019'!AK90/'Tariffs Jul2019'!AI90&lt;'Tariffs Jul2019'!J90,0,IF($C$5*'Tariffs Jul2019'!AK90/'Tariffs Jul2019'!AI90&lt;='Tariffs Jul2019'!K90,($C$5*'Tariffs Jul2019'!AK90/'Tariffs Jul2019'!AI90-'Tariffs Jul2019'!J90)*('Tariffs Jul2019'!P90/100)*'Tariffs Jul2019'!AI90,('Tariffs Jul2019'!K90-'Tariffs Jul2019'!J90)*('Tariffs Jul2019'!P90/100)*'Tariffs Jul2019'!AI90))</f>
        <v>207.76969090909088</v>
      </c>
      <c r="G96" s="85">
        <f>IF($C$5*'Tariffs Jul2019'!AK90/'Tariffs Jul2019'!AI90&lt;'Tariffs Jul2019'!K90,0,IF($C$5*'Tariffs Jul2019'!AK90/'Tariffs Jul2019'!AI90&lt;='Tariffs Jul2019'!L90,($C$5*'Tariffs Jul2019'!AK90/'Tariffs Jul2019'!AI90-'Tariffs Jul2019'!K90)*('Tariffs Jul2019'!Q90/100)*'Tariffs Jul2019'!AI90,('Tariffs Jul2019'!L90-'Tariffs Jul2019'!K90)*('Tariffs Jul2019'!Q90/100)*'Tariffs Jul2019'!AI90))</f>
        <v>0</v>
      </c>
      <c r="H96" s="85">
        <f>IF($C$5*'Tariffs Jul2019'!AK90/'Tariffs Jul2019'!AI90&lt;'Tariffs Jul2019'!L90,0,IF($C$5*'Tariffs Jul2019'!AK90/'Tariffs Jul2019'!AI90&lt;='Tariffs Jul2019'!M90,($C$5*'Tariffs Jul2019'!AK90/'Tariffs Jul2019'!AI90-'Tariffs Jul2019'!L90)*('Tariffs Jul2019'!R90/100)*'Tariffs Jul2019'!AI90,('Tariffs Jul2019'!M90-'Tariffs Jul2019'!L90)*('Tariffs Jul2019'!R90/100)*'Tariffs Jul2019'!AI90))</f>
        <v>0</v>
      </c>
      <c r="I96" s="85">
        <f>IF(($C$5*'Tariffs Jul2019'!AK90/'Tariffs Jul2019'!AI90&gt;'Tariffs Jul2019'!M90),($C$5*'Tariffs Jul2019'!AK90/'Tariffs Jul2019'!AI90-'Tariffs Jul2019'!M90)*'Tariffs Jul2019'!S90/100*'Tariffs Jul2019'!AI90,0)</f>
        <v>0</v>
      </c>
      <c r="J96" s="85">
        <f>IF($C$5*'Tariffs Jul2019'!AL90/'Tariffs Jul2019'!AJ90&gt;='Tariffs Jul2019'!J90,('Tariffs Jul2019'!J90*'Tariffs Jul2019'!U90/100)* 'Tariffs Jul2019'!AJ90,($C$5*'Tariffs Jul2019'!AL90/'Tariffs Jul2019'!AJ90*'Tariffs Jul2019'!U90/100)* 'Tariffs Jul2019'!AJ90)</f>
        <v>447.2727272727272</v>
      </c>
      <c r="K96" s="85">
        <f>IF($C$5*'Tariffs Jul2019'!AL90/'Tariffs Jul2019'!AJ90&lt;'Tariffs Jul2019'!J90,0,IF($C$5*'Tariffs Jul2019'!AL90/'Tariffs Jul2019'!AJ90&lt;='Tariffs Jul2019'!K90,($C$5*'Tariffs Jul2019'!AL90/'Tariffs Jul2019'!AJ90-'Tariffs Jul2019'!J90)*('Tariffs Jul2019'!V90/100)*'Tariffs Jul2019'!AJ90,('Tariffs Jul2019'!K90-'Tariffs Jul2019'!J90)*('Tariffs Jul2019'!V90/100)*'Tariffs Jul2019'!AJ90))</f>
        <v>323.92439999999988</v>
      </c>
      <c r="L96" s="85">
        <f>IF($C$5*'Tariffs Jul2019'!AL90/'Tariffs Jul2019'!AJ90&lt;'Tariffs Jul2019'!K90,0,IF($C$5*'Tariffs Jul2019'!AL90/'Tariffs Jul2019'!AJ90&lt;='Tariffs Jul2019'!L90,($C$5*'Tariffs Jul2019'!AL90/'Tariffs Jul2019'!AJ90-'Tariffs Jul2019'!K90)*('Tariffs Jul2019'!W90/100)*'Tariffs Jul2019'!AJ90,('Tariffs Jul2019'!L90-'Tariffs Jul2019'!K90)*('Tariffs Jul2019'!W90/100)*'Tariffs Jul2019'!AJ90))</f>
        <v>0</v>
      </c>
      <c r="M96" s="85">
        <f>IF($C$5*'Tariffs Jul2019'!AL90/'Tariffs Jul2019'!AJ90&lt;'Tariffs Jul2019'!L90,0,IF($C$5*'Tariffs Jul2019'!AL90/'Tariffs Jul2019'!AJ90&lt;='Tariffs Jul2019'!M90,($C$5*'Tariffs Jul2019'!AL90/'Tariffs Jul2019'!AJ90-'Tariffs Jul2019'!L90)*('Tariffs Jul2019'!X90/100)*'Tariffs Jul2019'!AJ90,('Tariffs Jul2019'!M90-'Tariffs Jul2019'!L90)*('Tariffs Jul2019'!X90/100)*'Tariffs Jul2019'!AJ90))</f>
        <v>0</v>
      </c>
      <c r="N96" s="85">
        <f>IF(($C$5*'Tariffs Jul2019'!AL90/'Tariffs Jul2019'!AJ90&gt;'Tariffs Jul2019'!M90),($C$5*'Tariffs Jul2019'!AL90/'Tariffs Jul2019'!AJ90-'Tariffs Jul2019'!M90)*'Tariffs Jul2019'!Y90/100*'Tariffs Jul2019'!AJ90,0)</f>
        <v>0</v>
      </c>
      <c r="O96" s="73">
        <f t="shared" si="2"/>
        <v>1596.4186363636361</v>
      </c>
      <c r="P96" s="498">
        <f t="shared" si="3"/>
        <v>1756.0604999999998</v>
      </c>
    </row>
    <row r="97" spans="1:148" x14ac:dyDescent="0.15">
      <c r="A97" s="47" t="str">
        <f>'Tariffs Jul2019'!F91</f>
        <v>Momentum Energy</v>
      </c>
      <c r="B97" s="47" t="str">
        <f>'Tariffs Jul2019'!D91</f>
        <v>AusNet Services Central 2</v>
      </c>
      <c r="C97" s="287">
        <f>'Tariffs Jul2019'!E91</f>
        <v>43647</v>
      </c>
      <c r="D97" s="85">
        <f>365*'Tariffs Jul2019'!H91/100</f>
        <v>358.46649999999994</v>
      </c>
      <c r="E97" s="85">
        <f>IF($C$5*'Tariffs Jul2019'!AK91/'Tariffs Jul2019'!AI91&gt;='Tariffs Jul2019'!J91,( 'Tariffs Jul2019'!J91*'Tariffs Jul2019'!O91/100)* 'Tariffs Jul2019'!AI91,($C$5*'Tariffs Jul2019'!AK91/'Tariffs Jul2019'!AI91*'Tariffs Jul2019'!O91/100)* 'Tariffs Jul2019'!AI91)</f>
        <v>340.8</v>
      </c>
      <c r="F97" s="85">
        <f>IF($C$5*'Tariffs Jul2019'!AK91/'Tariffs Jul2019'!AI91&lt;'Tariffs Jul2019'!J91,0,IF($C$5*'Tariffs Jul2019'!AK91/'Tariffs Jul2019'!AI91&lt;='Tariffs Jul2019'!K91,($C$5*'Tariffs Jul2019'!AK91/'Tariffs Jul2019'!AI91-'Tariffs Jul2019'!J91)*('Tariffs Jul2019'!P91/100)*'Tariffs Jul2019'!AI91,('Tariffs Jul2019'!K91-'Tariffs Jul2019'!J91)*('Tariffs Jul2019'!P91/100)*'Tariffs Jul2019'!AI91))</f>
        <v>223.14791999999994</v>
      </c>
      <c r="G97" s="85">
        <f>IF($C$5*'Tariffs Jul2019'!AK91/'Tariffs Jul2019'!AI91&lt;'Tariffs Jul2019'!K91,0,IF($C$5*'Tariffs Jul2019'!AK91/'Tariffs Jul2019'!AI91&lt;='Tariffs Jul2019'!L91,($C$5*'Tariffs Jul2019'!AK91/'Tariffs Jul2019'!AI91-'Tariffs Jul2019'!K91)*('Tariffs Jul2019'!Q91/100)*'Tariffs Jul2019'!AI91,('Tariffs Jul2019'!L91-'Tariffs Jul2019'!K91)*('Tariffs Jul2019'!Q91/100)*'Tariffs Jul2019'!AI91))</f>
        <v>0</v>
      </c>
      <c r="H97" s="85">
        <f>IF($C$5*'Tariffs Jul2019'!AK91/'Tariffs Jul2019'!AI91&lt;'Tariffs Jul2019'!L91,0,IF($C$5*'Tariffs Jul2019'!AK91/'Tariffs Jul2019'!AI91&lt;='Tariffs Jul2019'!M91,($C$5*'Tariffs Jul2019'!AK91/'Tariffs Jul2019'!AI91-'Tariffs Jul2019'!L91)*('Tariffs Jul2019'!R91/100)*'Tariffs Jul2019'!AI91,('Tariffs Jul2019'!M91-'Tariffs Jul2019'!L91)*('Tariffs Jul2019'!R91/100)*'Tariffs Jul2019'!AI91))</f>
        <v>0</v>
      </c>
      <c r="I97" s="85">
        <f>IF(($C$5*'Tariffs Jul2019'!AK91/'Tariffs Jul2019'!AI91&gt;'Tariffs Jul2019'!M91),($C$5*'Tariffs Jul2019'!AK91/'Tariffs Jul2019'!AI91-'Tariffs Jul2019'!M91)*'Tariffs Jul2019'!S91/100*'Tariffs Jul2019'!AI91,0)</f>
        <v>0</v>
      </c>
      <c r="J97" s="85">
        <f>IF($C$5*'Tariffs Jul2019'!AL91/'Tariffs Jul2019'!AJ91&gt;='Tariffs Jul2019'!J91,('Tariffs Jul2019'!J91*'Tariffs Jul2019'!U91/100)* 'Tariffs Jul2019'!AJ91,($C$5*'Tariffs Jul2019'!AL91/'Tariffs Jul2019'!AJ91*'Tariffs Jul2019'!U91/100)* 'Tariffs Jul2019'!AJ91)</f>
        <v>516</v>
      </c>
      <c r="K97" s="85">
        <f>IF($C$5*'Tariffs Jul2019'!AL91/'Tariffs Jul2019'!AJ91&lt;'Tariffs Jul2019'!J91,0,IF($C$5*'Tariffs Jul2019'!AL91/'Tariffs Jul2019'!AJ91&lt;='Tariffs Jul2019'!K91,($C$5*'Tariffs Jul2019'!AL91/'Tariffs Jul2019'!AJ91-'Tariffs Jul2019'!J91)*('Tariffs Jul2019'!V91/100)*'Tariffs Jul2019'!AJ91,('Tariffs Jul2019'!K91-'Tariffs Jul2019'!J91)*('Tariffs Jul2019'!V91/100)*'Tariffs Jul2019'!AJ91))</f>
        <v>377.91179999999991</v>
      </c>
      <c r="L97" s="85">
        <f>IF($C$5*'Tariffs Jul2019'!AL91/'Tariffs Jul2019'!AJ91&lt;'Tariffs Jul2019'!K91,0,IF($C$5*'Tariffs Jul2019'!AL91/'Tariffs Jul2019'!AJ91&lt;='Tariffs Jul2019'!L91,($C$5*'Tariffs Jul2019'!AL91/'Tariffs Jul2019'!AJ91-'Tariffs Jul2019'!K91)*('Tariffs Jul2019'!W91/100)*'Tariffs Jul2019'!AJ91,('Tariffs Jul2019'!L91-'Tariffs Jul2019'!K91)*('Tariffs Jul2019'!W91/100)*'Tariffs Jul2019'!AJ91))</f>
        <v>0</v>
      </c>
      <c r="M97" s="85">
        <f>IF($C$5*'Tariffs Jul2019'!AL91/'Tariffs Jul2019'!AJ91&lt;'Tariffs Jul2019'!L91,0,IF($C$5*'Tariffs Jul2019'!AL91/'Tariffs Jul2019'!AJ91&lt;='Tariffs Jul2019'!M91,($C$5*'Tariffs Jul2019'!AL91/'Tariffs Jul2019'!AJ91-'Tariffs Jul2019'!L91)*('Tariffs Jul2019'!X91/100)*'Tariffs Jul2019'!AJ91,('Tariffs Jul2019'!M91-'Tariffs Jul2019'!L91)*('Tariffs Jul2019'!X91/100)*'Tariffs Jul2019'!AJ91))</f>
        <v>0</v>
      </c>
      <c r="N97" s="85">
        <f>IF(($C$5*'Tariffs Jul2019'!AL91/'Tariffs Jul2019'!AJ91&gt;'Tariffs Jul2019'!M91),($C$5*'Tariffs Jul2019'!AL91/'Tariffs Jul2019'!AJ91-'Tariffs Jul2019'!M91)*'Tariffs Jul2019'!Y91/100*'Tariffs Jul2019'!AJ91,0)</f>
        <v>0</v>
      </c>
      <c r="O97" s="73">
        <f t="shared" si="2"/>
        <v>1816.3262199999997</v>
      </c>
      <c r="P97" s="498">
        <f t="shared" si="3"/>
        <v>1997.9588419999998</v>
      </c>
    </row>
    <row r="98" spans="1:148" x14ac:dyDescent="0.15">
      <c r="A98" s="47" t="str">
        <f>'Tariffs Jul2019'!F92</f>
        <v>Origin Energy</v>
      </c>
      <c r="B98" s="47" t="str">
        <f>'Tariffs Jul2019'!D92</f>
        <v>AusNet Services Central 2</v>
      </c>
      <c r="C98" s="287">
        <f>'Tariffs Jul2019'!E92</f>
        <v>43647</v>
      </c>
      <c r="D98" s="85">
        <f>365*'Tariffs Jul2019'!H92/100</f>
        <v>284.7</v>
      </c>
      <c r="E98" s="85">
        <f>IF($C$5*'Tariffs Jul2019'!AK92/'Tariffs Jul2019'!AI92&gt;='Tariffs Jul2019'!J92,( 'Tariffs Jul2019'!J92*'Tariffs Jul2019'!O92/100)* 'Tariffs Jul2019'!AI92,($C$5*'Tariffs Jul2019'!AK92/'Tariffs Jul2019'!AI92*'Tariffs Jul2019'!O92/100)* 'Tariffs Jul2019'!AI92)</f>
        <v>168</v>
      </c>
      <c r="F98" s="85">
        <f>IF($C$5*'Tariffs Jul2019'!AK92/'Tariffs Jul2019'!AI92&lt;'Tariffs Jul2019'!J92,0,IF($C$5*'Tariffs Jul2019'!AK92/'Tariffs Jul2019'!AI92&lt;='Tariffs Jul2019'!K92,($C$5*'Tariffs Jul2019'!AK92/'Tariffs Jul2019'!AI92-'Tariffs Jul2019'!J92)*('Tariffs Jul2019'!P92/100)*'Tariffs Jul2019'!AI92,('Tariffs Jul2019'!K92-'Tariffs Jul2019'!J92)*('Tariffs Jul2019'!P92/100)*'Tariffs Jul2019'!AI92))</f>
        <v>0</v>
      </c>
      <c r="G98" s="85">
        <f>IF($C$5*'Tariffs Jul2019'!AK92/'Tariffs Jul2019'!AI92&lt;'Tariffs Jul2019'!K92,0,IF($C$5*'Tariffs Jul2019'!AK92/'Tariffs Jul2019'!AI92&lt;='Tariffs Jul2019'!L92,($C$5*'Tariffs Jul2019'!AK92/'Tariffs Jul2019'!AI92-'Tariffs Jul2019'!K92)*('Tariffs Jul2019'!Q92/100)*'Tariffs Jul2019'!AI92,('Tariffs Jul2019'!L92-'Tariffs Jul2019'!K92)*('Tariffs Jul2019'!Q92/100)*'Tariffs Jul2019'!AI92))</f>
        <v>0</v>
      </c>
      <c r="H98" s="85">
        <f>IF($C$5*'Tariffs Jul2019'!AK92/'Tariffs Jul2019'!AI92&lt;'Tariffs Jul2019'!L92,0,IF($C$5*'Tariffs Jul2019'!AK92/'Tariffs Jul2019'!AI92&lt;='Tariffs Jul2019'!M92,($C$5*'Tariffs Jul2019'!AK92/'Tariffs Jul2019'!AI92-'Tariffs Jul2019'!L92)*('Tariffs Jul2019'!R92/100)*'Tariffs Jul2019'!AI92,('Tariffs Jul2019'!M92-'Tariffs Jul2019'!L92)*('Tariffs Jul2019'!R92/100)*'Tariffs Jul2019'!AI92))</f>
        <v>0</v>
      </c>
      <c r="I98" s="85">
        <f>IF(($C$5*'Tariffs Jul2019'!AK92/'Tariffs Jul2019'!AI92&gt;'Tariffs Jul2019'!M92),($C$5*'Tariffs Jul2019'!AK92/'Tariffs Jul2019'!AI92-'Tariffs Jul2019'!M92)*'Tariffs Jul2019'!S92/100*'Tariffs Jul2019'!AI92,0)</f>
        <v>329.9538</v>
      </c>
      <c r="J98" s="85">
        <f>IF($C$5*'Tariffs Jul2019'!AL92/'Tariffs Jul2019'!AJ92&gt;='Tariffs Jul2019'!J92,('Tariffs Jul2019'!J92*'Tariffs Jul2019'!U92/100)* 'Tariffs Jul2019'!AJ92,($C$5*'Tariffs Jul2019'!AL92/'Tariffs Jul2019'!AJ92*'Tariffs Jul2019'!U92/100)* 'Tariffs Jul2019'!AJ92)</f>
        <v>240</v>
      </c>
      <c r="K98" s="85">
        <f>IF($C$5*'Tariffs Jul2019'!AL92/'Tariffs Jul2019'!AJ92&lt;'Tariffs Jul2019'!J92,0,IF($C$5*'Tariffs Jul2019'!AL92/'Tariffs Jul2019'!AJ92&lt;='Tariffs Jul2019'!K92,($C$5*'Tariffs Jul2019'!AL92/'Tariffs Jul2019'!AJ92-'Tariffs Jul2019'!J92)*('Tariffs Jul2019'!V92/100)*'Tariffs Jul2019'!AJ92,('Tariffs Jul2019'!K92-'Tariffs Jul2019'!J92)*('Tariffs Jul2019'!V92/100)*'Tariffs Jul2019'!AJ92))</f>
        <v>0</v>
      </c>
      <c r="L98" s="85">
        <f>IF($C$5*'Tariffs Jul2019'!AL92/'Tariffs Jul2019'!AJ92&lt;'Tariffs Jul2019'!K92,0,IF($C$5*'Tariffs Jul2019'!AL92/'Tariffs Jul2019'!AJ92&lt;='Tariffs Jul2019'!L92,($C$5*'Tariffs Jul2019'!AL92/'Tariffs Jul2019'!AJ92-'Tariffs Jul2019'!K92)*('Tariffs Jul2019'!W92/100)*'Tariffs Jul2019'!AJ92,('Tariffs Jul2019'!L92-'Tariffs Jul2019'!K92)*('Tariffs Jul2019'!W92/100)*'Tariffs Jul2019'!AJ92))</f>
        <v>0</v>
      </c>
      <c r="M98" s="85">
        <f>IF($C$5*'Tariffs Jul2019'!AL92/'Tariffs Jul2019'!AJ92&lt;'Tariffs Jul2019'!L92,0,IF($C$5*'Tariffs Jul2019'!AL92/'Tariffs Jul2019'!AJ92&lt;='Tariffs Jul2019'!M92,($C$5*'Tariffs Jul2019'!AL92/'Tariffs Jul2019'!AJ92-'Tariffs Jul2019'!L92)*('Tariffs Jul2019'!X92/100)*'Tariffs Jul2019'!AJ92,('Tariffs Jul2019'!M92-'Tariffs Jul2019'!L92)*('Tariffs Jul2019'!X92/100)*'Tariffs Jul2019'!AJ92))</f>
        <v>0</v>
      </c>
      <c r="N98" s="85">
        <f>IF(($C$5*'Tariffs Jul2019'!AL92/'Tariffs Jul2019'!AJ92&gt;'Tariffs Jul2019'!M92),($C$5*'Tariffs Jul2019'!AL92/'Tariffs Jul2019'!AJ92-'Tariffs Jul2019'!M92)*'Tariffs Jul2019'!Y92/100*'Tariffs Jul2019'!AJ92,0)</f>
        <v>479.93279999999999</v>
      </c>
      <c r="O98" s="73">
        <f t="shared" si="2"/>
        <v>1502.5866000000001</v>
      </c>
      <c r="P98" s="498">
        <f t="shared" si="3"/>
        <v>1652.8452600000003</v>
      </c>
    </row>
    <row r="99" spans="1:148" x14ac:dyDescent="0.15">
      <c r="A99" s="47" t="str">
        <f>'Tariffs Jul2019'!F93</f>
        <v>Red Energy</v>
      </c>
      <c r="B99" s="47" t="str">
        <f>'Tariffs Jul2019'!D93</f>
        <v>AusNet Services Central 2</v>
      </c>
      <c r="C99" s="287">
        <f>'Tariffs Jul2019'!E93</f>
        <v>43497</v>
      </c>
      <c r="D99" s="85">
        <f>365*'Tariffs Jul2019'!H93/100</f>
        <v>308.42500000000001</v>
      </c>
      <c r="E99" s="85">
        <f>IF($C$5*'Tariffs Jul2019'!AK93/'Tariffs Jul2019'!AI93&gt;='Tariffs Jul2019'!J93,( 'Tariffs Jul2019'!J93*'Tariffs Jul2019'!O93/100)* 'Tariffs Jul2019'!AI93,($C$5*'Tariffs Jul2019'!AK93/'Tariffs Jul2019'!AI93*'Tariffs Jul2019'!O93/100)* 'Tariffs Jul2019'!AI93)</f>
        <v>180.81</v>
      </c>
      <c r="F99" s="85">
        <f>IF($C$5*'Tariffs Jul2019'!AK93/'Tariffs Jul2019'!AI93&lt;'Tariffs Jul2019'!J93,0,IF($C$5*'Tariffs Jul2019'!AK93/'Tariffs Jul2019'!AI93&lt;='Tariffs Jul2019'!K93,($C$5*'Tariffs Jul2019'!AK93/'Tariffs Jul2019'!AI93-'Tariffs Jul2019'!J93)*('Tariffs Jul2019'!P93/100)*'Tariffs Jul2019'!AI93,('Tariffs Jul2019'!K93-'Tariffs Jul2019'!J93)*('Tariffs Jul2019'!P93/100)*'Tariffs Jul2019'!AI93))</f>
        <v>0</v>
      </c>
      <c r="G99" s="85">
        <f>IF($C$5*'Tariffs Jul2019'!AK93/'Tariffs Jul2019'!AI93&lt;'Tariffs Jul2019'!K93,0,IF($C$5*'Tariffs Jul2019'!AK93/'Tariffs Jul2019'!AI93&lt;='Tariffs Jul2019'!L93,($C$5*'Tariffs Jul2019'!AK93/'Tariffs Jul2019'!AI93-'Tariffs Jul2019'!K93)*('Tariffs Jul2019'!Q93/100)*'Tariffs Jul2019'!AI93,('Tariffs Jul2019'!L93-'Tariffs Jul2019'!K93)*('Tariffs Jul2019'!Q93/100)*'Tariffs Jul2019'!AI93))</f>
        <v>0</v>
      </c>
      <c r="H99" s="85">
        <f>IF($C$5*'Tariffs Jul2019'!AK93/'Tariffs Jul2019'!AI93&lt;'Tariffs Jul2019'!L93,0,IF($C$5*'Tariffs Jul2019'!AK93/'Tariffs Jul2019'!AI93&lt;='Tariffs Jul2019'!M93,($C$5*'Tariffs Jul2019'!AK93/'Tariffs Jul2019'!AI93-'Tariffs Jul2019'!L93)*('Tariffs Jul2019'!R93/100)*'Tariffs Jul2019'!AI93,('Tariffs Jul2019'!M93-'Tariffs Jul2019'!L93)*('Tariffs Jul2019'!R93/100)*'Tariffs Jul2019'!AI93))</f>
        <v>0</v>
      </c>
      <c r="I99" s="85">
        <f>IF(($C$5*'Tariffs Jul2019'!AK93/'Tariffs Jul2019'!AI93&gt;'Tariffs Jul2019'!M93),($C$5*'Tariffs Jul2019'!AK93/'Tariffs Jul2019'!AI93-'Tariffs Jul2019'!M93)*'Tariffs Jul2019'!S93/100*'Tariffs Jul2019'!AI93,0)</f>
        <v>291.01841999999999</v>
      </c>
      <c r="J99" s="85">
        <f>IF($C$5*'Tariffs Jul2019'!AL93/'Tariffs Jul2019'!AJ93&gt;='Tariffs Jul2019'!J93,('Tariffs Jul2019'!J93*'Tariffs Jul2019'!U93/100)* 'Tariffs Jul2019'!AJ93,($C$5*'Tariffs Jul2019'!AL93/'Tariffs Jul2019'!AJ93*'Tariffs Jul2019'!U93/100)* 'Tariffs Jul2019'!AJ93)</f>
        <v>250.74</v>
      </c>
      <c r="K99" s="85">
        <f>IF($C$5*'Tariffs Jul2019'!AL93/'Tariffs Jul2019'!AJ93&lt;'Tariffs Jul2019'!J93,0,IF($C$5*'Tariffs Jul2019'!AL93/'Tariffs Jul2019'!AJ93&lt;='Tariffs Jul2019'!K93,($C$5*'Tariffs Jul2019'!AL93/'Tariffs Jul2019'!AJ93-'Tariffs Jul2019'!J93)*('Tariffs Jul2019'!V93/100)*'Tariffs Jul2019'!AJ93,('Tariffs Jul2019'!K93-'Tariffs Jul2019'!J93)*('Tariffs Jul2019'!V93/100)*'Tariffs Jul2019'!AJ93))</f>
        <v>0</v>
      </c>
      <c r="L99" s="85">
        <f>IF($C$5*'Tariffs Jul2019'!AL93/'Tariffs Jul2019'!AJ93&lt;'Tariffs Jul2019'!K93,0,IF($C$5*'Tariffs Jul2019'!AL93/'Tariffs Jul2019'!AJ93&lt;='Tariffs Jul2019'!L93,($C$5*'Tariffs Jul2019'!AL93/'Tariffs Jul2019'!AJ93-'Tariffs Jul2019'!K93)*('Tariffs Jul2019'!W93/100)*'Tariffs Jul2019'!AJ93,('Tariffs Jul2019'!L93-'Tariffs Jul2019'!K93)*('Tariffs Jul2019'!W93/100)*'Tariffs Jul2019'!AJ93))</f>
        <v>0</v>
      </c>
      <c r="M99" s="85">
        <f>IF($C$5*'Tariffs Jul2019'!AL93/'Tariffs Jul2019'!AJ93&lt;'Tariffs Jul2019'!L93,0,IF($C$5*'Tariffs Jul2019'!AL93/'Tariffs Jul2019'!AJ93&lt;='Tariffs Jul2019'!M93,($C$5*'Tariffs Jul2019'!AL93/'Tariffs Jul2019'!AJ93-'Tariffs Jul2019'!L93)*('Tariffs Jul2019'!X93/100)*'Tariffs Jul2019'!AJ93,('Tariffs Jul2019'!M93-'Tariffs Jul2019'!L93)*('Tariffs Jul2019'!X93/100)*'Tariffs Jul2019'!AJ93))</f>
        <v>0</v>
      </c>
      <c r="N99" s="85">
        <f>IF(($C$5*'Tariffs Jul2019'!AL93/'Tariffs Jul2019'!AJ93&gt;'Tariffs Jul2019'!M93),($C$5*'Tariffs Jul2019'!AL93/'Tariffs Jul2019'!AJ93-'Tariffs Jul2019'!M93)*'Tariffs Jul2019'!Y93/100*'Tariffs Jul2019'!AJ93,0)</f>
        <v>535.00355999999988</v>
      </c>
      <c r="O99" s="73">
        <f t="shared" si="2"/>
        <v>1565.9969799999999</v>
      </c>
      <c r="P99" s="498">
        <f t="shared" si="3"/>
        <v>1722.5966780000001</v>
      </c>
    </row>
    <row r="100" spans="1:148" s="429" customFormat="1" ht="14" thickBot="1" x14ac:dyDescent="0.2">
      <c r="A100" s="47" t="str">
        <f>'Tariffs Jul2019'!F94</f>
        <v>Simply Energy</v>
      </c>
      <c r="B100" s="47" t="str">
        <f>'Tariffs Jul2019'!D94</f>
        <v>AusNet Services Central 2</v>
      </c>
      <c r="C100" s="287">
        <f>'Tariffs Jul2019'!E94</f>
        <v>43647</v>
      </c>
      <c r="D100" s="85">
        <f>365*'Tariffs Jul2019'!H94/100</f>
        <v>280.35650000000004</v>
      </c>
      <c r="E100" s="85">
        <f>IF($C$5*'Tariffs Jul2019'!AK94/'Tariffs Jul2019'!AI94&gt;='Tariffs Jul2019'!J94,( 'Tariffs Jul2019'!J94*'Tariffs Jul2019'!O94/100)* 'Tariffs Jul2019'!AI94,($C$5*'Tariffs Jul2019'!AK94/'Tariffs Jul2019'!AI94*'Tariffs Jul2019'!O94/100)* 'Tariffs Jul2019'!AI94)</f>
        <v>345.6</v>
      </c>
      <c r="F100" s="85">
        <f>IF($C$5*'Tariffs Jul2019'!AK94/'Tariffs Jul2019'!AI94&lt;'Tariffs Jul2019'!J94,0,IF($C$5*'Tariffs Jul2019'!AK94/'Tariffs Jul2019'!AI94&lt;='Tariffs Jul2019'!K94,($C$5*'Tariffs Jul2019'!AK94/'Tariffs Jul2019'!AI94-'Tariffs Jul2019'!J94)*('Tariffs Jul2019'!P94/100)*'Tariffs Jul2019'!AI94,('Tariffs Jul2019'!K94-'Tariffs Jul2019'!J94)*('Tariffs Jul2019'!P94/100)*'Tariffs Jul2019'!AI94))</f>
        <v>253.74077999999994</v>
      </c>
      <c r="G100" s="85">
        <f>IF($C$5*'Tariffs Jul2019'!AK94/'Tariffs Jul2019'!AI94&lt;'Tariffs Jul2019'!K94,0,IF($C$5*'Tariffs Jul2019'!AK94/'Tariffs Jul2019'!AI94&lt;='Tariffs Jul2019'!L94,($C$5*'Tariffs Jul2019'!AK94/'Tariffs Jul2019'!AI94-'Tariffs Jul2019'!K94)*('Tariffs Jul2019'!Q94/100)*'Tariffs Jul2019'!AI94,('Tariffs Jul2019'!L94-'Tariffs Jul2019'!K94)*('Tariffs Jul2019'!Q94/100)*'Tariffs Jul2019'!AI94))</f>
        <v>0</v>
      </c>
      <c r="H100" s="85">
        <f>IF($C$5*'Tariffs Jul2019'!AK94/'Tariffs Jul2019'!AI94&lt;'Tariffs Jul2019'!L94,0,IF($C$5*'Tariffs Jul2019'!AK94/'Tariffs Jul2019'!AI94&lt;='Tariffs Jul2019'!M94,($C$5*'Tariffs Jul2019'!AK94/'Tariffs Jul2019'!AI94-'Tariffs Jul2019'!L94)*('Tariffs Jul2019'!R94/100)*'Tariffs Jul2019'!AI94,('Tariffs Jul2019'!M94-'Tariffs Jul2019'!L94)*('Tariffs Jul2019'!R94/100)*'Tariffs Jul2019'!AI94))</f>
        <v>0</v>
      </c>
      <c r="I100" s="85">
        <f>IF(($C$5*'Tariffs Jul2019'!AK94/'Tariffs Jul2019'!AI94&gt;'Tariffs Jul2019'!M94),($C$5*'Tariffs Jul2019'!AK94/'Tariffs Jul2019'!AI94-'Tariffs Jul2019'!M94)*'Tariffs Jul2019'!S94/100*'Tariffs Jul2019'!AI94,0)</f>
        <v>0</v>
      </c>
      <c r="J100" s="85">
        <f>IF($C$5*'Tariffs Jul2019'!AL94/'Tariffs Jul2019'!AJ94&gt;='Tariffs Jul2019'!J94,('Tariffs Jul2019'!J94*'Tariffs Jul2019'!U94/100)* 'Tariffs Jul2019'!AJ94,($C$5*'Tariffs Jul2019'!AL94/'Tariffs Jul2019'!AJ94*'Tariffs Jul2019'!U94/100)* 'Tariffs Jul2019'!AJ94)</f>
        <v>528.00000000000011</v>
      </c>
      <c r="K100" s="85">
        <f>IF($C$5*'Tariffs Jul2019'!AL94/'Tariffs Jul2019'!AJ94&lt;'Tariffs Jul2019'!J94,0,IF($C$5*'Tariffs Jul2019'!AL94/'Tariffs Jul2019'!AJ94&lt;='Tariffs Jul2019'!K94,($C$5*'Tariffs Jul2019'!AL94/'Tariffs Jul2019'!AJ94-'Tariffs Jul2019'!J94)*('Tariffs Jul2019'!V94/100)*'Tariffs Jul2019'!AJ94,('Tariffs Jul2019'!K94-'Tariffs Jul2019'!J94)*('Tariffs Jul2019'!V94/100)*'Tariffs Jul2019'!AJ94))</f>
        <v>381.5109599999999</v>
      </c>
      <c r="L100" s="85">
        <f>IF($C$5*'Tariffs Jul2019'!AL94/'Tariffs Jul2019'!AJ94&lt;'Tariffs Jul2019'!K94,0,IF($C$5*'Tariffs Jul2019'!AL94/'Tariffs Jul2019'!AJ94&lt;='Tariffs Jul2019'!L94,($C$5*'Tariffs Jul2019'!AL94/'Tariffs Jul2019'!AJ94-'Tariffs Jul2019'!K94)*('Tariffs Jul2019'!W94/100)*'Tariffs Jul2019'!AJ94,('Tariffs Jul2019'!L94-'Tariffs Jul2019'!K94)*('Tariffs Jul2019'!W94/100)*'Tariffs Jul2019'!AJ94))</f>
        <v>0</v>
      </c>
      <c r="M100" s="85">
        <f>IF($C$5*'Tariffs Jul2019'!AL94/'Tariffs Jul2019'!AJ94&lt;'Tariffs Jul2019'!L94,0,IF($C$5*'Tariffs Jul2019'!AL94/'Tariffs Jul2019'!AJ94&lt;='Tariffs Jul2019'!M94,($C$5*'Tariffs Jul2019'!AL94/'Tariffs Jul2019'!AJ94-'Tariffs Jul2019'!L94)*('Tariffs Jul2019'!X94/100)*'Tariffs Jul2019'!AJ94,('Tariffs Jul2019'!M94-'Tariffs Jul2019'!L94)*('Tariffs Jul2019'!X94/100)*'Tariffs Jul2019'!AJ94))</f>
        <v>0</v>
      </c>
      <c r="N100" s="85">
        <f>IF(($C$5*'Tariffs Jul2019'!AL94/'Tariffs Jul2019'!AJ94&gt;'Tariffs Jul2019'!M94),($C$5*'Tariffs Jul2019'!AL94/'Tariffs Jul2019'!AJ94-'Tariffs Jul2019'!M94)*'Tariffs Jul2019'!Y94/100*'Tariffs Jul2019'!AJ94,0)</f>
        <v>0</v>
      </c>
      <c r="O100" s="73">
        <f t="shared" si="2"/>
        <v>1789.2082399999999</v>
      </c>
      <c r="P100" s="498">
        <f t="shared" si="3"/>
        <v>1968.129064</v>
      </c>
      <c r="Q100" s="427"/>
      <c r="R100" s="427"/>
      <c r="S100" s="427"/>
      <c r="T100" s="427"/>
      <c r="U100" s="427"/>
      <c r="V100" s="427"/>
      <c r="W100" s="427"/>
      <c r="X100" s="427"/>
      <c r="Y100" s="427"/>
      <c r="Z100" s="427"/>
      <c r="AA100" s="427"/>
      <c r="AB100" s="427"/>
      <c r="AC100" s="427"/>
      <c r="AD100" s="427"/>
      <c r="AE100" s="427"/>
      <c r="AF100" s="427"/>
      <c r="AG100" s="427"/>
      <c r="AH100" s="427"/>
      <c r="AI100" s="427"/>
      <c r="AJ100" s="427"/>
      <c r="AK100" s="427"/>
      <c r="AL100" s="427"/>
      <c r="AM100" s="427"/>
      <c r="AN100" s="427"/>
      <c r="AO100" s="427"/>
      <c r="AP100" s="427"/>
      <c r="AQ100" s="427"/>
      <c r="AR100" s="427"/>
      <c r="AS100" s="427"/>
      <c r="AT100" s="427"/>
      <c r="AU100" s="427"/>
      <c r="AV100" s="427"/>
      <c r="AW100" s="427"/>
      <c r="AX100" s="427"/>
      <c r="AY100" s="427"/>
      <c r="AZ100" s="427"/>
      <c r="BA100" s="427"/>
      <c r="BB100" s="427"/>
      <c r="BC100" s="427"/>
      <c r="BD100" s="427"/>
      <c r="BE100" s="427"/>
      <c r="BF100" s="427"/>
      <c r="BG100" s="427"/>
      <c r="BH100" s="427"/>
      <c r="BI100" s="427"/>
      <c r="BJ100" s="427"/>
      <c r="BK100" s="427"/>
      <c r="BL100" s="427"/>
      <c r="BM100" s="427"/>
      <c r="BN100" s="427"/>
      <c r="BO100" s="427"/>
      <c r="BP100" s="427"/>
      <c r="BQ100" s="427"/>
      <c r="BR100" s="427"/>
      <c r="BS100" s="427"/>
      <c r="BT100" s="427"/>
      <c r="BU100" s="427"/>
      <c r="BV100" s="427"/>
      <c r="BW100" s="427"/>
      <c r="BX100" s="427"/>
      <c r="BY100" s="427"/>
      <c r="BZ100" s="427"/>
      <c r="CA100" s="427"/>
      <c r="CB100" s="427"/>
      <c r="CC100" s="427"/>
      <c r="CD100" s="427"/>
      <c r="CE100" s="427"/>
      <c r="CF100" s="427"/>
      <c r="CG100" s="427"/>
      <c r="CH100" s="427"/>
      <c r="CI100" s="427"/>
      <c r="CJ100" s="427"/>
      <c r="CK100" s="427"/>
      <c r="CL100" s="427"/>
      <c r="CM100" s="427"/>
      <c r="CN100" s="427"/>
      <c r="CO100" s="427"/>
      <c r="CP100" s="427"/>
      <c r="CQ100" s="427"/>
      <c r="CR100" s="427"/>
      <c r="CS100" s="427"/>
      <c r="CT100" s="427"/>
      <c r="CU100" s="427"/>
      <c r="CV100" s="427"/>
      <c r="CW100" s="427"/>
      <c r="CX100" s="427"/>
      <c r="CY100" s="427"/>
      <c r="CZ100" s="427"/>
      <c r="DA100" s="427"/>
      <c r="DB100" s="427"/>
      <c r="DC100" s="427"/>
      <c r="DD100" s="427"/>
      <c r="DE100" s="427"/>
      <c r="DF100" s="427"/>
      <c r="DG100" s="427"/>
      <c r="DH100" s="427"/>
      <c r="DI100" s="427"/>
      <c r="DJ100" s="427"/>
      <c r="DK100" s="427"/>
      <c r="DL100" s="427"/>
      <c r="DM100" s="427"/>
      <c r="DN100" s="427"/>
      <c r="DO100" s="427"/>
      <c r="DP100" s="427"/>
      <c r="DQ100" s="427"/>
      <c r="DR100" s="427"/>
      <c r="DS100" s="427"/>
      <c r="DT100" s="427"/>
      <c r="DU100" s="427"/>
      <c r="DV100" s="427"/>
      <c r="DW100" s="427"/>
      <c r="DX100" s="427"/>
      <c r="DY100" s="427"/>
      <c r="DZ100" s="427"/>
      <c r="EA100" s="427"/>
      <c r="EB100" s="427"/>
      <c r="EC100" s="427"/>
      <c r="ED100" s="427"/>
      <c r="EE100" s="427"/>
      <c r="EF100" s="427"/>
      <c r="EG100" s="427"/>
      <c r="EH100" s="427"/>
      <c r="EI100" s="427"/>
      <c r="EJ100" s="427"/>
      <c r="EK100" s="427"/>
      <c r="EL100" s="427"/>
      <c r="EM100" s="427"/>
      <c r="EN100" s="427"/>
      <c r="EO100" s="427"/>
      <c r="EP100" s="427"/>
      <c r="EQ100" s="427"/>
      <c r="ER100" s="427"/>
    </row>
    <row r="101" spans="1:148" ht="14" thickTop="1" x14ac:dyDescent="0.15">
      <c r="A101" s="47" t="str">
        <f>'Tariffs Jul2019'!F95</f>
        <v>Sumo Power</v>
      </c>
      <c r="B101" s="47" t="str">
        <f>'Tariffs Jul2019'!D95</f>
        <v>AusNet Services Central 2</v>
      </c>
      <c r="C101" s="287">
        <f>'Tariffs Jul2019'!E95</f>
        <v>43647</v>
      </c>
      <c r="D101" s="85">
        <f>365*'Tariffs Jul2019'!H95/100</f>
        <v>319.39324999999997</v>
      </c>
      <c r="E101" s="85">
        <f>IF($C$5*'Tariffs Jul2019'!AK95/'Tariffs Jul2019'!AI95&gt;='Tariffs Jul2019'!J95,( 'Tariffs Jul2019'!J95*'Tariffs Jul2019'!O95/100)* 'Tariffs Jul2019'!AI95,($C$5*'Tariffs Jul2019'!AK95/'Tariffs Jul2019'!AI95*'Tariffs Jul2019'!O95/100)* 'Tariffs Jul2019'!AI95)</f>
        <v>368.4</v>
      </c>
      <c r="F101" s="85">
        <f>IF($C$5*'Tariffs Jul2019'!AK95/'Tariffs Jul2019'!AI95&lt;'Tariffs Jul2019'!J95,0,IF($C$5*'Tariffs Jul2019'!AK95/'Tariffs Jul2019'!AI95&lt;='Tariffs Jul2019'!K95,($C$5*'Tariffs Jul2019'!AK95/'Tariffs Jul2019'!AI95-'Tariffs Jul2019'!J95)*('Tariffs Jul2019'!P95/100)*'Tariffs Jul2019'!AI95,('Tariffs Jul2019'!K95-'Tariffs Jul2019'!J95)*('Tariffs Jul2019'!P95/100)*'Tariffs Jul2019'!AI95))</f>
        <v>262.73867999999993</v>
      </c>
      <c r="G101" s="85">
        <f>IF($C$5*'Tariffs Jul2019'!AK95/'Tariffs Jul2019'!AI95&lt;'Tariffs Jul2019'!K95,0,IF($C$5*'Tariffs Jul2019'!AK95/'Tariffs Jul2019'!AI95&lt;='Tariffs Jul2019'!L95,($C$5*'Tariffs Jul2019'!AK95/'Tariffs Jul2019'!AI95-'Tariffs Jul2019'!K95)*('Tariffs Jul2019'!Q95/100)*'Tariffs Jul2019'!AI95,('Tariffs Jul2019'!L95-'Tariffs Jul2019'!K95)*('Tariffs Jul2019'!Q95/100)*'Tariffs Jul2019'!AI95))</f>
        <v>0</v>
      </c>
      <c r="H101" s="85">
        <f>IF($C$5*'Tariffs Jul2019'!AK95/'Tariffs Jul2019'!AI95&lt;'Tariffs Jul2019'!L95,0,IF($C$5*'Tariffs Jul2019'!AK95/'Tariffs Jul2019'!AI95&lt;='Tariffs Jul2019'!M95,($C$5*'Tariffs Jul2019'!AK95/'Tariffs Jul2019'!AI95-'Tariffs Jul2019'!L95)*('Tariffs Jul2019'!R95/100)*'Tariffs Jul2019'!AI95,('Tariffs Jul2019'!M95-'Tariffs Jul2019'!L95)*('Tariffs Jul2019'!R95/100)*'Tariffs Jul2019'!AI95))</f>
        <v>0</v>
      </c>
      <c r="I101" s="85">
        <f>IF(($C$5*'Tariffs Jul2019'!AK95/'Tariffs Jul2019'!AI95&gt;'Tariffs Jul2019'!M95),($C$5*'Tariffs Jul2019'!AK95/'Tariffs Jul2019'!AI95-'Tariffs Jul2019'!M95)*'Tariffs Jul2019'!S95/100*'Tariffs Jul2019'!AI95,0)</f>
        <v>0</v>
      </c>
      <c r="J101" s="85">
        <f>IF($C$5*'Tariffs Jul2019'!AL95/'Tariffs Jul2019'!AJ95&gt;='Tariffs Jul2019'!J95,('Tariffs Jul2019'!J95*'Tariffs Jul2019'!U95/100)* 'Tariffs Jul2019'!AJ95,($C$5*'Tariffs Jul2019'!AL95/'Tariffs Jul2019'!AJ95*'Tariffs Jul2019'!U95/100)* 'Tariffs Jul2019'!AJ95)</f>
        <v>583.20000000000005</v>
      </c>
      <c r="K101" s="85">
        <f>IF($C$5*'Tariffs Jul2019'!AL95/'Tariffs Jul2019'!AJ95&lt;'Tariffs Jul2019'!J95,0,IF($C$5*'Tariffs Jul2019'!AL95/'Tariffs Jul2019'!AJ95&lt;='Tariffs Jul2019'!K95,($C$5*'Tariffs Jul2019'!AL95/'Tariffs Jul2019'!AJ95-'Tariffs Jul2019'!J95)*('Tariffs Jul2019'!V95/100)*'Tariffs Jul2019'!AJ95,('Tariffs Jul2019'!K95-'Tariffs Jul2019'!J95)*('Tariffs Jul2019'!V95/100)*'Tariffs Jul2019'!AJ95))</f>
        <v>379.71137999999985</v>
      </c>
      <c r="L101" s="85">
        <f>IF($C$5*'Tariffs Jul2019'!AL95/'Tariffs Jul2019'!AJ95&lt;'Tariffs Jul2019'!K95,0,IF($C$5*'Tariffs Jul2019'!AL95/'Tariffs Jul2019'!AJ95&lt;='Tariffs Jul2019'!L95,($C$5*'Tariffs Jul2019'!AL95/'Tariffs Jul2019'!AJ95-'Tariffs Jul2019'!K95)*('Tariffs Jul2019'!W95/100)*'Tariffs Jul2019'!AJ95,('Tariffs Jul2019'!L95-'Tariffs Jul2019'!K95)*('Tariffs Jul2019'!W95/100)*'Tariffs Jul2019'!AJ95))</f>
        <v>0</v>
      </c>
      <c r="M101" s="85">
        <f>IF($C$5*'Tariffs Jul2019'!AL95/'Tariffs Jul2019'!AJ95&lt;'Tariffs Jul2019'!L95,0,IF($C$5*'Tariffs Jul2019'!AL95/'Tariffs Jul2019'!AJ95&lt;='Tariffs Jul2019'!M95,($C$5*'Tariffs Jul2019'!AL95/'Tariffs Jul2019'!AJ95-'Tariffs Jul2019'!L95)*('Tariffs Jul2019'!X95/100)*'Tariffs Jul2019'!AJ95,('Tariffs Jul2019'!M95-'Tariffs Jul2019'!L95)*('Tariffs Jul2019'!X95/100)*'Tariffs Jul2019'!AJ95))</f>
        <v>0</v>
      </c>
      <c r="N101" s="85">
        <f>IF(($C$5*'Tariffs Jul2019'!AL95/'Tariffs Jul2019'!AJ95&gt;'Tariffs Jul2019'!M95),($C$5*'Tariffs Jul2019'!AL95/'Tariffs Jul2019'!AJ95-'Tariffs Jul2019'!M95)*'Tariffs Jul2019'!Y95/100*'Tariffs Jul2019'!AJ95,0)</f>
        <v>0</v>
      </c>
      <c r="O101" s="73">
        <f t="shared" si="2"/>
        <v>1913.4433099999997</v>
      </c>
      <c r="P101" s="498">
        <f t="shared" si="3"/>
        <v>2104.7876409999999</v>
      </c>
    </row>
    <row r="102" spans="1:148" s="429" customFormat="1" ht="14" thickBot="1" x14ac:dyDescent="0.2">
      <c r="A102" s="47" t="str">
        <f>'Tariffs Jul2019'!F96</f>
        <v>Amaysim</v>
      </c>
      <c r="B102" s="47" t="str">
        <f>'Tariffs Jul2019'!D96</f>
        <v>AusNet Services Central 2</v>
      </c>
      <c r="C102" s="287">
        <f>'Tariffs Jul2019'!E96</f>
        <v>43647</v>
      </c>
      <c r="D102" s="85">
        <f>365*'Tariffs Jul2019'!H96/100</f>
        <v>353.32</v>
      </c>
      <c r="E102" s="85">
        <f>IF($C$5*'Tariffs Jul2019'!AK96/'Tariffs Jul2019'!AI96&gt;='Tariffs Jul2019'!J96,( 'Tariffs Jul2019'!J96*'Tariffs Jul2019'!O96/100)* 'Tariffs Jul2019'!AI96,($C$5*'Tariffs Jul2019'!AK96/'Tariffs Jul2019'!AI96*'Tariffs Jul2019'!O96/100)* 'Tariffs Jul2019'!AI96)</f>
        <v>426</v>
      </c>
      <c r="F102" s="85">
        <f>IF($C$5*'Tariffs Jul2019'!AK96/'Tariffs Jul2019'!AI96&lt;'Tariffs Jul2019'!J96,0,IF($C$5*'Tariffs Jul2019'!AK96/'Tariffs Jul2019'!AI96&lt;='Tariffs Jul2019'!K96,($C$5*'Tariffs Jul2019'!AK96/'Tariffs Jul2019'!AI96-'Tariffs Jul2019'!J96)*('Tariffs Jul2019'!P96/100)*'Tariffs Jul2019'!AI96,('Tariffs Jul2019'!K96-'Tariffs Jul2019'!J96)*('Tariffs Jul2019'!P96/100)*'Tariffs Jul2019'!AI96))</f>
        <v>274.43594999999993</v>
      </c>
      <c r="G102" s="85">
        <f>IF($C$5*'Tariffs Jul2019'!AK96/'Tariffs Jul2019'!AI96&lt;'Tariffs Jul2019'!K96,0,IF($C$5*'Tariffs Jul2019'!AK96/'Tariffs Jul2019'!AI96&lt;='Tariffs Jul2019'!L96,($C$5*'Tariffs Jul2019'!AK96/'Tariffs Jul2019'!AI96-'Tariffs Jul2019'!K96)*('Tariffs Jul2019'!Q96/100)*'Tariffs Jul2019'!AI96,('Tariffs Jul2019'!L96-'Tariffs Jul2019'!K96)*('Tariffs Jul2019'!Q96/100)*'Tariffs Jul2019'!AI96))</f>
        <v>0</v>
      </c>
      <c r="H102" s="85">
        <f>IF($C$5*'Tariffs Jul2019'!AK96/'Tariffs Jul2019'!AI96&lt;'Tariffs Jul2019'!L96,0,IF($C$5*'Tariffs Jul2019'!AK96/'Tariffs Jul2019'!AI96&lt;='Tariffs Jul2019'!M96,($C$5*'Tariffs Jul2019'!AK96/'Tariffs Jul2019'!AI96-'Tariffs Jul2019'!L96)*('Tariffs Jul2019'!R96/100)*'Tariffs Jul2019'!AI96,('Tariffs Jul2019'!M96-'Tariffs Jul2019'!L96)*('Tariffs Jul2019'!R96/100)*'Tariffs Jul2019'!AI96))</f>
        <v>0</v>
      </c>
      <c r="I102" s="85">
        <f>IF(($C$5*'Tariffs Jul2019'!AK96/'Tariffs Jul2019'!AI96&gt;'Tariffs Jul2019'!M96),($C$5*'Tariffs Jul2019'!AK96/'Tariffs Jul2019'!AI96-'Tariffs Jul2019'!M96)*'Tariffs Jul2019'!S96/100*'Tariffs Jul2019'!AI96,0)</f>
        <v>0</v>
      </c>
      <c r="J102" s="85">
        <f>IF($C$5*'Tariffs Jul2019'!AL96/'Tariffs Jul2019'!AJ96&gt;='Tariffs Jul2019'!J96,('Tariffs Jul2019'!J96*'Tariffs Jul2019'!U96/100)* 'Tariffs Jul2019'!AJ96,($C$5*'Tariffs Jul2019'!AL96/'Tariffs Jul2019'!AJ96*'Tariffs Jul2019'!U96/100)* 'Tariffs Jul2019'!AJ96)</f>
        <v>600</v>
      </c>
      <c r="K102" s="85">
        <f>IF($C$5*'Tariffs Jul2019'!AL96/'Tariffs Jul2019'!AJ96&lt;'Tariffs Jul2019'!J96,0,IF($C$5*'Tariffs Jul2019'!AL96/'Tariffs Jul2019'!AJ96&lt;='Tariffs Jul2019'!K96,($C$5*'Tariffs Jul2019'!AL96/'Tariffs Jul2019'!AJ96-'Tariffs Jul2019'!J96)*('Tariffs Jul2019'!V96/100)*'Tariffs Jul2019'!AJ96,('Tariffs Jul2019'!K96-'Tariffs Jul2019'!J96)*('Tariffs Jul2019'!V96/100)*'Tariffs Jul2019'!AJ96))</f>
        <v>440.89709999999991</v>
      </c>
      <c r="L102" s="85">
        <f>IF($C$5*'Tariffs Jul2019'!AL96/'Tariffs Jul2019'!AJ96&lt;'Tariffs Jul2019'!K96,0,IF($C$5*'Tariffs Jul2019'!AL96/'Tariffs Jul2019'!AJ96&lt;='Tariffs Jul2019'!L96,($C$5*'Tariffs Jul2019'!AL96/'Tariffs Jul2019'!AJ96-'Tariffs Jul2019'!K96)*('Tariffs Jul2019'!W96/100)*'Tariffs Jul2019'!AJ96,('Tariffs Jul2019'!L96-'Tariffs Jul2019'!K96)*('Tariffs Jul2019'!W96/100)*'Tariffs Jul2019'!AJ96))</f>
        <v>0</v>
      </c>
      <c r="M102" s="85">
        <f>IF($C$5*'Tariffs Jul2019'!AL96/'Tariffs Jul2019'!AJ96&lt;'Tariffs Jul2019'!L96,0,IF($C$5*'Tariffs Jul2019'!AL96/'Tariffs Jul2019'!AJ96&lt;='Tariffs Jul2019'!M96,($C$5*'Tariffs Jul2019'!AL96/'Tariffs Jul2019'!AJ96-'Tariffs Jul2019'!L96)*('Tariffs Jul2019'!X96/100)*'Tariffs Jul2019'!AJ96,('Tariffs Jul2019'!M96-'Tariffs Jul2019'!L96)*('Tariffs Jul2019'!X96/100)*'Tariffs Jul2019'!AJ96))</f>
        <v>0</v>
      </c>
      <c r="N102" s="85">
        <f>IF(($C$5*'Tariffs Jul2019'!AL96/'Tariffs Jul2019'!AJ96&gt;'Tariffs Jul2019'!M96),($C$5*'Tariffs Jul2019'!AL96/'Tariffs Jul2019'!AJ96-'Tariffs Jul2019'!M96)*'Tariffs Jul2019'!Y96/100*'Tariffs Jul2019'!AJ96,0)</f>
        <v>0</v>
      </c>
      <c r="O102" s="73">
        <f t="shared" si="2"/>
        <v>2094.6530499999999</v>
      </c>
      <c r="P102" s="498">
        <f t="shared" si="3"/>
        <v>2304.1183550000001</v>
      </c>
      <c r="Q102" s="427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  <c r="AE102" s="427"/>
      <c r="AF102" s="427"/>
      <c r="AG102" s="427"/>
      <c r="AH102" s="427"/>
      <c r="AI102" s="427"/>
      <c r="AJ102" s="427"/>
      <c r="AK102" s="427"/>
      <c r="AL102" s="427"/>
      <c r="AM102" s="427"/>
      <c r="AN102" s="427"/>
      <c r="AO102" s="427"/>
      <c r="AP102" s="427"/>
      <c r="AQ102" s="427"/>
      <c r="AR102" s="427"/>
      <c r="AS102" s="427"/>
      <c r="AT102" s="427"/>
      <c r="AU102" s="427"/>
      <c r="AV102" s="427"/>
      <c r="AW102" s="427"/>
      <c r="AX102" s="427"/>
      <c r="AY102" s="427"/>
      <c r="AZ102" s="427"/>
      <c r="BA102" s="427"/>
      <c r="BB102" s="427"/>
      <c r="BC102" s="427"/>
      <c r="BD102" s="427"/>
      <c r="BE102" s="427"/>
      <c r="BF102" s="427"/>
      <c r="BG102" s="427"/>
      <c r="BH102" s="427"/>
      <c r="BI102" s="427"/>
      <c r="BJ102" s="427"/>
      <c r="BK102" s="427"/>
      <c r="BL102" s="427"/>
      <c r="BM102" s="427"/>
      <c r="BN102" s="427"/>
      <c r="BO102" s="427"/>
      <c r="BP102" s="427"/>
      <c r="BQ102" s="427"/>
      <c r="BR102" s="427"/>
      <c r="BS102" s="427"/>
      <c r="BT102" s="427"/>
      <c r="BU102" s="427"/>
      <c r="BV102" s="427"/>
      <c r="BW102" s="427"/>
      <c r="BX102" s="427"/>
      <c r="BY102" s="427"/>
      <c r="BZ102" s="427"/>
      <c r="CA102" s="427"/>
      <c r="CB102" s="427"/>
      <c r="CC102" s="427"/>
      <c r="CD102" s="427"/>
      <c r="CE102" s="427"/>
      <c r="CF102" s="427"/>
      <c r="CG102" s="427"/>
      <c r="CH102" s="427"/>
      <c r="CI102" s="427"/>
      <c r="CJ102" s="427"/>
      <c r="CK102" s="427"/>
      <c r="CL102" s="427"/>
      <c r="CM102" s="427"/>
      <c r="CN102" s="427"/>
      <c r="CO102" s="427"/>
      <c r="CP102" s="427"/>
      <c r="CQ102" s="427"/>
      <c r="CR102" s="427"/>
      <c r="CS102" s="427"/>
      <c r="CT102" s="427"/>
      <c r="CU102" s="427"/>
      <c r="CV102" s="427"/>
      <c r="CW102" s="427"/>
      <c r="CX102" s="427"/>
      <c r="CY102" s="427"/>
      <c r="CZ102" s="427"/>
      <c r="DA102" s="427"/>
      <c r="DB102" s="427"/>
      <c r="DC102" s="427"/>
      <c r="DD102" s="427"/>
      <c r="DE102" s="427"/>
      <c r="DF102" s="427"/>
      <c r="DG102" s="427"/>
      <c r="DH102" s="427"/>
      <c r="DI102" s="427"/>
      <c r="DJ102" s="427"/>
      <c r="DK102" s="427"/>
      <c r="DL102" s="427"/>
      <c r="DM102" s="427"/>
      <c r="DN102" s="427"/>
      <c r="DO102" s="427"/>
      <c r="DP102" s="427"/>
      <c r="DQ102" s="427"/>
      <c r="DR102" s="427"/>
      <c r="DS102" s="427"/>
      <c r="DT102" s="427"/>
      <c r="DU102" s="427"/>
      <c r="DV102" s="427"/>
      <c r="DW102" s="427"/>
      <c r="DX102" s="427"/>
      <c r="DY102" s="427"/>
      <c r="DZ102" s="427"/>
      <c r="EA102" s="427"/>
      <c r="EB102" s="427"/>
      <c r="EC102" s="427"/>
      <c r="ED102" s="427"/>
      <c r="EE102" s="427"/>
      <c r="EF102" s="427"/>
      <c r="EG102" s="427"/>
      <c r="EH102" s="427"/>
      <c r="EI102" s="427"/>
      <c r="EJ102" s="427"/>
      <c r="EK102" s="427"/>
      <c r="EL102" s="427"/>
      <c r="EM102" s="427"/>
      <c r="EN102" s="427"/>
      <c r="EO102" s="427"/>
      <c r="EP102" s="427"/>
      <c r="EQ102" s="427"/>
      <c r="ER102" s="427"/>
    </row>
    <row r="103" spans="1:148" ht="14" thickTop="1" x14ac:dyDescent="0.15">
      <c r="A103" s="47" t="str">
        <f>'Tariffs Jul2019'!F97</f>
        <v>GloBird Energy</v>
      </c>
      <c r="B103" s="47" t="str">
        <f>'Tariffs Jul2019'!D97</f>
        <v>AusNet Services Central 2</v>
      </c>
      <c r="C103" s="287">
        <f>'Tariffs Jul2019'!E97</f>
        <v>43466</v>
      </c>
      <c r="D103" s="85">
        <f>365*'Tariffs Jul2019'!H97/100</f>
        <v>408.8</v>
      </c>
      <c r="E103" s="85">
        <f>IF($C$5*'Tariffs Jul2019'!AK97/'Tariffs Jul2019'!AI97&gt;='Tariffs Jul2019'!J97,( 'Tariffs Jul2019'!J97*'Tariffs Jul2019'!O97/100)* 'Tariffs Jul2019'!AI97,($C$5*'Tariffs Jul2019'!AK97/'Tariffs Jul2019'!AI97*'Tariffs Jul2019'!O97/100)* 'Tariffs Jul2019'!AI97)</f>
        <v>587.94119999999987</v>
      </c>
      <c r="F103" s="85">
        <f>IF($C$5*'Tariffs Jul2019'!AK97/'Tariffs Jul2019'!AI97&lt;'Tariffs Jul2019'!J97,0,IF($C$5*'Tariffs Jul2019'!AK97/'Tariffs Jul2019'!AI97&lt;='Tariffs Jul2019'!K97,($C$5*'Tariffs Jul2019'!AK97/'Tariffs Jul2019'!AI97-'Tariffs Jul2019'!J97)*('Tariffs Jul2019'!P97/100)*'Tariffs Jul2019'!AI97,('Tariffs Jul2019'!K97-'Tariffs Jul2019'!J97)*('Tariffs Jul2019'!P97/100)*'Tariffs Jul2019'!AI97))</f>
        <v>0</v>
      </c>
      <c r="G103" s="85">
        <f>IF($C$5*'Tariffs Jul2019'!AK97/'Tariffs Jul2019'!AI97&lt;'Tariffs Jul2019'!K97,0,IF($C$5*'Tariffs Jul2019'!AK97/'Tariffs Jul2019'!AI97&lt;='Tariffs Jul2019'!L97,($C$5*'Tariffs Jul2019'!AK97/'Tariffs Jul2019'!AI97-'Tariffs Jul2019'!K97)*('Tariffs Jul2019'!Q97/100)*'Tariffs Jul2019'!AI97,('Tariffs Jul2019'!L97-'Tariffs Jul2019'!K97)*('Tariffs Jul2019'!Q97/100)*'Tariffs Jul2019'!AI97))</f>
        <v>0</v>
      </c>
      <c r="H103" s="85">
        <f>IF($C$5*'Tariffs Jul2019'!AK97/'Tariffs Jul2019'!AI97&lt;'Tariffs Jul2019'!L97,0,IF($C$5*'Tariffs Jul2019'!AK97/'Tariffs Jul2019'!AI97&lt;='Tariffs Jul2019'!M97,($C$5*'Tariffs Jul2019'!AK97/'Tariffs Jul2019'!AI97-'Tariffs Jul2019'!L97)*('Tariffs Jul2019'!R97/100)*'Tariffs Jul2019'!AI97,('Tariffs Jul2019'!M97-'Tariffs Jul2019'!L97)*('Tariffs Jul2019'!R97/100)*'Tariffs Jul2019'!AI97))</f>
        <v>0</v>
      </c>
      <c r="I103" s="85">
        <f>IF(($C$5*'Tariffs Jul2019'!AK97/'Tariffs Jul2019'!AI97&gt;'Tariffs Jul2019'!M97),($C$5*'Tariffs Jul2019'!AK97/'Tariffs Jul2019'!AI97-'Tariffs Jul2019'!M97)*'Tariffs Jul2019'!S97/100*'Tariffs Jul2019'!AI97,0)</f>
        <v>0</v>
      </c>
      <c r="J103" s="85">
        <f>IF($C$5*'Tariffs Jul2019'!AL97/'Tariffs Jul2019'!AJ97&gt;='Tariffs Jul2019'!J97,('Tariffs Jul2019'!J97*'Tariffs Jul2019'!U97/100)* 'Tariffs Jul2019'!AJ97,($C$5*'Tariffs Jul2019'!AL97/'Tariffs Jul2019'!AJ97*'Tariffs Jul2019'!U97/100)* 'Tariffs Jul2019'!AJ97)</f>
        <v>902.90969999999982</v>
      </c>
      <c r="K103" s="85">
        <f>IF($C$5*'Tariffs Jul2019'!AL97/'Tariffs Jul2019'!AJ97&lt;'Tariffs Jul2019'!J97,0,IF($C$5*'Tariffs Jul2019'!AL97/'Tariffs Jul2019'!AJ97&lt;='Tariffs Jul2019'!K97,($C$5*'Tariffs Jul2019'!AL97/'Tariffs Jul2019'!AJ97-'Tariffs Jul2019'!J97)*('Tariffs Jul2019'!V97/100)*'Tariffs Jul2019'!AJ97,('Tariffs Jul2019'!K97-'Tariffs Jul2019'!J97)*('Tariffs Jul2019'!V97/100)*'Tariffs Jul2019'!AJ97))</f>
        <v>0</v>
      </c>
      <c r="L103" s="85">
        <f>IF($C$5*'Tariffs Jul2019'!AL97/'Tariffs Jul2019'!AJ97&lt;'Tariffs Jul2019'!K97,0,IF($C$5*'Tariffs Jul2019'!AL97/'Tariffs Jul2019'!AJ97&lt;='Tariffs Jul2019'!L97,($C$5*'Tariffs Jul2019'!AL97/'Tariffs Jul2019'!AJ97-'Tariffs Jul2019'!K97)*('Tariffs Jul2019'!W97/100)*'Tariffs Jul2019'!AJ97,('Tariffs Jul2019'!L97-'Tariffs Jul2019'!K97)*('Tariffs Jul2019'!W97/100)*'Tariffs Jul2019'!AJ97))</f>
        <v>0</v>
      </c>
      <c r="M103" s="85">
        <f>IF($C$5*'Tariffs Jul2019'!AL97/'Tariffs Jul2019'!AJ97&lt;'Tariffs Jul2019'!L97,0,IF($C$5*'Tariffs Jul2019'!AL97/'Tariffs Jul2019'!AJ97&lt;='Tariffs Jul2019'!M97,($C$5*'Tariffs Jul2019'!AL97/'Tariffs Jul2019'!AJ97-'Tariffs Jul2019'!L97)*('Tariffs Jul2019'!X97/100)*'Tariffs Jul2019'!AJ97,('Tariffs Jul2019'!M97-'Tariffs Jul2019'!L97)*('Tariffs Jul2019'!X97/100)*'Tariffs Jul2019'!AJ97))</f>
        <v>0</v>
      </c>
      <c r="N103" s="85">
        <f>IF(($C$5*'Tariffs Jul2019'!AL97/'Tariffs Jul2019'!AJ97&gt;'Tariffs Jul2019'!M97),($C$5*'Tariffs Jul2019'!AL97/'Tariffs Jul2019'!AJ97-'Tariffs Jul2019'!M97)*'Tariffs Jul2019'!Y97/100*'Tariffs Jul2019'!AJ97,0)</f>
        <v>0</v>
      </c>
      <c r="O103" s="73">
        <f t="shared" si="2"/>
        <v>1899.6508999999996</v>
      </c>
      <c r="P103" s="498">
        <f t="shared" si="3"/>
        <v>2089.6159899999998</v>
      </c>
    </row>
    <row r="104" spans="1:148" s="429" customFormat="1" ht="14" thickBot="1" x14ac:dyDescent="0.2">
      <c r="A104" s="289" t="str">
        <f>'Tariffs Jul2019'!F98</f>
        <v>Powershop</v>
      </c>
      <c r="B104" s="289" t="str">
        <f>'Tariffs Jul2019'!D98</f>
        <v>AusNet Services Central 2</v>
      </c>
      <c r="C104" s="290">
        <f>'Tariffs Jul2019'!E98</f>
        <v>43646</v>
      </c>
      <c r="D104" s="291">
        <f>365*'Tariffs Jul2019'!H98/100</f>
        <v>362.29900000000004</v>
      </c>
      <c r="E104" s="291">
        <f>((C$5*'Tariffs Jul2019'!AK98/'Tariffs Jul2019'!AI98)*('Tariffs Jul2019'!O98/100))*'Tariffs Jul2019'!AI98</f>
        <v>382.16177999999996</v>
      </c>
      <c r="F104" s="291">
        <v>0</v>
      </c>
      <c r="G104" s="291">
        <v>0</v>
      </c>
      <c r="H104" s="291">
        <v>0</v>
      </c>
      <c r="I104" s="291">
        <f>((C$5*'Tariffs Jul2019'!AL98/'Tariffs Jul2019'!AJ98)*('Tariffs Jul2019'!U98/100))*'Tariffs Jul2019'!AJ98</f>
        <v>655.13447999999994</v>
      </c>
      <c r="J104" s="291">
        <v>0</v>
      </c>
      <c r="K104" s="291">
        <v>0</v>
      </c>
      <c r="L104" s="291">
        <v>0</v>
      </c>
      <c r="M104" s="291">
        <v>0</v>
      </c>
      <c r="N104" s="291">
        <v>0</v>
      </c>
      <c r="O104" s="292">
        <f t="shared" si="2"/>
        <v>1399.5952600000001</v>
      </c>
      <c r="P104" s="499">
        <f t="shared" si="3"/>
        <v>1539.5547860000001</v>
      </c>
      <c r="Q104" s="427"/>
      <c r="R104" s="427"/>
      <c r="S104" s="427"/>
      <c r="T104" s="427"/>
      <c r="U104" s="427"/>
      <c r="V104" s="427"/>
      <c r="W104" s="427"/>
      <c r="X104" s="427"/>
      <c r="Y104" s="427"/>
      <c r="Z104" s="427"/>
      <c r="AA104" s="427"/>
      <c r="AB104" s="427"/>
      <c r="AC104" s="427"/>
      <c r="AD104" s="427"/>
      <c r="AE104" s="427"/>
      <c r="AF104" s="427"/>
      <c r="AG104" s="427"/>
      <c r="AH104" s="427"/>
      <c r="AI104" s="427"/>
      <c r="AJ104" s="427"/>
      <c r="AK104" s="427"/>
      <c r="AL104" s="427"/>
      <c r="AM104" s="427"/>
      <c r="AN104" s="427"/>
      <c r="AO104" s="427"/>
      <c r="AP104" s="427"/>
      <c r="AQ104" s="427"/>
      <c r="AR104" s="427"/>
      <c r="AS104" s="427"/>
      <c r="AT104" s="427"/>
      <c r="AU104" s="427"/>
      <c r="AV104" s="427"/>
      <c r="AW104" s="427"/>
      <c r="AX104" s="427"/>
      <c r="AY104" s="427"/>
      <c r="AZ104" s="427"/>
      <c r="BA104" s="427"/>
      <c r="BB104" s="427"/>
      <c r="BC104" s="427"/>
      <c r="BD104" s="427"/>
      <c r="BE104" s="427"/>
      <c r="BF104" s="427"/>
      <c r="BG104" s="427"/>
      <c r="BH104" s="427"/>
      <c r="BI104" s="427"/>
      <c r="BJ104" s="427"/>
      <c r="BK104" s="427"/>
      <c r="BL104" s="427"/>
      <c r="BM104" s="427"/>
      <c r="BN104" s="427"/>
      <c r="BO104" s="427"/>
      <c r="BP104" s="427"/>
      <c r="BQ104" s="427"/>
      <c r="BR104" s="427"/>
      <c r="BS104" s="427"/>
      <c r="BT104" s="427"/>
      <c r="BU104" s="427"/>
      <c r="BV104" s="427"/>
      <c r="BW104" s="427"/>
      <c r="BX104" s="427"/>
      <c r="BY104" s="427"/>
      <c r="BZ104" s="427"/>
      <c r="CA104" s="427"/>
      <c r="CB104" s="427"/>
      <c r="CC104" s="427"/>
      <c r="CD104" s="427"/>
      <c r="CE104" s="427"/>
      <c r="CF104" s="427"/>
      <c r="CG104" s="427"/>
      <c r="CH104" s="427"/>
      <c r="CI104" s="427"/>
      <c r="CJ104" s="427"/>
      <c r="CK104" s="427"/>
      <c r="CL104" s="427"/>
      <c r="CM104" s="427"/>
      <c r="CN104" s="427"/>
      <c r="CO104" s="427"/>
      <c r="CP104" s="427"/>
      <c r="CQ104" s="427"/>
      <c r="CR104" s="427"/>
      <c r="CS104" s="427"/>
      <c r="CT104" s="427"/>
      <c r="CU104" s="427"/>
      <c r="CV104" s="427"/>
      <c r="CW104" s="427"/>
      <c r="CX104" s="427"/>
      <c r="CY104" s="427"/>
      <c r="CZ104" s="427"/>
      <c r="DA104" s="427"/>
      <c r="DB104" s="427"/>
      <c r="DC104" s="427"/>
      <c r="DD104" s="427"/>
      <c r="DE104" s="427"/>
      <c r="DF104" s="427"/>
      <c r="DG104" s="427"/>
      <c r="DH104" s="427"/>
      <c r="DI104" s="427"/>
      <c r="DJ104" s="427"/>
      <c r="DK104" s="427"/>
      <c r="DL104" s="427"/>
      <c r="DM104" s="427"/>
      <c r="DN104" s="427"/>
      <c r="DO104" s="427"/>
      <c r="DP104" s="427"/>
      <c r="DQ104" s="427"/>
      <c r="DR104" s="427"/>
      <c r="DS104" s="427"/>
      <c r="DT104" s="427"/>
      <c r="DU104" s="427"/>
      <c r="DV104" s="427"/>
      <c r="DW104" s="427"/>
      <c r="DX104" s="427"/>
      <c r="DY104" s="427"/>
      <c r="DZ104" s="427"/>
      <c r="EA104" s="427"/>
      <c r="EB104" s="427"/>
      <c r="EC104" s="427"/>
      <c r="ED104" s="427"/>
      <c r="EE104" s="427"/>
      <c r="EF104" s="427"/>
      <c r="EG104" s="427"/>
      <c r="EH104" s="427"/>
      <c r="EI104" s="427"/>
      <c r="EJ104" s="427"/>
      <c r="EK104" s="427"/>
      <c r="EL104" s="427"/>
      <c r="EM104" s="427"/>
      <c r="EN104" s="427"/>
      <c r="EO104" s="427"/>
      <c r="EP104" s="427"/>
      <c r="EQ104" s="427"/>
      <c r="ER104" s="427"/>
    </row>
    <row r="105" spans="1:148" ht="14" thickTop="1" x14ac:dyDescent="0.15">
      <c r="A105" s="47" t="str">
        <f>'Tariffs Jul2019'!F99</f>
        <v>AGL</v>
      </c>
      <c r="B105" s="47" t="str">
        <f>'Tariffs Jul2019'!D99</f>
        <v>AusNet Services Central 1</v>
      </c>
      <c r="C105" s="287">
        <f>'Tariffs Jul2019'!E99</f>
        <v>43647</v>
      </c>
      <c r="D105" s="85">
        <f>365*'Tariffs Jul2019'!H99/100</f>
        <v>312.07499999999999</v>
      </c>
      <c r="E105" s="85">
        <f>IF($C$5*'Tariffs Jul2019'!AK99/'Tariffs Jul2019'!AI99&gt;='Tariffs Jul2019'!J99,( 'Tariffs Jul2019'!J99*'Tariffs Jul2019'!O99/100)* 'Tariffs Jul2019'!AI99,($C$5*'Tariffs Jul2019'!AK99/'Tariffs Jul2019'!AI99*'Tariffs Jul2019'!O99/100)* 'Tariffs Jul2019'!AI99)</f>
        <v>296.72727272727275</v>
      </c>
      <c r="F105" s="85">
        <f>IF($C$5*'Tariffs Jul2019'!AK99/'Tariffs Jul2019'!AI99&lt;'Tariffs Jul2019'!J99,0,IF($C$5*'Tariffs Jul2019'!AK99/'Tariffs Jul2019'!AI99&lt;='Tariffs Jul2019'!K99,($C$5*'Tariffs Jul2019'!AK99/'Tariffs Jul2019'!AI99-'Tariffs Jul2019'!J99)*('Tariffs Jul2019'!P99/100)*'Tariffs Jul2019'!AI99,('Tariffs Jul2019'!K99-'Tariffs Jul2019'!J99)*('Tariffs Jul2019'!P99/100)*'Tariffs Jul2019'!AI99))</f>
        <v>215.94959999999995</v>
      </c>
      <c r="G105" s="85">
        <f>IF($C$5*'Tariffs Jul2019'!AK99/'Tariffs Jul2019'!AI99&lt;'Tariffs Jul2019'!K99,0,IF($C$5*'Tariffs Jul2019'!AK99/'Tariffs Jul2019'!AI99&lt;='Tariffs Jul2019'!L99,($C$5*'Tariffs Jul2019'!AK99/'Tariffs Jul2019'!AI99-'Tariffs Jul2019'!K99)*('Tariffs Jul2019'!Q99/100)*'Tariffs Jul2019'!AI99,('Tariffs Jul2019'!L99-'Tariffs Jul2019'!K99)*('Tariffs Jul2019'!Q99/100)*'Tariffs Jul2019'!AI99))</f>
        <v>0</v>
      </c>
      <c r="H105" s="85">
        <f>IF($C$5*'Tariffs Jul2019'!AK99/'Tariffs Jul2019'!AI99&lt;'Tariffs Jul2019'!L99,0,IF($C$5*'Tariffs Jul2019'!AK99/'Tariffs Jul2019'!AI99&lt;='Tariffs Jul2019'!M99,($C$5*'Tariffs Jul2019'!AK99/'Tariffs Jul2019'!AI99-'Tariffs Jul2019'!L99)*('Tariffs Jul2019'!R99/100)*'Tariffs Jul2019'!AI99,('Tariffs Jul2019'!M99-'Tariffs Jul2019'!L99)*('Tariffs Jul2019'!R99/100)*'Tariffs Jul2019'!AI99))</f>
        <v>0</v>
      </c>
      <c r="I105" s="85">
        <f>IF(($C$5*'Tariffs Jul2019'!AK99/'Tariffs Jul2019'!AI99&gt;'Tariffs Jul2019'!M99),($C$5*'Tariffs Jul2019'!AK99/'Tariffs Jul2019'!AI99-'Tariffs Jul2019'!M99)*'Tariffs Jul2019'!S99/100*'Tariffs Jul2019'!AI99,0)</f>
        <v>0</v>
      </c>
      <c r="J105" s="85">
        <f>IF($C$5*'Tariffs Jul2019'!AL99/'Tariffs Jul2019'!AJ99&gt;='Tariffs Jul2019'!J99,('Tariffs Jul2019'!J99*'Tariffs Jul2019'!U99/100)* 'Tariffs Jul2019'!AJ99,($C$5*'Tariffs Jul2019'!AL99/'Tariffs Jul2019'!AJ99*'Tariffs Jul2019'!U99/100)* 'Tariffs Jul2019'!AJ99)</f>
        <v>543.27272727272725</v>
      </c>
      <c r="K105" s="85">
        <f>IF($C$5*'Tariffs Jul2019'!AL99/'Tariffs Jul2019'!AJ99&lt;'Tariffs Jul2019'!J99,0,IF($C$5*'Tariffs Jul2019'!AL99/'Tariffs Jul2019'!AJ99&lt;='Tariffs Jul2019'!K99,($C$5*'Tariffs Jul2019'!AL99/'Tariffs Jul2019'!AJ99-'Tariffs Jul2019'!J99)*('Tariffs Jul2019'!V99/100)*'Tariffs Jul2019'!AJ99,('Tariffs Jul2019'!K99-'Tariffs Jul2019'!J99)*('Tariffs Jul2019'!V99/100)*'Tariffs Jul2019'!AJ99))</f>
        <v>319.01645454545439</v>
      </c>
      <c r="L105" s="85">
        <f>IF($C$5*'Tariffs Jul2019'!AL99/'Tariffs Jul2019'!AJ99&lt;'Tariffs Jul2019'!K99,0,IF($C$5*'Tariffs Jul2019'!AL99/'Tariffs Jul2019'!AJ99&lt;='Tariffs Jul2019'!L99,($C$5*'Tariffs Jul2019'!AL99/'Tariffs Jul2019'!AJ99-'Tariffs Jul2019'!K99)*('Tariffs Jul2019'!W99/100)*'Tariffs Jul2019'!AJ99,('Tariffs Jul2019'!L99-'Tariffs Jul2019'!K99)*('Tariffs Jul2019'!W99/100)*'Tariffs Jul2019'!AJ99))</f>
        <v>0</v>
      </c>
      <c r="M105" s="85">
        <f>IF($C$5*'Tariffs Jul2019'!AL99/'Tariffs Jul2019'!AJ99&lt;'Tariffs Jul2019'!L99,0,IF($C$5*'Tariffs Jul2019'!AL99/'Tariffs Jul2019'!AJ99&lt;='Tariffs Jul2019'!M99,($C$5*'Tariffs Jul2019'!AL99/'Tariffs Jul2019'!AJ99-'Tariffs Jul2019'!L99)*('Tariffs Jul2019'!X99/100)*'Tariffs Jul2019'!AJ99,('Tariffs Jul2019'!M99-'Tariffs Jul2019'!L99)*('Tariffs Jul2019'!X99/100)*'Tariffs Jul2019'!AJ99))</f>
        <v>0</v>
      </c>
      <c r="N105" s="85">
        <f>IF(($C$5*'Tariffs Jul2019'!AL99/'Tariffs Jul2019'!AJ99&gt;'Tariffs Jul2019'!M99),($C$5*'Tariffs Jul2019'!AL99/'Tariffs Jul2019'!AJ99-'Tariffs Jul2019'!M99)*'Tariffs Jul2019'!Y99/100*'Tariffs Jul2019'!AJ99,0)</f>
        <v>0</v>
      </c>
      <c r="O105" s="73">
        <f t="shared" si="2"/>
        <v>1687.0410545454542</v>
      </c>
      <c r="P105" s="498">
        <f t="shared" si="3"/>
        <v>1855.7451599999997</v>
      </c>
    </row>
    <row r="106" spans="1:148" x14ac:dyDescent="0.15">
      <c r="A106" s="47" t="str">
        <f>'Tariffs Jul2019'!F100</f>
        <v>Alinta Energy</v>
      </c>
      <c r="B106" s="47" t="str">
        <f>'Tariffs Jul2019'!D100</f>
        <v>AusNet Services Central 1</v>
      </c>
      <c r="C106" s="287">
        <f>'Tariffs Jul2019'!E100</f>
        <v>43647</v>
      </c>
      <c r="D106" s="85">
        <f>365*'Tariffs Jul2019'!H100/100</f>
        <v>321.2</v>
      </c>
      <c r="E106" s="85">
        <f>IF($C$5*'Tariffs Jul2019'!AK100/'Tariffs Jul2019'!AI100&gt;='Tariffs Jul2019'!J100,( 'Tariffs Jul2019'!J100*'Tariffs Jul2019'!O100/100)* 'Tariffs Jul2019'!AI100,($C$5*'Tariffs Jul2019'!AK100/'Tariffs Jul2019'!AI100*'Tariffs Jul2019'!O100/100)* 'Tariffs Jul2019'!AI100)</f>
        <v>283.63636363636363</v>
      </c>
      <c r="F106" s="85">
        <f>IF($C$5*'Tariffs Jul2019'!AK100/'Tariffs Jul2019'!AI100&lt;'Tariffs Jul2019'!J100,0,IF($C$5*'Tariffs Jul2019'!AK100/'Tariffs Jul2019'!AI100&lt;='Tariffs Jul2019'!K100,($C$5*'Tariffs Jul2019'!AK100/'Tariffs Jul2019'!AI100-'Tariffs Jul2019'!J100)*('Tariffs Jul2019'!P100/100)*'Tariffs Jul2019'!AI100,('Tariffs Jul2019'!K100-'Tariffs Jul2019'!J100)*('Tariffs Jul2019'!P100/100)*'Tariffs Jul2019'!AI100))</f>
        <v>0</v>
      </c>
      <c r="G106" s="85">
        <f>IF($C$5*'Tariffs Jul2019'!AK100/'Tariffs Jul2019'!AI100&lt;'Tariffs Jul2019'!K100,0,IF($C$5*'Tariffs Jul2019'!AK100/'Tariffs Jul2019'!AI100&lt;='Tariffs Jul2019'!L100,($C$5*'Tariffs Jul2019'!AK100/'Tariffs Jul2019'!AI100-'Tariffs Jul2019'!K100)*('Tariffs Jul2019'!Q100/100)*'Tariffs Jul2019'!AI100,('Tariffs Jul2019'!L100-'Tariffs Jul2019'!K100)*('Tariffs Jul2019'!Q100/100)*'Tariffs Jul2019'!AI100))</f>
        <v>0</v>
      </c>
      <c r="H106" s="85">
        <f>IF($C$5*'Tariffs Jul2019'!AK100/'Tariffs Jul2019'!AI100&lt;'Tariffs Jul2019'!L100,0,IF($C$5*'Tariffs Jul2019'!AK100/'Tariffs Jul2019'!AI100&lt;='Tariffs Jul2019'!M100,($C$5*'Tariffs Jul2019'!AK100/'Tariffs Jul2019'!AI100-'Tariffs Jul2019'!L100)*('Tariffs Jul2019'!R100/100)*'Tariffs Jul2019'!AI100,('Tariffs Jul2019'!M100-'Tariffs Jul2019'!L100)*('Tariffs Jul2019'!R100/100)*'Tariffs Jul2019'!AI100))</f>
        <v>0</v>
      </c>
      <c r="I106" s="85">
        <f>IF(($C$5*'Tariffs Jul2019'!AK100/'Tariffs Jul2019'!AI100&gt;'Tariffs Jul2019'!M100),($C$5*'Tariffs Jul2019'!AK100/'Tariffs Jul2019'!AI100-'Tariffs Jul2019'!M100)*'Tariffs Jul2019'!S100/100*'Tariffs Jul2019'!AI100,0)</f>
        <v>163.59818181818176</v>
      </c>
      <c r="J106" s="85">
        <f>IF($C$5*'Tariffs Jul2019'!AL100/'Tariffs Jul2019'!AJ100&gt;='Tariffs Jul2019'!J100,('Tariffs Jul2019'!J100*'Tariffs Jul2019'!U100/100)* 'Tariffs Jul2019'!AJ100,($C$5*'Tariffs Jul2019'!AL100/'Tariffs Jul2019'!AJ100*'Tariffs Jul2019'!U100/100)* 'Tariffs Jul2019'!AJ100)</f>
        <v>523.63636363636363</v>
      </c>
      <c r="K106" s="85">
        <f>IF($C$5*'Tariffs Jul2019'!AL100/'Tariffs Jul2019'!AJ100&lt;'Tariffs Jul2019'!J100,0,IF($C$5*'Tariffs Jul2019'!AL100/'Tariffs Jul2019'!AJ100&lt;='Tariffs Jul2019'!K100,($C$5*'Tariffs Jul2019'!AL100/'Tariffs Jul2019'!AJ100-'Tariffs Jul2019'!J100)*('Tariffs Jul2019'!V100/100)*'Tariffs Jul2019'!AJ100,('Tariffs Jul2019'!K100-'Tariffs Jul2019'!J100)*('Tariffs Jul2019'!V100/100)*'Tariffs Jul2019'!AJ100))</f>
        <v>0</v>
      </c>
      <c r="L106" s="85">
        <f>IF($C$5*'Tariffs Jul2019'!AL100/'Tariffs Jul2019'!AJ100&lt;'Tariffs Jul2019'!K100,0,IF($C$5*'Tariffs Jul2019'!AL100/'Tariffs Jul2019'!AJ100&lt;='Tariffs Jul2019'!L100,($C$5*'Tariffs Jul2019'!AL100/'Tariffs Jul2019'!AJ100-'Tariffs Jul2019'!K100)*('Tariffs Jul2019'!W100/100)*'Tariffs Jul2019'!AJ100,('Tariffs Jul2019'!L100-'Tariffs Jul2019'!K100)*('Tariffs Jul2019'!W100/100)*'Tariffs Jul2019'!AJ100))</f>
        <v>0</v>
      </c>
      <c r="M106" s="85">
        <f>IF($C$5*'Tariffs Jul2019'!AL100/'Tariffs Jul2019'!AJ100&lt;'Tariffs Jul2019'!L100,0,IF($C$5*'Tariffs Jul2019'!AL100/'Tariffs Jul2019'!AJ100&lt;='Tariffs Jul2019'!M100,($C$5*'Tariffs Jul2019'!AL100/'Tariffs Jul2019'!AJ100-'Tariffs Jul2019'!L100)*('Tariffs Jul2019'!X100/100)*'Tariffs Jul2019'!AJ100,('Tariffs Jul2019'!M100-'Tariffs Jul2019'!L100)*('Tariffs Jul2019'!X100/100)*'Tariffs Jul2019'!AJ100))</f>
        <v>0</v>
      </c>
      <c r="N106" s="85">
        <f>IF(($C$5*'Tariffs Jul2019'!AL100/'Tariffs Jul2019'!AJ100&gt;'Tariffs Jul2019'!M100),($C$5*'Tariffs Jul2019'!AL100/'Tariffs Jul2019'!AJ100-'Tariffs Jul2019'!M100)*'Tariffs Jul2019'!Y100/100*'Tariffs Jul2019'!AJ100,0)</f>
        <v>310.83654545454533</v>
      </c>
      <c r="O106" s="73">
        <f t="shared" si="2"/>
        <v>1602.9074545454544</v>
      </c>
      <c r="P106" s="498">
        <f t="shared" si="3"/>
        <v>1763.1982</v>
      </c>
    </row>
    <row r="107" spans="1:148" x14ac:dyDescent="0.15">
      <c r="A107" s="47" t="str">
        <f>'Tariffs Jul2019'!F101</f>
        <v>Covau</v>
      </c>
      <c r="B107" s="47" t="str">
        <f>'Tariffs Jul2019'!D101</f>
        <v>AusNet Services Central 1</v>
      </c>
      <c r="C107" s="287">
        <f>'Tariffs Jul2019'!E101</f>
        <v>43466</v>
      </c>
      <c r="D107" s="85">
        <f>365*'Tariffs Jul2019'!H101/100</f>
        <v>310.25</v>
      </c>
      <c r="E107" s="85">
        <f>IF($C$5*'Tariffs Jul2019'!AK101/'Tariffs Jul2019'!AI101&gt;='Tariffs Jul2019'!J101,( 'Tariffs Jul2019'!J101*'Tariffs Jul2019'!O101/100)* 'Tariffs Jul2019'!AI101,($C$5*'Tariffs Jul2019'!AK101/'Tariffs Jul2019'!AI101*'Tariffs Jul2019'!O101/100)* 'Tariffs Jul2019'!AI101)</f>
        <v>516.59999999999991</v>
      </c>
      <c r="F107" s="85">
        <f>IF($C$5*'Tariffs Jul2019'!AK101/'Tariffs Jul2019'!AI101&lt;'Tariffs Jul2019'!J101,0,IF($C$5*'Tariffs Jul2019'!AK101/'Tariffs Jul2019'!AI101&lt;='Tariffs Jul2019'!K101,($C$5*'Tariffs Jul2019'!AK101/'Tariffs Jul2019'!AI101-'Tariffs Jul2019'!J101)*('Tariffs Jul2019'!P101/100)*'Tariffs Jul2019'!AI101,('Tariffs Jul2019'!K101-'Tariffs Jul2019'!J101)*('Tariffs Jul2019'!P101/100)*'Tariffs Jul2019'!AI101))</f>
        <v>344.24999999999994</v>
      </c>
      <c r="G107" s="85">
        <f>IF($C$5*'Tariffs Jul2019'!AK101/'Tariffs Jul2019'!AI101&lt;'Tariffs Jul2019'!K101,0,IF($C$5*'Tariffs Jul2019'!AK101/'Tariffs Jul2019'!AI101&lt;='Tariffs Jul2019'!L101,($C$5*'Tariffs Jul2019'!AK101/'Tariffs Jul2019'!AI101-'Tariffs Jul2019'!K101)*('Tariffs Jul2019'!Q101/100)*'Tariffs Jul2019'!AI101,('Tariffs Jul2019'!L101-'Tariffs Jul2019'!K101)*('Tariffs Jul2019'!Q101/100)*'Tariffs Jul2019'!AI101))</f>
        <v>0</v>
      </c>
      <c r="H107" s="85">
        <f>IF($C$5*'Tariffs Jul2019'!AK101/'Tariffs Jul2019'!AI101&lt;'Tariffs Jul2019'!L101,0,IF($C$5*'Tariffs Jul2019'!AK101/'Tariffs Jul2019'!AI101&lt;='Tariffs Jul2019'!M101,($C$5*'Tariffs Jul2019'!AK101/'Tariffs Jul2019'!AI101-'Tariffs Jul2019'!L101)*('Tariffs Jul2019'!R101/100)*'Tariffs Jul2019'!AI101,('Tariffs Jul2019'!M101-'Tariffs Jul2019'!L101)*('Tariffs Jul2019'!R101/100)*'Tariffs Jul2019'!AI101))</f>
        <v>0</v>
      </c>
      <c r="I107" s="85">
        <f>IF(($C$5*'Tariffs Jul2019'!AK101/'Tariffs Jul2019'!AI101&gt;'Tariffs Jul2019'!M101),($C$5*'Tariffs Jul2019'!AK101/'Tariffs Jul2019'!AI101-'Tariffs Jul2019'!M101)*'Tariffs Jul2019'!S101/100*'Tariffs Jul2019'!AI101,0)</f>
        <v>0</v>
      </c>
      <c r="J107" s="85">
        <f>IF($C$5*'Tariffs Jul2019'!AL101/'Tariffs Jul2019'!AJ101&gt;='Tariffs Jul2019'!J101,('Tariffs Jul2019'!J101*'Tariffs Jul2019'!U101/100)* 'Tariffs Jul2019'!AJ101,($C$5*'Tariffs Jul2019'!AL101/'Tariffs Jul2019'!AJ101*'Tariffs Jul2019'!U101/100)* 'Tariffs Jul2019'!AJ101)</f>
        <v>432</v>
      </c>
      <c r="K107" s="85">
        <f>IF($C$5*'Tariffs Jul2019'!AL101/'Tariffs Jul2019'!AJ101&lt;'Tariffs Jul2019'!J101,0,IF($C$5*'Tariffs Jul2019'!AL101/'Tariffs Jul2019'!AJ101&lt;='Tariffs Jul2019'!K101,($C$5*'Tariffs Jul2019'!AL101/'Tariffs Jul2019'!AJ101-'Tariffs Jul2019'!J101)*('Tariffs Jul2019'!V101/100)*'Tariffs Jul2019'!AJ101,('Tariffs Jul2019'!K101-'Tariffs Jul2019'!J101)*('Tariffs Jul2019'!V101/100)*'Tariffs Jul2019'!AJ101))</f>
        <v>297.00000000000006</v>
      </c>
      <c r="L107" s="85">
        <f>IF($C$5*'Tariffs Jul2019'!AL101/'Tariffs Jul2019'!AJ101&lt;'Tariffs Jul2019'!K101,0,IF($C$5*'Tariffs Jul2019'!AL101/'Tariffs Jul2019'!AJ101&lt;='Tariffs Jul2019'!L101,($C$5*'Tariffs Jul2019'!AL101/'Tariffs Jul2019'!AJ101-'Tariffs Jul2019'!K101)*('Tariffs Jul2019'!W101/100)*'Tariffs Jul2019'!AJ101,('Tariffs Jul2019'!L101-'Tariffs Jul2019'!K101)*('Tariffs Jul2019'!W101/100)*'Tariffs Jul2019'!AJ101))</f>
        <v>0</v>
      </c>
      <c r="M107" s="85">
        <f>IF($C$5*'Tariffs Jul2019'!AL101/'Tariffs Jul2019'!AJ101&lt;'Tariffs Jul2019'!L101,0,IF($C$5*'Tariffs Jul2019'!AL101/'Tariffs Jul2019'!AJ101&lt;='Tariffs Jul2019'!M101,($C$5*'Tariffs Jul2019'!AL101/'Tariffs Jul2019'!AJ101-'Tariffs Jul2019'!L101)*('Tariffs Jul2019'!X101/100)*'Tariffs Jul2019'!AJ101,('Tariffs Jul2019'!M101-'Tariffs Jul2019'!L101)*('Tariffs Jul2019'!X101/100)*'Tariffs Jul2019'!AJ101))</f>
        <v>0</v>
      </c>
      <c r="N107" s="85">
        <f>IF(($C$5*'Tariffs Jul2019'!AL101/'Tariffs Jul2019'!AJ101&gt;'Tariffs Jul2019'!M101),($C$5*'Tariffs Jul2019'!AL101/'Tariffs Jul2019'!AJ101-'Tariffs Jul2019'!M101)*'Tariffs Jul2019'!Y101/100*'Tariffs Jul2019'!AJ101,0)</f>
        <v>0</v>
      </c>
      <c r="O107" s="73">
        <f t="shared" si="2"/>
        <v>1900.1</v>
      </c>
      <c r="P107" s="498">
        <f t="shared" si="3"/>
        <v>2090.11</v>
      </c>
    </row>
    <row r="108" spans="1:148" x14ac:dyDescent="0.15">
      <c r="A108" s="47" t="str">
        <f>'Tariffs Jul2019'!F102</f>
        <v>Dodo Power &amp; Gas</v>
      </c>
      <c r="B108" s="47" t="str">
        <f>'Tariffs Jul2019'!D102</f>
        <v>AusNet Services Central 1</v>
      </c>
      <c r="C108" s="287">
        <f>'Tariffs Jul2019'!E102</f>
        <v>43647</v>
      </c>
      <c r="D108" s="85">
        <f>365*'Tariffs Jul2019'!H102/100</f>
        <v>264.95350000000002</v>
      </c>
      <c r="E108" s="85">
        <f>IF($C$5*'Tariffs Jul2019'!AK102/'Tariffs Jul2019'!AI102&gt;='Tariffs Jul2019'!J102,( 'Tariffs Jul2019'!J102*'Tariffs Jul2019'!O102/100)* 'Tariffs Jul2019'!AI102,($C$5*'Tariffs Jul2019'!AK102/'Tariffs Jul2019'!AI102*'Tariffs Jul2019'!O102/100)* 'Tariffs Jul2019'!AI102)</f>
        <v>170.1</v>
      </c>
      <c r="F108" s="85">
        <f>IF($C$5*'Tariffs Jul2019'!AK102/'Tariffs Jul2019'!AI102&lt;'Tariffs Jul2019'!J102,0,IF($C$5*'Tariffs Jul2019'!AK102/'Tariffs Jul2019'!AI102&lt;='Tariffs Jul2019'!K102,($C$5*'Tariffs Jul2019'!AK102/'Tariffs Jul2019'!AI102-'Tariffs Jul2019'!J102)*('Tariffs Jul2019'!P102/100)*'Tariffs Jul2019'!AI102,('Tariffs Jul2019'!K102-'Tariffs Jul2019'!J102)*('Tariffs Jul2019'!P102/100)*'Tariffs Jul2019'!AI102))</f>
        <v>0</v>
      </c>
      <c r="G108" s="85">
        <f>IF($C$5*'Tariffs Jul2019'!AK102/'Tariffs Jul2019'!AI102&lt;'Tariffs Jul2019'!K102,0,IF($C$5*'Tariffs Jul2019'!AK102/'Tariffs Jul2019'!AI102&lt;='Tariffs Jul2019'!L102,($C$5*'Tariffs Jul2019'!AK102/'Tariffs Jul2019'!AI102-'Tariffs Jul2019'!K102)*('Tariffs Jul2019'!Q102/100)*'Tariffs Jul2019'!AI102,('Tariffs Jul2019'!L102-'Tariffs Jul2019'!K102)*('Tariffs Jul2019'!Q102/100)*'Tariffs Jul2019'!AI102))</f>
        <v>0</v>
      </c>
      <c r="H108" s="85">
        <f>IF($C$5*'Tariffs Jul2019'!AK102/'Tariffs Jul2019'!AI102&lt;'Tariffs Jul2019'!L102,0,IF($C$5*'Tariffs Jul2019'!AK102/'Tariffs Jul2019'!AI102&lt;='Tariffs Jul2019'!M102,($C$5*'Tariffs Jul2019'!AK102/'Tariffs Jul2019'!AI102-'Tariffs Jul2019'!L102)*('Tariffs Jul2019'!R102/100)*'Tariffs Jul2019'!AI102,('Tariffs Jul2019'!M102-'Tariffs Jul2019'!L102)*('Tariffs Jul2019'!R102/100)*'Tariffs Jul2019'!AI102))</f>
        <v>0</v>
      </c>
      <c r="I108" s="85">
        <f>IF(($C$5*'Tariffs Jul2019'!AK102/'Tariffs Jul2019'!AI102&gt;'Tariffs Jul2019'!M102),($C$5*'Tariffs Jul2019'!AK102/'Tariffs Jul2019'!AI102-'Tariffs Jul2019'!M102)*'Tariffs Jul2019'!S102/100*'Tariffs Jul2019'!AI102,0)</f>
        <v>338.05169999999993</v>
      </c>
      <c r="J108" s="85">
        <f>IF($C$5*'Tariffs Jul2019'!AL102/'Tariffs Jul2019'!AJ102&gt;='Tariffs Jul2019'!J102,('Tariffs Jul2019'!J102*'Tariffs Jul2019'!U102/100)* 'Tariffs Jul2019'!AJ102,($C$5*'Tariffs Jul2019'!AL102/'Tariffs Jul2019'!AJ102*'Tariffs Jul2019'!U102/100)* 'Tariffs Jul2019'!AJ102)</f>
        <v>274.90909090909088</v>
      </c>
      <c r="K108" s="85">
        <f>IF($C$5*'Tariffs Jul2019'!AL102/'Tariffs Jul2019'!AJ102&lt;'Tariffs Jul2019'!J102,0,IF($C$5*'Tariffs Jul2019'!AL102/'Tariffs Jul2019'!AJ102&lt;='Tariffs Jul2019'!K102,($C$5*'Tariffs Jul2019'!AL102/'Tariffs Jul2019'!AJ102-'Tariffs Jul2019'!J102)*('Tariffs Jul2019'!V102/100)*'Tariffs Jul2019'!AJ102,('Tariffs Jul2019'!K102-'Tariffs Jul2019'!J102)*('Tariffs Jul2019'!V102/100)*'Tariffs Jul2019'!AJ102))</f>
        <v>0</v>
      </c>
      <c r="L108" s="85">
        <f>IF($C$5*'Tariffs Jul2019'!AL102/'Tariffs Jul2019'!AJ102&lt;'Tariffs Jul2019'!K102,0,IF($C$5*'Tariffs Jul2019'!AL102/'Tariffs Jul2019'!AJ102&lt;='Tariffs Jul2019'!L102,($C$5*'Tariffs Jul2019'!AL102/'Tariffs Jul2019'!AJ102-'Tariffs Jul2019'!K102)*('Tariffs Jul2019'!W102/100)*'Tariffs Jul2019'!AJ102,('Tariffs Jul2019'!L102-'Tariffs Jul2019'!K102)*('Tariffs Jul2019'!W102/100)*'Tariffs Jul2019'!AJ102))</f>
        <v>0</v>
      </c>
      <c r="M108" s="85">
        <f>IF($C$5*'Tariffs Jul2019'!AL102/'Tariffs Jul2019'!AJ102&lt;'Tariffs Jul2019'!L102,0,IF($C$5*'Tariffs Jul2019'!AL102/'Tariffs Jul2019'!AJ102&lt;='Tariffs Jul2019'!M102,($C$5*'Tariffs Jul2019'!AL102/'Tariffs Jul2019'!AJ102-'Tariffs Jul2019'!L102)*('Tariffs Jul2019'!X102/100)*'Tariffs Jul2019'!AJ102,('Tariffs Jul2019'!M102-'Tariffs Jul2019'!L102)*('Tariffs Jul2019'!X102/100)*'Tariffs Jul2019'!AJ102))</f>
        <v>0</v>
      </c>
      <c r="N108" s="85">
        <f>IF(($C$5*'Tariffs Jul2019'!AL102/'Tariffs Jul2019'!AJ102&gt;'Tariffs Jul2019'!M102),($C$5*'Tariffs Jul2019'!AL102/'Tariffs Jul2019'!AJ102-'Tariffs Jul2019'!M102)*'Tariffs Jul2019'!Y102/100*'Tariffs Jul2019'!AJ102,0)</f>
        <v>515.76267272727262</v>
      </c>
      <c r="O108" s="73">
        <f t="shared" si="2"/>
        <v>1563.7769636363637</v>
      </c>
      <c r="P108" s="498">
        <f t="shared" si="3"/>
        <v>1720.1546600000001</v>
      </c>
    </row>
    <row r="109" spans="1:148" x14ac:dyDescent="0.15">
      <c r="A109" s="47" t="str">
        <f>'Tariffs Jul2019'!F103</f>
        <v>EnergyAustralia</v>
      </c>
      <c r="B109" s="47" t="str">
        <f>'Tariffs Jul2019'!D103</f>
        <v>AusNet Services Central 1</v>
      </c>
      <c r="C109" s="287">
        <f>'Tariffs Jul2019'!E103</f>
        <v>43647</v>
      </c>
      <c r="D109" s="85">
        <f>365*'Tariffs Jul2019'!H103/100</f>
        <v>355.875</v>
      </c>
      <c r="E109" s="85">
        <f>IF($C$5*'Tariffs Jul2019'!AK103/'Tariffs Jul2019'!AI103&gt;='Tariffs Jul2019'!J103,( 'Tariffs Jul2019'!J103*'Tariffs Jul2019'!O103/100)* 'Tariffs Jul2019'!AI103,($C$5*'Tariffs Jul2019'!AK103/'Tariffs Jul2019'!AI103*'Tariffs Jul2019'!O103/100)* 'Tariffs Jul2019'!AI103)</f>
        <v>591.7589999999999</v>
      </c>
      <c r="F109" s="85">
        <f>IF($C$5*'Tariffs Jul2019'!AK103/'Tariffs Jul2019'!AI103&lt;'Tariffs Jul2019'!J103,0,IF($C$5*'Tariffs Jul2019'!AK103/'Tariffs Jul2019'!AI103&lt;='Tariffs Jul2019'!K103,($C$5*'Tariffs Jul2019'!AK103/'Tariffs Jul2019'!AI103-'Tariffs Jul2019'!J103)*('Tariffs Jul2019'!S103/100)*'Tariffs Jul2019'!AI103,('Tariffs Jul2019'!K103-'Tariffs Jul2019'!J103)*('Tariffs Jul2019'!S103/100)*'Tariffs Jul2019'!AI103))</f>
        <v>0</v>
      </c>
      <c r="G109" s="85">
        <f>IF($C$5*'Tariffs Jul2019'!AK103/'Tariffs Jul2019'!AI103&lt;'Tariffs Jul2019'!K103,0,IF($C$5*'Tariffs Jul2019'!AK103/'Tariffs Jul2019'!AI103&lt;='Tariffs Jul2019'!L103,($C$5*'Tariffs Jul2019'!AK103/'Tariffs Jul2019'!AI103-'Tariffs Jul2019'!K103)*('Tariffs Jul2019'!Q103/100)*'Tariffs Jul2019'!AI103,('Tariffs Jul2019'!L103-'Tariffs Jul2019'!K103)*('Tariffs Jul2019'!Q103/100)*'Tariffs Jul2019'!AI103))</f>
        <v>0</v>
      </c>
      <c r="H109" s="85">
        <f>IF($C$5*'Tariffs Jul2019'!AK103/'Tariffs Jul2019'!AI103&lt;'Tariffs Jul2019'!L103,0,IF($C$5*'Tariffs Jul2019'!AK103/'Tariffs Jul2019'!AI103&lt;='Tariffs Jul2019'!M103,($C$5*'Tariffs Jul2019'!AK103/'Tariffs Jul2019'!AI103-'Tariffs Jul2019'!L103)*('Tariffs Jul2019'!R103/100)*'Tariffs Jul2019'!AI103,('Tariffs Jul2019'!M103-'Tariffs Jul2019'!L103)*('Tariffs Jul2019'!R103/100)*'Tariffs Jul2019'!AI103))</f>
        <v>0</v>
      </c>
      <c r="I109" s="85">
        <f>IF(($C$5*'Tariffs Jul2019'!AK103/'Tariffs Jul2019'!AI103&gt;'Tariffs Jul2019'!M103),($C$5*'Tariffs Jul2019'!AK103/'Tariffs Jul2019'!AI103-'Tariffs Jul2019'!M103)*'Tariffs Jul2019'!#REF!/100*'Tariffs Jul2019'!AI103,0)</f>
        <v>0</v>
      </c>
      <c r="J109" s="85">
        <f>IF($C$5*'Tariffs Jul2019'!AL103/'Tariffs Jul2019'!AJ103&gt;='Tariffs Jul2019'!J103,('Tariffs Jul2019'!J103*'Tariffs Jul2019'!U103/100)* 'Tariffs Jul2019'!AJ103,($C$5*'Tariffs Jul2019'!AL103/'Tariffs Jul2019'!AJ103*'Tariffs Jul2019'!U103/100)* 'Tariffs Jul2019'!AJ103)</f>
        <v>870.45839999999964</v>
      </c>
      <c r="K109" s="85">
        <f>IF($C$5*'Tariffs Jul2019'!AL103/'Tariffs Jul2019'!AJ103&lt;'Tariffs Jul2019'!J103,0,IF($C$5*'Tariffs Jul2019'!AL103/'Tariffs Jul2019'!AJ103&lt;='Tariffs Jul2019'!K103,($C$5*'Tariffs Jul2019'!AL103/'Tariffs Jul2019'!AJ103-'Tariffs Jul2019'!J103)*('Tariffs Jul2019'!V103/100)*'Tariffs Jul2019'!AJ103,('Tariffs Jul2019'!K103-'Tariffs Jul2019'!J103)*('Tariffs Jul2019'!V103/100)*'Tariffs Jul2019'!AJ103))</f>
        <v>0</v>
      </c>
      <c r="L109" s="85">
        <f>IF($C$5*'Tariffs Jul2019'!AL103/'Tariffs Jul2019'!AJ103&lt;'Tariffs Jul2019'!K103,0,IF($C$5*'Tariffs Jul2019'!AL103/'Tariffs Jul2019'!AJ103&lt;='Tariffs Jul2019'!L103,($C$5*'Tariffs Jul2019'!AL103/'Tariffs Jul2019'!AJ103-'Tariffs Jul2019'!K103)*('Tariffs Jul2019'!W103/100)*'Tariffs Jul2019'!AJ103,('Tariffs Jul2019'!L103-'Tariffs Jul2019'!K103)*('Tariffs Jul2019'!W103/100)*'Tariffs Jul2019'!AJ103))</f>
        <v>0</v>
      </c>
      <c r="M109" s="85">
        <f>IF($C$5*'Tariffs Jul2019'!AL103/'Tariffs Jul2019'!AJ103&lt;'Tariffs Jul2019'!L103,0,IF($C$5*'Tariffs Jul2019'!AL103/'Tariffs Jul2019'!AJ103&lt;='Tariffs Jul2019'!M103,($C$5*'Tariffs Jul2019'!AL103/'Tariffs Jul2019'!AJ103-'Tariffs Jul2019'!L103)*('Tariffs Jul2019'!X103/100)*'Tariffs Jul2019'!AJ103,('Tariffs Jul2019'!M103-'Tariffs Jul2019'!L103)*('Tariffs Jul2019'!X103/100)*'Tariffs Jul2019'!AJ103))</f>
        <v>0</v>
      </c>
      <c r="N109" s="85">
        <f>IF(($C$5*'Tariffs Jul2019'!AL103/'Tariffs Jul2019'!AJ103&gt;'Tariffs Jul2019'!M103),($C$5*'Tariffs Jul2019'!AL103/'Tariffs Jul2019'!AJ103-'Tariffs Jul2019'!M103)*'Tariffs Jul2019'!Y103/100*'Tariffs Jul2019'!AJ103,0)</f>
        <v>0</v>
      </c>
      <c r="O109" s="73">
        <f t="shared" si="2"/>
        <v>1818.0923999999995</v>
      </c>
      <c r="P109" s="498">
        <f t="shared" si="3"/>
        <v>1999.9016399999996</v>
      </c>
    </row>
    <row r="110" spans="1:148" x14ac:dyDescent="0.15">
      <c r="A110" s="47" t="str">
        <f>'Tariffs Jul2019'!F104</f>
        <v>Lumo Energy</v>
      </c>
      <c r="B110" s="47" t="str">
        <f>'Tariffs Jul2019'!D104</f>
        <v>AusNet Services Central 1</v>
      </c>
      <c r="C110" s="287">
        <f>'Tariffs Jul2019'!E104</f>
        <v>43497</v>
      </c>
      <c r="D110" s="85">
        <f>365*'Tariffs Jul2019'!H104/100</f>
        <v>291.27</v>
      </c>
      <c r="E110" s="85">
        <f>IF($C$5*'Tariffs Jul2019'!AK104/'Tariffs Jul2019'!AI104&gt;='Tariffs Jul2019'!J104,( 'Tariffs Jul2019'!J104*'Tariffs Jul2019'!O104/100)* 'Tariffs Jul2019'!AI104,($C$5*'Tariffs Jul2019'!AK104/'Tariffs Jul2019'!AI104*'Tariffs Jul2019'!O104/100)* 'Tariffs Jul2019'!AI104)</f>
        <v>327.27272727272725</v>
      </c>
      <c r="F110" s="85">
        <f>IF($C$5*'Tariffs Jul2019'!AK104/'Tariffs Jul2019'!AI104&lt;'Tariffs Jul2019'!J104,0,IF($C$5*'Tariffs Jul2019'!AK104/'Tariffs Jul2019'!AI104&lt;='Tariffs Jul2019'!K104,($C$5*'Tariffs Jul2019'!AK104/'Tariffs Jul2019'!AI104-'Tariffs Jul2019'!J104)*('Tariffs Jul2019'!P104/100)*'Tariffs Jul2019'!AI104,('Tariffs Jul2019'!K104-'Tariffs Jul2019'!J104)*('Tariffs Jul2019'!P104/100)*'Tariffs Jul2019'!AI104))</f>
        <v>208.58768181818175</v>
      </c>
      <c r="G110" s="85">
        <f>IF($C$5*'Tariffs Jul2019'!AK104/'Tariffs Jul2019'!AI104&lt;'Tariffs Jul2019'!K104,0,IF($C$5*'Tariffs Jul2019'!AK104/'Tariffs Jul2019'!AI104&lt;='Tariffs Jul2019'!L104,($C$5*'Tariffs Jul2019'!AK104/'Tariffs Jul2019'!AI104-'Tariffs Jul2019'!K104)*('Tariffs Jul2019'!Q104/100)*'Tariffs Jul2019'!AI104,('Tariffs Jul2019'!L104-'Tariffs Jul2019'!K104)*('Tariffs Jul2019'!Q104/100)*'Tariffs Jul2019'!AI104))</f>
        <v>0</v>
      </c>
      <c r="H110" s="85">
        <f>IF($C$5*'Tariffs Jul2019'!AK104/'Tariffs Jul2019'!AI104&lt;'Tariffs Jul2019'!L104,0,IF($C$5*'Tariffs Jul2019'!AK104/'Tariffs Jul2019'!AI104&lt;='Tariffs Jul2019'!M104,($C$5*'Tariffs Jul2019'!AK104/'Tariffs Jul2019'!AI104-'Tariffs Jul2019'!L104)*('Tariffs Jul2019'!R104/100)*'Tariffs Jul2019'!AI104,('Tariffs Jul2019'!M104-'Tariffs Jul2019'!L104)*('Tariffs Jul2019'!R104/100)*'Tariffs Jul2019'!AI104))</f>
        <v>0</v>
      </c>
      <c r="I110" s="85">
        <f>IF(($C$5*'Tariffs Jul2019'!AK104/'Tariffs Jul2019'!AI104&gt;'Tariffs Jul2019'!M104),($C$5*'Tariffs Jul2019'!AK104/'Tariffs Jul2019'!AI104-'Tariffs Jul2019'!M104)*'Tariffs Jul2019'!S104/100*'Tariffs Jul2019'!AI104,0)</f>
        <v>0</v>
      </c>
      <c r="J110" s="85">
        <f>IF($C$5*'Tariffs Jul2019'!AL104/'Tariffs Jul2019'!AJ104&gt;='Tariffs Jul2019'!J104,('Tariffs Jul2019'!J104*'Tariffs Jul2019'!U104/100)* 'Tariffs Jul2019'!AJ104,($C$5*'Tariffs Jul2019'!AL104/'Tariffs Jul2019'!AJ104*'Tariffs Jul2019'!U104/100)* 'Tariffs Jul2019'!AJ104)</f>
        <v>449.45454545454544</v>
      </c>
      <c r="K110" s="85">
        <f>IF($C$5*'Tariffs Jul2019'!AL104/'Tariffs Jul2019'!AJ104&lt;'Tariffs Jul2019'!J104,0,IF($C$5*'Tariffs Jul2019'!AL104/'Tariffs Jul2019'!AJ104&lt;='Tariffs Jul2019'!K104,($C$5*'Tariffs Jul2019'!AL104/'Tariffs Jul2019'!AJ104-'Tariffs Jul2019'!J104)*('Tariffs Jul2019'!V104/100)*'Tariffs Jul2019'!AJ104,('Tariffs Jul2019'!K104-'Tariffs Jul2019'!J104)*('Tariffs Jul2019'!V104/100)*'Tariffs Jul2019'!AJ104))</f>
        <v>325.56038181818167</v>
      </c>
      <c r="L110" s="85">
        <f>IF($C$5*'Tariffs Jul2019'!AL104/'Tariffs Jul2019'!AJ104&lt;'Tariffs Jul2019'!K104,0,IF($C$5*'Tariffs Jul2019'!AL104/'Tariffs Jul2019'!AJ104&lt;='Tariffs Jul2019'!L104,($C$5*'Tariffs Jul2019'!AL104/'Tariffs Jul2019'!AJ104-'Tariffs Jul2019'!K104)*('Tariffs Jul2019'!W104/100)*'Tariffs Jul2019'!AJ104,('Tariffs Jul2019'!L104-'Tariffs Jul2019'!K104)*('Tariffs Jul2019'!W104/100)*'Tariffs Jul2019'!AJ104))</f>
        <v>0</v>
      </c>
      <c r="M110" s="85">
        <f>IF($C$5*'Tariffs Jul2019'!AL104/'Tariffs Jul2019'!AJ104&lt;'Tariffs Jul2019'!L104,0,IF($C$5*'Tariffs Jul2019'!AL104/'Tariffs Jul2019'!AJ104&lt;='Tariffs Jul2019'!M104,($C$5*'Tariffs Jul2019'!AL104/'Tariffs Jul2019'!AJ104-'Tariffs Jul2019'!L104)*('Tariffs Jul2019'!X104/100)*'Tariffs Jul2019'!AJ104,('Tariffs Jul2019'!M104-'Tariffs Jul2019'!L104)*('Tariffs Jul2019'!X104/100)*'Tariffs Jul2019'!AJ104))</f>
        <v>0</v>
      </c>
      <c r="N110" s="85">
        <f>IF(($C$5*'Tariffs Jul2019'!AL104/'Tariffs Jul2019'!AJ104&gt;'Tariffs Jul2019'!M104),($C$5*'Tariffs Jul2019'!AL104/'Tariffs Jul2019'!AJ104-'Tariffs Jul2019'!M104)*'Tariffs Jul2019'!Y104/100*'Tariffs Jul2019'!AJ104,0)</f>
        <v>0</v>
      </c>
      <c r="O110" s="73">
        <f t="shared" si="2"/>
        <v>1602.145336363636</v>
      </c>
      <c r="P110" s="498">
        <f t="shared" si="3"/>
        <v>1762.3598699999998</v>
      </c>
    </row>
    <row r="111" spans="1:148" x14ac:dyDescent="0.15">
      <c r="A111" s="47" t="str">
        <f>'Tariffs Jul2019'!F105</f>
        <v>Momentum Energy</v>
      </c>
      <c r="B111" s="47" t="str">
        <f>'Tariffs Jul2019'!D105</f>
        <v>AusNet Services Central 1</v>
      </c>
      <c r="C111" s="287">
        <f>'Tariffs Jul2019'!E105</f>
        <v>43647</v>
      </c>
      <c r="D111" s="85">
        <f>365*'Tariffs Jul2019'!H105/100</f>
        <v>358.46649999999994</v>
      </c>
      <c r="E111" s="85">
        <f>IF($C$5*'Tariffs Jul2019'!AK105/'Tariffs Jul2019'!AI105&gt;='Tariffs Jul2019'!J105,( 'Tariffs Jul2019'!J105*'Tariffs Jul2019'!O105/100)* 'Tariffs Jul2019'!AI105,($C$5*'Tariffs Jul2019'!AK105/'Tariffs Jul2019'!AI105*'Tariffs Jul2019'!O105/100)* 'Tariffs Jul2019'!AI105)</f>
        <v>340.8</v>
      </c>
      <c r="F111" s="85">
        <f>IF($C$5*'Tariffs Jul2019'!AK105/'Tariffs Jul2019'!AI105&lt;'Tariffs Jul2019'!J105,0,IF($C$5*'Tariffs Jul2019'!AK105/'Tariffs Jul2019'!AI105&lt;='Tariffs Jul2019'!K105,($C$5*'Tariffs Jul2019'!AK105/'Tariffs Jul2019'!AI105-'Tariffs Jul2019'!J105)*('Tariffs Jul2019'!P105/100)*'Tariffs Jul2019'!AI105,('Tariffs Jul2019'!K105-'Tariffs Jul2019'!J105)*('Tariffs Jul2019'!P105/100)*'Tariffs Jul2019'!AI105))</f>
        <v>223.14791999999994</v>
      </c>
      <c r="G111" s="85">
        <f>IF($C$5*'Tariffs Jul2019'!AK105/'Tariffs Jul2019'!AI105&lt;'Tariffs Jul2019'!K105,0,IF($C$5*'Tariffs Jul2019'!AK105/'Tariffs Jul2019'!AI105&lt;='Tariffs Jul2019'!L105,($C$5*'Tariffs Jul2019'!AK105/'Tariffs Jul2019'!AI105-'Tariffs Jul2019'!K105)*('Tariffs Jul2019'!Q105/100)*'Tariffs Jul2019'!AI105,('Tariffs Jul2019'!L105-'Tariffs Jul2019'!K105)*('Tariffs Jul2019'!Q105/100)*'Tariffs Jul2019'!AI105))</f>
        <v>0</v>
      </c>
      <c r="H111" s="85">
        <f>IF($C$5*'Tariffs Jul2019'!AK105/'Tariffs Jul2019'!AI105&lt;'Tariffs Jul2019'!L105,0,IF($C$5*'Tariffs Jul2019'!AK105/'Tariffs Jul2019'!AI105&lt;='Tariffs Jul2019'!M105,($C$5*'Tariffs Jul2019'!AK105/'Tariffs Jul2019'!AI105-'Tariffs Jul2019'!L105)*('Tariffs Jul2019'!R105/100)*'Tariffs Jul2019'!AI105,('Tariffs Jul2019'!M105-'Tariffs Jul2019'!L105)*('Tariffs Jul2019'!R105/100)*'Tariffs Jul2019'!AI105))</f>
        <v>0</v>
      </c>
      <c r="I111" s="85">
        <f>IF(($C$5*'Tariffs Jul2019'!AK105/'Tariffs Jul2019'!AI105&gt;'Tariffs Jul2019'!M105),($C$5*'Tariffs Jul2019'!AK105/'Tariffs Jul2019'!AI105-'Tariffs Jul2019'!M105)*'Tariffs Jul2019'!S105/100*'Tariffs Jul2019'!AI105,0)</f>
        <v>0</v>
      </c>
      <c r="J111" s="85">
        <f>IF($C$5*'Tariffs Jul2019'!AL105/'Tariffs Jul2019'!AJ105&gt;='Tariffs Jul2019'!J105,('Tariffs Jul2019'!J105*'Tariffs Jul2019'!U105/100)* 'Tariffs Jul2019'!AJ105,($C$5*'Tariffs Jul2019'!AL105/'Tariffs Jul2019'!AJ105*'Tariffs Jul2019'!U105/100)* 'Tariffs Jul2019'!AJ105)</f>
        <v>516</v>
      </c>
      <c r="K111" s="85">
        <f>IF($C$5*'Tariffs Jul2019'!AL105/'Tariffs Jul2019'!AJ105&lt;'Tariffs Jul2019'!J105,0,IF($C$5*'Tariffs Jul2019'!AL105/'Tariffs Jul2019'!AJ105&lt;='Tariffs Jul2019'!K105,($C$5*'Tariffs Jul2019'!AL105/'Tariffs Jul2019'!AJ105-'Tariffs Jul2019'!J105)*('Tariffs Jul2019'!V105/100)*'Tariffs Jul2019'!AJ105,('Tariffs Jul2019'!K105-'Tariffs Jul2019'!J105)*('Tariffs Jul2019'!V105/100)*'Tariffs Jul2019'!AJ105))</f>
        <v>377.91179999999991</v>
      </c>
      <c r="L111" s="85">
        <f>IF($C$5*'Tariffs Jul2019'!AL105/'Tariffs Jul2019'!AJ105&lt;'Tariffs Jul2019'!K105,0,IF($C$5*'Tariffs Jul2019'!AL105/'Tariffs Jul2019'!AJ105&lt;='Tariffs Jul2019'!L105,($C$5*'Tariffs Jul2019'!AL105/'Tariffs Jul2019'!AJ105-'Tariffs Jul2019'!K105)*('Tariffs Jul2019'!W105/100)*'Tariffs Jul2019'!AJ105,('Tariffs Jul2019'!L105-'Tariffs Jul2019'!K105)*('Tariffs Jul2019'!W105/100)*'Tariffs Jul2019'!AJ105))</f>
        <v>0</v>
      </c>
      <c r="M111" s="85">
        <f>IF($C$5*'Tariffs Jul2019'!AL105/'Tariffs Jul2019'!AJ105&lt;'Tariffs Jul2019'!L105,0,IF($C$5*'Tariffs Jul2019'!AL105/'Tariffs Jul2019'!AJ105&lt;='Tariffs Jul2019'!M105,($C$5*'Tariffs Jul2019'!AL105/'Tariffs Jul2019'!AJ105-'Tariffs Jul2019'!L105)*('Tariffs Jul2019'!X105/100)*'Tariffs Jul2019'!AJ105,('Tariffs Jul2019'!M105-'Tariffs Jul2019'!L105)*('Tariffs Jul2019'!X105/100)*'Tariffs Jul2019'!AJ105))</f>
        <v>0</v>
      </c>
      <c r="N111" s="85">
        <f>IF(($C$5*'Tariffs Jul2019'!AL105/'Tariffs Jul2019'!AJ105&gt;'Tariffs Jul2019'!M105),($C$5*'Tariffs Jul2019'!AL105/'Tariffs Jul2019'!AJ105-'Tariffs Jul2019'!M105)*'Tariffs Jul2019'!Y105/100*'Tariffs Jul2019'!AJ105,0)</f>
        <v>0</v>
      </c>
      <c r="O111" s="73">
        <f t="shared" si="2"/>
        <v>1816.3262199999997</v>
      </c>
      <c r="P111" s="498">
        <f t="shared" si="3"/>
        <v>1997.9588419999998</v>
      </c>
    </row>
    <row r="112" spans="1:148" x14ac:dyDescent="0.15">
      <c r="A112" s="47" t="str">
        <f>'Tariffs Jul2019'!F106</f>
        <v>Origin Energy</v>
      </c>
      <c r="B112" s="47" t="str">
        <f>'Tariffs Jul2019'!D106</f>
        <v>AusNet Services Central 1</v>
      </c>
      <c r="C112" s="287">
        <f>'Tariffs Jul2019'!E106</f>
        <v>43647</v>
      </c>
      <c r="D112" s="85">
        <f>365*'Tariffs Jul2019'!H106/100</f>
        <v>284.7</v>
      </c>
      <c r="E112" s="85">
        <f>IF($C$5*'Tariffs Jul2019'!AK106/'Tariffs Jul2019'!AI106&gt;='Tariffs Jul2019'!J106,( 'Tariffs Jul2019'!J106*'Tariffs Jul2019'!O106/100)* 'Tariffs Jul2019'!AI106,($C$5*'Tariffs Jul2019'!AK106/'Tariffs Jul2019'!AI106*'Tariffs Jul2019'!O106/100)* 'Tariffs Jul2019'!AI106)</f>
        <v>168</v>
      </c>
      <c r="F112" s="85">
        <f>IF($C$5*'Tariffs Jul2019'!AK106/'Tariffs Jul2019'!AI106&lt;'Tariffs Jul2019'!J106,0,IF($C$5*'Tariffs Jul2019'!AK106/'Tariffs Jul2019'!AI106&lt;='Tariffs Jul2019'!K106,($C$5*'Tariffs Jul2019'!AK106/'Tariffs Jul2019'!AI106-'Tariffs Jul2019'!J106)*('Tariffs Jul2019'!P106/100)*'Tariffs Jul2019'!AI106,('Tariffs Jul2019'!K106-'Tariffs Jul2019'!J106)*('Tariffs Jul2019'!P106/100)*'Tariffs Jul2019'!AI106))</f>
        <v>0</v>
      </c>
      <c r="G112" s="85">
        <f>IF($C$5*'Tariffs Jul2019'!AK106/'Tariffs Jul2019'!AI106&lt;'Tariffs Jul2019'!K106,0,IF($C$5*'Tariffs Jul2019'!AK106/'Tariffs Jul2019'!AI106&lt;='Tariffs Jul2019'!L106,($C$5*'Tariffs Jul2019'!AK106/'Tariffs Jul2019'!AI106-'Tariffs Jul2019'!K106)*('Tariffs Jul2019'!Q106/100)*'Tariffs Jul2019'!AI106,('Tariffs Jul2019'!L106-'Tariffs Jul2019'!K106)*('Tariffs Jul2019'!Q106/100)*'Tariffs Jul2019'!AI106))</f>
        <v>0</v>
      </c>
      <c r="H112" s="85">
        <f>IF($C$5*'Tariffs Jul2019'!AK106/'Tariffs Jul2019'!AI106&lt;'Tariffs Jul2019'!L106,0,IF($C$5*'Tariffs Jul2019'!AK106/'Tariffs Jul2019'!AI106&lt;='Tariffs Jul2019'!M106,($C$5*'Tariffs Jul2019'!AK106/'Tariffs Jul2019'!AI106-'Tariffs Jul2019'!L106)*('Tariffs Jul2019'!R106/100)*'Tariffs Jul2019'!AI106,('Tariffs Jul2019'!M106-'Tariffs Jul2019'!L106)*('Tariffs Jul2019'!R106/100)*'Tariffs Jul2019'!AI106))</f>
        <v>0</v>
      </c>
      <c r="I112" s="85">
        <f>IF(($C$5*'Tariffs Jul2019'!AK106/'Tariffs Jul2019'!AI106&gt;'Tariffs Jul2019'!M106),($C$5*'Tariffs Jul2019'!AK106/'Tariffs Jul2019'!AI106-'Tariffs Jul2019'!M106)*'Tariffs Jul2019'!S106/100*'Tariffs Jul2019'!AI106,0)</f>
        <v>329.9538</v>
      </c>
      <c r="J112" s="85">
        <f>IF($C$5*'Tariffs Jul2019'!AL106/'Tariffs Jul2019'!AJ106&gt;='Tariffs Jul2019'!J106,('Tariffs Jul2019'!J106*'Tariffs Jul2019'!U106/100)* 'Tariffs Jul2019'!AJ106,($C$5*'Tariffs Jul2019'!AL106/'Tariffs Jul2019'!AJ106*'Tariffs Jul2019'!U106/100)* 'Tariffs Jul2019'!AJ106)</f>
        <v>240</v>
      </c>
      <c r="K112" s="85">
        <f>IF($C$5*'Tariffs Jul2019'!AL106/'Tariffs Jul2019'!AJ106&lt;'Tariffs Jul2019'!J106,0,IF($C$5*'Tariffs Jul2019'!AL106/'Tariffs Jul2019'!AJ106&lt;='Tariffs Jul2019'!K106,($C$5*'Tariffs Jul2019'!AL106/'Tariffs Jul2019'!AJ106-'Tariffs Jul2019'!J106)*('Tariffs Jul2019'!V106/100)*'Tariffs Jul2019'!AJ106,('Tariffs Jul2019'!K106-'Tariffs Jul2019'!J106)*('Tariffs Jul2019'!V106/100)*'Tariffs Jul2019'!AJ106))</f>
        <v>0</v>
      </c>
      <c r="L112" s="85">
        <f>IF($C$5*'Tariffs Jul2019'!AL106/'Tariffs Jul2019'!AJ106&lt;'Tariffs Jul2019'!K106,0,IF($C$5*'Tariffs Jul2019'!AL106/'Tariffs Jul2019'!AJ106&lt;='Tariffs Jul2019'!L106,($C$5*'Tariffs Jul2019'!AL106/'Tariffs Jul2019'!AJ106-'Tariffs Jul2019'!K106)*('Tariffs Jul2019'!W106/100)*'Tariffs Jul2019'!AJ106,('Tariffs Jul2019'!L106-'Tariffs Jul2019'!K106)*('Tariffs Jul2019'!W106/100)*'Tariffs Jul2019'!AJ106))</f>
        <v>0</v>
      </c>
      <c r="M112" s="85">
        <f>IF($C$5*'Tariffs Jul2019'!AL106/'Tariffs Jul2019'!AJ106&lt;'Tariffs Jul2019'!L106,0,IF($C$5*'Tariffs Jul2019'!AL106/'Tariffs Jul2019'!AJ106&lt;='Tariffs Jul2019'!M106,($C$5*'Tariffs Jul2019'!AL106/'Tariffs Jul2019'!AJ106-'Tariffs Jul2019'!L106)*('Tariffs Jul2019'!X106/100)*'Tariffs Jul2019'!AJ106,('Tariffs Jul2019'!M106-'Tariffs Jul2019'!L106)*('Tariffs Jul2019'!X106/100)*'Tariffs Jul2019'!AJ106))</f>
        <v>0</v>
      </c>
      <c r="N112" s="85">
        <f>IF(($C$5*'Tariffs Jul2019'!AL106/'Tariffs Jul2019'!AJ106&gt;'Tariffs Jul2019'!M106),($C$5*'Tariffs Jul2019'!AL106/'Tariffs Jul2019'!AJ106-'Tariffs Jul2019'!M106)*'Tariffs Jul2019'!Y106/100*'Tariffs Jul2019'!AJ106,0)</f>
        <v>479.93279999999999</v>
      </c>
      <c r="O112" s="73">
        <f t="shared" si="2"/>
        <v>1502.5866000000001</v>
      </c>
      <c r="P112" s="498">
        <f t="shared" si="3"/>
        <v>1652.8452600000003</v>
      </c>
    </row>
    <row r="113" spans="1:16" x14ac:dyDescent="0.15">
      <c r="A113" s="47" t="str">
        <f>'Tariffs Jul2019'!F107</f>
        <v>Red Energy</v>
      </c>
      <c r="B113" s="47" t="str">
        <f>'Tariffs Jul2019'!D107</f>
        <v>AusNet Services Central 1</v>
      </c>
      <c r="C113" s="287">
        <f>'Tariffs Jul2019'!E107</f>
        <v>43497</v>
      </c>
      <c r="D113" s="85">
        <f>365*'Tariffs Jul2019'!H107/100</f>
        <v>308.42500000000001</v>
      </c>
      <c r="E113" s="85">
        <f>IF($C$5*'Tariffs Jul2019'!AK107/'Tariffs Jul2019'!AI107&gt;='Tariffs Jul2019'!J107,( 'Tariffs Jul2019'!J107*'Tariffs Jul2019'!O107/100)* 'Tariffs Jul2019'!AI107,($C$5*'Tariffs Jul2019'!AK107/'Tariffs Jul2019'!AI107*'Tariffs Jul2019'!O107/100)* 'Tariffs Jul2019'!AI107)</f>
        <v>200.9</v>
      </c>
      <c r="F113" s="85">
        <f>IF($C$5*'Tariffs Jul2019'!AK107/'Tariffs Jul2019'!AI107&lt;'Tariffs Jul2019'!J107,0,IF($C$5*'Tariffs Jul2019'!AK107/'Tariffs Jul2019'!AI107&lt;='Tariffs Jul2019'!K107,($C$5*'Tariffs Jul2019'!AK107/'Tariffs Jul2019'!AI107-'Tariffs Jul2019'!J107)*('Tariffs Jul2019'!P107/100)*'Tariffs Jul2019'!AI107,('Tariffs Jul2019'!K107-'Tariffs Jul2019'!J107)*('Tariffs Jul2019'!P107/100)*'Tariffs Jul2019'!AI107))</f>
        <v>0</v>
      </c>
      <c r="G113" s="85">
        <f>IF($C$5*'Tariffs Jul2019'!AK107/'Tariffs Jul2019'!AI107&lt;'Tariffs Jul2019'!K107,0,IF($C$5*'Tariffs Jul2019'!AK107/'Tariffs Jul2019'!AI107&lt;='Tariffs Jul2019'!L107,($C$5*'Tariffs Jul2019'!AK107/'Tariffs Jul2019'!AI107-'Tariffs Jul2019'!K107)*('Tariffs Jul2019'!Q107/100)*'Tariffs Jul2019'!AI107,('Tariffs Jul2019'!L107-'Tariffs Jul2019'!K107)*('Tariffs Jul2019'!Q107/100)*'Tariffs Jul2019'!AI107))</f>
        <v>0</v>
      </c>
      <c r="H113" s="85">
        <f>IF($C$5*'Tariffs Jul2019'!AK107/'Tariffs Jul2019'!AI107&lt;'Tariffs Jul2019'!L107,0,IF($C$5*'Tariffs Jul2019'!AK107/'Tariffs Jul2019'!AI107&lt;='Tariffs Jul2019'!M107,($C$5*'Tariffs Jul2019'!AK107/'Tariffs Jul2019'!AI107-'Tariffs Jul2019'!L107)*('Tariffs Jul2019'!R107/100)*'Tariffs Jul2019'!AI107,('Tariffs Jul2019'!M107-'Tariffs Jul2019'!L107)*('Tariffs Jul2019'!R107/100)*'Tariffs Jul2019'!AI107))</f>
        <v>0</v>
      </c>
      <c r="I113" s="85">
        <f>IF(($C$5*'Tariffs Jul2019'!AK107/'Tariffs Jul2019'!AI107&gt;'Tariffs Jul2019'!M107),($C$5*'Tariffs Jul2019'!AK107/'Tariffs Jul2019'!AI107-'Tariffs Jul2019'!M107)*'Tariffs Jul2019'!S107/100*'Tariffs Jul2019'!AI107,0)</f>
        <v>312.15316999999993</v>
      </c>
      <c r="J113" s="85">
        <f>IF($C$5*'Tariffs Jul2019'!AL107/'Tariffs Jul2019'!AJ107&gt;='Tariffs Jul2019'!J107,('Tariffs Jul2019'!J107*'Tariffs Jul2019'!U107/100)* 'Tariffs Jul2019'!AJ107,($C$5*'Tariffs Jul2019'!AL107/'Tariffs Jul2019'!AJ107*'Tariffs Jul2019'!U107/100)* 'Tariffs Jul2019'!AJ107)</f>
        <v>294</v>
      </c>
      <c r="K113" s="85">
        <f>IF($C$5*'Tariffs Jul2019'!AL107/'Tariffs Jul2019'!AJ107&lt;'Tariffs Jul2019'!J107,0,IF($C$5*'Tariffs Jul2019'!AL107/'Tariffs Jul2019'!AJ107&lt;='Tariffs Jul2019'!K107,($C$5*'Tariffs Jul2019'!AL107/'Tariffs Jul2019'!AJ107-'Tariffs Jul2019'!J107)*('Tariffs Jul2019'!V107/100)*'Tariffs Jul2019'!AJ107,('Tariffs Jul2019'!K107-'Tariffs Jul2019'!J107)*('Tariffs Jul2019'!V107/100)*'Tariffs Jul2019'!AJ107))</f>
        <v>0</v>
      </c>
      <c r="L113" s="85">
        <f>IF($C$5*'Tariffs Jul2019'!AL107/'Tariffs Jul2019'!AJ107&lt;'Tariffs Jul2019'!K107,0,IF($C$5*'Tariffs Jul2019'!AL107/'Tariffs Jul2019'!AJ107&lt;='Tariffs Jul2019'!L107,($C$5*'Tariffs Jul2019'!AL107/'Tariffs Jul2019'!AJ107-'Tariffs Jul2019'!K107)*('Tariffs Jul2019'!W107/100)*'Tariffs Jul2019'!AJ107,('Tariffs Jul2019'!L107-'Tariffs Jul2019'!K107)*('Tariffs Jul2019'!W107/100)*'Tariffs Jul2019'!AJ107))</f>
        <v>0</v>
      </c>
      <c r="M113" s="85">
        <f>IF($C$5*'Tariffs Jul2019'!AL107/'Tariffs Jul2019'!AJ107&lt;'Tariffs Jul2019'!L107,0,IF($C$5*'Tariffs Jul2019'!AL107/'Tariffs Jul2019'!AJ107&lt;='Tariffs Jul2019'!M107,($C$5*'Tariffs Jul2019'!AL107/'Tariffs Jul2019'!AJ107-'Tariffs Jul2019'!L107)*('Tariffs Jul2019'!X107/100)*'Tariffs Jul2019'!AJ107,('Tariffs Jul2019'!M107-'Tariffs Jul2019'!L107)*('Tariffs Jul2019'!X107/100)*'Tariffs Jul2019'!AJ107))</f>
        <v>0</v>
      </c>
      <c r="N113" s="85">
        <f>IF(($C$5*'Tariffs Jul2019'!AL107/'Tariffs Jul2019'!AJ107&gt;'Tariffs Jul2019'!M107),($C$5*'Tariffs Jul2019'!AL107/'Tariffs Jul2019'!AJ107-'Tariffs Jul2019'!M107)*'Tariffs Jul2019'!Y107/100*'Tariffs Jul2019'!AJ107,0)</f>
        <v>475.92859999999996</v>
      </c>
      <c r="O113" s="73">
        <f t="shared" si="2"/>
        <v>1591.4067699999998</v>
      </c>
      <c r="P113" s="498">
        <f t="shared" si="3"/>
        <v>1750.5474469999999</v>
      </c>
    </row>
    <row r="114" spans="1:16" x14ac:dyDescent="0.15">
      <c r="A114" s="47" t="str">
        <f>'Tariffs Jul2019'!F108</f>
        <v>Simply Energy</v>
      </c>
      <c r="B114" s="47" t="str">
        <f>'Tariffs Jul2019'!D108</f>
        <v>AusNet Services Central 1</v>
      </c>
      <c r="C114" s="287">
        <f>'Tariffs Jul2019'!E108</f>
        <v>43647</v>
      </c>
      <c r="D114" s="85">
        <f>365*'Tariffs Jul2019'!H108/100</f>
        <v>280.35650000000004</v>
      </c>
      <c r="E114" s="85">
        <f>IF($C$5*'Tariffs Jul2019'!AK108/'Tariffs Jul2019'!AI108&gt;='Tariffs Jul2019'!J108,( 'Tariffs Jul2019'!J108*'Tariffs Jul2019'!O108/100)* 'Tariffs Jul2019'!AI108,($C$5*'Tariffs Jul2019'!AK108/'Tariffs Jul2019'!AI108*'Tariffs Jul2019'!O108/100)* 'Tariffs Jul2019'!AI108)</f>
        <v>345.6</v>
      </c>
      <c r="F114" s="85">
        <f>IF($C$5*'Tariffs Jul2019'!AK108/'Tariffs Jul2019'!AI108&lt;'Tariffs Jul2019'!J108,0,IF($C$5*'Tariffs Jul2019'!AK108/'Tariffs Jul2019'!AI108&lt;='Tariffs Jul2019'!K108,($C$5*'Tariffs Jul2019'!AK108/'Tariffs Jul2019'!AI108-'Tariffs Jul2019'!J108)*('Tariffs Jul2019'!P108/100)*'Tariffs Jul2019'!AI108,('Tariffs Jul2019'!K108-'Tariffs Jul2019'!J108)*('Tariffs Jul2019'!P108/100)*'Tariffs Jul2019'!AI108))</f>
        <v>253.74077999999994</v>
      </c>
      <c r="G114" s="85">
        <f>IF($C$5*'Tariffs Jul2019'!AK108/'Tariffs Jul2019'!AI108&lt;'Tariffs Jul2019'!K108,0,IF($C$5*'Tariffs Jul2019'!AK108/'Tariffs Jul2019'!AI108&lt;='Tariffs Jul2019'!L108,($C$5*'Tariffs Jul2019'!AK108/'Tariffs Jul2019'!AI108-'Tariffs Jul2019'!K108)*('Tariffs Jul2019'!Q108/100)*'Tariffs Jul2019'!AI108,('Tariffs Jul2019'!L108-'Tariffs Jul2019'!K108)*('Tariffs Jul2019'!Q108/100)*'Tariffs Jul2019'!AI108))</f>
        <v>0</v>
      </c>
      <c r="H114" s="85">
        <f>IF($C$5*'Tariffs Jul2019'!AK108/'Tariffs Jul2019'!AI108&lt;'Tariffs Jul2019'!L108,0,IF($C$5*'Tariffs Jul2019'!AK108/'Tariffs Jul2019'!AI108&lt;='Tariffs Jul2019'!M108,($C$5*'Tariffs Jul2019'!AK108/'Tariffs Jul2019'!AI108-'Tariffs Jul2019'!L108)*('Tariffs Jul2019'!R108/100)*'Tariffs Jul2019'!AI108,('Tariffs Jul2019'!M108-'Tariffs Jul2019'!L108)*('Tariffs Jul2019'!R108/100)*'Tariffs Jul2019'!AI108))</f>
        <v>0</v>
      </c>
      <c r="I114" s="85">
        <f>IF(($C$5*'Tariffs Jul2019'!AK108/'Tariffs Jul2019'!AI108&gt;'Tariffs Jul2019'!M108),($C$5*'Tariffs Jul2019'!AK108/'Tariffs Jul2019'!AI108-'Tariffs Jul2019'!M108)*'Tariffs Jul2019'!S108/100*'Tariffs Jul2019'!AI108,0)</f>
        <v>0</v>
      </c>
      <c r="J114" s="85">
        <f>IF($C$5*'Tariffs Jul2019'!AL108/'Tariffs Jul2019'!AJ108&gt;='Tariffs Jul2019'!J108,('Tariffs Jul2019'!J108*'Tariffs Jul2019'!U108/100)* 'Tariffs Jul2019'!AJ108,($C$5*'Tariffs Jul2019'!AL108/'Tariffs Jul2019'!AJ108*'Tariffs Jul2019'!U108/100)* 'Tariffs Jul2019'!AJ108)</f>
        <v>528.00000000000011</v>
      </c>
      <c r="K114" s="85">
        <f>IF($C$5*'Tariffs Jul2019'!AL108/'Tariffs Jul2019'!AJ108&lt;'Tariffs Jul2019'!J108,0,IF($C$5*'Tariffs Jul2019'!AL108/'Tariffs Jul2019'!AJ108&lt;='Tariffs Jul2019'!K108,($C$5*'Tariffs Jul2019'!AL108/'Tariffs Jul2019'!AJ108-'Tariffs Jul2019'!J108)*('Tariffs Jul2019'!V108/100)*'Tariffs Jul2019'!AJ108,('Tariffs Jul2019'!K108-'Tariffs Jul2019'!J108)*('Tariffs Jul2019'!V108/100)*'Tariffs Jul2019'!AJ108))</f>
        <v>381.5109599999999</v>
      </c>
      <c r="L114" s="85">
        <f>IF($C$5*'Tariffs Jul2019'!AL108/'Tariffs Jul2019'!AJ108&lt;'Tariffs Jul2019'!K108,0,IF($C$5*'Tariffs Jul2019'!AL108/'Tariffs Jul2019'!AJ108&lt;='Tariffs Jul2019'!L108,($C$5*'Tariffs Jul2019'!AL108/'Tariffs Jul2019'!AJ108-'Tariffs Jul2019'!K108)*('Tariffs Jul2019'!W108/100)*'Tariffs Jul2019'!AJ108,('Tariffs Jul2019'!L108-'Tariffs Jul2019'!K108)*('Tariffs Jul2019'!W108/100)*'Tariffs Jul2019'!AJ108))</f>
        <v>0</v>
      </c>
      <c r="M114" s="85">
        <f>IF($C$5*'Tariffs Jul2019'!AL108/'Tariffs Jul2019'!AJ108&lt;'Tariffs Jul2019'!L108,0,IF($C$5*'Tariffs Jul2019'!AL108/'Tariffs Jul2019'!AJ108&lt;='Tariffs Jul2019'!M108,($C$5*'Tariffs Jul2019'!AL108/'Tariffs Jul2019'!AJ108-'Tariffs Jul2019'!L108)*('Tariffs Jul2019'!X108/100)*'Tariffs Jul2019'!AJ108,('Tariffs Jul2019'!M108-'Tariffs Jul2019'!L108)*('Tariffs Jul2019'!X108/100)*'Tariffs Jul2019'!AJ108))</f>
        <v>0</v>
      </c>
      <c r="N114" s="85">
        <f>IF(($C$5*'Tariffs Jul2019'!AL108/'Tariffs Jul2019'!AJ108&gt;'Tariffs Jul2019'!M108),($C$5*'Tariffs Jul2019'!AL108/'Tariffs Jul2019'!AJ108-'Tariffs Jul2019'!M108)*'Tariffs Jul2019'!Y108/100*'Tariffs Jul2019'!AJ108,0)</f>
        <v>0</v>
      </c>
      <c r="O114" s="73">
        <f t="shared" si="2"/>
        <v>1789.2082399999999</v>
      </c>
      <c r="P114" s="498">
        <f t="shared" si="3"/>
        <v>1968.129064</v>
      </c>
    </row>
    <row r="115" spans="1:16" x14ac:dyDescent="0.15">
      <c r="A115" s="47" t="str">
        <f>'Tariffs Jul2019'!F109</f>
        <v>Sumo Power</v>
      </c>
      <c r="B115" s="47" t="str">
        <f>'Tariffs Jul2019'!D109</f>
        <v>AusNet Services Central 1</v>
      </c>
      <c r="C115" s="287">
        <f>'Tariffs Jul2019'!E109</f>
        <v>43647</v>
      </c>
      <c r="D115" s="85">
        <f>365*'Tariffs Jul2019'!H109/100</f>
        <v>312.07499999999999</v>
      </c>
      <c r="E115" s="85">
        <f>IF($C$5*'Tariffs Jul2019'!AK109/'Tariffs Jul2019'!AI109&gt;='Tariffs Jul2019'!J109,( 'Tariffs Jul2019'!J109*'Tariffs Jul2019'!O109/100)* 'Tariffs Jul2019'!AI109,($C$5*'Tariffs Jul2019'!AK109/'Tariffs Jul2019'!AI109*'Tariffs Jul2019'!O109/100)* 'Tariffs Jul2019'!AI109)</f>
        <v>376.8</v>
      </c>
      <c r="F115" s="85">
        <f>IF($C$5*'Tariffs Jul2019'!AK109/'Tariffs Jul2019'!AI109&lt;'Tariffs Jul2019'!J109,0,IF($C$5*'Tariffs Jul2019'!AK109/'Tariffs Jul2019'!AI109&lt;='Tariffs Jul2019'!K109,($C$5*'Tariffs Jul2019'!AK109/'Tariffs Jul2019'!AI109-'Tariffs Jul2019'!J109)*('Tariffs Jul2019'!P109/100)*'Tariffs Jul2019'!AI109,('Tariffs Jul2019'!K109-'Tariffs Jul2019'!J109)*('Tariffs Jul2019'!P109/100)*'Tariffs Jul2019'!AI109))</f>
        <v>267.23762999999997</v>
      </c>
      <c r="G115" s="85">
        <f>IF($C$5*'Tariffs Jul2019'!AK109/'Tariffs Jul2019'!AI109&lt;'Tariffs Jul2019'!K109,0,IF($C$5*'Tariffs Jul2019'!AK109/'Tariffs Jul2019'!AI109&lt;='Tariffs Jul2019'!L109,($C$5*'Tariffs Jul2019'!AK109/'Tariffs Jul2019'!AI109-'Tariffs Jul2019'!K109)*('Tariffs Jul2019'!Q109/100)*'Tariffs Jul2019'!AI109,('Tariffs Jul2019'!L109-'Tariffs Jul2019'!K109)*('Tariffs Jul2019'!Q109/100)*'Tariffs Jul2019'!AI109))</f>
        <v>0</v>
      </c>
      <c r="H115" s="85">
        <f>IF($C$5*'Tariffs Jul2019'!AK109/'Tariffs Jul2019'!AI109&lt;'Tariffs Jul2019'!L109,0,IF($C$5*'Tariffs Jul2019'!AK109/'Tariffs Jul2019'!AI109&lt;='Tariffs Jul2019'!M109,($C$5*'Tariffs Jul2019'!AK109/'Tariffs Jul2019'!AI109-'Tariffs Jul2019'!L109)*('Tariffs Jul2019'!R109/100)*'Tariffs Jul2019'!AI109,('Tariffs Jul2019'!M109-'Tariffs Jul2019'!L109)*('Tariffs Jul2019'!R109/100)*'Tariffs Jul2019'!AI109))</f>
        <v>0</v>
      </c>
      <c r="I115" s="85">
        <f>IF(($C$5*'Tariffs Jul2019'!AK109/'Tariffs Jul2019'!AI109&gt;'Tariffs Jul2019'!M109),($C$5*'Tariffs Jul2019'!AK109/'Tariffs Jul2019'!AI109-'Tariffs Jul2019'!M109)*'Tariffs Jul2019'!S109/100*'Tariffs Jul2019'!AI109,0)</f>
        <v>0</v>
      </c>
      <c r="J115" s="85">
        <f>IF($C$5*'Tariffs Jul2019'!AL109/'Tariffs Jul2019'!AJ109&gt;='Tariffs Jul2019'!J109,('Tariffs Jul2019'!J109*'Tariffs Jul2019'!U109/100)* 'Tariffs Jul2019'!AJ109,($C$5*'Tariffs Jul2019'!AL109/'Tariffs Jul2019'!AJ109*'Tariffs Jul2019'!U109/100)* 'Tariffs Jul2019'!AJ109)</f>
        <v>603.6</v>
      </c>
      <c r="K115" s="85">
        <f>IF($C$5*'Tariffs Jul2019'!AL109/'Tariffs Jul2019'!AJ109&lt;'Tariffs Jul2019'!J109,0,IF($C$5*'Tariffs Jul2019'!AL109/'Tariffs Jul2019'!AJ109&lt;='Tariffs Jul2019'!K109,($C$5*'Tariffs Jul2019'!AL109/'Tariffs Jul2019'!AJ109-'Tariffs Jul2019'!J109)*('Tariffs Jul2019'!V109/100)*'Tariffs Jul2019'!AJ109,('Tariffs Jul2019'!K109-'Tariffs Jul2019'!J109)*('Tariffs Jul2019'!V109/100)*'Tariffs Jul2019'!AJ109))</f>
        <v>344.97948599999989</v>
      </c>
      <c r="L115" s="85">
        <f>IF($C$5*'Tariffs Jul2019'!AL109/'Tariffs Jul2019'!AJ109&lt;'Tariffs Jul2019'!K109,0,IF($C$5*'Tariffs Jul2019'!AL109/'Tariffs Jul2019'!AJ109&lt;='Tariffs Jul2019'!L109,($C$5*'Tariffs Jul2019'!AL109/'Tariffs Jul2019'!AJ109-'Tariffs Jul2019'!K109)*('Tariffs Jul2019'!W109/100)*'Tariffs Jul2019'!AJ109,('Tariffs Jul2019'!L109-'Tariffs Jul2019'!K109)*('Tariffs Jul2019'!W109/100)*'Tariffs Jul2019'!AJ109))</f>
        <v>0</v>
      </c>
      <c r="M115" s="85">
        <f>IF($C$5*'Tariffs Jul2019'!AL109/'Tariffs Jul2019'!AJ109&lt;'Tariffs Jul2019'!L109,0,IF($C$5*'Tariffs Jul2019'!AL109/'Tariffs Jul2019'!AJ109&lt;='Tariffs Jul2019'!M109,($C$5*'Tariffs Jul2019'!AL109/'Tariffs Jul2019'!AJ109-'Tariffs Jul2019'!L109)*('Tariffs Jul2019'!X109/100)*'Tariffs Jul2019'!AJ109,('Tariffs Jul2019'!M109-'Tariffs Jul2019'!L109)*('Tariffs Jul2019'!X109/100)*'Tariffs Jul2019'!AJ109))</f>
        <v>0</v>
      </c>
      <c r="N115" s="85">
        <f>IF(($C$5*'Tariffs Jul2019'!AL109/'Tariffs Jul2019'!AJ109&gt;'Tariffs Jul2019'!M109),($C$5*'Tariffs Jul2019'!AL109/'Tariffs Jul2019'!AJ109-'Tariffs Jul2019'!M109)*'Tariffs Jul2019'!Y109/100*'Tariffs Jul2019'!AJ109,0)</f>
        <v>0</v>
      </c>
      <c r="O115" s="73">
        <f t="shared" si="2"/>
        <v>1904.6921159999999</v>
      </c>
      <c r="P115" s="498">
        <f t="shared" si="3"/>
        <v>2095.1613276000003</v>
      </c>
    </row>
    <row r="116" spans="1:16" x14ac:dyDescent="0.15">
      <c r="A116" s="47" t="str">
        <f>'Tariffs Jul2019'!F110</f>
        <v>Amaysim</v>
      </c>
      <c r="B116" s="47" t="str">
        <f>'Tariffs Jul2019'!D110</f>
        <v>AusNet Services Central 1</v>
      </c>
      <c r="C116" s="287">
        <f>'Tariffs Jul2019'!E110</f>
        <v>43647</v>
      </c>
      <c r="D116" s="85">
        <f>365*'Tariffs Jul2019'!H110/100</f>
        <v>353.32</v>
      </c>
      <c r="E116" s="85">
        <f>IF($C$5*'Tariffs Jul2019'!AK110/'Tariffs Jul2019'!AI110&gt;='Tariffs Jul2019'!J110,( 'Tariffs Jul2019'!J110*'Tariffs Jul2019'!O110/100)* 'Tariffs Jul2019'!AI110,($C$5*'Tariffs Jul2019'!AK110/'Tariffs Jul2019'!AI110*'Tariffs Jul2019'!O110/100)* 'Tariffs Jul2019'!AI110)</f>
        <v>426</v>
      </c>
      <c r="F116" s="85">
        <f>IF($C$5*'Tariffs Jul2019'!AK110/'Tariffs Jul2019'!AI110&lt;'Tariffs Jul2019'!J110,0,IF($C$5*'Tariffs Jul2019'!AK110/'Tariffs Jul2019'!AI110&lt;='Tariffs Jul2019'!K110,($C$5*'Tariffs Jul2019'!AK110/'Tariffs Jul2019'!AI110-'Tariffs Jul2019'!J110)*('Tariffs Jul2019'!P110/100)*'Tariffs Jul2019'!AI110,('Tariffs Jul2019'!K110-'Tariffs Jul2019'!J110)*('Tariffs Jul2019'!P110/100)*'Tariffs Jul2019'!AI110))</f>
        <v>274.43594999999993</v>
      </c>
      <c r="G116" s="85">
        <f>IF($C$5*'Tariffs Jul2019'!AK110/'Tariffs Jul2019'!AI110&lt;'Tariffs Jul2019'!K110,0,IF($C$5*'Tariffs Jul2019'!AK110/'Tariffs Jul2019'!AI110&lt;='Tariffs Jul2019'!L110,($C$5*'Tariffs Jul2019'!AK110/'Tariffs Jul2019'!AI110-'Tariffs Jul2019'!K110)*('Tariffs Jul2019'!Q110/100)*'Tariffs Jul2019'!AI110,('Tariffs Jul2019'!L110-'Tariffs Jul2019'!K110)*('Tariffs Jul2019'!Q110/100)*'Tariffs Jul2019'!AI110))</f>
        <v>0</v>
      </c>
      <c r="H116" s="85">
        <f>IF($C$5*'Tariffs Jul2019'!AK110/'Tariffs Jul2019'!AI110&lt;'Tariffs Jul2019'!L110,0,IF($C$5*'Tariffs Jul2019'!AK110/'Tariffs Jul2019'!AI110&lt;='Tariffs Jul2019'!M110,($C$5*'Tariffs Jul2019'!AK110/'Tariffs Jul2019'!AI110-'Tariffs Jul2019'!L110)*('Tariffs Jul2019'!R110/100)*'Tariffs Jul2019'!AI110,('Tariffs Jul2019'!M110-'Tariffs Jul2019'!L110)*('Tariffs Jul2019'!R110/100)*'Tariffs Jul2019'!AI110))</f>
        <v>0</v>
      </c>
      <c r="I116" s="85">
        <f>IF(($C$5*'Tariffs Jul2019'!AK110/'Tariffs Jul2019'!AI110&gt;'Tariffs Jul2019'!M110),($C$5*'Tariffs Jul2019'!AK110/'Tariffs Jul2019'!AI110-'Tariffs Jul2019'!M110)*'Tariffs Jul2019'!S110/100*'Tariffs Jul2019'!AI110,0)</f>
        <v>0</v>
      </c>
      <c r="J116" s="85">
        <f>IF($C$5*'Tariffs Jul2019'!AL110/'Tariffs Jul2019'!AJ110&gt;='Tariffs Jul2019'!J110,('Tariffs Jul2019'!J110*'Tariffs Jul2019'!U110/100)* 'Tariffs Jul2019'!AJ110,($C$5*'Tariffs Jul2019'!AL110/'Tariffs Jul2019'!AJ110*'Tariffs Jul2019'!U110/100)* 'Tariffs Jul2019'!AJ110)</f>
        <v>600</v>
      </c>
      <c r="K116" s="85">
        <f>IF($C$5*'Tariffs Jul2019'!AL110/'Tariffs Jul2019'!AJ110&lt;'Tariffs Jul2019'!J110,0,IF($C$5*'Tariffs Jul2019'!AL110/'Tariffs Jul2019'!AJ110&lt;='Tariffs Jul2019'!K110,($C$5*'Tariffs Jul2019'!AL110/'Tariffs Jul2019'!AJ110-'Tariffs Jul2019'!J110)*('Tariffs Jul2019'!V110/100)*'Tariffs Jul2019'!AJ110,('Tariffs Jul2019'!K110-'Tariffs Jul2019'!J110)*('Tariffs Jul2019'!V110/100)*'Tariffs Jul2019'!AJ110))</f>
        <v>440.89709999999991</v>
      </c>
      <c r="L116" s="85">
        <f>IF($C$5*'Tariffs Jul2019'!AL110/'Tariffs Jul2019'!AJ110&lt;'Tariffs Jul2019'!K110,0,IF($C$5*'Tariffs Jul2019'!AL110/'Tariffs Jul2019'!AJ110&lt;='Tariffs Jul2019'!L110,($C$5*'Tariffs Jul2019'!AL110/'Tariffs Jul2019'!AJ110-'Tariffs Jul2019'!K110)*('Tariffs Jul2019'!W110/100)*'Tariffs Jul2019'!AJ110,('Tariffs Jul2019'!L110-'Tariffs Jul2019'!K110)*('Tariffs Jul2019'!W110/100)*'Tariffs Jul2019'!AJ110))</f>
        <v>0</v>
      </c>
      <c r="M116" s="85">
        <f>IF($C$5*'Tariffs Jul2019'!AL110/'Tariffs Jul2019'!AJ110&lt;'Tariffs Jul2019'!L110,0,IF($C$5*'Tariffs Jul2019'!AL110/'Tariffs Jul2019'!AJ110&lt;='Tariffs Jul2019'!M110,($C$5*'Tariffs Jul2019'!AL110/'Tariffs Jul2019'!AJ110-'Tariffs Jul2019'!L110)*('Tariffs Jul2019'!X110/100)*'Tariffs Jul2019'!AJ110,('Tariffs Jul2019'!M110-'Tariffs Jul2019'!L110)*('Tariffs Jul2019'!X110/100)*'Tariffs Jul2019'!AJ110))</f>
        <v>0</v>
      </c>
      <c r="N116" s="85">
        <f>IF(($C$5*'Tariffs Jul2019'!AL110/'Tariffs Jul2019'!AJ110&gt;'Tariffs Jul2019'!M110),($C$5*'Tariffs Jul2019'!AL110/'Tariffs Jul2019'!AJ110-'Tariffs Jul2019'!M110)*'Tariffs Jul2019'!Y110/100*'Tariffs Jul2019'!AJ110,0)</f>
        <v>0</v>
      </c>
      <c r="O116" s="73">
        <f t="shared" si="2"/>
        <v>2094.6530499999999</v>
      </c>
      <c r="P116" s="498">
        <f t="shared" si="3"/>
        <v>2304.1183550000001</v>
      </c>
    </row>
    <row r="117" spans="1:16" x14ac:dyDescent="0.15">
      <c r="A117" s="47" t="str">
        <f>'Tariffs Jul2019'!F111</f>
        <v>GloBird Energy</v>
      </c>
      <c r="B117" s="47" t="str">
        <f>'Tariffs Jul2019'!D111</f>
        <v>AusNet Services Central 1</v>
      </c>
      <c r="C117" s="287">
        <f>'Tariffs Jul2019'!E111</f>
        <v>43466</v>
      </c>
      <c r="D117" s="85">
        <f>365*'Tariffs Jul2019'!H111/100</f>
        <v>408.8</v>
      </c>
      <c r="E117" s="85">
        <f>IF($C$5*'Tariffs Jul2019'!AK111/'Tariffs Jul2019'!AI111&gt;='Tariffs Jul2019'!J111,( 'Tariffs Jul2019'!J111*'Tariffs Jul2019'!O111/100)* 'Tariffs Jul2019'!AI111,($C$5*'Tariffs Jul2019'!AK111/'Tariffs Jul2019'!AI111*'Tariffs Jul2019'!O111/100)* 'Tariffs Jul2019'!AI111)</f>
        <v>587.94119999999987</v>
      </c>
      <c r="F117" s="85">
        <f>IF($C$5*'Tariffs Jul2019'!AK111/'Tariffs Jul2019'!AI111&lt;'Tariffs Jul2019'!J111,0,IF($C$5*'Tariffs Jul2019'!AK111/'Tariffs Jul2019'!AI111&lt;='Tariffs Jul2019'!K111,($C$5*'Tariffs Jul2019'!AK111/'Tariffs Jul2019'!AI111-'Tariffs Jul2019'!J111)*('Tariffs Jul2019'!P111/100)*'Tariffs Jul2019'!AI111,('Tariffs Jul2019'!K111-'Tariffs Jul2019'!J111)*('Tariffs Jul2019'!P111/100)*'Tariffs Jul2019'!AI111))</f>
        <v>0</v>
      </c>
      <c r="G117" s="85">
        <f>IF($C$5*'Tariffs Jul2019'!AK111/'Tariffs Jul2019'!AI111&lt;'Tariffs Jul2019'!K111,0,IF($C$5*'Tariffs Jul2019'!AK111/'Tariffs Jul2019'!AI111&lt;='Tariffs Jul2019'!L111,($C$5*'Tariffs Jul2019'!AK111/'Tariffs Jul2019'!AI111-'Tariffs Jul2019'!K111)*('Tariffs Jul2019'!Q111/100)*'Tariffs Jul2019'!AI111,('Tariffs Jul2019'!L111-'Tariffs Jul2019'!K111)*('Tariffs Jul2019'!Q111/100)*'Tariffs Jul2019'!AI111))</f>
        <v>0</v>
      </c>
      <c r="H117" s="85">
        <f>IF($C$5*'Tariffs Jul2019'!AK111/'Tariffs Jul2019'!AI111&lt;'Tariffs Jul2019'!L111,0,IF($C$5*'Tariffs Jul2019'!AK111/'Tariffs Jul2019'!AI111&lt;='Tariffs Jul2019'!M111,($C$5*'Tariffs Jul2019'!AK111/'Tariffs Jul2019'!AI111-'Tariffs Jul2019'!L111)*('Tariffs Jul2019'!R111/100)*'Tariffs Jul2019'!AI111,('Tariffs Jul2019'!M111-'Tariffs Jul2019'!L111)*('Tariffs Jul2019'!R111/100)*'Tariffs Jul2019'!AI111))</f>
        <v>0</v>
      </c>
      <c r="I117" s="85">
        <f>IF(($C$5*'Tariffs Jul2019'!AK111/'Tariffs Jul2019'!AI111&gt;'Tariffs Jul2019'!M111),($C$5*'Tariffs Jul2019'!AK111/'Tariffs Jul2019'!AI111-'Tariffs Jul2019'!M111)*'Tariffs Jul2019'!S111/100*'Tariffs Jul2019'!AI111,0)</f>
        <v>0</v>
      </c>
      <c r="J117" s="85">
        <f>IF($C$5*'Tariffs Jul2019'!AL111/'Tariffs Jul2019'!AJ111&gt;='Tariffs Jul2019'!J111,('Tariffs Jul2019'!J111*'Tariffs Jul2019'!U111/100)* 'Tariffs Jul2019'!AJ111,($C$5*'Tariffs Jul2019'!AL111/'Tariffs Jul2019'!AJ111*'Tariffs Jul2019'!U111/100)* 'Tariffs Jul2019'!AJ111)</f>
        <v>902.90969999999982</v>
      </c>
      <c r="K117" s="85">
        <f>IF($C$5*'Tariffs Jul2019'!AL111/'Tariffs Jul2019'!AJ111&lt;'Tariffs Jul2019'!J111,0,IF($C$5*'Tariffs Jul2019'!AL111/'Tariffs Jul2019'!AJ111&lt;='Tariffs Jul2019'!K111,($C$5*'Tariffs Jul2019'!AL111/'Tariffs Jul2019'!AJ111-'Tariffs Jul2019'!J111)*('Tariffs Jul2019'!V111/100)*'Tariffs Jul2019'!AJ111,('Tariffs Jul2019'!K111-'Tariffs Jul2019'!J111)*('Tariffs Jul2019'!V111/100)*'Tariffs Jul2019'!AJ111))</f>
        <v>0</v>
      </c>
      <c r="L117" s="85">
        <f>IF($C$5*'Tariffs Jul2019'!AL111/'Tariffs Jul2019'!AJ111&lt;'Tariffs Jul2019'!K111,0,IF($C$5*'Tariffs Jul2019'!AL111/'Tariffs Jul2019'!AJ111&lt;='Tariffs Jul2019'!L111,($C$5*'Tariffs Jul2019'!AL111/'Tariffs Jul2019'!AJ111-'Tariffs Jul2019'!K111)*('Tariffs Jul2019'!W111/100)*'Tariffs Jul2019'!AJ111,('Tariffs Jul2019'!L111-'Tariffs Jul2019'!K111)*('Tariffs Jul2019'!W111/100)*'Tariffs Jul2019'!AJ111))</f>
        <v>0</v>
      </c>
      <c r="M117" s="85">
        <f>IF($C$5*'Tariffs Jul2019'!AL111/'Tariffs Jul2019'!AJ111&lt;'Tariffs Jul2019'!L111,0,IF($C$5*'Tariffs Jul2019'!AL111/'Tariffs Jul2019'!AJ111&lt;='Tariffs Jul2019'!M111,($C$5*'Tariffs Jul2019'!AL111/'Tariffs Jul2019'!AJ111-'Tariffs Jul2019'!L111)*('Tariffs Jul2019'!X111/100)*'Tariffs Jul2019'!AJ111,('Tariffs Jul2019'!M111-'Tariffs Jul2019'!L111)*('Tariffs Jul2019'!X111/100)*'Tariffs Jul2019'!AJ111))</f>
        <v>0</v>
      </c>
      <c r="N117" s="85">
        <f>IF(($C$5*'Tariffs Jul2019'!AL111/'Tariffs Jul2019'!AJ111&gt;'Tariffs Jul2019'!M111),($C$5*'Tariffs Jul2019'!AL111/'Tariffs Jul2019'!AJ111-'Tariffs Jul2019'!M111)*'Tariffs Jul2019'!Y111/100*'Tariffs Jul2019'!AJ111,0)</f>
        <v>0</v>
      </c>
      <c r="O117" s="73">
        <f t="shared" si="2"/>
        <v>1899.6508999999996</v>
      </c>
      <c r="P117" s="498">
        <f t="shared" si="3"/>
        <v>2089.6159899999998</v>
      </c>
    </row>
    <row r="118" spans="1:16" ht="14" thickBot="1" x14ac:dyDescent="0.2">
      <c r="A118" s="294" t="str">
        <f>'Tariffs Jul2019'!F112</f>
        <v>Powershop</v>
      </c>
      <c r="B118" s="294" t="str">
        <f>'Tariffs Jul2019'!D112</f>
        <v>AusNet Services Central 1</v>
      </c>
      <c r="C118" s="295">
        <f>'Tariffs Jul2019'!E112</f>
        <v>43646</v>
      </c>
      <c r="D118" s="296">
        <f>365*'Tariffs Jul2019'!H112/100</f>
        <v>362.29900000000004</v>
      </c>
      <c r="E118" s="296">
        <f>((C$5*'Tariffs Jul2019'!AK112/'Tariffs Jul2019'!AI112)*('Tariffs Jul2019'!O112/100))*'Tariffs Jul2019'!AI112</f>
        <v>382.16177999999996</v>
      </c>
      <c r="F118" s="296">
        <v>0</v>
      </c>
      <c r="G118" s="296">
        <v>0</v>
      </c>
      <c r="H118" s="296">
        <v>0</v>
      </c>
      <c r="I118" s="296">
        <f>((C$5*'Tariffs Jul2019'!AL112/'Tariffs Jul2019'!AJ112)*('Tariffs Jul2019'!U112/100))*'Tariffs Jul2019'!AJ112</f>
        <v>655.13447999999994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7">
        <f t="shared" si="2"/>
        <v>1399.5952600000001</v>
      </c>
      <c r="P118" s="500">
        <f t="shared" si="3"/>
        <v>1539.5547860000001</v>
      </c>
    </row>
  </sheetData>
  <sheetProtection algorithmName="SHA-512" hashValue="Tn30J0bkOGPcklt0m98fMA0XMN/4YALgDfbwrQZXDuBu8NFcnsGmpbvAkLx22vTpd3hAblzj9+0xpjka0HUPoQ==" saltValue="o0JJ23ISGSEGyzQne27K3g==" spinCount="100000" sheet="1" objects="1" scenarios="1"/>
  <pageMargins left="0.7" right="0.7" top="0.75" bottom="0.7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ER126"/>
  <sheetViews>
    <sheetView workbookViewId="0">
      <selection activeCell="F40" sqref="F40"/>
    </sheetView>
  </sheetViews>
  <sheetFormatPr baseColWidth="10" defaultRowHeight="13" x14ac:dyDescent="0.15"/>
  <cols>
    <col min="1" max="1" width="17.5" style="400" customWidth="1"/>
    <col min="2" max="2" width="17.1640625" style="400" customWidth="1"/>
    <col min="3" max="3" width="16" style="400" customWidth="1"/>
    <col min="4" max="14" width="14.83203125" style="400" customWidth="1"/>
    <col min="15" max="15" width="14.83203125" style="400" hidden="1" customWidth="1"/>
    <col min="16" max="16" width="14.83203125" style="400" customWidth="1"/>
    <col min="17" max="26" width="12.5" style="400" customWidth="1"/>
    <col min="27" max="16384" width="10.83203125" style="400"/>
  </cols>
  <sheetData>
    <row r="1" spans="1:16" ht="14" x14ac:dyDescent="0.15">
      <c r="A1" s="399" t="s">
        <v>797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</row>
    <row r="2" spans="1:16" ht="14" x14ac:dyDescent="0.15">
      <c r="A2" s="401" t="s">
        <v>543</v>
      </c>
      <c r="B2" s="401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</row>
    <row r="3" spans="1:16" ht="15" thickBot="1" x14ac:dyDescent="0.2">
      <c r="A3" s="399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Jan2019'!F2</f>
        <v>AGL</v>
      </c>
      <c r="B8" s="47" t="str">
        <f>'Tariffs Jan2019'!D2</f>
        <v>Multinet 1</v>
      </c>
      <c r="C8" s="287">
        <f>'Tariffs Jan2019'!E2</f>
        <v>43466</v>
      </c>
      <c r="D8" s="85">
        <f>365*'Tariffs Jan2019'!H2/100</f>
        <v>286.52499999999998</v>
      </c>
      <c r="E8" s="85">
        <f>IF($C$5*'Tariffs Jan2019'!AK2/'Tariffs Jan2019'!AI2&gt;='Tariffs Jan2019'!J2,( 'Tariffs Jan2019'!J2*'Tariffs Jan2019'!O2/100)* 'Tariffs Jan2019'!AI2,($C$5*'Tariffs Jan2019'!AK2/'Tariffs Jan2019'!AI2*'Tariffs Jan2019'!O2/100)* 'Tariffs Jan2019'!AI2)</f>
        <v>237.60000000000002</v>
      </c>
      <c r="F8" s="85">
        <f>IF($C$5*'Tariffs Jan2019'!AK2/'Tariffs Jan2019'!AI2&lt;'Tariffs Jan2019'!J2,0,IF($C$5*'Tariffs Jan2019'!AK2/'Tariffs Jan2019'!AI2&lt;='Tariffs Jan2019'!K2,($C$5*'Tariffs Jan2019'!AK2/'Tariffs Jan2019'!AI2-'Tariffs Jan2019'!J2)*('Tariffs Jan2019'!P2/100)*'Tariffs Jan2019'!AI2,('Tariffs Jan2019'!K2-'Tariffs Jan2019'!J2)*('Tariffs Jan2019'!P2/100)*'Tariffs Jan2019'!AI2))</f>
        <v>212.39999999999998</v>
      </c>
      <c r="G8" s="85">
        <f>IF($C$5*'Tariffs Jan2019'!AK2/'Tariffs Jan2019'!AI2&lt;'Tariffs Jan2019'!K2,0,IF($C$5*'Tariffs Jan2019'!AK2/'Tariffs Jan2019'!AI2&lt;='Tariffs Jan2019'!L2,($C$5*'Tariffs Jan2019'!AK2/'Tariffs Jan2019'!AI2-'Tariffs Jan2019'!K2)*('Tariffs Jan2019'!Q2/100)*'Tariffs Jan2019'!AI2,('Tariffs Jan2019'!L2-'Tariffs Jan2019'!K2)*('Tariffs Jan2019'!Q2/100)*'Tariffs Jan2019'!AI2))</f>
        <v>169.2</v>
      </c>
      <c r="H8" s="85">
        <f>IF($C$5*'Tariffs Jan2019'!AK2/'Tariffs Jan2019'!AI2&lt;'Tariffs Jan2019'!L2,0,IF($C$5*'Tariffs Jan2019'!AK2/'Tariffs Jan2019'!AI2&lt;='Tariffs Jan2019'!M2,($C$5*'Tariffs Jan2019'!AK2/'Tariffs Jan2019'!AI2-'Tariffs Jan2019'!L2)*('Tariffs Jan2019'!R2/100)*'Tariffs Jan2019'!AI2,('Tariffs Jan2019'!M2-'Tariffs Jan2019'!L2)*('Tariffs Jan2019'!R2/100)*'Tariffs Jan2019'!AI2))</f>
        <v>73.349999999999994</v>
      </c>
      <c r="I8" s="85">
        <f>IF(($C$5*'Tariffs Jan2019'!AK2/'Tariffs Jan2019'!AI2&gt;'Tariffs Jan2019'!M2),($C$5*'Tariffs Jan2019'!AK2/'Tariffs Jan2019'!AI2-'Tariffs Jan2019'!M2)*'Tariffs Jan2019'!S2/100*'Tariffs Jan2019'!AI2,0)</f>
        <v>0</v>
      </c>
      <c r="J8" s="85">
        <f>IF($C$5*'Tariffs Jan2019'!AL2/'Tariffs Jan2019'!AJ2&gt;='Tariffs Jan2019'!J2,('Tariffs Jan2019'!J2*'Tariffs Jan2019'!U2/100)* 'Tariffs Jan2019'!AJ2,($C$5*'Tariffs Jan2019'!AL2/'Tariffs Jan2019'!AJ2*'Tariffs Jan2019'!U2/100)* 'Tariffs Jan2019'!AJ2)</f>
        <v>225</v>
      </c>
      <c r="K8" s="85">
        <f>IF($C$5*'Tariffs Jan2019'!AL2/'Tariffs Jan2019'!AJ2&lt;'Tariffs Jan2019'!J2,0,IF($C$5*'Tariffs Jan2019'!AL2/'Tariffs Jan2019'!AJ2&lt;='Tariffs Jan2019'!K2,($C$5*'Tariffs Jan2019'!AL2/'Tariffs Jan2019'!AJ2-'Tariffs Jan2019'!J2)*('Tariffs Jan2019'!V2/100)*'Tariffs Jan2019'!AJ2,('Tariffs Jan2019'!K2-'Tariffs Jan2019'!J2)*('Tariffs Jan2019'!V2/100)*'Tariffs Jan2019'!AJ2))</f>
        <v>199.8</v>
      </c>
      <c r="L8" s="85">
        <f>IF($C$5*'Tariffs Jan2019'!AL2/'Tariffs Jan2019'!AJ2&lt;'Tariffs Jan2019'!K2,0,IF($C$5*'Tariffs Jan2019'!AL2/'Tariffs Jan2019'!AJ2&lt;='Tariffs Jan2019'!L2,($C$5*'Tariffs Jan2019'!AL2/'Tariffs Jan2019'!AJ2-'Tariffs Jan2019'!K2)*('Tariffs Jan2019'!W2/100)*'Tariffs Jan2019'!AJ2,('Tariffs Jan2019'!L2-'Tariffs Jan2019'!K2)*('Tariffs Jan2019'!W2/100)*'Tariffs Jan2019'!AJ2))</f>
        <v>163.80000000000001</v>
      </c>
      <c r="M8" s="85">
        <f>IF($C$5*'Tariffs Jan2019'!AL2/'Tariffs Jan2019'!AJ2&lt;'Tariffs Jan2019'!L2,0,IF($C$5*'Tariffs Jan2019'!AL2/'Tariffs Jan2019'!AJ2&lt;='Tariffs Jan2019'!M2,($C$5*'Tariffs Jan2019'!AL2/'Tariffs Jan2019'!AJ2-'Tariffs Jan2019'!L2)*('Tariffs Jan2019'!X2/100)*'Tariffs Jan2019'!AJ2,('Tariffs Jan2019'!M2-'Tariffs Jan2019'!L2)*('Tariffs Jan2019'!X2/100)*'Tariffs Jan2019'!AJ2))</f>
        <v>72</v>
      </c>
      <c r="N8" s="85">
        <f>IF(($C$5*'Tariffs Jan2019'!AL2/'Tariffs Jan2019'!AJ2&gt;'Tariffs Jan2019'!M2),($C$5*'Tariffs Jan2019'!AL2/'Tariffs Jan2019'!AJ2-'Tariffs Jan2019'!M2)*'Tariffs Jan2019'!Y2/100*'Tariffs Jan2019'!AJ2,0)</f>
        <v>0</v>
      </c>
      <c r="O8" s="73">
        <f>SUM(D8:N8)</f>
        <v>1639.6749999999997</v>
      </c>
      <c r="P8" s="498">
        <f>O8*1.1</f>
        <v>1803.6424999999999</v>
      </c>
    </row>
    <row r="9" spans="1:16" x14ac:dyDescent="0.15">
      <c r="A9" s="286" t="str">
        <f>'Tariffs Jan2019'!F3</f>
        <v>Alinta Energy</v>
      </c>
      <c r="B9" s="47" t="str">
        <f>'Tariffs Jan2019'!D3</f>
        <v>Multinet 1</v>
      </c>
      <c r="C9" s="287">
        <f>'Tariffs Jan2019'!E3</f>
        <v>43477</v>
      </c>
      <c r="D9" s="85">
        <f>365*'Tariffs Jan2019'!H3/100</f>
        <v>277.39999999999998</v>
      </c>
      <c r="E9" s="85">
        <f>IF($C$5*'Tariffs Jan2019'!AK3/'Tariffs Jan2019'!AI3&gt;='Tariffs Jan2019'!J3,( 'Tariffs Jan2019'!J3*'Tariffs Jan2019'!O3/100)* 'Tariffs Jan2019'!AI3,($C$5*'Tariffs Jan2019'!AK3/'Tariffs Jan2019'!AI3*'Tariffs Jan2019'!O3/100)* 'Tariffs Jan2019'!AI3)</f>
        <v>225</v>
      </c>
      <c r="F9" s="85">
        <f>IF($C$5*'Tariffs Jan2019'!AK3/'Tariffs Jan2019'!AI3&lt;'Tariffs Jan2019'!J3,0,IF($C$5*'Tariffs Jan2019'!AK3/'Tariffs Jan2019'!AI3&lt;='Tariffs Jan2019'!K3,($C$5*'Tariffs Jan2019'!AK3/'Tariffs Jan2019'!AI3-'Tariffs Jan2019'!J3)*('Tariffs Jan2019'!P3/100)*'Tariffs Jan2019'!AI3,('Tariffs Jan2019'!K3-'Tariffs Jan2019'!J3)*('Tariffs Jan2019'!P3/100)*'Tariffs Jan2019'!AI3))</f>
        <v>198</v>
      </c>
      <c r="G9" s="85">
        <f>IF($C$5*'Tariffs Jan2019'!AK3/'Tariffs Jan2019'!AI3&lt;'Tariffs Jan2019'!K3,0,IF($C$5*'Tariffs Jan2019'!AK3/'Tariffs Jan2019'!AI3&lt;='Tariffs Jan2019'!L3,($C$5*'Tariffs Jan2019'!AK3/'Tariffs Jan2019'!AI3-'Tariffs Jan2019'!K3)*('Tariffs Jan2019'!Q3/100)*'Tariffs Jan2019'!AI3,('Tariffs Jan2019'!L3-'Tariffs Jan2019'!K3)*('Tariffs Jan2019'!Q3/100)*'Tariffs Jan2019'!AI3))</f>
        <v>0</v>
      </c>
      <c r="H9" s="85">
        <f>IF($C$5*'Tariffs Jan2019'!AK3/'Tariffs Jan2019'!AI3&lt;'Tariffs Jan2019'!L3,0,IF($C$5*'Tariffs Jan2019'!AK3/'Tariffs Jan2019'!AI3&lt;='Tariffs Jan2019'!M3,($C$5*'Tariffs Jan2019'!AK3/'Tariffs Jan2019'!AI3-'Tariffs Jan2019'!L3)*('Tariffs Jan2019'!R3/100)*'Tariffs Jan2019'!AI3,('Tariffs Jan2019'!M3-'Tariffs Jan2019'!L3)*('Tariffs Jan2019'!R3/100)*'Tariffs Jan2019'!AI3))</f>
        <v>0</v>
      </c>
      <c r="I9" s="85">
        <f>IF(($C$5*'Tariffs Jan2019'!AK3/'Tariffs Jan2019'!AI3&gt;'Tariffs Jan2019'!M3),($C$5*'Tariffs Jan2019'!AK3/'Tariffs Jan2019'!AI3-'Tariffs Jan2019'!M3)*'Tariffs Jan2019'!S3/100*'Tariffs Jan2019'!AI3,0)</f>
        <v>229.5</v>
      </c>
      <c r="J9" s="85">
        <f>IF($C$5*'Tariffs Jan2019'!AL3/'Tariffs Jan2019'!AJ3&gt;='Tariffs Jan2019'!J3,('Tariffs Jan2019'!J3*'Tariffs Jan2019'!U3/100)* 'Tariffs Jan2019'!AJ3,($C$5*'Tariffs Jan2019'!AL3/'Tariffs Jan2019'!AJ3*'Tariffs Jan2019'!U3/100)* 'Tariffs Jan2019'!AJ3)</f>
        <v>216</v>
      </c>
      <c r="K9" s="85">
        <f>IF($C$5*'Tariffs Jan2019'!AL3/'Tariffs Jan2019'!AJ3&lt;'Tariffs Jan2019'!J3,0,IF($C$5*'Tariffs Jan2019'!AL3/'Tariffs Jan2019'!AJ3&lt;='Tariffs Jan2019'!K3,($C$5*'Tariffs Jan2019'!AL3/'Tariffs Jan2019'!AJ3-'Tariffs Jan2019'!J3)*('Tariffs Jan2019'!V3/100)*'Tariffs Jan2019'!AJ3,('Tariffs Jan2019'!K3-'Tariffs Jan2019'!J3)*('Tariffs Jan2019'!V3/100)*'Tariffs Jan2019'!AJ3))</f>
        <v>189.00000000000003</v>
      </c>
      <c r="L9" s="85">
        <f>IF($C$5*'Tariffs Jan2019'!AL3/'Tariffs Jan2019'!AJ3&lt;'Tariffs Jan2019'!K3,0,IF($C$5*'Tariffs Jan2019'!AL3/'Tariffs Jan2019'!AJ3&lt;='Tariffs Jan2019'!L3,($C$5*'Tariffs Jan2019'!AL3/'Tariffs Jan2019'!AJ3-'Tariffs Jan2019'!K3)*('Tariffs Jan2019'!W3/100)*'Tariffs Jan2019'!AJ3,('Tariffs Jan2019'!L3-'Tariffs Jan2019'!K3)*('Tariffs Jan2019'!W3/100)*'Tariffs Jan2019'!AJ3))</f>
        <v>0</v>
      </c>
      <c r="M9" s="85">
        <f>IF($C$5*'Tariffs Jan2019'!AL3/'Tariffs Jan2019'!AJ3&lt;'Tariffs Jan2019'!L3,0,IF($C$5*'Tariffs Jan2019'!AL3/'Tariffs Jan2019'!AJ3&lt;='Tariffs Jan2019'!M3,($C$5*'Tariffs Jan2019'!AL3/'Tariffs Jan2019'!AJ3-'Tariffs Jan2019'!L3)*('Tariffs Jan2019'!X3/100)*'Tariffs Jan2019'!AJ3,('Tariffs Jan2019'!M3-'Tariffs Jan2019'!L3)*('Tariffs Jan2019'!X3/100)*'Tariffs Jan2019'!AJ3))</f>
        <v>0</v>
      </c>
      <c r="N9" s="85">
        <f>IF(($C$5*'Tariffs Jan2019'!AL3/'Tariffs Jan2019'!AJ3&gt;'Tariffs Jan2019'!M3),($C$5*'Tariffs Jan2019'!AL3/'Tariffs Jan2019'!AJ3-'Tariffs Jan2019'!M3)*'Tariffs Jan2019'!Y3/100*'Tariffs Jan2019'!AJ3,0)</f>
        <v>229.5</v>
      </c>
      <c r="O9" s="73">
        <f t="shared" ref="O9:O92" si="0">SUM(D9:N9)</f>
        <v>1564.4</v>
      </c>
      <c r="P9" s="498">
        <f t="shared" ref="P9:P92" si="1">O9*1.1</f>
        <v>1720.8400000000001</v>
      </c>
    </row>
    <row r="10" spans="1:16" x14ac:dyDescent="0.15">
      <c r="A10" s="286" t="str">
        <f>'Tariffs Jan2019'!F4</f>
        <v>Click Energy</v>
      </c>
      <c r="B10" s="47" t="str">
        <f>'Tariffs Jan2019'!D4</f>
        <v>Multinet 1</v>
      </c>
      <c r="C10" s="287">
        <f>'Tariffs Jan2019'!E4</f>
        <v>43101</v>
      </c>
      <c r="D10" s="85">
        <f>365*'Tariffs Jan2019'!H4/100</f>
        <v>285.06499999999994</v>
      </c>
      <c r="E10" s="85">
        <f>IF($C$5*'Tariffs Jan2019'!AK4/'Tariffs Jan2019'!AI4&gt;='Tariffs Jan2019'!J4,( 'Tariffs Jan2019'!J4*'Tariffs Jan2019'!O4/100)* 'Tariffs Jan2019'!AI4,($C$5*'Tariffs Jan2019'!AK4/'Tariffs Jan2019'!AI4*'Tariffs Jan2019'!O4/100)* 'Tariffs Jan2019'!AI4)</f>
        <v>301.5</v>
      </c>
      <c r="F10" s="85">
        <f>IF($C$5*'Tariffs Jan2019'!AK4/'Tariffs Jan2019'!AI4&lt;'Tariffs Jan2019'!J4,0,IF($C$5*'Tariffs Jan2019'!AK4/'Tariffs Jan2019'!AI4&lt;='Tariffs Jan2019'!K4,($C$5*'Tariffs Jan2019'!AK4/'Tariffs Jan2019'!AI4-'Tariffs Jan2019'!J4)*('Tariffs Jan2019'!P4/100)*'Tariffs Jan2019'!AI4,('Tariffs Jan2019'!K4-'Tariffs Jan2019'!J4)*('Tariffs Jan2019'!P4/100)*'Tariffs Jan2019'!AI4))</f>
        <v>265.5</v>
      </c>
      <c r="G10" s="85">
        <f>IF($C$5*'Tariffs Jan2019'!AK4/'Tariffs Jan2019'!AI4&lt;'Tariffs Jan2019'!K4,0,IF($C$5*'Tariffs Jan2019'!AK4/'Tariffs Jan2019'!AI4&lt;='Tariffs Jan2019'!L4,($C$5*'Tariffs Jan2019'!AK4/'Tariffs Jan2019'!AI4-'Tariffs Jan2019'!K4)*('Tariffs Jan2019'!Q4/100)*'Tariffs Jan2019'!AI4,('Tariffs Jan2019'!L4-'Tariffs Jan2019'!K4)*('Tariffs Jan2019'!Q4/100)*'Tariffs Jan2019'!AI4))</f>
        <v>229.5</v>
      </c>
      <c r="H10" s="85">
        <f>IF($C$5*'Tariffs Jan2019'!AK4/'Tariffs Jan2019'!AI4&lt;'Tariffs Jan2019'!L4,0,IF($C$5*'Tariffs Jan2019'!AK4/'Tariffs Jan2019'!AI4&lt;='Tariffs Jan2019'!M4,($C$5*'Tariffs Jan2019'!AK4/'Tariffs Jan2019'!AI4-'Tariffs Jan2019'!L4)*('Tariffs Jan2019'!R4/100)*'Tariffs Jan2019'!AI4,('Tariffs Jan2019'!M4-'Tariffs Jan2019'!L4)*('Tariffs Jan2019'!R4/100)*'Tariffs Jan2019'!AI4))</f>
        <v>105.75</v>
      </c>
      <c r="I10" s="85">
        <f>IF(($C$5*'Tariffs Jan2019'!AK4/'Tariffs Jan2019'!AI4&gt;'Tariffs Jan2019'!M4),($C$5*'Tariffs Jan2019'!AK4/'Tariffs Jan2019'!AI4-'Tariffs Jan2019'!M4)*'Tariffs Jan2019'!S4/100*'Tariffs Jan2019'!AI4,0)</f>
        <v>0</v>
      </c>
      <c r="J10" s="85">
        <f>IF($C$5*'Tariffs Jan2019'!AL4/'Tariffs Jan2019'!AJ4&gt;='Tariffs Jan2019'!J4,('Tariffs Jan2019'!J4*'Tariffs Jan2019'!U4/100)* 'Tariffs Jan2019'!AJ4,($C$5*'Tariffs Jan2019'!AL4/'Tariffs Jan2019'!AJ4*'Tariffs Jan2019'!U4/100)* 'Tariffs Jan2019'!AJ4)</f>
        <v>292.5</v>
      </c>
      <c r="K10" s="85">
        <f>IF($C$5*'Tariffs Jan2019'!AL4/'Tariffs Jan2019'!AJ4&lt;'Tariffs Jan2019'!J4,0,IF($C$5*'Tariffs Jan2019'!AL4/'Tariffs Jan2019'!AJ4&lt;='Tariffs Jan2019'!K4,($C$5*'Tariffs Jan2019'!AL4/'Tariffs Jan2019'!AJ4-'Tariffs Jan2019'!J4)*('Tariffs Jan2019'!V4/100)*'Tariffs Jan2019'!AJ4,('Tariffs Jan2019'!K4-'Tariffs Jan2019'!J4)*('Tariffs Jan2019'!V4/100)*'Tariffs Jan2019'!AJ4))</f>
        <v>261</v>
      </c>
      <c r="L10" s="85">
        <f>IF($C$5*'Tariffs Jan2019'!AL4/'Tariffs Jan2019'!AJ4&lt;'Tariffs Jan2019'!K4,0,IF($C$5*'Tariffs Jan2019'!AL4/'Tariffs Jan2019'!AJ4&lt;='Tariffs Jan2019'!L4,($C$5*'Tariffs Jan2019'!AL4/'Tariffs Jan2019'!AJ4-'Tariffs Jan2019'!K4)*('Tariffs Jan2019'!W4/100)*'Tariffs Jan2019'!AJ4,('Tariffs Jan2019'!L4-'Tariffs Jan2019'!K4)*('Tariffs Jan2019'!W4/100)*'Tariffs Jan2019'!AJ4))</f>
        <v>225</v>
      </c>
      <c r="M10" s="85">
        <f>IF($C$5*'Tariffs Jan2019'!AL4/'Tariffs Jan2019'!AJ4&lt;'Tariffs Jan2019'!L4,0,IF($C$5*'Tariffs Jan2019'!AL4/'Tariffs Jan2019'!AJ4&lt;='Tariffs Jan2019'!M4,($C$5*'Tariffs Jan2019'!AL4/'Tariffs Jan2019'!AJ4-'Tariffs Jan2019'!L4)*('Tariffs Jan2019'!X4/100)*'Tariffs Jan2019'!AJ4,('Tariffs Jan2019'!M4-'Tariffs Jan2019'!L4)*('Tariffs Jan2019'!X4/100)*'Tariffs Jan2019'!AJ4))</f>
        <v>105.75</v>
      </c>
      <c r="N10" s="85">
        <f>IF(($C$5*'Tariffs Jan2019'!AL4/'Tariffs Jan2019'!AJ4&gt;'Tariffs Jan2019'!M4),($C$5*'Tariffs Jan2019'!AL4/'Tariffs Jan2019'!AJ4-'Tariffs Jan2019'!M4)*'Tariffs Jan2019'!Y4/100*'Tariffs Jan2019'!AJ4,0)</f>
        <v>0</v>
      </c>
      <c r="O10" s="73">
        <f t="shared" si="0"/>
        <v>2071.5650000000001</v>
      </c>
      <c r="P10" s="498">
        <f t="shared" si="1"/>
        <v>2278.7215000000001</v>
      </c>
    </row>
    <row r="11" spans="1:16" x14ac:dyDescent="0.15">
      <c r="A11" s="286" t="str">
        <f>'Tariffs Jan2019'!F5</f>
        <v>Covau</v>
      </c>
      <c r="B11" s="47" t="str">
        <f>'Tariffs Jan2019'!D5</f>
        <v>Multinet 1</v>
      </c>
      <c r="C11" s="287">
        <f>'Tariffs Jan2019'!E5</f>
        <v>43466</v>
      </c>
      <c r="D11" s="85">
        <f>365*'Tariffs Jan2019'!H5/100</f>
        <v>284.7</v>
      </c>
      <c r="E11" s="85">
        <f>IF($C$5*'Tariffs Jan2019'!AK5/'Tariffs Jan2019'!AI5&gt;='Tariffs Jan2019'!J5,( 'Tariffs Jan2019'!J5*'Tariffs Jan2019'!O5/100)* 'Tariffs Jan2019'!AI5,($C$5*'Tariffs Jan2019'!AK5/'Tariffs Jan2019'!AI5*'Tariffs Jan2019'!O5/100)* 'Tariffs Jan2019'!AI5)</f>
        <v>261</v>
      </c>
      <c r="F11" s="85">
        <f>IF($C$5*'Tariffs Jan2019'!AK5/'Tariffs Jan2019'!AI5&lt;'Tariffs Jan2019'!J5,0,IF($C$5*'Tariffs Jan2019'!AK5/'Tariffs Jan2019'!AI5&lt;='Tariffs Jan2019'!K5,($C$5*'Tariffs Jan2019'!AK5/'Tariffs Jan2019'!AI5-'Tariffs Jan2019'!J5)*('Tariffs Jan2019'!P5/100)*'Tariffs Jan2019'!AI5,('Tariffs Jan2019'!K5-'Tariffs Jan2019'!J5)*('Tariffs Jan2019'!P5/100)*'Tariffs Jan2019'!AI5))</f>
        <v>469.79999999999995</v>
      </c>
      <c r="G11" s="85">
        <f>IF($C$5*'Tariffs Jan2019'!AK5/'Tariffs Jan2019'!AI5&lt;'Tariffs Jan2019'!K5,0,IF($C$5*'Tariffs Jan2019'!AK5/'Tariffs Jan2019'!AI5&lt;='Tariffs Jan2019'!L5,($C$5*'Tariffs Jan2019'!AK5/'Tariffs Jan2019'!AI5-'Tariffs Jan2019'!K5)*('Tariffs Jan2019'!Q5/100)*'Tariffs Jan2019'!AI5,('Tariffs Jan2019'!L5-'Tariffs Jan2019'!K5)*('Tariffs Jan2019'!Q5/100)*'Tariffs Jan2019'!AI5))</f>
        <v>108</v>
      </c>
      <c r="H11" s="85">
        <f>IF($C$5*'Tariffs Jan2019'!AK5/'Tariffs Jan2019'!AI5&lt;'Tariffs Jan2019'!L5,0,IF($C$5*'Tariffs Jan2019'!AK5/'Tariffs Jan2019'!AI5&lt;='Tariffs Jan2019'!M5,($C$5*'Tariffs Jan2019'!AK5/'Tariffs Jan2019'!AI5-'Tariffs Jan2019'!L5)*('Tariffs Jan2019'!R5/100)*'Tariffs Jan2019'!AI5,('Tariffs Jan2019'!M5-'Tariffs Jan2019'!L5)*('Tariffs Jan2019'!R5/100)*'Tariffs Jan2019'!AI5))</f>
        <v>0</v>
      </c>
      <c r="I11" s="85">
        <f>IF(($C$5*'Tariffs Jan2019'!AK5/'Tariffs Jan2019'!AI5&gt;'Tariffs Jan2019'!M5),($C$5*'Tariffs Jan2019'!AK5/'Tariffs Jan2019'!AI5-'Tariffs Jan2019'!M5)*'Tariffs Jan2019'!S5/100*'Tariffs Jan2019'!AI5,0)</f>
        <v>0</v>
      </c>
      <c r="J11" s="85">
        <f>IF($C$5*'Tariffs Jan2019'!AL5/'Tariffs Jan2019'!AJ5&gt;='Tariffs Jan2019'!J5,('Tariffs Jan2019'!J5*'Tariffs Jan2019'!U5/100)* 'Tariffs Jan2019'!AJ5,($C$5*'Tariffs Jan2019'!AL5/'Tariffs Jan2019'!AJ5*'Tariffs Jan2019'!U5/100)* 'Tariffs Jan2019'!AJ5)</f>
        <v>243.00000000000006</v>
      </c>
      <c r="K11" s="85">
        <f>IF($C$5*'Tariffs Jan2019'!AL5/'Tariffs Jan2019'!AJ5&lt;'Tariffs Jan2019'!J5,0,IF($C$5*'Tariffs Jan2019'!AL5/'Tariffs Jan2019'!AJ5&lt;='Tariffs Jan2019'!K5,($C$5*'Tariffs Jan2019'!AL5/'Tariffs Jan2019'!AJ5-'Tariffs Jan2019'!J5)*('Tariffs Jan2019'!V5/100)*'Tariffs Jan2019'!AJ5,('Tariffs Jan2019'!K5-'Tariffs Jan2019'!J5)*('Tariffs Jan2019'!V5/100)*'Tariffs Jan2019'!AJ5))</f>
        <v>457.20000000000005</v>
      </c>
      <c r="L11" s="85">
        <f>IF($C$5*'Tariffs Jan2019'!AL5/'Tariffs Jan2019'!AJ5&lt;'Tariffs Jan2019'!K5,0,IF($C$5*'Tariffs Jan2019'!AL5/'Tariffs Jan2019'!AJ5&lt;='Tariffs Jan2019'!L5,($C$5*'Tariffs Jan2019'!AL5/'Tariffs Jan2019'!AJ5-'Tariffs Jan2019'!K5)*('Tariffs Jan2019'!W5/100)*'Tariffs Jan2019'!AJ5,('Tariffs Jan2019'!L5-'Tariffs Jan2019'!K5)*('Tariffs Jan2019'!W5/100)*'Tariffs Jan2019'!AJ5))</f>
        <v>94.500000000000014</v>
      </c>
      <c r="M11" s="85">
        <f>IF($C$5*'Tariffs Jan2019'!AL5/'Tariffs Jan2019'!AJ5&lt;'Tariffs Jan2019'!L5,0,IF($C$5*'Tariffs Jan2019'!AL5/'Tariffs Jan2019'!AJ5&lt;='Tariffs Jan2019'!M5,($C$5*'Tariffs Jan2019'!AL5/'Tariffs Jan2019'!AJ5-'Tariffs Jan2019'!L5)*('Tariffs Jan2019'!X5/100)*'Tariffs Jan2019'!AJ5,('Tariffs Jan2019'!M5-'Tariffs Jan2019'!L5)*('Tariffs Jan2019'!X5/100)*'Tariffs Jan2019'!AJ5))</f>
        <v>0</v>
      </c>
      <c r="N11" s="85">
        <f>IF(($C$5*'Tariffs Jan2019'!AL5/'Tariffs Jan2019'!AJ5&gt;'Tariffs Jan2019'!M5),($C$5*'Tariffs Jan2019'!AL5/'Tariffs Jan2019'!AJ5-'Tariffs Jan2019'!M5)*'Tariffs Jan2019'!Y5/100*'Tariffs Jan2019'!AJ5,0)</f>
        <v>0</v>
      </c>
      <c r="O11" s="73">
        <f t="shared" si="0"/>
        <v>1918.2</v>
      </c>
      <c r="P11" s="498">
        <f t="shared" si="1"/>
        <v>2110.0200000000004</v>
      </c>
    </row>
    <row r="12" spans="1:16" x14ac:dyDescent="0.15">
      <c r="A12" s="286" t="str">
        <f>'Tariffs Jan2019'!F6</f>
        <v>Dodo Power &amp; Gas</v>
      </c>
      <c r="B12" s="47" t="str">
        <f>'Tariffs Jan2019'!D6</f>
        <v>Multinet 1</v>
      </c>
      <c r="C12" s="287">
        <f>'Tariffs Jan2019'!E6</f>
        <v>42917</v>
      </c>
      <c r="D12" s="85">
        <f>365*'Tariffs Jan2019'!H6/100</f>
        <v>247.28749999999999</v>
      </c>
      <c r="E12" s="85">
        <f>IF($C$5*'Tariffs Jan2019'!AK6/'Tariffs Jan2019'!AI6&gt;='Tariffs Jan2019'!J6,( 'Tariffs Jan2019'!J6*'Tariffs Jan2019'!O6/100)* 'Tariffs Jan2019'!AI6,($C$5*'Tariffs Jan2019'!AK6/'Tariffs Jan2019'!AI6*'Tariffs Jan2019'!O6/100)* 'Tariffs Jan2019'!AI6)</f>
        <v>442.79999999999995</v>
      </c>
      <c r="F12" s="85">
        <f>IF($C$5*'Tariffs Jan2019'!AK6/'Tariffs Jan2019'!AI6&lt;'Tariffs Jan2019'!J6,0,IF($C$5*'Tariffs Jan2019'!AK6/'Tariffs Jan2019'!AI6&lt;='Tariffs Jan2019'!K6,($C$5*'Tariffs Jan2019'!AK6/'Tariffs Jan2019'!AI6-'Tariffs Jan2019'!J6)*('Tariffs Jan2019'!P6/100)*'Tariffs Jan2019'!AI6,('Tariffs Jan2019'!K6-'Tariffs Jan2019'!J6)*('Tariffs Jan2019'!P6/100)*'Tariffs Jan2019'!AI6))</f>
        <v>165.6</v>
      </c>
      <c r="G12" s="85">
        <f>IF($C$5*'Tariffs Jan2019'!AK6/'Tariffs Jan2019'!AI6&lt;'Tariffs Jan2019'!K6,0,IF($C$5*'Tariffs Jan2019'!AK6/'Tariffs Jan2019'!AI6&lt;='Tariffs Jan2019'!L6,($C$5*'Tariffs Jan2019'!AK6/'Tariffs Jan2019'!AI6-'Tariffs Jan2019'!K6)*('Tariffs Jan2019'!Q6/100)*'Tariffs Jan2019'!AI6,('Tariffs Jan2019'!L6-'Tariffs Jan2019'!K6)*('Tariffs Jan2019'!Q6/100)*'Tariffs Jan2019'!AI6))</f>
        <v>0</v>
      </c>
      <c r="H12" s="85">
        <f>IF($C$5*'Tariffs Jan2019'!AK6/'Tariffs Jan2019'!AI6&lt;'Tariffs Jan2019'!L6,0,IF($C$5*'Tariffs Jan2019'!AK6/'Tariffs Jan2019'!AI6&lt;='Tariffs Jan2019'!M6,($C$5*'Tariffs Jan2019'!AK6/'Tariffs Jan2019'!AI6-'Tariffs Jan2019'!L6)*('Tariffs Jan2019'!R6/100)*'Tariffs Jan2019'!AI6,('Tariffs Jan2019'!M6-'Tariffs Jan2019'!L6)*('Tariffs Jan2019'!R6/100)*'Tariffs Jan2019'!AI6))</f>
        <v>0</v>
      </c>
      <c r="I12" s="85">
        <f>IF(($C$5*'Tariffs Jan2019'!AK6/'Tariffs Jan2019'!AI6&gt;'Tariffs Jan2019'!M6),($C$5*'Tariffs Jan2019'!AK6/'Tariffs Jan2019'!AI6-'Tariffs Jan2019'!M6)*'Tariffs Jan2019'!S6/100*'Tariffs Jan2019'!AI6,0)</f>
        <v>65.699999999999989</v>
      </c>
      <c r="J12" s="85">
        <f>IF($C$5*'Tariffs Jan2019'!AL6/'Tariffs Jan2019'!AJ6&gt;='Tariffs Jan2019'!J6,('Tariffs Jan2019'!J6*'Tariffs Jan2019'!U6/100)* 'Tariffs Jan2019'!AJ6,($C$5*'Tariffs Jan2019'!AL6/'Tariffs Jan2019'!AJ6*'Tariffs Jan2019'!U6/100)* 'Tariffs Jan2019'!AJ6)</f>
        <v>442.79999999999995</v>
      </c>
      <c r="K12" s="85">
        <f>IF($C$5*'Tariffs Jan2019'!AL6/'Tariffs Jan2019'!AJ6&lt;'Tariffs Jan2019'!J6,0,IF($C$5*'Tariffs Jan2019'!AL6/'Tariffs Jan2019'!AJ6&lt;='Tariffs Jan2019'!K6,($C$5*'Tariffs Jan2019'!AL6/'Tariffs Jan2019'!AJ6-'Tariffs Jan2019'!J6)*('Tariffs Jan2019'!V6/100)*'Tariffs Jan2019'!AJ6,('Tariffs Jan2019'!K6-'Tariffs Jan2019'!J6)*('Tariffs Jan2019'!V6/100)*'Tariffs Jan2019'!AJ6))</f>
        <v>165.6</v>
      </c>
      <c r="L12" s="85">
        <f>IF($C$5*'Tariffs Jan2019'!AL6/'Tariffs Jan2019'!AJ6&lt;'Tariffs Jan2019'!K6,0,IF($C$5*'Tariffs Jan2019'!AL6/'Tariffs Jan2019'!AJ6&lt;='Tariffs Jan2019'!L6,($C$5*'Tariffs Jan2019'!AL6/'Tariffs Jan2019'!AJ6-'Tariffs Jan2019'!K6)*('Tariffs Jan2019'!W6/100)*'Tariffs Jan2019'!AJ6,('Tariffs Jan2019'!L6-'Tariffs Jan2019'!K6)*('Tariffs Jan2019'!W6/100)*'Tariffs Jan2019'!AJ6))</f>
        <v>0</v>
      </c>
      <c r="M12" s="85">
        <f>IF($C$5*'Tariffs Jan2019'!AL6/'Tariffs Jan2019'!AJ6&lt;'Tariffs Jan2019'!L6,0,IF($C$5*'Tariffs Jan2019'!AL6/'Tariffs Jan2019'!AJ6&lt;='Tariffs Jan2019'!M6,($C$5*'Tariffs Jan2019'!AL6/'Tariffs Jan2019'!AJ6-'Tariffs Jan2019'!L6)*('Tariffs Jan2019'!X6/100)*'Tariffs Jan2019'!AJ6,('Tariffs Jan2019'!M6-'Tariffs Jan2019'!L6)*('Tariffs Jan2019'!X6/100)*'Tariffs Jan2019'!AJ6))</f>
        <v>0</v>
      </c>
      <c r="N12" s="85">
        <f>IF(($C$5*'Tariffs Jan2019'!AL6/'Tariffs Jan2019'!AJ6&gt;'Tariffs Jan2019'!M6),($C$5*'Tariffs Jan2019'!AL6/'Tariffs Jan2019'!AJ6-'Tariffs Jan2019'!M6)*'Tariffs Jan2019'!Y6/100*'Tariffs Jan2019'!AJ6,0)</f>
        <v>65.699999999999989</v>
      </c>
      <c r="O12" s="73">
        <f t="shared" si="0"/>
        <v>1595.4875</v>
      </c>
      <c r="P12" s="498">
        <f t="shared" si="1"/>
        <v>1755.0362500000001</v>
      </c>
    </row>
    <row r="13" spans="1:16" x14ac:dyDescent="0.15">
      <c r="A13" s="286" t="str">
        <f>'Tariffs Jan2019'!F7</f>
        <v>EnergyAustralia</v>
      </c>
      <c r="B13" s="47" t="str">
        <f>'Tariffs Jan2019'!D7</f>
        <v>Multinet 1</v>
      </c>
      <c r="C13" s="287">
        <f>'Tariffs Jan2019'!E7</f>
        <v>43467</v>
      </c>
      <c r="D13" s="85">
        <f>365*'Tariffs Jan2019'!H7/100</f>
        <v>295.28500000000003</v>
      </c>
      <c r="E13" s="85">
        <f>IF($C$5*'Tariffs Jan2019'!AK7/'Tariffs Jan2019'!AI7&gt;='Tariffs Jan2019'!J7,( 'Tariffs Jan2019'!J7*'Tariffs Jan2019'!O7/100)* 'Tariffs Jan2019'!AI7,($C$5*'Tariffs Jan2019'!AK7/'Tariffs Jan2019'!AI7*'Tariffs Jan2019'!O7/100)* 'Tariffs Jan2019'!AI7)</f>
        <v>475.20000000000005</v>
      </c>
      <c r="F13" s="85">
        <f>IF($C$5*'Tariffs Jan2019'!AK7/'Tariffs Jan2019'!AI7&lt;'Tariffs Jan2019'!J7,0,IF($C$5*'Tariffs Jan2019'!AK7/'Tariffs Jan2019'!AI7&lt;='Tariffs Jan2019'!K7,($C$5*'Tariffs Jan2019'!AK7/'Tariffs Jan2019'!AI7-'Tariffs Jan2019'!J7)*('Tariffs Jan2019'!P7/100)*'Tariffs Jan2019'!AI7,('Tariffs Jan2019'!K7-'Tariffs Jan2019'!J7)*('Tariffs Jan2019'!P7/100)*'Tariffs Jan2019'!AI7))</f>
        <v>0</v>
      </c>
      <c r="G13" s="85">
        <f>IF($C$5*'Tariffs Jan2019'!AK7/'Tariffs Jan2019'!AI7&lt;'Tariffs Jan2019'!K7,0,IF($C$5*'Tariffs Jan2019'!AK7/'Tariffs Jan2019'!AI7&lt;='Tariffs Jan2019'!L7,($C$5*'Tariffs Jan2019'!AK7/'Tariffs Jan2019'!AI7-'Tariffs Jan2019'!K7)*('Tariffs Jan2019'!Q7/100)*'Tariffs Jan2019'!AI7,('Tariffs Jan2019'!L7-'Tariffs Jan2019'!K7)*('Tariffs Jan2019'!Q7/100)*'Tariffs Jan2019'!AI7))</f>
        <v>0</v>
      </c>
      <c r="H13" s="85">
        <f>IF($C$5*'Tariffs Jan2019'!AK7/'Tariffs Jan2019'!AI7&lt;'Tariffs Jan2019'!L7,0,IF($C$5*'Tariffs Jan2019'!AK7/'Tariffs Jan2019'!AI7&lt;='Tariffs Jan2019'!M7,($C$5*'Tariffs Jan2019'!AK7/'Tariffs Jan2019'!AI7-'Tariffs Jan2019'!L7)*('Tariffs Jan2019'!R7/100)*'Tariffs Jan2019'!AI7,('Tariffs Jan2019'!M7-'Tariffs Jan2019'!L7)*('Tariffs Jan2019'!R7/100)*'Tariffs Jan2019'!AI7))</f>
        <v>0</v>
      </c>
      <c r="I13" s="85">
        <f>IF(($C$5*'Tariffs Jan2019'!AK7/'Tariffs Jan2019'!AI7&gt;'Tariffs Jan2019'!M7),($C$5*'Tariffs Jan2019'!AK7/'Tariffs Jan2019'!AI7-'Tariffs Jan2019'!M7)*'Tariffs Jan2019'!S7/100*'Tariffs Jan2019'!AI7,0)</f>
        <v>259.20000000000005</v>
      </c>
      <c r="J13" s="85">
        <f>IF($C$5*'Tariffs Jan2019'!AL7/'Tariffs Jan2019'!AJ7&gt;='Tariffs Jan2019'!J7,('Tariffs Jan2019'!J7*'Tariffs Jan2019'!U7/100)* 'Tariffs Jan2019'!AJ7,($C$5*'Tariffs Jan2019'!AL7/'Tariffs Jan2019'!AJ7*'Tariffs Jan2019'!U7/100)* 'Tariffs Jan2019'!AJ7)</f>
        <v>475.20000000000005</v>
      </c>
      <c r="K13" s="85">
        <f>IF($C$5*'Tariffs Jan2019'!AL7/'Tariffs Jan2019'!AJ7&lt;'Tariffs Jan2019'!J7,0,IF($C$5*'Tariffs Jan2019'!AL7/'Tariffs Jan2019'!AJ7&lt;='Tariffs Jan2019'!K7,($C$5*'Tariffs Jan2019'!AL7/'Tariffs Jan2019'!AJ7-'Tariffs Jan2019'!J7)*('Tariffs Jan2019'!V7/100)*'Tariffs Jan2019'!AJ7,('Tariffs Jan2019'!K7-'Tariffs Jan2019'!J7)*('Tariffs Jan2019'!V7/100)*'Tariffs Jan2019'!AJ7))</f>
        <v>0</v>
      </c>
      <c r="L13" s="85">
        <f>IF($C$5*'Tariffs Jan2019'!AL7/'Tariffs Jan2019'!AJ7&lt;'Tariffs Jan2019'!K7,0,IF($C$5*'Tariffs Jan2019'!AL7/'Tariffs Jan2019'!AJ7&lt;='Tariffs Jan2019'!L7,($C$5*'Tariffs Jan2019'!AL7/'Tariffs Jan2019'!AJ7-'Tariffs Jan2019'!K7)*('Tariffs Jan2019'!W7/100)*'Tariffs Jan2019'!AJ7,('Tariffs Jan2019'!L7-'Tariffs Jan2019'!K7)*('Tariffs Jan2019'!W7/100)*'Tariffs Jan2019'!AJ7))</f>
        <v>0</v>
      </c>
      <c r="M13" s="85">
        <f>IF($C$5*'Tariffs Jan2019'!AL7/'Tariffs Jan2019'!AJ7&lt;'Tariffs Jan2019'!L7,0,IF($C$5*'Tariffs Jan2019'!AL7/'Tariffs Jan2019'!AJ7&lt;='Tariffs Jan2019'!M7,($C$5*'Tariffs Jan2019'!AL7/'Tariffs Jan2019'!AJ7-'Tariffs Jan2019'!L7)*('Tariffs Jan2019'!X7/100)*'Tariffs Jan2019'!AJ7,('Tariffs Jan2019'!M7-'Tariffs Jan2019'!L7)*('Tariffs Jan2019'!X7/100)*'Tariffs Jan2019'!AJ7))</f>
        <v>0</v>
      </c>
      <c r="N13" s="85">
        <f>IF(($C$5*'Tariffs Jan2019'!AL7/'Tariffs Jan2019'!AJ7&gt;'Tariffs Jan2019'!M7),($C$5*'Tariffs Jan2019'!AL7/'Tariffs Jan2019'!AJ7-'Tariffs Jan2019'!M7)*'Tariffs Jan2019'!Y7/100*'Tariffs Jan2019'!AJ7,0)</f>
        <v>259.20000000000005</v>
      </c>
      <c r="O13" s="73">
        <f t="shared" si="0"/>
        <v>1764.0850000000003</v>
      </c>
      <c r="P13" s="498">
        <f t="shared" si="1"/>
        <v>1940.4935000000005</v>
      </c>
    </row>
    <row r="14" spans="1:16" x14ac:dyDescent="0.15">
      <c r="A14" s="286" t="str">
        <f>'Tariffs Jan2019'!F8</f>
        <v>Lumo Energy</v>
      </c>
      <c r="B14" s="47" t="str">
        <f>'Tariffs Jan2019'!D8</f>
        <v>Multinet 1</v>
      </c>
      <c r="C14" s="287">
        <f>'Tariffs Jan2019'!E8</f>
        <v>43466</v>
      </c>
      <c r="D14" s="85">
        <f>365*'Tariffs Jan2019'!H8/100</f>
        <v>241.63</v>
      </c>
      <c r="E14" s="85">
        <f>IF($C$5*'Tariffs Jan2019'!AK8/'Tariffs Jan2019'!AI8&gt;='Tariffs Jan2019'!J8,( 'Tariffs Jan2019'!J8*'Tariffs Jan2019'!O8/100)* 'Tariffs Jan2019'!AI8,($C$5*'Tariffs Jan2019'!AK8/'Tariffs Jan2019'!AI8*'Tariffs Jan2019'!O8/100)* 'Tariffs Jan2019'!AI8)</f>
        <v>227.96999999999997</v>
      </c>
      <c r="F14" s="85">
        <f>IF($C$5*'Tariffs Jan2019'!AK8/'Tariffs Jan2019'!AI8&lt;'Tariffs Jan2019'!J8,0,IF($C$5*'Tariffs Jan2019'!AK8/'Tariffs Jan2019'!AI8&lt;='Tariffs Jan2019'!K8,($C$5*'Tariffs Jan2019'!AK8/'Tariffs Jan2019'!AI8-'Tariffs Jan2019'!J8)*('Tariffs Jan2019'!P8/100)*'Tariffs Jan2019'!AI8,('Tariffs Jan2019'!K8-'Tariffs Jan2019'!J8)*('Tariffs Jan2019'!P8/100)*'Tariffs Jan2019'!AI8))</f>
        <v>199.35000000000002</v>
      </c>
      <c r="G14" s="85">
        <f>IF($C$5*'Tariffs Jan2019'!AK8/'Tariffs Jan2019'!AI8&lt;'Tariffs Jan2019'!K8,0,IF($C$5*'Tariffs Jan2019'!AK8/'Tariffs Jan2019'!AI8&lt;='Tariffs Jan2019'!L8,($C$5*'Tariffs Jan2019'!AK8/'Tariffs Jan2019'!AI8-'Tariffs Jan2019'!K8)*('Tariffs Jan2019'!Q8/100)*'Tariffs Jan2019'!AI8,('Tariffs Jan2019'!L8-'Tariffs Jan2019'!K8)*('Tariffs Jan2019'!Q8/100)*'Tariffs Jan2019'!AI8))</f>
        <v>166.23000000000002</v>
      </c>
      <c r="H14" s="85">
        <f>IF($C$5*'Tariffs Jan2019'!AK8/'Tariffs Jan2019'!AI8&lt;'Tariffs Jan2019'!L8,0,IF($C$5*'Tariffs Jan2019'!AK8/'Tariffs Jan2019'!AI8&lt;='Tariffs Jan2019'!M8,($C$5*'Tariffs Jan2019'!AK8/'Tariffs Jan2019'!AI8-'Tariffs Jan2019'!L8)*('Tariffs Jan2019'!R8/100)*'Tariffs Jan2019'!AI8,('Tariffs Jan2019'!M8-'Tariffs Jan2019'!L8)*('Tariffs Jan2019'!R8/100)*'Tariffs Jan2019'!AI8))</f>
        <v>74.384999999999991</v>
      </c>
      <c r="I14" s="85">
        <f>IF(($C$5*'Tariffs Jan2019'!AK8/'Tariffs Jan2019'!AI8&gt;'Tariffs Jan2019'!M8),($C$5*'Tariffs Jan2019'!AK8/'Tariffs Jan2019'!AI8-'Tariffs Jan2019'!M8)*'Tariffs Jan2019'!S8/100*'Tariffs Jan2019'!AI8,0)</f>
        <v>0</v>
      </c>
      <c r="J14" s="85">
        <f>IF($C$5*'Tariffs Jan2019'!AL8/'Tariffs Jan2019'!AJ8&gt;='Tariffs Jan2019'!J8,('Tariffs Jan2019'!J8*'Tariffs Jan2019'!U8/100)* 'Tariffs Jan2019'!AJ8,($C$5*'Tariffs Jan2019'!AL8/'Tariffs Jan2019'!AJ8*'Tariffs Jan2019'!U8/100)* 'Tariffs Jan2019'!AJ8)</f>
        <v>214.82999999999998</v>
      </c>
      <c r="K14" s="85">
        <f>IF($C$5*'Tariffs Jan2019'!AL8/'Tariffs Jan2019'!AJ8&lt;'Tariffs Jan2019'!J8,0,IF($C$5*'Tariffs Jan2019'!AL8/'Tariffs Jan2019'!AJ8&lt;='Tariffs Jan2019'!K8,($C$5*'Tariffs Jan2019'!AL8/'Tariffs Jan2019'!AJ8-'Tariffs Jan2019'!J8)*('Tariffs Jan2019'!V8/100)*'Tariffs Jan2019'!AJ8,('Tariffs Jan2019'!K8-'Tariffs Jan2019'!J8)*('Tariffs Jan2019'!V8/100)*'Tariffs Jan2019'!AJ8))</f>
        <v>190.07999999999998</v>
      </c>
      <c r="L14" s="85">
        <f>IF($C$5*'Tariffs Jan2019'!AL8/'Tariffs Jan2019'!AJ8&lt;'Tariffs Jan2019'!K8,0,IF($C$5*'Tariffs Jan2019'!AL8/'Tariffs Jan2019'!AJ8&lt;='Tariffs Jan2019'!L8,($C$5*'Tariffs Jan2019'!AL8/'Tariffs Jan2019'!AJ8-'Tariffs Jan2019'!K8)*('Tariffs Jan2019'!W8/100)*'Tariffs Jan2019'!AJ8,('Tariffs Jan2019'!L8-'Tariffs Jan2019'!K8)*('Tariffs Jan2019'!W8/100)*'Tariffs Jan2019'!AJ8))</f>
        <v>161.36999999999998</v>
      </c>
      <c r="M14" s="85">
        <f>IF($C$5*'Tariffs Jan2019'!AL8/'Tariffs Jan2019'!AJ8&lt;'Tariffs Jan2019'!L8,0,IF($C$5*'Tariffs Jan2019'!AL8/'Tariffs Jan2019'!AJ8&lt;='Tariffs Jan2019'!M8,($C$5*'Tariffs Jan2019'!AL8/'Tariffs Jan2019'!AJ8-'Tariffs Jan2019'!L8)*('Tariffs Jan2019'!X8/100)*'Tariffs Jan2019'!AJ8,('Tariffs Jan2019'!M8-'Tariffs Jan2019'!L8)*('Tariffs Jan2019'!X8/100)*'Tariffs Jan2019'!AJ8))</f>
        <v>73.125</v>
      </c>
      <c r="N14" s="85">
        <f>IF(($C$5*'Tariffs Jan2019'!AL8/'Tariffs Jan2019'!AJ8&gt;'Tariffs Jan2019'!M8),($C$5*'Tariffs Jan2019'!AL8/'Tariffs Jan2019'!AJ8-'Tariffs Jan2019'!M8)*'Tariffs Jan2019'!Y8/100*'Tariffs Jan2019'!AJ8,0)</f>
        <v>0</v>
      </c>
      <c r="O14" s="73">
        <f t="shared" si="0"/>
        <v>1548.9699999999998</v>
      </c>
      <c r="P14" s="498">
        <f t="shared" si="1"/>
        <v>1703.867</v>
      </c>
    </row>
    <row r="15" spans="1:16" x14ac:dyDescent="0.15">
      <c r="A15" s="286" t="str">
        <f>'Tariffs Jan2019'!F9</f>
        <v>Momentum Energy</v>
      </c>
      <c r="B15" s="47" t="str">
        <f>'Tariffs Jan2019'!D9</f>
        <v>Multinet 1</v>
      </c>
      <c r="C15" s="287">
        <f>'Tariffs Jan2019'!E9</f>
        <v>43466</v>
      </c>
      <c r="D15" s="85">
        <f>365*'Tariffs Jan2019'!H9/100</f>
        <v>306.45399999999995</v>
      </c>
      <c r="E15" s="85">
        <f>IF($C$5*'Tariffs Jan2019'!AK9/'Tariffs Jan2019'!AI9&gt;='Tariffs Jan2019'!J9,( 'Tariffs Jan2019'!J9*'Tariffs Jan2019'!O9/100)* 'Tariffs Jan2019'!AI9,($C$5*'Tariffs Jan2019'!AK9/'Tariffs Jan2019'!AI9*'Tariffs Jan2019'!O9/100)* 'Tariffs Jan2019'!AI9)</f>
        <v>257.31</v>
      </c>
      <c r="F15" s="85">
        <f>IF($C$5*'Tariffs Jan2019'!AK9/'Tariffs Jan2019'!AI9&lt;'Tariffs Jan2019'!J9,0,IF($C$5*'Tariffs Jan2019'!AK9/'Tariffs Jan2019'!AI9&lt;='Tariffs Jan2019'!K9,($C$5*'Tariffs Jan2019'!AK9/'Tariffs Jan2019'!AI9-'Tariffs Jan2019'!J9)*('Tariffs Jan2019'!P9/100)*'Tariffs Jan2019'!AI9,('Tariffs Jan2019'!K9-'Tariffs Jan2019'!J9)*('Tariffs Jan2019'!P9/100)*'Tariffs Jan2019'!AI9))</f>
        <v>234.99</v>
      </c>
      <c r="G15" s="85">
        <f>IF($C$5*'Tariffs Jan2019'!AK9/'Tariffs Jan2019'!AI9&lt;'Tariffs Jan2019'!K9,0,IF($C$5*'Tariffs Jan2019'!AK9/'Tariffs Jan2019'!AI9&lt;='Tariffs Jan2019'!L9,($C$5*'Tariffs Jan2019'!AK9/'Tariffs Jan2019'!AI9-'Tariffs Jan2019'!K9)*('Tariffs Jan2019'!Q9/100)*'Tariffs Jan2019'!AI9,('Tariffs Jan2019'!L9-'Tariffs Jan2019'!K9)*('Tariffs Jan2019'!Q9/100)*'Tariffs Jan2019'!AI9))</f>
        <v>207.99</v>
      </c>
      <c r="H15" s="85">
        <f>IF($C$5*'Tariffs Jan2019'!AK9/'Tariffs Jan2019'!AI9&lt;'Tariffs Jan2019'!L9,0,IF($C$5*'Tariffs Jan2019'!AK9/'Tariffs Jan2019'!AI9&lt;='Tariffs Jan2019'!M9,($C$5*'Tariffs Jan2019'!AK9/'Tariffs Jan2019'!AI9-'Tariffs Jan2019'!L9)*('Tariffs Jan2019'!R9/100)*'Tariffs Jan2019'!AI9,('Tariffs Jan2019'!M9-'Tariffs Jan2019'!L9)*('Tariffs Jan2019'!R9/100)*'Tariffs Jan2019'!AI9))</f>
        <v>96.794999999999987</v>
      </c>
      <c r="I15" s="85">
        <f>IF(($C$5*'Tariffs Jan2019'!AK9/'Tariffs Jan2019'!AI9&gt;'Tariffs Jan2019'!M9),($C$5*'Tariffs Jan2019'!AK9/'Tariffs Jan2019'!AI9-'Tariffs Jan2019'!M9)*'Tariffs Jan2019'!S9/100*'Tariffs Jan2019'!AI9,0)</f>
        <v>0</v>
      </c>
      <c r="J15" s="85">
        <f>IF($C$5*'Tariffs Jan2019'!AL9/'Tariffs Jan2019'!AJ9&gt;='Tariffs Jan2019'!J9,('Tariffs Jan2019'!J9*'Tariffs Jan2019'!U9/100)* 'Tariffs Jan2019'!AJ9,($C$5*'Tariffs Jan2019'!AL9/'Tariffs Jan2019'!AJ9*'Tariffs Jan2019'!U9/100)* 'Tariffs Jan2019'!AJ9)</f>
        <v>237.50999999999996</v>
      </c>
      <c r="K15" s="85">
        <f>IF($C$5*'Tariffs Jan2019'!AL9/'Tariffs Jan2019'!AJ9&lt;'Tariffs Jan2019'!J9,0,IF($C$5*'Tariffs Jan2019'!AL9/'Tariffs Jan2019'!AJ9&lt;='Tariffs Jan2019'!K9,($C$5*'Tariffs Jan2019'!AL9/'Tariffs Jan2019'!AJ9-'Tariffs Jan2019'!J9)*('Tariffs Jan2019'!V9/100)*'Tariffs Jan2019'!AJ9,('Tariffs Jan2019'!K9-'Tariffs Jan2019'!J9)*('Tariffs Jan2019'!V9/100)*'Tariffs Jan2019'!AJ9))</f>
        <v>218.70000000000002</v>
      </c>
      <c r="L15" s="85">
        <f>IF($C$5*'Tariffs Jan2019'!AL9/'Tariffs Jan2019'!AJ9&lt;'Tariffs Jan2019'!K9,0,IF($C$5*'Tariffs Jan2019'!AL9/'Tariffs Jan2019'!AJ9&lt;='Tariffs Jan2019'!L9,($C$5*'Tariffs Jan2019'!AL9/'Tariffs Jan2019'!AJ9-'Tariffs Jan2019'!K9)*('Tariffs Jan2019'!W9/100)*'Tariffs Jan2019'!AJ9,('Tariffs Jan2019'!L9-'Tariffs Jan2019'!K9)*('Tariffs Jan2019'!W9/100)*'Tariffs Jan2019'!AJ9))</f>
        <v>195.3</v>
      </c>
      <c r="M15" s="85">
        <f>IF($C$5*'Tariffs Jan2019'!AL9/'Tariffs Jan2019'!AJ9&lt;'Tariffs Jan2019'!L9,0,IF($C$5*'Tariffs Jan2019'!AL9/'Tariffs Jan2019'!AJ9&lt;='Tariffs Jan2019'!M9,($C$5*'Tariffs Jan2019'!AL9/'Tariffs Jan2019'!AJ9-'Tariffs Jan2019'!L9)*('Tariffs Jan2019'!X9/100)*'Tariffs Jan2019'!AJ9,('Tariffs Jan2019'!M9-'Tariffs Jan2019'!L9)*('Tariffs Jan2019'!X9/100)*'Tariffs Jan2019'!AJ9))</f>
        <v>91.800000000000011</v>
      </c>
      <c r="N15" s="85">
        <f>IF(($C$5*'Tariffs Jan2019'!AL9/'Tariffs Jan2019'!AJ9&gt;'Tariffs Jan2019'!M9),($C$5*'Tariffs Jan2019'!AL9/'Tariffs Jan2019'!AJ9-'Tariffs Jan2019'!M9)*'Tariffs Jan2019'!Y9/100*'Tariffs Jan2019'!AJ9,0)</f>
        <v>0</v>
      </c>
      <c r="O15" s="73">
        <f t="shared" si="0"/>
        <v>1846.8489999999999</v>
      </c>
      <c r="P15" s="498">
        <f t="shared" si="1"/>
        <v>2031.5339000000001</v>
      </c>
    </row>
    <row r="16" spans="1:16" x14ac:dyDescent="0.15">
      <c r="A16" s="286" t="str">
        <f>'Tariffs Jan2019'!F10</f>
        <v>Origin Energy</v>
      </c>
      <c r="B16" s="47" t="str">
        <f>'Tariffs Jan2019'!D10</f>
        <v>Multinet 1</v>
      </c>
      <c r="C16" s="287">
        <f>'Tariffs Jan2019'!E10</f>
        <v>43466</v>
      </c>
      <c r="D16" s="85">
        <f>365*'Tariffs Jan2019'!H10/100</f>
        <v>255.5</v>
      </c>
      <c r="E16" s="85">
        <f>IF($C$5*'Tariffs Jan2019'!AK10/'Tariffs Jan2019'!AI10&gt;='Tariffs Jan2019'!J10,( 'Tariffs Jan2019'!J10*'Tariffs Jan2019'!O10/100)* 'Tariffs Jan2019'!AI10,($C$5*'Tariffs Jan2019'!AK10/'Tariffs Jan2019'!AI10*'Tariffs Jan2019'!O10/100)* 'Tariffs Jan2019'!AI10)</f>
        <v>432</v>
      </c>
      <c r="F16" s="85">
        <f>IF($C$5*'Tariffs Jan2019'!AK10/'Tariffs Jan2019'!AI10&lt;'Tariffs Jan2019'!J10,0,IF($C$5*'Tariffs Jan2019'!AK10/'Tariffs Jan2019'!AI10&lt;='Tariffs Jan2019'!K10,($C$5*'Tariffs Jan2019'!AK10/'Tariffs Jan2019'!AI10-'Tariffs Jan2019'!J10)*('Tariffs Jan2019'!P10/100)*'Tariffs Jan2019'!AI10,('Tariffs Jan2019'!K10-'Tariffs Jan2019'!J10)*('Tariffs Jan2019'!P10/100)*'Tariffs Jan2019'!AI10))</f>
        <v>175.5</v>
      </c>
      <c r="G16" s="85">
        <f>IF($C$5*'Tariffs Jan2019'!AK10/'Tariffs Jan2019'!AI10&lt;'Tariffs Jan2019'!K10,0,IF($C$5*'Tariffs Jan2019'!AK10/'Tariffs Jan2019'!AI10&lt;='Tariffs Jan2019'!L10,($C$5*'Tariffs Jan2019'!AK10/'Tariffs Jan2019'!AI10-'Tariffs Jan2019'!K10)*('Tariffs Jan2019'!Q10/100)*'Tariffs Jan2019'!AI10,('Tariffs Jan2019'!L10-'Tariffs Jan2019'!K10)*('Tariffs Jan2019'!Q10/100)*'Tariffs Jan2019'!AI10))</f>
        <v>0</v>
      </c>
      <c r="H16" s="85">
        <f>IF($C$5*'Tariffs Jan2019'!AK10/'Tariffs Jan2019'!AI10&lt;'Tariffs Jan2019'!L10,0,IF($C$5*'Tariffs Jan2019'!AK10/'Tariffs Jan2019'!AI10&lt;='Tariffs Jan2019'!M10,($C$5*'Tariffs Jan2019'!AK10/'Tariffs Jan2019'!AI10-'Tariffs Jan2019'!L10)*('Tariffs Jan2019'!R10/100)*'Tariffs Jan2019'!AI10,('Tariffs Jan2019'!M10-'Tariffs Jan2019'!L10)*('Tariffs Jan2019'!R10/100)*'Tariffs Jan2019'!AI10))</f>
        <v>0</v>
      </c>
      <c r="I16" s="85">
        <f>IF(($C$5*'Tariffs Jan2019'!AK10/'Tariffs Jan2019'!AI10&gt;'Tariffs Jan2019'!M10),($C$5*'Tariffs Jan2019'!AK10/'Tariffs Jan2019'!AI10-'Tariffs Jan2019'!M10)*'Tariffs Jan2019'!S10/100*'Tariffs Jan2019'!AI10,0)</f>
        <v>65.25</v>
      </c>
      <c r="J16" s="85">
        <f>IF($C$5*'Tariffs Jan2019'!AL10/'Tariffs Jan2019'!AJ10&gt;='Tariffs Jan2019'!J10,('Tariffs Jan2019'!J10*'Tariffs Jan2019'!U10/100)* 'Tariffs Jan2019'!AJ10,($C$5*'Tariffs Jan2019'!AL10/'Tariffs Jan2019'!AJ10*'Tariffs Jan2019'!U10/100)* 'Tariffs Jan2019'!AJ10)</f>
        <v>396.00000000000011</v>
      </c>
      <c r="K16" s="85">
        <f>IF($C$5*'Tariffs Jan2019'!AL10/'Tariffs Jan2019'!AJ10&lt;'Tariffs Jan2019'!J10,0,IF($C$5*'Tariffs Jan2019'!AL10/'Tariffs Jan2019'!AJ10&lt;='Tariffs Jan2019'!K10,($C$5*'Tariffs Jan2019'!AL10/'Tariffs Jan2019'!AJ10-'Tariffs Jan2019'!J10)*('Tariffs Jan2019'!V10/100)*'Tariffs Jan2019'!AJ10,('Tariffs Jan2019'!K10-'Tariffs Jan2019'!J10)*('Tariffs Jan2019'!V10/100)*'Tariffs Jan2019'!AJ10))</f>
        <v>157.50000000000003</v>
      </c>
      <c r="L16" s="85">
        <f>IF($C$5*'Tariffs Jan2019'!AL10/'Tariffs Jan2019'!AJ10&lt;'Tariffs Jan2019'!K10,0,IF($C$5*'Tariffs Jan2019'!AL10/'Tariffs Jan2019'!AJ10&lt;='Tariffs Jan2019'!L10,($C$5*'Tariffs Jan2019'!AL10/'Tariffs Jan2019'!AJ10-'Tariffs Jan2019'!K10)*('Tariffs Jan2019'!W10/100)*'Tariffs Jan2019'!AJ10,('Tariffs Jan2019'!L10-'Tariffs Jan2019'!K10)*('Tariffs Jan2019'!W10/100)*'Tariffs Jan2019'!AJ10))</f>
        <v>0</v>
      </c>
      <c r="M16" s="85">
        <f>IF($C$5*'Tariffs Jan2019'!AL10/'Tariffs Jan2019'!AJ10&lt;'Tariffs Jan2019'!L10,0,IF($C$5*'Tariffs Jan2019'!AL10/'Tariffs Jan2019'!AJ10&lt;='Tariffs Jan2019'!M10,($C$5*'Tariffs Jan2019'!AL10/'Tariffs Jan2019'!AJ10-'Tariffs Jan2019'!L10)*('Tariffs Jan2019'!X10/100)*'Tariffs Jan2019'!AJ10,('Tariffs Jan2019'!M10-'Tariffs Jan2019'!L10)*('Tariffs Jan2019'!X10/100)*'Tariffs Jan2019'!AJ10))</f>
        <v>0</v>
      </c>
      <c r="N16" s="85">
        <f>IF(($C$5*'Tariffs Jan2019'!AL10/'Tariffs Jan2019'!AJ10&gt;'Tariffs Jan2019'!M10),($C$5*'Tariffs Jan2019'!AL10/'Tariffs Jan2019'!AJ10-'Tariffs Jan2019'!M10)*'Tariffs Jan2019'!Y10/100*'Tariffs Jan2019'!AJ10,0)</f>
        <v>60.750000000000014</v>
      </c>
      <c r="O16" s="73">
        <f t="shared" si="0"/>
        <v>1542.5</v>
      </c>
      <c r="P16" s="498">
        <f t="shared" si="1"/>
        <v>1696.7500000000002</v>
      </c>
    </row>
    <row r="17" spans="1:148" x14ac:dyDescent="0.15">
      <c r="A17" s="286" t="str">
        <f>'Tariffs Jan2019'!F11</f>
        <v>Red Energy</v>
      </c>
      <c r="B17" s="47" t="str">
        <f>'Tariffs Jan2019'!D11</f>
        <v>Multinet 1</v>
      </c>
      <c r="C17" s="287">
        <f>'Tariffs Jan2019'!E11</f>
        <v>43466</v>
      </c>
      <c r="D17" s="85">
        <f>365*'Tariffs Jan2019'!H11/100</f>
        <v>264.625</v>
      </c>
      <c r="E17" s="85">
        <f>IF($C$5*'Tariffs Jan2019'!AK11/'Tariffs Jan2019'!AI11&gt;='Tariffs Jan2019'!J11,( 'Tariffs Jan2019'!J11*'Tariffs Jan2019'!O11/100)* 'Tariffs Jan2019'!AI11,($C$5*'Tariffs Jan2019'!AK11/'Tariffs Jan2019'!AI11*'Tariffs Jan2019'!O11/100)* 'Tariffs Jan2019'!AI11)</f>
        <v>424.79999999999995</v>
      </c>
      <c r="F17" s="85">
        <f>IF($C$5*'Tariffs Jan2019'!AK11/'Tariffs Jan2019'!AI11&lt;'Tariffs Jan2019'!J11,0,IF($C$5*'Tariffs Jan2019'!AK11/'Tariffs Jan2019'!AI11&lt;='Tariffs Jan2019'!K11,($C$5*'Tariffs Jan2019'!AK11/'Tariffs Jan2019'!AI11-'Tariffs Jan2019'!J11)*('Tariffs Jan2019'!P11/100)*'Tariffs Jan2019'!AI11,('Tariffs Jan2019'!K11-'Tariffs Jan2019'!J11)*('Tariffs Jan2019'!P11/100)*'Tariffs Jan2019'!AI11))</f>
        <v>169.2</v>
      </c>
      <c r="G17" s="85">
        <f>IF($C$5*'Tariffs Jan2019'!AK11/'Tariffs Jan2019'!AI11&lt;'Tariffs Jan2019'!K11,0,IF($C$5*'Tariffs Jan2019'!AK11/'Tariffs Jan2019'!AI11&lt;='Tariffs Jan2019'!L11,($C$5*'Tariffs Jan2019'!AK11/'Tariffs Jan2019'!AI11-'Tariffs Jan2019'!K11)*('Tariffs Jan2019'!Q11/100)*'Tariffs Jan2019'!AI11,('Tariffs Jan2019'!L11-'Tariffs Jan2019'!K11)*('Tariffs Jan2019'!Q11/100)*'Tariffs Jan2019'!AI11))</f>
        <v>0</v>
      </c>
      <c r="H17" s="85">
        <f>IF($C$5*'Tariffs Jan2019'!AK11/'Tariffs Jan2019'!AI11&lt;'Tariffs Jan2019'!L11,0,IF($C$5*'Tariffs Jan2019'!AK11/'Tariffs Jan2019'!AI11&lt;='Tariffs Jan2019'!M11,($C$5*'Tariffs Jan2019'!AK11/'Tariffs Jan2019'!AI11-'Tariffs Jan2019'!L11)*('Tariffs Jan2019'!R11/100)*'Tariffs Jan2019'!AI11,('Tariffs Jan2019'!M11-'Tariffs Jan2019'!L11)*('Tariffs Jan2019'!R11/100)*'Tariffs Jan2019'!AI11))</f>
        <v>0</v>
      </c>
      <c r="I17" s="85">
        <f>IF(($C$5*'Tariffs Jan2019'!AK11/'Tariffs Jan2019'!AI11&gt;'Tariffs Jan2019'!M11),($C$5*'Tariffs Jan2019'!AK11/'Tariffs Jan2019'!AI11-'Tariffs Jan2019'!M11)*'Tariffs Jan2019'!S11/100*'Tariffs Jan2019'!AI11,0)</f>
        <v>76.050000000000011</v>
      </c>
      <c r="J17" s="85">
        <f>IF($C$5*'Tariffs Jan2019'!AL11/'Tariffs Jan2019'!AJ11&gt;='Tariffs Jan2019'!J11,('Tariffs Jan2019'!J11*'Tariffs Jan2019'!U11/100)* 'Tariffs Jan2019'!AJ11,($C$5*'Tariffs Jan2019'!AL11/'Tariffs Jan2019'!AJ11*'Tariffs Jan2019'!U11/100)* 'Tariffs Jan2019'!AJ11)</f>
        <v>403.20000000000005</v>
      </c>
      <c r="K17" s="85">
        <f>IF($C$5*'Tariffs Jan2019'!AL11/'Tariffs Jan2019'!AJ11&lt;'Tariffs Jan2019'!J11,0,IF($C$5*'Tariffs Jan2019'!AL11/'Tariffs Jan2019'!AJ11&lt;='Tariffs Jan2019'!K11,($C$5*'Tariffs Jan2019'!AL11/'Tariffs Jan2019'!AJ11-'Tariffs Jan2019'!J11)*('Tariffs Jan2019'!V11/100)*'Tariffs Jan2019'!AJ11,('Tariffs Jan2019'!K11-'Tariffs Jan2019'!J11)*('Tariffs Jan2019'!V11/100)*'Tariffs Jan2019'!AJ11))</f>
        <v>164.7</v>
      </c>
      <c r="L17" s="85">
        <f>IF($C$5*'Tariffs Jan2019'!AL11/'Tariffs Jan2019'!AJ11&lt;'Tariffs Jan2019'!K11,0,IF($C$5*'Tariffs Jan2019'!AL11/'Tariffs Jan2019'!AJ11&lt;='Tariffs Jan2019'!L11,($C$5*'Tariffs Jan2019'!AL11/'Tariffs Jan2019'!AJ11-'Tariffs Jan2019'!K11)*('Tariffs Jan2019'!W11/100)*'Tariffs Jan2019'!AJ11,('Tariffs Jan2019'!L11-'Tariffs Jan2019'!K11)*('Tariffs Jan2019'!W11/100)*'Tariffs Jan2019'!AJ11))</f>
        <v>0</v>
      </c>
      <c r="M17" s="85">
        <f>IF($C$5*'Tariffs Jan2019'!AL11/'Tariffs Jan2019'!AJ11&lt;'Tariffs Jan2019'!L11,0,IF($C$5*'Tariffs Jan2019'!AL11/'Tariffs Jan2019'!AJ11&lt;='Tariffs Jan2019'!M11,($C$5*'Tariffs Jan2019'!AL11/'Tariffs Jan2019'!AJ11-'Tariffs Jan2019'!L11)*('Tariffs Jan2019'!X11/100)*'Tariffs Jan2019'!AJ11,('Tariffs Jan2019'!M11-'Tariffs Jan2019'!L11)*('Tariffs Jan2019'!X11/100)*'Tariffs Jan2019'!AJ11))</f>
        <v>0</v>
      </c>
      <c r="N17" s="85">
        <f>IF(($C$5*'Tariffs Jan2019'!AL11/'Tariffs Jan2019'!AJ11&gt;'Tariffs Jan2019'!M11),($C$5*'Tariffs Jan2019'!AL11/'Tariffs Jan2019'!AJ11-'Tariffs Jan2019'!M11)*'Tariffs Jan2019'!Y11/100*'Tariffs Jan2019'!AJ11,0)</f>
        <v>75.150000000000006</v>
      </c>
      <c r="O17" s="73">
        <f t="shared" si="0"/>
        <v>1577.7250000000001</v>
      </c>
      <c r="P17" s="498">
        <f t="shared" si="1"/>
        <v>1735.4975000000004</v>
      </c>
    </row>
    <row r="18" spans="1:148" s="402" customFormat="1" ht="14" thickBot="1" x14ac:dyDescent="0.2">
      <c r="A18" s="286" t="str">
        <f>'Tariffs Jan2019'!F12</f>
        <v>Simply Energy</v>
      </c>
      <c r="B18" s="47" t="str">
        <f>'Tariffs Jan2019'!D12</f>
        <v>Multinet 1</v>
      </c>
      <c r="C18" s="287">
        <f>'Tariffs Jan2019'!E12</f>
        <v>43101</v>
      </c>
      <c r="D18" s="85">
        <f>365*'Tariffs Jan2019'!H12/100</f>
        <v>255.86499999999995</v>
      </c>
      <c r="E18" s="85">
        <f>IF($C$5*'Tariffs Jan2019'!AK12/'Tariffs Jan2019'!AI12&gt;='Tariffs Jan2019'!J12,( 'Tariffs Jan2019'!J12*'Tariffs Jan2019'!O12/100)* 'Tariffs Jan2019'!AI12,($C$5*'Tariffs Jan2019'!AK12/'Tariffs Jan2019'!AI12*'Tariffs Jan2019'!O12/100)* 'Tariffs Jan2019'!AI12)</f>
        <v>265.5</v>
      </c>
      <c r="F18" s="85">
        <f>IF($C$5*'Tariffs Jan2019'!AK12/'Tariffs Jan2019'!AI12&lt;'Tariffs Jan2019'!J12,0,IF($C$5*'Tariffs Jan2019'!AK12/'Tariffs Jan2019'!AI12&lt;='Tariffs Jan2019'!K12,($C$5*'Tariffs Jan2019'!AK12/'Tariffs Jan2019'!AI12-'Tariffs Jan2019'!J12)*('Tariffs Jan2019'!P12/100)*'Tariffs Jan2019'!AI12,('Tariffs Jan2019'!K12-'Tariffs Jan2019'!J12)*('Tariffs Jan2019'!P12/100)*'Tariffs Jan2019'!AI12))</f>
        <v>236.70000000000002</v>
      </c>
      <c r="G18" s="85">
        <f>IF($C$5*'Tariffs Jan2019'!AK12/'Tariffs Jan2019'!AI12&lt;'Tariffs Jan2019'!K12,0,IF($C$5*'Tariffs Jan2019'!AK12/'Tariffs Jan2019'!AI12&lt;='Tariffs Jan2019'!L12,($C$5*'Tariffs Jan2019'!AK12/'Tariffs Jan2019'!AI12-'Tariffs Jan2019'!K12)*('Tariffs Jan2019'!Q12/100)*'Tariffs Jan2019'!AI12,('Tariffs Jan2019'!L12-'Tariffs Jan2019'!K12)*('Tariffs Jan2019'!Q12/100)*'Tariffs Jan2019'!AI12))</f>
        <v>202.5</v>
      </c>
      <c r="H18" s="85">
        <f>IF($C$5*'Tariffs Jan2019'!AK12/'Tariffs Jan2019'!AI12&lt;'Tariffs Jan2019'!L12,0,IF($C$5*'Tariffs Jan2019'!AK12/'Tariffs Jan2019'!AI12&lt;='Tariffs Jan2019'!M12,($C$5*'Tariffs Jan2019'!AK12/'Tariffs Jan2019'!AI12-'Tariffs Jan2019'!L12)*('Tariffs Jan2019'!R12/100)*'Tariffs Jan2019'!AI12,('Tariffs Jan2019'!M12-'Tariffs Jan2019'!L12)*('Tariffs Jan2019'!R12/100)*'Tariffs Jan2019'!AI12))</f>
        <v>91.800000000000011</v>
      </c>
      <c r="I18" s="85">
        <f>IF(($C$5*'Tariffs Jan2019'!AK12/'Tariffs Jan2019'!AI12&gt;'Tariffs Jan2019'!M12),($C$5*'Tariffs Jan2019'!AK12/'Tariffs Jan2019'!AI12-'Tariffs Jan2019'!M12)*'Tariffs Jan2019'!S12/100*'Tariffs Jan2019'!AI12,0)</f>
        <v>0</v>
      </c>
      <c r="J18" s="85">
        <f>IF($C$5*'Tariffs Jan2019'!AL12/'Tariffs Jan2019'!AJ12&gt;='Tariffs Jan2019'!J12,('Tariffs Jan2019'!J12*'Tariffs Jan2019'!U12/100)* 'Tariffs Jan2019'!AJ12,($C$5*'Tariffs Jan2019'!AL12/'Tariffs Jan2019'!AJ12*'Tariffs Jan2019'!U12/100)* 'Tariffs Jan2019'!AJ12)</f>
        <v>250.20000000000002</v>
      </c>
      <c r="K18" s="85">
        <f>IF($C$5*'Tariffs Jan2019'!AL12/'Tariffs Jan2019'!AJ12&lt;'Tariffs Jan2019'!J12,0,IF($C$5*'Tariffs Jan2019'!AL12/'Tariffs Jan2019'!AJ12&lt;='Tariffs Jan2019'!K12,($C$5*'Tariffs Jan2019'!AL12/'Tariffs Jan2019'!AJ12-'Tariffs Jan2019'!J12)*('Tariffs Jan2019'!V12/100)*'Tariffs Jan2019'!AJ12,('Tariffs Jan2019'!K12-'Tariffs Jan2019'!J12)*('Tariffs Jan2019'!V12/100)*'Tariffs Jan2019'!AJ12))</f>
        <v>225.89999999999998</v>
      </c>
      <c r="L18" s="85">
        <f>IF($C$5*'Tariffs Jan2019'!AL12/'Tariffs Jan2019'!AJ12&lt;'Tariffs Jan2019'!K12,0,IF($C$5*'Tariffs Jan2019'!AL12/'Tariffs Jan2019'!AJ12&lt;='Tariffs Jan2019'!L12,($C$5*'Tariffs Jan2019'!AL12/'Tariffs Jan2019'!AJ12-'Tariffs Jan2019'!K12)*('Tariffs Jan2019'!W12/100)*'Tariffs Jan2019'!AJ12,('Tariffs Jan2019'!L12-'Tariffs Jan2019'!K12)*('Tariffs Jan2019'!W12/100)*'Tariffs Jan2019'!AJ12))</f>
        <v>197.10000000000002</v>
      </c>
      <c r="M18" s="85">
        <f>IF($C$5*'Tariffs Jan2019'!AL12/'Tariffs Jan2019'!AJ12&lt;'Tariffs Jan2019'!L12,0,IF($C$5*'Tariffs Jan2019'!AL12/'Tariffs Jan2019'!AJ12&lt;='Tariffs Jan2019'!M12,($C$5*'Tariffs Jan2019'!AL12/'Tariffs Jan2019'!AJ12-'Tariffs Jan2019'!L12)*('Tariffs Jan2019'!X12/100)*'Tariffs Jan2019'!AJ12,('Tariffs Jan2019'!M12-'Tariffs Jan2019'!L12)*('Tariffs Jan2019'!X12/100)*'Tariffs Jan2019'!AJ12))</f>
        <v>90.449999999999989</v>
      </c>
      <c r="N18" s="85">
        <f>IF(($C$5*'Tariffs Jan2019'!AL12/'Tariffs Jan2019'!AJ12&gt;'Tariffs Jan2019'!M12),($C$5*'Tariffs Jan2019'!AL12/'Tariffs Jan2019'!AJ12-'Tariffs Jan2019'!M12)*'Tariffs Jan2019'!Y12/100*'Tariffs Jan2019'!AJ12,0)</f>
        <v>0</v>
      </c>
      <c r="O18" s="73">
        <f t="shared" si="0"/>
        <v>1816.0150000000001</v>
      </c>
      <c r="P18" s="498">
        <f t="shared" si="1"/>
        <v>1997.6165000000003</v>
      </c>
      <c r="Q18" s="400"/>
      <c r="R18" s="400"/>
      <c r="S18" s="400"/>
      <c r="T18" s="400"/>
      <c r="U18" s="400"/>
      <c r="V18" s="400"/>
      <c r="W18" s="400"/>
      <c r="X18" s="400"/>
      <c r="Y18" s="400"/>
      <c r="Z18" s="400"/>
      <c r="AA18" s="400"/>
      <c r="AB18" s="400"/>
      <c r="AC18" s="400"/>
      <c r="AD18" s="400"/>
      <c r="AE18" s="400"/>
      <c r="AF18" s="400"/>
      <c r="AG18" s="400"/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 s="400"/>
      <c r="AU18" s="400"/>
      <c r="AV18" s="400"/>
      <c r="AW18" s="400"/>
      <c r="AX18" s="400"/>
      <c r="AY18" s="400"/>
      <c r="AZ18" s="400"/>
      <c r="BA18" s="400"/>
      <c r="BB18" s="400"/>
      <c r="BC18" s="400"/>
      <c r="BD18" s="400"/>
      <c r="BE18" s="400"/>
      <c r="BF18" s="400"/>
      <c r="BG18" s="400"/>
      <c r="BH18" s="400"/>
      <c r="BI18" s="400"/>
      <c r="BJ18" s="400"/>
      <c r="BK18" s="400"/>
      <c r="BL18" s="400"/>
      <c r="BM18" s="400"/>
      <c r="BN18" s="400"/>
      <c r="BO18" s="400"/>
      <c r="BP18" s="400"/>
      <c r="BQ18" s="400"/>
      <c r="BR18" s="400"/>
      <c r="BS18" s="400"/>
      <c r="BT18" s="400"/>
      <c r="BU18" s="400"/>
      <c r="BV18" s="400"/>
      <c r="BW18" s="400"/>
      <c r="BX18" s="400"/>
      <c r="BY18" s="400"/>
      <c r="BZ18" s="400"/>
      <c r="CA18" s="400"/>
      <c r="CB18" s="400"/>
      <c r="CC18" s="400"/>
      <c r="CD18" s="400"/>
      <c r="CE18" s="400"/>
      <c r="CF18" s="400"/>
      <c r="CG18" s="400"/>
      <c r="CH18" s="400"/>
      <c r="CI18" s="400"/>
      <c r="CJ18" s="400"/>
      <c r="CK18" s="400"/>
      <c r="CL18" s="400"/>
      <c r="CM18" s="400"/>
      <c r="CN18" s="400"/>
      <c r="CO18" s="400"/>
      <c r="CP18" s="400"/>
      <c r="CQ18" s="400"/>
      <c r="CR18" s="400"/>
      <c r="CS18" s="400"/>
      <c r="CT18" s="400"/>
      <c r="CU18" s="400"/>
      <c r="CV18" s="400"/>
      <c r="CW18" s="400"/>
      <c r="CX18" s="400"/>
      <c r="CY18" s="400"/>
      <c r="CZ18" s="400"/>
      <c r="DA18" s="400"/>
      <c r="DB18" s="400"/>
      <c r="DC18" s="400"/>
      <c r="DD18" s="400"/>
      <c r="DE18" s="400"/>
      <c r="DF18" s="400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E18" s="400"/>
      <c r="EF18" s="400"/>
      <c r="EG18" s="400"/>
      <c r="EH18" s="400"/>
      <c r="EI18" s="400"/>
      <c r="EJ18" s="400"/>
      <c r="EK18" s="400"/>
      <c r="EL18" s="400"/>
      <c r="EM18" s="400"/>
      <c r="EN18" s="400"/>
      <c r="EO18" s="400"/>
      <c r="EP18" s="400"/>
      <c r="EQ18" s="400"/>
      <c r="ER18" s="400"/>
    </row>
    <row r="19" spans="1:148" ht="14" thickTop="1" x14ac:dyDescent="0.15">
      <c r="A19" s="286" t="str">
        <f>'Tariffs Jan2019'!F13</f>
        <v>Sumo Power</v>
      </c>
      <c r="B19" s="47" t="str">
        <f>'Tariffs Jan2019'!D13</f>
        <v>Multinet 1</v>
      </c>
      <c r="C19" s="287">
        <f>'Tariffs Jan2019'!E13</f>
        <v>43466</v>
      </c>
      <c r="D19" s="85">
        <f>365*'Tariffs Jan2019'!H13/100</f>
        <v>280.33459999999997</v>
      </c>
      <c r="E19" s="85">
        <f>IF($C$5*'Tariffs Jan2019'!AK13/'Tariffs Jan2019'!AI13&gt;='Tariffs Jan2019'!J13,( 'Tariffs Jan2019'!J13*'Tariffs Jan2019'!O13/100)* 'Tariffs Jan2019'!AI13,($C$5*'Tariffs Jan2019'!AK13/'Tariffs Jan2019'!AI13*'Tariffs Jan2019'!O13/100)* 'Tariffs Jan2019'!AI13)</f>
        <v>295.46999999999997</v>
      </c>
      <c r="F19" s="85">
        <f>IF($C$5*'Tariffs Jan2019'!AK13/'Tariffs Jan2019'!AI13&lt;'Tariffs Jan2019'!J13,0,IF($C$5*'Tariffs Jan2019'!AK13/'Tariffs Jan2019'!AI13&lt;='Tariffs Jan2019'!K13,($C$5*'Tariffs Jan2019'!AK13/'Tariffs Jan2019'!AI13-'Tariffs Jan2019'!J13)*('Tariffs Jan2019'!P13/100)*'Tariffs Jan2019'!AI13,('Tariffs Jan2019'!K13-'Tariffs Jan2019'!J13)*('Tariffs Jan2019'!P13/100)*'Tariffs Jan2019'!AI13))</f>
        <v>256.68</v>
      </c>
      <c r="G19" s="85">
        <f>IF($C$5*'Tariffs Jan2019'!AK13/'Tariffs Jan2019'!AI13&lt;'Tariffs Jan2019'!K13,0,IF($C$5*'Tariffs Jan2019'!AK13/'Tariffs Jan2019'!AI13&lt;='Tariffs Jan2019'!L13,($C$5*'Tariffs Jan2019'!AK13/'Tariffs Jan2019'!AI13-'Tariffs Jan2019'!K13)*('Tariffs Jan2019'!Q13/100)*'Tariffs Jan2019'!AI13,('Tariffs Jan2019'!L13-'Tariffs Jan2019'!K13)*('Tariffs Jan2019'!Q13/100)*'Tariffs Jan2019'!AI13))</f>
        <v>220.68</v>
      </c>
      <c r="H19" s="85">
        <f>IF($C$5*'Tariffs Jan2019'!AK13/'Tariffs Jan2019'!AI13&lt;'Tariffs Jan2019'!L13,0,IF($C$5*'Tariffs Jan2019'!AK13/'Tariffs Jan2019'!AI13&lt;='Tariffs Jan2019'!M13,($C$5*'Tariffs Jan2019'!AK13/'Tariffs Jan2019'!AI13-'Tariffs Jan2019'!L13)*('Tariffs Jan2019'!R13/100)*'Tariffs Jan2019'!AI13,('Tariffs Jan2019'!M13-'Tariffs Jan2019'!L13)*('Tariffs Jan2019'!R13/100)*'Tariffs Jan2019'!AI13))</f>
        <v>92.52000000000001</v>
      </c>
      <c r="I19" s="85">
        <f>IF(($C$5*'Tariffs Jan2019'!AK13/'Tariffs Jan2019'!AI13&gt;'Tariffs Jan2019'!M13),($C$5*'Tariffs Jan2019'!AK13/'Tariffs Jan2019'!AI13-'Tariffs Jan2019'!M13)*'Tariffs Jan2019'!S13/100*'Tariffs Jan2019'!AI13,0)</f>
        <v>0</v>
      </c>
      <c r="J19" s="85">
        <f>IF($C$5*'Tariffs Jan2019'!AL13/'Tariffs Jan2019'!AJ13&gt;='Tariffs Jan2019'!J13,('Tariffs Jan2019'!J13*'Tariffs Jan2019'!U13/100)* 'Tariffs Jan2019'!AJ13,($C$5*'Tariffs Jan2019'!AL13/'Tariffs Jan2019'!AJ13*'Tariffs Jan2019'!U13/100)* 'Tariffs Jan2019'!AJ13)</f>
        <v>264.95999999999998</v>
      </c>
      <c r="K19" s="85">
        <f>IF($C$5*'Tariffs Jan2019'!AL13/'Tariffs Jan2019'!AJ13&lt;'Tariffs Jan2019'!J13,0,IF($C$5*'Tariffs Jan2019'!AL13/'Tariffs Jan2019'!AJ13&lt;='Tariffs Jan2019'!K13,($C$5*'Tariffs Jan2019'!AL13/'Tariffs Jan2019'!AJ13-'Tariffs Jan2019'!J13)*('Tariffs Jan2019'!V13/100)*'Tariffs Jan2019'!AJ13,('Tariffs Jan2019'!K13-'Tariffs Jan2019'!J13)*('Tariffs Jan2019'!V13/100)*'Tariffs Jan2019'!AJ13))</f>
        <v>232.47000000000003</v>
      </c>
      <c r="L19" s="85">
        <f>IF($C$5*'Tariffs Jan2019'!AL13/'Tariffs Jan2019'!AJ13&lt;'Tariffs Jan2019'!K13,0,IF($C$5*'Tariffs Jan2019'!AL13/'Tariffs Jan2019'!AJ13&lt;='Tariffs Jan2019'!L13,($C$5*'Tariffs Jan2019'!AL13/'Tariffs Jan2019'!AJ13-'Tariffs Jan2019'!K13)*('Tariffs Jan2019'!W13/100)*'Tariffs Jan2019'!AJ13,('Tariffs Jan2019'!L13-'Tariffs Jan2019'!K13)*('Tariffs Jan2019'!W13/100)*'Tariffs Jan2019'!AJ13))</f>
        <v>200.25000000000006</v>
      </c>
      <c r="M19" s="85">
        <f>IF($C$5*'Tariffs Jan2019'!AL13/'Tariffs Jan2019'!AJ13&lt;'Tariffs Jan2019'!L13,0,IF($C$5*'Tariffs Jan2019'!AL13/'Tariffs Jan2019'!AJ13&lt;='Tariffs Jan2019'!M13,($C$5*'Tariffs Jan2019'!AL13/'Tariffs Jan2019'!AJ13-'Tariffs Jan2019'!L13)*('Tariffs Jan2019'!X13/100)*'Tariffs Jan2019'!AJ13,('Tariffs Jan2019'!M13-'Tariffs Jan2019'!L13)*('Tariffs Jan2019'!X13/100)*'Tariffs Jan2019'!AJ13))</f>
        <v>86.22</v>
      </c>
      <c r="N19" s="85">
        <f>IF(($C$5*'Tariffs Jan2019'!AL13/'Tariffs Jan2019'!AJ13&gt;'Tariffs Jan2019'!M13),($C$5*'Tariffs Jan2019'!AL13/'Tariffs Jan2019'!AJ13-'Tariffs Jan2019'!M13)*'Tariffs Jan2019'!Y13/100*'Tariffs Jan2019'!AJ13,0)</f>
        <v>0</v>
      </c>
      <c r="O19" s="73">
        <f t="shared" si="0"/>
        <v>1929.5846000000001</v>
      </c>
      <c r="P19" s="498">
        <f t="shared" si="1"/>
        <v>2122.5430600000004</v>
      </c>
    </row>
    <row r="20" spans="1:148" s="402" customFormat="1" ht="14" thickBot="1" x14ac:dyDescent="0.2">
      <c r="A20" s="47" t="str">
        <f>'Tariffs Jan2019'!F14</f>
        <v>Amaysim</v>
      </c>
      <c r="B20" s="47" t="str">
        <f>'Tariffs Jan2019'!D14</f>
        <v>Multinet 1</v>
      </c>
      <c r="C20" s="287">
        <f>'Tariffs Jan2019'!E14</f>
        <v>43101</v>
      </c>
      <c r="D20" s="85">
        <f>365*'Tariffs Jan2019'!H14/100</f>
        <v>285.06499999999994</v>
      </c>
      <c r="E20" s="85">
        <f>IF($C$5*'Tariffs Jan2019'!AK14/'Tariffs Jan2019'!AI14&gt;='Tariffs Jan2019'!J14,( 'Tariffs Jan2019'!J14*'Tariffs Jan2019'!O14/100)* 'Tariffs Jan2019'!AI14,($C$5*'Tariffs Jan2019'!AK14/'Tariffs Jan2019'!AI14*'Tariffs Jan2019'!O14/100)* 'Tariffs Jan2019'!AI14)</f>
        <v>301.5</v>
      </c>
      <c r="F20" s="85">
        <f>IF($C$5*'Tariffs Jan2019'!AK14/'Tariffs Jan2019'!AI14&lt;'Tariffs Jan2019'!J14,0,IF($C$5*'Tariffs Jan2019'!AK14/'Tariffs Jan2019'!AI14&lt;='Tariffs Jan2019'!K14,($C$5*'Tariffs Jan2019'!AK14/'Tariffs Jan2019'!AI14-'Tariffs Jan2019'!J14)*('Tariffs Jan2019'!P14/100)*'Tariffs Jan2019'!AI14,('Tariffs Jan2019'!K14-'Tariffs Jan2019'!J14)*('Tariffs Jan2019'!P14/100)*'Tariffs Jan2019'!AI14))</f>
        <v>265.5</v>
      </c>
      <c r="G20" s="85">
        <f>IF($C$5*'Tariffs Jan2019'!AK14/'Tariffs Jan2019'!AI14&lt;'Tariffs Jan2019'!K14,0,IF($C$5*'Tariffs Jan2019'!AK14/'Tariffs Jan2019'!AI14&lt;='Tariffs Jan2019'!L14,($C$5*'Tariffs Jan2019'!AK14/'Tariffs Jan2019'!AI14-'Tariffs Jan2019'!K14)*('Tariffs Jan2019'!Q14/100)*'Tariffs Jan2019'!AI14,('Tariffs Jan2019'!L14-'Tariffs Jan2019'!K14)*('Tariffs Jan2019'!Q14/100)*'Tariffs Jan2019'!AI14))</f>
        <v>229.5</v>
      </c>
      <c r="H20" s="85">
        <f>IF($C$5*'Tariffs Jan2019'!AK14/'Tariffs Jan2019'!AI14&lt;'Tariffs Jan2019'!L14,0,IF($C$5*'Tariffs Jan2019'!AK14/'Tariffs Jan2019'!AI14&lt;='Tariffs Jan2019'!M14,($C$5*'Tariffs Jan2019'!AK14/'Tariffs Jan2019'!AI14-'Tariffs Jan2019'!L14)*('Tariffs Jan2019'!R14/100)*'Tariffs Jan2019'!AI14,('Tariffs Jan2019'!M14-'Tariffs Jan2019'!L14)*('Tariffs Jan2019'!R14/100)*'Tariffs Jan2019'!AI14))</f>
        <v>105.75</v>
      </c>
      <c r="I20" s="85">
        <f>IF(($C$5*'Tariffs Jan2019'!AK14/'Tariffs Jan2019'!AI14&gt;'Tariffs Jan2019'!M14),($C$5*'Tariffs Jan2019'!AK14/'Tariffs Jan2019'!AI14-'Tariffs Jan2019'!M14)*'Tariffs Jan2019'!S14/100*'Tariffs Jan2019'!AI14,0)</f>
        <v>0</v>
      </c>
      <c r="J20" s="85">
        <f>IF($C$5*'Tariffs Jan2019'!AL14/'Tariffs Jan2019'!AJ14&gt;='Tariffs Jan2019'!J14,('Tariffs Jan2019'!J14*'Tariffs Jan2019'!U14/100)* 'Tariffs Jan2019'!AJ14,($C$5*'Tariffs Jan2019'!AL14/'Tariffs Jan2019'!AJ14*'Tariffs Jan2019'!U14/100)* 'Tariffs Jan2019'!AJ14)</f>
        <v>292.5</v>
      </c>
      <c r="K20" s="85">
        <f>IF($C$5*'Tariffs Jan2019'!AL14/'Tariffs Jan2019'!AJ14&lt;'Tariffs Jan2019'!J14,0,IF($C$5*'Tariffs Jan2019'!AL14/'Tariffs Jan2019'!AJ14&lt;='Tariffs Jan2019'!K14,($C$5*'Tariffs Jan2019'!AL14/'Tariffs Jan2019'!AJ14-'Tariffs Jan2019'!J14)*('Tariffs Jan2019'!V14/100)*'Tariffs Jan2019'!AJ14,('Tariffs Jan2019'!K14-'Tariffs Jan2019'!J14)*('Tariffs Jan2019'!V14/100)*'Tariffs Jan2019'!AJ14))</f>
        <v>261</v>
      </c>
      <c r="L20" s="85">
        <f>IF($C$5*'Tariffs Jan2019'!AL14/'Tariffs Jan2019'!AJ14&lt;'Tariffs Jan2019'!K14,0,IF($C$5*'Tariffs Jan2019'!AL14/'Tariffs Jan2019'!AJ14&lt;='Tariffs Jan2019'!L14,($C$5*'Tariffs Jan2019'!AL14/'Tariffs Jan2019'!AJ14-'Tariffs Jan2019'!K14)*('Tariffs Jan2019'!W14/100)*'Tariffs Jan2019'!AJ14,('Tariffs Jan2019'!L14-'Tariffs Jan2019'!K14)*('Tariffs Jan2019'!W14/100)*'Tariffs Jan2019'!AJ14))</f>
        <v>225</v>
      </c>
      <c r="M20" s="85">
        <f>IF($C$5*'Tariffs Jan2019'!AL14/'Tariffs Jan2019'!AJ14&lt;'Tariffs Jan2019'!L14,0,IF($C$5*'Tariffs Jan2019'!AL14/'Tariffs Jan2019'!AJ14&lt;='Tariffs Jan2019'!M14,($C$5*'Tariffs Jan2019'!AL14/'Tariffs Jan2019'!AJ14-'Tariffs Jan2019'!L14)*('Tariffs Jan2019'!X14/100)*'Tariffs Jan2019'!AJ14,('Tariffs Jan2019'!M14-'Tariffs Jan2019'!L14)*('Tariffs Jan2019'!X14/100)*'Tariffs Jan2019'!AJ14))</f>
        <v>105.75</v>
      </c>
      <c r="N20" s="85">
        <f>IF(($C$5*'Tariffs Jan2019'!AL14/'Tariffs Jan2019'!AJ14&gt;'Tariffs Jan2019'!M14),($C$5*'Tariffs Jan2019'!AL14/'Tariffs Jan2019'!AJ14-'Tariffs Jan2019'!M14)*'Tariffs Jan2019'!Y14/100*'Tariffs Jan2019'!AJ14,0)</f>
        <v>0</v>
      </c>
      <c r="O20" s="73">
        <f t="shared" si="0"/>
        <v>2071.5650000000001</v>
      </c>
      <c r="P20" s="498">
        <f t="shared" si="1"/>
        <v>2278.7215000000001</v>
      </c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400"/>
      <c r="AE20" s="400"/>
      <c r="AF20" s="400"/>
      <c r="AG20" s="400"/>
      <c r="AH20" s="400"/>
      <c r="AI20" s="400"/>
      <c r="AJ20" s="400"/>
      <c r="AK20" s="400"/>
      <c r="AL20" s="400"/>
      <c r="AM20" s="400"/>
      <c r="AN20" s="400"/>
      <c r="AO20" s="400"/>
      <c r="AP20" s="400"/>
      <c r="AQ20" s="400"/>
      <c r="AR20" s="400"/>
      <c r="AS20" s="400"/>
      <c r="AT20" s="400"/>
      <c r="AU20" s="400"/>
      <c r="AV20" s="400"/>
      <c r="AW20" s="400"/>
      <c r="AX20" s="400"/>
      <c r="AY20" s="400"/>
      <c r="AZ20" s="400"/>
      <c r="BA20" s="400"/>
      <c r="BB20" s="400"/>
      <c r="BC20" s="400"/>
      <c r="BD20" s="400"/>
      <c r="BE20" s="400"/>
      <c r="BF20" s="400"/>
      <c r="BG20" s="400"/>
      <c r="BH20" s="400"/>
      <c r="BI20" s="400"/>
      <c r="BJ20" s="400"/>
      <c r="BK20" s="400"/>
      <c r="BL20" s="400"/>
      <c r="BM20" s="400"/>
      <c r="BN20" s="400"/>
      <c r="BO20" s="400"/>
      <c r="BP20" s="400"/>
      <c r="BQ20" s="400"/>
      <c r="BR20" s="400"/>
      <c r="BS20" s="400"/>
      <c r="BT20" s="400"/>
      <c r="BU20" s="400"/>
      <c r="BV20" s="400"/>
      <c r="BW20" s="400"/>
      <c r="BX20" s="400"/>
      <c r="BY20" s="400"/>
      <c r="BZ20" s="400"/>
      <c r="CA20" s="400"/>
      <c r="CB20" s="400"/>
      <c r="CC20" s="400"/>
      <c r="CD20" s="400"/>
      <c r="CE20" s="400"/>
      <c r="CF20" s="400"/>
      <c r="CG20" s="400"/>
      <c r="CH20" s="400"/>
      <c r="CI20" s="400"/>
      <c r="CJ20" s="400"/>
      <c r="CK20" s="400"/>
      <c r="CL20" s="400"/>
      <c r="CM20" s="400"/>
      <c r="CN20" s="400"/>
      <c r="CO20" s="400"/>
      <c r="CP20" s="400"/>
      <c r="CQ20" s="400"/>
      <c r="CR20" s="400"/>
      <c r="CS20" s="400"/>
      <c r="CT20" s="400"/>
      <c r="CU20" s="400"/>
      <c r="CV20" s="400"/>
      <c r="CW20" s="400"/>
      <c r="CX20" s="400"/>
      <c r="CY20" s="400"/>
      <c r="CZ20" s="400"/>
      <c r="DA20" s="400"/>
      <c r="DB20" s="400"/>
      <c r="DC20" s="400"/>
      <c r="DD20" s="400"/>
      <c r="DE20" s="400"/>
      <c r="DF20" s="400"/>
      <c r="DG20" s="400"/>
      <c r="DH20" s="400"/>
      <c r="DI20" s="400"/>
      <c r="DJ20" s="400"/>
      <c r="DK20" s="400"/>
      <c r="DL20" s="400"/>
      <c r="DM20" s="400"/>
      <c r="DN20" s="400"/>
      <c r="DO20" s="400"/>
      <c r="DP20" s="400"/>
      <c r="DQ20" s="400"/>
      <c r="DR20" s="400"/>
      <c r="DS20" s="400"/>
      <c r="DT20" s="400"/>
      <c r="DU20" s="400"/>
      <c r="DV20" s="400"/>
      <c r="DW20" s="400"/>
      <c r="DX20" s="400"/>
      <c r="DY20" s="400"/>
      <c r="DZ20" s="400"/>
      <c r="EA20" s="400"/>
      <c r="EB20" s="400"/>
      <c r="EC20" s="400"/>
      <c r="ED20" s="400"/>
      <c r="EE20" s="400"/>
      <c r="EF20" s="400"/>
      <c r="EG20" s="400"/>
      <c r="EH20" s="400"/>
      <c r="EI20" s="400"/>
      <c r="EJ20" s="400"/>
      <c r="EK20" s="400"/>
      <c r="EL20" s="400"/>
      <c r="EM20" s="400"/>
      <c r="EN20" s="400"/>
      <c r="EO20" s="400"/>
      <c r="EP20" s="400"/>
      <c r="EQ20" s="400"/>
      <c r="ER20" s="400"/>
    </row>
    <row r="21" spans="1:148" ht="14" thickTop="1" x14ac:dyDescent="0.15">
      <c r="A21" s="47" t="str">
        <f>'Tariffs Jan2019'!F15</f>
        <v>GloBird</v>
      </c>
      <c r="B21" s="47" t="str">
        <f>'Tariffs Jan2019'!D15</f>
        <v>Multinet 1</v>
      </c>
      <c r="C21" s="287">
        <f>'Tariffs Jan2019'!E15</f>
        <v>43466</v>
      </c>
      <c r="D21" s="85">
        <f>365*'Tariffs Jan2019'!H15/100</f>
        <v>346.75</v>
      </c>
      <c r="E21" s="85">
        <f>IF($C$5*'Tariffs Jan2019'!AK15/'Tariffs Jan2019'!AI15&gt;='Tariffs Jan2019'!J15,( 'Tariffs Jan2019'!J15*'Tariffs Jan2019'!O15/100)* 'Tariffs Jan2019'!AI15,($C$5*'Tariffs Jan2019'!AK15/'Tariffs Jan2019'!AI15*'Tariffs Jan2019'!O15/100)* 'Tariffs Jan2019'!AI15)</f>
        <v>532.79999999999995</v>
      </c>
      <c r="F21" s="85">
        <f>IF($C$5*'Tariffs Jan2019'!AK15/'Tariffs Jan2019'!AI15&lt;'Tariffs Jan2019'!J15,0,IF($C$5*'Tariffs Jan2019'!AK15/'Tariffs Jan2019'!AI15&lt;='Tariffs Jan2019'!K15,($C$5*'Tariffs Jan2019'!AK15/'Tariffs Jan2019'!AI15-'Tariffs Jan2019'!J15)*('Tariffs Jan2019'!P15/100)*'Tariffs Jan2019'!AI15,('Tariffs Jan2019'!K15-'Tariffs Jan2019'!J15)*('Tariffs Jan2019'!P15/100)*'Tariffs Jan2019'!AI15))</f>
        <v>0</v>
      </c>
      <c r="G21" s="85">
        <f>IF($C$5*'Tariffs Jan2019'!AK15/'Tariffs Jan2019'!AI15&lt;'Tariffs Jan2019'!K15,0,IF($C$5*'Tariffs Jan2019'!AK15/'Tariffs Jan2019'!AI15&lt;='Tariffs Jan2019'!L15,($C$5*'Tariffs Jan2019'!AK15/'Tariffs Jan2019'!AI15-'Tariffs Jan2019'!K15)*('Tariffs Jan2019'!Q15/100)*'Tariffs Jan2019'!AI15,('Tariffs Jan2019'!L15-'Tariffs Jan2019'!K15)*('Tariffs Jan2019'!Q15/100)*'Tariffs Jan2019'!AI15))</f>
        <v>0</v>
      </c>
      <c r="H21" s="85">
        <f>IF($C$5*'Tariffs Jan2019'!AK15/'Tariffs Jan2019'!AI15&lt;'Tariffs Jan2019'!L15,0,IF($C$5*'Tariffs Jan2019'!AK15/'Tariffs Jan2019'!AI15&lt;='Tariffs Jan2019'!M15,($C$5*'Tariffs Jan2019'!AK15/'Tariffs Jan2019'!AI15-'Tariffs Jan2019'!L15)*('Tariffs Jan2019'!R15/100)*'Tariffs Jan2019'!AI15,('Tariffs Jan2019'!M15-'Tariffs Jan2019'!L15)*('Tariffs Jan2019'!R15/100)*'Tariffs Jan2019'!AI15))</f>
        <v>0</v>
      </c>
      <c r="I21" s="85">
        <f>IF(($C$5*'Tariffs Jan2019'!AK15/'Tariffs Jan2019'!AI15&gt;'Tariffs Jan2019'!M15),($C$5*'Tariffs Jan2019'!AK15/'Tariffs Jan2019'!AI15-'Tariffs Jan2019'!M15)*'Tariffs Jan2019'!S15/100*'Tariffs Jan2019'!AI15,0)</f>
        <v>288.89999999999998</v>
      </c>
      <c r="J21" s="85">
        <f>IF($C$5*'Tariffs Jan2019'!AL15/'Tariffs Jan2019'!AJ15&gt;='Tariffs Jan2019'!J15,('Tariffs Jan2019'!J15*'Tariffs Jan2019'!U15/100)* 'Tariffs Jan2019'!AJ15,($C$5*'Tariffs Jan2019'!AL15/'Tariffs Jan2019'!AJ15*'Tariffs Jan2019'!U15/100)* 'Tariffs Jan2019'!AJ15)</f>
        <v>504.90000000000003</v>
      </c>
      <c r="K21" s="85">
        <f>IF($C$5*'Tariffs Jan2019'!AL15/'Tariffs Jan2019'!AJ15&lt;'Tariffs Jan2019'!J15,0,IF($C$5*'Tariffs Jan2019'!AL15/'Tariffs Jan2019'!AJ15&lt;='Tariffs Jan2019'!K15,($C$5*'Tariffs Jan2019'!AL15/'Tariffs Jan2019'!AJ15-'Tariffs Jan2019'!J15)*('Tariffs Jan2019'!V15/100)*'Tariffs Jan2019'!AJ15,('Tariffs Jan2019'!K15-'Tariffs Jan2019'!J15)*('Tariffs Jan2019'!V15/100)*'Tariffs Jan2019'!AJ15))</f>
        <v>0</v>
      </c>
      <c r="L21" s="85">
        <f>IF($C$5*'Tariffs Jan2019'!AL15/'Tariffs Jan2019'!AJ15&lt;'Tariffs Jan2019'!K15,0,IF($C$5*'Tariffs Jan2019'!AL15/'Tariffs Jan2019'!AJ15&lt;='Tariffs Jan2019'!L15,($C$5*'Tariffs Jan2019'!AL15/'Tariffs Jan2019'!AJ15-'Tariffs Jan2019'!K15)*('Tariffs Jan2019'!W15/100)*'Tariffs Jan2019'!AJ15,('Tariffs Jan2019'!L15-'Tariffs Jan2019'!K15)*('Tariffs Jan2019'!W15/100)*'Tariffs Jan2019'!AJ15))</f>
        <v>0</v>
      </c>
      <c r="M21" s="85">
        <f>IF($C$5*'Tariffs Jan2019'!AL15/'Tariffs Jan2019'!AJ15&lt;'Tariffs Jan2019'!L15,0,IF($C$5*'Tariffs Jan2019'!AL15/'Tariffs Jan2019'!AJ15&lt;='Tariffs Jan2019'!M15,($C$5*'Tariffs Jan2019'!AL15/'Tariffs Jan2019'!AJ15-'Tariffs Jan2019'!L15)*('Tariffs Jan2019'!X15/100)*'Tariffs Jan2019'!AJ15,('Tariffs Jan2019'!M15-'Tariffs Jan2019'!L15)*('Tariffs Jan2019'!X15/100)*'Tariffs Jan2019'!AJ15))</f>
        <v>0</v>
      </c>
      <c r="N21" s="85">
        <f>IF(($C$5*'Tariffs Jan2019'!AL15/'Tariffs Jan2019'!AJ15&gt;'Tariffs Jan2019'!M15),($C$5*'Tariffs Jan2019'!AL15/'Tariffs Jan2019'!AJ15-'Tariffs Jan2019'!M15)*'Tariffs Jan2019'!Y15/100*'Tariffs Jan2019'!AJ15,0)</f>
        <v>282.14999999999998</v>
      </c>
      <c r="O21" s="73">
        <f t="shared" si="0"/>
        <v>1955.5</v>
      </c>
      <c r="P21" s="498">
        <f t="shared" si="1"/>
        <v>2151.0500000000002</v>
      </c>
    </row>
    <row r="22" spans="1:148" s="402" customFormat="1" ht="14" thickBot="1" x14ac:dyDescent="0.2">
      <c r="A22" s="289" t="str">
        <f>'Tariffs Jan2019'!F16</f>
        <v>Powershop</v>
      </c>
      <c r="B22" s="289" t="str">
        <f>'Tariffs Jan2019'!D16</f>
        <v>Multinet 1</v>
      </c>
      <c r="C22" s="290">
        <f>'Tariffs Jan2019'!E16</f>
        <v>43466</v>
      </c>
      <c r="D22" s="291">
        <f>365*'Tariffs Jan2019'!H16/100</f>
        <v>308.78999999999996</v>
      </c>
      <c r="E22" s="291">
        <f>((C$5*'Tariffs Jan2019'!AK16/'Tariffs Jan2019'!AI16)*('Tariffs Jan2019'!O16/100))*'Tariffs Jan2019'!AI16</f>
        <v>582.75000000000011</v>
      </c>
      <c r="F22" s="291">
        <v>0</v>
      </c>
      <c r="G22" s="291">
        <v>0</v>
      </c>
      <c r="H22" s="291">
        <v>0</v>
      </c>
      <c r="I22" s="291">
        <f>((C$5*'Tariffs Jan2019'!AL16/'Tariffs Jan2019'!AJ16)*('Tariffs Jan2019'!U16/100))*'Tariffs Jan2019'!AJ16</f>
        <v>538.65000000000009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2">
        <f t="shared" si="0"/>
        <v>1430.19</v>
      </c>
      <c r="P22" s="499">
        <f t="shared" si="1"/>
        <v>1573.2090000000003</v>
      </c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0"/>
      <c r="AI22" s="400"/>
      <c r="AJ22" s="400"/>
      <c r="AK22" s="400"/>
      <c r="AL22" s="400"/>
      <c r="AM22" s="400"/>
      <c r="AN22" s="400"/>
      <c r="AO22" s="400"/>
      <c r="AP22" s="400"/>
      <c r="AQ22" s="400"/>
      <c r="AR22" s="400"/>
      <c r="AS22" s="400"/>
      <c r="AT22" s="400"/>
      <c r="AU22" s="400"/>
      <c r="AV22" s="400"/>
      <c r="AW22" s="400"/>
      <c r="AX22" s="400"/>
      <c r="AY22" s="400"/>
      <c r="AZ22" s="400"/>
      <c r="BA22" s="400"/>
      <c r="BB22" s="400"/>
      <c r="BC22" s="400"/>
      <c r="BD22" s="400"/>
      <c r="BE22" s="400"/>
      <c r="BF22" s="400"/>
      <c r="BG22" s="400"/>
      <c r="BH22" s="400"/>
      <c r="BI22" s="400"/>
      <c r="BJ22" s="400"/>
      <c r="BK22" s="400"/>
      <c r="BL22" s="400"/>
      <c r="BM22" s="400"/>
      <c r="BN22" s="400"/>
      <c r="BO22" s="400"/>
      <c r="BP22" s="400"/>
      <c r="BQ22" s="400"/>
      <c r="BR22" s="400"/>
      <c r="BS22" s="400"/>
      <c r="BT22" s="400"/>
      <c r="BU22" s="400"/>
      <c r="BV22" s="400"/>
      <c r="BW22" s="400"/>
      <c r="BX22" s="400"/>
      <c r="BY22" s="400"/>
      <c r="BZ22" s="400"/>
      <c r="CA22" s="400"/>
      <c r="CB22" s="400"/>
      <c r="CC22" s="400"/>
      <c r="CD22" s="400"/>
      <c r="CE22" s="400"/>
      <c r="CF22" s="400"/>
      <c r="CG22" s="400"/>
      <c r="CH22" s="400"/>
      <c r="CI22" s="400"/>
      <c r="CJ22" s="400"/>
      <c r="CK22" s="400"/>
      <c r="CL22" s="400"/>
      <c r="CM22" s="400"/>
      <c r="CN22" s="400"/>
      <c r="CO22" s="400"/>
      <c r="CP22" s="400"/>
      <c r="CQ22" s="400"/>
      <c r="CR22" s="400"/>
      <c r="CS22" s="400"/>
      <c r="CT22" s="400"/>
      <c r="CU22" s="400"/>
      <c r="CV22" s="400"/>
      <c r="CW22" s="400"/>
      <c r="CX22" s="400"/>
      <c r="CY22" s="400"/>
      <c r="CZ22" s="400"/>
      <c r="DA22" s="400"/>
      <c r="DB22" s="400"/>
      <c r="DC22" s="400"/>
      <c r="DD22" s="400"/>
      <c r="DE22" s="400"/>
      <c r="DF22" s="400"/>
      <c r="DG22" s="400"/>
      <c r="DH22" s="400"/>
      <c r="DI22" s="400"/>
      <c r="DJ22" s="400"/>
      <c r="DK22" s="400"/>
      <c r="DL22" s="400"/>
      <c r="DM22" s="400"/>
      <c r="DN22" s="400"/>
      <c r="DO22" s="400"/>
      <c r="DP22" s="400"/>
      <c r="DQ22" s="400"/>
      <c r="DR22" s="400"/>
      <c r="DS22" s="400"/>
      <c r="DT22" s="400"/>
      <c r="DU22" s="400"/>
      <c r="DV22" s="400"/>
      <c r="DW22" s="400"/>
      <c r="DX22" s="400"/>
      <c r="DY22" s="400"/>
      <c r="DZ22" s="400"/>
      <c r="EA22" s="400"/>
      <c r="EB22" s="400"/>
      <c r="EC22" s="400"/>
      <c r="ED22" s="400"/>
      <c r="EE22" s="400"/>
      <c r="EF22" s="400"/>
      <c r="EG22" s="400"/>
      <c r="EH22" s="400"/>
      <c r="EI22" s="400"/>
      <c r="EJ22" s="400"/>
      <c r="EK22" s="400"/>
      <c r="EL22" s="400"/>
      <c r="EM22" s="400"/>
      <c r="EN22" s="400"/>
      <c r="EO22" s="400"/>
      <c r="EP22" s="400"/>
      <c r="EQ22" s="400"/>
      <c r="ER22" s="400"/>
    </row>
    <row r="23" spans="1:148" ht="14" thickTop="1" x14ac:dyDescent="0.15">
      <c r="A23" s="47" t="str">
        <f>'Tariffs Jan2019'!F17</f>
        <v>AGL</v>
      </c>
      <c r="B23" s="47" t="str">
        <f>'Tariffs Jan2019'!D17</f>
        <v>Multinet 2</v>
      </c>
      <c r="C23" s="287">
        <f>'Tariffs Jan2019'!E17</f>
        <v>43466</v>
      </c>
      <c r="D23" s="85">
        <f>365*'Tariffs Jan2019'!H17/100</f>
        <v>304.77499999999998</v>
      </c>
      <c r="E23" s="85">
        <f>IF($C$5*'Tariffs Jan2019'!AK17/'Tariffs Jan2019'!AI17&gt;='Tariffs Jan2019'!J17,( 'Tariffs Jan2019'!J17*'Tariffs Jan2019'!O17/100)* 'Tariffs Jan2019'!AI17,($C$5*'Tariffs Jan2019'!AK17/'Tariffs Jan2019'!AI17*'Tariffs Jan2019'!O17/100)* 'Tariffs Jan2019'!AI17)</f>
        <v>233.10000000000002</v>
      </c>
      <c r="F23" s="85">
        <f>IF($C$5*'Tariffs Jan2019'!AK17/'Tariffs Jan2019'!AI17&lt;'Tariffs Jan2019'!J17,0,IF($C$5*'Tariffs Jan2019'!AK17/'Tariffs Jan2019'!AI17&lt;='Tariffs Jan2019'!K17,($C$5*'Tariffs Jan2019'!AK17/'Tariffs Jan2019'!AI17-'Tariffs Jan2019'!J17)*('Tariffs Jan2019'!P17/100)*'Tariffs Jan2019'!AI17,('Tariffs Jan2019'!K17-'Tariffs Jan2019'!J17)*('Tariffs Jan2019'!P17/100)*'Tariffs Jan2019'!AI17))</f>
        <v>209.70000000000002</v>
      </c>
      <c r="G23" s="85">
        <f>IF($C$5*'Tariffs Jan2019'!AK17/'Tariffs Jan2019'!AI17&lt;'Tariffs Jan2019'!K17,0,IF($C$5*'Tariffs Jan2019'!AK17/'Tariffs Jan2019'!AI17&lt;='Tariffs Jan2019'!L17,($C$5*'Tariffs Jan2019'!AK17/'Tariffs Jan2019'!AI17-'Tariffs Jan2019'!K17)*('Tariffs Jan2019'!Q17/100)*'Tariffs Jan2019'!AI17,('Tariffs Jan2019'!L17-'Tariffs Jan2019'!K17)*('Tariffs Jan2019'!Q17/100)*'Tariffs Jan2019'!AI17))</f>
        <v>169.2</v>
      </c>
      <c r="H23" s="85">
        <f>IF($C$5*'Tariffs Jan2019'!AK17/'Tariffs Jan2019'!AI17&lt;'Tariffs Jan2019'!L17,0,IF($C$5*'Tariffs Jan2019'!AK17/'Tariffs Jan2019'!AI17&lt;='Tariffs Jan2019'!M17,($C$5*'Tariffs Jan2019'!AK17/'Tariffs Jan2019'!AI17-'Tariffs Jan2019'!L17)*('Tariffs Jan2019'!R17/100)*'Tariffs Jan2019'!AI17,('Tariffs Jan2019'!M17-'Tariffs Jan2019'!L17)*('Tariffs Jan2019'!R17/100)*'Tariffs Jan2019'!AI17))</f>
        <v>73.8</v>
      </c>
      <c r="I23" s="85">
        <f>IF(($C$5*'Tariffs Jan2019'!AK17/'Tariffs Jan2019'!AI17&gt;'Tariffs Jan2019'!M17),($C$5*'Tariffs Jan2019'!AK17/'Tariffs Jan2019'!AI17-'Tariffs Jan2019'!M17)*'Tariffs Jan2019'!S17/100*'Tariffs Jan2019'!AI17,0)</f>
        <v>0</v>
      </c>
      <c r="J23" s="85">
        <f>IF($C$5*'Tariffs Jan2019'!AL17/'Tariffs Jan2019'!AJ17&gt;='Tariffs Jan2019'!J17,('Tariffs Jan2019'!J17*'Tariffs Jan2019'!U17/100)* 'Tariffs Jan2019'!AJ17,($C$5*'Tariffs Jan2019'!AL17/'Tariffs Jan2019'!AJ17*'Tariffs Jan2019'!U17/100)* 'Tariffs Jan2019'!AJ17)</f>
        <v>221.39999999999998</v>
      </c>
      <c r="K23" s="85">
        <f>IF($C$5*'Tariffs Jan2019'!AL17/'Tariffs Jan2019'!AJ17&lt;'Tariffs Jan2019'!J17,0,IF($C$5*'Tariffs Jan2019'!AL17/'Tariffs Jan2019'!AJ17&lt;='Tariffs Jan2019'!K17,($C$5*'Tariffs Jan2019'!AL17/'Tariffs Jan2019'!AJ17-'Tariffs Jan2019'!J17)*('Tariffs Jan2019'!V17/100)*'Tariffs Jan2019'!AJ17,('Tariffs Jan2019'!K17-'Tariffs Jan2019'!J17)*('Tariffs Jan2019'!V17/100)*'Tariffs Jan2019'!AJ17))</f>
        <v>198</v>
      </c>
      <c r="L23" s="85">
        <f>IF($C$5*'Tariffs Jan2019'!AL17/'Tariffs Jan2019'!AJ17&lt;'Tariffs Jan2019'!K17,0,IF($C$5*'Tariffs Jan2019'!AL17/'Tariffs Jan2019'!AJ17&lt;='Tariffs Jan2019'!L17,($C$5*'Tariffs Jan2019'!AL17/'Tariffs Jan2019'!AJ17-'Tariffs Jan2019'!K17)*('Tariffs Jan2019'!W17/100)*'Tariffs Jan2019'!AJ17,('Tariffs Jan2019'!L17-'Tariffs Jan2019'!K17)*('Tariffs Jan2019'!W17/100)*'Tariffs Jan2019'!AJ17))</f>
        <v>162.9</v>
      </c>
      <c r="M23" s="85">
        <f>IF($C$5*'Tariffs Jan2019'!AL17/'Tariffs Jan2019'!AJ17&lt;'Tariffs Jan2019'!L17,0,IF($C$5*'Tariffs Jan2019'!AL17/'Tariffs Jan2019'!AJ17&lt;='Tariffs Jan2019'!M17,($C$5*'Tariffs Jan2019'!AL17/'Tariffs Jan2019'!AJ17-'Tariffs Jan2019'!L17)*('Tariffs Jan2019'!X17/100)*'Tariffs Jan2019'!AJ17,('Tariffs Jan2019'!M17-'Tariffs Jan2019'!L17)*('Tariffs Jan2019'!X17/100)*'Tariffs Jan2019'!AJ17))</f>
        <v>72</v>
      </c>
      <c r="N23" s="85">
        <f>IF(($C$5*'Tariffs Jan2019'!AL17/'Tariffs Jan2019'!AJ17&gt;'Tariffs Jan2019'!M17),($C$5*'Tariffs Jan2019'!AL17/'Tariffs Jan2019'!AJ17-'Tariffs Jan2019'!M17)*'Tariffs Jan2019'!Y17/100*'Tariffs Jan2019'!AJ17,0)</f>
        <v>0</v>
      </c>
      <c r="O23" s="73">
        <f t="shared" si="0"/>
        <v>1644.875</v>
      </c>
      <c r="P23" s="498">
        <f t="shared" si="1"/>
        <v>1809.3625000000002</v>
      </c>
    </row>
    <row r="24" spans="1:148" x14ac:dyDescent="0.15">
      <c r="A24" s="47" t="str">
        <f>'Tariffs Jan2019'!F18</f>
        <v>Alinta Energy</v>
      </c>
      <c r="B24" s="47" t="str">
        <f>'Tariffs Jan2019'!D18</f>
        <v>Multinet 2</v>
      </c>
      <c r="C24" s="287">
        <f>'Tariffs Jan2019'!E18</f>
        <v>43477</v>
      </c>
      <c r="D24" s="85">
        <f>365*'Tariffs Jan2019'!H18/100</f>
        <v>292</v>
      </c>
      <c r="E24" s="85">
        <f>IF($C$5*'Tariffs Jan2019'!AK18/'Tariffs Jan2019'!AI18&gt;='Tariffs Jan2019'!J18,( 'Tariffs Jan2019'!J18*'Tariffs Jan2019'!O18/100)* 'Tariffs Jan2019'!AI18,($C$5*'Tariffs Jan2019'!AK18/'Tariffs Jan2019'!AI18*'Tariffs Jan2019'!O18/100)* 'Tariffs Jan2019'!AI18)</f>
        <v>225</v>
      </c>
      <c r="F24" s="85">
        <f>IF($C$5*'Tariffs Jan2019'!AK18/'Tariffs Jan2019'!AI18&lt;'Tariffs Jan2019'!J18,0,IF($C$5*'Tariffs Jan2019'!AK18/'Tariffs Jan2019'!AI18&lt;='Tariffs Jan2019'!K18,($C$5*'Tariffs Jan2019'!AK18/'Tariffs Jan2019'!AI18-'Tariffs Jan2019'!J18)*('Tariffs Jan2019'!P18/100)*'Tariffs Jan2019'!AI18,('Tariffs Jan2019'!K18-'Tariffs Jan2019'!J18)*('Tariffs Jan2019'!P18/100)*'Tariffs Jan2019'!AI18))</f>
        <v>171</v>
      </c>
      <c r="G24" s="85">
        <f>IF($C$5*'Tariffs Jan2019'!AK18/'Tariffs Jan2019'!AI18&lt;'Tariffs Jan2019'!K18,0,IF($C$5*'Tariffs Jan2019'!AK18/'Tariffs Jan2019'!AI18&lt;='Tariffs Jan2019'!L18,($C$5*'Tariffs Jan2019'!AK18/'Tariffs Jan2019'!AI18-'Tariffs Jan2019'!K18)*('Tariffs Jan2019'!Q18/100)*'Tariffs Jan2019'!AI18,('Tariffs Jan2019'!L18-'Tariffs Jan2019'!K18)*('Tariffs Jan2019'!Q18/100)*'Tariffs Jan2019'!AI18))</f>
        <v>0</v>
      </c>
      <c r="H24" s="85">
        <f>IF($C$5*'Tariffs Jan2019'!AK18/'Tariffs Jan2019'!AI18&lt;'Tariffs Jan2019'!L18,0,IF($C$5*'Tariffs Jan2019'!AK18/'Tariffs Jan2019'!AI18&lt;='Tariffs Jan2019'!M18,($C$5*'Tariffs Jan2019'!AK18/'Tariffs Jan2019'!AI18-'Tariffs Jan2019'!L18)*('Tariffs Jan2019'!R18/100)*'Tariffs Jan2019'!AI18,('Tariffs Jan2019'!M18-'Tariffs Jan2019'!L18)*('Tariffs Jan2019'!R18/100)*'Tariffs Jan2019'!AI18))</f>
        <v>0</v>
      </c>
      <c r="I24" s="85">
        <f>IF(($C$5*'Tariffs Jan2019'!AK18/'Tariffs Jan2019'!AI18&gt;'Tariffs Jan2019'!M18),($C$5*'Tariffs Jan2019'!AK18/'Tariffs Jan2019'!AI18-'Tariffs Jan2019'!M18)*'Tariffs Jan2019'!S18/100*'Tariffs Jan2019'!AI18,0)</f>
        <v>256.5</v>
      </c>
      <c r="J24" s="85">
        <f>IF($C$5*'Tariffs Jan2019'!AL18/'Tariffs Jan2019'!AJ18&gt;='Tariffs Jan2019'!J18,('Tariffs Jan2019'!J18*'Tariffs Jan2019'!U18/100)* 'Tariffs Jan2019'!AJ18,($C$5*'Tariffs Jan2019'!AL18/'Tariffs Jan2019'!AJ18*'Tariffs Jan2019'!U18/100)* 'Tariffs Jan2019'!AJ18)</f>
        <v>216</v>
      </c>
      <c r="K24" s="85">
        <f>IF($C$5*'Tariffs Jan2019'!AL18/'Tariffs Jan2019'!AJ18&lt;'Tariffs Jan2019'!J18,0,IF($C$5*'Tariffs Jan2019'!AL18/'Tariffs Jan2019'!AJ18&lt;='Tariffs Jan2019'!K18,($C$5*'Tariffs Jan2019'!AL18/'Tariffs Jan2019'!AJ18-'Tariffs Jan2019'!J18)*('Tariffs Jan2019'!V18/100)*'Tariffs Jan2019'!AJ18,('Tariffs Jan2019'!K18-'Tariffs Jan2019'!J18)*('Tariffs Jan2019'!V18/100)*'Tariffs Jan2019'!AJ18))</f>
        <v>162.00000000000003</v>
      </c>
      <c r="L24" s="85">
        <f>IF($C$5*'Tariffs Jan2019'!AL18/'Tariffs Jan2019'!AJ18&lt;'Tariffs Jan2019'!K18,0,IF($C$5*'Tariffs Jan2019'!AL18/'Tariffs Jan2019'!AJ18&lt;='Tariffs Jan2019'!L18,($C$5*'Tariffs Jan2019'!AL18/'Tariffs Jan2019'!AJ18-'Tariffs Jan2019'!K18)*('Tariffs Jan2019'!W18/100)*'Tariffs Jan2019'!AJ18,('Tariffs Jan2019'!L18-'Tariffs Jan2019'!K18)*('Tariffs Jan2019'!W18/100)*'Tariffs Jan2019'!AJ18))</f>
        <v>0</v>
      </c>
      <c r="M24" s="85">
        <f>IF($C$5*'Tariffs Jan2019'!AL18/'Tariffs Jan2019'!AJ18&lt;'Tariffs Jan2019'!L18,0,IF($C$5*'Tariffs Jan2019'!AL18/'Tariffs Jan2019'!AJ18&lt;='Tariffs Jan2019'!M18,($C$5*'Tariffs Jan2019'!AL18/'Tariffs Jan2019'!AJ18-'Tariffs Jan2019'!L18)*('Tariffs Jan2019'!X18/100)*'Tariffs Jan2019'!AJ18,('Tariffs Jan2019'!M18-'Tariffs Jan2019'!L18)*('Tariffs Jan2019'!X18/100)*'Tariffs Jan2019'!AJ18))</f>
        <v>0</v>
      </c>
      <c r="N24" s="85">
        <f>IF(($C$5*'Tariffs Jan2019'!AL18/'Tariffs Jan2019'!AJ18&gt;'Tariffs Jan2019'!M18),($C$5*'Tariffs Jan2019'!AL18/'Tariffs Jan2019'!AJ18-'Tariffs Jan2019'!M18)*'Tariffs Jan2019'!Y18/100*'Tariffs Jan2019'!AJ18,0)</f>
        <v>243</v>
      </c>
      <c r="O24" s="73">
        <f t="shared" si="0"/>
        <v>1565.5</v>
      </c>
      <c r="P24" s="498">
        <f t="shared" si="1"/>
        <v>1722.0500000000002</v>
      </c>
    </row>
    <row r="25" spans="1:148" x14ac:dyDescent="0.15">
      <c r="A25" s="47" t="str">
        <f>'Tariffs Jan2019'!F19</f>
        <v>Click Energy</v>
      </c>
      <c r="B25" s="47" t="str">
        <f>'Tariffs Jan2019'!D19</f>
        <v>Multinet 2</v>
      </c>
      <c r="C25" s="287">
        <f>'Tariffs Jan2019'!E19</f>
        <v>43101</v>
      </c>
      <c r="D25" s="85">
        <f>365*'Tariffs Jan2019'!H19/100</f>
        <v>285.06499999999994</v>
      </c>
      <c r="E25" s="85">
        <f>IF($C$5*'Tariffs Jan2019'!AK19/'Tariffs Jan2019'!AI19&gt;='Tariffs Jan2019'!J19,( 'Tariffs Jan2019'!J19*'Tariffs Jan2019'!O19/100)* 'Tariffs Jan2019'!AI19,($C$5*'Tariffs Jan2019'!AK19/'Tariffs Jan2019'!AI19*'Tariffs Jan2019'!O19/100)* 'Tariffs Jan2019'!AI19)</f>
        <v>301.5</v>
      </c>
      <c r="F25" s="85">
        <f>IF($C$5*'Tariffs Jan2019'!AK19/'Tariffs Jan2019'!AI19&lt;'Tariffs Jan2019'!J19,0,IF($C$5*'Tariffs Jan2019'!AK19/'Tariffs Jan2019'!AI19&lt;='Tariffs Jan2019'!K19,($C$5*'Tariffs Jan2019'!AK19/'Tariffs Jan2019'!AI19-'Tariffs Jan2019'!J19)*('Tariffs Jan2019'!P19/100)*'Tariffs Jan2019'!AI19,('Tariffs Jan2019'!K19-'Tariffs Jan2019'!J19)*('Tariffs Jan2019'!P19/100)*'Tariffs Jan2019'!AI19))</f>
        <v>265.5</v>
      </c>
      <c r="G25" s="85">
        <f>IF($C$5*'Tariffs Jan2019'!AK19/'Tariffs Jan2019'!AI19&lt;'Tariffs Jan2019'!K19,0,IF($C$5*'Tariffs Jan2019'!AK19/'Tariffs Jan2019'!AI19&lt;='Tariffs Jan2019'!L19,($C$5*'Tariffs Jan2019'!AK19/'Tariffs Jan2019'!AI19-'Tariffs Jan2019'!K19)*('Tariffs Jan2019'!Q19/100)*'Tariffs Jan2019'!AI19,('Tariffs Jan2019'!L19-'Tariffs Jan2019'!K19)*('Tariffs Jan2019'!Q19/100)*'Tariffs Jan2019'!AI19))</f>
        <v>229.5</v>
      </c>
      <c r="H25" s="85">
        <f>IF($C$5*'Tariffs Jan2019'!AK19/'Tariffs Jan2019'!AI19&lt;'Tariffs Jan2019'!L19,0,IF($C$5*'Tariffs Jan2019'!AK19/'Tariffs Jan2019'!AI19&lt;='Tariffs Jan2019'!M19,($C$5*'Tariffs Jan2019'!AK19/'Tariffs Jan2019'!AI19-'Tariffs Jan2019'!L19)*('Tariffs Jan2019'!R19/100)*'Tariffs Jan2019'!AI19,('Tariffs Jan2019'!M19-'Tariffs Jan2019'!L19)*('Tariffs Jan2019'!R19/100)*'Tariffs Jan2019'!AI19))</f>
        <v>105.75</v>
      </c>
      <c r="I25" s="85">
        <f>IF(($C$5*'Tariffs Jan2019'!AK19/'Tariffs Jan2019'!AI19&gt;'Tariffs Jan2019'!M19),($C$5*'Tariffs Jan2019'!AK19/'Tariffs Jan2019'!AI19-'Tariffs Jan2019'!M19)*'Tariffs Jan2019'!S19/100*'Tariffs Jan2019'!AI19,0)</f>
        <v>0</v>
      </c>
      <c r="J25" s="85">
        <f>IF($C$5*'Tariffs Jan2019'!AL19/'Tariffs Jan2019'!AJ19&gt;='Tariffs Jan2019'!J19,('Tariffs Jan2019'!J19*'Tariffs Jan2019'!U19/100)* 'Tariffs Jan2019'!AJ19,($C$5*'Tariffs Jan2019'!AL19/'Tariffs Jan2019'!AJ19*'Tariffs Jan2019'!U19/100)* 'Tariffs Jan2019'!AJ19)</f>
        <v>292.5</v>
      </c>
      <c r="K25" s="85">
        <f>IF($C$5*'Tariffs Jan2019'!AL19/'Tariffs Jan2019'!AJ19&lt;'Tariffs Jan2019'!J19,0,IF($C$5*'Tariffs Jan2019'!AL19/'Tariffs Jan2019'!AJ19&lt;='Tariffs Jan2019'!K19,($C$5*'Tariffs Jan2019'!AL19/'Tariffs Jan2019'!AJ19-'Tariffs Jan2019'!J19)*('Tariffs Jan2019'!V19/100)*'Tariffs Jan2019'!AJ19,('Tariffs Jan2019'!K19-'Tariffs Jan2019'!J19)*('Tariffs Jan2019'!V19/100)*'Tariffs Jan2019'!AJ19))</f>
        <v>261</v>
      </c>
      <c r="L25" s="85">
        <f>IF($C$5*'Tariffs Jan2019'!AL19/'Tariffs Jan2019'!AJ19&lt;'Tariffs Jan2019'!K19,0,IF($C$5*'Tariffs Jan2019'!AL19/'Tariffs Jan2019'!AJ19&lt;='Tariffs Jan2019'!L19,($C$5*'Tariffs Jan2019'!AL19/'Tariffs Jan2019'!AJ19-'Tariffs Jan2019'!K19)*('Tariffs Jan2019'!W19/100)*'Tariffs Jan2019'!AJ19,('Tariffs Jan2019'!L19-'Tariffs Jan2019'!K19)*('Tariffs Jan2019'!W19/100)*'Tariffs Jan2019'!AJ19))</f>
        <v>225</v>
      </c>
      <c r="M25" s="85">
        <f>IF($C$5*'Tariffs Jan2019'!AL19/'Tariffs Jan2019'!AJ19&lt;'Tariffs Jan2019'!L19,0,IF($C$5*'Tariffs Jan2019'!AL19/'Tariffs Jan2019'!AJ19&lt;='Tariffs Jan2019'!M19,($C$5*'Tariffs Jan2019'!AL19/'Tariffs Jan2019'!AJ19-'Tariffs Jan2019'!L19)*('Tariffs Jan2019'!X19/100)*'Tariffs Jan2019'!AJ19,('Tariffs Jan2019'!M19-'Tariffs Jan2019'!L19)*('Tariffs Jan2019'!X19/100)*'Tariffs Jan2019'!AJ19))</f>
        <v>105.75</v>
      </c>
      <c r="N25" s="85">
        <f>IF(($C$5*'Tariffs Jan2019'!AL19/'Tariffs Jan2019'!AJ19&gt;'Tariffs Jan2019'!M19),($C$5*'Tariffs Jan2019'!AL19/'Tariffs Jan2019'!AJ19-'Tariffs Jan2019'!M19)*'Tariffs Jan2019'!Y19/100*'Tariffs Jan2019'!AJ19,0)</f>
        <v>0</v>
      </c>
      <c r="O25" s="73">
        <f t="shared" si="0"/>
        <v>2071.5650000000001</v>
      </c>
      <c r="P25" s="498">
        <f t="shared" si="1"/>
        <v>2278.7215000000001</v>
      </c>
    </row>
    <row r="26" spans="1:148" x14ac:dyDescent="0.15">
      <c r="A26" s="47" t="str">
        <f>'Tariffs Jan2019'!F20</f>
        <v>Covau</v>
      </c>
      <c r="B26" s="47" t="str">
        <f>'Tariffs Jan2019'!D20</f>
        <v>Multinet 2</v>
      </c>
      <c r="C26" s="287">
        <f>'Tariffs Jan2019'!E20</f>
        <v>43466</v>
      </c>
      <c r="D26" s="85">
        <f>365*'Tariffs Jan2019'!H20/100</f>
        <v>284.7</v>
      </c>
      <c r="E26" s="85">
        <f>IF($C$5*'Tariffs Jan2019'!AK20/'Tariffs Jan2019'!AI20&gt;='Tariffs Jan2019'!J20,( 'Tariffs Jan2019'!J20*'Tariffs Jan2019'!O20/100)* 'Tariffs Jan2019'!AI20,($C$5*'Tariffs Jan2019'!AK20/'Tariffs Jan2019'!AI20*'Tariffs Jan2019'!O20/100)* 'Tariffs Jan2019'!AI20)</f>
        <v>261</v>
      </c>
      <c r="F26" s="85">
        <f>IF($C$5*'Tariffs Jan2019'!AK20/'Tariffs Jan2019'!AI20&lt;'Tariffs Jan2019'!J20,0,IF($C$5*'Tariffs Jan2019'!AK20/'Tariffs Jan2019'!AI20&lt;='Tariffs Jan2019'!K20,($C$5*'Tariffs Jan2019'!AK20/'Tariffs Jan2019'!AI20-'Tariffs Jan2019'!J20)*('Tariffs Jan2019'!P20/100)*'Tariffs Jan2019'!AI20,('Tariffs Jan2019'!K20-'Tariffs Jan2019'!J20)*('Tariffs Jan2019'!P20/100)*'Tariffs Jan2019'!AI20))</f>
        <v>469.79999999999995</v>
      </c>
      <c r="G26" s="85">
        <f>IF($C$5*'Tariffs Jan2019'!AK20/'Tariffs Jan2019'!AI20&lt;'Tariffs Jan2019'!K20,0,IF($C$5*'Tariffs Jan2019'!AK20/'Tariffs Jan2019'!AI20&lt;='Tariffs Jan2019'!L20,($C$5*'Tariffs Jan2019'!AK20/'Tariffs Jan2019'!AI20-'Tariffs Jan2019'!K20)*('Tariffs Jan2019'!Q20/100)*'Tariffs Jan2019'!AI20,('Tariffs Jan2019'!L20-'Tariffs Jan2019'!K20)*('Tariffs Jan2019'!Q20/100)*'Tariffs Jan2019'!AI20))</f>
        <v>108</v>
      </c>
      <c r="H26" s="85">
        <f>IF($C$5*'Tariffs Jan2019'!AK20/'Tariffs Jan2019'!AI20&lt;'Tariffs Jan2019'!L20,0,IF($C$5*'Tariffs Jan2019'!AK20/'Tariffs Jan2019'!AI20&lt;='Tariffs Jan2019'!M20,($C$5*'Tariffs Jan2019'!AK20/'Tariffs Jan2019'!AI20-'Tariffs Jan2019'!L20)*('Tariffs Jan2019'!R20/100)*'Tariffs Jan2019'!AI20,('Tariffs Jan2019'!M20-'Tariffs Jan2019'!L20)*('Tariffs Jan2019'!R20/100)*'Tariffs Jan2019'!AI20))</f>
        <v>0</v>
      </c>
      <c r="I26" s="85">
        <f>IF(($C$5*'Tariffs Jan2019'!AK20/'Tariffs Jan2019'!AI20&gt;'Tariffs Jan2019'!M20),($C$5*'Tariffs Jan2019'!AK20/'Tariffs Jan2019'!AI20-'Tariffs Jan2019'!M20)*'Tariffs Jan2019'!S20/100*'Tariffs Jan2019'!AI20,0)</f>
        <v>0</v>
      </c>
      <c r="J26" s="85">
        <f>IF($C$5*'Tariffs Jan2019'!AL20/'Tariffs Jan2019'!AJ20&gt;='Tariffs Jan2019'!J20,('Tariffs Jan2019'!J20*'Tariffs Jan2019'!U20/100)* 'Tariffs Jan2019'!AJ20,($C$5*'Tariffs Jan2019'!AL20/'Tariffs Jan2019'!AJ20*'Tariffs Jan2019'!U20/100)* 'Tariffs Jan2019'!AJ20)</f>
        <v>243.00000000000006</v>
      </c>
      <c r="K26" s="85">
        <f>IF($C$5*'Tariffs Jan2019'!AL20/'Tariffs Jan2019'!AJ20&lt;'Tariffs Jan2019'!J20,0,IF($C$5*'Tariffs Jan2019'!AL20/'Tariffs Jan2019'!AJ20&lt;='Tariffs Jan2019'!K20,($C$5*'Tariffs Jan2019'!AL20/'Tariffs Jan2019'!AJ20-'Tariffs Jan2019'!J20)*('Tariffs Jan2019'!V20/100)*'Tariffs Jan2019'!AJ20,('Tariffs Jan2019'!K20-'Tariffs Jan2019'!J20)*('Tariffs Jan2019'!V20/100)*'Tariffs Jan2019'!AJ20))</f>
        <v>457.20000000000005</v>
      </c>
      <c r="L26" s="85">
        <f>IF($C$5*'Tariffs Jan2019'!AL20/'Tariffs Jan2019'!AJ20&lt;'Tariffs Jan2019'!K20,0,IF($C$5*'Tariffs Jan2019'!AL20/'Tariffs Jan2019'!AJ20&lt;='Tariffs Jan2019'!L20,($C$5*'Tariffs Jan2019'!AL20/'Tariffs Jan2019'!AJ20-'Tariffs Jan2019'!K20)*('Tariffs Jan2019'!W20/100)*'Tariffs Jan2019'!AJ20,('Tariffs Jan2019'!L20-'Tariffs Jan2019'!K20)*('Tariffs Jan2019'!W20/100)*'Tariffs Jan2019'!AJ20))</f>
        <v>94.500000000000014</v>
      </c>
      <c r="M26" s="85">
        <f>IF($C$5*'Tariffs Jan2019'!AL20/'Tariffs Jan2019'!AJ20&lt;'Tariffs Jan2019'!L20,0,IF($C$5*'Tariffs Jan2019'!AL20/'Tariffs Jan2019'!AJ20&lt;='Tariffs Jan2019'!M20,($C$5*'Tariffs Jan2019'!AL20/'Tariffs Jan2019'!AJ20-'Tariffs Jan2019'!L20)*('Tariffs Jan2019'!X20/100)*'Tariffs Jan2019'!AJ20,('Tariffs Jan2019'!M20-'Tariffs Jan2019'!L20)*('Tariffs Jan2019'!X20/100)*'Tariffs Jan2019'!AJ20))</f>
        <v>0</v>
      </c>
      <c r="N26" s="85">
        <f>IF(($C$5*'Tariffs Jan2019'!AL20/'Tariffs Jan2019'!AJ20&gt;'Tariffs Jan2019'!M20),($C$5*'Tariffs Jan2019'!AL20/'Tariffs Jan2019'!AJ20-'Tariffs Jan2019'!M20)*'Tariffs Jan2019'!Y20/100*'Tariffs Jan2019'!AJ20,0)</f>
        <v>0</v>
      </c>
      <c r="O26" s="73">
        <f t="shared" si="0"/>
        <v>1918.2</v>
      </c>
      <c r="P26" s="498">
        <f t="shared" si="1"/>
        <v>2110.0200000000004</v>
      </c>
    </row>
    <row r="27" spans="1:148" x14ac:dyDescent="0.15">
      <c r="A27" s="47" t="str">
        <f>'Tariffs Jan2019'!F21</f>
        <v>Dodo Power &amp; Gas</v>
      </c>
      <c r="B27" s="47" t="str">
        <f>'Tariffs Jan2019'!D21</f>
        <v>Multinet 2</v>
      </c>
      <c r="C27" s="287">
        <f>'Tariffs Jan2019'!E21</f>
        <v>42917</v>
      </c>
      <c r="D27" s="85">
        <f>365*'Tariffs Jan2019'!H21/100</f>
        <v>247.28749999999999</v>
      </c>
      <c r="E27" s="85">
        <f>IF($C$5*'Tariffs Jan2019'!AK21/'Tariffs Jan2019'!AI21&gt;='Tariffs Jan2019'!J21,( 'Tariffs Jan2019'!J21*'Tariffs Jan2019'!O21/100)* 'Tariffs Jan2019'!AI21,($C$5*'Tariffs Jan2019'!AK21/'Tariffs Jan2019'!AI21*'Tariffs Jan2019'!O21/100)* 'Tariffs Jan2019'!AI21)</f>
        <v>245.7</v>
      </c>
      <c r="F27" s="85">
        <f>IF($C$5*'Tariffs Jan2019'!AK21/'Tariffs Jan2019'!AI21&lt;'Tariffs Jan2019'!J21,0,IF($C$5*'Tariffs Jan2019'!AK21/'Tariffs Jan2019'!AI21&lt;='Tariffs Jan2019'!K21,($C$5*'Tariffs Jan2019'!AK21/'Tariffs Jan2019'!AI21-'Tariffs Jan2019'!J21)*('Tariffs Jan2019'!P21/100)*'Tariffs Jan2019'!AI21,('Tariffs Jan2019'!K21-'Tariffs Jan2019'!J21)*('Tariffs Jan2019'!P21/100)*'Tariffs Jan2019'!AI21))</f>
        <v>0</v>
      </c>
      <c r="G27" s="85">
        <f>IF($C$5*'Tariffs Jan2019'!AK21/'Tariffs Jan2019'!AI21&lt;'Tariffs Jan2019'!K21,0,IF($C$5*'Tariffs Jan2019'!AK21/'Tariffs Jan2019'!AI21&lt;='Tariffs Jan2019'!L21,($C$5*'Tariffs Jan2019'!AK21/'Tariffs Jan2019'!AI21-'Tariffs Jan2019'!K21)*('Tariffs Jan2019'!Q21/100)*'Tariffs Jan2019'!AI21,('Tariffs Jan2019'!L21-'Tariffs Jan2019'!K21)*('Tariffs Jan2019'!Q21/100)*'Tariffs Jan2019'!AI21))</f>
        <v>0</v>
      </c>
      <c r="H27" s="85">
        <f>IF($C$5*'Tariffs Jan2019'!AK21/'Tariffs Jan2019'!AI21&lt;'Tariffs Jan2019'!L21,0,IF($C$5*'Tariffs Jan2019'!AK21/'Tariffs Jan2019'!AI21&lt;='Tariffs Jan2019'!M21,($C$5*'Tariffs Jan2019'!AK21/'Tariffs Jan2019'!AI21-'Tariffs Jan2019'!L21)*('Tariffs Jan2019'!R21/100)*'Tariffs Jan2019'!AI21,('Tariffs Jan2019'!M21-'Tariffs Jan2019'!L21)*('Tariffs Jan2019'!R21/100)*'Tariffs Jan2019'!AI21))</f>
        <v>0</v>
      </c>
      <c r="I27" s="85">
        <f>IF(($C$5*'Tariffs Jan2019'!AK21/'Tariffs Jan2019'!AI21&gt;'Tariffs Jan2019'!M21),($C$5*'Tariffs Jan2019'!AK21/'Tariffs Jan2019'!AI21-'Tariffs Jan2019'!M21)*'Tariffs Jan2019'!S21/100*'Tariffs Jan2019'!AI21,0)</f>
        <v>396.90000000000003</v>
      </c>
      <c r="J27" s="85">
        <f>IF($C$5*'Tariffs Jan2019'!AL21/'Tariffs Jan2019'!AJ21&gt;='Tariffs Jan2019'!J21,('Tariffs Jan2019'!J21*'Tariffs Jan2019'!U21/100)* 'Tariffs Jan2019'!AJ21,($C$5*'Tariffs Jan2019'!AL21/'Tariffs Jan2019'!AJ21*'Tariffs Jan2019'!U21/100)* 'Tariffs Jan2019'!AJ21)</f>
        <v>245.7</v>
      </c>
      <c r="K27" s="85">
        <f>IF($C$5*'Tariffs Jan2019'!AL21/'Tariffs Jan2019'!AJ21&lt;'Tariffs Jan2019'!J21,0,IF($C$5*'Tariffs Jan2019'!AL21/'Tariffs Jan2019'!AJ21&lt;='Tariffs Jan2019'!K21,($C$5*'Tariffs Jan2019'!AL21/'Tariffs Jan2019'!AJ21-'Tariffs Jan2019'!J21)*('Tariffs Jan2019'!V21/100)*'Tariffs Jan2019'!AJ21,('Tariffs Jan2019'!K21-'Tariffs Jan2019'!J21)*('Tariffs Jan2019'!V21/100)*'Tariffs Jan2019'!AJ21))</f>
        <v>0</v>
      </c>
      <c r="L27" s="85">
        <f>IF($C$5*'Tariffs Jan2019'!AL21/'Tariffs Jan2019'!AJ21&lt;'Tariffs Jan2019'!K21,0,IF($C$5*'Tariffs Jan2019'!AL21/'Tariffs Jan2019'!AJ21&lt;='Tariffs Jan2019'!L21,($C$5*'Tariffs Jan2019'!AL21/'Tariffs Jan2019'!AJ21-'Tariffs Jan2019'!K21)*('Tariffs Jan2019'!W21/100)*'Tariffs Jan2019'!AJ21,('Tariffs Jan2019'!L21-'Tariffs Jan2019'!K21)*('Tariffs Jan2019'!W21/100)*'Tariffs Jan2019'!AJ21))</f>
        <v>0</v>
      </c>
      <c r="M27" s="85">
        <f>IF($C$5*'Tariffs Jan2019'!AL21/'Tariffs Jan2019'!AJ21&lt;'Tariffs Jan2019'!L21,0,IF($C$5*'Tariffs Jan2019'!AL21/'Tariffs Jan2019'!AJ21&lt;='Tariffs Jan2019'!M21,($C$5*'Tariffs Jan2019'!AL21/'Tariffs Jan2019'!AJ21-'Tariffs Jan2019'!L21)*('Tariffs Jan2019'!X21/100)*'Tariffs Jan2019'!AJ21,('Tariffs Jan2019'!M21-'Tariffs Jan2019'!L21)*('Tariffs Jan2019'!X21/100)*'Tariffs Jan2019'!AJ21))</f>
        <v>0</v>
      </c>
      <c r="N27" s="85">
        <f>IF(($C$5*'Tariffs Jan2019'!AL21/'Tariffs Jan2019'!AJ21&gt;'Tariffs Jan2019'!M21),($C$5*'Tariffs Jan2019'!AL21/'Tariffs Jan2019'!AJ21-'Tariffs Jan2019'!M21)*'Tariffs Jan2019'!Y21/100*'Tariffs Jan2019'!AJ21,0)</f>
        <v>396.90000000000003</v>
      </c>
      <c r="O27" s="73">
        <f t="shared" si="0"/>
        <v>1532.4875000000002</v>
      </c>
      <c r="P27" s="498">
        <f t="shared" si="1"/>
        <v>1685.7362500000004</v>
      </c>
    </row>
    <row r="28" spans="1:148" x14ac:dyDescent="0.15">
      <c r="A28" s="47" t="str">
        <f>'Tariffs Jan2019'!F22</f>
        <v>EnergyAustralia</v>
      </c>
      <c r="B28" s="47" t="str">
        <f>'Tariffs Jan2019'!D22</f>
        <v>Multinet 2</v>
      </c>
      <c r="C28" s="287">
        <f>'Tariffs Jan2019'!E22</f>
        <v>43467</v>
      </c>
      <c r="D28" s="85">
        <f>365*'Tariffs Jan2019'!H22/100</f>
        <v>295.28500000000003</v>
      </c>
      <c r="E28" s="85">
        <f>IF($C$5*'Tariffs Jan2019'!AK22/'Tariffs Jan2019'!AI22&gt;='Tariffs Jan2019'!J22,( 'Tariffs Jan2019'!J22*'Tariffs Jan2019'!O22/100)* 'Tariffs Jan2019'!AI22,($C$5*'Tariffs Jan2019'!AK22/'Tariffs Jan2019'!AI22*'Tariffs Jan2019'!O22/100)* 'Tariffs Jan2019'!AI22)</f>
        <v>475.20000000000005</v>
      </c>
      <c r="F28" s="85">
        <f>IF($C$5*'Tariffs Jan2019'!AK22/'Tariffs Jan2019'!AI22&lt;'Tariffs Jan2019'!J22,0,IF($C$5*'Tariffs Jan2019'!AK22/'Tariffs Jan2019'!AI22&lt;='Tariffs Jan2019'!K22,($C$5*'Tariffs Jan2019'!AK22/'Tariffs Jan2019'!AI22-'Tariffs Jan2019'!J22)*('Tariffs Jan2019'!P22/100)*'Tariffs Jan2019'!AI22,('Tariffs Jan2019'!K22-'Tariffs Jan2019'!J22)*('Tariffs Jan2019'!P22/100)*'Tariffs Jan2019'!AI22))</f>
        <v>0</v>
      </c>
      <c r="G28" s="85">
        <f>IF($C$5*'Tariffs Jan2019'!AK22/'Tariffs Jan2019'!AI22&lt;'Tariffs Jan2019'!K22,0,IF($C$5*'Tariffs Jan2019'!AK22/'Tariffs Jan2019'!AI22&lt;='Tariffs Jan2019'!L22,($C$5*'Tariffs Jan2019'!AK22/'Tariffs Jan2019'!AI22-'Tariffs Jan2019'!K22)*('Tariffs Jan2019'!Q22/100)*'Tariffs Jan2019'!AI22,('Tariffs Jan2019'!L22-'Tariffs Jan2019'!K22)*('Tariffs Jan2019'!Q22/100)*'Tariffs Jan2019'!AI22))</f>
        <v>0</v>
      </c>
      <c r="H28" s="85">
        <f>IF($C$5*'Tariffs Jan2019'!AK22/'Tariffs Jan2019'!AI22&lt;'Tariffs Jan2019'!L22,0,IF($C$5*'Tariffs Jan2019'!AK22/'Tariffs Jan2019'!AI22&lt;='Tariffs Jan2019'!M22,($C$5*'Tariffs Jan2019'!AK22/'Tariffs Jan2019'!AI22-'Tariffs Jan2019'!L22)*('Tariffs Jan2019'!R22/100)*'Tariffs Jan2019'!AI22,('Tariffs Jan2019'!M22-'Tariffs Jan2019'!L22)*('Tariffs Jan2019'!R22/100)*'Tariffs Jan2019'!AI22))</f>
        <v>0</v>
      </c>
      <c r="I28" s="85">
        <f>IF(($C$5*'Tariffs Jan2019'!AK22/'Tariffs Jan2019'!AI22&gt;'Tariffs Jan2019'!M22),($C$5*'Tariffs Jan2019'!AK22/'Tariffs Jan2019'!AI22-'Tariffs Jan2019'!M22)*'Tariffs Jan2019'!S22/100*'Tariffs Jan2019'!AI22,0)</f>
        <v>259.20000000000005</v>
      </c>
      <c r="J28" s="85">
        <f>IF($C$5*'Tariffs Jan2019'!AL22/'Tariffs Jan2019'!AJ22&gt;='Tariffs Jan2019'!J22,('Tariffs Jan2019'!J22*'Tariffs Jan2019'!U22/100)* 'Tariffs Jan2019'!AJ22,($C$5*'Tariffs Jan2019'!AL22/'Tariffs Jan2019'!AJ22*'Tariffs Jan2019'!U22/100)* 'Tariffs Jan2019'!AJ22)</f>
        <v>475.20000000000005</v>
      </c>
      <c r="K28" s="85">
        <f>IF($C$5*'Tariffs Jan2019'!AL22/'Tariffs Jan2019'!AJ22&lt;'Tariffs Jan2019'!J22,0,IF($C$5*'Tariffs Jan2019'!AL22/'Tariffs Jan2019'!AJ22&lt;='Tariffs Jan2019'!K22,($C$5*'Tariffs Jan2019'!AL22/'Tariffs Jan2019'!AJ22-'Tariffs Jan2019'!J22)*('Tariffs Jan2019'!V22/100)*'Tariffs Jan2019'!AJ22,('Tariffs Jan2019'!K22-'Tariffs Jan2019'!J22)*('Tariffs Jan2019'!V22/100)*'Tariffs Jan2019'!AJ22))</f>
        <v>0</v>
      </c>
      <c r="L28" s="85">
        <f>IF($C$5*'Tariffs Jan2019'!AL22/'Tariffs Jan2019'!AJ22&lt;'Tariffs Jan2019'!K22,0,IF($C$5*'Tariffs Jan2019'!AL22/'Tariffs Jan2019'!AJ22&lt;='Tariffs Jan2019'!L22,($C$5*'Tariffs Jan2019'!AL22/'Tariffs Jan2019'!AJ22-'Tariffs Jan2019'!K22)*('Tariffs Jan2019'!W22/100)*'Tariffs Jan2019'!AJ22,('Tariffs Jan2019'!L22-'Tariffs Jan2019'!K22)*('Tariffs Jan2019'!W22/100)*'Tariffs Jan2019'!AJ22))</f>
        <v>0</v>
      </c>
      <c r="M28" s="85">
        <f>IF($C$5*'Tariffs Jan2019'!AL22/'Tariffs Jan2019'!AJ22&lt;'Tariffs Jan2019'!L22,0,IF($C$5*'Tariffs Jan2019'!AL22/'Tariffs Jan2019'!AJ22&lt;='Tariffs Jan2019'!M22,($C$5*'Tariffs Jan2019'!AL22/'Tariffs Jan2019'!AJ22-'Tariffs Jan2019'!L22)*('Tariffs Jan2019'!X22/100)*'Tariffs Jan2019'!AJ22,('Tariffs Jan2019'!M22-'Tariffs Jan2019'!L22)*('Tariffs Jan2019'!X22/100)*'Tariffs Jan2019'!AJ22))</f>
        <v>0</v>
      </c>
      <c r="N28" s="85">
        <f>IF(($C$5*'Tariffs Jan2019'!AL22/'Tariffs Jan2019'!AJ22&gt;'Tariffs Jan2019'!M22),($C$5*'Tariffs Jan2019'!AL22/'Tariffs Jan2019'!AJ22-'Tariffs Jan2019'!M22)*'Tariffs Jan2019'!Y22/100*'Tariffs Jan2019'!AJ22,0)</f>
        <v>259.20000000000005</v>
      </c>
      <c r="O28" s="73">
        <f t="shared" si="0"/>
        <v>1764.0850000000003</v>
      </c>
      <c r="P28" s="498">
        <f t="shared" si="1"/>
        <v>1940.4935000000005</v>
      </c>
    </row>
    <row r="29" spans="1:148" x14ac:dyDescent="0.15">
      <c r="A29" s="47" t="str">
        <f>'Tariffs Jan2019'!F23</f>
        <v>Lumo Energy</v>
      </c>
      <c r="B29" s="47" t="str">
        <f>'Tariffs Jan2019'!D23</f>
        <v>Multinet 2</v>
      </c>
      <c r="C29" s="287">
        <f>'Tariffs Jan2019'!E23</f>
        <v>43466</v>
      </c>
      <c r="D29" s="85">
        <f>365*'Tariffs Jan2019'!H23/100</f>
        <v>241.63</v>
      </c>
      <c r="E29" s="85">
        <f>IF($C$5*'Tariffs Jan2019'!AK23/'Tariffs Jan2019'!AI23&gt;='Tariffs Jan2019'!J23,( 'Tariffs Jan2019'!J23*'Tariffs Jan2019'!O23/100)* 'Tariffs Jan2019'!AI23,($C$5*'Tariffs Jan2019'!AK23/'Tariffs Jan2019'!AI23*'Tariffs Jan2019'!O23/100)* 'Tariffs Jan2019'!AI23)</f>
        <v>229.68</v>
      </c>
      <c r="F29" s="85">
        <f>IF($C$5*'Tariffs Jan2019'!AK23/'Tariffs Jan2019'!AI23&lt;'Tariffs Jan2019'!J23,0,IF($C$5*'Tariffs Jan2019'!AK23/'Tariffs Jan2019'!AI23&lt;='Tariffs Jan2019'!K23,($C$5*'Tariffs Jan2019'!AK23/'Tariffs Jan2019'!AI23-'Tariffs Jan2019'!J23)*('Tariffs Jan2019'!P23/100)*'Tariffs Jan2019'!AI23,('Tariffs Jan2019'!K23-'Tariffs Jan2019'!J23)*('Tariffs Jan2019'!P23/100)*'Tariffs Jan2019'!AI23))</f>
        <v>201.77999999999997</v>
      </c>
      <c r="G29" s="85">
        <f>IF($C$5*'Tariffs Jan2019'!AK23/'Tariffs Jan2019'!AI23&lt;'Tariffs Jan2019'!K23,0,IF($C$5*'Tariffs Jan2019'!AK23/'Tariffs Jan2019'!AI23&lt;='Tariffs Jan2019'!L23,($C$5*'Tariffs Jan2019'!AK23/'Tariffs Jan2019'!AI23-'Tariffs Jan2019'!K23)*('Tariffs Jan2019'!Q23/100)*'Tariffs Jan2019'!AI23,('Tariffs Jan2019'!L23-'Tariffs Jan2019'!K23)*('Tariffs Jan2019'!Q23/100)*'Tariffs Jan2019'!AI23))</f>
        <v>168.48000000000002</v>
      </c>
      <c r="H29" s="85">
        <f>IF($C$5*'Tariffs Jan2019'!AK23/'Tariffs Jan2019'!AI23&lt;'Tariffs Jan2019'!L23,0,IF($C$5*'Tariffs Jan2019'!AK23/'Tariffs Jan2019'!AI23&lt;='Tariffs Jan2019'!M23,($C$5*'Tariffs Jan2019'!AK23/'Tariffs Jan2019'!AI23-'Tariffs Jan2019'!L23)*('Tariffs Jan2019'!R23/100)*'Tariffs Jan2019'!AI23,('Tariffs Jan2019'!M23-'Tariffs Jan2019'!L23)*('Tariffs Jan2019'!R23/100)*'Tariffs Jan2019'!AI23))</f>
        <v>75.42</v>
      </c>
      <c r="I29" s="85">
        <f>IF(($C$5*'Tariffs Jan2019'!AK23/'Tariffs Jan2019'!AI23&gt;'Tariffs Jan2019'!M23),($C$5*'Tariffs Jan2019'!AK23/'Tariffs Jan2019'!AI23-'Tariffs Jan2019'!M23)*'Tariffs Jan2019'!S23/100*'Tariffs Jan2019'!AI23,0)</f>
        <v>0</v>
      </c>
      <c r="J29" s="85">
        <f>IF($C$5*'Tariffs Jan2019'!AL23/'Tariffs Jan2019'!AJ23&gt;='Tariffs Jan2019'!J23,('Tariffs Jan2019'!J23*'Tariffs Jan2019'!U23/100)* 'Tariffs Jan2019'!AJ23,($C$5*'Tariffs Jan2019'!AL23/'Tariffs Jan2019'!AJ23*'Tariffs Jan2019'!U23/100)* 'Tariffs Jan2019'!AJ23)</f>
        <v>216.54000000000002</v>
      </c>
      <c r="K29" s="85">
        <f>IF($C$5*'Tariffs Jan2019'!AL23/'Tariffs Jan2019'!AJ23&lt;'Tariffs Jan2019'!J23,0,IF($C$5*'Tariffs Jan2019'!AL23/'Tariffs Jan2019'!AJ23&lt;='Tariffs Jan2019'!K23,($C$5*'Tariffs Jan2019'!AL23/'Tariffs Jan2019'!AJ23-'Tariffs Jan2019'!J23)*('Tariffs Jan2019'!V23/100)*'Tariffs Jan2019'!AJ23,('Tariffs Jan2019'!K23-'Tariffs Jan2019'!J23)*('Tariffs Jan2019'!V23/100)*'Tariffs Jan2019'!AJ23))</f>
        <v>192.32999999999998</v>
      </c>
      <c r="L29" s="85">
        <f>IF($C$5*'Tariffs Jan2019'!AL23/'Tariffs Jan2019'!AJ23&lt;'Tariffs Jan2019'!K23,0,IF($C$5*'Tariffs Jan2019'!AL23/'Tariffs Jan2019'!AJ23&lt;='Tariffs Jan2019'!L23,($C$5*'Tariffs Jan2019'!AL23/'Tariffs Jan2019'!AJ23-'Tariffs Jan2019'!K23)*('Tariffs Jan2019'!W23/100)*'Tariffs Jan2019'!AJ23,('Tariffs Jan2019'!L23-'Tariffs Jan2019'!K23)*('Tariffs Jan2019'!W23/100)*'Tariffs Jan2019'!AJ23))</f>
        <v>163.70999999999998</v>
      </c>
      <c r="M29" s="85">
        <f>IF($C$5*'Tariffs Jan2019'!AL23/'Tariffs Jan2019'!AJ23&lt;'Tariffs Jan2019'!L23,0,IF($C$5*'Tariffs Jan2019'!AL23/'Tariffs Jan2019'!AJ23&lt;='Tariffs Jan2019'!M23,($C$5*'Tariffs Jan2019'!AL23/'Tariffs Jan2019'!AJ23-'Tariffs Jan2019'!L23)*('Tariffs Jan2019'!X23/100)*'Tariffs Jan2019'!AJ23,('Tariffs Jan2019'!M23-'Tariffs Jan2019'!L23)*('Tariffs Jan2019'!X23/100)*'Tariffs Jan2019'!AJ23))</f>
        <v>74.25</v>
      </c>
      <c r="N29" s="85">
        <f>IF(($C$5*'Tariffs Jan2019'!AL23/'Tariffs Jan2019'!AJ23&gt;'Tariffs Jan2019'!M23),($C$5*'Tariffs Jan2019'!AL23/'Tariffs Jan2019'!AJ23-'Tariffs Jan2019'!M23)*'Tariffs Jan2019'!Y23/100*'Tariffs Jan2019'!AJ23,0)</f>
        <v>0</v>
      </c>
      <c r="O29" s="73">
        <f t="shared" si="0"/>
        <v>1563.82</v>
      </c>
      <c r="P29" s="498">
        <f t="shared" si="1"/>
        <v>1720.202</v>
      </c>
    </row>
    <row r="30" spans="1:148" x14ac:dyDescent="0.15">
      <c r="A30" s="47" t="str">
        <f>'Tariffs Jan2019'!F24</f>
        <v>Momentum Energy</v>
      </c>
      <c r="B30" s="47" t="str">
        <f>'Tariffs Jan2019'!D24</f>
        <v>Multinet 2</v>
      </c>
      <c r="C30" s="287">
        <f>'Tariffs Jan2019'!E24</f>
        <v>43466</v>
      </c>
      <c r="D30" s="85">
        <f>365*'Tariffs Jan2019'!H24/100</f>
        <v>306.45399999999995</v>
      </c>
      <c r="E30" s="85">
        <f>IF($C$5*'Tariffs Jan2019'!AK24/'Tariffs Jan2019'!AI24&gt;='Tariffs Jan2019'!J24,( 'Tariffs Jan2019'!J24*'Tariffs Jan2019'!O24/100)* 'Tariffs Jan2019'!AI24,($C$5*'Tariffs Jan2019'!AK24/'Tariffs Jan2019'!AI24*'Tariffs Jan2019'!O24/100)* 'Tariffs Jan2019'!AI24)</f>
        <v>257.31</v>
      </c>
      <c r="F30" s="85">
        <f>IF($C$5*'Tariffs Jan2019'!AK24/'Tariffs Jan2019'!AI24&lt;'Tariffs Jan2019'!J24,0,IF($C$5*'Tariffs Jan2019'!AK24/'Tariffs Jan2019'!AI24&lt;='Tariffs Jan2019'!K24,($C$5*'Tariffs Jan2019'!AK24/'Tariffs Jan2019'!AI24-'Tariffs Jan2019'!J24)*('Tariffs Jan2019'!P24/100)*'Tariffs Jan2019'!AI24,('Tariffs Jan2019'!K24-'Tariffs Jan2019'!J24)*('Tariffs Jan2019'!P24/100)*'Tariffs Jan2019'!AI24))</f>
        <v>234.99</v>
      </c>
      <c r="G30" s="85">
        <f>IF($C$5*'Tariffs Jan2019'!AK24/'Tariffs Jan2019'!AI24&lt;'Tariffs Jan2019'!K24,0,IF($C$5*'Tariffs Jan2019'!AK24/'Tariffs Jan2019'!AI24&lt;='Tariffs Jan2019'!L24,($C$5*'Tariffs Jan2019'!AK24/'Tariffs Jan2019'!AI24-'Tariffs Jan2019'!K24)*('Tariffs Jan2019'!Q24/100)*'Tariffs Jan2019'!AI24,('Tariffs Jan2019'!L24-'Tariffs Jan2019'!K24)*('Tariffs Jan2019'!Q24/100)*'Tariffs Jan2019'!AI24))</f>
        <v>207.99</v>
      </c>
      <c r="H30" s="85">
        <f>IF($C$5*'Tariffs Jan2019'!AK24/'Tariffs Jan2019'!AI24&lt;'Tariffs Jan2019'!L24,0,IF($C$5*'Tariffs Jan2019'!AK24/'Tariffs Jan2019'!AI24&lt;='Tariffs Jan2019'!M24,($C$5*'Tariffs Jan2019'!AK24/'Tariffs Jan2019'!AI24-'Tariffs Jan2019'!L24)*('Tariffs Jan2019'!R24/100)*'Tariffs Jan2019'!AI24,('Tariffs Jan2019'!M24-'Tariffs Jan2019'!L24)*('Tariffs Jan2019'!R24/100)*'Tariffs Jan2019'!AI24))</f>
        <v>96.794999999999987</v>
      </c>
      <c r="I30" s="85">
        <f>IF(($C$5*'Tariffs Jan2019'!AK24/'Tariffs Jan2019'!AI24&gt;'Tariffs Jan2019'!M24),($C$5*'Tariffs Jan2019'!AK24/'Tariffs Jan2019'!AI24-'Tariffs Jan2019'!M24)*'Tariffs Jan2019'!S24/100*'Tariffs Jan2019'!AI24,0)</f>
        <v>0</v>
      </c>
      <c r="J30" s="85">
        <f>IF($C$5*'Tariffs Jan2019'!AL24/'Tariffs Jan2019'!AJ24&gt;='Tariffs Jan2019'!J24,('Tariffs Jan2019'!J24*'Tariffs Jan2019'!U24/100)* 'Tariffs Jan2019'!AJ24,($C$5*'Tariffs Jan2019'!AL24/'Tariffs Jan2019'!AJ24*'Tariffs Jan2019'!U24/100)* 'Tariffs Jan2019'!AJ24)</f>
        <v>237.50999999999996</v>
      </c>
      <c r="K30" s="85">
        <f>IF($C$5*'Tariffs Jan2019'!AL24/'Tariffs Jan2019'!AJ24&lt;'Tariffs Jan2019'!J24,0,IF($C$5*'Tariffs Jan2019'!AL24/'Tariffs Jan2019'!AJ24&lt;='Tariffs Jan2019'!K24,($C$5*'Tariffs Jan2019'!AL24/'Tariffs Jan2019'!AJ24-'Tariffs Jan2019'!J24)*('Tariffs Jan2019'!V24/100)*'Tariffs Jan2019'!AJ24,('Tariffs Jan2019'!K24-'Tariffs Jan2019'!J24)*('Tariffs Jan2019'!V24/100)*'Tariffs Jan2019'!AJ24))</f>
        <v>218.70000000000002</v>
      </c>
      <c r="L30" s="85">
        <f>IF($C$5*'Tariffs Jan2019'!AL24/'Tariffs Jan2019'!AJ24&lt;'Tariffs Jan2019'!K24,0,IF($C$5*'Tariffs Jan2019'!AL24/'Tariffs Jan2019'!AJ24&lt;='Tariffs Jan2019'!L24,($C$5*'Tariffs Jan2019'!AL24/'Tariffs Jan2019'!AJ24-'Tariffs Jan2019'!K24)*('Tariffs Jan2019'!W24/100)*'Tariffs Jan2019'!AJ24,('Tariffs Jan2019'!L24-'Tariffs Jan2019'!K24)*('Tariffs Jan2019'!W24/100)*'Tariffs Jan2019'!AJ24))</f>
        <v>195.3</v>
      </c>
      <c r="M30" s="85">
        <f>IF($C$5*'Tariffs Jan2019'!AL24/'Tariffs Jan2019'!AJ24&lt;'Tariffs Jan2019'!L24,0,IF($C$5*'Tariffs Jan2019'!AL24/'Tariffs Jan2019'!AJ24&lt;='Tariffs Jan2019'!M24,($C$5*'Tariffs Jan2019'!AL24/'Tariffs Jan2019'!AJ24-'Tariffs Jan2019'!L24)*('Tariffs Jan2019'!X24/100)*'Tariffs Jan2019'!AJ24,('Tariffs Jan2019'!M24-'Tariffs Jan2019'!L24)*('Tariffs Jan2019'!X24/100)*'Tariffs Jan2019'!AJ24))</f>
        <v>91.800000000000011</v>
      </c>
      <c r="N30" s="85">
        <f>IF(($C$5*'Tariffs Jan2019'!AL24/'Tariffs Jan2019'!AJ24&gt;'Tariffs Jan2019'!M24),($C$5*'Tariffs Jan2019'!AL24/'Tariffs Jan2019'!AJ24-'Tariffs Jan2019'!M24)*'Tariffs Jan2019'!Y24/100*'Tariffs Jan2019'!AJ24,0)</f>
        <v>0</v>
      </c>
      <c r="O30" s="73">
        <f t="shared" si="0"/>
        <v>1846.8489999999999</v>
      </c>
      <c r="P30" s="498">
        <f t="shared" si="1"/>
        <v>2031.5339000000001</v>
      </c>
    </row>
    <row r="31" spans="1:148" x14ac:dyDescent="0.15">
      <c r="A31" s="47" t="str">
        <f>'Tariffs Jan2019'!F25</f>
        <v>Origin Energy</v>
      </c>
      <c r="B31" s="47" t="str">
        <f>'Tariffs Jan2019'!D25</f>
        <v>Multinet 2</v>
      </c>
      <c r="C31" s="287">
        <f>'Tariffs Jan2019'!E25</f>
        <v>43466</v>
      </c>
      <c r="D31" s="85">
        <f>365*'Tariffs Jan2019'!H25/100</f>
        <v>255.5</v>
      </c>
      <c r="E31" s="85">
        <f>IF($C$5*'Tariffs Jan2019'!AK25/'Tariffs Jan2019'!AI25&gt;='Tariffs Jan2019'!J25,( 'Tariffs Jan2019'!J25*'Tariffs Jan2019'!O25/100)* 'Tariffs Jan2019'!AI25,($C$5*'Tariffs Jan2019'!AK25/'Tariffs Jan2019'!AI25*'Tariffs Jan2019'!O25/100)* 'Tariffs Jan2019'!AI25)</f>
        <v>432</v>
      </c>
      <c r="F31" s="85">
        <f>IF($C$5*'Tariffs Jan2019'!AK25/'Tariffs Jan2019'!AI25&lt;'Tariffs Jan2019'!J25,0,IF($C$5*'Tariffs Jan2019'!AK25/'Tariffs Jan2019'!AI25&lt;='Tariffs Jan2019'!K25,($C$5*'Tariffs Jan2019'!AK25/'Tariffs Jan2019'!AI25-'Tariffs Jan2019'!J25)*('Tariffs Jan2019'!P25/100)*'Tariffs Jan2019'!AI25,('Tariffs Jan2019'!K25-'Tariffs Jan2019'!J25)*('Tariffs Jan2019'!P25/100)*'Tariffs Jan2019'!AI25))</f>
        <v>175.5</v>
      </c>
      <c r="G31" s="85">
        <f>IF($C$5*'Tariffs Jan2019'!AK25/'Tariffs Jan2019'!AI25&lt;'Tariffs Jan2019'!K25,0,IF($C$5*'Tariffs Jan2019'!AK25/'Tariffs Jan2019'!AI25&lt;='Tariffs Jan2019'!L25,($C$5*'Tariffs Jan2019'!AK25/'Tariffs Jan2019'!AI25-'Tariffs Jan2019'!K25)*('Tariffs Jan2019'!Q25/100)*'Tariffs Jan2019'!AI25,('Tariffs Jan2019'!L25-'Tariffs Jan2019'!K25)*('Tariffs Jan2019'!Q25/100)*'Tariffs Jan2019'!AI25))</f>
        <v>0</v>
      </c>
      <c r="H31" s="85">
        <f>IF($C$5*'Tariffs Jan2019'!AK25/'Tariffs Jan2019'!AI25&lt;'Tariffs Jan2019'!L25,0,IF($C$5*'Tariffs Jan2019'!AK25/'Tariffs Jan2019'!AI25&lt;='Tariffs Jan2019'!M25,($C$5*'Tariffs Jan2019'!AK25/'Tariffs Jan2019'!AI25-'Tariffs Jan2019'!L25)*('Tariffs Jan2019'!R25/100)*'Tariffs Jan2019'!AI25,('Tariffs Jan2019'!M25-'Tariffs Jan2019'!L25)*('Tariffs Jan2019'!R25/100)*'Tariffs Jan2019'!AI25))</f>
        <v>0</v>
      </c>
      <c r="I31" s="85">
        <f>IF(($C$5*'Tariffs Jan2019'!AK25/'Tariffs Jan2019'!AI25&gt;'Tariffs Jan2019'!M25),($C$5*'Tariffs Jan2019'!AK25/'Tariffs Jan2019'!AI25-'Tariffs Jan2019'!M25)*'Tariffs Jan2019'!S25/100*'Tariffs Jan2019'!AI25,0)</f>
        <v>65.25</v>
      </c>
      <c r="J31" s="85">
        <f>IF($C$5*'Tariffs Jan2019'!AL25/'Tariffs Jan2019'!AJ25&gt;='Tariffs Jan2019'!J25,('Tariffs Jan2019'!J25*'Tariffs Jan2019'!U25/100)* 'Tariffs Jan2019'!AJ25,($C$5*'Tariffs Jan2019'!AL25/'Tariffs Jan2019'!AJ25*'Tariffs Jan2019'!U25/100)* 'Tariffs Jan2019'!AJ25)</f>
        <v>396.00000000000011</v>
      </c>
      <c r="K31" s="85">
        <f>IF($C$5*'Tariffs Jan2019'!AL25/'Tariffs Jan2019'!AJ25&lt;'Tariffs Jan2019'!J25,0,IF($C$5*'Tariffs Jan2019'!AL25/'Tariffs Jan2019'!AJ25&lt;='Tariffs Jan2019'!K25,($C$5*'Tariffs Jan2019'!AL25/'Tariffs Jan2019'!AJ25-'Tariffs Jan2019'!J25)*('Tariffs Jan2019'!V25/100)*'Tariffs Jan2019'!AJ25,('Tariffs Jan2019'!K25-'Tariffs Jan2019'!J25)*('Tariffs Jan2019'!V25/100)*'Tariffs Jan2019'!AJ25))</f>
        <v>157.50000000000003</v>
      </c>
      <c r="L31" s="85">
        <f>IF($C$5*'Tariffs Jan2019'!AL25/'Tariffs Jan2019'!AJ25&lt;'Tariffs Jan2019'!K25,0,IF($C$5*'Tariffs Jan2019'!AL25/'Tariffs Jan2019'!AJ25&lt;='Tariffs Jan2019'!L25,($C$5*'Tariffs Jan2019'!AL25/'Tariffs Jan2019'!AJ25-'Tariffs Jan2019'!K25)*('Tariffs Jan2019'!W25/100)*'Tariffs Jan2019'!AJ25,('Tariffs Jan2019'!L25-'Tariffs Jan2019'!K25)*('Tariffs Jan2019'!W25/100)*'Tariffs Jan2019'!AJ25))</f>
        <v>0</v>
      </c>
      <c r="M31" s="85">
        <f>IF($C$5*'Tariffs Jan2019'!AL25/'Tariffs Jan2019'!AJ25&lt;'Tariffs Jan2019'!L25,0,IF($C$5*'Tariffs Jan2019'!AL25/'Tariffs Jan2019'!AJ25&lt;='Tariffs Jan2019'!M25,($C$5*'Tariffs Jan2019'!AL25/'Tariffs Jan2019'!AJ25-'Tariffs Jan2019'!L25)*('Tariffs Jan2019'!X25/100)*'Tariffs Jan2019'!AJ25,('Tariffs Jan2019'!M25-'Tariffs Jan2019'!L25)*('Tariffs Jan2019'!X25/100)*'Tariffs Jan2019'!AJ25))</f>
        <v>0</v>
      </c>
      <c r="N31" s="85">
        <f>IF(($C$5*'Tariffs Jan2019'!AL25/'Tariffs Jan2019'!AJ25&gt;'Tariffs Jan2019'!M25),($C$5*'Tariffs Jan2019'!AL25/'Tariffs Jan2019'!AJ25-'Tariffs Jan2019'!M25)*'Tariffs Jan2019'!Y25/100*'Tariffs Jan2019'!AJ25,0)</f>
        <v>60.750000000000014</v>
      </c>
      <c r="O31" s="73">
        <f t="shared" si="0"/>
        <v>1542.5</v>
      </c>
      <c r="P31" s="498">
        <f t="shared" si="1"/>
        <v>1696.7500000000002</v>
      </c>
    </row>
    <row r="32" spans="1:148" x14ac:dyDescent="0.15">
      <c r="A32" s="47" t="str">
        <f>'Tariffs Jan2019'!F26</f>
        <v>Red Energy</v>
      </c>
      <c r="B32" s="47" t="str">
        <f>'Tariffs Jan2019'!D26</f>
        <v>Multinet 2</v>
      </c>
      <c r="C32" s="287">
        <f>'Tariffs Jan2019'!E26</f>
        <v>43466</v>
      </c>
      <c r="D32" s="85">
        <f>365*'Tariffs Jan2019'!H26/100</f>
        <v>264.625</v>
      </c>
      <c r="E32" s="85">
        <f>IF($C$5*'Tariffs Jan2019'!AK26/'Tariffs Jan2019'!AI26&gt;='Tariffs Jan2019'!J26,( 'Tariffs Jan2019'!J26*'Tariffs Jan2019'!O26/100)* 'Tariffs Jan2019'!AI26,($C$5*'Tariffs Jan2019'!AK26/'Tariffs Jan2019'!AI26*'Tariffs Jan2019'!O26/100)* 'Tariffs Jan2019'!AI26)</f>
        <v>234.14999999999998</v>
      </c>
      <c r="F32" s="85">
        <f>IF($C$5*'Tariffs Jan2019'!AK26/'Tariffs Jan2019'!AI26&lt;'Tariffs Jan2019'!J26,0,IF($C$5*'Tariffs Jan2019'!AK26/'Tariffs Jan2019'!AI26&lt;='Tariffs Jan2019'!K26,($C$5*'Tariffs Jan2019'!AK26/'Tariffs Jan2019'!AI26-'Tariffs Jan2019'!J26)*('Tariffs Jan2019'!P26/100)*'Tariffs Jan2019'!AI26,('Tariffs Jan2019'!K26-'Tariffs Jan2019'!J26)*('Tariffs Jan2019'!P26/100)*'Tariffs Jan2019'!AI26))</f>
        <v>0</v>
      </c>
      <c r="G32" s="85">
        <f>IF($C$5*'Tariffs Jan2019'!AK26/'Tariffs Jan2019'!AI26&lt;'Tariffs Jan2019'!K26,0,IF($C$5*'Tariffs Jan2019'!AK26/'Tariffs Jan2019'!AI26&lt;='Tariffs Jan2019'!L26,($C$5*'Tariffs Jan2019'!AK26/'Tariffs Jan2019'!AI26-'Tariffs Jan2019'!K26)*('Tariffs Jan2019'!Q26/100)*'Tariffs Jan2019'!AI26,('Tariffs Jan2019'!L26-'Tariffs Jan2019'!K26)*('Tariffs Jan2019'!Q26/100)*'Tariffs Jan2019'!AI26))</f>
        <v>0</v>
      </c>
      <c r="H32" s="85">
        <f>IF($C$5*'Tariffs Jan2019'!AK26/'Tariffs Jan2019'!AI26&lt;'Tariffs Jan2019'!L26,0,IF($C$5*'Tariffs Jan2019'!AK26/'Tariffs Jan2019'!AI26&lt;='Tariffs Jan2019'!M26,($C$5*'Tariffs Jan2019'!AK26/'Tariffs Jan2019'!AI26-'Tariffs Jan2019'!L26)*('Tariffs Jan2019'!R26/100)*'Tariffs Jan2019'!AI26,('Tariffs Jan2019'!M26-'Tariffs Jan2019'!L26)*('Tariffs Jan2019'!R26/100)*'Tariffs Jan2019'!AI26))</f>
        <v>0</v>
      </c>
      <c r="I32" s="85">
        <f>IF(($C$5*'Tariffs Jan2019'!AK26/'Tariffs Jan2019'!AI26&gt;'Tariffs Jan2019'!M26),($C$5*'Tariffs Jan2019'!AK26/'Tariffs Jan2019'!AI26-'Tariffs Jan2019'!M26)*'Tariffs Jan2019'!S26/100*'Tariffs Jan2019'!AI26,0)</f>
        <v>415.79999999999995</v>
      </c>
      <c r="J32" s="85">
        <f>IF($C$5*'Tariffs Jan2019'!AL26/'Tariffs Jan2019'!AJ26&gt;='Tariffs Jan2019'!J26,('Tariffs Jan2019'!J26*'Tariffs Jan2019'!U26/100)* 'Tariffs Jan2019'!AJ26,($C$5*'Tariffs Jan2019'!AL26/'Tariffs Jan2019'!AJ26*'Tariffs Jan2019'!U26/100)* 'Tariffs Jan2019'!AJ26)</f>
        <v>221.54999999999998</v>
      </c>
      <c r="K32" s="85">
        <f>IF($C$5*'Tariffs Jan2019'!AL26/'Tariffs Jan2019'!AJ26&lt;'Tariffs Jan2019'!J26,0,IF($C$5*'Tariffs Jan2019'!AL26/'Tariffs Jan2019'!AJ26&lt;='Tariffs Jan2019'!K26,($C$5*'Tariffs Jan2019'!AL26/'Tariffs Jan2019'!AJ26-'Tariffs Jan2019'!J26)*('Tariffs Jan2019'!V26/100)*'Tariffs Jan2019'!AJ26,('Tariffs Jan2019'!K26-'Tariffs Jan2019'!J26)*('Tariffs Jan2019'!V26/100)*'Tariffs Jan2019'!AJ26))</f>
        <v>0</v>
      </c>
      <c r="L32" s="85">
        <f>IF($C$5*'Tariffs Jan2019'!AL26/'Tariffs Jan2019'!AJ26&lt;'Tariffs Jan2019'!K26,0,IF($C$5*'Tariffs Jan2019'!AL26/'Tariffs Jan2019'!AJ26&lt;='Tariffs Jan2019'!L26,($C$5*'Tariffs Jan2019'!AL26/'Tariffs Jan2019'!AJ26-'Tariffs Jan2019'!K26)*('Tariffs Jan2019'!W26/100)*'Tariffs Jan2019'!AJ26,('Tariffs Jan2019'!L26-'Tariffs Jan2019'!K26)*('Tariffs Jan2019'!W26/100)*'Tariffs Jan2019'!AJ26))</f>
        <v>0</v>
      </c>
      <c r="M32" s="85">
        <f>IF($C$5*'Tariffs Jan2019'!AL26/'Tariffs Jan2019'!AJ26&lt;'Tariffs Jan2019'!L26,0,IF($C$5*'Tariffs Jan2019'!AL26/'Tariffs Jan2019'!AJ26&lt;='Tariffs Jan2019'!M26,($C$5*'Tariffs Jan2019'!AL26/'Tariffs Jan2019'!AJ26-'Tariffs Jan2019'!L26)*('Tariffs Jan2019'!X26/100)*'Tariffs Jan2019'!AJ26,('Tariffs Jan2019'!M26-'Tariffs Jan2019'!L26)*('Tariffs Jan2019'!X26/100)*'Tariffs Jan2019'!AJ26))</f>
        <v>0</v>
      </c>
      <c r="N32" s="85">
        <f>IF(($C$5*'Tariffs Jan2019'!AL26/'Tariffs Jan2019'!AJ26&gt;'Tariffs Jan2019'!M26),($C$5*'Tariffs Jan2019'!AL26/'Tariffs Jan2019'!AJ26-'Tariffs Jan2019'!M26)*'Tariffs Jan2019'!Y26/100*'Tariffs Jan2019'!AJ26,0)</f>
        <v>396.90000000000003</v>
      </c>
      <c r="O32" s="73">
        <f t="shared" si="0"/>
        <v>1533.0250000000001</v>
      </c>
      <c r="P32" s="498">
        <f t="shared" si="1"/>
        <v>1686.3275000000003</v>
      </c>
    </row>
    <row r="33" spans="1:148" s="402" customFormat="1" ht="14" thickBot="1" x14ac:dyDescent="0.2">
      <c r="A33" s="47" t="str">
        <f>'Tariffs Jan2019'!F27</f>
        <v>Simply Energy</v>
      </c>
      <c r="B33" s="47" t="str">
        <f>'Tariffs Jan2019'!D27</f>
        <v>Multinet 2</v>
      </c>
      <c r="C33" s="287">
        <f>'Tariffs Jan2019'!E27</f>
        <v>43101</v>
      </c>
      <c r="D33" s="85">
        <f>365*'Tariffs Jan2019'!H27/100</f>
        <v>255.86499999999995</v>
      </c>
      <c r="E33" s="85">
        <f>IF($C$5*'Tariffs Jan2019'!AK27/'Tariffs Jan2019'!AI27&gt;='Tariffs Jan2019'!J27,( 'Tariffs Jan2019'!J27*'Tariffs Jan2019'!O27/100)* 'Tariffs Jan2019'!AI27,($C$5*'Tariffs Jan2019'!AK27/'Tariffs Jan2019'!AI27*'Tariffs Jan2019'!O27/100)* 'Tariffs Jan2019'!AI27)</f>
        <v>265.5</v>
      </c>
      <c r="F33" s="85">
        <f>IF($C$5*'Tariffs Jan2019'!AK27/'Tariffs Jan2019'!AI27&lt;'Tariffs Jan2019'!J27,0,IF($C$5*'Tariffs Jan2019'!AK27/'Tariffs Jan2019'!AI27&lt;='Tariffs Jan2019'!K27,($C$5*'Tariffs Jan2019'!AK27/'Tariffs Jan2019'!AI27-'Tariffs Jan2019'!J27)*('Tariffs Jan2019'!P27/100)*'Tariffs Jan2019'!AI27,('Tariffs Jan2019'!K27-'Tariffs Jan2019'!J27)*('Tariffs Jan2019'!P27/100)*'Tariffs Jan2019'!AI27))</f>
        <v>236.70000000000002</v>
      </c>
      <c r="G33" s="85">
        <f>IF($C$5*'Tariffs Jan2019'!AK27/'Tariffs Jan2019'!AI27&lt;'Tariffs Jan2019'!K27,0,IF($C$5*'Tariffs Jan2019'!AK27/'Tariffs Jan2019'!AI27&lt;='Tariffs Jan2019'!L27,($C$5*'Tariffs Jan2019'!AK27/'Tariffs Jan2019'!AI27-'Tariffs Jan2019'!K27)*('Tariffs Jan2019'!Q27/100)*'Tariffs Jan2019'!AI27,('Tariffs Jan2019'!L27-'Tariffs Jan2019'!K27)*('Tariffs Jan2019'!Q27/100)*'Tariffs Jan2019'!AI27))</f>
        <v>202.5</v>
      </c>
      <c r="H33" s="85">
        <f>IF($C$5*'Tariffs Jan2019'!AK27/'Tariffs Jan2019'!AI27&lt;'Tariffs Jan2019'!L27,0,IF($C$5*'Tariffs Jan2019'!AK27/'Tariffs Jan2019'!AI27&lt;='Tariffs Jan2019'!M27,($C$5*'Tariffs Jan2019'!AK27/'Tariffs Jan2019'!AI27-'Tariffs Jan2019'!L27)*('Tariffs Jan2019'!R27/100)*'Tariffs Jan2019'!AI27,('Tariffs Jan2019'!M27-'Tariffs Jan2019'!L27)*('Tariffs Jan2019'!R27/100)*'Tariffs Jan2019'!AI27))</f>
        <v>91.800000000000011</v>
      </c>
      <c r="I33" s="85">
        <f>IF(($C$5*'Tariffs Jan2019'!AK27/'Tariffs Jan2019'!AI27&gt;'Tariffs Jan2019'!M27),($C$5*'Tariffs Jan2019'!AK27/'Tariffs Jan2019'!AI27-'Tariffs Jan2019'!M27)*'Tariffs Jan2019'!S27/100*'Tariffs Jan2019'!AI27,0)</f>
        <v>0</v>
      </c>
      <c r="J33" s="85">
        <f>IF($C$5*'Tariffs Jan2019'!AL27/'Tariffs Jan2019'!AJ27&gt;='Tariffs Jan2019'!J27,('Tariffs Jan2019'!J27*'Tariffs Jan2019'!U27/100)* 'Tariffs Jan2019'!AJ27,($C$5*'Tariffs Jan2019'!AL27/'Tariffs Jan2019'!AJ27*'Tariffs Jan2019'!U27/100)* 'Tariffs Jan2019'!AJ27)</f>
        <v>250.20000000000002</v>
      </c>
      <c r="K33" s="85">
        <f>IF($C$5*'Tariffs Jan2019'!AL27/'Tariffs Jan2019'!AJ27&lt;'Tariffs Jan2019'!J27,0,IF($C$5*'Tariffs Jan2019'!AL27/'Tariffs Jan2019'!AJ27&lt;='Tariffs Jan2019'!K27,($C$5*'Tariffs Jan2019'!AL27/'Tariffs Jan2019'!AJ27-'Tariffs Jan2019'!J27)*('Tariffs Jan2019'!V27/100)*'Tariffs Jan2019'!AJ27,('Tariffs Jan2019'!K27-'Tariffs Jan2019'!J27)*('Tariffs Jan2019'!V27/100)*'Tariffs Jan2019'!AJ27))</f>
        <v>225.89999999999998</v>
      </c>
      <c r="L33" s="85">
        <f>IF($C$5*'Tariffs Jan2019'!AL27/'Tariffs Jan2019'!AJ27&lt;'Tariffs Jan2019'!K27,0,IF($C$5*'Tariffs Jan2019'!AL27/'Tariffs Jan2019'!AJ27&lt;='Tariffs Jan2019'!L27,($C$5*'Tariffs Jan2019'!AL27/'Tariffs Jan2019'!AJ27-'Tariffs Jan2019'!K27)*('Tariffs Jan2019'!W27/100)*'Tariffs Jan2019'!AJ27,('Tariffs Jan2019'!L27-'Tariffs Jan2019'!K27)*('Tariffs Jan2019'!W27/100)*'Tariffs Jan2019'!AJ27))</f>
        <v>197.10000000000002</v>
      </c>
      <c r="M33" s="85">
        <f>IF($C$5*'Tariffs Jan2019'!AL27/'Tariffs Jan2019'!AJ27&lt;'Tariffs Jan2019'!L27,0,IF($C$5*'Tariffs Jan2019'!AL27/'Tariffs Jan2019'!AJ27&lt;='Tariffs Jan2019'!M27,($C$5*'Tariffs Jan2019'!AL27/'Tariffs Jan2019'!AJ27-'Tariffs Jan2019'!L27)*('Tariffs Jan2019'!X27/100)*'Tariffs Jan2019'!AJ27,('Tariffs Jan2019'!M27-'Tariffs Jan2019'!L27)*('Tariffs Jan2019'!X27/100)*'Tariffs Jan2019'!AJ27))</f>
        <v>90.449999999999989</v>
      </c>
      <c r="N33" s="85">
        <f>IF(($C$5*'Tariffs Jan2019'!AL27/'Tariffs Jan2019'!AJ27&gt;'Tariffs Jan2019'!M27),($C$5*'Tariffs Jan2019'!AL27/'Tariffs Jan2019'!AJ27-'Tariffs Jan2019'!M27)*'Tariffs Jan2019'!Y27/100*'Tariffs Jan2019'!AJ27,0)</f>
        <v>0</v>
      </c>
      <c r="O33" s="73">
        <f t="shared" si="0"/>
        <v>1816.0150000000001</v>
      </c>
      <c r="P33" s="498">
        <f t="shared" si="1"/>
        <v>1997.6165000000003</v>
      </c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 s="400"/>
      <c r="AU33" s="400"/>
      <c r="AV33" s="400"/>
      <c r="AW33" s="400"/>
      <c r="AX33" s="400"/>
      <c r="AY33" s="400"/>
      <c r="AZ33" s="400"/>
      <c r="BA33" s="400"/>
      <c r="BB33" s="400"/>
      <c r="BC33" s="400"/>
      <c r="BD33" s="400"/>
      <c r="BE33" s="400"/>
      <c r="BF33" s="400"/>
      <c r="BG33" s="400"/>
      <c r="BH33" s="400"/>
      <c r="BI33" s="400"/>
      <c r="BJ33" s="400"/>
      <c r="BK33" s="400"/>
      <c r="BL33" s="400"/>
      <c r="BM33" s="400"/>
      <c r="BN33" s="400"/>
      <c r="BO33" s="400"/>
      <c r="BP33" s="400"/>
      <c r="BQ33" s="400"/>
      <c r="BR33" s="400"/>
      <c r="BS33" s="400"/>
      <c r="BT33" s="400"/>
      <c r="BU33" s="400"/>
      <c r="BV33" s="400"/>
      <c r="BW33" s="400"/>
      <c r="BX33" s="400"/>
      <c r="BY33" s="400"/>
      <c r="BZ33" s="400"/>
      <c r="CA33" s="400"/>
      <c r="CB33" s="400"/>
      <c r="CC33" s="400"/>
      <c r="CD33" s="400"/>
      <c r="CE33" s="400"/>
      <c r="CF33" s="400"/>
      <c r="CG33" s="400"/>
      <c r="CH33" s="400"/>
      <c r="CI33" s="400"/>
      <c r="CJ33" s="400"/>
      <c r="CK33" s="400"/>
      <c r="CL33" s="400"/>
      <c r="CM33" s="400"/>
      <c r="CN33" s="400"/>
      <c r="CO33" s="400"/>
      <c r="CP33" s="400"/>
      <c r="CQ33" s="400"/>
      <c r="CR33" s="400"/>
      <c r="CS33" s="400"/>
      <c r="CT33" s="400"/>
      <c r="CU33" s="400"/>
      <c r="CV33" s="400"/>
      <c r="CW33" s="400"/>
      <c r="CX33" s="400"/>
      <c r="CY33" s="400"/>
      <c r="CZ33" s="400"/>
      <c r="DA33" s="400"/>
      <c r="DB33" s="400"/>
      <c r="DC33" s="400"/>
      <c r="DD33" s="400"/>
      <c r="DE33" s="400"/>
      <c r="DF33" s="400"/>
      <c r="DG33" s="400"/>
      <c r="DH33" s="400"/>
      <c r="DI33" s="400"/>
      <c r="DJ33" s="400"/>
      <c r="DK33" s="400"/>
      <c r="DL33" s="400"/>
      <c r="DM33" s="400"/>
      <c r="DN33" s="400"/>
      <c r="DO33" s="400"/>
      <c r="DP33" s="400"/>
      <c r="DQ33" s="400"/>
      <c r="DR33" s="400"/>
      <c r="DS33" s="400"/>
      <c r="DT33" s="400"/>
      <c r="DU33" s="400"/>
      <c r="DV33" s="400"/>
      <c r="DW33" s="400"/>
      <c r="DX33" s="400"/>
      <c r="DY33" s="400"/>
      <c r="DZ33" s="400"/>
      <c r="EA33" s="400"/>
      <c r="EB33" s="400"/>
      <c r="EC33" s="400"/>
      <c r="ED33" s="400"/>
      <c r="EE33" s="400"/>
      <c r="EF33" s="400"/>
      <c r="EG33" s="400"/>
      <c r="EH33" s="400"/>
      <c r="EI33" s="400"/>
      <c r="EJ33" s="400"/>
      <c r="EK33" s="400"/>
      <c r="EL33" s="400"/>
      <c r="EM33" s="400"/>
      <c r="EN33" s="400"/>
      <c r="EO33" s="400"/>
      <c r="EP33" s="400"/>
      <c r="EQ33" s="400"/>
      <c r="ER33" s="400"/>
    </row>
    <row r="34" spans="1:148" ht="14" thickTop="1" x14ac:dyDescent="0.15">
      <c r="A34" s="47" t="str">
        <f>'Tariffs Jan2019'!F28</f>
        <v>Sumo Power</v>
      </c>
      <c r="B34" s="47" t="str">
        <f>'Tariffs Jan2019'!D28</f>
        <v>Multinet 2</v>
      </c>
      <c r="C34" s="287">
        <f>'Tariffs Jan2019'!E28</f>
        <v>43466</v>
      </c>
      <c r="D34" s="85">
        <f>365*'Tariffs Jan2019'!H28/100</f>
        <v>280.33459999999997</v>
      </c>
      <c r="E34" s="85">
        <f>IF($C$5*'Tariffs Jan2019'!AK28/'Tariffs Jan2019'!AI28&gt;='Tariffs Jan2019'!J28,( 'Tariffs Jan2019'!J28*'Tariffs Jan2019'!O28/100)* 'Tariffs Jan2019'!AI28,($C$5*'Tariffs Jan2019'!AK28/'Tariffs Jan2019'!AI28*'Tariffs Jan2019'!O28/100)* 'Tariffs Jan2019'!AI28)</f>
        <v>282.60000000000002</v>
      </c>
      <c r="F34" s="85">
        <f>IF($C$5*'Tariffs Jan2019'!AK28/'Tariffs Jan2019'!AI28&lt;'Tariffs Jan2019'!J28,0,IF($C$5*'Tariffs Jan2019'!AK28/'Tariffs Jan2019'!AI28&lt;='Tariffs Jan2019'!K28,($C$5*'Tariffs Jan2019'!AK28/'Tariffs Jan2019'!AI28-'Tariffs Jan2019'!J28)*('Tariffs Jan2019'!P28/100)*'Tariffs Jan2019'!AI28,('Tariffs Jan2019'!K28-'Tariffs Jan2019'!J28)*('Tariffs Jan2019'!P28/100)*'Tariffs Jan2019'!AI28))</f>
        <v>245.52</v>
      </c>
      <c r="G34" s="85">
        <f>IF($C$5*'Tariffs Jan2019'!AK28/'Tariffs Jan2019'!AI28&lt;'Tariffs Jan2019'!K28,0,IF($C$5*'Tariffs Jan2019'!AK28/'Tariffs Jan2019'!AI28&lt;='Tariffs Jan2019'!L28,($C$5*'Tariffs Jan2019'!AK28/'Tariffs Jan2019'!AI28-'Tariffs Jan2019'!K28)*('Tariffs Jan2019'!Q28/100)*'Tariffs Jan2019'!AI28,('Tariffs Jan2019'!L28-'Tariffs Jan2019'!K28)*('Tariffs Jan2019'!Q28/100)*'Tariffs Jan2019'!AI28))</f>
        <v>211.05</v>
      </c>
      <c r="H34" s="85">
        <f>IF($C$5*'Tariffs Jan2019'!AK28/'Tariffs Jan2019'!AI28&lt;'Tariffs Jan2019'!L28,0,IF($C$5*'Tariffs Jan2019'!AK28/'Tariffs Jan2019'!AI28&lt;='Tariffs Jan2019'!M28,($C$5*'Tariffs Jan2019'!AK28/'Tariffs Jan2019'!AI28-'Tariffs Jan2019'!L28)*('Tariffs Jan2019'!R28/100)*'Tariffs Jan2019'!AI28,('Tariffs Jan2019'!M28-'Tariffs Jan2019'!L28)*('Tariffs Jan2019'!R28/100)*'Tariffs Jan2019'!AI28))</f>
        <v>88.515000000000001</v>
      </c>
      <c r="I34" s="85">
        <f>IF(($C$5*'Tariffs Jan2019'!AK28/'Tariffs Jan2019'!AI28&gt;'Tariffs Jan2019'!M28),($C$5*'Tariffs Jan2019'!AK28/'Tariffs Jan2019'!AI28-'Tariffs Jan2019'!M28)*'Tariffs Jan2019'!S28/100*'Tariffs Jan2019'!AI28,0)</f>
        <v>0</v>
      </c>
      <c r="J34" s="85">
        <f>IF($C$5*'Tariffs Jan2019'!AL28/'Tariffs Jan2019'!AJ28&gt;='Tariffs Jan2019'!J28,('Tariffs Jan2019'!J28*'Tariffs Jan2019'!U28/100)* 'Tariffs Jan2019'!AJ28,($C$5*'Tariffs Jan2019'!AL28/'Tariffs Jan2019'!AJ28*'Tariffs Jan2019'!U28/100)* 'Tariffs Jan2019'!AJ28)</f>
        <v>271.79999999999995</v>
      </c>
      <c r="K34" s="85">
        <f>IF($C$5*'Tariffs Jan2019'!AL28/'Tariffs Jan2019'!AJ28&lt;'Tariffs Jan2019'!J28,0,IF($C$5*'Tariffs Jan2019'!AL28/'Tariffs Jan2019'!AJ28&lt;='Tariffs Jan2019'!K28,($C$5*'Tariffs Jan2019'!AL28/'Tariffs Jan2019'!AJ28-'Tariffs Jan2019'!J28)*('Tariffs Jan2019'!V28/100)*'Tariffs Jan2019'!AJ28,('Tariffs Jan2019'!K28-'Tariffs Jan2019'!J28)*('Tariffs Jan2019'!V28/100)*'Tariffs Jan2019'!AJ28))</f>
        <v>238.41</v>
      </c>
      <c r="L34" s="85">
        <f>IF($C$5*'Tariffs Jan2019'!AL28/'Tariffs Jan2019'!AJ28&lt;'Tariffs Jan2019'!K28,0,IF($C$5*'Tariffs Jan2019'!AL28/'Tariffs Jan2019'!AJ28&lt;='Tariffs Jan2019'!L28,($C$5*'Tariffs Jan2019'!AL28/'Tariffs Jan2019'!AJ28-'Tariffs Jan2019'!K28)*('Tariffs Jan2019'!W28/100)*'Tariffs Jan2019'!AJ28,('Tariffs Jan2019'!L28-'Tariffs Jan2019'!K28)*('Tariffs Jan2019'!W28/100)*'Tariffs Jan2019'!AJ28))</f>
        <v>205.46999999999997</v>
      </c>
      <c r="M34" s="85">
        <f>IF($C$5*'Tariffs Jan2019'!AL28/'Tariffs Jan2019'!AJ28&lt;'Tariffs Jan2019'!L28,0,IF($C$5*'Tariffs Jan2019'!AL28/'Tariffs Jan2019'!AJ28&lt;='Tariffs Jan2019'!M28,($C$5*'Tariffs Jan2019'!AL28/'Tariffs Jan2019'!AJ28-'Tariffs Jan2019'!L28)*('Tariffs Jan2019'!X28/100)*'Tariffs Jan2019'!AJ28,('Tariffs Jan2019'!M28-'Tariffs Jan2019'!L28)*('Tariffs Jan2019'!X28/100)*'Tariffs Jan2019'!AJ28))</f>
        <v>88.425000000000011</v>
      </c>
      <c r="N34" s="85">
        <f>IF(($C$5*'Tariffs Jan2019'!AL28/'Tariffs Jan2019'!AJ28&gt;'Tariffs Jan2019'!M28),($C$5*'Tariffs Jan2019'!AL28/'Tariffs Jan2019'!AJ28-'Tariffs Jan2019'!M28)*'Tariffs Jan2019'!Y28/100*'Tariffs Jan2019'!AJ28,0)</f>
        <v>0</v>
      </c>
      <c r="O34" s="73">
        <f t="shared" si="0"/>
        <v>1912.1246000000001</v>
      </c>
      <c r="P34" s="498">
        <f t="shared" si="1"/>
        <v>2103.3370600000003</v>
      </c>
    </row>
    <row r="35" spans="1:148" s="402" customFormat="1" ht="14" thickBot="1" x14ac:dyDescent="0.2">
      <c r="A35" s="47" t="str">
        <f>'Tariffs Jan2019'!F29</f>
        <v>Amaysim</v>
      </c>
      <c r="B35" s="47" t="str">
        <f>'Tariffs Jan2019'!D29</f>
        <v>Multinet 2</v>
      </c>
      <c r="C35" s="287">
        <f>'Tariffs Jan2019'!E29</f>
        <v>43101</v>
      </c>
      <c r="D35" s="85">
        <f>365*'Tariffs Jan2019'!H29/100</f>
        <v>285.06499999999994</v>
      </c>
      <c r="E35" s="85">
        <f>IF($C$5*'Tariffs Jan2019'!AK29/'Tariffs Jan2019'!AI29&gt;='Tariffs Jan2019'!J29,( 'Tariffs Jan2019'!J29*'Tariffs Jan2019'!O29/100)* 'Tariffs Jan2019'!AI29,($C$5*'Tariffs Jan2019'!AK29/'Tariffs Jan2019'!AI29*'Tariffs Jan2019'!O29/100)* 'Tariffs Jan2019'!AI29)</f>
        <v>301.5</v>
      </c>
      <c r="F35" s="85">
        <f>IF($C$5*'Tariffs Jan2019'!AK29/'Tariffs Jan2019'!AI29&lt;'Tariffs Jan2019'!J29,0,IF($C$5*'Tariffs Jan2019'!AK29/'Tariffs Jan2019'!AI29&lt;='Tariffs Jan2019'!K29,($C$5*'Tariffs Jan2019'!AK29/'Tariffs Jan2019'!AI29-'Tariffs Jan2019'!J29)*('Tariffs Jan2019'!P29/100)*'Tariffs Jan2019'!AI29,('Tariffs Jan2019'!K29-'Tariffs Jan2019'!J29)*('Tariffs Jan2019'!P29/100)*'Tariffs Jan2019'!AI29))</f>
        <v>265.5</v>
      </c>
      <c r="G35" s="85">
        <f>IF($C$5*'Tariffs Jan2019'!AK29/'Tariffs Jan2019'!AI29&lt;'Tariffs Jan2019'!K29,0,IF($C$5*'Tariffs Jan2019'!AK29/'Tariffs Jan2019'!AI29&lt;='Tariffs Jan2019'!L29,($C$5*'Tariffs Jan2019'!AK29/'Tariffs Jan2019'!AI29-'Tariffs Jan2019'!K29)*('Tariffs Jan2019'!Q29/100)*'Tariffs Jan2019'!AI29,('Tariffs Jan2019'!L29-'Tariffs Jan2019'!K29)*('Tariffs Jan2019'!Q29/100)*'Tariffs Jan2019'!AI29))</f>
        <v>229.5</v>
      </c>
      <c r="H35" s="85">
        <f>IF($C$5*'Tariffs Jan2019'!AK29/'Tariffs Jan2019'!AI29&lt;'Tariffs Jan2019'!L29,0,IF($C$5*'Tariffs Jan2019'!AK29/'Tariffs Jan2019'!AI29&lt;='Tariffs Jan2019'!M29,($C$5*'Tariffs Jan2019'!AK29/'Tariffs Jan2019'!AI29-'Tariffs Jan2019'!L29)*('Tariffs Jan2019'!R29/100)*'Tariffs Jan2019'!AI29,('Tariffs Jan2019'!M29-'Tariffs Jan2019'!L29)*('Tariffs Jan2019'!R29/100)*'Tariffs Jan2019'!AI29))</f>
        <v>105.75</v>
      </c>
      <c r="I35" s="85">
        <f>IF(($C$5*'Tariffs Jan2019'!AK29/'Tariffs Jan2019'!AI29&gt;'Tariffs Jan2019'!M29),($C$5*'Tariffs Jan2019'!AK29/'Tariffs Jan2019'!AI29-'Tariffs Jan2019'!M29)*'Tariffs Jan2019'!S29/100*'Tariffs Jan2019'!AI29,0)</f>
        <v>0</v>
      </c>
      <c r="J35" s="85">
        <f>IF($C$5*'Tariffs Jan2019'!AL29/'Tariffs Jan2019'!AJ29&gt;='Tariffs Jan2019'!J29,('Tariffs Jan2019'!J29*'Tariffs Jan2019'!U29/100)* 'Tariffs Jan2019'!AJ29,($C$5*'Tariffs Jan2019'!AL29/'Tariffs Jan2019'!AJ29*'Tariffs Jan2019'!U29/100)* 'Tariffs Jan2019'!AJ29)</f>
        <v>292.5</v>
      </c>
      <c r="K35" s="85">
        <f>IF($C$5*'Tariffs Jan2019'!AL29/'Tariffs Jan2019'!AJ29&lt;'Tariffs Jan2019'!J29,0,IF($C$5*'Tariffs Jan2019'!AL29/'Tariffs Jan2019'!AJ29&lt;='Tariffs Jan2019'!K29,($C$5*'Tariffs Jan2019'!AL29/'Tariffs Jan2019'!AJ29-'Tariffs Jan2019'!J29)*('Tariffs Jan2019'!V29/100)*'Tariffs Jan2019'!AJ29,('Tariffs Jan2019'!K29-'Tariffs Jan2019'!J29)*('Tariffs Jan2019'!V29/100)*'Tariffs Jan2019'!AJ29))</f>
        <v>261</v>
      </c>
      <c r="L35" s="85">
        <f>IF($C$5*'Tariffs Jan2019'!AL29/'Tariffs Jan2019'!AJ29&lt;'Tariffs Jan2019'!K29,0,IF($C$5*'Tariffs Jan2019'!AL29/'Tariffs Jan2019'!AJ29&lt;='Tariffs Jan2019'!L29,($C$5*'Tariffs Jan2019'!AL29/'Tariffs Jan2019'!AJ29-'Tariffs Jan2019'!K29)*('Tariffs Jan2019'!W29/100)*'Tariffs Jan2019'!AJ29,('Tariffs Jan2019'!L29-'Tariffs Jan2019'!K29)*('Tariffs Jan2019'!W29/100)*'Tariffs Jan2019'!AJ29))</f>
        <v>225</v>
      </c>
      <c r="M35" s="85">
        <f>IF($C$5*'Tariffs Jan2019'!AL29/'Tariffs Jan2019'!AJ29&lt;'Tariffs Jan2019'!L29,0,IF($C$5*'Tariffs Jan2019'!AL29/'Tariffs Jan2019'!AJ29&lt;='Tariffs Jan2019'!M29,($C$5*'Tariffs Jan2019'!AL29/'Tariffs Jan2019'!AJ29-'Tariffs Jan2019'!L29)*('Tariffs Jan2019'!X29/100)*'Tariffs Jan2019'!AJ29,('Tariffs Jan2019'!M29-'Tariffs Jan2019'!L29)*('Tariffs Jan2019'!X29/100)*'Tariffs Jan2019'!AJ29))</f>
        <v>105.75</v>
      </c>
      <c r="N35" s="85">
        <f>IF(($C$5*'Tariffs Jan2019'!AL29/'Tariffs Jan2019'!AJ29&gt;'Tariffs Jan2019'!M29),($C$5*'Tariffs Jan2019'!AL29/'Tariffs Jan2019'!AJ29-'Tariffs Jan2019'!M29)*'Tariffs Jan2019'!Y29/100*'Tariffs Jan2019'!AJ29,0)</f>
        <v>0</v>
      </c>
      <c r="O35" s="73">
        <f t="shared" si="0"/>
        <v>2071.5650000000001</v>
      </c>
      <c r="P35" s="498">
        <f t="shared" si="1"/>
        <v>2278.7215000000001</v>
      </c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  <c r="BF35" s="400"/>
      <c r="BG35" s="400"/>
      <c r="BH35" s="400"/>
      <c r="BI35" s="400"/>
      <c r="BJ35" s="400"/>
      <c r="BK35" s="400"/>
      <c r="BL35" s="400"/>
      <c r="BM35" s="400"/>
      <c r="BN35" s="400"/>
      <c r="BO35" s="400"/>
      <c r="BP35" s="400"/>
      <c r="BQ35" s="400"/>
      <c r="BR35" s="400"/>
      <c r="BS35" s="400"/>
      <c r="BT35" s="400"/>
      <c r="BU35" s="400"/>
      <c r="BV35" s="400"/>
      <c r="BW35" s="400"/>
      <c r="BX35" s="400"/>
      <c r="BY35" s="400"/>
      <c r="BZ35" s="400"/>
      <c r="CA35" s="400"/>
      <c r="CB35" s="400"/>
      <c r="CC35" s="400"/>
      <c r="CD35" s="400"/>
      <c r="CE35" s="400"/>
      <c r="CF35" s="400"/>
      <c r="CG35" s="400"/>
      <c r="CH35" s="400"/>
      <c r="CI35" s="400"/>
      <c r="CJ35" s="400"/>
      <c r="CK35" s="400"/>
      <c r="CL35" s="400"/>
      <c r="CM35" s="400"/>
      <c r="CN35" s="400"/>
      <c r="CO35" s="400"/>
      <c r="CP35" s="400"/>
      <c r="CQ35" s="400"/>
      <c r="CR35" s="400"/>
      <c r="CS35" s="400"/>
      <c r="CT35" s="400"/>
      <c r="CU35" s="400"/>
      <c r="CV35" s="400"/>
      <c r="CW35" s="400"/>
      <c r="CX35" s="400"/>
      <c r="CY35" s="400"/>
      <c r="CZ35" s="400"/>
      <c r="DA35" s="400"/>
      <c r="DB35" s="400"/>
      <c r="DC35" s="400"/>
      <c r="DD35" s="400"/>
      <c r="DE35" s="400"/>
      <c r="DF35" s="400"/>
      <c r="DG35" s="400"/>
      <c r="DH35" s="400"/>
      <c r="DI35" s="400"/>
      <c r="DJ35" s="400"/>
      <c r="DK35" s="400"/>
      <c r="DL35" s="400"/>
      <c r="DM35" s="400"/>
      <c r="DN35" s="400"/>
      <c r="DO35" s="400"/>
      <c r="DP35" s="400"/>
      <c r="DQ35" s="400"/>
      <c r="DR35" s="400"/>
      <c r="DS35" s="400"/>
      <c r="DT35" s="400"/>
      <c r="DU35" s="400"/>
      <c r="DV35" s="400"/>
      <c r="DW35" s="400"/>
      <c r="DX35" s="400"/>
      <c r="DY35" s="400"/>
      <c r="DZ35" s="400"/>
      <c r="EA35" s="400"/>
      <c r="EB35" s="400"/>
      <c r="EC35" s="400"/>
      <c r="ED35" s="400"/>
      <c r="EE35" s="400"/>
      <c r="EF35" s="400"/>
      <c r="EG35" s="400"/>
      <c r="EH35" s="400"/>
      <c r="EI35" s="400"/>
      <c r="EJ35" s="400"/>
      <c r="EK35" s="400"/>
      <c r="EL35" s="400"/>
      <c r="EM35" s="400"/>
      <c r="EN35" s="400"/>
      <c r="EO35" s="400"/>
      <c r="EP35" s="400"/>
      <c r="EQ35" s="400"/>
      <c r="ER35" s="400"/>
    </row>
    <row r="36" spans="1:148" ht="14" thickTop="1" x14ac:dyDescent="0.15">
      <c r="A36" s="47" t="str">
        <f>'Tariffs Jan2019'!F30</f>
        <v>GloBird</v>
      </c>
      <c r="B36" s="47" t="str">
        <f>'Tariffs Jan2019'!D30</f>
        <v>Multinet 2</v>
      </c>
      <c r="C36" s="287">
        <f>'Tariffs Jan2019'!E30</f>
        <v>43466</v>
      </c>
      <c r="D36" s="85">
        <f>365*'Tariffs Jan2019'!H30/100</f>
        <v>346.75</v>
      </c>
      <c r="E36" s="85">
        <f>IF($C$5*'Tariffs Jan2019'!AK30/'Tariffs Jan2019'!AI30&gt;='Tariffs Jan2019'!J30,( 'Tariffs Jan2019'!J30*'Tariffs Jan2019'!O30/100)* 'Tariffs Jan2019'!AI30,($C$5*'Tariffs Jan2019'!AK30/'Tariffs Jan2019'!AI30*'Tariffs Jan2019'!O30/100)* 'Tariffs Jan2019'!AI30)</f>
        <v>532.79999999999995</v>
      </c>
      <c r="F36" s="85">
        <f>IF($C$5*'Tariffs Jan2019'!AK30/'Tariffs Jan2019'!AI30&lt;'Tariffs Jan2019'!J30,0,IF($C$5*'Tariffs Jan2019'!AK30/'Tariffs Jan2019'!AI30&lt;='Tariffs Jan2019'!K30,($C$5*'Tariffs Jan2019'!AK30/'Tariffs Jan2019'!AI30-'Tariffs Jan2019'!J30)*('Tariffs Jan2019'!P30/100)*'Tariffs Jan2019'!AI30,('Tariffs Jan2019'!K30-'Tariffs Jan2019'!J30)*('Tariffs Jan2019'!P30/100)*'Tariffs Jan2019'!AI30))</f>
        <v>0</v>
      </c>
      <c r="G36" s="85">
        <f>IF($C$5*'Tariffs Jan2019'!AK30/'Tariffs Jan2019'!AI30&lt;'Tariffs Jan2019'!K30,0,IF($C$5*'Tariffs Jan2019'!AK30/'Tariffs Jan2019'!AI30&lt;='Tariffs Jan2019'!L30,($C$5*'Tariffs Jan2019'!AK30/'Tariffs Jan2019'!AI30-'Tariffs Jan2019'!K30)*('Tariffs Jan2019'!Q30/100)*'Tariffs Jan2019'!AI30,('Tariffs Jan2019'!L30-'Tariffs Jan2019'!K30)*('Tariffs Jan2019'!Q30/100)*'Tariffs Jan2019'!AI30))</f>
        <v>0</v>
      </c>
      <c r="H36" s="85">
        <f>IF($C$5*'Tariffs Jan2019'!AK30/'Tariffs Jan2019'!AI30&lt;'Tariffs Jan2019'!L30,0,IF($C$5*'Tariffs Jan2019'!AK30/'Tariffs Jan2019'!AI30&lt;='Tariffs Jan2019'!M30,($C$5*'Tariffs Jan2019'!AK30/'Tariffs Jan2019'!AI30-'Tariffs Jan2019'!L30)*('Tariffs Jan2019'!R30/100)*'Tariffs Jan2019'!AI30,('Tariffs Jan2019'!M30-'Tariffs Jan2019'!L30)*('Tariffs Jan2019'!R30/100)*'Tariffs Jan2019'!AI30))</f>
        <v>0</v>
      </c>
      <c r="I36" s="85">
        <f>IF(($C$5*'Tariffs Jan2019'!AK30/'Tariffs Jan2019'!AI30&gt;'Tariffs Jan2019'!M30),($C$5*'Tariffs Jan2019'!AK30/'Tariffs Jan2019'!AI30-'Tariffs Jan2019'!M30)*'Tariffs Jan2019'!S30/100*'Tariffs Jan2019'!AI30,0)</f>
        <v>288.89999999999998</v>
      </c>
      <c r="J36" s="85">
        <f>IF($C$5*'Tariffs Jan2019'!AL30/'Tariffs Jan2019'!AJ30&gt;='Tariffs Jan2019'!J30,('Tariffs Jan2019'!J30*'Tariffs Jan2019'!U30/100)* 'Tariffs Jan2019'!AJ30,($C$5*'Tariffs Jan2019'!AL30/'Tariffs Jan2019'!AJ30*'Tariffs Jan2019'!U30/100)* 'Tariffs Jan2019'!AJ30)</f>
        <v>504.90000000000003</v>
      </c>
      <c r="K36" s="85">
        <f>IF($C$5*'Tariffs Jan2019'!AL30/'Tariffs Jan2019'!AJ30&lt;'Tariffs Jan2019'!J30,0,IF($C$5*'Tariffs Jan2019'!AL30/'Tariffs Jan2019'!AJ30&lt;='Tariffs Jan2019'!K30,($C$5*'Tariffs Jan2019'!AL30/'Tariffs Jan2019'!AJ30-'Tariffs Jan2019'!J30)*('Tariffs Jan2019'!V30/100)*'Tariffs Jan2019'!AJ30,('Tariffs Jan2019'!K30-'Tariffs Jan2019'!J30)*('Tariffs Jan2019'!V30/100)*'Tariffs Jan2019'!AJ30))</f>
        <v>0</v>
      </c>
      <c r="L36" s="85">
        <f>IF($C$5*'Tariffs Jan2019'!AL30/'Tariffs Jan2019'!AJ30&lt;'Tariffs Jan2019'!K30,0,IF($C$5*'Tariffs Jan2019'!AL30/'Tariffs Jan2019'!AJ30&lt;='Tariffs Jan2019'!L30,($C$5*'Tariffs Jan2019'!AL30/'Tariffs Jan2019'!AJ30-'Tariffs Jan2019'!K30)*('Tariffs Jan2019'!W30/100)*'Tariffs Jan2019'!AJ30,('Tariffs Jan2019'!L30-'Tariffs Jan2019'!K30)*('Tariffs Jan2019'!W30/100)*'Tariffs Jan2019'!AJ30))</f>
        <v>0</v>
      </c>
      <c r="M36" s="85">
        <f>IF($C$5*'Tariffs Jan2019'!AL30/'Tariffs Jan2019'!AJ30&lt;'Tariffs Jan2019'!L30,0,IF($C$5*'Tariffs Jan2019'!AL30/'Tariffs Jan2019'!AJ30&lt;='Tariffs Jan2019'!M30,($C$5*'Tariffs Jan2019'!AL30/'Tariffs Jan2019'!AJ30-'Tariffs Jan2019'!L30)*('Tariffs Jan2019'!X30/100)*'Tariffs Jan2019'!AJ30,('Tariffs Jan2019'!M30-'Tariffs Jan2019'!L30)*('Tariffs Jan2019'!X30/100)*'Tariffs Jan2019'!AJ30))</f>
        <v>0</v>
      </c>
      <c r="N36" s="85">
        <f>IF(($C$5*'Tariffs Jan2019'!AL30/'Tariffs Jan2019'!AJ30&gt;'Tariffs Jan2019'!M30),($C$5*'Tariffs Jan2019'!AL30/'Tariffs Jan2019'!AJ30-'Tariffs Jan2019'!M30)*'Tariffs Jan2019'!Y30/100*'Tariffs Jan2019'!AJ30,0)</f>
        <v>282.14999999999998</v>
      </c>
      <c r="O36" s="73">
        <f t="shared" si="0"/>
        <v>1955.5</v>
      </c>
      <c r="P36" s="498">
        <f t="shared" si="1"/>
        <v>2151.0500000000002</v>
      </c>
    </row>
    <row r="37" spans="1:148" s="402" customFormat="1" ht="14" thickBot="1" x14ac:dyDescent="0.2">
      <c r="A37" s="289" t="str">
        <f>'Tariffs Jan2019'!F31</f>
        <v>Powershop</v>
      </c>
      <c r="B37" s="289" t="str">
        <f>'Tariffs Jan2019'!D31</f>
        <v>Multinet 2</v>
      </c>
      <c r="C37" s="290">
        <f>'Tariffs Jan2019'!E31</f>
        <v>43466</v>
      </c>
      <c r="D37" s="291">
        <f>365*'Tariffs Jan2019'!H31/100</f>
        <v>308.78999999999996</v>
      </c>
      <c r="E37" s="291">
        <f>((C$5*'Tariffs Jan2019'!AK31/'Tariffs Jan2019'!AI31)*('Tariffs Jan2019'!O31/100))*'Tariffs Jan2019'!AI31</f>
        <v>582.75000000000011</v>
      </c>
      <c r="F37" s="291">
        <v>0</v>
      </c>
      <c r="G37" s="291">
        <v>0</v>
      </c>
      <c r="H37" s="291">
        <v>0</v>
      </c>
      <c r="I37" s="291">
        <f>((C$5*'Tariffs Jan2019'!AL31/'Tariffs Jan2019'!AJ31)*('Tariffs Jan2019'!U31/100))*'Tariffs Jan2019'!AJ31</f>
        <v>538.65000000000009</v>
      </c>
      <c r="J37" s="291">
        <v>0</v>
      </c>
      <c r="K37" s="291">
        <v>0</v>
      </c>
      <c r="L37" s="291">
        <v>0</v>
      </c>
      <c r="M37" s="291">
        <v>0</v>
      </c>
      <c r="N37" s="291">
        <v>0</v>
      </c>
      <c r="O37" s="292">
        <f t="shared" si="0"/>
        <v>1430.19</v>
      </c>
      <c r="P37" s="499">
        <f t="shared" si="1"/>
        <v>1573.2090000000003</v>
      </c>
      <c r="Q37" s="400"/>
      <c r="R37" s="400"/>
      <c r="S37" s="400"/>
      <c r="T37" s="400"/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  <c r="BF37" s="400"/>
      <c r="BG37" s="400"/>
      <c r="BH37" s="400"/>
      <c r="BI37" s="400"/>
      <c r="BJ37" s="400"/>
      <c r="BK37" s="400"/>
      <c r="BL37" s="400"/>
      <c r="BM37" s="400"/>
      <c r="BN37" s="400"/>
      <c r="BO37" s="400"/>
      <c r="BP37" s="400"/>
      <c r="BQ37" s="400"/>
      <c r="BR37" s="400"/>
      <c r="BS37" s="400"/>
      <c r="BT37" s="400"/>
      <c r="BU37" s="400"/>
      <c r="BV37" s="400"/>
      <c r="BW37" s="400"/>
      <c r="BX37" s="400"/>
      <c r="BY37" s="400"/>
      <c r="BZ37" s="400"/>
      <c r="CA37" s="400"/>
      <c r="CB37" s="400"/>
      <c r="CC37" s="400"/>
      <c r="CD37" s="400"/>
      <c r="CE37" s="400"/>
      <c r="CF37" s="400"/>
      <c r="CG37" s="400"/>
      <c r="CH37" s="400"/>
      <c r="CI37" s="400"/>
      <c r="CJ37" s="400"/>
      <c r="CK37" s="400"/>
      <c r="CL37" s="400"/>
      <c r="CM37" s="400"/>
      <c r="CN37" s="400"/>
      <c r="CO37" s="400"/>
      <c r="CP37" s="400"/>
      <c r="CQ37" s="400"/>
      <c r="CR37" s="400"/>
      <c r="CS37" s="400"/>
      <c r="CT37" s="400"/>
      <c r="CU37" s="400"/>
      <c r="CV37" s="400"/>
      <c r="CW37" s="400"/>
      <c r="CX37" s="400"/>
      <c r="CY37" s="400"/>
      <c r="CZ37" s="400"/>
      <c r="DA37" s="400"/>
      <c r="DB37" s="400"/>
      <c r="DC37" s="400"/>
      <c r="DD37" s="400"/>
      <c r="DE37" s="400"/>
      <c r="DF37" s="400"/>
      <c r="DG37" s="400"/>
      <c r="DH37" s="400"/>
      <c r="DI37" s="400"/>
      <c r="DJ37" s="400"/>
      <c r="DK37" s="400"/>
      <c r="DL37" s="400"/>
      <c r="DM37" s="400"/>
      <c r="DN37" s="400"/>
      <c r="DO37" s="400"/>
      <c r="DP37" s="400"/>
      <c r="DQ37" s="400"/>
      <c r="DR37" s="400"/>
      <c r="DS37" s="400"/>
      <c r="DT37" s="400"/>
      <c r="DU37" s="400"/>
      <c r="DV37" s="400"/>
      <c r="DW37" s="400"/>
      <c r="DX37" s="400"/>
      <c r="DY37" s="400"/>
      <c r="DZ37" s="400"/>
      <c r="EA37" s="400"/>
      <c r="EB37" s="400"/>
      <c r="EC37" s="400"/>
      <c r="ED37" s="400"/>
      <c r="EE37" s="400"/>
      <c r="EF37" s="400"/>
      <c r="EG37" s="400"/>
      <c r="EH37" s="400"/>
      <c r="EI37" s="400"/>
      <c r="EJ37" s="400"/>
      <c r="EK37" s="400"/>
      <c r="EL37" s="400"/>
      <c r="EM37" s="400"/>
      <c r="EN37" s="400"/>
      <c r="EO37" s="400"/>
      <c r="EP37" s="400"/>
      <c r="EQ37" s="400"/>
      <c r="ER37" s="400"/>
    </row>
    <row r="38" spans="1:148" ht="14" thickTop="1" x14ac:dyDescent="0.15">
      <c r="A38" s="47" t="str">
        <f>'Tariffs Jan2019'!F32</f>
        <v>AGL</v>
      </c>
      <c r="B38" s="47" t="str">
        <f>'Tariffs Jan2019'!D32</f>
        <v>Envestra North</v>
      </c>
      <c r="C38" s="287">
        <f>'Tariffs Jan2019'!E32</f>
        <v>43466</v>
      </c>
      <c r="D38" s="85">
        <f>365*'Tariffs Jan2019'!H32/100</f>
        <v>279.58999999999997</v>
      </c>
      <c r="E38" s="85">
        <f>IF($C$5*'Tariffs Jan2019'!AK32/'Tariffs Jan2019'!AI32&gt;='Tariffs Jan2019'!J32,( 'Tariffs Jan2019'!J32*'Tariffs Jan2019'!O32/100)* 'Tariffs Jan2019'!AI32,($C$5*'Tariffs Jan2019'!AK32/'Tariffs Jan2019'!AI32*'Tariffs Jan2019'!O32/100)* 'Tariffs Jan2019'!AI32)</f>
        <v>87.842999999999989</v>
      </c>
      <c r="F38" s="85">
        <f>IF($C$5*'Tariffs Jan2019'!AK32/'Tariffs Jan2019'!AI32&lt;'Tariffs Jan2019'!J32,0,IF($C$5*'Tariffs Jan2019'!AK32/'Tariffs Jan2019'!AI32&lt;='Tariffs Jan2019'!K32,($C$5*'Tariffs Jan2019'!AK32/'Tariffs Jan2019'!AI32-'Tariffs Jan2019'!J32)*('Tariffs Jan2019'!P32/100)*'Tariffs Jan2019'!AI32,('Tariffs Jan2019'!K32-'Tariffs Jan2019'!J32)*('Tariffs Jan2019'!P32/100)*'Tariffs Jan2019'!AI32))</f>
        <v>67.478999999999999</v>
      </c>
      <c r="G38" s="85">
        <f>IF($C$5*'Tariffs Jan2019'!AK32/'Tariffs Jan2019'!AI32&lt;'Tariffs Jan2019'!K32,0,IF($C$5*'Tariffs Jan2019'!AK32/'Tariffs Jan2019'!AI32&lt;='Tariffs Jan2019'!L32,($C$5*'Tariffs Jan2019'!AK32/'Tariffs Jan2019'!AI32-'Tariffs Jan2019'!K32)*('Tariffs Jan2019'!Q32/100)*'Tariffs Jan2019'!AI32,('Tariffs Jan2019'!L32-'Tariffs Jan2019'!K32)*('Tariffs Jan2019'!Q32/100)*'Tariffs Jan2019'!AI32))</f>
        <v>0</v>
      </c>
      <c r="H38" s="85">
        <f>IF($C$5*'Tariffs Jan2019'!AK32/'Tariffs Jan2019'!AI32&lt;'Tariffs Jan2019'!L32,0,IF($C$5*'Tariffs Jan2019'!AK32/'Tariffs Jan2019'!AI32&lt;='Tariffs Jan2019'!M32,($C$5*'Tariffs Jan2019'!AK32/'Tariffs Jan2019'!AI32-'Tariffs Jan2019'!L32)*('Tariffs Jan2019'!R32/100)*'Tariffs Jan2019'!AI32,('Tariffs Jan2019'!M32-'Tariffs Jan2019'!L32)*('Tariffs Jan2019'!R32/100)*'Tariffs Jan2019'!AI32))</f>
        <v>0</v>
      </c>
      <c r="I38" s="85">
        <f>IF(($C$5*'Tariffs Jan2019'!AK32/'Tariffs Jan2019'!AI32&gt;'Tariffs Jan2019'!M32),($C$5*'Tariffs Jan2019'!AK32/'Tariffs Jan2019'!AI32-'Tariffs Jan2019'!M32)*'Tariffs Jan2019'!S32/100*'Tariffs Jan2019'!AI32,0)</f>
        <v>311.95632000000001</v>
      </c>
      <c r="J38" s="85">
        <f>IF($C$5*'Tariffs Jan2019'!AL32/'Tariffs Jan2019'!AJ32&gt;='Tariffs Jan2019'!J32,('Tariffs Jan2019'!J32*'Tariffs Jan2019'!U32/100)* 'Tariffs Jan2019'!AJ32,($C$5*'Tariffs Jan2019'!AL32/'Tariffs Jan2019'!AJ32*'Tariffs Jan2019'!U32/100)* 'Tariffs Jan2019'!AJ32)</f>
        <v>175.68599999999998</v>
      </c>
      <c r="K38" s="85">
        <f>IF($C$5*'Tariffs Jan2019'!AL32/'Tariffs Jan2019'!AJ32&lt;'Tariffs Jan2019'!J32,0,IF($C$5*'Tariffs Jan2019'!AL32/'Tariffs Jan2019'!AJ32&lt;='Tariffs Jan2019'!K32,($C$5*'Tariffs Jan2019'!AL32/'Tariffs Jan2019'!AJ32-'Tariffs Jan2019'!J32)*('Tariffs Jan2019'!V32/100)*'Tariffs Jan2019'!AJ32,('Tariffs Jan2019'!K32-'Tariffs Jan2019'!J32)*('Tariffs Jan2019'!V32/100)*'Tariffs Jan2019'!AJ32))</f>
        <v>134.958</v>
      </c>
      <c r="L38" s="85">
        <f>IF($C$5*'Tariffs Jan2019'!AL32/'Tariffs Jan2019'!AJ32&lt;'Tariffs Jan2019'!K32,0,IF($C$5*'Tariffs Jan2019'!AL32/'Tariffs Jan2019'!AJ32&lt;='Tariffs Jan2019'!L32,($C$5*'Tariffs Jan2019'!AL32/'Tariffs Jan2019'!AJ32-'Tariffs Jan2019'!K32)*('Tariffs Jan2019'!W32/100)*'Tariffs Jan2019'!AJ32,('Tariffs Jan2019'!L32-'Tariffs Jan2019'!K32)*('Tariffs Jan2019'!W32/100)*'Tariffs Jan2019'!AJ32))</f>
        <v>0</v>
      </c>
      <c r="M38" s="85">
        <f>IF($C$5*'Tariffs Jan2019'!AL32/'Tariffs Jan2019'!AJ32&lt;'Tariffs Jan2019'!L32,0,IF($C$5*'Tariffs Jan2019'!AL32/'Tariffs Jan2019'!AJ32&lt;='Tariffs Jan2019'!M32,($C$5*'Tariffs Jan2019'!AL32/'Tariffs Jan2019'!AJ32-'Tariffs Jan2019'!L32)*('Tariffs Jan2019'!X32/100)*'Tariffs Jan2019'!AJ32,('Tariffs Jan2019'!M32-'Tariffs Jan2019'!L32)*('Tariffs Jan2019'!X32/100)*'Tariffs Jan2019'!AJ32))</f>
        <v>0</v>
      </c>
      <c r="N38" s="85">
        <f>IF(($C$5*'Tariffs Jan2019'!AL32/'Tariffs Jan2019'!AJ32&gt;'Tariffs Jan2019'!M32),($C$5*'Tariffs Jan2019'!AL32/'Tariffs Jan2019'!AJ32-'Tariffs Jan2019'!M32)*'Tariffs Jan2019'!Y32/100*'Tariffs Jan2019'!AJ32,0)</f>
        <v>623.91264000000001</v>
      </c>
      <c r="O38" s="73">
        <f t="shared" si="0"/>
        <v>1681.4249600000001</v>
      </c>
      <c r="P38" s="498">
        <f t="shared" si="1"/>
        <v>1849.5674560000002</v>
      </c>
    </row>
    <row r="39" spans="1:148" x14ac:dyDescent="0.15">
      <c r="A39" s="47" t="str">
        <f>'Tariffs Jan2019'!F33</f>
        <v>Alinta Energy</v>
      </c>
      <c r="B39" s="47" t="str">
        <f>'Tariffs Jan2019'!D33</f>
        <v>Envestra North</v>
      </c>
      <c r="C39" s="287">
        <f>'Tariffs Jan2019'!E33</f>
        <v>43477</v>
      </c>
      <c r="D39" s="85">
        <f>365*'Tariffs Jan2019'!H33/100</f>
        <v>270.10000000000002</v>
      </c>
      <c r="E39" s="85">
        <f>IF($C$5*'Tariffs Jan2019'!AK33/'Tariffs Jan2019'!AI33&gt;='Tariffs Jan2019'!J33,( 'Tariffs Jan2019'!J33*'Tariffs Jan2019'!O33/100)* 'Tariffs Jan2019'!AI33,($C$5*'Tariffs Jan2019'!AK33/'Tariffs Jan2019'!AI33*'Tariffs Jan2019'!O33/100)* 'Tariffs Jan2019'!AI33)</f>
        <v>78.959999999999994</v>
      </c>
      <c r="F39" s="85">
        <f>IF($C$5*'Tariffs Jan2019'!AK33/'Tariffs Jan2019'!AI33&lt;'Tariffs Jan2019'!J33,0,IF($C$5*'Tariffs Jan2019'!AK33/'Tariffs Jan2019'!AI33&lt;='Tariffs Jan2019'!K33,($C$5*'Tariffs Jan2019'!AK33/'Tariffs Jan2019'!AI33-'Tariffs Jan2019'!J33)*('Tariffs Jan2019'!P33/100)*'Tariffs Jan2019'!AI33,('Tariffs Jan2019'!K33-'Tariffs Jan2019'!J33)*('Tariffs Jan2019'!P33/100)*'Tariffs Jan2019'!AI33))</f>
        <v>65.040000000000006</v>
      </c>
      <c r="G39" s="85">
        <f>IF($C$5*'Tariffs Jan2019'!AK33/'Tariffs Jan2019'!AI33&lt;'Tariffs Jan2019'!K33,0,IF($C$5*'Tariffs Jan2019'!AK33/'Tariffs Jan2019'!AI33&lt;='Tariffs Jan2019'!L33,($C$5*'Tariffs Jan2019'!AK33/'Tariffs Jan2019'!AI33-'Tariffs Jan2019'!K33)*('Tariffs Jan2019'!Q33/100)*'Tariffs Jan2019'!AI33,('Tariffs Jan2019'!L33-'Tariffs Jan2019'!K33)*('Tariffs Jan2019'!Q33/100)*'Tariffs Jan2019'!AI33))</f>
        <v>0</v>
      </c>
      <c r="H39" s="85">
        <f>IF($C$5*'Tariffs Jan2019'!AK33/'Tariffs Jan2019'!AI33&lt;'Tariffs Jan2019'!L33,0,IF($C$5*'Tariffs Jan2019'!AK33/'Tariffs Jan2019'!AI33&lt;='Tariffs Jan2019'!M33,($C$5*'Tariffs Jan2019'!AK33/'Tariffs Jan2019'!AI33-'Tariffs Jan2019'!L33)*('Tariffs Jan2019'!R33/100)*'Tariffs Jan2019'!AI33,('Tariffs Jan2019'!M33-'Tariffs Jan2019'!L33)*('Tariffs Jan2019'!R33/100)*'Tariffs Jan2019'!AI33))</f>
        <v>0</v>
      </c>
      <c r="I39" s="85">
        <f>IF(($C$5*'Tariffs Jan2019'!AK33/'Tariffs Jan2019'!AI33&gt;'Tariffs Jan2019'!M33),($C$5*'Tariffs Jan2019'!AK33/'Tariffs Jan2019'!AI33-'Tariffs Jan2019'!M33)*'Tariffs Jan2019'!S33/100*'Tariffs Jan2019'!AI33,0)</f>
        <v>314.95589999999999</v>
      </c>
      <c r="J39" s="85">
        <f>IF($C$5*'Tariffs Jan2019'!AL33/'Tariffs Jan2019'!AJ33&gt;='Tariffs Jan2019'!J33,('Tariffs Jan2019'!J33*'Tariffs Jan2019'!U33/100)* 'Tariffs Jan2019'!AJ33,($C$5*'Tariffs Jan2019'!AL33/'Tariffs Jan2019'!AJ33*'Tariffs Jan2019'!U33/100)* 'Tariffs Jan2019'!AJ33)</f>
        <v>157.91999999999999</v>
      </c>
      <c r="K39" s="85">
        <f>IF($C$5*'Tariffs Jan2019'!AL33/'Tariffs Jan2019'!AJ33&lt;'Tariffs Jan2019'!J33,0,IF($C$5*'Tariffs Jan2019'!AL33/'Tariffs Jan2019'!AJ33&lt;='Tariffs Jan2019'!K33,($C$5*'Tariffs Jan2019'!AL33/'Tariffs Jan2019'!AJ33-'Tariffs Jan2019'!J33)*('Tariffs Jan2019'!V33/100)*'Tariffs Jan2019'!AJ33,('Tariffs Jan2019'!K33-'Tariffs Jan2019'!J33)*('Tariffs Jan2019'!V33/100)*'Tariffs Jan2019'!AJ33))</f>
        <v>130.08000000000001</v>
      </c>
      <c r="L39" s="85">
        <f>IF($C$5*'Tariffs Jan2019'!AL33/'Tariffs Jan2019'!AJ33&lt;'Tariffs Jan2019'!K33,0,IF($C$5*'Tariffs Jan2019'!AL33/'Tariffs Jan2019'!AJ33&lt;='Tariffs Jan2019'!L33,($C$5*'Tariffs Jan2019'!AL33/'Tariffs Jan2019'!AJ33-'Tariffs Jan2019'!K33)*('Tariffs Jan2019'!W33/100)*'Tariffs Jan2019'!AJ33,('Tariffs Jan2019'!L33-'Tariffs Jan2019'!K33)*('Tariffs Jan2019'!W33/100)*'Tariffs Jan2019'!AJ33))</f>
        <v>0</v>
      </c>
      <c r="M39" s="85">
        <f>IF($C$5*'Tariffs Jan2019'!AL33/'Tariffs Jan2019'!AJ33&lt;'Tariffs Jan2019'!L33,0,IF($C$5*'Tariffs Jan2019'!AL33/'Tariffs Jan2019'!AJ33&lt;='Tariffs Jan2019'!M33,($C$5*'Tariffs Jan2019'!AL33/'Tariffs Jan2019'!AJ33-'Tariffs Jan2019'!L33)*('Tariffs Jan2019'!X33/100)*'Tariffs Jan2019'!AJ33,('Tariffs Jan2019'!M33-'Tariffs Jan2019'!L33)*('Tariffs Jan2019'!X33/100)*'Tariffs Jan2019'!AJ33))</f>
        <v>0</v>
      </c>
      <c r="N39" s="85">
        <f>IF(($C$5*'Tariffs Jan2019'!AL33/'Tariffs Jan2019'!AJ33&gt;'Tariffs Jan2019'!M33),($C$5*'Tariffs Jan2019'!AL33/'Tariffs Jan2019'!AJ33-'Tariffs Jan2019'!M33)*'Tariffs Jan2019'!Y33/100*'Tariffs Jan2019'!AJ33,0)</f>
        <v>629.91179999999997</v>
      </c>
      <c r="O39" s="73">
        <f t="shared" si="0"/>
        <v>1646.9677000000001</v>
      </c>
      <c r="P39" s="498">
        <f t="shared" si="1"/>
        <v>1811.6644700000004</v>
      </c>
    </row>
    <row r="40" spans="1:148" x14ac:dyDescent="0.15">
      <c r="A40" s="47" t="str">
        <f>'Tariffs Jan2019'!F34</f>
        <v>Click Energy</v>
      </c>
      <c r="B40" s="47" t="str">
        <f>'Tariffs Jan2019'!D34</f>
        <v>Envestra North</v>
      </c>
      <c r="C40" s="287">
        <f>'Tariffs Jan2019'!E34</f>
        <v>43101</v>
      </c>
      <c r="D40" s="85">
        <f>365*'Tariffs Jan2019'!H34/100</f>
        <v>292.73</v>
      </c>
      <c r="E40" s="85">
        <f>IF($C$5*'Tariffs Jan2019'!AK34/'Tariffs Jan2019'!AI34&gt;='Tariffs Jan2019'!J34,( 'Tariffs Jan2019'!J34*'Tariffs Jan2019'!O34/100)* 'Tariffs Jan2019'!AI34,($C$5*'Tariffs Jan2019'!AK34/'Tariffs Jan2019'!AI34*'Tariffs Jan2019'!O34/100)* 'Tariffs Jan2019'!AI34)</f>
        <v>123.375</v>
      </c>
      <c r="F40" s="85">
        <f>IF($C$5*'Tariffs Jan2019'!AK34/'Tariffs Jan2019'!AI34&lt;'Tariffs Jan2019'!J34,0,IF($C$5*'Tariffs Jan2019'!AK34/'Tariffs Jan2019'!AI34&lt;='Tariffs Jan2019'!K34,($C$5*'Tariffs Jan2019'!AK34/'Tariffs Jan2019'!AI34-'Tariffs Jan2019'!J34)*('Tariffs Jan2019'!P34/100)*'Tariffs Jan2019'!AI34,('Tariffs Jan2019'!K34-'Tariffs Jan2019'!J34)*('Tariffs Jan2019'!P34/100)*'Tariffs Jan2019'!AI34))</f>
        <v>86.72</v>
      </c>
      <c r="G40" s="85">
        <f>IF($C$5*'Tariffs Jan2019'!AK34/'Tariffs Jan2019'!AI34&lt;'Tariffs Jan2019'!K34,0,IF($C$5*'Tariffs Jan2019'!AK34/'Tariffs Jan2019'!AI34&lt;='Tariffs Jan2019'!L34,($C$5*'Tariffs Jan2019'!AK34/'Tariffs Jan2019'!AI34-'Tariffs Jan2019'!K34)*('Tariffs Jan2019'!Q34/100)*'Tariffs Jan2019'!AI34,('Tariffs Jan2019'!L34-'Tariffs Jan2019'!K34)*('Tariffs Jan2019'!Q34/100)*'Tariffs Jan2019'!AI34))</f>
        <v>0</v>
      </c>
      <c r="H40" s="85">
        <f>IF($C$5*'Tariffs Jan2019'!AK34/'Tariffs Jan2019'!AI34&lt;'Tariffs Jan2019'!L34,0,IF($C$5*'Tariffs Jan2019'!AK34/'Tariffs Jan2019'!AI34&lt;='Tariffs Jan2019'!M34,($C$5*'Tariffs Jan2019'!AK34/'Tariffs Jan2019'!AI34-'Tariffs Jan2019'!L34)*('Tariffs Jan2019'!R34/100)*'Tariffs Jan2019'!AI34,('Tariffs Jan2019'!M34-'Tariffs Jan2019'!L34)*('Tariffs Jan2019'!R34/100)*'Tariffs Jan2019'!AI34))</f>
        <v>0</v>
      </c>
      <c r="I40" s="85">
        <f>IF(($C$5*'Tariffs Jan2019'!AK34/'Tariffs Jan2019'!AI34&gt;'Tariffs Jan2019'!M34),($C$5*'Tariffs Jan2019'!AK34/'Tariffs Jan2019'!AI34-'Tariffs Jan2019'!M34)*'Tariffs Jan2019'!S34/100*'Tariffs Jan2019'!AI34,0)</f>
        <v>419.94119999999987</v>
      </c>
      <c r="J40" s="85">
        <f>IF($C$5*'Tariffs Jan2019'!AL34/'Tariffs Jan2019'!AJ34&gt;='Tariffs Jan2019'!J34,('Tariffs Jan2019'!J34*'Tariffs Jan2019'!U34/100)* 'Tariffs Jan2019'!AJ34,($C$5*'Tariffs Jan2019'!AL34/'Tariffs Jan2019'!AJ34*'Tariffs Jan2019'!U34/100)* 'Tariffs Jan2019'!AJ34)</f>
        <v>246.75</v>
      </c>
      <c r="K40" s="85">
        <f>IF($C$5*'Tariffs Jan2019'!AL34/'Tariffs Jan2019'!AJ34&lt;'Tariffs Jan2019'!J34,0,IF($C$5*'Tariffs Jan2019'!AL34/'Tariffs Jan2019'!AJ34&lt;='Tariffs Jan2019'!K34,($C$5*'Tariffs Jan2019'!AL34/'Tariffs Jan2019'!AJ34-'Tariffs Jan2019'!J34)*('Tariffs Jan2019'!V34/100)*'Tariffs Jan2019'!AJ34,('Tariffs Jan2019'!K34-'Tariffs Jan2019'!J34)*('Tariffs Jan2019'!V34/100)*'Tariffs Jan2019'!AJ34))</f>
        <v>173.44</v>
      </c>
      <c r="L40" s="85">
        <f>IF($C$5*'Tariffs Jan2019'!AL34/'Tariffs Jan2019'!AJ34&lt;'Tariffs Jan2019'!K34,0,IF($C$5*'Tariffs Jan2019'!AL34/'Tariffs Jan2019'!AJ34&lt;='Tariffs Jan2019'!L34,($C$5*'Tariffs Jan2019'!AL34/'Tariffs Jan2019'!AJ34-'Tariffs Jan2019'!K34)*('Tariffs Jan2019'!W34/100)*'Tariffs Jan2019'!AJ34,('Tariffs Jan2019'!L34-'Tariffs Jan2019'!K34)*('Tariffs Jan2019'!W34/100)*'Tariffs Jan2019'!AJ34))</f>
        <v>0</v>
      </c>
      <c r="M40" s="85">
        <f>IF($C$5*'Tariffs Jan2019'!AL34/'Tariffs Jan2019'!AJ34&lt;'Tariffs Jan2019'!L34,0,IF($C$5*'Tariffs Jan2019'!AL34/'Tariffs Jan2019'!AJ34&lt;='Tariffs Jan2019'!M34,($C$5*'Tariffs Jan2019'!AL34/'Tariffs Jan2019'!AJ34-'Tariffs Jan2019'!L34)*('Tariffs Jan2019'!X34/100)*'Tariffs Jan2019'!AJ34,('Tariffs Jan2019'!M34-'Tariffs Jan2019'!L34)*('Tariffs Jan2019'!X34/100)*'Tariffs Jan2019'!AJ34))</f>
        <v>0</v>
      </c>
      <c r="N40" s="85">
        <f>IF(($C$5*'Tariffs Jan2019'!AL34/'Tariffs Jan2019'!AJ34&gt;'Tariffs Jan2019'!M34),($C$5*'Tariffs Jan2019'!AL34/'Tariffs Jan2019'!AJ34-'Tariffs Jan2019'!M34)*'Tariffs Jan2019'!Y34/100*'Tariffs Jan2019'!AJ34,0)</f>
        <v>839.88239999999973</v>
      </c>
      <c r="O40" s="73">
        <f t="shared" si="0"/>
        <v>2182.8386</v>
      </c>
      <c r="P40" s="498">
        <f t="shared" si="1"/>
        <v>2401.12246</v>
      </c>
    </row>
    <row r="41" spans="1:148" x14ac:dyDescent="0.15">
      <c r="A41" s="47" t="str">
        <f>'Tariffs Jan2019'!F35</f>
        <v>Covau</v>
      </c>
      <c r="B41" s="47" t="str">
        <f>'Tariffs Jan2019'!D35</f>
        <v>Envestra North</v>
      </c>
      <c r="C41" s="287">
        <f>'Tariffs Jan2019'!E35</f>
        <v>43466</v>
      </c>
      <c r="D41" s="85">
        <f>365*'Tariffs Jan2019'!H35/100</f>
        <v>273.75</v>
      </c>
      <c r="E41" s="85">
        <f>IF($C$5*'Tariffs Jan2019'!AK35/'Tariffs Jan2019'!AI35&gt;='Tariffs Jan2019'!J35,( 'Tariffs Jan2019'!J35*'Tariffs Jan2019'!O35/100)* 'Tariffs Jan2019'!AI35,($C$5*'Tariffs Jan2019'!AK35/'Tariffs Jan2019'!AI35*'Tariffs Jan2019'!O35/100)* 'Tariffs Jan2019'!AI35)</f>
        <v>104.29299999999999</v>
      </c>
      <c r="F41" s="85">
        <f>IF($C$5*'Tariffs Jan2019'!AK35/'Tariffs Jan2019'!AI35&lt;'Tariffs Jan2019'!J35,0,IF($C$5*'Tariffs Jan2019'!AK35/'Tariffs Jan2019'!AI35&lt;='Tariffs Jan2019'!K35,($C$5*'Tariffs Jan2019'!AK35/'Tariffs Jan2019'!AI35-'Tariffs Jan2019'!J35)*('Tariffs Jan2019'!P35/100)*'Tariffs Jan2019'!AI35,('Tariffs Jan2019'!K35-'Tariffs Jan2019'!J35)*('Tariffs Jan2019'!P35/100)*'Tariffs Jan2019'!AI35))</f>
        <v>67.75</v>
      </c>
      <c r="G41" s="85">
        <f>IF($C$5*'Tariffs Jan2019'!AK35/'Tariffs Jan2019'!AI35&lt;'Tariffs Jan2019'!K35,0,IF($C$5*'Tariffs Jan2019'!AK35/'Tariffs Jan2019'!AI35&lt;='Tariffs Jan2019'!L35,($C$5*'Tariffs Jan2019'!AK35/'Tariffs Jan2019'!AI35-'Tariffs Jan2019'!K35)*('Tariffs Jan2019'!Q35/100)*'Tariffs Jan2019'!AI35,('Tariffs Jan2019'!L35-'Tariffs Jan2019'!K35)*('Tariffs Jan2019'!Q35/100)*'Tariffs Jan2019'!AI35))</f>
        <v>0</v>
      </c>
      <c r="H41" s="85">
        <f>IF($C$5*'Tariffs Jan2019'!AK35/'Tariffs Jan2019'!AI35&lt;'Tariffs Jan2019'!L35,0,IF($C$5*'Tariffs Jan2019'!AK35/'Tariffs Jan2019'!AI35&lt;='Tariffs Jan2019'!M35,($C$5*'Tariffs Jan2019'!AK35/'Tariffs Jan2019'!AI35-'Tariffs Jan2019'!L35)*('Tariffs Jan2019'!R35/100)*'Tariffs Jan2019'!AI35,('Tariffs Jan2019'!M35-'Tariffs Jan2019'!L35)*('Tariffs Jan2019'!R35/100)*'Tariffs Jan2019'!AI35))</f>
        <v>0</v>
      </c>
      <c r="I41" s="85">
        <f>IF(($C$5*'Tariffs Jan2019'!AK35/'Tariffs Jan2019'!AI35&gt;'Tariffs Jan2019'!M35),($C$5*'Tariffs Jan2019'!AK35/'Tariffs Jan2019'!AI35-'Tariffs Jan2019'!M35)*'Tariffs Jan2019'!S35/100*'Tariffs Jan2019'!AI35,0)</f>
        <v>337.45274999999992</v>
      </c>
      <c r="J41" s="85">
        <f>IF($C$5*'Tariffs Jan2019'!AL35/'Tariffs Jan2019'!AJ35&gt;='Tariffs Jan2019'!J35,('Tariffs Jan2019'!J35*'Tariffs Jan2019'!U35/100)* 'Tariffs Jan2019'!AJ35,($C$5*'Tariffs Jan2019'!AL35/'Tariffs Jan2019'!AJ35*'Tariffs Jan2019'!U35/100)* 'Tariffs Jan2019'!AJ35)</f>
        <v>208.58599999999998</v>
      </c>
      <c r="K41" s="85">
        <f>IF($C$5*'Tariffs Jan2019'!AL35/'Tariffs Jan2019'!AJ35&lt;'Tariffs Jan2019'!J35,0,IF($C$5*'Tariffs Jan2019'!AL35/'Tariffs Jan2019'!AJ35&lt;='Tariffs Jan2019'!K35,($C$5*'Tariffs Jan2019'!AL35/'Tariffs Jan2019'!AJ35-'Tariffs Jan2019'!J35)*('Tariffs Jan2019'!V35/100)*'Tariffs Jan2019'!AJ35,('Tariffs Jan2019'!K35-'Tariffs Jan2019'!J35)*('Tariffs Jan2019'!V35/100)*'Tariffs Jan2019'!AJ35))</f>
        <v>135.5</v>
      </c>
      <c r="L41" s="85">
        <f>IF($C$5*'Tariffs Jan2019'!AL35/'Tariffs Jan2019'!AJ35&lt;'Tariffs Jan2019'!K35,0,IF($C$5*'Tariffs Jan2019'!AL35/'Tariffs Jan2019'!AJ35&lt;='Tariffs Jan2019'!L35,($C$5*'Tariffs Jan2019'!AL35/'Tariffs Jan2019'!AJ35-'Tariffs Jan2019'!K35)*('Tariffs Jan2019'!W35/100)*'Tariffs Jan2019'!AJ35,('Tariffs Jan2019'!L35-'Tariffs Jan2019'!K35)*('Tariffs Jan2019'!W35/100)*'Tariffs Jan2019'!AJ35))</f>
        <v>0</v>
      </c>
      <c r="M41" s="85">
        <f>IF($C$5*'Tariffs Jan2019'!AL35/'Tariffs Jan2019'!AJ35&lt;'Tariffs Jan2019'!L35,0,IF($C$5*'Tariffs Jan2019'!AL35/'Tariffs Jan2019'!AJ35&lt;='Tariffs Jan2019'!M35,($C$5*'Tariffs Jan2019'!AL35/'Tariffs Jan2019'!AJ35-'Tariffs Jan2019'!L35)*('Tariffs Jan2019'!X35/100)*'Tariffs Jan2019'!AJ35,('Tariffs Jan2019'!M35-'Tariffs Jan2019'!L35)*('Tariffs Jan2019'!X35/100)*'Tariffs Jan2019'!AJ35))</f>
        <v>0</v>
      </c>
      <c r="N41" s="85">
        <f>IF(($C$5*'Tariffs Jan2019'!AL35/'Tariffs Jan2019'!AJ35&gt;'Tariffs Jan2019'!M35),($C$5*'Tariffs Jan2019'!AL35/'Tariffs Jan2019'!AJ35-'Tariffs Jan2019'!M35)*'Tariffs Jan2019'!Y35/100*'Tariffs Jan2019'!AJ35,0)</f>
        <v>674.90549999999985</v>
      </c>
      <c r="O41" s="73">
        <f t="shared" si="0"/>
        <v>1802.2372499999997</v>
      </c>
      <c r="P41" s="498">
        <f t="shared" si="1"/>
        <v>1982.4609749999997</v>
      </c>
    </row>
    <row r="42" spans="1:148" x14ac:dyDescent="0.15">
      <c r="A42" s="47" t="str">
        <f>'Tariffs Jan2019'!F36</f>
        <v>Dodo Power &amp; Gas</v>
      </c>
      <c r="B42" s="47" t="str">
        <f>'Tariffs Jan2019'!D36</f>
        <v>Envestra North</v>
      </c>
      <c r="C42" s="287">
        <f>'Tariffs Jan2019'!E36</f>
        <v>42917</v>
      </c>
      <c r="D42" s="85">
        <f>365*'Tariffs Jan2019'!H36/100</f>
        <v>272.21699999999998</v>
      </c>
      <c r="E42" s="85">
        <f>IF($C$5*'Tariffs Jan2019'!AK36/'Tariffs Jan2019'!AI36&gt;='Tariffs Jan2019'!J36,( 'Tariffs Jan2019'!J36*'Tariffs Jan2019'!O36/100)* 'Tariffs Jan2019'!AI36,($C$5*'Tariffs Jan2019'!AK36/'Tariffs Jan2019'!AI36*'Tariffs Jan2019'!O36/100)* 'Tariffs Jan2019'!AI36)</f>
        <v>192</v>
      </c>
      <c r="F42" s="85">
        <f>IF($C$5*'Tariffs Jan2019'!AK36/'Tariffs Jan2019'!AI36&lt;'Tariffs Jan2019'!J36,0,IF($C$5*'Tariffs Jan2019'!AK36/'Tariffs Jan2019'!AI36&lt;='Tariffs Jan2019'!K36,($C$5*'Tariffs Jan2019'!AK36/'Tariffs Jan2019'!AI36-'Tariffs Jan2019'!J36)*('Tariffs Jan2019'!P36/100)*'Tariffs Jan2019'!AI36,('Tariffs Jan2019'!K36-'Tariffs Jan2019'!J36)*('Tariffs Jan2019'!P36/100)*'Tariffs Jan2019'!AI36))</f>
        <v>270.35631999999993</v>
      </c>
      <c r="G42" s="85">
        <f>IF($C$5*'Tariffs Jan2019'!AK36/'Tariffs Jan2019'!AI36&lt;'Tariffs Jan2019'!K36,0,IF($C$5*'Tariffs Jan2019'!AK36/'Tariffs Jan2019'!AI36&lt;='Tariffs Jan2019'!L36,($C$5*'Tariffs Jan2019'!AK36/'Tariffs Jan2019'!AI36-'Tariffs Jan2019'!K36)*('Tariffs Jan2019'!Q36/100)*'Tariffs Jan2019'!AI36,('Tariffs Jan2019'!L36-'Tariffs Jan2019'!K36)*('Tariffs Jan2019'!Q36/100)*'Tariffs Jan2019'!AI36))</f>
        <v>0</v>
      </c>
      <c r="H42" s="85">
        <f>IF($C$5*'Tariffs Jan2019'!AK36/'Tariffs Jan2019'!AI36&lt;'Tariffs Jan2019'!L36,0,IF($C$5*'Tariffs Jan2019'!AK36/'Tariffs Jan2019'!AI36&lt;='Tariffs Jan2019'!M36,($C$5*'Tariffs Jan2019'!AK36/'Tariffs Jan2019'!AI36-'Tariffs Jan2019'!L36)*('Tariffs Jan2019'!R36/100)*'Tariffs Jan2019'!AI36,('Tariffs Jan2019'!M36-'Tariffs Jan2019'!L36)*('Tariffs Jan2019'!R36/100)*'Tariffs Jan2019'!AI36))</f>
        <v>0</v>
      </c>
      <c r="I42" s="85">
        <f>IF(($C$5*'Tariffs Jan2019'!AK36/'Tariffs Jan2019'!AI36&gt;'Tariffs Jan2019'!M36),($C$5*'Tariffs Jan2019'!AK36/'Tariffs Jan2019'!AI36-'Tariffs Jan2019'!M36)*'Tariffs Jan2019'!S36/100*'Tariffs Jan2019'!AI36,0)</f>
        <v>0</v>
      </c>
      <c r="J42" s="85">
        <f>IF($C$5*'Tariffs Jan2019'!AL36/'Tariffs Jan2019'!AJ36&gt;='Tariffs Jan2019'!J36,('Tariffs Jan2019'!J36*'Tariffs Jan2019'!U36/100)* 'Tariffs Jan2019'!AJ36,($C$5*'Tariffs Jan2019'!AL36/'Tariffs Jan2019'!AJ36*'Tariffs Jan2019'!U36/100)* 'Tariffs Jan2019'!AJ36)</f>
        <v>384</v>
      </c>
      <c r="K42" s="85">
        <f>IF($C$5*'Tariffs Jan2019'!AL36/'Tariffs Jan2019'!AJ36&lt;'Tariffs Jan2019'!J36,0,IF($C$5*'Tariffs Jan2019'!AL36/'Tariffs Jan2019'!AJ36&lt;='Tariffs Jan2019'!K36,($C$5*'Tariffs Jan2019'!AL36/'Tariffs Jan2019'!AJ36-'Tariffs Jan2019'!J36)*('Tariffs Jan2019'!V36/100)*'Tariffs Jan2019'!AJ36,('Tariffs Jan2019'!K36-'Tariffs Jan2019'!J36)*('Tariffs Jan2019'!V36/100)*'Tariffs Jan2019'!AJ36))</f>
        <v>540.71263999999985</v>
      </c>
      <c r="L42" s="85">
        <f>IF($C$5*'Tariffs Jan2019'!AL36/'Tariffs Jan2019'!AJ36&lt;'Tariffs Jan2019'!K36,0,IF($C$5*'Tariffs Jan2019'!AL36/'Tariffs Jan2019'!AJ36&lt;='Tariffs Jan2019'!L36,($C$5*'Tariffs Jan2019'!AL36/'Tariffs Jan2019'!AJ36-'Tariffs Jan2019'!K36)*('Tariffs Jan2019'!W36/100)*'Tariffs Jan2019'!AJ36,('Tariffs Jan2019'!L36-'Tariffs Jan2019'!K36)*('Tariffs Jan2019'!W36/100)*'Tariffs Jan2019'!AJ36))</f>
        <v>0</v>
      </c>
      <c r="M42" s="85">
        <f>IF($C$5*'Tariffs Jan2019'!AL36/'Tariffs Jan2019'!AJ36&lt;'Tariffs Jan2019'!L36,0,IF($C$5*'Tariffs Jan2019'!AL36/'Tariffs Jan2019'!AJ36&lt;='Tariffs Jan2019'!M36,($C$5*'Tariffs Jan2019'!AL36/'Tariffs Jan2019'!AJ36-'Tariffs Jan2019'!L36)*('Tariffs Jan2019'!X36/100)*'Tariffs Jan2019'!AJ36,('Tariffs Jan2019'!M36-'Tariffs Jan2019'!L36)*('Tariffs Jan2019'!X36/100)*'Tariffs Jan2019'!AJ36))</f>
        <v>0</v>
      </c>
      <c r="N42" s="85">
        <f>IF(($C$5*'Tariffs Jan2019'!AL36/'Tariffs Jan2019'!AJ36&gt;'Tariffs Jan2019'!M36),($C$5*'Tariffs Jan2019'!AL36/'Tariffs Jan2019'!AJ36-'Tariffs Jan2019'!M36)*'Tariffs Jan2019'!Y36/100*'Tariffs Jan2019'!AJ36,0)</f>
        <v>0</v>
      </c>
      <c r="O42" s="73">
        <f t="shared" si="0"/>
        <v>1659.2859599999997</v>
      </c>
      <c r="P42" s="498">
        <f t="shared" si="1"/>
        <v>1825.2145559999999</v>
      </c>
    </row>
    <row r="43" spans="1:148" x14ac:dyDescent="0.15">
      <c r="A43" s="47" t="str">
        <f>'Tariffs Jan2019'!F37</f>
        <v>EnergyAustralia</v>
      </c>
      <c r="B43" s="47" t="str">
        <f>'Tariffs Jan2019'!D37</f>
        <v>Envestra North</v>
      </c>
      <c r="C43" s="287">
        <f>'Tariffs Jan2019'!E37</f>
        <v>43467</v>
      </c>
      <c r="D43" s="85">
        <f>365*'Tariffs Jan2019'!H37/100</f>
        <v>304.41000000000003</v>
      </c>
      <c r="E43" s="85">
        <f>IF($C$5*'Tariffs Jan2019'!AK37/'Tariffs Jan2019'!AI37&gt;='Tariffs Jan2019'!J37,( 'Tariffs Jan2019'!J37*'Tariffs Jan2019'!O37/100)* 'Tariffs Jan2019'!AI37,($C$5*'Tariffs Jan2019'!AK37/'Tariffs Jan2019'!AI37*'Tariffs Jan2019'!O37/100)* 'Tariffs Jan2019'!AI37)</f>
        <v>183.6</v>
      </c>
      <c r="F43" s="85">
        <f>IF($C$5*'Tariffs Jan2019'!AK37/'Tariffs Jan2019'!AI37&lt;'Tariffs Jan2019'!J37,0,IF($C$5*'Tariffs Jan2019'!AK37/'Tariffs Jan2019'!AI37&lt;='Tariffs Jan2019'!K37,($C$5*'Tariffs Jan2019'!AK37/'Tariffs Jan2019'!AI37-'Tariffs Jan2019'!J37)*('Tariffs Jan2019'!P37/100)*'Tariffs Jan2019'!AI37,('Tariffs Jan2019'!K37-'Tariffs Jan2019'!J37)*('Tariffs Jan2019'!P37/100)*'Tariffs Jan2019'!AI37))</f>
        <v>0</v>
      </c>
      <c r="G43" s="85">
        <f>IF($C$5*'Tariffs Jan2019'!AK37/'Tariffs Jan2019'!AI37&lt;'Tariffs Jan2019'!K37,0,IF($C$5*'Tariffs Jan2019'!AK37/'Tariffs Jan2019'!AI37&lt;='Tariffs Jan2019'!L37,($C$5*'Tariffs Jan2019'!AK37/'Tariffs Jan2019'!AI37-'Tariffs Jan2019'!K37)*('Tariffs Jan2019'!Q37/100)*'Tariffs Jan2019'!AI37,('Tariffs Jan2019'!L37-'Tariffs Jan2019'!K37)*('Tariffs Jan2019'!Q37/100)*'Tariffs Jan2019'!AI37))</f>
        <v>0</v>
      </c>
      <c r="H43" s="85">
        <f>IF($C$5*'Tariffs Jan2019'!AK37/'Tariffs Jan2019'!AI37&lt;'Tariffs Jan2019'!L37,0,IF($C$5*'Tariffs Jan2019'!AK37/'Tariffs Jan2019'!AI37&lt;='Tariffs Jan2019'!M37,($C$5*'Tariffs Jan2019'!AK37/'Tariffs Jan2019'!AI37-'Tariffs Jan2019'!L37)*('Tariffs Jan2019'!R37/100)*'Tariffs Jan2019'!AI37,('Tariffs Jan2019'!M37-'Tariffs Jan2019'!L37)*('Tariffs Jan2019'!R37/100)*'Tariffs Jan2019'!AI37))</f>
        <v>0</v>
      </c>
      <c r="I43" s="85">
        <f>IF(($C$5*'Tariffs Jan2019'!AK37/'Tariffs Jan2019'!AI37&gt;'Tariffs Jan2019'!M37),($C$5*'Tariffs Jan2019'!AK37/'Tariffs Jan2019'!AI37-'Tariffs Jan2019'!M37)*'Tariffs Jan2019'!S37/100*'Tariffs Jan2019'!AI37,0)</f>
        <v>308.95673999999997</v>
      </c>
      <c r="J43" s="85">
        <f>IF($C$5*'Tariffs Jan2019'!AL37/'Tariffs Jan2019'!AJ37&gt;='Tariffs Jan2019'!J37,('Tariffs Jan2019'!J37*'Tariffs Jan2019'!U37/100)* 'Tariffs Jan2019'!AJ37,($C$5*'Tariffs Jan2019'!AL37/'Tariffs Jan2019'!AJ37*'Tariffs Jan2019'!U37/100)* 'Tariffs Jan2019'!AJ37)</f>
        <v>367.2</v>
      </c>
      <c r="K43" s="85">
        <f>IF($C$5*'Tariffs Jan2019'!AL37/'Tariffs Jan2019'!AJ37&lt;'Tariffs Jan2019'!J37,0,IF($C$5*'Tariffs Jan2019'!AL37/'Tariffs Jan2019'!AJ37&lt;='Tariffs Jan2019'!K37,($C$5*'Tariffs Jan2019'!AL37/'Tariffs Jan2019'!AJ37-'Tariffs Jan2019'!J37)*('Tariffs Jan2019'!V37/100)*'Tariffs Jan2019'!AJ37,('Tariffs Jan2019'!K37-'Tariffs Jan2019'!J37)*('Tariffs Jan2019'!V37/100)*'Tariffs Jan2019'!AJ37))</f>
        <v>0</v>
      </c>
      <c r="L43" s="85">
        <f>IF($C$5*'Tariffs Jan2019'!AL37/'Tariffs Jan2019'!AJ37&lt;'Tariffs Jan2019'!K37,0,IF($C$5*'Tariffs Jan2019'!AL37/'Tariffs Jan2019'!AJ37&lt;='Tariffs Jan2019'!L37,($C$5*'Tariffs Jan2019'!AL37/'Tariffs Jan2019'!AJ37-'Tariffs Jan2019'!K37)*('Tariffs Jan2019'!W37/100)*'Tariffs Jan2019'!AJ37,('Tariffs Jan2019'!L37-'Tariffs Jan2019'!K37)*('Tariffs Jan2019'!W37/100)*'Tariffs Jan2019'!AJ37))</f>
        <v>0</v>
      </c>
      <c r="M43" s="85">
        <f>IF($C$5*'Tariffs Jan2019'!AL37/'Tariffs Jan2019'!AJ37&lt;'Tariffs Jan2019'!L37,0,IF($C$5*'Tariffs Jan2019'!AL37/'Tariffs Jan2019'!AJ37&lt;='Tariffs Jan2019'!M37,($C$5*'Tariffs Jan2019'!AL37/'Tariffs Jan2019'!AJ37-'Tariffs Jan2019'!L37)*('Tariffs Jan2019'!X37/100)*'Tariffs Jan2019'!AJ37,('Tariffs Jan2019'!M37-'Tariffs Jan2019'!L37)*('Tariffs Jan2019'!X37/100)*'Tariffs Jan2019'!AJ37))</f>
        <v>0</v>
      </c>
      <c r="N43" s="85">
        <f>IF(($C$5*'Tariffs Jan2019'!AL37/'Tariffs Jan2019'!AJ37&gt;'Tariffs Jan2019'!M37),($C$5*'Tariffs Jan2019'!AL37/'Tariffs Jan2019'!AJ37-'Tariffs Jan2019'!M37)*'Tariffs Jan2019'!Y37/100*'Tariffs Jan2019'!AJ37,0)</f>
        <v>617.91347999999994</v>
      </c>
      <c r="O43" s="73">
        <f t="shared" si="0"/>
        <v>1782.0802199999998</v>
      </c>
      <c r="P43" s="498">
        <f t="shared" si="1"/>
        <v>1960.2882419999999</v>
      </c>
    </row>
    <row r="44" spans="1:148" x14ac:dyDescent="0.15">
      <c r="A44" s="47" t="str">
        <f>'Tariffs Jan2019'!F38</f>
        <v>Lumo Energy</v>
      </c>
      <c r="B44" s="47" t="str">
        <f>'Tariffs Jan2019'!D38</f>
        <v>Envestra North</v>
      </c>
      <c r="C44" s="287">
        <f>'Tariffs Jan2019'!E38</f>
        <v>43466</v>
      </c>
      <c r="D44" s="85">
        <f>365*'Tariffs Jan2019'!H38/100</f>
        <v>245.28</v>
      </c>
      <c r="E44" s="85">
        <f>IF($C$5*'Tariffs Jan2019'!AK38/'Tariffs Jan2019'!AI38&gt;='Tariffs Jan2019'!J38,( 'Tariffs Jan2019'!J38*'Tariffs Jan2019'!O38/100)* 'Tariffs Jan2019'!AI38,($C$5*'Tariffs Jan2019'!AK38/'Tariffs Jan2019'!AI38*'Tariffs Jan2019'!O38/100)* 'Tariffs Jan2019'!AI38)</f>
        <v>95.377100000000013</v>
      </c>
      <c r="F44" s="85">
        <f>IF($C$5*'Tariffs Jan2019'!AK38/'Tariffs Jan2019'!AI38&lt;'Tariffs Jan2019'!J38,0,IF($C$5*'Tariffs Jan2019'!AK38/'Tariffs Jan2019'!AI38&lt;='Tariffs Jan2019'!K38,($C$5*'Tariffs Jan2019'!AK38/'Tariffs Jan2019'!AI38-'Tariffs Jan2019'!J38)*('Tariffs Jan2019'!P38/100)*'Tariffs Jan2019'!AI38,('Tariffs Jan2019'!K38-'Tariffs Jan2019'!J38)*('Tariffs Jan2019'!P38/100)*'Tariffs Jan2019'!AI38))</f>
        <v>65.744600000000005</v>
      </c>
      <c r="G44" s="85">
        <f>IF($C$5*'Tariffs Jan2019'!AK38/'Tariffs Jan2019'!AI38&lt;'Tariffs Jan2019'!K38,0,IF($C$5*'Tariffs Jan2019'!AK38/'Tariffs Jan2019'!AI38&lt;='Tariffs Jan2019'!L38,($C$5*'Tariffs Jan2019'!AK38/'Tariffs Jan2019'!AI38-'Tariffs Jan2019'!K38)*('Tariffs Jan2019'!Q38/100)*'Tariffs Jan2019'!AI38,('Tariffs Jan2019'!L38-'Tariffs Jan2019'!K38)*('Tariffs Jan2019'!Q38/100)*'Tariffs Jan2019'!AI38))</f>
        <v>0</v>
      </c>
      <c r="H44" s="85">
        <f>IF($C$5*'Tariffs Jan2019'!AK38/'Tariffs Jan2019'!AI38&lt;'Tariffs Jan2019'!L38,0,IF($C$5*'Tariffs Jan2019'!AK38/'Tariffs Jan2019'!AI38&lt;='Tariffs Jan2019'!M38,($C$5*'Tariffs Jan2019'!AK38/'Tariffs Jan2019'!AI38-'Tariffs Jan2019'!L38)*('Tariffs Jan2019'!R38/100)*'Tariffs Jan2019'!AI38,('Tariffs Jan2019'!M38-'Tariffs Jan2019'!L38)*('Tariffs Jan2019'!R38/100)*'Tariffs Jan2019'!AI38))</f>
        <v>0</v>
      </c>
      <c r="I44" s="85">
        <f>IF(($C$5*'Tariffs Jan2019'!AK38/'Tariffs Jan2019'!AI38&gt;'Tariffs Jan2019'!M38),($C$5*'Tariffs Jan2019'!AK38/'Tariffs Jan2019'!AI38-'Tariffs Jan2019'!M38)*'Tariffs Jan2019'!S38/100*'Tariffs Jan2019'!AI38,0)</f>
        <v>308.80676099999999</v>
      </c>
      <c r="J44" s="85">
        <f>IF($C$5*'Tariffs Jan2019'!AL38/'Tariffs Jan2019'!AJ38&gt;='Tariffs Jan2019'!J38,('Tariffs Jan2019'!J38*'Tariffs Jan2019'!U38/100)* 'Tariffs Jan2019'!AJ38,($C$5*'Tariffs Jan2019'!AL38/'Tariffs Jan2019'!AJ38*'Tariffs Jan2019'!U38/100)* 'Tariffs Jan2019'!AJ38)</f>
        <v>190.75420000000003</v>
      </c>
      <c r="K44" s="85">
        <f>IF($C$5*'Tariffs Jan2019'!AL38/'Tariffs Jan2019'!AJ38&lt;'Tariffs Jan2019'!J38,0,IF($C$5*'Tariffs Jan2019'!AL38/'Tariffs Jan2019'!AJ38&lt;='Tariffs Jan2019'!K38,($C$5*'Tariffs Jan2019'!AL38/'Tariffs Jan2019'!AJ38-'Tariffs Jan2019'!J38)*('Tariffs Jan2019'!V38/100)*'Tariffs Jan2019'!AJ38,('Tariffs Jan2019'!K38-'Tariffs Jan2019'!J38)*('Tariffs Jan2019'!V38/100)*'Tariffs Jan2019'!AJ38))</f>
        <v>131.48920000000001</v>
      </c>
      <c r="L44" s="85">
        <f>IF($C$5*'Tariffs Jan2019'!AL38/'Tariffs Jan2019'!AJ38&lt;'Tariffs Jan2019'!K38,0,IF($C$5*'Tariffs Jan2019'!AL38/'Tariffs Jan2019'!AJ38&lt;='Tariffs Jan2019'!L38,($C$5*'Tariffs Jan2019'!AL38/'Tariffs Jan2019'!AJ38-'Tariffs Jan2019'!K38)*('Tariffs Jan2019'!W38/100)*'Tariffs Jan2019'!AJ38,('Tariffs Jan2019'!L38-'Tariffs Jan2019'!K38)*('Tariffs Jan2019'!W38/100)*'Tariffs Jan2019'!AJ38))</f>
        <v>0</v>
      </c>
      <c r="M44" s="85">
        <f>IF($C$5*'Tariffs Jan2019'!AL38/'Tariffs Jan2019'!AJ38&lt;'Tariffs Jan2019'!L38,0,IF($C$5*'Tariffs Jan2019'!AL38/'Tariffs Jan2019'!AJ38&lt;='Tariffs Jan2019'!M38,($C$5*'Tariffs Jan2019'!AL38/'Tariffs Jan2019'!AJ38-'Tariffs Jan2019'!L38)*('Tariffs Jan2019'!X38/100)*'Tariffs Jan2019'!AJ38,('Tariffs Jan2019'!M38-'Tariffs Jan2019'!L38)*('Tariffs Jan2019'!X38/100)*'Tariffs Jan2019'!AJ38))</f>
        <v>0</v>
      </c>
      <c r="N44" s="85">
        <f>IF(($C$5*'Tariffs Jan2019'!AL38/'Tariffs Jan2019'!AJ38&gt;'Tariffs Jan2019'!M38),($C$5*'Tariffs Jan2019'!AL38/'Tariffs Jan2019'!AJ38-'Tariffs Jan2019'!M38)*'Tariffs Jan2019'!Y38/100*'Tariffs Jan2019'!AJ38,0)</f>
        <v>617.61352199999999</v>
      </c>
      <c r="O44" s="73">
        <f t="shared" si="0"/>
        <v>1655.0653830000001</v>
      </c>
      <c r="P44" s="498">
        <f t="shared" si="1"/>
        <v>1820.5719213000002</v>
      </c>
    </row>
    <row r="45" spans="1:148" x14ac:dyDescent="0.15">
      <c r="A45" s="47" t="str">
        <f>'Tariffs Jan2019'!F39</f>
        <v>Momentum Energy</v>
      </c>
      <c r="B45" s="47" t="str">
        <f>'Tariffs Jan2019'!D39</f>
        <v>Envestra North</v>
      </c>
      <c r="C45" s="287">
        <f>'Tariffs Jan2019'!E39</f>
        <v>43466</v>
      </c>
      <c r="D45" s="85">
        <f>365*'Tariffs Jan2019'!H39/100</f>
        <v>291.96350000000001</v>
      </c>
      <c r="E45" s="85">
        <f>IF($C$5*'Tariffs Jan2019'!AK39/'Tariffs Jan2019'!AI39&gt;='Tariffs Jan2019'!J39,( 'Tariffs Jan2019'!J39*'Tariffs Jan2019'!O39/100)* 'Tariffs Jan2019'!AI39,($C$5*'Tariffs Jan2019'!AK39/'Tariffs Jan2019'!AI39*'Tariffs Jan2019'!O39/100)* 'Tariffs Jan2019'!AI39)</f>
        <v>109.5241</v>
      </c>
      <c r="F45" s="85">
        <f>IF($C$5*'Tariffs Jan2019'!AK39/'Tariffs Jan2019'!AI39&lt;'Tariffs Jan2019'!J39,0,IF($C$5*'Tariffs Jan2019'!AK39/'Tariffs Jan2019'!AI39&lt;='Tariffs Jan2019'!K39,($C$5*'Tariffs Jan2019'!AK39/'Tariffs Jan2019'!AI39-'Tariffs Jan2019'!J39)*('Tariffs Jan2019'!P39/100)*'Tariffs Jan2019'!AI39,('Tariffs Jan2019'!K39-'Tariffs Jan2019'!J39)*('Tariffs Jan2019'!P39/100)*'Tariffs Jan2019'!AI39))</f>
        <v>78.210599999999999</v>
      </c>
      <c r="G45" s="85">
        <f>IF($C$5*'Tariffs Jan2019'!AK39/'Tariffs Jan2019'!AI39&lt;'Tariffs Jan2019'!K39,0,IF($C$5*'Tariffs Jan2019'!AK39/'Tariffs Jan2019'!AI39&lt;='Tariffs Jan2019'!L39,($C$5*'Tariffs Jan2019'!AK39/'Tariffs Jan2019'!AI39-'Tariffs Jan2019'!K39)*('Tariffs Jan2019'!Q39/100)*'Tariffs Jan2019'!AI39,('Tariffs Jan2019'!L39-'Tariffs Jan2019'!K39)*('Tariffs Jan2019'!Q39/100)*'Tariffs Jan2019'!AI39))</f>
        <v>0</v>
      </c>
      <c r="H45" s="85">
        <f>IF($C$5*'Tariffs Jan2019'!AK39/'Tariffs Jan2019'!AI39&lt;'Tariffs Jan2019'!L39,0,IF($C$5*'Tariffs Jan2019'!AK39/'Tariffs Jan2019'!AI39&lt;='Tariffs Jan2019'!M39,($C$5*'Tariffs Jan2019'!AK39/'Tariffs Jan2019'!AI39-'Tariffs Jan2019'!L39)*('Tariffs Jan2019'!R39/100)*'Tariffs Jan2019'!AI39,('Tariffs Jan2019'!M39-'Tariffs Jan2019'!L39)*('Tariffs Jan2019'!R39/100)*'Tariffs Jan2019'!AI39))</f>
        <v>0</v>
      </c>
      <c r="I45" s="85">
        <f>IF(($C$5*'Tariffs Jan2019'!AK39/'Tariffs Jan2019'!AI39&gt;'Tariffs Jan2019'!M39),($C$5*'Tariffs Jan2019'!AK39/'Tariffs Jan2019'!AI39-'Tariffs Jan2019'!M39)*'Tariffs Jan2019'!S39/100*'Tariffs Jan2019'!AI39,0)</f>
        <v>382.596429</v>
      </c>
      <c r="J45" s="85">
        <f>IF($C$5*'Tariffs Jan2019'!AL39/'Tariffs Jan2019'!AJ39&gt;='Tariffs Jan2019'!J39,('Tariffs Jan2019'!J39*'Tariffs Jan2019'!U39/100)* 'Tariffs Jan2019'!AJ39,($C$5*'Tariffs Jan2019'!AL39/'Tariffs Jan2019'!AJ39*'Tariffs Jan2019'!U39/100)* 'Tariffs Jan2019'!AJ39)</f>
        <v>196.28139999999999</v>
      </c>
      <c r="K45" s="85">
        <f>IF($C$5*'Tariffs Jan2019'!AL39/'Tariffs Jan2019'!AJ39&lt;'Tariffs Jan2019'!J39,0,IF($C$5*'Tariffs Jan2019'!AL39/'Tariffs Jan2019'!AJ39&lt;='Tariffs Jan2019'!K39,($C$5*'Tariffs Jan2019'!AL39/'Tariffs Jan2019'!AJ39-'Tariffs Jan2019'!J39)*('Tariffs Jan2019'!V39/100)*'Tariffs Jan2019'!AJ39,('Tariffs Jan2019'!K39-'Tariffs Jan2019'!J39)*('Tariffs Jan2019'!V39/100)*'Tariffs Jan2019'!AJ39))</f>
        <v>139.61920000000001</v>
      </c>
      <c r="L45" s="85">
        <f>IF($C$5*'Tariffs Jan2019'!AL39/'Tariffs Jan2019'!AJ39&lt;'Tariffs Jan2019'!K39,0,IF($C$5*'Tariffs Jan2019'!AL39/'Tariffs Jan2019'!AJ39&lt;='Tariffs Jan2019'!L39,($C$5*'Tariffs Jan2019'!AL39/'Tariffs Jan2019'!AJ39-'Tariffs Jan2019'!K39)*('Tariffs Jan2019'!W39/100)*'Tariffs Jan2019'!AJ39,('Tariffs Jan2019'!L39-'Tariffs Jan2019'!K39)*('Tariffs Jan2019'!W39/100)*'Tariffs Jan2019'!AJ39))</f>
        <v>0</v>
      </c>
      <c r="M45" s="85">
        <f>IF($C$5*'Tariffs Jan2019'!AL39/'Tariffs Jan2019'!AJ39&lt;'Tariffs Jan2019'!L39,0,IF($C$5*'Tariffs Jan2019'!AL39/'Tariffs Jan2019'!AJ39&lt;='Tariffs Jan2019'!M39,($C$5*'Tariffs Jan2019'!AL39/'Tariffs Jan2019'!AJ39-'Tariffs Jan2019'!L39)*('Tariffs Jan2019'!X39/100)*'Tariffs Jan2019'!AJ39,('Tariffs Jan2019'!M39-'Tariffs Jan2019'!L39)*('Tariffs Jan2019'!X39/100)*'Tariffs Jan2019'!AJ39))</f>
        <v>0</v>
      </c>
      <c r="N45" s="85">
        <f>IF(($C$5*'Tariffs Jan2019'!AL39/'Tariffs Jan2019'!AJ39&gt;'Tariffs Jan2019'!M39),($C$5*'Tariffs Jan2019'!AL39/'Tariffs Jan2019'!AJ39-'Tariffs Jan2019'!M39)*'Tariffs Jan2019'!Y39/100*'Tariffs Jan2019'!AJ39,0)</f>
        <v>680.60470199999997</v>
      </c>
      <c r="O45" s="73">
        <f t="shared" si="0"/>
        <v>1878.799931</v>
      </c>
      <c r="P45" s="498">
        <f t="shared" si="1"/>
        <v>2066.6799241000003</v>
      </c>
    </row>
    <row r="46" spans="1:148" x14ac:dyDescent="0.15">
      <c r="A46" s="47" t="str">
        <f>'Tariffs Jan2019'!F40</f>
        <v>Origin Energy</v>
      </c>
      <c r="B46" s="47" t="str">
        <f>'Tariffs Jan2019'!D40</f>
        <v>Envestra North</v>
      </c>
      <c r="C46" s="287">
        <f>'Tariffs Jan2019'!E40</f>
        <v>43466</v>
      </c>
      <c r="D46" s="85">
        <f>365*'Tariffs Jan2019'!H40/100</f>
        <v>251.85</v>
      </c>
      <c r="E46" s="85">
        <f>IF($C$5*'Tariffs Jan2019'!AK40/'Tariffs Jan2019'!AI40&gt;='Tariffs Jan2019'!J40,( 'Tariffs Jan2019'!J40*'Tariffs Jan2019'!O40/100)* 'Tariffs Jan2019'!AI40,($C$5*'Tariffs Jan2019'!AK40/'Tariffs Jan2019'!AI40*'Tariffs Jan2019'!O40/100)* 'Tariffs Jan2019'!AI40)</f>
        <v>176</v>
      </c>
      <c r="F46" s="85">
        <f>IF($C$5*'Tariffs Jan2019'!AK40/'Tariffs Jan2019'!AI40&lt;'Tariffs Jan2019'!J40,0,IF($C$5*'Tariffs Jan2019'!AK40/'Tariffs Jan2019'!AI40&lt;='Tariffs Jan2019'!K40,($C$5*'Tariffs Jan2019'!AK40/'Tariffs Jan2019'!AI40-'Tariffs Jan2019'!J40)*('Tariffs Jan2019'!P40/100)*'Tariffs Jan2019'!AI40,('Tariffs Jan2019'!K40-'Tariffs Jan2019'!J40)*('Tariffs Jan2019'!P40/100)*'Tariffs Jan2019'!AI40))</f>
        <v>272.95589999999999</v>
      </c>
      <c r="G46" s="85">
        <f>IF($C$5*'Tariffs Jan2019'!AK40/'Tariffs Jan2019'!AI40&lt;'Tariffs Jan2019'!K40,0,IF($C$5*'Tariffs Jan2019'!AK40/'Tariffs Jan2019'!AI40&lt;='Tariffs Jan2019'!L40,($C$5*'Tariffs Jan2019'!AK40/'Tariffs Jan2019'!AI40-'Tariffs Jan2019'!K40)*('Tariffs Jan2019'!Q40/100)*'Tariffs Jan2019'!AI40,('Tariffs Jan2019'!L40-'Tariffs Jan2019'!K40)*('Tariffs Jan2019'!Q40/100)*'Tariffs Jan2019'!AI40))</f>
        <v>0</v>
      </c>
      <c r="H46" s="85">
        <f>IF($C$5*'Tariffs Jan2019'!AK40/'Tariffs Jan2019'!AI40&lt;'Tariffs Jan2019'!L40,0,IF($C$5*'Tariffs Jan2019'!AK40/'Tariffs Jan2019'!AI40&lt;='Tariffs Jan2019'!M40,($C$5*'Tariffs Jan2019'!AK40/'Tariffs Jan2019'!AI40-'Tariffs Jan2019'!L40)*('Tariffs Jan2019'!R40/100)*'Tariffs Jan2019'!AI40,('Tariffs Jan2019'!M40-'Tariffs Jan2019'!L40)*('Tariffs Jan2019'!R40/100)*'Tariffs Jan2019'!AI40))</f>
        <v>0</v>
      </c>
      <c r="I46" s="85">
        <f>IF(($C$5*'Tariffs Jan2019'!AK40/'Tariffs Jan2019'!AI40&gt;'Tariffs Jan2019'!M40),($C$5*'Tariffs Jan2019'!AK40/'Tariffs Jan2019'!AI40-'Tariffs Jan2019'!M40)*'Tariffs Jan2019'!S40/100*'Tariffs Jan2019'!AI40,0)</f>
        <v>0</v>
      </c>
      <c r="J46" s="85">
        <f>IF($C$5*'Tariffs Jan2019'!AL40/'Tariffs Jan2019'!AJ40&gt;='Tariffs Jan2019'!J40,('Tariffs Jan2019'!J40*'Tariffs Jan2019'!U40/100)* 'Tariffs Jan2019'!AJ40,($C$5*'Tariffs Jan2019'!AL40/'Tariffs Jan2019'!AJ40*'Tariffs Jan2019'!U40/100)* 'Tariffs Jan2019'!AJ40)</f>
        <v>352</v>
      </c>
      <c r="K46" s="85">
        <f>IF($C$5*'Tariffs Jan2019'!AL40/'Tariffs Jan2019'!AJ40&lt;'Tariffs Jan2019'!J40,0,IF($C$5*'Tariffs Jan2019'!AL40/'Tariffs Jan2019'!AJ40&lt;='Tariffs Jan2019'!K40,($C$5*'Tariffs Jan2019'!AL40/'Tariffs Jan2019'!AJ40-'Tariffs Jan2019'!J40)*('Tariffs Jan2019'!V40/100)*'Tariffs Jan2019'!AJ40,('Tariffs Jan2019'!K40-'Tariffs Jan2019'!J40)*('Tariffs Jan2019'!V40/100)*'Tariffs Jan2019'!AJ40))</f>
        <v>545.91179999999997</v>
      </c>
      <c r="L46" s="85">
        <f>IF($C$5*'Tariffs Jan2019'!AL40/'Tariffs Jan2019'!AJ40&lt;'Tariffs Jan2019'!K40,0,IF($C$5*'Tariffs Jan2019'!AL40/'Tariffs Jan2019'!AJ40&lt;='Tariffs Jan2019'!L40,($C$5*'Tariffs Jan2019'!AL40/'Tariffs Jan2019'!AJ40-'Tariffs Jan2019'!K40)*('Tariffs Jan2019'!W40/100)*'Tariffs Jan2019'!AJ40,('Tariffs Jan2019'!L40-'Tariffs Jan2019'!K40)*('Tariffs Jan2019'!W40/100)*'Tariffs Jan2019'!AJ40))</f>
        <v>0</v>
      </c>
      <c r="M46" s="85">
        <f>IF($C$5*'Tariffs Jan2019'!AL40/'Tariffs Jan2019'!AJ40&lt;'Tariffs Jan2019'!L40,0,IF($C$5*'Tariffs Jan2019'!AL40/'Tariffs Jan2019'!AJ40&lt;='Tariffs Jan2019'!M40,($C$5*'Tariffs Jan2019'!AL40/'Tariffs Jan2019'!AJ40-'Tariffs Jan2019'!L40)*('Tariffs Jan2019'!X40/100)*'Tariffs Jan2019'!AJ40,('Tariffs Jan2019'!M40-'Tariffs Jan2019'!L40)*('Tariffs Jan2019'!X40/100)*'Tariffs Jan2019'!AJ40))</f>
        <v>0</v>
      </c>
      <c r="N46" s="85">
        <f>IF(($C$5*'Tariffs Jan2019'!AL40/'Tariffs Jan2019'!AJ40&gt;'Tariffs Jan2019'!M40),($C$5*'Tariffs Jan2019'!AL40/'Tariffs Jan2019'!AJ40-'Tariffs Jan2019'!M40)*'Tariffs Jan2019'!Y40/100*'Tariffs Jan2019'!AJ40,0)</f>
        <v>0</v>
      </c>
      <c r="O46" s="73">
        <f t="shared" si="0"/>
        <v>1598.7177000000001</v>
      </c>
      <c r="P46" s="498">
        <f t="shared" si="1"/>
        <v>1758.5894700000003</v>
      </c>
    </row>
    <row r="47" spans="1:148" x14ac:dyDescent="0.15">
      <c r="A47" s="47" t="str">
        <f>'Tariffs Jan2019'!F41</f>
        <v>Red Energy</v>
      </c>
      <c r="B47" s="47" t="str">
        <f>'Tariffs Jan2019'!D41</f>
        <v>Envestra North</v>
      </c>
      <c r="C47" s="287">
        <f>'Tariffs Jan2019'!E41</f>
        <v>43466</v>
      </c>
      <c r="D47" s="85">
        <f>365*'Tariffs Jan2019'!H41/100</f>
        <v>262.43500000000006</v>
      </c>
      <c r="E47" s="85">
        <f>IF($C$5*'Tariffs Jan2019'!AK41/'Tariffs Jan2019'!AI41&gt;='Tariffs Jan2019'!J41,( 'Tariffs Jan2019'!J41*'Tariffs Jan2019'!O41/100)* 'Tariffs Jan2019'!AI41,($C$5*'Tariffs Jan2019'!AK41/'Tariffs Jan2019'!AI41*'Tariffs Jan2019'!O41/100)* 'Tariffs Jan2019'!AI41)</f>
        <v>162.00000000000003</v>
      </c>
      <c r="F47" s="85">
        <f>IF($C$5*'Tariffs Jan2019'!AK41/'Tariffs Jan2019'!AI41&lt;'Tariffs Jan2019'!J41,0,IF($C$5*'Tariffs Jan2019'!AK41/'Tariffs Jan2019'!AI41&lt;='Tariffs Jan2019'!K41,($C$5*'Tariffs Jan2019'!AK41/'Tariffs Jan2019'!AI41-'Tariffs Jan2019'!J41)*('Tariffs Jan2019'!P41/100)*'Tariffs Jan2019'!AI41,('Tariffs Jan2019'!K41-'Tariffs Jan2019'!J41)*('Tariffs Jan2019'!P41/100)*'Tariffs Jan2019'!AI41))</f>
        <v>0</v>
      </c>
      <c r="G47" s="85">
        <f>IF($C$5*'Tariffs Jan2019'!AK41/'Tariffs Jan2019'!AI41&lt;'Tariffs Jan2019'!K41,0,IF($C$5*'Tariffs Jan2019'!AK41/'Tariffs Jan2019'!AI41&lt;='Tariffs Jan2019'!L41,($C$5*'Tariffs Jan2019'!AK41/'Tariffs Jan2019'!AI41-'Tariffs Jan2019'!K41)*('Tariffs Jan2019'!Q41/100)*'Tariffs Jan2019'!AI41,('Tariffs Jan2019'!L41-'Tariffs Jan2019'!K41)*('Tariffs Jan2019'!Q41/100)*'Tariffs Jan2019'!AI41))</f>
        <v>0</v>
      </c>
      <c r="H47" s="85">
        <f>IF($C$5*'Tariffs Jan2019'!AK41/'Tariffs Jan2019'!AI41&lt;'Tariffs Jan2019'!L41,0,IF($C$5*'Tariffs Jan2019'!AK41/'Tariffs Jan2019'!AI41&lt;='Tariffs Jan2019'!M41,($C$5*'Tariffs Jan2019'!AK41/'Tariffs Jan2019'!AI41-'Tariffs Jan2019'!L41)*('Tariffs Jan2019'!R41/100)*'Tariffs Jan2019'!AI41,('Tariffs Jan2019'!M41-'Tariffs Jan2019'!L41)*('Tariffs Jan2019'!R41/100)*'Tariffs Jan2019'!AI41))</f>
        <v>0</v>
      </c>
      <c r="I47" s="85">
        <f>IF(($C$5*'Tariffs Jan2019'!AK41/'Tariffs Jan2019'!AI41&gt;'Tariffs Jan2019'!M41),($C$5*'Tariffs Jan2019'!AK41/'Tariffs Jan2019'!AI41-'Tariffs Jan2019'!M41)*'Tariffs Jan2019'!S41/100*'Tariffs Jan2019'!AI41,0)</f>
        <v>313.45610999999991</v>
      </c>
      <c r="J47" s="85">
        <f>IF($C$5*'Tariffs Jan2019'!AL41/'Tariffs Jan2019'!AJ41&gt;='Tariffs Jan2019'!J41,('Tariffs Jan2019'!J41*'Tariffs Jan2019'!U41/100)* 'Tariffs Jan2019'!AJ41,($C$5*'Tariffs Jan2019'!AL41/'Tariffs Jan2019'!AJ41*'Tariffs Jan2019'!U41/100)* 'Tariffs Jan2019'!AJ41)</f>
        <v>324.00000000000006</v>
      </c>
      <c r="K47" s="85">
        <f>IF($C$5*'Tariffs Jan2019'!AL41/'Tariffs Jan2019'!AJ41&lt;'Tariffs Jan2019'!J41,0,IF($C$5*'Tariffs Jan2019'!AL41/'Tariffs Jan2019'!AJ41&lt;='Tariffs Jan2019'!K41,($C$5*'Tariffs Jan2019'!AL41/'Tariffs Jan2019'!AJ41-'Tariffs Jan2019'!J41)*('Tariffs Jan2019'!V41/100)*'Tariffs Jan2019'!AJ41,('Tariffs Jan2019'!K41-'Tariffs Jan2019'!J41)*('Tariffs Jan2019'!V41/100)*'Tariffs Jan2019'!AJ41))</f>
        <v>0</v>
      </c>
      <c r="L47" s="85">
        <f>IF($C$5*'Tariffs Jan2019'!AL41/'Tariffs Jan2019'!AJ41&lt;'Tariffs Jan2019'!K41,0,IF($C$5*'Tariffs Jan2019'!AL41/'Tariffs Jan2019'!AJ41&lt;='Tariffs Jan2019'!L41,($C$5*'Tariffs Jan2019'!AL41/'Tariffs Jan2019'!AJ41-'Tariffs Jan2019'!K41)*('Tariffs Jan2019'!W41/100)*'Tariffs Jan2019'!AJ41,('Tariffs Jan2019'!L41-'Tariffs Jan2019'!K41)*('Tariffs Jan2019'!W41/100)*'Tariffs Jan2019'!AJ41))</f>
        <v>0</v>
      </c>
      <c r="M47" s="85">
        <f>IF($C$5*'Tariffs Jan2019'!AL41/'Tariffs Jan2019'!AJ41&lt;'Tariffs Jan2019'!L41,0,IF($C$5*'Tariffs Jan2019'!AL41/'Tariffs Jan2019'!AJ41&lt;='Tariffs Jan2019'!M41,($C$5*'Tariffs Jan2019'!AL41/'Tariffs Jan2019'!AJ41-'Tariffs Jan2019'!L41)*('Tariffs Jan2019'!X41/100)*'Tariffs Jan2019'!AJ41,('Tariffs Jan2019'!M41-'Tariffs Jan2019'!L41)*('Tariffs Jan2019'!X41/100)*'Tariffs Jan2019'!AJ41))</f>
        <v>0</v>
      </c>
      <c r="N47" s="85">
        <f>IF(($C$5*'Tariffs Jan2019'!AL41/'Tariffs Jan2019'!AJ41&gt;'Tariffs Jan2019'!M41),($C$5*'Tariffs Jan2019'!AL41/'Tariffs Jan2019'!AJ41-'Tariffs Jan2019'!M41)*'Tariffs Jan2019'!Y41/100*'Tariffs Jan2019'!AJ41,0)</f>
        <v>626.91221999999982</v>
      </c>
      <c r="O47" s="73">
        <f t="shared" si="0"/>
        <v>1688.8033299999997</v>
      </c>
      <c r="P47" s="498">
        <f t="shared" si="1"/>
        <v>1857.6836629999998</v>
      </c>
    </row>
    <row r="48" spans="1:148" s="402" customFormat="1" ht="14" thickBot="1" x14ac:dyDescent="0.2">
      <c r="A48" s="47" t="str">
        <f>'Tariffs Jan2019'!F42</f>
        <v>Simply Energy</v>
      </c>
      <c r="B48" s="47" t="str">
        <f>'Tariffs Jan2019'!D42</f>
        <v>Envestra North</v>
      </c>
      <c r="C48" s="287">
        <f>'Tariffs Jan2019'!E42</f>
        <v>43101</v>
      </c>
      <c r="D48" s="85">
        <f>365*'Tariffs Jan2019'!H42/100</f>
        <v>259.55150000000003</v>
      </c>
      <c r="E48" s="85">
        <f>IF($C$5*'Tariffs Jan2019'!AK42/'Tariffs Jan2019'!AI42&gt;='Tariffs Jan2019'!J42,( 'Tariffs Jan2019'!J42*'Tariffs Jan2019'!O42/100)* 'Tariffs Jan2019'!AI42,($C$5*'Tariffs Jan2019'!AK42/'Tariffs Jan2019'!AI42*'Tariffs Jan2019'!O42/100)* 'Tariffs Jan2019'!AI42)</f>
        <v>101.00299999999999</v>
      </c>
      <c r="F48" s="85">
        <f>IF($C$5*'Tariffs Jan2019'!AK42/'Tariffs Jan2019'!AI42&lt;'Tariffs Jan2019'!J42,0,IF($C$5*'Tariffs Jan2019'!AK42/'Tariffs Jan2019'!AI42&lt;='Tariffs Jan2019'!K42,($C$5*'Tariffs Jan2019'!AK42/'Tariffs Jan2019'!AI42-'Tariffs Jan2019'!J42)*('Tariffs Jan2019'!P42/100)*'Tariffs Jan2019'!AI42,('Tariffs Jan2019'!K42-'Tariffs Jan2019'!J42)*('Tariffs Jan2019'!P42/100)*'Tariffs Jan2019'!AI42))</f>
        <v>71.272999999999996</v>
      </c>
      <c r="G48" s="85">
        <f>IF($C$5*'Tariffs Jan2019'!AK42/'Tariffs Jan2019'!AI42&lt;'Tariffs Jan2019'!K42,0,IF($C$5*'Tariffs Jan2019'!AK42/'Tariffs Jan2019'!AI42&lt;='Tariffs Jan2019'!L42,($C$5*'Tariffs Jan2019'!AK42/'Tariffs Jan2019'!AI42-'Tariffs Jan2019'!K42)*('Tariffs Jan2019'!Q42/100)*'Tariffs Jan2019'!AI42,('Tariffs Jan2019'!L42-'Tariffs Jan2019'!K42)*('Tariffs Jan2019'!Q42/100)*'Tariffs Jan2019'!AI42))</f>
        <v>0</v>
      </c>
      <c r="H48" s="85">
        <f>IF($C$5*'Tariffs Jan2019'!AK42/'Tariffs Jan2019'!AI42&lt;'Tariffs Jan2019'!L42,0,IF($C$5*'Tariffs Jan2019'!AK42/'Tariffs Jan2019'!AI42&lt;='Tariffs Jan2019'!M42,($C$5*'Tariffs Jan2019'!AK42/'Tariffs Jan2019'!AI42-'Tariffs Jan2019'!L42)*('Tariffs Jan2019'!R42/100)*'Tariffs Jan2019'!AI42,('Tariffs Jan2019'!M42-'Tariffs Jan2019'!L42)*('Tariffs Jan2019'!R42/100)*'Tariffs Jan2019'!AI42))</f>
        <v>0</v>
      </c>
      <c r="I48" s="85">
        <f>IF(($C$5*'Tariffs Jan2019'!AK42/'Tariffs Jan2019'!AI42&gt;'Tariffs Jan2019'!M42),($C$5*'Tariffs Jan2019'!AK42/'Tariffs Jan2019'!AI42-'Tariffs Jan2019'!M42)*'Tariffs Jan2019'!S42/100*'Tariffs Jan2019'!AI42,0)</f>
        <v>335.95295999999996</v>
      </c>
      <c r="J48" s="85">
        <f>IF($C$5*'Tariffs Jan2019'!AL42/'Tariffs Jan2019'!AJ42&gt;='Tariffs Jan2019'!J42,('Tariffs Jan2019'!J42*'Tariffs Jan2019'!U42/100)* 'Tariffs Jan2019'!AJ42,($C$5*'Tariffs Jan2019'!AL42/'Tariffs Jan2019'!AJ42*'Tariffs Jan2019'!U42/100)* 'Tariffs Jan2019'!AJ42)</f>
        <v>202.00599999999997</v>
      </c>
      <c r="K48" s="85">
        <f>IF($C$5*'Tariffs Jan2019'!AL42/'Tariffs Jan2019'!AJ42&lt;'Tariffs Jan2019'!J42,0,IF($C$5*'Tariffs Jan2019'!AL42/'Tariffs Jan2019'!AJ42&lt;='Tariffs Jan2019'!K42,($C$5*'Tariffs Jan2019'!AL42/'Tariffs Jan2019'!AJ42-'Tariffs Jan2019'!J42)*('Tariffs Jan2019'!V42/100)*'Tariffs Jan2019'!AJ42,('Tariffs Jan2019'!K42-'Tariffs Jan2019'!J42)*('Tariffs Jan2019'!V42/100)*'Tariffs Jan2019'!AJ42))</f>
        <v>142.54599999999999</v>
      </c>
      <c r="L48" s="85">
        <f>IF($C$5*'Tariffs Jan2019'!AL42/'Tariffs Jan2019'!AJ42&lt;'Tariffs Jan2019'!K42,0,IF($C$5*'Tariffs Jan2019'!AL42/'Tariffs Jan2019'!AJ42&lt;='Tariffs Jan2019'!L42,($C$5*'Tariffs Jan2019'!AL42/'Tariffs Jan2019'!AJ42-'Tariffs Jan2019'!K42)*('Tariffs Jan2019'!W42/100)*'Tariffs Jan2019'!AJ42,('Tariffs Jan2019'!L42-'Tariffs Jan2019'!K42)*('Tariffs Jan2019'!W42/100)*'Tariffs Jan2019'!AJ42))</f>
        <v>0</v>
      </c>
      <c r="M48" s="85">
        <f>IF($C$5*'Tariffs Jan2019'!AL42/'Tariffs Jan2019'!AJ42&lt;'Tariffs Jan2019'!L42,0,IF($C$5*'Tariffs Jan2019'!AL42/'Tariffs Jan2019'!AJ42&lt;='Tariffs Jan2019'!M42,($C$5*'Tariffs Jan2019'!AL42/'Tariffs Jan2019'!AJ42-'Tariffs Jan2019'!L42)*('Tariffs Jan2019'!X42/100)*'Tariffs Jan2019'!AJ42,('Tariffs Jan2019'!M42-'Tariffs Jan2019'!L42)*('Tariffs Jan2019'!X42/100)*'Tariffs Jan2019'!AJ42))</f>
        <v>0</v>
      </c>
      <c r="N48" s="85">
        <f>IF(($C$5*'Tariffs Jan2019'!AL42/'Tariffs Jan2019'!AJ42&gt;'Tariffs Jan2019'!M42),($C$5*'Tariffs Jan2019'!AL42/'Tariffs Jan2019'!AJ42-'Tariffs Jan2019'!M42)*'Tariffs Jan2019'!Y42/100*'Tariffs Jan2019'!AJ42,0)</f>
        <v>671.90591999999992</v>
      </c>
      <c r="O48" s="73">
        <f t="shared" si="0"/>
        <v>1784.2383799999998</v>
      </c>
      <c r="P48" s="498">
        <f t="shared" si="1"/>
        <v>1962.6622179999999</v>
      </c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  <c r="AT48" s="400"/>
      <c r="AU48" s="400"/>
      <c r="AV48" s="400"/>
      <c r="AW48" s="400"/>
      <c r="AX48" s="400"/>
      <c r="AY48" s="400"/>
      <c r="AZ48" s="400"/>
      <c r="BA48" s="400"/>
      <c r="BB48" s="400"/>
      <c r="BC48" s="400"/>
      <c r="BD48" s="400"/>
      <c r="BE48" s="400"/>
      <c r="BF48" s="400"/>
      <c r="BG48" s="400"/>
      <c r="BH48" s="400"/>
      <c r="BI48" s="400"/>
      <c r="BJ48" s="400"/>
      <c r="BK48" s="400"/>
      <c r="BL48" s="400"/>
      <c r="BM48" s="400"/>
      <c r="BN48" s="400"/>
      <c r="BO48" s="400"/>
      <c r="BP48" s="400"/>
      <c r="BQ48" s="400"/>
      <c r="BR48" s="400"/>
      <c r="BS48" s="400"/>
      <c r="BT48" s="400"/>
      <c r="BU48" s="400"/>
      <c r="BV48" s="400"/>
      <c r="BW48" s="400"/>
      <c r="BX48" s="400"/>
      <c r="BY48" s="400"/>
      <c r="BZ48" s="400"/>
      <c r="CA48" s="400"/>
      <c r="CB48" s="400"/>
      <c r="CC48" s="400"/>
      <c r="CD48" s="400"/>
      <c r="CE48" s="400"/>
      <c r="CF48" s="400"/>
      <c r="CG48" s="400"/>
      <c r="CH48" s="400"/>
      <c r="CI48" s="400"/>
      <c r="CJ48" s="400"/>
      <c r="CK48" s="400"/>
      <c r="CL48" s="400"/>
      <c r="CM48" s="400"/>
      <c r="CN48" s="400"/>
      <c r="CO48" s="400"/>
      <c r="CP48" s="400"/>
      <c r="CQ48" s="400"/>
      <c r="CR48" s="400"/>
      <c r="CS48" s="400"/>
      <c r="CT48" s="400"/>
      <c r="CU48" s="400"/>
      <c r="CV48" s="400"/>
      <c r="CW48" s="400"/>
      <c r="CX48" s="400"/>
      <c r="CY48" s="400"/>
      <c r="CZ48" s="400"/>
      <c r="DA48" s="400"/>
      <c r="DB48" s="400"/>
      <c r="DC48" s="400"/>
      <c r="DD48" s="400"/>
      <c r="DE48" s="400"/>
      <c r="DF48" s="400"/>
      <c r="DG48" s="400"/>
      <c r="DH48" s="400"/>
      <c r="DI48" s="400"/>
      <c r="DJ48" s="400"/>
      <c r="DK48" s="400"/>
      <c r="DL48" s="400"/>
      <c r="DM48" s="400"/>
      <c r="DN48" s="400"/>
      <c r="DO48" s="400"/>
      <c r="DP48" s="400"/>
      <c r="DQ48" s="400"/>
      <c r="DR48" s="400"/>
      <c r="DS48" s="400"/>
      <c r="DT48" s="400"/>
      <c r="DU48" s="400"/>
      <c r="DV48" s="400"/>
      <c r="DW48" s="400"/>
      <c r="DX48" s="400"/>
      <c r="DY48" s="400"/>
      <c r="DZ48" s="400"/>
      <c r="EA48" s="400"/>
      <c r="EB48" s="400"/>
      <c r="EC48" s="400"/>
      <c r="ED48" s="400"/>
      <c r="EE48" s="400"/>
      <c r="EF48" s="400"/>
      <c r="EG48" s="400"/>
      <c r="EH48" s="400"/>
      <c r="EI48" s="400"/>
      <c r="EJ48" s="400"/>
      <c r="EK48" s="400"/>
      <c r="EL48" s="400"/>
      <c r="EM48" s="400"/>
      <c r="EN48" s="400"/>
      <c r="EO48" s="400"/>
      <c r="EP48" s="400"/>
      <c r="EQ48" s="400"/>
      <c r="ER48" s="400"/>
    </row>
    <row r="49" spans="1:148" ht="14" thickTop="1" x14ac:dyDescent="0.15">
      <c r="A49" s="47" t="str">
        <f>'Tariffs Jan2019'!F43</f>
        <v>Sumo Power</v>
      </c>
      <c r="B49" s="47" t="str">
        <f>'Tariffs Jan2019'!D43</f>
        <v>Envestra North</v>
      </c>
      <c r="C49" s="287">
        <f>'Tariffs Jan2019'!E43</f>
        <v>43466</v>
      </c>
      <c r="D49" s="85">
        <f>365*'Tariffs Jan2019'!H43/100</f>
        <v>287.91199999999998</v>
      </c>
      <c r="E49" s="85">
        <f>IF($C$5*'Tariffs Jan2019'!AK43/'Tariffs Jan2019'!AI43&gt;='Tariffs Jan2019'!J43,( 'Tariffs Jan2019'!J43*'Tariffs Jan2019'!O43/100)* 'Tariffs Jan2019'!AI43,($C$5*'Tariffs Jan2019'!AK43/'Tariffs Jan2019'!AI43*'Tariffs Jan2019'!O43/100)* 'Tariffs Jan2019'!AI43)</f>
        <v>103.20729999999999</v>
      </c>
      <c r="F49" s="85">
        <f>IF($C$5*'Tariffs Jan2019'!AK43/'Tariffs Jan2019'!AI43&lt;'Tariffs Jan2019'!J43,0,IF($C$5*'Tariffs Jan2019'!AK43/'Tariffs Jan2019'!AI43&lt;='Tariffs Jan2019'!K43,($C$5*'Tariffs Jan2019'!AK43/'Tariffs Jan2019'!AI43-'Tariffs Jan2019'!J43)*('Tariffs Jan2019'!P43/100)*'Tariffs Jan2019'!AI43,('Tariffs Jan2019'!K43-'Tariffs Jan2019'!J43)*('Tariffs Jan2019'!P43/100)*'Tariffs Jan2019'!AI43))</f>
        <v>77.262100000000004</v>
      </c>
      <c r="G49" s="85">
        <f>IF($C$5*'Tariffs Jan2019'!AK43/'Tariffs Jan2019'!AI43&lt;'Tariffs Jan2019'!K43,0,IF($C$5*'Tariffs Jan2019'!AK43/'Tariffs Jan2019'!AI43&lt;='Tariffs Jan2019'!L43,($C$5*'Tariffs Jan2019'!AK43/'Tariffs Jan2019'!AI43-'Tariffs Jan2019'!K43)*('Tariffs Jan2019'!Q43/100)*'Tariffs Jan2019'!AI43,('Tariffs Jan2019'!L43-'Tariffs Jan2019'!K43)*('Tariffs Jan2019'!Q43/100)*'Tariffs Jan2019'!AI43))</f>
        <v>0</v>
      </c>
      <c r="H49" s="85">
        <f>IF($C$5*'Tariffs Jan2019'!AK43/'Tariffs Jan2019'!AI43&lt;'Tariffs Jan2019'!L43,0,IF($C$5*'Tariffs Jan2019'!AK43/'Tariffs Jan2019'!AI43&lt;='Tariffs Jan2019'!M43,($C$5*'Tariffs Jan2019'!AK43/'Tariffs Jan2019'!AI43-'Tariffs Jan2019'!L43)*('Tariffs Jan2019'!R43/100)*'Tariffs Jan2019'!AI43,('Tariffs Jan2019'!M43-'Tariffs Jan2019'!L43)*('Tariffs Jan2019'!R43/100)*'Tariffs Jan2019'!AI43))</f>
        <v>0</v>
      </c>
      <c r="I49" s="85">
        <f>IF(($C$5*'Tariffs Jan2019'!AK43/'Tariffs Jan2019'!AI43&gt;'Tariffs Jan2019'!M43),($C$5*'Tariffs Jan2019'!AK43/'Tariffs Jan2019'!AI43-'Tariffs Jan2019'!M43)*'Tariffs Jan2019'!S43/100*'Tariffs Jan2019'!AI43,0)</f>
        <v>356.80004099999996</v>
      </c>
      <c r="J49" s="85">
        <f>IF($C$5*'Tariffs Jan2019'!AL43/'Tariffs Jan2019'!AJ43&gt;='Tariffs Jan2019'!J43,('Tariffs Jan2019'!J43*'Tariffs Jan2019'!U43/100)* 'Tariffs Jan2019'!AJ43,($C$5*'Tariffs Jan2019'!AL43/'Tariffs Jan2019'!AJ43*'Tariffs Jan2019'!U43/100)* 'Tariffs Jan2019'!AJ43)</f>
        <v>206.41459999999998</v>
      </c>
      <c r="K49" s="85">
        <f>IF($C$5*'Tariffs Jan2019'!AL43/'Tariffs Jan2019'!AJ43&lt;'Tariffs Jan2019'!J43,0,IF($C$5*'Tariffs Jan2019'!AL43/'Tariffs Jan2019'!AJ43&lt;='Tariffs Jan2019'!K43,($C$5*'Tariffs Jan2019'!AL43/'Tariffs Jan2019'!AJ43-'Tariffs Jan2019'!J43)*('Tariffs Jan2019'!V43/100)*'Tariffs Jan2019'!AJ43,('Tariffs Jan2019'!K43-'Tariffs Jan2019'!J43)*('Tariffs Jan2019'!V43/100)*'Tariffs Jan2019'!AJ43))</f>
        <v>154.52420000000001</v>
      </c>
      <c r="L49" s="85">
        <f>IF($C$5*'Tariffs Jan2019'!AL43/'Tariffs Jan2019'!AJ43&lt;'Tariffs Jan2019'!K43,0,IF($C$5*'Tariffs Jan2019'!AL43/'Tariffs Jan2019'!AJ43&lt;='Tariffs Jan2019'!L43,($C$5*'Tariffs Jan2019'!AL43/'Tariffs Jan2019'!AJ43-'Tariffs Jan2019'!K43)*('Tariffs Jan2019'!W43/100)*'Tariffs Jan2019'!AJ43,('Tariffs Jan2019'!L43-'Tariffs Jan2019'!K43)*('Tariffs Jan2019'!W43/100)*'Tariffs Jan2019'!AJ43))</f>
        <v>0</v>
      </c>
      <c r="M49" s="85">
        <f>IF($C$5*'Tariffs Jan2019'!AL43/'Tariffs Jan2019'!AJ43&lt;'Tariffs Jan2019'!L43,0,IF($C$5*'Tariffs Jan2019'!AL43/'Tariffs Jan2019'!AJ43&lt;='Tariffs Jan2019'!M43,($C$5*'Tariffs Jan2019'!AL43/'Tariffs Jan2019'!AJ43-'Tariffs Jan2019'!L43)*('Tariffs Jan2019'!X43/100)*'Tariffs Jan2019'!AJ43,('Tariffs Jan2019'!M43-'Tariffs Jan2019'!L43)*('Tariffs Jan2019'!X43/100)*'Tariffs Jan2019'!AJ43))</f>
        <v>0</v>
      </c>
      <c r="N49" s="85">
        <f>IF(($C$5*'Tariffs Jan2019'!AL43/'Tariffs Jan2019'!AJ43&gt;'Tariffs Jan2019'!M43),($C$5*'Tariffs Jan2019'!AL43/'Tariffs Jan2019'!AJ43-'Tariffs Jan2019'!M43)*'Tariffs Jan2019'!Y43/100*'Tariffs Jan2019'!AJ43,0)</f>
        <v>713.60008199999993</v>
      </c>
      <c r="O49" s="73">
        <f t="shared" si="0"/>
        <v>1899.720323</v>
      </c>
      <c r="P49" s="498">
        <f t="shared" si="1"/>
        <v>2089.6923553000001</v>
      </c>
    </row>
    <row r="50" spans="1:148" s="402" customFormat="1" ht="14" thickBot="1" x14ac:dyDescent="0.2">
      <c r="A50" s="47" t="str">
        <f>'Tariffs Jan2019'!F44</f>
        <v>Amaysim</v>
      </c>
      <c r="B50" s="47" t="str">
        <f>'Tariffs Jan2019'!D44</f>
        <v>Envestra North</v>
      </c>
      <c r="C50" s="287">
        <f>'Tariffs Jan2019'!E44</f>
        <v>43101</v>
      </c>
      <c r="D50" s="85">
        <f>365*'Tariffs Jan2019'!H44/100</f>
        <v>292.73</v>
      </c>
      <c r="E50" s="85">
        <f>IF($C$5*'Tariffs Jan2019'!AK44/'Tariffs Jan2019'!AI44&gt;='Tariffs Jan2019'!J44,( 'Tariffs Jan2019'!J44*'Tariffs Jan2019'!O44/100)* 'Tariffs Jan2019'!AI44,($C$5*'Tariffs Jan2019'!AK44/'Tariffs Jan2019'!AI44*'Tariffs Jan2019'!O44/100)* 'Tariffs Jan2019'!AI44)</f>
        <v>123.375</v>
      </c>
      <c r="F50" s="85">
        <f>IF($C$5*'Tariffs Jan2019'!AK44/'Tariffs Jan2019'!AI44&lt;'Tariffs Jan2019'!J44,0,IF($C$5*'Tariffs Jan2019'!AK44/'Tariffs Jan2019'!AI44&lt;='Tariffs Jan2019'!K44,($C$5*'Tariffs Jan2019'!AK44/'Tariffs Jan2019'!AI44-'Tariffs Jan2019'!J44)*('Tariffs Jan2019'!P44/100)*'Tariffs Jan2019'!AI44,('Tariffs Jan2019'!K44-'Tariffs Jan2019'!J44)*('Tariffs Jan2019'!P44/100)*'Tariffs Jan2019'!AI44))</f>
        <v>86.72</v>
      </c>
      <c r="G50" s="85">
        <f>IF($C$5*'Tariffs Jan2019'!AK44/'Tariffs Jan2019'!AI44&lt;'Tariffs Jan2019'!K44,0,IF($C$5*'Tariffs Jan2019'!AK44/'Tariffs Jan2019'!AI44&lt;='Tariffs Jan2019'!L44,($C$5*'Tariffs Jan2019'!AK44/'Tariffs Jan2019'!AI44-'Tariffs Jan2019'!K44)*('Tariffs Jan2019'!Q44/100)*'Tariffs Jan2019'!AI44,('Tariffs Jan2019'!L44-'Tariffs Jan2019'!K44)*('Tariffs Jan2019'!Q44/100)*'Tariffs Jan2019'!AI44))</f>
        <v>0</v>
      </c>
      <c r="H50" s="85">
        <f>IF($C$5*'Tariffs Jan2019'!AK44/'Tariffs Jan2019'!AI44&lt;'Tariffs Jan2019'!L44,0,IF($C$5*'Tariffs Jan2019'!AK44/'Tariffs Jan2019'!AI44&lt;='Tariffs Jan2019'!M44,($C$5*'Tariffs Jan2019'!AK44/'Tariffs Jan2019'!AI44-'Tariffs Jan2019'!L44)*('Tariffs Jan2019'!R44/100)*'Tariffs Jan2019'!AI44,('Tariffs Jan2019'!M44-'Tariffs Jan2019'!L44)*('Tariffs Jan2019'!R44/100)*'Tariffs Jan2019'!AI44))</f>
        <v>0</v>
      </c>
      <c r="I50" s="85">
        <f>IF(($C$5*'Tariffs Jan2019'!AK44/'Tariffs Jan2019'!AI44&gt;'Tariffs Jan2019'!M44),($C$5*'Tariffs Jan2019'!AK44/'Tariffs Jan2019'!AI44-'Tariffs Jan2019'!M44)*'Tariffs Jan2019'!S44/100*'Tariffs Jan2019'!AI44,0)</f>
        <v>419.94119999999987</v>
      </c>
      <c r="J50" s="85">
        <f>IF($C$5*'Tariffs Jan2019'!AL44/'Tariffs Jan2019'!AJ44&gt;='Tariffs Jan2019'!J44,('Tariffs Jan2019'!J44*'Tariffs Jan2019'!U44/100)* 'Tariffs Jan2019'!AJ44,($C$5*'Tariffs Jan2019'!AL44/'Tariffs Jan2019'!AJ44*'Tariffs Jan2019'!U44/100)* 'Tariffs Jan2019'!AJ44)</f>
        <v>246.75</v>
      </c>
      <c r="K50" s="85">
        <f>IF($C$5*'Tariffs Jan2019'!AL44/'Tariffs Jan2019'!AJ44&lt;'Tariffs Jan2019'!J44,0,IF($C$5*'Tariffs Jan2019'!AL44/'Tariffs Jan2019'!AJ44&lt;='Tariffs Jan2019'!K44,($C$5*'Tariffs Jan2019'!AL44/'Tariffs Jan2019'!AJ44-'Tariffs Jan2019'!J44)*('Tariffs Jan2019'!V44/100)*'Tariffs Jan2019'!AJ44,('Tariffs Jan2019'!K44-'Tariffs Jan2019'!J44)*('Tariffs Jan2019'!V44/100)*'Tariffs Jan2019'!AJ44))</f>
        <v>173.44</v>
      </c>
      <c r="L50" s="85">
        <f>IF($C$5*'Tariffs Jan2019'!AL44/'Tariffs Jan2019'!AJ44&lt;'Tariffs Jan2019'!K44,0,IF($C$5*'Tariffs Jan2019'!AL44/'Tariffs Jan2019'!AJ44&lt;='Tariffs Jan2019'!L44,($C$5*'Tariffs Jan2019'!AL44/'Tariffs Jan2019'!AJ44-'Tariffs Jan2019'!K44)*('Tariffs Jan2019'!W44/100)*'Tariffs Jan2019'!AJ44,('Tariffs Jan2019'!L44-'Tariffs Jan2019'!K44)*('Tariffs Jan2019'!W44/100)*'Tariffs Jan2019'!AJ44))</f>
        <v>0</v>
      </c>
      <c r="M50" s="85">
        <f>IF($C$5*'Tariffs Jan2019'!AL44/'Tariffs Jan2019'!AJ44&lt;'Tariffs Jan2019'!L44,0,IF($C$5*'Tariffs Jan2019'!AL44/'Tariffs Jan2019'!AJ44&lt;='Tariffs Jan2019'!M44,($C$5*'Tariffs Jan2019'!AL44/'Tariffs Jan2019'!AJ44-'Tariffs Jan2019'!L44)*('Tariffs Jan2019'!X44/100)*'Tariffs Jan2019'!AJ44,('Tariffs Jan2019'!M44-'Tariffs Jan2019'!L44)*('Tariffs Jan2019'!X44/100)*'Tariffs Jan2019'!AJ44))</f>
        <v>0</v>
      </c>
      <c r="N50" s="85">
        <f>IF(($C$5*'Tariffs Jan2019'!AL44/'Tariffs Jan2019'!AJ44&gt;'Tariffs Jan2019'!M44),($C$5*'Tariffs Jan2019'!AL44/'Tariffs Jan2019'!AJ44-'Tariffs Jan2019'!M44)*'Tariffs Jan2019'!Y44/100*'Tariffs Jan2019'!AJ44,0)</f>
        <v>839.88239999999973</v>
      </c>
      <c r="O50" s="73">
        <f t="shared" si="0"/>
        <v>2182.8386</v>
      </c>
      <c r="P50" s="498">
        <f t="shared" si="1"/>
        <v>2401.12246</v>
      </c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  <c r="AF50" s="400"/>
      <c r="AG50" s="400"/>
      <c r="AH50" s="400"/>
      <c r="AI50" s="400"/>
      <c r="AJ50" s="400"/>
      <c r="AK50" s="400"/>
      <c r="AL50" s="400"/>
      <c r="AM50" s="400"/>
      <c r="AN50" s="400"/>
      <c r="AO50" s="400"/>
      <c r="AP50" s="400"/>
      <c r="AQ50" s="400"/>
      <c r="AR50" s="400"/>
      <c r="AS50" s="400"/>
      <c r="AT50" s="400"/>
      <c r="AU50" s="400"/>
      <c r="AV50" s="400"/>
      <c r="AW50" s="400"/>
      <c r="AX50" s="400"/>
      <c r="AY50" s="400"/>
      <c r="AZ50" s="400"/>
      <c r="BA50" s="400"/>
      <c r="BB50" s="400"/>
      <c r="BC50" s="400"/>
      <c r="BD50" s="400"/>
      <c r="BE50" s="400"/>
      <c r="BF50" s="400"/>
      <c r="BG50" s="400"/>
      <c r="BH50" s="400"/>
      <c r="BI50" s="400"/>
      <c r="BJ50" s="400"/>
      <c r="BK50" s="400"/>
      <c r="BL50" s="400"/>
      <c r="BM50" s="400"/>
      <c r="BN50" s="400"/>
      <c r="BO50" s="400"/>
      <c r="BP50" s="400"/>
      <c r="BQ50" s="400"/>
      <c r="BR50" s="400"/>
      <c r="BS50" s="400"/>
      <c r="BT50" s="400"/>
      <c r="BU50" s="400"/>
      <c r="BV50" s="400"/>
      <c r="BW50" s="400"/>
      <c r="BX50" s="400"/>
      <c r="BY50" s="400"/>
      <c r="BZ50" s="400"/>
      <c r="CA50" s="400"/>
      <c r="CB50" s="400"/>
      <c r="CC50" s="400"/>
      <c r="CD50" s="400"/>
      <c r="CE50" s="400"/>
      <c r="CF50" s="400"/>
      <c r="CG50" s="400"/>
      <c r="CH50" s="400"/>
      <c r="CI50" s="400"/>
      <c r="CJ50" s="400"/>
      <c r="CK50" s="400"/>
      <c r="CL50" s="400"/>
      <c r="CM50" s="400"/>
      <c r="CN50" s="400"/>
      <c r="CO50" s="400"/>
      <c r="CP50" s="400"/>
      <c r="CQ50" s="400"/>
      <c r="CR50" s="400"/>
      <c r="CS50" s="400"/>
      <c r="CT50" s="400"/>
      <c r="CU50" s="400"/>
      <c r="CV50" s="400"/>
      <c r="CW50" s="400"/>
      <c r="CX50" s="400"/>
      <c r="CY50" s="400"/>
      <c r="CZ50" s="400"/>
      <c r="DA50" s="400"/>
      <c r="DB50" s="400"/>
      <c r="DC50" s="400"/>
      <c r="DD50" s="400"/>
      <c r="DE50" s="400"/>
      <c r="DF50" s="400"/>
      <c r="DG50" s="400"/>
      <c r="DH50" s="400"/>
      <c r="DI50" s="400"/>
      <c r="DJ50" s="400"/>
      <c r="DK50" s="400"/>
      <c r="DL50" s="400"/>
      <c r="DM50" s="400"/>
      <c r="DN50" s="400"/>
      <c r="DO50" s="400"/>
      <c r="DP50" s="400"/>
      <c r="DQ50" s="400"/>
      <c r="DR50" s="400"/>
      <c r="DS50" s="400"/>
      <c r="DT50" s="400"/>
      <c r="DU50" s="400"/>
      <c r="DV50" s="400"/>
      <c r="DW50" s="400"/>
      <c r="DX50" s="400"/>
      <c r="DY50" s="400"/>
      <c r="DZ50" s="400"/>
      <c r="EA50" s="400"/>
      <c r="EB50" s="400"/>
      <c r="EC50" s="400"/>
      <c r="ED50" s="400"/>
      <c r="EE50" s="400"/>
      <c r="EF50" s="400"/>
      <c r="EG50" s="400"/>
      <c r="EH50" s="400"/>
      <c r="EI50" s="400"/>
      <c r="EJ50" s="400"/>
      <c r="EK50" s="400"/>
      <c r="EL50" s="400"/>
      <c r="EM50" s="400"/>
      <c r="EN50" s="400"/>
      <c r="EO50" s="400"/>
      <c r="EP50" s="400"/>
      <c r="EQ50" s="400"/>
      <c r="ER50" s="400"/>
    </row>
    <row r="51" spans="1:148" ht="14" thickTop="1" x14ac:dyDescent="0.15">
      <c r="A51" s="47" t="str">
        <f>'Tariffs Jan2019'!F45</f>
        <v>GloBird</v>
      </c>
      <c r="B51" s="47" t="str">
        <f>'Tariffs Jan2019'!D45</f>
        <v>Envestra North</v>
      </c>
      <c r="C51" s="287">
        <f>'Tariffs Jan2019'!E45</f>
        <v>43466</v>
      </c>
      <c r="D51" s="85">
        <f>365*'Tariffs Jan2019'!H45/100</f>
        <v>346.75</v>
      </c>
      <c r="E51" s="85">
        <f>IF($C$5*'Tariffs Jan2019'!AK45/'Tariffs Jan2019'!AI45&gt;='Tariffs Jan2019'!J45,( 'Tariffs Jan2019'!J45*'Tariffs Jan2019'!O45/100)* 'Tariffs Jan2019'!AI45,($C$5*'Tariffs Jan2019'!AK45/'Tariffs Jan2019'!AI45*'Tariffs Jan2019'!O45/100)* 'Tariffs Jan2019'!AI45)</f>
        <v>224.4</v>
      </c>
      <c r="F51" s="85">
        <f>IF($C$5*'Tariffs Jan2019'!AK45/'Tariffs Jan2019'!AI45&lt;'Tariffs Jan2019'!J45,0,IF($C$5*'Tariffs Jan2019'!AK45/'Tariffs Jan2019'!AI45&lt;='Tariffs Jan2019'!K45,($C$5*'Tariffs Jan2019'!AK45/'Tariffs Jan2019'!AI45-'Tariffs Jan2019'!J45)*('Tariffs Jan2019'!P45/100)*'Tariffs Jan2019'!AI45,('Tariffs Jan2019'!K45-'Tariffs Jan2019'!J45)*('Tariffs Jan2019'!P45/100)*'Tariffs Jan2019'!AI45))</f>
        <v>0</v>
      </c>
      <c r="G51" s="85">
        <f>IF($C$5*'Tariffs Jan2019'!AK45/'Tariffs Jan2019'!AI45&lt;'Tariffs Jan2019'!K45,0,IF($C$5*'Tariffs Jan2019'!AK45/'Tariffs Jan2019'!AI45&lt;='Tariffs Jan2019'!L45,($C$5*'Tariffs Jan2019'!AK45/'Tariffs Jan2019'!AI45-'Tariffs Jan2019'!K45)*('Tariffs Jan2019'!Q45/100)*'Tariffs Jan2019'!AI45,('Tariffs Jan2019'!L45-'Tariffs Jan2019'!K45)*('Tariffs Jan2019'!Q45/100)*'Tariffs Jan2019'!AI45))</f>
        <v>0</v>
      </c>
      <c r="H51" s="85">
        <f>IF($C$5*'Tariffs Jan2019'!AK45/'Tariffs Jan2019'!AI45&lt;'Tariffs Jan2019'!L45,0,IF($C$5*'Tariffs Jan2019'!AK45/'Tariffs Jan2019'!AI45&lt;='Tariffs Jan2019'!M45,($C$5*'Tariffs Jan2019'!AK45/'Tariffs Jan2019'!AI45-'Tariffs Jan2019'!L45)*('Tariffs Jan2019'!R45/100)*'Tariffs Jan2019'!AI45,('Tariffs Jan2019'!M45-'Tariffs Jan2019'!L45)*('Tariffs Jan2019'!R45/100)*'Tariffs Jan2019'!AI45))</f>
        <v>0</v>
      </c>
      <c r="I51" s="85">
        <f>IF(($C$5*'Tariffs Jan2019'!AK45/'Tariffs Jan2019'!AI45&gt;'Tariffs Jan2019'!M45),($C$5*'Tariffs Jan2019'!AK45/'Tariffs Jan2019'!AI45-'Tariffs Jan2019'!M45)*'Tariffs Jan2019'!S45/100*'Tariffs Jan2019'!AI45,0)</f>
        <v>362.9491799999999</v>
      </c>
      <c r="J51" s="85">
        <f>IF($C$5*'Tariffs Jan2019'!AL45/'Tariffs Jan2019'!AJ45&gt;='Tariffs Jan2019'!J45,('Tariffs Jan2019'!J45*'Tariffs Jan2019'!U45/100)* 'Tariffs Jan2019'!AJ45,($C$5*'Tariffs Jan2019'!AL45/'Tariffs Jan2019'!AJ45*'Tariffs Jan2019'!U45/100)* 'Tariffs Jan2019'!AJ45)</f>
        <v>448.8</v>
      </c>
      <c r="K51" s="85">
        <f>IF($C$5*'Tariffs Jan2019'!AL45/'Tariffs Jan2019'!AJ45&lt;'Tariffs Jan2019'!J45,0,IF($C$5*'Tariffs Jan2019'!AL45/'Tariffs Jan2019'!AJ45&lt;='Tariffs Jan2019'!K45,($C$5*'Tariffs Jan2019'!AL45/'Tariffs Jan2019'!AJ45-'Tariffs Jan2019'!J45)*('Tariffs Jan2019'!V45/100)*'Tariffs Jan2019'!AJ45,('Tariffs Jan2019'!K45-'Tariffs Jan2019'!J45)*('Tariffs Jan2019'!V45/100)*'Tariffs Jan2019'!AJ45))</f>
        <v>0</v>
      </c>
      <c r="L51" s="85">
        <f>IF($C$5*'Tariffs Jan2019'!AL45/'Tariffs Jan2019'!AJ45&lt;'Tariffs Jan2019'!K45,0,IF($C$5*'Tariffs Jan2019'!AL45/'Tariffs Jan2019'!AJ45&lt;='Tariffs Jan2019'!L45,($C$5*'Tariffs Jan2019'!AL45/'Tariffs Jan2019'!AJ45-'Tariffs Jan2019'!K45)*('Tariffs Jan2019'!W45/100)*'Tariffs Jan2019'!AJ45,('Tariffs Jan2019'!L45-'Tariffs Jan2019'!K45)*('Tariffs Jan2019'!W45/100)*'Tariffs Jan2019'!AJ45))</f>
        <v>0</v>
      </c>
      <c r="M51" s="85">
        <f>IF($C$5*'Tariffs Jan2019'!AL45/'Tariffs Jan2019'!AJ45&lt;'Tariffs Jan2019'!L45,0,IF($C$5*'Tariffs Jan2019'!AL45/'Tariffs Jan2019'!AJ45&lt;='Tariffs Jan2019'!M45,($C$5*'Tariffs Jan2019'!AL45/'Tariffs Jan2019'!AJ45-'Tariffs Jan2019'!L45)*('Tariffs Jan2019'!X45/100)*'Tariffs Jan2019'!AJ45,('Tariffs Jan2019'!M45-'Tariffs Jan2019'!L45)*('Tariffs Jan2019'!X45/100)*'Tariffs Jan2019'!AJ45))</f>
        <v>0</v>
      </c>
      <c r="N51" s="85">
        <f>IF(($C$5*'Tariffs Jan2019'!AL45/'Tariffs Jan2019'!AJ45&gt;'Tariffs Jan2019'!M45),($C$5*'Tariffs Jan2019'!AL45/'Tariffs Jan2019'!AJ45-'Tariffs Jan2019'!M45)*'Tariffs Jan2019'!Y45/100*'Tariffs Jan2019'!AJ45,0)</f>
        <v>725.8983599999998</v>
      </c>
      <c r="O51" s="73">
        <f t="shared" si="0"/>
        <v>2108.7975399999996</v>
      </c>
      <c r="P51" s="498">
        <f t="shared" si="1"/>
        <v>2319.6772939999996</v>
      </c>
    </row>
    <row r="52" spans="1:148" s="402" customFormat="1" ht="14" thickBot="1" x14ac:dyDescent="0.2">
      <c r="A52" s="289" t="str">
        <f>'Tariffs Jan2019'!F46</f>
        <v>Powershop</v>
      </c>
      <c r="B52" s="289" t="str">
        <f>'Tariffs Jan2019'!D46</f>
        <v>Envestra North</v>
      </c>
      <c r="C52" s="290">
        <f>'Tariffs Jan2019'!E46</f>
        <v>43466</v>
      </c>
      <c r="D52" s="291">
        <f>365*'Tariffs Jan2019'!H46/100</f>
        <v>316.27250000000004</v>
      </c>
      <c r="E52" s="291">
        <f>((C$5*'Tariffs Jan2019'!AK46/'Tariffs Jan2019'!AI46)*('Tariffs Jan2019'!O46/100))*'Tariffs Jan2019'!AI46</f>
        <v>392.66073</v>
      </c>
      <c r="F52" s="291">
        <v>0</v>
      </c>
      <c r="G52" s="291">
        <v>0</v>
      </c>
      <c r="H52" s="291">
        <v>0</v>
      </c>
      <c r="I52" s="291">
        <f>((C$5*'Tariffs Jan2019'!AL46/'Tariffs Jan2019'!AJ46)*('Tariffs Jan2019'!U46/100))*'Tariffs Jan2019'!AJ46</f>
        <v>785.32146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2">
        <f t="shared" si="0"/>
        <v>1494.2546900000002</v>
      </c>
      <c r="P52" s="499">
        <f t="shared" si="1"/>
        <v>1643.6801590000005</v>
      </c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/>
      <c r="CJ52" s="400"/>
      <c r="CK52" s="400"/>
      <c r="CL52" s="400"/>
      <c r="CM52" s="400"/>
      <c r="CN52" s="400"/>
      <c r="CO52" s="400"/>
      <c r="CP52" s="400"/>
      <c r="CQ52" s="400"/>
      <c r="CR52" s="400"/>
      <c r="CS52" s="400"/>
      <c r="CT52" s="400"/>
      <c r="CU52" s="400"/>
      <c r="CV52" s="400"/>
      <c r="CW52" s="400"/>
      <c r="CX52" s="400"/>
      <c r="CY52" s="400"/>
      <c r="CZ52" s="400"/>
      <c r="DA52" s="400"/>
      <c r="DB52" s="400"/>
      <c r="DC52" s="400"/>
      <c r="DD52" s="400"/>
      <c r="DE52" s="400"/>
      <c r="DF52" s="400"/>
      <c r="DG52" s="400"/>
      <c r="DH52" s="400"/>
      <c r="DI52" s="400"/>
      <c r="DJ52" s="400"/>
      <c r="DK52" s="400"/>
      <c r="DL52" s="400"/>
      <c r="DM52" s="400"/>
      <c r="DN52" s="400"/>
      <c r="DO52" s="400"/>
      <c r="DP52" s="400"/>
      <c r="DQ52" s="400"/>
      <c r="DR52" s="400"/>
      <c r="DS52" s="400"/>
      <c r="DT52" s="400"/>
      <c r="DU52" s="400"/>
      <c r="DV52" s="400"/>
      <c r="DW52" s="400"/>
      <c r="DX52" s="400"/>
      <c r="DY52" s="400"/>
      <c r="DZ52" s="400"/>
      <c r="EA52" s="400"/>
      <c r="EB52" s="400"/>
      <c r="EC52" s="400"/>
      <c r="ED52" s="400"/>
      <c r="EE52" s="400"/>
      <c r="EF52" s="400"/>
      <c r="EG52" s="400"/>
      <c r="EH52" s="400"/>
      <c r="EI52" s="400"/>
      <c r="EJ52" s="400"/>
      <c r="EK52" s="400"/>
      <c r="EL52" s="400"/>
      <c r="EM52" s="400"/>
      <c r="EN52" s="400"/>
      <c r="EO52" s="400"/>
      <c r="EP52" s="400"/>
      <c r="EQ52" s="400"/>
      <c r="ER52" s="400"/>
    </row>
    <row r="53" spans="1:148" ht="14" thickTop="1" x14ac:dyDescent="0.15">
      <c r="A53" s="47" t="str">
        <f>'Tariffs Jan2019'!F47</f>
        <v>AGL</v>
      </c>
      <c r="B53" s="47" t="str">
        <f>'Tariffs Jan2019'!D47</f>
        <v>Envestra Central 2</v>
      </c>
      <c r="C53" s="287">
        <f>'Tariffs Jan2019'!E47</f>
        <v>43466</v>
      </c>
      <c r="D53" s="85">
        <f>365*'Tariffs Jan2019'!H47/100</f>
        <v>279.58999999999997</v>
      </c>
      <c r="E53" s="85">
        <f>IF($C$5*'Tariffs Jan2019'!AK47/'Tariffs Jan2019'!AI47&gt;='Tariffs Jan2019'!J47,( 'Tariffs Jan2019'!J47*'Tariffs Jan2019'!O47/100)* 'Tariffs Jan2019'!AI47,($C$5*'Tariffs Jan2019'!AK47/'Tariffs Jan2019'!AI47*'Tariffs Jan2019'!O47/100)* 'Tariffs Jan2019'!AI47)</f>
        <v>90.804000000000002</v>
      </c>
      <c r="F53" s="85">
        <f>IF($C$5*'Tariffs Jan2019'!AK47/'Tariffs Jan2019'!AI47&lt;'Tariffs Jan2019'!J47,0,IF($C$5*'Tariffs Jan2019'!AK47/'Tariffs Jan2019'!AI47&lt;='Tariffs Jan2019'!K47,($C$5*'Tariffs Jan2019'!AK47/'Tariffs Jan2019'!AI47-'Tariffs Jan2019'!J47)*('Tariffs Jan2019'!P47/100)*'Tariffs Jan2019'!AI47,('Tariffs Jan2019'!K47-'Tariffs Jan2019'!J47)*('Tariffs Jan2019'!P47/100)*'Tariffs Jan2019'!AI47))</f>
        <v>73.17</v>
      </c>
      <c r="G53" s="85">
        <f>IF($C$5*'Tariffs Jan2019'!AK47/'Tariffs Jan2019'!AI47&lt;'Tariffs Jan2019'!K47,0,IF($C$5*'Tariffs Jan2019'!AK47/'Tariffs Jan2019'!AI47&lt;='Tariffs Jan2019'!L47,($C$5*'Tariffs Jan2019'!AK47/'Tariffs Jan2019'!AI47-'Tariffs Jan2019'!K47)*('Tariffs Jan2019'!Q47/100)*'Tariffs Jan2019'!AI47,('Tariffs Jan2019'!L47-'Tariffs Jan2019'!K47)*('Tariffs Jan2019'!Q47/100)*'Tariffs Jan2019'!AI47))</f>
        <v>0</v>
      </c>
      <c r="H53" s="85">
        <f>IF($C$5*'Tariffs Jan2019'!AK47/'Tariffs Jan2019'!AI47&lt;'Tariffs Jan2019'!L47,0,IF($C$5*'Tariffs Jan2019'!AK47/'Tariffs Jan2019'!AI47&lt;='Tariffs Jan2019'!M47,($C$5*'Tariffs Jan2019'!AK47/'Tariffs Jan2019'!AI47-'Tariffs Jan2019'!L47)*('Tariffs Jan2019'!R47/100)*'Tariffs Jan2019'!AI47,('Tariffs Jan2019'!M47-'Tariffs Jan2019'!L47)*('Tariffs Jan2019'!R47/100)*'Tariffs Jan2019'!AI47))</f>
        <v>0</v>
      </c>
      <c r="I53" s="85">
        <f>IF(($C$5*'Tariffs Jan2019'!AK47/'Tariffs Jan2019'!AI47&gt;'Tariffs Jan2019'!M47),($C$5*'Tariffs Jan2019'!AK47/'Tariffs Jan2019'!AI47-'Tariffs Jan2019'!M47)*'Tariffs Jan2019'!S47/100*'Tariffs Jan2019'!AI47,0)</f>
        <v>274.46156999999994</v>
      </c>
      <c r="J53" s="85">
        <f>IF($C$5*'Tariffs Jan2019'!AL47/'Tariffs Jan2019'!AJ47&gt;='Tariffs Jan2019'!J47,('Tariffs Jan2019'!J47*'Tariffs Jan2019'!U47/100)* 'Tariffs Jan2019'!AJ47,($C$5*'Tariffs Jan2019'!AL47/'Tariffs Jan2019'!AJ47*'Tariffs Jan2019'!U47/100)* 'Tariffs Jan2019'!AJ47)</f>
        <v>181.608</v>
      </c>
      <c r="K53" s="85">
        <f>IF($C$5*'Tariffs Jan2019'!AL47/'Tariffs Jan2019'!AJ47&lt;'Tariffs Jan2019'!J47,0,IF($C$5*'Tariffs Jan2019'!AL47/'Tariffs Jan2019'!AJ47&lt;='Tariffs Jan2019'!K47,($C$5*'Tariffs Jan2019'!AL47/'Tariffs Jan2019'!AJ47-'Tariffs Jan2019'!J47)*('Tariffs Jan2019'!V47/100)*'Tariffs Jan2019'!AJ47,('Tariffs Jan2019'!K47-'Tariffs Jan2019'!J47)*('Tariffs Jan2019'!V47/100)*'Tariffs Jan2019'!AJ47))</f>
        <v>146.34</v>
      </c>
      <c r="L53" s="85">
        <f>IF($C$5*'Tariffs Jan2019'!AL47/'Tariffs Jan2019'!AJ47&lt;'Tariffs Jan2019'!K47,0,IF($C$5*'Tariffs Jan2019'!AL47/'Tariffs Jan2019'!AJ47&lt;='Tariffs Jan2019'!L47,($C$5*'Tariffs Jan2019'!AL47/'Tariffs Jan2019'!AJ47-'Tariffs Jan2019'!K47)*('Tariffs Jan2019'!W47/100)*'Tariffs Jan2019'!AJ47,('Tariffs Jan2019'!L47-'Tariffs Jan2019'!K47)*('Tariffs Jan2019'!W47/100)*'Tariffs Jan2019'!AJ47))</f>
        <v>0</v>
      </c>
      <c r="M53" s="85">
        <f>IF($C$5*'Tariffs Jan2019'!AL47/'Tariffs Jan2019'!AJ47&lt;'Tariffs Jan2019'!L47,0,IF($C$5*'Tariffs Jan2019'!AL47/'Tariffs Jan2019'!AJ47&lt;='Tariffs Jan2019'!M47,($C$5*'Tariffs Jan2019'!AL47/'Tariffs Jan2019'!AJ47-'Tariffs Jan2019'!L47)*('Tariffs Jan2019'!X47/100)*'Tariffs Jan2019'!AJ47,('Tariffs Jan2019'!M47-'Tariffs Jan2019'!L47)*('Tariffs Jan2019'!X47/100)*'Tariffs Jan2019'!AJ47))</f>
        <v>0</v>
      </c>
      <c r="N53" s="85">
        <f>IF(($C$5*'Tariffs Jan2019'!AL47/'Tariffs Jan2019'!AJ47&gt;'Tariffs Jan2019'!M47),($C$5*'Tariffs Jan2019'!AL47/'Tariffs Jan2019'!AJ47-'Tariffs Jan2019'!M47)*'Tariffs Jan2019'!Y47/100*'Tariffs Jan2019'!AJ47,0)</f>
        <v>548.92313999999988</v>
      </c>
      <c r="O53" s="73">
        <f t="shared" si="0"/>
        <v>1594.8967099999998</v>
      </c>
      <c r="P53" s="498">
        <f t="shared" si="1"/>
        <v>1754.3863809999998</v>
      </c>
    </row>
    <row r="54" spans="1:148" x14ac:dyDescent="0.15">
      <c r="A54" s="47" t="str">
        <f>'Tariffs Jan2019'!F48</f>
        <v>Alinta Energy</v>
      </c>
      <c r="B54" s="47" t="str">
        <f>'Tariffs Jan2019'!D48</f>
        <v>Envestra Central 2</v>
      </c>
      <c r="C54" s="287">
        <f>'Tariffs Jan2019'!E48</f>
        <v>43477</v>
      </c>
      <c r="D54" s="85">
        <f>365*'Tariffs Jan2019'!H48/100</f>
        <v>273.75</v>
      </c>
      <c r="E54" s="85">
        <f>IF($C$5*'Tariffs Jan2019'!AK48/'Tariffs Jan2019'!AI48&gt;='Tariffs Jan2019'!J48,( 'Tariffs Jan2019'!J48*'Tariffs Jan2019'!O48/100)* 'Tariffs Jan2019'!AI48,($C$5*'Tariffs Jan2019'!AK48/'Tariffs Jan2019'!AI48*'Tariffs Jan2019'!O48/100)* 'Tariffs Jan2019'!AI48)</f>
        <v>85.54</v>
      </c>
      <c r="F54" s="85">
        <f>IF($C$5*'Tariffs Jan2019'!AK48/'Tariffs Jan2019'!AI48&lt;'Tariffs Jan2019'!J48,0,IF($C$5*'Tariffs Jan2019'!AK48/'Tariffs Jan2019'!AI48&lt;='Tariffs Jan2019'!K48,($C$5*'Tariffs Jan2019'!AK48/'Tariffs Jan2019'!AI48-'Tariffs Jan2019'!J48)*('Tariffs Jan2019'!P48/100)*'Tariffs Jan2019'!AI48,('Tariffs Jan2019'!K48-'Tariffs Jan2019'!J48)*('Tariffs Jan2019'!P48/100)*'Tariffs Jan2019'!AI48))</f>
        <v>70.460000000000008</v>
      </c>
      <c r="G54" s="85">
        <f>IF($C$5*'Tariffs Jan2019'!AK48/'Tariffs Jan2019'!AI48&lt;'Tariffs Jan2019'!K48,0,IF($C$5*'Tariffs Jan2019'!AK48/'Tariffs Jan2019'!AI48&lt;='Tariffs Jan2019'!L48,($C$5*'Tariffs Jan2019'!AK48/'Tariffs Jan2019'!AI48-'Tariffs Jan2019'!K48)*('Tariffs Jan2019'!Q48/100)*'Tariffs Jan2019'!AI48,('Tariffs Jan2019'!L48-'Tariffs Jan2019'!K48)*('Tariffs Jan2019'!Q48/100)*'Tariffs Jan2019'!AI48))</f>
        <v>0</v>
      </c>
      <c r="H54" s="85">
        <f>IF($C$5*'Tariffs Jan2019'!AK48/'Tariffs Jan2019'!AI48&lt;'Tariffs Jan2019'!L48,0,IF($C$5*'Tariffs Jan2019'!AK48/'Tariffs Jan2019'!AI48&lt;='Tariffs Jan2019'!M48,($C$5*'Tariffs Jan2019'!AK48/'Tariffs Jan2019'!AI48-'Tariffs Jan2019'!L48)*('Tariffs Jan2019'!R48/100)*'Tariffs Jan2019'!AI48,('Tariffs Jan2019'!M48-'Tariffs Jan2019'!L48)*('Tariffs Jan2019'!R48/100)*'Tariffs Jan2019'!AI48))</f>
        <v>0</v>
      </c>
      <c r="I54" s="85">
        <f>IF(($C$5*'Tariffs Jan2019'!AK48/'Tariffs Jan2019'!AI48&gt;'Tariffs Jan2019'!M48),($C$5*'Tariffs Jan2019'!AK48/'Tariffs Jan2019'!AI48-'Tariffs Jan2019'!M48)*'Tariffs Jan2019'!S48/100*'Tariffs Jan2019'!AI48,0)</f>
        <v>314.95589999999999</v>
      </c>
      <c r="J54" s="85">
        <f>IF($C$5*'Tariffs Jan2019'!AL48/'Tariffs Jan2019'!AJ48&gt;='Tariffs Jan2019'!J48,('Tariffs Jan2019'!J48*'Tariffs Jan2019'!U48/100)* 'Tariffs Jan2019'!AJ48,($C$5*'Tariffs Jan2019'!AL48/'Tariffs Jan2019'!AJ48*'Tariffs Jan2019'!U48/100)* 'Tariffs Jan2019'!AJ48)</f>
        <v>171.08</v>
      </c>
      <c r="K54" s="85">
        <f>IF($C$5*'Tariffs Jan2019'!AL48/'Tariffs Jan2019'!AJ48&lt;'Tariffs Jan2019'!J48,0,IF($C$5*'Tariffs Jan2019'!AL48/'Tariffs Jan2019'!AJ48&lt;='Tariffs Jan2019'!K48,($C$5*'Tariffs Jan2019'!AL48/'Tariffs Jan2019'!AJ48-'Tariffs Jan2019'!J48)*('Tariffs Jan2019'!V48/100)*'Tariffs Jan2019'!AJ48,('Tariffs Jan2019'!K48-'Tariffs Jan2019'!J48)*('Tariffs Jan2019'!V48/100)*'Tariffs Jan2019'!AJ48))</f>
        <v>140.92000000000002</v>
      </c>
      <c r="L54" s="85">
        <f>IF($C$5*'Tariffs Jan2019'!AL48/'Tariffs Jan2019'!AJ48&lt;'Tariffs Jan2019'!K48,0,IF($C$5*'Tariffs Jan2019'!AL48/'Tariffs Jan2019'!AJ48&lt;='Tariffs Jan2019'!L48,($C$5*'Tariffs Jan2019'!AL48/'Tariffs Jan2019'!AJ48-'Tariffs Jan2019'!K48)*('Tariffs Jan2019'!W48/100)*'Tariffs Jan2019'!AJ48,('Tariffs Jan2019'!L48-'Tariffs Jan2019'!K48)*('Tariffs Jan2019'!W48/100)*'Tariffs Jan2019'!AJ48))</f>
        <v>0</v>
      </c>
      <c r="M54" s="85">
        <f>IF($C$5*'Tariffs Jan2019'!AL48/'Tariffs Jan2019'!AJ48&lt;'Tariffs Jan2019'!L48,0,IF($C$5*'Tariffs Jan2019'!AL48/'Tariffs Jan2019'!AJ48&lt;='Tariffs Jan2019'!M48,($C$5*'Tariffs Jan2019'!AL48/'Tariffs Jan2019'!AJ48-'Tariffs Jan2019'!L48)*('Tariffs Jan2019'!X48/100)*'Tariffs Jan2019'!AJ48,('Tariffs Jan2019'!M48-'Tariffs Jan2019'!L48)*('Tariffs Jan2019'!X48/100)*'Tariffs Jan2019'!AJ48))</f>
        <v>0</v>
      </c>
      <c r="N54" s="85">
        <f>IF(($C$5*'Tariffs Jan2019'!AL48/'Tariffs Jan2019'!AJ48&gt;'Tariffs Jan2019'!M48),($C$5*'Tariffs Jan2019'!AL48/'Tariffs Jan2019'!AJ48-'Tariffs Jan2019'!M48)*'Tariffs Jan2019'!Y48/100*'Tariffs Jan2019'!AJ48,0)</f>
        <v>629.91179999999997</v>
      </c>
      <c r="O54" s="73">
        <f t="shared" si="0"/>
        <v>1686.6176999999998</v>
      </c>
      <c r="P54" s="498">
        <f t="shared" si="1"/>
        <v>1855.2794699999999</v>
      </c>
    </row>
    <row r="55" spans="1:148" x14ac:dyDescent="0.15">
      <c r="A55" s="47" t="str">
        <f>'Tariffs Jan2019'!F49</f>
        <v>Click Energy</v>
      </c>
      <c r="B55" s="47" t="str">
        <f>'Tariffs Jan2019'!D49</f>
        <v>Envestra Central 2</v>
      </c>
      <c r="C55" s="287">
        <f>'Tariffs Jan2019'!E49</f>
        <v>43101</v>
      </c>
      <c r="D55" s="85">
        <f>365*'Tariffs Jan2019'!H49/100</f>
        <v>292.73</v>
      </c>
      <c r="E55" s="85">
        <f>IF($C$5*'Tariffs Jan2019'!AK49/'Tariffs Jan2019'!AI49&gt;='Tariffs Jan2019'!J49,( 'Tariffs Jan2019'!J49*'Tariffs Jan2019'!O49/100)* 'Tariffs Jan2019'!AI49,($C$5*'Tariffs Jan2019'!AK49/'Tariffs Jan2019'!AI49*'Tariffs Jan2019'!O49/100)* 'Tariffs Jan2019'!AI49)</f>
        <v>123.375</v>
      </c>
      <c r="F55" s="85">
        <f>IF($C$5*'Tariffs Jan2019'!AK49/'Tariffs Jan2019'!AI49&lt;'Tariffs Jan2019'!J49,0,IF($C$5*'Tariffs Jan2019'!AK49/'Tariffs Jan2019'!AI49&lt;='Tariffs Jan2019'!K49,($C$5*'Tariffs Jan2019'!AK49/'Tariffs Jan2019'!AI49-'Tariffs Jan2019'!J49)*('Tariffs Jan2019'!P49/100)*'Tariffs Jan2019'!AI49,('Tariffs Jan2019'!K49-'Tariffs Jan2019'!J49)*('Tariffs Jan2019'!P49/100)*'Tariffs Jan2019'!AI49))</f>
        <v>86.72</v>
      </c>
      <c r="G55" s="85">
        <f>IF($C$5*'Tariffs Jan2019'!AK49/'Tariffs Jan2019'!AI49&lt;'Tariffs Jan2019'!K49,0,IF($C$5*'Tariffs Jan2019'!AK49/'Tariffs Jan2019'!AI49&lt;='Tariffs Jan2019'!L49,($C$5*'Tariffs Jan2019'!AK49/'Tariffs Jan2019'!AI49-'Tariffs Jan2019'!K49)*('Tariffs Jan2019'!Q49/100)*'Tariffs Jan2019'!AI49,('Tariffs Jan2019'!L49-'Tariffs Jan2019'!K49)*('Tariffs Jan2019'!Q49/100)*'Tariffs Jan2019'!AI49))</f>
        <v>0</v>
      </c>
      <c r="H55" s="85">
        <f>IF($C$5*'Tariffs Jan2019'!AK49/'Tariffs Jan2019'!AI49&lt;'Tariffs Jan2019'!L49,0,IF($C$5*'Tariffs Jan2019'!AK49/'Tariffs Jan2019'!AI49&lt;='Tariffs Jan2019'!M49,($C$5*'Tariffs Jan2019'!AK49/'Tariffs Jan2019'!AI49-'Tariffs Jan2019'!L49)*('Tariffs Jan2019'!R49/100)*'Tariffs Jan2019'!AI49,('Tariffs Jan2019'!M49-'Tariffs Jan2019'!L49)*('Tariffs Jan2019'!R49/100)*'Tariffs Jan2019'!AI49))</f>
        <v>0</v>
      </c>
      <c r="I55" s="85">
        <f>IF(($C$5*'Tariffs Jan2019'!AK49/'Tariffs Jan2019'!AI49&gt;'Tariffs Jan2019'!M49),($C$5*'Tariffs Jan2019'!AK49/'Tariffs Jan2019'!AI49-'Tariffs Jan2019'!M49)*'Tariffs Jan2019'!S49/100*'Tariffs Jan2019'!AI49,0)</f>
        <v>412.44224999999989</v>
      </c>
      <c r="J55" s="85">
        <f>IF($C$5*'Tariffs Jan2019'!AL49/'Tariffs Jan2019'!AJ49&gt;='Tariffs Jan2019'!J49,('Tariffs Jan2019'!J49*'Tariffs Jan2019'!U49/100)* 'Tariffs Jan2019'!AJ49,($C$5*'Tariffs Jan2019'!AL49/'Tariffs Jan2019'!AJ49*'Tariffs Jan2019'!U49/100)* 'Tariffs Jan2019'!AJ49)</f>
        <v>246.75</v>
      </c>
      <c r="K55" s="85">
        <f>IF($C$5*'Tariffs Jan2019'!AL49/'Tariffs Jan2019'!AJ49&lt;'Tariffs Jan2019'!J49,0,IF($C$5*'Tariffs Jan2019'!AL49/'Tariffs Jan2019'!AJ49&lt;='Tariffs Jan2019'!K49,($C$5*'Tariffs Jan2019'!AL49/'Tariffs Jan2019'!AJ49-'Tariffs Jan2019'!J49)*('Tariffs Jan2019'!V49/100)*'Tariffs Jan2019'!AJ49,('Tariffs Jan2019'!K49-'Tariffs Jan2019'!J49)*('Tariffs Jan2019'!V49/100)*'Tariffs Jan2019'!AJ49))</f>
        <v>173.44</v>
      </c>
      <c r="L55" s="85">
        <f>IF($C$5*'Tariffs Jan2019'!AL49/'Tariffs Jan2019'!AJ49&lt;'Tariffs Jan2019'!K49,0,IF($C$5*'Tariffs Jan2019'!AL49/'Tariffs Jan2019'!AJ49&lt;='Tariffs Jan2019'!L49,($C$5*'Tariffs Jan2019'!AL49/'Tariffs Jan2019'!AJ49-'Tariffs Jan2019'!K49)*('Tariffs Jan2019'!W49/100)*'Tariffs Jan2019'!AJ49,('Tariffs Jan2019'!L49-'Tariffs Jan2019'!K49)*('Tariffs Jan2019'!W49/100)*'Tariffs Jan2019'!AJ49))</f>
        <v>0</v>
      </c>
      <c r="M55" s="85">
        <f>IF($C$5*'Tariffs Jan2019'!AL49/'Tariffs Jan2019'!AJ49&lt;'Tariffs Jan2019'!L49,0,IF($C$5*'Tariffs Jan2019'!AL49/'Tariffs Jan2019'!AJ49&lt;='Tariffs Jan2019'!M49,($C$5*'Tariffs Jan2019'!AL49/'Tariffs Jan2019'!AJ49-'Tariffs Jan2019'!L49)*('Tariffs Jan2019'!X49/100)*'Tariffs Jan2019'!AJ49,('Tariffs Jan2019'!M49-'Tariffs Jan2019'!L49)*('Tariffs Jan2019'!X49/100)*'Tariffs Jan2019'!AJ49))</f>
        <v>0</v>
      </c>
      <c r="N55" s="85">
        <f>IF(($C$5*'Tariffs Jan2019'!AL49/'Tariffs Jan2019'!AJ49&gt;'Tariffs Jan2019'!M49),($C$5*'Tariffs Jan2019'!AL49/'Tariffs Jan2019'!AJ49-'Tariffs Jan2019'!M49)*'Tariffs Jan2019'!Y49/100*'Tariffs Jan2019'!AJ49,0)</f>
        <v>824.88449999999978</v>
      </c>
      <c r="O55" s="73">
        <f t="shared" si="0"/>
        <v>2160.3417499999996</v>
      </c>
      <c r="P55" s="498">
        <f t="shared" si="1"/>
        <v>2376.3759249999998</v>
      </c>
    </row>
    <row r="56" spans="1:148" x14ac:dyDescent="0.15">
      <c r="A56" s="47" t="str">
        <f>'Tariffs Jan2019'!F50</f>
        <v>Covau</v>
      </c>
      <c r="B56" s="47" t="str">
        <f>'Tariffs Jan2019'!D50</f>
        <v>Envestra Central 2</v>
      </c>
      <c r="C56" s="287">
        <f>'Tariffs Jan2019'!E50</f>
        <v>43466</v>
      </c>
      <c r="D56" s="85">
        <f>365*'Tariffs Jan2019'!H50/100</f>
        <v>273.75</v>
      </c>
      <c r="E56" s="85">
        <f>IF($C$5*'Tariffs Jan2019'!AK50/'Tariffs Jan2019'!AI50&gt;='Tariffs Jan2019'!J50,( 'Tariffs Jan2019'!J50*'Tariffs Jan2019'!O50/100)* 'Tariffs Jan2019'!AI50,($C$5*'Tariffs Jan2019'!AK50/'Tariffs Jan2019'!AI50*'Tariffs Jan2019'!O50/100)* 'Tariffs Jan2019'!AI50)</f>
        <v>104.29299999999999</v>
      </c>
      <c r="F56" s="85">
        <f>IF($C$5*'Tariffs Jan2019'!AK50/'Tariffs Jan2019'!AI50&lt;'Tariffs Jan2019'!J50,0,IF($C$5*'Tariffs Jan2019'!AK50/'Tariffs Jan2019'!AI50&lt;='Tariffs Jan2019'!K50,($C$5*'Tariffs Jan2019'!AK50/'Tariffs Jan2019'!AI50-'Tariffs Jan2019'!J50)*('Tariffs Jan2019'!P50/100)*'Tariffs Jan2019'!AI50,('Tariffs Jan2019'!K50-'Tariffs Jan2019'!J50)*('Tariffs Jan2019'!P50/100)*'Tariffs Jan2019'!AI50))</f>
        <v>67.75</v>
      </c>
      <c r="G56" s="85">
        <f>IF($C$5*'Tariffs Jan2019'!AK50/'Tariffs Jan2019'!AI50&lt;'Tariffs Jan2019'!K50,0,IF($C$5*'Tariffs Jan2019'!AK50/'Tariffs Jan2019'!AI50&lt;='Tariffs Jan2019'!L50,($C$5*'Tariffs Jan2019'!AK50/'Tariffs Jan2019'!AI50-'Tariffs Jan2019'!K50)*('Tariffs Jan2019'!Q50/100)*'Tariffs Jan2019'!AI50,('Tariffs Jan2019'!L50-'Tariffs Jan2019'!K50)*('Tariffs Jan2019'!Q50/100)*'Tariffs Jan2019'!AI50))</f>
        <v>0</v>
      </c>
      <c r="H56" s="85">
        <f>IF($C$5*'Tariffs Jan2019'!AK50/'Tariffs Jan2019'!AI50&lt;'Tariffs Jan2019'!L50,0,IF($C$5*'Tariffs Jan2019'!AK50/'Tariffs Jan2019'!AI50&lt;='Tariffs Jan2019'!M50,($C$5*'Tariffs Jan2019'!AK50/'Tariffs Jan2019'!AI50-'Tariffs Jan2019'!L50)*('Tariffs Jan2019'!R50/100)*'Tariffs Jan2019'!AI50,('Tariffs Jan2019'!M50-'Tariffs Jan2019'!L50)*('Tariffs Jan2019'!R50/100)*'Tariffs Jan2019'!AI50))</f>
        <v>0</v>
      </c>
      <c r="I56" s="85">
        <f>IF(($C$5*'Tariffs Jan2019'!AK50/'Tariffs Jan2019'!AI50&gt;'Tariffs Jan2019'!M50),($C$5*'Tariffs Jan2019'!AK50/'Tariffs Jan2019'!AI50-'Tariffs Jan2019'!M50)*'Tariffs Jan2019'!S50/100*'Tariffs Jan2019'!AI50,0)</f>
        <v>337.45274999999992</v>
      </c>
      <c r="J56" s="85">
        <f>IF($C$5*'Tariffs Jan2019'!AL50/'Tariffs Jan2019'!AJ50&gt;='Tariffs Jan2019'!J50,('Tariffs Jan2019'!J50*'Tariffs Jan2019'!U50/100)* 'Tariffs Jan2019'!AJ50,($C$5*'Tariffs Jan2019'!AL50/'Tariffs Jan2019'!AJ50*'Tariffs Jan2019'!U50/100)* 'Tariffs Jan2019'!AJ50)</f>
        <v>208.58599999999998</v>
      </c>
      <c r="K56" s="85">
        <f>IF($C$5*'Tariffs Jan2019'!AL50/'Tariffs Jan2019'!AJ50&lt;'Tariffs Jan2019'!J50,0,IF($C$5*'Tariffs Jan2019'!AL50/'Tariffs Jan2019'!AJ50&lt;='Tariffs Jan2019'!K50,($C$5*'Tariffs Jan2019'!AL50/'Tariffs Jan2019'!AJ50-'Tariffs Jan2019'!J50)*('Tariffs Jan2019'!V50/100)*'Tariffs Jan2019'!AJ50,('Tariffs Jan2019'!K50-'Tariffs Jan2019'!J50)*('Tariffs Jan2019'!V50/100)*'Tariffs Jan2019'!AJ50))</f>
        <v>135.5</v>
      </c>
      <c r="L56" s="85">
        <f>IF($C$5*'Tariffs Jan2019'!AL50/'Tariffs Jan2019'!AJ50&lt;'Tariffs Jan2019'!K50,0,IF($C$5*'Tariffs Jan2019'!AL50/'Tariffs Jan2019'!AJ50&lt;='Tariffs Jan2019'!L50,($C$5*'Tariffs Jan2019'!AL50/'Tariffs Jan2019'!AJ50-'Tariffs Jan2019'!K50)*('Tariffs Jan2019'!W50/100)*'Tariffs Jan2019'!AJ50,('Tariffs Jan2019'!L50-'Tariffs Jan2019'!K50)*('Tariffs Jan2019'!W50/100)*'Tariffs Jan2019'!AJ50))</f>
        <v>0</v>
      </c>
      <c r="M56" s="85">
        <f>IF($C$5*'Tariffs Jan2019'!AL50/'Tariffs Jan2019'!AJ50&lt;'Tariffs Jan2019'!L50,0,IF($C$5*'Tariffs Jan2019'!AL50/'Tariffs Jan2019'!AJ50&lt;='Tariffs Jan2019'!M50,($C$5*'Tariffs Jan2019'!AL50/'Tariffs Jan2019'!AJ50-'Tariffs Jan2019'!L50)*('Tariffs Jan2019'!X50/100)*'Tariffs Jan2019'!AJ50,('Tariffs Jan2019'!M50-'Tariffs Jan2019'!L50)*('Tariffs Jan2019'!X50/100)*'Tariffs Jan2019'!AJ50))</f>
        <v>0</v>
      </c>
      <c r="N56" s="85">
        <f>IF(($C$5*'Tariffs Jan2019'!AL50/'Tariffs Jan2019'!AJ50&gt;'Tariffs Jan2019'!M50),($C$5*'Tariffs Jan2019'!AL50/'Tariffs Jan2019'!AJ50-'Tariffs Jan2019'!M50)*'Tariffs Jan2019'!Y50/100*'Tariffs Jan2019'!AJ50,0)</f>
        <v>674.90549999999985</v>
      </c>
      <c r="O56" s="73">
        <f t="shared" si="0"/>
        <v>1802.2372499999997</v>
      </c>
      <c r="P56" s="498">
        <f t="shared" si="1"/>
        <v>1982.4609749999997</v>
      </c>
    </row>
    <row r="57" spans="1:148" x14ac:dyDescent="0.15">
      <c r="A57" s="47" t="str">
        <f>'Tariffs Jan2019'!F51</f>
        <v>Dodo Power &amp; Gas</v>
      </c>
      <c r="B57" s="47" t="str">
        <f>'Tariffs Jan2019'!D51</f>
        <v>Envestra Central 2</v>
      </c>
      <c r="C57" s="287">
        <f>'Tariffs Jan2019'!E51</f>
        <v>42917</v>
      </c>
      <c r="D57" s="85">
        <f>365*'Tariffs Jan2019'!H51/100</f>
        <v>272.21699999999998</v>
      </c>
      <c r="E57" s="85">
        <f>IF($C$5*'Tariffs Jan2019'!AK51/'Tariffs Jan2019'!AI51&gt;='Tariffs Jan2019'!J51,( 'Tariffs Jan2019'!J51*'Tariffs Jan2019'!O51/100)* 'Tariffs Jan2019'!AI51,($C$5*'Tariffs Jan2019'!AK51/'Tariffs Jan2019'!AI51*'Tariffs Jan2019'!O51/100)* 'Tariffs Jan2019'!AI51)</f>
        <v>152.96</v>
      </c>
      <c r="F57" s="85">
        <f>IF($C$5*'Tariffs Jan2019'!AK51/'Tariffs Jan2019'!AI51&lt;'Tariffs Jan2019'!J51,0,IF($C$5*'Tariffs Jan2019'!AK51/'Tariffs Jan2019'!AI51&lt;='Tariffs Jan2019'!K51,($C$5*'Tariffs Jan2019'!AK51/'Tariffs Jan2019'!AI51-'Tariffs Jan2019'!J51)*('Tariffs Jan2019'!P51/100)*'Tariffs Jan2019'!AI51,('Tariffs Jan2019'!K51-'Tariffs Jan2019'!J51)*('Tariffs Jan2019'!P51/100)*'Tariffs Jan2019'!AI51))</f>
        <v>0</v>
      </c>
      <c r="G57" s="85">
        <f>IF($C$5*'Tariffs Jan2019'!AK51/'Tariffs Jan2019'!AI51&lt;'Tariffs Jan2019'!K51,0,IF($C$5*'Tariffs Jan2019'!AK51/'Tariffs Jan2019'!AI51&lt;='Tariffs Jan2019'!L51,($C$5*'Tariffs Jan2019'!AK51/'Tariffs Jan2019'!AI51-'Tariffs Jan2019'!K51)*('Tariffs Jan2019'!Q51/100)*'Tariffs Jan2019'!AI51,('Tariffs Jan2019'!L51-'Tariffs Jan2019'!K51)*('Tariffs Jan2019'!Q51/100)*'Tariffs Jan2019'!AI51))</f>
        <v>0</v>
      </c>
      <c r="H57" s="85">
        <f>IF($C$5*'Tariffs Jan2019'!AK51/'Tariffs Jan2019'!AI51&lt;'Tariffs Jan2019'!L51,0,IF($C$5*'Tariffs Jan2019'!AK51/'Tariffs Jan2019'!AI51&lt;='Tariffs Jan2019'!M51,($C$5*'Tariffs Jan2019'!AK51/'Tariffs Jan2019'!AI51-'Tariffs Jan2019'!L51)*('Tariffs Jan2019'!R51/100)*'Tariffs Jan2019'!AI51,('Tariffs Jan2019'!M51-'Tariffs Jan2019'!L51)*('Tariffs Jan2019'!R51/100)*'Tariffs Jan2019'!AI51))</f>
        <v>0</v>
      </c>
      <c r="I57" s="85">
        <f>IF(($C$5*'Tariffs Jan2019'!AK51/'Tariffs Jan2019'!AI51&gt;'Tariffs Jan2019'!M51),($C$5*'Tariffs Jan2019'!AK51/'Tariffs Jan2019'!AI51-'Tariffs Jan2019'!M51)*'Tariffs Jan2019'!S51/100*'Tariffs Jan2019'!AI51,0)</f>
        <v>275.90030999999993</v>
      </c>
      <c r="J57" s="85">
        <f>IF($C$5*'Tariffs Jan2019'!AL51/'Tariffs Jan2019'!AJ51&gt;='Tariffs Jan2019'!J51,('Tariffs Jan2019'!J51*'Tariffs Jan2019'!U51/100)* 'Tariffs Jan2019'!AJ51,($C$5*'Tariffs Jan2019'!AL51/'Tariffs Jan2019'!AJ51*'Tariffs Jan2019'!U51/100)* 'Tariffs Jan2019'!AJ51)</f>
        <v>305.92</v>
      </c>
      <c r="K57" s="85">
        <f>IF($C$5*'Tariffs Jan2019'!AL51/'Tariffs Jan2019'!AJ51&lt;'Tariffs Jan2019'!J51,0,IF($C$5*'Tariffs Jan2019'!AL51/'Tariffs Jan2019'!AJ51&lt;='Tariffs Jan2019'!K51,($C$5*'Tariffs Jan2019'!AL51/'Tariffs Jan2019'!AJ51-'Tariffs Jan2019'!J51)*('Tariffs Jan2019'!V51/100)*'Tariffs Jan2019'!AJ51,('Tariffs Jan2019'!K51-'Tariffs Jan2019'!J51)*('Tariffs Jan2019'!V51/100)*'Tariffs Jan2019'!AJ51))</f>
        <v>0</v>
      </c>
      <c r="L57" s="85">
        <f>IF($C$5*'Tariffs Jan2019'!AL51/'Tariffs Jan2019'!AJ51&lt;'Tariffs Jan2019'!K51,0,IF($C$5*'Tariffs Jan2019'!AL51/'Tariffs Jan2019'!AJ51&lt;='Tariffs Jan2019'!L51,($C$5*'Tariffs Jan2019'!AL51/'Tariffs Jan2019'!AJ51-'Tariffs Jan2019'!K51)*('Tariffs Jan2019'!W51/100)*'Tariffs Jan2019'!AJ51,('Tariffs Jan2019'!L51-'Tariffs Jan2019'!K51)*('Tariffs Jan2019'!W51/100)*'Tariffs Jan2019'!AJ51))</f>
        <v>0</v>
      </c>
      <c r="M57" s="85">
        <f>IF($C$5*'Tariffs Jan2019'!AL51/'Tariffs Jan2019'!AJ51&lt;'Tariffs Jan2019'!L51,0,IF($C$5*'Tariffs Jan2019'!AL51/'Tariffs Jan2019'!AJ51&lt;='Tariffs Jan2019'!M51,($C$5*'Tariffs Jan2019'!AL51/'Tariffs Jan2019'!AJ51-'Tariffs Jan2019'!L51)*('Tariffs Jan2019'!X51/100)*'Tariffs Jan2019'!AJ51,('Tariffs Jan2019'!M51-'Tariffs Jan2019'!L51)*('Tariffs Jan2019'!X51/100)*'Tariffs Jan2019'!AJ51))</f>
        <v>0</v>
      </c>
      <c r="N57" s="85">
        <f>IF(($C$5*'Tariffs Jan2019'!AL51/'Tariffs Jan2019'!AJ51&gt;'Tariffs Jan2019'!M51),($C$5*'Tariffs Jan2019'!AL51/'Tariffs Jan2019'!AJ51-'Tariffs Jan2019'!M51)*'Tariffs Jan2019'!Y51/100*'Tariffs Jan2019'!AJ51,0)</f>
        <v>551.80061999999987</v>
      </c>
      <c r="O57" s="73">
        <f t="shared" si="0"/>
        <v>1558.7979299999997</v>
      </c>
      <c r="P57" s="498">
        <f t="shared" si="1"/>
        <v>1714.6777229999998</v>
      </c>
    </row>
    <row r="58" spans="1:148" x14ac:dyDescent="0.15">
      <c r="A58" s="47" t="str">
        <f>'Tariffs Jan2019'!F52</f>
        <v>EnergyAustralia</v>
      </c>
      <c r="B58" s="47" t="str">
        <f>'Tariffs Jan2019'!D52</f>
        <v>Envestra Central 2</v>
      </c>
      <c r="C58" s="287">
        <f>'Tariffs Jan2019'!E52</f>
        <v>43467</v>
      </c>
      <c r="D58" s="85">
        <f>365*'Tariffs Jan2019'!H52/100</f>
        <v>304.41000000000003</v>
      </c>
      <c r="E58" s="85">
        <f>IF($C$5*'Tariffs Jan2019'!AK52/'Tariffs Jan2019'!AI52&gt;='Tariffs Jan2019'!J52,( 'Tariffs Jan2019'!J52*'Tariffs Jan2019'!O52/100)* 'Tariffs Jan2019'!AI52,($C$5*'Tariffs Jan2019'!AK52/'Tariffs Jan2019'!AI52*'Tariffs Jan2019'!O52/100)* 'Tariffs Jan2019'!AI52)</f>
        <v>183.6</v>
      </c>
      <c r="F58" s="85">
        <f>IF($C$5*'Tariffs Jan2019'!AK52/'Tariffs Jan2019'!AI52&lt;'Tariffs Jan2019'!J52,0,IF($C$5*'Tariffs Jan2019'!AK52/'Tariffs Jan2019'!AI52&lt;='Tariffs Jan2019'!K52,($C$5*'Tariffs Jan2019'!AK52/'Tariffs Jan2019'!AI52-'Tariffs Jan2019'!J52)*('Tariffs Jan2019'!P52/100)*'Tariffs Jan2019'!AI52,('Tariffs Jan2019'!K52-'Tariffs Jan2019'!J52)*('Tariffs Jan2019'!P52/100)*'Tariffs Jan2019'!AI52))</f>
        <v>0</v>
      </c>
      <c r="G58" s="85">
        <f>IF($C$5*'Tariffs Jan2019'!AK52/'Tariffs Jan2019'!AI52&lt;'Tariffs Jan2019'!K52,0,IF($C$5*'Tariffs Jan2019'!AK52/'Tariffs Jan2019'!AI52&lt;='Tariffs Jan2019'!L52,($C$5*'Tariffs Jan2019'!AK52/'Tariffs Jan2019'!AI52-'Tariffs Jan2019'!K52)*('Tariffs Jan2019'!Q52/100)*'Tariffs Jan2019'!AI52,('Tariffs Jan2019'!L52-'Tariffs Jan2019'!K52)*('Tariffs Jan2019'!Q52/100)*'Tariffs Jan2019'!AI52))</f>
        <v>0</v>
      </c>
      <c r="H58" s="85">
        <f>IF($C$5*'Tariffs Jan2019'!AK52/'Tariffs Jan2019'!AI52&lt;'Tariffs Jan2019'!L52,0,IF($C$5*'Tariffs Jan2019'!AK52/'Tariffs Jan2019'!AI52&lt;='Tariffs Jan2019'!M52,($C$5*'Tariffs Jan2019'!AK52/'Tariffs Jan2019'!AI52-'Tariffs Jan2019'!L52)*('Tariffs Jan2019'!R52/100)*'Tariffs Jan2019'!AI52,('Tariffs Jan2019'!M52-'Tariffs Jan2019'!L52)*('Tariffs Jan2019'!R52/100)*'Tariffs Jan2019'!AI52))</f>
        <v>0</v>
      </c>
      <c r="I58" s="85">
        <f>IF(($C$5*'Tariffs Jan2019'!AK52/'Tariffs Jan2019'!AI52&gt;'Tariffs Jan2019'!M52),($C$5*'Tariffs Jan2019'!AK52/'Tariffs Jan2019'!AI52-'Tariffs Jan2019'!M52)*'Tariffs Jan2019'!S52/100*'Tariffs Jan2019'!AI52,0)</f>
        <v>308.95673999999997</v>
      </c>
      <c r="J58" s="85">
        <f>IF($C$5*'Tariffs Jan2019'!AL52/'Tariffs Jan2019'!AJ52&gt;='Tariffs Jan2019'!J52,('Tariffs Jan2019'!J52*'Tariffs Jan2019'!U52/100)* 'Tariffs Jan2019'!AJ52,($C$5*'Tariffs Jan2019'!AL52/'Tariffs Jan2019'!AJ52*'Tariffs Jan2019'!U52/100)* 'Tariffs Jan2019'!AJ52)</f>
        <v>367.2</v>
      </c>
      <c r="K58" s="85">
        <f>IF($C$5*'Tariffs Jan2019'!AL52/'Tariffs Jan2019'!AJ52&lt;'Tariffs Jan2019'!J52,0,IF($C$5*'Tariffs Jan2019'!AL52/'Tariffs Jan2019'!AJ52&lt;='Tariffs Jan2019'!K52,($C$5*'Tariffs Jan2019'!AL52/'Tariffs Jan2019'!AJ52-'Tariffs Jan2019'!J52)*('Tariffs Jan2019'!V52/100)*'Tariffs Jan2019'!AJ52,('Tariffs Jan2019'!K52-'Tariffs Jan2019'!J52)*('Tariffs Jan2019'!V52/100)*'Tariffs Jan2019'!AJ52))</f>
        <v>0</v>
      </c>
      <c r="L58" s="85">
        <f>IF($C$5*'Tariffs Jan2019'!AL52/'Tariffs Jan2019'!AJ52&lt;'Tariffs Jan2019'!K52,0,IF($C$5*'Tariffs Jan2019'!AL52/'Tariffs Jan2019'!AJ52&lt;='Tariffs Jan2019'!L52,($C$5*'Tariffs Jan2019'!AL52/'Tariffs Jan2019'!AJ52-'Tariffs Jan2019'!K52)*('Tariffs Jan2019'!W52/100)*'Tariffs Jan2019'!AJ52,('Tariffs Jan2019'!L52-'Tariffs Jan2019'!K52)*('Tariffs Jan2019'!W52/100)*'Tariffs Jan2019'!AJ52))</f>
        <v>0</v>
      </c>
      <c r="M58" s="85">
        <f>IF($C$5*'Tariffs Jan2019'!AL52/'Tariffs Jan2019'!AJ52&lt;'Tariffs Jan2019'!L52,0,IF($C$5*'Tariffs Jan2019'!AL52/'Tariffs Jan2019'!AJ52&lt;='Tariffs Jan2019'!M52,($C$5*'Tariffs Jan2019'!AL52/'Tariffs Jan2019'!AJ52-'Tariffs Jan2019'!L52)*('Tariffs Jan2019'!X52/100)*'Tariffs Jan2019'!AJ52,('Tariffs Jan2019'!M52-'Tariffs Jan2019'!L52)*('Tariffs Jan2019'!X52/100)*'Tariffs Jan2019'!AJ52))</f>
        <v>0</v>
      </c>
      <c r="N58" s="85">
        <f>IF(($C$5*'Tariffs Jan2019'!AL52/'Tariffs Jan2019'!AJ52&gt;'Tariffs Jan2019'!M52),($C$5*'Tariffs Jan2019'!AL52/'Tariffs Jan2019'!AJ52-'Tariffs Jan2019'!M52)*'Tariffs Jan2019'!Y52/100*'Tariffs Jan2019'!AJ52,0)</f>
        <v>617.91347999999994</v>
      </c>
      <c r="O58" s="73">
        <f t="shared" si="0"/>
        <v>1782.0802199999998</v>
      </c>
      <c r="P58" s="498">
        <f t="shared" si="1"/>
        <v>1960.2882419999999</v>
      </c>
    </row>
    <row r="59" spans="1:148" x14ac:dyDescent="0.15">
      <c r="A59" s="47" t="str">
        <f>'Tariffs Jan2019'!F53</f>
        <v>Lumo Energy</v>
      </c>
      <c r="B59" s="47" t="str">
        <f>'Tariffs Jan2019'!D53</f>
        <v>Envestra Central 2</v>
      </c>
      <c r="C59" s="287">
        <f>'Tariffs Jan2019'!E53</f>
        <v>43466</v>
      </c>
      <c r="D59" s="85">
        <f>365*'Tariffs Jan2019'!H53/100</f>
        <v>245.28</v>
      </c>
      <c r="E59" s="85">
        <f>IF($C$5*'Tariffs Jan2019'!AK53/'Tariffs Jan2019'!AI53&gt;='Tariffs Jan2019'!J53,( 'Tariffs Jan2019'!J53*'Tariffs Jan2019'!O53/100)* 'Tariffs Jan2019'!AI53,($C$5*'Tariffs Jan2019'!AK53/'Tariffs Jan2019'!AI53*'Tariffs Jan2019'!O53/100)* 'Tariffs Jan2019'!AI53)</f>
        <v>97.252399999999994</v>
      </c>
      <c r="F59" s="85">
        <f>IF($C$5*'Tariffs Jan2019'!AK53/'Tariffs Jan2019'!AI53&lt;'Tariffs Jan2019'!J53,0,IF($C$5*'Tariffs Jan2019'!AK53/'Tariffs Jan2019'!AI53&lt;='Tariffs Jan2019'!K53,($C$5*'Tariffs Jan2019'!AK53/'Tariffs Jan2019'!AI53-'Tariffs Jan2019'!J53)*('Tariffs Jan2019'!P53/100)*'Tariffs Jan2019'!AI53,('Tariffs Jan2019'!K53-'Tariffs Jan2019'!J53)*('Tariffs Jan2019'!P53/100)*'Tariffs Jan2019'!AI53))</f>
        <v>66.015600000000006</v>
      </c>
      <c r="G59" s="85">
        <f>IF($C$5*'Tariffs Jan2019'!AK53/'Tariffs Jan2019'!AI53&lt;'Tariffs Jan2019'!K53,0,IF($C$5*'Tariffs Jan2019'!AK53/'Tariffs Jan2019'!AI53&lt;='Tariffs Jan2019'!L53,($C$5*'Tariffs Jan2019'!AK53/'Tariffs Jan2019'!AI53-'Tariffs Jan2019'!K53)*('Tariffs Jan2019'!Q53/100)*'Tariffs Jan2019'!AI53,('Tariffs Jan2019'!L53-'Tariffs Jan2019'!K53)*('Tariffs Jan2019'!Q53/100)*'Tariffs Jan2019'!AI53))</f>
        <v>0</v>
      </c>
      <c r="H59" s="85">
        <f>IF($C$5*'Tariffs Jan2019'!AK53/'Tariffs Jan2019'!AI53&lt;'Tariffs Jan2019'!L53,0,IF($C$5*'Tariffs Jan2019'!AK53/'Tariffs Jan2019'!AI53&lt;='Tariffs Jan2019'!M53,($C$5*'Tariffs Jan2019'!AK53/'Tariffs Jan2019'!AI53-'Tariffs Jan2019'!L53)*('Tariffs Jan2019'!R53/100)*'Tariffs Jan2019'!AI53,('Tariffs Jan2019'!M53-'Tariffs Jan2019'!L53)*('Tariffs Jan2019'!R53/100)*'Tariffs Jan2019'!AI53))</f>
        <v>0</v>
      </c>
      <c r="I59" s="85">
        <f>IF(($C$5*'Tariffs Jan2019'!AK53/'Tariffs Jan2019'!AI53&gt;'Tariffs Jan2019'!M53),($C$5*'Tariffs Jan2019'!AK53/'Tariffs Jan2019'!AI53-'Tariffs Jan2019'!M53)*'Tariffs Jan2019'!S53/100*'Tariffs Jan2019'!AI53,0)</f>
        <v>303.55749599999996</v>
      </c>
      <c r="J59" s="85">
        <f>IF($C$5*'Tariffs Jan2019'!AL53/'Tariffs Jan2019'!AJ53&gt;='Tariffs Jan2019'!J53,('Tariffs Jan2019'!J53*'Tariffs Jan2019'!U53/100)* 'Tariffs Jan2019'!AJ53,($C$5*'Tariffs Jan2019'!AL53/'Tariffs Jan2019'!AJ53*'Tariffs Jan2019'!U53/100)* 'Tariffs Jan2019'!AJ53)</f>
        <v>194.50479999999999</v>
      </c>
      <c r="K59" s="85">
        <f>IF($C$5*'Tariffs Jan2019'!AL53/'Tariffs Jan2019'!AJ53&lt;'Tariffs Jan2019'!J53,0,IF($C$5*'Tariffs Jan2019'!AL53/'Tariffs Jan2019'!AJ53&lt;='Tariffs Jan2019'!K53,($C$5*'Tariffs Jan2019'!AL53/'Tariffs Jan2019'!AJ53-'Tariffs Jan2019'!J53)*('Tariffs Jan2019'!V53/100)*'Tariffs Jan2019'!AJ53,('Tariffs Jan2019'!K53-'Tariffs Jan2019'!J53)*('Tariffs Jan2019'!V53/100)*'Tariffs Jan2019'!AJ53))</f>
        <v>132.03120000000001</v>
      </c>
      <c r="L59" s="85">
        <f>IF($C$5*'Tariffs Jan2019'!AL53/'Tariffs Jan2019'!AJ53&lt;'Tariffs Jan2019'!K53,0,IF($C$5*'Tariffs Jan2019'!AL53/'Tariffs Jan2019'!AJ53&lt;='Tariffs Jan2019'!L53,($C$5*'Tariffs Jan2019'!AL53/'Tariffs Jan2019'!AJ53-'Tariffs Jan2019'!K53)*('Tariffs Jan2019'!W53/100)*'Tariffs Jan2019'!AJ53,('Tariffs Jan2019'!L53-'Tariffs Jan2019'!K53)*('Tariffs Jan2019'!W53/100)*'Tariffs Jan2019'!AJ53))</f>
        <v>0</v>
      </c>
      <c r="M59" s="85">
        <f>IF($C$5*'Tariffs Jan2019'!AL53/'Tariffs Jan2019'!AJ53&lt;'Tariffs Jan2019'!L53,0,IF($C$5*'Tariffs Jan2019'!AL53/'Tariffs Jan2019'!AJ53&lt;='Tariffs Jan2019'!M53,($C$5*'Tariffs Jan2019'!AL53/'Tariffs Jan2019'!AJ53-'Tariffs Jan2019'!L53)*('Tariffs Jan2019'!X53/100)*'Tariffs Jan2019'!AJ53,('Tariffs Jan2019'!M53-'Tariffs Jan2019'!L53)*('Tariffs Jan2019'!X53/100)*'Tariffs Jan2019'!AJ53))</f>
        <v>0</v>
      </c>
      <c r="N59" s="85">
        <f>IF(($C$5*'Tariffs Jan2019'!AL53/'Tariffs Jan2019'!AJ53&gt;'Tariffs Jan2019'!M53),($C$5*'Tariffs Jan2019'!AL53/'Tariffs Jan2019'!AJ53-'Tariffs Jan2019'!M53)*'Tariffs Jan2019'!Y53/100*'Tariffs Jan2019'!AJ53,0)</f>
        <v>607.11499199999992</v>
      </c>
      <c r="O59" s="73">
        <f t="shared" si="0"/>
        <v>1645.7564879999995</v>
      </c>
      <c r="P59" s="498">
        <f t="shared" si="1"/>
        <v>1810.3321367999997</v>
      </c>
    </row>
    <row r="60" spans="1:148" x14ac:dyDescent="0.15">
      <c r="A60" s="47" t="str">
        <f>'Tariffs Jan2019'!F54</f>
        <v>Momentum Energy</v>
      </c>
      <c r="B60" s="47" t="str">
        <f>'Tariffs Jan2019'!D54</f>
        <v>Envestra Central 2</v>
      </c>
      <c r="C60" s="287">
        <f>'Tariffs Jan2019'!E54</f>
        <v>43466</v>
      </c>
      <c r="D60" s="85">
        <f>365*'Tariffs Jan2019'!H54/100</f>
        <v>296.92749999999995</v>
      </c>
      <c r="E60" s="85">
        <f>IF($C$5*'Tariffs Jan2019'!AK54/'Tariffs Jan2019'!AI54&gt;='Tariffs Jan2019'!J54,( 'Tariffs Jan2019'!J54*'Tariffs Jan2019'!O54/100)* 'Tariffs Jan2019'!AI54,($C$5*'Tariffs Jan2019'!AK54/'Tariffs Jan2019'!AI54*'Tariffs Jan2019'!O54/100)* 'Tariffs Jan2019'!AI54)</f>
        <v>111.3665</v>
      </c>
      <c r="F60" s="85">
        <f>IF($C$5*'Tariffs Jan2019'!AK54/'Tariffs Jan2019'!AI54&lt;'Tariffs Jan2019'!J54,0,IF($C$5*'Tariffs Jan2019'!AK54/'Tariffs Jan2019'!AI54&lt;='Tariffs Jan2019'!K54,($C$5*'Tariffs Jan2019'!AK54/'Tariffs Jan2019'!AI54-'Tariffs Jan2019'!J54)*('Tariffs Jan2019'!P54/100)*'Tariffs Jan2019'!AI54,('Tariffs Jan2019'!K54-'Tariffs Jan2019'!J54)*('Tariffs Jan2019'!P54/100)*'Tariffs Jan2019'!AI54))</f>
        <v>77.749900000000011</v>
      </c>
      <c r="G60" s="85">
        <f>IF($C$5*'Tariffs Jan2019'!AK54/'Tariffs Jan2019'!AI54&lt;'Tariffs Jan2019'!K54,0,IF($C$5*'Tariffs Jan2019'!AK54/'Tariffs Jan2019'!AI54&lt;='Tariffs Jan2019'!L54,($C$5*'Tariffs Jan2019'!AK54/'Tariffs Jan2019'!AI54-'Tariffs Jan2019'!K54)*('Tariffs Jan2019'!Q54/100)*'Tariffs Jan2019'!AI54,('Tariffs Jan2019'!L54-'Tariffs Jan2019'!K54)*('Tariffs Jan2019'!Q54/100)*'Tariffs Jan2019'!AI54))</f>
        <v>0</v>
      </c>
      <c r="H60" s="85">
        <f>IF($C$5*'Tariffs Jan2019'!AK54/'Tariffs Jan2019'!AI54&lt;'Tariffs Jan2019'!L54,0,IF($C$5*'Tariffs Jan2019'!AK54/'Tariffs Jan2019'!AI54&lt;='Tariffs Jan2019'!M54,($C$5*'Tariffs Jan2019'!AK54/'Tariffs Jan2019'!AI54-'Tariffs Jan2019'!L54)*('Tariffs Jan2019'!R54/100)*'Tariffs Jan2019'!AI54,('Tariffs Jan2019'!M54-'Tariffs Jan2019'!L54)*('Tariffs Jan2019'!R54/100)*'Tariffs Jan2019'!AI54))</f>
        <v>0</v>
      </c>
      <c r="I60" s="85">
        <f>IF(($C$5*'Tariffs Jan2019'!AK54/'Tariffs Jan2019'!AI54&gt;'Tariffs Jan2019'!M54),($C$5*'Tariffs Jan2019'!AK54/'Tariffs Jan2019'!AI54-'Tariffs Jan2019'!M54)*'Tariffs Jan2019'!S54/100*'Tariffs Jan2019'!AI54,0)</f>
        <v>374.49756299999996</v>
      </c>
      <c r="J60" s="85">
        <f>IF($C$5*'Tariffs Jan2019'!AL54/'Tariffs Jan2019'!AJ54&gt;='Tariffs Jan2019'!J54,('Tariffs Jan2019'!J54*'Tariffs Jan2019'!U54/100)* 'Tariffs Jan2019'!AJ54,($C$5*'Tariffs Jan2019'!AL54/'Tariffs Jan2019'!AJ54*'Tariffs Jan2019'!U54/100)* 'Tariffs Jan2019'!AJ54)</f>
        <v>202.0718</v>
      </c>
      <c r="K60" s="85">
        <f>IF($C$5*'Tariffs Jan2019'!AL54/'Tariffs Jan2019'!AJ54&lt;'Tariffs Jan2019'!J54,0,IF($C$5*'Tariffs Jan2019'!AL54/'Tariffs Jan2019'!AJ54&lt;='Tariffs Jan2019'!K54,($C$5*'Tariffs Jan2019'!AL54/'Tariffs Jan2019'!AJ54-'Tariffs Jan2019'!J54)*('Tariffs Jan2019'!V54/100)*'Tariffs Jan2019'!AJ54,('Tariffs Jan2019'!K54-'Tariffs Jan2019'!J54)*('Tariffs Jan2019'!V54/100)*'Tariffs Jan2019'!AJ54))</f>
        <v>140.54059999999998</v>
      </c>
      <c r="L60" s="85">
        <f>IF($C$5*'Tariffs Jan2019'!AL54/'Tariffs Jan2019'!AJ54&lt;'Tariffs Jan2019'!K54,0,IF($C$5*'Tariffs Jan2019'!AL54/'Tariffs Jan2019'!AJ54&lt;='Tariffs Jan2019'!L54,($C$5*'Tariffs Jan2019'!AL54/'Tariffs Jan2019'!AJ54-'Tariffs Jan2019'!K54)*('Tariffs Jan2019'!W54/100)*'Tariffs Jan2019'!AJ54,('Tariffs Jan2019'!L54-'Tariffs Jan2019'!K54)*('Tariffs Jan2019'!W54/100)*'Tariffs Jan2019'!AJ54))</f>
        <v>0</v>
      </c>
      <c r="M60" s="85">
        <f>IF($C$5*'Tariffs Jan2019'!AL54/'Tariffs Jan2019'!AJ54&lt;'Tariffs Jan2019'!L54,0,IF($C$5*'Tariffs Jan2019'!AL54/'Tariffs Jan2019'!AJ54&lt;='Tariffs Jan2019'!M54,($C$5*'Tariffs Jan2019'!AL54/'Tariffs Jan2019'!AJ54-'Tariffs Jan2019'!L54)*('Tariffs Jan2019'!X54/100)*'Tariffs Jan2019'!AJ54,('Tariffs Jan2019'!M54-'Tariffs Jan2019'!L54)*('Tariffs Jan2019'!X54/100)*'Tariffs Jan2019'!AJ54))</f>
        <v>0</v>
      </c>
      <c r="N60" s="85">
        <f>IF(($C$5*'Tariffs Jan2019'!AL54/'Tariffs Jan2019'!AJ54&gt;'Tariffs Jan2019'!M54),($C$5*'Tariffs Jan2019'!AL54/'Tariffs Jan2019'!AJ54-'Tariffs Jan2019'!M54)*'Tariffs Jan2019'!Y54/100*'Tariffs Jan2019'!AJ54,0)</f>
        <v>674.30558399999995</v>
      </c>
      <c r="O60" s="73">
        <f t="shared" si="0"/>
        <v>1877.459447</v>
      </c>
      <c r="P60" s="498">
        <f t="shared" si="1"/>
        <v>2065.2053917000003</v>
      </c>
    </row>
    <row r="61" spans="1:148" x14ac:dyDescent="0.15">
      <c r="A61" s="47" t="str">
        <f>'Tariffs Jan2019'!F55</f>
        <v>Origin Energy</v>
      </c>
      <c r="B61" s="47" t="str">
        <f>'Tariffs Jan2019'!D55</f>
        <v>Envestra Central 2</v>
      </c>
      <c r="C61" s="287">
        <f>'Tariffs Jan2019'!E55</f>
        <v>43466</v>
      </c>
      <c r="D61" s="85">
        <f>365*'Tariffs Jan2019'!H55/100</f>
        <v>251.85</v>
      </c>
      <c r="E61" s="85">
        <f>IF($C$5*'Tariffs Jan2019'!AK55/'Tariffs Jan2019'!AI55&gt;='Tariffs Jan2019'!J55,( 'Tariffs Jan2019'!J55*'Tariffs Jan2019'!O55/100)* 'Tariffs Jan2019'!AI55,($C$5*'Tariffs Jan2019'!AK55/'Tariffs Jan2019'!AI55*'Tariffs Jan2019'!O55/100)* 'Tariffs Jan2019'!AI55)</f>
        <v>176</v>
      </c>
      <c r="F61" s="85">
        <f>IF($C$5*'Tariffs Jan2019'!AK55/'Tariffs Jan2019'!AI55&lt;'Tariffs Jan2019'!J55,0,IF($C$5*'Tariffs Jan2019'!AK55/'Tariffs Jan2019'!AI55&lt;='Tariffs Jan2019'!K55,($C$5*'Tariffs Jan2019'!AK55/'Tariffs Jan2019'!AI55-'Tariffs Jan2019'!J55)*('Tariffs Jan2019'!P55/100)*'Tariffs Jan2019'!AI55,('Tariffs Jan2019'!K55-'Tariffs Jan2019'!J55)*('Tariffs Jan2019'!P55/100)*'Tariffs Jan2019'!AI55))</f>
        <v>272.95589999999999</v>
      </c>
      <c r="G61" s="85">
        <f>IF($C$5*'Tariffs Jan2019'!AK55/'Tariffs Jan2019'!AI55&lt;'Tariffs Jan2019'!K55,0,IF($C$5*'Tariffs Jan2019'!AK55/'Tariffs Jan2019'!AI55&lt;='Tariffs Jan2019'!L55,($C$5*'Tariffs Jan2019'!AK55/'Tariffs Jan2019'!AI55-'Tariffs Jan2019'!K55)*('Tariffs Jan2019'!Q55/100)*'Tariffs Jan2019'!AI55,('Tariffs Jan2019'!L55-'Tariffs Jan2019'!K55)*('Tariffs Jan2019'!Q55/100)*'Tariffs Jan2019'!AI55))</f>
        <v>0</v>
      </c>
      <c r="H61" s="85">
        <f>IF($C$5*'Tariffs Jan2019'!AK55/'Tariffs Jan2019'!AI55&lt;'Tariffs Jan2019'!L55,0,IF($C$5*'Tariffs Jan2019'!AK55/'Tariffs Jan2019'!AI55&lt;='Tariffs Jan2019'!M55,($C$5*'Tariffs Jan2019'!AK55/'Tariffs Jan2019'!AI55-'Tariffs Jan2019'!L55)*('Tariffs Jan2019'!R55/100)*'Tariffs Jan2019'!AI55,('Tariffs Jan2019'!M55-'Tariffs Jan2019'!L55)*('Tariffs Jan2019'!R55/100)*'Tariffs Jan2019'!AI55))</f>
        <v>0</v>
      </c>
      <c r="I61" s="85">
        <f>IF(($C$5*'Tariffs Jan2019'!AK55/'Tariffs Jan2019'!AI55&gt;'Tariffs Jan2019'!M55),($C$5*'Tariffs Jan2019'!AK55/'Tariffs Jan2019'!AI55-'Tariffs Jan2019'!M55)*'Tariffs Jan2019'!S55/100*'Tariffs Jan2019'!AI55,0)</f>
        <v>0</v>
      </c>
      <c r="J61" s="85">
        <f>IF($C$5*'Tariffs Jan2019'!AL55/'Tariffs Jan2019'!AJ55&gt;='Tariffs Jan2019'!J55,('Tariffs Jan2019'!J55*'Tariffs Jan2019'!U55/100)* 'Tariffs Jan2019'!AJ55,($C$5*'Tariffs Jan2019'!AL55/'Tariffs Jan2019'!AJ55*'Tariffs Jan2019'!U55/100)* 'Tariffs Jan2019'!AJ55)</f>
        <v>352</v>
      </c>
      <c r="K61" s="85">
        <f>IF($C$5*'Tariffs Jan2019'!AL55/'Tariffs Jan2019'!AJ55&lt;'Tariffs Jan2019'!J55,0,IF($C$5*'Tariffs Jan2019'!AL55/'Tariffs Jan2019'!AJ55&lt;='Tariffs Jan2019'!K55,($C$5*'Tariffs Jan2019'!AL55/'Tariffs Jan2019'!AJ55-'Tariffs Jan2019'!J55)*('Tariffs Jan2019'!V55/100)*'Tariffs Jan2019'!AJ55,('Tariffs Jan2019'!K55-'Tariffs Jan2019'!J55)*('Tariffs Jan2019'!V55/100)*'Tariffs Jan2019'!AJ55))</f>
        <v>545.91179999999997</v>
      </c>
      <c r="L61" s="85">
        <f>IF($C$5*'Tariffs Jan2019'!AL55/'Tariffs Jan2019'!AJ55&lt;'Tariffs Jan2019'!K55,0,IF($C$5*'Tariffs Jan2019'!AL55/'Tariffs Jan2019'!AJ55&lt;='Tariffs Jan2019'!L55,($C$5*'Tariffs Jan2019'!AL55/'Tariffs Jan2019'!AJ55-'Tariffs Jan2019'!K55)*('Tariffs Jan2019'!W55/100)*'Tariffs Jan2019'!AJ55,('Tariffs Jan2019'!L55-'Tariffs Jan2019'!K55)*('Tariffs Jan2019'!W55/100)*'Tariffs Jan2019'!AJ55))</f>
        <v>0</v>
      </c>
      <c r="M61" s="85">
        <f>IF($C$5*'Tariffs Jan2019'!AL55/'Tariffs Jan2019'!AJ55&lt;'Tariffs Jan2019'!L55,0,IF($C$5*'Tariffs Jan2019'!AL55/'Tariffs Jan2019'!AJ55&lt;='Tariffs Jan2019'!M55,($C$5*'Tariffs Jan2019'!AL55/'Tariffs Jan2019'!AJ55-'Tariffs Jan2019'!L55)*('Tariffs Jan2019'!X55/100)*'Tariffs Jan2019'!AJ55,('Tariffs Jan2019'!M55-'Tariffs Jan2019'!L55)*('Tariffs Jan2019'!X55/100)*'Tariffs Jan2019'!AJ55))</f>
        <v>0</v>
      </c>
      <c r="N61" s="85">
        <f>IF(($C$5*'Tariffs Jan2019'!AL55/'Tariffs Jan2019'!AJ55&gt;'Tariffs Jan2019'!M55),($C$5*'Tariffs Jan2019'!AL55/'Tariffs Jan2019'!AJ55-'Tariffs Jan2019'!M55)*'Tariffs Jan2019'!Y55/100*'Tariffs Jan2019'!AJ55,0)</f>
        <v>0</v>
      </c>
      <c r="O61" s="73">
        <f t="shared" si="0"/>
        <v>1598.7177000000001</v>
      </c>
      <c r="P61" s="498">
        <f t="shared" si="1"/>
        <v>1758.5894700000003</v>
      </c>
    </row>
    <row r="62" spans="1:148" x14ac:dyDescent="0.15">
      <c r="A62" s="47" t="str">
        <f>'Tariffs Jan2019'!F56</f>
        <v>Red Energy</v>
      </c>
      <c r="B62" s="47" t="str">
        <f>'Tariffs Jan2019'!D56</f>
        <v>Envestra Central 2</v>
      </c>
      <c r="C62" s="287">
        <f>'Tariffs Jan2019'!E56</f>
        <v>43466</v>
      </c>
      <c r="D62" s="85">
        <f>365*'Tariffs Jan2019'!H56/100</f>
        <v>262.43500000000006</v>
      </c>
      <c r="E62" s="85">
        <f>IF($C$5*'Tariffs Jan2019'!AK56/'Tariffs Jan2019'!AI56&gt;='Tariffs Jan2019'!J56,( 'Tariffs Jan2019'!J56*'Tariffs Jan2019'!O56/100)* 'Tariffs Jan2019'!AI56,($C$5*'Tariffs Jan2019'!AK56/'Tariffs Jan2019'!AI56*'Tariffs Jan2019'!O56/100)* 'Tariffs Jan2019'!AI56)</f>
        <v>158.4</v>
      </c>
      <c r="F62" s="85">
        <f>IF($C$5*'Tariffs Jan2019'!AK56/'Tariffs Jan2019'!AI56&lt;'Tariffs Jan2019'!J56,0,IF($C$5*'Tariffs Jan2019'!AK56/'Tariffs Jan2019'!AI56&lt;='Tariffs Jan2019'!K56,($C$5*'Tariffs Jan2019'!AK56/'Tariffs Jan2019'!AI56-'Tariffs Jan2019'!J56)*('Tariffs Jan2019'!P56/100)*'Tariffs Jan2019'!AI56,('Tariffs Jan2019'!K56-'Tariffs Jan2019'!J56)*('Tariffs Jan2019'!P56/100)*'Tariffs Jan2019'!AI56))</f>
        <v>0</v>
      </c>
      <c r="G62" s="85">
        <f>IF($C$5*'Tariffs Jan2019'!AK56/'Tariffs Jan2019'!AI56&lt;'Tariffs Jan2019'!K56,0,IF($C$5*'Tariffs Jan2019'!AK56/'Tariffs Jan2019'!AI56&lt;='Tariffs Jan2019'!L56,($C$5*'Tariffs Jan2019'!AK56/'Tariffs Jan2019'!AI56-'Tariffs Jan2019'!K56)*('Tariffs Jan2019'!Q56/100)*'Tariffs Jan2019'!AI56,('Tariffs Jan2019'!L56-'Tariffs Jan2019'!K56)*('Tariffs Jan2019'!Q56/100)*'Tariffs Jan2019'!AI56))</f>
        <v>0</v>
      </c>
      <c r="H62" s="85">
        <f>IF($C$5*'Tariffs Jan2019'!AK56/'Tariffs Jan2019'!AI56&lt;'Tariffs Jan2019'!L56,0,IF($C$5*'Tariffs Jan2019'!AK56/'Tariffs Jan2019'!AI56&lt;='Tariffs Jan2019'!M56,($C$5*'Tariffs Jan2019'!AK56/'Tariffs Jan2019'!AI56-'Tariffs Jan2019'!L56)*('Tariffs Jan2019'!R56/100)*'Tariffs Jan2019'!AI56,('Tariffs Jan2019'!M56-'Tariffs Jan2019'!L56)*('Tariffs Jan2019'!R56/100)*'Tariffs Jan2019'!AI56))</f>
        <v>0</v>
      </c>
      <c r="I62" s="85">
        <f>IF(($C$5*'Tariffs Jan2019'!AK56/'Tariffs Jan2019'!AI56&gt;'Tariffs Jan2019'!M56),($C$5*'Tariffs Jan2019'!AK56/'Tariffs Jan2019'!AI56-'Tariffs Jan2019'!M56)*'Tariffs Jan2019'!S56/100*'Tariffs Jan2019'!AI56,0)</f>
        <v>296.95841999999999</v>
      </c>
      <c r="J62" s="85">
        <f>IF($C$5*'Tariffs Jan2019'!AL56/'Tariffs Jan2019'!AJ56&gt;='Tariffs Jan2019'!J56,('Tariffs Jan2019'!J56*'Tariffs Jan2019'!U56/100)* 'Tariffs Jan2019'!AJ56,($C$5*'Tariffs Jan2019'!AL56/'Tariffs Jan2019'!AJ56*'Tariffs Jan2019'!U56/100)* 'Tariffs Jan2019'!AJ56)</f>
        <v>316.8</v>
      </c>
      <c r="K62" s="85">
        <f>IF($C$5*'Tariffs Jan2019'!AL56/'Tariffs Jan2019'!AJ56&lt;'Tariffs Jan2019'!J56,0,IF($C$5*'Tariffs Jan2019'!AL56/'Tariffs Jan2019'!AJ56&lt;='Tariffs Jan2019'!K56,($C$5*'Tariffs Jan2019'!AL56/'Tariffs Jan2019'!AJ56-'Tariffs Jan2019'!J56)*('Tariffs Jan2019'!V56/100)*'Tariffs Jan2019'!AJ56,('Tariffs Jan2019'!K56-'Tariffs Jan2019'!J56)*('Tariffs Jan2019'!V56/100)*'Tariffs Jan2019'!AJ56))</f>
        <v>0</v>
      </c>
      <c r="L62" s="85">
        <f>IF($C$5*'Tariffs Jan2019'!AL56/'Tariffs Jan2019'!AJ56&lt;'Tariffs Jan2019'!K56,0,IF($C$5*'Tariffs Jan2019'!AL56/'Tariffs Jan2019'!AJ56&lt;='Tariffs Jan2019'!L56,($C$5*'Tariffs Jan2019'!AL56/'Tariffs Jan2019'!AJ56-'Tariffs Jan2019'!K56)*('Tariffs Jan2019'!W56/100)*'Tariffs Jan2019'!AJ56,('Tariffs Jan2019'!L56-'Tariffs Jan2019'!K56)*('Tariffs Jan2019'!W56/100)*'Tariffs Jan2019'!AJ56))</f>
        <v>0</v>
      </c>
      <c r="M62" s="85">
        <f>IF($C$5*'Tariffs Jan2019'!AL56/'Tariffs Jan2019'!AJ56&lt;'Tariffs Jan2019'!L56,0,IF($C$5*'Tariffs Jan2019'!AL56/'Tariffs Jan2019'!AJ56&lt;='Tariffs Jan2019'!M56,($C$5*'Tariffs Jan2019'!AL56/'Tariffs Jan2019'!AJ56-'Tariffs Jan2019'!L56)*('Tariffs Jan2019'!X56/100)*'Tariffs Jan2019'!AJ56,('Tariffs Jan2019'!M56-'Tariffs Jan2019'!L56)*('Tariffs Jan2019'!X56/100)*'Tariffs Jan2019'!AJ56))</f>
        <v>0</v>
      </c>
      <c r="N62" s="85">
        <f>IF(($C$5*'Tariffs Jan2019'!AL56/'Tariffs Jan2019'!AJ56&gt;'Tariffs Jan2019'!M56),($C$5*'Tariffs Jan2019'!AL56/'Tariffs Jan2019'!AJ56-'Tariffs Jan2019'!M56)*'Tariffs Jan2019'!Y56/100*'Tariffs Jan2019'!AJ56,0)</f>
        <v>593.91683999999998</v>
      </c>
      <c r="O62" s="73">
        <f t="shared" si="0"/>
        <v>1628.51026</v>
      </c>
      <c r="P62" s="498">
        <f t="shared" si="1"/>
        <v>1791.3612860000001</v>
      </c>
    </row>
    <row r="63" spans="1:148" s="402" customFormat="1" ht="14" thickBot="1" x14ac:dyDescent="0.2">
      <c r="A63" s="47" t="str">
        <f>'Tariffs Jan2019'!F57</f>
        <v>Simply Energy</v>
      </c>
      <c r="B63" s="47" t="str">
        <f>'Tariffs Jan2019'!D57</f>
        <v>Envestra Central 2</v>
      </c>
      <c r="C63" s="287">
        <f>'Tariffs Jan2019'!E57</f>
        <v>43101</v>
      </c>
      <c r="D63" s="85">
        <f>365*'Tariffs Jan2019'!H57/100</f>
        <v>259.55150000000003</v>
      </c>
      <c r="E63" s="85">
        <f>IF($C$5*'Tariffs Jan2019'!AK57/'Tariffs Jan2019'!AI57&gt;='Tariffs Jan2019'!J57,( 'Tariffs Jan2019'!J57*'Tariffs Jan2019'!O57/100)* 'Tariffs Jan2019'!AI57,($C$5*'Tariffs Jan2019'!AK57/'Tariffs Jan2019'!AI57*'Tariffs Jan2019'!O57/100)* 'Tariffs Jan2019'!AI57)</f>
        <v>102.319</v>
      </c>
      <c r="F63" s="85">
        <f>IF($C$5*'Tariffs Jan2019'!AK57/'Tariffs Jan2019'!AI57&lt;'Tariffs Jan2019'!J57,0,IF($C$5*'Tariffs Jan2019'!AK57/'Tariffs Jan2019'!AI57&lt;='Tariffs Jan2019'!K57,($C$5*'Tariffs Jan2019'!AK57/'Tariffs Jan2019'!AI57-'Tariffs Jan2019'!J57)*('Tariffs Jan2019'!P57/100)*'Tariffs Jan2019'!AI57,('Tariffs Jan2019'!K57-'Tariffs Jan2019'!J57)*('Tariffs Jan2019'!P57/100)*'Tariffs Jan2019'!AI57))</f>
        <v>71.00200000000001</v>
      </c>
      <c r="G63" s="85">
        <f>IF($C$5*'Tariffs Jan2019'!AK57/'Tariffs Jan2019'!AI57&lt;'Tariffs Jan2019'!K57,0,IF($C$5*'Tariffs Jan2019'!AK57/'Tariffs Jan2019'!AI57&lt;='Tariffs Jan2019'!L57,($C$5*'Tariffs Jan2019'!AK57/'Tariffs Jan2019'!AI57-'Tariffs Jan2019'!K57)*('Tariffs Jan2019'!Q57/100)*'Tariffs Jan2019'!AI57,('Tariffs Jan2019'!L57-'Tariffs Jan2019'!K57)*('Tariffs Jan2019'!Q57/100)*'Tariffs Jan2019'!AI57))</f>
        <v>0</v>
      </c>
      <c r="H63" s="85">
        <f>IF($C$5*'Tariffs Jan2019'!AK57/'Tariffs Jan2019'!AI57&lt;'Tariffs Jan2019'!L57,0,IF($C$5*'Tariffs Jan2019'!AK57/'Tariffs Jan2019'!AI57&lt;='Tariffs Jan2019'!M57,($C$5*'Tariffs Jan2019'!AK57/'Tariffs Jan2019'!AI57-'Tariffs Jan2019'!L57)*('Tariffs Jan2019'!R57/100)*'Tariffs Jan2019'!AI57,('Tariffs Jan2019'!M57-'Tariffs Jan2019'!L57)*('Tariffs Jan2019'!R57/100)*'Tariffs Jan2019'!AI57))</f>
        <v>0</v>
      </c>
      <c r="I63" s="85">
        <f>IF(($C$5*'Tariffs Jan2019'!AK57/'Tariffs Jan2019'!AI57&gt;'Tariffs Jan2019'!M57),($C$5*'Tariffs Jan2019'!AK57/'Tariffs Jan2019'!AI57-'Tariffs Jan2019'!M57)*'Tariffs Jan2019'!S57/100*'Tariffs Jan2019'!AI57,0)</f>
        <v>328.45400999999998</v>
      </c>
      <c r="J63" s="85">
        <f>IF($C$5*'Tariffs Jan2019'!AL57/'Tariffs Jan2019'!AJ57&gt;='Tariffs Jan2019'!J57,('Tariffs Jan2019'!J57*'Tariffs Jan2019'!U57/100)* 'Tariffs Jan2019'!AJ57,($C$5*'Tariffs Jan2019'!AL57/'Tariffs Jan2019'!AJ57*'Tariffs Jan2019'!U57/100)* 'Tariffs Jan2019'!AJ57)</f>
        <v>204.63800000000001</v>
      </c>
      <c r="K63" s="85">
        <f>IF($C$5*'Tariffs Jan2019'!AL57/'Tariffs Jan2019'!AJ57&lt;'Tariffs Jan2019'!J57,0,IF($C$5*'Tariffs Jan2019'!AL57/'Tariffs Jan2019'!AJ57&lt;='Tariffs Jan2019'!K57,($C$5*'Tariffs Jan2019'!AL57/'Tariffs Jan2019'!AJ57-'Tariffs Jan2019'!J57)*('Tariffs Jan2019'!V57/100)*'Tariffs Jan2019'!AJ57,('Tariffs Jan2019'!K57-'Tariffs Jan2019'!J57)*('Tariffs Jan2019'!V57/100)*'Tariffs Jan2019'!AJ57))</f>
        <v>142.00400000000002</v>
      </c>
      <c r="L63" s="85">
        <f>IF($C$5*'Tariffs Jan2019'!AL57/'Tariffs Jan2019'!AJ57&lt;'Tariffs Jan2019'!K57,0,IF($C$5*'Tariffs Jan2019'!AL57/'Tariffs Jan2019'!AJ57&lt;='Tariffs Jan2019'!L57,($C$5*'Tariffs Jan2019'!AL57/'Tariffs Jan2019'!AJ57-'Tariffs Jan2019'!K57)*('Tariffs Jan2019'!W57/100)*'Tariffs Jan2019'!AJ57,('Tariffs Jan2019'!L57-'Tariffs Jan2019'!K57)*('Tariffs Jan2019'!W57/100)*'Tariffs Jan2019'!AJ57))</f>
        <v>0</v>
      </c>
      <c r="M63" s="85">
        <f>IF($C$5*'Tariffs Jan2019'!AL57/'Tariffs Jan2019'!AJ57&lt;'Tariffs Jan2019'!L57,0,IF($C$5*'Tariffs Jan2019'!AL57/'Tariffs Jan2019'!AJ57&lt;='Tariffs Jan2019'!M57,($C$5*'Tariffs Jan2019'!AL57/'Tariffs Jan2019'!AJ57-'Tariffs Jan2019'!L57)*('Tariffs Jan2019'!X57/100)*'Tariffs Jan2019'!AJ57,('Tariffs Jan2019'!M57-'Tariffs Jan2019'!L57)*('Tariffs Jan2019'!X57/100)*'Tariffs Jan2019'!AJ57))</f>
        <v>0</v>
      </c>
      <c r="N63" s="85">
        <f>IF(($C$5*'Tariffs Jan2019'!AL57/'Tariffs Jan2019'!AJ57&gt;'Tariffs Jan2019'!M57),($C$5*'Tariffs Jan2019'!AL57/'Tariffs Jan2019'!AJ57-'Tariffs Jan2019'!M57)*'Tariffs Jan2019'!Y57/100*'Tariffs Jan2019'!AJ57,0)</f>
        <v>656.90801999999996</v>
      </c>
      <c r="O63" s="73">
        <f t="shared" si="0"/>
        <v>1764.87653</v>
      </c>
      <c r="P63" s="498">
        <f t="shared" si="1"/>
        <v>1941.3641830000001</v>
      </c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  <c r="AZ63" s="400"/>
      <c r="BA63" s="400"/>
      <c r="BB63" s="400"/>
      <c r="BC63" s="400"/>
      <c r="BD63" s="400"/>
      <c r="BE63" s="400"/>
      <c r="BF63" s="400"/>
      <c r="BG63" s="400"/>
      <c r="BH63" s="400"/>
      <c r="BI63" s="400"/>
      <c r="BJ63" s="400"/>
      <c r="BK63" s="400"/>
      <c r="BL63" s="400"/>
      <c r="BM63" s="400"/>
      <c r="BN63" s="400"/>
      <c r="BO63" s="400"/>
      <c r="BP63" s="400"/>
      <c r="BQ63" s="400"/>
      <c r="BR63" s="400"/>
      <c r="BS63" s="400"/>
      <c r="BT63" s="400"/>
      <c r="BU63" s="400"/>
      <c r="BV63" s="400"/>
      <c r="BW63" s="400"/>
      <c r="BX63" s="400"/>
      <c r="BY63" s="400"/>
      <c r="BZ63" s="400"/>
      <c r="CA63" s="400"/>
      <c r="CB63" s="400"/>
      <c r="CC63" s="400"/>
      <c r="CD63" s="400"/>
      <c r="CE63" s="400"/>
      <c r="CF63" s="400"/>
      <c r="CG63" s="400"/>
      <c r="CH63" s="400"/>
      <c r="CI63" s="400"/>
      <c r="CJ63" s="400"/>
      <c r="CK63" s="400"/>
      <c r="CL63" s="400"/>
      <c r="CM63" s="400"/>
      <c r="CN63" s="400"/>
      <c r="CO63" s="400"/>
      <c r="CP63" s="400"/>
      <c r="CQ63" s="400"/>
      <c r="CR63" s="400"/>
      <c r="CS63" s="400"/>
      <c r="CT63" s="400"/>
      <c r="CU63" s="400"/>
      <c r="CV63" s="400"/>
      <c r="CW63" s="400"/>
      <c r="CX63" s="400"/>
      <c r="CY63" s="400"/>
      <c r="CZ63" s="400"/>
      <c r="DA63" s="400"/>
      <c r="DB63" s="400"/>
      <c r="DC63" s="400"/>
      <c r="DD63" s="400"/>
      <c r="DE63" s="400"/>
      <c r="DF63" s="400"/>
      <c r="DG63" s="400"/>
      <c r="DH63" s="400"/>
      <c r="DI63" s="400"/>
      <c r="DJ63" s="400"/>
      <c r="DK63" s="400"/>
      <c r="DL63" s="400"/>
      <c r="DM63" s="400"/>
      <c r="DN63" s="400"/>
      <c r="DO63" s="400"/>
      <c r="DP63" s="400"/>
      <c r="DQ63" s="400"/>
      <c r="DR63" s="400"/>
      <c r="DS63" s="400"/>
      <c r="DT63" s="400"/>
      <c r="DU63" s="400"/>
      <c r="DV63" s="400"/>
      <c r="DW63" s="400"/>
      <c r="DX63" s="400"/>
      <c r="DY63" s="400"/>
      <c r="DZ63" s="400"/>
      <c r="EA63" s="400"/>
      <c r="EB63" s="400"/>
      <c r="EC63" s="400"/>
      <c r="ED63" s="400"/>
      <c r="EE63" s="400"/>
      <c r="EF63" s="400"/>
      <c r="EG63" s="400"/>
      <c r="EH63" s="400"/>
      <c r="EI63" s="400"/>
      <c r="EJ63" s="400"/>
      <c r="EK63" s="400"/>
      <c r="EL63" s="400"/>
      <c r="EM63" s="400"/>
      <c r="EN63" s="400"/>
      <c r="EO63" s="400"/>
      <c r="EP63" s="400"/>
      <c r="EQ63" s="400"/>
      <c r="ER63" s="400"/>
    </row>
    <row r="64" spans="1:148" ht="14" thickTop="1" x14ac:dyDescent="0.15">
      <c r="A64" s="47" t="str">
        <f>'Tariffs Jan2019'!F58</f>
        <v>Sumo Power</v>
      </c>
      <c r="B64" s="47" t="str">
        <f>'Tariffs Jan2019'!D58</f>
        <v>Envestra Central 2</v>
      </c>
      <c r="C64" s="287">
        <f>'Tariffs Jan2019'!E58</f>
        <v>43466</v>
      </c>
      <c r="D64" s="85">
        <f>365*'Tariffs Jan2019'!H58/100</f>
        <v>283.41519999999997</v>
      </c>
      <c r="E64" s="85">
        <f>IF($C$5*'Tariffs Jan2019'!AK58/'Tariffs Jan2019'!AI58&gt;='Tariffs Jan2019'!J58,( 'Tariffs Jan2019'!J58*'Tariffs Jan2019'!O58/100)* 'Tariffs Jan2019'!AI58,($C$5*'Tariffs Jan2019'!AK58/'Tariffs Jan2019'!AI58*'Tariffs Jan2019'!O58/100)* 'Tariffs Jan2019'!AI58)</f>
        <v>120.9075</v>
      </c>
      <c r="F64" s="85">
        <f>IF($C$5*'Tariffs Jan2019'!AK58/'Tariffs Jan2019'!AI58&lt;'Tariffs Jan2019'!J58,0,IF($C$5*'Tariffs Jan2019'!AK58/'Tariffs Jan2019'!AI58&lt;='Tariffs Jan2019'!K58,($C$5*'Tariffs Jan2019'!AK58/'Tariffs Jan2019'!AI58-'Tariffs Jan2019'!J58)*('Tariffs Jan2019'!P58/100)*'Tariffs Jan2019'!AI58,('Tariffs Jan2019'!K58-'Tariffs Jan2019'!J58)*('Tariffs Jan2019'!P58/100)*'Tariffs Jan2019'!AI58))</f>
        <v>95.120999999999995</v>
      </c>
      <c r="G64" s="85">
        <f>IF($C$5*'Tariffs Jan2019'!AK58/'Tariffs Jan2019'!AI58&lt;'Tariffs Jan2019'!K58,0,IF($C$5*'Tariffs Jan2019'!AK58/'Tariffs Jan2019'!AI58&lt;='Tariffs Jan2019'!L58,($C$5*'Tariffs Jan2019'!AK58/'Tariffs Jan2019'!AI58-'Tariffs Jan2019'!K58)*('Tariffs Jan2019'!Q58/100)*'Tariffs Jan2019'!AI58,('Tariffs Jan2019'!L58-'Tariffs Jan2019'!K58)*('Tariffs Jan2019'!Q58/100)*'Tariffs Jan2019'!AI58))</f>
        <v>0</v>
      </c>
      <c r="H64" s="85">
        <f>IF($C$5*'Tariffs Jan2019'!AK58/'Tariffs Jan2019'!AI58&lt;'Tariffs Jan2019'!L58,0,IF($C$5*'Tariffs Jan2019'!AK58/'Tariffs Jan2019'!AI58&lt;='Tariffs Jan2019'!M58,($C$5*'Tariffs Jan2019'!AK58/'Tariffs Jan2019'!AI58-'Tariffs Jan2019'!L58)*('Tariffs Jan2019'!R58/100)*'Tariffs Jan2019'!AI58,('Tariffs Jan2019'!M58-'Tariffs Jan2019'!L58)*('Tariffs Jan2019'!R58/100)*'Tariffs Jan2019'!AI58))</f>
        <v>0</v>
      </c>
      <c r="I64" s="85">
        <f>IF(($C$5*'Tariffs Jan2019'!AK58/'Tariffs Jan2019'!AI58&gt;'Tariffs Jan2019'!M58),($C$5*'Tariffs Jan2019'!AK58/'Tariffs Jan2019'!AI58-'Tariffs Jan2019'!M58)*'Tariffs Jan2019'!S58/100*'Tariffs Jan2019'!AI58,0)</f>
        <v>356.05014599999993</v>
      </c>
      <c r="J64" s="85">
        <f>IF($C$5*'Tariffs Jan2019'!AL58/'Tariffs Jan2019'!AJ58&gt;='Tariffs Jan2019'!J58,('Tariffs Jan2019'!J58*'Tariffs Jan2019'!U58/100)* 'Tariffs Jan2019'!AJ58,($C$5*'Tariffs Jan2019'!AL58/'Tariffs Jan2019'!AJ58*'Tariffs Jan2019'!U58/100)* 'Tariffs Jan2019'!AJ58)</f>
        <v>241.815</v>
      </c>
      <c r="K64" s="85">
        <f>IF($C$5*'Tariffs Jan2019'!AL58/'Tariffs Jan2019'!AJ58&lt;'Tariffs Jan2019'!J58,0,IF($C$5*'Tariffs Jan2019'!AL58/'Tariffs Jan2019'!AJ58&lt;='Tariffs Jan2019'!K58,($C$5*'Tariffs Jan2019'!AL58/'Tariffs Jan2019'!AJ58-'Tariffs Jan2019'!J58)*('Tariffs Jan2019'!V58/100)*'Tariffs Jan2019'!AJ58,('Tariffs Jan2019'!K58-'Tariffs Jan2019'!J58)*('Tariffs Jan2019'!V58/100)*'Tariffs Jan2019'!AJ58))</f>
        <v>190.24199999999999</v>
      </c>
      <c r="L64" s="85">
        <f>IF($C$5*'Tariffs Jan2019'!AL58/'Tariffs Jan2019'!AJ58&lt;'Tariffs Jan2019'!K58,0,IF($C$5*'Tariffs Jan2019'!AL58/'Tariffs Jan2019'!AJ58&lt;='Tariffs Jan2019'!L58,($C$5*'Tariffs Jan2019'!AL58/'Tariffs Jan2019'!AJ58-'Tariffs Jan2019'!K58)*('Tariffs Jan2019'!W58/100)*'Tariffs Jan2019'!AJ58,('Tariffs Jan2019'!L58-'Tariffs Jan2019'!K58)*('Tariffs Jan2019'!W58/100)*'Tariffs Jan2019'!AJ58))</f>
        <v>0</v>
      </c>
      <c r="M64" s="85">
        <f>IF($C$5*'Tariffs Jan2019'!AL58/'Tariffs Jan2019'!AJ58&lt;'Tariffs Jan2019'!L58,0,IF($C$5*'Tariffs Jan2019'!AL58/'Tariffs Jan2019'!AJ58&lt;='Tariffs Jan2019'!M58,($C$5*'Tariffs Jan2019'!AL58/'Tariffs Jan2019'!AJ58-'Tariffs Jan2019'!L58)*('Tariffs Jan2019'!X58/100)*'Tariffs Jan2019'!AJ58,('Tariffs Jan2019'!M58-'Tariffs Jan2019'!L58)*('Tariffs Jan2019'!X58/100)*'Tariffs Jan2019'!AJ58))</f>
        <v>0</v>
      </c>
      <c r="N64" s="85">
        <f>IF(($C$5*'Tariffs Jan2019'!AL58/'Tariffs Jan2019'!AJ58&gt;'Tariffs Jan2019'!M58),($C$5*'Tariffs Jan2019'!AL58/'Tariffs Jan2019'!AJ58-'Tariffs Jan2019'!M58)*'Tariffs Jan2019'!Y58/100*'Tariffs Jan2019'!AJ58,0)</f>
        <v>712.10029199999985</v>
      </c>
      <c r="O64" s="73">
        <f t="shared" si="0"/>
        <v>1999.6511379999997</v>
      </c>
      <c r="P64" s="498">
        <f t="shared" si="1"/>
        <v>2199.6162517999996</v>
      </c>
    </row>
    <row r="65" spans="1:148" s="402" customFormat="1" ht="14" thickBot="1" x14ac:dyDescent="0.2">
      <c r="A65" s="47" t="str">
        <f>'Tariffs Jan2019'!F59</f>
        <v>Amaysim</v>
      </c>
      <c r="B65" s="47" t="str">
        <f>'Tariffs Jan2019'!D59</f>
        <v>Envestra Central 2</v>
      </c>
      <c r="C65" s="287">
        <f>'Tariffs Jan2019'!E59</f>
        <v>43101</v>
      </c>
      <c r="D65" s="85">
        <f>365*'Tariffs Jan2019'!H59/100</f>
        <v>292.73</v>
      </c>
      <c r="E65" s="85">
        <f>IF($C$5*'Tariffs Jan2019'!AK59/'Tariffs Jan2019'!AI59&gt;='Tariffs Jan2019'!J59,( 'Tariffs Jan2019'!J59*'Tariffs Jan2019'!O59/100)* 'Tariffs Jan2019'!AI59,($C$5*'Tariffs Jan2019'!AK59/'Tariffs Jan2019'!AI59*'Tariffs Jan2019'!O59/100)* 'Tariffs Jan2019'!AI59)</f>
        <v>123.375</v>
      </c>
      <c r="F65" s="85">
        <f>IF($C$5*'Tariffs Jan2019'!AK59/'Tariffs Jan2019'!AI59&lt;'Tariffs Jan2019'!J59,0,IF($C$5*'Tariffs Jan2019'!AK59/'Tariffs Jan2019'!AI59&lt;='Tariffs Jan2019'!K59,($C$5*'Tariffs Jan2019'!AK59/'Tariffs Jan2019'!AI59-'Tariffs Jan2019'!J59)*('Tariffs Jan2019'!P59/100)*'Tariffs Jan2019'!AI59,('Tariffs Jan2019'!K59-'Tariffs Jan2019'!J59)*('Tariffs Jan2019'!P59/100)*'Tariffs Jan2019'!AI59))</f>
        <v>86.72</v>
      </c>
      <c r="G65" s="85">
        <f>IF($C$5*'Tariffs Jan2019'!AK59/'Tariffs Jan2019'!AI59&lt;'Tariffs Jan2019'!K59,0,IF($C$5*'Tariffs Jan2019'!AK59/'Tariffs Jan2019'!AI59&lt;='Tariffs Jan2019'!L59,($C$5*'Tariffs Jan2019'!AK59/'Tariffs Jan2019'!AI59-'Tariffs Jan2019'!K59)*('Tariffs Jan2019'!Q59/100)*'Tariffs Jan2019'!AI59,('Tariffs Jan2019'!L59-'Tariffs Jan2019'!K59)*('Tariffs Jan2019'!Q59/100)*'Tariffs Jan2019'!AI59))</f>
        <v>0</v>
      </c>
      <c r="H65" s="85">
        <f>IF($C$5*'Tariffs Jan2019'!AK59/'Tariffs Jan2019'!AI59&lt;'Tariffs Jan2019'!L59,0,IF($C$5*'Tariffs Jan2019'!AK59/'Tariffs Jan2019'!AI59&lt;='Tariffs Jan2019'!M59,($C$5*'Tariffs Jan2019'!AK59/'Tariffs Jan2019'!AI59-'Tariffs Jan2019'!L59)*('Tariffs Jan2019'!R59/100)*'Tariffs Jan2019'!AI59,('Tariffs Jan2019'!M59-'Tariffs Jan2019'!L59)*('Tariffs Jan2019'!R59/100)*'Tariffs Jan2019'!AI59))</f>
        <v>0</v>
      </c>
      <c r="I65" s="85">
        <f>IF(($C$5*'Tariffs Jan2019'!AK59/'Tariffs Jan2019'!AI59&gt;'Tariffs Jan2019'!M59),($C$5*'Tariffs Jan2019'!AK59/'Tariffs Jan2019'!AI59-'Tariffs Jan2019'!M59)*'Tariffs Jan2019'!S59/100*'Tariffs Jan2019'!AI59,0)</f>
        <v>412.44224999999989</v>
      </c>
      <c r="J65" s="85">
        <f>IF($C$5*'Tariffs Jan2019'!AL59/'Tariffs Jan2019'!AJ59&gt;='Tariffs Jan2019'!J59,('Tariffs Jan2019'!J59*'Tariffs Jan2019'!U59/100)* 'Tariffs Jan2019'!AJ59,($C$5*'Tariffs Jan2019'!AL59/'Tariffs Jan2019'!AJ59*'Tariffs Jan2019'!U59/100)* 'Tariffs Jan2019'!AJ59)</f>
        <v>246.75</v>
      </c>
      <c r="K65" s="85">
        <f>IF($C$5*'Tariffs Jan2019'!AL59/'Tariffs Jan2019'!AJ59&lt;'Tariffs Jan2019'!J59,0,IF($C$5*'Tariffs Jan2019'!AL59/'Tariffs Jan2019'!AJ59&lt;='Tariffs Jan2019'!K59,($C$5*'Tariffs Jan2019'!AL59/'Tariffs Jan2019'!AJ59-'Tariffs Jan2019'!J59)*('Tariffs Jan2019'!V59/100)*'Tariffs Jan2019'!AJ59,('Tariffs Jan2019'!K59-'Tariffs Jan2019'!J59)*('Tariffs Jan2019'!V59/100)*'Tariffs Jan2019'!AJ59))</f>
        <v>173.44</v>
      </c>
      <c r="L65" s="85">
        <f>IF($C$5*'Tariffs Jan2019'!AL59/'Tariffs Jan2019'!AJ59&lt;'Tariffs Jan2019'!K59,0,IF($C$5*'Tariffs Jan2019'!AL59/'Tariffs Jan2019'!AJ59&lt;='Tariffs Jan2019'!L59,($C$5*'Tariffs Jan2019'!AL59/'Tariffs Jan2019'!AJ59-'Tariffs Jan2019'!K59)*('Tariffs Jan2019'!W59/100)*'Tariffs Jan2019'!AJ59,('Tariffs Jan2019'!L59-'Tariffs Jan2019'!K59)*('Tariffs Jan2019'!W59/100)*'Tariffs Jan2019'!AJ59))</f>
        <v>0</v>
      </c>
      <c r="M65" s="85">
        <f>IF($C$5*'Tariffs Jan2019'!AL59/'Tariffs Jan2019'!AJ59&lt;'Tariffs Jan2019'!L59,0,IF($C$5*'Tariffs Jan2019'!AL59/'Tariffs Jan2019'!AJ59&lt;='Tariffs Jan2019'!M59,($C$5*'Tariffs Jan2019'!AL59/'Tariffs Jan2019'!AJ59-'Tariffs Jan2019'!L59)*('Tariffs Jan2019'!X59/100)*'Tariffs Jan2019'!AJ59,('Tariffs Jan2019'!M59-'Tariffs Jan2019'!L59)*('Tariffs Jan2019'!X59/100)*'Tariffs Jan2019'!AJ59))</f>
        <v>0</v>
      </c>
      <c r="N65" s="85">
        <f>IF(($C$5*'Tariffs Jan2019'!AL59/'Tariffs Jan2019'!AJ59&gt;'Tariffs Jan2019'!M59),($C$5*'Tariffs Jan2019'!AL59/'Tariffs Jan2019'!AJ59-'Tariffs Jan2019'!M59)*'Tariffs Jan2019'!Y59/100*'Tariffs Jan2019'!AJ59,0)</f>
        <v>824.88449999999978</v>
      </c>
      <c r="O65" s="73">
        <f t="shared" si="0"/>
        <v>2160.3417499999996</v>
      </c>
      <c r="P65" s="498">
        <f t="shared" si="1"/>
        <v>2376.3759249999998</v>
      </c>
      <c r="Q65" s="400"/>
      <c r="R65" s="400"/>
      <c r="S65" s="400"/>
      <c r="T65" s="400"/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0"/>
      <c r="AF65" s="400"/>
      <c r="AG65" s="400"/>
      <c r="AH65" s="400"/>
      <c r="AI65" s="400"/>
      <c r="AJ65" s="400"/>
      <c r="AK65" s="400"/>
      <c r="AL65" s="400"/>
      <c r="AM65" s="400"/>
      <c r="AN65" s="400"/>
      <c r="AO65" s="400"/>
      <c r="AP65" s="400"/>
      <c r="AQ65" s="400"/>
      <c r="AR65" s="400"/>
      <c r="AS65" s="400"/>
      <c r="AT65" s="400"/>
      <c r="AU65" s="400"/>
      <c r="AV65" s="400"/>
      <c r="AW65" s="400"/>
      <c r="AX65" s="400"/>
      <c r="AY65" s="400"/>
      <c r="AZ65" s="400"/>
      <c r="BA65" s="400"/>
      <c r="BB65" s="400"/>
      <c r="BC65" s="400"/>
      <c r="BD65" s="400"/>
      <c r="BE65" s="400"/>
      <c r="BF65" s="400"/>
      <c r="BG65" s="400"/>
      <c r="BH65" s="400"/>
      <c r="BI65" s="400"/>
      <c r="BJ65" s="400"/>
      <c r="BK65" s="400"/>
      <c r="BL65" s="400"/>
      <c r="BM65" s="400"/>
      <c r="BN65" s="400"/>
      <c r="BO65" s="400"/>
      <c r="BP65" s="400"/>
      <c r="BQ65" s="400"/>
      <c r="BR65" s="400"/>
      <c r="BS65" s="400"/>
      <c r="BT65" s="400"/>
      <c r="BU65" s="400"/>
      <c r="BV65" s="400"/>
      <c r="BW65" s="400"/>
      <c r="BX65" s="400"/>
      <c r="BY65" s="400"/>
      <c r="BZ65" s="400"/>
      <c r="CA65" s="400"/>
      <c r="CB65" s="400"/>
      <c r="CC65" s="400"/>
      <c r="CD65" s="400"/>
      <c r="CE65" s="400"/>
      <c r="CF65" s="400"/>
      <c r="CG65" s="400"/>
      <c r="CH65" s="400"/>
      <c r="CI65" s="400"/>
      <c r="CJ65" s="400"/>
      <c r="CK65" s="400"/>
      <c r="CL65" s="400"/>
      <c r="CM65" s="400"/>
      <c r="CN65" s="400"/>
      <c r="CO65" s="400"/>
      <c r="CP65" s="400"/>
      <c r="CQ65" s="400"/>
      <c r="CR65" s="400"/>
      <c r="CS65" s="400"/>
      <c r="CT65" s="400"/>
      <c r="CU65" s="400"/>
      <c r="CV65" s="400"/>
      <c r="CW65" s="400"/>
      <c r="CX65" s="400"/>
      <c r="CY65" s="400"/>
      <c r="CZ65" s="400"/>
      <c r="DA65" s="400"/>
      <c r="DB65" s="400"/>
      <c r="DC65" s="400"/>
      <c r="DD65" s="400"/>
      <c r="DE65" s="400"/>
      <c r="DF65" s="400"/>
      <c r="DG65" s="400"/>
      <c r="DH65" s="400"/>
      <c r="DI65" s="400"/>
      <c r="DJ65" s="400"/>
      <c r="DK65" s="400"/>
      <c r="DL65" s="400"/>
      <c r="DM65" s="400"/>
      <c r="DN65" s="400"/>
      <c r="DO65" s="400"/>
      <c r="DP65" s="400"/>
      <c r="DQ65" s="400"/>
      <c r="DR65" s="400"/>
      <c r="DS65" s="400"/>
      <c r="DT65" s="400"/>
      <c r="DU65" s="400"/>
      <c r="DV65" s="400"/>
      <c r="DW65" s="400"/>
      <c r="DX65" s="400"/>
      <c r="DY65" s="400"/>
      <c r="DZ65" s="400"/>
      <c r="EA65" s="400"/>
      <c r="EB65" s="400"/>
      <c r="EC65" s="400"/>
      <c r="ED65" s="400"/>
      <c r="EE65" s="400"/>
      <c r="EF65" s="400"/>
      <c r="EG65" s="400"/>
      <c r="EH65" s="400"/>
      <c r="EI65" s="400"/>
      <c r="EJ65" s="400"/>
      <c r="EK65" s="400"/>
      <c r="EL65" s="400"/>
      <c r="EM65" s="400"/>
      <c r="EN65" s="400"/>
      <c r="EO65" s="400"/>
      <c r="EP65" s="400"/>
      <c r="EQ65" s="400"/>
      <c r="ER65" s="400"/>
    </row>
    <row r="66" spans="1:148" ht="14" thickTop="1" x14ac:dyDescent="0.15">
      <c r="A66" s="47" t="str">
        <f>'Tariffs Jan2019'!F60</f>
        <v>GloBird</v>
      </c>
      <c r="B66" s="47" t="str">
        <f>'Tariffs Jan2019'!D60</f>
        <v>Envestra Central 2</v>
      </c>
      <c r="C66" s="287">
        <f>'Tariffs Jan2019'!E60</f>
        <v>43466</v>
      </c>
      <c r="D66" s="85">
        <f>365*'Tariffs Jan2019'!H60/100</f>
        <v>346.75</v>
      </c>
      <c r="E66" s="85">
        <f>IF($C$5*'Tariffs Jan2019'!AK60/'Tariffs Jan2019'!AI60&gt;='Tariffs Jan2019'!J60,( 'Tariffs Jan2019'!J60*'Tariffs Jan2019'!O60/100)* 'Tariffs Jan2019'!AI60,($C$5*'Tariffs Jan2019'!AK60/'Tariffs Jan2019'!AI60*'Tariffs Jan2019'!O60/100)* 'Tariffs Jan2019'!AI60)</f>
        <v>224.4</v>
      </c>
      <c r="F66" s="85">
        <f>IF($C$5*'Tariffs Jan2019'!AK60/'Tariffs Jan2019'!AI60&lt;'Tariffs Jan2019'!J60,0,IF($C$5*'Tariffs Jan2019'!AK60/'Tariffs Jan2019'!AI60&lt;='Tariffs Jan2019'!K60,($C$5*'Tariffs Jan2019'!AK60/'Tariffs Jan2019'!AI60-'Tariffs Jan2019'!J60)*('Tariffs Jan2019'!P60/100)*'Tariffs Jan2019'!AI60,('Tariffs Jan2019'!K60-'Tariffs Jan2019'!J60)*('Tariffs Jan2019'!P60/100)*'Tariffs Jan2019'!AI60))</f>
        <v>0</v>
      </c>
      <c r="G66" s="85">
        <f>IF($C$5*'Tariffs Jan2019'!AK60/'Tariffs Jan2019'!AI60&lt;'Tariffs Jan2019'!K60,0,IF($C$5*'Tariffs Jan2019'!AK60/'Tariffs Jan2019'!AI60&lt;='Tariffs Jan2019'!L60,($C$5*'Tariffs Jan2019'!AK60/'Tariffs Jan2019'!AI60-'Tariffs Jan2019'!K60)*('Tariffs Jan2019'!Q60/100)*'Tariffs Jan2019'!AI60,('Tariffs Jan2019'!L60-'Tariffs Jan2019'!K60)*('Tariffs Jan2019'!Q60/100)*'Tariffs Jan2019'!AI60))</f>
        <v>0</v>
      </c>
      <c r="H66" s="85">
        <f>IF($C$5*'Tariffs Jan2019'!AK60/'Tariffs Jan2019'!AI60&lt;'Tariffs Jan2019'!L60,0,IF($C$5*'Tariffs Jan2019'!AK60/'Tariffs Jan2019'!AI60&lt;='Tariffs Jan2019'!M60,($C$5*'Tariffs Jan2019'!AK60/'Tariffs Jan2019'!AI60-'Tariffs Jan2019'!L60)*('Tariffs Jan2019'!R60/100)*'Tariffs Jan2019'!AI60,('Tariffs Jan2019'!M60-'Tariffs Jan2019'!L60)*('Tariffs Jan2019'!R60/100)*'Tariffs Jan2019'!AI60))</f>
        <v>0</v>
      </c>
      <c r="I66" s="85">
        <f>IF(($C$5*'Tariffs Jan2019'!AK60/'Tariffs Jan2019'!AI60&gt;'Tariffs Jan2019'!M60),($C$5*'Tariffs Jan2019'!AK60/'Tariffs Jan2019'!AI60-'Tariffs Jan2019'!M60)*'Tariffs Jan2019'!S60/100*'Tariffs Jan2019'!AI60,0)</f>
        <v>362.9491799999999</v>
      </c>
      <c r="J66" s="85">
        <f>IF($C$5*'Tariffs Jan2019'!AL60/'Tariffs Jan2019'!AJ60&gt;='Tariffs Jan2019'!J60,('Tariffs Jan2019'!J60*'Tariffs Jan2019'!U60/100)* 'Tariffs Jan2019'!AJ60,($C$5*'Tariffs Jan2019'!AL60/'Tariffs Jan2019'!AJ60*'Tariffs Jan2019'!U60/100)* 'Tariffs Jan2019'!AJ60)</f>
        <v>448.8</v>
      </c>
      <c r="K66" s="85">
        <f>IF($C$5*'Tariffs Jan2019'!AL60/'Tariffs Jan2019'!AJ60&lt;'Tariffs Jan2019'!J60,0,IF($C$5*'Tariffs Jan2019'!AL60/'Tariffs Jan2019'!AJ60&lt;='Tariffs Jan2019'!K60,($C$5*'Tariffs Jan2019'!AL60/'Tariffs Jan2019'!AJ60-'Tariffs Jan2019'!J60)*('Tariffs Jan2019'!V60/100)*'Tariffs Jan2019'!AJ60,('Tariffs Jan2019'!K60-'Tariffs Jan2019'!J60)*('Tariffs Jan2019'!V60/100)*'Tariffs Jan2019'!AJ60))</f>
        <v>0</v>
      </c>
      <c r="L66" s="85">
        <f>IF($C$5*'Tariffs Jan2019'!AL60/'Tariffs Jan2019'!AJ60&lt;'Tariffs Jan2019'!K60,0,IF($C$5*'Tariffs Jan2019'!AL60/'Tariffs Jan2019'!AJ60&lt;='Tariffs Jan2019'!L60,($C$5*'Tariffs Jan2019'!AL60/'Tariffs Jan2019'!AJ60-'Tariffs Jan2019'!K60)*('Tariffs Jan2019'!W60/100)*'Tariffs Jan2019'!AJ60,('Tariffs Jan2019'!L60-'Tariffs Jan2019'!K60)*('Tariffs Jan2019'!W60/100)*'Tariffs Jan2019'!AJ60))</f>
        <v>0</v>
      </c>
      <c r="M66" s="85">
        <f>IF($C$5*'Tariffs Jan2019'!AL60/'Tariffs Jan2019'!AJ60&lt;'Tariffs Jan2019'!L60,0,IF($C$5*'Tariffs Jan2019'!AL60/'Tariffs Jan2019'!AJ60&lt;='Tariffs Jan2019'!M60,($C$5*'Tariffs Jan2019'!AL60/'Tariffs Jan2019'!AJ60-'Tariffs Jan2019'!L60)*('Tariffs Jan2019'!X60/100)*'Tariffs Jan2019'!AJ60,('Tariffs Jan2019'!M60-'Tariffs Jan2019'!L60)*('Tariffs Jan2019'!X60/100)*'Tariffs Jan2019'!AJ60))</f>
        <v>0</v>
      </c>
      <c r="N66" s="85">
        <f>IF(($C$5*'Tariffs Jan2019'!AL60/'Tariffs Jan2019'!AJ60&gt;'Tariffs Jan2019'!M60),($C$5*'Tariffs Jan2019'!AL60/'Tariffs Jan2019'!AJ60-'Tariffs Jan2019'!M60)*'Tariffs Jan2019'!Y60/100*'Tariffs Jan2019'!AJ60,0)</f>
        <v>725.8983599999998</v>
      </c>
      <c r="O66" s="73">
        <f t="shared" si="0"/>
        <v>2108.7975399999996</v>
      </c>
      <c r="P66" s="498">
        <f t="shared" si="1"/>
        <v>2319.6772939999996</v>
      </c>
    </row>
    <row r="67" spans="1:148" s="402" customFormat="1" ht="14" thickBot="1" x14ac:dyDescent="0.2">
      <c r="A67" s="289" t="str">
        <f>'Tariffs Jan2019'!F61</f>
        <v>Powershop</v>
      </c>
      <c r="B67" s="289" t="str">
        <f>'Tariffs Jan2019'!D61</f>
        <v>Envestra Central 2</v>
      </c>
      <c r="C67" s="290">
        <f>'Tariffs Jan2019'!E61</f>
        <v>43466</v>
      </c>
      <c r="D67" s="291">
        <f>365*'Tariffs Jan2019'!H61/100</f>
        <v>316.27250000000004</v>
      </c>
      <c r="E67" s="291">
        <f>((C$5*'Tariffs Jan2019'!AK61/'Tariffs Jan2019'!AI61)*('Tariffs Jan2019'!O61/100))*'Tariffs Jan2019'!AI61</f>
        <v>388.46115000000003</v>
      </c>
      <c r="F67" s="291">
        <v>0</v>
      </c>
      <c r="G67" s="291">
        <v>0</v>
      </c>
      <c r="H67" s="291">
        <v>0</v>
      </c>
      <c r="I67" s="291">
        <f>((C$5*'Tariffs Jan2019'!AL61/'Tariffs Jan2019'!AJ61)*('Tariffs Jan2019'!U61/100))*'Tariffs Jan2019'!AJ61</f>
        <v>776.92230000000006</v>
      </c>
      <c r="J67" s="291">
        <v>0</v>
      </c>
      <c r="K67" s="291">
        <v>0</v>
      </c>
      <c r="L67" s="291">
        <v>0</v>
      </c>
      <c r="M67" s="291">
        <v>0</v>
      </c>
      <c r="N67" s="291">
        <v>0</v>
      </c>
      <c r="O67" s="292">
        <f t="shared" si="0"/>
        <v>1481.6559500000003</v>
      </c>
      <c r="P67" s="499">
        <f t="shared" si="1"/>
        <v>1629.8215450000005</v>
      </c>
      <c r="Q67" s="400"/>
      <c r="R67" s="400"/>
      <c r="S67" s="400"/>
      <c r="T67" s="400"/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0"/>
      <c r="AI67" s="400"/>
      <c r="AJ67" s="400"/>
      <c r="AK67" s="400"/>
      <c r="AL67" s="400"/>
      <c r="AM67" s="400"/>
      <c r="AN67" s="400"/>
      <c r="AO67" s="400"/>
      <c r="AP67" s="400"/>
      <c r="AQ67" s="400"/>
      <c r="AR67" s="400"/>
      <c r="AS67" s="400"/>
      <c r="AT67" s="400"/>
      <c r="AU67" s="400"/>
      <c r="AV67" s="400"/>
      <c r="AW67" s="400"/>
      <c r="AX67" s="400"/>
      <c r="AY67" s="400"/>
      <c r="AZ67" s="400"/>
      <c r="BA67" s="400"/>
      <c r="BB67" s="400"/>
      <c r="BC67" s="400"/>
      <c r="BD67" s="400"/>
      <c r="BE67" s="400"/>
      <c r="BF67" s="400"/>
      <c r="BG67" s="400"/>
      <c r="BH67" s="400"/>
      <c r="BI67" s="400"/>
      <c r="BJ67" s="400"/>
      <c r="BK67" s="400"/>
      <c r="BL67" s="400"/>
      <c r="BM67" s="400"/>
      <c r="BN67" s="400"/>
      <c r="BO67" s="400"/>
      <c r="BP67" s="400"/>
      <c r="BQ67" s="400"/>
      <c r="BR67" s="400"/>
      <c r="BS67" s="400"/>
      <c r="BT67" s="400"/>
      <c r="BU67" s="400"/>
      <c r="BV67" s="400"/>
      <c r="BW67" s="400"/>
      <c r="BX67" s="400"/>
      <c r="BY67" s="400"/>
      <c r="BZ67" s="400"/>
      <c r="CA67" s="400"/>
      <c r="CB67" s="400"/>
      <c r="CC67" s="400"/>
      <c r="CD67" s="400"/>
      <c r="CE67" s="400"/>
      <c r="CF67" s="400"/>
      <c r="CG67" s="400"/>
      <c r="CH67" s="400"/>
      <c r="CI67" s="400"/>
      <c r="CJ67" s="400"/>
      <c r="CK67" s="400"/>
      <c r="CL67" s="400"/>
      <c r="CM67" s="400"/>
      <c r="CN67" s="400"/>
      <c r="CO67" s="400"/>
      <c r="CP67" s="400"/>
      <c r="CQ67" s="400"/>
      <c r="CR67" s="400"/>
      <c r="CS67" s="400"/>
      <c r="CT67" s="400"/>
      <c r="CU67" s="400"/>
      <c r="CV67" s="400"/>
      <c r="CW67" s="400"/>
      <c r="CX67" s="400"/>
      <c r="CY67" s="400"/>
      <c r="CZ67" s="400"/>
      <c r="DA67" s="400"/>
      <c r="DB67" s="400"/>
      <c r="DC67" s="400"/>
      <c r="DD67" s="400"/>
      <c r="DE67" s="400"/>
      <c r="DF67" s="400"/>
      <c r="DG67" s="400"/>
      <c r="DH67" s="400"/>
      <c r="DI67" s="400"/>
      <c r="DJ67" s="400"/>
      <c r="DK67" s="400"/>
      <c r="DL67" s="400"/>
      <c r="DM67" s="400"/>
      <c r="DN67" s="400"/>
      <c r="DO67" s="400"/>
      <c r="DP67" s="400"/>
      <c r="DQ67" s="400"/>
      <c r="DR67" s="400"/>
      <c r="DS67" s="400"/>
      <c r="DT67" s="400"/>
      <c r="DU67" s="400"/>
      <c r="DV67" s="400"/>
      <c r="DW67" s="400"/>
      <c r="DX67" s="400"/>
      <c r="DY67" s="400"/>
      <c r="DZ67" s="400"/>
      <c r="EA67" s="400"/>
      <c r="EB67" s="400"/>
      <c r="EC67" s="400"/>
      <c r="ED67" s="400"/>
      <c r="EE67" s="400"/>
      <c r="EF67" s="400"/>
      <c r="EG67" s="400"/>
      <c r="EH67" s="400"/>
      <c r="EI67" s="400"/>
      <c r="EJ67" s="400"/>
      <c r="EK67" s="400"/>
      <c r="EL67" s="400"/>
      <c r="EM67" s="400"/>
      <c r="EN67" s="400"/>
      <c r="EO67" s="400"/>
      <c r="EP67" s="400"/>
      <c r="EQ67" s="400"/>
      <c r="ER67" s="400"/>
    </row>
    <row r="68" spans="1:148" ht="14" thickTop="1" x14ac:dyDescent="0.15">
      <c r="A68" s="47" t="str">
        <f>'Tariffs Jan2019'!F62</f>
        <v>AGL</v>
      </c>
      <c r="B68" s="47" t="str">
        <f>'Tariffs Jan2019'!D62</f>
        <v>Envestra Central 1</v>
      </c>
      <c r="C68" s="287">
        <f>'Tariffs Jan2019'!E62</f>
        <v>43466</v>
      </c>
      <c r="D68" s="85">
        <f>365*'Tariffs Jan2019'!H62/100</f>
        <v>286.52499999999998</v>
      </c>
      <c r="E68" s="85">
        <f>IF($C$5*'Tariffs Jan2019'!AK62/'Tariffs Jan2019'!AI62&gt;='Tariffs Jan2019'!J62,( 'Tariffs Jan2019'!J62*'Tariffs Jan2019'!O62/100)* 'Tariffs Jan2019'!AI62,($C$5*'Tariffs Jan2019'!AK62/'Tariffs Jan2019'!AI62*'Tariffs Jan2019'!O62/100)* 'Tariffs Jan2019'!AI62)</f>
        <v>92.12</v>
      </c>
      <c r="F68" s="85">
        <f>IF($C$5*'Tariffs Jan2019'!AK62/'Tariffs Jan2019'!AI62&lt;'Tariffs Jan2019'!J62,0,IF($C$5*'Tariffs Jan2019'!AK62/'Tariffs Jan2019'!AI62&lt;='Tariffs Jan2019'!K62,($C$5*'Tariffs Jan2019'!AK62/'Tariffs Jan2019'!AI62-'Tariffs Jan2019'!J62)*('Tariffs Jan2019'!P62/100)*'Tariffs Jan2019'!AI62,('Tariffs Jan2019'!K62-'Tariffs Jan2019'!J62)*('Tariffs Jan2019'!P62/100)*'Tariffs Jan2019'!AI62))</f>
        <v>66.665999999999997</v>
      </c>
      <c r="G68" s="85">
        <f>IF($C$5*'Tariffs Jan2019'!AK62/'Tariffs Jan2019'!AI62&lt;'Tariffs Jan2019'!K62,0,IF($C$5*'Tariffs Jan2019'!AK62/'Tariffs Jan2019'!AI62&lt;='Tariffs Jan2019'!L62,($C$5*'Tariffs Jan2019'!AK62/'Tariffs Jan2019'!AI62-'Tariffs Jan2019'!K62)*('Tariffs Jan2019'!Q62/100)*'Tariffs Jan2019'!AI62,('Tariffs Jan2019'!L62-'Tariffs Jan2019'!K62)*('Tariffs Jan2019'!Q62/100)*'Tariffs Jan2019'!AI62))</f>
        <v>0</v>
      </c>
      <c r="H68" s="85">
        <f>IF($C$5*'Tariffs Jan2019'!AK62/'Tariffs Jan2019'!AI62&lt;'Tariffs Jan2019'!L62,0,IF($C$5*'Tariffs Jan2019'!AK62/'Tariffs Jan2019'!AI62&lt;='Tariffs Jan2019'!M62,($C$5*'Tariffs Jan2019'!AK62/'Tariffs Jan2019'!AI62-'Tariffs Jan2019'!L62)*('Tariffs Jan2019'!R62/100)*'Tariffs Jan2019'!AI62,('Tariffs Jan2019'!M62-'Tariffs Jan2019'!L62)*('Tariffs Jan2019'!R62/100)*'Tariffs Jan2019'!AI62))</f>
        <v>0</v>
      </c>
      <c r="I68" s="85">
        <f>IF(($C$5*'Tariffs Jan2019'!AK62/'Tariffs Jan2019'!AI62&gt;'Tariffs Jan2019'!M62),($C$5*'Tariffs Jan2019'!AK62/'Tariffs Jan2019'!AI62-'Tariffs Jan2019'!M62)*'Tariffs Jan2019'!S62/100*'Tariffs Jan2019'!AI62,0)</f>
        <v>293.95883999999995</v>
      </c>
      <c r="J68" s="85">
        <f>IF($C$5*'Tariffs Jan2019'!AL62/'Tariffs Jan2019'!AJ62&gt;='Tariffs Jan2019'!J62,('Tariffs Jan2019'!J62*'Tariffs Jan2019'!U62/100)* 'Tariffs Jan2019'!AJ62,($C$5*'Tariffs Jan2019'!AL62/'Tariffs Jan2019'!AJ62*'Tariffs Jan2019'!U62/100)* 'Tariffs Jan2019'!AJ62)</f>
        <v>184.24</v>
      </c>
      <c r="K68" s="85">
        <f>IF($C$5*'Tariffs Jan2019'!AL62/'Tariffs Jan2019'!AJ62&lt;'Tariffs Jan2019'!J62,0,IF($C$5*'Tariffs Jan2019'!AL62/'Tariffs Jan2019'!AJ62&lt;='Tariffs Jan2019'!K62,($C$5*'Tariffs Jan2019'!AL62/'Tariffs Jan2019'!AJ62-'Tariffs Jan2019'!J62)*('Tariffs Jan2019'!V62/100)*'Tariffs Jan2019'!AJ62,('Tariffs Jan2019'!K62-'Tariffs Jan2019'!J62)*('Tariffs Jan2019'!V62/100)*'Tariffs Jan2019'!AJ62))</f>
        <v>133.33199999999999</v>
      </c>
      <c r="L68" s="85">
        <f>IF($C$5*'Tariffs Jan2019'!AL62/'Tariffs Jan2019'!AJ62&lt;'Tariffs Jan2019'!K62,0,IF($C$5*'Tariffs Jan2019'!AL62/'Tariffs Jan2019'!AJ62&lt;='Tariffs Jan2019'!L62,($C$5*'Tariffs Jan2019'!AL62/'Tariffs Jan2019'!AJ62-'Tariffs Jan2019'!K62)*('Tariffs Jan2019'!W62/100)*'Tariffs Jan2019'!AJ62,('Tariffs Jan2019'!L62-'Tariffs Jan2019'!K62)*('Tariffs Jan2019'!W62/100)*'Tariffs Jan2019'!AJ62))</f>
        <v>0</v>
      </c>
      <c r="M68" s="85">
        <f>IF($C$5*'Tariffs Jan2019'!AL62/'Tariffs Jan2019'!AJ62&lt;'Tariffs Jan2019'!L62,0,IF($C$5*'Tariffs Jan2019'!AL62/'Tariffs Jan2019'!AJ62&lt;='Tariffs Jan2019'!M62,($C$5*'Tariffs Jan2019'!AL62/'Tariffs Jan2019'!AJ62-'Tariffs Jan2019'!L62)*('Tariffs Jan2019'!X62/100)*'Tariffs Jan2019'!AJ62,('Tariffs Jan2019'!M62-'Tariffs Jan2019'!L62)*('Tariffs Jan2019'!X62/100)*'Tariffs Jan2019'!AJ62))</f>
        <v>0</v>
      </c>
      <c r="N68" s="85">
        <f>IF(($C$5*'Tariffs Jan2019'!AL62/'Tariffs Jan2019'!AJ62&gt;'Tariffs Jan2019'!M62),($C$5*'Tariffs Jan2019'!AL62/'Tariffs Jan2019'!AJ62-'Tariffs Jan2019'!M62)*'Tariffs Jan2019'!Y62/100*'Tariffs Jan2019'!AJ62,0)</f>
        <v>587.9176799999999</v>
      </c>
      <c r="O68" s="73">
        <f t="shared" si="0"/>
        <v>1644.7595200000001</v>
      </c>
      <c r="P68" s="498">
        <f t="shared" si="1"/>
        <v>1809.2354720000003</v>
      </c>
    </row>
    <row r="69" spans="1:148" x14ac:dyDescent="0.15">
      <c r="A69" s="47" t="str">
        <f>'Tariffs Jan2019'!F63</f>
        <v>Alinta Energy</v>
      </c>
      <c r="B69" s="47" t="str">
        <f>'Tariffs Jan2019'!D63</f>
        <v>Envestra Central 1</v>
      </c>
      <c r="C69" s="287">
        <f>'Tariffs Jan2019'!E63</f>
        <v>43477</v>
      </c>
      <c r="D69" s="85">
        <f>365*'Tariffs Jan2019'!H63/100</f>
        <v>270.10000000000002</v>
      </c>
      <c r="E69" s="85">
        <f>IF($C$5*'Tariffs Jan2019'!AK63/'Tariffs Jan2019'!AI63&gt;='Tariffs Jan2019'!J63,( 'Tariffs Jan2019'!J63*'Tariffs Jan2019'!O63/100)* 'Tariffs Jan2019'!AI63,($C$5*'Tariffs Jan2019'!AK63/'Tariffs Jan2019'!AI63*'Tariffs Jan2019'!O63/100)* 'Tariffs Jan2019'!AI63)</f>
        <v>98.7</v>
      </c>
      <c r="F69" s="85">
        <f>IF($C$5*'Tariffs Jan2019'!AK63/'Tariffs Jan2019'!AI63&lt;'Tariffs Jan2019'!J63,0,IF($C$5*'Tariffs Jan2019'!AK63/'Tariffs Jan2019'!AI63&lt;='Tariffs Jan2019'!K63,($C$5*'Tariffs Jan2019'!AK63/'Tariffs Jan2019'!AI63-'Tariffs Jan2019'!J63)*('Tariffs Jan2019'!P63/100)*'Tariffs Jan2019'!AI63,('Tariffs Jan2019'!K63-'Tariffs Jan2019'!J63)*('Tariffs Jan2019'!P63/100)*'Tariffs Jan2019'!AI63))</f>
        <v>70.460000000000008</v>
      </c>
      <c r="G69" s="85">
        <f>IF($C$5*'Tariffs Jan2019'!AK63/'Tariffs Jan2019'!AI63&lt;'Tariffs Jan2019'!K63,0,IF($C$5*'Tariffs Jan2019'!AK63/'Tariffs Jan2019'!AI63&lt;='Tariffs Jan2019'!L63,($C$5*'Tariffs Jan2019'!AK63/'Tariffs Jan2019'!AI63-'Tariffs Jan2019'!K63)*('Tariffs Jan2019'!Q63/100)*'Tariffs Jan2019'!AI63,('Tariffs Jan2019'!L63-'Tariffs Jan2019'!K63)*('Tariffs Jan2019'!Q63/100)*'Tariffs Jan2019'!AI63))</f>
        <v>0</v>
      </c>
      <c r="H69" s="85">
        <f>IF($C$5*'Tariffs Jan2019'!AK63/'Tariffs Jan2019'!AI63&lt;'Tariffs Jan2019'!L63,0,IF($C$5*'Tariffs Jan2019'!AK63/'Tariffs Jan2019'!AI63&lt;='Tariffs Jan2019'!M63,($C$5*'Tariffs Jan2019'!AK63/'Tariffs Jan2019'!AI63-'Tariffs Jan2019'!L63)*('Tariffs Jan2019'!R63/100)*'Tariffs Jan2019'!AI63,('Tariffs Jan2019'!M63-'Tariffs Jan2019'!L63)*('Tariffs Jan2019'!R63/100)*'Tariffs Jan2019'!AI63))</f>
        <v>0</v>
      </c>
      <c r="I69" s="85">
        <f>IF(($C$5*'Tariffs Jan2019'!AK63/'Tariffs Jan2019'!AI63&gt;'Tariffs Jan2019'!M63),($C$5*'Tariffs Jan2019'!AK63/'Tariffs Jan2019'!AI63-'Tariffs Jan2019'!M63)*'Tariffs Jan2019'!S63/100*'Tariffs Jan2019'!AI63,0)</f>
        <v>299.95799999999997</v>
      </c>
      <c r="J69" s="85">
        <f>IF($C$5*'Tariffs Jan2019'!AL63/'Tariffs Jan2019'!AJ63&gt;='Tariffs Jan2019'!J63,('Tariffs Jan2019'!J63*'Tariffs Jan2019'!U63/100)* 'Tariffs Jan2019'!AJ63,($C$5*'Tariffs Jan2019'!AL63/'Tariffs Jan2019'!AJ63*'Tariffs Jan2019'!U63/100)* 'Tariffs Jan2019'!AJ63)</f>
        <v>197.4</v>
      </c>
      <c r="K69" s="85">
        <f>IF($C$5*'Tariffs Jan2019'!AL63/'Tariffs Jan2019'!AJ63&lt;'Tariffs Jan2019'!J63,0,IF($C$5*'Tariffs Jan2019'!AL63/'Tariffs Jan2019'!AJ63&lt;='Tariffs Jan2019'!K63,($C$5*'Tariffs Jan2019'!AL63/'Tariffs Jan2019'!AJ63-'Tariffs Jan2019'!J63)*('Tariffs Jan2019'!V63/100)*'Tariffs Jan2019'!AJ63,('Tariffs Jan2019'!K63-'Tariffs Jan2019'!J63)*('Tariffs Jan2019'!V63/100)*'Tariffs Jan2019'!AJ63))</f>
        <v>140.92000000000002</v>
      </c>
      <c r="L69" s="85">
        <f>IF($C$5*'Tariffs Jan2019'!AL63/'Tariffs Jan2019'!AJ63&lt;'Tariffs Jan2019'!K63,0,IF($C$5*'Tariffs Jan2019'!AL63/'Tariffs Jan2019'!AJ63&lt;='Tariffs Jan2019'!L63,($C$5*'Tariffs Jan2019'!AL63/'Tariffs Jan2019'!AJ63-'Tariffs Jan2019'!K63)*('Tariffs Jan2019'!W63/100)*'Tariffs Jan2019'!AJ63,('Tariffs Jan2019'!L63-'Tariffs Jan2019'!K63)*('Tariffs Jan2019'!W63/100)*'Tariffs Jan2019'!AJ63))</f>
        <v>0</v>
      </c>
      <c r="M69" s="85">
        <f>IF($C$5*'Tariffs Jan2019'!AL63/'Tariffs Jan2019'!AJ63&lt;'Tariffs Jan2019'!L63,0,IF($C$5*'Tariffs Jan2019'!AL63/'Tariffs Jan2019'!AJ63&lt;='Tariffs Jan2019'!M63,($C$5*'Tariffs Jan2019'!AL63/'Tariffs Jan2019'!AJ63-'Tariffs Jan2019'!L63)*('Tariffs Jan2019'!X63/100)*'Tariffs Jan2019'!AJ63,('Tariffs Jan2019'!M63-'Tariffs Jan2019'!L63)*('Tariffs Jan2019'!X63/100)*'Tariffs Jan2019'!AJ63))</f>
        <v>0</v>
      </c>
      <c r="N69" s="85">
        <f>IF(($C$5*'Tariffs Jan2019'!AL63/'Tariffs Jan2019'!AJ63&gt;'Tariffs Jan2019'!M63),($C$5*'Tariffs Jan2019'!AL63/'Tariffs Jan2019'!AJ63-'Tariffs Jan2019'!M63)*'Tariffs Jan2019'!Y63/100*'Tariffs Jan2019'!AJ63,0)</f>
        <v>599.91599999999994</v>
      </c>
      <c r="O69" s="73">
        <f t="shared" si="0"/>
        <v>1677.454</v>
      </c>
      <c r="P69" s="498">
        <f t="shared" si="1"/>
        <v>1845.1994000000002</v>
      </c>
    </row>
    <row r="70" spans="1:148" x14ac:dyDescent="0.15">
      <c r="A70" s="47" t="str">
        <f>'Tariffs Jan2019'!F64</f>
        <v>Click Energy</v>
      </c>
      <c r="B70" s="47" t="str">
        <f>'Tariffs Jan2019'!D64</f>
        <v>Envestra Central 1</v>
      </c>
      <c r="C70" s="287">
        <f>'Tariffs Jan2019'!E64</f>
        <v>43101</v>
      </c>
      <c r="D70" s="85">
        <f>365*'Tariffs Jan2019'!H64/100</f>
        <v>292.73</v>
      </c>
      <c r="E70" s="85">
        <f>IF($C$5*'Tariffs Jan2019'!AK64/'Tariffs Jan2019'!AI64&gt;='Tariffs Jan2019'!J64,( 'Tariffs Jan2019'!J64*'Tariffs Jan2019'!O64/100)* 'Tariffs Jan2019'!AI64,($C$5*'Tariffs Jan2019'!AK64/'Tariffs Jan2019'!AI64*'Tariffs Jan2019'!O64/100)* 'Tariffs Jan2019'!AI64)</f>
        <v>123.375</v>
      </c>
      <c r="F70" s="85">
        <f>IF($C$5*'Tariffs Jan2019'!AK64/'Tariffs Jan2019'!AI64&lt;'Tariffs Jan2019'!J64,0,IF($C$5*'Tariffs Jan2019'!AK64/'Tariffs Jan2019'!AI64&lt;='Tariffs Jan2019'!K64,($C$5*'Tariffs Jan2019'!AK64/'Tariffs Jan2019'!AI64-'Tariffs Jan2019'!J64)*('Tariffs Jan2019'!P64/100)*'Tariffs Jan2019'!AI64,('Tariffs Jan2019'!K64-'Tariffs Jan2019'!J64)*('Tariffs Jan2019'!P64/100)*'Tariffs Jan2019'!AI64))</f>
        <v>86.72</v>
      </c>
      <c r="G70" s="85">
        <f>IF($C$5*'Tariffs Jan2019'!AK64/'Tariffs Jan2019'!AI64&lt;'Tariffs Jan2019'!K64,0,IF($C$5*'Tariffs Jan2019'!AK64/'Tariffs Jan2019'!AI64&lt;='Tariffs Jan2019'!L64,($C$5*'Tariffs Jan2019'!AK64/'Tariffs Jan2019'!AI64-'Tariffs Jan2019'!K64)*('Tariffs Jan2019'!Q64/100)*'Tariffs Jan2019'!AI64,('Tariffs Jan2019'!L64-'Tariffs Jan2019'!K64)*('Tariffs Jan2019'!Q64/100)*'Tariffs Jan2019'!AI64))</f>
        <v>0</v>
      </c>
      <c r="H70" s="85">
        <f>IF($C$5*'Tariffs Jan2019'!AK64/'Tariffs Jan2019'!AI64&lt;'Tariffs Jan2019'!L64,0,IF($C$5*'Tariffs Jan2019'!AK64/'Tariffs Jan2019'!AI64&lt;='Tariffs Jan2019'!M64,($C$5*'Tariffs Jan2019'!AK64/'Tariffs Jan2019'!AI64-'Tariffs Jan2019'!L64)*('Tariffs Jan2019'!R64/100)*'Tariffs Jan2019'!AI64,('Tariffs Jan2019'!M64-'Tariffs Jan2019'!L64)*('Tariffs Jan2019'!R64/100)*'Tariffs Jan2019'!AI64))</f>
        <v>0</v>
      </c>
      <c r="I70" s="85">
        <f>IF(($C$5*'Tariffs Jan2019'!AK64/'Tariffs Jan2019'!AI64&gt;'Tariffs Jan2019'!M64),($C$5*'Tariffs Jan2019'!AK64/'Tariffs Jan2019'!AI64-'Tariffs Jan2019'!M64)*'Tariffs Jan2019'!S64/100*'Tariffs Jan2019'!AI64,0)</f>
        <v>412.44224999999989</v>
      </c>
      <c r="J70" s="85">
        <f>IF($C$5*'Tariffs Jan2019'!AL64/'Tariffs Jan2019'!AJ64&gt;='Tariffs Jan2019'!J64,('Tariffs Jan2019'!J64*'Tariffs Jan2019'!U64/100)* 'Tariffs Jan2019'!AJ64,($C$5*'Tariffs Jan2019'!AL64/'Tariffs Jan2019'!AJ64*'Tariffs Jan2019'!U64/100)* 'Tariffs Jan2019'!AJ64)</f>
        <v>246.75</v>
      </c>
      <c r="K70" s="85">
        <f>IF($C$5*'Tariffs Jan2019'!AL64/'Tariffs Jan2019'!AJ64&lt;'Tariffs Jan2019'!J64,0,IF($C$5*'Tariffs Jan2019'!AL64/'Tariffs Jan2019'!AJ64&lt;='Tariffs Jan2019'!K64,($C$5*'Tariffs Jan2019'!AL64/'Tariffs Jan2019'!AJ64-'Tariffs Jan2019'!J64)*('Tariffs Jan2019'!V64/100)*'Tariffs Jan2019'!AJ64,('Tariffs Jan2019'!K64-'Tariffs Jan2019'!J64)*('Tariffs Jan2019'!V64/100)*'Tariffs Jan2019'!AJ64))</f>
        <v>173.44</v>
      </c>
      <c r="L70" s="85">
        <f>IF($C$5*'Tariffs Jan2019'!AL64/'Tariffs Jan2019'!AJ64&lt;'Tariffs Jan2019'!K64,0,IF($C$5*'Tariffs Jan2019'!AL64/'Tariffs Jan2019'!AJ64&lt;='Tariffs Jan2019'!L64,($C$5*'Tariffs Jan2019'!AL64/'Tariffs Jan2019'!AJ64-'Tariffs Jan2019'!K64)*('Tariffs Jan2019'!W64/100)*'Tariffs Jan2019'!AJ64,('Tariffs Jan2019'!L64-'Tariffs Jan2019'!K64)*('Tariffs Jan2019'!W64/100)*'Tariffs Jan2019'!AJ64))</f>
        <v>0</v>
      </c>
      <c r="M70" s="85">
        <f>IF($C$5*'Tariffs Jan2019'!AL64/'Tariffs Jan2019'!AJ64&lt;'Tariffs Jan2019'!L64,0,IF($C$5*'Tariffs Jan2019'!AL64/'Tariffs Jan2019'!AJ64&lt;='Tariffs Jan2019'!M64,($C$5*'Tariffs Jan2019'!AL64/'Tariffs Jan2019'!AJ64-'Tariffs Jan2019'!L64)*('Tariffs Jan2019'!X64/100)*'Tariffs Jan2019'!AJ64,('Tariffs Jan2019'!M64-'Tariffs Jan2019'!L64)*('Tariffs Jan2019'!X64/100)*'Tariffs Jan2019'!AJ64))</f>
        <v>0</v>
      </c>
      <c r="N70" s="85">
        <f>IF(($C$5*'Tariffs Jan2019'!AL64/'Tariffs Jan2019'!AJ64&gt;'Tariffs Jan2019'!M64),($C$5*'Tariffs Jan2019'!AL64/'Tariffs Jan2019'!AJ64-'Tariffs Jan2019'!M64)*'Tariffs Jan2019'!Y64/100*'Tariffs Jan2019'!AJ64,0)</f>
        <v>824.88449999999978</v>
      </c>
      <c r="O70" s="73">
        <f t="shared" si="0"/>
        <v>2160.3417499999996</v>
      </c>
      <c r="P70" s="498">
        <f t="shared" si="1"/>
        <v>2376.3759249999998</v>
      </c>
    </row>
    <row r="71" spans="1:148" x14ac:dyDescent="0.15">
      <c r="A71" s="47" t="str">
        <f>'Tariffs Jan2019'!F65</f>
        <v>Covau</v>
      </c>
      <c r="B71" s="47" t="str">
        <f>'Tariffs Jan2019'!D65</f>
        <v>Envestra Central 1</v>
      </c>
      <c r="C71" s="287">
        <f>'Tariffs Jan2019'!E65</f>
        <v>43466</v>
      </c>
      <c r="D71" s="85">
        <f>365*'Tariffs Jan2019'!H65/100</f>
        <v>273.75</v>
      </c>
      <c r="E71" s="85">
        <f>IF($C$5*'Tariffs Jan2019'!AK65/'Tariffs Jan2019'!AI65&gt;='Tariffs Jan2019'!J65,( 'Tariffs Jan2019'!J65*'Tariffs Jan2019'!O65/100)* 'Tariffs Jan2019'!AI65,($C$5*'Tariffs Jan2019'!AK65/'Tariffs Jan2019'!AI65*'Tariffs Jan2019'!O65/100)* 'Tariffs Jan2019'!AI65)</f>
        <v>104.29299999999999</v>
      </c>
      <c r="F71" s="85">
        <f>IF($C$5*'Tariffs Jan2019'!AK65/'Tariffs Jan2019'!AI65&lt;'Tariffs Jan2019'!J65,0,IF($C$5*'Tariffs Jan2019'!AK65/'Tariffs Jan2019'!AI65&lt;='Tariffs Jan2019'!K65,($C$5*'Tariffs Jan2019'!AK65/'Tariffs Jan2019'!AI65-'Tariffs Jan2019'!J65)*('Tariffs Jan2019'!P65/100)*'Tariffs Jan2019'!AI65,('Tariffs Jan2019'!K65-'Tariffs Jan2019'!J65)*('Tariffs Jan2019'!P65/100)*'Tariffs Jan2019'!AI65))</f>
        <v>67.75</v>
      </c>
      <c r="G71" s="85">
        <f>IF($C$5*'Tariffs Jan2019'!AK65/'Tariffs Jan2019'!AI65&lt;'Tariffs Jan2019'!K65,0,IF($C$5*'Tariffs Jan2019'!AK65/'Tariffs Jan2019'!AI65&lt;='Tariffs Jan2019'!L65,($C$5*'Tariffs Jan2019'!AK65/'Tariffs Jan2019'!AI65-'Tariffs Jan2019'!K65)*('Tariffs Jan2019'!Q65/100)*'Tariffs Jan2019'!AI65,('Tariffs Jan2019'!L65-'Tariffs Jan2019'!K65)*('Tariffs Jan2019'!Q65/100)*'Tariffs Jan2019'!AI65))</f>
        <v>0</v>
      </c>
      <c r="H71" s="85">
        <f>IF($C$5*'Tariffs Jan2019'!AK65/'Tariffs Jan2019'!AI65&lt;'Tariffs Jan2019'!L65,0,IF($C$5*'Tariffs Jan2019'!AK65/'Tariffs Jan2019'!AI65&lt;='Tariffs Jan2019'!M65,($C$5*'Tariffs Jan2019'!AK65/'Tariffs Jan2019'!AI65-'Tariffs Jan2019'!L65)*('Tariffs Jan2019'!R65/100)*'Tariffs Jan2019'!AI65,('Tariffs Jan2019'!M65-'Tariffs Jan2019'!L65)*('Tariffs Jan2019'!R65/100)*'Tariffs Jan2019'!AI65))</f>
        <v>0</v>
      </c>
      <c r="I71" s="85">
        <f>IF(($C$5*'Tariffs Jan2019'!AK65/'Tariffs Jan2019'!AI65&gt;'Tariffs Jan2019'!M65),($C$5*'Tariffs Jan2019'!AK65/'Tariffs Jan2019'!AI65-'Tariffs Jan2019'!M65)*'Tariffs Jan2019'!S65/100*'Tariffs Jan2019'!AI65,0)</f>
        <v>337.45274999999992</v>
      </c>
      <c r="J71" s="85">
        <f>IF($C$5*'Tariffs Jan2019'!AL65/'Tariffs Jan2019'!AJ65&gt;='Tariffs Jan2019'!J65,('Tariffs Jan2019'!J65*'Tariffs Jan2019'!U65/100)* 'Tariffs Jan2019'!AJ65,($C$5*'Tariffs Jan2019'!AL65/'Tariffs Jan2019'!AJ65*'Tariffs Jan2019'!U65/100)* 'Tariffs Jan2019'!AJ65)</f>
        <v>208.58599999999998</v>
      </c>
      <c r="K71" s="85">
        <f>IF($C$5*'Tariffs Jan2019'!AL65/'Tariffs Jan2019'!AJ65&lt;'Tariffs Jan2019'!J65,0,IF($C$5*'Tariffs Jan2019'!AL65/'Tariffs Jan2019'!AJ65&lt;='Tariffs Jan2019'!K65,($C$5*'Tariffs Jan2019'!AL65/'Tariffs Jan2019'!AJ65-'Tariffs Jan2019'!J65)*('Tariffs Jan2019'!V65/100)*'Tariffs Jan2019'!AJ65,('Tariffs Jan2019'!K65-'Tariffs Jan2019'!J65)*('Tariffs Jan2019'!V65/100)*'Tariffs Jan2019'!AJ65))</f>
        <v>135.5</v>
      </c>
      <c r="L71" s="85">
        <f>IF($C$5*'Tariffs Jan2019'!AL65/'Tariffs Jan2019'!AJ65&lt;'Tariffs Jan2019'!K65,0,IF($C$5*'Tariffs Jan2019'!AL65/'Tariffs Jan2019'!AJ65&lt;='Tariffs Jan2019'!L65,($C$5*'Tariffs Jan2019'!AL65/'Tariffs Jan2019'!AJ65-'Tariffs Jan2019'!K65)*('Tariffs Jan2019'!W65/100)*'Tariffs Jan2019'!AJ65,('Tariffs Jan2019'!L65-'Tariffs Jan2019'!K65)*('Tariffs Jan2019'!W65/100)*'Tariffs Jan2019'!AJ65))</f>
        <v>0</v>
      </c>
      <c r="M71" s="85">
        <f>IF($C$5*'Tariffs Jan2019'!AL65/'Tariffs Jan2019'!AJ65&lt;'Tariffs Jan2019'!L65,0,IF($C$5*'Tariffs Jan2019'!AL65/'Tariffs Jan2019'!AJ65&lt;='Tariffs Jan2019'!M65,($C$5*'Tariffs Jan2019'!AL65/'Tariffs Jan2019'!AJ65-'Tariffs Jan2019'!L65)*('Tariffs Jan2019'!X65/100)*'Tariffs Jan2019'!AJ65,('Tariffs Jan2019'!M65-'Tariffs Jan2019'!L65)*('Tariffs Jan2019'!X65/100)*'Tariffs Jan2019'!AJ65))</f>
        <v>0</v>
      </c>
      <c r="N71" s="85">
        <f>IF(($C$5*'Tariffs Jan2019'!AL65/'Tariffs Jan2019'!AJ65&gt;'Tariffs Jan2019'!M65),($C$5*'Tariffs Jan2019'!AL65/'Tariffs Jan2019'!AJ65-'Tariffs Jan2019'!M65)*'Tariffs Jan2019'!Y65/100*'Tariffs Jan2019'!AJ65,0)</f>
        <v>674.90549999999985</v>
      </c>
      <c r="O71" s="73">
        <f t="shared" si="0"/>
        <v>1802.2372499999997</v>
      </c>
      <c r="P71" s="498">
        <f t="shared" si="1"/>
        <v>1982.4609749999997</v>
      </c>
    </row>
    <row r="72" spans="1:148" x14ac:dyDescent="0.15">
      <c r="A72" s="47" t="str">
        <f>'Tariffs Jan2019'!F66</f>
        <v>Dodo Power &amp; Gas</v>
      </c>
      <c r="B72" s="47" t="str">
        <f>'Tariffs Jan2019'!D66</f>
        <v>Envestra Central 1</v>
      </c>
      <c r="C72" s="287">
        <f>'Tariffs Jan2019'!E66</f>
        <v>42917</v>
      </c>
      <c r="D72" s="85">
        <f>365*'Tariffs Jan2019'!H66/100</f>
        <v>272.21699999999998</v>
      </c>
      <c r="E72" s="85">
        <f>IF($C$5*'Tariffs Jan2019'!AK66/'Tariffs Jan2019'!AI66&gt;='Tariffs Jan2019'!J66,( 'Tariffs Jan2019'!J66*'Tariffs Jan2019'!O66/100)* 'Tariffs Jan2019'!AI66,($C$5*'Tariffs Jan2019'!AK66/'Tariffs Jan2019'!AI66*'Tariffs Jan2019'!O66/100)* 'Tariffs Jan2019'!AI66)</f>
        <v>194.4</v>
      </c>
      <c r="F72" s="85">
        <f>IF($C$5*'Tariffs Jan2019'!AK66/'Tariffs Jan2019'!AI66&lt;'Tariffs Jan2019'!J66,0,IF($C$5*'Tariffs Jan2019'!AK66/'Tariffs Jan2019'!AI66&lt;='Tariffs Jan2019'!K66,($C$5*'Tariffs Jan2019'!AK66/'Tariffs Jan2019'!AI66-'Tariffs Jan2019'!J66)*('Tariffs Jan2019'!P66/100)*'Tariffs Jan2019'!AI66,('Tariffs Jan2019'!K66-'Tariffs Jan2019'!J66)*('Tariffs Jan2019'!P66/100)*'Tariffs Jan2019'!AI66))</f>
        <v>258.65821</v>
      </c>
      <c r="G72" s="85">
        <f>IF($C$5*'Tariffs Jan2019'!AK66/'Tariffs Jan2019'!AI66&lt;'Tariffs Jan2019'!K66,0,IF($C$5*'Tariffs Jan2019'!AK66/'Tariffs Jan2019'!AI66&lt;='Tariffs Jan2019'!L66,($C$5*'Tariffs Jan2019'!AK66/'Tariffs Jan2019'!AI66-'Tariffs Jan2019'!K66)*('Tariffs Jan2019'!Q66/100)*'Tariffs Jan2019'!AI66,('Tariffs Jan2019'!L66-'Tariffs Jan2019'!K66)*('Tariffs Jan2019'!Q66/100)*'Tariffs Jan2019'!AI66))</f>
        <v>0</v>
      </c>
      <c r="H72" s="85">
        <f>IF($C$5*'Tariffs Jan2019'!AK66/'Tariffs Jan2019'!AI66&lt;'Tariffs Jan2019'!L66,0,IF($C$5*'Tariffs Jan2019'!AK66/'Tariffs Jan2019'!AI66&lt;='Tariffs Jan2019'!M66,($C$5*'Tariffs Jan2019'!AK66/'Tariffs Jan2019'!AI66-'Tariffs Jan2019'!L66)*('Tariffs Jan2019'!R66/100)*'Tariffs Jan2019'!AI66,('Tariffs Jan2019'!M66-'Tariffs Jan2019'!L66)*('Tariffs Jan2019'!R66/100)*'Tariffs Jan2019'!AI66))</f>
        <v>0</v>
      </c>
      <c r="I72" s="85">
        <f>IF(($C$5*'Tariffs Jan2019'!AK66/'Tariffs Jan2019'!AI66&gt;'Tariffs Jan2019'!M66),($C$5*'Tariffs Jan2019'!AK66/'Tariffs Jan2019'!AI66-'Tariffs Jan2019'!M66)*'Tariffs Jan2019'!S66/100*'Tariffs Jan2019'!AI66,0)</f>
        <v>0</v>
      </c>
      <c r="J72" s="85">
        <f>IF($C$5*'Tariffs Jan2019'!AL66/'Tariffs Jan2019'!AJ66&gt;='Tariffs Jan2019'!J66,('Tariffs Jan2019'!J66*'Tariffs Jan2019'!U66/100)* 'Tariffs Jan2019'!AJ66,($C$5*'Tariffs Jan2019'!AL66/'Tariffs Jan2019'!AJ66*'Tariffs Jan2019'!U66/100)* 'Tariffs Jan2019'!AJ66)</f>
        <v>388.8</v>
      </c>
      <c r="K72" s="85">
        <f>IF($C$5*'Tariffs Jan2019'!AL66/'Tariffs Jan2019'!AJ66&lt;'Tariffs Jan2019'!J66,0,IF($C$5*'Tariffs Jan2019'!AL66/'Tariffs Jan2019'!AJ66&lt;='Tariffs Jan2019'!K66,($C$5*'Tariffs Jan2019'!AL66/'Tariffs Jan2019'!AJ66-'Tariffs Jan2019'!J66)*('Tariffs Jan2019'!V66/100)*'Tariffs Jan2019'!AJ66,('Tariffs Jan2019'!K66-'Tariffs Jan2019'!J66)*('Tariffs Jan2019'!V66/100)*'Tariffs Jan2019'!AJ66))</f>
        <v>517.31641999999999</v>
      </c>
      <c r="L72" s="85">
        <f>IF($C$5*'Tariffs Jan2019'!AL66/'Tariffs Jan2019'!AJ66&lt;'Tariffs Jan2019'!K66,0,IF($C$5*'Tariffs Jan2019'!AL66/'Tariffs Jan2019'!AJ66&lt;='Tariffs Jan2019'!L66,($C$5*'Tariffs Jan2019'!AL66/'Tariffs Jan2019'!AJ66-'Tariffs Jan2019'!K66)*('Tariffs Jan2019'!W66/100)*'Tariffs Jan2019'!AJ66,('Tariffs Jan2019'!L66-'Tariffs Jan2019'!K66)*('Tariffs Jan2019'!W66/100)*'Tariffs Jan2019'!AJ66))</f>
        <v>0</v>
      </c>
      <c r="M72" s="85">
        <f>IF($C$5*'Tariffs Jan2019'!AL66/'Tariffs Jan2019'!AJ66&lt;'Tariffs Jan2019'!L66,0,IF($C$5*'Tariffs Jan2019'!AL66/'Tariffs Jan2019'!AJ66&lt;='Tariffs Jan2019'!M66,($C$5*'Tariffs Jan2019'!AL66/'Tariffs Jan2019'!AJ66-'Tariffs Jan2019'!L66)*('Tariffs Jan2019'!X66/100)*'Tariffs Jan2019'!AJ66,('Tariffs Jan2019'!M66-'Tariffs Jan2019'!L66)*('Tariffs Jan2019'!X66/100)*'Tariffs Jan2019'!AJ66))</f>
        <v>0</v>
      </c>
      <c r="N72" s="85">
        <f>IF(($C$5*'Tariffs Jan2019'!AL66/'Tariffs Jan2019'!AJ66&gt;'Tariffs Jan2019'!M66),($C$5*'Tariffs Jan2019'!AL66/'Tariffs Jan2019'!AJ66-'Tariffs Jan2019'!M66)*'Tariffs Jan2019'!Y66/100*'Tariffs Jan2019'!AJ66,0)</f>
        <v>0</v>
      </c>
      <c r="O72" s="73">
        <f t="shared" si="0"/>
        <v>1631.3916300000001</v>
      </c>
      <c r="P72" s="498">
        <f t="shared" si="1"/>
        <v>1794.5307930000001</v>
      </c>
    </row>
    <row r="73" spans="1:148" x14ac:dyDescent="0.15">
      <c r="A73" s="47" t="str">
        <f>'Tariffs Jan2019'!F67</f>
        <v>EnergyAustralia</v>
      </c>
      <c r="B73" s="47" t="str">
        <f>'Tariffs Jan2019'!D67</f>
        <v>Envestra Central 1</v>
      </c>
      <c r="C73" s="287">
        <f>'Tariffs Jan2019'!E67</f>
        <v>43467</v>
      </c>
      <c r="D73" s="85">
        <f>365*'Tariffs Jan2019'!H67/100</f>
        <v>304.41000000000003</v>
      </c>
      <c r="E73" s="85">
        <f>IF($C$5*'Tariffs Jan2019'!AK67/'Tariffs Jan2019'!AI67&gt;='Tariffs Jan2019'!J67,( 'Tariffs Jan2019'!J67*'Tariffs Jan2019'!O67/100)* 'Tariffs Jan2019'!AI67,($C$5*'Tariffs Jan2019'!AK67/'Tariffs Jan2019'!AI67*'Tariffs Jan2019'!O67/100)* 'Tariffs Jan2019'!AI67)</f>
        <v>183.6</v>
      </c>
      <c r="F73" s="85">
        <f>IF($C$5*'Tariffs Jan2019'!AK67/'Tariffs Jan2019'!AI67&lt;'Tariffs Jan2019'!J67,0,IF($C$5*'Tariffs Jan2019'!AK67/'Tariffs Jan2019'!AI67&lt;='Tariffs Jan2019'!K67,($C$5*'Tariffs Jan2019'!AK67/'Tariffs Jan2019'!AI67-'Tariffs Jan2019'!J67)*('Tariffs Jan2019'!P67/100)*'Tariffs Jan2019'!AI67,('Tariffs Jan2019'!K67-'Tariffs Jan2019'!J67)*('Tariffs Jan2019'!P67/100)*'Tariffs Jan2019'!AI67))</f>
        <v>0</v>
      </c>
      <c r="G73" s="85">
        <f>IF($C$5*'Tariffs Jan2019'!AK67/'Tariffs Jan2019'!AI67&lt;'Tariffs Jan2019'!K67,0,IF($C$5*'Tariffs Jan2019'!AK67/'Tariffs Jan2019'!AI67&lt;='Tariffs Jan2019'!L67,($C$5*'Tariffs Jan2019'!AK67/'Tariffs Jan2019'!AI67-'Tariffs Jan2019'!K67)*('Tariffs Jan2019'!Q67/100)*'Tariffs Jan2019'!AI67,('Tariffs Jan2019'!L67-'Tariffs Jan2019'!K67)*('Tariffs Jan2019'!Q67/100)*'Tariffs Jan2019'!AI67))</f>
        <v>0</v>
      </c>
      <c r="H73" s="85">
        <f>IF($C$5*'Tariffs Jan2019'!AK67/'Tariffs Jan2019'!AI67&lt;'Tariffs Jan2019'!L67,0,IF($C$5*'Tariffs Jan2019'!AK67/'Tariffs Jan2019'!AI67&lt;='Tariffs Jan2019'!M67,($C$5*'Tariffs Jan2019'!AK67/'Tariffs Jan2019'!AI67-'Tariffs Jan2019'!L67)*('Tariffs Jan2019'!R67/100)*'Tariffs Jan2019'!AI67,('Tariffs Jan2019'!M67-'Tariffs Jan2019'!L67)*('Tariffs Jan2019'!R67/100)*'Tariffs Jan2019'!AI67))</f>
        <v>0</v>
      </c>
      <c r="I73" s="85">
        <f>IF(($C$5*'Tariffs Jan2019'!AK67/'Tariffs Jan2019'!AI67&gt;'Tariffs Jan2019'!M67),($C$5*'Tariffs Jan2019'!AK67/'Tariffs Jan2019'!AI67-'Tariffs Jan2019'!M67)*'Tariffs Jan2019'!S67/100*'Tariffs Jan2019'!AI67,0)</f>
        <v>308.95673999999997</v>
      </c>
      <c r="J73" s="85">
        <f>IF($C$5*'Tariffs Jan2019'!AL67/'Tariffs Jan2019'!AJ67&gt;='Tariffs Jan2019'!J67,('Tariffs Jan2019'!J67*'Tariffs Jan2019'!U67/100)* 'Tariffs Jan2019'!AJ67,($C$5*'Tariffs Jan2019'!AL67/'Tariffs Jan2019'!AJ67*'Tariffs Jan2019'!U67/100)* 'Tariffs Jan2019'!AJ67)</f>
        <v>367.2</v>
      </c>
      <c r="K73" s="85">
        <f>IF($C$5*'Tariffs Jan2019'!AL67/'Tariffs Jan2019'!AJ67&lt;'Tariffs Jan2019'!J67,0,IF($C$5*'Tariffs Jan2019'!AL67/'Tariffs Jan2019'!AJ67&lt;='Tariffs Jan2019'!K67,($C$5*'Tariffs Jan2019'!AL67/'Tariffs Jan2019'!AJ67-'Tariffs Jan2019'!J67)*('Tariffs Jan2019'!V67/100)*'Tariffs Jan2019'!AJ67,('Tariffs Jan2019'!K67-'Tariffs Jan2019'!J67)*('Tariffs Jan2019'!V67/100)*'Tariffs Jan2019'!AJ67))</f>
        <v>0</v>
      </c>
      <c r="L73" s="85">
        <f>IF($C$5*'Tariffs Jan2019'!AL67/'Tariffs Jan2019'!AJ67&lt;'Tariffs Jan2019'!K67,0,IF($C$5*'Tariffs Jan2019'!AL67/'Tariffs Jan2019'!AJ67&lt;='Tariffs Jan2019'!L67,($C$5*'Tariffs Jan2019'!AL67/'Tariffs Jan2019'!AJ67-'Tariffs Jan2019'!K67)*('Tariffs Jan2019'!W67/100)*'Tariffs Jan2019'!AJ67,('Tariffs Jan2019'!L67-'Tariffs Jan2019'!K67)*('Tariffs Jan2019'!W67/100)*'Tariffs Jan2019'!AJ67))</f>
        <v>0</v>
      </c>
      <c r="M73" s="85">
        <f>IF($C$5*'Tariffs Jan2019'!AL67/'Tariffs Jan2019'!AJ67&lt;'Tariffs Jan2019'!L67,0,IF($C$5*'Tariffs Jan2019'!AL67/'Tariffs Jan2019'!AJ67&lt;='Tariffs Jan2019'!M67,($C$5*'Tariffs Jan2019'!AL67/'Tariffs Jan2019'!AJ67-'Tariffs Jan2019'!L67)*('Tariffs Jan2019'!X67/100)*'Tariffs Jan2019'!AJ67,('Tariffs Jan2019'!M67-'Tariffs Jan2019'!L67)*('Tariffs Jan2019'!X67/100)*'Tariffs Jan2019'!AJ67))</f>
        <v>0</v>
      </c>
      <c r="N73" s="85">
        <f>IF(($C$5*'Tariffs Jan2019'!AL67/'Tariffs Jan2019'!AJ67&gt;'Tariffs Jan2019'!M67),($C$5*'Tariffs Jan2019'!AL67/'Tariffs Jan2019'!AJ67-'Tariffs Jan2019'!M67)*'Tariffs Jan2019'!Y67/100*'Tariffs Jan2019'!AJ67,0)</f>
        <v>617.91347999999994</v>
      </c>
      <c r="O73" s="73">
        <f t="shared" si="0"/>
        <v>1782.0802199999998</v>
      </c>
      <c r="P73" s="498">
        <f t="shared" si="1"/>
        <v>1960.2882419999999</v>
      </c>
    </row>
    <row r="74" spans="1:148" x14ac:dyDescent="0.15">
      <c r="A74" s="47" t="str">
        <f>'Tariffs Jan2019'!F68</f>
        <v>Lumo Energy</v>
      </c>
      <c r="B74" s="47" t="str">
        <f>'Tariffs Jan2019'!D68</f>
        <v>Envestra Central 1</v>
      </c>
      <c r="C74" s="287">
        <f>'Tariffs Jan2019'!E68</f>
        <v>43466</v>
      </c>
      <c r="D74" s="85">
        <f>365*'Tariffs Jan2019'!H68/100</f>
        <v>245.28</v>
      </c>
      <c r="E74" s="85">
        <f>IF($C$5*'Tariffs Jan2019'!AK68/'Tariffs Jan2019'!AI68&gt;='Tariffs Jan2019'!J68,( 'Tariffs Jan2019'!J68*'Tariffs Jan2019'!O68/100)* 'Tariffs Jan2019'!AI68,($C$5*'Tariffs Jan2019'!AK68/'Tariffs Jan2019'!AI68*'Tariffs Jan2019'!O68/100)* 'Tariffs Jan2019'!AI68)</f>
        <v>97.384</v>
      </c>
      <c r="F74" s="85">
        <f>IF($C$5*'Tariffs Jan2019'!AK68/'Tariffs Jan2019'!AI68&lt;'Tariffs Jan2019'!J68,0,IF($C$5*'Tariffs Jan2019'!AK68/'Tariffs Jan2019'!AI68&lt;='Tariffs Jan2019'!K68,($C$5*'Tariffs Jan2019'!AK68/'Tariffs Jan2019'!AI68-'Tariffs Jan2019'!J68)*('Tariffs Jan2019'!P68/100)*'Tariffs Jan2019'!AI68,('Tariffs Jan2019'!K68-'Tariffs Jan2019'!J68)*('Tariffs Jan2019'!P68/100)*'Tariffs Jan2019'!AI68))</f>
        <v>65.148399999999995</v>
      </c>
      <c r="G74" s="85">
        <f>IF($C$5*'Tariffs Jan2019'!AK68/'Tariffs Jan2019'!AI68&lt;'Tariffs Jan2019'!K68,0,IF($C$5*'Tariffs Jan2019'!AK68/'Tariffs Jan2019'!AI68&lt;='Tariffs Jan2019'!L68,($C$5*'Tariffs Jan2019'!AK68/'Tariffs Jan2019'!AI68-'Tariffs Jan2019'!K68)*('Tariffs Jan2019'!Q68/100)*'Tariffs Jan2019'!AI68,('Tariffs Jan2019'!L68-'Tariffs Jan2019'!K68)*('Tariffs Jan2019'!Q68/100)*'Tariffs Jan2019'!AI68))</f>
        <v>0</v>
      </c>
      <c r="H74" s="85">
        <f>IF($C$5*'Tariffs Jan2019'!AK68/'Tariffs Jan2019'!AI68&lt;'Tariffs Jan2019'!L68,0,IF($C$5*'Tariffs Jan2019'!AK68/'Tariffs Jan2019'!AI68&lt;='Tariffs Jan2019'!M68,($C$5*'Tariffs Jan2019'!AK68/'Tariffs Jan2019'!AI68-'Tariffs Jan2019'!L68)*('Tariffs Jan2019'!R68/100)*'Tariffs Jan2019'!AI68,('Tariffs Jan2019'!M68-'Tariffs Jan2019'!L68)*('Tariffs Jan2019'!R68/100)*'Tariffs Jan2019'!AI68))</f>
        <v>0</v>
      </c>
      <c r="I74" s="85">
        <f>IF(($C$5*'Tariffs Jan2019'!AK68/'Tariffs Jan2019'!AI68&gt;'Tariffs Jan2019'!M68),($C$5*'Tariffs Jan2019'!AK68/'Tariffs Jan2019'!AI68-'Tariffs Jan2019'!M68)*'Tariffs Jan2019'!S68/100*'Tariffs Jan2019'!AI68,0)</f>
        <v>299.20810499999993</v>
      </c>
      <c r="J74" s="85">
        <f>IF($C$5*'Tariffs Jan2019'!AL68/'Tariffs Jan2019'!AJ68&gt;='Tariffs Jan2019'!J68,('Tariffs Jan2019'!J68*'Tariffs Jan2019'!U68/100)* 'Tariffs Jan2019'!AJ68,($C$5*'Tariffs Jan2019'!AL68/'Tariffs Jan2019'!AJ68*'Tariffs Jan2019'!U68/100)* 'Tariffs Jan2019'!AJ68)</f>
        <v>194.768</v>
      </c>
      <c r="K74" s="85">
        <f>IF($C$5*'Tariffs Jan2019'!AL68/'Tariffs Jan2019'!AJ68&lt;'Tariffs Jan2019'!J68,0,IF($C$5*'Tariffs Jan2019'!AL68/'Tariffs Jan2019'!AJ68&lt;='Tariffs Jan2019'!K68,($C$5*'Tariffs Jan2019'!AL68/'Tariffs Jan2019'!AJ68-'Tariffs Jan2019'!J68)*('Tariffs Jan2019'!V68/100)*'Tariffs Jan2019'!AJ68,('Tariffs Jan2019'!K68-'Tariffs Jan2019'!J68)*('Tariffs Jan2019'!V68/100)*'Tariffs Jan2019'!AJ68))</f>
        <v>130.29679999999999</v>
      </c>
      <c r="L74" s="85">
        <f>IF($C$5*'Tariffs Jan2019'!AL68/'Tariffs Jan2019'!AJ68&lt;'Tariffs Jan2019'!K68,0,IF($C$5*'Tariffs Jan2019'!AL68/'Tariffs Jan2019'!AJ68&lt;='Tariffs Jan2019'!L68,($C$5*'Tariffs Jan2019'!AL68/'Tariffs Jan2019'!AJ68-'Tariffs Jan2019'!K68)*('Tariffs Jan2019'!W68/100)*'Tariffs Jan2019'!AJ68,('Tariffs Jan2019'!L68-'Tariffs Jan2019'!K68)*('Tariffs Jan2019'!W68/100)*'Tariffs Jan2019'!AJ68))</f>
        <v>0</v>
      </c>
      <c r="M74" s="85">
        <f>IF($C$5*'Tariffs Jan2019'!AL68/'Tariffs Jan2019'!AJ68&lt;'Tariffs Jan2019'!L68,0,IF($C$5*'Tariffs Jan2019'!AL68/'Tariffs Jan2019'!AJ68&lt;='Tariffs Jan2019'!M68,($C$5*'Tariffs Jan2019'!AL68/'Tariffs Jan2019'!AJ68-'Tariffs Jan2019'!L68)*('Tariffs Jan2019'!X68/100)*'Tariffs Jan2019'!AJ68,('Tariffs Jan2019'!M68-'Tariffs Jan2019'!L68)*('Tariffs Jan2019'!X68/100)*'Tariffs Jan2019'!AJ68))</f>
        <v>0</v>
      </c>
      <c r="N74" s="85">
        <f>IF(($C$5*'Tariffs Jan2019'!AL68/'Tariffs Jan2019'!AJ68&gt;'Tariffs Jan2019'!M68),($C$5*'Tariffs Jan2019'!AL68/'Tariffs Jan2019'!AJ68-'Tariffs Jan2019'!M68)*'Tariffs Jan2019'!Y68/100*'Tariffs Jan2019'!AJ68,0)</f>
        <v>598.41620999999986</v>
      </c>
      <c r="O74" s="73">
        <f t="shared" si="0"/>
        <v>1630.5015149999999</v>
      </c>
      <c r="P74" s="498">
        <f t="shared" si="1"/>
        <v>1793.5516665</v>
      </c>
    </row>
    <row r="75" spans="1:148" x14ac:dyDescent="0.15">
      <c r="A75" s="47" t="str">
        <f>'Tariffs Jan2019'!F69</f>
        <v>Momentum Energy</v>
      </c>
      <c r="B75" s="47" t="str">
        <f>'Tariffs Jan2019'!D69</f>
        <v>Envestra Central 1</v>
      </c>
      <c r="C75" s="287">
        <f>'Tariffs Jan2019'!E69</f>
        <v>43466</v>
      </c>
      <c r="D75" s="85">
        <f>365*'Tariffs Jan2019'!H69/100</f>
        <v>296.92749999999995</v>
      </c>
      <c r="E75" s="85">
        <f>IF($C$5*'Tariffs Jan2019'!AK69/'Tariffs Jan2019'!AI69&gt;='Tariffs Jan2019'!J69,( 'Tariffs Jan2019'!J69*'Tariffs Jan2019'!O69/100)* 'Tariffs Jan2019'!AI69,($C$5*'Tariffs Jan2019'!AK69/'Tariffs Jan2019'!AI69*'Tariffs Jan2019'!O69/100)* 'Tariffs Jan2019'!AI69)</f>
        <v>111.3665</v>
      </c>
      <c r="F75" s="85">
        <f>IF($C$5*'Tariffs Jan2019'!AK69/'Tariffs Jan2019'!AI69&lt;'Tariffs Jan2019'!J69,0,IF($C$5*'Tariffs Jan2019'!AK69/'Tariffs Jan2019'!AI69&lt;='Tariffs Jan2019'!K69,($C$5*'Tariffs Jan2019'!AK69/'Tariffs Jan2019'!AI69-'Tariffs Jan2019'!J69)*('Tariffs Jan2019'!P69/100)*'Tariffs Jan2019'!AI69,('Tariffs Jan2019'!K69-'Tariffs Jan2019'!J69)*('Tariffs Jan2019'!P69/100)*'Tariffs Jan2019'!AI69))</f>
        <v>77.749900000000011</v>
      </c>
      <c r="G75" s="85">
        <f>IF($C$5*'Tariffs Jan2019'!AK69/'Tariffs Jan2019'!AI69&lt;'Tariffs Jan2019'!K69,0,IF($C$5*'Tariffs Jan2019'!AK69/'Tariffs Jan2019'!AI69&lt;='Tariffs Jan2019'!L69,($C$5*'Tariffs Jan2019'!AK69/'Tariffs Jan2019'!AI69-'Tariffs Jan2019'!K69)*('Tariffs Jan2019'!Q69/100)*'Tariffs Jan2019'!AI69,('Tariffs Jan2019'!L69-'Tariffs Jan2019'!K69)*('Tariffs Jan2019'!Q69/100)*'Tariffs Jan2019'!AI69))</f>
        <v>0</v>
      </c>
      <c r="H75" s="85">
        <f>IF($C$5*'Tariffs Jan2019'!AK69/'Tariffs Jan2019'!AI69&lt;'Tariffs Jan2019'!L69,0,IF($C$5*'Tariffs Jan2019'!AK69/'Tariffs Jan2019'!AI69&lt;='Tariffs Jan2019'!M69,($C$5*'Tariffs Jan2019'!AK69/'Tariffs Jan2019'!AI69-'Tariffs Jan2019'!L69)*('Tariffs Jan2019'!R69/100)*'Tariffs Jan2019'!AI69,('Tariffs Jan2019'!M69-'Tariffs Jan2019'!L69)*('Tariffs Jan2019'!R69/100)*'Tariffs Jan2019'!AI69))</f>
        <v>0</v>
      </c>
      <c r="I75" s="85">
        <f>IF(($C$5*'Tariffs Jan2019'!AK69/'Tariffs Jan2019'!AI69&gt;'Tariffs Jan2019'!M69),($C$5*'Tariffs Jan2019'!AK69/'Tariffs Jan2019'!AI69-'Tariffs Jan2019'!M69)*'Tariffs Jan2019'!S69/100*'Tariffs Jan2019'!AI69,0)</f>
        <v>374.49756299999996</v>
      </c>
      <c r="J75" s="85">
        <f>IF($C$5*'Tariffs Jan2019'!AL69/'Tariffs Jan2019'!AJ69&gt;='Tariffs Jan2019'!J69,('Tariffs Jan2019'!J69*'Tariffs Jan2019'!U69/100)* 'Tariffs Jan2019'!AJ69,($C$5*'Tariffs Jan2019'!AL69/'Tariffs Jan2019'!AJ69*'Tariffs Jan2019'!U69/100)* 'Tariffs Jan2019'!AJ69)</f>
        <v>202.0718</v>
      </c>
      <c r="K75" s="85">
        <f>IF($C$5*'Tariffs Jan2019'!AL69/'Tariffs Jan2019'!AJ69&lt;'Tariffs Jan2019'!J69,0,IF($C$5*'Tariffs Jan2019'!AL69/'Tariffs Jan2019'!AJ69&lt;='Tariffs Jan2019'!K69,($C$5*'Tariffs Jan2019'!AL69/'Tariffs Jan2019'!AJ69-'Tariffs Jan2019'!J69)*('Tariffs Jan2019'!V69/100)*'Tariffs Jan2019'!AJ69,('Tariffs Jan2019'!K69-'Tariffs Jan2019'!J69)*('Tariffs Jan2019'!V69/100)*'Tariffs Jan2019'!AJ69))</f>
        <v>140.54059999999998</v>
      </c>
      <c r="L75" s="85">
        <f>IF($C$5*'Tariffs Jan2019'!AL69/'Tariffs Jan2019'!AJ69&lt;'Tariffs Jan2019'!K69,0,IF($C$5*'Tariffs Jan2019'!AL69/'Tariffs Jan2019'!AJ69&lt;='Tariffs Jan2019'!L69,($C$5*'Tariffs Jan2019'!AL69/'Tariffs Jan2019'!AJ69-'Tariffs Jan2019'!K69)*('Tariffs Jan2019'!W69/100)*'Tariffs Jan2019'!AJ69,('Tariffs Jan2019'!L69-'Tariffs Jan2019'!K69)*('Tariffs Jan2019'!W69/100)*'Tariffs Jan2019'!AJ69))</f>
        <v>0</v>
      </c>
      <c r="M75" s="85">
        <f>IF($C$5*'Tariffs Jan2019'!AL69/'Tariffs Jan2019'!AJ69&lt;'Tariffs Jan2019'!L69,0,IF($C$5*'Tariffs Jan2019'!AL69/'Tariffs Jan2019'!AJ69&lt;='Tariffs Jan2019'!M69,($C$5*'Tariffs Jan2019'!AL69/'Tariffs Jan2019'!AJ69-'Tariffs Jan2019'!L69)*('Tariffs Jan2019'!X69/100)*'Tariffs Jan2019'!AJ69,('Tariffs Jan2019'!M69-'Tariffs Jan2019'!L69)*('Tariffs Jan2019'!X69/100)*'Tariffs Jan2019'!AJ69))</f>
        <v>0</v>
      </c>
      <c r="N75" s="85">
        <f>IF(($C$5*'Tariffs Jan2019'!AL69/'Tariffs Jan2019'!AJ69&gt;'Tariffs Jan2019'!M69),($C$5*'Tariffs Jan2019'!AL69/'Tariffs Jan2019'!AJ69-'Tariffs Jan2019'!M69)*'Tariffs Jan2019'!Y69/100*'Tariffs Jan2019'!AJ69,0)</f>
        <v>674.30558399999995</v>
      </c>
      <c r="O75" s="73">
        <f t="shared" si="0"/>
        <v>1877.459447</v>
      </c>
      <c r="P75" s="498">
        <f t="shared" si="1"/>
        <v>2065.2053917000003</v>
      </c>
    </row>
    <row r="76" spans="1:148" x14ac:dyDescent="0.15">
      <c r="A76" s="47" t="str">
        <f>'Tariffs Jan2019'!F70</f>
        <v>Origin Energy</v>
      </c>
      <c r="B76" s="47" t="str">
        <f>'Tariffs Jan2019'!D70</f>
        <v>Envestra Central 1</v>
      </c>
      <c r="C76" s="287">
        <f>'Tariffs Jan2019'!E70</f>
        <v>43466</v>
      </c>
      <c r="D76" s="85">
        <f>365*'Tariffs Jan2019'!H70/100</f>
        <v>251.85</v>
      </c>
      <c r="E76" s="85">
        <f>IF($C$5*'Tariffs Jan2019'!AK70/'Tariffs Jan2019'!AI70&gt;='Tariffs Jan2019'!J70,( 'Tariffs Jan2019'!J70*'Tariffs Jan2019'!O70/100)* 'Tariffs Jan2019'!AI70,($C$5*'Tariffs Jan2019'!AK70/'Tariffs Jan2019'!AI70*'Tariffs Jan2019'!O70/100)* 'Tariffs Jan2019'!AI70)</f>
        <v>176</v>
      </c>
      <c r="F76" s="85">
        <f>IF($C$5*'Tariffs Jan2019'!AK70/'Tariffs Jan2019'!AI70&lt;'Tariffs Jan2019'!J70,0,IF($C$5*'Tariffs Jan2019'!AK70/'Tariffs Jan2019'!AI70&lt;='Tariffs Jan2019'!K70,($C$5*'Tariffs Jan2019'!AK70/'Tariffs Jan2019'!AI70-'Tariffs Jan2019'!J70)*('Tariffs Jan2019'!P70/100)*'Tariffs Jan2019'!AI70,('Tariffs Jan2019'!K70-'Tariffs Jan2019'!J70)*('Tariffs Jan2019'!P70/100)*'Tariffs Jan2019'!AI70))</f>
        <v>272.95589999999999</v>
      </c>
      <c r="G76" s="85">
        <f>IF($C$5*'Tariffs Jan2019'!AK70/'Tariffs Jan2019'!AI70&lt;'Tariffs Jan2019'!K70,0,IF($C$5*'Tariffs Jan2019'!AK70/'Tariffs Jan2019'!AI70&lt;='Tariffs Jan2019'!L70,($C$5*'Tariffs Jan2019'!AK70/'Tariffs Jan2019'!AI70-'Tariffs Jan2019'!K70)*('Tariffs Jan2019'!Q70/100)*'Tariffs Jan2019'!AI70,('Tariffs Jan2019'!L70-'Tariffs Jan2019'!K70)*('Tariffs Jan2019'!Q70/100)*'Tariffs Jan2019'!AI70))</f>
        <v>0</v>
      </c>
      <c r="H76" s="85">
        <f>IF($C$5*'Tariffs Jan2019'!AK70/'Tariffs Jan2019'!AI70&lt;'Tariffs Jan2019'!L70,0,IF($C$5*'Tariffs Jan2019'!AK70/'Tariffs Jan2019'!AI70&lt;='Tariffs Jan2019'!M70,($C$5*'Tariffs Jan2019'!AK70/'Tariffs Jan2019'!AI70-'Tariffs Jan2019'!L70)*('Tariffs Jan2019'!R70/100)*'Tariffs Jan2019'!AI70,('Tariffs Jan2019'!M70-'Tariffs Jan2019'!L70)*('Tariffs Jan2019'!R70/100)*'Tariffs Jan2019'!AI70))</f>
        <v>0</v>
      </c>
      <c r="I76" s="85">
        <f>IF(($C$5*'Tariffs Jan2019'!AK70/'Tariffs Jan2019'!AI70&gt;'Tariffs Jan2019'!M70),($C$5*'Tariffs Jan2019'!AK70/'Tariffs Jan2019'!AI70-'Tariffs Jan2019'!M70)*'Tariffs Jan2019'!S70/100*'Tariffs Jan2019'!AI70,0)</f>
        <v>0</v>
      </c>
      <c r="J76" s="85">
        <f>IF($C$5*'Tariffs Jan2019'!AL70/'Tariffs Jan2019'!AJ70&gt;='Tariffs Jan2019'!J70,('Tariffs Jan2019'!J70*'Tariffs Jan2019'!U70/100)* 'Tariffs Jan2019'!AJ70,($C$5*'Tariffs Jan2019'!AL70/'Tariffs Jan2019'!AJ70*'Tariffs Jan2019'!U70/100)* 'Tariffs Jan2019'!AJ70)</f>
        <v>352</v>
      </c>
      <c r="K76" s="85">
        <f>IF($C$5*'Tariffs Jan2019'!AL70/'Tariffs Jan2019'!AJ70&lt;'Tariffs Jan2019'!J70,0,IF($C$5*'Tariffs Jan2019'!AL70/'Tariffs Jan2019'!AJ70&lt;='Tariffs Jan2019'!K70,($C$5*'Tariffs Jan2019'!AL70/'Tariffs Jan2019'!AJ70-'Tariffs Jan2019'!J70)*('Tariffs Jan2019'!V70/100)*'Tariffs Jan2019'!AJ70,('Tariffs Jan2019'!K70-'Tariffs Jan2019'!J70)*('Tariffs Jan2019'!V70/100)*'Tariffs Jan2019'!AJ70))</f>
        <v>545.91179999999997</v>
      </c>
      <c r="L76" s="85">
        <f>IF($C$5*'Tariffs Jan2019'!AL70/'Tariffs Jan2019'!AJ70&lt;'Tariffs Jan2019'!K70,0,IF($C$5*'Tariffs Jan2019'!AL70/'Tariffs Jan2019'!AJ70&lt;='Tariffs Jan2019'!L70,($C$5*'Tariffs Jan2019'!AL70/'Tariffs Jan2019'!AJ70-'Tariffs Jan2019'!K70)*('Tariffs Jan2019'!W70/100)*'Tariffs Jan2019'!AJ70,('Tariffs Jan2019'!L70-'Tariffs Jan2019'!K70)*('Tariffs Jan2019'!W70/100)*'Tariffs Jan2019'!AJ70))</f>
        <v>0</v>
      </c>
      <c r="M76" s="85">
        <f>IF($C$5*'Tariffs Jan2019'!AL70/'Tariffs Jan2019'!AJ70&lt;'Tariffs Jan2019'!L70,0,IF($C$5*'Tariffs Jan2019'!AL70/'Tariffs Jan2019'!AJ70&lt;='Tariffs Jan2019'!M70,($C$5*'Tariffs Jan2019'!AL70/'Tariffs Jan2019'!AJ70-'Tariffs Jan2019'!L70)*('Tariffs Jan2019'!X70/100)*'Tariffs Jan2019'!AJ70,('Tariffs Jan2019'!M70-'Tariffs Jan2019'!L70)*('Tariffs Jan2019'!X70/100)*'Tariffs Jan2019'!AJ70))</f>
        <v>0</v>
      </c>
      <c r="N76" s="85">
        <f>IF(($C$5*'Tariffs Jan2019'!AL70/'Tariffs Jan2019'!AJ70&gt;'Tariffs Jan2019'!M70),($C$5*'Tariffs Jan2019'!AL70/'Tariffs Jan2019'!AJ70-'Tariffs Jan2019'!M70)*'Tariffs Jan2019'!Y70/100*'Tariffs Jan2019'!AJ70,0)</f>
        <v>0</v>
      </c>
      <c r="O76" s="73">
        <f t="shared" si="0"/>
        <v>1598.7177000000001</v>
      </c>
      <c r="P76" s="498">
        <f t="shared" si="1"/>
        <v>1758.5894700000003</v>
      </c>
    </row>
    <row r="77" spans="1:148" x14ac:dyDescent="0.15">
      <c r="A77" s="47" t="str">
        <f>'Tariffs Jan2019'!F71</f>
        <v>Red Energy</v>
      </c>
      <c r="B77" s="47" t="str">
        <f>'Tariffs Jan2019'!D71</f>
        <v>Envestra Central 1</v>
      </c>
      <c r="C77" s="287">
        <f>'Tariffs Jan2019'!E71</f>
        <v>43466</v>
      </c>
      <c r="D77" s="85">
        <f>365*'Tariffs Jan2019'!H71/100</f>
        <v>262.43500000000006</v>
      </c>
      <c r="E77" s="85">
        <f>IF($C$5*'Tariffs Jan2019'!AK71/'Tariffs Jan2019'!AI71&gt;='Tariffs Jan2019'!J71,( 'Tariffs Jan2019'!J71*'Tariffs Jan2019'!O71/100)* 'Tariffs Jan2019'!AI71,($C$5*'Tariffs Jan2019'!AK71/'Tariffs Jan2019'!AI71*'Tariffs Jan2019'!O71/100)* 'Tariffs Jan2019'!AI71)</f>
        <v>159.6</v>
      </c>
      <c r="F77" s="85">
        <f>IF($C$5*'Tariffs Jan2019'!AK71/'Tariffs Jan2019'!AI71&lt;'Tariffs Jan2019'!J71,0,IF($C$5*'Tariffs Jan2019'!AK71/'Tariffs Jan2019'!AI71&lt;='Tariffs Jan2019'!K71,($C$5*'Tariffs Jan2019'!AK71/'Tariffs Jan2019'!AI71-'Tariffs Jan2019'!J71)*('Tariffs Jan2019'!P71/100)*'Tariffs Jan2019'!AI71,('Tariffs Jan2019'!K71-'Tariffs Jan2019'!J71)*('Tariffs Jan2019'!P71/100)*'Tariffs Jan2019'!AI71))</f>
        <v>0</v>
      </c>
      <c r="G77" s="85">
        <f>IF($C$5*'Tariffs Jan2019'!AK71/'Tariffs Jan2019'!AI71&lt;'Tariffs Jan2019'!K71,0,IF($C$5*'Tariffs Jan2019'!AK71/'Tariffs Jan2019'!AI71&lt;='Tariffs Jan2019'!L71,($C$5*'Tariffs Jan2019'!AK71/'Tariffs Jan2019'!AI71-'Tariffs Jan2019'!K71)*('Tariffs Jan2019'!Q71/100)*'Tariffs Jan2019'!AI71,('Tariffs Jan2019'!L71-'Tariffs Jan2019'!K71)*('Tariffs Jan2019'!Q71/100)*'Tariffs Jan2019'!AI71))</f>
        <v>0</v>
      </c>
      <c r="H77" s="85">
        <f>IF($C$5*'Tariffs Jan2019'!AK71/'Tariffs Jan2019'!AI71&lt;'Tariffs Jan2019'!L71,0,IF($C$5*'Tariffs Jan2019'!AK71/'Tariffs Jan2019'!AI71&lt;='Tariffs Jan2019'!M71,($C$5*'Tariffs Jan2019'!AK71/'Tariffs Jan2019'!AI71-'Tariffs Jan2019'!L71)*('Tariffs Jan2019'!R71/100)*'Tariffs Jan2019'!AI71,('Tariffs Jan2019'!M71-'Tariffs Jan2019'!L71)*('Tariffs Jan2019'!R71/100)*'Tariffs Jan2019'!AI71))</f>
        <v>0</v>
      </c>
      <c r="I77" s="85">
        <f>IF(($C$5*'Tariffs Jan2019'!AK71/'Tariffs Jan2019'!AI71&gt;'Tariffs Jan2019'!M71),($C$5*'Tariffs Jan2019'!AK71/'Tariffs Jan2019'!AI71-'Tariffs Jan2019'!M71)*'Tariffs Jan2019'!S71/100*'Tariffs Jan2019'!AI71,0)</f>
        <v>295.45862999999991</v>
      </c>
      <c r="J77" s="85">
        <f>IF($C$5*'Tariffs Jan2019'!AL71/'Tariffs Jan2019'!AJ71&gt;='Tariffs Jan2019'!J71,('Tariffs Jan2019'!J71*'Tariffs Jan2019'!U71/100)* 'Tariffs Jan2019'!AJ71,($C$5*'Tariffs Jan2019'!AL71/'Tariffs Jan2019'!AJ71*'Tariffs Jan2019'!U71/100)* 'Tariffs Jan2019'!AJ71)</f>
        <v>319.2</v>
      </c>
      <c r="K77" s="85">
        <f>IF($C$5*'Tariffs Jan2019'!AL71/'Tariffs Jan2019'!AJ71&lt;'Tariffs Jan2019'!J71,0,IF($C$5*'Tariffs Jan2019'!AL71/'Tariffs Jan2019'!AJ71&lt;='Tariffs Jan2019'!K71,($C$5*'Tariffs Jan2019'!AL71/'Tariffs Jan2019'!AJ71-'Tariffs Jan2019'!J71)*('Tariffs Jan2019'!V71/100)*'Tariffs Jan2019'!AJ71,('Tariffs Jan2019'!K71-'Tariffs Jan2019'!J71)*('Tariffs Jan2019'!V71/100)*'Tariffs Jan2019'!AJ71))</f>
        <v>0</v>
      </c>
      <c r="L77" s="85">
        <f>IF($C$5*'Tariffs Jan2019'!AL71/'Tariffs Jan2019'!AJ71&lt;'Tariffs Jan2019'!K71,0,IF($C$5*'Tariffs Jan2019'!AL71/'Tariffs Jan2019'!AJ71&lt;='Tariffs Jan2019'!L71,($C$5*'Tariffs Jan2019'!AL71/'Tariffs Jan2019'!AJ71-'Tariffs Jan2019'!K71)*('Tariffs Jan2019'!W71/100)*'Tariffs Jan2019'!AJ71,('Tariffs Jan2019'!L71-'Tariffs Jan2019'!K71)*('Tariffs Jan2019'!W71/100)*'Tariffs Jan2019'!AJ71))</f>
        <v>0</v>
      </c>
      <c r="M77" s="85">
        <f>IF($C$5*'Tariffs Jan2019'!AL71/'Tariffs Jan2019'!AJ71&lt;'Tariffs Jan2019'!L71,0,IF($C$5*'Tariffs Jan2019'!AL71/'Tariffs Jan2019'!AJ71&lt;='Tariffs Jan2019'!M71,($C$5*'Tariffs Jan2019'!AL71/'Tariffs Jan2019'!AJ71-'Tariffs Jan2019'!L71)*('Tariffs Jan2019'!X71/100)*'Tariffs Jan2019'!AJ71,('Tariffs Jan2019'!M71-'Tariffs Jan2019'!L71)*('Tariffs Jan2019'!X71/100)*'Tariffs Jan2019'!AJ71))</f>
        <v>0</v>
      </c>
      <c r="N77" s="85">
        <f>IF(($C$5*'Tariffs Jan2019'!AL71/'Tariffs Jan2019'!AJ71&gt;'Tariffs Jan2019'!M71),($C$5*'Tariffs Jan2019'!AL71/'Tariffs Jan2019'!AJ71-'Tariffs Jan2019'!M71)*'Tariffs Jan2019'!Y71/100*'Tariffs Jan2019'!AJ71,0)</f>
        <v>590.91725999999983</v>
      </c>
      <c r="O77" s="73">
        <f t="shared" si="0"/>
        <v>1627.6108899999999</v>
      </c>
      <c r="P77" s="498">
        <f t="shared" si="1"/>
        <v>1790.371979</v>
      </c>
    </row>
    <row r="78" spans="1:148" s="402" customFormat="1" ht="14" thickBot="1" x14ac:dyDescent="0.2">
      <c r="A78" s="47" t="str">
        <f>'Tariffs Jan2019'!F72</f>
        <v>Simply Energy</v>
      </c>
      <c r="B78" s="47" t="str">
        <f>'Tariffs Jan2019'!D72</f>
        <v>Envestra Central 1</v>
      </c>
      <c r="C78" s="287">
        <f>'Tariffs Jan2019'!E72</f>
        <v>43101</v>
      </c>
      <c r="D78" s="85">
        <f>365*'Tariffs Jan2019'!H72/100</f>
        <v>259.55150000000003</v>
      </c>
      <c r="E78" s="85">
        <f>IF($C$5*'Tariffs Jan2019'!AK72/'Tariffs Jan2019'!AI72&gt;='Tariffs Jan2019'!J72,( 'Tariffs Jan2019'!J72*'Tariffs Jan2019'!O72/100)* 'Tariffs Jan2019'!AI72,($C$5*'Tariffs Jan2019'!AK72/'Tariffs Jan2019'!AI72*'Tariffs Jan2019'!O72/100)* 'Tariffs Jan2019'!AI72)</f>
        <v>102.319</v>
      </c>
      <c r="F78" s="85">
        <f>IF($C$5*'Tariffs Jan2019'!AK72/'Tariffs Jan2019'!AI72&lt;'Tariffs Jan2019'!J72,0,IF($C$5*'Tariffs Jan2019'!AK72/'Tariffs Jan2019'!AI72&lt;='Tariffs Jan2019'!K72,($C$5*'Tariffs Jan2019'!AK72/'Tariffs Jan2019'!AI72-'Tariffs Jan2019'!J72)*('Tariffs Jan2019'!P72/100)*'Tariffs Jan2019'!AI72,('Tariffs Jan2019'!K72-'Tariffs Jan2019'!J72)*('Tariffs Jan2019'!P72/100)*'Tariffs Jan2019'!AI72))</f>
        <v>71.00200000000001</v>
      </c>
      <c r="G78" s="85">
        <f>IF($C$5*'Tariffs Jan2019'!AK72/'Tariffs Jan2019'!AI72&lt;'Tariffs Jan2019'!K72,0,IF($C$5*'Tariffs Jan2019'!AK72/'Tariffs Jan2019'!AI72&lt;='Tariffs Jan2019'!L72,($C$5*'Tariffs Jan2019'!AK72/'Tariffs Jan2019'!AI72-'Tariffs Jan2019'!K72)*('Tariffs Jan2019'!Q72/100)*'Tariffs Jan2019'!AI72,('Tariffs Jan2019'!L72-'Tariffs Jan2019'!K72)*('Tariffs Jan2019'!Q72/100)*'Tariffs Jan2019'!AI72))</f>
        <v>0</v>
      </c>
      <c r="H78" s="85">
        <f>IF($C$5*'Tariffs Jan2019'!AK72/'Tariffs Jan2019'!AI72&lt;'Tariffs Jan2019'!L72,0,IF($C$5*'Tariffs Jan2019'!AK72/'Tariffs Jan2019'!AI72&lt;='Tariffs Jan2019'!M72,($C$5*'Tariffs Jan2019'!AK72/'Tariffs Jan2019'!AI72-'Tariffs Jan2019'!L72)*('Tariffs Jan2019'!R72/100)*'Tariffs Jan2019'!AI72,('Tariffs Jan2019'!M72-'Tariffs Jan2019'!L72)*('Tariffs Jan2019'!R72/100)*'Tariffs Jan2019'!AI72))</f>
        <v>0</v>
      </c>
      <c r="I78" s="85">
        <f>IF(($C$5*'Tariffs Jan2019'!AK72/'Tariffs Jan2019'!AI72&gt;'Tariffs Jan2019'!M72),($C$5*'Tariffs Jan2019'!AK72/'Tariffs Jan2019'!AI72-'Tariffs Jan2019'!M72)*'Tariffs Jan2019'!S72/100*'Tariffs Jan2019'!AI72,0)</f>
        <v>328.45400999999998</v>
      </c>
      <c r="J78" s="85">
        <f>IF($C$5*'Tariffs Jan2019'!AL72/'Tariffs Jan2019'!AJ72&gt;='Tariffs Jan2019'!J72,('Tariffs Jan2019'!J72*'Tariffs Jan2019'!U72/100)* 'Tariffs Jan2019'!AJ72,($C$5*'Tariffs Jan2019'!AL72/'Tariffs Jan2019'!AJ72*'Tariffs Jan2019'!U72/100)* 'Tariffs Jan2019'!AJ72)</f>
        <v>204.63800000000001</v>
      </c>
      <c r="K78" s="85">
        <f>IF($C$5*'Tariffs Jan2019'!AL72/'Tariffs Jan2019'!AJ72&lt;'Tariffs Jan2019'!J72,0,IF($C$5*'Tariffs Jan2019'!AL72/'Tariffs Jan2019'!AJ72&lt;='Tariffs Jan2019'!K72,($C$5*'Tariffs Jan2019'!AL72/'Tariffs Jan2019'!AJ72-'Tariffs Jan2019'!J72)*('Tariffs Jan2019'!V72/100)*'Tariffs Jan2019'!AJ72,('Tariffs Jan2019'!K72-'Tariffs Jan2019'!J72)*('Tariffs Jan2019'!V72/100)*'Tariffs Jan2019'!AJ72))</f>
        <v>142.00400000000002</v>
      </c>
      <c r="L78" s="85">
        <f>IF($C$5*'Tariffs Jan2019'!AL72/'Tariffs Jan2019'!AJ72&lt;'Tariffs Jan2019'!K72,0,IF($C$5*'Tariffs Jan2019'!AL72/'Tariffs Jan2019'!AJ72&lt;='Tariffs Jan2019'!L72,($C$5*'Tariffs Jan2019'!AL72/'Tariffs Jan2019'!AJ72-'Tariffs Jan2019'!K72)*('Tariffs Jan2019'!W72/100)*'Tariffs Jan2019'!AJ72,('Tariffs Jan2019'!L72-'Tariffs Jan2019'!K72)*('Tariffs Jan2019'!W72/100)*'Tariffs Jan2019'!AJ72))</f>
        <v>0</v>
      </c>
      <c r="M78" s="85">
        <f>IF($C$5*'Tariffs Jan2019'!AL72/'Tariffs Jan2019'!AJ72&lt;'Tariffs Jan2019'!L72,0,IF($C$5*'Tariffs Jan2019'!AL72/'Tariffs Jan2019'!AJ72&lt;='Tariffs Jan2019'!M72,($C$5*'Tariffs Jan2019'!AL72/'Tariffs Jan2019'!AJ72-'Tariffs Jan2019'!L72)*('Tariffs Jan2019'!X72/100)*'Tariffs Jan2019'!AJ72,('Tariffs Jan2019'!M72-'Tariffs Jan2019'!L72)*('Tariffs Jan2019'!X72/100)*'Tariffs Jan2019'!AJ72))</f>
        <v>0</v>
      </c>
      <c r="N78" s="85">
        <f>IF(($C$5*'Tariffs Jan2019'!AL72/'Tariffs Jan2019'!AJ72&gt;'Tariffs Jan2019'!M72),($C$5*'Tariffs Jan2019'!AL72/'Tariffs Jan2019'!AJ72-'Tariffs Jan2019'!M72)*'Tariffs Jan2019'!Y72/100*'Tariffs Jan2019'!AJ72,0)</f>
        <v>656.90801999999996</v>
      </c>
      <c r="O78" s="73">
        <f t="shared" si="0"/>
        <v>1764.87653</v>
      </c>
      <c r="P78" s="498">
        <f t="shared" si="1"/>
        <v>1941.3641830000001</v>
      </c>
      <c r="Q78" s="400"/>
      <c r="R78" s="400"/>
      <c r="S78" s="400"/>
      <c r="T78" s="400"/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0"/>
      <c r="AI78" s="400"/>
      <c r="AJ78" s="400"/>
      <c r="AK78" s="400"/>
      <c r="AL78" s="400"/>
      <c r="AM78" s="400"/>
      <c r="AN78" s="400"/>
      <c r="AO78" s="400"/>
      <c r="AP78" s="400"/>
      <c r="AQ78" s="400"/>
      <c r="AR78" s="400"/>
      <c r="AS78" s="400"/>
      <c r="AT78" s="400"/>
      <c r="AU78" s="400"/>
      <c r="AV78" s="400"/>
      <c r="AW78" s="400"/>
      <c r="AX78" s="400"/>
      <c r="AY78" s="400"/>
      <c r="AZ78" s="400"/>
      <c r="BA78" s="400"/>
      <c r="BB78" s="400"/>
      <c r="BC78" s="400"/>
      <c r="BD78" s="400"/>
      <c r="BE78" s="400"/>
      <c r="BF78" s="400"/>
      <c r="BG78" s="400"/>
      <c r="BH78" s="400"/>
      <c r="BI78" s="400"/>
      <c r="BJ78" s="400"/>
      <c r="BK78" s="400"/>
      <c r="BL78" s="400"/>
      <c r="BM78" s="400"/>
      <c r="BN78" s="400"/>
      <c r="BO78" s="400"/>
      <c r="BP78" s="400"/>
      <c r="BQ78" s="400"/>
      <c r="BR78" s="400"/>
      <c r="BS78" s="400"/>
      <c r="BT78" s="400"/>
      <c r="BU78" s="400"/>
      <c r="BV78" s="400"/>
      <c r="BW78" s="400"/>
      <c r="BX78" s="400"/>
      <c r="BY78" s="400"/>
      <c r="BZ78" s="400"/>
      <c r="CA78" s="400"/>
      <c r="CB78" s="400"/>
      <c r="CC78" s="400"/>
      <c r="CD78" s="400"/>
      <c r="CE78" s="400"/>
      <c r="CF78" s="400"/>
      <c r="CG78" s="400"/>
      <c r="CH78" s="400"/>
      <c r="CI78" s="400"/>
      <c r="CJ78" s="400"/>
      <c r="CK78" s="400"/>
      <c r="CL78" s="400"/>
      <c r="CM78" s="400"/>
      <c r="CN78" s="400"/>
      <c r="CO78" s="400"/>
      <c r="CP78" s="400"/>
      <c r="CQ78" s="400"/>
      <c r="CR78" s="400"/>
      <c r="CS78" s="400"/>
      <c r="CT78" s="400"/>
      <c r="CU78" s="400"/>
      <c r="CV78" s="400"/>
      <c r="CW78" s="400"/>
      <c r="CX78" s="400"/>
      <c r="CY78" s="400"/>
      <c r="CZ78" s="400"/>
      <c r="DA78" s="400"/>
      <c r="DB78" s="400"/>
      <c r="DC78" s="400"/>
      <c r="DD78" s="400"/>
      <c r="DE78" s="400"/>
      <c r="DF78" s="400"/>
      <c r="DG78" s="400"/>
      <c r="DH78" s="400"/>
      <c r="DI78" s="400"/>
      <c r="DJ78" s="400"/>
      <c r="DK78" s="400"/>
      <c r="DL78" s="400"/>
      <c r="DM78" s="400"/>
      <c r="DN78" s="400"/>
      <c r="DO78" s="400"/>
      <c r="DP78" s="400"/>
      <c r="DQ78" s="400"/>
      <c r="DR78" s="400"/>
      <c r="DS78" s="400"/>
      <c r="DT78" s="400"/>
      <c r="DU78" s="400"/>
      <c r="DV78" s="400"/>
      <c r="DW78" s="400"/>
      <c r="DX78" s="400"/>
      <c r="DY78" s="400"/>
      <c r="DZ78" s="400"/>
      <c r="EA78" s="400"/>
      <c r="EB78" s="400"/>
      <c r="EC78" s="400"/>
      <c r="ED78" s="400"/>
      <c r="EE78" s="400"/>
      <c r="EF78" s="400"/>
      <c r="EG78" s="400"/>
      <c r="EH78" s="400"/>
      <c r="EI78" s="400"/>
      <c r="EJ78" s="400"/>
      <c r="EK78" s="400"/>
      <c r="EL78" s="400"/>
      <c r="EM78" s="400"/>
      <c r="EN78" s="400"/>
      <c r="EO78" s="400"/>
      <c r="EP78" s="400"/>
      <c r="EQ78" s="400"/>
      <c r="ER78" s="400"/>
    </row>
    <row r="79" spans="1:148" ht="14" thickTop="1" x14ac:dyDescent="0.15">
      <c r="A79" s="47" t="str">
        <f>'Tariffs Jan2019'!F73</f>
        <v>Sumo Power</v>
      </c>
      <c r="B79" s="47" t="str">
        <f>'Tariffs Jan2019'!D73</f>
        <v>Envestra Central 1</v>
      </c>
      <c r="C79" s="287">
        <f>'Tariffs Jan2019'!E73</f>
        <v>43466</v>
      </c>
      <c r="D79" s="85">
        <f>365*'Tariffs Jan2019'!H73/100</f>
        <v>259.31059999999997</v>
      </c>
      <c r="E79" s="85">
        <f>IF($C$5*'Tariffs Jan2019'!AK73/'Tariffs Jan2019'!AI73&gt;='Tariffs Jan2019'!J73,( 'Tariffs Jan2019'!J73*'Tariffs Jan2019'!O73/100)* 'Tariffs Jan2019'!AI73,($C$5*'Tariffs Jan2019'!AK73/'Tariffs Jan2019'!AI73*'Tariffs Jan2019'!O73/100)* 'Tariffs Jan2019'!AI73)</f>
        <v>122.45379999999999</v>
      </c>
      <c r="F79" s="85">
        <f>IF($C$5*'Tariffs Jan2019'!AK73/'Tariffs Jan2019'!AI73&lt;'Tariffs Jan2019'!J73,0,IF($C$5*'Tariffs Jan2019'!AK73/'Tariffs Jan2019'!AI73&lt;='Tariffs Jan2019'!K73,($C$5*'Tariffs Jan2019'!AK73/'Tariffs Jan2019'!AI73-'Tariffs Jan2019'!J73)*('Tariffs Jan2019'!P73/100)*'Tariffs Jan2019'!AI73,('Tariffs Jan2019'!K73-'Tariffs Jan2019'!J73)*('Tariffs Jan2019'!P73/100)*'Tariffs Jan2019'!AI73))</f>
        <v>86.340599999999995</v>
      </c>
      <c r="G79" s="85">
        <f>IF($C$5*'Tariffs Jan2019'!AK73/'Tariffs Jan2019'!AI73&lt;'Tariffs Jan2019'!K73,0,IF($C$5*'Tariffs Jan2019'!AK73/'Tariffs Jan2019'!AI73&lt;='Tariffs Jan2019'!L73,($C$5*'Tariffs Jan2019'!AK73/'Tariffs Jan2019'!AI73-'Tariffs Jan2019'!K73)*('Tariffs Jan2019'!Q73/100)*'Tariffs Jan2019'!AI73,('Tariffs Jan2019'!L73-'Tariffs Jan2019'!K73)*('Tariffs Jan2019'!Q73/100)*'Tariffs Jan2019'!AI73))</f>
        <v>0</v>
      </c>
      <c r="H79" s="85">
        <f>IF($C$5*'Tariffs Jan2019'!AK73/'Tariffs Jan2019'!AI73&lt;'Tariffs Jan2019'!L73,0,IF($C$5*'Tariffs Jan2019'!AK73/'Tariffs Jan2019'!AI73&lt;='Tariffs Jan2019'!M73,($C$5*'Tariffs Jan2019'!AK73/'Tariffs Jan2019'!AI73-'Tariffs Jan2019'!L73)*('Tariffs Jan2019'!R73/100)*'Tariffs Jan2019'!AI73,('Tariffs Jan2019'!M73-'Tariffs Jan2019'!L73)*('Tariffs Jan2019'!R73/100)*'Tariffs Jan2019'!AI73))</f>
        <v>0</v>
      </c>
      <c r="I79" s="85">
        <f>IF(($C$5*'Tariffs Jan2019'!AK73/'Tariffs Jan2019'!AI73&gt;'Tariffs Jan2019'!M73),($C$5*'Tariffs Jan2019'!AK73/'Tariffs Jan2019'!AI73-'Tariffs Jan2019'!M73)*'Tariffs Jan2019'!S73/100*'Tariffs Jan2019'!AI73,0)</f>
        <v>380.34674399999994</v>
      </c>
      <c r="J79" s="85">
        <f>IF($C$5*'Tariffs Jan2019'!AL73/'Tariffs Jan2019'!AJ73&gt;='Tariffs Jan2019'!J73,('Tariffs Jan2019'!J73*'Tariffs Jan2019'!U73/100)* 'Tariffs Jan2019'!AJ73,($C$5*'Tariffs Jan2019'!AL73/'Tariffs Jan2019'!AJ73*'Tariffs Jan2019'!U73/100)* 'Tariffs Jan2019'!AJ73)</f>
        <v>244.90759999999997</v>
      </c>
      <c r="K79" s="85">
        <f>IF($C$5*'Tariffs Jan2019'!AL73/'Tariffs Jan2019'!AJ73&lt;'Tariffs Jan2019'!J73,0,IF($C$5*'Tariffs Jan2019'!AL73/'Tariffs Jan2019'!AJ73&lt;='Tariffs Jan2019'!K73,($C$5*'Tariffs Jan2019'!AL73/'Tariffs Jan2019'!AJ73-'Tariffs Jan2019'!J73)*('Tariffs Jan2019'!V73/100)*'Tariffs Jan2019'!AJ73,('Tariffs Jan2019'!K73-'Tariffs Jan2019'!J73)*('Tariffs Jan2019'!V73/100)*'Tariffs Jan2019'!AJ73))</f>
        <v>172.68119999999999</v>
      </c>
      <c r="L79" s="85">
        <f>IF($C$5*'Tariffs Jan2019'!AL73/'Tariffs Jan2019'!AJ73&lt;'Tariffs Jan2019'!K73,0,IF($C$5*'Tariffs Jan2019'!AL73/'Tariffs Jan2019'!AJ73&lt;='Tariffs Jan2019'!L73,($C$5*'Tariffs Jan2019'!AL73/'Tariffs Jan2019'!AJ73-'Tariffs Jan2019'!K73)*('Tariffs Jan2019'!W73/100)*'Tariffs Jan2019'!AJ73,('Tariffs Jan2019'!L73-'Tariffs Jan2019'!K73)*('Tariffs Jan2019'!W73/100)*'Tariffs Jan2019'!AJ73))</f>
        <v>0</v>
      </c>
      <c r="M79" s="85">
        <f>IF($C$5*'Tariffs Jan2019'!AL73/'Tariffs Jan2019'!AJ73&lt;'Tariffs Jan2019'!L73,0,IF($C$5*'Tariffs Jan2019'!AL73/'Tariffs Jan2019'!AJ73&lt;='Tariffs Jan2019'!M73,($C$5*'Tariffs Jan2019'!AL73/'Tariffs Jan2019'!AJ73-'Tariffs Jan2019'!L73)*('Tariffs Jan2019'!X73/100)*'Tariffs Jan2019'!AJ73,('Tariffs Jan2019'!M73-'Tariffs Jan2019'!L73)*('Tariffs Jan2019'!X73/100)*'Tariffs Jan2019'!AJ73))</f>
        <v>0</v>
      </c>
      <c r="N79" s="85">
        <f>IF(($C$5*'Tariffs Jan2019'!AL73/'Tariffs Jan2019'!AJ73&gt;'Tariffs Jan2019'!M73),($C$5*'Tariffs Jan2019'!AL73/'Tariffs Jan2019'!AJ73-'Tariffs Jan2019'!M73)*'Tariffs Jan2019'!Y73/100*'Tariffs Jan2019'!AJ73,0)</f>
        <v>760.69348799999989</v>
      </c>
      <c r="O79" s="73">
        <f t="shared" si="0"/>
        <v>2026.7340319999998</v>
      </c>
      <c r="P79" s="498">
        <f t="shared" si="1"/>
        <v>2229.4074351999998</v>
      </c>
    </row>
    <row r="80" spans="1:148" s="402" customFormat="1" ht="14" thickBot="1" x14ac:dyDescent="0.2">
      <c r="A80" s="47" t="str">
        <f>'Tariffs Jan2019'!F74</f>
        <v>Amaysim</v>
      </c>
      <c r="B80" s="47" t="str">
        <f>'Tariffs Jan2019'!D74</f>
        <v>Envestra Central 1</v>
      </c>
      <c r="C80" s="287">
        <f>'Tariffs Jan2019'!E74</f>
        <v>43101</v>
      </c>
      <c r="D80" s="85">
        <f>365*'Tariffs Jan2019'!H74/100</f>
        <v>292.73</v>
      </c>
      <c r="E80" s="85">
        <f>IF($C$5*'Tariffs Jan2019'!AK74/'Tariffs Jan2019'!AI74&gt;='Tariffs Jan2019'!J74,( 'Tariffs Jan2019'!J74*'Tariffs Jan2019'!O74/100)* 'Tariffs Jan2019'!AI74,($C$5*'Tariffs Jan2019'!AK74/'Tariffs Jan2019'!AI74*'Tariffs Jan2019'!O74/100)* 'Tariffs Jan2019'!AI74)</f>
        <v>123.375</v>
      </c>
      <c r="F80" s="85">
        <f>IF($C$5*'Tariffs Jan2019'!AK74/'Tariffs Jan2019'!AI74&lt;'Tariffs Jan2019'!J74,0,IF($C$5*'Tariffs Jan2019'!AK74/'Tariffs Jan2019'!AI74&lt;='Tariffs Jan2019'!K74,($C$5*'Tariffs Jan2019'!AK74/'Tariffs Jan2019'!AI74-'Tariffs Jan2019'!J74)*('Tariffs Jan2019'!P74/100)*'Tariffs Jan2019'!AI74,('Tariffs Jan2019'!K74-'Tariffs Jan2019'!J74)*('Tariffs Jan2019'!P74/100)*'Tariffs Jan2019'!AI74))</f>
        <v>86.72</v>
      </c>
      <c r="G80" s="85">
        <f>IF($C$5*'Tariffs Jan2019'!AK74/'Tariffs Jan2019'!AI74&lt;'Tariffs Jan2019'!K74,0,IF($C$5*'Tariffs Jan2019'!AK74/'Tariffs Jan2019'!AI74&lt;='Tariffs Jan2019'!L74,($C$5*'Tariffs Jan2019'!AK74/'Tariffs Jan2019'!AI74-'Tariffs Jan2019'!K74)*('Tariffs Jan2019'!Q74/100)*'Tariffs Jan2019'!AI74,('Tariffs Jan2019'!L74-'Tariffs Jan2019'!K74)*('Tariffs Jan2019'!Q74/100)*'Tariffs Jan2019'!AI74))</f>
        <v>0</v>
      </c>
      <c r="H80" s="85">
        <f>IF($C$5*'Tariffs Jan2019'!AK74/'Tariffs Jan2019'!AI74&lt;'Tariffs Jan2019'!L74,0,IF($C$5*'Tariffs Jan2019'!AK74/'Tariffs Jan2019'!AI74&lt;='Tariffs Jan2019'!M74,($C$5*'Tariffs Jan2019'!AK74/'Tariffs Jan2019'!AI74-'Tariffs Jan2019'!L74)*('Tariffs Jan2019'!R74/100)*'Tariffs Jan2019'!AI74,('Tariffs Jan2019'!M74-'Tariffs Jan2019'!L74)*('Tariffs Jan2019'!R74/100)*'Tariffs Jan2019'!AI74))</f>
        <v>0</v>
      </c>
      <c r="I80" s="85">
        <f>IF(($C$5*'Tariffs Jan2019'!AK74/'Tariffs Jan2019'!AI74&gt;'Tariffs Jan2019'!M74),($C$5*'Tariffs Jan2019'!AK74/'Tariffs Jan2019'!AI74-'Tariffs Jan2019'!M74)*'Tariffs Jan2019'!S74/100*'Tariffs Jan2019'!AI74,0)</f>
        <v>412.44224999999989</v>
      </c>
      <c r="J80" s="85">
        <f>IF($C$5*'Tariffs Jan2019'!AL74/'Tariffs Jan2019'!AJ74&gt;='Tariffs Jan2019'!J74,('Tariffs Jan2019'!J74*'Tariffs Jan2019'!U74/100)* 'Tariffs Jan2019'!AJ74,($C$5*'Tariffs Jan2019'!AL74/'Tariffs Jan2019'!AJ74*'Tariffs Jan2019'!U74/100)* 'Tariffs Jan2019'!AJ74)</f>
        <v>246.75</v>
      </c>
      <c r="K80" s="85">
        <f>IF($C$5*'Tariffs Jan2019'!AL74/'Tariffs Jan2019'!AJ74&lt;'Tariffs Jan2019'!J74,0,IF($C$5*'Tariffs Jan2019'!AL74/'Tariffs Jan2019'!AJ74&lt;='Tariffs Jan2019'!K74,($C$5*'Tariffs Jan2019'!AL74/'Tariffs Jan2019'!AJ74-'Tariffs Jan2019'!J74)*('Tariffs Jan2019'!V74/100)*'Tariffs Jan2019'!AJ74,('Tariffs Jan2019'!K74-'Tariffs Jan2019'!J74)*('Tariffs Jan2019'!V74/100)*'Tariffs Jan2019'!AJ74))</f>
        <v>173.44</v>
      </c>
      <c r="L80" s="85">
        <f>IF($C$5*'Tariffs Jan2019'!AL74/'Tariffs Jan2019'!AJ74&lt;'Tariffs Jan2019'!K74,0,IF($C$5*'Tariffs Jan2019'!AL74/'Tariffs Jan2019'!AJ74&lt;='Tariffs Jan2019'!L74,($C$5*'Tariffs Jan2019'!AL74/'Tariffs Jan2019'!AJ74-'Tariffs Jan2019'!K74)*('Tariffs Jan2019'!W74/100)*'Tariffs Jan2019'!AJ74,('Tariffs Jan2019'!L74-'Tariffs Jan2019'!K74)*('Tariffs Jan2019'!W74/100)*'Tariffs Jan2019'!AJ74))</f>
        <v>0</v>
      </c>
      <c r="M80" s="85">
        <f>IF($C$5*'Tariffs Jan2019'!AL74/'Tariffs Jan2019'!AJ74&lt;'Tariffs Jan2019'!L74,0,IF($C$5*'Tariffs Jan2019'!AL74/'Tariffs Jan2019'!AJ74&lt;='Tariffs Jan2019'!M74,($C$5*'Tariffs Jan2019'!AL74/'Tariffs Jan2019'!AJ74-'Tariffs Jan2019'!L74)*('Tariffs Jan2019'!X74/100)*'Tariffs Jan2019'!AJ74,('Tariffs Jan2019'!M74-'Tariffs Jan2019'!L74)*('Tariffs Jan2019'!X74/100)*'Tariffs Jan2019'!AJ74))</f>
        <v>0</v>
      </c>
      <c r="N80" s="85">
        <f>IF(($C$5*'Tariffs Jan2019'!AL74/'Tariffs Jan2019'!AJ74&gt;'Tariffs Jan2019'!M74),($C$5*'Tariffs Jan2019'!AL74/'Tariffs Jan2019'!AJ74-'Tariffs Jan2019'!M74)*'Tariffs Jan2019'!Y74/100*'Tariffs Jan2019'!AJ74,0)</f>
        <v>824.88449999999978</v>
      </c>
      <c r="O80" s="73">
        <f t="shared" si="0"/>
        <v>2160.3417499999996</v>
      </c>
      <c r="P80" s="498">
        <f t="shared" si="1"/>
        <v>2376.3759249999998</v>
      </c>
      <c r="Q80" s="400"/>
      <c r="R80" s="400"/>
      <c r="S80" s="400"/>
      <c r="T80" s="400"/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0"/>
      <c r="AI80" s="400"/>
      <c r="AJ80" s="400"/>
      <c r="AK80" s="400"/>
      <c r="AL80" s="400"/>
      <c r="AM80" s="400"/>
      <c r="AN80" s="400"/>
      <c r="AO80" s="400"/>
      <c r="AP80" s="400"/>
      <c r="AQ80" s="400"/>
      <c r="AR80" s="400"/>
      <c r="AS80" s="400"/>
      <c r="AT80" s="400"/>
      <c r="AU80" s="400"/>
      <c r="AV80" s="400"/>
      <c r="AW80" s="400"/>
      <c r="AX80" s="400"/>
      <c r="AY80" s="400"/>
      <c r="AZ80" s="400"/>
      <c r="BA80" s="400"/>
      <c r="BB80" s="400"/>
      <c r="BC80" s="400"/>
      <c r="BD80" s="400"/>
      <c r="BE80" s="400"/>
      <c r="BF80" s="400"/>
      <c r="BG80" s="400"/>
      <c r="BH80" s="400"/>
      <c r="BI80" s="400"/>
      <c r="BJ80" s="400"/>
      <c r="BK80" s="400"/>
      <c r="BL80" s="400"/>
      <c r="BM80" s="400"/>
      <c r="BN80" s="400"/>
      <c r="BO80" s="400"/>
      <c r="BP80" s="400"/>
      <c r="BQ80" s="400"/>
      <c r="BR80" s="400"/>
      <c r="BS80" s="400"/>
      <c r="BT80" s="400"/>
      <c r="BU80" s="400"/>
      <c r="BV80" s="400"/>
      <c r="BW80" s="400"/>
      <c r="BX80" s="400"/>
      <c r="BY80" s="400"/>
      <c r="BZ80" s="400"/>
      <c r="CA80" s="400"/>
      <c r="CB80" s="400"/>
      <c r="CC80" s="400"/>
      <c r="CD80" s="400"/>
      <c r="CE80" s="400"/>
      <c r="CF80" s="400"/>
      <c r="CG80" s="400"/>
      <c r="CH80" s="400"/>
      <c r="CI80" s="400"/>
      <c r="CJ80" s="400"/>
      <c r="CK80" s="400"/>
      <c r="CL80" s="400"/>
      <c r="CM80" s="400"/>
      <c r="CN80" s="400"/>
      <c r="CO80" s="400"/>
      <c r="CP80" s="400"/>
      <c r="CQ80" s="400"/>
      <c r="CR80" s="400"/>
      <c r="CS80" s="400"/>
      <c r="CT80" s="400"/>
      <c r="CU80" s="400"/>
      <c r="CV80" s="400"/>
      <c r="CW80" s="400"/>
      <c r="CX80" s="400"/>
      <c r="CY80" s="400"/>
      <c r="CZ80" s="400"/>
      <c r="DA80" s="400"/>
      <c r="DB80" s="400"/>
      <c r="DC80" s="400"/>
      <c r="DD80" s="400"/>
      <c r="DE80" s="400"/>
      <c r="DF80" s="400"/>
      <c r="DG80" s="400"/>
      <c r="DH80" s="400"/>
      <c r="DI80" s="400"/>
      <c r="DJ80" s="400"/>
      <c r="DK80" s="400"/>
      <c r="DL80" s="400"/>
      <c r="DM80" s="400"/>
      <c r="DN80" s="400"/>
      <c r="DO80" s="400"/>
      <c r="DP80" s="400"/>
      <c r="DQ80" s="400"/>
      <c r="DR80" s="400"/>
      <c r="DS80" s="400"/>
      <c r="DT80" s="400"/>
      <c r="DU80" s="400"/>
      <c r="DV80" s="400"/>
      <c r="DW80" s="400"/>
      <c r="DX80" s="400"/>
      <c r="DY80" s="400"/>
      <c r="DZ80" s="400"/>
      <c r="EA80" s="400"/>
      <c r="EB80" s="400"/>
      <c r="EC80" s="400"/>
      <c r="ED80" s="400"/>
      <c r="EE80" s="400"/>
      <c r="EF80" s="400"/>
      <c r="EG80" s="400"/>
      <c r="EH80" s="400"/>
      <c r="EI80" s="400"/>
      <c r="EJ80" s="400"/>
      <c r="EK80" s="400"/>
      <c r="EL80" s="400"/>
      <c r="EM80" s="400"/>
      <c r="EN80" s="400"/>
      <c r="EO80" s="400"/>
      <c r="EP80" s="400"/>
      <c r="EQ80" s="400"/>
      <c r="ER80" s="400"/>
    </row>
    <row r="81" spans="1:148" ht="14" thickTop="1" x14ac:dyDescent="0.15">
      <c r="A81" s="47" t="str">
        <f>'Tariffs Jan2019'!F75</f>
        <v>GloBird</v>
      </c>
      <c r="B81" s="47" t="str">
        <f>'Tariffs Jan2019'!D75</f>
        <v>Envestra Central 1</v>
      </c>
      <c r="C81" s="287">
        <f>'Tariffs Jan2019'!E75</f>
        <v>43466</v>
      </c>
      <c r="D81" s="85">
        <f>365*'Tariffs Jan2019'!H75/100</f>
        <v>346.75</v>
      </c>
      <c r="E81" s="85">
        <f>IF($C$5*'Tariffs Jan2019'!AK75/'Tariffs Jan2019'!AI75&gt;='Tariffs Jan2019'!J75,( 'Tariffs Jan2019'!J75*'Tariffs Jan2019'!O75/100)* 'Tariffs Jan2019'!AI75,($C$5*'Tariffs Jan2019'!AK75/'Tariffs Jan2019'!AI75*'Tariffs Jan2019'!O75/100)* 'Tariffs Jan2019'!AI75)</f>
        <v>224.4</v>
      </c>
      <c r="F81" s="85">
        <f>IF($C$5*'Tariffs Jan2019'!AK75/'Tariffs Jan2019'!AI75&lt;'Tariffs Jan2019'!J75,0,IF($C$5*'Tariffs Jan2019'!AK75/'Tariffs Jan2019'!AI75&lt;='Tariffs Jan2019'!K75,($C$5*'Tariffs Jan2019'!AK75/'Tariffs Jan2019'!AI75-'Tariffs Jan2019'!J75)*('Tariffs Jan2019'!P75/100)*'Tariffs Jan2019'!AI75,('Tariffs Jan2019'!K75-'Tariffs Jan2019'!J75)*('Tariffs Jan2019'!P75/100)*'Tariffs Jan2019'!AI75))</f>
        <v>0</v>
      </c>
      <c r="G81" s="85">
        <f>IF($C$5*'Tariffs Jan2019'!AK75/'Tariffs Jan2019'!AI75&lt;'Tariffs Jan2019'!K75,0,IF($C$5*'Tariffs Jan2019'!AK75/'Tariffs Jan2019'!AI75&lt;='Tariffs Jan2019'!L75,($C$5*'Tariffs Jan2019'!AK75/'Tariffs Jan2019'!AI75-'Tariffs Jan2019'!K75)*('Tariffs Jan2019'!Q75/100)*'Tariffs Jan2019'!AI75,('Tariffs Jan2019'!L75-'Tariffs Jan2019'!K75)*('Tariffs Jan2019'!Q75/100)*'Tariffs Jan2019'!AI75))</f>
        <v>0</v>
      </c>
      <c r="H81" s="85">
        <f>IF($C$5*'Tariffs Jan2019'!AK75/'Tariffs Jan2019'!AI75&lt;'Tariffs Jan2019'!L75,0,IF($C$5*'Tariffs Jan2019'!AK75/'Tariffs Jan2019'!AI75&lt;='Tariffs Jan2019'!M75,($C$5*'Tariffs Jan2019'!AK75/'Tariffs Jan2019'!AI75-'Tariffs Jan2019'!L75)*('Tariffs Jan2019'!R75/100)*'Tariffs Jan2019'!AI75,('Tariffs Jan2019'!M75-'Tariffs Jan2019'!L75)*('Tariffs Jan2019'!R75/100)*'Tariffs Jan2019'!AI75))</f>
        <v>0</v>
      </c>
      <c r="I81" s="85">
        <f>IF(($C$5*'Tariffs Jan2019'!AK75/'Tariffs Jan2019'!AI75&gt;'Tariffs Jan2019'!M75),($C$5*'Tariffs Jan2019'!AK75/'Tariffs Jan2019'!AI75-'Tariffs Jan2019'!M75)*'Tariffs Jan2019'!S75/100*'Tariffs Jan2019'!AI75,0)</f>
        <v>362.9491799999999</v>
      </c>
      <c r="J81" s="85">
        <f>IF($C$5*'Tariffs Jan2019'!AL75/'Tariffs Jan2019'!AJ75&gt;='Tariffs Jan2019'!J75,('Tariffs Jan2019'!J75*'Tariffs Jan2019'!U75/100)* 'Tariffs Jan2019'!AJ75,($C$5*'Tariffs Jan2019'!AL75/'Tariffs Jan2019'!AJ75*'Tariffs Jan2019'!U75/100)* 'Tariffs Jan2019'!AJ75)</f>
        <v>448.8</v>
      </c>
      <c r="K81" s="85">
        <f>IF($C$5*'Tariffs Jan2019'!AL75/'Tariffs Jan2019'!AJ75&lt;'Tariffs Jan2019'!J75,0,IF($C$5*'Tariffs Jan2019'!AL75/'Tariffs Jan2019'!AJ75&lt;='Tariffs Jan2019'!K75,($C$5*'Tariffs Jan2019'!AL75/'Tariffs Jan2019'!AJ75-'Tariffs Jan2019'!J75)*('Tariffs Jan2019'!V75/100)*'Tariffs Jan2019'!AJ75,('Tariffs Jan2019'!K75-'Tariffs Jan2019'!J75)*('Tariffs Jan2019'!V75/100)*'Tariffs Jan2019'!AJ75))</f>
        <v>0</v>
      </c>
      <c r="L81" s="85">
        <f>IF($C$5*'Tariffs Jan2019'!AL75/'Tariffs Jan2019'!AJ75&lt;'Tariffs Jan2019'!K75,0,IF($C$5*'Tariffs Jan2019'!AL75/'Tariffs Jan2019'!AJ75&lt;='Tariffs Jan2019'!L75,($C$5*'Tariffs Jan2019'!AL75/'Tariffs Jan2019'!AJ75-'Tariffs Jan2019'!K75)*('Tariffs Jan2019'!W75/100)*'Tariffs Jan2019'!AJ75,('Tariffs Jan2019'!L75-'Tariffs Jan2019'!K75)*('Tariffs Jan2019'!W75/100)*'Tariffs Jan2019'!AJ75))</f>
        <v>0</v>
      </c>
      <c r="M81" s="85">
        <f>IF($C$5*'Tariffs Jan2019'!AL75/'Tariffs Jan2019'!AJ75&lt;'Tariffs Jan2019'!L75,0,IF($C$5*'Tariffs Jan2019'!AL75/'Tariffs Jan2019'!AJ75&lt;='Tariffs Jan2019'!M75,($C$5*'Tariffs Jan2019'!AL75/'Tariffs Jan2019'!AJ75-'Tariffs Jan2019'!L75)*('Tariffs Jan2019'!X75/100)*'Tariffs Jan2019'!AJ75,('Tariffs Jan2019'!M75-'Tariffs Jan2019'!L75)*('Tariffs Jan2019'!X75/100)*'Tariffs Jan2019'!AJ75))</f>
        <v>0</v>
      </c>
      <c r="N81" s="85">
        <f>IF(($C$5*'Tariffs Jan2019'!AL75/'Tariffs Jan2019'!AJ75&gt;'Tariffs Jan2019'!M75),($C$5*'Tariffs Jan2019'!AL75/'Tariffs Jan2019'!AJ75-'Tariffs Jan2019'!M75)*'Tariffs Jan2019'!Y75/100*'Tariffs Jan2019'!AJ75,0)</f>
        <v>725.8983599999998</v>
      </c>
      <c r="O81" s="73">
        <f t="shared" si="0"/>
        <v>2108.7975399999996</v>
      </c>
      <c r="P81" s="498">
        <f t="shared" si="1"/>
        <v>2319.6772939999996</v>
      </c>
    </row>
    <row r="82" spans="1:148" s="402" customFormat="1" ht="14" thickBot="1" x14ac:dyDescent="0.2">
      <c r="A82" s="289" t="str">
        <f>'Tariffs Jan2019'!F76</f>
        <v>Powershop</v>
      </c>
      <c r="B82" s="289" t="str">
        <f>'Tariffs Jan2019'!D76</f>
        <v>Envestra Central 1</v>
      </c>
      <c r="C82" s="290">
        <f>'Tariffs Jan2019'!E76</f>
        <v>43466</v>
      </c>
      <c r="D82" s="291">
        <f>365*'Tariffs Jan2019'!H76/100</f>
        <v>316.27250000000004</v>
      </c>
      <c r="E82" s="291">
        <f>((C$5*'Tariffs Jan2019'!AK76/'Tariffs Jan2019'!AI76)*('Tariffs Jan2019'!O76/100))*'Tariffs Jan2019'!AI76</f>
        <v>388.46115000000003</v>
      </c>
      <c r="F82" s="291">
        <v>0</v>
      </c>
      <c r="G82" s="291">
        <v>0</v>
      </c>
      <c r="H82" s="291">
        <v>0</v>
      </c>
      <c r="I82" s="291">
        <f>((C$5*'Tariffs Jan2019'!AL76/'Tariffs Jan2019'!AJ76)*('Tariffs Jan2019'!U76/100))*'Tariffs Jan2019'!AJ76</f>
        <v>776.92230000000006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2">
        <f t="shared" si="0"/>
        <v>1481.6559500000003</v>
      </c>
      <c r="P82" s="499">
        <f t="shared" si="1"/>
        <v>1629.8215450000005</v>
      </c>
      <c r="Q82" s="400"/>
      <c r="R82" s="400"/>
      <c r="S82" s="400"/>
      <c r="T82" s="400"/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0"/>
      <c r="AI82" s="400"/>
      <c r="AJ82" s="400"/>
      <c r="AK82" s="400"/>
      <c r="AL82" s="400"/>
      <c r="AM82" s="400"/>
      <c r="AN82" s="400"/>
      <c r="AO82" s="400"/>
      <c r="AP82" s="400"/>
      <c r="AQ82" s="400"/>
      <c r="AR82" s="400"/>
      <c r="AS82" s="400"/>
      <c r="AT82" s="400"/>
      <c r="AU82" s="400"/>
      <c r="AV82" s="400"/>
      <c r="AW82" s="400"/>
      <c r="AX82" s="400"/>
      <c r="AY82" s="400"/>
      <c r="AZ82" s="400"/>
      <c r="BA82" s="400"/>
      <c r="BB82" s="400"/>
      <c r="BC82" s="400"/>
      <c r="BD82" s="400"/>
      <c r="BE82" s="400"/>
      <c r="BF82" s="400"/>
      <c r="BG82" s="400"/>
      <c r="BH82" s="400"/>
      <c r="BI82" s="400"/>
      <c r="BJ82" s="400"/>
      <c r="BK82" s="400"/>
      <c r="BL82" s="400"/>
      <c r="BM82" s="400"/>
      <c r="BN82" s="400"/>
      <c r="BO82" s="400"/>
      <c r="BP82" s="400"/>
      <c r="BQ82" s="400"/>
      <c r="BR82" s="400"/>
      <c r="BS82" s="400"/>
      <c r="BT82" s="400"/>
      <c r="BU82" s="400"/>
      <c r="BV82" s="400"/>
      <c r="BW82" s="400"/>
      <c r="BX82" s="400"/>
      <c r="BY82" s="400"/>
      <c r="BZ82" s="400"/>
      <c r="CA82" s="400"/>
      <c r="CB82" s="400"/>
      <c r="CC82" s="400"/>
      <c r="CD82" s="400"/>
      <c r="CE82" s="400"/>
      <c r="CF82" s="400"/>
      <c r="CG82" s="400"/>
      <c r="CH82" s="400"/>
      <c r="CI82" s="400"/>
      <c r="CJ82" s="400"/>
      <c r="CK82" s="400"/>
      <c r="CL82" s="400"/>
      <c r="CM82" s="400"/>
      <c r="CN82" s="400"/>
      <c r="CO82" s="400"/>
      <c r="CP82" s="400"/>
      <c r="CQ82" s="400"/>
      <c r="CR82" s="400"/>
      <c r="CS82" s="400"/>
      <c r="CT82" s="400"/>
      <c r="CU82" s="400"/>
      <c r="CV82" s="400"/>
      <c r="CW82" s="400"/>
      <c r="CX82" s="400"/>
      <c r="CY82" s="400"/>
      <c r="CZ82" s="400"/>
      <c r="DA82" s="400"/>
      <c r="DB82" s="400"/>
      <c r="DC82" s="400"/>
      <c r="DD82" s="400"/>
      <c r="DE82" s="400"/>
      <c r="DF82" s="400"/>
      <c r="DG82" s="400"/>
      <c r="DH82" s="400"/>
      <c r="DI82" s="400"/>
      <c r="DJ82" s="400"/>
      <c r="DK82" s="400"/>
      <c r="DL82" s="400"/>
      <c r="DM82" s="400"/>
      <c r="DN82" s="400"/>
      <c r="DO82" s="400"/>
      <c r="DP82" s="400"/>
      <c r="DQ82" s="400"/>
      <c r="DR82" s="400"/>
      <c r="DS82" s="400"/>
      <c r="DT82" s="400"/>
      <c r="DU82" s="400"/>
      <c r="DV82" s="400"/>
      <c r="DW82" s="400"/>
      <c r="DX82" s="400"/>
      <c r="DY82" s="400"/>
      <c r="DZ82" s="400"/>
      <c r="EA82" s="400"/>
      <c r="EB82" s="400"/>
      <c r="EC82" s="400"/>
      <c r="ED82" s="400"/>
      <c r="EE82" s="400"/>
      <c r="EF82" s="400"/>
      <c r="EG82" s="400"/>
      <c r="EH82" s="400"/>
      <c r="EI82" s="400"/>
      <c r="EJ82" s="400"/>
      <c r="EK82" s="400"/>
      <c r="EL82" s="400"/>
      <c r="EM82" s="400"/>
      <c r="EN82" s="400"/>
      <c r="EO82" s="400"/>
      <c r="EP82" s="400"/>
      <c r="EQ82" s="400"/>
      <c r="ER82" s="400"/>
    </row>
    <row r="83" spans="1:148" ht="14" thickTop="1" x14ac:dyDescent="0.15">
      <c r="A83" s="47" t="str">
        <f>'Tariffs Jan2019'!F77</f>
        <v>AGL</v>
      </c>
      <c r="B83" s="47" t="str">
        <f>'Tariffs Jan2019'!D77</f>
        <v>Ausnet West</v>
      </c>
      <c r="C83" s="287">
        <f>'Tariffs Jan2019'!E77</f>
        <v>43466</v>
      </c>
      <c r="D83" s="85">
        <f>365*'Tariffs Jan2019'!H77/100</f>
        <v>312.07499999999999</v>
      </c>
      <c r="E83" s="85">
        <f>IF($C$5*'Tariffs Jan2019'!AK77/'Tariffs Jan2019'!AI77&gt;='Tariffs Jan2019'!J77,( 'Tariffs Jan2019'!J77*'Tariffs Jan2019'!O77/100)* 'Tariffs Jan2019'!AI77,($C$5*'Tariffs Jan2019'!AK77/'Tariffs Jan2019'!AI77*'Tariffs Jan2019'!O77/100)* 'Tariffs Jan2019'!AI77)</f>
        <v>265.2</v>
      </c>
      <c r="F83" s="85">
        <f>IF($C$5*'Tariffs Jan2019'!AK77/'Tariffs Jan2019'!AI77&lt;'Tariffs Jan2019'!J77,0,IF($C$5*'Tariffs Jan2019'!AK77/'Tariffs Jan2019'!AI77&lt;='Tariffs Jan2019'!K77,($C$5*'Tariffs Jan2019'!AK77/'Tariffs Jan2019'!AI77-'Tariffs Jan2019'!J77)*('Tariffs Jan2019'!P77/100)*'Tariffs Jan2019'!AI77,('Tariffs Jan2019'!K77-'Tariffs Jan2019'!J77)*('Tariffs Jan2019'!P77/100)*'Tariffs Jan2019'!AI77))</f>
        <v>196.15421999999995</v>
      </c>
      <c r="G83" s="85">
        <f>IF($C$5*'Tariffs Jan2019'!AK77/'Tariffs Jan2019'!AI77&lt;'Tariffs Jan2019'!K77,0,IF($C$5*'Tariffs Jan2019'!AK77/'Tariffs Jan2019'!AI77&lt;='Tariffs Jan2019'!L77,($C$5*'Tariffs Jan2019'!AK77/'Tariffs Jan2019'!AI77-'Tariffs Jan2019'!K77)*('Tariffs Jan2019'!Q77/100)*'Tariffs Jan2019'!AI77,('Tariffs Jan2019'!L77-'Tariffs Jan2019'!K77)*('Tariffs Jan2019'!Q77/100)*'Tariffs Jan2019'!AI77))</f>
        <v>0</v>
      </c>
      <c r="H83" s="85">
        <f>IF($C$5*'Tariffs Jan2019'!AK77/'Tariffs Jan2019'!AI77&lt;'Tariffs Jan2019'!L77,0,IF($C$5*'Tariffs Jan2019'!AK77/'Tariffs Jan2019'!AI77&lt;='Tariffs Jan2019'!M77,($C$5*'Tariffs Jan2019'!AK77/'Tariffs Jan2019'!AI77-'Tariffs Jan2019'!L77)*('Tariffs Jan2019'!R77/100)*'Tariffs Jan2019'!AI77,('Tariffs Jan2019'!M77-'Tariffs Jan2019'!L77)*('Tariffs Jan2019'!R77/100)*'Tariffs Jan2019'!AI77))</f>
        <v>0</v>
      </c>
      <c r="I83" s="85">
        <f>IF(($C$5*'Tariffs Jan2019'!AK77/'Tariffs Jan2019'!AI77&gt;'Tariffs Jan2019'!M77),($C$5*'Tariffs Jan2019'!AK77/'Tariffs Jan2019'!AI77-'Tariffs Jan2019'!M77)*'Tariffs Jan2019'!S77/100*'Tariffs Jan2019'!AI77,0)</f>
        <v>0</v>
      </c>
      <c r="J83" s="85">
        <f>IF($C$5*'Tariffs Jan2019'!AL77/'Tariffs Jan2019'!AJ77&gt;='Tariffs Jan2019'!J77,('Tariffs Jan2019'!J77*'Tariffs Jan2019'!U77/100)* 'Tariffs Jan2019'!AJ77,($C$5*'Tariffs Jan2019'!AL77/'Tariffs Jan2019'!AJ77*'Tariffs Jan2019'!U77/100)* 'Tariffs Jan2019'!AJ77)</f>
        <v>482.39999999999992</v>
      </c>
      <c r="K83" s="85">
        <f>IF($C$5*'Tariffs Jan2019'!AL77/'Tariffs Jan2019'!AJ77&lt;'Tariffs Jan2019'!J77,0,IF($C$5*'Tariffs Jan2019'!AL77/'Tariffs Jan2019'!AJ77&lt;='Tariffs Jan2019'!K77,($C$5*'Tariffs Jan2019'!AL77/'Tariffs Jan2019'!AJ77-'Tariffs Jan2019'!J77)*('Tariffs Jan2019'!V77/100)*'Tariffs Jan2019'!AJ77,('Tariffs Jan2019'!K77-'Tariffs Jan2019'!J77)*('Tariffs Jan2019'!V77/100)*'Tariffs Jan2019'!AJ77))</f>
        <v>298.73027999999994</v>
      </c>
      <c r="L83" s="85">
        <f>IF($C$5*'Tariffs Jan2019'!AL77/'Tariffs Jan2019'!AJ77&lt;'Tariffs Jan2019'!K77,0,IF($C$5*'Tariffs Jan2019'!AL77/'Tariffs Jan2019'!AJ77&lt;='Tariffs Jan2019'!L77,($C$5*'Tariffs Jan2019'!AL77/'Tariffs Jan2019'!AJ77-'Tariffs Jan2019'!K77)*('Tariffs Jan2019'!W77/100)*'Tariffs Jan2019'!AJ77,('Tariffs Jan2019'!L77-'Tariffs Jan2019'!K77)*('Tariffs Jan2019'!W77/100)*'Tariffs Jan2019'!AJ77))</f>
        <v>0</v>
      </c>
      <c r="M83" s="85">
        <f>IF($C$5*'Tariffs Jan2019'!AL77/'Tariffs Jan2019'!AJ77&lt;'Tariffs Jan2019'!L77,0,IF($C$5*'Tariffs Jan2019'!AL77/'Tariffs Jan2019'!AJ77&lt;='Tariffs Jan2019'!M77,($C$5*'Tariffs Jan2019'!AL77/'Tariffs Jan2019'!AJ77-'Tariffs Jan2019'!L77)*('Tariffs Jan2019'!X77/100)*'Tariffs Jan2019'!AJ77,('Tariffs Jan2019'!M77-'Tariffs Jan2019'!L77)*('Tariffs Jan2019'!X77/100)*'Tariffs Jan2019'!AJ77))</f>
        <v>0</v>
      </c>
      <c r="N83" s="85">
        <f>IF(($C$5*'Tariffs Jan2019'!AL77/'Tariffs Jan2019'!AJ77&gt;'Tariffs Jan2019'!M77),($C$5*'Tariffs Jan2019'!AL77/'Tariffs Jan2019'!AJ77-'Tariffs Jan2019'!M77)*'Tariffs Jan2019'!Y77/100*'Tariffs Jan2019'!AJ77,0)</f>
        <v>0</v>
      </c>
      <c r="O83" s="73">
        <f t="shared" si="0"/>
        <v>1554.5594999999998</v>
      </c>
      <c r="P83" s="498">
        <f t="shared" si="1"/>
        <v>1710.0154499999999</v>
      </c>
    </row>
    <row r="84" spans="1:148" x14ac:dyDescent="0.15">
      <c r="A84" s="47" t="str">
        <f>'Tariffs Jan2019'!F78</f>
        <v>Alinta Energy</v>
      </c>
      <c r="B84" s="47" t="str">
        <f>'Tariffs Jan2019'!D78</f>
        <v>Ausnet West</v>
      </c>
      <c r="C84" s="287">
        <f>'Tariffs Jan2019'!E78</f>
        <v>43477</v>
      </c>
      <c r="D84" s="85">
        <f>365*'Tariffs Jan2019'!H78/100</f>
        <v>310.25</v>
      </c>
      <c r="E84" s="85">
        <f>IF($C$5*'Tariffs Jan2019'!AK78/'Tariffs Jan2019'!AI78&gt;='Tariffs Jan2019'!J78,( 'Tariffs Jan2019'!J78*'Tariffs Jan2019'!O78/100)* 'Tariffs Jan2019'!AI78,($C$5*'Tariffs Jan2019'!AK78/'Tariffs Jan2019'!AI78*'Tariffs Jan2019'!O78/100)* 'Tariffs Jan2019'!AI78)</f>
        <v>275.99999999999994</v>
      </c>
      <c r="F84" s="85">
        <f>IF($C$5*'Tariffs Jan2019'!AK78/'Tariffs Jan2019'!AI78&lt;'Tariffs Jan2019'!J78,0,IF($C$5*'Tariffs Jan2019'!AK78/'Tariffs Jan2019'!AI78&lt;='Tariffs Jan2019'!K78,($C$5*'Tariffs Jan2019'!AK78/'Tariffs Jan2019'!AI78-'Tariffs Jan2019'!J78)*('Tariffs Jan2019'!P78/100)*'Tariffs Jan2019'!AI78,('Tariffs Jan2019'!K78-'Tariffs Jan2019'!J78)*('Tariffs Jan2019'!P78/100)*'Tariffs Jan2019'!AI78))</f>
        <v>0</v>
      </c>
      <c r="G84" s="85">
        <f>IF($C$5*'Tariffs Jan2019'!AK78/'Tariffs Jan2019'!AI78&lt;'Tariffs Jan2019'!K78,0,IF($C$5*'Tariffs Jan2019'!AK78/'Tariffs Jan2019'!AI78&lt;='Tariffs Jan2019'!L78,($C$5*'Tariffs Jan2019'!AK78/'Tariffs Jan2019'!AI78-'Tariffs Jan2019'!K78)*('Tariffs Jan2019'!Q78/100)*'Tariffs Jan2019'!AI78,('Tariffs Jan2019'!L78-'Tariffs Jan2019'!K78)*('Tariffs Jan2019'!Q78/100)*'Tariffs Jan2019'!AI78))</f>
        <v>0</v>
      </c>
      <c r="H84" s="85">
        <f>IF($C$5*'Tariffs Jan2019'!AK78/'Tariffs Jan2019'!AI78&lt;'Tariffs Jan2019'!L78,0,IF($C$5*'Tariffs Jan2019'!AK78/'Tariffs Jan2019'!AI78&lt;='Tariffs Jan2019'!M78,($C$5*'Tariffs Jan2019'!AK78/'Tariffs Jan2019'!AI78-'Tariffs Jan2019'!L78)*('Tariffs Jan2019'!R78/100)*'Tariffs Jan2019'!AI78,('Tariffs Jan2019'!M78-'Tariffs Jan2019'!L78)*('Tariffs Jan2019'!R78/100)*'Tariffs Jan2019'!AI78))</f>
        <v>0</v>
      </c>
      <c r="I84" s="85">
        <f>IF(($C$5*'Tariffs Jan2019'!AK78/'Tariffs Jan2019'!AI78&gt;'Tariffs Jan2019'!M78),($C$5*'Tariffs Jan2019'!AK78/'Tariffs Jan2019'!AI78-'Tariffs Jan2019'!M78)*'Tariffs Jan2019'!S78/100*'Tariffs Jan2019'!AI78,0)</f>
        <v>188.95589999999996</v>
      </c>
      <c r="J84" s="85">
        <f>IF($C$5*'Tariffs Jan2019'!AL78/'Tariffs Jan2019'!AJ78&gt;='Tariffs Jan2019'!J78,('Tariffs Jan2019'!J78*'Tariffs Jan2019'!U78/100)* 'Tariffs Jan2019'!AJ78,($C$5*'Tariffs Jan2019'!AL78/'Tariffs Jan2019'!AJ78*'Tariffs Jan2019'!U78/100)* 'Tariffs Jan2019'!AJ78)</f>
        <v>480</v>
      </c>
      <c r="K84" s="85">
        <f>IF($C$5*'Tariffs Jan2019'!AL78/'Tariffs Jan2019'!AJ78&lt;'Tariffs Jan2019'!J78,0,IF($C$5*'Tariffs Jan2019'!AL78/'Tariffs Jan2019'!AJ78&lt;='Tariffs Jan2019'!K78,($C$5*'Tariffs Jan2019'!AL78/'Tariffs Jan2019'!AJ78-'Tariffs Jan2019'!J78)*('Tariffs Jan2019'!V78/100)*'Tariffs Jan2019'!AJ78,('Tariffs Jan2019'!K78-'Tariffs Jan2019'!J78)*('Tariffs Jan2019'!V78/100)*'Tariffs Jan2019'!AJ78))</f>
        <v>0</v>
      </c>
      <c r="L84" s="85">
        <f>IF($C$5*'Tariffs Jan2019'!AL78/'Tariffs Jan2019'!AJ78&lt;'Tariffs Jan2019'!K78,0,IF($C$5*'Tariffs Jan2019'!AL78/'Tariffs Jan2019'!AJ78&lt;='Tariffs Jan2019'!L78,($C$5*'Tariffs Jan2019'!AL78/'Tariffs Jan2019'!AJ78-'Tariffs Jan2019'!K78)*('Tariffs Jan2019'!W78/100)*'Tariffs Jan2019'!AJ78,('Tariffs Jan2019'!L78-'Tariffs Jan2019'!K78)*('Tariffs Jan2019'!W78/100)*'Tariffs Jan2019'!AJ78))</f>
        <v>0</v>
      </c>
      <c r="M84" s="85">
        <f>IF($C$5*'Tariffs Jan2019'!AL78/'Tariffs Jan2019'!AJ78&lt;'Tariffs Jan2019'!L78,0,IF($C$5*'Tariffs Jan2019'!AL78/'Tariffs Jan2019'!AJ78&lt;='Tariffs Jan2019'!M78,($C$5*'Tariffs Jan2019'!AL78/'Tariffs Jan2019'!AJ78-'Tariffs Jan2019'!L78)*('Tariffs Jan2019'!X78/100)*'Tariffs Jan2019'!AJ78,('Tariffs Jan2019'!M78-'Tariffs Jan2019'!L78)*('Tariffs Jan2019'!X78/100)*'Tariffs Jan2019'!AJ78))</f>
        <v>0</v>
      </c>
      <c r="N84" s="85">
        <f>IF(($C$5*'Tariffs Jan2019'!AL78/'Tariffs Jan2019'!AJ78&gt;'Tariffs Jan2019'!M78),($C$5*'Tariffs Jan2019'!AL78/'Tariffs Jan2019'!AJ78-'Tariffs Jan2019'!M78)*'Tariffs Jan2019'!Y78/100*'Tariffs Jan2019'!AJ78,0)</f>
        <v>305.92859999999996</v>
      </c>
      <c r="O84" s="73">
        <f t="shared" si="0"/>
        <v>1561.1344999999999</v>
      </c>
      <c r="P84" s="498">
        <f t="shared" si="1"/>
        <v>1717.2479499999999</v>
      </c>
    </row>
    <row r="85" spans="1:148" x14ac:dyDescent="0.15">
      <c r="A85" s="47" t="str">
        <f>'Tariffs Jan2019'!F79</f>
        <v>Click Energy</v>
      </c>
      <c r="B85" s="47" t="str">
        <f>'Tariffs Jan2019'!D79</f>
        <v>Ausnet West</v>
      </c>
      <c r="C85" s="287">
        <f>'Tariffs Jan2019'!E79</f>
        <v>43101</v>
      </c>
      <c r="D85" s="85">
        <f>365*'Tariffs Jan2019'!H79/100</f>
        <v>353.32</v>
      </c>
      <c r="E85" s="85">
        <f>IF($C$5*'Tariffs Jan2019'!AK79/'Tariffs Jan2019'!AI79&gt;='Tariffs Jan2019'!J79,( 'Tariffs Jan2019'!J79*'Tariffs Jan2019'!O79/100)* 'Tariffs Jan2019'!AI79,($C$5*'Tariffs Jan2019'!AK79/'Tariffs Jan2019'!AI79*'Tariffs Jan2019'!O79/100)* 'Tariffs Jan2019'!AI79)</f>
        <v>366</v>
      </c>
      <c r="F85" s="85">
        <f>IF($C$5*'Tariffs Jan2019'!AK79/'Tariffs Jan2019'!AI79&lt;'Tariffs Jan2019'!J79,0,IF($C$5*'Tariffs Jan2019'!AK79/'Tariffs Jan2019'!AI79&lt;='Tariffs Jan2019'!K79,($C$5*'Tariffs Jan2019'!AK79/'Tariffs Jan2019'!AI79-'Tariffs Jan2019'!J79)*('Tariffs Jan2019'!P79/100)*'Tariffs Jan2019'!AI79,('Tariffs Jan2019'!K79-'Tariffs Jan2019'!J79)*('Tariffs Jan2019'!P79/100)*'Tariffs Jan2019'!AI79))</f>
        <v>260.93909999999994</v>
      </c>
      <c r="G85" s="85">
        <f>IF($C$5*'Tariffs Jan2019'!AK79/'Tariffs Jan2019'!AI79&lt;'Tariffs Jan2019'!K79,0,IF($C$5*'Tariffs Jan2019'!AK79/'Tariffs Jan2019'!AI79&lt;='Tariffs Jan2019'!L79,($C$5*'Tariffs Jan2019'!AK79/'Tariffs Jan2019'!AI79-'Tariffs Jan2019'!K79)*('Tariffs Jan2019'!Q79/100)*'Tariffs Jan2019'!AI79,('Tariffs Jan2019'!L79-'Tariffs Jan2019'!K79)*('Tariffs Jan2019'!Q79/100)*'Tariffs Jan2019'!AI79))</f>
        <v>0</v>
      </c>
      <c r="H85" s="85">
        <f>IF($C$5*'Tariffs Jan2019'!AK79/'Tariffs Jan2019'!AI79&lt;'Tariffs Jan2019'!L79,0,IF($C$5*'Tariffs Jan2019'!AK79/'Tariffs Jan2019'!AI79&lt;='Tariffs Jan2019'!M79,($C$5*'Tariffs Jan2019'!AK79/'Tariffs Jan2019'!AI79-'Tariffs Jan2019'!L79)*('Tariffs Jan2019'!R79/100)*'Tariffs Jan2019'!AI79,('Tariffs Jan2019'!M79-'Tariffs Jan2019'!L79)*('Tariffs Jan2019'!R79/100)*'Tariffs Jan2019'!AI79))</f>
        <v>0</v>
      </c>
      <c r="I85" s="85">
        <f>IF(($C$5*'Tariffs Jan2019'!AK79/'Tariffs Jan2019'!AI79&gt;'Tariffs Jan2019'!M79),($C$5*'Tariffs Jan2019'!AK79/'Tariffs Jan2019'!AI79-'Tariffs Jan2019'!M79)*'Tariffs Jan2019'!S79/100*'Tariffs Jan2019'!AI79,0)</f>
        <v>0</v>
      </c>
      <c r="J85" s="85">
        <f>IF($C$5*'Tariffs Jan2019'!AL79/'Tariffs Jan2019'!AJ79&gt;='Tariffs Jan2019'!J79,('Tariffs Jan2019'!J79*'Tariffs Jan2019'!U79/100)* 'Tariffs Jan2019'!AJ79,($C$5*'Tariffs Jan2019'!AL79/'Tariffs Jan2019'!AJ79*'Tariffs Jan2019'!U79/100)* 'Tariffs Jan2019'!AJ79)</f>
        <v>600</v>
      </c>
      <c r="K85" s="85">
        <f>IF($C$5*'Tariffs Jan2019'!AL79/'Tariffs Jan2019'!AJ79&lt;'Tariffs Jan2019'!J79,0,IF($C$5*'Tariffs Jan2019'!AL79/'Tariffs Jan2019'!AJ79&lt;='Tariffs Jan2019'!K79,($C$5*'Tariffs Jan2019'!AL79/'Tariffs Jan2019'!AJ79-'Tariffs Jan2019'!J79)*('Tariffs Jan2019'!V79/100)*'Tariffs Jan2019'!AJ79,('Tariffs Jan2019'!K79-'Tariffs Jan2019'!J79)*('Tariffs Jan2019'!V79/100)*'Tariffs Jan2019'!AJ79))</f>
        <v>440.89709999999991</v>
      </c>
      <c r="L85" s="85">
        <f>IF($C$5*'Tariffs Jan2019'!AL79/'Tariffs Jan2019'!AJ79&lt;'Tariffs Jan2019'!K79,0,IF($C$5*'Tariffs Jan2019'!AL79/'Tariffs Jan2019'!AJ79&lt;='Tariffs Jan2019'!L79,($C$5*'Tariffs Jan2019'!AL79/'Tariffs Jan2019'!AJ79-'Tariffs Jan2019'!K79)*('Tariffs Jan2019'!W79/100)*'Tariffs Jan2019'!AJ79,('Tariffs Jan2019'!L79-'Tariffs Jan2019'!K79)*('Tariffs Jan2019'!W79/100)*'Tariffs Jan2019'!AJ79))</f>
        <v>0</v>
      </c>
      <c r="M85" s="85">
        <f>IF($C$5*'Tariffs Jan2019'!AL79/'Tariffs Jan2019'!AJ79&lt;'Tariffs Jan2019'!L79,0,IF($C$5*'Tariffs Jan2019'!AL79/'Tariffs Jan2019'!AJ79&lt;='Tariffs Jan2019'!M79,($C$5*'Tariffs Jan2019'!AL79/'Tariffs Jan2019'!AJ79-'Tariffs Jan2019'!L79)*('Tariffs Jan2019'!X79/100)*'Tariffs Jan2019'!AJ79,('Tariffs Jan2019'!M79-'Tariffs Jan2019'!L79)*('Tariffs Jan2019'!X79/100)*'Tariffs Jan2019'!AJ79))</f>
        <v>0</v>
      </c>
      <c r="N85" s="85">
        <f>IF(($C$5*'Tariffs Jan2019'!AL79/'Tariffs Jan2019'!AJ79&gt;'Tariffs Jan2019'!M79),($C$5*'Tariffs Jan2019'!AL79/'Tariffs Jan2019'!AJ79-'Tariffs Jan2019'!M79)*'Tariffs Jan2019'!Y79/100*'Tariffs Jan2019'!AJ79,0)</f>
        <v>0</v>
      </c>
      <c r="O85" s="73">
        <f t="shared" si="0"/>
        <v>2021.1561999999997</v>
      </c>
      <c r="P85" s="498">
        <f t="shared" si="1"/>
        <v>2223.2718199999999</v>
      </c>
    </row>
    <row r="86" spans="1:148" x14ac:dyDescent="0.15">
      <c r="A86" s="47" t="str">
        <f>'Tariffs Jan2019'!F80</f>
        <v>Covau</v>
      </c>
      <c r="B86" s="47" t="str">
        <f>'Tariffs Jan2019'!D80</f>
        <v>Ausnet West</v>
      </c>
      <c r="C86" s="287">
        <f>'Tariffs Jan2019'!E80</f>
        <v>43466</v>
      </c>
      <c r="D86" s="85">
        <f>365*'Tariffs Jan2019'!H80/100</f>
        <v>310.25</v>
      </c>
      <c r="E86" s="85">
        <f>IF($C$5*'Tariffs Jan2019'!AK80/'Tariffs Jan2019'!AI80&gt;='Tariffs Jan2019'!J80,( 'Tariffs Jan2019'!J80*'Tariffs Jan2019'!O80/100)* 'Tariffs Jan2019'!AI80,($C$5*'Tariffs Jan2019'!AK80/'Tariffs Jan2019'!AI80*'Tariffs Jan2019'!O80/100)* 'Tariffs Jan2019'!AI80)</f>
        <v>432</v>
      </c>
      <c r="F86" s="85">
        <f>IF($C$5*'Tariffs Jan2019'!AK80/'Tariffs Jan2019'!AI80&lt;'Tariffs Jan2019'!J80,0,IF($C$5*'Tariffs Jan2019'!AK80/'Tariffs Jan2019'!AI80&lt;='Tariffs Jan2019'!K80,($C$5*'Tariffs Jan2019'!AK80/'Tariffs Jan2019'!AI80-'Tariffs Jan2019'!J80)*('Tariffs Jan2019'!P80/100)*'Tariffs Jan2019'!AI80,('Tariffs Jan2019'!K80-'Tariffs Jan2019'!J80)*('Tariffs Jan2019'!P80/100)*'Tariffs Jan2019'!AI80))</f>
        <v>303.75</v>
      </c>
      <c r="G86" s="85">
        <f>IF($C$5*'Tariffs Jan2019'!AK80/'Tariffs Jan2019'!AI80&lt;'Tariffs Jan2019'!K80,0,IF($C$5*'Tariffs Jan2019'!AK80/'Tariffs Jan2019'!AI80&lt;='Tariffs Jan2019'!L80,($C$5*'Tariffs Jan2019'!AK80/'Tariffs Jan2019'!AI80-'Tariffs Jan2019'!K80)*('Tariffs Jan2019'!Q80/100)*'Tariffs Jan2019'!AI80,('Tariffs Jan2019'!L80-'Tariffs Jan2019'!K80)*('Tariffs Jan2019'!Q80/100)*'Tariffs Jan2019'!AI80))</f>
        <v>0</v>
      </c>
      <c r="H86" s="85">
        <f>IF($C$5*'Tariffs Jan2019'!AK80/'Tariffs Jan2019'!AI80&lt;'Tariffs Jan2019'!L80,0,IF($C$5*'Tariffs Jan2019'!AK80/'Tariffs Jan2019'!AI80&lt;='Tariffs Jan2019'!M80,($C$5*'Tariffs Jan2019'!AK80/'Tariffs Jan2019'!AI80-'Tariffs Jan2019'!L80)*('Tariffs Jan2019'!R80/100)*'Tariffs Jan2019'!AI80,('Tariffs Jan2019'!M80-'Tariffs Jan2019'!L80)*('Tariffs Jan2019'!R80/100)*'Tariffs Jan2019'!AI80))</f>
        <v>0</v>
      </c>
      <c r="I86" s="85">
        <f>IF(($C$5*'Tariffs Jan2019'!AK80/'Tariffs Jan2019'!AI80&gt;'Tariffs Jan2019'!M80),($C$5*'Tariffs Jan2019'!AK80/'Tariffs Jan2019'!AI80-'Tariffs Jan2019'!M80)*'Tariffs Jan2019'!S80/100*'Tariffs Jan2019'!AI80,0)</f>
        <v>0</v>
      </c>
      <c r="J86" s="85">
        <f>IF($C$5*'Tariffs Jan2019'!AL80/'Tariffs Jan2019'!AJ80&gt;='Tariffs Jan2019'!J80,('Tariffs Jan2019'!J80*'Tariffs Jan2019'!U80/100)* 'Tariffs Jan2019'!AJ80,($C$5*'Tariffs Jan2019'!AL80/'Tariffs Jan2019'!AJ80*'Tariffs Jan2019'!U80/100)* 'Tariffs Jan2019'!AJ80)</f>
        <v>376.20000000000005</v>
      </c>
      <c r="K86" s="85">
        <f>IF($C$5*'Tariffs Jan2019'!AL80/'Tariffs Jan2019'!AJ80&lt;'Tariffs Jan2019'!J80,0,IF($C$5*'Tariffs Jan2019'!AL80/'Tariffs Jan2019'!AJ80&lt;='Tariffs Jan2019'!K80,($C$5*'Tariffs Jan2019'!AL80/'Tariffs Jan2019'!AJ80-'Tariffs Jan2019'!J80)*('Tariffs Jan2019'!V80/100)*'Tariffs Jan2019'!AJ80,('Tariffs Jan2019'!K80-'Tariffs Jan2019'!J80)*('Tariffs Jan2019'!V80/100)*'Tariffs Jan2019'!AJ80))</f>
        <v>261.89999999999998</v>
      </c>
      <c r="L86" s="85">
        <f>IF($C$5*'Tariffs Jan2019'!AL80/'Tariffs Jan2019'!AJ80&lt;'Tariffs Jan2019'!K80,0,IF($C$5*'Tariffs Jan2019'!AL80/'Tariffs Jan2019'!AJ80&lt;='Tariffs Jan2019'!L80,($C$5*'Tariffs Jan2019'!AL80/'Tariffs Jan2019'!AJ80-'Tariffs Jan2019'!K80)*('Tariffs Jan2019'!W80/100)*'Tariffs Jan2019'!AJ80,('Tariffs Jan2019'!L80-'Tariffs Jan2019'!K80)*('Tariffs Jan2019'!W80/100)*'Tariffs Jan2019'!AJ80))</f>
        <v>0</v>
      </c>
      <c r="M86" s="85">
        <f>IF($C$5*'Tariffs Jan2019'!AL80/'Tariffs Jan2019'!AJ80&lt;'Tariffs Jan2019'!L80,0,IF($C$5*'Tariffs Jan2019'!AL80/'Tariffs Jan2019'!AJ80&lt;='Tariffs Jan2019'!M80,($C$5*'Tariffs Jan2019'!AL80/'Tariffs Jan2019'!AJ80-'Tariffs Jan2019'!L80)*('Tariffs Jan2019'!X80/100)*'Tariffs Jan2019'!AJ80,('Tariffs Jan2019'!M80-'Tariffs Jan2019'!L80)*('Tariffs Jan2019'!X80/100)*'Tariffs Jan2019'!AJ80))</f>
        <v>0</v>
      </c>
      <c r="N86" s="85">
        <f>IF(($C$5*'Tariffs Jan2019'!AL80/'Tariffs Jan2019'!AJ80&gt;'Tariffs Jan2019'!M80),($C$5*'Tariffs Jan2019'!AL80/'Tariffs Jan2019'!AJ80-'Tariffs Jan2019'!M80)*'Tariffs Jan2019'!Y80/100*'Tariffs Jan2019'!AJ80,0)</f>
        <v>0</v>
      </c>
      <c r="O86" s="73">
        <f t="shared" si="0"/>
        <v>1684.1</v>
      </c>
      <c r="P86" s="498">
        <f t="shared" si="1"/>
        <v>1852.51</v>
      </c>
    </row>
    <row r="87" spans="1:148" x14ac:dyDescent="0.15">
      <c r="A87" s="47" t="str">
        <f>'Tariffs Jan2019'!F81</f>
        <v>EnergyAustralia</v>
      </c>
      <c r="B87" s="47" t="str">
        <f>'Tariffs Jan2019'!D81</f>
        <v>Ausnet West</v>
      </c>
      <c r="C87" s="287">
        <f>'Tariffs Jan2019'!E81</f>
        <v>43467</v>
      </c>
      <c r="D87" s="85">
        <f>365*'Tariffs Jan2019'!H81/100</f>
        <v>355.875</v>
      </c>
      <c r="E87" s="85">
        <f>IF($C$5*'Tariffs Jan2019'!AK81/'Tariffs Jan2019'!AI81&gt;='Tariffs Jan2019'!J81,( 'Tariffs Jan2019'!J81*'Tariffs Jan2019'!O81/100)* 'Tariffs Jan2019'!AI81,($C$5*'Tariffs Jan2019'!AK81/'Tariffs Jan2019'!AI81*'Tariffs Jan2019'!O81/100)* 'Tariffs Jan2019'!AI81)</f>
        <v>533.34665999999993</v>
      </c>
      <c r="F87" s="85">
        <f>IF($C$5*'Tariffs Jan2019'!AK81/'Tariffs Jan2019'!AI81&lt;'Tariffs Jan2019'!J81,0,IF($C$5*'Tariffs Jan2019'!AK81/'Tariffs Jan2019'!AI81&lt;='Tariffs Jan2019'!K81,($C$5*'Tariffs Jan2019'!AK81/'Tariffs Jan2019'!AI81-'Tariffs Jan2019'!J81)*('Tariffs Jan2019'!P81/100)*'Tariffs Jan2019'!AI81,('Tariffs Jan2019'!K81-'Tariffs Jan2019'!J81)*('Tariffs Jan2019'!P81/100)*'Tariffs Jan2019'!AI81))</f>
        <v>0</v>
      </c>
      <c r="G87" s="85">
        <f>IF($C$5*'Tariffs Jan2019'!AK81/'Tariffs Jan2019'!AI81&lt;'Tariffs Jan2019'!K81,0,IF($C$5*'Tariffs Jan2019'!AK81/'Tariffs Jan2019'!AI81&lt;='Tariffs Jan2019'!L81,($C$5*'Tariffs Jan2019'!AK81/'Tariffs Jan2019'!AI81-'Tariffs Jan2019'!K81)*('Tariffs Jan2019'!Q81/100)*'Tariffs Jan2019'!AI81,('Tariffs Jan2019'!L81-'Tariffs Jan2019'!K81)*('Tariffs Jan2019'!Q81/100)*'Tariffs Jan2019'!AI81))</f>
        <v>0</v>
      </c>
      <c r="H87" s="85">
        <f>IF($C$5*'Tariffs Jan2019'!AK81/'Tariffs Jan2019'!AI81&lt;'Tariffs Jan2019'!L81,0,IF($C$5*'Tariffs Jan2019'!AK81/'Tariffs Jan2019'!AI81&lt;='Tariffs Jan2019'!M81,($C$5*'Tariffs Jan2019'!AK81/'Tariffs Jan2019'!AI81-'Tariffs Jan2019'!L81)*('Tariffs Jan2019'!R81/100)*'Tariffs Jan2019'!AI81,('Tariffs Jan2019'!M81-'Tariffs Jan2019'!L81)*('Tariffs Jan2019'!R81/100)*'Tariffs Jan2019'!AI81))</f>
        <v>0</v>
      </c>
      <c r="I87" s="85">
        <f>IF(($C$5*'Tariffs Jan2019'!AK81/'Tariffs Jan2019'!AI81&gt;'Tariffs Jan2019'!M81),($C$5*'Tariffs Jan2019'!AK81/'Tariffs Jan2019'!AI81-'Tariffs Jan2019'!M81)*'Tariffs Jan2019'!S81/100*'Tariffs Jan2019'!AI81,0)</f>
        <v>0</v>
      </c>
      <c r="J87" s="85">
        <f>IF($C$5*'Tariffs Jan2019'!AL81/'Tariffs Jan2019'!AJ81&gt;='Tariffs Jan2019'!J81,('Tariffs Jan2019'!J81*'Tariffs Jan2019'!U81/100)* 'Tariffs Jan2019'!AJ81,($C$5*'Tariffs Jan2019'!AL81/'Tariffs Jan2019'!AJ81*'Tariffs Jan2019'!U81/100)* 'Tariffs Jan2019'!AJ81)</f>
        <v>806.31935999999985</v>
      </c>
      <c r="K87" s="85">
        <f>IF($C$5*'Tariffs Jan2019'!AL81/'Tariffs Jan2019'!AJ81&lt;'Tariffs Jan2019'!J81,0,IF($C$5*'Tariffs Jan2019'!AL81/'Tariffs Jan2019'!AJ81&lt;='Tariffs Jan2019'!K81,($C$5*'Tariffs Jan2019'!AL81/'Tariffs Jan2019'!AJ81-'Tariffs Jan2019'!J81)*('Tariffs Jan2019'!V81/100)*'Tariffs Jan2019'!AJ81,('Tariffs Jan2019'!K81-'Tariffs Jan2019'!J81)*('Tariffs Jan2019'!V81/100)*'Tariffs Jan2019'!AJ81))</f>
        <v>0</v>
      </c>
      <c r="L87" s="85">
        <f>IF($C$5*'Tariffs Jan2019'!AL81/'Tariffs Jan2019'!AJ81&lt;'Tariffs Jan2019'!K81,0,IF($C$5*'Tariffs Jan2019'!AL81/'Tariffs Jan2019'!AJ81&lt;='Tariffs Jan2019'!L81,($C$5*'Tariffs Jan2019'!AL81/'Tariffs Jan2019'!AJ81-'Tariffs Jan2019'!K81)*('Tariffs Jan2019'!W81/100)*'Tariffs Jan2019'!AJ81,('Tariffs Jan2019'!L81-'Tariffs Jan2019'!K81)*('Tariffs Jan2019'!W81/100)*'Tariffs Jan2019'!AJ81))</f>
        <v>0</v>
      </c>
      <c r="M87" s="85">
        <f>IF($C$5*'Tariffs Jan2019'!AL81/'Tariffs Jan2019'!AJ81&lt;'Tariffs Jan2019'!L81,0,IF($C$5*'Tariffs Jan2019'!AL81/'Tariffs Jan2019'!AJ81&lt;='Tariffs Jan2019'!M81,($C$5*'Tariffs Jan2019'!AL81/'Tariffs Jan2019'!AJ81-'Tariffs Jan2019'!L81)*('Tariffs Jan2019'!X81/100)*'Tariffs Jan2019'!AJ81,('Tariffs Jan2019'!M81-'Tariffs Jan2019'!L81)*('Tariffs Jan2019'!X81/100)*'Tariffs Jan2019'!AJ81))</f>
        <v>0</v>
      </c>
      <c r="N87" s="85">
        <f>IF(($C$5*'Tariffs Jan2019'!AL81/'Tariffs Jan2019'!AJ81&gt;'Tariffs Jan2019'!M81),($C$5*'Tariffs Jan2019'!AL81/'Tariffs Jan2019'!AJ81-'Tariffs Jan2019'!M81)*'Tariffs Jan2019'!Y81/100*'Tariffs Jan2019'!AJ81,0)</f>
        <v>0</v>
      </c>
      <c r="O87" s="73">
        <f t="shared" si="0"/>
        <v>1695.5410199999997</v>
      </c>
      <c r="P87" s="498">
        <f t="shared" si="1"/>
        <v>1865.0951219999997</v>
      </c>
    </row>
    <row r="88" spans="1:148" x14ac:dyDescent="0.15">
      <c r="A88" s="47" t="str">
        <f>'Tariffs Jan2019'!F82</f>
        <v>Lumo Energy</v>
      </c>
      <c r="B88" s="47" t="str">
        <f>'Tariffs Jan2019'!D82</f>
        <v>Ausnet West</v>
      </c>
      <c r="C88" s="287">
        <f>'Tariffs Jan2019'!E82</f>
        <v>43466</v>
      </c>
      <c r="D88" s="85">
        <f>365*'Tariffs Jan2019'!H82/100</f>
        <v>291.27</v>
      </c>
      <c r="E88" s="85">
        <f>IF($C$5*'Tariffs Jan2019'!AK82/'Tariffs Jan2019'!AI82&gt;='Tariffs Jan2019'!J82,( 'Tariffs Jan2019'!J82*'Tariffs Jan2019'!O82/100)* 'Tariffs Jan2019'!AI82,($C$5*'Tariffs Jan2019'!AK82/'Tariffs Jan2019'!AI82*'Tariffs Jan2019'!O82/100)* 'Tariffs Jan2019'!AI82)</f>
        <v>274.32</v>
      </c>
      <c r="F88" s="85">
        <f>IF($C$5*'Tariffs Jan2019'!AK82/'Tariffs Jan2019'!AI82&lt;'Tariffs Jan2019'!J82,0,IF($C$5*'Tariffs Jan2019'!AK82/'Tariffs Jan2019'!AI82&lt;='Tariffs Jan2019'!K82,($C$5*'Tariffs Jan2019'!AK82/'Tariffs Jan2019'!AI82-'Tariffs Jan2019'!J82)*('Tariffs Jan2019'!P82/100)*'Tariffs Jan2019'!AI82,('Tariffs Jan2019'!K82-'Tariffs Jan2019'!J82)*('Tariffs Jan2019'!P82/100)*'Tariffs Jan2019'!AI82))</f>
        <v>190.66550099999995</v>
      </c>
      <c r="G88" s="85">
        <f>IF($C$5*'Tariffs Jan2019'!AK82/'Tariffs Jan2019'!AI82&lt;'Tariffs Jan2019'!K82,0,IF($C$5*'Tariffs Jan2019'!AK82/'Tariffs Jan2019'!AI82&lt;='Tariffs Jan2019'!L82,($C$5*'Tariffs Jan2019'!AK82/'Tariffs Jan2019'!AI82-'Tariffs Jan2019'!K82)*('Tariffs Jan2019'!Q82/100)*'Tariffs Jan2019'!AI82,('Tariffs Jan2019'!L82-'Tariffs Jan2019'!K82)*('Tariffs Jan2019'!Q82/100)*'Tariffs Jan2019'!AI82))</f>
        <v>0</v>
      </c>
      <c r="H88" s="85">
        <f>IF($C$5*'Tariffs Jan2019'!AK82/'Tariffs Jan2019'!AI82&lt;'Tariffs Jan2019'!L82,0,IF($C$5*'Tariffs Jan2019'!AK82/'Tariffs Jan2019'!AI82&lt;='Tariffs Jan2019'!M82,($C$5*'Tariffs Jan2019'!AK82/'Tariffs Jan2019'!AI82-'Tariffs Jan2019'!L82)*('Tariffs Jan2019'!R82/100)*'Tariffs Jan2019'!AI82,('Tariffs Jan2019'!M82-'Tariffs Jan2019'!L82)*('Tariffs Jan2019'!R82/100)*'Tariffs Jan2019'!AI82))</f>
        <v>0</v>
      </c>
      <c r="I88" s="85">
        <f>IF(($C$5*'Tariffs Jan2019'!AK82/'Tariffs Jan2019'!AI82&gt;'Tariffs Jan2019'!M82),($C$5*'Tariffs Jan2019'!AK82/'Tariffs Jan2019'!AI82-'Tariffs Jan2019'!M82)*'Tariffs Jan2019'!S82/100*'Tariffs Jan2019'!AI82,0)</f>
        <v>0</v>
      </c>
      <c r="J88" s="85">
        <f>IF($C$5*'Tariffs Jan2019'!AL82/'Tariffs Jan2019'!AJ82&gt;='Tariffs Jan2019'!J82,('Tariffs Jan2019'!J82*'Tariffs Jan2019'!U82/100)* 'Tariffs Jan2019'!AJ82,($C$5*'Tariffs Jan2019'!AL82/'Tariffs Jan2019'!AJ82*'Tariffs Jan2019'!U82/100)* 'Tariffs Jan2019'!AJ82)</f>
        <v>435.6</v>
      </c>
      <c r="K88" s="85">
        <f>IF($C$5*'Tariffs Jan2019'!AL82/'Tariffs Jan2019'!AJ82&lt;'Tariffs Jan2019'!J82,0,IF($C$5*'Tariffs Jan2019'!AL82/'Tariffs Jan2019'!AJ82&lt;='Tariffs Jan2019'!K82,($C$5*'Tariffs Jan2019'!AL82/'Tariffs Jan2019'!AJ82-'Tariffs Jan2019'!J82)*('Tariffs Jan2019'!V82/100)*'Tariffs Jan2019'!AJ82,('Tariffs Jan2019'!K82-'Tariffs Jan2019'!J82)*('Tariffs Jan2019'!V82/100)*'Tariffs Jan2019'!AJ82))</f>
        <v>320.86511399999989</v>
      </c>
      <c r="L88" s="85">
        <f>IF($C$5*'Tariffs Jan2019'!AL82/'Tariffs Jan2019'!AJ82&lt;'Tariffs Jan2019'!K82,0,IF($C$5*'Tariffs Jan2019'!AL82/'Tariffs Jan2019'!AJ82&lt;='Tariffs Jan2019'!L82,($C$5*'Tariffs Jan2019'!AL82/'Tariffs Jan2019'!AJ82-'Tariffs Jan2019'!K82)*('Tariffs Jan2019'!W82/100)*'Tariffs Jan2019'!AJ82,('Tariffs Jan2019'!L82-'Tariffs Jan2019'!K82)*('Tariffs Jan2019'!W82/100)*'Tariffs Jan2019'!AJ82))</f>
        <v>0</v>
      </c>
      <c r="M88" s="85">
        <f>IF($C$5*'Tariffs Jan2019'!AL82/'Tariffs Jan2019'!AJ82&lt;'Tariffs Jan2019'!L82,0,IF($C$5*'Tariffs Jan2019'!AL82/'Tariffs Jan2019'!AJ82&lt;='Tariffs Jan2019'!M82,($C$5*'Tariffs Jan2019'!AL82/'Tariffs Jan2019'!AJ82-'Tariffs Jan2019'!L82)*('Tariffs Jan2019'!X82/100)*'Tariffs Jan2019'!AJ82,('Tariffs Jan2019'!M82-'Tariffs Jan2019'!L82)*('Tariffs Jan2019'!X82/100)*'Tariffs Jan2019'!AJ82))</f>
        <v>0</v>
      </c>
      <c r="N88" s="85">
        <f>IF(($C$5*'Tariffs Jan2019'!AL82/'Tariffs Jan2019'!AJ82&gt;'Tariffs Jan2019'!M82),($C$5*'Tariffs Jan2019'!AL82/'Tariffs Jan2019'!AJ82-'Tariffs Jan2019'!M82)*'Tariffs Jan2019'!Y82/100*'Tariffs Jan2019'!AJ82,0)</f>
        <v>0</v>
      </c>
      <c r="O88" s="73">
        <f t="shared" si="0"/>
        <v>1512.720615</v>
      </c>
      <c r="P88" s="498">
        <f t="shared" si="1"/>
        <v>1663.9926765</v>
      </c>
    </row>
    <row r="89" spans="1:148" x14ac:dyDescent="0.15">
      <c r="A89" s="47" t="str">
        <f>'Tariffs Jan2019'!F83</f>
        <v>Momentum Energy</v>
      </c>
      <c r="B89" s="47" t="str">
        <f>'Tariffs Jan2019'!D83</f>
        <v>Ausnet West</v>
      </c>
      <c r="C89" s="287">
        <f>'Tariffs Jan2019'!E83</f>
        <v>43466</v>
      </c>
      <c r="D89" s="85">
        <f>365*'Tariffs Jan2019'!H83/100</f>
        <v>353.101</v>
      </c>
      <c r="E89" s="85">
        <f>IF($C$5*'Tariffs Jan2019'!AK83/'Tariffs Jan2019'!AI83&gt;='Tariffs Jan2019'!J83,( 'Tariffs Jan2019'!J83*'Tariffs Jan2019'!O83/100)* 'Tariffs Jan2019'!AI83,($C$5*'Tariffs Jan2019'!AK83/'Tariffs Jan2019'!AI83*'Tariffs Jan2019'!O83/100)* 'Tariffs Jan2019'!AI83)</f>
        <v>308.16000000000003</v>
      </c>
      <c r="F89" s="85">
        <f>IF($C$5*'Tariffs Jan2019'!AK83/'Tariffs Jan2019'!AI83&lt;'Tariffs Jan2019'!J83,0,IF($C$5*'Tariffs Jan2019'!AK83/'Tariffs Jan2019'!AI83&lt;='Tariffs Jan2019'!K83,($C$5*'Tariffs Jan2019'!AK83/'Tariffs Jan2019'!AI83-'Tariffs Jan2019'!J83)*('Tariffs Jan2019'!P83/100)*'Tariffs Jan2019'!AI83,('Tariffs Jan2019'!K83-'Tariffs Jan2019'!J83)*('Tariffs Jan2019'!P83/100)*'Tariffs Jan2019'!AI83))</f>
        <v>217.83915899999994</v>
      </c>
      <c r="G89" s="85">
        <f>IF($C$5*'Tariffs Jan2019'!AK83/'Tariffs Jan2019'!AI83&lt;'Tariffs Jan2019'!K83,0,IF($C$5*'Tariffs Jan2019'!AK83/'Tariffs Jan2019'!AI83&lt;='Tariffs Jan2019'!L83,($C$5*'Tariffs Jan2019'!AK83/'Tariffs Jan2019'!AI83-'Tariffs Jan2019'!K83)*('Tariffs Jan2019'!Q83/100)*'Tariffs Jan2019'!AI83,('Tariffs Jan2019'!L83-'Tariffs Jan2019'!K83)*('Tariffs Jan2019'!Q83/100)*'Tariffs Jan2019'!AI83))</f>
        <v>0</v>
      </c>
      <c r="H89" s="85">
        <f>IF($C$5*'Tariffs Jan2019'!AK83/'Tariffs Jan2019'!AI83&lt;'Tariffs Jan2019'!L83,0,IF($C$5*'Tariffs Jan2019'!AK83/'Tariffs Jan2019'!AI83&lt;='Tariffs Jan2019'!M83,($C$5*'Tariffs Jan2019'!AK83/'Tariffs Jan2019'!AI83-'Tariffs Jan2019'!L83)*('Tariffs Jan2019'!R83/100)*'Tariffs Jan2019'!AI83,('Tariffs Jan2019'!M83-'Tariffs Jan2019'!L83)*('Tariffs Jan2019'!R83/100)*'Tariffs Jan2019'!AI83))</f>
        <v>0</v>
      </c>
      <c r="I89" s="85">
        <f>IF(($C$5*'Tariffs Jan2019'!AK83/'Tariffs Jan2019'!AI83&gt;'Tariffs Jan2019'!M83),($C$5*'Tariffs Jan2019'!AK83/'Tariffs Jan2019'!AI83-'Tariffs Jan2019'!M83)*'Tariffs Jan2019'!S83/100*'Tariffs Jan2019'!AI83,0)</f>
        <v>0</v>
      </c>
      <c r="J89" s="85">
        <f>IF($C$5*'Tariffs Jan2019'!AL83/'Tariffs Jan2019'!AJ83&gt;='Tariffs Jan2019'!J83,('Tariffs Jan2019'!J83*'Tariffs Jan2019'!U83/100)* 'Tariffs Jan2019'!AJ83,($C$5*'Tariffs Jan2019'!AL83/'Tariffs Jan2019'!AJ83*'Tariffs Jan2019'!U83/100)* 'Tariffs Jan2019'!AJ83)</f>
        <v>472.32</v>
      </c>
      <c r="K89" s="85">
        <f>IF($C$5*'Tariffs Jan2019'!AL83/'Tariffs Jan2019'!AJ83&lt;'Tariffs Jan2019'!J83,0,IF($C$5*'Tariffs Jan2019'!AL83/'Tariffs Jan2019'!AJ83&lt;='Tariffs Jan2019'!K83,($C$5*'Tariffs Jan2019'!AL83/'Tariffs Jan2019'!AJ83-'Tariffs Jan2019'!J83)*('Tariffs Jan2019'!V83/100)*'Tariffs Jan2019'!AJ83,('Tariffs Jan2019'!K83-'Tariffs Jan2019'!J83)*('Tariffs Jan2019'!V83/100)*'Tariffs Jan2019'!AJ83))</f>
        <v>351.27801599999992</v>
      </c>
      <c r="L89" s="85">
        <f>IF($C$5*'Tariffs Jan2019'!AL83/'Tariffs Jan2019'!AJ83&lt;'Tariffs Jan2019'!K83,0,IF($C$5*'Tariffs Jan2019'!AL83/'Tariffs Jan2019'!AJ83&lt;='Tariffs Jan2019'!L83,($C$5*'Tariffs Jan2019'!AL83/'Tariffs Jan2019'!AJ83-'Tariffs Jan2019'!K83)*('Tariffs Jan2019'!W83/100)*'Tariffs Jan2019'!AJ83,('Tariffs Jan2019'!L83-'Tariffs Jan2019'!K83)*('Tariffs Jan2019'!W83/100)*'Tariffs Jan2019'!AJ83))</f>
        <v>0</v>
      </c>
      <c r="M89" s="85">
        <f>IF($C$5*'Tariffs Jan2019'!AL83/'Tariffs Jan2019'!AJ83&lt;'Tariffs Jan2019'!L83,0,IF($C$5*'Tariffs Jan2019'!AL83/'Tariffs Jan2019'!AJ83&lt;='Tariffs Jan2019'!M83,($C$5*'Tariffs Jan2019'!AL83/'Tariffs Jan2019'!AJ83-'Tariffs Jan2019'!L83)*('Tariffs Jan2019'!X83/100)*'Tariffs Jan2019'!AJ83,('Tariffs Jan2019'!M83-'Tariffs Jan2019'!L83)*('Tariffs Jan2019'!X83/100)*'Tariffs Jan2019'!AJ83))</f>
        <v>0</v>
      </c>
      <c r="N89" s="85">
        <f>IF(($C$5*'Tariffs Jan2019'!AL83/'Tariffs Jan2019'!AJ83&gt;'Tariffs Jan2019'!M83),($C$5*'Tariffs Jan2019'!AL83/'Tariffs Jan2019'!AJ83-'Tariffs Jan2019'!M83)*'Tariffs Jan2019'!Y83/100*'Tariffs Jan2019'!AJ83,0)</f>
        <v>0</v>
      </c>
      <c r="O89" s="73">
        <f t="shared" si="0"/>
        <v>1702.6981749999998</v>
      </c>
      <c r="P89" s="498">
        <f t="shared" si="1"/>
        <v>1872.9679924999998</v>
      </c>
    </row>
    <row r="90" spans="1:148" x14ac:dyDescent="0.15">
      <c r="A90" s="47" t="str">
        <f>'Tariffs Jan2019'!F84</f>
        <v>Origin Energy</v>
      </c>
      <c r="B90" s="47" t="str">
        <f>'Tariffs Jan2019'!D84</f>
        <v>Ausnet West</v>
      </c>
      <c r="C90" s="287">
        <f>'Tariffs Jan2019'!E84</f>
        <v>43466</v>
      </c>
      <c r="D90" s="85">
        <f>365*'Tariffs Jan2019'!H84/100</f>
        <v>288.35000000000002</v>
      </c>
      <c r="E90" s="85">
        <f>IF($C$5*'Tariffs Jan2019'!AK84/'Tariffs Jan2019'!AI84&gt;='Tariffs Jan2019'!J84,( 'Tariffs Jan2019'!J84*'Tariffs Jan2019'!O84/100)* 'Tariffs Jan2019'!AI84,($C$5*'Tariffs Jan2019'!AK84/'Tariffs Jan2019'!AI84*'Tariffs Jan2019'!O84/100)* 'Tariffs Jan2019'!AI84)</f>
        <v>153.6</v>
      </c>
      <c r="F90" s="85">
        <f>IF($C$5*'Tariffs Jan2019'!AK84/'Tariffs Jan2019'!AI84&lt;'Tariffs Jan2019'!J84,0,IF($C$5*'Tariffs Jan2019'!AK84/'Tariffs Jan2019'!AI84&lt;='Tariffs Jan2019'!K84,($C$5*'Tariffs Jan2019'!AK84/'Tariffs Jan2019'!AI84-'Tariffs Jan2019'!J84)*('Tariffs Jan2019'!P84/100)*'Tariffs Jan2019'!AI84,('Tariffs Jan2019'!K84-'Tariffs Jan2019'!J84)*('Tariffs Jan2019'!P84/100)*'Tariffs Jan2019'!AI84))</f>
        <v>0</v>
      </c>
      <c r="G90" s="85">
        <f>IF($C$5*'Tariffs Jan2019'!AK84/'Tariffs Jan2019'!AI84&lt;'Tariffs Jan2019'!K84,0,IF($C$5*'Tariffs Jan2019'!AK84/'Tariffs Jan2019'!AI84&lt;='Tariffs Jan2019'!L84,($C$5*'Tariffs Jan2019'!AK84/'Tariffs Jan2019'!AI84-'Tariffs Jan2019'!K84)*('Tariffs Jan2019'!Q84/100)*'Tariffs Jan2019'!AI84,('Tariffs Jan2019'!L84-'Tariffs Jan2019'!K84)*('Tariffs Jan2019'!Q84/100)*'Tariffs Jan2019'!AI84))</f>
        <v>0</v>
      </c>
      <c r="H90" s="85">
        <f>IF($C$5*'Tariffs Jan2019'!AK84/'Tariffs Jan2019'!AI84&lt;'Tariffs Jan2019'!L84,0,IF($C$5*'Tariffs Jan2019'!AK84/'Tariffs Jan2019'!AI84&lt;='Tariffs Jan2019'!M84,($C$5*'Tariffs Jan2019'!AK84/'Tariffs Jan2019'!AI84-'Tariffs Jan2019'!L84)*('Tariffs Jan2019'!R84/100)*'Tariffs Jan2019'!AI84,('Tariffs Jan2019'!M84-'Tariffs Jan2019'!L84)*('Tariffs Jan2019'!R84/100)*'Tariffs Jan2019'!AI84))</f>
        <v>0</v>
      </c>
      <c r="I90" s="85">
        <f>IF(($C$5*'Tariffs Jan2019'!AK84/'Tariffs Jan2019'!AI84&gt;'Tariffs Jan2019'!M84),($C$5*'Tariffs Jan2019'!AK84/'Tariffs Jan2019'!AI84-'Tariffs Jan2019'!M84)*'Tariffs Jan2019'!S84/100*'Tariffs Jan2019'!AI84,0)</f>
        <v>306.55589999999995</v>
      </c>
      <c r="J90" s="85">
        <f>IF($C$5*'Tariffs Jan2019'!AL84/'Tariffs Jan2019'!AJ84&gt;='Tariffs Jan2019'!J84,('Tariffs Jan2019'!J84*'Tariffs Jan2019'!U84/100)* 'Tariffs Jan2019'!AJ84,($C$5*'Tariffs Jan2019'!AL84/'Tariffs Jan2019'!AJ84*'Tariffs Jan2019'!U84/100)* 'Tariffs Jan2019'!AJ84)</f>
        <v>224</v>
      </c>
      <c r="K90" s="85">
        <f>IF($C$5*'Tariffs Jan2019'!AL84/'Tariffs Jan2019'!AJ84&lt;'Tariffs Jan2019'!J84,0,IF($C$5*'Tariffs Jan2019'!AL84/'Tariffs Jan2019'!AJ84&lt;='Tariffs Jan2019'!K84,($C$5*'Tariffs Jan2019'!AL84/'Tariffs Jan2019'!AJ84-'Tariffs Jan2019'!J84)*('Tariffs Jan2019'!V84/100)*'Tariffs Jan2019'!AJ84,('Tariffs Jan2019'!K84-'Tariffs Jan2019'!J84)*('Tariffs Jan2019'!V84/100)*'Tariffs Jan2019'!AJ84))</f>
        <v>0</v>
      </c>
      <c r="L90" s="85">
        <f>IF($C$5*'Tariffs Jan2019'!AL84/'Tariffs Jan2019'!AJ84&lt;'Tariffs Jan2019'!K84,0,IF($C$5*'Tariffs Jan2019'!AL84/'Tariffs Jan2019'!AJ84&lt;='Tariffs Jan2019'!L84,($C$5*'Tariffs Jan2019'!AL84/'Tariffs Jan2019'!AJ84-'Tariffs Jan2019'!K84)*('Tariffs Jan2019'!W84/100)*'Tariffs Jan2019'!AJ84,('Tariffs Jan2019'!L84-'Tariffs Jan2019'!K84)*('Tariffs Jan2019'!W84/100)*'Tariffs Jan2019'!AJ84))</f>
        <v>0</v>
      </c>
      <c r="M90" s="85">
        <f>IF($C$5*'Tariffs Jan2019'!AL84/'Tariffs Jan2019'!AJ84&lt;'Tariffs Jan2019'!L84,0,IF($C$5*'Tariffs Jan2019'!AL84/'Tariffs Jan2019'!AJ84&lt;='Tariffs Jan2019'!M84,($C$5*'Tariffs Jan2019'!AL84/'Tariffs Jan2019'!AJ84-'Tariffs Jan2019'!L84)*('Tariffs Jan2019'!X84/100)*'Tariffs Jan2019'!AJ84,('Tariffs Jan2019'!M84-'Tariffs Jan2019'!L84)*('Tariffs Jan2019'!X84/100)*'Tariffs Jan2019'!AJ84))</f>
        <v>0</v>
      </c>
      <c r="N90" s="85">
        <f>IF(($C$5*'Tariffs Jan2019'!AL84/'Tariffs Jan2019'!AJ84&gt;'Tariffs Jan2019'!M84),($C$5*'Tariffs Jan2019'!AL84/'Tariffs Jan2019'!AJ84-'Tariffs Jan2019'!M84)*'Tariffs Jan2019'!Y84/100*'Tariffs Jan2019'!AJ84,0)</f>
        <v>467.13279999999997</v>
      </c>
      <c r="O90" s="73">
        <f t="shared" si="0"/>
        <v>1439.6387</v>
      </c>
      <c r="P90" s="498">
        <f t="shared" si="1"/>
        <v>1583.60257</v>
      </c>
    </row>
    <row r="91" spans="1:148" x14ac:dyDescent="0.15">
      <c r="A91" s="47" t="str">
        <f>'Tariffs Jan2019'!F85</f>
        <v>Red Energy</v>
      </c>
      <c r="B91" s="47" t="str">
        <f>'Tariffs Jan2019'!D85</f>
        <v>Ausnet West</v>
      </c>
      <c r="C91" s="287">
        <f>'Tariffs Jan2019'!E85</f>
        <v>43466</v>
      </c>
      <c r="D91" s="85">
        <f>365*'Tariffs Jan2019'!H85/100</f>
        <v>308.42500000000001</v>
      </c>
      <c r="E91" s="85">
        <f>IF($C$5*'Tariffs Jan2019'!AK85/'Tariffs Jan2019'!AI85&gt;='Tariffs Jan2019'!J85,( 'Tariffs Jan2019'!J85*'Tariffs Jan2019'!O85/100)* 'Tariffs Jan2019'!AI85,($C$5*'Tariffs Jan2019'!AK85/'Tariffs Jan2019'!AI85*'Tariffs Jan2019'!O85/100)* 'Tariffs Jan2019'!AI85)</f>
        <v>156.80000000000001</v>
      </c>
      <c r="F91" s="85">
        <f>IF($C$5*'Tariffs Jan2019'!AK85/'Tariffs Jan2019'!AI85&lt;'Tariffs Jan2019'!J85,0,IF($C$5*'Tariffs Jan2019'!AK85/'Tariffs Jan2019'!AI85&lt;='Tariffs Jan2019'!K85,($C$5*'Tariffs Jan2019'!AK85/'Tariffs Jan2019'!AI85-'Tariffs Jan2019'!J85)*('Tariffs Jan2019'!P85/100)*'Tariffs Jan2019'!AI85,('Tariffs Jan2019'!K85-'Tariffs Jan2019'!J85)*('Tariffs Jan2019'!P85/100)*'Tariffs Jan2019'!AI85))</f>
        <v>0</v>
      </c>
      <c r="G91" s="85">
        <f>IF($C$5*'Tariffs Jan2019'!AK85/'Tariffs Jan2019'!AI85&lt;'Tariffs Jan2019'!K85,0,IF($C$5*'Tariffs Jan2019'!AK85/'Tariffs Jan2019'!AI85&lt;='Tariffs Jan2019'!L85,($C$5*'Tariffs Jan2019'!AK85/'Tariffs Jan2019'!AI85-'Tariffs Jan2019'!K85)*('Tariffs Jan2019'!Q85/100)*'Tariffs Jan2019'!AI85,('Tariffs Jan2019'!L85-'Tariffs Jan2019'!K85)*('Tariffs Jan2019'!Q85/100)*'Tariffs Jan2019'!AI85))</f>
        <v>0</v>
      </c>
      <c r="H91" s="85">
        <f>IF($C$5*'Tariffs Jan2019'!AK85/'Tariffs Jan2019'!AI85&lt;'Tariffs Jan2019'!L85,0,IF($C$5*'Tariffs Jan2019'!AK85/'Tariffs Jan2019'!AI85&lt;='Tariffs Jan2019'!M85,($C$5*'Tariffs Jan2019'!AK85/'Tariffs Jan2019'!AI85-'Tariffs Jan2019'!L85)*('Tariffs Jan2019'!R85/100)*'Tariffs Jan2019'!AI85,('Tariffs Jan2019'!M85-'Tariffs Jan2019'!L85)*('Tariffs Jan2019'!R85/100)*'Tariffs Jan2019'!AI85))</f>
        <v>0</v>
      </c>
      <c r="I91" s="85">
        <f>IF(($C$5*'Tariffs Jan2019'!AK85/'Tariffs Jan2019'!AI85&gt;'Tariffs Jan2019'!M85),($C$5*'Tariffs Jan2019'!AK85/'Tariffs Jan2019'!AI85-'Tariffs Jan2019'!M85)*'Tariffs Jan2019'!S85/100*'Tariffs Jan2019'!AI85,0)</f>
        <v>274.44051999999994</v>
      </c>
      <c r="J91" s="85">
        <f>IF($C$5*'Tariffs Jan2019'!AL85/'Tariffs Jan2019'!AJ85&gt;='Tariffs Jan2019'!J85,('Tariffs Jan2019'!J85*'Tariffs Jan2019'!U85/100)* 'Tariffs Jan2019'!AJ85,($C$5*'Tariffs Jan2019'!AL85/'Tariffs Jan2019'!AJ85*'Tariffs Jan2019'!U85/100)* 'Tariffs Jan2019'!AJ85)</f>
        <v>266.24</v>
      </c>
      <c r="K91" s="85">
        <f>IF($C$5*'Tariffs Jan2019'!AL85/'Tariffs Jan2019'!AJ85&lt;'Tariffs Jan2019'!J85,0,IF($C$5*'Tariffs Jan2019'!AL85/'Tariffs Jan2019'!AJ85&lt;='Tariffs Jan2019'!K85,($C$5*'Tariffs Jan2019'!AL85/'Tariffs Jan2019'!AJ85-'Tariffs Jan2019'!J85)*('Tariffs Jan2019'!V85/100)*'Tariffs Jan2019'!AJ85,('Tariffs Jan2019'!K85-'Tariffs Jan2019'!J85)*('Tariffs Jan2019'!V85/100)*'Tariffs Jan2019'!AJ85))</f>
        <v>0</v>
      </c>
      <c r="L91" s="85">
        <f>IF($C$5*'Tariffs Jan2019'!AL85/'Tariffs Jan2019'!AJ85&lt;'Tariffs Jan2019'!K85,0,IF($C$5*'Tariffs Jan2019'!AL85/'Tariffs Jan2019'!AJ85&lt;='Tariffs Jan2019'!L85,($C$5*'Tariffs Jan2019'!AL85/'Tariffs Jan2019'!AJ85-'Tariffs Jan2019'!K85)*('Tariffs Jan2019'!W85/100)*'Tariffs Jan2019'!AJ85,('Tariffs Jan2019'!L85-'Tariffs Jan2019'!K85)*('Tariffs Jan2019'!W85/100)*'Tariffs Jan2019'!AJ85))</f>
        <v>0</v>
      </c>
      <c r="M91" s="85">
        <f>IF($C$5*'Tariffs Jan2019'!AL85/'Tariffs Jan2019'!AJ85&lt;'Tariffs Jan2019'!L85,0,IF($C$5*'Tariffs Jan2019'!AL85/'Tariffs Jan2019'!AJ85&lt;='Tariffs Jan2019'!M85,($C$5*'Tariffs Jan2019'!AL85/'Tariffs Jan2019'!AJ85-'Tariffs Jan2019'!L85)*('Tariffs Jan2019'!X85/100)*'Tariffs Jan2019'!AJ85,('Tariffs Jan2019'!M85-'Tariffs Jan2019'!L85)*('Tariffs Jan2019'!X85/100)*'Tariffs Jan2019'!AJ85))</f>
        <v>0</v>
      </c>
      <c r="N91" s="85">
        <f>IF(($C$5*'Tariffs Jan2019'!AL85/'Tariffs Jan2019'!AJ85&gt;'Tariffs Jan2019'!M85),($C$5*'Tariffs Jan2019'!AL85/'Tariffs Jan2019'!AJ85-'Tariffs Jan2019'!M85)*'Tariffs Jan2019'!Y85/100*'Tariffs Jan2019'!AJ85,0)</f>
        <v>499.24817999999993</v>
      </c>
      <c r="O91" s="73">
        <f t="shared" si="0"/>
        <v>1505.1536999999998</v>
      </c>
      <c r="P91" s="498">
        <f t="shared" si="1"/>
        <v>1655.6690699999999</v>
      </c>
    </row>
    <row r="92" spans="1:148" s="402" customFormat="1" ht="14" thickBot="1" x14ac:dyDescent="0.2">
      <c r="A92" s="47" t="str">
        <f>'Tariffs Jan2019'!F86</f>
        <v>Simply Energy</v>
      </c>
      <c r="B92" s="47" t="str">
        <f>'Tariffs Jan2019'!D86</f>
        <v>Ausnet West</v>
      </c>
      <c r="C92" s="287">
        <f>'Tariffs Jan2019'!E86</f>
        <v>43101</v>
      </c>
      <c r="D92" s="85">
        <f>365*'Tariffs Jan2019'!H86/100</f>
        <v>280.35650000000004</v>
      </c>
      <c r="E92" s="85">
        <f>IF($C$5*'Tariffs Jan2019'!AK86/'Tariffs Jan2019'!AI86&gt;='Tariffs Jan2019'!J86,( 'Tariffs Jan2019'!J86*'Tariffs Jan2019'!O86/100)* 'Tariffs Jan2019'!AI86,($C$5*'Tariffs Jan2019'!AK86/'Tariffs Jan2019'!AI86*'Tariffs Jan2019'!O86/100)* 'Tariffs Jan2019'!AI86)</f>
        <v>308.39999999999998</v>
      </c>
      <c r="F92" s="85">
        <f>IF($C$5*'Tariffs Jan2019'!AK86/'Tariffs Jan2019'!AI86&lt;'Tariffs Jan2019'!J86,0,IF($C$5*'Tariffs Jan2019'!AK86/'Tariffs Jan2019'!AI86&lt;='Tariffs Jan2019'!K86,($C$5*'Tariffs Jan2019'!AK86/'Tariffs Jan2019'!AI86-'Tariffs Jan2019'!J86)*('Tariffs Jan2019'!P86/100)*'Tariffs Jan2019'!AI86,('Tariffs Jan2019'!K86-'Tariffs Jan2019'!J86)*('Tariffs Jan2019'!P86/100)*'Tariffs Jan2019'!AI86))</f>
        <v>227.64686999999995</v>
      </c>
      <c r="G92" s="85">
        <f>IF($C$5*'Tariffs Jan2019'!AK86/'Tariffs Jan2019'!AI86&lt;'Tariffs Jan2019'!K86,0,IF($C$5*'Tariffs Jan2019'!AK86/'Tariffs Jan2019'!AI86&lt;='Tariffs Jan2019'!L86,($C$5*'Tariffs Jan2019'!AK86/'Tariffs Jan2019'!AI86-'Tariffs Jan2019'!K86)*('Tariffs Jan2019'!Q86/100)*'Tariffs Jan2019'!AI86,('Tariffs Jan2019'!L86-'Tariffs Jan2019'!K86)*('Tariffs Jan2019'!Q86/100)*'Tariffs Jan2019'!AI86))</f>
        <v>0</v>
      </c>
      <c r="H92" s="85">
        <f>IF($C$5*'Tariffs Jan2019'!AK86/'Tariffs Jan2019'!AI86&lt;'Tariffs Jan2019'!L86,0,IF($C$5*'Tariffs Jan2019'!AK86/'Tariffs Jan2019'!AI86&lt;='Tariffs Jan2019'!M86,($C$5*'Tariffs Jan2019'!AK86/'Tariffs Jan2019'!AI86-'Tariffs Jan2019'!L86)*('Tariffs Jan2019'!R86/100)*'Tariffs Jan2019'!AI86,('Tariffs Jan2019'!M86-'Tariffs Jan2019'!L86)*('Tariffs Jan2019'!R86/100)*'Tariffs Jan2019'!AI86))</f>
        <v>0</v>
      </c>
      <c r="I92" s="85">
        <f>IF(($C$5*'Tariffs Jan2019'!AK86/'Tariffs Jan2019'!AI86&gt;'Tariffs Jan2019'!M86),($C$5*'Tariffs Jan2019'!AK86/'Tariffs Jan2019'!AI86-'Tariffs Jan2019'!M86)*'Tariffs Jan2019'!S86/100*'Tariffs Jan2019'!AI86,0)</f>
        <v>0</v>
      </c>
      <c r="J92" s="85">
        <f>IF($C$5*'Tariffs Jan2019'!AL86/'Tariffs Jan2019'!AJ86&gt;='Tariffs Jan2019'!J86,('Tariffs Jan2019'!J86*'Tariffs Jan2019'!U86/100)* 'Tariffs Jan2019'!AJ86,($C$5*'Tariffs Jan2019'!AL86/'Tariffs Jan2019'!AJ86*'Tariffs Jan2019'!U86/100)* 'Tariffs Jan2019'!AJ86)</f>
        <v>504</v>
      </c>
      <c r="K92" s="85">
        <f>IF($C$5*'Tariffs Jan2019'!AL86/'Tariffs Jan2019'!AJ86&lt;'Tariffs Jan2019'!J86,0,IF($C$5*'Tariffs Jan2019'!AL86/'Tariffs Jan2019'!AJ86&lt;='Tariffs Jan2019'!K86,($C$5*'Tariffs Jan2019'!AL86/'Tariffs Jan2019'!AJ86-'Tariffs Jan2019'!J86)*('Tariffs Jan2019'!V86/100)*'Tariffs Jan2019'!AJ86,('Tariffs Jan2019'!K86-'Tariffs Jan2019'!J86)*('Tariffs Jan2019'!V86/100)*'Tariffs Jan2019'!AJ86))</f>
        <v>370.71347999999989</v>
      </c>
      <c r="L92" s="85">
        <f>IF($C$5*'Tariffs Jan2019'!AL86/'Tariffs Jan2019'!AJ86&lt;'Tariffs Jan2019'!K86,0,IF($C$5*'Tariffs Jan2019'!AL86/'Tariffs Jan2019'!AJ86&lt;='Tariffs Jan2019'!L86,($C$5*'Tariffs Jan2019'!AL86/'Tariffs Jan2019'!AJ86-'Tariffs Jan2019'!K86)*('Tariffs Jan2019'!W86/100)*'Tariffs Jan2019'!AJ86,('Tariffs Jan2019'!L86-'Tariffs Jan2019'!K86)*('Tariffs Jan2019'!W86/100)*'Tariffs Jan2019'!AJ86))</f>
        <v>0</v>
      </c>
      <c r="M92" s="85">
        <f>IF($C$5*'Tariffs Jan2019'!AL86/'Tariffs Jan2019'!AJ86&lt;'Tariffs Jan2019'!L86,0,IF($C$5*'Tariffs Jan2019'!AL86/'Tariffs Jan2019'!AJ86&lt;='Tariffs Jan2019'!M86,($C$5*'Tariffs Jan2019'!AL86/'Tariffs Jan2019'!AJ86-'Tariffs Jan2019'!L86)*('Tariffs Jan2019'!X86/100)*'Tariffs Jan2019'!AJ86,('Tariffs Jan2019'!M86-'Tariffs Jan2019'!L86)*('Tariffs Jan2019'!X86/100)*'Tariffs Jan2019'!AJ86))</f>
        <v>0</v>
      </c>
      <c r="N92" s="85">
        <f>IF(($C$5*'Tariffs Jan2019'!AL86/'Tariffs Jan2019'!AJ86&gt;'Tariffs Jan2019'!M86),($C$5*'Tariffs Jan2019'!AL86/'Tariffs Jan2019'!AJ86-'Tariffs Jan2019'!M86)*'Tariffs Jan2019'!Y86/100*'Tariffs Jan2019'!AJ86,0)</f>
        <v>0</v>
      </c>
      <c r="O92" s="73">
        <f t="shared" si="0"/>
        <v>1691.1168499999999</v>
      </c>
      <c r="P92" s="498">
        <f t="shared" si="1"/>
        <v>1860.228535</v>
      </c>
      <c r="Q92" s="400"/>
      <c r="R92" s="400"/>
      <c r="S92" s="400"/>
      <c r="T92" s="400"/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0"/>
      <c r="AI92" s="400"/>
      <c r="AJ92" s="400"/>
      <c r="AK92" s="400"/>
      <c r="AL92" s="400"/>
      <c r="AM92" s="400"/>
      <c r="AN92" s="400"/>
      <c r="AO92" s="400"/>
      <c r="AP92" s="400"/>
      <c r="AQ92" s="400"/>
      <c r="AR92" s="400"/>
      <c r="AS92" s="400"/>
      <c r="AT92" s="400"/>
      <c r="AU92" s="400"/>
      <c r="AV92" s="400"/>
      <c r="AW92" s="400"/>
      <c r="AX92" s="400"/>
      <c r="AY92" s="400"/>
      <c r="AZ92" s="400"/>
      <c r="BA92" s="400"/>
      <c r="BB92" s="400"/>
      <c r="BC92" s="400"/>
      <c r="BD92" s="400"/>
      <c r="BE92" s="400"/>
      <c r="BF92" s="400"/>
      <c r="BG92" s="400"/>
      <c r="BH92" s="400"/>
      <c r="BI92" s="400"/>
      <c r="BJ92" s="400"/>
      <c r="BK92" s="400"/>
      <c r="BL92" s="400"/>
      <c r="BM92" s="400"/>
      <c r="BN92" s="400"/>
      <c r="BO92" s="400"/>
      <c r="BP92" s="400"/>
      <c r="BQ92" s="400"/>
      <c r="BR92" s="400"/>
      <c r="BS92" s="400"/>
      <c r="BT92" s="400"/>
      <c r="BU92" s="400"/>
      <c r="BV92" s="400"/>
      <c r="BW92" s="400"/>
      <c r="BX92" s="400"/>
      <c r="BY92" s="400"/>
      <c r="BZ92" s="400"/>
      <c r="CA92" s="400"/>
      <c r="CB92" s="400"/>
      <c r="CC92" s="400"/>
      <c r="CD92" s="400"/>
      <c r="CE92" s="400"/>
      <c r="CF92" s="400"/>
      <c r="CG92" s="400"/>
      <c r="CH92" s="400"/>
      <c r="CI92" s="400"/>
      <c r="CJ92" s="400"/>
      <c r="CK92" s="400"/>
      <c r="CL92" s="400"/>
      <c r="CM92" s="400"/>
      <c r="CN92" s="400"/>
      <c r="CO92" s="400"/>
      <c r="CP92" s="400"/>
      <c r="CQ92" s="400"/>
      <c r="CR92" s="400"/>
      <c r="CS92" s="400"/>
      <c r="CT92" s="400"/>
      <c r="CU92" s="400"/>
      <c r="CV92" s="400"/>
      <c r="CW92" s="400"/>
      <c r="CX92" s="400"/>
      <c r="CY92" s="400"/>
      <c r="CZ92" s="400"/>
      <c r="DA92" s="400"/>
      <c r="DB92" s="400"/>
      <c r="DC92" s="400"/>
      <c r="DD92" s="400"/>
      <c r="DE92" s="400"/>
      <c r="DF92" s="400"/>
      <c r="DG92" s="400"/>
      <c r="DH92" s="400"/>
      <c r="DI92" s="400"/>
      <c r="DJ92" s="400"/>
      <c r="DK92" s="400"/>
      <c r="DL92" s="400"/>
      <c r="DM92" s="400"/>
      <c r="DN92" s="400"/>
      <c r="DO92" s="400"/>
      <c r="DP92" s="400"/>
      <c r="DQ92" s="400"/>
      <c r="DR92" s="400"/>
      <c r="DS92" s="400"/>
      <c r="DT92" s="400"/>
      <c r="DU92" s="400"/>
      <c r="DV92" s="400"/>
      <c r="DW92" s="400"/>
      <c r="DX92" s="400"/>
      <c r="DY92" s="400"/>
      <c r="DZ92" s="400"/>
      <c r="EA92" s="400"/>
      <c r="EB92" s="400"/>
      <c r="EC92" s="400"/>
      <c r="ED92" s="400"/>
      <c r="EE92" s="400"/>
      <c r="EF92" s="400"/>
      <c r="EG92" s="400"/>
      <c r="EH92" s="400"/>
      <c r="EI92" s="400"/>
      <c r="EJ92" s="400"/>
      <c r="EK92" s="400"/>
      <c r="EL92" s="400"/>
      <c r="EM92" s="400"/>
      <c r="EN92" s="400"/>
      <c r="EO92" s="400"/>
      <c r="EP92" s="400"/>
      <c r="EQ92" s="400"/>
      <c r="ER92" s="400"/>
    </row>
    <row r="93" spans="1:148" ht="14" thickTop="1" x14ac:dyDescent="0.15">
      <c r="A93" s="47" t="str">
        <f>'Tariffs Jan2019'!F87</f>
        <v>Sumo Power</v>
      </c>
      <c r="B93" s="47" t="str">
        <f>'Tariffs Jan2019'!D87</f>
        <v>Ausnet West</v>
      </c>
      <c r="C93" s="287">
        <f>'Tariffs Jan2019'!E87</f>
        <v>43466</v>
      </c>
      <c r="D93" s="85">
        <f>365*'Tariffs Jan2019'!H87/100</f>
        <v>311.22090000000003</v>
      </c>
      <c r="E93" s="85">
        <f>IF($C$5*'Tariffs Jan2019'!AK87/'Tariffs Jan2019'!AI87&gt;='Tariffs Jan2019'!J87,( 'Tariffs Jan2019'!J87*'Tariffs Jan2019'!O87/100)* 'Tariffs Jan2019'!AI87,($C$5*'Tariffs Jan2019'!AK87/'Tariffs Jan2019'!AI87*'Tariffs Jan2019'!O87/100)* 'Tariffs Jan2019'!AI87)</f>
        <v>313.2</v>
      </c>
      <c r="F93" s="85">
        <f>IF($C$5*'Tariffs Jan2019'!AK87/'Tariffs Jan2019'!AI87&lt;'Tariffs Jan2019'!J87,0,IF($C$5*'Tariffs Jan2019'!AK87/'Tariffs Jan2019'!AI87&lt;='Tariffs Jan2019'!K87,($C$5*'Tariffs Jan2019'!AK87/'Tariffs Jan2019'!AI87-'Tariffs Jan2019'!J87)*('Tariffs Jan2019'!P87/100)*'Tariffs Jan2019'!AI87,('Tariffs Jan2019'!K87-'Tariffs Jan2019'!J87)*('Tariffs Jan2019'!P87/100)*'Tariffs Jan2019'!AI87))</f>
        <v>225.48737399999993</v>
      </c>
      <c r="G93" s="85">
        <f>IF($C$5*'Tariffs Jan2019'!AK87/'Tariffs Jan2019'!AI87&lt;'Tariffs Jan2019'!K87,0,IF($C$5*'Tariffs Jan2019'!AK87/'Tariffs Jan2019'!AI87&lt;='Tariffs Jan2019'!L87,($C$5*'Tariffs Jan2019'!AK87/'Tariffs Jan2019'!AI87-'Tariffs Jan2019'!K87)*('Tariffs Jan2019'!Q87/100)*'Tariffs Jan2019'!AI87,('Tariffs Jan2019'!L87-'Tariffs Jan2019'!K87)*('Tariffs Jan2019'!Q87/100)*'Tariffs Jan2019'!AI87))</f>
        <v>0</v>
      </c>
      <c r="H93" s="85">
        <f>IF($C$5*'Tariffs Jan2019'!AK87/'Tariffs Jan2019'!AI87&lt;'Tariffs Jan2019'!L87,0,IF($C$5*'Tariffs Jan2019'!AK87/'Tariffs Jan2019'!AI87&lt;='Tariffs Jan2019'!M87,($C$5*'Tariffs Jan2019'!AK87/'Tariffs Jan2019'!AI87-'Tariffs Jan2019'!L87)*('Tariffs Jan2019'!R87/100)*'Tariffs Jan2019'!AI87,('Tariffs Jan2019'!M87-'Tariffs Jan2019'!L87)*('Tariffs Jan2019'!R87/100)*'Tariffs Jan2019'!AI87))</f>
        <v>0</v>
      </c>
      <c r="I93" s="85">
        <f>IF(($C$5*'Tariffs Jan2019'!AK87/'Tariffs Jan2019'!AI87&gt;'Tariffs Jan2019'!M87),($C$5*'Tariffs Jan2019'!AK87/'Tariffs Jan2019'!AI87-'Tariffs Jan2019'!M87)*'Tariffs Jan2019'!S87/100*'Tariffs Jan2019'!AI87,0)</f>
        <v>0</v>
      </c>
      <c r="J93" s="85">
        <f>IF($C$5*'Tariffs Jan2019'!AL87/'Tariffs Jan2019'!AJ87&gt;='Tariffs Jan2019'!J87,('Tariffs Jan2019'!J87*'Tariffs Jan2019'!U87/100)* 'Tariffs Jan2019'!AJ87,($C$5*'Tariffs Jan2019'!AL87/'Tariffs Jan2019'!AJ87*'Tariffs Jan2019'!U87/100)* 'Tariffs Jan2019'!AJ87)</f>
        <v>589.92000000000007</v>
      </c>
      <c r="K93" s="85">
        <f>IF($C$5*'Tariffs Jan2019'!AL87/'Tariffs Jan2019'!AJ87&lt;'Tariffs Jan2019'!J87,0,IF($C$5*'Tariffs Jan2019'!AL87/'Tariffs Jan2019'!AJ87&lt;='Tariffs Jan2019'!K87,($C$5*'Tariffs Jan2019'!AL87/'Tariffs Jan2019'!AJ87-'Tariffs Jan2019'!J87)*('Tariffs Jan2019'!V87/100)*'Tariffs Jan2019'!AJ87,('Tariffs Jan2019'!K87-'Tariffs Jan2019'!J87)*('Tariffs Jan2019'!V87/100)*'Tariffs Jan2019'!AJ87))</f>
        <v>356.8567139999999</v>
      </c>
      <c r="L93" s="85">
        <f>IF($C$5*'Tariffs Jan2019'!AL87/'Tariffs Jan2019'!AJ87&lt;'Tariffs Jan2019'!K87,0,IF($C$5*'Tariffs Jan2019'!AL87/'Tariffs Jan2019'!AJ87&lt;='Tariffs Jan2019'!L87,($C$5*'Tariffs Jan2019'!AL87/'Tariffs Jan2019'!AJ87-'Tariffs Jan2019'!K87)*('Tariffs Jan2019'!W87/100)*'Tariffs Jan2019'!AJ87,('Tariffs Jan2019'!L87-'Tariffs Jan2019'!K87)*('Tariffs Jan2019'!W87/100)*'Tariffs Jan2019'!AJ87))</f>
        <v>0</v>
      </c>
      <c r="M93" s="85">
        <f>IF($C$5*'Tariffs Jan2019'!AL87/'Tariffs Jan2019'!AJ87&lt;'Tariffs Jan2019'!L87,0,IF($C$5*'Tariffs Jan2019'!AL87/'Tariffs Jan2019'!AJ87&lt;='Tariffs Jan2019'!M87,($C$5*'Tariffs Jan2019'!AL87/'Tariffs Jan2019'!AJ87-'Tariffs Jan2019'!L87)*('Tariffs Jan2019'!X87/100)*'Tariffs Jan2019'!AJ87,('Tariffs Jan2019'!M87-'Tariffs Jan2019'!L87)*('Tariffs Jan2019'!X87/100)*'Tariffs Jan2019'!AJ87))</f>
        <v>0</v>
      </c>
      <c r="N93" s="85">
        <f>IF(($C$5*'Tariffs Jan2019'!AL87/'Tariffs Jan2019'!AJ87&gt;'Tariffs Jan2019'!M87),($C$5*'Tariffs Jan2019'!AL87/'Tariffs Jan2019'!AJ87-'Tariffs Jan2019'!M87)*'Tariffs Jan2019'!Y87/100*'Tariffs Jan2019'!AJ87,0)</f>
        <v>0</v>
      </c>
      <c r="O93" s="73">
        <f t="shared" ref="O93:O126" si="2">SUM(D93:N93)</f>
        <v>1796.684988</v>
      </c>
      <c r="P93" s="498">
        <f t="shared" ref="P93:P126" si="3">O93*1.1</f>
        <v>1976.3534868000002</v>
      </c>
    </row>
    <row r="94" spans="1:148" s="402" customFormat="1" ht="14" thickBot="1" x14ac:dyDescent="0.2">
      <c r="A94" s="47" t="str">
        <f>'Tariffs Jan2019'!F88</f>
        <v>Amaysim</v>
      </c>
      <c r="B94" s="47" t="str">
        <f>'Tariffs Jan2019'!D88</f>
        <v>Ausnet West</v>
      </c>
      <c r="C94" s="287">
        <f>'Tariffs Jan2019'!E88</f>
        <v>43101</v>
      </c>
      <c r="D94" s="85">
        <f>365*'Tariffs Jan2019'!H88/100</f>
        <v>353.32</v>
      </c>
      <c r="E94" s="85">
        <f>IF($C$5*'Tariffs Jan2019'!AK88/'Tariffs Jan2019'!AI88&gt;='Tariffs Jan2019'!J88,( 'Tariffs Jan2019'!J88*'Tariffs Jan2019'!O88/100)* 'Tariffs Jan2019'!AI88,($C$5*'Tariffs Jan2019'!AK88/'Tariffs Jan2019'!AI88*'Tariffs Jan2019'!O88/100)* 'Tariffs Jan2019'!AI88)</f>
        <v>366</v>
      </c>
      <c r="F94" s="85">
        <f>IF($C$5*'Tariffs Jan2019'!AK88/'Tariffs Jan2019'!AI88&lt;'Tariffs Jan2019'!J88,0,IF($C$5*'Tariffs Jan2019'!AK88/'Tariffs Jan2019'!AI88&lt;='Tariffs Jan2019'!K88,($C$5*'Tariffs Jan2019'!AK88/'Tariffs Jan2019'!AI88-'Tariffs Jan2019'!J88)*('Tariffs Jan2019'!P88/100)*'Tariffs Jan2019'!AI88,('Tariffs Jan2019'!K88-'Tariffs Jan2019'!J88)*('Tariffs Jan2019'!P88/100)*'Tariffs Jan2019'!AI88))</f>
        <v>260.93909999999994</v>
      </c>
      <c r="G94" s="85">
        <f>IF($C$5*'Tariffs Jan2019'!AK88/'Tariffs Jan2019'!AI88&lt;'Tariffs Jan2019'!K88,0,IF($C$5*'Tariffs Jan2019'!AK88/'Tariffs Jan2019'!AI88&lt;='Tariffs Jan2019'!L88,($C$5*'Tariffs Jan2019'!AK88/'Tariffs Jan2019'!AI88-'Tariffs Jan2019'!K88)*('Tariffs Jan2019'!Q88/100)*'Tariffs Jan2019'!AI88,('Tariffs Jan2019'!L88-'Tariffs Jan2019'!K88)*('Tariffs Jan2019'!Q88/100)*'Tariffs Jan2019'!AI88))</f>
        <v>0</v>
      </c>
      <c r="H94" s="85">
        <f>IF($C$5*'Tariffs Jan2019'!AK88/'Tariffs Jan2019'!AI88&lt;'Tariffs Jan2019'!L88,0,IF($C$5*'Tariffs Jan2019'!AK88/'Tariffs Jan2019'!AI88&lt;='Tariffs Jan2019'!M88,($C$5*'Tariffs Jan2019'!AK88/'Tariffs Jan2019'!AI88-'Tariffs Jan2019'!L88)*('Tariffs Jan2019'!R88/100)*'Tariffs Jan2019'!AI88,('Tariffs Jan2019'!M88-'Tariffs Jan2019'!L88)*('Tariffs Jan2019'!R88/100)*'Tariffs Jan2019'!AI88))</f>
        <v>0</v>
      </c>
      <c r="I94" s="85">
        <f>IF(($C$5*'Tariffs Jan2019'!AK88/'Tariffs Jan2019'!AI88&gt;'Tariffs Jan2019'!M88),($C$5*'Tariffs Jan2019'!AK88/'Tariffs Jan2019'!AI88-'Tariffs Jan2019'!M88)*'Tariffs Jan2019'!S88/100*'Tariffs Jan2019'!AI88,0)</f>
        <v>0</v>
      </c>
      <c r="J94" s="85">
        <f>IF($C$5*'Tariffs Jan2019'!AL88/'Tariffs Jan2019'!AJ88&gt;='Tariffs Jan2019'!J88,('Tariffs Jan2019'!J88*'Tariffs Jan2019'!U88/100)* 'Tariffs Jan2019'!AJ88,($C$5*'Tariffs Jan2019'!AL88/'Tariffs Jan2019'!AJ88*'Tariffs Jan2019'!U88/100)* 'Tariffs Jan2019'!AJ88)</f>
        <v>600</v>
      </c>
      <c r="K94" s="85">
        <f>IF($C$5*'Tariffs Jan2019'!AL88/'Tariffs Jan2019'!AJ88&lt;'Tariffs Jan2019'!J88,0,IF($C$5*'Tariffs Jan2019'!AL88/'Tariffs Jan2019'!AJ88&lt;='Tariffs Jan2019'!K88,($C$5*'Tariffs Jan2019'!AL88/'Tariffs Jan2019'!AJ88-'Tariffs Jan2019'!J88)*('Tariffs Jan2019'!V88/100)*'Tariffs Jan2019'!AJ88,('Tariffs Jan2019'!K88-'Tariffs Jan2019'!J88)*('Tariffs Jan2019'!V88/100)*'Tariffs Jan2019'!AJ88))</f>
        <v>440.89709999999991</v>
      </c>
      <c r="L94" s="85">
        <f>IF($C$5*'Tariffs Jan2019'!AL88/'Tariffs Jan2019'!AJ88&lt;'Tariffs Jan2019'!K88,0,IF($C$5*'Tariffs Jan2019'!AL88/'Tariffs Jan2019'!AJ88&lt;='Tariffs Jan2019'!L88,($C$5*'Tariffs Jan2019'!AL88/'Tariffs Jan2019'!AJ88-'Tariffs Jan2019'!K88)*('Tariffs Jan2019'!W88/100)*'Tariffs Jan2019'!AJ88,('Tariffs Jan2019'!L88-'Tariffs Jan2019'!K88)*('Tariffs Jan2019'!W88/100)*'Tariffs Jan2019'!AJ88))</f>
        <v>0</v>
      </c>
      <c r="M94" s="85">
        <f>IF($C$5*'Tariffs Jan2019'!AL88/'Tariffs Jan2019'!AJ88&lt;'Tariffs Jan2019'!L88,0,IF($C$5*'Tariffs Jan2019'!AL88/'Tariffs Jan2019'!AJ88&lt;='Tariffs Jan2019'!M88,($C$5*'Tariffs Jan2019'!AL88/'Tariffs Jan2019'!AJ88-'Tariffs Jan2019'!L88)*('Tariffs Jan2019'!X88/100)*'Tariffs Jan2019'!AJ88,('Tariffs Jan2019'!M88-'Tariffs Jan2019'!L88)*('Tariffs Jan2019'!X88/100)*'Tariffs Jan2019'!AJ88))</f>
        <v>0</v>
      </c>
      <c r="N94" s="85">
        <f>IF(($C$5*'Tariffs Jan2019'!AL88/'Tariffs Jan2019'!AJ88&gt;'Tariffs Jan2019'!M88),($C$5*'Tariffs Jan2019'!AL88/'Tariffs Jan2019'!AJ88-'Tariffs Jan2019'!M88)*'Tariffs Jan2019'!Y88/100*'Tariffs Jan2019'!AJ88,0)</f>
        <v>0</v>
      </c>
      <c r="O94" s="73">
        <f t="shared" si="2"/>
        <v>2021.1561999999997</v>
      </c>
      <c r="P94" s="498">
        <f t="shared" si="3"/>
        <v>2223.2718199999999</v>
      </c>
      <c r="Q94" s="400"/>
      <c r="R94" s="400"/>
      <c r="S94" s="400"/>
      <c r="T94" s="400"/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0"/>
      <c r="AV94" s="400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400"/>
      <c r="BK94" s="400"/>
      <c r="BL94" s="400"/>
      <c r="BM94" s="400"/>
      <c r="BN94" s="400"/>
      <c r="BO94" s="400"/>
      <c r="BP94" s="400"/>
      <c r="BQ94" s="400"/>
      <c r="BR94" s="400"/>
      <c r="BS94" s="400"/>
      <c r="BT94" s="400"/>
      <c r="BU94" s="400"/>
      <c r="BV94" s="400"/>
      <c r="BW94" s="400"/>
      <c r="BX94" s="400"/>
      <c r="BY94" s="400"/>
      <c r="BZ94" s="400"/>
      <c r="CA94" s="400"/>
      <c r="CB94" s="400"/>
      <c r="CC94" s="400"/>
      <c r="CD94" s="400"/>
      <c r="CE94" s="400"/>
      <c r="CF94" s="400"/>
      <c r="CG94" s="400"/>
      <c r="CH94" s="400"/>
      <c r="CI94" s="400"/>
      <c r="CJ94" s="400"/>
      <c r="CK94" s="400"/>
      <c r="CL94" s="400"/>
      <c r="CM94" s="400"/>
      <c r="CN94" s="400"/>
      <c r="CO94" s="400"/>
      <c r="CP94" s="400"/>
      <c r="CQ94" s="400"/>
      <c r="CR94" s="400"/>
      <c r="CS94" s="400"/>
      <c r="CT94" s="400"/>
      <c r="CU94" s="400"/>
      <c r="CV94" s="400"/>
      <c r="CW94" s="400"/>
      <c r="CX94" s="400"/>
      <c r="CY94" s="400"/>
      <c r="CZ94" s="400"/>
      <c r="DA94" s="400"/>
      <c r="DB94" s="400"/>
      <c r="DC94" s="400"/>
      <c r="DD94" s="400"/>
      <c r="DE94" s="400"/>
      <c r="DF94" s="400"/>
      <c r="DG94" s="400"/>
      <c r="DH94" s="400"/>
      <c r="DI94" s="400"/>
      <c r="DJ94" s="400"/>
      <c r="DK94" s="400"/>
      <c r="DL94" s="400"/>
      <c r="DM94" s="400"/>
      <c r="DN94" s="400"/>
      <c r="DO94" s="400"/>
      <c r="DP94" s="400"/>
      <c r="DQ94" s="400"/>
      <c r="DR94" s="400"/>
      <c r="DS94" s="400"/>
      <c r="DT94" s="400"/>
      <c r="DU94" s="400"/>
      <c r="DV94" s="400"/>
      <c r="DW94" s="400"/>
      <c r="DX94" s="400"/>
      <c r="DY94" s="400"/>
      <c r="DZ94" s="400"/>
      <c r="EA94" s="400"/>
      <c r="EB94" s="400"/>
      <c r="EC94" s="400"/>
      <c r="ED94" s="400"/>
      <c r="EE94" s="400"/>
      <c r="EF94" s="400"/>
      <c r="EG94" s="400"/>
      <c r="EH94" s="400"/>
      <c r="EI94" s="400"/>
      <c r="EJ94" s="400"/>
      <c r="EK94" s="400"/>
      <c r="EL94" s="400"/>
      <c r="EM94" s="400"/>
      <c r="EN94" s="400"/>
      <c r="EO94" s="400"/>
      <c r="EP94" s="400"/>
      <c r="EQ94" s="400"/>
      <c r="ER94" s="400"/>
    </row>
    <row r="95" spans="1:148" ht="14" thickTop="1" x14ac:dyDescent="0.15">
      <c r="A95" s="47" t="str">
        <f>'Tariffs Jan2019'!F89</f>
        <v>GloBird</v>
      </c>
      <c r="B95" s="47" t="str">
        <f>'Tariffs Jan2019'!D89</f>
        <v>Ausnet West</v>
      </c>
      <c r="C95" s="287">
        <f>'Tariffs Jan2019'!E89</f>
        <v>43466</v>
      </c>
      <c r="D95" s="85">
        <f>365*'Tariffs Jan2019'!H89/100</f>
        <v>408.8</v>
      </c>
      <c r="E95" s="85">
        <f>IF($C$5*'Tariffs Jan2019'!AK89/'Tariffs Jan2019'!AI89&gt;='Tariffs Jan2019'!J89,( 'Tariffs Jan2019'!J89*'Tariffs Jan2019'!O89/100)* 'Tariffs Jan2019'!AI89,($C$5*'Tariffs Jan2019'!AK89/'Tariffs Jan2019'!AI89*'Tariffs Jan2019'!O89/100)* 'Tariffs Jan2019'!AI89)</f>
        <v>535.44644999999991</v>
      </c>
      <c r="F95" s="85">
        <f>IF($C$5*'Tariffs Jan2019'!AK89/'Tariffs Jan2019'!AI89&lt;'Tariffs Jan2019'!J89,0,IF($C$5*'Tariffs Jan2019'!AK89/'Tariffs Jan2019'!AI89&lt;='Tariffs Jan2019'!K89,($C$5*'Tariffs Jan2019'!AK89/'Tariffs Jan2019'!AI89-'Tariffs Jan2019'!J89)*('Tariffs Jan2019'!P89/100)*'Tariffs Jan2019'!AI89,('Tariffs Jan2019'!K89-'Tariffs Jan2019'!J89)*('Tariffs Jan2019'!P89/100)*'Tariffs Jan2019'!AI89))</f>
        <v>0</v>
      </c>
      <c r="G95" s="85">
        <f>IF($C$5*'Tariffs Jan2019'!AK89/'Tariffs Jan2019'!AI89&lt;'Tariffs Jan2019'!K89,0,IF($C$5*'Tariffs Jan2019'!AK89/'Tariffs Jan2019'!AI89&lt;='Tariffs Jan2019'!L89,($C$5*'Tariffs Jan2019'!AK89/'Tariffs Jan2019'!AI89-'Tariffs Jan2019'!K89)*('Tariffs Jan2019'!Q89/100)*'Tariffs Jan2019'!AI89,('Tariffs Jan2019'!L89-'Tariffs Jan2019'!K89)*('Tariffs Jan2019'!Q89/100)*'Tariffs Jan2019'!AI89))</f>
        <v>0</v>
      </c>
      <c r="H95" s="85">
        <f>IF($C$5*'Tariffs Jan2019'!AK89/'Tariffs Jan2019'!AI89&lt;'Tariffs Jan2019'!L89,0,IF($C$5*'Tariffs Jan2019'!AK89/'Tariffs Jan2019'!AI89&lt;='Tariffs Jan2019'!M89,($C$5*'Tariffs Jan2019'!AK89/'Tariffs Jan2019'!AI89-'Tariffs Jan2019'!L89)*('Tariffs Jan2019'!R89/100)*'Tariffs Jan2019'!AI89,('Tariffs Jan2019'!M89-'Tariffs Jan2019'!L89)*('Tariffs Jan2019'!R89/100)*'Tariffs Jan2019'!AI89))</f>
        <v>0</v>
      </c>
      <c r="I95" s="85">
        <f>IF(($C$5*'Tariffs Jan2019'!AK89/'Tariffs Jan2019'!AI89&gt;'Tariffs Jan2019'!M89),($C$5*'Tariffs Jan2019'!AK89/'Tariffs Jan2019'!AI89-'Tariffs Jan2019'!M89)*'Tariffs Jan2019'!S89/100*'Tariffs Jan2019'!AI89,0)</f>
        <v>0</v>
      </c>
      <c r="J95" s="85">
        <f>IF($C$5*'Tariffs Jan2019'!AL89/'Tariffs Jan2019'!AJ89&gt;='Tariffs Jan2019'!J89,('Tariffs Jan2019'!J89*'Tariffs Jan2019'!U89/100)* 'Tariffs Jan2019'!AJ89,($C$5*'Tariffs Jan2019'!AL89/'Tariffs Jan2019'!AJ89*'Tariffs Jan2019'!U89/100)* 'Tariffs Jan2019'!AJ89)</f>
        <v>877.71221999999977</v>
      </c>
      <c r="K95" s="85">
        <f>IF($C$5*'Tariffs Jan2019'!AL89/'Tariffs Jan2019'!AJ89&lt;'Tariffs Jan2019'!J89,0,IF($C$5*'Tariffs Jan2019'!AL89/'Tariffs Jan2019'!AJ89&lt;='Tariffs Jan2019'!K89,($C$5*'Tariffs Jan2019'!AL89/'Tariffs Jan2019'!AJ89-'Tariffs Jan2019'!J89)*('Tariffs Jan2019'!V89/100)*'Tariffs Jan2019'!AJ89,('Tariffs Jan2019'!K89-'Tariffs Jan2019'!J89)*('Tariffs Jan2019'!V89/100)*'Tariffs Jan2019'!AJ89))</f>
        <v>0</v>
      </c>
      <c r="L95" s="85">
        <f>IF($C$5*'Tariffs Jan2019'!AL89/'Tariffs Jan2019'!AJ89&lt;'Tariffs Jan2019'!K89,0,IF($C$5*'Tariffs Jan2019'!AL89/'Tariffs Jan2019'!AJ89&lt;='Tariffs Jan2019'!L89,($C$5*'Tariffs Jan2019'!AL89/'Tariffs Jan2019'!AJ89-'Tariffs Jan2019'!K89)*('Tariffs Jan2019'!W89/100)*'Tariffs Jan2019'!AJ89,('Tariffs Jan2019'!L89-'Tariffs Jan2019'!K89)*('Tariffs Jan2019'!W89/100)*'Tariffs Jan2019'!AJ89))</f>
        <v>0</v>
      </c>
      <c r="M95" s="85">
        <f>IF($C$5*'Tariffs Jan2019'!AL89/'Tariffs Jan2019'!AJ89&lt;'Tariffs Jan2019'!L89,0,IF($C$5*'Tariffs Jan2019'!AL89/'Tariffs Jan2019'!AJ89&lt;='Tariffs Jan2019'!M89,($C$5*'Tariffs Jan2019'!AL89/'Tariffs Jan2019'!AJ89-'Tariffs Jan2019'!L89)*('Tariffs Jan2019'!X89/100)*'Tariffs Jan2019'!AJ89,('Tariffs Jan2019'!M89-'Tariffs Jan2019'!L89)*('Tariffs Jan2019'!X89/100)*'Tariffs Jan2019'!AJ89))</f>
        <v>0</v>
      </c>
      <c r="N95" s="85">
        <f>IF(($C$5*'Tariffs Jan2019'!AL89/'Tariffs Jan2019'!AJ89&gt;'Tariffs Jan2019'!M89),($C$5*'Tariffs Jan2019'!AL89/'Tariffs Jan2019'!AJ89-'Tariffs Jan2019'!M89)*'Tariffs Jan2019'!Y89/100*'Tariffs Jan2019'!AJ89,0)</f>
        <v>0</v>
      </c>
      <c r="O95" s="73">
        <f t="shared" si="2"/>
        <v>1821.9586699999995</v>
      </c>
      <c r="P95" s="498">
        <f t="shared" si="3"/>
        <v>2004.1545369999997</v>
      </c>
    </row>
    <row r="96" spans="1:148" s="402" customFormat="1" ht="14" thickBot="1" x14ac:dyDescent="0.2">
      <c r="A96" s="289" t="str">
        <f>'Tariffs Jan2019'!F90</f>
        <v>Powershop</v>
      </c>
      <c r="B96" s="289" t="str">
        <f>'Tariffs Jan2019'!D90</f>
        <v>Ausnet West</v>
      </c>
      <c r="C96" s="290">
        <f>'Tariffs Jan2019'!E90</f>
        <v>43466</v>
      </c>
      <c r="D96" s="291">
        <f>365*'Tariffs Jan2019'!H90/100</f>
        <v>362.29900000000004</v>
      </c>
      <c r="E96" s="291">
        <f>((C$5*'Tariffs Jan2019'!AK90/'Tariffs Jan2019'!AI90)*('Tariffs Jan2019'!O90/100))*'Tariffs Jan2019'!AI90</f>
        <v>382.16177999999996</v>
      </c>
      <c r="F96" s="291">
        <v>0</v>
      </c>
      <c r="G96" s="291">
        <v>0</v>
      </c>
      <c r="H96" s="291">
        <v>0</v>
      </c>
      <c r="I96" s="291">
        <f>((C$5*'Tariffs Jan2019'!AL90/'Tariffs Jan2019'!AJ90)*('Tariffs Jan2019'!U90/100))*'Tariffs Jan2019'!AJ90</f>
        <v>655.13447999999994</v>
      </c>
      <c r="J96" s="291">
        <v>0</v>
      </c>
      <c r="K96" s="291">
        <v>0</v>
      </c>
      <c r="L96" s="291">
        <v>0</v>
      </c>
      <c r="M96" s="291">
        <v>0</v>
      </c>
      <c r="N96" s="291">
        <v>0</v>
      </c>
      <c r="O96" s="292">
        <f t="shared" si="2"/>
        <v>1399.5952600000001</v>
      </c>
      <c r="P96" s="499">
        <f t="shared" si="3"/>
        <v>1539.5547860000001</v>
      </c>
      <c r="Q96" s="400"/>
      <c r="R96" s="400"/>
      <c r="S96" s="400"/>
      <c r="T96" s="400"/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0"/>
      <c r="AV96" s="400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400"/>
      <c r="BK96" s="400"/>
      <c r="BL96" s="400"/>
      <c r="BM96" s="400"/>
      <c r="BN96" s="400"/>
      <c r="BO96" s="400"/>
      <c r="BP96" s="400"/>
      <c r="BQ96" s="400"/>
      <c r="BR96" s="400"/>
      <c r="BS96" s="400"/>
      <c r="BT96" s="400"/>
      <c r="BU96" s="400"/>
      <c r="BV96" s="400"/>
      <c r="BW96" s="400"/>
      <c r="BX96" s="400"/>
      <c r="BY96" s="400"/>
      <c r="BZ96" s="400"/>
      <c r="CA96" s="400"/>
      <c r="CB96" s="400"/>
      <c r="CC96" s="400"/>
      <c r="CD96" s="400"/>
      <c r="CE96" s="400"/>
      <c r="CF96" s="400"/>
      <c r="CG96" s="400"/>
      <c r="CH96" s="400"/>
      <c r="CI96" s="400"/>
      <c r="CJ96" s="400"/>
      <c r="CK96" s="400"/>
      <c r="CL96" s="400"/>
      <c r="CM96" s="400"/>
      <c r="CN96" s="400"/>
      <c r="CO96" s="400"/>
      <c r="CP96" s="400"/>
      <c r="CQ96" s="400"/>
      <c r="CR96" s="400"/>
      <c r="CS96" s="400"/>
      <c r="CT96" s="400"/>
      <c r="CU96" s="400"/>
      <c r="CV96" s="400"/>
      <c r="CW96" s="400"/>
      <c r="CX96" s="400"/>
      <c r="CY96" s="400"/>
      <c r="CZ96" s="400"/>
      <c r="DA96" s="400"/>
      <c r="DB96" s="400"/>
      <c r="DC96" s="400"/>
      <c r="DD96" s="400"/>
      <c r="DE96" s="400"/>
      <c r="DF96" s="400"/>
      <c r="DG96" s="400"/>
      <c r="DH96" s="400"/>
      <c r="DI96" s="400"/>
      <c r="DJ96" s="400"/>
      <c r="DK96" s="400"/>
      <c r="DL96" s="400"/>
      <c r="DM96" s="400"/>
      <c r="DN96" s="400"/>
      <c r="DO96" s="400"/>
      <c r="DP96" s="400"/>
      <c r="DQ96" s="400"/>
      <c r="DR96" s="400"/>
      <c r="DS96" s="400"/>
      <c r="DT96" s="400"/>
      <c r="DU96" s="400"/>
      <c r="DV96" s="400"/>
      <c r="DW96" s="400"/>
      <c r="DX96" s="400"/>
      <c r="DY96" s="400"/>
      <c r="DZ96" s="400"/>
      <c r="EA96" s="400"/>
      <c r="EB96" s="400"/>
      <c r="EC96" s="400"/>
      <c r="ED96" s="400"/>
      <c r="EE96" s="400"/>
      <c r="EF96" s="400"/>
      <c r="EG96" s="400"/>
      <c r="EH96" s="400"/>
      <c r="EI96" s="400"/>
      <c r="EJ96" s="400"/>
      <c r="EK96" s="400"/>
      <c r="EL96" s="400"/>
      <c r="EM96" s="400"/>
      <c r="EN96" s="400"/>
      <c r="EO96" s="400"/>
      <c r="EP96" s="400"/>
      <c r="EQ96" s="400"/>
      <c r="ER96" s="400"/>
    </row>
    <row r="97" spans="1:148" ht="14" thickTop="1" x14ac:dyDescent="0.15">
      <c r="A97" s="47" t="str">
        <f>'Tariffs Jan2019'!F91</f>
        <v>AGL</v>
      </c>
      <c r="B97" s="47" t="str">
        <f>'Tariffs Jan2019'!D91</f>
        <v>Ausnet Central 2</v>
      </c>
      <c r="C97" s="287">
        <f>'Tariffs Jan2019'!E91</f>
        <v>43466</v>
      </c>
      <c r="D97" s="85">
        <f>365*'Tariffs Jan2019'!H91/100</f>
        <v>319.375</v>
      </c>
      <c r="E97" s="85">
        <f>IF($C$5*'Tariffs Jan2019'!AK91/'Tariffs Jan2019'!AI91&gt;='Tariffs Jan2019'!J91,( 'Tariffs Jan2019'!J91*'Tariffs Jan2019'!O91/100)* 'Tariffs Jan2019'!AI91,($C$5*'Tariffs Jan2019'!AK91/'Tariffs Jan2019'!AI91*'Tariffs Jan2019'!O91/100)* 'Tariffs Jan2019'!AI91)</f>
        <v>295.2</v>
      </c>
      <c r="F97" s="85">
        <f>IF($C$5*'Tariffs Jan2019'!AK91/'Tariffs Jan2019'!AI91&lt;'Tariffs Jan2019'!J91,0,IF($C$5*'Tariffs Jan2019'!AK91/'Tariffs Jan2019'!AI91&lt;='Tariffs Jan2019'!K91,($C$5*'Tariffs Jan2019'!AK91/'Tariffs Jan2019'!AI91-'Tariffs Jan2019'!J91)*('Tariffs Jan2019'!P91/100)*'Tariffs Jan2019'!AI91,('Tariffs Jan2019'!K91-'Tariffs Jan2019'!J91)*('Tariffs Jan2019'!P91/100)*'Tariffs Jan2019'!AI91))</f>
        <v>215.94959999999995</v>
      </c>
      <c r="G97" s="85">
        <f>IF($C$5*'Tariffs Jan2019'!AK91/'Tariffs Jan2019'!AI91&lt;'Tariffs Jan2019'!K91,0,IF($C$5*'Tariffs Jan2019'!AK91/'Tariffs Jan2019'!AI91&lt;='Tariffs Jan2019'!L91,($C$5*'Tariffs Jan2019'!AK91/'Tariffs Jan2019'!AI91-'Tariffs Jan2019'!K91)*('Tariffs Jan2019'!Q91/100)*'Tariffs Jan2019'!AI91,('Tariffs Jan2019'!L91-'Tariffs Jan2019'!K91)*('Tariffs Jan2019'!Q91/100)*'Tariffs Jan2019'!AI91))</f>
        <v>0</v>
      </c>
      <c r="H97" s="85">
        <f>IF($C$5*'Tariffs Jan2019'!AK91/'Tariffs Jan2019'!AI91&lt;'Tariffs Jan2019'!L91,0,IF($C$5*'Tariffs Jan2019'!AK91/'Tariffs Jan2019'!AI91&lt;='Tariffs Jan2019'!M91,($C$5*'Tariffs Jan2019'!AK91/'Tariffs Jan2019'!AI91-'Tariffs Jan2019'!L91)*('Tariffs Jan2019'!R91/100)*'Tariffs Jan2019'!AI91,('Tariffs Jan2019'!M91-'Tariffs Jan2019'!L91)*('Tariffs Jan2019'!R91/100)*'Tariffs Jan2019'!AI91))</f>
        <v>0</v>
      </c>
      <c r="I97" s="85">
        <f>IF(($C$5*'Tariffs Jan2019'!AK91/'Tariffs Jan2019'!AI91&gt;'Tariffs Jan2019'!M91),($C$5*'Tariffs Jan2019'!AK91/'Tariffs Jan2019'!AI91-'Tariffs Jan2019'!M91)*'Tariffs Jan2019'!S91/100*'Tariffs Jan2019'!AI91,0)</f>
        <v>0</v>
      </c>
      <c r="J97" s="85">
        <f>IF($C$5*'Tariffs Jan2019'!AL91/'Tariffs Jan2019'!AJ91&gt;='Tariffs Jan2019'!J91,('Tariffs Jan2019'!J91*'Tariffs Jan2019'!U91/100)* 'Tariffs Jan2019'!AJ91,($C$5*'Tariffs Jan2019'!AL91/'Tariffs Jan2019'!AJ91*'Tariffs Jan2019'!U91/100)* 'Tariffs Jan2019'!AJ91)</f>
        <v>506.4</v>
      </c>
      <c r="K97" s="85">
        <f>IF($C$5*'Tariffs Jan2019'!AL91/'Tariffs Jan2019'!AJ91&lt;'Tariffs Jan2019'!J91,0,IF($C$5*'Tariffs Jan2019'!AL91/'Tariffs Jan2019'!AJ91&lt;='Tariffs Jan2019'!K91,($C$5*'Tariffs Jan2019'!AL91/'Tariffs Jan2019'!AJ91-'Tariffs Jan2019'!J91)*('Tariffs Jan2019'!V91/100)*'Tariffs Jan2019'!AJ91,('Tariffs Jan2019'!K91-'Tariffs Jan2019'!J91)*('Tariffs Jan2019'!V91/100)*'Tariffs Jan2019'!AJ91))</f>
        <v>338.32103999999987</v>
      </c>
      <c r="L97" s="85">
        <f>IF($C$5*'Tariffs Jan2019'!AL91/'Tariffs Jan2019'!AJ91&lt;'Tariffs Jan2019'!K91,0,IF($C$5*'Tariffs Jan2019'!AL91/'Tariffs Jan2019'!AJ91&lt;='Tariffs Jan2019'!L91,($C$5*'Tariffs Jan2019'!AL91/'Tariffs Jan2019'!AJ91-'Tariffs Jan2019'!K91)*('Tariffs Jan2019'!W91/100)*'Tariffs Jan2019'!AJ91,('Tariffs Jan2019'!L91-'Tariffs Jan2019'!K91)*('Tariffs Jan2019'!W91/100)*'Tariffs Jan2019'!AJ91))</f>
        <v>0</v>
      </c>
      <c r="M97" s="85">
        <f>IF($C$5*'Tariffs Jan2019'!AL91/'Tariffs Jan2019'!AJ91&lt;'Tariffs Jan2019'!L91,0,IF($C$5*'Tariffs Jan2019'!AL91/'Tariffs Jan2019'!AJ91&lt;='Tariffs Jan2019'!M91,($C$5*'Tariffs Jan2019'!AL91/'Tariffs Jan2019'!AJ91-'Tariffs Jan2019'!L91)*('Tariffs Jan2019'!X91/100)*'Tariffs Jan2019'!AJ91,('Tariffs Jan2019'!M91-'Tariffs Jan2019'!L91)*('Tariffs Jan2019'!X91/100)*'Tariffs Jan2019'!AJ91))</f>
        <v>0</v>
      </c>
      <c r="N97" s="85">
        <f>IF(($C$5*'Tariffs Jan2019'!AL91/'Tariffs Jan2019'!AJ91&gt;'Tariffs Jan2019'!M91),($C$5*'Tariffs Jan2019'!AL91/'Tariffs Jan2019'!AJ91-'Tariffs Jan2019'!M91)*'Tariffs Jan2019'!Y91/100*'Tariffs Jan2019'!AJ91,0)</f>
        <v>0</v>
      </c>
      <c r="O97" s="73">
        <f t="shared" si="2"/>
        <v>1675.2456399999996</v>
      </c>
      <c r="P97" s="498">
        <f t="shared" si="3"/>
        <v>1842.7702039999997</v>
      </c>
    </row>
    <row r="98" spans="1:148" x14ac:dyDescent="0.15">
      <c r="A98" s="47" t="str">
        <f>'Tariffs Jan2019'!F92</f>
        <v>Alinta Energy</v>
      </c>
      <c r="B98" s="47" t="str">
        <f>'Tariffs Jan2019'!D92</f>
        <v>Ausnet Central 2</v>
      </c>
      <c r="C98" s="287">
        <f>'Tariffs Jan2019'!E92</f>
        <v>43477</v>
      </c>
      <c r="D98" s="85">
        <f>365*'Tariffs Jan2019'!H92/100</f>
        <v>321.2</v>
      </c>
      <c r="E98" s="85">
        <f>IF($C$5*'Tariffs Jan2019'!AK92/'Tariffs Jan2019'!AI92&gt;='Tariffs Jan2019'!J92,( 'Tariffs Jan2019'!J92*'Tariffs Jan2019'!O92/100)* 'Tariffs Jan2019'!AI92,($C$5*'Tariffs Jan2019'!AK92/'Tariffs Jan2019'!AI92*'Tariffs Jan2019'!O92/100)* 'Tariffs Jan2019'!AI92)</f>
        <v>312</v>
      </c>
      <c r="F98" s="85">
        <f>IF($C$5*'Tariffs Jan2019'!AK92/'Tariffs Jan2019'!AI92&lt;'Tariffs Jan2019'!J92,0,IF($C$5*'Tariffs Jan2019'!AK92/'Tariffs Jan2019'!AI92&lt;='Tariffs Jan2019'!K92,($C$5*'Tariffs Jan2019'!AK92/'Tariffs Jan2019'!AI92-'Tariffs Jan2019'!J92)*('Tariffs Jan2019'!P92/100)*'Tariffs Jan2019'!AI92,('Tariffs Jan2019'!K92-'Tariffs Jan2019'!J92)*('Tariffs Jan2019'!P92/100)*'Tariffs Jan2019'!AI92))</f>
        <v>0</v>
      </c>
      <c r="G98" s="85">
        <f>IF($C$5*'Tariffs Jan2019'!AK92/'Tariffs Jan2019'!AI92&lt;'Tariffs Jan2019'!K92,0,IF($C$5*'Tariffs Jan2019'!AK92/'Tariffs Jan2019'!AI92&lt;='Tariffs Jan2019'!L92,($C$5*'Tariffs Jan2019'!AK92/'Tariffs Jan2019'!AI92-'Tariffs Jan2019'!K92)*('Tariffs Jan2019'!Q92/100)*'Tariffs Jan2019'!AI92,('Tariffs Jan2019'!L92-'Tariffs Jan2019'!K92)*('Tariffs Jan2019'!Q92/100)*'Tariffs Jan2019'!AI92))</f>
        <v>0</v>
      </c>
      <c r="H98" s="85">
        <f>IF($C$5*'Tariffs Jan2019'!AK92/'Tariffs Jan2019'!AI92&lt;'Tariffs Jan2019'!L92,0,IF($C$5*'Tariffs Jan2019'!AK92/'Tariffs Jan2019'!AI92&lt;='Tariffs Jan2019'!M92,($C$5*'Tariffs Jan2019'!AK92/'Tariffs Jan2019'!AI92-'Tariffs Jan2019'!L92)*('Tariffs Jan2019'!R92/100)*'Tariffs Jan2019'!AI92,('Tariffs Jan2019'!M92-'Tariffs Jan2019'!L92)*('Tariffs Jan2019'!R92/100)*'Tariffs Jan2019'!AI92))</f>
        <v>0</v>
      </c>
      <c r="I98" s="85">
        <f>IF(($C$5*'Tariffs Jan2019'!AK92/'Tariffs Jan2019'!AI92&gt;'Tariffs Jan2019'!M92),($C$5*'Tariffs Jan2019'!AK92/'Tariffs Jan2019'!AI92-'Tariffs Jan2019'!M92)*'Tariffs Jan2019'!S92/100*'Tariffs Jan2019'!AI92,0)</f>
        <v>179.95799999999997</v>
      </c>
      <c r="J98" s="85">
        <f>IF($C$5*'Tariffs Jan2019'!AL92/'Tariffs Jan2019'!AJ92&gt;='Tariffs Jan2019'!J92,('Tariffs Jan2019'!J92*'Tariffs Jan2019'!U92/100)* 'Tariffs Jan2019'!AJ92,($C$5*'Tariffs Jan2019'!AL92/'Tariffs Jan2019'!AJ92*'Tariffs Jan2019'!U92/100)* 'Tariffs Jan2019'!AJ92)</f>
        <v>551.99999999999989</v>
      </c>
      <c r="K98" s="85">
        <f>IF($C$5*'Tariffs Jan2019'!AL92/'Tariffs Jan2019'!AJ92&lt;'Tariffs Jan2019'!J92,0,IF($C$5*'Tariffs Jan2019'!AL92/'Tariffs Jan2019'!AJ92&lt;='Tariffs Jan2019'!K92,($C$5*'Tariffs Jan2019'!AL92/'Tariffs Jan2019'!AJ92-'Tariffs Jan2019'!J92)*('Tariffs Jan2019'!V92/100)*'Tariffs Jan2019'!AJ92,('Tariffs Jan2019'!K92-'Tariffs Jan2019'!J92)*('Tariffs Jan2019'!V92/100)*'Tariffs Jan2019'!AJ92))</f>
        <v>0</v>
      </c>
      <c r="L98" s="85">
        <f>IF($C$5*'Tariffs Jan2019'!AL92/'Tariffs Jan2019'!AJ92&lt;'Tariffs Jan2019'!K92,0,IF($C$5*'Tariffs Jan2019'!AL92/'Tariffs Jan2019'!AJ92&lt;='Tariffs Jan2019'!L92,($C$5*'Tariffs Jan2019'!AL92/'Tariffs Jan2019'!AJ92-'Tariffs Jan2019'!K92)*('Tariffs Jan2019'!W92/100)*'Tariffs Jan2019'!AJ92,('Tariffs Jan2019'!L92-'Tariffs Jan2019'!K92)*('Tariffs Jan2019'!W92/100)*'Tariffs Jan2019'!AJ92))</f>
        <v>0</v>
      </c>
      <c r="M98" s="85">
        <f>IF($C$5*'Tariffs Jan2019'!AL92/'Tariffs Jan2019'!AJ92&lt;'Tariffs Jan2019'!L92,0,IF($C$5*'Tariffs Jan2019'!AL92/'Tariffs Jan2019'!AJ92&lt;='Tariffs Jan2019'!M92,($C$5*'Tariffs Jan2019'!AL92/'Tariffs Jan2019'!AJ92-'Tariffs Jan2019'!L92)*('Tariffs Jan2019'!X92/100)*'Tariffs Jan2019'!AJ92,('Tariffs Jan2019'!M92-'Tariffs Jan2019'!L92)*('Tariffs Jan2019'!X92/100)*'Tariffs Jan2019'!AJ92))</f>
        <v>0</v>
      </c>
      <c r="N98" s="85">
        <f>IF(($C$5*'Tariffs Jan2019'!AL92/'Tariffs Jan2019'!AJ92&gt;'Tariffs Jan2019'!M92),($C$5*'Tariffs Jan2019'!AL92/'Tariffs Jan2019'!AJ92-'Tariffs Jan2019'!M92)*'Tariffs Jan2019'!Y92/100*'Tariffs Jan2019'!AJ92,0)</f>
        <v>341.92019999999991</v>
      </c>
      <c r="O98" s="73">
        <f t="shared" si="2"/>
        <v>1707.0781999999999</v>
      </c>
      <c r="P98" s="498">
        <f t="shared" si="3"/>
        <v>1877.78602</v>
      </c>
    </row>
    <row r="99" spans="1:148" x14ac:dyDescent="0.15">
      <c r="A99" s="47" t="str">
        <f>'Tariffs Jan2019'!F93</f>
        <v>Click Energy</v>
      </c>
      <c r="B99" s="47" t="str">
        <f>'Tariffs Jan2019'!D93</f>
        <v>Ausnet Central 2</v>
      </c>
      <c r="C99" s="287">
        <f>'Tariffs Jan2019'!E93</f>
        <v>43101</v>
      </c>
      <c r="D99" s="85">
        <f>365*'Tariffs Jan2019'!H93/100</f>
        <v>353.32</v>
      </c>
      <c r="E99" s="85">
        <f>IF($C$5*'Tariffs Jan2019'!AK93/'Tariffs Jan2019'!AI93&gt;='Tariffs Jan2019'!J93,( 'Tariffs Jan2019'!J93*'Tariffs Jan2019'!O93/100)* 'Tariffs Jan2019'!AI93,($C$5*'Tariffs Jan2019'!AK93/'Tariffs Jan2019'!AI93*'Tariffs Jan2019'!O93/100)* 'Tariffs Jan2019'!AI93)</f>
        <v>426</v>
      </c>
      <c r="F99" s="85">
        <f>IF($C$5*'Tariffs Jan2019'!AK93/'Tariffs Jan2019'!AI93&lt;'Tariffs Jan2019'!J93,0,IF($C$5*'Tariffs Jan2019'!AK93/'Tariffs Jan2019'!AI93&lt;='Tariffs Jan2019'!K93,($C$5*'Tariffs Jan2019'!AK93/'Tariffs Jan2019'!AI93-'Tariffs Jan2019'!J93)*('Tariffs Jan2019'!P93/100)*'Tariffs Jan2019'!AI93,('Tariffs Jan2019'!K93-'Tariffs Jan2019'!J93)*('Tariffs Jan2019'!P93/100)*'Tariffs Jan2019'!AI93))</f>
        <v>274.43594999999993</v>
      </c>
      <c r="G99" s="85">
        <f>IF($C$5*'Tariffs Jan2019'!AK93/'Tariffs Jan2019'!AI93&lt;'Tariffs Jan2019'!K93,0,IF($C$5*'Tariffs Jan2019'!AK93/'Tariffs Jan2019'!AI93&lt;='Tariffs Jan2019'!L93,($C$5*'Tariffs Jan2019'!AK93/'Tariffs Jan2019'!AI93-'Tariffs Jan2019'!K93)*('Tariffs Jan2019'!Q93/100)*'Tariffs Jan2019'!AI93,('Tariffs Jan2019'!L93-'Tariffs Jan2019'!K93)*('Tariffs Jan2019'!Q93/100)*'Tariffs Jan2019'!AI93))</f>
        <v>0</v>
      </c>
      <c r="H99" s="85">
        <f>IF($C$5*'Tariffs Jan2019'!AK93/'Tariffs Jan2019'!AI93&lt;'Tariffs Jan2019'!L93,0,IF($C$5*'Tariffs Jan2019'!AK93/'Tariffs Jan2019'!AI93&lt;='Tariffs Jan2019'!M93,($C$5*'Tariffs Jan2019'!AK93/'Tariffs Jan2019'!AI93-'Tariffs Jan2019'!L93)*('Tariffs Jan2019'!R93/100)*'Tariffs Jan2019'!AI93,('Tariffs Jan2019'!M93-'Tariffs Jan2019'!L93)*('Tariffs Jan2019'!R93/100)*'Tariffs Jan2019'!AI93))</f>
        <v>0</v>
      </c>
      <c r="I99" s="85">
        <f>IF(($C$5*'Tariffs Jan2019'!AK93/'Tariffs Jan2019'!AI93&gt;'Tariffs Jan2019'!M93),($C$5*'Tariffs Jan2019'!AK93/'Tariffs Jan2019'!AI93-'Tariffs Jan2019'!M93)*'Tariffs Jan2019'!S93/100*'Tariffs Jan2019'!AI93,0)</f>
        <v>0</v>
      </c>
      <c r="J99" s="85">
        <f>IF($C$5*'Tariffs Jan2019'!AL93/'Tariffs Jan2019'!AJ93&gt;='Tariffs Jan2019'!J93,('Tariffs Jan2019'!J93*'Tariffs Jan2019'!U93/100)* 'Tariffs Jan2019'!AJ93,($C$5*'Tariffs Jan2019'!AL93/'Tariffs Jan2019'!AJ93*'Tariffs Jan2019'!U93/100)* 'Tariffs Jan2019'!AJ93)</f>
        <v>600</v>
      </c>
      <c r="K99" s="85">
        <f>IF($C$5*'Tariffs Jan2019'!AL93/'Tariffs Jan2019'!AJ93&lt;'Tariffs Jan2019'!J93,0,IF($C$5*'Tariffs Jan2019'!AL93/'Tariffs Jan2019'!AJ93&lt;='Tariffs Jan2019'!K93,($C$5*'Tariffs Jan2019'!AL93/'Tariffs Jan2019'!AJ93-'Tariffs Jan2019'!J93)*('Tariffs Jan2019'!V93/100)*'Tariffs Jan2019'!AJ93,('Tariffs Jan2019'!K93-'Tariffs Jan2019'!J93)*('Tariffs Jan2019'!V93/100)*'Tariffs Jan2019'!AJ93))</f>
        <v>440.89709999999991</v>
      </c>
      <c r="L99" s="85">
        <f>IF($C$5*'Tariffs Jan2019'!AL93/'Tariffs Jan2019'!AJ93&lt;'Tariffs Jan2019'!K93,0,IF($C$5*'Tariffs Jan2019'!AL93/'Tariffs Jan2019'!AJ93&lt;='Tariffs Jan2019'!L93,($C$5*'Tariffs Jan2019'!AL93/'Tariffs Jan2019'!AJ93-'Tariffs Jan2019'!K93)*('Tariffs Jan2019'!W93/100)*'Tariffs Jan2019'!AJ93,('Tariffs Jan2019'!L93-'Tariffs Jan2019'!K93)*('Tariffs Jan2019'!W93/100)*'Tariffs Jan2019'!AJ93))</f>
        <v>0</v>
      </c>
      <c r="M99" s="85">
        <f>IF($C$5*'Tariffs Jan2019'!AL93/'Tariffs Jan2019'!AJ93&lt;'Tariffs Jan2019'!L93,0,IF($C$5*'Tariffs Jan2019'!AL93/'Tariffs Jan2019'!AJ93&lt;='Tariffs Jan2019'!M93,($C$5*'Tariffs Jan2019'!AL93/'Tariffs Jan2019'!AJ93-'Tariffs Jan2019'!L93)*('Tariffs Jan2019'!X93/100)*'Tariffs Jan2019'!AJ93,('Tariffs Jan2019'!M93-'Tariffs Jan2019'!L93)*('Tariffs Jan2019'!X93/100)*'Tariffs Jan2019'!AJ93))</f>
        <v>0</v>
      </c>
      <c r="N99" s="85">
        <f>IF(($C$5*'Tariffs Jan2019'!AL93/'Tariffs Jan2019'!AJ93&gt;'Tariffs Jan2019'!M93),($C$5*'Tariffs Jan2019'!AL93/'Tariffs Jan2019'!AJ93-'Tariffs Jan2019'!M93)*'Tariffs Jan2019'!Y93/100*'Tariffs Jan2019'!AJ93,0)</f>
        <v>0</v>
      </c>
      <c r="O99" s="73">
        <f t="shared" si="2"/>
        <v>2094.6530499999999</v>
      </c>
      <c r="P99" s="498">
        <f t="shared" si="3"/>
        <v>2304.1183550000001</v>
      </c>
    </row>
    <row r="100" spans="1:148" x14ac:dyDescent="0.15">
      <c r="A100" s="47" t="str">
        <f>'Tariffs Jan2019'!F94</f>
        <v>Covau</v>
      </c>
      <c r="B100" s="47" t="str">
        <f>'Tariffs Jan2019'!D94</f>
        <v>Ausnet Central 2</v>
      </c>
      <c r="C100" s="287">
        <f>'Tariffs Jan2019'!E94</f>
        <v>43466</v>
      </c>
      <c r="D100" s="85">
        <f>365*'Tariffs Jan2019'!H94/100</f>
        <v>310.25</v>
      </c>
      <c r="E100" s="85">
        <f>IF($C$5*'Tariffs Jan2019'!AK94/'Tariffs Jan2019'!AI94&gt;='Tariffs Jan2019'!J94,( 'Tariffs Jan2019'!J94*'Tariffs Jan2019'!O94/100)* 'Tariffs Jan2019'!AI94,($C$5*'Tariffs Jan2019'!AK94/'Tariffs Jan2019'!AI94*'Tariffs Jan2019'!O94/100)* 'Tariffs Jan2019'!AI94)</f>
        <v>516.59999999999991</v>
      </c>
      <c r="F100" s="85">
        <f>IF($C$5*'Tariffs Jan2019'!AK94/'Tariffs Jan2019'!AI94&lt;'Tariffs Jan2019'!J94,0,IF($C$5*'Tariffs Jan2019'!AK94/'Tariffs Jan2019'!AI94&lt;='Tariffs Jan2019'!K94,($C$5*'Tariffs Jan2019'!AK94/'Tariffs Jan2019'!AI94-'Tariffs Jan2019'!J94)*('Tariffs Jan2019'!P94/100)*'Tariffs Jan2019'!AI94,('Tariffs Jan2019'!K94-'Tariffs Jan2019'!J94)*('Tariffs Jan2019'!P94/100)*'Tariffs Jan2019'!AI94))</f>
        <v>344.24999999999994</v>
      </c>
      <c r="G100" s="85">
        <f>IF($C$5*'Tariffs Jan2019'!AK94/'Tariffs Jan2019'!AI94&lt;'Tariffs Jan2019'!K94,0,IF($C$5*'Tariffs Jan2019'!AK94/'Tariffs Jan2019'!AI94&lt;='Tariffs Jan2019'!L94,($C$5*'Tariffs Jan2019'!AK94/'Tariffs Jan2019'!AI94-'Tariffs Jan2019'!K94)*('Tariffs Jan2019'!Q94/100)*'Tariffs Jan2019'!AI94,('Tariffs Jan2019'!L94-'Tariffs Jan2019'!K94)*('Tariffs Jan2019'!Q94/100)*'Tariffs Jan2019'!AI94))</f>
        <v>0</v>
      </c>
      <c r="H100" s="85">
        <f>IF($C$5*'Tariffs Jan2019'!AK94/'Tariffs Jan2019'!AI94&lt;'Tariffs Jan2019'!L94,0,IF($C$5*'Tariffs Jan2019'!AK94/'Tariffs Jan2019'!AI94&lt;='Tariffs Jan2019'!M94,($C$5*'Tariffs Jan2019'!AK94/'Tariffs Jan2019'!AI94-'Tariffs Jan2019'!L94)*('Tariffs Jan2019'!R94/100)*'Tariffs Jan2019'!AI94,('Tariffs Jan2019'!M94-'Tariffs Jan2019'!L94)*('Tariffs Jan2019'!R94/100)*'Tariffs Jan2019'!AI94))</f>
        <v>0</v>
      </c>
      <c r="I100" s="85">
        <f>IF(($C$5*'Tariffs Jan2019'!AK94/'Tariffs Jan2019'!AI94&gt;'Tariffs Jan2019'!M94),($C$5*'Tariffs Jan2019'!AK94/'Tariffs Jan2019'!AI94-'Tariffs Jan2019'!M94)*'Tariffs Jan2019'!S94/100*'Tariffs Jan2019'!AI94,0)</f>
        <v>0</v>
      </c>
      <c r="J100" s="85">
        <f>IF($C$5*'Tariffs Jan2019'!AL94/'Tariffs Jan2019'!AJ94&gt;='Tariffs Jan2019'!J94,('Tariffs Jan2019'!J94*'Tariffs Jan2019'!U94/100)* 'Tariffs Jan2019'!AJ94,($C$5*'Tariffs Jan2019'!AL94/'Tariffs Jan2019'!AJ94*'Tariffs Jan2019'!U94/100)* 'Tariffs Jan2019'!AJ94)</f>
        <v>432</v>
      </c>
      <c r="K100" s="85">
        <f>IF($C$5*'Tariffs Jan2019'!AL94/'Tariffs Jan2019'!AJ94&lt;'Tariffs Jan2019'!J94,0,IF($C$5*'Tariffs Jan2019'!AL94/'Tariffs Jan2019'!AJ94&lt;='Tariffs Jan2019'!K94,($C$5*'Tariffs Jan2019'!AL94/'Tariffs Jan2019'!AJ94-'Tariffs Jan2019'!J94)*('Tariffs Jan2019'!V94/100)*'Tariffs Jan2019'!AJ94,('Tariffs Jan2019'!K94-'Tariffs Jan2019'!J94)*('Tariffs Jan2019'!V94/100)*'Tariffs Jan2019'!AJ94))</f>
        <v>297.00000000000006</v>
      </c>
      <c r="L100" s="85">
        <f>IF($C$5*'Tariffs Jan2019'!AL94/'Tariffs Jan2019'!AJ94&lt;'Tariffs Jan2019'!K94,0,IF($C$5*'Tariffs Jan2019'!AL94/'Tariffs Jan2019'!AJ94&lt;='Tariffs Jan2019'!L94,($C$5*'Tariffs Jan2019'!AL94/'Tariffs Jan2019'!AJ94-'Tariffs Jan2019'!K94)*('Tariffs Jan2019'!W94/100)*'Tariffs Jan2019'!AJ94,('Tariffs Jan2019'!L94-'Tariffs Jan2019'!K94)*('Tariffs Jan2019'!W94/100)*'Tariffs Jan2019'!AJ94))</f>
        <v>0</v>
      </c>
      <c r="M100" s="85">
        <f>IF($C$5*'Tariffs Jan2019'!AL94/'Tariffs Jan2019'!AJ94&lt;'Tariffs Jan2019'!L94,0,IF($C$5*'Tariffs Jan2019'!AL94/'Tariffs Jan2019'!AJ94&lt;='Tariffs Jan2019'!M94,($C$5*'Tariffs Jan2019'!AL94/'Tariffs Jan2019'!AJ94-'Tariffs Jan2019'!L94)*('Tariffs Jan2019'!X94/100)*'Tariffs Jan2019'!AJ94,('Tariffs Jan2019'!M94-'Tariffs Jan2019'!L94)*('Tariffs Jan2019'!X94/100)*'Tariffs Jan2019'!AJ94))</f>
        <v>0</v>
      </c>
      <c r="N100" s="85">
        <f>IF(($C$5*'Tariffs Jan2019'!AL94/'Tariffs Jan2019'!AJ94&gt;'Tariffs Jan2019'!M94),($C$5*'Tariffs Jan2019'!AL94/'Tariffs Jan2019'!AJ94-'Tariffs Jan2019'!M94)*'Tariffs Jan2019'!Y94/100*'Tariffs Jan2019'!AJ94,0)</f>
        <v>0</v>
      </c>
      <c r="O100" s="73">
        <f t="shared" si="2"/>
        <v>1900.1</v>
      </c>
      <c r="P100" s="498">
        <f t="shared" si="3"/>
        <v>2090.11</v>
      </c>
    </row>
    <row r="101" spans="1:148" x14ac:dyDescent="0.15">
      <c r="A101" s="47" t="str">
        <f>'Tariffs Jan2019'!F95</f>
        <v>Dodo Power &amp; Gas</v>
      </c>
      <c r="B101" s="47" t="str">
        <f>'Tariffs Jan2019'!D95</f>
        <v>Ausnet Central 2</v>
      </c>
      <c r="C101" s="287">
        <f>'Tariffs Jan2019'!E95</f>
        <v>42917</v>
      </c>
      <c r="D101" s="85">
        <f>365*'Tariffs Jan2019'!H95/100</f>
        <v>264.95350000000002</v>
      </c>
      <c r="E101" s="85">
        <f>IF($C$5*'Tariffs Jan2019'!AK95/'Tariffs Jan2019'!AI95&gt;='Tariffs Jan2019'!J95,( 'Tariffs Jan2019'!J95*'Tariffs Jan2019'!O95/100)* 'Tariffs Jan2019'!AI95,($C$5*'Tariffs Jan2019'!AK95/'Tariffs Jan2019'!AI95*'Tariffs Jan2019'!O95/100)* 'Tariffs Jan2019'!AI95)</f>
        <v>184.8</v>
      </c>
      <c r="F101" s="85">
        <f>IF($C$5*'Tariffs Jan2019'!AK95/'Tariffs Jan2019'!AI95&lt;'Tariffs Jan2019'!J95,0,IF($C$5*'Tariffs Jan2019'!AK95/'Tariffs Jan2019'!AI95&lt;='Tariffs Jan2019'!K95,($C$5*'Tariffs Jan2019'!AK95/'Tariffs Jan2019'!AI95-'Tariffs Jan2019'!J95)*('Tariffs Jan2019'!P95/100)*'Tariffs Jan2019'!AI95,('Tariffs Jan2019'!K95-'Tariffs Jan2019'!J95)*('Tariffs Jan2019'!P95/100)*'Tariffs Jan2019'!AI95))</f>
        <v>0</v>
      </c>
      <c r="G101" s="85">
        <f>IF($C$5*'Tariffs Jan2019'!AK95/'Tariffs Jan2019'!AI95&lt;'Tariffs Jan2019'!K95,0,IF($C$5*'Tariffs Jan2019'!AK95/'Tariffs Jan2019'!AI95&lt;='Tariffs Jan2019'!L95,($C$5*'Tariffs Jan2019'!AK95/'Tariffs Jan2019'!AI95-'Tariffs Jan2019'!K95)*('Tariffs Jan2019'!Q95/100)*'Tariffs Jan2019'!AI95,('Tariffs Jan2019'!L95-'Tariffs Jan2019'!K95)*('Tariffs Jan2019'!Q95/100)*'Tariffs Jan2019'!AI95))</f>
        <v>0</v>
      </c>
      <c r="H101" s="85">
        <f>IF($C$5*'Tariffs Jan2019'!AK95/'Tariffs Jan2019'!AI95&lt;'Tariffs Jan2019'!L95,0,IF($C$5*'Tariffs Jan2019'!AK95/'Tariffs Jan2019'!AI95&lt;='Tariffs Jan2019'!M95,($C$5*'Tariffs Jan2019'!AK95/'Tariffs Jan2019'!AI95-'Tariffs Jan2019'!L95)*('Tariffs Jan2019'!R95/100)*'Tariffs Jan2019'!AI95,('Tariffs Jan2019'!M95-'Tariffs Jan2019'!L95)*('Tariffs Jan2019'!R95/100)*'Tariffs Jan2019'!AI95))</f>
        <v>0</v>
      </c>
      <c r="I101" s="85">
        <f>IF(($C$5*'Tariffs Jan2019'!AK95/'Tariffs Jan2019'!AI95&gt;'Tariffs Jan2019'!M95),($C$5*'Tariffs Jan2019'!AK95/'Tariffs Jan2019'!AI95-'Tariffs Jan2019'!M95)*'Tariffs Jan2019'!S95/100*'Tariffs Jan2019'!AI95,0)</f>
        <v>313.55295999999998</v>
      </c>
      <c r="J101" s="85">
        <f>IF($C$5*'Tariffs Jan2019'!AL95/'Tariffs Jan2019'!AJ95&gt;='Tariffs Jan2019'!J95,('Tariffs Jan2019'!J95*'Tariffs Jan2019'!U95/100)* 'Tariffs Jan2019'!AJ95,($C$5*'Tariffs Jan2019'!AL95/'Tariffs Jan2019'!AJ95*'Tariffs Jan2019'!U95/100)* 'Tariffs Jan2019'!AJ95)</f>
        <v>369.6</v>
      </c>
      <c r="K101" s="85">
        <f>IF($C$5*'Tariffs Jan2019'!AL95/'Tariffs Jan2019'!AJ95&lt;'Tariffs Jan2019'!J95,0,IF($C$5*'Tariffs Jan2019'!AL95/'Tariffs Jan2019'!AJ95&lt;='Tariffs Jan2019'!K95,($C$5*'Tariffs Jan2019'!AL95/'Tariffs Jan2019'!AJ95-'Tariffs Jan2019'!J95)*('Tariffs Jan2019'!V95/100)*'Tariffs Jan2019'!AJ95,('Tariffs Jan2019'!K95-'Tariffs Jan2019'!J95)*('Tariffs Jan2019'!V95/100)*'Tariffs Jan2019'!AJ95))</f>
        <v>0</v>
      </c>
      <c r="L101" s="85">
        <f>IF($C$5*'Tariffs Jan2019'!AL95/'Tariffs Jan2019'!AJ95&lt;'Tariffs Jan2019'!K95,0,IF($C$5*'Tariffs Jan2019'!AL95/'Tariffs Jan2019'!AJ95&lt;='Tariffs Jan2019'!L95,($C$5*'Tariffs Jan2019'!AL95/'Tariffs Jan2019'!AJ95-'Tariffs Jan2019'!K95)*('Tariffs Jan2019'!W95/100)*'Tariffs Jan2019'!AJ95,('Tariffs Jan2019'!L95-'Tariffs Jan2019'!K95)*('Tariffs Jan2019'!W95/100)*'Tariffs Jan2019'!AJ95))</f>
        <v>0</v>
      </c>
      <c r="M101" s="85">
        <f>IF($C$5*'Tariffs Jan2019'!AL95/'Tariffs Jan2019'!AJ95&lt;'Tariffs Jan2019'!L95,0,IF($C$5*'Tariffs Jan2019'!AL95/'Tariffs Jan2019'!AJ95&lt;='Tariffs Jan2019'!M95,($C$5*'Tariffs Jan2019'!AL95/'Tariffs Jan2019'!AJ95-'Tariffs Jan2019'!L95)*('Tariffs Jan2019'!X95/100)*'Tariffs Jan2019'!AJ95,('Tariffs Jan2019'!M95-'Tariffs Jan2019'!L95)*('Tariffs Jan2019'!X95/100)*'Tariffs Jan2019'!AJ95))</f>
        <v>0</v>
      </c>
      <c r="N101" s="85">
        <f>IF(($C$5*'Tariffs Jan2019'!AL95/'Tariffs Jan2019'!AJ95&gt;'Tariffs Jan2019'!M95),($C$5*'Tariffs Jan2019'!AL95/'Tariffs Jan2019'!AJ95-'Tariffs Jan2019'!M95)*'Tariffs Jan2019'!Y95/100*'Tariffs Jan2019'!AJ95,0)</f>
        <v>627.10591999999997</v>
      </c>
      <c r="O101" s="73">
        <f t="shared" si="2"/>
        <v>1760.0123800000001</v>
      </c>
      <c r="P101" s="498">
        <f t="shared" si="3"/>
        <v>1936.0136180000002</v>
      </c>
    </row>
    <row r="102" spans="1:148" x14ac:dyDescent="0.15">
      <c r="A102" s="47" t="str">
        <f>'Tariffs Jan2019'!F96</f>
        <v>EnergyAustralia</v>
      </c>
      <c r="B102" s="47" t="str">
        <f>'Tariffs Jan2019'!D96</f>
        <v>Ausnet Central 2</v>
      </c>
      <c r="C102" s="287">
        <f>'Tariffs Jan2019'!E96</f>
        <v>43467</v>
      </c>
      <c r="D102" s="85">
        <f>365*'Tariffs Jan2019'!H96/100</f>
        <v>355.875</v>
      </c>
      <c r="E102" s="85">
        <f>IF($C$5*'Tariffs Jan2019'!AK96/'Tariffs Jan2019'!AI96&gt;='Tariffs Jan2019'!J96,( 'Tariffs Jan2019'!J96*'Tariffs Jan2019'!O96/100)* 'Tariffs Jan2019'!AI96,($C$5*'Tariffs Jan2019'!AK96/'Tariffs Jan2019'!AI96*'Tariffs Jan2019'!O96/100)* 'Tariffs Jan2019'!AI96)</f>
        <v>592.14077999999995</v>
      </c>
      <c r="F102" s="85">
        <f>IF($C$5*'Tariffs Jan2019'!AK96/'Tariffs Jan2019'!AI96&lt;'Tariffs Jan2019'!J96,0,IF($C$5*'Tariffs Jan2019'!AK96/'Tariffs Jan2019'!AI96&lt;='Tariffs Jan2019'!K96,($C$5*'Tariffs Jan2019'!AK96/'Tariffs Jan2019'!AI96-'Tariffs Jan2019'!J96)*('Tariffs Jan2019'!P96/100)*'Tariffs Jan2019'!AI96,('Tariffs Jan2019'!K96-'Tariffs Jan2019'!J96)*('Tariffs Jan2019'!P96/100)*'Tariffs Jan2019'!AI96))</f>
        <v>0</v>
      </c>
      <c r="G102" s="85">
        <f>IF($C$5*'Tariffs Jan2019'!AK96/'Tariffs Jan2019'!AI96&lt;'Tariffs Jan2019'!K96,0,IF($C$5*'Tariffs Jan2019'!AK96/'Tariffs Jan2019'!AI96&lt;='Tariffs Jan2019'!L96,($C$5*'Tariffs Jan2019'!AK96/'Tariffs Jan2019'!AI96-'Tariffs Jan2019'!K96)*('Tariffs Jan2019'!Q96/100)*'Tariffs Jan2019'!AI96,('Tariffs Jan2019'!L96-'Tariffs Jan2019'!K96)*('Tariffs Jan2019'!Q96/100)*'Tariffs Jan2019'!AI96))</f>
        <v>0</v>
      </c>
      <c r="H102" s="85">
        <f>IF($C$5*'Tariffs Jan2019'!AK96/'Tariffs Jan2019'!AI96&lt;'Tariffs Jan2019'!L96,0,IF($C$5*'Tariffs Jan2019'!AK96/'Tariffs Jan2019'!AI96&lt;='Tariffs Jan2019'!M96,($C$5*'Tariffs Jan2019'!AK96/'Tariffs Jan2019'!AI96-'Tariffs Jan2019'!L96)*('Tariffs Jan2019'!R96/100)*'Tariffs Jan2019'!AI96,('Tariffs Jan2019'!M96-'Tariffs Jan2019'!L96)*('Tariffs Jan2019'!R96/100)*'Tariffs Jan2019'!AI96))</f>
        <v>0</v>
      </c>
      <c r="I102" s="85">
        <f>IF(($C$5*'Tariffs Jan2019'!AK96/'Tariffs Jan2019'!AI96&gt;'Tariffs Jan2019'!M96),($C$5*'Tariffs Jan2019'!AK96/'Tariffs Jan2019'!AI96-'Tariffs Jan2019'!M96)*'Tariffs Jan2019'!S96/100*'Tariffs Jan2019'!AI96,0)</f>
        <v>0</v>
      </c>
      <c r="J102" s="85">
        <f>IF($C$5*'Tariffs Jan2019'!AL96/'Tariffs Jan2019'!AJ96&gt;='Tariffs Jan2019'!J96,('Tariffs Jan2019'!J96*'Tariffs Jan2019'!U96/100)* 'Tariffs Jan2019'!AJ96,($C$5*'Tariffs Jan2019'!AL96/'Tariffs Jan2019'!AJ96*'Tariffs Jan2019'!U96/100)* 'Tariffs Jan2019'!AJ96)</f>
        <v>869.31305999999984</v>
      </c>
      <c r="K102" s="85">
        <f>IF($C$5*'Tariffs Jan2019'!AL96/'Tariffs Jan2019'!AJ96&lt;'Tariffs Jan2019'!J96,0,IF($C$5*'Tariffs Jan2019'!AL96/'Tariffs Jan2019'!AJ96&lt;='Tariffs Jan2019'!K96,($C$5*'Tariffs Jan2019'!AL96/'Tariffs Jan2019'!AJ96-'Tariffs Jan2019'!J96)*('Tariffs Jan2019'!V96/100)*'Tariffs Jan2019'!AJ96,('Tariffs Jan2019'!K96-'Tariffs Jan2019'!J96)*('Tariffs Jan2019'!V96/100)*'Tariffs Jan2019'!AJ96))</f>
        <v>0</v>
      </c>
      <c r="L102" s="85">
        <f>IF($C$5*'Tariffs Jan2019'!AL96/'Tariffs Jan2019'!AJ96&lt;'Tariffs Jan2019'!K96,0,IF($C$5*'Tariffs Jan2019'!AL96/'Tariffs Jan2019'!AJ96&lt;='Tariffs Jan2019'!L96,($C$5*'Tariffs Jan2019'!AL96/'Tariffs Jan2019'!AJ96-'Tariffs Jan2019'!K96)*('Tariffs Jan2019'!W96/100)*'Tariffs Jan2019'!AJ96,('Tariffs Jan2019'!L96-'Tariffs Jan2019'!K96)*('Tariffs Jan2019'!W96/100)*'Tariffs Jan2019'!AJ96))</f>
        <v>0</v>
      </c>
      <c r="M102" s="85">
        <f>IF($C$5*'Tariffs Jan2019'!AL96/'Tariffs Jan2019'!AJ96&lt;'Tariffs Jan2019'!L96,0,IF($C$5*'Tariffs Jan2019'!AL96/'Tariffs Jan2019'!AJ96&lt;='Tariffs Jan2019'!M96,($C$5*'Tariffs Jan2019'!AL96/'Tariffs Jan2019'!AJ96-'Tariffs Jan2019'!L96)*('Tariffs Jan2019'!X96/100)*'Tariffs Jan2019'!AJ96,('Tariffs Jan2019'!M96-'Tariffs Jan2019'!L96)*('Tariffs Jan2019'!X96/100)*'Tariffs Jan2019'!AJ96))</f>
        <v>0</v>
      </c>
      <c r="N102" s="85">
        <f>IF(($C$5*'Tariffs Jan2019'!AL96/'Tariffs Jan2019'!AJ96&gt;'Tariffs Jan2019'!M96),($C$5*'Tariffs Jan2019'!AL96/'Tariffs Jan2019'!AJ96-'Tariffs Jan2019'!M96)*'Tariffs Jan2019'!Y96/100*'Tariffs Jan2019'!AJ96,0)</f>
        <v>0</v>
      </c>
      <c r="O102" s="73">
        <f t="shared" si="2"/>
        <v>1817.3288399999997</v>
      </c>
      <c r="P102" s="498">
        <f t="shared" si="3"/>
        <v>1999.0617239999999</v>
      </c>
    </row>
    <row r="103" spans="1:148" x14ac:dyDescent="0.15">
      <c r="A103" s="47" t="str">
        <f>'Tariffs Jan2019'!F97</f>
        <v>Lumo Energy</v>
      </c>
      <c r="B103" s="47" t="str">
        <f>'Tariffs Jan2019'!D97</f>
        <v>Ausnet Central 2</v>
      </c>
      <c r="C103" s="287">
        <f>'Tariffs Jan2019'!E97</f>
        <v>43466</v>
      </c>
      <c r="D103" s="85">
        <f>365*'Tariffs Jan2019'!H97/100</f>
        <v>291.27</v>
      </c>
      <c r="E103" s="85">
        <f>IF($C$5*'Tariffs Jan2019'!AK97/'Tariffs Jan2019'!AI97&gt;='Tariffs Jan2019'!J97,( 'Tariffs Jan2019'!J97*'Tariffs Jan2019'!O97/100)* 'Tariffs Jan2019'!AI97,($C$5*'Tariffs Jan2019'!AK97/'Tariffs Jan2019'!AI97*'Tariffs Jan2019'!O97/100)* 'Tariffs Jan2019'!AI97)</f>
        <v>325.68</v>
      </c>
      <c r="F103" s="85">
        <f>IF($C$5*'Tariffs Jan2019'!AK97/'Tariffs Jan2019'!AI97&lt;'Tariffs Jan2019'!J97,0,IF($C$5*'Tariffs Jan2019'!AK97/'Tariffs Jan2019'!AI97&lt;='Tariffs Jan2019'!K97,($C$5*'Tariffs Jan2019'!AK97/'Tariffs Jan2019'!AI97-'Tariffs Jan2019'!J97)*('Tariffs Jan2019'!P97/100)*'Tariffs Jan2019'!AI97,('Tariffs Jan2019'!K97-'Tariffs Jan2019'!J97)*('Tariffs Jan2019'!P97/100)*'Tariffs Jan2019'!AI97))</f>
        <v>207.76151099999998</v>
      </c>
      <c r="G103" s="85">
        <f>IF($C$5*'Tariffs Jan2019'!AK97/'Tariffs Jan2019'!AI97&lt;'Tariffs Jan2019'!K97,0,IF($C$5*'Tariffs Jan2019'!AK97/'Tariffs Jan2019'!AI97&lt;='Tariffs Jan2019'!L97,($C$5*'Tariffs Jan2019'!AK97/'Tariffs Jan2019'!AI97-'Tariffs Jan2019'!K97)*('Tariffs Jan2019'!Q97/100)*'Tariffs Jan2019'!AI97,('Tariffs Jan2019'!L97-'Tariffs Jan2019'!K97)*('Tariffs Jan2019'!Q97/100)*'Tariffs Jan2019'!AI97))</f>
        <v>0</v>
      </c>
      <c r="H103" s="85">
        <f>IF($C$5*'Tariffs Jan2019'!AK97/'Tariffs Jan2019'!AI97&lt;'Tariffs Jan2019'!L97,0,IF($C$5*'Tariffs Jan2019'!AK97/'Tariffs Jan2019'!AI97&lt;='Tariffs Jan2019'!M97,($C$5*'Tariffs Jan2019'!AK97/'Tariffs Jan2019'!AI97-'Tariffs Jan2019'!L97)*('Tariffs Jan2019'!R97/100)*'Tariffs Jan2019'!AI97,('Tariffs Jan2019'!M97-'Tariffs Jan2019'!L97)*('Tariffs Jan2019'!R97/100)*'Tariffs Jan2019'!AI97))</f>
        <v>0</v>
      </c>
      <c r="I103" s="85">
        <f>IF(($C$5*'Tariffs Jan2019'!AK97/'Tariffs Jan2019'!AI97&gt;'Tariffs Jan2019'!M97),($C$5*'Tariffs Jan2019'!AK97/'Tariffs Jan2019'!AI97-'Tariffs Jan2019'!M97)*'Tariffs Jan2019'!S97/100*'Tariffs Jan2019'!AI97,0)</f>
        <v>0</v>
      </c>
      <c r="J103" s="85">
        <f>IF($C$5*'Tariffs Jan2019'!AL97/'Tariffs Jan2019'!AJ97&gt;='Tariffs Jan2019'!J97,('Tariffs Jan2019'!J97*'Tariffs Jan2019'!U97/100)* 'Tariffs Jan2019'!AJ97,($C$5*'Tariffs Jan2019'!AL97/'Tariffs Jan2019'!AJ97*'Tariffs Jan2019'!U97/100)* 'Tariffs Jan2019'!AJ97)</f>
        <v>446.64</v>
      </c>
      <c r="K103" s="85">
        <f>IF($C$5*'Tariffs Jan2019'!AL97/'Tariffs Jan2019'!AJ97&lt;'Tariffs Jan2019'!J97,0,IF($C$5*'Tariffs Jan2019'!AL97/'Tariffs Jan2019'!AJ97&lt;='Tariffs Jan2019'!K97,($C$5*'Tariffs Jan2019'!AL97/'Tariffs Jan2019'!AJ97-'Tariffs Jan2019'!J97)*('Tariffs Jan2019'!V97/100)*'Tariffs Jan2019'!AJ97,('Tariffs Jan2019'!K97-'Tariffs Jan2019'!J97)*('Tariffs Jan2019'!V97/100)*'Tariffs Jan2019'!AJ97))</f>
        <v>323.38452599999994</v>
      </c>
      <c r="L103" s="85">
        <f>IF($C$5*'Tariffs Jan2019'!AL97/'Tariffs Jan2019'!AJ97&lt;'Tariffs Jan2019'!K97,0,IF($C$5*'Tariffs Jan2019'!AL97/'Tariffs Jan2019'!AJ97&lt;='Tariffs Jan2019'!L97,($C$5*'Tariffs Jan2019'!AL97/'Tariffs Jan2019'!AJ97-'Tariffs Jan2019'!K97)*('Tariffs Jan2019'!W97/100)*'Tariffs Jan2019'!AJ97,('Tariffs Jan2019'!L97-'Tariffs Jan2019'!K97)*('Tariffs Jan2019'!W97/100)*'Tariffs Jan2019'!AJ97))</f>
        <v>0</v>
      </c>
      <c r="M103" s="85">
        <f>IF($C$5*'Tariffs Jan2019'!AL97/'Tariffs Jan2019'!AJ97&lt;'Tariffs Jan2019'!L97,0,IF($C$5*'Tariffs Jan2019'!AL97/'Tariffs Jan2019'!AJ97&lt;='Tariffs Jan2019'!M97,($C$5*'Tariffs Jan2019'!AL97/'Tariffs Jan2019'!AJ97-'Tariffs Jan2019'!L97)*('Tariffs Jan2019'!X97/100)*'Tariffs Jan2019'!AJ97,('Tariffs Jan2019'!M97-'Tariffs Jan2019'!L97)*('Tariffs Jan2019'!X97/100)*'Tariffs Jan2019'!AJ97))</f>
        <v>0</v>
      </c>
      <c r="N103" s="85">
        <f>IF(($C$5*'Tariffs Jan2019'!AL97/'Tariffs Jan2019'!AJ97&gt;'Tariffs Jan2019'!M97),($C$5*'Tariffs Jan2019'!AL97/'Tariffs Jan2019'!AJ97-'Tariffs Jan2019'!M97)*'Tariffs Jan2019'!Y97/100*'Tariffs Jan2019'!AJ97,0)</f>
        <v>0</v>
      </c>
      <c r="O103" s="73">
        <f t="shared" si="2"/>
        <v>1594.7360369999997</v>
      </c>
      <c r="P103" s="498">
        <f t="shared" si="3"/>
        <v>1754.2096406999997</v>
      </c>
    </row>
    <row r="104" spans="1:148" x14ac:dyDescent="0.15">
      <c r="A104" s="47" t="str">
        <f>'Tariffs Jan2019'!F98</f>
        <v>Momentum Energy</v>
      </c>
      <c r="B104" s="47" t="str">
        <f>'Tariffs Jan2019'!D98</f>
        <v>Ausnet Central 2</v>
      </c>
      <c r="C104" s="287">
        <f>'Tariffs Jan2019'!E98</f>
        <v>43466</v>
      </c>
      <c r="D104" s="85">
        <f>365*'Tariffs Jan2019'!H98/100</f>
        <v>358.46649999999994</v>
      </c>
      <c r="E104" s="85">
        <f>IF($C$5*'Tariffs Jan2019'!AK98/'Tariffs Jan2019'!AI98&gt;='Tariffs Jan2019'!J98,( 'Tariffs Jan2019'!J98*'Tariffs Jan2019'!O98/100)* 'Tariffs Jan2019'!AI98,($C$5*'Tariffs Jan2019'!AK98/'Tariffs Jan2019'!AI98*'Tariffs Jan2019'!O98/100)* 'Tariffs Jan2019'!AI98)</f>
        <v>339.96</v>
      </c>
      <c r="F104" s="85">
        <f>IF($C$5*'Tariffs Jan2019'!AK98/'Tariffs Jan2019'!AI98&lt;'Tariffs Jan2019'!J98,0,IF($C$5*'Tariffs Jan2019'!AK98/'Tariffs Jan2019'!AI98&lt;='Tariffs Jan2019'!K98,($C$5*'Tariffs Jan2019'!AK98/'Tariffs Jan2019'!AI98-'Tariffs Jan2019'!J98)*('Tariffs Jan2019'!P98/100)*'Tariffs Jan2019'!AI98,('Tariffs Jan2019'!K98-'Tariffs Jan2019'!J98)*('Tariffs Jan2019'!P98/100)*'Tariffs Jan2019'!AI98))</f>
        <v>223.41785699999997</v>
      </c>
      <c r="G104" s="85">
        <f>IF($C$5*'Tariffs Jan2019'!AK98/'Tariffs Jan2019'!AI98&lt;'Tariffs Jan2019'!K98,0,IF($C$5*'Tariffs Jan2019'!AK98/'Tariffs Jan2019'!AI98&lt;='Tariffs Jan2019'!L98,($C$5*'Tariffs Jan2019'!AK98/'Tariffs Jan2019'!AI98-'Tariffs Jan2019'!K98)*('Tariffs Jan2019'!Q98/100)*'Tariffs Jan2019'!AI98,('Tariffs Jan2019'!L98-'Tariffs Jan2019'!K98)*('Tariffs Jan2019'!Q98/100)*'Tariffs Jan2019'!AI98))</f>
        <v>0</v>
      </c>
      <c r="H104" s="85">
        <f>IF($C$5*'Tariffs Jan2019'!AK98/'Tariffs Jan2019'!AI98&lt;'Tariffs Jan2019'!L98,0,IF($C$5*'Tariffs Jan2019'!AK98/'Tariffs Jan2019'!AI98&lt;='Tariffs Jan2019'!M98,($C$5*'Tariffs Jan2019'!AK98/'Tariffs Jan2019'!AI98-'Tariffs Jan2019'!L98)*('Tariffs Jan2019'!R98/100)*'Tariffs Jan2019'!AI98,('Tariffs Jan2019'!M98-'Tariffs Jan2019'!L98)*('Tariffs Jan2019'!R98/100)*'Tariffs Jan2019'!AI98))</f>
        <v>0</v>
      </c>
      <c r="I104" s="85">
        <f>IF(($C$5*'Tariffs Jan2019'!AK98/'Tariffs Jan2019'!AI98&gt;'Tariffs Jan2019'!M98),($C$5*'Tariffs Jan2019'!AK98/'Tariffs Jan2019'!AI98-'Tariffs Jan2019'!M98)*'Tariffs Jan2019'!S98/100*'Tariffs Jan2019'!AI98,0)</f>
        <v>0</v>
      </c>
      <c r="J104" s="85">
        <f>IF($C$5*'Tariffs Jan2019'!AL98/'Tariffs Jan2019'!AJ98&gt;='Tariffs Jan2019'!J98,('Tariffs Jan2019'!J98*'Tariffs Jan2019'!U98/100)* 'Tariffs Jan2019'!AJ98,($C$5*'Tariffs Jan2019'!AL98/'Tariffs Jan2019'!AJ98*'Tariffs Jan2019'!U98/100)* 'Tariffs Jan2019'!AJ98)</f>
        <v>514.08000000000004</v>
      </c>
      <c r="K104" s="85">
        <f>IF($C$5*'Tariffs Jan2019'!AL98/'Tariffs Jan2019'!AJ98&lt;'Tariffs Jan2019'!J98,0,IF($C$5*'Tariffs Jan2019'!AL98/'Tariffs Jan2019'!AJ98&lt;='Tariffs Jan2019'!K98,($C$5*'Tariffs Jan2019'!AL98/'Tariffs Jan2019'!AJ98-'Tariffs Jan2019'!J98)*('Tariffs Jan2019'!V98/100)*'Tariffs Jan2019'!AJ98,('Tariffs Jan2019'!K98-'Tariffs Jan2019'!J98)*('Tariffs Jan2019'!V98/100)*'Tariffs Jan2019'!AJ98))</f>
        <v>378.27171599999986</v>
      </c>
      <c r="L104" s="85">
        <f>IF($C$5*'Tariffs Jan2019'!AL98/'Tariffs Jan2019'!AJ98&lt;'Tariffs Jan2019'!K98,0,IF($C$5*'Tariffs Jan2019'!AL98/'Tariffs Jan2019'!AJ98&lt;='Tariffs Jan2019'!L98,($C$5*'Tariffs Jan2019'!AL98/'Tariffs Jan2019'!AJ98-'Tariffs Jan2019'!K98)*('Tariffs Jan2019'!W98/100)*'Tariffs Jan2019'!AJ98,('Tariffs Jan2019'!L98-'Tariffs Jan2019'!K98)*('Tariffs Jan2019'!W98/100)*'Tariffs Jan2019'!AJ98))</f>
        <v>0</v>
      </c>
      <c r="M104" s="85">
        <f>IF($C$5*'Tariffs Jan2019'!AL98/'Tariffs Jan2019'!AJ98&lt;'Tariffs Jan2019'!L98,0,IF($C$5*'Tariffs Jan2019'!AL98/'Tariffs Jan2019'!AJ98&lt;='Tariffs Jan2019'!M98,($C$5*'Tariffs Jan2019'!AL98/'Tariffs Jan2019'!AJ98-'Tariffs Jan2019'!L98)*('Tariffs Jan2019'!X98/100)*'Tariffs Jan2019'!AJ98,('Tariffs Jan2019'!M98-'Tariffs Jan2019'!L98)*('Tariffs Jan2019'!X98/100)*'Tariffs Jan2019'!AJ98))</f>
        <v>0</v>
      </c>
      <c r="N104" s="85">
        <f>IF(($C$5*'Tariffs Jan2019'!AL98/'Tariffs Jan2019'!AJ98&gt;'Tariffs Jan2019'!M98),($C$5*'Tariffs Jan2019'!AL98/'Tariffs Jan2019'!AJ98-'Tariffs Jan2019'!M98)*'Tariffs Jan2019'!Y98/100*'Tariffs Jan2019'!AJ98,0)</f>
        <v>0</v>
      </c>
      <c r="O104" s="73">
        <f t="shared" si="2"/>
        <v>1814.1960729999996</v>
      </c>
      <c r="P104" s="498">
        <f t="shared" si="3"/>
        <v>1995.6156802999997</v>
      </c>
    </row>
    <row r="105" spans="1:148" x14ac:dyDescent="0.15">
      <c r="A105" s="47" t="str">
        <f>'Tariffs Jan2019'!F99</f>
        <v>Origin Energy</v>
      </c>
      <c r="B105" s="47" t="str">
        <f>'Tariffs Jan2019'!D99</f>
        <v>Ausnet Central 2</v>
      </c>
      <c r="C105" s="287">
        <f>'Tariffs Jan2019'!E99</f>
        <v>43466</v>
      </c>
      <c r="D105" s="85">
        <f>365*'Tariffs Jan2019'!H99/100</f>
        <v>284.7</v>
      </c>
      <c r="E105" s="85">
        <f>IF($C$5*'Tariffs Jan2019'!AK99/'Tariffs Jan2019'!AI99&gt;='Tariffs Jan2019'!J99,( 'Tariffs Jan2019'!J99*'Tariffs Jan2019'!O99/100)* 'Tariffs Jan2019'!AI99,($C$5*'Tariffs Jan2019'!AK99/'Tariffs Jan2019'!AI99*'Tariffs Jan2019'!O99/100)* 'Tariffs Jan2019'!AI99)</f>
        <v>179.2</v>
      </c>
      <c r="F105" s="85">
        <f>IF($C$5*'Tariffs Jan2019'!AK99/'Tariffs Jan2019'!AI99&lt;'Tariffs Jan2019'!J99,0,IF($C$5*'Tariffs Jan2019'!AK99/'Tariffs Jan2019'!AI99&lt;='Tariffs Jan2019'!K99,($C$5*'Tariffs Jan2019'!AK99/'Tariffs Jan2019'!AI99-'Tariffs Jan2019'!J99)*('Tariffs Jan2019'!P99/100)*'Tariffs Jan2019'!AI99,('Tariffs Jan2019'!K99-'Tariffs Jan2019'!J99)*('Tariffs Jan2019'!P99/100)*'Tariffs Jan2019'!AI99))</f>
        <v>0</v>
      </c>
      <c r="G105" s="85">
        <f>IF($C$5*'Tariffs Jan2019'!AK99/'Tariffs Jan2019'!AI99&lt;'Tariffs Jan2019'!K99,0,IF($C$5*'Tariffs Jan2019'!AK99/'Tariffs Jan2019'!AI99&lt;='Tariffs Jan2019'!L99,($C$5*'Tariffs Jan2019'!AK99/'Tariffs Jan2019'!AI99-'Tariffs Jan2019'!K99)*('Tariffs Jan2019'!Q99/100)*'Tariffs Jan2019'!AI99,('Tariffs Jan2019'!L99-'Tariffs Jan2019'!K99)*('Tariffs Jan2019'!Q99/100)*'Tariffs Jan2019'!AI99))</f>
        <v>0</v>
      </c>
      <c r="H105" s="85">
        <f>IF($C$5*'Tariffs Jan2019'!AK99/'Tariffs Jan2019'!AI99&lt;'Tariffs Jan2019'!L99,0,IF($C$5*'Tariffs Jan2019'!AK99/'Tariffs Jan2019'!AI99&lt;='Tariffs Jan2019'!M99,($C$5*'Tariffs Jan2019'!AK99/'Tariffs Jan2019'!AI99-'Tariffs Jan2019'!L99)*('Tariffs Jan2019'!R99/100)*'Tariffs Jan2019'!AI99,('Tariffs Jan2019'!M99-'Tariffs Jan2019'!L99)*('Tariffs Jan2019'!R99/100)*'Tariffs Jan2019'!AI99))</f>
        <v>0</v>
      </c>
      <c r="I105" s="85">
        <f>IF(($C$5*'Tariffs Jan2019'!AK99/'Tariffs Jan2019'!AI99&gt;'Tariffs Jan2019'!M99),($C$5*'Tariffs Jan2019'!AK99/'Tariffs Jan2019'!AI99-'Tariffs Jan2019'!M99)*'Tariffs Jan2019'!S99/100*'Tariffs Jan2019'!AI99,0)</f>
        <v>321.15379999999999</v>
      </c>
      <c r="J105" s="85">
        <f>IF($C$5*'Tariffs Jan2019'!AL99/'Tariffs Jan2019'!AJ99&gt;='Tariffs Jan2019'!J99,('Tariffs Jan2019'!J99*'Tariffs Jan2019'!U99/100)* 'Tariffs Jan2019'!AJ99,($C$5*'Tariffs Jan2019'!AL99/'Tariffs Jan2019'!AJ99*'Tariffs Jan2019'!U99/100)* 'Tariffs Jan2019'!AJ99)</f>
        <v>256</v>
      </c>
      <c r="K105" s="85">
        <f>IF($C$5*'Tariffs Jan2019'!AL99/'Tariffs Jan2019'!AJ99&lt;'Tariffs Jan2019'!J99,0,IF($C$5*'Tariffs Jan2019'!AL99/'Tariffs Jan2019'!AJ99&lt;='Tariffs Jan2019'!K99,($C$5*'Tariffs Jan2019'!AL99/'Tariffs Jan2019'!AJ99-'Tariffs Jan2019'!J99)*('Tariffs Jan2019'!V99/100)*'Tariffs Jan2019'!AJ99,('Tariffs Jan2019'!K99-'Tariffs Jan2019'!J99)*('Tariffs Jan2019'!V99/100)*'Tariffs Jan2019'!AJ99))</f>
        <v>0</v>
      </c>
      <c r="L105" s="85">
        <f>IF($C$5*'Tariffs Jan2019'!AL99/'Tariffs Jan2019'!AJ99&lt;'Tariffs Jan2019'!K99,0,IF($C$5*'Tariffs Jan2019'!AL99/'Tariffs Jan2019'!AJ99&lt;='Tariffs Jan2019'!L99,($C$5*'Tariffs Jan2019'!AL99/'Tariffs Jan2019'!AJ99-'Tariffs Jan2019'!K99)*('Tariffs Jan2019'!W99/100)*'Tariffs Jan2019'!AJ99,('Tariffs Jan2019'!L99-'Tariffs Jan2019'!K99)*('Tariffs Jan2019'!W99/100)*'Tariffs Jan2019'!AJ99))</f>
        <v>0</v>
      </c>
      <c r="M105" s="85">
        <f>IF($C$5*'Tariffs Jan2019'!AL99/'Tariffs Jan2019'!AJ99&lt;'Tariffs Jan2019'!L99,0,IF($C$5*'Tariffs Jan2019'!AL99/'Tariffs Jan2019'!AJ99&lt;='Tariffs Jan2019'!M99,($C$5*'Tariffs Jan2019'!AL99/'Tariffs Jan2019'!AJ99-'Tariffs Jan2019'!L99)*('Tariffs Jan2019'!X99/100)*'Tariffs Jan2019'!AJ99,('Tariffs Jan2019'!M99-'Tariffs Jan2019'!L99)*('Tariffs Jan2019'!X99/100)*'Tariffs Jan2019'!AJ99))</f>
        <v>0</v>
      </c>
      <c r="N105" s="85">
        <f>IF(($C$5*'Tariffs Jan2019'!AL99/'Tariffs Jan2019'!AJ99&gt;'Tariffs Jan2019'!M99),($C$5*'Tariffs Jan2019'!AL99/'Tariffs Jan2019'!AJ99-'Tariffs Jan2019'!M99)*'Tariffs Jan2019'!Y99/100*'Tariffs Jan2019'!AJ99,0)</f>
        <v>467.13279999999997</v>
      </c>
      <c r="O105" s="73">
        <f t="shared" si="2"/>
        <v>1508.1866</v>
      </c>
      <c r="P105" s="498">
        <f t="shared" si="3"/>
        <v>1659.0052600000001</v>
      </c>
    </row>
    <row r="106" spans="1:148" x14ac:dyDescent="0.15">
      <c r="A106" s="47" t="str">
        <f>'Tariffs Jan2019'!F100</f>
        <v>Red Energy</v>
      </c>
      <c r="B106" s="47" t="str">
        <f>'Tariffs Jan2019'!D100</f>
        <v>Ausnet Central 2</v>
      </c>
      <c r="C106" s="287">
        <f>'Tariffs Jan2019'!E100</f>
        <v>43466</v>
      </c>
      <c r="D106" s="85">
        <f>365*'Tariffs Jan2019'!H100/100</f>
        <v>308.42500000000001</v>
      </c>
      <c r="E106" s="85">
        <f>IF($C$5*'Tariffs Jan2019'!AK100/'Tariffs Jan2019'!AI100&gt;='Tariffs Jan2019'!J100,( 'Tariffs Jan2019'!J100*'Tariffs Jan2019'!O100/100)* 'Tariffs Jan2019'!AI100,($C$5*'Tariffs Jan2019'!AK100/'Tariffs Jan2019'!AI100*'Tariffs Jan2019'!O100/100)* 'Tariffs Jan2019'!AI100)</f>
        <v>200.9</v>
      </c>
      <c r="F106" s="85">
        <f>IF($C$5*'Tariffs Jan2019'!AK100/'Tariffs Jan2019'!AI100&lt;'Tariffs Jan2019'!J100,0,IF($C$5*'Tariffs Jan2019'!AK100/'Tariffs Jan2019'!AI100&lt;='Tariffs Jan2019'!K100,($C$5*'Tariffs Jan2019'!AK100/'Tariffs Jan2019'!AI100-'Tariffs Jan2019'!J100)*('Tariffs Jan2019'!P100/100)*'Tariffs Jan2019'!AI100,('Tariffs Jan2019'!K100-'Tariffs Jan2019'!J100)*('Tariffs Jan2019'!P100/100)*'Tariffs Jan2019'!AI100))</f>
        <v>0</v>
      </c>
      <c r="G106" s="85">
        <f>IF($C$5*'Tariffs Jan2019'!AK100/'Tariffs Jan2019'!AI100&lt;'Tariffs Jan2019'!K100,0,IF($C$5*'Tariffs Jan2019'!AK100/'Tariffs Jan2019'!AI100&lt;='Tariffs Jan2019'!L100,($C$5*'Tariffs Jan2019'!AK100/'Tariffs Jan2019'!AI100-'Tariffs Jan2019'!K100)*('Tariffs Jan2019'!Q100/100)*'Tariffs Jan2019'!AI100,('Tariffs Jan2019'!L100-'Tariffs Jan2019'!K100)*('Tariffs Jan2019'!Q100/100)*'Tariffs Jan2019'!AI100))</f>
        <v>0</v>
      </c>
      <c r="H106" s="85">
        <f>IF($C$5*'Tariffs Jan2019'!AK100/'Tariffs Jan2019'!AI100&lt;'Tariffs Jan2019'!L100,0,IF($C$5*'Tariffs Jan2019'!AK100/'Tariffs Jan2019'!AI100&lt;='Tariffs Jan2019'!M100,($C$5*'Tariffs Jan2019'!AK100/'Tariffs Jan2019'!AI100-'Tariffs Jan2019'!L100)*('Tariffs Jan2019'!R100/100)*'Tariffs Jan2019'!AI100,('Tariffs Jan2019'!M100-'Tariffs Jan2019'!L100)*('Tariffs Jan2019'!R100/100)*'Tariffs Jan2019'!AI100))</f>
        <v>0</v>
      </c>
      <c r="I106" s="85">
        <f>IF(($C$5*'Tariffs Jan2019'!AK100/'Tariffs Jan2019'!AI100&gt;'Tariffs Jan2019'!M100),($C$5*'Tariffs Jan2019'!AK100/'Tariffs Jan2019'!AI100-'Tariffs Jan2019'!M100)*'Tariffs Jan2019'!S100/100*'Tariffs Jan2019'!AI100,0)</f>
        <v>277.15841999999998</v>
      </c>
      <c r="J106" s="85">
        <f>IF($C$5*'Tariffs Jan2019'!AL100/'Tariffs Jan2019'!AJ100&gt;='Tariffs Jan2019'!J100,('Tariffs Jan2019'!J100*'Tariffs Jan2019'!U100/100)* 'Tariffs Jan2019'!AJ100,($C$5*'Tariffs Jan2019'!AL100/'Tariffs Jan2019'!AJ100*'Tariffs Jan2019'!U100/100)* 'Tariffs Jan2019'!AJ100)</f>
        <v>278.60000000000002</v>
      </c>
      <c r="K106" s="85">
        <f>IF($C$5*'Tariffs Jan2019'!AL100/'Tariffs Jan2019'!AJ100&lt;'Tariffs Jan2019'!J100,0,IF($C$5*'Tariffs Jan2019'!AL100/'Tariffs Jan2019'!AJ100&lt;='Tariffs Jan2019'!K100,($C$5*'Tariffs Jan2019'!AL100/'Tariffs Jan2019'!AJ100-'Tariffs Jan2019'!J100)*('Tariffs Jan2019'!V100/100)*'Tariffs Jan2019'!AJ100,('Tariffs Jan2019'!K100-'Tariffs Jan2019'!J100)*('Tariffs Jan2019'!V100/100)*'Tariffs Jan2019'!AJ100))</f>
        <v>0</v>
      </c>
      <c r="L106" s="85">
        <f>IF($C$5*'Tariffs Jan2019'!AL100/'Tariffs Jan2019'!AJ100&lt;'Tariffs Jan2019'!K100,0,IF($C$5*'Tariffs Jan2019'!AL100/'Tariffs Jan2019'!AJ100&lt;='Tariffs Jan2019'!L100,($C$5*'Tariffs Jan2019'!AL100/'Tariffs Jan2019'!AJ100-'Tariffs Jan2019'!K100)*('Tariffs Jan2019'!W100/100)*'Tariffs Jan2019'!AJ100,('Tariffs Jan2019'!L100-'Tariffs Jan2019'!K100)*('Tariffs Jan2019'!W100/100)*'Tariffs Jan2019'!AJ100))</f>
        <v>0</v>
      </c>
      <c r="M106" s="85">
        <f>IF($C$5*'Tariffs Jan2019'!AL100/'Tariffs Jan2019'!AJ100&lt;'Tariffs Jan2019'!L100,0,IF($C$5*'Tariffs Jan2019'!AL100/'Tariffs Jan2019'!AJ100&lt;='Tariffs Jan2019'!M100,($C$5*'Tariffs Jan2019'!AL100/'Tariffs Jan2019'!AJ100-'Tariffs Jan2019'!L100)*('Tariffs Jan2019'!X100/100)*'Tariffs Jan2019'!AJ100,('Tariffs Jan2019'!M100-'Tariffs Jan2019'!L100)*('Tariffs Jan2019'!X100/100)*'Tariffs Jan2019'!AJ100))</f>
        <v>0</v>
      </c>
      <c r="N106" s="85">
        <f>IF(($C$5*'Tariffs Jan2019'!AL100/'Tariffs Jan2019'!AJ100&gt;'Tariffs Jan2019'!M100),($C$5*'Tariffs Jan2019'!AL100/'Tariffs Jan2019'!AJ100-'Tariffs Jan2019'!M100)*'Tariffs Jan2019'!Y100/100*'Tariffs Jan2019'!AJ100,0)</f>
        <v>509.52355999999992</v>
      </c>
      <c r="O106" s="73">
        <f t="shared" si="2"/>
        <v>1574.6069799999998</v>
      </c>
      <c r="P106" s="498">
        <f t="shared" si="3"/>
        <v>1732.0676779999999</v>
      </c>
    </row>
    <row r="107" spans="1:148" s="402" customFormat="1" ht="14" thickBot="1" x14ac:dyDescent="0.2">
      <c r="A107" s="47" t="str">
        <f>'Tariffs Jan2019'!F101</f>
        <v>Simply Energy</v>
      </c>
      <c r="B107" s="47" t="str">
        <f>'Tariffs Jan2019'!D101</f>
        <v>Ausnet Central 2</v>
      </c>
      <c r="C107" s="287">
        <f>'Tariffs Jan2019'!E101</f>
        <v>43101</v>
      </c>
      <c r="D107" s="85">
        <f>365*'Tariffs Jan2019'!H101/100</f>
        <v>280.35650000000004</v>
      </c>
      <c r="E107" s="85">
        <f>IF($C$5*'Tariffs Jan2019'!AK101/'Tariffs Jan2019'!AI101&gt;='Tariffs Jan2019'!J101,( 'Tariffs Jan2019'!J101*'Tariffs Jan2019'!O101/100)* 'Tariffs Jan2019'!AI101,($C$5*'Tariffs Jan2019'!AK101/'Tariffs Jan2019'!AI101*'Tariffs Jan2019'!O101/100)* 'Tariffs Jan2019'!AI101)</f>
        <v>345.6</v>
      </c>
      <c r="F107" s="85">
        <f>IF($C$5*'Tariffs Jan2019'!AK101/'Tariffs Jan2019'!AI101&lt;'Tariffs Jan2019'!J101,0,IF($C$5*'Tariffs Jan2019'!AK101/'Tariffs Jan2019'!AI101&lt;='Tariffs Jan2019'!K101,($C$5*'Tariffs Jan2019'!AK101/'Tariffs Jan2019'!AI101-'Tariffs Jan2019'!J101)*('Tariffs Jan2019'!P101/100)*'Tariffs Jan2019'!AI101,('Tariffs Jan2019'!K101-'Tariffs Jan2019'!J101)*('Tariffs Jan2019'!P101/100)*'Tariffs Jan2019'!AI101))</f>
        <v>253.74077999999994</v>
      </c>
      <c r="G107" s="85">
        <f>IF($C$5*'Tariffs Jan2019'!AK101/'Tariffs Jan2019'!AI101&lt;'Tariffs Jan2019'!K101,0,IF($C$5*'Tariffs Jan2019'!AK101/'Tariffs Jan2019'!AI101&lt;='Tariffs Jan2019'!L101,($C$5*'Tariffs Jan2019'!AK101/'Tariffs Jan2019'!AI101-'Tariffs Jan2019'!K101)*('Tariffs Jan2019'!Q101/100)*'Tariffs Jan2019'!AI101,('Tariffs Jan2019'!L101-'Tariffs Jan2019'!K101)*('Tariffs Jan2019'!Q101/100)*'Tariffs Jan2019'!AI101))</f>
        <v>0</v>
      </c>
      <c r="H107" s="85">
        <f>IF($C$5*'Tariffs Jan2019'!AK101/'Tariffs Jan2019'!AI101&lt;'Tariffs Jan2019'!L101,0,IF($C$5*'Tariffs Jan2019'!AK101/'Tariffs Jan2019'!AI101&lt;='Tariffs Jan2019'!M101,($C$5*'Tariffs Jan2019'!AK101/'Tariffs Jan2019'!AI101-'Tariffs Jan2019'!L101)*('Tariffs Jan2019'!R101/100)*'Tariffs Jan2019'!AI101,('Tariffs Jan2019'!M101-'Tariffs Jan2019'!L101)*('Tariffs Jan2019'!R101/100)*'Tariffs Jan2019'!AI101))</f>
        <v>0</v>
      </c>
      <c r="I107" s="85">
        <f>IF(($C$5*'Tariffs Jan2019'!AK101/'Tariffs Jan2019'!AI101&gt;'Tariffs Jan2019'!M101),($C$5*'Tariffs Jan2019'!AK101/'Tariffs Jan2019'!AI101-'Tariffs Jan2019'!M101)*'Tariffs Jan2019'!S101/100*'Tariffs Jan2019'!AI101,0)</f>
        <v>0</v>
      </c>
      <c r="J107" s="85">
        <f>IF($C$5*'Tariffs Jan2019'!AL101/'Tariffs Jan2019'!AJ101&gt;='Tariffs Jan2019'!J101,('Tariffs Jan2019'!J101*'Tariffs Jan2019'!U101/100)* 'Tariffs Jan2019'!AJ101,($C$5*'Tariffs Jan2019'!AL101/'Tariffs Jan2019'!AJ101*'Tariffs Jan2019'!U101/100)* 'Tariffs Jan2019'!AJ101)</f>
        <v>528.00000000000011</v>
      </c>
      <c r="K107" s="85">
        <f>IF($C$5*'Tariffs Jan2019'!AL101/'Tariffs Jan2019'!AJ101&lt;'Tariffs Jan2019'!J101,0,IF($C$5*'Tariffs Jan2019'!AL101/'Tariffs Jan2019'!AJ101&lt;='Tariffs Jan2019'!K101,($C$5*'Tariffs Jan2019'!AL101/'Tariffs Jan2019'!AJ101-'Tariffs Jan2019'!J101)*('Tariffs Jan2019'!V101/100)*'Tariffs Jan2019'!AJ101,('Tariffs Jan2019'!K101-'Tariffs Jan2019'!J101)*('Tariffs Jan2019'!V101/100)*'Tariffs Jan2019'!AJ101))</f>
        <v>381.5109599999999</v>
      </c>
      <c r="L107" s="85">
        <f>IF($C$5*'Tariffs Jan2019'!AL101/'Tariffs Jan2019'!AJ101&lt;'Tariffs Jan2019'!K101,0,IF($C$5*'Tariffs Jan2019'!AL101/'Tariffs Jan2019'!AJ101&lt;='Tariffs Jan2019'!L101,($C$5*'Tariffs Jan2019'!AL101/'Tariffs Jan2019'!AJ101-'Tariffs Jan2019'!K101)*('Tariffs Jan2019'!W101/100)*'Tariffs Jan2019'!AJ101,('Tariffs Jan2019'!L101-'Tariffs Jan2019'!K101)*('Tariffs Jan2019'!W101/100)*'Tariffs Jan2019'!AJ101))</f>
        <v>0</v>
      </c>
      <c r="M107" s="85">
        <f>IF($C$5*'Tariffs Jan2019'!AL101/'Tariffs Jan2019'!AJ101&lt;'Tariffs Jan2019'!L101,0,IF($C$5*'Tariffs Jan2019'!AL101/'Tariffs Jan2019'!AJ101&lt;='Tariffs Jan2019'!M101,($C$5*'Tariffs Jan2019'!AL101/'Tariffs Jan2019'!AJ101-'Tariffs Jan2019'!L101)*('Tariffs Jan2019'!X101/100)*'Tariffs Jan2019'!AJ101,('Tariffs Jan2019'!M101-'Tariffs Jan2019'!L101)*('Tariffs Jan2019'!X101/100)*'Tariffs Jan2019'!AJ101))</f>
        <v>0</v>
      </c>
      <c r="N107" s="85">
        <f>IF(($C$5*'Tariffs Jan2019'!AL101/'Tariffs Jan2019'!AJ101&gt;'Tariffs Jan2019'!M101),($C$5*'Tariffs Jan2019'!AL101/'Tariffs Jan2019'!AJ101-'Tariffs Jan2019'!M101)*'Tariffs Jan2019'!Y101/100*'Tariffs Jan2019'!AJ101,0)</f>
        <v>0</v>
      </c>
      <c r="O107" s="73">
        <f t="shared" si="2"/>
        <v>1789.2082399999999</v>
      </c>
      <c r="P107" s="498">
        <f t="shared" si="3"/>
        <v>1968.129064</v>
      </c>
      <c r="Q107" s="400"/>
      <c r="R107" s="400"/>
      <c r="S107" s="400"/>
      <c r="T107" s="400"/>
      <c r="U107" s="400"/>
      <c r="V107" s="400"/>
      <c r="W107" s="400"/>
      <c r="X107" s="400"/>
      <c r="Y107" s="400"/>
      <c r="Z107" s="400"/>
      <c r="AA107" s="400"/>
      <c r="AB107" s="400"/>
      <c r="AC107" s="400"/>
      <c r="AD107" s="400"/>
      <c r="AE107" s="400"/>
      <c r="AF107" s="400"/>
      <c r="AG107" s="400"/>
      <c r="AH107" s="400"/>
      <c r="AI107" s="400"/>
      <c r="AJ107" s="400"/>
      <c r="AK107" s="400"/>
      <c r="AL107" s="400"/>
      <c r="AM107" s="400"/>
      <c r="AN107" s="400"/>
      <c r="AO107" s="400"/>
      <c r="AP107" s="400"/>
      <c r="AQ107" s="400"/>
      <c r="AR107" s="400"/>
      <c r="AS107" s="400"/>
      <c r="AT107" s="400"/>
      <c r="AU107" s="400"/>
      <c r="AV107" s="400"/>
      <c r="AW107" s="400"/>
      <c r="AX107" s="400"/>
      <c r="AY107" s="400"/>
      <c r="AZ107" s="400"/>
      <c r="BA107" s="400"/>
      <c r="BB107" s="400"/>
      <c r="BC107" s="400"/>
      <c r="BD107" s="400"/>
      <c r="BE107" s="400"/>
      <c r="BF107" s="400"/>
      <c r="BG107" s="400"/>
      <c r="BH107" s="400"/>
      <c r="BI107" s="400"/>
      <c r="BJ107" s="400"/>
      <c r="BK107" s="400"/>
      <c r="BL107" s="400"/>
      <c r="BM107" s="400"/>
      <c r="BN107" s="400"/>
      <c r="BO107" s="400"/>
      <c r="BP107" s="400"/>
      <c r="BQ107" s="400"/>
      <c r="BR107" s="400"/>
      <c r="BS107" s="400"/>
      <c r="BT107" s="400"/>
      <c r="BU107" s="400"/>
      <c r="BV107" s="400"/>
      <c r="BW107" s="400"/>
      <c r="BX107" s="400"/>
      <c r="BY107" s="400"/>
      <c r="BZ107" s="400"/>
      <c r="CA107" s="400"/>
      <c r="CB107" s="400"/>
      <c r="CC107" s="400"/>
      <c r="CD107" s="400"/>
      <c r="CE107" s="400"/>
      <c r="CF107" s="400"/>
      <c r="CG107" s="400"/>
      <c r="CH107" s="400"/>
      <c r="CI107" s="400"/>
      <c r="CJ107" s="400"/>
      <c r="CK107" s="400"/>
      <c r="CL107" s="400"/>
      <c r="CM107" s="400"/>
      <c r="CN107" s="400"/>
      <c r="CO107" s="400"/>
      <c r="CP107" s="400"/>
      <c r="CQ107" s="400"/>
      <c r="CR107" s="400"/>
      <c r="CS107" s="400"/>
      <c r="CT107" s="400"/>
      <c r="CU107" s="400"/>
      <c r="CV107" s="400"/>
      <c r="CW107" s="400"/>
      <c r="CX107" s="400"/>
      <c r="CY107" s="400"/>
      <c r="CZ107" s="400"/>
      <c r="DA107" s="400"/>
      <c r="DB107" s="400"/>
      <c r="DC107" s="400"/>
      <c r="DD107" s="400"/>
      <c r="DE107" s="400"/>
      <c r="DF107" s="400"/>
      <c r="DG107" s="400"/>
      <c r="DH107" s="400"/>
      <c r="DI107" s="400"/>
      <c r="DJ107" s="400"/>
      <c r="DK107" s="400"/>
      <c r="DL107" s="400"/>
      <c r="DM107" s="400"/>
      <c r="DN107" s="400"/>
      <c r="DO107" s="400"/>
      <c r="DP107" s="400"/>
      <c r="DQ107" s="400"/>
      <c r="DR107" s="400"/>
      <c r="DS107" s="400"/>
      <c r="DT107" s="400"/>
      <c r="DU107" s="400"/>
      <c r="DV107" s="400"/>
      <c r="DW107" s="400"/>
      <c r="DX107" s="400"/>
      <c r="DY107" s="400"/>
      <c r="DZ107" s="400"/>
      <c r="EA107" s="400"/>
      <c r="EB107" s="400"/>
      <c r="EC107" s="400"/>
      <c r="ED107" s="400"/>
      <c r="EE107" s="400"/>
      <c r="EF107" s="400"/>
      <c r="EG107" s="400"/>
      <c r="EH107" s="400"/>
      <c r="EI107" s="400"/>
      <c r="EJ107" s="400"/>
      <c r="EK107" s="400"/>
      <c r="EL107" s="400"/>
      <c r="EM107" s="400"/>
      <c r="EN107" s="400"/>
      <c r="EO107" s="400"/>
      <c r="EP107" s="400"/>
      <c r="EQ107" s="400"/>
      <c r="ER107" s="400"/>
    </row>
    <row r="108" spans="1:148" ht="14" thickTop="1" x14ac:dyDescent="0.15">
      <c r="A108" s="47" t="str">
        <f>'Tariffs Jan2019'!F102</f>
        <v>Sumo Power</v>
      </c>
      <c r="B108" s="47" t="str">
        <f>'Tariffs Jan2019'!D102</f>
        <v>Ausnet Central 2</v>
      </c>
      <c r="C108" s="287">
        <f>'Tariffs Jan2019'!E102</f>
        <v>43466</v>
      </c>
      <c r="D108" s="85">
        <f>365*'Tariffs Jan2019'!H102/100</f>
        <v>319.39324999999997</v>
      </c>
      <c r="E108" s="85">
        <f>IF($C$5*'Tariffs Jan2019'!AK102/'Tariffs Jan2019'!AI102&gt;='Tariffs Jan2019'!J102,( 'Tariffs Jan2019'!J102*'Tariffs Jan2019'!O102/100)* 'Tariffs Jan2019'!AI102,($C$5*'Tariffs Jan2019'!AK102/'Tariffs Jan2019'!AI102*'Tariffs Jan2019'!O102/100)* 'Tariffs Jan2019'!AI102)</f>
        <v>368.28</v>
      </c>
      <c r="F108" s="85">
        <f>IF($C$5*'Tariffs Jan2019'!AK102/'Tariffs Jan2019'!AI102&lt;'Tariffs Jan2019'!J102,0,IF($C$5*'Tariffs Jan2019'!AK102/'Tariffs Jan2019'!AI102&lt;='Tariffs Jan2019'!K102,($C$5*'Tariffs Jan2019'!AK102/'Tariffs Jan2019'!AI102-'Tariffs Jan2019'!J102)*('Tariffs Jan2019'!P102/100)*'Tariffs Jan2019'!AI102,('Tariffs Jan2019'!K102-'Tariffs Jan2019'!J102)*('Tariffs Jan2019'!P102/100)*'Tariffs Jan2019'!AI102))</f>
        <v>263.09859599999993</v>
      </c>
      <c r="G108" s="85">
        <f>IF($C$5*'Tariffs Jan2019'!AK102/'Tariffs Jan2019'!AI102&lt;'Tariffs Jan2019'!K102,0,IF($C$5*'Tariffs Jan2019'!AK102/'Tariffs Jan2019'!AI102&lt;='Tariffs Jan2019'!L102,($C$5*'Tariffs Jan2019'!AK102/'Tariffs Jan2019'!AI102-'Tariffs Jan2019'!K102)*('Tariffs Jan2019'!Q102/100)*'Tariffs Jan2019'!AI102,('Tariffs Jan2019'!L102-'Tariffs Jan2019'!K102)*('Tariffs Jan2019'!Q102/100)*'Tariffs Jan2019'!AI102))</f>
        <v>0</v>
      </c>
      <c r="H108" s="85">
        <f>IF($C$5*'Tariffs Jan2019'!AK102/'Tariffs Jan2019'!AI102&lt;'Tariffs Jan2019'!L102,0,IF($C$5*'Tariffs Jan2019'!AK102/'Tariffs Jan2019'!AI102&lt;='Tariffs Jan2019'!M102,($C$5*'Tariffs Jan2019'!AK102/'Tariffs Jan2019'!AI102-'Tariffs Jan2019'!L102)*('Tariffs Jan2019'!R102/100)*'Tariffs Jan2019'!AI102,('Tariffs Jan2019'!M102-'Tariffs Jan2019'!L102)*('Tariffs Jan2019'!R102/100)*'Tariffs Jan2019'!AI102))</f>
        <v>0</v>
      </c>
      <c r="I108" s="85">
        <f>IF(($C$5*'Tariffs Jan2019'!AK102/'Tariffs Jan2019'!AI102&gt;'Tariffs Jan2019'!M102),($C$5*'Tariffs Jan2019'!AK102/'Tariffs Jan2019'!AI102-'Tariffs Jan2019'!M102)*'Tariffs Jan2019'!S102/100*'Tariffs Jan2019'!AI102,0)</f>
        <v>0</v>
      </c>
      <c r="J108" s="85">
        <f>IF($C$5*'Tariffs Jan2019'!AL102/'Tariffs Jan2019'!AJ102&gt;='Tariffs Jan2019'!J102,('Tariffs Jan2019'!J102*'Tariffs Jan2019'!U102/100)* 'Tariffs Jan2019'!AJ102,($C$5*'Tariffs Jan2019'!AL102/'Tariffs Jan2019'!AJ102*'Tariffs Jan2019'!U102/100)* 'Tariffs Jan2019'!AJ102)</f>
        <v>582.24000000000012</v>
      </c>
      <c r="K108" s="85">
        <f>IF($C$5*'Tariffs Jan2019'!AL102/'Tariffs Jan2019'!AJ102&lt;'Tariffs Jan2019'!J102,0,IF($C$5*'Tariffs Jan2019'!AL102/'Tariffs Jan2019'!AJ102&lt;='Tariffs Jan2019'!K102,($C$5*'Tariffs Jan2019'!AL102/'Tariffs Jan2019'!AJ102-'Tariffs Jan2019'!J102)*('Tariffs Jan2019'!V102/100)*'Tariffs Jan2019'!AJ102,('Tariffs Jan2019'!K102-'Tariffs Jan2019'!J102)*('Tariffs Jan2019'!V102/100)*'Tariffs Jan2019'!AJ102))</f>
        <v>380.2512539999999</v>
      </c>
      <c r="L108" s="85">
        <f>IF($C$5*'Tariffs Jan2019'!AL102/'Tariffs Jan2019'!AJ102&lt;'Tariffs Jan2019'!K102,0,IF($C$5*'Tariffs Jan2019'!AL102/'Tariffs Jan2019'!AJ102&lt;='Tariffs Jan2019'!L102,($C$5*'Tariffs Jan2019'!AL102/'Tariffs Jan2019'!AJ102-'Tariffs Jan2019'!K102)*('Tariffs Jan2019'!W102/100)*'Tariffs Jan2019'!AJ102,('Tariffs Jan2019'!L102-'Tariffs Jan2019'!K102)*('Tariffs Jan2019'!W102/100)*'Tariffs Jan2019'!AJ102))</f>
        <v>0</v>
      </c>
      <c r="M108" s="85">
        <f>IF($C$5*'Tariffs Jan2019'!AL102/'Tariffs Jan2019'!AJ102&lt;'Tariffs Jan2019'!L102,0,IF($C$5*'Tariffs Jan2019'!AL102/'Tariffs Jan2019'!AJ102&lt;='Tariffs Jan2019'!M102,($C$5*'Tariffs Jan2019'!AL102/'Tariffs Jan2019'!AJ102-'Tariffs Jan2019'!L102)*('Tariffs Jan2019'!X102/100)*'Tariffs Jan2019'!AJ102,('Tariffs Jan2019'!M102-'Tariffs Jan2019'!L102)*('Tariffs Jan2019'!X102/100)*'Tariffs Jan2019'!AJ102))</f>
        <v>0</v>
      </c>
      <c r="N108" s="85">
        <f>IF(($C$5*'Tariffs Jan2019'!AL102/'Tariffs Jan2019'!AJ102&gt;'Tariffs Jan2019'!M102),($C$5*'Tariffs Jan2019'!AL102/'Tariffs Jan2019'!AJ102-'Tariffs Jan2019'!M102)*'Tariffs Jan2019'!Y102/100*'Tariffs Jan2019'!AJ102,0)</f>
        <v>0</v>
      </c>
      <c r="O108" s="73">
        <f t="shared" si="2"/>
        <v>1913.2630999999997</v>
      </c>
      <c r="P108" s="498">
        <f t="shared" si="3"/>
        <v>2104.5894099999996</v>
      </c>
    </row>
    <row r="109" spans="1:148" s="402" customFormat="1" ht="14" thickBot="1" x14ac:dyDescent="0.2">
      <c r="A109" s="47" t="str">
        <f>'Tariffs Jan2019'!F103</f>
        <v>Amaysim</v>
      </c>
      <c r="B109" s="47" t="str">
        <f>'Tariffs Jan2019'!D103</f>
        <v>Ausnet Central 2</v>
      </c>
      <c r="C109" s="287">
        <f>'Tariffs Jan2019'!E103</f>
        <v>43101</v>
      </c>
      <c r="D109" s="85">
        <f>365*'Tariffs Jan2019'!H103/100</f>
        <v>353.32</v>
      </c>
      <c r="E109" s="85">
        <f>IF($C$5*'Tariffs Jan2019'!AK103/'Tariffs Jan2019'!AI103&gt;='Tariffs Jan2019'!J103,( 'Tariffs Jan2019'!J103*'Tariffs Jan2019'!O103/100)* 'Tariffs Jan2019'!AI103,($C$5*'Tariffs Jan2019'!AK103/'Tariffs Jan2019'!AI103*'Tariffs Jan2019'!O103/100)* 'Tariffs Jan2019'!AI103)</f>
        <v>426</v>
      </c>
      <c r="F109" s="85">
        <f>IF($C$5*'Tariffs Jan2019'!AK103/'Tariffs Jan2019'!AI103&lt;'Tariffs Jan2019'!J103,0,IF($C$5*'Tariffs Jan2019'!AK103/'Tariffs Jan2019'!AI103&lt;='Tariffs Jan2019'!K103,($C$5*'Tariffs Jan2019'!AK103/'Tariffs Jan2019'!AI103-'Tariffs Jan2019'!J103)*('Tariffs Jan2019'!P103/100)*'Tariffs Jan2019'!AI103,('Tariffs Jan2019'!K103-'Tariffs Jan2019'!J103)*('Tariffs Jan2019'!P103/100)*'Tariffs Jan2019'!AI103))</f>
        <v>274.43594999999993</v>
      </c>
      <c r="G109" s="85">
        <f>IF($C$5*'Tariffs Jan2019'!AK103/'Tariffs Jan2019'!AI103&lt;'Tariffs Jan2019'!K103,0,IF($C$5*'Tariffs Jan2019'!AK103/'Tariffs Jan2019'!AI103&lt;='Tariffs Jan2019'!L103,($C$5*'Tariffs Jan2019'!AK103/'Tariffs Jan2019'!AI103-'Tariffs Jan2019'!K103)*('Tariffs Jan2019'!Q103/100)*'Tariffs Jan2019'!AI103,('Tariffs Jan2019'!L103-'Tariffs Jan2019'!K103)*('Tariffs Jan2019'!Q103/100)*'Tariffs Jan2019'!AI103))</f>
        <v>0</v>
      </c>
      <c r="H109" s="85">
        <f>IF($C$5*'Tariffs Jan2019'!AK103/'Tariffs Jan2019'!AI103&lt;'Tariffs Jan2019'!L103,0,IF($C$5*'Tariffs Jan2019'!AK103/'Tariffs Jan2019'!AI103&lt;='Tariffs Jan2019'!M103,($C$5*'Tariffs Jan2019'!AK103/'Tariffs Jan2019'!AI103-'Tariffs Jan2019'!L103)*('Tariffs Jan2019'!R103/100)*'Tariffs Jan2019'!AI103,('Tariffs Jan2019'!M103-'Tariffs Jan2019'!L103)*('Tariffs Jan2019'!R103/100)*'Tariffs Jan2019'!AI103))</f>
        <v>0</v>
      </c>
      <c r="I109" s="85">
        <f>IF(($C$5*'Tariffs Jan2019'!AK103/'Tariffs Jan2019'!AI103&gt;'Tariffs Jan2019'!M103),($C$5*'Tariffs Jan2019'!AK103/'Tariffs Jan2019'!AI103-'Tariffs Jan2019'!M103)*'Tariffs Jan2019'!S103/100*'Tariffs Jan2019'!AI103,0)</f>
        <v>0</v>
      </c>
      <c r="J109" s="85">
        <f>IF($C$5*'Tariffs Jan2019'!AL103/'Tariffs Jan2019'!AJ103&gt;='Tariffs Jan2019'!J103,('Tariffs Jan2019'!J103*'Tariffs Jan2019'!U103/100)* 'Tariffs Jan2019'!AJ103,($C$5*'Tariffs Jan2019'!AL103/'Tariffs Jan2019'!AJ103*'Tariffs Jan2019'!U103/100)* 'Tariffs Jan2019'!AJ103)</f>
        <v>600</v>
      </c>
      <c r="K109" s="85">
        <f>IF($C$5*'Tariffs Jan2019'!AL103/'Tariffs Jan2019'!AJ103&lt;'Tariffs Jan2019'!J103,0,IF($C$5*'Tariffs Jan2019'!AL103/'Tariffs Jan2019'!AJ103&lt;='Tariffs Jan2019'!K103,($C$5*'Tariffs Jan2019'!AL103/'Tariffs Jan2019'!AJ103-'Tariffs Jan2019'!J103)*('Tariffs Jan2019'!V103/100)*'Tariffs Jan2019'!AJ103,('Tariffs Jan2019'!K103-'Tariffs Jan2019'!J103)*('Tariffs Jan2019'!V103/100)*'Tariffs Jan2019'!AJ103))</f>
        <v>440.89709999999991</v>
      </c>
      <c r="L109" s="85">
        <f>IF($C$5*'Tariffs Jan2019'!AL103/'Tariffs Jan2019'!AJ103&lt;'Tariffs Jan2019'!K103,0,IF($C$5*'Tariffs Jan2019'!AL103/'Tariffs Jan2019'!AJ103&lt;='Tariffs Jan2019'!L103,($C$5*'Tariffs Jan2019'!AL103/'Tariffs Jan2019'!AJ103-'Tariffs Jan2019'!K103)*('Tariffs Jan2019'!W103/100)*'Tariffs Jan2019'!AJ103,('Tariffs Jan2019'!L103-'Tariffs Jan2019'!K103)*('Tariffs Jan2019'!W103/100)*'Tariffs Jan2019'!AJ103))</f>
        <v>0</v>
      </c>
      <c r="M109" s="85">
        <f>IF($C$5*'Tariffs Jan2019'!AL103/'Tariffs Jan2019'!AJ103&lt;'Tariffs Jan2019'!L103,0,IF($C$5*'Tariffs Jan2019'!AL103/'Tariffs Jan2019'!AJ103&lt;='Tariffs Jan2019'!M103,($C$5*'Tariffs Jan2019'!AL103/'Tariffs Jan2019'!AJ103-'Tariffs Jan2019'!L103)*('Tariffs Jan2019'!X103/100)*'Tariffs Jan2019'!AJ103,('Tariffs Jan2019'!M103-'Tariffs Jan2019'!L103)*('Tariffs Jan2019'!X103/100)*'Tariffs Jan2019'!AJ103))</f>
        <v>0</v>
      </c>
      <c r="N109" s="85">
        <f>IF(($C$5*'Tariffs Jan2019'!AL103/'Tariffs Jan2019'!AJ103&gt;'Tariffs Jan2019'!M103),($C$5*'Tariffs Jan2019'!AL103/'Tariffs Jan2019'!AJ103-'Tariffs Jan2019'!M103)*'Tariffs Jan2019'!Y103/100*'Tariffs Jan2019'!AJ103,0)</f>
        <v>0</v>
      </c>
      <c r="O109" s="73">
        <f t="shared" si="2"/>
        <v>2094.6530499999999</v>
      </c>
      <c r="P109" s="498">
        <f t="shared" si="3"/>
        <v>2304.1183550000001</v>
      </c>
      <c r="Q109" s="400"/>
      <c r="R109" s="400"/>
      <c r="S109" s="400"/>
      <c r="T109" s="400"/>
      <c r="U109" s="400"/>
      <c r="V109" s="400"/>
      <c r="W109" s="400"/>
      <c r="X109" s="400"/>
      <c r="Y109" s="400"/>
      <c r="Z109" s="400"/>
      <c r="AA109" s="400"/>
      <c r="AB109" s="400"/>
      <c r="AC109" s="400"/>
      <c r="AD109" s="400"/>
      <c r="AE109" s="400"/>
      <c r="AF109" s="400"/>
      <c r="AG109" s="400"/>
      <c r="AH109" s="400"/>
      <c r="AI109" s="400"/>
      <c r="AJ109" s="400"/>
      <c r="AK109" s="400"/>
      <c r="AL109" s="400"/>
      <c r="AM109" s="400"/>
      <c r="AN109" s="400"/>
      <c r="AO109" s="400"/>
      <c r="AP109" s="400"/>
      <c r="AQ109" s="400"/>
      <c r="AR109" s="400"/>
      <c r="AS109" s="400"/>
      <c r="AT109" s="400"/>
      <c r="AU109" s="400"/>
      <c r="AV109" s="400"/>
      <c r="AW109" s="400"/>
      <c r="AX109" s="400"/>
      <c r="AY109" s="400"/>
      <c r="AZ109" s="400"/>
      <c r="BA109" s="400"/>
      <c r="BB109" s="400"/>
      <c r="BC109" s="400"/>
      <c r="BD109" s="400"/>
      <c r="BE109" s="400"/>
      <c r="BF109" s="400"/>
      <c r="BG109" s="400"/>
      <c r="BH109" s="400"/>
      <c r="BI109" s="400"/>
      <c r="BJ109" s="400"/>
      <c r="BK109" s="400"/>
      <c r="BL109" s="400"/>
      <c r="BM109" s="400"/>
      <c r="BN109" s="400"/>
      <c r="BO109" s="400"/>
      <c r="BP109" s="400"/>
      <c r="BQ109" s="400"/>
      <c r="BR109" s="400"/>
      <c r="BS109" s="400"/>
      <c r="BT109" s="400"/>
      <c r="BU109" s="400"/>
      <c r="BV109" s="400"/>
      <c r="BW109" s="400"/>
      <c r="BX109" s="400"/>
      <c r="BY109" s="400"/>
      <c r="BZ109" s="400"/>
      <c r="CA109" s="400"/>
      <c r="CB109" s="400"/>
      <c r="CC109" s="400"/>
      <c r="CD109" s="400"/>
      <c r="CE109" s="400"/>
      <c r="CF109" s="400"/>
      <c r="CG109" s="400"/>
      <c r="CH109" s="400"/>
      <c r="CI109" s="400"/>
      <c r="CJ109" s="400"/>
      <c r="CK109" s="400"/>
      <c r="CL109" s="400"/>
      <c r="CM109" s="400"/>
      <c r="CN109" s="400"/>
      <c r="CO109" s="400"/>
      <c r="CP109" s="400"/>
      <c r="CQ109" s="400"/>
      <c r="CR109" s="400"/>
      <c r="CS109" s="400"/>
      <c r="CT109" s="400"/>
      <c r="CU109" s="400"/>
      <c r="CV109" s="400"/>
      <c r="CW109" s="400"/>
      <c r="CX109" s="400"/>
      <c r="CY109" s="400"/>
      <c r="CZ109" s="400"/>
      <c r="DA109" s="400"/>
      <c r="DB109" s="400"/>
      <c r="DC109" s="400"/>
      <c r="DD109" s="400"/>
      <c r="DE109" s="400"/>
      <c r="DF109" s="400"/>
      <c r="DG109" s="400"/>
      <c r="DH109" s="400"/>
      <c r="DI109" s="400"/>
      <c r="DJ109" s="400"/>
      <c r="DK109" s="400"/>
      <c r="DL109" s="400"/>
      <c r="DM109" s="400"/>
      <c r="DN109" s="400"/>
      <c r="DO109" s="400"/>
      <c r="DP109" s="400"/>
      <c r="DQ109" s="400"/>
      <c r="DR109" s="400"/>
      <c r="DS109" s="400"/>
      <c r="DT109" s="400"/>
      <c r="DU109" s="400"/>
      <c r="DV109" s="400"/>
      <c r="DW109" s="400"/>
      <c r="DX109" s="400"/>
      <c r="DY109" s="400"/>
      <c r="DZ109" s="400"/>
      <c r="EA109" s="400"/>
      <c r="EB109" s="400"/>
      <c r="EC109" s="400"/>
      <c r="ED109" s="400"/>
      <c r="EE109" s="400"/>
      <c r="EF109" s="400"/>
      <c r="EG109" s="400"/>
      <c r="EH109" s="400"/>
      <c r="EI109" s="400"/>
      <c r="EJ109" s="400"/>
      <c r="EK109" s="400"/>
      <c r="EL109" s="400"/>
      <c r="EM109" s="400"/>
      <c r="EN109" s="400"/>
      <c r="EO109" s="400"/>
      <c r="EP109" s="400"/>
      <c r="EQ109" s="400"/>
      <c r="ER109" s="400"/>
    </row>
    <row r="110" spans="1:148" ht="14" thickTop="1" x14ac:dyDescent="0.15">
      <c r="A110" s="47" t="str">
        <f>'Tariffs Jan2019'!F104</f>
        <v>GloBird</v>
      </c>
      <c r="B110" s="47" t="str">
        <f>'Tariffs Jan2019'!D104</f>
        <v>Ausnet Central 2</v>
      </c>
      <c r="C110" s="287">
        <f>'Tariffs Jan2019'!E104</f>
        <v>43466</v>
      </c>
      <c r="D110" s="85">
        <f>365*'Tariffs Jan2019'!H104/100</f>
        <v>408.8</v>
      </c>
      <c r="E110" s="85">
        <f>IF($C$5*'Tariffs Jan2019'!AK104/'Tariffs Jan2019'!AI104&gt;='Tariffs Jan2019'!J104,( 'Tariffs Jan2019'!J104*'Tariffs Jan2019'!O104/100)* 'Tariffs Jan2019'!AI104,($C$5*'Tariffs Jan2019'!AK104/'Tariffs Jan2019'!AI104*'Tariffs Jan2019'!O104/100)* 'Tariffs Jan2019'!AI104)</f>
        <v>600.53993999999989</v>
      </c>
      <c r="F110" s="85">
        <f>IF($C$5*'Tariffs Jan2019'!AK104/'Tariffs Jan2019'!AI104&lt;'Tariffs Jan2019'!J104,0,IF($C$5*'Tariffs Jan2019'!AK104/'Tariffs Jan2019'!AI104&lt;='Tariffs Jan2019'!K104,($C$5*'Tariffs Jan2019'!AK104/'Tariffs Jan2019'!AI104-'Tariffs Jan2019'!J104)*('Tariffs Jan2019'!P104/100)*'Tariffs Jan2019'!AI104,('Tariffs Jan2019'!K104-'Tariffs Jan2019'!J104)*('Tariffs Jan2019'!P104/100)*'Tariffs Jan2019'!AI104))</f>
        <v>0</v>
      </c>
      <c r="G110" s="85">
        <f>IF($C$5*'Tariffs Jan2019'!AK104/'Tariffs Jan2019'!AI104&lt;'Tariffs Jan2019'!K104,0,IF($C$5*'Tariffs Jan2019'!AK104/'Tariffs Jan2019'!AI104&lt;='Tariffs Jan2019'!L104,($C$5*'Tariffs Jan2019'!AK104/'Tariffs Jan2019'!AI104-'Tariffs Jan2019'!K104)*('Tariffs Jan2019'!Q104/100)*'Tariffs Jan2019'!AI104,('Tariffs Jan2019'!L104-'Tariffs Jan2019'!K104)*('Tariffs Jan2019'!Q104/100)*'Tariffs Jan2019'!AI104))</f>
        <v>0</v>
      </c>
      <c r="H110" s="85">
        <f>IF($C$5*'Tariffs Jan2019'!AK104/'Tariffs Jan2019'!AI104&lt;'Tariffs Jan2019'!L104,0,IF($C$5*'Tariffs Jan2019'!AK104/'Tariffs Jan2019'!AI104&lt;='Tariffs Jan2019'!M104,($C$5*'Tariffs Jan2019'!AK104/'Tariffs Jan2019'!AI104-'Tariffs Jan2019'!L104)*('Tariffs Jan2019'!R104/100)*'Tariffs Jan2019'!AI104,('Tariffs Jan2019'!M104-'Tariffs Jan2019'!L104)*('Tariffs Jan2019'!R104/100)*'Tariffs Jan2019'!AI104))</f>
        <v>0</v>
      </c>
      <c r="I110" s="85">
        <f>IF(($C$5*'Tariffs Jan2019'!AK104/'Tariffs Jan2019'!AI104&gt;'Tariffs Jan2019'!M104),($C$5*'Tariffs Jan2019'!AK104/'Tariffs Jan2019'!AI104-'Tariffs Jan2019'!M104)*'Tariffs Jan2019'!S104/100*'Tariffs Jan2019'!AI104,0)</f>
        <v>0</v>
      </c>
      <c r="J110" s="85">
        <f>IF($C$5*'Tariffs Jan2019'!AL104/'Tariffs Jan2019'!AJ104&gt;='Tariffs Jan2019'!J104,('Tariffs Jan2019'!J104*'Tariffs Jan2019'!U104/100)* 'Tariffs Jan2019'!AJ104,($C$5*'Tariffs Jan2019'!AL104/'Tariffs Jan2019'!AJ104*'Tariffs Jan2019'!U104/100)* 'Tariffs Jan2019'!AJ104)</f>
        <v>919.70801999999981</v>
      </c>
      <c r="K110" s="85">
        <f>IF($C$5*'Tariffs Jan2019'!AL104/'Tariffs Jan2019'!AJ104&lt;'Tariffs Jan2019'!J104,0,IF($C$5*'Tariffs Jan2019'!AL104/'Tariffs Jan2019'!AJ104&lt;='Tariffs Jan2019'!K104,($C$5*'Tariffs Jan2019'!AL104/'Tariffs Jan2019'!AJ104-'Tariffs Jan2019'!J104)*('Tariffs Jan2019'!V104/100)*'Tariffs Jan2019'!AJ104,('Tariffs Jan2019'!K104-'Tariffs Jan2019'!J104)*('Tariffs Jan2019'!V104/100)*'Tariffs Jan2019'!AJ104))</f>
        <v>0</v>
      </c>
      <c r="L110" s="85">
        <f>IF($C$5*'Tariffs Jan2019'!AL104/'Tariffs Jan2019'!AJ104&lt;'Tariffs Jan2019'!K104,0,IF($C$5*'Tariffs Jan2019'!AL104/'Tariffs Jan2019'!AJ104&lt;='Tariffs Jan2019'!L104,($C$5*'Tariffs Jan2019'!AL104/'Tariffs Jan2019'!AJ104-'Tariffs Jan2019'!K104)*('Tariffs Jan2019'!W104/100)*'Tariffs Jan2019'!AJ104,('Tariffs Jan2019'!L104-'Tariffs Jan2019'!K104)*('Tariffs Jan2019'!W104/100)*'Tariffs Jan2019'!AJ104))</f>
        <v>0</v>
      </c>
      <c r="M110" s="85">
        <f>IF($C$5*'Tariffs Jan2019'!AL104/'Tariffs Jan2019'!AJ104&lt;'Tariffs Jan2019'!L104,0,IF($C$5*'Tariffs Jan2019'!AL104/'Tariffs Jan2019'!AJ104&lt;='Tariffs Jan2019'!M104,($C$5*'Tariffs Jan2019'!AL104/'Tariffs Jan2019'!AJ104-'Tariffs Jan2019'!L104)*('Tariffs Jan2019'!X104/100)*'Tariffs Jan2019'!AJ104,('Tariffs Jan2019'!M104-'Tariffs Jan2019'!L104)*('Tariffs Jan2019'!X104/100)*'Tariffs Jan2019'!AJ104))</f>
        <v>0</v>
      </c>
      <c r="N110" s="85">
        <f>IF(($C$5*'Tariffs Jan2019'!AL104/'Tariffs Jan2019'!AJ104&gt;'Tariffs Jan2019'!M104),($C$5*'Tariffs Jan2019'!AL104/'Tariffs Jan2019'!AJ104-'Tariffs Jan2019'!M104)*'Tariffs Jan2019'!Y104/100*'Tariffs Jan2019'!AJ104,0)</f>
        <v>0</v>
      </c>
      <c r="O110" s="73">
        <f t="shared" si="2"/>
        <v>1929.0479599999996</v>
      </c>
      <c r="P110" s="498">
        <f t="shared" si="3"/>
        <v>2121.9527559999997</v>
      </c>
    </row>
    <row r="111" spans="1:148" s="402" customFormat="1" ht="14" thickBot="1" x14ac:dyDescent="0.2">
      <c r="A111" s="289" t="str">
        <f>'Tariffs Jan2019'!F105</f>
        <v>Powershop</v>
      </c>
      <c r="B111" s="289" t="str">
        <f>'Tariffs Jan2019'!D105</f>
        <v>Ausnet Central 2</v>
      </c>
      <c r="C111" s="290">
        <f>'Tariffs Jan2019'!E105</f>
        <v>43466</v>
      </c>
      <c r="D111" s="291">
        <f>365*'Tariffs Jan2019'!H105/100</f>
        <v>362.29900000000004</v>
      </c>
      <c r="E111" s="291">
        <f>((C$5*'Tariffs Jan2019'!AK105/'Tariffs Jan2019'!AI105)*('Tariffs Jan2019'!O105/100))*'Tariffs Jan2019'!AI105</f>
        <v>382.16177999999996</v>
      </c>
      <c r="F111" s="291">
        <v>0</v>
      </c>
      <c r="G111" s="291">
        <v>0</v>
      </c>
      <c r="H111" s="291">
        <v>0</v>
      </c>
      <c r="I111" s="291">
        <f>((C$5*'Tariffs Jan2019'!AL105/'Tariffs Jan2019'!AJ105)*('Tariffs Jan2019'!U105/100))*'Tariffs Jan2019'!AJ105</f>
        <v>655.13447999999994</v>
      </c>
      <c r="J111" s="291">
        <v>0</v>
      </c>
      <c r="K111" s="291">
        <v>0</v>
      </c>
      <c r="L111" s="291">
        <v>0</v>
      </c>
      <c r="M111" s="291">
        <v>0</v>
      </c>
      <c r="N111" s="291">
        <v>0</v>
      </c>
      <c r="O111" s="292">
        <f t="shared" si="2"/>
        <v>1399.5952600000001</v>
      </c>
      <c r="P111" s="499">
        <f t="shared" si="3"/>
        <v>1539.5547860000001</v>
      </c>
      <c r="Q111" s="400"/>
      <c r="R111" s="400"/>
      <c r="S111" s="400"/>
      <c r="T111" s="400"/>
      <c r="U111" s="400"/>
      <c r="V111" s="400"/>
      <c r="W111" s="400"/>
      <c r="X111" s="400"/>
      <c r="Y111" s="400"/>
      <c r="Z111" s="400"/>
      <c r="AA111" s="400"/>
      <c r="AB111" s="400"/>
      <c r="AC111" s="400"/>
      <c r="AD111" s="400"/>
      <c r="AE111" s="400"/>
      <c r="AF111" s="400"/>
      <c r="AG111" s="400"/>
      <c r="AH111" s="400"/>
      <c r="AI111" s="400"/>
      <c r="AJ111" s="400"/>
      <c r="AK111" s="400"/>
      <c r="AL111" s="400"/>
      <c r="AM111" s="400"/>
      <c r="AN111" s="400"/>
      <c r="AO111" s="400"/>
      <c r="AP111" s="400"/>
      <c r="AQ111" s="400"/>
      <c r="AR111" s="400"/>
      <c r="AS111" s="400"/>
      <c r="AT111" s="400"/>
      <c r="AU111" s="400"/>
      <c r="AV111" s="400"/>
      <c r="AW111" s="400"/>
      <c r="AX111" s="400"/>
      <c r="AY111" s="400"/>
      <c r="AZ111" s="400"/>
      <c r="BA111" s="400"/>
      <c r="BB111" s="400"/>
      <c r="BC111" s="400"/>
      <c r="BD111" s="400"/>
      <c r="BE111" s="400"/>
      <c r="BF111" s="400"/>
      <c r="BG111" s="400"/>
      <c r="BH111" s="400"/>
      <c r="BI111" s="400"/>
      <c r="BJ111" s="400"/>
      <c r="BK111" s="400"/>
      <c r="BL111" s="400"/>
      <c r="BM111" s="400"/>
      <c r="BN111" s="400"/>
      <c r="BO111" s="400"/>
      <c r="BP111" s="400"/>
      <c r="BQ111" s="400"/>
      <c r="BR111" s="400"/>
      <c r="BS111" s="400"/>
      <c r="BT111" s="400"/>
      <c r="BU111" s="400"/>
      <c r="BV111" s="400"/>
      <c r="BW111" s="400"/>
      <c r="BX111" s="400"/>
      <c r="BY111" s="400"/>
      <c r="BZ111" s="400"/>
      <c r="CA111" s="400"/>
      <c r="CB111" s="400"/>
      <c r="CC111" s="400"/>
      <c r="CD111" s="400"/>
      <c r="CE111" s="400"/>
      <c r="CF111" s="400"/>
      <c r="CG111" s="400"/>
      <c r="CH111" s="400"/>
      <c r="CI111" s="400"/>
      <c r="CJ111" s="400"/>
      <c r="CK111" s="400"/>
      <c r="CL111" s="400"/>
      <c r="CM111" s="400"/>
      <c r="CN111" s="400"/>
      <c r="CO111" s="400"/>
      <c r="CP111" s="400"/>
      <c r="CQ111" s="400"/>
      <c r="CR111" s="400"/>
      <c r="CS111" s="400"/>
      <c r="CT111" s="400"/>
      <c r="CU111" s="400"/>
      <c r="CV111" s="400"/>
      <c r="CW111" s="400"/>
      <c r="CX111" s="400"/>
      <c r="CY111" s="400"/>
      <c r="CZ111" s="400"/>
      <c r="DA111" s="400"/>
      <c r="DB111" s="400"/>
      <c r="DC111" s="400"/>
      <c r="DD111" s="400"/>
      <c r="DE111" s="400"/>
      <c r="DF111" s="400"/>
      <c r="DG111" s="400"/>
      <c r="DH111" s="400"/>
      <c r="DI111" s="400"/>
      <c r="DJ111" s="400"/>
      <c r="DK111" s="400"/>
      <c r="DL111" s="400"/>
      <c r="DM111" s="400"/>
      <c r="DN111" s="400"/>
      <c r="DO111" s="400"/>
      <c r="DP111" s="400"/>
      <c r="DQ111" s="400"/>
      <c r="DR111" s="400"/>
      <c r="DS111" s="400"/>
      <c r="DT111" s="400"/>
      <c r="DU111" s="400"/>
      <c r="DV111" s="400"/>
      <c r="DW111" s="400"/>
      <c r="DX111" s="400"/>
      <c r="DY111" s="400"/>
      <c r="DZ111" s="400"/>
      <c r="EA111" s="400"/>
      <c r="EB111" s="400"/>
      <c r="EC111" s="400"/>
      <c r="ED111" s="400"/>
      <c r="EE111" s="400"/>
      <c r="EF111" s="400"/>
      <c r="EG111" s="400"/>
      <c r="EH111" s="400"/>
      <c r="EI111" s="400"/>
      <c r="EJ111" s="400"/>
      <c r="EK111" s="400"/>
      <c r="EL111" s="400"/>
      <c r="EM111" s="400"/>
      <c r="EN111" s="400"/>
      <c r="EO111" s="400"/>
      <c r="EP111" s="400"/>
      <c r="EQ111" s="400"/>
      <c r="ER111" s="400"/>
    </row>
    <row r="112" spans="1:148" ht="14" thickTop="1" x14ac:dyDescent="0.15">
      <c r="A112" s="47" t="str">
        <f>'Tariffs Jan2019'!F106</f>
        <v>AGL</v>
      </c>
      <c r="B112" s="47" t="str">
        <f>'Tariffs Jan2019'!D106</f>
        <v>Ausnet Central 1</v>
      </c>
      <c r="C112" s="287">
        <f>'Tariffs Jan2019'!E106</f>
        <v>43466</v>
      </c>
      <c r="D112" s="85">
        <f>365*'Tariffs Jan2019'!H106/100</f>
        <v>312.07499999999999</v>
      </c>
      <c r="E112" s="85">
        <f>IF($C$5*'Tariffs Jan2019'!AK106/'Tariffs Jan2019'!AI106&gt;='Tariffs Jan2019'!J106,( 'Tariffs Jan2019'!J106*'Tariffs Jan2019'!O106/100)* 'Tariffs Jan2019'!AI106,($C$5*'Tariffs Jan2019'!AK106/'Tariffs Jan2019'!AI106*'Tariffs Jan2019'!O106/100)* 'Tariffs Jan2019'!AI106)</f>
        <v>296.40000000000003</v>
      </c>
      <c r="F112" s="85">
        <f>IF($C$5*'Tariffs Jan2019'!AK106/'Tariffs Jan2019'!AI106&lt;'Tariffs Jan2019'!J106,0,IF($C$5*'Tariffs Jan2019'!AK106/'Tariffs Jan2019'!AI106&lt;='Tariffs Jan2019'!K106,($C$5*'Tariffs Jan2019'!AK106/'Tariffs Jan2019'!AI106-'Tariffs Jan2019'!J106)*('Tariffs Jan2019'!P106/100)*'Tariffs Jan2019'!AI106,('Tariffs Jan2019'!K106-'Tariffs Jan2019'!J106)*('Tariffs Jan2019'!P106/100)*'Tariffs Jan2019'!AI106))</f>
        <v>215.94959999999995</v>
      </c>
      <c r="G112" s="85">
        <f>IF($C$5*'Tariffs Jan2019'!AK106/'Tariffs Jan2019'!AI106&lt;'Tariffs Jan2019'!K106,0,IF($C$5*'Tariffs Jan2019'!AK106/'Tariffs Jan2019'!AI106&lt;='Tariffs Jan2019'!L106,($C$5*'Tariffs Jan2019'!AK106/'Tariffs Jan2019'!AI106-'Tariffs Jan2019'!K106)*('Tariffs Jan2019'!Q106/100)*'Tariffs Jan2019'!AI106,('Tariffs Jan2019'!L106-'Tariffs Jan2019'!K106)*('Tariffs Jan2019'!Q106/100)*'Tariffs Jan2019'!AI106))</f>
        <v>0</v>
      </c>
      <c r="H112" s="85">
        <f>IF($C$5*'Tariffs Jan2019'!AK106/'Tariffs Jan2019'!AI106&lt;'Tariffs Jan2019'!L106,0,IF($C$5*'Tariffs Jan2019'!AK106/'Tariffs Jan2019'!AI106&lt;='Tariffs Jan2019'!M106,($C$5*'Tariffs Jan2019'!AK106/'Tariffs Jan2019'!AI106-'Tariffs Jan2019'!L106)*('Tariffs Jan2019'!R106/100)*'Tariffs Jan2019'!AI106,('Tariffs Jan2019'!M106-'Tariffs Jan2019'!L106)*('Tariffs Jan2019'!R106/100)*'Tariffs Jan2019'!AI106))</f>
        <v>0</v>
      </c>
      <c r="I112" s="85">
        <f>IF(($C$5*'Tariffs Jan2019'!AK106/'Tariffs Jan2019'!AI106&gt;'Tariffs Jan2019'!M106),($C$5*'Tariffs Jan2019'!AK106/'Tariffs Jan2019'!AI106-'Tariffs Jan2019'!M106)*'Tariffs Jan2019'!S106/100*'Tariffs Jan2019'!AI106,0)</f>
        <v>0</v>
      </c>
      <c r="J112" s="85">
        <f>IF($C$5*'Tariffs Jan2019'!AL106/'Tariffs Jan2019'!AJ106&gt;='Tariffs Jan2019'!J106,('Tariffs Jan2019'!J106*'Tariffs Jan2019'!U106/100)* 'Tariffs Jan2019'!AJ106,($C$5*'Tariffs Jan2019'!AL106/'Tariffs Jan2019'!AJ106*'Tariffs Jan2019'!U106/100)* 'Tariffs Jan2019'!AJ106)</f>
        <v>542.4</v>
      </c>
      <c r="K112" s="85">
        <f>IF($C$5*'Tariffs Jan2019'!AL106/'Tariffs Jan2019'!AJ106&lt;'Tariffs Jan2019'!J106,0,IF($C$5*'Tariffs Jan2019'!AL106/'Tariffs Jan2019'!AJ106&lt;='Tariffs Jan2019'!K106,($C$5*'Tariffs Jan2019'!AL106/'Tariffs Jan2019'!AJ106-'Tariffs Jan2019'!J106)*('Tariffs Jan2019'!V106/100)*'Tariffs Jan2019'!AJ106,('Tariffs Jan2019'!K106-'Tariffs Jan2019'!J106)*('Tariffs Jan2019'!V106/100)*'Tariffs Jan2019'!AJ106))</f>
        <v>318.5256599999999</v>
      </c>
      <c r="L112" s="85">
        <f>IF($C$5*'Tariffs Jan2019'!AL106/'Tariffs Jan2019'!AJ106&lt;'Tariffs Jan2019'!K106,0,IF($C$5*'Tariffs Jan2019'!AL106/'Tariffs Jan2019'!AJ106&lt;='Tariffs Jan2019'!L106,($C$5*'Tariffs Jan2019'!AL106/'Tariffs Jan2019'!AJ106-'Tariffs Jan2019'!K106)*('Tariffs Jan2019'!W106/100)*'Tariffs Jan2019'!AJ106,('Tariffs Jan2019'!L106-'Tariffs Jan2019'!K106)*('Tariffs Jan2019'!W106/100)*'Tariffs Jan2019'!AJ106))</f>
        <v>0</v>
      </c>
      <c r="M112" s="85">
        <f>IF($C$5*'Tariffs Jan2019'!AL106/'Tariffs Jan2019'!AJ106&lt;'Tariffs Jan2019'!L106,0,IF($C$5*'Tariffs Jan2019'!AL106/'Tariffs Jan2019'!AJ106&lt;='Tariffs Jan2019'!M106,($C$5*'Tariffs Jan2019'!AL106/'Tariffs Jan2019'!AJ106-'Tariffs Jan2019'!L106)*('Tariffs Jan2019'!X106/100)*'Tariffs Jan2019'!AJ106,('Tariffs Jan2019'!M106-'Tariffs Jan2019'!L106)*('Tariffs Jan2019'!X106/100)*'Tariffs Jan2019'!AJ106))</f>
        <v>0</v>
      </c>
      <c r="N112" s="85">
        <f>IF(($C$5*'Tariffs Jan2019'!AL106/'Tariffs Jan2019'!AJ106&gt;'Tariffs Jan2019'!M106),($C$5*'Tariffs Jan2019'!AL106/'Tariffs Jan2019'!AJ106-'Tariffs Jan2019'!M106)*'Tariffs Jan2019'!Y106/100*'Tariffs Jan2019'!AJ106,0)</f>
        <v>0</v>
      </c>
      <c r="O112" s="73">
        <f t="shared" si="2"/>
        <v>1685.3502599999997</v>
      </c>
      <c r="P112" s="498">
        <f t="shared" si="3"/>
        <v>1853.8852859999997</v>
      </c>
    </row>
    <row r="113" spans="1:16" x14ac:dyDescent="0.15">
      <c r="A113" s="47" t="str">
        <f>'Tariffs Jan2019'!F107</f>
        <v>Alinta Energy</v>
      </c>
      <c r="B113" s="47" t="str">
        <f>'Tariffs Jan2019'!D107</f>
        <v>Ausnet Central 1</v>
      </c>
      <c r="C113" s="287">
        <f>'Tariffs Jan2019'!E107</f>
        <v>43477</v>
      </c>
      <c r="D113" s="85">
        <f>365*'Tariffs Jan2019'!H107/100</f>
        <v>321.2</v>
      </c>
      <c r="E113" s="85">
        <f>IF($C$5*'Tariffs Jan2019'!AK107/'Tariffs Jan2019'!AI107&gt;='Tariffs Jan2019'!J107,( 'Tariffs Jan2019'!J107*'Tariffs Jan2019'!O107/100)* 'Tariffs Jan2019'!AI107,($C$5*'Tariffs Jan2019'!AK107/'Tariffs Jan2019'!AI107*'Tariffs Jan2019'!O107/100)* 'Tariffs Jan2019'!AI107)</f>
        <v>312</v>
      </c>
      <c r="F113" s="85">
        <f>IF($C$5*'Tariffs Jan2019'!AK107/'Tariffs Jan2019'!AI107&lt;'Tariffs Jan2019'!J107,0,IF($C$5*'Tariffs Jan2019'!AK107/'Tariffs Jan2019'!AI107&lt;='Tariffs Jan2019'!K107,($C$5*'Tariffs Jan2019'!AK107/'Tariffs Jan2019'!AI107-'Tariffs Jan2019'!J107)*('Tariffs Jan2019'!P107/100)*'Tariffs Jan2019'!AI107,('Tariffs Jan2019'!K107-'Tariffs Jan2019'!J107)*('Tariffs Jan2019'!P107/100)*'Tariffs Jan2019'!AI107))</f>
        <v>0</v>
      </c>
      <c r="G113" s="85">
        <f>IF($C$5*'Tariffs Jan2019'!AK107/'Tariffs Jan2019'!AI107&lt;'Tariffs Jan2019'!K107,0,IF($C$5*'Tariffs Jan2019'!AK107/'Tariffs Jan2019'!AI107&lt;='Tariffs Jan2019'!L107,($C$5*'Tariffs Jan2019'!AK107/'Tariffs Jan2019'!AI107-'Tariffs Jan2019'!K107)*('Tariffs Jan2019'!Q107/100)*'Tariffs Jan2019'!AI107,('Tariffs Jan2019'!L107-'Tariffs Jan2019'!K107)*('Tariffs Jan2019'!Q107/100)*'Tariffs Jan2019'!AI107))</f>
        <v>0</v>
      </c>
      <c r="H113" s="85">
        <f>IF($C$5*'Tariffs Jan2019'!AK107/'Tariffs Jan2019'!AI107&lt;'Tariffs Jan2019'!L107,0,IF($C$5*'Tariffs Jan2019'!AK107/'Tariffs Jan2019'!AI107&lt;='Tariffs Jan2019'!M107,($C$5*'Tariffs Jan2019'!AK107/'Tariffs Jan2019'!AI107-'Tariffs Jan2019'!L107)*('Tariffs Jan2019'!R107/100)*'Tariffs Jan2019'!AI107,('Tariffs Jan2019'!M107-'Tariffs Jan2019'!L107)*('Tariffs Jan2019'!R107/100)*'Tariffs Jan2019'!AI107))</f>
        <v>0</v>
      </c>
      <c r="I113" s="85">
        <f>IF(($C$5*'Tariffs Jan2019'!AK107/'Tariffs Jan2019'!AI107&gt;'Tariffs Jan2019'!M107),($C$5*'Tariffs Jan2019'!AK107/'Tariffs Jan2019'!AI107-'Tariffs Jan2019'!M107)*'Tariffs Jan2019'!S107/100*'Tariffs Jan2019'!AI107,0)</f>
        <v>179.95799999999997</v>
      </c>
      <c r="J113" s="85">
        <f>IF($C$5*'Tariffs Jan2019'!AL107/'Tariffs Jan2019'!AJ107&gt;='Tariffs Jan2019'!J107,('Tariffs Jan2019'!J107*'Tariffs Jan2019'!U107/100)* 'Tariffs Jan2019'!AJ107,($C$5*'Tariffs Jan2019'!AL107/'Tariffs Jan2019'!AJ107*'Tariffs Jan2019'!U107/100)* 'Tariffs Jan2019'!AJ107)</f>
        <v>576</v>
      </c>
      <c r="K113" s="85">
        <f>IF($C$5*'Tariffs Jan2019'!AL107/'Tariffs Jan2019'!AJ107&lt;'Tariffs Jan2019'!J107,0,IF($C$5*'Tariffs Jan2019'!AL107/'Tariffs Jan2019'!AJ107&lt;='Tariffs Jan2019'!K107,($C$5*'Tariffs Jan2019'!AL107/'Tariffs Jan2019'!AJ107-'Tariffs Jan2019'!J107)*('Tariffs Jan2019'!V107/100)*'Tariffs Jan2019'!AJ107,('Tariffs Jan2019'!K107-'Tariffs Jan2019'!J107)*('Tariffs Jan2019'!V107/100)*'Tariffs Jan2019'!AJ107))</f>
        <v>0</v>
      </c>
      <c r="L113" s="85">
        <f>IF($C$5*'Tariffs Jan2019'!AL107/'Tariffs Jan2019'!AJ107&lt;'Tariffs Jan2019'!K107,0,IF($C$5*'Tariffs Jan2019'!AL107/'Tariffs Jan2019'!AJ107&lt;='Tariffs Jan2019'!L107,($C$5*'Tariffs Jan2019'!AL107/'Tariffs Jan2019'!AJ107-'Tariffs Jan2019'!K107)*('Tariffs Jan2019'!W107/100)*'Tariffs Jan2019'!AJ107,('Tariffs Jan2019'!L107-'Tariffs Jan2019'!K107)*('Tariffs Jan2019'!W107/100)*'Tariffs Jan2019'!AJ107))</f>
        <v>0</v>
      </c>
      <c r="M113" s="85">
        <f>IF($C$5*'Tariffs Jan2019'!AL107/'Tariffs Jan2019'!AJ107&lt;'Tariffs Jan2019'!L107,0,IF($C$5*'Tariffs Jan2019'!AL107/'Tariffs Jan2019'!AJ107&lt;='Tariffs Jan2019'!M107,($C$5*'Tariffs Jan2019'!AL107/'Tariffs Jan2019'!AJ107-'Tariffs Jan2019'!L107)*('Tariffs Jan2019'!X107/100)*'Tariffs Jan2019'!AJ107,('Tariffs Jan2019'!M107-'Tariffs Jan2019'!L107)*('Tariffs Jan2019'!X107/100)*'Tariffs Jan2019'!AJ107))</f>
        <v>0</v>
      </c>
      <c r="N113" s="85">
        <f>IF(($C$5*'Tariffs Jan2019'!AL107/'Tariffs Jan2019'!AJ107&gt;'Tariffs Jan2019'!M107),($C$5*'Tariffs Jan2019'!AL107/'Tariffs Jan2019'!AJ107-'Tariffs Jan2019'!M107)*'Tariffs Jan2019'!Y107/100*'Tariffs Jan2019'!AJ107,0)</f>
        <v>341.92019999999991</v>
      </c>
      <c r="O113" s="73">
        <f t="shared" si="2"/>
        <v>1731.0781999999999</v>
      </c>
      <c r="P113" s="498">
        <f t="shared" si="3"/>
        <v>1904.1860200000001</v>
      </c>
    </row>
    <row r="114" spans="1:16" x14ac:dyDescent="0.15">
      <c r="A114" s="47" t="str">
        <f>'Tariffs Jan2019'!F108</f>
        <v>Click Energy</v>
      </c>
      <c r="B114" s="47" t="str">
        <f>'Tariffs Jan2019'!D108</f>
        <v>Ausnet Central 1</v>
      </c>
      <c r="C114" s="287">
        <f>'Tariffs Jan2019'!E108</f>
        <v>43101</v>
      </c>
      <c r="D114" s="85">
        <f>365*'Tariffs Jan2019'!H108/100</f>
        <v>353.32</v>
      </c>
      <c r="E114" s="85">
        <f>IF($C$5*'Tariffs Jan2019'!AK108/'Tariffs Jan2019'!AI108&gt;='Tariffs Jan2019'!J108,( 'Tariffs Jan2019'!J108*'Tariffs Jan2019'!O108/100)* 'Tariffs Jan2019'!AI108,($C$5*'Tariffs Jan2019'!AK108/'Tariffs Jan2019'!AI108*'Tariffs Jan2019'!O108/100)* 'Tariffs Jan2019'!AI108)</f>
        <v>426</v>
      </c>
      <c r="F114" s="85">
        <f>IF($C$5*'Tariffs Jan2019'!AK108/'Tariffs Jan2019'!AI108&lt;'Tariffs Jan2019'!J108,0,IF($C$5*'Tariffs Jan2019'!AK108/'Tariffs Jan2019'!AI108&lt;='Tariffs Jan2019'!K108,($C$5*'Tariffs Jan2019'!AK108/'Tariffs Jan2019'!AI108-'Tariffs Jan2019'!J108)*('Tariffs Jan2019'!P108/100)*'Tariffs Jan2019'!AI108,('Tariffs Jan2019'!K108-'Tariffs Jan2019'!J108)*('Tariffs Jan2019'!P108/100)*'Tariffs Jan2019'!AI108))</f>
        <v>274.43594999999993</v>
      </c>
      <c r="G114" s="85">
        <f>IF($C$5*'Tariffs Jan2019'!AK108/'Tariffs Jan2019'!AI108&lt;'Tariffs Jan2019'!K108,0,IF($C$5*'Tariffs Jan2019'!AK108/'Tariffs Jan2019'!AI108&lt;='Tariffs Jan2019'!L108,($C$5*'Tariffs Jan2019'!AK108/'Tariffs Jan2019'!AI108-'Tariffs Jan2019'!K108)*('Tariffs Jan2019'!Q108/100)*'Tariffs Jan2019'!AI108,('Tariffs Jan2019'!L108-'Tariffs Jan2019'!K108)*('Tariffs Jan2019'!Q108/100)*'Tariffs Jan2019'!AI108))</f>
        <v>0</v>
      </c>
      <c r="H114" s="85">
        <f>IF($C$5*'Tariffs Jan2019'!AK108/'Tariffs Jan2019'!AI108&lt;'Tariffs Jan2019'!L108,0,IF($C$5*'Tariffs Jan2019'!AK108/'Tariffs Jan2019'!AI108&lt;='Tariffs Jan2019'!M108,($C$5*'Tariffs Jan2019'!AK108/'Tariffs Jan2019'!AI108-'Tariffs Jan2019'!L108)*('Tariffs Jan2019'!R108/100)*'Tariffs Jan2019'!AI108,('Tariffs Jan2019'!M108-'Tariffs Jan2019'!L108)*('Tariffs Jan2019'!R108/100)*'Tariffs Jan2019'!AI108))</f>
        <v>0</v>
      </c>
      <c r="I114" s="85">
        <f>IF(($C$5*'Tariffs Jan2019'!AK108/'Tariffs Jan2019'!AI108&gt;'Tariffs Jan2019'!M108),($C$5*'Tariffs Jan2019'!AK108/'Tariffs Jan2019'!AI108-'Tariffs Jan2019'!M108)*'Tariffs Jan2019'!S108/100*'Tariffs Jan2019'!AI108,0)</f>
        <v>0</v>
      </c>
      <c r="J114" s="85">
        <f>IF($C$5*'Tariffs Jan2019'!AL108/'Tariffs Jan2019'!AJ108&gt;='Tariffs Jan2019'!J108,('Tariffs Jan2019'!J108*'Tariffs Jan2019'!U108/100)* 'Tariffs Jan2019'!AJ108,($C$5*'Tariffs Jan2019'!AL108/'Tariffs Jan2019'!AJ108*'Tariffs Jan2019'!U108/100)* 'Tariffs Jan2019'!AJ108)</f>
        <v>600</v>
      </c>
      <c r="K114" s="85">
        <f>IF($C$5*'Tariffs Jan2019'!AL108/'Tariffs Jan2019'!AJ108&lt;'Tariffs Jan2019'!J108,0,IF($C$5*'Tariffs Jan2019'!AL108/'Tariffs Jan2019'!AJ108&lt;='Tariffs Jan2019'!K108,($C$5*'Tariffs Jan2019'!AL108/'Tariffs Jan2019'!AJ108-'Tariffs Jan2019'!J108)*('Tariffs Jan2019'!V108/100)*'Tariffs Jan2019'!AJ108,('Tariffs Jan2019'!K108-'Tariffs Jan2019'!J108)*('Tariffs Jan2019'!V108/100)*'Tariffs Jan2019'!AJ108))</f>
        <v>440.89709999999991</v>
      </c>
      <c r="L114" s="85">
        <f>IF($C$5*'Tariffs Jan2019'!AL108/'Tariffs Jan2019'!AJ108&lt;'Tariffs Jan2019'!K108,0,IF($C$5*'Tariffs Jan2019'!AL108/'Tariffs Jan2019'!AJ108&lt;='Tariffs Jan2019'!L108,($C$5*'Tariffs Jan2019'!AL108/'Tariffs Jan2019'!AJ108-'Tariffs Jan2019'!K108)*('Tariffs Jan2019'!W108/100)*'Tariffs Jan2019'!AJ108,('Tariffs Jan2019'!L108-'Tariffs Jan2019'!K108)*('Tariffs Jan2019'!W108/100)*'Tariffs Jan2019'!AJ108))</f>
        <v>0</v>
      </c>
      <c r="M114" s="85">
        <f>IF($C$5*'Tariffs Jan2019'!AL108/'Tariffs Jan2019'!AJ108&lt;'Tariffs Jan2019'!L108,0,IF($C$5*'Tariffs Jan2019'!AL108/'Tariffs Jan2019'!AJ108&lt;='Tariffs Jan2019'!M108,($C$5*'Tariffs Jan2019'!AL108/'Tariffs Jan2019'!AJ108-'Tariffs Jan2019'!L108)*('Tariffs Jan2019'!X108/100)*'Tariffs Jan2019'!AJ108,('Tariffs Jan2019'!M108-'Tariffs Jan2019'!L108)*('Tariffs Jan2019'!X108/100)*'Tariffs Jan2019'!AJ108))</f>
        <v>0</v>
      </c>
      <c r="N114" s="85">
        <f>IF(($C$5*'Tariffs Jan2019'!AL108/'Tariffs Jan2019'!AJ108&gt;'Tariffs Jan2019'!M108),($C$5*'Tariffs Jan2019'!AL108/'Tariffs Jan2019'!AJ108-'Tariffs Jan2019'!M108)*'Tariffs Jan2019'!Y108/100*'Tariffs Jan2019'!AJ108,0)</f>
        <v>0</v>
      </c>
      <c r="O114" s="73">
        <f t="shared" si="2"/>
        <v>2094.6530499999999</v>
      </c>
      <c r="P114" s="498">
        <f t="shared" si="3"/>
        <v>2304.1183550000001</v>
      </c>
    </row>
    <row r="115" spans="1:16" x14ac:dyDescent="0.15">
      <c r="A115" s="47" t="str">
        <f>'Tariffs Jan2019'!F109</f>
        <v>Covau</v>
      </c>
      <c r="B115" s="47" t="str">
        <f>'Tariffs Jan2019'!D109</f>
        <v>Ausnet Central 1</v>
      </c>
      <c r="C115" s="287">
        <f>'Tariffs Jan2019'!E109</f>
        <v>43466</v>
      </c>
      <c r="D115" s="85">
        <f>365*'Tariffs Jan2019'!H109/100</f>
        <v>310.25</v>
      </c>
      <c r="E115" s="85">
        <f>IF($C$5*'Tariffs Jan2019'!AK109/'Tariffs Jan2019'!AI109&gt;='Tariffs Jan2019'!J109,( 'Tariffs Jan2019'!J109*'Tariffs Jan2019'!O109/100)* 'Tariffs Jan2019'!AI109,($C$5*'Tariffs Jan2019'!AK109/'Tariffs Jan2019'!AI109*'Tariffs Jan2019'!O109/100)* 'Tariffs Jan2019'!AI109)</f>
        <v>516.59999999999991</v>
      </c>
      <c r="F115" s="85">
        <f>IF($C$5*'Tariffs Jan2019'!AK109/'Tariffs Jan2019'!AI109&lt;'Tariffs Jan2019'!J109,0,IF($C$5*'Tariffs Jan2019'!AK109/'Tariffs Jan2019'!AI109&lt;='Tariffs Jan2019'!K109,($C$5*'Tariffs Jan2019'!AK109/'Tariffs Jan2019'!AI109-'Tariffs Jan2019'!J109)*('Tariffs Jan2019'!P109/100)*'Tariffs Jan2019'!AI109,('Tariffs Jan2019'!K109-'Tariffs Jan2019'!J109)*('Tariffs Jan2019'!P109/100)*'Tariffs Jan2019'!AI109))</f>
        <v>344.24999999999994</v>
      </c>
      <c r="G115" s="85">
        <f>IF($C$5*'Tariffs Jan2019'!AK109/'Tariffs Jan2019'!AI109&lt;'Tariffs Jan2019'!K109,0,IF($C$5*'Tariffs Jan2019'!AK109/'Tariffs Jan2019'!AI109&lt;='Tariffs Jan2019'!L109,($C$5*'Tariffs Jan2019'!AK109/'Tariffs Jan2019'!AI109-'Tariffs Jan2019'!K109)*('Tariffs Jan2019'!Q109/100)*'Tariffs Jan2019'!AI109,('Tariffs Jan2019'!L109-'Tariffs Jan2019'!K109)*('Tariffs Jan2019'!Q109/100)*'Tariffs Jan2019'!AI109))</f>
        <v>0</v>
      </c>
      <c r="H115" s="85">
        <f>IF($C$5*'Tariffs Jan2019'!AK109/'Tariffs Jan2019'!AI109&lt;'Tariffs Jan2019'!L109,0,IF($C$5*'Tariffs Jan2019'!AK109/'Tariffs Jan2019'!AI109&lt;='Tariffs Jan2019'!M109,($C$5*'Tariffs Jan2019'!AK109/'Tariffs Jan2019'!AI109-'Tariffs Jan2019'!L109)*('Tariffs Jan2019'!R109/100)*'Tariffs Jan2019'!AI109,('Tariffs Jan2019'!M109-'Tariffs Jan2019'!L109)*('Tariffs Jan2019'!R109/100)*'Tariffs Jan2019'!AI109))</f>
        <v>0</v>
      </c>
      <c r="I115" s="85">
        <f>IF(($C$5*'Tariffs Jan2019'!AK109/'Tariffs Jan2019'!AI109&gt;'Tariffs Jan2019'!M109),($C$5*'Tariffs Jan2019'!AK109/'Tariffs Jan2019'!AI109-'Tariffs Jan2019'!M109)*'Tariffs Jan2019'!S109/100*'Tariffs Jan2019'!AI109,0)</f>
        <v>0</v>
      </c>
      <c r="J115" s="85">
        <f>IF($C$5*'Tariffs Jan2019'!AL109/'Tariffs Jan2019'!AJ109&gt;='Tariffs Jan2019'!J109,('Tariffs Jan2019'!J109*'Tariffs Jan2019'!U109/100)* 'Tariffs Jan2019'!AJ109,($C$5*'Tariffs Jan2019'!AL109/'Tariffs Jan2019'!AJ109*'Tariffs Jan2019'!U109/100)* 'Tariffs Jan2019'!AJ109)</f>
        <v>432</v>
      </c>
      <c r="K115" s="85">
        <f>IF($C$5*'Tariffs Jan2019'!AL109/'Tariffs Jan2019'!AJ109&lt;'Tariffs Jan2019'!J109,0,IF($C$5*'Tariffs Jan2019'!AL109/'Tariffs Jan2019'!AJ109&lt;='Tariffs Jan2019'!K109,($C$5*'Tariffs Jan2019'!AL109/'Tariffs Jan2019'!AJ109-'Tariffs Jan2019'!J109)*('Tariffs Jan2019'!V109/100)*'Tariffs Jan2019'!AJ109,('Tariffs Jan2019'!K109-'Tariffs Jan2019'!J109)*('Tariffs Jan2019'!V109/100)*'Tariffs Jan2019'!AJ109))</f>
        <v>297.00000000000006</v>
      </c>
      <c r="L115" s="85">
        <f>IF($C$5*'Tariffs Jan2019'!AL109/'Tariffs Jan2019'!AJ109&lt;'Tariffs Jan2019'!K109,0,IF($C$5*'Tariffs Jan2019'!AL109/'Tariffs Jan2019'!AJ109&lt;='Tariffs Jan2019'!L109,($C$5*'Tariffs Jan2019'!AL109/'Tariffs Jan2019'!AJ109-'Tariffs Jan2019'!K109)*('Tariffs Jan2019'!W109/100)*'Tariffs Jan2019'!AJ109,('Tariffs Jan2019'!L109-'Tariffs Jan2019'!K109)*('Tariffs Jan2019'!W109/100)*'Tariffs Jan2019'!AJ109))</f>
        <v>0</v>
      </c>
      <c r="M115" s="85">
        <f>IF($C$5*'Tariffs Jan2019'!AL109/'Tariffs Jan2019'!AJ109&lt;'Tariffs Jan2019'!L109,0,IF($C$5*'Tariffs Jan2019'!AL109/'Tariffs Jan2019'!AJ109&lt;='Tariffs Jan2019'!M109,($C$5*'Tariffs Jan2019'!AL109/'Tariffs Jan2019'!AJ109-'Tariffs Jan2019'!L109)*('Tariffs Jan2019'!X109/100)*'Tariffs Jan2019'!AJ109,('Tariffs Jan2019'!M109-'Tariffs Jan2019'!L109)*('Tariffs Jan2019'!X109/100)*'Tariffs Jan2019'!AJ109))</f>
        <v>0</v>
      </c>
      <c r="N115" s="85">
        <f>IF(($C$5*'Tariffs Jan2019'!AL109/'Tariffs Jan2019'!AJ109&gt;'Tariffs Jan2019'!M109),($C$5*'Tariffs Jan2019'!AL109/'Tariffs Jan2019'!AJ109-'Tariffs Jan2019'!M109)*'Tariffs Jan2019'!Y109/100*'Tariffs Jan2019'!AJ109,0)</f>
        <v>0</v>
      </c>
      <c r="O115" s="73">
        <f t="shared" si="2"/>
        <v>1900.1</v>
      </c>
      <c r="P115" s="498">
        <f t="shared" si="3"/>
        <v>2090.11</v>
      </c>
    </row>
    <row r="116" spans="1:16" x14ac:dyDescent="0.15">
      <c r="A116" s="47" t="str">
        <f>'Tariffs Jan2019'!F110</f>
        <v>Dodo Power &amp; Gas</v>
      </c>
      <c r="B116" s="47" t="str">
        <f>'Tariffs Jan2019'!D110</f>
        <v>Ausnet Central 1</v>
      </c>
      <c r="C116" s="287">
        <f>'Tariffs Jan2019'!E110</f>
        <v>42917</v>
      </c>
      <c r="D116" s="85">
        <f>365*'Tariffs Jan2019'!H110/100</f>
        <v>264.95350000000002</v>
      </c>
      <c r="E116" s="85">
        <f>IF($C$5*'Tariffs Jan2019'!AK110/'Tariffs Jan2019'!AI110&gt;='Tariffs Jan2019'!J110,( 'Tariffs Jan2019'!J110*'Tariffs Jan2019'!O110/100)* 'Tariffs Jan2019'!AI110,($C$5*'Tariffs Jan2019'!AK110/'Tariffs Jan2019'!AI110*'Tariffs Jan2019'!O110/100)* 'Tariffs Jan2019'!AI110)</f>
        <v>152.96</v>
      </c>
      <c r="F116" s="85">
        <f>IF($C$5*'Tariffs Jan2019'!AK110/'Tariffs Jan2019'!AI110&lt;'Tariffs Jan2019'!J110,0,IF($C$5*'Tariffs Jan2019'!AK110/'Tariffs Jan2019'!AI110&lt;='Tariffs Jan2019'!K110,($C$5*'Tariffs Jan2019'!AK110/'Tariffs Jan2019'!AI110-'Tariffs Jan2019'!J110)*('Tariffs Jan2019'!P110/100)*'Tariffs Jan2019'!AI110,('Tariffs Jan2019'!K110-'Tariffs Jan2019'!J110)*('Tariffs Jan2019'!P110/100)*'Tariffs Jan2019'!AI110))</f>
        <v>0</v>
      </c>
      <c r="G116" s="85">
        <f>IF($C$5*'Tariffs Jan2019'!AK110/'Tariffs Jan2019'!AI110&lt;'Tariffs Jan2019'!K110,0,IF($C$5*'Tariffs Jan2019'!AK110/'Tariffs Jan2019'!AI110&lt;='Tariffs Jan2019'!L110,($C$5*'Tariffs Jan2019'!AK110/'Tariffs Jan2019'!AI110-'Tariffs Jan2019'!K110)*('Tariffs Jan2019'!Q110/100)*'Tariffs Jan2019'!AI110,('Tariffs Jan2019'!L110-'Tariffs Jan2019'!K110)*('Tariffs Jan2019'!Q110/100)*'Tariffs Jan2019'!AI110))</f>
        <v>0</v>
      </c>
      <c r="H116" s="85">
        <f>IF($C$5*'Tariffs Jan2019'!AK110/'Tariffs Jan2019'!AI110&lt;'Tariffs Jan2019'!L110,0,IF($C$5*'Tariffs Jan2019'!AK110/'Tariffs Jan2019'!AI110&lt;='Tariffs Jan2019'!M110,($C$5*'Tariffs Jan2019'!AK110/'Tariffs Jan2019'!AI110-'Tariffs Jan2019'!L110)*('Tariffs Jan2019'!R110/100)*'Tariffs Jan2019'!AI110,('Tariffs Jan2019'!M110-'Tariffs Jan2019'!L110)*('Tariffs Jan2019'!R110/100)*'Tariffs Jan2019'!AI110))</f>
        <v>0</v>
      </c>
      <c r="I116" s="85">
        <f>IF(($C$5*'Tariffs Jan2019'!AK110/'Tariffs Jan2019'!AI110&gt;'Tariffs Jan2019'!M110),($C$5*'Tariffs Jan2019'!AK110/'Tariffs Jan2019'!AI110-'Tariffs Jan2019'!M110)*'Tariffs Jan2019'!S110/100*'Tariffs Jan2019'!AI110,0)</f>
        <v>310.93526999999995</v>
      </c>
      <c r="J116" s="85">
        <f>IF($C$5*'Tariffs Jan2019'!AL110/'Tariffs Jan2019'!AJ110&gt;='Tariffs Jan2019'!J110,('Tariffs Jan2019'!J110*'Tariffs Jan2019'!U110/100)* 'Tariffs Jan2019'!AJ110,($C$5*'Tariffs Jan2019'!AL110/'Tariffs Jan2019'!AJ110*'Tariffs Jan2019'!U110/100)* 'Tariffs Jan2019'!AJ110)</f>
        <v>305.92</v>
      </c>
      <c r="K116" s="85">
        <f>IF($C$5*'Tariffs Jan2019'!AL110/'Tariffs Jan2019'!AJ110&lt;'Tariffs Jan2019'!J110,0,IF($C$5*'Tariffs Jan2019'!AL110/'Tariffs Jan2019'!AJ110&lt;='Tariffs Jan2019'!K110,($C$5*'Tariffs Jan2019'!AL110/'Tariffs Jan2019'!AJ110-'Tariffs Jan2019'!J110)*('Tariffs Jan2019'!V110/100)*'Tariffs Jan2019'!AJ110,('Tariffs Jan2019'!K110-'Tariffs Jan2019'!J110)*('Tariffs Jan2019'!V110/100)*'Tariffs Jan2019'!AJ110))</f>
        <v>0</v>
      </c>
      <c r="L116" s="85">
        <f>IF($C$5*'Tariffs Jan2019'!AL110/'Tariffs Jan2019'!AJ110&lt;'Tariffs Jan2019'!K110,0,IF($C$5*'Tariffs Jan2019'!AL110/'Tariffs Jan2019'!AJ110&lt;='Tariffs Jan2019'!L110,($C$5*'Tariffs Jan2019'!AL110/'Tariffs Jan2019'!AJ110-'Tariffs Jan2019'!K110)*('Tariffs Jan2019'!W110/100)*'Tariffs Jan2019'!AJ110,('Tariffs Jan2019'!L110-'Tariffs Jan2019'!K110)*('Tariffs Jan2019'!W110/100)*'Tariffs Jan2019'!AJ110))</f>
        <v>0</v>
      </c>
      <c r="M116" s="85">
        <f>IF($C$5*'Tariffs Jan2019'!AL110/'Tariffs Jan2019'!AJ110&lt;'Tariffs Jan2019'!L110,0,IF($C$5*'Tariffs Jan2019'!AL110/'Tariffs Jan2019'!AJ110&lt;='Tariffs Jan2019'!M110,($C$5*'Tariffs Jan2019'!AL110/'Tariffs Jan2019'!AJ110-'Tariffs Jan2019'!L110)*('Tariffs Jan2019'!X110/100)*'Tariffs Jan2019'!AJ110,('Tariffs Jan2019'!M110-'Tariffs Jan2019'!L110)*('Tariffs Jan2019'!X110/100)*'Tariffs Jan2019'!AJ110))</f>
        <v>0</v>
      </c>
      <c r="N116" s="85">
        <f>IF(($C$5*'Tariffs Jan2019'!AL110/'Tariffs Jan2019'!AJ110&gt;'Tariffs Jan2019'!M110),($C$5*'Tariffs Jan2019'!AL110/'Tariffs Jan2019'!AJ110-'Tariffs Jan2019'!M110)*'Tariffs Jan2019'!Y110/100*'Tariffs Jan2019'!AJ110,0)</f>
        <v>621.87053999999989</v>
      </c>
      <c r="O116" s="73">
        <f t="shared" si="2"/>
        <v>1656.6393099999998</v>
      </c>
      <c r="P116" s="498">
        <f t="shared" si="3"/>
        <v>1822.3032409999998</v>
      </c>
    </row>
    <row r="117" spans="1:16" x14ac:dyDescent="0.15">
      <c r="A117" s="47" t="str">
        <f>'Tariffs Jan2019'!F111</f>
        <v>EnergyAustralia</v>
      </c>
      <c r="B117" s="47" t="str">
        <f>'Tariffs Jan2019'!D111</f>
        <v>Ausnet Central 1</v>
      </c>
      <c r="C117" s="287">
        <f>'Tariffs Jan2019'!E111</f>
        <v>43467</v>
      </c>
      <c r="D117" s="85">
        <f>365*'Tariffs Jan2019'!H111/100</f>
        <v>355.875</v>
      </c>
      <c r="E117" s="85">
        <f>IF($C$5*'Tariffs Jan2019'!AK111/'Tariffs Jan2019'!AI111&gt;='Tariffs Jan2019'!J111,( 'Tariffs Jan2019'!J111*'Tariffs Jan2019'!O111/100)* 'Tariffs Jan2019'!AI111,($C$5*'Tariffs Jan2019'!AK111/'Tariffs Jan2019'!AI111*'Tariffs Jan2019'!O111/100)* 'Tariffs Jan2019'!AI111)</f>
        <v>592.14077999999995</v>
      </c>
      <c r="F117" s="85">
        <f>IF($C$5*'Tariffs Jan2019'!AK111/'Tariffs Jan2019'!AI111&lt;'Tariffs Jan2019'!J111,0,IF($C$5*'Tariffs Jan2019'!AK111/'Tariffs Jan2019'!AI111&lt;='Tariffs Jan2019'!K111,($C$5*'Tariffs Jan2019'!AK111/'Tariffs Jan2019'!AI111-'Tariffs Jan2019'!J111)*('Tariffs Jan2019'!S111/100)*'Tariffs Jan2019'!AI111,('Tariffs Jan2019'!K111-'Tariffs Jan2019'!J111)*('Tariffs Jan2019'!S111/100)*'Tariffs Jan2019'!AI111))</f>
        <v>0</v>
      </c>
      <c r="G117" s="85">
        <f>IF($C$5*'Tariffs Jan2019'!AK111/'Tariffs Jan2019'!AI111&lt;'Tariffs Jan2019'!K111,0,IF($C$5*'Tariffs Jan2019'!AK111/'Tariffs Jan2019'!AI111&lt;='Tariffs Jan2019'!L111,($C$5*'Tariffs Jan2019'!AK111/'Tariffs Jan2019'!AI111-'Tariffs Jan2019'!K111)*('Tariffs Jan2019'!Q111/100)*'Tariffs Jan2019'!AI111,('Tariffs Jan2019'!L111-'Tariffs Jan2019'!K111)*('Tariffs Jan2019'!Q111/100)*'Tariffs Jan2019'!AI111))</f>
        <v>0</v>
      </c>
      <c r="H117" s="85">
        <f>IF($C$5*'Tariffs Jan2019'!AK111/'Tariffs Jan2019'!AI111&lt;'Tariffs Jan2019'!L111,0,IF($C$5*'Tariffs Jan2019'!AK111/'Tariffs Jan2019'!AI111&lt;='Tariffs Jan2019'!M111,($C$5*'Tariffs Jan2019'!AK111/'Tariffs Jan2019'!AI111-'Tariffs Jan2019'!L111)*('Tariffs Jan2019'!R111/100)*'Tariffs Jan2019'!AI111,('Tariffs Jan2019'!M111-'Tariffs Jan2019'!L111)*('Tariffs Jan2019'!R111/100)*'Tariffs Jan2019'!AI111))</f>
        <v>0</v>
      </c>
      <c r="I117" s="85">
        <f>IF(($C$5*'Tariffs Jan2019'!AK111/'Tariffs Jan2019'!AI111&gt;'Tariffs Jan2019'!M111),($C$5*'Tariffs Jan2019'!AK111/'Tariffs Jan2019'!AI111-'Tariffs Jan2019'!M111)*'Tariffs Jan2019'!#REF!/100*'Tariffs Jan2019'!AI111,0)</f>
        <v>0</v>
      </c>
      <c r="J117" s="85">
        <f>IF($C$5*'Tariffs Jan2019'!AL111/'Tariffs Jan2019'!AJ111&gt;='Tariffs Jan2019'!J111,('Tariffs Jan2019'!J111*'Tariffs Jan2019'!U111/100)* 'Tariffs Jan2019'!AJ111,($C$5*'Tariffs Jan2019'!AL111/'Tariffs Jan2019'!AJ111*'Tariffs Jan2019'!U111/100)* 'Tariffs Jan2019'!AJ111)</f>
        <v>869.31305999999984</v>
      </c>
      <c r="K117" s="85">
        <f>IF($C$5*'Tariffs Jan2019'!AL111/'Tariffs Jan2019'!AJ111&lt;'Tariffs Jan2019'!J111,0,IF($C$5*'Tariffs Jan2019'!AL111/'Tariffs Jan2019'!AJ111&lt;='Tariffs Jan2019'!K111,($C$5*'Tariffs Jan2019'!AL111/'Tariffs Jan2019'!AJ111-'Tariffs Jan2019'!J111)*('Tariffs Jan2019'!V111/100)*'Tariffs Jan2019'!AJ111,('Tariffs Jan2019'!K111-'Tariffs Jan2019'!J111)*('Tariffs Jan2019'!V111/100)*'Tariffs Jan2019'!AJ111))</f>
        <v>0</v>
      </c>
      <c r="L117" s="85">
        <f>IF($C$5*'Tariffs Jan2019'!AL111/'Tariffs Jan2019'!AJ111&lt;'Tariffs Jan2019'!K111,0,IF($C$5*'Tariffs Jan2019'!AL111/'Tariffs Jan2019'!AJ111&lt;='Tariffs Jan2019'!L111,($C$5*'Tariffs Jan2019'!AL111/'Tariffs Jan2019'!AJ111-'Tariffs Jan2019'!K111)*('Tariffs Jan2019'!W111/100)*'Tariffs Jan2019'!AJ111,('Tariffs Jan2019'!L111-'Tariffs Jan2019'!K111)*('Tariffs Jan2019'!W111/100)*'Tariffs Jan2019'!AJ111))</f>
        <v>0</v>
      </c>
      <c r="M117" s="85">
        <f>IF($C$5*'Tariffs Jan2019'!AL111/'Tariffs Jan2019'!AJ111&lt;'Tariffs Jan2019'!L111,0,IF($C$5*'Tariffs Jan2019'!AL111/'Tariffs Jan2019'!AJ111&lt;='Tariffs Jan2019'!M111,($C$5*'Tariffs Jan2019'!AL111/'Tariffs Jan2019'!AJ111-'Tariffs Jan2019'!L111)*('Tariffs Jan2019'!X111/100)*'Tariffs Jan2019'!AJ111,('Tariffs Jan2019'!M111-'Tariffs Jan2019'!L111)*('Tariffs Jan2019'!X111/100)*'Tariffs Jan2019'!AJ111))</f>
        <v>0</v>
      </c>
      <c r="N117" s="85">
        <f>IF(($C$5*'Tariffs Jan2019'!AL111/'Tariffs Jan2019'!AJ111&gt;'Tariffs Jan2019'!M111),($C$5*'Tariffs Jan2019'!AL111/'Tariffs Jan2019'!AJ111-'Tariffs Jan2019'!M111)*'Tariffs Jan2019'!Y111/100*'Tariffs Jan2019'!AJ111,0)</f>
        <v>0</v>
      </c>
      <c r="O117" s="73">
        <f t="shared" si="2"/>
        <v>1817.3288399999997</v>
      </c>
      <c r="P117" s="498">
        <f t="shared" si="3"/>
        <v>1999.0617239999999</v>
      </c>
    </row>
    <row r="118" spans="1:16" x14ac:dyDescent="0.15">
      <c r="A118" s="47" t="str">
        <f>'Tariffs Jan2019'!F112</f>
        <v>Lumo Energy</v>
      </c>
      <c r="B118" s="47" t="str">
        <f>'Tariffs Jan2019'!D112</f>
        <v>Ausnet Central 1</v>
      </c>
      <c r="C118" s="287">
        <f>'Tariffs Jan2019'!E112</f>
        <v>43466</v>
      </c>
      <c r="D118" s="85">
        <f>365*'Tariffs Jan2019'!H112/100</f>
        <v>291.27</v>
      </c>
      <c r="E118" s="85">
        <f>IF($C$5*'Tariffs Jan2019'!AK112/'Tariffs Jan2019'!AI112&gt;='Tariffs Jan2019'!J112,( 'Tariffs Jan2019'!J112*'Tariffs Jan2019'!O112/100)* 'Tariffs Jan2019'!AI112,($C$5*'Tariffs Jan2019'!AK112/'Tariffs Jan2019'!AI112*'Tariffs Jan2019'!O112/100)* 'Tariffs Jan2019'!AI112)</f>
        <v>326.88000000000005</v>
      </c>
      <c r="F118" s="85">
        <f>IF($C$5*'Tariffs Jan2019'!AK112/'Tariffs Jan2019'!AI112&lt;'Tariffs Jan2019'!J112,0,IF($C$5*'Tariffs Jan2019'!AK112/'Tariffs Jan2019'!AI112&lt;='Tariffs Jan2019'!K112,($C$5*'Tariffs Jan2019'!AK112/'Tariffs Jan2019'!AI112-'Tariffs Jan2019'!J112)*('Tariffs Jan2019'!P112/100)*'Tariffs Jan2019'!AI112,('Tariffs Jan2019'!K112-'Tariffs Jan2019'!J112)*('Tariffs Jan2019'!P112/100)*'Tariffs Jan2019'!AI112))</f>
        <v>208.93123799999995</v>
      </c>
      <c r="G118" s="85">
        <f>IF($C$5*'Tariffs Jan2019'!AK112/'Tariffs Jan2019'!AI112&lt;'Tariffs Jan2019'!K112,0,IF($C$5*'Tariffs Jan2019'!AK112/'Tariffs Jan2019'!AI112&lt;='Tariffs Jan2019'!L112,($C$5*'Tariffs Jan2019'!AK112/'Tariffs Jan2019'!AI112-'Tariffs Jan2019'!K112)*('Tariffs Jan2019'!Q112/100)*'Tariffs Jan2019'!AI112,('Tariffs Jan2019'!L112-'Tariffs Jan2019'!K112)*('Tariffs Jan2019'!Q112/100)*'Tariffs Jan2019'!AI112))</f>
        <v>0</v>
      </c>
      <c r="H118" s="85">
        <f>IF($C$5*'Tariffs Jan2019'!AK112/'Tariffs Jan2019'!AI112&lt;'Tariffs Jan2019'!L112,0,IF($C$5*'Tariffs Jan2019'!AK112/'Tariffs Jan2019'!AI112&lt;='Tariffs Jan2019'!M112,($C$5*'Tariffs Jan2019'!AK112/'Tariffs Jan2019'!AI112-'Tariffs Jan2019'!L112)*('Tariffs Jan2019'!R112/100)*'Tariffs Jan2019'!AI112,('Tariffs Jan2019'!M112-'Tariffs Jan2019'!L112)*('Tariffs Jan2019'!R112/100)*'Tariffs Jan2019'!AI112))</f>
        <v>0</v>
      </c>
      <c r="I118" s="85">
        <f>IF(($C$5*'Tariffs Jan2019'!AK112/'Tariffs Jan2019'!AI112&gt;'Tariffs Jan2019'!M112),($C$5*'Tariffs Jan2019'!AK112/'Tariffs Jan2019'!AI112-'Tariffs Jan2019'!M112)*'Tariffs Jan2019'!S112/100*'Tariffs Jan2019'!AI112,0)</f>
        <v>0</v>
      </c>
      <c r="J118" s="85">
        <f>IF($C$5*'Tariffs Jan2019'!AL112/'Tariffs Jan2019'!AJ112&gt;='Tariffs Jan2019'!J112,('Tariffs Jan2019'!J112*'Tariffs Jan2019'!U112/100)* 'Tariffs Jan2019'!AJ112,($C$5*'Tariffs Jan2019'!AL112/'Tariffs Jan2019'!AJ112*'Tariffs Jan2019'!U112/100)* 'Tariffs Jan2019'!AJ112)</f>
        <v>450</v>
      </c>
      <c r="K118" s="85">
        <f>IF($C$5*'Tariffs Jan2019'!AL112/'Tariffs Jan2019'!AJ112&lt;'Tariffs Jan2019'!J112,0,IF($C$5*'Tariffs Jan2019'!AL112/'Tariffs Jan2019'!AJ112&lt;='Tariffs Jan2019'!K112,($C$5*'Tariffs Jan2019'!AL112/'Tariffs Jan2019'!AJ112-'Tariffs Jan2019'!J112)*('Tariffs Jan2019'!V112/100)*'Tariffs Jan2019'!AJ112,('Tariffs Jan2019'!K112-'Tariffs Jan2019'!J112)*('Tariffs Jan2019'!V112/100)*'Tariffs Jan2019'!AJ112))</f>
        <v>325.90393799999993</v>
      </c>
      <c r="L118" s="85">
        <f>IF($C$5*'Tariffs Jan2019'!AL112/'Tariffs Jan2019'!AJ112&lt;'Tariffs Jan2019'!K112,0,IF($C$5*'Tariffs Jan2019'!AL112/'Tariffs Jan2019'!AJ112&lt;='Tariffs Jan2019'!L112,($C$5*'Tariffs Jan2019'!AL112/'Tariffs Jan2019'!AJ112-'Tariffs Jan2019'!K112)*('Tariffs Jan2019'!W112/100)*'Tariffs Jan2019'!AJ112,('Tariffs Jan2019'!L112-'Tariffs Jan2019'!K112)*('Tariffs Jan2019'!W112/100)*'Tariffs Jan2019'!AJ112))</f>
        <v>0</v>
      </c>
      <c r="M118" s="85">
        <f>IF($C$5*'Tariffs Jan2019'!AL112/'Tariffs Jan2019'!AJ112&lt;'Tariffs Jan2019'!L112,0,IF($C$5*'Tariffs Jan2019'!AL112/'Tariffs Jan2019'!AJ112&lt;='Tariffs Jan2019'!M112,($C$5*'Tariffs Jan2019'!AL112/'Tariffs Jan2019'!AJ112-'Tariffs Jan2019'!L112)*('Tariffs Jan2019'!X112/100)*'Tariffs Jan2019'!AJ112,('Tariffs Jan2019'!M112-'Tariffs Jan2019'!L112)*('Tariffs Jan2019'!X112/100)*'Tariffs Jan2019'!AJ112))</f>
        <v>0</v>
      </c>
      <c r="N118" s="85">
        <f>IF(($C$5*'Tariffs Jan2019'!AL112/'Tariffs Jan2019'!AJ112&gt;'Tariffs Jan2019'!M112),($C$5*'Tariffs Jan2019'!AL112/'Tariffs Jan2019'!AJ112-'Tariffs Jan2019'!M112)*'Tariffs Jan2019'!Y112/100*'Tariffs Jan2019'!AJ112,0)</f>
        <v>0</v>
      </c>
      <c r="O118" s="73">
        <f t="shared" si="2"/>
        <v>1602.9851759999999</v>
      </c>
      <c r="P118" s="498">
        <f t="shared" si="3"/>
        <v>1763.2836936000001</v>
      </c>
    </row>
    <row r="119" spans="1:16" x14ac:dyDescent="0.15">
      <c r="A119" s="47" t="str">
        <f>'Tariffs Jan2019'!F113</f>
        <v>Momentum Energy</v>
      </c>
      <c r="B119" s="47" t="str">
        <f>'Tariffs Jan2019'!D113</f>
        <v>Ausnet Central 1</v>
      </c>
      <c r="C119" s="287">
        <f>'Tariffs Jan2019'!E113</f>
        <v>43466</v>
      </c>
      <c r="D119" s="85">
        <f>365*'Tariffs Jan2019'!H113/100</f>
        <v>358.46649999999994</v>
      </c>
      <c r="E119" s="85">
        <f>IF($C$5*'Tariffs Jan2019'!AK113/'Tariffs Jan2019'!AI113&gt;='Tariffs Jan2019'!J113,( 'Tariffs Jan2019'!J113*'Tariffs Jan2019'!O113/100)* 'Tariffs Jan2019'!AI113,($C$5*'Tariffs Jan2019'!AK113/'Tariffs Jan2019'!AI113*'Tariffs Jan2019'!O113/100)* 'Tariffs Jan2019'!AI113)</f>
        <v>339.96</v>
      </c>
      <c r="F119" s="85">
        <f>IF($C$5*'Tariffs Jan2019'!AK113/'Tariffs Jan2019'!AI113&lt;'Tariffs Jan2019'!J113,0,IF($C$5*'Tariffs Jan2019'!AK113/'Tariffs Jan2019'!AI113&lt;='Tariffs Jan2019'!K113,($C$5*'Tariffs Jan2019'!AK113/'Tariffs Jan2019'!AI113-'Tariffs Jan2019'!J113)*('Tariffs Jan2019'!P113/100)*'Tariffs Jan2019'!AI113,('Tariffs Jan2019'!K113-'Tariffs Jan2019'!J113)*('Tariffs Jan2019'!P113/100)*'Tariffs Jan2019'!AI113))</f>
        <v>223.41785699999997</v>
      </c>
      <c r="G119" s="85">
        <f>IF($C$5*'Tariffs Jan2019'!AK113/'Tariffs Jan2019'!AI113&lt;'Tariffs Jan2019'!K113,0,IF($C$5*'Tariffs Jan2019'!AK113/'Tariffs Jan2019'!AI113&lt;='Tariffs Jan2019'!L113,($C$5*'Tariffs Jan2019'!AK113/'Tariffs Jan2019'!AI113-'Tariffs Jan2019'!K113)*('Tariffs Jan2019'!Q113/100)*'Tariffs Jan2019'!AI113,('Tariffs Jan2019'!L113-'Tariffs Jan2019'!K113)*('Tariffs Jan2019'!Q113/100)*'Tariffs Jan2019'!AI113))</f>
        <v>0</v>
      </c>
      <c r="H119" s="85">
        <f>IF($C$5*'Tariffs Jan2019'!AK113/'Tariffs Jan2019'!AI113&lt;'Tariffs Jan2019'!L113,0,IF($C$5*'Tariffs Jan2019'!AK113/'Tariffs Jan2019'!AI113&lt;='Tariffs Jan2019'!M113,($C$5*'Tariffs Jan2019'!AK113/'Tariffs Jan2019'!AI113-'Tariffs Jan2019'!L113)*('Tariffs Jan2019'!R113/100)*'Tariffs Jan2019'!AI113,('Tariffs Jan2019'!M113-'Tariffs Jan2019'!L113)*('Tariffs Jan2019'!R113/100)*'Tariffs Jan2019'!AI113))</f>
        <v>0</v>
      </c>
      <c r="I119" s="85">
        <f>IF(($C$5*'Tariffs Jan2019'!AK113/'Tariffs Jan2019'!AI113&gt;'Tariffs Jan2019'!M113),($C$5*'Tariffs Jan2019'!AK113/'Tariffs Jan2019'!AI113-'Tariffs Jan2019'!M113)*'Tariffs Jan2019'!S113/100*'Tariffs Jan2019'!AI113,0)</f>
        <v>0</v>
      </c>
      <c r="J119" s="85">
        <f>IF($C$5*'Tariffs Jan2019'!AL113/'Tariffs Jan2019'!AJ113&gt;='Tariffs Jan2019'!J113,('Tariffs Jan2019'!J113*'Tariffs Jan2019'!U113/100)* 'Tariffs Jan2019'!AJ113,($C$5*'Tariffs Jan2019'!AL113/'Tariffs Jan2019'!AJ113*'Tariffs Jan2019'!U113/100)* 'Tariffs Jan2019'!AJ113)</f>
        <v>514.08000000000004</v>
      </c>
      <c r="K119" s="85">
        <f>IF($C$5*'Tariffs Jan2019'!AL113/'Tariffs Jan2019'!AJ113&lt;'Tariffs Jan2019'!J113,0,IF($C$5*'Tariffs Jan2019'!AL113/'Tariffs Jan2019'!AJ113&lt;='Tariffs Jan2019'!K113,($C$5*'Tariffs Jan2019'!AL113/'Tariffs Jan2019'!AJ113-'Tariffs Jan2019'!J113)*('Tariffs Jan2019'!V113/100)*'Tariffs Jan2019'!AJ113,('Tariffs Jan2019'!K113-'Tariffs Jan2019'!J113)*('Tariffs Jan2019'!V113/100)*'Tariffs Jan2019'!AJ113))</f>
        <v>378.27171599999986</v>
      </c>
      <c r="L119" s="85">
        <f>IF($C$5*'Tariffs Jan2019'!AL113/'Tariffs Jan2019'!AJ113&lt;'Tariffs Jan2019'!K113,0,IF($C$5*'Tariffs Jan2019'!AL113/'Tariffs Jan2019'!AJ113&lt;='Tariffs Jan2019'!L113,($C$5*'Tariffs Jan2019'!AL113/'Tariffs Jan2019'!AJ113-'Tariffs Jan2019'!K113)*('Tariffs Jan2019'!W113/100)*'Tariffs Jan2019'!AJ113,('Tariffs Jan2019'!L113-'Tariffs Jan2019'!K113)*('Tariffs Jan2019'!W113/100)*'Tariffs Jan2019'!AJ113))</f>
        <v>0</v>
      </c>
      <c r="M119" s="85">
        <f>IF($C$5*'Tariffs Jan2019'!AL113/'Tariffs Jan2019'!AJ113&lt;'Tariffs Jan2019'!L113,0,IF($C$5*'Tariffs Jan2019'!AL113/'Tariffs Jan2019'!AJ113&lt;='Tariffs Jan2019'!M113,($C$5*'Tariffs Jan2019'!AL113/'Tariffs Jan2019'!AJ113-'Tariffs Jan2019'!L113)*('Tariffs Jan2019'!X113/100)*'Tariffs Jan2019'!AJ113,('Tariffs Jan2019'!M113-'Tariffs Jan2019'!L113)*('Tariffs Jan2019'!X113/100)*'Tariffs Jan2019'!AJ113))</f>
        <v>0</v>
      </c>
      <c r="N119" s="85">
        <f>IF(($C$5*'Tariffs Jan2019'!AL113/'Tariffs Jan2019'!AJ113&gt;'Tariffs Jan2019'!M113),($C$5*'Tariffs Jan2019'!AL113/'Tariffs Jan2019'!AJ113-'Tariffs Jan2019'!M113)*'Tariffs Jan2019'!Y113/100*'Tariffs Jan2019'!AJ113,0)</f>
        <v>0</v>
      </c>
      <c r="O119" s="73">
        <f t="shared" si="2"/>
        <v>1814.1960729999996</v>
      </c>
      <c r="P119" s="498">
        <f t="shared" si="3"/>
        <v>1995.6156802999997</v>
      </c>
    </row>
    <row r="120" spans="1:16" x14ac:dyDescent="0.15">
      <c r="A120" s="47" t="str">
        <f>'Tariffs Jan2019'!F114</f>
        <v>Origin Energy</v>
      </c>
      <c r="B120" s="47" t="str">
        <f>'Tariffs Jan2019'!D114</f>
        <v>Ausnet Central 1</v>
      </c>
      <c r="C120" s="287">
        <f>'Tariffs Jan2019'!E114</f>
        <v>43466</v>
      </c>
      <c r="D120" s="85">
        <f>365*'Tariffs Jan2019'!H114/100</f>
        <v>284.7</v>
      </c>
      <c r="E120" s="85">
        <f>IF($C$5*'Tariffs Jan2019'!AK114/'Tariffs Jan2019'!AI114&gt;='Tariffs Jan2019'!J114,( 'Tariffs Jan2019'!J114*'Tariffs Jan2019'!O114/100)* 'Tariffs Jan2019'!AI114,($C$5*'Tariffs Jan2019'!AK114/'Tariffs Jan2019'!AI114*'Tariffs Jan2019'!O114/100)* 'Tariffs Jan2019'!AI114)</f>
        <v>179.2</v>
      </c>
      <c r="F120" s="85">
        <f>IF($C$5*'Tariffs Jan2019'!AK114/'Tariffs Jan2019'!AI114&lt;'Tariffs Jan2019'!J114,0,IF($C$5*'Tariffs Jan2019'!AK114/'Tariffs Jan2019'!AI114&lt;='Tariffs Jan2019'!K114,($C$5*'Tariffs Jan2019'!AK114/'Tariffs Jan2019'!AI114-'Tariffs Jan2019'!J114)*('Tariffs Jan2019'!P114/100)*'Tariffs Jan2019'!AI114,('Tariffs Jan2019'!K114-'Tariffs Jan2019'!J114)*('Tariffs Jan2019'!P114/100)*'Tariffs Jan2019'!AI114))</f>
        <v>0</v>
      </c>
      <c r="G120" s="85">
        <f>IF($C$5*'Tariffs Jan2019'!AK114/'Tariffs Jan2019'!AI114&lt;'Tariffs Jan2019'!K114,0,IF($C$5*'Tariffs Jan2019'!AK114/'Tariffs Jan2019'!AI114&lt;='Tariffs Jan2019'!L114,($C$5*'Tariffs Jan2019'!AK114/'Tariffs Jan2019'!AI114-'Tariffs Jan2019'!K114)*('Tariffs Jan2019'!Q114/100)*'Tariffs Jan2019'!AI114,('Tariffs Jan2019'!L114-'Tariffs Jan2019'!K114)*('Tariffs Jan2019'!Q114/100)*'Tariffs Jan2019'!AI114))</f>
        <v>0</v>
      </c>
      <c r="H120" s="85">
        <f>IF($C$5*'Tariffs Jan2019'!AK114/'Tariffs Jan2019'!AI114&lt;'Tariffs Jan2019'!L114,0,IF($C$5*'Tariffs Jan2019'!AK114/'Tariffs Jan2019'!AI114&lt;='Tariffs Jan2019'!M114,($C$5*'Tariffs Jan2019'!AK114/'Tariffs Jan2019'!AI114-'Tariffs Jan2019'!L114)*('Tariffs Jan2019'!R114/100)*'Tariffs Jan2019'!AI114,('Tariffs Jan2019'!M114-'Tariffs Jan2019'!L114)*('Tariffs Jan2019'!R114/100)*'Tariffs Jan2019'!AI114))</f>
        <v>0</v>
      </c>
      <c r="I120" s="85">
        <f>IF(($C$5*'Tariffs Jan2019'!AK114/'Tariffs Jan2019'!AI114&gt;'Tariffs Jan2019'!M114),($C$5*'Tariffs Jan2019'!AK114/'Tariffs Jan2019'!AI114-'Tariffs Jan2019'!M114)*'Tariffs Jan2019'!S114/100*'Tariffs Jan2019'!AI114,0)</f>
        <v>321.15379999999999</v>
      </c>
      <c r="J120" s="85">
        <f>IF($C$5*'Tariffs Jan2019'!AL114/'Tariffs Jan2019'!AJ114&gt;='Tariffs Jan2019'!J114,('Tariffs Jan2019'!J114*'Tariffs Jan2019'!U114/100)* 'Tariffs Jan2019'!AJ114,($C$5*'Tariffs Jan2019'!AL114/'Tariffs Jan2019'!AJ114*'Tariffs Jan2019'!U114/100)* 'Tariffs Jan2019'!AJ114)</f>
        <v>256</v>
      </c>
      <c r="K120" s="85">
        <f>IF($C$5*'Tariffs Jan2019'!AL114/'Tariffs Jan2019'!AJ114&lt;'Tariffs Jan2019'!J114,0,IF($C$5*'Tariffs Jan2019'!AL114/'Tariffs Jan2019'!AJ114&lt;='Tariffs Jan2019'!K114,($C$5*'Tariffs Jan2019'!AL114/'Tariffs Jan2019'!AJ114-'Tariffs Jan2019'!J114)*('Tariffs Jan2019'!V114/100)*'Tariffs Jan2019'!AJ114,('Tariffs Jan2019'!K114-'Tariffs Jan2019'!J114)*('Tariffs Jan2019'!V114/100)*'Tariffs Jan2019'!AJ114))</f>
        <v>0</v>
      </c>
      <c r="L120" s="85">
        <f>IF($C$5*'Tariffs Jan2019'!AL114/'Tariffs Jan2019'!AJ114&lt;'Tariffs Jan2019'!K114,0,IF($C$5*'Tariffs Jan2019'!AL114/'Tariffs Jan2019'!AJ114&lt;='Tariffs Jan2019'!L114,($C$5*'Tariffs Jan2019'!AL114/'Tariffs Jan2019'!AJ114-'Tariffs Jan2019'!K114)*('Tariffs Jan2019'!W114/100)*'Tariffs Jan2019'!AJ114,('Tariffs Jan2019'!L114-'Tariffs Jan2019'!K114)*('Tariffs Jan2019'!W114/100)*'Tariffs Jan2019'!AJ114))</f>
        <v>0</v>
      </c>
      <c r="M120" s="85">
        <f>IF($C$5*'Tariffs Jan2019'!AL114/'Tariffs Jan2019'!AJ114&lt;'Tariffs Jan2019'!L114,0,IF($C$5*'Tariffs Jan2019'!AL114/'Tariffs Jan2019'!AJ114&lt;='Tariffs Jan2019'!M114,($C$5*'Tariffs Jan2019'!AL114/'Tariffs Jan2019'!AJ114-'Tariffs Jan2019'!L114)*('Tariffs Jan2019'!X114/100)*'Tariffs Jan2019'!AJ114,('Tariffs Jan2019'!M114-'Tariffs Jan2019'!L114)*('Tariffs Jan2019'!X114/100)*'Tariffs Jan2019'!AJ114))</f>
        <v>0</v>
      </c>
      <c r="N120" s="85">
        <f>IF(($C$5*'Tariffs Jan2019'!AL114/'Tariffs Jan2019'!AJ114&gt;'Tariffs Jan2019'!M114),($C$5*'Tariffs Jan2019'!AL114/'Tariffs Jan2019'!AJ114-'Tariffs Jan2019'!M114)*'Tariffs Jan2019'!Y114/100*'Tariffs Jan2019'!AJ114,0)</f>
        <v>467.13279999999997</v>
      </c>
      <c r="O120" s="73">
        <f t="shared" si="2"/>
        <v>1508.1866</v>
      </c>
      <c r="P120" s="498">
        <f t="shared" si="3"/>
        <v>1659.0052600000001</v>
      </c>
    </row>
    <row r="121" spans="1:16" x14ac:dyDescent="0.15">
      <c r="A121" s="47" t="str">
        <f>'Tariffs Jan2019'!F115</f>
        <v>Red Energy</v>
      </c>
      <c r="B121" s="47" t="str">
        <f>'Tariffs Jan2019'!D115</f>
        <v>Ausnet Central 1</v>
      </c>
      <c r="C121" s="287">
        <f>'Tariffs Jan2019'!E115</f>
        <v>43466</v>
      </c>
      <c r="D121" s="85">
        <f>365*'Tariffs Jan2019'!H115/100</f>
        <v>308.42500000000001</v>
      </c>
      <c r="E121" s="85">
        <f>IF($C$5*'Tariffs Jan2019'!AK115/'Tariffs Jan2019'!AI115&gt;='Tariffs Jan2019'!J115,( 'Tariffs Jan2019'!J115*'Tariffs Jan2019'!O115/100)* 'Tariffs Jan2019'!AI115,($C$5*'Tariffs Jan2019'!AK115/'Tariffs Jan2019'!AI115*'Tariffs Jan2019'!O115/100)* 'Tariffs Jan2019'!AI115)</f>
        <v>183.68</v>
      </c>
      <c r="F121" s="85">
        <f>IF($C$5*'Tariffs Jan2019'!AK115/'Tariffs Jan2019'!AI115&lt;'Tariffs Jan2019'!J115,0,IF($C$5*'Tariffs Jan2019'!AK115/'Tariffs Jan2019'!AI115&lt;='Tariffs Jan2019'!K115,($C$5*'Tariffs Jan2019'!AK115/'Tariffs Jan2019'!AI115-'Tariffs Jan2019'!J115)*('Tariffs Jan2019'!P115/100)*'Tariffs Jan2019'!AI115,('Tariffs Jan2019'!K115-'Tariffs Jan2019'!J115)*('Tariffs Jan2019'!P115/100)*'Tariffs Jan2019'!AI115))</f>
        <v>0</v>
      </c>
      <c r="G121" s="85">
        <f>IF($C$5*'Tariffs Jan2019'!AK115/'Tariffs Jan2019'!AI115&lt;'Tariffs Jan2019'!K115,0,IF($C$5*'Tariffs Jan2019'!AK115/'Tariffs Jan2019'!AI115&lt;='Tariffs Jan2019'!L115,($C$5*'Tariffs Jan2019'!AK115/'Tariffs Jan2019'!AI115-'Tariffs Jan2019'!K115)*('Tariffs Jan2019'!Q115/100)*'Tariffs Jan2019'!AI115,('Tariffs Jan2019'!L115-'Tariffs Jan2019'!K115)*('Tariffs Jan2019'!Q115/100)*'Tariffs Jan2019'!AI115))</f>
        <v>0</v>
      </c>
      <c r="H121" s="85">
        <f>IF($C$5*'Tariffs Jan2019'!AK115/'Tariffs Jan2019'!AI115&lt;'Tariffs Jan2019'!L115,0,IF($C$5*'Tariffs Jan2019'!AK115/'Tariffs Jan2019'!AI115&lt;='Tariffs Jan2019'!M115,($C$5*'Tariffs Jan2019'!AK115/'Tariffs Jan2019'!AI115-'Tariffs Jan2019'!L115)*('Tariffs Jan2019'!R115/100)*'Tariffs Jan2019'!AI115,('Tariffs Jan2019'!M115-'Tariffs Jan2019'!L115)*('Tariffs Jan2019'!R115/100)*'Tariffs Jan2019'!AI115))</f>
        <v>0</v>
      </c>
      <c r="I121" s="85">
        <f>IF(($C$5*'Tariffs Jan2019'!AK115/'Tariffs Jan2019'!AI115&gt;'Tariffs Jan2019'!M115),($C$5*'Tariffs Jan2019'!AK115/'Tariffs Jan2019'!AI115-'Tariffs Jan2019'!M115)*'Tariffs Jan2019'!S115/100*'Tariffs Jan2019'!AI115,0)</f>
        <v>325.53316999999993</v>
      </c>
      <c r="J121" s="85">
        <f>IF($C$5*'Tariffs Jan2019'!AL115/'Tariffs Jan2019'!AJ115&gt;='Tariffs Jan2019'!J115,('Tariffs Jan2019'!J115*'Tariffs Jan2019'!U115/100)* 'Tariffs Jan2019'!AJ115,($C$5*'Tariffs Jan2019'!AL115/'Tariffs Jan2019'!AJ115*'Tariffs Jan2019'!U115/100)* 'Tariffs Jan2019'!AJ115)</f>
        <v>268.8</v>
      </c>
      <c r="K121" s="85">
        <f>IF($C$5*'Tariffs Jan2019'!AL115/'Tariffs Jan2019'!AJ115&lt;'Tariffs Jan2019'!J115,0,IF($C$5*'Tariffs Jan2019'!AL115/'Tariffs Jan2019'!AJ115&lt;='Tariffs Jan2019'!K115,($C$5*'Tariffs Jan2019'!AL115/'Tariffs Jan2019'!AJ115-'Tariffs Jan2019'!J115)*('Tariffs Jan2019'!V115/100)*'Tariffs Jan2019'!AJ115,('Tariffs Jan2019'!K115-'Tariffs Jan2019'!J115)*('Tariffs Jan2019'!V115/100)*'Tariffs Jan2019'!AJ115))</f>
        <v>0</v>
      </c>
      <c r="L121" s="85">
        <f>IF($C$5*'Tariffs Jan2019'!AL115/'Tariffs Jan2019'!AJ115&lt;'Tariffs Jan2019'!K115,0,IF($C$5*'Tariffs Jan2019'!AL115/'Tariffs Jan2019'!AJ115&lt;='Tariffs Jan2019'!L115,($C$5*'Tariffs Jan2019'!AL115/'Tariffs Jan2019'!AJ115-'Tariffs Jan2019'!K115)*('Tariffs Jan2019'!W115/100)*'Tariffs Jan2019'!AJ115,('Tariffs Jan2019'!L115-'Tariffs Jan2019'!K115)*('Tariffs Jan2019'!W115/100)*'Tariffs Jan2019'!AJ115))</f>
        <v>0</v>
      </c>
      <c r="M121" s="85">
        <f>IF($C$5*'Tariffs Jan2019'!AL115/'Tariffs Jan2019'!AJ115&lt;'Tariffs Jan2019'!L115,0,IF($C$5*'Tariffs Jan2019'!AL115/'Tariffs Jan2019'!AJ115&lt;='Tariffs Jan2019'!M115,($C$5*'Tariffs Jan2019'!AL115/'Tariffs Jan2019'!AJ115-'Tariffs Jan2019'!L115)*('Tariffs Jan2019'!X115/100)*'Tariffs Jan2019'!AJ115,('Tariffs Jan2019'!M115-'Tariffs Jan2019'!L115)*('Tariffs Jan2019'!X115/100)*'Tariffs Jan2019'!AJ115))</f>
        <v>0</v>
      </c>
      <c r="N121" s="85">
        <f>IF(($C$5*'Tariffs Jan2019'!AL115/'Tariffs Jan2019'!AJ115&gt;'Tariffs Jan2019'!M115),($C$5*'Tariffs Jan2019'!AL115/'Tariffs Jan2019'!AJ115-'Tariffs Jan2019'!M115)*'Tariffs Jan2019'!Y115/100*'Tariffs Jan2019'!AJ115,0)</f>
        <v>496.32859999999994</v>
      </c>
      <c r="O121" s="73">
        <f t="shared" si="2"/>
        <v>1582.7667699999997</v>
      </c>
      <c r="P121" s="498">
        <f t="shared" si="3"/>
        <v>1741.0434469999998</v>
      </c>
    </row>
    <row r="122" spans="1:16" x14ac:dyDescent="0.15">
      <c r="A122" s="47" t="str">
        <f>'Tariffs Jan2019'!F116</f>
        <v>Simply Energy</v>
      </c>
      <c r="B122" s="47" t="str">
        <f>'Tariffs Jan2019'!D116</f>
        <v>Ausnet Central 1</v>
      </c>
      <c r="C122" s="287">
        <f>'Tariffs Jan2019'!E116</f>
        <v>43101</v>
      </c>
      <c r="D122" s="85">
        <f>365*'Tariffs Jan2019'!H116/100</f>
        <v>280.35650000000004</v>
      </c>
      <c r="E122" s="85">
        <f>IF($C$5*'Tariffs Jan2019'!AK116/'Tariffs Jan2019'!AI116&gt;='Tariffs Jan2019'!J116,( 'Tariffs Jan2019'!J116*'Tariffs Jan2019'!O116/100)* 'Tariffs Jan2019'!AI116,($C$5*'Tariffs Jan2019'!AK116/'Tariffs Jan2019'!AI116*'Tariffs Jan2019'!O116/100)* 'Tariffs Jan2019'!AI116)</f>
        <v>345.6</v>
      </c>
      <c r="F122" s="85">
        <f>IF($C$5*'Tariffs Jan2019'!AK116/'Tariffs Jan2019'!AI116&lt;'Tariffs Jan2019'!J116,0,IF($C$5*'Tariffs Jan2019'!AK116/'Tariffs Jan2019'!AI116&lt;='Tariffs Jan2019'!K116,($C$5*'Tariffs Jan2019'!AK116/'Tariffs Jan2019'!AI116-'Tariffs Jan2019'!J116)*('Tariffs Jan2019'!P116/100)*'Tariffs Jan2019'!AI116,('Tariffs Jan2019'!K116-'Tariffs Jan2019'!J116)*('Tariffs Jan2019'!P116/100)*'Tariffs Jan2019'!AI116))</f>
        <v>253.74077999999994</v>
      </c>
      <c r="G122" s="85">
        <f>IF($C$5*'Tariffs Jan2019'!AK116/'Tariffs Jan2019'!AI116&lt;'Tariffs Jan2019'!K116,0,IF($C$5*'Tariffs Jan2019'!AK116/'Tariffs Jan2019'!AI116&lt;='Tariffs Jan2019'!L116,($C$5*'Tariffs Jan2019'!AK116/'Tariffs Jan2019'!AI116-'Tariffs Jan2019'!K116)*('Tariffs Jan2019'!Q116/100)*'Tariffs Jan2019'!AI116,('Tariffs Jan2019'!L116-'Tariffs Jan2019'!K116)*('Tariffs Jan2019'!Q116/100)*'Tariffs Jan2019'!AI116))</f>
        <v>0</v>
      </c>
      <c r="H122" s="85">
        <f>IF($C$5*'Tariffs Jan2019'!AK116/'Tariffs Jan2019'!AI116&lt;'Tariffs Jan2019'!L116,0,IF($C$5*'Tariffs Jan2019'!AK116/'Tariffs Jan2019'!AI116&lt;='Tariffs Jan2019'!M116,($C$5*'Tariffs Jan2019'!AK116/'Tariffs Jan2019'!AI116-'Tariffs Jan2019'!L116)*('Tariffs Jan2019'!R116/100)*'Tariffs Jan2019'!AI116,('Tariffs Jan2019'!M116-'Tariffs Jan2019'!L116)*('Tariffs Jan2019'!R116/100)*'Tariffs Jan2019'!AI116))</f>
        <v>0</v>
      </c>
      <c r="I122" s="85">
        <f>IF(($C$5*'Tariffs Jan2019'!AK116/'Tariffs Jan2019'!AI116&gt;'Tariffs Jan2019'!M116),($C$5*'Tariffs Jan2019'!AK116/'Tariffs Jan2019'!AI116-'Tariffs Jan2019'!M116)*'Tariffs Jan2019'!S116/100*'Tariffs Jan2019'!AI116,0)</f>
        <v>0</v>
      </c>
      <c r="J122" s="85">
        <f>IF($C$5*'Tariffs Jan2019'!AL116/'Tariffs Jan2019'!AJ116&gt;='Tariffs Jan2019'!J116,('Tariffs Jan2019'!J116*'Tariffs Jan2019'!U116/100)* 'Tariffs Jan2019'!AJ116,($C$5*'Tariffs Jan2019'!AL116/'Tariffs Jan2019'!AJ116*'Tariffs Jan2019'!U116/100)* 'Tariffs Jan2019'!AJ116)</f>
        <v>528.00000000000011</v>
      </c>
      <c r="K122" s="85">
        <f>IF($C$5*'Tariffs Jan2019'!AL116/'Tariffs Jan2019'!AJ116&lt;'Tariffs Jan2019'!J116,0,IF($C$5*'Tariffs Jan2019'!AL116/'Tariffs Jan2019'!AJ116&lt;='Tariffs Jan2019'!K116,($C$5*'Tariffs Jan2019'!AL116/'Tariffs Jan2019'!AJ116-'Tariffs Jan2019'!J116)*('Tariffs Jan2019'!V116/100)*'Tariffs Jan2019'!AJ116,('Tariffs Jan2019'!K116-'Tariffs Jan2019'!J116)*('Tariffs Jan2019'!V116/100)*'Tariffs Jan2019'!AJ116))</f>
        <v>381.5109599999999</v>
      </c>
      <c r="L122" s="85">
        <f>IF($C$5*'Tariffs Jan2019'!AL116/'Tariffs Jan2019'!AJ116&lt;'Tariffs Jan2019'!K116,0,IF($C$5*'Tariffs Jan2019'!AL116/'Tariffs Jan2019'!AJ116&lt;='Tariffs Jan2019'!L116,($C$5*'Tariffs Jan2019'!AL116/'Tariffs Jan2019'!AJ116-'Tariffs Jan2019'!K116)*('Tariffs Jan2019'!W116/100)*'Tariffs Jan2019'!AJ116,('Tariffs Jan2019'!L116-'Tariffs Jan2019'!K116)*('Tariffs Jan2019'!W116/100)*'Tariffs Jan2019'!AJ116))</f>
        <v>0</v>
      </c>
      <c r="M122" s="85">
        <f>IF($C$5*'Tariffs Jan2019'!AL116/'Tariffs Jan2019'!AJ116&lt;'Tariffs Jan2019'!L116,0,IF($C$5*'Tariffs Jan2019'!AL116/'Tariffs Jan2019'!AJ116&lt;='Tariffs Jan2019'!M116,($C$5*'Tariffs Jan2019'!AL116/'Tariffs Jan2019'!AJ116-'Tariffs Jan2019'!L116)*('Tariffs Jan2019'!X116/100)*'Tariffs Jan2019'!AJ116,('Tariffs Jan2019'!M116-'Tariffs Jan2019'!L116)*('Tariffs Jan2019'!X116/100)*'Tariffs Jan2019'!AJ116))</f>
        <v>0</v>
      </c>
      <c r="N122" s="85">
        <f>IF(($C$5*'Tariffs Jan2019'!AL116/'Tariffs Jan2019'!AJ116&gt;'Tariffs Jan2019'!M116),($C$5*'Tariffs Jan2019'!AL116/'Tariffs Jan2019'!AJ116-'Tariffs Jan2019'!M116)*'Tariffs Jan2019'!Y116/100*'Tariffs Jan2019'!AJ116,0)</f>
        <v>0</v>
      </c>
      <c r="O122" s="73">
        <f t="shared" si="2"/>
        <v>1789.2082399999999</v>
      </c>
      <c r="P122" s="498">
        <f t="shared" si="3"/>
        <v>1968.129064</v>
      </c>
    </row>
    <row r="123" spans="1:16" x14ac:dyDescent="0.15">
      <c r="A123" s="47" t="str">
        <f>'Tariffs Jan2019'!F117</f>
        <v>Sumo Power</v>
      </c>
      <c r="B123" s="47" t="str">
        <f>'Tariffs Jan2019'!D117</f>
        <v>Ausnet Central 1</v>
      </c>
      <c r="C123" s="287">
        <f>'Tariffs Jan2019'!E117</f>
        <v>43466</v>
      </c>
      <c r="D123" s="85">
        <f>365*'Tariffs Jan2019'!H117/100</f>
        <v>312.09324999999995</v>
      </c>
      <c r="E123" s="85">
        <f>IF($C$5*'Tariffs Jan2019'!AK117/'Tariffs Jan2019'!AI117&gt;='Tariffs Jan2019'!J117,( 'Tariffs Jan2019'!J117*'Tariffs Jan2019'!O117/100)* 'Tariffs Jan2019'!AI117,($C$5*'Tariffs Jan2019'!AK117/'Tariffs Jan2019'!AI117*'Tariffs Jan2019'!O117/100)* 'Tariffs Jan2019'!AI117)</f>
        <v>376.92</v>
      </c>
      <c r="F123" s="85">
        <f>IF($C$5*'Tariffs Jan2019'!AK117/'Tariffs Jan2019'!AI117&lt;'Tariffs Jan2019'!J117,0,IF($C$5*'Tariffs Jan2019'!AK117/'Tariffs Jan2019'!AI117&lt;='Tariffs Jan2019'!K117,($C$5*'Tariffs Jan2019'!AK117/'Tariffs Jan2019'!AI117-'Tariffs Jan2019'!J117)*('Tariffs Jan2019'!P117/100)*'Tariffs Jan2019'!AI117,('Tariffs Jan2019'!K117-'Tariffs Jan2019'!J117)*('Tariffs Jan2019'!P117/100)*'Tariffs Jan2019'!AI117))</f>
        <v>267.32760899999994</v>
      </c>
      <c r="G123" s="85">
        <f>IF($C$5*'Tariffs Jan2019'!AK117/'Tariffs Jan2019'!AI117&lt;'Tariffs Jan2019'!K117,0,IF($C$5*'Tariffs Jan2019'!AK117/'Tariffs Jan2019'!AI117&lt;='Tariffs Jan2019'!L117,($C$5*'Tariffs Jan2019'!AK117/'Tariffs Jan2019'!AI117-'Tariffs Jan2019'!K117)*('Tariffs Jan2019'!Q117/100)*'Tariffs Jan2019'!AI117,('Tariffs Jan2019'!L117-'Tariffs Jan2019'!K117)*('Tariffs Jan2019'!Q117/100)*'Tariffs Jan2019'!AI117))</f>
        <v>0</v>
      </c>
      <c r="H123" s="85">
        <f>IF($C$5*'Tariffs Jan2019'!AK117/'Tariffs Jan2019'!AI117&lt;'Tariffs Jan2019'!L117,0,IF($C$5*'Tariffs Jan2019'!AK117/'Tariffs Jan2019'!AI117&lt;='Tariffs Jan2019'!M117,($C$5*'Tariffs Jan2019'!AK117/'Tariffs Jan2019'!AI117-'Tariffs Jan2019'!L117)*('Tariffs Jan2019'!R117/100)*'Tariffs Jan2019'!AI117,('Tariffs Jan2019'!M117-'Tariffs Jan2019'!L117)*('Tariffs Jan2019'!R117/100)*'Tariffs Jan2019'!AI117))</f>
        <v>0</v>
      </c>
      <c r="I123" s="85">
        <f>IF(($C$5*'Tariffs Jan2019'!AK117/'Tariffs Jan2019'!AI117&gt;'Tariffs Jan2019'!M117),($C$5*'Tariffs Jan2019'!AK117/'Tariffs Jan2019'!AI117-'Tariffs Jan2019'!M117)*'Tariffs Jan2019'!S117/100*'Tariffs Jan2019'!AI117,0)</f>
        <v>0</v>
      </c>
      <c r="J123" s="85">
        <f>IF($C$5*'Tariffs Jan2019'!AL117/'Tariffs Jan2019'!AJ117&gt;='Tariffs Jan2019'!J117,('Tariffs Jan2019'!J117*'Tariffs Jan2019'!U117/100)* 'Tariffs Jan2019'!AJ117,($C$5*'Tariffs Jan2019'!AL117/'Tariffs Jan2019'!AJ117*'Tariffs Jan2019'!U117/100)* 'Tariffs Jan2019'!AJ117)</f>
        <v>603.6</v>
      </c>
      <c r="K123" s="85">
        <f>IF($C$5*'Tariffs Jan2019'!AL117/'Tariffs Jan2019'!AJ117&lt;'Tariffs Jan2019'!J117,0,IF($C$5*'Tariffs Jan2019'!AL117/'Tariffs Jan2019'!AJ117&lt;='Tariffs Jan2019'!K117,($C$5*'Tariffs Jan2019'!AL117/'Tariffs Jan2019'!AJ117-'Tariffs Jan2019'!J117)*('Tariffs Jan2019'!V117/100)*'Tariffs Jan2019'!AJ117,('Tariffs Jan2019'!K117-'Tariffs Jan2019'!J117)*('Tariffs Jan2019'!V117/100)*'Tariffs Jan2019'!AJ117))</f>
        <v>344.97948599999989</v>
      </c>
      <c r="L123" s="85">
        <f>IF($C$5*'Tariffs Jan2019'!AL117/'Tariffs Jan2019'!AJ117&lt;'Tariffs Jan2019'!K117,0,IF($C$5*'Tariffs Jan2019'!AL117/'Tariffs Jan2019'!AJ117&lt;='Tariffs Jan2019'!L117,($C$5*'Tariffs Jan2019'!AL117/'Tariffs Jan2019'!AJ117-'Tariffs Jan2019'!K117)*('Tariffs Jan2019'!W117/100)*'Tariffs Jan2019'!AJ117,('Tariffs Jan2019'!L117-'Tariffs Jan2019'!K117)*('Tariffs Jan2019'!W117/100)*'Tariffs Jan2019'!AJ117))</f>
        <v>0</v>
      </c>
      <c r="M123" s="85">
        <f>IF($C$5*'Tariffs Jan2019'!AL117/'Tariffs Jan2019'!AJ117&lt;'Tariffs Jan2019'!L117,0,IF($C$5*'Tariffs Jan2019'!AL117/'Tariffs Jan2019'!AJ117&lt;='Tariffs Jan2019'!M117,($C$5*'Tariffs Jan2019'!AL117/'Tariffs Jan2019'!AJ117-'Tariffs Jan2019'!L117)*('Tariffs Jan2019'!X117/100)*'Tariffs Jan2019'!AJ117,('Tariffs Jan2019'!M117-'Tariffs Jan2019'!L117)*('Tariffs Jan2019'!X117/100)*'Tariffs Jan2019'!AJ117))</f>
        <v>0</v>
      </c>
      <c r="N123" s="85">
        <f>IF(($C$5*'Tariffs Jan2019'!AL117/'Tariffs Jan2019'!AJ117&gt;'Tariffs Jan2019'!M117),($C$5*'Tariffs Jan2019'!AL117/'Tariffs Jan2019'!AJ117-'Tariffs Jan2019'!M117)*'Tariffs Jan2019'!Y117/100*'Tariffs Jan2019'!AJ117,0)</f>
        <v>0</v>
      </c>
      <c r="O123" s="73">
        <f t="shared" si="2"/>
        <v>1904.9203449999998</v>
      </c>
      <c r="P123" s="498">
        <f t="shared" si="3"/>
        <v>2095.4123795</v>
      </c>
    </row>
    <row r="124" spans="1:16" x14ac:dyDescent="0.15">
      <c r="A124" s="47" t="str">
        <f>'Tariffs Jan2019'!F118</f>
        <v>Amaysim</v>
      </c>
      <c r="B124" s="47" t="str">
        <f>'Tariffs Jan2019'!D118</f>
        <v>Ausnet Central 1</v>
      </c>
      <c r="C124" s="287">
        <f>'Tariffs Jan2019'!E118</f>
        <v>43101</v>
      </c>
      <c r="D124" s="85">
        <f>365*'Tariffs Jan2019'!H118/100</f>
        <v>353.32</v>
      </c>
      <c r="E124" s="85">
        <f>IF($C$5*'Tariffs Jan2019'!AK118/'Tariffs Jan2019'!AI118&gt;='Tariffs Jan2019'!J118,( 'Tariffs Jan2019'!J118*'Tariffs Jan2019'!O118/100)* 'Tariffs Jan2019'!AI118,($C$5*'Tariffs Jan2019'!AK118/'Tariffs Jan2019'!AI118*'Tariffs Jan2019'!O118/100)* 'Tariffs Jan2019'!AI118)</f>
        <v>426</v>
      </c>
      <c r="F124" s="85">
        <f>IF($C$5*'Tariffs Jan2019'!AK118/'Tariffs Jan2019'!AI118&lt;'Tariffs Jan2019'!J118,0,IF($C$5*'Tariffs Jan2019'!AK118/'Tariffs Jan2019'!AI118&lt;='Tariffs Jan2019'!K118,($C$5*'Tariffs Jan2019'!AK118/'Tariffs Jan2019'!AI118-'Tariffs Jan2019'!J118)*('Tariffs Jan2019'!P118/100)*'Tariffs Jan2019'!AI118,('Tariffs Jan2019'!K118-'Tariffs Jan2019'!J118)*('Tariffs Jan2019'!P118/100)*'Tariffs Jan2019'!AI118))</f>
        <v>274.43594999999993</v>
      </c>
      <c r="G124" s="85">
        <f>IF($C$5*'Tariffs Jan2019'!AK118/'Tariffs Jan2019'!AI118&lt;'Tariffs Jan2019'!K118,0,IF($C$5*'Tariffs Jan2019'!AK118/'Tariffs Jan2019'!AI118&lt;='Tariffs Jan2019'!L118,($C$5*'Tariffs Jan2019'!AK118/'Tariffs Jan2019'!AI118-'Tariffs Jan2019'!K118)*('Tariffs Jan2019'!Q118/100)*'Tariffs Jan2019'!AI118,('Tariffs Jan2019'!L118-'Tariffs Jan2019'!K118)*('Tariffs Jan2019'!Q118/100)*'Tariffs Jan2019'!AI118))</f>
        <v>0</v>
      </c>
      <c r="H124" s="85">
        <f>IF($C$5*'Tariffs Jan2019'!AK118/'Tariffs Jan2019'!AI118&lt;'Tariffs Jan2019'!L118,0,IF($C$5*'Tariffs Jan2019'!AK118/'Tariffs Jan2019'!AI118&lt;='Tariffs Jan2019'!M118,($C$5*'Tariffs Jan2019'!AK118/'Tariffs Jan2019'!AI118-'Tariffs Jan2019'!L118)*('Tariffs Jan2019'!R118/100)*'Tariffs Jan2019'!AI118,('Tariffs Jan2019'!M118-'Tariffs Jan2019'!L118)*('Tariffs Jan2019'!R118/100)*'Tariffs Jan2019'!AI118))</f>
        <v>0</v>
      </c>
      <c r="I124" s="85">
        <f>IF(($C$5*'Tariffs Jan2019'!AK118/'Tariffs Jan2019'!AI118&gt;'Tariffs Jan2019'!M118),($C$5*'Tariffs Jan2019'!AK118/'Tariffs Jan2019'!AI118-'Tariffs Jan2019'!M118)*'Tariffs Jan2019'!S118/100*'Tariffs Jan2019'!AI118,0)</f>
        <v>0</v>
      </c>
      <c r="J124" s="85">
        <f>IF($C$5*'Tariffs Jan2019'!AL118/'Tariffs Jan2019'!AJ118&gt;='Tariffs Jan2019'!J118,('Tariffs Jan2019'!J118*'Tariffs Jan2019'!U118/100)* 'Tariffs Jan2019'!AJ118,($C$5*'Tariffs Jan2019'!AL118/'Tariffs Jan2019'!AJ118*'Tariffs Jan2019'!U118/100)* 'Tariffs Jan2019'!AJ118)</f>
        <v>600</v>
      </c>
      <c r="K124" s="85">
        <f>IF($C$5*'Tariffs Jan2019'!AL118/'Tariffs Jan2019'!AJ118&lt;'Tariffs Jan2019'!J118,0,IF($C$5*'Tariffs Jan2019'!AL118/'Tariffs Jan2019'!AJ118&lt;='Tariffs Jan2019'!K118,($C$5*'Tariffs Jan2019'!AL118/'Tariffs Jan2019'!AJ118-'Tariffs Jan2019'!J118)*('Tariffs Jan2019'!V118/100)*'Tariffs Jan2019'!AJ118,('Tariffs Jan2019'!K118-'Tariffs Jan2019'!J118)*('Tariffs Jan2019'!V118/100)*'Tariffs Jan2019'!AJ118))</f>
        <v>440.89709999999991</v>
      </c>
      <c r="L124" s="85">
        <f>IF($C$5*'Tariffs Jan2019'!AL118/'Tariffs Jan2019'!AJ118&lt;'Tariffs Jan2019'!K118,0,IF($C$5*'Tariffs Jan2019'!AL118/'Tariffs Jan2019'!AJ118&lt;='Tariffs Jan2019'!L118,($C$5*'Tariffs Jan2019'!AL118/'Tariffs Jan2019'!AJ118-'Tariffs Jan2019'!K118)*('Tariffs Jan2019'!W118/100)*'Tariffs Jan2019'!AJ118,('Tariffs Jan2019'!L118-'Tariffs Jan2019'!K118)*('Tariffs Jan2019'!W118/100)*'Tariffs Jan2019'!AJ118))</f>
        <v>0</v>
      </c>
      <c r="M124" s="85">
        <f>IF($C$5*'Tariffs Jan2019'!AL118/'Tariffs Jan2019'!AJ118&lt;'Tariffs Jan2019'!L118,0,IF($C$5*'Tariffs Jan2019'!AL118/'Tariffs Jan2019'!AJ118&lt;='Tariffs Jan2019'!M118,($C$5*'Tariffs Jan2019'!AL118/'Tariffs Jan2019'!AJ118-'Tariffs Jan2019'!L118)*('Tariffs Jan2019'!X118/100)*'Tariffs Jan2019'!AJ118,('Tariffs Jan2019'!M118-'Tariffs Jan2019'!L118)*('Tariffs Jan2019'!X118/100)*'Tariffs Jan2019'!AJ118))</f>
        <v>0</v>
      </c>
      <c r="N124" s="85">
        <f>IF(($C$5*'Tariffs Jan2019'!AL118/'Tariffs Jan2019'!AJ118&gt;'Tariffs Jan2019'!M118),($C$5*'Tariffs Jan2019'!AL118/'Tariffs Jan2019'!AJ118-'Tariffs Jan2019'!M118)*'Tariffs Jan2019'!Y118/100*'Tariffs Jan2019'!AJ118,0)</f>
        <v>0</v>
      </c>
      <c r="O124" s="73">
        <f t="shared" si="2"/>
        <v>2094.6530499999999</v>
      </c>
      <c r="P124" s="498">
        <f t="shared" si="3"/>
        <v>2304.1183550000001</v>
      </c>
    </row>
    <row r="125" spans="1:16" x14ac:dyDescent="0.15">
      <c r="A125" s="47" t="str">
        <f>'Tariffs Jan2019'!F119</f>
        <v>GloBird</v>
      </c>
      <c r="B125" s="47" t="str">
        <f>'Tariffs Jan2019'!D119</f>
        <v>Ausnet Central 1</v>
      </c>
      <c r="C125" s="287">
        <f>'Tariffs Jan2019'!E119</f>
        <v>43466</v>
      </c>
      <c r="D125" s="85">
        <f>365*'Tariffs Jan2019'!H119/100</f>
        <v>408.8</v>
      </c>
      <c r="E125" s="85">
        <f>IF($C$5*'Tariffs Jan2019'!AK119/'Tariffs Jan2019'!AI119&gt;='Tariffs Jan2019'!J119,( 'Tariffs Jan2019'!J119*'Tariffs Jan2019'!O119/100)* 'Tariffs Jan2019'!AI119,($C$5*'Tariffs Jan2019'!AK119/'Tariffs Jan2019'!AI119*'Tariffs Jan2019'!O119/100)* 'Tariffs Jan2019'!AI119)</f>
        <v>600.53993999999989</v>
      </c>
      <c r="F125" s="85">
        <f>IF($C$5*'Tariffs Jan2019'!AK119/'Tariffs Jan2019'!AI119&lt;'Tariffs Jan2019'!J119,0,IF($C$5*'Tariffs Jan2019'!AK119/'Tariffs Jan2019'!AI119&lt;='Tariffs Jan2019'!K119,($C$5*'Tariffs Jan2019'!AK119/'Tariffs Jan2019'!AI119-'Tariffs Jan2019'!J119)*('Tariffs Jan2019'!P119/100)*'Tariffs Jan2019'!AI119,('Tariffs Jan2019'!K119-'Tariffs Jan2019'!J119)*('Tariffs Jan2019'!P119/100)*'Tariffs Jan2019'!AI119))</f>
        <v>0</v>
      </c>
      <c r="G125" s="85">
        <f>IF($C$5*'Tariffs Jan2019'!AK119/'Tariffs Jan2019'!AI119&lt;'Tariffs Jan2019'!K119,0,IF($C$5*'Tariffs Jan2019'!AK119/'Tariffs Jan2019'!AI119&lt;='Tariffs Jan2019'!L119,($C$5*'Tariffs Jan2019'!AK119/'Tariffs Jan2019'!AI119-'Tariffs Jan2019'!K119)*('Tariffs Jan2019'!Q119/100)*'Tariffs Jan2019'!AI119,('Tariffs Jan2019'!L119-'Tariffs Jan2019'!K119)*('Tariffs Jan2019'!Q119/100)*'Tariffs Jan2019'!AI119))</f>
        <v>0</v>
      </c>
      <c r="H125" s="85">
        <f>IF($C$5*'Tariffs Jan2019'!AK119/'Tariffs Jan2019'!AI119&lt;'Tariffs Jan2019'!L119,0,IF($C$5*'Tariffs Jan2019'!AK119/'Tariffs Jan2019'!AI119&lt;='Tariffs Jan2019'!M119,($C$5*'Tariffs Jan2019'!AK119/'Tariffs Jan2019'!AI119-'Tariffs Jan2019'!L119)*('Tariffs Jan2019'!R119/100)*'Tariffs Jan2019'!AI119,('Tariffs Jan2019'!M119-'Tariffs Jan2019'!L119)*('Tariffs Jan2019'!R119/100)*'Tariffs Jan2019'!AI119))</f>
        <v>0</v>
      </c>
      <c r="I125" s="85">
        <f>IF(($C$5*'Tariffs Jan2019'!AK119/'Tariffs Jan2019'!AI119&gt;'Tariffs Jan2019'!M119),($C$5*'Tariffs Jan2019'!AK119/'Tariffs Jan2019'!AI119-'Tariffs Jan2019'!M119)*'Tariffs Jan2019'!S119/100*'Tariffs Jan2019'!AI119,0)</f>
        <v>0</v>
      </c>
      <c r="J125" s="85">
        <f>IF($C$5*'Tariffs Jan2019'!AL119/'Tariffs Jan2019'!AJ119&gt;='Tariffs Jan2019'!J119,('Tariffs Jan2019'!J119*'Tariffs Jan2019'!U119/100)* 'Tariffs Jan2019'!AJ119,($C$5*'Tariffs Jan2019'!AL119/'Tariffs Jan2019'!AJ119*'Tariffs Jan2019'!U119/100)* 'Tariffs Jan2019'!AJ119)</f>
        <v>919.70801999999981</v>
      </c>
      <c r="K125" s="85">
        <f>IF($C$5*'Tariffs Jan2019'!AL119/'Tariffs Jan2019'!AJ119&lt;'Tariffs Jan2019'!J119,0,IF($C$5*'Tariffs Jan2019'!AL119/'Tariffs Jan2019'!AJ119&lt;='Tariffs Jan2019'!K119,($C$5*'Tariffs Jan2019'!AL119/'Tariffs Jan2019'!AJ119-'Tariffs Jan2019'!J119)*('Tariffs Jan2019'!V119/100)*'Tariffs Jan2019'!AJ119,('Tariffs Jan2019'!K119-'Tariffs Jan2019'!J119)*('Tariffs Jan2019'!V119/100)*'Tariffs Jan2019'!AJ119))</f>
        <v>0</v>
      </c>
      <c r="L125" s="85">
        <f>IF($C$5*'Tariffs Jan2019'!AL119/'Tariffs Jan2019'!AJ119&lt;'Tariffs Jan2019'!K119,0,IF($C$5*'Tariffs Jan2019'!AL119/'Tariffs Jan2019'!AJ119&lt;='Tariffs Jan2019'!L119,($C$5*'Tariffs Jan2019'!AL119/'Tariffs Jan2019'!AJ119-'Tariffs Jan2019'!K119)*('Tariffs Jan2019'!W119/100)*'Tariffs Jan2019'!AJ119,('Tariffs Jan2019'!L119-'Tariffs Jan2019'!K119)*('Tariffs Jan2019'!W119/100)*'Tariffs Jan2019'!AJ119))</f>
        <v>0</v>
      </c>
      <c r="M125" s="85">
        <f>IF($C$5*'Tariffs Jan2019'!AL119/'Tariffs Jan2019'!AJ119&lt;'Tariffs Jan2019'!L119,0,IF($C$5*'Tariffs Jan2019'!AL119/'Tariffs Jan2019'!AJ119&lt;='Tariffs Jan2019'!M119,($C$5*'Tariffs Jan2019'!AL119/'Tariffs Jan2019'!AJ119-'Tariffs Jan2019'!L119)*('Tariffs Jan2019'!X119/100)*'Tariffs Jan2019'!AJ119,('Tariffs Jan2019'!M119-'Tariffs Jan2019'!L119)*('Tariffs Jan2019'!X119/100)*'Tariffs Jan2019'!AJ119))</f>
        <v>0</v>
      </c>
      <c r="N125" s="85">
        <f>IF(($C$5*'Tariffs Jan2019'!AL119/'Tariffs Jan2019'!AJ119&gt;'Tariffs Jan2019'!M119),($C$5*'Tariffs Jan2019'!AL119/'Tariffs Jan2019'!AJ119-'Tariffs Jan2019'!M119)*'Tariffs Jan2019'!Y119/100*'Tariffs Jan2019'!AJ119,0)</f>
        <v>0</v>
      </c>
      <c r="O125" s="73">
        <f t="shared" si="2"/>
        <v>1929.0479599999996</v>
      </c>
      <c r="P125" s="498">
        <f t="shared" si="3"/>
        <v>2121.9527559999997</v>
      </c>
    </row>
    <row r="126" spans="1:16" ht="14" thickBot="1" x14ac:dyDescent="0.2">
      <c r="A126" s="294" t="str">
        <f>'Tariffs Jan2019'!F120</f>
        <v>Powershop</v>
      </c>
      <c r="B126" s="294" t="str">
        <f>'Tariffs Jan2019'!D120</f>
        <v>Ausnet Central 1</v>
      </c>
      <c r="C126" s="295">
        <f>'Tariffs Jan2019'!E120</f>
        <v>43466</v>
      </c>
      <c r="D126" s="296">
        <f>365*'Tariffs Jan2019'!H120/100</f>
        <v>362.29900000000004</v>
      </c>
      <c r="E126" s="296">
        <f>((C$5*'Tariffs Jan2019'!AK120/'Tariffs Jan2019'!AI120)*('Tariffs Jan2019'!O120/100))*'Tariffs Jan2019'!AI120</f>
        <v>382.16177999999996</v>
      </c>
      <c r="F126" s="296">
        <v>0</v>
      </c>
      <c r="G126" s="296">
        <v>0</v>
      </c>
      <c r="H126" s="296">
        <v>0</v>
      </c>
      <c r="I126" s="296">
        <f>((C$5*'Tariffs Jan2019'!AL120/'Tariffs Jan2019'!AJ120)*('Tariffs Jan2019'!U120/100))*'Tariffs Jan2019'!AJ120</f>
        <v>655.13447999999994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7">
        <f t="shared" si="2"/>
        <v>1399.5952600000001</v>
      </c>
      <c r="P126" s="500">
        <f t="shared" si="3"/>
        <v>1539.5547860000001</v>
      </c>
    </row>
  </sheetData>
  <sheetProtection algorithmName="SHA-512" hashValue="drpFIrmVMNmMf6Nsldk7XtlJACrnfomoy7h0V+TVb0OYXb7gMKCAqjvrnfqSpMC1XGUOi4zgt2sx9Bx+GD0DlQ==" saltValue="hSv6WbTgBaWQ4iA4qqWXe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EW923"/>
  <sheetViews>
    <sheetView topLeftCell="A83" workbookViewId="0">
      <selection activeCell="O1" sqref="O1:O1048576"/>
    </sheetView>
  </sheetViews>
  <sheetFormatPr baseColWidth="10" defaultRowHeight="13" x14ac:dyDescent="0.15"/>
  <cols>
    <col min="1" max="1" width="17.5" style="47" customWidth="1"/>
    <col min="2" max="2" width="17.1640625" style="47" customWidth="1"/>
    <col min="3" max="3" width="16" style="47" customWidth="1"/>
    <col min="4" max="14" width="14.83203125" style="47" customWidth="1"/>
    <col min="15" max="15" width="14.83203125" style="47" hidden="1" customWidth="1"/>
    <col min="16" max="16" width="14.83203125" style="47" customWidth="1"/>
    <col min="17" max="26" width="12.5" style="380" customWidth="1"/>
    <col min="27" max="115" width="10.83203125" style="380"/>
    <col min="116" max="153" width="10.83203125" style="318"/>
    <col min="154" max="16384" width="10.83203125" style="47"/>
  </cols>
  <sheetData>
    <row r="1" spans="1:16" s="380" customFormat="1" ht="14" x14ac:dyDescent="0.15">
      <c r="A1" s="379" t="s">
        <v>797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</row>
    <row r="2" spans="1:16" s="380" customFormat="1" ht="14" x14ac:dyDescent="0.15">
      <c r="A2" s="381" t="s">
        <v>543</v>
      </c>
      <c r="B2" s="381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</row>
    <row r="3" spans="1:16" s="380" customFormat="1" ht="15" thickBot="1" x14ac:dyDescent="0.2">
      <c r="A3" s="379"/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Jul2018'!F2</f>
        <v>AGL</v>
      </c>
      <c r="B8" s="47" t="str">
        <f>'Tariffs Jul2018'!D2</f>
        <v>Multinet 1</v>
      </c>
      <c r="C8" s="287">
        <f>'Tariffs Jul2018'!E2</f>
        <v>43101</v>
      </c>
      <c r="D8" s="85">
        <f>365*'Tariffs Jul2018'!H2/100</f>
        <v>288.35000000000002</v>
      </c>
      <c r="E8" s="85">
        <f>IF($C$5*'Tariffs Jul2018'!AK2/'Tariffs Jul2018'!AI2&gt;='Tariffs Jul2018'!J2,( 'Tariffs Jul2018'!J2*'Tariffs Jul2018'!O2/100)* 'Tariffs Jul2018'!AI2,($C$5*'Tariffs Jul2018'!AK2/'Tariffs Jul2018'!AI2*'Tariffs Jul2018'!O2/100)* 'Tariffs Jul2018'!AI2)</f>
        <v>243.89999999999998</v>
      </c>
      <c r="F8" s="85">
        <f>IF($C$5*'Tariffs Jul2018'!AK2/'Tariffs Jul2018'!AI2&lt;'Tariffs Jul2018'!J2,0,IF($C$5*'Tariffs Jul2018'!AK2/'Tariffs Jul2018'!AI2&lt;='Tariffs Jul2018'!K2,($C$5*'Tariffs Jul2018'!AK2/'Tariffs Jul2018'!AI2-'Tariffs Jul2018'!J2)*('Tariffs Jul2018'!P2/100)*'Tariffs Jul2018'!AI2,('Tariffs Jul2018'!K2-'Tariffs Jul2018'!J2)*('Tariffs Jul2018'!P2/100)*'Tariffs Jul2018'!AI2))</f>
        <v>212.39999999999998</v>
      </c>
      <c r="G8" s="85">
        <f>IF($C$5*'Tariffs Jul2018'!AK2/'Tariffs Jul2018'!AI2&lt;'Tariffs Jul2018'!K2,0,IF($C$5*'Tariffs Jul2018'!AK2/'Tariffs Jul2018'!AI2&lt;='Tariffs Jul2018'!L2,($C$5*'Tariffs Jul2018'!AK2/'Tariffs Jul2018'!AI2-'Tariffs Jul2018'!K2)*('Tariffs Jul2018'!Q2/100)*'Tariffs Jul2018'!AI2,('Tariffs Jul2018'!L2-'Tariffs Jul2018'!K2)*('Tariffs Jul2018'!Q2/100)*'Tariffs Jul2018'!AI2))</f>
        <v>169.2</v>
      </c>
      <c r="H8" s="85">
        <f>IF($C$5*'Tariffs Jul2018'!AK2/'Tariffs Jul2018'!AI2&lt;'Tariffs Jul2018'!L2,0,IF($C$5*'Tariffs Jul2018'!AK2/'Tariffs Jul2018'!AI2&lt;='Tariffs Jul2018'!M2,($C$5*'Tariffs Jul2018'!AK2/'Tariffs Jul2018'!AI2-'Tariffs Jul2018'!L2)*('Tariffs Jul2018'!R2/100)*'Tariffs Jul2018'!AI2,('Tariffs Jul2018'!M2-'Tariffs Jul2018'!L2)*('Tariffs Jul2018'!R2/100)*'Tariffs Jul2018'!AI2))</f>
        <v>73.349999999999994</v>
      </c>
      <c r="I8" s="85">
        <f>IF(($C$5*'Tariffs Jul2018'!AK2/'Tariffs Jul2018'!AI2&gt;'Tariffs Jul2018'!M2),($C$5*'Tariffs Jul2018'!AK2/'Tariffs Jul2018'!AI2-'Tariffs Jul2018'!M2)*'Tariffs Jul2018'!S2/100*'Tariffs Jul2018'!AI2,0)</f>
        <v>0</v>
      </c>
      <c r="J8" s="85">
        <f>IF($C$5*'Tariffs Jul2018'!AL2/'Tariffs Jul2018'!AJ2&gt;='Tariffs Jul2018'!J2,('Tariffs Jul2018'!J2*'Tariffs Jul2018'!U2/100)* 'Tariffs Jul2018'!AJ2,($C$5*'Tariffs Jul2018'!AL2/'Tariffs Jul2018'!AJ2*'Tariffs Jul2018'!U2/100)* 'Tariffs Jul2018'!AJ2)</f>
        <v>231.29999999999998</v>
      </c>
      <c r="K8" s="85">
        <f>IF($C$5*'Tariffs Jul2018'!AL2/'Tariffs Jul2018'!AJ2&lt;'Tariffs Jul2018'!J2,0,IF($C$5*'Tariffs Jul2018'!AL2/'Tariffs Jul2018'!AJ2&lt;='Tariffs Jul2018'!K2,($C$5*'Tariffs Jul2018'!AL2/'Tariffs Jul2018'!AJ2-'Tariffs Jul2018'!J2)*('Tariffs Jul2018'!V2/100)*'Tariffs Jul2018'!AJ2,('Tariffs Jul2018'!K2-'Tariffs Jul2018'!J2)*('Tariffs Jul2018'!V2/100)*'Tariffs Jul2018'!AJ2))</f>
        <v>199.8</v>
      </c>
      <c r="L8" s="85">
        <f>IF($C$5*'Tariffs Jul2018'!AL2/'Tariffs Jul2018'!AJ2&lt;'Tariffs Jul2018'!K2,0,IF($C$5*'Tariffs Jul2018'!AL2/'Tariffs Jul2018'!AJ2&lt;='Tariffs Jul2018'!L2,($C$5*'Tariffs Jul2018'!AL2/'Tariffs Jul2018'!AJ2-'Tariffs Jul2018'!K2)*('Tariffs Jul2018'!W2/100)*'Tariffs Jul2018'!AJ2,('Tariffs Jul2018'!L2-'Tariffs Jul2018'!K2)*('Tariffs Jul2018'!W2/100)*'Tariffs Jul2018'!AJ2))</f>
        <v>163.80000000000001</v>
      </c>
      <c r="M8" s="85">
        <f>IF($C$5*'Tariffs Jul2018'!AL2/'Tariffs Jul2018'!AJ2&lt;'Tariffs Jul2018'!L2,0,IF($C$5*'Tariffs Jul2018'!AL2/'Tariffs Jul2018'!AJ2&lt;='Tariffs Jul2018'!M2,($C$5*'Tariffs Jul2018'!AL2/'Tariffs Jul2018'!AJ2-'Tariffs Jul2018'!L2)*('Tariffs Jul2018'!X2/100)*'Tariffs Jul2018'!AJ2,('Tariffs Jul2018'!M2-'Tariffs Jul2018'!L2)*('Tariffs Jul2018'!X2/100)*'Tariffs Jul2018'!AJ2))</f>
        <v>72</v>
      </c>
      <c r="N8" s="85">
        <f>IF(($C$5*'Tariffs Jul2018'!AL2/'Tariffs Jul2018'!AJ2&gt;'Tariffs Jul2018'!M2),($C$5*'Tariffs Jul2018'!AL2/'Tariffs Jul2018'!AJ2-'Tariffs Jul2018'!M2)*'Tariffs Jul2018'!Y2/100*'Tariffs Jul2018'!AJ2,0)</f>
        <v>0</v>
      </c>
      <c r="O8" s="73">
        <f>SUM(D8:N8)</f>
        <v>1654.1</v>
      </c>
      <c r="P8" s="498">
        <f>O8*1.1</f>
        <v>1819.51</v>
      </c>
    </row>
    <row r="9" spans="1:16" x14ac:dyDescent="0.15">
      <c r="A9" s="286" t="str">
        <f>'Tariffs Jul2018'!F3</f>
        <v>Alinta Energy</v>
      </c>
      <c r="B9" s="47" t="str">
        <f>'Tariffs Jul2018'!D3</f>
        <v>Multinet 1</v>
      </c>
      <c r="C9" s="287">
        <f>'Tariffs Jul2018'!E3</f>
        <v>43293</v>
      </c>
      <c r="D9" s="85">
        <f>365*'Tariffs Jul2018'!H3/100</f>
        <v>251.047</v>
      </c>
      <c r="E9" s="85">
        <f>IF($C$5*'Tariffs Jul2018'!AK3/'Tariffs Jul2018'!AI3&gt;='Tariffs Jul2018'!J3,( 'Tariffs Jul2018'!J3*'Tariffs Jul2018'!O3/100)* 'Tariffs Jul2018'!AI3,($C$5*'Tariffs Jul2018'!AK3/'Tariffs Jul2018'!AI3*'Tariffs Jul2018'!O3/100)* 'Tariffs Jul2018'!AI3)</f>
        <v>212.39999999999998</v>
      </c>
      <c r="F9" s="85">
        <f>IF($C$5*'Tariffs Jul2018'!AK3/'Tariffs Jul2018'!AI3&lt;'Tariffs Jul2018'!J3,0,IF($C$5*'Tariffs Jul2018'!AK3/'Tariffs Jul2018'!AI3&lt;='Tariffs Jul2018'!K3,($C$5*'Tariffs Jul2018'!AK3/'Tariffs Jul2018'!AI3-'Tariffs Jul2018'!J3)*('Tariffs Jul2018'!P3/100)*'Tariffs Jul2018'!AI3,('Tariffs Jul2018'!K3-'Tariffs Jul2018'!J3)*('Tariffs Jul2018'!P3/100)*'Tariffs Jul2018'!AI3))</f>
        <v>182.7</v>
      </c>
      <c r="G9" s="85">
        <f>IF($C$5*'Tariffs Jul2018'!AK3/'Tariffs Jul2018'!AI3&lt;'Tariffs Jul2018'!K3,0,IF($C$5*'Tariffs Jul2018'!AK3/'Tariffs Jul2018'!AI3&lt;='Tariffs Jul2018'!L3,($C$5*'Tariffs Jul2018'!AK3/'Tariffs Jul2018'!AI3-'Tariffs Jul2018'!K3)*('Tariffs Jul2018'!Q3/100)*'Tariffs Jul2018'!AI3,('Tariffs Jul2018'!L3-'Tariffs Jul2018'!K3)*('Tariffs Jul2018'!Q3/100)*'Tariffs Jul2018'!AI3))</f>
        <v>0</v>
      </c>
      <c r="H9" s="85">
        <f>IF($C$5*'Tariffs Jul2018'!AK3/'Tariffs Jul2018'!AI3&lt;'Tariffs Jul2018'!L3,0,IF($C$5*'Tariffs Jul2018'!AK3/'Tariffs Jul2018'!AI3&lt;='Tariffs Jul2018'!M3,($C$5*'Tariffs Jul2018'!AK3/'Tariffs Jul2018'!AI3-'Tariffs Jul2018'!L3)*('Tariffs Jul2018'!R3/100)*'Tariffs Jul2018'!AI3,('Tariffs Jul2018'!M3-'Tariffs Jul2018'!L3)*('Tariffs Jul2018'!R3/100)*'Tariffs Jul2018'!AI3))</f>
        <v>0</v>
      </c>
      <c r="I9" s="85">
        <f>IF(($C$5*'Tariffs Jul2018'!AK3/'Tariffs Jul2018'!AI3&gt;'Tariffs Jul2018'!M3),($C$5*'Tariffs Jul2018'!AK3/'Tariffs Jul2018'!AI3-'Tariffs Jul2018'!M3)*'Tariffs Jul2018'!S3/100*'Tariffs Jul2018'!AI3,0)</f>
        <v>221.39999999999998</v>
      </c>
      <c r="J9" s="85">
        <f>IF($C$5*'Tariffs Jul2018'!AL3/'Tariffs Jul2018'!AJ3&gt;='Tariffs Jul2018'!J3,('Tariffs Jul2018'!J3*'Tariffs Jul2018'!U3/100)* 'Tariffs Jul2018'!AJ3,($C$5*'Tariffs Jul2018'!AL3/'Tariffs Jul2018'!AJ3*'Tariffs Jul2018'!U3/100)* 'Tariffs Jul2018'!AJ3)</f>
        <v>205.2</v>
      </c>
      <c r="K9" s="85">
        <f>IF($C$5*'Tariffs Jul2018'!AL3/'Tariffs Jul2018'!AJ3&lt;'Tariffs Jul2018'!J3,0,IF($C$5*'Tariffs Jul2018'!AL3/'Tariffs Jul2018'!AJ3&lt;='Tariffs Jul2018'!K3,($C$5*'Tariffs Jul2018'!AL3/'Tariffs Jul2018'!AJ3-'Tariffs Jul2018'!J3)*('Tariffs Jul2018'!V3/100)*'Tariffs Jul2018'!AJ3,('Tariffs Jul2018'!K3-'Tariffs Jul2018'!J3)*('Tariffs Jul2018'!V3/100)*'Tariffs Jul2018'!AJ3))</f>
        <v>179.10000000000002</v>
      </c>
      <c r="L9" s="85">
        <f>IF($C$5*'Tariffs Jul2018'!AL3/'Tariffs Jul2018'!AJ3&lt;'Tariffs Jul2018'!K3,0,IF($C$5*'Tariffs Jul2018'!AL3/'Tariffs Jul2018'!AJ3&lt;='Tariffs Jul2018'!L3,($C$5*'Tariffs Jul2018'!AL3/'Tariffs Jul2018'!AJ3-'Tariffs Jul2018'!K3)*('Tariffs Jul2018'!W3/100)*'Tariffs Jul2018'!AJ3,('Tariffs Jul2018'!L3-'Tariffs Jul2018'!K3)*('Tariffs Jul2018'!W3/100)*'Tariffs Jul2018'!AJ3))</f>
        <v>0</v>
      </c>
      <c r="M9" s="85">
        <f>IF($C$5*'Tariffs Jul2018'!AL3/'Tariffs Jul2018'!AJ3&lt;'Tariffs Jul2018'!L3,0,IF($C$5*'Tariffs Jul2018'!AL3/'Tariffs Jul2018'!AJ3&lt;='Tariffs Jul2018'!M3,($C$5*'Tariffs Jul2018'!AL3/'Tariffs Jul2018'!AJ3-'Tariffs Jul2018'!L3)*('Tariffs Jul2018'!X3/100)*'Tariffs Jul2018'!AJ3,('Tariffs Jul2018'!M3-'Tariffs Jul2018'!L3)*('Tariffs Jul2018'!X3/100)*'Tariffs Jul2018'!AJ3))</f>
        <v>0</v>
      </c>
      <c r="N9" s="85">
        <f>IF(($C$5*'Tariffs Jul2018'!AL3/'Tariffs Jul2018'!AJ3&gt;'Tariffs Jul2018'!M3),($C$5*'Tariffs Jul2018'!AL3/'Tariffs Jul2018'!AJ3-'Tariffs Jul2018'!M3)*'Tariffs Jul2018'!Y3/100*'Tariffs Jul2018'!AJ3,0)</f>
        <v>220.04999999999998</v>
      </c>
      <c r="O9" s="73">
        <f t="shared" ref="O9:O92" si="0">SUM(D9:N9)</f>
        <v>1471.8969999999997</v>
      </c>
      <c r="P9" s="498">
        <f t="shared" ref="P9:P92" si="1">O9*1.1</f>
        <v>1619.0866999999998</v>
      </c>
    </row>
    <row r="10" spans="1:16" x14ac:dyDescent="0.15">
      <c r="A10" s="286" t="str">
        <f>'Tariffs Jul2018'!F4</f>
        <v>Click Energy</v>
      </c>
      <c r="B10" s="47" t="str">
        <f>'Tariffs Jul2018'!D4</f>
        <v>Multinet 1</v>
      </c>
      <c r="C10" s="287">
        <f>'Tariffs Jul2018'!E4</f>
        <v>43101</v>
      </c>
      <c r="D10" s="85">
        <f>365*'Tariffs Jul2018'!H4/100</f>
        <v>285.06499999999994</v>
      </c>
      <c r="E10" s="85">
        <f>IF($C$5*'Tariffs Jul2018'!AK4/'Tariffs Jul2018'!AI4&gt;='Tariffs Jul2018'!J4,( 'Tariffs Jul2018'!J4*'Tariffs Jul2018'!O4/100)* 'Tariffs Jul2018'!AI4,($C$5*'Tariffs Jul2018'!AK4/'Tariffs Jul2018'!AI4*'Tariffs Jul2018'!O4/100)* 'Tariffs Jul2018'!AI4)</f>
        <v>301.5</v>
      </c>
      <c r="F10" s="85">
        <f>IF($C$5*'Tariffs Jul2018'!AK4/'Tariffs Jul2018'!AI4&lt;'Tariffs Jul2018'!J4,0,IF($C$5*'Tariffs Jul2018'!AK4/'Tariffs Jul2018'!AI4&lt;='Tariffs Jul2018'!K4,($C$5*'Tariffs Jul2018'!AK4/'Tariffs Jul2018'!AI4-'Tariffs Jul2018'!J4)*('Tariffs Jul2018'!P4/100)*'Tariffs Jul2018'!AI4,('Tariffs Jul2018'!K4-'Tariffs Jul2018'!J4)*('Tariffs Jul2018'!P4/100)*'Tariffs Jul2018'!AI4))</f>
        <v>265.5</v>
      </c>
      <c r="G10" s="85">
        <f>IF($C$5*'Tariffs Jul2018'!AK4/'Tariffs Jul2018'!AI4&lt;'Tariffs Jul2018'!K4,0,IF($C$5*'Tariffs Jul2018'!AK4/'Tariffs Jul2018'!AI4&lt;='Tariffs Jul2018'!L4,($C$5*'Tariffs Jul2018'!AK4/'Tariffs Jul2018'!AI4-'Tariffs Jul2018'!K4)*('Tariffs Jul2018'!Q4/100)*'Tariffs Jul2018'!AI4,('Tariffs Jul2018'!L4-'Tariffs Jul2018'!K4)*('Tariffs Jul2018'!Q4/100)*'Tariffs Jul2018'!AI4))</f>
        <v>229.5</v>
      </c>
      <c r="H10" s="85">
        <f>IF($C$5*'Tariffs Jul2018'!AK4/'Tariffs Jul2018'!AI4&lt;'Tariffs Jul2018'!L4,0,IF($C$5*'Tariffs Jul2018'!AK4/'Tariffs Jul2018'!AI4&lt;='Tariffs Jul2018'!M4,($C$5*'Tariffs Jul2018'!AK4/'Tariffs Jul2018'!AI4-'Tariffs Jul2018'!L4)*('Tariffs Jul2018'!R4/100)*'Tariffs Jul2018'!AI4,('Tariffs Jul2018'!M4-'Tariffs Jul2018'!L4)*('Tariffs Jul2018'!R4/100)*'Tariffs Jul2018'!AI4))</f>
        <v>105.75</v>
      </c>
      <c r="I10" s="85">
        <f>IF(($C$5*'Tariffs Jul2018'!AK4/'Tariffs Jul2018'!AI4&gt;'Tariffs Jul2018'!M4),($C$5*'Tariffs Jul2018'!AK4/'Tariffs Jul2018'!AI4-'Tariffs Jul2018'!M4)*'Tariffs Jul2018'!S4/100*'Tariffs Jul2018'!AI4,0)</f>
        <v>0</v>
      </c>
      <c r="J10" s="85">
        <f>IF($C$5*'Tariffs Jul2018'!AL4/'Tariffs Jul2018'!AJ4&gt;='Tariffs Jul2018'!J4,('Tariffs Jul2018'!J4*'Tariffs Jul2018'!U4/100)* 'Tariffs Jul2018'!AJ4,($C$5*'Tariffs Jul2018'!AL4/'Tariffs Jul2018'!AJ4*'Tariffs Jul2018'!U4/100)* 'Tariffs Jul2018'!AJ4)</f>
        <v>292.5</v>
      </c>
      <c r="K10" s="85">
        <f>IF($C$5*'Tariffs Jul2018'!AL4/'Tariffs Jul2018'!AJ4&lt;'Tariffs Jul2018'!J4,0,IF($C$5*'Tariffs Jul2018'!AL4/'Tariffs Jul2018'!AJ4&lt;='Tariffs Jul2018'!K4,($C$5*'Tariffs Jul2018'!AL4/'Tariffs Jul2018'!AJ4-'Tariffs Jul2018'!J4)*('Tariffs Jul2018'!V4/100)*'Tariffs Jul2018'!AJ4,('Tariffs Jul2018'!K4-'Tariffs Jul2018'!J4)*('Tariffs Jul2018'!V4/100)*'Tariffs Jul2018'!AJ4))</f>
        <v>261</v>
      </c>
      <c r="L10" s="85">
        <f>IF($C$5*'Tariffs Jul2018'!AL4/'Tariffs Jul2018'!AJ4&lt;'Tariffs Jul2018'!K4,0,IF($C$5*'Tariffs Jul2018'!AL4/'Tariffs Jul2018'!AJ4&lt;='Tariffs Jul2018'!L4,($C$5*'Tariffs Jul2018'!AL4/'Tariffs Jul2018'!AJ4-'Tariffs Jul2018'!K4)*('Tariffs Jul2018'!W4/100)*'Tariffs Jul2018'!AJ4,('Tariffs Jul2018'!L4-'Tariffs Jul2018'!K4)*('Tariffs Jul2018'!W4/100)*'Tariffs Jul2018'!AJ4))</f>
        <v>225</v>
      </c>
      <c r="M10" s="85">
        <f>IF($C$5*'Tariffs Jul2018'!AL4/'Tariffs Jul2018'!AJ4&lt;'Tariffs Jul2018'!L4,0,IF($C$5*'Tariffs Jul2018'!AL4/'Tariffs Jul2018'!AJ4&lt;='Tariffs Jul2018'!M4,($C$5*'Tariffs Jul2018'!AL4/'Tariffs Jul2018'!AJ4-'Tariffs Jul2018'!L4)*('Tariffs Jul2018'!X4/100)*'Tariffs Jul2018'!AJ4,('Tariffs Jul2018'!M4-'Tariffs Jul2018'!L4)*('Tariffs Jul2018'!X4/100)*'Tariffs Jul2018'!AJ4))</f>
        <v>105.75</v>
      </c>
      <c r="N10" s="85">
        <f>IF(($C$5*'Tariffs Jul2018'!AL4/'Tariffs Jul2018'!AJ4&gt;'Tariffs Jul2018'!M4),($C$5*'Tariffs Jul2018'!AL4/'Tariffs Jul2018'!AJ4-'Tariffs Jul2018'!M4)*'Tariffs Jul2018'!Y4/100*'Tariffs Jul2018'!AJ4,0)</f>
        <v>0</v>
      </c>
      <c r="O10" s="73">
        <f t="shared" si="0"/>
        <v>2071.5650000000001</v>
      </c>
      <c r="P10" s="498">
        <f t="shared" si="1"/>
        <v>2278.7215000000001</v>
      </c>
    </row>
    <row r="11" spans="1:16" x14ac:dyDescent="0.15">
      <c r="A11" s="286" t="str">
        <f>'Tariffs Jul2018'!F5</f>
        <v>Covau</v>
      </c>
      <c r="B11" s="47" t="str">
        <f>'Tariffs Jul2018'!D5</f>
        <v>Multinet 1</v>
      </c>
      <c r="C11" s="287">
        <f>'Tariffs Jul2018'!E5</f>
        <v>43101</v>
      </c>
      <c r="D11" s="85">
        <f>365*'Tariffs Jul2018'!H5/100</f>
        <v>269.005</v>
      </c>
      <c r="E11" s="85">
        <f>IF($C$5*'Tariffs Jul2018'!AK5/'Tariffs Jul2018'!AI5&gt;='Tariffs Jul2018'!J5,( 'Tariffs Jul2018'!J5*'Tariffs Jul2018'!O5/100)* 'Tariffs Jul2018'!AI5,($C$5*'Tariffs Jul2018'!AK5/'Tariffs Jul2018'!AI5*'Tariffs Jul2018'!O5/100)* 'Tariffs Jul2018'!AI5)</f>
        <v>251.10000000000002</v>
      </c>
      <c r="F11" s="85">
        <f>IF($C$5*'Tariffs Jul2018'!AK5/'Tariffs Jul2018'!AI5&lt;'Tariffs Jul2018'!J5,0,IF($C$5*'Tariffs Jul2018'!AK5/'Tariffs Jul2018'!AI5&lt;='Tariffs Jul2018'!K5,($C$5*'Tariffs Jul2018'!AK5/'Tariffs Jul2018'!AI5-'Tariffs Jul2018'!J5)*('Tariffs Jul2018'!P5/100)*'Tariffs Jul2018'!AI5,('Tariffs Jul2018'!K5-'Tariffs Jul2018'!J5)*('Tariffs Jul2018'!P5/100)*'Tariffs Jul2018'!AI5))</f>
        <v>444.6</v>
      </c>
      <c r="G11" s="85">
        <f>IF($C$5*'Tariffs Jul2018'!AK5/'Tariffs Jul2018'!AI5&lt;'Tariffs Jul2018'!K5,0,IF($C$5*'Tariffs Jul2018'!AK5/'Tariffs Jul2018'!AI5&lt;='Tariffs Jul2018'!L5,($C$5*'Tariffs Jul2018'!AK5/'Tariffs Jul2018'!AI5-'Tariffs Jul2018'!K5)*('Tariffs Jul2018'!Q5/100)*'Tariffs Jul2018'!AI5,('Tariffs Jul2018'!L5-'Tariffs Jul2018'!K5)*('Tariffs Jul2018'!Q5/100)*'Tariffs Jul2018'!AI5))</f>
        <v>91.35</v>
      </c>
      <c r="H11" s="85">
        <f>IF($C$5*'Tariffs Jul2018'!AK5/'Tariffs Jul2018'!AI5&lt;'Tariffs Jul2018'!L5,0,IF($C$5*'Tariffs Jul2018'!AK5/'Tariffs Jul2018'!AI5&lt;='Tariffs Jul2018'!M5,($C$5*'Tariffs Jul2018'!AK5/'Tariffs Jul2018'!AI5-'Tariffs Jul2018'!L5)*('Tariffs Jul2018'!R5/100)*'Tariffs Jul2018'!AI5,('Tariffs Jul2018'!M5-'Tariffs Jul2018'!L5)*('Tariffs Jul2018'!R5/100)*'Tariffs Jul2018'!AI5))</f>
        <v>0</v>
      </c>
      <c r="I11" s="85">
        <f>IF(($C$5*'Tariffs Jul2018'!AK5/'Tariffs Jul2018'!AI5&gt;'Tariffs Jul2018'!M5),($C$5*'Tariffs Jul2018'!AK5/'Tariffs Jul2018'!AI5-'Tariffs Jul2018'!M5)*'Tariffs Jul2018'!S5/100*'Tariffs Jul2018'!AI5,0)</f>
        <v>0</v>
      </c>
      <c r="J11" s="85">
        <f>IF($C$5*'Tariffs Jul2018'!AL5/'Tariffs Jul2018'!AJ5&gt;='Tariffs Jul2018'!J5,('Tariffs Jul2018'!J5*'Tariffs Jul2018'!U5/100)* 'Tariffs Jul2018'!AJ5,($C$5*'Tariffs Jul2018'!AL5/'Tariffs Jul2018'!AJ5*'Tariffs Jul2018'!U5/100)* 'Tariffs Jul2018'!AJ5)</f>
        <v>223.20000000000002</v>
      </c>
      <c r="K11" s="85">
        <f>IF($C$5*'Tariffs Jul2018'!AL5/'Tariffs Jul2018'!AJ5&lt;'Tariffs Jul2018'!J5,0,IF($C$5*'Tariffs Jul2018'!AL5/'Tariffs Jul2018'!AJ5&lt;='Tariffs Jul2018'!K5,($C$5*'Tariffs Jul2018'!AL5/'Tariffs Jul2018'!AJ5-'Tariffs Jul2018'!J5)*('Tariffs Jul2018'!V5/100)*'Tariffs Jul2018'!AJ5,('Tariffs Jul2018'!K5-'Tariffs Jul2018'!J5)*('Tariffs Jul2018'!V5/100)*'Tariffs Jul2018'!AJ5))</f>
        <v>392.40000000000003</v>
      </c>
      <c r="L11" s="85">
        <f>IF($C$5*'Tariffs Jul2018'!AL5/'Tariffs Jul2018'!AJ5&lt;'Tariffs Jul2018'!K5,0,IF($C$5*'Tariffs Jul2018'!AL5/'Tariffs Jul2018'!AJ5&lt;='Tariffs Jul2018'!L5,($C$5*'Tariffs Jul2018'!AL5/'Tariffs Jul2018'!AJ5-'Tariffs Jul2018'!K5)*('Tariffs Jul2018'!W5/100)*'Tariffs Jul2018'!AJ5,('Tariffs Jul2018'!L5-'Tariffs Jul2018'!K5)*('Tariffs Jul2018'!W5/100)*'Tariffs Jul2018'!AJ5))</f>
        <v>81.45</v>
      </c>
      <c r="M11" s="85">
        <f>IF($C$5*'Tariffs Jul2018'!AL5/'Tariffs Jul2018'!AJ5&lt;'Tariffs Jul2018'!L5,0,IF($C$5*'Tariffs Jul2018'!AL5/'Tariffs Jul2018'!AJ5&lt;='Tariffs Jul2018'!M5,($C$5*'Tariffs Jul2018'!AL5/'Tariffs Jul2018'!AJ5-'Tariffs Jul2018'!L5)*('Tariffs Jul2018'!X5/100)*'Tariffs Jul2018'!AJ5,('Tariffs Jul2018'!M5-'Tariffs Jul2018'!L5)*('Tariffs Jul2018'!X5/100)*'Tariffs Jul2018'!AJ5))</f>
        <v>0</v>
      </c>
      <c r="N11" s="85">
        <f>IF(($C$5*'Tariffs Jul2018'!AL5/'Tariffs Jul2018'!AJ5&gt;'Tariffs Jul2018'!M5),($C$5*'Tariffs Jul2018'!AL5/'Tariffs Jul2018'!AJ5-'Tariffs Jul2018'!M5)*'Tariffs Jul2018'!Y5/100*'Tariffs Jul2018'!AJ5,0)</f>
        <v>0</v>
      </c>
      <c r="O11" s="73">
        <f t="shared" si="0"/>
        <v>1753.1050000000002</v>
      </c>
      <c r="P11" s="498">
        <f t="shared" si="1"/>
        <v>1928.4155000000005</v>
      </c>
    </row>
    <row r="12" spans="1:16" x14ac:dyDescent="0.15">
      <c r="A12" s="286" t="str">
        <f>'Tariffs Jul2018'!F6</f>
        <v>Dodo Power &amp; Gas</v>
      </c>
      <c r="B12" s="47" t="str">
        <f>'Tariffs Jul2018'!D6</f>
        <v>Multinet 1</v>
      </c>
      <c r="C12" s="287">
        <f>'Tariffs Jul2018'!E6</f>
        <v>42917</v>
      </c>
      <c r="D12" s="85">
        <f>365*'Tariffs Jul2018'!H6/100</f>
        <v>247.28749999999999</v>
      </c>
      <c r="E12" s="85">
        <f>IF($C$5*'Tariffs Jul2018'!AK6/'Tariffs Jul2018'!AI6&gt;='Tariffs Jul2018'!J6,( 'Tariffs Jul2018'!J6*'Tariffs Jul2018'!O6/100)* 'Tariffs Jul2018'!AI6,($C$5*'Tariffs Jul2018'!AK6/'Tariffs Jul2018'!AI6*'Tariffs Jul2018'!O6/100)* 'Tariffs Jul2018'!AI6)</f>
        <v>442.79999999999995</v>
      </c>
      <c r="F12" s="85">
        <f>IF($C$5*'Tariffs Jul2018'!AK6/'Tariffs Jul2018'!AI6&lt;'Tariffs Jul2018'!J6,0,IF($C$5*'Tariffs Jul2018'!AK6/'Tariffs Jul2018'!AI6&lt;='Tariffs Jul2018'!K6,($C$5*'Tariffs Jul2018'!AK6/'Tariffs Jul2018'!AI6-'Tariffs Jul2018'!J6)*('Tariffs Jul2018'!P6/100)*'Tariffs Jul2018'!AI6,('Tariffs Jul2018'!K6-'Tariffs Jul2018'!J6)*('Tariffs Jul2018'!P6/100)*'Tariffs Jul2018'!AI6))</f>
        <v>165.6</v>
      </c>
      <c r="G12" s="85">
        <f>IF($C$5*'Tariffs Jul2018'!AK6/'Tariffs Jul2018'!AI6&lt;'Tariffs Jul2018'!K6,0,IF($C$5*'Tariffs Jul2018'!AK6/'Tariffs Jul2018'!AI6&lt;='Tariffs Jul2018'!L6,($C$5*'Tariffs Jul2018'!AK6/'Tariffs Jul2018'!AI6-'Tariffs Jul2018'!K6)*('Tariffs Jul2018'!Q6/100)*'Tariffs Jul2018'!AI6,('Tariffs Jul2018'!L6-'Tariffs Jul2018'!K6)*('Tariffs Jul2018'!Q6/100)*'Tariffs Jul2018'!AI6))</f>
        <v>0</v>
      </c>
      <c r="H12" s="85">
        <f>IF($C$5*'Tariffs Jul2018'!AK6/'Tariffs Jul2018'!AI6&lt;'Tariffs Jul2018'!L6,0,IF($C$5*'Tariffs Jul2018'!AK6/'Tariffs Jul2018'!AI6&lt;='Tariffs Jul2018'!M6,($C$5*'Tariffs Jul2018'!AK6/'Tariffs Jul2018'!AI6-'Tariffs Jul2018'!L6)*('Tariffs Jul2018'!R6/100)*'Tariffs Jul2018'!AI6,('Tariffs Jul2018'!M6-'Tariffs Jul2018'!L6)*('Tariffs Jul2018'!R6/100)*'Tariffs Jul2018'!AI6))</f>
        <v>0</v>
      </c>
      <c r="I12" s="85">
        <f>IF(($C$5*'Tariffs Jul2018'!AK6/'Tariffs Jul2018'!AI6&gt;'Tariffs Jul2018'!M6),($C$5*'Tariffs Jul2018'!AK6/'Tariffs Jul2018'!AI6-'Tariffs Jul2018'!M6)*'Tariffs Jul2018'!S6/100*'Tariffs Jul2018'!AI6,0)</f>
        <v>65.699999999999989</v>
      </c>
      <c r="J12" s="85">
        <f>IF($C$5*'Tariffs Jul2018'!AL6/'Tariffs Jul2018'!AJ6&gt;='Tariffs Jul2018'!J6,('Tariffs Jul2018'!J6*'Tariffs Jul2018'!U6/100)* 'Tariffs Jul2018'!AJ6,($C$5*'Tariffs Jul2018'!AL6/'Tariffs Jul2018'!AJ6*'Tariffs Jul2018'!U6/100)* 'Tariffs Jul2018'!AJ6)</f>
        <v>442.79999999999995</v>
      </c>
      <c r="K12" s="85">
        <f>IF($C$5*'Tariffs Jul2018'!AL6/'Tariffs Jul2018'!AJ6&lt;'Tariffs Jul2018'!J6,0,IF($C$5*'Tariffs Jul2018'!AL6/'Tariffs Jul2018'!AJ6&lt;='Tariffs Jul2018'!K6,($C$5*'Tariffs Jul2018'!AL6/'Tariffs Jul2018'!AJ6-'Tariffs Jul2018'!J6)*('Tariffs Jul2018'!V6/100)*'Tariffs Jul2018'!AJ6,('Tariffs Jul2018'!K6-'Tariffs Jul2018'!J6)*('Tariffs Jul2018'!V6/100)*'Tariffs Jul2018'!AJ6))</f>
        <v>165.6</v>
      </c>
      <c r="L12" s="85">
        <f>IF($C$5*'Tariffs Jul2018'!AL6/'Tariffs Jul2018'!AJ6&lt;'Tariffs Jul2018'!K6,0,IF($C$5*'Tariffs Jul2018'!AL6/'Tariffs Jul2018'!AJ6&lt;='Tariffs Jul2018'!L6,($C$5*'Tariffs Jul2018'!AL6/'Tariffs Jul2018'!AJ6-'Tariffs Jul2018'!K6)*('Tariffs Jul2018'!W6/100)*'Tariffs Jul2018'!AJ6,('Tariffs Jul2018'!L6-'Tariffs Jul2018'!K6)*('Tariffs Jul2018'!W6/100)*'Tariffs Jul2018'!AJ6))</f>
        <v>0</v>
      </c>
      <c r="M12" s="85">
        <f>IF($C$5*'Tariffs Jul2018'!AL6/'Tariffs Jul2018'!AJ6&lt;'Tariffs Jul2018'!L6,0,IF($C$5*'Tariffs Jul2018'!AL6/'Tariffs Jul2018'!AJ6&lt;='Tariffs Jul2018'!M6,($C$5*'Tariffs Jul2018'!AL6/'Tariffs Jul2018'!AJ6-'Tariffs Jul2018'!L6)*('Tariffs Jul2018'!X6/100)*'Tariffs Jul2018'!AJ6,('Tariffs Jul2018'!M6-'Tariffs Jul2018'!L6)*('Tariffs Jul2018'!X6/100)*'Tariffs Jul2018'!AJ6))</f>
        <v>0</v>
      </c>
      <c r="N12" s="85">
        <f>IF(($C$5*'Tariffs Jul2018'!AL6/'Tariffs Jul2018'!AJ6&gt;'Tariffs Jul2018'!M6),($C$5*'Tariffs Jul2018'!AL6/'Tariffs Jul2018'!AJ6-'Tariffs Jul2018'!M6)*'Tariffs Jul2018'!Y6/100*'Tariffs Jul2018'!AJ6,0)</f>
        <v>65.699999999999989</v>
      </c>
      <c r="O12" s="73">
        <f t="shared" si="0"/>
        <v>1595.4875</v>
      </c>
      <c r="P12" s="498">
        <f t="shared" si="1"/>
        <v>1755.0362500000001</v>
      </c>
    </row>
    <row r="13" spans="1:16" x14ac:dyDescent="0.15">
      <c r="A13" s="286" t="str">
        <f>'Tariffs Jul2018'!F7</f>
        <v>EnergyAustralia</v>
      </c>
      <c r="B13" s="47" t="str">
        <f>'Tariffs Jul2018'!D7</f>
        <v>Multinet 1</v>
      </c>
      <c r="C13" s="287">
        <f>'Tariffs Jul2018'!E7</f>
        <v>43102</v>
      </c>
      <c r="D13" s="85">
        <f>365*'Tariffs Jul2018'!H7/100</f>
        <v>286.52499999999998</v>
      </c>
      <c r="E13" s="85">
        <f>IF($C$5*'Tariffs Jul2018'!AK7/'Tariffs Jul2018'!AI7&gt;='Tariffs Jul2018'!J7,( 'Tariffs Jul2018'!J7*'Tariffs Jul2018'!O7/100)* 'Tariffs Jul2018'!AI7,($C$5*'Tariffs Jul2018'!AK7/'Tariffs Jul2018'!AI7*'Tariffs Jul2018'!O7/100)* 'Tariffs Jul2018'!AI7)</f>
        <v>451.79999999999995</v>
      </c>
      <c r="F13" s="85">
        <f>IF($C$5*'Tariffs Jul2018'!AK7/'Tariffs Jul2018'!AI7&lt;'Tariffs Jul2018'!J7,0,IF($C$5*'Tariffs Jul2018'!AK7/'Tariffs Jul2018'!AI7&lt;='Tariffs Jul2018'!K7,($C$5*'Tariffs Jul2018'!AK7/'Tariffs Jul2018'!AI7-'Tariffs Jul2018'!J7)*('Tariffs Jul2018'!P7/100)*'Tariffs Jul2018'!AI7,('Tariffs Jul2018'!K7-'Tariffs Jul2018'!J7)*('Tariffs Jul2018'!P7/100)*'Tariffs Jul2018'!AI7))</f>
        <v>0</v>
      </c>
      <c r="G13" s="85">
        <f>IF($C$5*'Tariffs Jul2018'!AK7/'Tariffs Jul2018'!AI7&lt;'Tariffs Jul2018'!K7,0,IF($C$5*'Tariffs Jul2018'!AK7/'Tariffs Jul2018'!AI7&lt;='Tariffs Jul2018'!L7,($C$5*'Tariffs Jul2018'!AK7/'Tariffs Jul2018'!AI7-'Tariffs Jul2018'!K7)*('Tariffs Jul2018'!Q7/100)*'Tariffs Jul2018'!AI7,('Tariffs Jul2018'!L7-'Tariffs Jul2018'!K7)*('Tariffs Jul2018'!Q7/100)*'Tariffs Jul2018'!AI7))</f>
        <v>0</v>
      </c>
      <c r="H13" s="85">
        <f>IF($C$5*'Tariffs Jul2018'!AK7/'Tariffs Jul2018'!AI7&lt;'Tariffs Jul2018'!L7,0,IF($C$5*'Tariffs Jul2018'!AK7/'Tariffs Jul2018'!AI7&lt;='Tariffs Jul2018'!M7,($C$5*'Tariffs Jul2018'!AK7/'Tariffs Jul2018'!AI7-'Tariffs Jul2018'!L7)*('Tariffs Jul2018'!R7/100)*'Tariffs Jul2018'!AI7,('Tariffs Jul2018'!M7-'Tariffs Jul2018'!L7)*('Tariffs Jul2018'!R7/100)*'Tariffs Jul2018'!AI7))</f>
        <v>0</v>
      </c>
      <c r="I13" s="85">
        <f>IF(($C$5*'Tariffs Jul2018'!AK7/'Tariffs Jul2018'!AI7&gt;'Tariffs Jul2018'!M7),($C$5*'Tariffs Jul2018'!AK7/'Tariffs Jul2018'!AI7-'Tariffs Jul2018'!M7)*'Tariffs Jul2018'!S7/100*'Tariffs Jul2018'!AI7,0)</f>
        <v>245.70000000000002</v>
      </c>
      <c r="J13" s="85">
        <f>IF($C$5*'Tariffs Jul2018'!AL7/'Tariffs Jul2018'!AJ7&gt;='Tariffs Jul2018'!J7,('Tariffs Jul2018'!J7*'Tariffs Jul2018'!U7/100)* 'Tariffs Jul2018'!AJ7,($C$5*'Tariffs Jul2018'!AL7/'Tariffs Jul2018'!AJ7*'Tariffs Jul2018'!U7/100)* 'Tariffs Jul2018'!AJ7)</f>
        <v>451.79999999999995</v>
      </c>
      <c r="K13" s="85">
        <f>IF($C$5*'Tariffs Jul2018'!AL7/'Tariffs Jul2018'!AJ7&lt;'Tariffs Jul2018'!J7,0,IF($C$5*'Tariffs Jul2018'!AL7/'Tariffs Jul2018'!AJ7&lt;='Tariffs Jul2018'!K7,($C$5*'Tariffs Jul2018'!AL7/'Tariffs Jul2018'!AJ7-'Tariffs Jul2018'!J7)*('Tariffs Jul2018'!V7/100)*'Tariffs Jul2018'!AJ7,('Tariffs Jul2018'!K7-'Tariffs Jul2018'!J7)*('Tariffs Jul2018'!V7/100)*'Tariffs Jul2018'!AJ7))</f>
        <v>0</v>
      </c>
      <c r="L13" s="85">
        <f>IF($C$5*'Tariffs Jul2018'!AL7/'Tariffs Jul2018'!AJ7&lt;'Tariffs Jul2018'!K7,0,IF($C$5*'Tariffs Jul2018'!AL7/'Tariffs Jul2018'!AJ7&lt;='Tariffs Jul2018'!L7,($C$5*'Tariffs Jul2018'!AL7/'Tariffs Jul2018'!AJ7-'Tariffs Jul2018'!K7)*('Tariffs Jul2018'!W7/100)*'Tariffs Jul2018'!AJ7,('Tariffs Jul2018'!L7-'Tariffs Jul2018'!K7)*('Tariffs Jul2018'!W7/100)*'Tariffs Jul2018'!AJ7))</f>
        <v>0</v>
      </c>
      <c r="M13" s="85">
        <f>IF($C$5*'Tariffs Jul2018'!AL7/'Tariffs Jul2018'!AJ7&lt;'Tariffs Jul2018'!L7,0,IF($C$5*'Tariffs Jul2018'!AL7/'Tariffs Jul2018'!AJ7&lt;='Tariffs Jul2018'!M7,($C$5*'Tariffs Jul2018'!AL7/'Tariffs Jul2018'!AJ7-'Tariffs Jul2018'!L7)*('Tariffs Jul2018'!X7/100)*'Tariffs Jul2018'!AJ7,('Tariffs Jul2018'!M7-'Tariffs Jul2018'!L7)*('Tariffs Jul2018'!X7/100)*'Tariffs Jul2018'!AJ7))</f>
        <v>0</v>
      </c>
      <c r="N13" s="85">
        <f>IF(($C$5*'Tariffs Jul2018'!AL7/'Tariffs Jul2018'!AJ7&gt;'Tariffs Jul2018'!M7),($C$5*'Tariffs Jul2018'!AL7/'Tariffs Jul2018'!AJ7-'Tariffs Jul2018'!M7)*'Tariffs Jul2018'!Y7/100*'Tariffs Jul2018'!AJ7,0)</f>
        <v>245.70000000000002</v>
      </c>
      <c r="O13" s="73">
        <f t="shared" si="0"/>
        <v>1681.5249999999999</v>
      </c>
      <c r="P13" s="498">
        <f t="shared" si="1"/>
        <v>1849.6775</v>
      </c>
    </row>
    <row r="14" spans="1:16" x14ac:dyDescent="0.15">
      <c r="A14" s="286" t="str">
        <f>'Tariffs Jul2018'!F8</f>
        <v>Lumo Energy</v>
      </c>
      <c r="B14" s="47" t="str">
        <f>'Tariffs Jul2018'!D8</f>
        <v>Multinet 1</v>
      </c>
      <c r="C14" s="287">
        <f>'Tariffs Jul2018'!E8</f>
        <v>43119</v>
      </c>
      <c r="D14" s="85">
        <f>365*'Tariffs Jul2018'!H8/100</f>
        <v>241.63</v>
      </c>
      <c r="E14" s="85">
        <f>IF($C$5*'Tariffs Jul2018'!AK8/'Tariffs Jul2018'!AI8&gt;='Tariffs Jul2018'!J8,( 'Tariffs Jul2018'!J8*'Tariffs Jul2018'!O8/100)* 'Tariffs Jul2018'!AI8,($C$5*'Tariffs Jul2018'!AK8/'Tariffs Jul2018'!AI8*'Tariffs Jul2018'!O8/100)* 'Tariffs Jul2018'!AI8)</f>
        <v>227.96999999999997</v>
      </c>
      <c r="F14" s="85">
        <f>IF($C$5*'Tariffs Jul2018'!AK8/'Tariffs Jul2018'!AI8&lt;'Tariffs Jul2018'!J8,0,IF($C$5*'Tariffs Jul2018'!AK8/'Tariffs Jul2018'!AI8&lt;='Tariffs Jul2018'!K8,($C$5*'Tariffs Jul2018'!AK8/'Tariffs Jul2018'!AI8-'Tariffs Jul2018'!J8)*('Tariffs Jul2018'!P8/100)*'Tariffs Jul2018'!AI8,('Tariffs Jul2018'!K8-'Tariffs Jul2018'!J8)*('Tariffs Jul2018'!P8/100)*'Tariffs Jul2018'!AI8))</f>
        <v>199.35000000000002</v>
      </c>
      <c r="G14" s="85">
        <f>IF($C$5*'Tariffs Jul2018'!AK8/'Tariffs Jul2018'!AI8&lt;'Tariffs Jul2018'!K8,0,IF($C$5*'Tariffs Jul2018'!AK8/'Tariffs Jul2018'!AI8&lt;='Tariffs Jul2018'!L8,($C$5*'Tariffs Jul2018'!AK8/'Tariffs Jul2018'!AI8-'Tariffs Jul2018'!K8)*('Tariffs Jul2018'!Q8/100)*'Tariffs Jul2018'!AI8,('Tariffs Jul2018'!L8-'Tariffs Jul2018'!K8)*('Tariffs Jul2018'!Q8/100)*'Tariffs Jul2018'!AI8))</f>
        <v>166.23000000000002</v>
      </c>
      <c r="H14" s="85">
        <f>IF($C$5*'Tariffs Jul2018'!AK8/'Tariffs Jul2018'!AI8&lt;'Tariffs Jul2018'!L8,0,IF($C$5*'Tariffs Jul2018'!AK8/'Tariffs Jul2018'!AI8&lt;='Tariffs Jul2018'!M8,($C$5*'Tariffs Jul2018'!AK8/'Tariffs Jul2018'!AI8-'Tariffs Jul2018'!L8)*('Tariffs Jul2018'!R8/100)*'Tariffs Jul2018'!AI8,('Tariffs Jul2018'!M8-'Tariffs Jul2018'!L8)*('Tariffs Jul2018'!R8/100)*'Tariffs Jul2018'!AI8))</f>
        <v>74.384999999999991</v>
      </c>
      <c r="I14" s="85">
        <f>IF(($C$5*'Tariffs Jul2018'!AK8/'Tariffs Jul2018'!AI8&gt;'Tariffs Jul2018'!M8),($C$5*'Tariffs Jul2018'!AK8/'Tariffs Jul2018'!AI8-'Tariffs Jul2018'!M8)*'Tariffs Jul2018'!S8/100*'Tariffs Jul2018'!AI8,0)</f>
        <v>0</v>
      </c>
      <c r="J14" s="85">
        <f>IF($C$5*'Tariffs Jul2018'!AL8/'Tariffs Jul2018'!AJ8&gt;='Tariffs Jul2018'!J8,('Tariffs Jul2018'!J8*'Tariffs Jul2018'!U8/100)* 'Tariffs Jul2018'!AJ8,($C$5*'Tariffs Jul2018'!AL8/'Tariffs Jul2018'!AJ8*'Tariffs Jul2018'!U8/100)* 'Tariffs Jul2018'!AJ8)</f>
        <v>214.82999999999998</v>
      </c>
      <c r="K14" s="85">
        <f>IF($C$5*'Tariffs Jul2018'!AL8/'Tariffs Jul2018'!AJ8&lt;'Tariffs Jul2018'!J8,0,IF($C$5*'Tariffs Jul2018'!AL8/'Tariffs Jul2018'!AJ8&lt;='Tariffs Jul2018'!K8,($C$5*'Tariffs Jul2018'!AL8/'Tariffs Jul2018'!AJ8-'Tariffs Jul2018'!J8)*('Tariffs Jul2018'!V8/100)*'Tariffs Jul2018'!AJ8,('Tariffs Jul2018'!K8-'Tariffs Jul2018'!J8)*('Tariffs Jul2018'!V8/100)*'Tariffs Jul2018'!AJ8))</f>
        <v>190.07999999999998</v>
      </c>
      <c r="L14" s="85">
        <f>IF($C$5*'Tariffs Jul2018'!AL8/'Tariffs Jul2018'!AJ8&lt;'Tariffs Jul2018'!K8,0,IF($C$5*'Tariffs Jul2018'!AL8/'Tariffs Jul2018'!AJ8&lt;='Tariffs Jul2018'!L8,($C$5*'Tariffs Jul2018'!AL8/'Tariffs Jul2018'!AJ8-'Tariffs Jul2018'!K8)*('Tariffs Jul2018'!W8/100)*'Tariffs Jul2018'!AJ8,('Tariffs Jul2018'!L8-'Tariffs Jul2018'!K8)*('Tariffs Jul2018'!W8/100)*'Tariffs Jul2018'!AJ8))</f>
        <v>161.36999999999998</v>
      </c>
      <c r="M14" s="85">
        <f>IF($C$5*'Tariffs Jul2018'!AL8/'Tariffs Jul2018'!AJ8&lt;'Tariffs Jul2018'!L8,0,IF($C$5*'Tariffs Jul2018'!AL8/'Tariffs Jul2018'!AJ8&lt;='Tariffs Jul2018'!M8,($C$5*'Tariffs Jul2018'!AL8/'Tariffs Jul2018'!AJ8-'Tariffs Jul2018'!L8)*('Tariffs Jul2018'!X8/100)*'Tariffs Jul2018'!AJ8,('Tariffs Jul2018'!M8-'Tariffs Jul2018'!L8)*('Tariffs Jul2018'!X8/100)*'Tariffs Jul2018'!AJ8))</f>
        <v>73.125</v>
      </c>
      <c r="N14" s="85">
        <f>IF(($C$5*'Tariffs Jul2018'!AL8/'Tariffs Jul2018'!AJ8&gt;'Tariffs Jul2018'!M8),($C$5*'Tariffs Jul2018'!AL8/'Tariffs Jul2018'!AJ8-'Tariffs Jul2018'!M8)*'Tariffs Jul2018'!Y8/100*'Tariffs Jul2018'!AJ8,0)</f>
        <v>0</v>
      </c>
      <c r="O14" s="73">
        <f t="shared" si="0"/>
        <v>1548.9699999999998</v>
      </c>
      <c r="P14" s="498">
        <f t="shared" si="1"/>
        <v>1703.867</v>
      </c>
    </row>
    <row r="15" spans="1:16" x14ac:dyDescent="0.15">
      <c r="A15" s="286" t="str">
        <f>'Tariffs Jul2018'!F9</f>
        <v>Momentum Energy</v>
      </c>
      <c r="B15" s="47" t="str">
        <f>'Tariffs Jul2018'!D9</f>
        <v>Multinet 1</v>
      </c>
      <c r="C15" s="287">
        <f>'Tariffs Jul2018'!E9</f>
        <v>43101</v>
      </c>
      <c r="D15" s="85">
        <f>365*'Tariffs Jul2018'!H9/100</f>
        <v>273.9325</v>
      </c>
      <c r="E15" s="85">
        <f>IF($C$5*'Tariffs Jul2018'!AK9/'Tariffs Jul2018'!AI9&gt;='Tariffs Jul2018'!J9,( 'Tariffs Jul2018'!J9*'Tariffs Jul2018'!O9/100)* 'Tariffs Jul2018'!AI9,($C$5*'Tariffs Jul2018'!AK9/'Tariffs Jul2018'!AI9*'Tariffs Jul2018'!O9/100)* 'Tariffs Jul2018'!AI9)</f>
        <v>235.17000000000002</v>
      </c>
      <c r="F15" s="85">
        <f>IF($C$5*'Tariffs Jul2018'!AK9/'Tariffs Jul2018'!AI9&lt;'Tariffs Jul2018'!J9,0,IF($C$5*'Tariffs Jul2018'!AK9/'Tariffs Jul2018'!AI9&lt;='Tariffs Jul2018'!K9,($C$5*'Tariffs Jul2018'!AK9/'Tariffs Jul2018'!AI9-'Tariffs Jul2018'!J9)*('Tariffs Jul2018'!P9/100)*'Tariffs Jul2018'!AI9,('Tariffs Jul2018'!K9-'Tariffs Jul2018'!J9)*('Tariffs Jul2018'!P9/100)*'Tariffs Jul2018'!AI9))</f>
        <v>214.74000000000004</v>
      </c>
      <c r="G15" s="85">
        <f>IF($C$5*'Tariffs Jul2018'!AK9/'Tariffs Jul2018'!AI9&lt;'Tariffs Jul2018'!K9,0,IF($C$5*'Tariffs Jul2018'!AK9/'Tariffs Jul2018'!AI9&lt;='Tariffs Jul2018'!L9,($C$5*'Tariffs Jul2018'!AK9/'Tariffs Jul2018'!AI9-'Tariffs Jul2018'!K9)*('Tariffs Jul2018'!Q9/100)*'Tariffs Jul2018'!AI9,('Tariffs Jul2018'!L9-'Tariffs Jul2018'!K9)*('Tariffs Jul2018'!Q9/100)*'Tariffs Jul2018'!AI9))</f>
        <v>190.07999999999998</v>
      </c>
      <c r="H15" s="85">
        <f>IF($C$5*'Tariffs Jul2018'!AK9/'Tariffs Jul2018'!AI9&lt;'Tariffs Jul2018'!L9,0,IF($C$5*'Tariffs Jul2018'!AK9/'Tariffs Jul2018'!AI9&lt;='Tariffs Jul2018'!M9,($C$5*'Tariffs Jul2018'!AK9/'Tariffs Jul2018'!AI9-'Tariffs Jul2018'!L9)*('Tariffs Jul2018'!R9/100)*'Tariffs Jul2018'!AI9,('Tariffs Jul2018'!M9-'Tariffs Jul2018'!L9)*('Tariffs Jul2018'!R9/100)*'Tariffs Jul2018'!AI9))</f>
        <v>88.47</v>
      </c>
      <c r="I15" s="85">
        <f>IF(($C$5*'Tariffs Jul2018'!AK9/'Tariffs Jul2018'!AI9&gt;'Tariffs Jul2018'!M9),($C$5*'Tariffs Jul2018'!AK9/'Tariffs Jul2018'!AI9-'Tariffs Jul2018'!M9)*'Tariffs Jul2018'!S9/100*'Tariffs Jul2018'!AI9,0)</f>
        <v>0</v>
      </c>
      <c r="J15" s="85">
        <f>IF($C$5*'Tariffs Jul2018'!AL9/'Tariffs Jul2018'!AJ9&gt;='Tariffs Jul2018'!J9,('Tariffs Jul2018'!J9*'Tariffs Jul2018'!U9/100)* 'Tariffs Jul2018'!AJ9,($C$5*'Tariffs Jul2018'!AL9/'Tariffs Jul2018'!AJ9*'Tariffs Jul2018'!U9/100)* 'Tariffs Jul2018'!AJ9)</f>
        <v>218.34000000000003</v>
      </c>
      <c r="K15" s="85">
        <f>IF($C$5*'Tariffs Jul2018'!AL9/'Tariffs Jul2018'!AJ9&lt;'Tariffs Jul2018'!J9,0,IF($C$5*'Tariffs Jul2018'!AL9/'Tariffs Jul2018'!AJ9&lt;='Tariffs Jul2018'!K9,($C$5*'Tariffs Jul2018'!AL9/'Tariffs Jul2018'!AJ9-'Tariffs Jul2018'!J9)*('Tariffs Jul2018'!V9/100)*'Tariffs Jul2018'!AJ9,('Tariffs Jul2018'!K9-'Tariffs Jul2018'!J9)*('Tariffs Jul2018'!V9/100)*'Tariffs Jul2018'!AJ9))</f>
        <v>201.06</v>
      </c>
      <c r="L15" s="85">
        <f>IF($C$5*'Tariffs Jul2018'!AL9/'Tariffs Jul2018'!AJ9&lt;'Tariffs Jul2018'!K9,0,IF($C$5*'Tariffs Jul2018'!AL9/'Tariffs Jul2018'!AJ9&lt;='Tariffs Jul2018'!L9,($C$5*'Tariffs Jul2018'!AL9/'Tariffs Jul2018'!AJ9-'Tariffs Jul2018'!K9)*('Tariffs Jul2018'!W9/100)*'Tariffs Jul2018'!AJ9,('Tariffs Jul2018'!L9-'Tariffs Jul2018'!K9)*('Tariffs Jul2018'!W9/100)*'Tariffs Jul2018'!AJ9))</f>
        <v>180</v>
      </c>
      <c r="M15" s="85">
        <f>IF($C$5*'Tariffs Jul2018'!AL9/'Tariffs Jul2018'!AJ9&lt;'Tariffs Jul2018'!L9,0,IF($C$5*'Tariffs Jul2018'!AL9/'Tariffs Jul2018'!AJ9&lt;='Tariffs Jul2018'!M9,($C$5*'Tariffs Jul2018'!AL9/'Tariffs Jul2018'!AJ9-'Tariffs Jul2018'!L9)*('Tariffs Jul2018'!X9/100)*'Tariffs Jul2018'!AJ9,('Tariffs Jul2018'!M9-'Tariffs Jul2018'!L9)*('Tariffs Jul2018'!X9/100)*'Tariffs Jul2018'!AJ9))</f>
        <v>84.419999999999987</v>
      </c>
      <c r="N15" s="85">
        <f>IF(($C$5*'Tariffs Jul2018'!AL9/'Tariffs Jul2018'!AJ9&gt;'Tariffs Jul2018'!M9),($C$5*'Tariffs Jul2018'!AL9/'Tariffs Jul2018'!AJ9-'Tariffs Jul2018'!M9)*'Tariffs Jul2018'!Y9/100*'Tariffs Jul2018'!AJ9,0)</f>
        <v>0</v>
      </c>
      <c r="O15" s="73">
        <f t="shared" si="0"/>
        <v>1686.2125000000001</v>
      </c>
      <c r="P15" s="498">
        <f t="shared" si="1"/>
        <v>1854.8337500000002</v>
      </c>
    </row>
    <row r="16" spans="1:16" x14ac:dyDescent="0.15">
      <c r="A16" s="286" t="str">
        <f>'Tariffs Jul2018'!F10</f>
        <v>Origin Energy</v>
      </c>
      <c r="B16" s="47" t="str">
        <f>'Tariffs Jul2018'!D10</f>
        <v>Multinet 1</v>
      </c>
      <c r="C16" s="287">
        <f>'Tariffs Jul2018'!E10</f>
        <v>43101</v>
      </c>
      <c r="D16" s="85">
        <f>365*'Tariffs Jul2018'!H10/100</f>
        <v>255.5</v>
      </c>
      <c r="E16" s="85">
        <f>IF($C$5*'Tariffs Jul2018'!AK10/'Tariffs Jul2018'!AI10&gt;='Tariffs Jul2018'!J10,( 'Tariffs Jul2018'!J10*'Tariffs Jul2018'!O10/100)* 'Tariffs Jul2018'!AI10,($C$5*'Tariffs Jul2018'!AK10/'Tariffs Jul2018'!AI10*'Tariffs Jul2018'!O10/100)* 'Tariffs Jul2018'!AI10)</f>
        <v>432</v>
      </c>
      <c r="F16" s="85">
        <f>IF($C$5*'Tariffs Jul2018'!AK10/'Tariffs Jul2018'!AI10&lt;'Tariffs Jul2018'!J10,0,IF($C$5*'Tariffs Jul2018'!AK10/'Tariffs Jul2018'!AI10&lt;='Tariffs Jul2018'!K10,($C$5*'Tariffs Jul2018'!AK10/'Tariffs Jul2018'!AI10-'Tariffs Jul2018'!J10)*('Tariffs Jul2018'!P10/100)*'Tariffs Jul2018'!AI10,('Tariffs Jul2018'!K10-'Tariffs Jul2018'!J10)*('Tariffs Jul2018'!P10/100)*'Tariffs Jul2018'!AI10))</f>
        <v>175.5</v>
      </c>
      <c r="G16" s="85">
        <f>IF($C$5*'Tariffs Jul2018'!AK10/'Tariffs Jul2018'!AI10&lt;'Tariffs Jul2018'!K10,0,IF($C$5*'Tariffs Jul2018'!AK10/'Tariffs Jul2018'!AI10&lt;='Tariffs Jul2018'!L10,($C$5*'Tariffs Jul2018'!AK10/'Tariffs Jul2018'!AI10-'Tariffs Jul2018'!K10)*('Tariffs Jul2018'!Q10/100)*'Tariffs Jul2018'!AI10,('Tariffs Jul2018'!L10-'Tariffs Jul2018'!K10)*('Tariffs Jul2018'!Q10/100)*'Tariffs Jul2018'!AI10))</f>
        <v>0</v>
      </c>
      <c r="H16" s="85">
        <f>IF($C$5*'Tariffs Jul2018'!AK10/'Tariffs Jul2018'!AI10&lt;'Tariffs Jul2018'!L10,0,IF($C$5*'Tariffs Jul2018'!AK10/'Tariffs Jul2018'!AI10&lt;='Tariffs Jul2018'!M10,($C$5*'Tariffs Jul2018'!AK10/'Tariffs Jul2018'!AI10-'Tariffs Jul2018'!L10)*('Tariffs Jul2018'!R10/100)*'Tariffs Jul2018'!AI10,('Tariffs Jul2018'!M10-'Tariffs Jul2018'!L10)*('Tariffs Jul2018'!R10/100)*'Tariffs Jul2018'!AI10))</f>
        <v>0</v>
      </c>
      <c r="I16" s="85">
        <f>IF(($C$5*'Tariffs Jul2018'!AK10/'Tariffs Jul2018'!AI10&gt;'Tariffs Jul2018'!M10),($C$5*'Tariffs Jul2018'!AK10/'Tariffs Jul2018'!AI10-'Tariffs Jul2018'!M10)*'Tariffs Jul2018'!S10/100*'Tariffs Jul2018'!AI10,0)</f>
        <v>65.25</v>
      </c>
      <c r="J16" s="85">
        <f>IF($C$5*'Tariffs Jul2018'!AL10/'Tariffs Jul2018'!AJ10&gt;='Tariffs Jul2018'!J10,('Tariffs Jul2018'!J10*'Tariffs Jul2018'!U10/100)* 'Tariffs Jul2018'!AJ10,($C$5*'Tariffs Jul2018'!AL10/'Tariffs Jul2018'!AJ10*'Tariffs Jul2018'!U10/100)* 'Tariffs Jul2018'!AJ10)</f>
        <v>396.00000000000011</v>
      </c>
      <c r="K16" s="85">
        <f>IF($C$5*'Tariffs Jul2018'!AL10/'Tariffs Jul2018'!AJ10&lt;'Tariffs Jul2018'!J10,0,IF($C$5*'Tariffs Jul2018'!AL10/'Tariffs Jul2018'!AJ10&lt;='Tariffs Jul2018'!K10,($C$5*'Tariffs Jul2018'!AL10/'Tariffs Jul2018'!AJ10-'Tariffs Jul2018'!J10)*('Tariffs Jul2018'!V10/100)*'Tariffs Jul2018'!AJ10,('Tariffs Jul2018'!K10-'Tariffs Jul2018'!J10)*('Tariffs Jul2018'!V10/100)*'Tariffs Jul2018'!AJ10))</f>
        <v>157.50000000000003</v>
      </c>
      <c r="L16" s="85">
        <f>IF($C$5*'Tariffs Jul2018'!AL10/'Tariffs Jul2018'!AJ10&lt;'Tariffs Jul2018'!K10,0,IF($C$5*'Tariffs Jul2018'!AL10/'Tariffs Jul2018'!AJ10&lt;='Tariffs Jul2018'!L10,($C$5*'Tariffs Jul2018'!AL10/'Tariffs Jul2018'!AJ10-'Tariffs Jul2018'!K10)*('Tariffs Jul2018'!W10/100)*'Tariffs Jul2018'!AJ10,('Tariffs Jul2018'!L10-'Tariffs Jul2018'!K10)*('Tariffs Jul2018'!W10/100)*'Tariffs Jul2018'!AJ10))</f>
        <v>0</v>
      </c>
      <c r="M16" s="85">
        <f>IF($C$5*'Tariffs Jul2018'!AL10/'Tariffs Jul2018'!AJ10&lt;'Tariffs Jul2018'!L10,0,IF($C$5*'Tariffs Jul2018'!AL10/'Tariffs Jul2018'!AJ10&lt;='Tariffs Jul2018'!M10,($C$5*'Tariffs Jul2018'!AL10/'Tariffs Jul2018'!AJ10-'Tariffs Jul2018'!L10)*('Tariffs Jul2018'!X10/100)*'Tariffs Jul2018'!AJ10,('Tariffs Jul2018'!M10-'Tariffs Jul2018'!L10)*('Tariffs Jul2018'!X10/100)*'Tariffs Jul2018'!AJ10))</f>
        <v>0</v>
      </c>
      <c r="N16" s="85">
        <f>IF(($C$5*'Tariffs Jul2018'!AL10/'Tariffs Jul2018'!AJ10&gt;'Tariffs Jul2018'!M10),($C$5*'Tariffs Jul2018'!AL10/'Tariffs Jul2018'!AJ10-'Tariffs Jul2018'!M10)*'Tariffs Jul2018'!Y10/100*'Tariffs Jul2018'!AJ10,0)</f>
        <v>60.750000000000014</v>
      </c>
      <c r="O16" s="73">
        <f t="shared" si="0"/>
        <v>1542.5</v>
      </c>
      <c r="P16" s="498">
        <f t="shared" si="1"/>
        <v>1696.7500000000002</v>
      </c>
    </row>
    <row r="17" spans="1:153" x14ac:dyDescent="0.15">
      <c r="A17" s="286" t="str">
        <f>'Tariffs Jul2018'!F11</f>
        <v>Red Energy</v>
      </c>
      <c r="B17" s="47" t="str">
        <f>'Tariffs Jul2018'!D11</f>
        <v>Multinet 1</v>
      </c>
      <c r="C17" s="287">
        <f>'Tariffs Jul2018'!E11</f>
        <v>43119</v>
      </c>
      <c r="D17" s="85">
        <f>365*'Tariffs Jul2018'!H11/100</f>
        <v>264.625</v>
      </c>
      <c r="E17" s="85">
        <f>IF($C$5*'Tariffs Jul2018'!AK11/'Tariffs Jul2018'!AI11&gt;='Tariffs Jul2018'!J11,( 'Tariffs Jul2018'!J11*'Tariffs Jul2018'!O11/100)* 'Tariffs Jul2018'!AI11,($C$5*'Tariffs Jul2018'!AK11/'Tariffs Jul2018'!AI11*'Tariffs Jul2018'!O11/100)* 'Tariffs Jul2018'!AI11)</f>
        <v>424.79999999999995</v>
      </c>
      <c r="F17" s="85">
        <f>IF($C$5*'Tariffs Jul2018'!AK11/'Tariffs Jul2018'!AI11&lt;'Tariffs Jul2018'!J11,0,IF($C$5*'Tariffs Jul2018'!AK11/'Tariffs Jul2018'!AI11&lt;='Tariffs Jul2018'!K11,($C$5*'Tariffs Jul2018'!AK11/'Tariffs Jul2018'!AI11-'Tariffs Jul2018'!J11)*('Tariffs Jul2018'!P11/100)*'Tariffs Jul2018'!AI11,('Tariffs Jul2018'!K11-'Tariffs Jul2018'!J11)*('Tariffs Jul2018'!P11/100)*'Tariffs Jul2018'!AI11))</f>
        <v>169.2</v>
      </c>
      <c r="G17" s="85">
        <f>IF($C$5*'Tariffs Jul2018'!AK11/'Tariffs Jul2018'!AI11&lt;'Tariffs Jul2018'!K11,0,IF($C$5*'Tariffs Jul2018'!AK11/'Tariffs Jul2018'!AI11&lt;='Tariffs Jul2018'!L11,($C$5*'Tariffs Jul2018'!AK11/'Tariffs Jul2018'!AI11-'Tariffs Jul2018'!K11)*('Tariffs Jul2018'!Q11/100)*'Tariffs Jul2018'!AI11,('Tariffs Jul2018'!L11-'Tariffs Jul2018'!K11)*('Tariffs Jul2018'!Q11/100)*'Tariffs Jul2018'!AI11))</f>
        <v>0</v>
      </c>
      <c r="H17" s="85">
        <f>IF($C$5*'Tariffs Jul2018'!AK11/'Tariffs Jul2018'!AI11&lt;'Tariffs Jul2018'!L11,0,IF($C$5*'Tariffs Jul2018'!AK11/'Tariffs Jul2018'!AI11&lt;='Tariffs Jul2018'!M11,($C$5*'Tariffs Jul2018'!AK11/'Tariffs Jul2018'!AI11-'Tariffs Jul2018'!L11)*('Tariffs Jul2018'!R11/100)*'Tariffs Jul2018'!AI11,('Tariffs Jul2018'!M11-'Tariffs Jul2018'!L11)*('Tariffs Jul2018'!R11/100)*'Tariffs Jul2018'!AI11))</f>
        <v>0</v>
      </c>
      <c r="I17" s="85">
        <f>IF(($C$5*'Tariffs Jul2018'!AK11/'Tariffs Jul2018'!AI11&gt;'Tariffs Jul2018'!M11),($C$5*'Tariffs Jul2018'!AK11/'Tariffs Jul2018'!AI11-'Tariffs Jul2018'!M11)*'Tariffs Jul2018'!S11/100*'Tariffs Jul2018'!AI11,0)</f>
        <v>76.050000000000011</v>
      </c>
      <c r="J17" s="85">
        <f>IF($C$5*'Tariffs Jul2018'!AL11/'Tariffs Jul2018'!AJ11&gt;='Tariffs Jul2018'!J11,('Tariffs Jul2018'!J11*'Tariffs Jul2018'!U11/100)* 'Tariffs Jul2018'!AJ11,($C$5*'Tariffs Jul2018'!AL11/'Tariffs Jul2018'!AJ11*'Tariffs Jul2018'!U11/100)* 'Tariffs Jul2018'!AJ11)</f>
        <v>403.20000000000005</v>
      </c>
      <c r="K17" s="85">
        <f>IF($C$5*'Tariffs Jul2018'!AL11/'Tariffs Jul2018'!AJ11&lt;'Tariffs Jul2018'!J11,0,IF($C$5*'Tariffs Jul2018'!AL11/'Tariffs Jul2018'!AJ11&lt;='Tariffs Jul2018'!K11,($C$5*'Tariffs Jul2018'!AL11/'Tariffs Jul2018'!AJ11-'Tariffs Jul2018'!J11)*('Tariffs Jul2018'!V11/100)*'Tariffs Jul2018'!AJ11,('Tariffs Jul2018'!K11-'Tariffs Jul2018'!J11)*('Tariffs Jul2018'!V11/100)*'Tariffs Jul2018'!AJ11))</f>
        <v>164.7</v>
      </c>
      <c r="L17" s="85">
        <f>IF($C$5*'Tariffs Jul2018'!AL11/'Tariffs Jul2018'!AJ11&lt;'Tariffs Jul2018'!K11,0,IF($C$5*'Tariffs Jul2018'!AL11/'Tariffs Jul2018'!AJ11&lt;='Tariffs Jul2018'!L11,($C$5*'Tariffs Jul2018'!AL11/'Tariffs Jul2018'!AJ11-'Tariffs Jul2018'!K11)*('Tariffs Jul2018'!W11/100)*'Tariffs Jul2018'!AJ11,('Tariffs Jul2018'!L11-'Tariffs Jul2018'!K11)*('Tariffs Jul2018'!W11/100)*'Tariffs Jul2018'!AJ11))</f>
        <v>0</v>
      </c>
      <c r="M17" s="85">
        <f>IF($C$5*'Tariffs Jul2018'!AL11/'Tariffs Jul2018'!AJ11&lt;'Tariffs Jul2018'!L11,0,IF($C$5*'Tariffs Jul2018'!AL11/'Tariffs Jul2018'!AJ11&lt;='Tariffs Jul2018'!M11,($C$5*'Tariffs Jul2018'!AL11/'Tariffs Jul2018'!AJ11-'Tariffs Jul2018'!L11)*('Tariffs Jul2018'!X11/100)*'Tariffs Jul2018'!AJ11,('Tariffs Jul2018'!M11-'Tariffs Jul2018'!L11)*('Tariffs Jul2018'!X11/100)*'Tariffs Jul2018'!AJ11))</f>
        <v>0</v>
      </c>
      <c r="N17" s="85">
        <f>IF(($C$5*'Tariffs Jul2018'!AL11/'Tariffs Jul2018'!AJ11&gt;'Tariffs Jul2018'!M11),($C$5*'Tariffs Jul2018'!AL11/'Tariffs Jul2018'!AJ11-'Tariffs Jul2018'!M11)*'Tariffs Jul2018'!Y11/100*'Tariffs Jul2018'!AJ11,0)</f>
        <v>75.150000000000006</v>
      </c>
      <c r="O17" s="73">
        <f t="shared" si="0"/>
        <v>1577.7250000000001</v>
      </c>
      <c r="P17" s="498">
        <f t="shared" si="1"/>
        <v>1735.4975000000004</v>
      </c>
    </row>
    <row r="18" spans="1:153" s="289" customFormat="1" ht="14" thickBot="1" x14ac:dyDescent="0.2">
      <c r="A18" s="286" t="str">
        <f>'Tariffs Jul2018'!F12</f>
        <v>Simply Energy</v>
      </c>
      <c r="B18" s="47" t="str">
        <f>'Tariffs Jul2018'!D12</f>
        <v>Multinet 1</v>
      </c>
      <c r="C18" s="287">
        <f>'Tariffs Jul2018'!E12</f>
        <v>43101</v>
      </c>
      <c r="D18" s="85">
        <f>365*'Tariffs Jul2018'!H12/100</f>
        <v>255.86499999999995</v>
      </c>
      <c r="E18" s="85">
        <f>IF($C$5*'Tariffs Jul2018'!AK12/'Tariffs Jul2018'!AI12&gt;='Tariffs Jul2018'!J12,( 'Tariffs Jul2018'!J12*'Tariffs Jul2018'!O12/100)* 'Tariffs Jul2018'!AI12,($C$5*'Tariffs Jul2018'!AK12/'Tariffs Jul2018'!AI12*'Tariffs Jul2018'!O12/100)* 'Tariffs Jul2018'!AI12)</f>
        <v>265.5</v>
      </c>
      <c r="F18" s="85">
        <f>IF($C$5*'Tariffs Jul2018'!AK12/'Tariffs Jul2018'!AI12&lt;'Tariffs Jul2018'!J12,0,IF($C$5*'Tariffs Jul2018'!AK12/'Tariffs Jul2018'!AI12&lt;='Tariffs Jul2018'!K12,($C$5*'Tariffs Jul2018'!AK12/'Tariffs Jul2018'!AI12-'Tariffs Jul2018'!J12)*('Tariffs Jul2018'!P12/100)*'Tariffs Jul2018'!AI12,('Tariffs Jul2018'!K12-'Tariffs Jul2018'!J12)*('Tariffs Jul2018'!P12/100)*'Tariffs Jul2018'!AI12))</f>
        <v>236.70000000000002</v>
      </c>
      <c r="G18" s="85">
        <f>IF($C$5*'Tariffs Jul2018'!AK12/'Tariffs Jul2018'!AI12&lt;'Tariffs Jul2018'!K12,0,IF($C$5*'Tariffs Jul2018'!AK12/'Tariffs Jul2018'!AI12&lt;='Tariffs Jul2018'!L12,($C$5*'Tariffs Jul2018'!AK12/'Tariffs Jul2018'!AI12-'Tariffs Jul2018'!K12)*('Tariffs Jul2018'!Q12/100)*'Tariffs Jul2018'!AI12,('Tariffs Jul2018'!L12-'Tariffs Jul2018'!K12)*('Tariffs Jul2018'!Q12/100)*'Tariffs Jul2018'!AI12))</f>
        <v>202.5</v>
      </c>
      <c r="H18" s="85">
        <f>IF($C$5*'Tariffs Jul2018'!AK12/'Tariffs Jul2018'!AI12&lt;'Tariffs Jul2018'!L12,0,IF($C$5*'Tariffs Jul2018'!AK12/'Tariffs Jul2018'!AI12&lt;='Tariffs Jul2018'!M12,($C$5*'Tariffs Jul2018'!AK12/'Tariffs Jul2018'!AI12-'Tariffs Jul2018'!L12)*('Tariffs Jul2018'!R12/100)*'Tariffs Jul2018'!AI12,('Tariffs Jul2018'!M12-'Tariffs Jul2018'!L12)*('Tariffs Jul2018'!R12/100)*'Tariffs Jul2018'!AI12))</f>
        <v>91.800000000000011</v>
      </c>
      <c r="I18" s="85">
        <f>IF(($C$5*'Tariffs Jul2018'!AK12/'Tariffs Jul2018'!AI12&gt;'Tariffs Jul2018'!M12),($C$5*'Tariffs Jul2018'!AK12/'Tariffs Jul2018'!AI12-'Tariffs Jul2018'!M12)*'Tariffs Jul2018'!S12/100*'Tariffs Jul2018'!AI12,0)</f>
        <v>0</v>
      </c>
      <c r="J18" s="85">
        <f>IF($C$5*'Tariffs Jul2018'!AL12/'Tariffs Jul2018'!AJ12&gt;='Tariffs Jul2018'!J12,('Tariffs Jul2018'!J12*'Tariffs Jul2018'!U12/100)* 'Tariffs Jul2018'!AJ12,($C$5*'Tariffs Jul2018'!AL12/'Tariffs Jul2018'!AJ12*'Tariffs Jul2018'!U12/100)* 'Tariffs Jul2018'!AJ12)</f>
        <v>250.20000000000002</v>
      </c>
      <c r="K18" s="85">
        <f>IF($C$5*'Tariffs Jul2018'!AL12/'Tariffs Jul2018'!AJ12&lt;'Tariffs Jul2018'!J12,0,IF($C$5*'Tariffs Jul2018'!AL12/'Tariffs Jul2018'!AJ12&lt;='Tariffs Jul2018'!K12,($C$5*'Tariffs Jul2018'!AL12/'Tariffs Jul2018'!AJ12-'Tariffs Jul2018'!J12)*('Tariffs Jul2018'!V12/100)*'Tariffs Jul2018'!AJ12,('Tariffs Jul2018'!K12-'Tariffs Jul2018'!J12)*('Tariffs Jul2018'!V12/100)*'Tariffs Jul2018'!AJ12))</f>
        <v>225.89999999999998</v>
      </c>
      <c r="L18" s="85">
        <f>IF($C$5*'Tariffs Jul2018'!AL12/'Tariffs Jul2018'!AJ12&lt;'Tariffs Jul2018'!K12,0,IF($C$5*'Tariffs Jul2018'!AL12/'Tariffs Jul2018'!AJ12&lt;='Tariffs Jul2018'!L12,($C$5*'Tariffs Jul2018'!AL12/'Tariffs Jul2018'!AJ12-'Tariffs Jul2018'!K12)*('Tariffs Jul2018'!W12/100)*'Tariffs Jul2018'!AJ12,('Tariffs Jul2018'!L12-'Tariffs Jul2018'!K12)*('Tariffs Jul2018'!W12/100)*'Tariffs Jul2018'!AJ12))</f>
        <v>197.10000000000002</v>
      </c>
      <c r="M18" s="85">
        <f>IF($C$5*'Tariffs Jul2018'!AL12/'Tariffs Jul2018'!AJ12&lt;'Tariffs Jul2018'!L12,0,IF($C$5*'Tariffs Jul2018'!AL12/'Tariffs Jul2018'!AJ12&lt;='Tariffs Jul2018'!M12,($C$5*'Tariffs Jul2018'!AL12/'Tariffs Jul2018'!AJ12-'Tariffs Jul2018'!L12)*('Tariffs Jul2018'!X12/100)*'Tariffs Jul2018'!AJ12,('Tariffs Jul2018'!M12-'Tariffs Jul2018'!L12)*('Tariffs Jul2018'!X12/100)*'Tariffs Jul2018'!AJ12))</f>
        <v>90.449999999999989</v>
      </c>
      <c r="N18" s="85">
        <f>IF(($C$5*'Tariffs Jul2018'!AL12/'Tariffs Jul2018'!AJ12&gt;'Tariffs Jul2018'!M12),($C$5*'Tariffs Jul2018'!AL12/'Tariffs Jul2018'!AJ12-'Tariffs Jul2018'!M12)*'Tariffs Jul2018'!Y12/100*'Tariffs Jul2018'!AJ12,0)</f>
        <v>0</v>
      </c>
      <c r="O18" s="73">
        <f t="shared" si="0"/>
        <v>1816.0150000000001</v>
      </c>
      <c r="P18" s="498">
        <f t="shared" si="1"/>
        <v>1997.6165000000003</v>
      </c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  <c r="AZ18" s="380"/>
      <c r="BA18" s="380"/>
      <c r="BB18" s="380"/>
      <c r="BC18" s="380"/>
      <c r="BD18" s="380"/>
      <c r="BE18" s="380"/>
      <c r="BF18" s="380"/>
      <c r="BG18" s="380"/>
      <c r="BH18" s="380"/>
      <c r="BI18" s="380"/>
      <c r="BJ18" s="380"/>
      <c r="BK18" s="380"/>
      <c r="BL18" s="380"/>
      <c r="BM18" s="380"/>
      <c r="BN18" s="380"/>
      <c r="BO18" s="380"/>
      <c r="BP18" s="380"/>
      <c r="BQ18" s="380"/>
      <c r="BR18" s="380"/>
      <c r="BS18" s="380"/>
      <c r="BT18" s="380"/>
      <c r="BU18" s="380"/>
      <c r="BV18" s="380"/>
      <c r="BW18" s="380"/>
      <c r="BX18" s="380"/>
      <c r="BY18" s="380"/>
      <c r="BZ18" s="380"/>
      <c r="CA18" s="380"/>
      <c r="CB18" s="380"/>
      <c r="CC18" s="380"/>
      <c r="CD18" s="380"/>
      <c r="CE18" s="380"/>
      <c r="CF18" s="380"/>
      <c r="CG18" s="380"/>
      <c r="CH18" s="380"/>
      <c r="CI18" s="380"/>
      <c r="CJ18" s="380"/>
      <c r="CK18" s="380"/>
      <c r="CL18" s="380"/>
      <c r="CM18" s="380"/>
      <c r="CN18" s="380"/>
      <c r="CO18" s="380"/>
      <c r="CP18" s="380"/>
      <c r="CQ18" s="380"/>
      <c r="CR18" s="380"/>
      <c r="CS18" s="380"/>
      <c r="CT18" s="380"/>
      <c r="CU18" s="380"/>
      <c r="CV18" s="380"/>
      <c r="CW18" s="380"/>
      <c r="CX18" s="380"/>
      <c r="CY18" s="380"/>
      <c r="CZ18" s="380"/>
      <c r="DA18" s="380"/>
      <c r="DB18" s="380"/>
      <c r="DC18" s="380"/>
      <c r="DD18" s="380"/>
      <c r="DE18" s="380"/>
      <c r="DF18" s="380"/>
      <c r="DG18" s="380"/>
      <c r="DH18" s="380"/>
      <c r="DI18" s="380"/>
      <c r="DJ18" s="380"/>
      <c r="DK18" s="380"/>
      <c r="DL18" s="318"/>
      <c r="DM18" s="318"/>
      <c r="DN18" s="318"/>
      <c r="DO18" s="318"/>
      <c r="DP18" s="318"/>
      <c r="DQ18" s="318"/>
      <c r="DR18" s="318"/>
      <c r="DS18" s="318"/>
      <c r="DT18" s="318"/>
      <c r="DU18" s="318"/>
      <c r="DV18" s="318"/>
      <c r="DW18" s="318"/>
      <c r="DX18" s="318"/>
      <c r="DY18" s="318"/>
      <c r="DZ18" s="318"/>
      <c r="EA18" s="318"/>
      <c r="EB18" s="318"/>
      <c r="EC18" s="318"/>
      <c r="ED18" s="318"/>
      <c r="EE18" s="318"/>
      <c r="EF18" s="318"/>
      <c r="EG18" s="318"/>
      <c r="EH18" s="318"/>
      <c r="EI18" s="318"/>
      <c r="EJ18" s="318"/>
      <c r="EK18" s="318"/>
      <c r="EL18" s="318"/>
      <c r="EM18" s="318"/>
      <c r="EN18" s="318"/>
      <c r="EO18" s="318"/>
      <c r="EP18" s="318"/>
      <c r="EQ18" s="318"/>
      <c r="ER18" s="318"/>
      <c r="ES18" s="320"/>
      <c r="ET18" s="320"/>
      <c r="EU18" s="320"/>
      <c r="EV18" s="320"/>
      <c r="EW18" s="320"/>
    </row>
    <row r="19" spans="1:153" ht="14" thickTop="1" x14ac:dyDescent="0.15">
      <c r="A19" s="286" t="str">
        <f>'Tariffs Jul2018'!F13</f>
        <v>Sumo Power</v>
      </c>
      <c r="B19" s="47" t="str">
        <f>'Tariffs Jul2018'!D13</f>
        <v>Multinet 1</v>
      </c>
      <c r="C19" s="287">
        <f>'Tariffs Jul2018'!E13</f>
        <v>43132</v>
      </c>
      <c r="D19" s="85">
        <f>365*'Tariffs Jul2018'!H13/100</f>
        <v>316.67400000000004</v>
      </c>
      <c r="E19" s="85">
        <f>IF($C$5*'Tariffs Jul2018'!AK13/'Tariffs Jul2018'!AI13&gt;='Tariffs Jul2018'!J13,( 'Tariffs Jul2018'!J13*'Tariffs Jul2018'!O13/100)* 'Tariffs Jul2018'!AI13,($C$5*'Tariffs Jul2018'!AK13/'Tariffs Jul2018'!AI13*'Tariffs Jul2018'!O13/100)* 'Tariffs Jul2018'!AI13)</f>
        <v>289.26</v>
      </c>
      <c r="F19" s="85">
        <f>IF($C$5*'Tariffs Jul2018'!AK13/'Tariffs Jul2018'!AI13&lt;'Tariffs Jul2018'!J13,0,IF($C$5*'Tariffs Jul2018'!AK13/'Tariffs Jul2018'!AI13&lt;='Tariffs Jul2018'!K13,($C$5*'Tariffs Jul2018'!AK13/'Tariffs Jul2018'!AI13-'Tariffs Jul2018'!J13)*('Tariffs Jul2018'!P13/100)*'Tariffs Jul2018'!AI13,('Tariffs Jul2018'!K13-'Tariffs Jul2018'!J13)*('Tariffs Jul2018'!P13/100)*'Tariffs Jul2018'!AI13))</f>
        <v>245.96999999999997</v>
      </c>
      <c r="G19" s="85">
        <f>IF($C$5*'Tariffs Jul2018'!AK13/'Tariffs Jul2018'!AI13&lt;'Tariffs Jul2018'!K13,0,IF($C$5*'Tariffs Jul2018'!AK13/'Tariffs Jul2018'!AI13&lt;='Tariffs Jul2018'!L13,($C$5*'Tariffs Jul2018'!AK13/'Tariffs Jul2018'!AI13-'Tariffs Jul2018'!K13)*('Tariffs Jul2018'!Q13/100)*'Tariffs Jul2018'!AI13,('Tariffs Jul2018'!L13-'Tariffs Jul2018'!K13)*('Tariffs Jul2018'!Q13/100)*'Tariffs Jul2018'!AI13))</f>
        <v>195.57</v>
      </c>
      <c r="H19" s="85">
        <f>IF($C$5*'Tariffs Jul2018'!AK13/'Tariffs Jul2018'!AI13&lt;'Tariffs Jul2018'!L13,0,IF($C$5*'Tariffs Jul2018'!AK13/'Tariffs Jul2018'!AI13&lt;='Tariffs Jul2018'!M13,($C$5*'Tariffs Jul2018'!AK13/'Tariffs Jul2018'!AI13-'Tariffs Jul2018'!L13)*('Tariffs Jul2018'!R13/100)*'Tariffs Jul2018'!AI13,('Tariffs Jul2018'!M13-'Tariffs Jul2018'!L13)*('Tariffs Jul2018'!R13/100)*'Tariffs Jul2018'!AI13))</f>
        <v>0</v>
      </c>
      <c r="I19" s="85">
        <f>IF(($C$5*'Tariffs Jul2018'!AK13/'Tariffs Jul2018'!AI13&gt;'Tariffs Jul2018'!M13),($C$5*'Tariffs Jul2018'!AK13/'Tariffs Jul2018'!AI13-'Tariffs Jul2018'!M13)*'Tariffs Jul2018'!S13/100*'Tariffs Jul2018'!AI13,0)</f>
        <v>86.355000000000004</v>
      </c>
      <c r="J19" s="85">
        <f>IF($C$5*'Tariffs Jul2018'!AL13/'Tariffs Jul2018'!AJ13&gt;='Tariffs Jul2018'!J13,('Tariffs Jul2018'!J13*'Tariffs Jul2018'!U13/100)* 'Tariffs Jul2018'!AJ13,($C$5*'Tariffs Jul2018'!AL13/'Tariffs Jul2018'!AJ13*'Tariffs Jul2018'!U13/100)* 'Tariffs Jul2018'!AJ13)</f>
        <v>270.54000000000002</v>
      </c>
      <c r="K19" s="85">
        <f>IF($C$5*'Tariffs Jul2018'!AL13/'Tariffs Jul2018'!AJ13&lt;'Tariffs Jul2018'!J13,0,IF($C$5*'Tariffs Jul2018'!AL13/'Tariffs Jul2018'!AJ13&lt;='Tariffs Jul2018'!K13,($C$5*'Tariffs Jul2018'!AL13/'Tariffs Jul2018'!AJ13-'Tariffs Jul2018'!J13)*('Tariffs Jul2018'!V13/100)*'Tariffs Jul2018'!AJ13,('Tariffs Jul2018'!K13-'Tariffs Jul2018'!J13)*('Tariffs Jul2018'!V13/100)*'Tariffs Jul2018'!AJ13))</f>
        <v>230.03999999999996</v>
      </c>
      <c r="L19" s="85">
        <f>IF($C$5*'Tariffs Jul2018'!AL13/'Tariffs Jul2018'!AJ13&lt;'Tariffs Jul2018'!K13,0,IF($C$5*'Tariffs Jul2018'!AL13/'Tariffs Jul2018'!AJ13&lt;='Tariffs Jul2018'!L13,($C$5*'Tariffs Jul2018'!AL13/'Tariffs Jul2018'!AJ13-'Tariffs Jul2018'!K13)*('Tariffs Jul2018'!W13/100)*'Tariffs Jul2018'!AJ13,('Tariffs Jul2018'!L13-'Tariffs Jul2018'!K13)*('Tariffs Jul2018'!W13/100)*'Tariffs Jul2018'!AJ13))</f>
        <v>189.72</v>
      </c>
      <c r="M19" s="85">
        <f>IF($C$5*'Tariffs Jul2018'!AL13/'Tariffs Jul2018'!AJ13&lt;'Tariffs Jul2018'!L13,0,IF($C$5*'Tariffs Jul2018'!AL13/'Tariffs Jul2018'!AJ13&lt;='Tariffs Jul2018'!M13,($C$5*'Tariffs Jul2018'!AL13/'Tariffs Jul2018'!AJ13-'Tariffs Jul2018'!L13)*('Tariffs Jul2018'!X13/100)*'Tariffs Jul2018'!AJ13,('Tariffs Jul2018'!M13-'Tariffs Jul2018'!L13)*('Tariffs Jul2018'!X13/100)*'Tariffs Jul2018'!AJ13))</f>
        <v>0</v>
      </c>
      <c r="N19" s="85">
        <f>IF(($C$5*'Tariffs Jul2018'!AL13/'Tariffs Jul2018'!AJ13&gt;'Tariffs Jul2018'!M13),($C$5*'Tariffs Jul2018'!AL13/'Tariffs Jul2018'!AJ13-'Tariffs Jul2018'!M13)*'Tariffs Jul2018'!Y13/100*'Tariffs Jul2018'!AJ13,0)</f>
        <v>85.545000000000002</v>
      </c>
      <c r="O19" s="73">
        <f t="shared" si="0"/>
        <v>1909.674</v>
      </c>
      <c r="P19" s="498">
        <f t="shared" si="1"/>
        <v>2100.6414</v>
      </c>
    </row>
    <row r="20" spans="1:153" s="289" customFormat="1" ht="14" thickBot="1" x14ac:dyDescent="0.2">
      <c r="A20" s="47" t="str">
        <f>'Tariffs Jul2018'!F14</f>
        <v>Amaysim</v>
      </c>
      <c r="B20" s="47" t="str">
        <f>'Tariffs Jul2018'!D14</f>
        <v>Multinet 1</v>
      </c>
      <c r="C20" s="287">
        <f>'Tariffs Jul2018'!E14</f>
        <v>43101</v>
      </c>
      <c r="D20" s="85">
        <f>365*'Tariffs Jul2018'!H14/100</f>
        <v>285.06499999999994</v>
      </c>
      <c r="E20" s="85">
        <f>IF($C$5*'Tariffs Jul2018'!AK14/'Tariffs Jul2018'!AI14&gt;='Tariffs Jul2018'!J14,( 'Tariffs Jul2018'!J14*'Tariffs Jul2018'!O14/100)* 'Tariffs Jul2018'!AI14,($C$5*'Tariffs Jul2018'!AK14/'Tariffs Jul2018'!AI14*'Tariffs Jul2018'!O14/100)* 'Tariffs Jul2018'!AI14)</f>
        <v>301.5</v>
      </c>
      <c r="F20" s="85">
        <f>IF($C$5*'Tariffs Jul2018'!AK14/'Tariffs Jul2018'!AI14&lt;'Tariffs Jul2018'!J14,0,IF($C$5*'Tariffs Jul2018'!AK14/'Tariffs Jul2018'!AI14&lt;='Tariffs Jul2018'!K14,($C$5*'Tariffs Jul2018'!AK14/'Tariffs Jul2018'!AI14-'Tariffs Jul2018'!J14)*('Tariffs Jul2018'!P14/100)*'Tariffs Jul2018'!AI14,('Tariffs Jul2018'!K14-'Tariffs Jul2018'!J14)*('Tariffs Jul2018'!P14/100)*'Tariffs Jul2018'!AI14))</f>
        <v>265.5</v>
      </c>
      <c r="G20" s="85">
        <f>IF($C$5*'Tariffs Jul2018'!AK14/'Tariffs Jul2018'!AI14&lt;'Tariffs Jul2018'!K14,0,IF($C$5*'Tariffs Jul2018'!AK14/'Tariffs Jul2018'!AI14&lt;='Tariffs Jul2018'!L14,($C$5*'Tariffs Jul2018'!AK14/'Tariffs Jul2018'!AI14-'Tariffs Jul2018'!K14)*('Tariffs Jul2018'!Q14/100)*'Tariffs Jul2018'!AI14,('Tariffs Jul2018'!L14-'Tariffs Jul2018'!K14)*('Tariffs Jul2018'!Q14/100)*'Tariffs Jul2018'!AI14))</f>
        <v>229.5</v>
      </c>
      <c r="H20" s="85">
        <f>IF($C$5*'Tariffs Jul2018'!AK14/'Tariffs Jul2018'!AI14&lt;'Tariffs Jul2018'!L14,0,IF($C$5*'Tariffs Jul2018'!AK14/'Tariffs Jul2018'!AI14&lt;='Tariffs Jul2018'!M14,($C$5*'Tariffs Jul2018'!AK14/'Tariffs Jul2018'!AI14-'Tariffs Jul2018'!L14)*('Tariffs Jul2018'!R14/100)*'Tariffs Jul2018'!AI14,('Tariffs Jul2018'!M14-'Tariffs Jul2018'!L14)*('Tariffs Jul2018'!R14/100)*'Tariffs Jul2018'!AI14))</f>
        <v>105.75</v>
      </c>
      <c r="I20" s="85">
        <f>IF(($C$5*'Tariffs Jul2018'!AK14/'Tariffs Jul2018'!AI14&gt;'Tariffs Jul2018'!M14),($C$5*'Tariffs Jul2018'!AK14/'Tariffs Jul2018'!AI14-'Tariffs Jul2018'!M14)*'Tariffs Jul2018'!S14/100*'Tariffs Jul2018'!AI14,0)</f>
        <v>0</v>
      </c>
      <c r="J20" s="85">
        <f>IF($C$5*'Tariffs Jul2018'!AL14/'Tariffs Jul2018'!AJ14&gt;='Tariffs Jul2018'!J14,('Tariffs Jul2018'!J14*'Tariffs Jul2018'!U14/100)* 'Tariffs Jul2018'!AJ14,($C$5*'Tariffs Jul2018'!AL14/'Tariffs Jul2018'!AJ14*'Tariffs Jul2018'!U14/100)* 'Tariffs Jul2018'!AJ14)</f>
        <v>292.5</v>
      </c>
      <c r="K20" s="85">
        <f>IF($C$5*'Tariffs Jul2018'!AL14/'Tariffs Jul2018'!AJ14&lt;'Tariffs Jul2018'!J14,0,IF($C$5*'Tariffs Jul2018'!AL14/'Tariffs Jul2018'!AJ14&lt;='Tariffs Jul2018'!K14,($C$5*'Tariffs Jul2018'!AL14/'Tariffs Jul2018'!AJ14-'Tariffs Jul2018'!J14)*('Tariffs Jul2018'!V14/100)*'Tariffs Jul2018'!AJ14,('Tariffs Jul2018'!K14-'Tariffs Jul2018'!J14)*('Tariffs Jul2018'!V14/100)*'Tariffs Jul2018'!AJ14))</f>
        <v>261</v>
      </c>
      <c r="L20" s="85">
        <f>IF($C$5*'Tariffs Jul2018'!AL14/'Tariffs Jul2018'!AJ14&lt;'Tariffs Jul2018'!K14,0,IF($C$5*'Tariffs Jul2018'!AL14/'Tariffs Jul2018'!AJ14&lt;='Tariffs Jul2018'!L14,($C$5*'Tariffs Jul2018'!AL14/'Tariffs Jul2018'!AJ14-'Tariffs Jul2018'!K14)*('Tariffs Jul2018'!W14/100)*'Tariffs Jul2018'!AJ14,('Tariffs Jul2018'!L14-'Tariffs Jul2018'!K14)*('Tariffs Jul2018'!W14/100)*'Tariffs Jul2018'!AJ14))</f>
        <v>225</v>
      </c>
      <c r="M20" s="85">
        <f>IF($C$5*'Tariffs Jul2018'!AL14/'Tariffs Jul2018'!AJ14&lt;'Tariffs Jul2018'!L14,0,IF($C$5*'Tariffs Jul2018'!AL14/'Tariffs Jul2018'!AJ14&lt;='Tariffs Jul2018'!M14,($C$5*'Tariffs Jul2018'!AL14/'Tariffs Jul2018'!AJ14-'Tariffs Jul2018'!L14)*('Tariffs Jul2018'!X14/100)*'Tariffs Jul2018'!AJ14,('Tariffs Jul2018'!M14-'Tariffs Jul2018'!L14)*('Tariffs Jul2018'!X14/100)*'Tariffs Jul2018'!AJ14))</f>
        <v>105.75</v>
      </c>
      <c r="N20" s="85">
        <f>IF(($C$5*'Tariffs Jul2018'!AL14/'Tariffs Jul2018'!AJ14&gt;'Tariffs Jul2018'!M14),($C$5*'Tariffs Jul2018'!AL14/'Tariffs Jul2018'!AJ14-'Tariffs Jul2018'!M14)*'Tariffs Jul2018'!Y14/100*'Tariffs Jul2018'!AJ14,0)</f>
        <v>0</v>
      </c>
      <c r="O20" s="73">
        <f t="shared" si="0"/>
        <v>2071.5650000000001</v>
      </c>
      <c r="P20" s="498">
        <f t="shared" si="1"/>
        <v>2278.7215000000001</v>
      </c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380"/>
      <c r="BL20" s="380"/>
      <c r="BM20" s="380"/>
      <c r="BN20" s="380"/>
      <c r="BO20" s="380"/>
      <c r="BP20" s="380"/>
      <c r="BQ20" s="380"/>
      <c r="BR20" s="380"/>
      <c r="BS20" s="380"/>
      <c r="BT20" s="380"/>
      <c r="BU20" s="380"/>
      <c r="BV20" s="380"/>
      <c r="BW20" s="380"/>
      <c r="BX20" s="380"/>
      <c r="BY20" s="380"/>
      <c r="BZ20" s="380"/>
      <c r="CA20" s="380"/>
      <c r="CB20" s="380"/>
      <c r="CC20" s="380"/>
      <c r="CD20" s="380"/>
      <c r="CE20" s="380"/>
      <c r="CF20" s="380"/>
      <c r="CG20" s="380"/>
      <c r="CH20" s="380"/>
      <c r="CI20" s="380"/>
      <c r="CJ20" s="380"/>
      <c r="CK20" s="380"/>
      <c r="CL20" s="380"/>
      <c r="CM20" s="380"/>
      <c r="CN20" s="380"/>
      <c r="CO20" s="380"/>
      <c r="CP20" s="380"/>
      <c r="CQ20" s="380"/>
      <c r="CR20" s="380"/>
      <c r="CS20" s="380"/>
      <c r="CT20" s="380"/>
      <c r="CU20" s="380"/>
      <c r="CV20" s="380"/>
      <c r="CW20" s="380"/>
      <c r="CX20" s="380"/>
      <c r="CY20" s="380"/>
      <c r="CZ20" s="380"/>
      <c r="DA20" s="380"/>
      <c r="DB20" s="380"/>
      <c r="DC20" s="380"/>
      <c r="DD20" s="380"/>
      <c r="DE20" s="380"/>
      <c r="DF20" s="380"/>
      <c r="DG20" s="380"/>
      <c r="DH20" s="380"/>
      <c r="DI20" s="380"/>
      <c r="DJ20" s="380"/>
      <c r="DK20" s="380"/>
      <c r="DL20" s="318"/>
      <c r="DM20" s="318"/>
      <c r="DN20" s="318"/>
      <c r="DO20" s="318"/>
      <c r="DP20" s="318"/>
      <c r="DQ20" s="318"/>
      <c r="DR20" s="318"/>
      <c r="DS20" s="318"/>
      <c r="DT20" s="318"/>
      <c r="DU20" s="318"/>
      <c r="DV20" s="318"/>
      <c r="DW20" s="318"/>
      <c r="DX20" s="318"/>
      <c r="DY20" s="318"/>
      <c r="DZ20" s="318"/>
      <c r="EA20" s="318"/>
      <c r="EB20" s="318"/>
      <c r="EC20" s="318"/>
      <c r="ED20" s="318"/>
      <c r="EE20" s="318"/>
      <c r="EF20" s="318"/>
      <c r="EG20" s="318"/>
      <c r="EH20" s="318"/>
      <c r="EI20" s="318"/>
      <c r="EJ20" s="318"/>
      <c r="EK20" s="318"/>
      <c r="EL20" s="318"/>
      <c r="EM20" s="318"/>
      <c r="EN20" s="318"/>
      <c r="EO20" s="318"/>
      <c r="EP20" s="318"/>
      <c r="EQ20" s="318"/>
      <c r="ER20" s="318"/>
      <c r="ES20" s="320"/>
      <c r="ET20" s="320"/>
      <c r="EU20" s="320"/>
      <c r="EV20" s="320"/>
      <c r="EW20" s="320"/>
    </row>
    <row r="21" spans="1:153" ht="14" thickTop="1" x14ac:dyDescent="0.15">
      <c r="A21" s="47" t="str">
        <f>'Tariffs Jul2018'!F15</f>
        <v>GloBird</v>
      </c>
      <c r="B21" s="47" t="str">
        <f>'Tariffs Jul2018'!D15</f>
        <v>Multinet 1</v>
      </c>
      <c r="C21" s="287">
        <f>'Tariffs Jul2018'!E15</f>
        <v>43219</v>
      </c>
      <c r="D21" s="85">
        <f>365*'Tariffs Jul2018'!H15/100</f>
        <v>299.3</v>
      </c>
      <c r="E21" s="85">
        <f>IF($C$5*'Tariffs Jul2018'!AK15/'Tariffs Jul2018'!AI15&gt;='Tariffs Jul2018'!J15,( 'Tariffs Jul2018'!J15*'Tariffs Jul2018'!O15/100)* 'Tariffs Jul2018'!AI15,($C$5*'Tariffs Jul2018'!AK15/'Tariffs Jul2018'!AI15*'Tariffs Jul2018'!O15/100)* 'Tariffs Jul2018'!AI15)</f>
        <v>482.40000000000003</v>
      </c>
      <c r="F21" s="85">
        <f>IF($C$5*'Tariffs Jul2018'!AK15/'Tariffs Jul2018'!AI15&lt;'Tariffs Jul2018'!J15,0,IF($C$5*'Tariffs Jul2018'!AK15/'Tariffs Jul2018'!AI15&lt;='Tariffs Jul2018'!K15,($C$5*'Tariffs Jul2018'!AK15/'Tariffs Jul2018'!AI15-'Tariffs Jul2018'!J15)*('Tariffs Jul2018'!P15/100)*'Tariffs Jul2018'!AI15,('Tariffs Jul2018'!K15-'Tariffs Jul2018'!J15)*('Tariffs Jul2018'!P15/100)*'Tariffs Jul2018'!AI15))</f>
        <v>0</v>
      </c>
      <c r="G21" s="85">
        <f>IF($C$5*'Tariffs Jul2018'!AK15/'Tariffs Jul2018'!AI15&lt;'Tariffs Jul2018'!K15,0,IF($C$5*'Tariffs Jul2018'!AK15/'Tariffs Jul2018'!AI15&lt;='Tariffs Jul2018'!L15,($C$5*'Tariffs Jul2018'!AK15/'Tariffs Jul2018'!AI15-'Tariffs Jul2018'!K15)*('Tariffs Jul2018'!Q15/100)*'Tariffs Jul2018'!AI15,('Tariffs Jul2018'!L15-'Tariffs Jul2018'!K15)*('Tariffs Jul2018'!Q15/100)*'Tariffs Jul2018'!AI15))</f>
        <v>0</v>
      </c>
      <c r="H21" s="85">
        <f>IF($C$5*'Tariffs Jul2018'!AK15/'Tariffs Jul2018'!AI15&lt;'Tariffs Jul2018'!L15,0,IF($C$5*'Tariffs Jul2018'!AK15/'Tariffs Jul2018'!AI15&lt;='Tariffs Jul2018'!M15,($C$5*'Tariffs Jul2018'!AK15/'Tariffs Jul2018'!AI15-'Tariffs Jul2018'!L15)*('Tariffs Jul2018'!R15/100)*'Tariffs Jul2018'!AI15,('Tariffs Jul2018'!M15-'Tariffs Jul2018'!L15)*('Tariffs Jul2018'!R15/100)*'Tariffs Jul2018'!AI15))</f>
        <v>0</v>
      </c>
      <c r="I21" s="85">
        <f>IF(($C$5*'Tariffs Jul2018'!AK15/'Tariffs Jul2018'!AI15&gt;'Tariffs Jul2018'!M15),($C$5*'Tariffs Jul2018'!AK15/'Tariffs Jul2018'!AI15-'Tariffs Jul2018'!M15)*'Tariffs Jul2018'!S15/100*'Tariffs Jul2018'!AI15,0)</f>
        <v>337.5</v>
      </c>
      <c r="J21" s="85">
        <f>IF($C$5*'Tariffs Jul2018'!AL15/'Tariffs Jul2018'!AJ15&gt;='Tariffs Jul2018'!J15,('Tariffs Jul2018'!J15*'Tariffs Jul2018'!U15/100)* 'Tariffs Jul2018'!AJ15,($C$5*'Tariffs Jul2018'!AL15/'Tariffs Jul2018'!AJ15*'Tariffs Jul2018'!U15/100)* 'Tariffs Jul2018'!AJ15)</f>
        <v>482.40000000000003</v>
      </c>
      <c r="K21" s="85">
        <f>IF($C$5*'Tariffs Jul2018'!AL15/'Tariffs Jul2018'!AJ15&lt;'Tariffs Jul2018'!J15,0,IF($C$5*'Tariffs Jul2018'!AL15/'Tariffs Jul2018'!AJ15&lt;='Tariffs Jul2018'!K15,($C$5*'Tariffs Jul2018'!AL15/'Tariffs Jul2018'!AJ15-'Tariffs Jul2018'!J15)*('Tariffs Jul2018'!V15/100)*'Tariffs Jul2018'!AJ15,('Tariffs Jul2018'!K15-'Tariffs Jul2018'!J15)*('Tariffs Jul2018'!V15/100)*'Tariffs Jul2018'!AJ15))</f>
        <v>0</v>
      </c>
      <c r="L21" s="85">
        <f>IF($C$5*'Tariffs Jul2018'!AL15/'Tariffs Jul2018'!AJ15&lt;'Tariffs Jul2018'!K15,0,IF($C$5*'Tariffs Jul2018'!AL15/'Tariffs Jul2018'!AJ15&lt;='Tariffs Jul2018'!L15,($C$5*'Tariffs Jul2018'!AL15/'Tariffs Jul2018'!AJ15-'Tariffs Jul2018'!K15)*('Tariffs Jul2018'!W15/100)*'Tariffs Jul2018'!AJ15,('Tariffs Jul2018'!L15-'Tariffs Jul2018'!K15)*('Tariffs Jul2018'!W15/100)*'Tariffs Jul2018'!AJ15))</f>
        <v>0</v>
      </c>
      <c r="M21" s="85">
        <f>IF($C$5*'Tariffs Jul2018'!AL15/'Tariffs Jul2018'!AJ15&lt;'Tariffs Jul2018'!L15,0,IF($C$5*'Tariffs Jul2018'!AL15/'Tariffs Jul2018'!AJ15&lt;='Tariffs Jul2018'!M15,($C$5*'Tariffs Jul2018'!AL15/'Tariffs Jul2018'!AJ15-'Tariffs Jul2018'!L15)*('Tariffs Jul2018'!X15/100)*'Tariffs Jul2018'!AJ15,('Tariffs Jul2018'!M15-'Tariffs Jul2018'!L15)*('Tariffs Jul2018'!X15/100)*'Tariffs Jul2018'!AJ15))</f>
        <v>0</v>
      </c>
      <c r="N21" s="85">
        <f>IF(($C$5*'Tariffs Jul2018'!AL15/'Tariffs Jul2018'!AJ15&gt;'Tariffs Jul2018'!M15),($C$5*'Tariffs Jul2018'!AL15/'Tariffs Jul2018'!AJ15-'Tariffs Jul2018'!M15)*'Tariffs Jul2018'!Y15/100*'Tariffs Jul2018'!AJ15,0)</f>
        <v>337.5</v>
      </c>
      <c r="O21" s="73">
        <f t="shared" ref="O21" si="2">SUM(D21:N21)</f>
        <v>1939.1000000000001</v>
      </c>
      <c r="P21" s="498">
        <f t="shared" ref="P21" si="3">O21*1.1</f>
        <v>2133.0100000000002</v>
      </c>
    </row>
    <row r="22" spans="1:153" s="289" customFormat="1" ht="14" thickBot="1" x14ac:dyDescent="0.2">
      <c r="A22" s="289" t="str">
        <f>'Tariffs Jul2018'!F16</f>
        <v>Powershop</v>
      </c>
      <c r="B22" s="289" t="str">
        <f>'Tariffs Jul2018'!D16</f>
        <v>Multinet 1</v>
      </c>
      <c r="C22" s="290">
        <f>'Tariffs Jul2018'!E16</f>
        <v>43229</v>
      </c>
      <c r="D22" s="291">
        <f>365*'Tariffs Jul2018'!H16/100</f>
        <v>293.82499999999999</v>
      </c>
      <c r="E22" s="291">
        <f>((C$5*'Tariffs Jul2018'!AK16/'Tariffs Jul2018'!AI16)*('Tariffs Jul2018'!O16/100))*'Tariffs Jul2018'!AI16</f>
        <v>611.1</v>
      </c>
      <c r="F22" s="291">
        <v>0</v>
      </c>
      <c r="G22" s="291">
        <v>0</v>
      </c>
      <c r="H22" s="291">
        <v>0</v>
      </c>
      <c r="I22" s="291">
        <f>((C$5*'Tariffs Jul2018'!AL16/'Tariffs Jul2018'!AJ16)*('Tariffs Jul2018'!U16/100))*'Tariffs Jul2018'!AJ16</f>
        <v>519.75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2">
        <f t="shared" ref="O22" si="4">SUM(D22:N22)</f>
        <v>1424.675</v>
      </c>
      <c r="P22" s="499">
        <f t="shared" ref="P22" si="5">O22*1.1</f>
        <v>1567.1425000000002</v>
      </c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80"/>
      <c r="AW22" s="380"/>
      <c r="AX22" s="380"/>
      <c r="AY22" s="380"/>
      <c r="AZ22" s="380"/>
      <c r="BA22" s="380"/>
      <c r="BB22" s="380"/>
      <c r="BC22" s="380"/>
      <c r="BD22" s="380"/>
      <c r="BE22" s="380"/>
      <c r="BF22" s="380"/>
      <c r="BG22" s="380"/>
      <c r="BH22" s="380"/>
      <c r="BI22" s="380"/>
      <c r="BJ22" s="380"/>
      <c r="BK22" s="380"/>
      <c r="BL22" s="380"/>
      <c r="BM22" s="380"/>
      <c r="BN22" s="380"/>
      <c r="BO22" s="380"/>
      <c r="BP22" s="380"/>
      <c r="BQ22" s="380"/>
      <c r="BR22" s="380"/>
      <c r="BS22" s="380"/>
      <c r="BT22" s="380"/>
      <c r="BU22" s="380"/>
      <c r="BV22" s="380"/>
      <c r="BW22" s="380"/>
      <c r="BX22" s="380"/>
      <c r="BY22" s="380"/>
      <c r="BZ22" s="380"/>
      <c r="CA22" s="380"/>
      <c r="CB22" s="380"/>
      <c r="CC22" s="380"/>
      <c r="CD22" s="380"/>
      <c r="CE22" s="380"/>
      <c r="CF22" s="380"/>
      <c r="CG22" s="380"/>
      <c r="CH22" s="380"/>
      <c r="CI22" s="380"/>
      <c r="CJ22" s="380"/>
      <c r="CK22" s="380"/>
      <c r="CL22" s="380"/>
      <c r="CM22" s="380"/>
      <c r="CN22" s="380"/>
      <c r="CO22" s="380"/>
      <c r="CP22" s="380"/>
      <c r="CQ22" s="380"/>
      <c r="CR22" s="380"/>
      <c r="CS22" s="380"/>
      <c r="CT22" s="380"/>
      <c r="CU22" s="380"/>
      <c r="CV22" s="380"/>
      <c r="CW22" s="380"/>
      <c r="CX22" s="380"/>
      <c r="CY22" s="380"/>
      <c r="CZ22" s="380"/>
      <c r="DA22" s="380"/>
      <c r="DB22" s="380"/>
      <c r="DC22" s="380"/>
      <c r="DD22" s="380"/>
      <c r="DE22" s="380"/>
      <c r="DF22" s="380"/>
      <c r="DG22" s="380"/>
      <c r="DH22" s="380"/>
      <c r="DI22" s="380"/>
      <c r="DJ22" s="380"/>
      <c r="DK22" s="380"/>
      <c r="DL22" s="318"/>
      <c r="DM22" s="318"/>
      <c r="DN22" s="318"/>
      <c r="DO22" s="318"/>
      <c r="DP22" s="318"/>
      <c r="DQ22" s="318"/>
      <c r="DR22" s="318"/>
      <c r="DS22" s="318"/>
      <c r="DT22" s="318"/>
      <c r="DU22" s="318"/>
      <c r="DV22" s="318"/>
      <c r="DW22" s="318"/>
      <c r="DX22" s="318"/>
      <c r="DY22" s="318"/>
      <c r="DZ22" s="318"/>
      <c r="EA22" s="318"/>
      <c r="EB22" s="318"/>
      <c r="EC22" s="318"/>
      <c r="ED22" s="318"/>
      <c r="EE22" s="318"/>
      <c r="EF22" s="318"/>
      <c r="EG22" s="318"/>
      <c r="EH22" s="318"/>
      <c r="EI22" s="318"/>
      <c r="EJ22" s="318"/>
      <c r="EK22" s="318"/>
      <c r="EL22" s="318"/>
      <c r="EM22" s="318"/>
      <c r="EN22" s="318"/>
      <c r="EO22" s="318"/>
      <c r="EP22" s="318"/>
      <c r="EQ22" s="318"/>
      <c r="ER22" s="318"/>
      <c r="ES22" s="320"/>
      <c r="ET22" s="320"/>
      <c r="EU22" s="320"/>
      <c r="EV22" s="320"/>
      <c r="EW22" s="320"/>
    </row>
    <row r="23" spans="1:153" ht="14" thickTop="1" x14ac:dyDescent="0.15">
      <c r="A23" s="47" t="str">
        <f>'Tariffs Jul2018'!F17</f>
        <v>AGL</v>
      </c>
      <c r="B23" s="47" t="str">
        <f>'Tariffs Jul2018'!D17</f>
        <v>Multinet 2</v>
      </c>
      <c r="C23" s="287">
        <f>'Tariffs Jul2018'!E17</f>
        <v>43101</v>
      </c>
      <c r="D23" s="85">
        <f>365*'Tariffs Jul2018'!H17/100</f>
        <v>306.60000000000002</v>
      </c>
      <c r="E23" s="85">
        <f>IF($C$5*'Tariffs Jul2018'!AK17/'Tariffs Jul2018'!AI17&gt;='Tariffs Jul2018'!J17,( 'Tariffs Jul2018'!J17*'Tariffs Jul2018'!O17/100)* 'Tariffs Jul2018'!AI17,($C$5*'Tariffs Jul2018'!AK17/'Tariffs Jul2018'!AI17*'Tariffs Jul2018'!O17/100)* 'Tariffs Jul2018'!AI17)</f>
        <v>239.39999999999998</v>
      </c>
      <c r="F23" s="85">
        <f>IF($C$5*'Tariffs Jul2018'!AK17/'Tariffs Jul2018'!AI17&lt;'Tariffs Jul2018'!J17,0,IF($C$5*'Tariffs Jul2018'!AK17/'Tariffs Jul2018'!AI17&lt;='Tariffs Jul2018'!K17,($C$5*'Tariffs Jul2018'!AK17/'Tariffs Jul2018'!AI17-'Tariffs Jul2018'!J17)*('Tariffs Jul2018'!P17/100)*'Tariffs Jul2018'!AI17,('Tariffs Jul2018'!K17-'Tariffs Jul2018'!J17)*('Tariffs Jul2018'!P17/100)*'Tariffs Jul2018'!AI17))</f>
        <v>209.70000000000002</v>
      </c>
      <c r="G23" s="85">
        <f>IF($C$5*'Tariffs Jul2018'!AK17/'Tariffs Jul2018'!AI17&lt;'Tariffs Jul2018'!K17,0,IF($C$5*'Tariffs Jul2018'!AK17/'Tariffs Jul2018'!AI17&lt;='Tariffs Jul2018'!L17,($C$5*'Tariffs Jul2018'!AK17/'Tariffs Jul2018'!AI17-'Tariffs Jul2018'!K17)*('Tariffs Jul2018'!Q17/100)*'Tariffs Jul2018'!AI17,('Tariffs Jul2018'!L17-'Tariffs Jul2018'!K17)*('Tariffs Jul2018'!Q17/100)*'Tariffs Jul2018'!AI17))</f>
        <v>169.2</v>
      </c>
      <c r="H23" s="85">
        <f>IF($C$5*'Tariffs Jul2018'!AK17/'Tariffs Jul2018'!AI17&lt;'Tariffs Jul2018'!L17,0,IF($C$5*'Tariffs Jul2018'!AK17/'Tariffs Jul2018'!AI17&lt;='Tariffs Jul2018'!M17,($C$5*'Tariffs Jul2018'!AK17/'Tariffs Jul2018'!AI17-'Tariffs Jul2018'!L17)*('Tariffs Jul2018'!R17/100)*'Tariffs Jul2018'!AI17,('Tariffs Jul2018'!M17-'Tariffs Jul2018'!L17)*('Tariffs Jul2018'!R17/100)*'Tariffs Jul2018'!AI17))</f>
        <v>73.8</v>
      </c>
      <c r="I23" s="85">
        <f>IF(($C$5*'Tariffs Jul2018'!AK17/'Tariffs Jul2018'!AI17&gt;'Tariffs Jul2018'!M17),($C$5*'Tariffs Jul2018'!AK17/'Tariffs Jul2018'!AI17-'Tariffs Jul2018'!M17)*'Tariffs Jul2018'!S17/100*'Tariffs Jul2018'!AI17,0)</f>
        <v>0</v>
      </c>
      <c r="J23" s="85">
        <f>IF($C$5*'Tariffs Jul2018'!AL17/'Tariffs Jul2018'!AJ17&gt;='Tariffs Jul2018'!J17,('Tariffs Jul2018'!J17*'Tariffs Jul2018'!U17/100)* 'Tariffs Jul2018'!AJ17,($C$5*'Tariffs Jul2018'!AL17/'Tariffs Jul2018'!AJ17*'Tariffs Jul2018'!U17/100)* 'Tariffs Jul2018'!AJ17)</f>
        <v>226.79999999999998</v>
      </c>
      <c r="K23" s="85">
        <f>IF($C$5*'Tariffs Jul2018'!AL17/'Tariffs Jul2018'!AJ17&lt;'Tariffs Jul2018'!J17,0,IF($C$5*'Tariffs Jul2018'!AL17/'Tariffs Jul2018'!AJ17&lt;='Tariffs Jul2018'!K17,($C$5*'Tariffs Jul2018'!AL17/'Tariffs Jul2018'!AJ17-'Tariffs Jul2018'!J17)*('Tariffs Jul2018'!V17/100)*'Tariffs Jul2018'!AJ17,('Tariffs Jul2018'!K17-'Tariffs Jul2018'!J17)*('Tariffs Jul2018'!V17/100)*'Tariffs Jul2018'!AJ17))</f>
        <v>198</v>
      </c>
      <c r="L23" s="85">
        <f>IF($C$5*'Tariffs Jul2018'!AL17/'Tariffs Jul2018'!AJ17&lt;'Tariffs Jul2018'!K17,0,IF($C$5*'Tariffs Jul2018'!AL17/'Tariffs Jul2018'!AJ17&lt;='Tariffs Jul2018'!L17,($C$5*'Tariffs Jul2018'!AL17/'Tariffs Jul2018'!AJ17-'Tariffs Jul2018'!K17)*('Tariffs Jul2018'!W17/100)*'Tariffs Jul2018'!AJ17,('Tariffs Jul2018'!L17-'Tariffs Jul2018'!K17)*('Tariffs Jul2018'!W17/100)*'Tariffs Jul2018'!AJ17))</f>
        <v>162.9</v>
      </c>
      <c r="M23" s="85">
        <f>IF($C$5*'Tariffs Jul2018'!AL17/'Tariffs Jul2018'!AJ17&lt;'Tariffs Jul2018'!L17,0,IF($C$5*'Tariffs Jul2018'!AL17/'Tariffs Jul2018'!AJ17&lt;='Tariffs Jul2018'!M17,($C$5*'Tariffs Jul2018'!AL17/'Tariffs Jul2018'!AJ17-'Tariffs Jul2018'!L17)*('Tariffs Jul2018'!X17/100)*'Tariffs Jul2018'!AJ17,('Tariffs Jul2018'!M17-'Tariffs Jul2018'!L17)*('Tariffs Jul2018'!X17/100)*'Tariffs Jul2018'!AJ17))</f>
        <v>72</v>
      </c>
      <c r="N23" s="85">
        <f>IF(($C$5*'Tariffs Jul2018'!AL17/'Tariffs Jul2018'!AJ17&gt;'Tariffs Jul2018'!M17),($C$5*'Tariffs Jul2018'!AL17/'Tariffs Jul2018'!AJ17-'Tariffs Jul2018'!M17)*'Tariffs Jul2018'!Y17/100*'Tariffs Jul2018'!AJ17,0)</f>
        <v>0</v>
      </c>
      <c r="O23" s="73">
        <f t="shared" si="0"/>
        <v>1658.4</v>
      </c>
      <c r="P23" s="498">
        <f t="shared" si="1"/>
        <v>1824.2400000000002</v>
      </c>
    </row>
    <row r="24" spans="1:153" x14ac:dyDescent="0.15">
      <c r="A24" s="47" t="str">
        <f>'Tariffs Jul2018'!F18</f>
        <v>Alinta Energy</v>
      </c>
      <c r="B24" s="47" t="str">
        <f>'Tariffs Jul2018'!D18</f>
        <v>Multinet 2</v>
      </c>
      <c r="C24" s="287">
        <f>'Tariffs Jul2018'!E18</f>
        <v>43293</v>
      </c>
      <c r="D24" s="85">
        <f>365*'Tariffs Jul2018'!H18/100</f>
        <v>240.13350000000003</v>
      </c>
      <c r="E24" s="85">
        <f>IF($C$5*'Tariffs Jul2018'!AK18/'Tariffs Jul2018'!AI18&gt;='Tariffs Jul2018'!J18,( 'Tariffs Jul2018'!J18*'Tariffs Jul2018'!O18/100)* 'Tariffs Jul2018'!AI18,($C$5*'Tariffs Jul2018'!AK18/'Tariffs Jul2018'!AI18*'Tariffs Jul2018'!O18/100)* 'Tariffs Jul2018'!AI18)</f>
        <v>216</v>
      </c>
      <c r="F24" s="85">
        <f>IF($C$5*'Tariffs Jul2018'!AK18/'Tariffs Jul2018'!AI18&lt;'Tariffs Jul2018'!J18,0,IF($C$5*'Tariffs Jul2018'!AK18/'Tariffs Jul2018'!AI18&lt;='Tariffs Jul2018'!K18,($C$5*'Tariffs Jul2018'!AK18/'Tariffs Jul2018'!AI18-'Tariffs Jul2018'!J18)*('Tariffs Jul2018'!P18/100)*'Tariffs Jul2018'!AI18,('Tariffs Jul2018'!K18-'Tariffs Jul2018'!J18)*('Tariffs Jul2018'!P18/100)*'Tariffs Jul2018'!AI18))</f>
        <v>162.00000000000003</v>
      </c>
      <c r="G24" s="85">
        <f>IF($C$5*'Tariffs Jul2018'!AK18/'Tariffs Jul2018'!AI18&lt;'Tariffs Jul2018'!K18,0,IF($C$5*'Tariffs Jul2018'!AK18/'Tariffs Jul2018'!AI18&lt;='Tariffs Jul2018'!L18,($C$5*'Tariffs Jul2018'!AK18/'Tariffs Jul2018'!AI18-'Tariffs Jul2018'!K18)*('Tariffs Jul2018'!Q18/100)*'Tariffs Jul2018'!AI18,('Tariffs Jul2018'!L18-'Tariffs Jul2018'!K18)*('Tariffs Jul2018'!Q18/100)*'Tariffs Jul2018'!AI18))</f>
        <v>0</v>
      </c>
      <c r="H24" s="85">
        <f>IF($C$5*'Tariffs Jul2018'!AK18/'Tariffs Jul2018'!AI18&lt;'Tariffs Jul2018'!L18,0,IF($C$5*'Tariffs Jul2018'!AK18/'Tariffs Jul2018'!AI18&lt;='Tariffs Jul2018'!M18,($C$5*'Tariffs Jul2018'!AK18/'Tariffs Jul2018'!AI18-'Tariffs Jul2018'!L18)*('Tariffs Jul2018'!R18/100)*'Tariffs Jul2018'!AI18,('Tariffs Jul2018'!M18-'Tariffs Jul2018'!L18)*('Tariffs Jul2018'!R18/100)*'Tariffs Jul2018'!AI18))</f>
        <v>0</v>
      </c>
      <c r="I24" s="85">
        <f>IF(($C$5*'Tariffs Jul2018'!AK18/'Tariffs Jul2018'!AI18&gt;'Tariffs Jul2018'!M18),($C$5*'Tariffs Jul2018'!AK18/'Tariffs Jul2018'!AI18-'Tariffs Jul2018'!M18)*'Tariffs Jul2018'!S18/100*'Tariffs Jul2018'!AI18,0)</f>
        <v>243</v>
      </c>
      <c r="J24" s="85">
        <f>IF($C$5*'Tariffs Jul2018'!AL18/'Tariffs Jul2018'!AJ18&gt;='Tariffs Jul2018'!J18,('Tariffs Jul2018'!J18*'Tariffs Jul2018'!U18/100)* 'Tariffs Jul2018'!AJ18,($C$5*'Tariffs Jul2018'!AL18/'Tariffs Jul2018'!AJ18*'Tariffs Jul2018'!U18/100)* 'Tariffs Jul2018'!AJ18)</f>
        <v>212.39999999999998</v>
      </c>
      <c r="K24" s="85">
        <f>IF($C$5*'Tariffs Jul2018'!AL18/'Tariffs Jul2018'!AJ18&lt;'Tariffs Jul2018'!J18,0,IF($C$5*'Tariffs Jul2018'!AL18/'Tariffs Jul2018'!AJ18&lt;='Tariffs Jul2018'!K18,($C$5*'Tariffs Jul2018'!AL18/'Tariffs Jul2018'!AJ18-'Tariffs Jul2018'!J18)*('Tariffs Jul2018'!V18/100)*'Tariffs Jul2018'!AJ18,('Tariffs Jul2018'!K18-'Tariffs Jul2018'!J18)*('Tariffs Jul2018'!V18/100)*'Tariffs Jul2018'!AJ18))</f>
        <v>153.9</v>
      </c>
      <c r="L24" s="85">
        <f>IF($C$5*'Tariffs Jul2018'!AL18/'Tariffs Jul2018'!AJ18&lt;'Tariffs Jul2018'!K18,0,IF($C$5*'Tariffs Jul2018'!AL18/'Tariffs Jul2018'!AJ18&lt;='Tariffs Jul2018'!L18,($C$5*'Tariffs Jul2018'!AL18/'Tariffs Jul2018'!AJ18-'Tariffs Jul2018'!K18)*('Tariffs Jul2018'!W18/100)*'Tariffs Jul2018'!AJ18,('Tariffs Jul2018'!L18-'Tariffs Jul2018'!K18)*('Tariffs Jul2018'!W18/100)*'Tariffs Jul2018'!AJ18))</f>
        <v>0</v>
      </c>
      <c r="M24" s="85">
        <f>IF($C$5*'Tariffs Jul2018'!AL18/'Tariffs Jul2018'!AJ18&lt;'Tariffs Jul2018'!L18,0,IF($C$5*'Tariffs Jul2018'!AL18/'Tariffs Jul2018'!AJ18&lt;='Tariffs Jul2018'!M18,($C$5*'Tariffs Jul2018'!AL18/'Tariffs Jul2018'!AJ18-'Tariffs Jul2018'!L18)*('Tariffs Jul2018'!X18/100)*'Tariffs Jul2018'!AJ18,('Tariffs Jul2018'!M18-'Tariffs Jul2018'!L18)*('Tariffs Jul2018'!X18/100)*'Tariffs Jul2018'!AJ18))</f>
        <v>0</v>
      </c>
      <c r="N24" s="85">
        <f>IF(($C$5*'Tariffs Jul2018'!AL18/'Tariffs Jul2018'!AJ18&gt;'Tariffs Jul2018'!M18),($C$5*'Tariffs Jul2018'!AL18/'Tariffs Jul2018'!AJ18-'Tariffs Jul2018'!M18)*'Tariffs Jul2018'!Y18/100*'Tariffs Jul2018'!AJ18,0)</f>
        <v>230.85000000000002</v>
      </c>
      <c r="O24" s="73">
        <f t="shared" si="0"/>
        <v>1458.2835</v>
      </c>
      <c r="P24" s="498">
        <f t="shared" si="1"/>
        <v>1604.1118500000002</v>
      </c>
    </row>
    <row r="25" spans="1:153" x14ac:dyDescent="0.15">
      <c r="A25" s="47" t="str">
        <f>'Tariffs Jul2018'!F19</f>
        <v>Click Energy</v>
      </c>
      <c r="B25" s="47" t="str">
        <f>'Tariffs Jul2018'!D19</f>
        <v>Multinet 2</v>
      </c>
      <c r="C25" s="287">
        <f>'Tariffs Jul2018'!E19</f>
        <v>43101</v>
      </c>
      <c r="D25" s="85">
        <f>365*'Tariffs Jul2018'!H19/100</f>
        <v>285.06499999999994</v>
      </c>
      <c r="E25" s="85">
        <f>IF($C$5*'Tariffs Jul2018'!AK19/'Tariffs Jul2018'!AI19&gt;='Tariffs Jul2018'!J19,( 'Tariffs Jul2018'!J19*'Tariffs Jul2018'!O19/100)* 'Tariffs Jul2018'!AI19,($C$5*'Tariffs Jul2018'!AK19/'Tariffs Jul2018'!AI19*'Tariffs Jul2018'!O19/100)* 'Tariffs Jul2018'!AI19)</f>
        <v>301.5</v>
      </c>
      <c r="F25" s="85">
        <f>IF($C$5*'Tariffs Jul2018'!AK19/'Tariffs Jul2018'!AI19&lt;'Tariffs Jul2018'!J19,0,IF($C$5*'Tariffs Jul2018'!AK19/'Tariffs Jul2018'!AI19&lt;='Tariffs Jul2018'!K19,($C$5*'Tariffs Jul2018'!AK19/'Tariffs Jul2018'!AI19-'Tariffs Jul2018'!J19)*('Tariffs Jul2018'!P19/100)*'Tariffs Jul2018'!AI19,('Tariffs Jul2018'!K19-'Tariffs Jul2018'!J19)*('Tariffs Jul2018'!P19/100)*'Tariffs Jul2018'!AI19))</f>
        <v>265.5</v>
      </c>
      <c r="G25" s="85">
        <f>IF($C$5*'Tariffs Jul2018'!AK19/'Tariffs Jul2018'!AI19&lt;'Tariffs Jul2018'!K19,0,IF($C$5*'Tariffs Jul2018'!AK19/'Tariffs Jul2018'!AI19&lt;='Tariffs Jul2018'!L19,($C$5*'Tariffs Jul2018'!AK19/'Tariffs Jul2018'!AI19-'Tariffs Jul2018'!K19)*('Tariffs Jul2018'!Q19/100)*'Tariffs Jul2018'!AI19,('Tariffs Jul2018'!L19-'Tariffs Jul2018'!K19)*('Tariffs Jul2018'!Q19/100)*'Tariffs Jul2018'!AI19))</f>
        <v>229.5</v>
      </c>
      <c r="H25" s="85">
        <f>IF($C$5*'Tariffs Jul2018'!AK19/'Tariffs Jul2018'!AI19&lt;'Tariffs Jul2018'!L19,0,IF($C$5*'Tariffs Jul2018'!AK19/'Tariffs Jul2018'!AI19&lt;='Tariffs Jul2018'!M19,($C$5*'Tariffs Jul2018'!AK19/'Tariffs Jul2018'!AI19-'Tariffs Jul2018'!L19)*('Tariffs Jul2018'!R19/100)*'Tariffs Jul2018'!AI19,('Tariffs Jul2018'!M19-'Tariffs Jul2018'!L19)*('Tariffs Jul2018'!R19/100)*'Tariffs Jul2018'!AI19))</f>
        <v>105.75</v>
      </c>
      <c r="I25" s="85">
        <f>IF(($C$5*'Tariffs Jul2018'!AK19/'Tariffs Jul2018'!AI19&gt;'Tariffs Jul2018'!M19),($C$5*'Tariffs Jul2018'!AK19/'Tariffs Jul2018'!AI19-'Tariffs Jul2018'!M19)*'Tariffs Jul2018'!S19/100*'Tariffs Jul2018'!AI19,0)</f>
        <v>0</v>
      </c>
      <c r="J25" s="85">
        <f>IF($C$5*'Tariffs Jul2018'!AL19/'Tariffs Jul2018'!AJ19&gt;='Tariffs Jul2018'!J19,('Tariffs Jul2018'!J19*'Tariffs Jul2018'!U19/100)* 'Tariffs Jul2018'!AJ19,($C$5*'Tariffs Jul2018'!AL19/'Tariffs Jul2018'!AJ19*'Tariffs Jul2018'!U19/100)* 'Tariffs Jul2018'!AJ19)</f>
        <v>292.5</v>
      </c>
      <c r="K25" s="85">
        <f>IF($C$5*'Tariffs Jul2018'!AL19/'Tariffs Jul2018'!AJ19&lt;'Tariffs Jul2018'!J19,0,IF($C$5*'Tariffs Jul2018'!AL19/'Tariffs Jul2018'!AJ19&lt;='Tariffs Jul2018'!K19,($C$5*'Tariffs Jul2018'!AL19/'Tariffs Jul2018'!AJ19-'Tariffs Jul2018'!J19)*('Tariffs Jul2018'!V19/100)*'Tariffs Jul2018'!AJ19,('Tariffs Jul2018'!K19-'Tariffs Jul2018'!J19)*('Tariffs Jul2018'!V19/100)*'Tariffs Jul2018'!AJ19))</f>
        <v>261</v>
      </c>
      <c r="L25" s="85">
        <f>IF($C$5*'Tariffs Jul2018'!AL19/'Tariffs Jul2018'!AJ19&lt;'Tariffs Jul2018'!K19,0,IF($C$5*'Tariffs Jul2018'!AL19/'Tariffs Jul2018'!AJ19&lt;='Tariffs Jul2018'!L19,($C$5*'Tariffs Jul2018'!AL19/'Tariffs Jul2018'!AJ19-'Tariffs Jul2018'!K19)*('Tariffs Jul2018'!W19/100)*'Tariffs Jul2018'!AJ19,('Tariffs Jul2018'!L19-'Tariffs Jul2018'!K19)*('Tariffs Jul2018'!W19/100)*'Tariffs Jul2018'!AJ19))</f>
        <v>225</v>
      </c>
      <c r="M25" s="85">
        <f>IF($C$5*'Tariffs Jul2018'!AL19/'Tariffs Jul2018'!AJ19&lt;'Tariffs Jul2018'!L19,0,IF($C$5*'Tariffs Jul2018'!AL19/'Tariffs Jul2018'!AJ19&lt;='Tariffs Jul2018'!M19,($C$5*'Tariffs Jul2018'!AL19/'Tariffs Jul2018'!AJ19-'Tariffs Jul2018'!L19)*('Tariffs Jul2018'!X19/100)*'Tariffs Jul2018'!AJ19,('Tariffs Jul2018'!M19-'Tariffs Jul2018'!L19)*('Tariffs Jul2018'!X19/100)*'Tariffs Jul2018'!AJ19))</f>
        <v>105.75</v>
      </c>
      <c r="N25" s="85">
        <f>IF(($C$5*'Tariffs Jul2018'!AL19/'Tariffs Jul2018'!AJ19&gt;'Tariffs Jul2018'!M19),($C$5*'Tariffs Jul2018'!AL19/'Tariffs Jul2018'!AJ19-'Tariffs Jul2018'!M19)*'Tariffs Jul2018'!Y19/100*'Tariffs Jul2018'!AJ19,0)</f>
        <v>0</v>
      </c>
      <c r="O25" s="73">
        <f t="shared" si="0"/>
        <v>2071.5650000000001</v>
      </c>
      <c r="P25" s="498">
        <f t="shared" si="1"/>
        <v>2278.7215000000001</v>
      </c>
    </row>
    <row r="26" spans="1:153" x14ac:dyDescent="0.15">
      <c r="A26" s="47" t="str">
        <f>'Tariffs Jul2018'!F20</f>
        <v>Covau</v>
      </c>
      <c r="B26" s="47" t="str">
        <f>'Tariffs Jul2018'!D20</f>
        <v>Multinet 2</v>
      </c>
      <c r="C26" s="287">
        <f>'Tariffs Jul2018'!E20</f>
        <v>43101</v>
      </c>
      <c r="D26" s="85">
        <f>365*'Tariffs Jul2018'!H20/100</f>
        <v>269.005</v>
      </c>
      <c r="E26" s="85">
        <f>IF($C$5*'Tariffs Jul2018'!AK20/'Tariffs Jul2018'!AI20&gt;='Tariffs Jul2018'!J20,( 'Tariffs Jul2018'!J20*'Tariffs Jul2018'!O20/100)* 'Tariffs Jul2018'!AI20,($C$5*'Tariffs Jul2018'!AK20/'Tariffs Jul2018'!AI20*'Tariffs Jul2018'!O20/100)* 'Tariffs Jul2018'!AI20)</f>
        <v>251.10000000000002</v>
      </c>
      <c r="F26" s="85">
        <f>IF($C$5*'Tariffs Jul2018'!AK20/'Tariffs Jul2018'!AI20&lt;'Tariffs Jul2018'!J20,0,IF($C$5*'Tariffs Jul2018'!AK20/'Tariffs Jul2018'!AI20&lt;='Tariffs Jul2018'!K20,($C$5*'Tariffs Jul2018'!AK20/'Tariffs Jul2018'!AI20-'Tariffs Jul2018'!J20)*('Tariffs Jul2018'!P20/100)*'Tariffs Jul2018'!AI20,('Tariffs Jul2018'!K20-'Tariffs Jul2018'!J20)*('Tariffs Jul2018'!P20/100)*'Tariffs Jul2018'!AI20))</f>
        <v>444.6</v>
      </c>
      <c r="G26" s="85">
        <f>IF($C$5*'Tariffs Jul2018'!AK20/'Tariffs Jul2018'!AI20&lt;'Tariffs Jul2018'!K20,0,IF($C$5*'Tariffs Jul2018'!AK20/'Tariffs Jul2018'!AI20&lt;='Tariffs Jul2018'!L20,($C$5*'Tariffs Jul2018'!AK20/'Tariffs Jul2018'!AI20-'Tariffs Jul2018'!K20)*('Tariffs Jul2018'!Q20/100)*'Tariffs Jul2018'!AI20,('Tariffs Jul2018'!L20-'Tariffs Jul2018'!K20)*('Tariffs Jul2018'!Q20/100)*'Tariffs Jul2018'!AI20))</f>
        <v>91.35</v>
      </c>
      <c r="H26" s="85">
        <f>IF($C$5*'Tariffs Jul2018'!AK20/'Tariffs Jul2018'!AI20&lt;'Tariffs Jul2018'!L20,0,IF($C$5*'Tariffs Jul2018'!AK20/'Tariffs Jul2018'!AI20&lt;='Tariffs Jul2018'!M20,($C$5*'Tariffs Jul2018'!AK20/'Tariffs Jul2018'!AI20-'Tariffs Jul2018'!L20)*('Tariffs Jul2018'!R20/100)*'Tariffs Jul2018'!AI20,('Tariffs Jul2018'!M20-'Tariffs Jul2018'!L20)*('Tariffs Jul2018'!R20/100)*'Tariffs Jul2018'!AI20))</f>
        <v>0</v>
      </c>
      <c r="I26" s="85">
        <f>IF(($C$5*'Tariffs Jul2018'!AK20/'Tariffs Jul2018'!AI20&gt;'Tariffs Jul2018'!M20),($C$5*'Tariffs Jul2018'!AK20/'Tariffs Jul2018'!AI20-'Tariffs Jul2018'!M20)*'Tariffs Jul2018'!S20/100*'Tariffs Jul2018'!AI20,0)</f>
        <v>0</v>
      </c>
      <c r="J26" s="85">
        <f>IF($C$5*'Tariffs Jul2018'!AL20/'Tariffs Jul2018'!AJ20&gt;='Tariffs Jul2018'!J20,('Tariffs Jul2018'!J20*'Tariffs Jul2018'!U20/100)* 'Tariffs Jul2018'!AJ20,($C$5*'Tariffs Jul2018'!AL20/'Tariffs Jul2018'!AJ20*'Tariffs Jul2018'!U20/100)* 'Tariffs Jul2018'!AJ20)</f>
        <v>223.20000000000002</v>
      </c>
      <c r="K26" s="85">
        <f>IF($C$5*'Tariffs Jul2018'!AL20/'Tariffs Jul2018'!AJ20&lt;'Tariffs Jul2018'!J20,0,IF($C$5*'Tariffs Jul2018'!AL20/'Tariffs Jul2018'!AJ20&lt;='Tariffs Jul2018'!K20,($C$5*'Tariffs Jul2018'!AL20/'Tariffs Jul2018'!AJ20-'Tariffs Jul2018'!J20)*('Tariffs Jul2018'!V20/100)*'Tariffs Jul2018'!AJ20,('Tariffs Jul2018'!K20-'Tariffs Jul2018'!J20)*('Tariffs Jul2018'!V20/100)*'Tariffs Jul2018'!AJ20))</f>
        <v>392.40000000000003</v>
      </c>
      <c r="L26" s="85">
        <f>IF($C$5*'Tariffs Jul2018'!AL20/'Tariffs Jul2018'!AJ20&lt;'Tariffs Jul2018'!K20,0,IF($C$5*'Tariffs Jul2018'!AL20/'Tariffs Jul2018'!AJ20&lt;='Tariffs Jul2018'!L20,($C$5*'Tariffs Jul2018'!AL20/'Tariffs Jul2018'!AJ20-'Tariffs Jul2018'!K20)*('Tariffs Jul2018'!W20/100)*'Tariffs Jul2018'!AJ20,('Tariffs Jul2018'!L20-'Tariffs Jul2018'!K20)*('Tariffs Jul2018'!W20/100)*'Tariffs Jul2018'!AJ20))</f>
        <v>81.45</v>
      </c>
      <c r="M26" s="85">
        <f>IF($C$5*'Tariffs Jul2018'!AL20/'Tariffs Jul2018'!AJ20&lt;'Tariffs Jul2018'!L20,0,IF($C$5*'Tariffs Jul2018'!AL20/'Tariffs Jul2018'!AJ20&lt;='Tariffs Jul2018'!M20,($C$5*'Tariffs Jul2018'!AL20/'Tariffs Jul2018'!AJ20-'Tariffs Jul2018'!L20)*('Tariffs Jul2018'!X20/100)*'Tariffs Jul2018'!AJ20,('Tariffs Jul2018'!M20-'Tariffs Jul2018'!L20)*('Tariffs Jul2018'!X20/100)*'Tariffs Jul2018'!AJ20))</f>
        <v>0</v>
      </c>
      <c r="N26" s="85">
        <f>IF(($C$5*'Tariffs Jul2018'!AL20/'Tariffs Jul2018'!AJ20&gt;'Tariffs Jul2018'!M20),($C$5*'Tariffs Jul2018'!AL20/'Tariffs Jul2018'!AJ20-'Tariffs Jul2018'!M20)*'Tariffs Jul2018'!Y20/100*'Tariffs Jul2018'!AJ20,0)</f>
        <v>0</v>
      </c>
      <c r="O26" s="73">
        <f t="shared" si="0"/>
        <v>1753.1050000000002</v>
      </c>
      <c r="P26" s="498">
        <f t="shared" si="1"/>
        <v>1928.4155000000005</v>
      </c>
    </row>
    <row r="27" spans="1:153" x14ac:dyDescent="0.15">
      <c r="A27" s="47" t="str">
        <f>'Tariffs Jul2018'!F21</f>
        <v>Dodo Power &amp; Gas</v>
      </c>
      <c r="B27" s="47" t="str">
        <f>'Tariffs Jul2018'!D21</f>
        <v>Multinet 2</v>
      </c>
      <c r="C27" s="287">
        <f>'Tariffs Jul2018'!E21</f>
        <v>42917</v>
      </c>
      <c r="D27" s="85">
        <f>365*'Tariffs Jul2018'!H21/100</f>
        <v>247.28749999999999</v>
      </c>
      <c r="E27" s="85">
        <f>IF($C$5*'Tariffs Jul2018'!AK21/'Tariffs Jul2018'!AI21&gt;='Tariffs Jul2018'!J21,( 'Tariffs Jul2018'!J21*'Tariffs Jul2018'!O21/100)* 'Tariffs Jul2018'!AI21,($C$5*'Tariffs Jul2018'!AK21/'Tariffs Jul2018'!AI21*'Tariffs Jul2018'!O21/100)* 'Tariffs Jul2018'!AI21)</f>
        <v>245.7</v>
      </c>
      <c r="F27" s="85">
        <f>IF($C$5*'Tariffs Jul2018'!AK21/'Tariffs Jul2018'!AI21&lt;'Tariffs Jul2018'!J21,0,IF($C$5*'Tariffs Jul2018'!AK21/'Tariffs Jul2018'!AI21&lt;='Tariffs Jul2018'!K21,($C$5*'Tariffs Jul2018'!AK21/'Tariffs Jul2018'!AI21-'Tariffs Jul2018'!J21)*('Tariffs Jul2018'!P21/100)*'Tariffs Jul2018'!AI21,('Tariffs Jul2018'!K21-'Tariffs Jul2018'!J21)*('Tariffs Jul2018'!P21/100)*'Tariffs Jul2018'!AI21))</f>
        <v>0</v>
      </c>
      <c r="G27" s="85">
        <f>IF($C$5*'Tariffs Jul2018'!AK21/'Tariffs Jul2018'!AI21&lt;'Tariffs Jul2018'!K21,0,IF($C$5*'Tariffs Jul2018'!AK21/'Tariffs Jul2018'!AI21&lt;='Tariffs Jul2018'!L21,($C$5*'Tariffs Jul2018'!AK21/'Tariffs Jul2018'!AI21-'Tariffs Jul2018'!K21)*('Tariffs Jul2018'!Q21/100)*'Tariffs Jul2018'!AI21,('Tariffs Jul2018'!L21-'Tariffs Jul2018'!K21)*('Tariffs Jul2018'!Q21/100)*'Tariffs Jul2018'!AI21))</f>
        <v>0</v>
      </c>
      <c r="H27" s="85">
        <f>IF($C$5*'Tariffs Jul2018'!AK21/'Tariffs Jul2018'!AI21&lt;'Tariffs Jul2018'!L21,0,IF($C$5*'Tariffs Jul2018'!AK21/'Tariffs Jul2018'!AI21&lt;='Tariffs Jul2018'!M21,($C$5*'Tariffs Jul2018'!AK21/'Tariffs Jul2018'!AI21-'Tariffs Jul2018'!L21)*('Tariffs Jul2018'!R21/100)*'Tariffs Jul2018'!AI21,('Tariffs Jul2018'!M21-'Tariffs Jul2018'!L21)*('Tariffs Jul2018'!R21/100)*'Tariffs Jul2018'!AI21))</f>
        <v>0</v>
      </c>
      <c r="I27" s="85">
        <f>IF(($C$5*'Tariffs Jul2018'!AK21/'Tariffs Jul2018'!AI21&gt;'Tariffs Jul2018'!M21),($C$5*'Tariffs Jul2018'!AK21/'Tariffs Jul2018'!AI21-'Tariffs Jul2018'!M21)*'Tariffs Jul2018'!S21/100*'Tariffs Jul2018'!AI21,0)</f>
        <v>396.90000000000003</v>
      </c>
      <c r="J27" s="85">
        <f>IF($C$5*'Tariffs Jul2018'!AL21/'Tariffs Jul2018'!AJ21&gt;='Tariffs Jul2018'!J21,('Tariffs Jul2018'!J21*'Tariffs Jul2018'!U21/100)* 'Tariffs Jul2018'!AJ21,($C$5*'Tariffs Jul2018'!AL21/'Tariffs Jul2018'!AJ21*'Tariffs Jul2018'!U21/100)* 'Tariffs Jul2018'!AJ21)</f>
        <v>245.7</v>
      </c>
      <c r="K27" s="85">
        <f>IF($C$5*'Tariffs Jul2018'!AL21/'Tariffs Jul2018'!AJ21&lt;'Tariffs Jul2018'!J21,0,IF($C$5*'Tariffs Jul2018'!AL21/'Tariffs Jul2018'!AJ21&lt;='Tariffs Jul2018'!K21,($C$5*'Tariffs Jul2018'!AL21/'Tariffs Jul2018'!AJ21-'Tariffs Jul2018'!J21)*('Tariffs Jul2018'!V21/100)*'Tariffs Jul2018'!AJ21,('Tariffs Jul2018'!K21-'Tariffs Jul2018'!J21)*('Tariffs Jul2018'!V21/100)*'Tariffs Jul2018'!AJ21))</f>
        <v>0</v>
      </c>
      <c r="L27" s="85">
        <f>IF($C$5*'Tariffs Jul2018'!AL21/'Tariffs Jul2018'!AJ21&lt;'Tariffs Jul2018'!K21,0,IF($C$5*'Tariffs Jul2018'!AL21/'Tariffs Jul2018'!AJ21&lt;='Tariffs Jul2018'!L21,($C$5*'Tariffs Jul2018'!AL21/'Tariffs Jul2018'!AJ21-'Tariffs Jul2018'!K21)*('Tariffs Jul2018'!W21/100)*'Tariffs Jul2018'!AJ21,('Tariffs Jul2018'!L21-'Tariffs Jul2018'!K21)*('Tariffs Jul2018'!W21/100)*'Tariffs Jul2018'!AJ21))</f>
        <v>0</v>
      </c>
      <c r="M27" s="85">
        <f>IF($C$5*'Tariffs Jul2018'!AL21/'Tariffs Jul2018'!AJ21&lt;'Tariffs Jul2018'!L21,0,IF($C$5*'Tariffs Jul2018'!AL21/'Tariffs Jul2018'!AJ21&lt;='Tariffs Jul2018'!M21,($C$5*'Tariffs Jul2018'!AL21/'Tariffs Jul2018'!AJ21-'Tariffs Jul2018'!L21)*('Tariffs Jul2018'!X21/100)*'Tariffs Jul2018'!AJ21,('Tariffs Jul2018'!M21-'Tariffs Jul2018'!L21)*('Tariffs Jul2018'!X21/100)*'Tariffs Jul2018'!AJ21))</f>
        <v>0</v>
      </c>
      <c r="N27" s="85">
        <f>IF(($C$5*'Tariffs Jul2018'!AL21/'Tariffs Jul2018'!AJ21&gt;'Tariffs Jul2018'!M21),($C$5*'Tariffs Jul2018'!AL21/'Tariffs Jul2018'!AJ21-'Tariffs Jul2018'!M21)*'Tariffs Jul2018'!Y21/100*'Tariffs Jul2018'!AJ21,0)</f>
        <v>396.90000000000003</v>
      </c>
      <c r="O27" s="73">
        <f t="shared" si="0"/>
        <v>1532.4875000000002</v>
      </c>
      <c r="P27" s="498">
        <f t="shared" si="1"/>
        <v>1685.7362500000004</v>
      </c>
    </row>
    <row r="28" spans="1:153" x14ac:dyDescent="0.15">
      <c r="A28" s="47" t="str">
        <f>'Tariffs Jul2018'!F22</f>
        <v>EnergyAustralia</v>
      </c>
      <c r="B28" s="47" t="str">
        <f>'Tariffs Jul2018'!D22</f>
        <v>Multinet 2</v>
      </c>
      <c r="C28" s="287">
        <f>'Tariffs Jul2018'!E22</f>
        <v>43102</v>
      </c>
      <c r="D28" s="85">
        <f>365*'Tariffs Jul2018'!H22/100</f>
        <v>286.52499999999998</v>
      </c>
      <c r="E28" s="85">
        <f>IF($C$5*'Tariffs Jul2018'!AK22/'Tariffs Jul2018'!AI22&gt;='Tariffs Jul2018'!J22,( 'Tariffs Jul2018'!J22*'Tariffs Jul2018'!O22/100)* 'Tariffs Jul2018'!AI22,($C$5*'Tariffs Jul2018'!AK22/'Tariffs Jul2018'!AI22*'Tariffs Jul2018'!O22/100)* 'Tariffs Jul2018'!AI22)</f>
        <v>451.79999999999995</v>
      </c>
      <c r="F28" s="85">
        <f>IF($C$5*'Tariffs Jul2018'!AK22/'Tariffs Jul2018'!AI22&lt;'Tariffs Jul2018'!J22,0,IF($C$5*'Tariffs Jul2018'!AK22/'Tariffs Jul2018'!AI22&lt;='Tariffs Jul2018'!K22,($C$5*'Tariffs Jul2018'!AK22/'Tariffs Jul2018'!AI22-'Tariffs Jul2018'!J22)*('Tariffs Jul2018'!P22/100)*'Tariffs Jul2018'!AI22,('Tariffs Jul2018'!K22-'Tariffs Jul2018'!J22)*('Tariffs Jul2018'!P22/100)*'Tariffs Jul2018'!AI22))</f>
        <v>0</v>
      </c>
      <c r="G28" s="85">
        <f>IF($C$5*'Tariffs Jul2018'!AK22/'Tariffs Jul2018'!AI22&lt;'Tariffs Jul2018'!K22,0,IF($C$5*'Tariffs Jul2018'!AK22/'Tariffs Jul2018'!AI22&lt;='Tariffs Jul2018'!L22,($C$5*'Tariffs Jul2018'!AK22/'Tariffs Jul2018'!AI22-'Tariffs Jul2018'!K22)*('Tariffs Jul2018'!Q22/100)*'Tariffs Jul2018'!AI22,('Tariffs Jul2018'!L22-'Tariffs Jul2018'!K22)*('Tariffs Jul2018'!Q22/100)*'Tariffs Jul2018'!AI22))</f>
        <v>0</v>
      </c>
      <c r="H28" s="85">
        <f>IF($C$5*'Tariffs Jul2018'!AK22/'Tariffs Jul2018'!AI22&lt;'Tariffs Jul2018'!L22,0,IF($C$5*'Tariffs Jul2018'!AK22/'Tariffs Jul2018'!AI22&lt;='Tariffs Jul2018'!M22,($C$5*'Tariffs Jul2018'!AK22/'Tariffs Jul2018'!AI22-'Tariffs Jul2018'!L22)*('Tariffs Jul2018'!R22/100)*'Tariffs Jul2018'!AI22,('Tariffs Jul2018'!M22-'Tariffs Jul2018'!L22)*('Tariffs Jul2018'!R22/100)*'Tariffs Jul2018'!AI22))</f>
        <v>0</v>
      </c>
      <c r="I28" s="85">
        <f>IF(($C$5*'Tariffs Jul2018'!AK22/'Tariffs Jul2018'!AI22&gt;'Tariffs Jul2018'!M22),($C$5*'Tariffs Jul2018'!AK22/'Tariffs Jul2018'!AI22-'Tariffs Jul2018'!M22)*'Tariffs Jul2018'!S22/100*'Tariffs Jul2018'!AI22,0)</f>
        <v>245.70000000000002</v>
      </c>
      <c r="J28" s="85">
        <f>IF($C$5*'Tariffs Jul2018'!AL22/'Tariffs Jul2018'!AJ22&gt;='Tariffs Jul2018'!J22,('Tariffs Jul2018'!J22*'Tariffs Jul2018'!U22/100)* 'Tariffs Jul2018'!AJ22,($C$5*'Tariffs Jul2018'!AL22/'Tariffs Jul2018'!AJ22*'Tariffs Jul2018'!U22/100)* 'Tariffs Jul2018'!AJ22)</f>
        <v>451.79999999999995</v>
      </c>
      <c r="K28" s="85">
        <f>IF($C$5*'Tariffs Jul2018'!AL22/'Tariffs Jul2018'!AJ22&lt;'Tariffs Jul2018'!J22,0,IF($C$5*'Tariffs Jul2018'!AL22/'Tariffs Jul2018'!AJ22&lt;='Tariffs Jul2018'!K22,($C$5*'Tariffs Jul2018'!AL22/'Tariffs Jul2018'!AJ22-'Tariffs Jul2018'!J22)*('Tariffs Jul2018'!V22/100)*'Tariffs Jul2018'!AJ22,('Tariffs Jul2018'!K22-'Tariffs Jul2018'!J22)*('Tariffs Jul2018'!V22/100)*'Tariffs Jul2018'!AJ22))</f>
        <v>0</v>
      </c>
      <c r="L28" s="85">
        <f>IF($C$5*'Tariffs Jul2018'!AL22/'Tariffs Jul2018'!AJ22&lt;'Tariffs Jul2018'!K22,0,IF($C$5*'Tariffs Jul2018'!AL22/'Tariffs Jul2018'!AJ22&lt;='Tariffs Jul2018'!L22,($C$5*'Tariffs Jul2018'!AL22/'Tariffs Jul2018'!AJ22-'Tariffs Jul2018'!K22)*('Tariffs Jul2018'!W22/100)*'Tariffs Jul2018'!AJ22,('Tariffs Jul2018'!L22-'Tariffs Jul2018'!K22)*('Tariffs Jul2018'!W22/100)*'Tariffs Jul2018'!AJ22))</f>
        <v>0</v>
      </c>
      <c r="M28" s="85">
        <f>IF($C$5*'Tariffs Jul2018'!AL22/'Tariffs Jul2018'!AJ22&lt;'Tariffs Jul2018'!L22,0,IF($C$5*'Tariffs Jul2018'!AL22/'Tariffs Jul2018'!AJ22&lt;='Tariffs Jul2018'!M22,($C$5*'Tariffs Jul2018'!AL22/'Tariffs Jul2018'!AJ22-'Tariffs Jul2018'!L22)*('Tariffs Jul2018'!X22/100)*'Tariffs Jul2018'!AJ22,('Tariffs Jul2018'!M22-'Tariffs Jul2018'!L22)*('Tariffs Jul2018'!X22/100)*'Tariffs Jul2018'!AJ22))</f>
        <v>0</v>
      </c>
      <c r="N28" s="85">
        <f>IF(($C$5*'Tariffs Jul2018'!AL22/'Tariffs Jul2018'!AJ22&gt;'Tariffs Jul2018'!M22),($C$5*'Tariffs Jul2018'!AL22/'Tariffs Jul2018'!AJ22-'Tariffs Jul2018'!M22)*'Tariffs Jul2018'!Y22/100*'Tariffs Jul2018'!AJ22,0)</f>
        <v>245.70000000000002</v>
      </c>
      <c r="O28" s="73">
        <f t="shared" si="0"/>
        <v>1681.5249999999999</v>
      </c>
      <c r="P28" s="498">
        <f t="shared" si="1"/>
        <v>1849.6775</v>
      </c>
    </row>
    <row r="29" spans="1:153" x14ac:dyDescent="0.15">
      <c r="A29" s="47" t="str">
        <f>'Tariffs Jul2018'!F23</f>
        <v>Lumo Energy</v>
      </c>
      <c r="B29" s="47" t="str">
        <f>'Tariffs Jul2018'!D23</f>
        <v>Multinet 2</v>
      </c>
      <c r="C29" s="287">
        <f>'Tariffs Jul2018'!E23</f>
        <v>43119</v>
      </c>
      <c r="D29" s="85">
        <f>365*'Tariffs Jul2018'!H23/100</f>
        <v>241.63</v>
      </c>
      <c r="E29" s="85">
        <f>IF($C$5*'Tariffs Jul2018'!AK23/'Tariffs Jul2018'!AI23&gt;='Tariffs Jul2018'!J23,( 'Tariffs Jul2018'!J23*'Tariffs Jul2018'!O23/100)* 'Tariffs Jul2018'!AI23,($C$5*'Tariffs Jul2018'!AK23/'Tariffs Jul2018'!AI23*'Tariffs Jul2018'!O23/100)* 'Tariffs Jul2018'!AI23)</f>
        <v>229.68</v>
      </c>
      <c r="F29" s="85">
        <f>IF($C$5*'Tariffs Jul2018'!AK23/'Tariffs Jul2018'!AI23&lt;'Tariffs Jul2018'!J23,0,IF($C$5*'Tariffs Jul2018'!AK23/'Tariffs Jul2018'!AI23&lt;='Tariffs Jul2018'!K23,($C$5*'Tariffs Jul2018'!AK23/'Tariffs Jul2018'!AI23-'Tariffs Jul2018'!J23)*('Tariffs Jul2018'!P23/100)*'Tariffs Jul2018'!AI23,('Tariffs Jul2018'!K23-'Tariffs Jul2018'!J23)*('Tariffs Jul2018'!P23/100)*'Tariffs Jul2018'!AI23))</f>
        <v>201.77999999999997</v>
      </c>
      <c r="G29" s="85">
        <f>IF($C$5*'Tariffs Jul2018'!AK23/'Tariffs Jul2018'!AI23&lt;'Tariffs Jul2018'!K23,0,IF($C$5*'Tariffs Jul2018'!AK23/'Tariffs Jul2018'!AI23&lt;='Tariffs Jul2018'!L23,($C$5*'Tariffs Jul2018'!AK23/'Tariffs Jul2018'!AI23-'Tariffs Jul2018'!K23)*('Tariffs Jul2018'!Q23/100)*'Tariffs Jul2018'!AI23,('Tariffs Jul2018'!L23-'Tariffs Jul2018'!K23)*('Tariffs Jul2018'!Q23/100)*'Tariffs Jul2018'!AI23))</f>
        <v>168.48000000000002</v>
      </c>
      <c r="H29" s="85">
        <f>IF($C$5*'Tariffs Jul2018'!AK23/'Tariffs Jul2018'!AI23&lt;'Tariffs Jul2018'!L23,0,IF($C$5*'Tariffs Jul2018'!AK23/'Tariffs Jul2018'!AI23&lt;='Tariffs Jul2018'!M23,($C$5*'Tariffs Jul2018'!AK23/'Tariffs Jul2018'!AI23-'Tariffs Jul2018'!L23)*('Tariffs Jul2018'!R23/100)*'Tariffs Jul2018'!AI23,('Tariffs Jul2018'!M23-'Tariffs Jul2018'!L23)*('Tariffs Jul2018'!R23/100)*'Tariffs Jul2018'!AI23))</f>
        <v>75.42</v>
      </c>
      <c r="I29" s="85">
        <f>IF(($C$5*'Tariffs Jul2018'!AK23/'Tariffs Jul2018'!AI23&gt;'Tariffs Jul2018'!M23),($C$5*'Tariffs Jul2018'!AK23/'Tariffs Jul2018'!AI23-'Tariffs Jul2018'!M23)*'Tariffs Jul2018'!S23/100*'Tariffs Jul2018'!AI23,0)</f>
        <v>0</v>
      </c>
      <c r="J29" s="85">
        <f>IF($C$5*'Tariffs Jul2018'!AL23/'Tariffs Jul2018'!AJ23&gt;='Tariffs Jul2018'!J23,('Tariffs Jul2018'!J23*'Tariffs Jul2018'!U23/100)* 'Tariffs Jul2018'!AJ23,($C$5*'Tariffs Jul2018'!AL23/'Tariffs Jul2018'!AJ23*'Tariffs Jul2018'!U23/100)* 'Tariffs Jul2018'!AJ23)</f>
        <v>216.54000000000002</v>
      </c>
      <c r="K29" s="85">
        <f>IF($C$5*'Tariffs Jul2018'!AL23/'Tariffs Jul2018'!AJ23&lt;'Tariffs Jul2018'!J23,0,IF($C$5*'Tariffs Jul2018'!AL23/'Tariffs Jul2018'!AJ23&lt;='Tariffs Jul2018'!K23,($C$5*'Tariffs Jul2018'!AL23/'Tariffs Jul2018'!AJ23-'Tariffs Jul2018'!J23)*('Tariffs Jul2018'!V23/100)*'Tariffs Jul2018'!AJ23,('Tariffs Jul2018'!K23-'Tariffs Jul2018'!J23)*('Tariffs Jul2018'!V23/100)*'Tariffs Jul2018'!AJ23))</f>
        <v>192.32999999999998</v>
      </c>
      <c r="L29" s="85">
        <f>IF($C$5*'Tariffs Jul2018'!AL23/'Tariffs Jul2018'!AJ23&lt;'Tariffs Jul2018'!K23,0,IF($C$5*'Tariffs Jul2018'!AL23/'Tariffs Jul2018'!AJ23&lt;='Tariffs Jul2018'!L23,($C$5*'Tariffs Jul2018'!AL23/'Tariffs Jul2018'!AJ23-'Tariffs Jul2018'!K23)*('Tariffs Jul2018'!W23/100)*'Tariffs Jul2018'!AJ23,('Tariffs Jul2018'!L23-'Tariffs Jul2018'!K23)*('Tariffs Jul2018'!W23/100)*'Tariffs Jul2018'!AJ23))</f>
        <v>163.70999999999998</v>
      </c>
      <c r="M29" s="85">
        <f>IF($C$5*'Tariffs Jul2018'!AL23/'Tariffs Jul2018'!AJ23&lt;'Tariffs Jul2018'!L23,0,IF($C$5*'Tariffs Jul2018'!AL23/'Tariffs Jul2018'!AJ23&lt;='Tariffs Jul2018'!M23,($C$5*'Tariffs Jul2018'!AL23/'Tariffs Jul2018'!AJ23-'Tariffs Jul2018'!L23)*('Tariffs Jul2018'!X23/100)*'Tariffs Jul2018'!AJ23,('Tariffs Jul2018'!M23-'Tariffs Jul2018'!L23)*('Tariffs Jul2018'!X23/100)*'Tariffs Jul2018'!AJ23))</f>
        <v>74.25</v>
      </c>
      <c r="N29" s="85">
        <f>IF(($C$5*'Tariffs Jul2018'!AL23/'Tariffs Jul2018'!AJ23&gt;'Tariffs Jul2018'!M23),($C$5*'Tariffs Jul2018'!AL23/'Tariffs Jul2018'!AJ23-'Tariffs Jul2018'!M23)*'Tariffs Jul2018'!Y23/100*'Tariffs Jul2018'!AJ23,0)</f>
        <v>0</v>
      </c>
      <c r="O29" s="73">
        <f t="shared" si="0"/>
        <v>1563.82</v>
      </c>
      <c r="P29" s="498">
        <f t="shared" si="1"/>
        <v>1720.202</v>
      </c>
    </row>
    <row r="30" spans="1:153" x14ac:dyDescent="0.15">
      <c r="A30" s="47" t="str">
        <f>'Tariffs Jul2018'!F24</f>
        <v>Momentum Energy</v>
      </c>
      <c r="B30" s="47" t="str">
        <f>'Tariffs Jul2018'!D24</f>
        <v>Multinet 2</v>
      </c>
      <c r="C30" s="287">
        <f>'Tariffs Jul2018'!E24</f>
        <v>43101</v>
      </c>
      <c r="D30" s="85">
        <f>365*'Tariffs Jul2018'!H24/100</f>
        <v>273.9325</v>
      </c>
      <c r="E30" s="85">
        <f>IF($C$5*'Tariffs Jul2018'!AK24/'Tariffs Jul2018'!AI24&gt;='Tariffs Jul2018'!J24,( 'Tariffs Jul2018'!J24*'Tariffs Jul2018'!O24/100)* 'Tariffs Jul2018'!AI24,($C$5*'Tariffs Jul2018'!AK24/'Tariffs Jul2018'!AI24*'Tariffs Jul2018'!O24/100)* 'Tariffs Jul2018'!AI24)</f>
        <v>235.17000000000002</v>
      </c>
      <c r="F30" s="85">
        <f>IF($C$5*'Tariffs Jul2018'!AK24/'Tariffs Jul2018'!AI24&lt;'Tariffs Jul2018'!J24,0,IF($C$5*'Tariffs Jul2018'!AK24/'Tariffs Jul2018'!AI24&lt;='Tariffs Jul2018'!K24,($C$5*'Tariffs Jul2018'!AK24/'Tariffs Jul2018'!AI24-'Tariffs Jul2018'!J24)*('Tariffs Jul2018'!P24/100)*'Tariffs Jul2018'!AI24,('Tariffs Jul2018'!K24-'Tariffs Jul2018'!J24)*('Tariffs Jul2018'!P24/100)*'Tariffs Jul2018'!AI24))</f>
        <v>214.74000000000004</v>
      </c>
      <c r="G30" s="85">
        <f>IF($C$5*'Tariffs Jul2018'!AK24/'Tariffs Jul2018'!AI24&lt;'Tariffs Jul2018'!K24,0,IF($C$5*'Tariffs Jul2018'!AK24/'Tariffs Jul2018'!AI24&lt;='Tariffs Jul2018'!L24,($C$5*'Tariffs Jul2018'!AK24/'Tariffs Jul2018'!AI24-'Tariffs Jul2018'!K24)*('Tariffs Jul2018'!Q24/100)*'Tariffs Jul2018'!AI24,('Tariffs Jul2018'!L24-'Tariffs Jul2018'!K24)*('Tariffs Jul2018'!Q24/100)*'Tariffs Jul2018'!AI24))</f>
        <v>190.07999999999998</v>
      </c>
      <c r="H30" s="85">
        <f>IF($C$5*'Tariffs Jul2018'!AK24/'Tariffs Jul2018'!AI24&lt;'Tariffs Jul2018'!L24,0,IF($C$5*'Tariffs Jul2018'!AK24/'Tariffs Jul2018'!AI24&lt;='Tariffs Jul2018'!M24,($C$5*'Tariffs Jul2018'!AK24/'Tariffs Jul2018'!AI24-'Tariffs Jul2018'!L24)*('Tariffs Jul2018'!R24/100)*'Tariffs Jul2018'!AI24,('Tariffs Jul2018'!M24-'Tariffs Jul2018'!L24)*('Tariffs Jul2018'!R24/100)*'Tariffs Jul2018'!AI24))</f>
        <v>88.47</v>
      </c>
      <c r="I30" s="85">
        <f>IF(($C$5*'Tariffs Jul2018'!AK24/'Tariffs Jul2018'!AI24&gt;'Tariffs Jul2018'!M24),($C$5*'Tariffs Jul2018'!AK24/'Tariffs Jul2018'!AI24-'Tariffs Jul2018'!M24)*'Tariffs Jul2018'!S24/100*'Tariffs Jul2018'!AI24,0)</f>
        <v>0</v>
      </c>
      <c r="J30" s="85">
        <f>IF($C$5*'Tariffs Jul2018'!AL24/'Tariffs Jul2018'!AJ24&gt;='Tariffs Jul2018'!J24,('Tariffs Jul2018'!J24*'Tariffs Jul2018'!U24/100)* 'Tariffs Jul2018'!AJ24,($C$5*'Tariffs Jul2018'!AL24/'Tariffs Jul2018'!AJ24*'Tariffs Jul2018'!U24/100)* 'Tariffs Jul2018'!AJ24)</f>
        <v>218.34000000000003</v>
      </c>
      <c r="K30" s="85">
        <f>IF($C$5*'Tariffs Jul2018'!AL24/'Tariffs Jul2018'!AJ24&lt;'Tariffs Jul2018'!J24,0,IF($C$5*'Tariffs Jul2018'!AL24/'Tariffs Jul2018'!AJ24&lt;='Tariffs Jul2018'!K24,($C$5*'Tariffs Jul2018'!AL24/'Tariffs Jul2018'!AJ24-'Tariffs Jul2018'!J24)*('Tariffs Jul2018'!V24/100)*'Tariffs Jul2018'!AJ24,('Tariffs Jul2018'!K24-'Tariffs Jul2018'!J24)*('Tariffs Jul2018'!V24/100)*'Tariffs Jul2018'!AJ24))</f>
        <v>201.06</v>
      </c>
      <c r="L30" s="85">
        <f>IF($C$5*'Tariffs Jul2018'!AL24/'Tariffs Jul2018'!AJ24&lt;'Tariffs Jul2018'!K24,0,IF($C$5*'Tariffs Jul2018'!AL24/'Tariffs Jul2018'!AJ24&lt;='Tariffs Jul2018'!L24,($C$5*'Tariffs Jul2018'!AL24/'Tariffs Jul2018'!AJ24-'Tariffs Jul2018'!K24)*('Tariffs Jul2018'!W24/100)*'Tariffs Jul2018'!AJ24,('Tariffs Jul2018'!L24-'Tariffs Jul2018'!K24)*('Tariffs Jul2018'!W24/100)*'Tariffs Jul2018'!AJ24))</f>
        <v>180</v>
      </c>
      <c r="M30" s="85">
        <f>IF($C$5*'Tariffs Jul2018'!AL24/'Tariffs Jul2018'!AJ24&lt;'Tariffs Jul2018'!L24,0,IF($C$5*'Tariffs Jul2018'!AL24/'Tariffs Jul2018'!AJ24&lt;='Tariffs Jul2018'!M24,($C$5*'Tariffs Jul2018'!AL24/'Tariffs Jul2018'!AJ24-'Tariffs Jul2018'!L24)*('Tariffs Jul2018'!X24/100)*'Tariffs Jul2018'!AJ24,('Tariffs Jul2018'!M24-'Tariffs Jul2018'!L24)*('Tariffs Jul2018'!X24/100)*'Tariffs Jul2018'!AJ24))</f>
        <v>84.419999999999987</v>
      </c>
      <c r="N30" s="85">
        <f>IF(($C$5*'Tariffs Jul2018'!AL24/'Tariffs Jul2018'!AJ24&gt;'Tariffs Jul2018'!M24),($C$5*'Tariffs Jul2018'!AL24/'Tariffs Jul2018'!AJ24-'Tariffs Jul2018'!M24)*'Tariffs Jul2018'!Y24/100*'Tariffs Jul2018'!AJ24,0)</f>
        <v>0</v>
      </c>
      <c r="O30" s="73">
        <f t="shared" si="0"/>
        <v>1686.2125000000001</v>
      </c>
      <c r="P30" s="498">
        <f t="shared" si="1"/>
        <v>1854.8337500000002</v>
      </c>
    </row>
    <row r="31" spans="1:153" x14ac:dyDescent="0.15">
      <c r="A31" s="47" t="str">
        <f>'Tariffs Jul2018'!F25</f>
        <v>Origin Energy</v>
      </c>
      <c r="B31" s="47" t="str">
        <f>'Tariffs Jul2018'!D25</f>
        <v>Multinet 2</v>
      </c>
      <c r="C31" s="287">
        <f>'Tariffs Jul2018'!E25</f>
        <v>43101</v>
      </c>
      <c r="D31" s="85">
        <f>365*'Tariffs Jul2018'!H25/100</f>
        <v>255.5</v>
      </c>
      <c r="E31" s="85">
        <f>IF($C$5*'Tariffs Jul2018'!AK25/'Tariffs Jul2018'!AI25&gt;='Tariffs Jul2018'!J25,( 'Tariffs Jul2018'!J25*'Tariffs Jul2018'!O25/100)* 'Tariffs Jul2018'!AI25,($C$5*'Tariffs Jul2018'!AK25/'Tariffs Jul2018'!AI25*'Tariffs Jul2018'!O25/100)* 'Tariffs Jul2018'!AI25)</f>
        <v>432</v>
      </c>
      <c r="F31" s="85">
        <f>IF($C$5*'Tariffs Jul2018'!AK25/'Tariffs Jul2018'!AI25&lt;'Tariffs Jul2018'!J25,0,IF($C$5*'Tariffs Jul2018'!AK25/'Tariffs Jul2018'!AI25&lt;='Tariffs Jul2018'!K25,($C$5*'Tariffs Jul2018'!AK25/'Tariffs Jul2018'!AI25-'Tariffs Jul2018'!J25)*('Tariffs Jul2018'!P25/100)*'Tariffs Jul2018'!AI25,('Tariffs Jul2018'!K25-'Tariffs Jul2018'!J25)*('Tariffs Jul2018'!P25/100)*'Tariffs Jul2018'!AI25))</f>
        <v>175.5</v>
      </c>
      <c r="G31" s="85">
        <f>IF($C$5*'Tariffs Jul2018'!AK25/'Tariffs Jul2018'!AI25&lt;'Tariffs Jul2018'!K25,0,IF($C$5*'Tariffs Jul2018'!AK25/'Tariffs Jul2018'!AI25&lt;='Tariffs Jul2018'!L25,($C$5*'Tariffs Jul2018'!AK25/'Tariffs Jul2018'!AI25-'Tariffs Jul2018'!K25)*('Tariffs Jul2018'!Q25/100)*'Tariffs Jul2018'!AI25,('Tariffs Jul2018'!L25-'Tariffs Jul2018'!K25)*('Tariffs Jul2018'!Q25/100)*'Tariffs Jul2018'!AI25))</f>
        <v>0</v>
      </c>
      <c r="H31" s="85">
        <f>IF($C$5*'Tariffs Jul2018'!AK25/'Tariffs Jul2018'!AI25&lt;'Tariffs Jul2018'!L25,0,IF($C$5*'Tariffs Jul2018'!AK25/'Tariffs Jul2018'!AI25&lt;='Tariffs Jul2018'!M25,($C$5*'Tariffs Jul2018'!AK25/'Tariffs Jul2018'!AI25-'Tariffs Jul2018'!L25)*('Tariffs Jul2018'!R25/100)*'Tariffs Jul2018'!AI25,('Tariffs Jul2018'!M25-'Tariffs Jul2018'!L25)*('Tariffs Jul2018'!R25/100)*'Tariffs Jul2018'!AI25))</f>
        <v>0</v>
      </c>
      <c r="I31" s="85">
        <f>IF(($C$5*'Tariffs Jul2018'!AK25/'Tariffs Jul2018'!AI25&gt;'Tariffs Jul2018'!M25),($C$5*'Tariffs Jul2018'!AK25/'Tariffs Jul2018'!AI25-'Tariffs Jul2018'!M25)*'Tariffs Jul2018'!S25/100*'Tariffs Jul2018'!AI25,0)</f>
        <v>65.25</v>
      </c>
      <c r="J31" s="85">
        <f>IF($C$5*'Tariffs Jul2018'!AL25/'Tariffs Jul2018'!AJ25&gt;='Tariffs Jul2018'!J25,('Tariffs Jul2018'!J25*'Tariffs Jul2018'!U25/100)* 'Tariffs Jul2018'!AJ25,($C$5*'Tariffs Jul2018'!AL25/'Tariffs Jul2018'!AJ25*'Tariffs Jul2018'!U25/100)* 'Tariffs Jul2018'!AJ25)</f>
        <v>396.00000000000011</v>
      </c>
      <c r="K31" s="85">
        <f>IF($C$5*'Tariffs Jul2018'!AL25/'Tariffs Jul2018'!AJ25&lt;'Tariffs Jul2018'!J25,0,IF($C$5*'Tariffs Jul2018'!AL25/'Tariffs Jul2018'!AJ25&lt;='Tariffs Jul2018'!K25,($C$5*'Tariffs Jul2018'!AL25/'Tariffs Jul2018'!AJ25-'Tariffs Jul2018'!J25)*('Tariffs Jul2018'!V25/100)*'Tariffs Jul2018'!AJ25,('Tariffs Jul2018'!K25-'Tariffs Jul2018'!J25)*('Tariffs Jul2018'!V25/100)*'Tariffs Jul2018'!AJ25))</f>
        <v>157.50000000000003</v>
      </c>
      <c r="L31" s="85">
        <f>IF($C$5*'Tariffs Jul2018'!AL25/'Tariffs Jul2018'!AJ25&lt;'Tariffs Jul2018'!K25,0,IF($C$5*'Tariffs Jul2018'!AL25/'Tariffs Jul2018'!AJ25&lt;='Tariffs Jul2018'!L25,($C$5*'Tariffs Jul2018'!AL25/'Tariffs Jul2018'!AJ25-'Tariffs Jul2018'!K25)*('Tariffs Jul2018'!W25/100)*'Tariffs Jul2018'!AJ25,('Tariffs Jul2018'!L25-'Tariffs Jul2018'!K25)*('Tariffs Jul2018'!W25/100)*'Tariffs Jul2018'!AJ25))</f>
        <v>0</v>
      </c>
      <c r="M31" s="85">
        <f>IF($C$5*'Tariffs Jul2018'!AL25/'Tariffs Jul2018'!AJ25&lt;'Tariffs Jul2018'!L25,0,IF($C$5*'Tariffs Jul2018'!AL25/'Tariffs Jul2018'!AJ25&lt;='Tariffs Jul2018'!M25,($C$5*'Tariffs Jul2018'!AL25/'Tariffs Jul2018'!AJ25-'Tariffs Jul2018'!L25)*('Tariffs Jul2018'!X25/100)*'Tariffs Jul2018'!AJ25,('Tariffs Jul2018'!M25-'Tariffs Jul2018'!L25)*('Tariffs Jul2018'!X25/100)*'Tariffs Jul2018'!AJ25))</f>
        <v>0</v>
      </c>
      <c r="N31" s="85">
        <f>IF(($C$5*'Tariffs Jul2018'!AL25/'Tariffs Jul2018'!AJ25&gt;'Tariffs Jul2018'!M25),($C$5*'Tariffs Jul2018'!AL25/'Tariffs Jul2018'!AJ25-'Tariffs Jul2018'!M25)*'Tariffs Jul2018'!Y25/100*'Tariffs Jul2018'!AJ25,0)</f>
        <v>60.750000000000014</v>
      </c>
      <c r="O31" s="73">
        <f t="shared" si="0"/>
        <v>1542.5</v>
      </c>
      <c r="P31" s="498">
        <f t="shared" si="1"/>
        <v>1696.7500000000002</v>
      </c>
    </row>
    <row r="32" spans="1:153" x14ac:dyDescent="0.15">
      <c r="A32" s="47" t="str">
        <f>'Tariffs Jul2018'!F26</f>
        <v>Red Energy</v>
      </c>
      <c r="B32" s="47" t="str">
        <f>'Tariffs Jul2018'!D26</f>
        <v>Multinet 2</v>
      </c>
      <c r="C32" s="287">
        <f>'Tariffs Jul2018'!E26</f>
        <v>43119</v>
      </c>
      <c r="D32" s="85">
        <f>365*'Tariffs Jul2018'!H26/100</f>
        <v>264.625</v>
      </c>
      <c r="E32" s="85">
        <f>IF($C$5*'Tariffs Jul2018'!AK26/'Tariffs Jul2018'!AI26&gt;='Tariffs Jul2018'!J26,( 'Tariffs Jul2018'!J26*'Tariffs Jul2018'!O26/100)* 'Tariffs Jul2018'!AI26,($C$5*'Tariffs Jul2018'!AK26/'Tariffs Jul2018'!AI26*'Tariffs Jul2018'!O26/100)* 'Tariffs Jul2018'!AI26)</f>
        <v>234.14999999999998</v>
      </c>
      <c r="F32" s="85">
        <f>IF($C$5*'Tariffs Jul2018'!AK26/'Tariffs Jul2018'!AI26&lt;'Tariffs Jul2018'!J26,0,IF($C$5*'Tariffs Jul2018'!AK26/'Tariffs Jul2018'!AI26&lt;='Tariffs Jul2018'!K26,($C$5*'Tariffs Jul2018'!AK26/'Tariffs Jul2018'!AI26-'Tariffs Jul2018'!J26)*('Tariffs Jul2018'!P26/100)*'Tariffs Jul2018'!AI26,('Tariffs Jul2018'!K26-'Tariffs Jul2018'!J26)*('Tariffs Jul2018'!P26/100)*'Tariffs Jul2018'!AI26))</f>
        <v>0</v>
      </c>
      <c r="G32" s="85">
        <f>IF($C$5*'Tariffs Jul2018'!AK26/'Tariffs Jul2018'!AI26&lt;'Tariffs Jul2018'!K26,0,IF($C$5*'Tariffs Jul2018'!AK26/'Tariffs Jul2018'!AI26&lt;='Tariffs Jul2018'!L26,($C$5*'Tariffs Jul2018'!AK26/'Tariffs Jul2018'!AI26-'Tariffs Jul2018'!K26)*('Tariffs Jul2018'!Q26/100)*'Tariffs Jul2018'!AI26,('Tariffs Jul2018'!L26-'Tariffs Jul2018'!K26)*('Tariffs Jul2018'!Q26/100)*'Tariffs Jul2018'!AI26))</f>
        <v>0</v>
      </c>
      <c r="H32" s="85">
        <f>IF($C$5*'Tariffs Jul2018'!AK26/'Tariffs Jul2018'!AI26&lt;'Tariffs Jul2018'!L26,0,IF($C$5*'Tariffs Jul2018'!AK26/'Tariffs Jul2018'!AI26&lt;='Tariffs Jul2018'!M26,($C$5*'Tariffs Jul2018'!AK26/'Tariffs Jul2018'!AI26-'Tariffs Jul2018'!L26)*('Tariffs Jul2018'!R26/100)*'Tariffs Jul2018'!AI26,('Tariffs Jul2018'!M26-'Tariffs Jul2018'!L26)*('Tariffs Jul2018'!R26/100)*'Tariffs Jul2018'!AI26))</f>
        <v>0</v>
      </c>
      <c r="I32" s="85">
        <f>IF(($C$5*'Tariffs Jul2018'!AK26/'Tariffs Jul2018'!AI26&gt;'Tariffs Jul2018'!M26),($C$5*'Tariffs Jul2018'!AK26/'Tariffs Jul2018'!AI26-'Tariffs Jul2018'!M26)*'Tariffs Jul2018'!S26/100*'Tariffs Jul2018'!AI26,0)</f>
        <v>415.79999999999995</v>
      </c>
      <c r="J32" s="85">
        <f>IF($C$5*'Tariffs Jul2018'!AL26/'Tariffs Jul2018'!AJ26&gt;='Tariffs Jul2018'!J26,('Tariffs Jul2018'!J26*'Tariffs Jul2018'!U26/100)* 'Tariffs Jul2018'!AJ26,($C$5*'Tariffs Jul2018'!AL26/'Tariffs Jul2018'!AJ26*'Tariffs Jul2018'!U26/100)* 'Tariffs Jul2018'!AJ26)</f>
        <v>221.54999999999998</v>
      </c>
      <c r="K32" s="85">
        <f>IF($C$5*'Tariffs Jul2018'!AL26/'Tariffs Jul2018'!AJ26&lt;'Tariffs Jul2018'!J26,0,IF($C$5*'Tariffs Jul2018'!AL26/'Tariffs Jul2018'!AJ26&lt;='Tariffs Jul2018'!K26,($C$5*'Tariffs Jul2018'!AL26/'Tariffs Jul2018'!AJ26-'Tariffs Jul2018'!J26)*('Tariffs Jul2018'!V26/100)*'Tariffs Jul2018'!AJ26,('Tariffs Jul2018'!K26-'Tariffs Jul2018'!J26)*('Tariffs Jul2018'!V26/100)*'Tariffs Jul2018'!AJ26))</f>
        <v>0</v>
      </c>
      <c r="L32" s="85">
        <f>IF($C$5*'Tariffs Jul2018'!AL26/'Tariffs Jul2018'!AJ26&lt;'Tariffs Jul2018'!K26,0,IF($C$5*'Tariffs Jul2018'!AL26/'Tariffs Jul2018'!AJ26&lt;='Tariffs Jul2018'!L26,($C$5*'Tariffs Jul2018'!AL26/'Tariffs Jul2018'!AJ26-'Tariffs Jul2018'!K26)*('Tariffs Jul2018'!W26/100)*'Tariffs Jul2018'!AJ26,('Tariffs Jul2018'!L26-'Tariffs Jul2018'!K26)*('Tariffs Jul2018'!W26/100)*'Tariffs Jul2018'!AJ26))</f>
        <v>0</v>
      </c>
      <c r="M32" s="85">
        <f>IF($C$5*'Tariffs Jul2018'!AL26/'Tariffs Jul2018'!AJ26&lt;'Tariffs Jul2018'!L26,0,IF($C$5*'Tariffs Jul2018'!AL26/'Tariffs Jul2018'!AJ26&lt;='Tariffs Jul2018'!M26,($C$5*'Tariffs Jul2018'!AL26/'Tariffs Jul2018'!AJ26-'Tariffs Jul2018'!L26)*('Tariffs Jul2018'!X26/100)*'Tariffs Jul2018'!AJ26,('Tariffs Jul2018'!M26-'Tariffs Jul2018'!L26)*('Tariffs Jul2018'!X26/100)*'Tariffs Jul2018'!AJ26))</f>
        <v>0</v>
      </c>
      <c r="N32" s="85">
        <f>IF(($C$5*'Tariffs Jul2018'!AL26/'Tariffs Jul2018'!AJ26&gt;'Tariffs Jul2018'!M26),($C$5*'Tariffs Jul2018'!AL26/'Tariffs Jul2018'!AJ26-'Tariffs Jul2018'!M26)*'Tariffs Jul2018'!Y26/100*'Tariffs Jul2018'!AJ26,0)</f>
        <v>396.90000000000003</v>
      </c>
      <c r="O32" s="73">
        <f t="shared" si="0"/>
        <v>1533.0250000000001</v>
      </c>
      <c r="P32" s="498">
        <f t="shared" si="1"/>
        <v>1686.3275000000003</v>
      </c>
    </row>
    <row r="33" spans="1:153" s="289" customFormat="1" ht="14" thickBot="1" x14ac:dyDescent="0.2">
      <c r="A33" s="47" t="str">
        <f>'Tariffs Jul2018'!F27</f>
        <v>Simply Energy</v>
      </c>
      <c r="B33" s="47" t="str">
        <f>'Tariffs Jul2018'!D27</f>
        <v>Multinet 2</v>
      </c>
      <c r="C33" s="287">
        <f>'Tariffs Jul2018'!E27</f>
        <v>43101</v>
      </c>
      <c r="D33" s="85">
        <f>365*'Tariffs Jul2018'!H27/100</f>
        <v>255.86499999999995</v>
      </c>
      <c r="E33" s="85">
        <f>IF($C$5*'Tariffs Jul2018'!AK27/'Tariffs Jul2018'!AI27&gt;='Tariffs Jul2018'!J27,( 'Tariffs Jul2018'!J27*'Tariffs Jul2018'!O27/100)* 'Tariffs Jul2018'!AI27,($C$5*'Tariffs Jul2018'!AK27/'Tariffs Jul2018'!AI27*'Tariffs Jul2018'!O27/100)* 'Tariffs Jul2018'!AI27)</f>
        <v>265.5</v>
      </c>
      <c r="F33" s="85">
        <f>IF($C$5*'Tariffs Jul2018'!AK27/'Tariffs Jul2018'!AI27&lt;'Tariffs Jul2018'!J27,0,IF($C$5*'Tariffs Jul2018'!AK27/'Tariffs Jul2018'!AI27&lt;='Tariffs Jul2018'!K27,($C$5*'Tariffs Jul2018'!AK27/'Tariffs Jul2018'!AI27-'Tariffs Jul2018'!J27)*('Tariffs Jul2018'!P27/100)*'Tariffs Jul2018'!AI27,('Tariffs Jul2018'!K27-'Tariffs Jul2018'!J27)*('Tariffs Jul2018'!P27/100)*'Tariffs Jul2018'!AI27))</f>
        <v>236.70000000000002</v>
      </c>
      <c r="G33" s="85">
        <f>IF($C$5*'Tariffs Jul2018'!AK27/'Tariffs Jul2018'!AI27&lt;'Tariffs Jul2018'!K27,0,IF($C$5*'Tariffs Jul2018'!AK27/'Tariffs Jul2018'!AI27&lt;='Tariffs Jul2018'!L27,($C$5*'Tariffs Jul2018'!AK27/'Tariffs Jul2018'!AI27-'Tariffs Jul2018'!K27)*('Tariffs Jul2018'!Q27/100)*'Tariffs Jul2018'!AI27,('Tariffs Jul2018'!L27-'Tariffs Jul2018'!K27)*('Tariffs Jul2018'!Q27/100)*'Tariffs Jul2018'!AI27))</f>
        <v>202.5</v>
      </c>
      <c r="H33" s="85">
        <f>IF($C$5*'Tariffs Jul2018'!AK27/'Tariffs Jul2018'!AI27&lt;'Tariffs Jul2018'!L27,0,IF($C$5*'Tariffs Jul2018'!AK27/'Tariffs Jul2018'!AI27&lt;='Tariffs Jul2018'!M27,($C$5*'Tariffs Jul2018'!AK27/'Tariffs Jul2018'!AI27-'Tariffs Jul2018'!L27)*('Tariffs Jul2018'!R27/100)*'Tariffs Jul2018'!AI27,('Tariffs Jul2018'!M27-'Tariffs Jul2018'!L27)*('Tariffs Jul2018'!R27/100)*'Tariffs Jul2018'!AI27))</f>
        <v>91.800000000000011</v>
      </c>
      <c r="I33" s="85">
        <f>IF(($C$5*'Tariffs Jul2018'!AK27/'Tariffs Jul2018'!AI27&gt;'Tariffs Jul2018'!M27),($C$5*'Tariffs Jul2018'!AK27/'Tariffs Jul2018'!AI27-'Tariffs Jul2018'!M27)*'Tariffs Jul2018'!S27/100*'Tariffs Jul2018'!AI27,0)</f>
        <v>0</v>
      </c>
      <c r="J33" s="85">
        <f>IF($C$5*'Tariffs Jul2018'!AL27/'Tariffs Jul2018'!AJ27&gt;='Tariffs Jul2018'!J27,('Tariffs Jul2018'!J27*'Tariffs Jul2018'!U27/100)* 'Tariffs Jul2018'!AJ27,($C$5*'Tariffs Jul2018'!AL27/'Tariffs Jul2018'!AJ27*'Tariffs Jul2018'!U27/100)* 'Tariffs Jul2018'!AJ27)</f>
        <v>250.20000000000002</v>
      </c>
      <c r="K33" s="85">
        <f>IF($C$5*'Tariffs Jul2018'!AL27/'Tariffs Jul2018'!AJ27&lt;'Tariffs Jul2018'!J27,0,IF($C$5*'Tariffs Jul2018'!AL27/'Tariffs Jul2018'!AJ27&lt;='Tariffs Jul2018'!K27,($C$5*'Tariffs Jul2018'!AL27/'Tariffs Jul2018'!AJ27-'Tariffs Jul2018'!J27)*('Tariffs Jul2018'!V27/100)*'Tariffs Jul2018'!AJ27,('Tariffs Jul2018'!K27-'Tariffs Jul2018'!J27)*('Tariffs Jul2018'!V27/100)*'Tariffs Jul2018'!AJ27))</f>
        <v>225.89999999999998</v>
      </c>
      <c r="L33" s="85">
        <f>IF($C$5*'Tariffs Jul2018'!AL27/'Tariffs Jul2018'!AJ27&lt;'Tariffs Jul2018'!K27,0,IF($C$5*'Tariffs Jul2018'!AL27/'Tariffs Jul2018'!AJ27&lt;='Tariffs Jul2018'!L27,($C$5*'Tariffs Jul2018'!AL27/'Tariffs Jul2018'!AJ27-'Tariffs Jul2018'!K27)*('Tariffs Jul2018'!W27/100)*'Tariffs Jul2018'!AJ27,('Tariffs Jul2018'!L27-'Tariffs Jul2018'!K27)*('Tariffs Jul2018'!W27/100)*'Tariffs Jul2018'!AJ27))</f>
        <v>197.10000000000002</v>
      </c>
      <c r="M33" s="85">
        <f>IF($C$5*'Tariffs Jul2018'!AL27/'Tariffs Jul2018'!AJ27&lt;'Tariffs Jul2018'!L27,0,IF($C$5*'Tariffs Jul2018'!AL27/'Tariffs Jul2018'!AJ27&lt;='Tariffs Jul2018'!M27,($C$5*'Tariffs Jul2018'!AL27/'Tariffs Jul2018'!AJ27-'Tariffs Jul2018'!L27)*('Tariffs Jul2018'!X27/100)*'Tariffs Jul2018'!AJ27,('Tariffs Jul2018'!M27-'Tariffs Jul2018'!L27)*('Tariffs Jul2018'!X27/100)*'Tariffs Jul2018'!AJ27))</f>
        <v>90.449999999999989</v>
      </c>
      <c r="N33" s="85">
        <f>IF(($C$5*'Tariffs Jul2018'!AL27/'Tariffs Jul2018'!AJ27&gt;'Tariffs Jul2018'!M27),($C$5*'Tariffs Jul2018'!AL27/'Tariffs Jul2018'!AJ27-'Tariffs Jul2018'!M27)*'Tariffs Jul2018'!Y27/100*'Tariffs Jul2018'!AJ27,0)</f>
        <v>0</v>
      </c>
      <c r="O33" s="73">
        <f t="shared" si="0"/>
        <v>1816.0150000000001</v>
      </c>
      <c r="P33" s="498">
        <f t="shared" si="1"/>
        <v>1997.6165000000003</v>
      </c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380"/>
      <c r="AX33" s="380"/>
      <c r="AY33" s="380"/>
      <c r="AZ33" s="380"/>
      <c r="BA33" s="380"/>
      <c r="BB33" s="380"/>
      <c r="BC33" s="380"/>
      <c r="BD33" s="380"/>
      <c r="BE33" s="380"/>
      <c r="BF33" s="380"/>
      <c r="BG33" s="380"/>
      <c r="BH33" s="380"/>
      <c r="BI33" s="380"/>
      <c r="BJ33" s="380"/>
      <c r="BK33" s="380"/>
      <c r="BL33" s="380"/>
      <c r="BM33" s="380"/>
      <c r="BN33" s="380"/>
      <c r="BO33" s="380"/>
      <c r="BP33" s="380"/>
      <c r="BQ33" s="380"/>
      <c r="BR33" s="380"/>
      <c r="BS33" s="380"/>
      <c r="BT33" s="380"/>
      <c r="BU33" s="380"/>
      <c r="BV33" s="380"/>
      <c r="BW33" s="380"/>
      <c r="BX33" s="380"/>
      <c r="BY33" s="380"/>
      <c r="BZ33" s="380"/>
      <c r="CA33" s="380"/>
      <c r="CB33" s="380"/>
      <c r="CC33" s="380"/>
      <c r="CD33" s="380"/>
      <c r="CE33" s="380"/>
      <c r="CF33" s="380"/>
      <c r="CG33" s="380"/>
      <c r="CH33" s="380"/>
      <c r="CI33" s="380"/>
      <c r="CJ33" s="380"/>
      <c r="CK33" s="380"/>
      <c r="CL33" s="380"/>
      <c r="CM33" s="380"/>
      <c r="CN33" s="380"/>
      <c r="CO33" s="380"/>
      <c r="CP33" s="380"/>
      <c r="CQ33" s="380"/>
      <c r="CR33" s="380"/>
      <c r="CS33" s="380"/>
      <c r="CT33" s="380"/>
      <c r="CU33" s="380"/>
      <c r="CV33" s="380"/>
      <c r="CW33" s="380"/>
      <c r="CX33" s="380"/>
      <c r="CY33" s="380"/>
      <c r="CZ33" s="380"/>
      <c r="DA33" s="380"/>
      <c r="DB33" s="380"/>
      <c r="DC33" s="380"/>
      <c r="DD33" s="380"/>
      <c r="DE33" s="380"/>
      <c r="DF33" s="380"/>
      <c r="DG33" s="380"/>
      <c r="DH33" s="380"/>
      <c r="DI33" s="380"/>
      <c r="DJ33" s="380"/>
      <c r="DK33" s="380"/>
      <c r="DL33" s="318"/>
      <c r="DM33" s="318"/>
      <c r="DN33" s="318"/>
      <c r="DO33" s="318"/>
      <c r="DP33" s="318"/>
      <c r="DQ33" s="318"/>
      <c r="DR33" s="318"/>
      <c r="DS33" s="318"/>
      <c r="DT33" s="318"/>
      <c r="DU33" s="318"/>
      <c r="DV33" s="318"/>
      <c r="DW33" s="318"/>
      <c r="DX33" s="318"/>
      <c r="DY33" s="318"/>
      <c r="DZ33" s="318"/>
      <c r="EA33" s="318"/>
      <c r="EB33" s="318"/>
      <c r="EC33" s="318"/>
      <c r="ED33" s="318"/>
      <c r="EE33" s="318"/>
      <c r="EF33" s="318"/>
      <c r="EG33" s="318"/>
      <c r="EH33" s="318"/>
      <c r="EI33" s="318"/>
      <c r="EJ33" s="318"/>
      <c r="EK33" s="318"/>
      <c r="EL33" s="318"/>
      <c r="EM33" s="318"/>
      <c r="EN33" s="318"/>
      <c r="EO33" s="318"/>
      <c r="EP33" s="318"/>
      <c r="EQ33" s="318"/>
      <c r="ER33" s="318"/>
      <c r="ES33" s="320"/>
      <c r="ET33" s="320"/>
      <c r="EU33" s="320"/>
      <c r="EV33" s="320"/>
      <c r="EW33" s="320"/>
    </row>
    <row r="34" spans="1:153" ht="14" thickTop="1" x14ac:dyDescent="0.15">
      <c r="A34" s="47" t="str">
        <f>'Tariffs Jul2018'!F28</f>
        <v>Sumo Power</v>
      </c>
      <c r="B34" s="47" t="str">
        <f>'Tariffs Jul2018'!D28</f>
        <v>Multinet 2</v>
      </c>
      <c r="C34" s="287">
        <f>'Tariffs Jul2018'!E28</f>
        <v>43132</v>
      </c>
      <c r="D34" s="85">
        <f>365*'Tariffs Jul2018'!H28/100</f>
        <v>316.67400000000004</v>
      </c>
      <c r="E34" s="85">
        <f>IF($C$5*'Tariffs Jul2018'!AK28/'Tariffs Jul2018'!AI28&gt;='Tariffs Jul2018'!J28,( 'Tariffs Jul2018'!J28*'Tariffs Jul2018'!O28/100)* 'Tariffs Jul2018'!AI28,($C$5*'Tariffs Jul2018'!AK28/'Tariffs Jul2018'!AI28*'Tariffs Jul2018'!O28/100)* 'Tariffs Jul2018'!AI28)</f>
        <v>284.94</v>
      </c>
      <c r="F34" s="85">
        <f>IF($C$5*'Tariffs Jul2018'!AK28/'Tariffs Jul2018'!AI28&lt;'Tariffs Jul2018'!J28,0,IF($C$5*'Tariffs Jul2018'!AK28/'Tariffs Jul2018'!AI28&lt;='Tariffs Jul2018'!K28,($C$5*'Tariffs Jul2018'!AK28/'Tariffs Jul2018'!AI28-'Tariffs Jul2018'!J28)*('Tariffs Jul2018'!P28/100)*'Tariffs Jul2018'!AI28,('Tariffs Jul2018'!K28-'Tariffs Jul2018'!J28)*('Tariffs Jul2018'!P28/100)*'Tariffs Jul2018'!AI28))</f>
        <v>247.14</v>
      </c>
      <c r="G34" s="85">
        <f>IF($C$5*'Tariffs Jul2018'!AK28/'Tariffs Jul2018'!AI28&lt;'Tariffs Jul2018'!K28,0,IF($C$5*'Tariffs Jul2018'!AK28/'Tariffs Jul2018'!AI28&lt;='Tariffs Jul2018'!L28,($C$5*'Tariffs Jul2018'!AK28/'Tariffs Jul2018'!AI28-'Tariffs Jul2018'!K28)*('Tariffs Jul2018'!Q28/100)*'Tariffs Jul2018'!AI28,('Tariffs Jul2018'!L28-'Tariffs Jul2018'!K28)*('Tariffs Jul2018'!Q28/100)*'Tariffs Jul2018'!AI28))</f>
        <v>199.61999999999998</v>
      </c>
      <c r="H34" s="85">
        <f>IF($C$5*'Tariffs Jul2018'!AK28/'Tariffs Jul2018'!AI28&lt;'Tariffs Jul2018'!L28,0,IF($C$5*'Tariffs Jul2018'!AK28/'Tariffs Jul2018'!AI28&lt;='Tariffs Jul2018'!M28,($C$5*'Tariffs Jul2018'!AK28/'Tariffs Jul2018'!AI28-'Tariffs Jul2018'!L28)*('Tariffs Jul2018'!R28/100)*'Tariffs Jul2018'!AI28,('Tariffs Jul2018'!M28-'Tariffs Jul2018'!L28)*('Tariffs Jul2018'!R28/100)*'Tariffs Jul2018'!AI28))</f>
        <v>0</v>
      </c>
      <c r="I34" s="85">
        <f>IF(($C$5*'Tariffs Jul2018'!AK28/'Tariffs Jul2018'!AI28&gt;'Tariffs Jul2018'!M28),($C$5*'Tariffs Jul2018'!AK28/'Tariffs Jul2018'!AI28-'Tariffs Jul2018'!M28)*'Tariffs Jul2018'!S28/100*'Tariffs Jul2018'!AI28,0)</f>
        <v>88.335000000000008</v>
      </c>
      <c r="J34" s="85">
        <f>IF($C$5*'Tariffs Jul2018'!AL28/'Tariffs Jul2018'!AJ28&gt;='Tariffs Jul2018'!J28,('Tariffs Jul2018'!J28*'Tariffs Jul2018'!U28/100)* 'Tariffs Jul2018'!AJ28,($C$5*'Tariffs Jul2018'!AL28/'Tariffs Jul2018'!AJ28*'Tariffs Jul2018'!U28/100)* 'Tariffs Jul2018'!AJ28)</f>
        <v>269.73</v>
      </c>
      <c r="K34" s="85">
        <f>IF($C$5*'Tariffs Jul2018'!AL28/'Tariffs Jul2018'!AJ28&lt;'Tariffs Jul2018'!J28,0,IF($C$5*'Tariffs Jul2018'!AL28/'Tariffs Jul2018'!AJ28&lt;='Tariffs Jul2018'!K28,($C$5*'Tariffs Jul2018'!AL28/'Tariffs Jul2018'!AJ28-'Tariffs Jul2018'!J28)*('Tariffs Jul2018'!V28/100)*'Tariffs Jul2018'!AJ28,('Tariffs Jul2018'!K28-'Tariffs Jul2018'!J28)*('Tariffs Jul2018'!V28/100)*'Tariffs Jul2018'!AJ28))</f>
        <v>230.39999999999998</v>
      </c>
      <c r="L34" s="85">
        <f>IF($C$5*'Tariffs Jul2018'!AL28/'Tariffs Jul2018'!AJ28&lt;'Tariffs Jul2018'!K28,0,IF($C$5*'Tariffs Jul2018'!AL28/'Tariffs Jul2018'!AJ28&lt;='Tariffs Jul2018'!L28,($C$5*'Tariffs Jul2018'!AL28/'Tariffs Jul2018'!AJ28-'Tariffs Jul2018'!K28)*('Tariffs Jul2018'!W28/100)*'Tariffs Jul2018'!AJ28,('Tariffs Jul2018'!L28-'Tariffs Jul2018'!K28)*('Tariffs Jul2018'!W28/100)*'Tariffs Jul2018'!AJ28))</f>
        <v>195.12</v>
      </c>
      <c r="M34" s="85">
        <f>IF($C$5*'Tariffs Jul2018'!AL28/'Tariffs Jul2018'!AJ28&lt;'Tariffs Jul2018'!L28,0,IF($C$5*'Tariffs Jul2018'!AL28/'Tariffs Jul2018'!AJ28&lt;='Tariffs Jul2018'!M28,($C$5*'Tariffs Jul2018'!AL28/'Tariffs Jul2018'!AJ28-'Tariffs Jul2018'!L28)*('Tariffs Jul2018'!X28/100)*'Tariffs Jul2018'!AJ28,('Tariffs Jul2018'!M28-'Tariffs Jul2018'!L28)*('Tariffs Jul2018'!X28/100)*'Tariffs Jul2018'!AJ28))</f>
        <v>0</v>
      </c>
      <c r="N34" s="85">
        <f>IF(($C$5*'Tariffs Jul2018'!AL28/'Tariffs Jul2018'!AJ28&gt;'Tariffs Jul2018'!M28),($C$5*'Tariffs Jul2018'!AL28/'Tariffs Jul2018'!AJ28-'Tariffs Jul2018'!M28)*'Tariffs Jul2018'!Y28/100*'Tariffs Jul2018'!AJ28,0)</f>
        <v>85.275000000000006</v>
      </c>
      <c r="O34" s="73">
        <f t="shared" si="0"/>
        <v>1917.2339999999999</v>
      </c>
      <c r="P34" s="498">
        <f t="shared" si="1"/>
        <v>2108.9574000000002</v>
      </c>
    </row>
    <row r="35" spans="1:153" s="289" customFormat="1" ht="14" thickBot="1" x14ac:dyDescent="0.2">
      <c r="A35" s="47" t="str">
        <f>'Tariffs Jul2018'!F29</f>
        <v>Amaysim</v>
      </c>
      <c r="B35" s="47" t="str">
        <f>'Tariffs Jul2018'!D29</f>
        <v>Multinet 2</v>
      </c>
      <c r="C35" s="287">
        <f>'Tariffs Jul2018'!E29</f>
        <v>43101</v>
      </c>
      <c r="D35" s="85">
        <f>365*'Tariffs Jul2018'!H29/100</f>
        <v>285.06499999999994</v>
      </c>
      <c r="E35" s="85">
        <f>IF($C$5*'Tariffs Jul2018'!AK29/'Tariffs Jul2018'!AI29&gt;='Tariffs Jul2018'!J29,( 'Tariffs Jul2018'!J29*'Tariffs Jul2018'!O29/100)* 'Tariffs Jul2018'!AI29,($C$5*'Tariffs Jul2018'!AK29/'Tariffs Jul2018'!AI29*'Tariffs Jul2018'!O29/100)* 'Tariffs Jul2018'!AI29)</f>
        <v>301.5</v>
      </c>
      <c r="F35" s="85">
        <f>IF($C$5*'Tariffs Jul2018'!AK29/'Tariffs Jul2018'!AI29&lt;'Tariffs Jul2018'!J29,0,IF($C$5*'Tariffs Jul2018'!AK29/'Tariffs Jul2018'!AI29&lt;='Tariffs Jul2018'!K29,($C$5*'Tariffs Jul2018'!AK29/'Tariffs Jul2018'!AI29-'Tariffs Jul2018'!J29)*('Tariffs Jul2018'!P29/100)*'Tariffs Jul2018'!AI29,('Tariffs Jul2018'!K29-'Tariffs Jul2018'!J29)*('Tariffs Jul2018'!P29/100)*'Tariffs Jul2018'!AI29))</f>
        <v>265.5</v>
      </c>
      <c r="G35" s="85">
        <f>IF($C$5*'Tariffs Jul2018'!AK29/'Tariffs Jul2018'!AI29&lt;'Tariffs Jul2018'!K29,0,IF($C$5*'Tariffs Jul2018'!AK29/'Tariffs Jul2018'!AI29&lt;='Tariffs Jul2018'!L29,($C$5*'Tariffs Jul2018'!AK29/'Tariffs Jul2018'!AI29-'Tariffs Jul2018'!K29)*('Tariffs Jul2018'!Q29/100)*'Tariffs Jul2018'!AI29,('Tariffs Jul2018'!L29-'Tariffs Jul2018'!K29)*('Tariffs Jul2018'!Q29/100)*'Tariffs Jul2018'!AI29))</f>
        <v>229.5</v>
      </c>
      <c r="H35" s="85">
        <f>IF($C$5*'Tariffs Jul2018'!AK29/'Tariffs Jul2018'!AI29&lt;'Tariffs Jul2018'!L29,0,IF($C$5*'Tariffs Jul2018'!AK29/'Tariffs Jul2018'!AI29&lt;='Tariffs Jul2018'!M29,($C$5*'Tariffs Jul2018'!AK29/'Tariffs Jul2018'!AI29-'Tariffs Jul2018'!L29)*('Tariffs Jul2018'!R29/100)*'Tariffs Jul2018'!AI29,('Tariffs Jul2018'!M29-'Tariffs Jul2018'!L29)*('Tariffs Jul2018'!R29/100)*'Tariffs Jul2018'!AI29))</f>
        <v>105.75</v>
      </c>
      <c r="I35" s="85">
        <f>IF(($C$5*'Tariffs Jul2018'!AK29/'Tariffs Jul2018'!AI29&gt;'Tariffs Jul2018'!M29),($C$5*'Tariffs Jul2018'!AK29/'Tariffs Jul2018'!AI29-'Tariffs Jul2018'!M29)*'Tariffs Jul2018'!S29/100*'Tariffs Jul2018'!AI29,0)</f>
        <v>0</v>
      </c>
      <c r="J35" s="85">
        <f>IF($C$5*'Tariffs Jul2018'!AL29/'Tariffs Jul2018'!AJ29&gt;='Tariffs Jul2018'!J29,('Tariffs Jul2018'!J29*'Tariffs Jul2018'!U29/100)* 'Tariffs Jul2018'!AJ29,($C$5*'Tariffs Jul2018'!AL29/'Tariffs Jul2018'!AJ29*'Tariffs Jul2018'!U29/100)* 'Tariffs Jul2018'!AJ29)</f>
        <v>292.5</v>
      </c>
      <c r="K35" s="85">
        <f>IF($C$5*'Tariffs Jul2018'!AL29/'Tariffs Jul2018'!AJ29&lt;'Tariffs Jul2018'!J29,0,IF($C$5*'Tariffs Jul2018'!AL29/'Tariffs Jul2018'!AJ29&lt;='Tariffs Jul2018'!K29,($C$5*'Tariffs Jul2018'!AL29/'Tariffs Jul2018'!AJ29-'Tariffs Jul2018'!J29)*('Tariffs Jul2018'!V29/100)*'Tariffs Jul2018'!AJ29,('Tariffs Jul2018'!K29-'Tariffs Jul2018'!J29)*('Tariffs Jul2018'!V29/100)*'Tariffs Jul2018'!AJ29))</f>
        <v>261</v>
      </c>
      <c r="L35" s="85">
        <f>IF($C$5*'Tariffs Jul2018'!AL29/'Tariffs Jul2018'!AJ29&lt;'Tariffs Jul2018'!K29,0,IF($C$5*'Tariffs Jul2018'!AL29/'Tariffs Jul2018'!AJ29&lt;='Tariffs Jul2018'!L29,($C$5*'Tariffs Jul2018'!AL29/'Tariffs Jul2018'!AJ29-'Tariffs Jul2018'!K29)*('Tariffs Jul2018'!W29/100)*'Tariffs Jul2018'!AJ29,('Tariffs Jul2018'!L29-'Tariffs Jul2018'!K29)*('Tariffs Jul2018'!W29/100)*'Tariffs Jul2018'!AJ29))</f>
        <v>225</v>
      </c>
      <c r="M35" s="85">
        <f>IF($C$5*'Tariffs Jul2018'!AL29/'Tariffs Jul2018'!AJ29&lt;'Tariffs Jul2018'!L29,0,IF($C$5*'Tariffs Jul2018'!AL29/'Tariffs Jul2018'!AJ29&lt;='Tariffs Jul2018'!M29,($C$5*'Tariffs Jul2018'!AL29/'Tariffs Jul2018'!AJ29-'Tariffs Jul2018'!L29)*('Tariffs Jul2018'!X29/100)*'Tariffs Jul2018'!AJ29,('Tariffs Jul2018'!M29-'Tariffs Jul2018'!L29)*('Tariffs Jul2018'!X29/100)*'Tariffs Jul2018'!AJ29))</f>
        <v>105.75</v>
      </c>
      <c r="N35" s="85">
        <f>IF(($C$5*'Tariffs Jul2018'!AL29/'Tariffs Jul2018'!AJ29&gt;'Tariffs Jul2018'!M29),($C$5*'Tariffs Jul2018'!AL29/'Tariffs Jul2018'!AJ29-'Tariffs Jul2018'!M29)*'Tariffs Jul2018'!Y29/100*'Tariffs Jul2018'!AJ29,0)</f>
        <v>0</v>
      </c>
      <c r="O35" s="73">
        <f t="shared" si="0"/>
        <v>2071.5650000000001</v>
      </c>
      <c r="P35" s="498">
        <f t="shared" si="1"/>
        <v>2278.7215000000001</v>
      </c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18"/>
      <c r="DM35" s="318"/>
      <c r="DN35" s="318"/>
      <c r="DO35" s="318"/>
      <c r="DP35" s="318"/>
      <c r="DQ35" s="318"/>
      <c r="DR35" s="318"/>
      <c r="DS35" s="318"/>
      <c r="DT35" s="318"/>
      <c r="DU35" s="318"/>
      <c r="DV35" s="318"/>
      <c r="DW35" s="318"/>
      <c r="DX35" s="318"/>
      <c r="DY35" s="318"/>
      <c r="DZ35" s="318"/>
      <c r="EA35" s="318"/>
      <c r="EB35" s="318"/>
      <c r="EC35" s="318"/>
      <c r="ED35" s="318"/>
      <c r="EE35" s="318"/>
      <c r="EF35" s="318"/>
      <c r="EG35" s="318"/>
      <c r="EH35" s="318"/>
      <c r="EI35" s="318"/>
      <c r="EJ35" s="318"/>
      <c r="EK35" s="318"/>
      <c r="EL35" s="318"/>
      <c r="EM35" s="318"/>
      <c r="EN35" s="318"/>
      <c r="EO35" s="318"/>
      <c r="EP35" s="318"/>
      <c r="EQ35" s="318"/>
      <c r="ER35" s="318"/>
      <c r="ES35" s="320"/>
      <c r="ET35" s="320"/>
      <c r="EU35" s="320"/>
      <c r="EV35" s="320"/>
      <c r="EW35" s="320"/>
    </row>
    <row r="36" spans="1:153" ht="14" thickTop="1" x14ac:dyDescent="0.15">
      <c r="A36" s="47" t="str">
        <f>'Tariffs Jul2018'!F30</f>
        <v>GloBird</v>
      </c>
      <c r="B36" s="47" t="str">
        <f>'Tariffs Jul2018'!D30</f>
        <v>Multinet 2</v>
      </c>
      <c r="C36" s="287">
        <f>'Tariffs Jul2018'!E30</f>
        <v>43219</v>
      </c>
      <c r="D36" s="85">
        <f>365*'Tariffs Jul2018'!H30/100</f>
        <v>299.3</v>
      </c>
      <c r="E36" s="85">
        <f>IF($C$5*'Tariffs Jul2018'!AK30/'Tariffs Jul2018'!AI30&gt;='Tariffs Jul2018'!J30,( 'Tariffs Jul2018'!J30*'Tariffs Jul2018'!O30/100)* 'Tariffs Jul2018'!AI30,($C$5*'Tariffs Jul2018'!AK30/'Tariffs Jul2018'!AI30*'Tariffs Jul2018'!O30/100)* 'Tariffs Jul2018'!AI30)</f>
        <v>482.40000000000003</v>
      </c>
      <c r="F36" s="85">
        <f>IF($C$5*'Tariffs Jul2018'!AK30/'Tariffs Jul2018'!AI30&lt;'Tariffs Jul2018'!J30,0,IF($C$5*'Tariffs Jul2018'!AK30/'Tariffs Jul2018'!AI30&lt;='Tariffs Jul2018'!K30,($C$5*'Tariffs Jul2018'!AK30/'Tariffs Jul2018'!AI30-'Tariffs Jul2018'!J30)*('Tariffs Jul2018'!P30/100)*'Tariffs Jul2018'!AI30,('Tariffs Jul2018'!K30-'Tariffs Jul2018'!J30)*('Tariffs Jul2018'!P30/100)*'Tariffs Jul2018'!AI30))</f>
        <v>0</v>
      </c>
      <c r="G36" s="85">
        <f>IF($C$5*'Tariffs Jul2018'!AK30/'Tariffs Jul2018'!AI30&lt;'Tariffs Jul2018'!K30,0,IF($C$5*'Tariffs Jul2018'!AK30/'Tariffs Jul2018'!AI30&lt;='Tariffs Jul2018'!L30,($C$5*'Tariffs Jul2018'!AK30/'Tariffs Jul2018'!AI30-'Tariffs Jul2018'!K30)*('Tariffs Jul2018'!Q30/100)*'Tariffs Jul2018'!AI30,('Tariffs Jul2018'!L30-'Tariffs Jul2018'!K30)*('Tariffs Jul2018'!Q30/100)*'Tariffs Jul2018'!AI30))</f>
        <v>0</v>
      </c>
      <c r="H36" s="85">
        <f>IF($C$5*'Tariffs Jul2018'!AK30/'Tariffs Jul2018'!AI30&lt;'Tariffs Jul2018'!L30,0,IF($C$5*'Tariffs Jul2018'!AK30/'Tariffs Jul2018'!AI30&lt;='Tariffs Jul2018'!M30,($C$5*'Tariffs Jul2018'!AK30/'Tariffs Jul2018'!AI30-'Tariffs Jul2018'!L30)*('Tariffs Jul2018'!R30/100)*'Tariffs Jul2018'!AI30,('Tariffs Jul2018'!M30-'Tariffs Jul2018'!L30)*('Tariffs Jul2018'!R30/100)*'Tariffs Jul2018'!AI30))</f>
        <v>0</v>
      </c>
      <c r="I36" s="85">
        <f>IF(($C$5*'Tariffs Jul2018'!AK30/'Tariffs Jul2018'!AI30&gt;'Tariffs Jul2018'!M30),($C$5*'Tariffs Jul2018'!AK30/'Tariffs Jul2018'!AI30-'Tariffs Jul2018'!M30)*'Tariffs Jul2018'!S30/100*'Tariffs Jul2018'!AI30,0)</f>
        <v>337.5</v>
      </c>
      <c r="J36" s="85">
        <f>IF($C$5*'Tariffs Jul2018'!AL30/'Tariffs Jul2018'!AJ30&gt;='Tariffs Jul2018'!J30,('Tariffs Jul2018'!J30*'Tariffs Jul2018'!U30/100)* 'Tariffs Jul2018'!AJ30,($C$5*'Tariffs Jul2018'!AL30/'Tariffs Jul2018'!AJ30*'Tariffs Jul2018'!U30/100)* 'Tariffs Jul2018'!AJ30)</f>
        <v>482.40000000000003</v>
      </c>
      <c r="K36" s="85">
        <f>IF($C$5*'Tariffs Jul2018'!AL30/'Tariffs Jul2018'!AJ30&lt;'Tariffs Jul2018'!J30,0,IF($C$5*'Tariffs Jul2018'!AL30/'Tariffs Jul2018'!AJ30&lt;='Tariffs Jul2018'!K30,($C$5*'Tariffs Jul2018'!AL30/'Tariffs Jul2018'!AJ30-'Tariffs Jul2018'!J30)*('Tariffs Jul2018'!V30/100)*'Tariffs Jul2018'!AJ30,('Tariffs Jul2018'!K30-'Tariffs Jul2018'!J30)*('Tariffs Jul2018'!V30/100)*'Tariffs Jul2018'!AJ30))</f>
        <v>0</v>
      </c>
      <c r="L36" s="85">
        <f>IF($C$5*'Tariffs Jul2018'!AL30/'Tariffs Jul2018'!AJ30&lt;'Tariffs Jul2018'!K30,0,IF($C$5*'Tariffs Jul2018'!AL30/'Tariffs Jul2018'!AJ30&lt;='Tariffs Jul2018'!L30,($C$5*'Tariffs Jul2018'!AL30/'Tariffs Jul2018'!AJ30-'Tariffs Jul2018'!K30)*('Tariffs Jul2018'!W30/100)*'Tariffs Jul2018'!AJ30,('Tariffs Jul2018'!L30-'Tariffs Jul2018'!K30)*('Tariffs Jul2018'!W30/100)*'Tariffs Jul2018'!AJ30))</f>
        <v>0</v>
      </c>
      <c r="M36" s="85">
        <f>IF($C$5*'Tariffs Jul2018'!AL30/'Tariffs Jul2018'!AJ30&lt;'Tariffs Jul2018'!L30,0,IF($C$5*'Tariffs Jul2018'!AL30/'Tariffs Jul2018'!AJ30&lt;='Tariffs Jul2018'!M30,($C$5*'Tariffs Jul2018'!AL30/'Tariffs Jul2018'!AJ30-'Tariffs Jul2018'!L30)*('Tariffs Jul2018'!X30/100)*'Tariffs Jul2018'!AJ30,('Tariffs Jul2018'!M30-'Tariffs Jul2018'!L30)*('Tariffs Jul2018'!X30/100)*'Tariffs Jul2018'!AJ30))</f>
        <v>0</v>
      </c>
      <c r="N36" s="85">
        <f>IF(($C$5*'Tariffs Jul2018'!AL30/'Tariffs Jul2018'!AJ30&gt;'Tariffs Jul2018'!M30),($C$5*'Tariffs Jul2018'!AL30/'Tariffs Jul2018'!AJ30-'Tariffs Jul2018'!M30)*'Tariffs Jul2018'!Y30/100*'Tariffs Jul2018'!AJ30,0)</f>
        <v>337.5</v>
      </c>
      <c r="O36" s="73">
        <f t="shared" ref="O36" si="6">SUM(D36:N36)</f>
        <v>1939.1000000000001</v>
      </c>
      <c r="P36" s="498">
        <f t="shared" ref="P36" si="7">O36*1.1</f>
        <v>2133.0100000000002</v>
      </c>
    </row>
    <row r="37" spans="1:153" s="289" customFormat="1" ht="14" thickBot="1" x14ac:dyDescent="0.2">
      <c r="A37" s="289" t="str">
        <f>'Tariffs Jul2018'!F31</f>
        <v>Powershop</v>
      </c>
      <c r="B37" s="289" t="str">
        <f>'Tariffs Jul2018'!D31</f>
        <v>Multinet 2</v>
      </c>
      <c r="C37" s="290">
        <f>'Tariffs Jul2018'!E31</f>
        <v>43229</v>
      </c>
      <c r="D37" s="291">
        <f>365*'Tariffs Jul2018'!H31/100</f>
        <v>293.82499999999999</v>
      </c>
      <c r="E37" s="291">
        <f>((C$5*'Tariffs Jul2018'!AK31/'Tariffs Jul2018'!AI31)*('Tariffs Jul2018'!O31/100))*'Tariffs Jul2018'!AI31</f>
        <v>611.1</v>
      </c>
      <c r="F37" s="291">
        <v>0</v>
      </c>
      <c r="G37" s="291">
        <v>0</v>
      </c>
      <c r="H37" s="291">
        <v>0</v>
      </c>
      <c r="I37" s="291">
        <f>((C$5*'Tariffs Jul2018'!AL31/'Tariffs Jul2018'!AJ31)*('Tariffs Jul2018'!U31/100))*'Tariffs Jul2018'!AJ31</f>
        <v>519.75</v>
      </c>
      <c r="J37" s="291">
        <v>0</v>
      </c>
      <c r="K37" s="291">
        <v>0</v>
      </c>
      <c r="L37" s="291">
        <v>0</v>
      </c>
      <c r="M37" s="291">
        <v>0</v>
      </c>
      <c r="N37" s="291">
        <v>0</v>
      </c>
      <c r="O37" s="292">
        <f t="shared" ref="O37" si="8">SUM(D37:N37)</f>
        <v>1424.675</v>
      </c>
      <c r="P37" s="499">
        <f t="shared" ref="P37" si="9">O37*1.1</f>
        <v>1567.1425000000002</v>
      </c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18"/>
      <c r="DM37" s="318"/>
      <c r="DN37" s="318"/>
      <c r="DO37" s="318"/>
      <c r="DP37" s="318"/>
      <c r="DQ37" s="318"/>
      <c r="DR37" s="318"/>
      <c r="DS37" s="318"/>
      <c r="DT37" s="318"/>
      <c r="DU37" s="318"/>
      <c r="DV37" s="318"/>
      <c r="DW37" s="318"/>
      <c r="DX37" s="318"/>
      <c r="DY37" s="318"/>
      <c r="DZ37" s="318"/>
      <c r="EA37" s="318"/>
      <c r="EB37" s="318"/>
      <c r="EC37" s="318"/>
      <c r="ED37" s="318"/>
      <c r="EE37" s="318"/>
      <c r="EF37" s="318"/>
      <c r="EG37" s="318"/>
      <c r="EH37" s="318"/>
      <c r="EI37" s="318"/>
      <c r="EJ37" s="318"/>
      <c r="EK37" s="318"/>
      <c r="EL37" s="318"/>
      <c r="EM37" s="318"/>
      <c r="EN37" s="318"/>
      <c r="EO37" s="318"/>
      <c r="EP37" s="318"/>
      <c r="EQ37" s="318"/>
      <c r="ER37" s="318"/>
      <c r="ES37" s="320"/>
      <c r="ET37" s="320"/>
      <c r="EU37" s="320"/>
      <c r="EV37" s="320"/>
      <c r="EW37" s="320"/>
    </row>
    <row r="38" spans="1:153" ht="14" thickTop="1" x14ac:dyDescent="0.15">
      <c r="A38" s="47" t="str">
        <f>'Tariffs Jul2018'!F32</f>
        <v>AGL</v>
      </c>
      <c r="B38" s="47" t="str">
        <f>'Tariffs Jul2018'!D32</f>
        <v>Envestra North</v>
      </c>
      <c r="C38" s="287">
        <f>'Tariffs Jul2018'!E32</f>
        <v>43101</v>
      </c>
      <c r="D38" s="85">
        <f>365*'Tariffs Jul2018'!H32/100</f>
        <v>281.05</v>
      </c>
      <c r="E38" s="85">
        <f>IF($C$5*'Tariffs Jul2018'!AK32/'Tariffs Jul2018'!AI32&gt;='Tariffs Jul2018'!J32,( 'Tariffs Jul2018'!J32*'Tariffs Jul2018'!O32/100)* 'Tariffs Jul2018'!AI32,($C$5*'Tariffs Jul2018'!AK32/'Tariffs Jul2018'!AI32*'Tariffs Jul2018'!O32/100)* 'Tariffs Jul2018'!AI32)</f>
        <v>90.146000000000001</v>
      </c>
      <c r="F38" s="85">
        <f>IF($C$5*'Tariffs Jul2018'!AK32/'Tariffs Jul2018'!AI32&lt;'Tariffs Jul2018'!J32,0,IF($C$5*'Tariffs Jul2018'!AK32/'Tariffs Jul2018'!AI32&lt;='Tariffs Jul2018'!K32,($C$5*'Tariffs Jul2018'!AK32/'Tariffs Jul2018'!AI32-'Tariffs Jul2018'!J32)*('Tariffs Jul2018'!P32/100)*'Tariffs Jul2018'!AI32,('Tariffs Jul2018'!K32-'Tariffs Jul2018'!J32)*('Tariffs Jul2018'!P32/100)*'Tariffs Jul2018'!AI32))</f>
        <v>67.478999999999999</v>
      </c>
      <c r="G38" s="85">
        <f>IF($C$5*'Tariffs Jul2018'!AK32/'Tariffs Jul2018'!AI32&lt;'Tariffs Jul2018'!K32,0,IF($C$5*'Tariffs Jul2018'!AK32/'Tariffs Jul2018'!AI32&lt;='Tariffs Jul2018'!L32,($C$5*'Tariffs Jul2018'!AK32/'Tariffs Jul2018'!AI32-'Tariffs Jul2018'!K32)*('Tariffs Jul2018'!Q32/100)*'Tariffs Jul2018'!AI32,('Tariffs Jul2018'!L32-'Tariffs Jul2018'!K32)*('Tariffs Jul2018'!Q32/100)*'Tariffs Jul2018'!AI32))</f>
        <v>0</v>
      </c>
      <c r="H38" s="85">
        <f>IF($C$5*'Tariffs Jul2018'!AK32/'Tariffs Jul2018'!AI32&lt;'Tariffs Jul2018'!L32,0,IF($C$5*'Tariffs Jul2018'!AK32/'Tariffs Jul2018'!AI32&lt;='Tariffs Jul2018'!M32,($C$5*'Tariffs Jul2018'!AK32/'Tariffs Jul2018'!AI32-'Tariffs Jul2018'!L32)*('Tariffs Jul2018'!R32/100)*'Tariffs Jul2018'!AI32,('Tariffs Jul2018'!M32-'Tariffs Jul2018'!L32)*('Tariffs Jul2018'!R32/100)*'Tariffs Jul2018'!AI32))</f>
        <v>0</v>
      </c>
      <c r="I38" s="85">
        <f>IF(($C$5*'Tariffs Jul2018'!AK32/'Tariffs Jul2018'!AI32&gt;'Tariffs Jul2018'!M32),($C$5*'Tariffs Jul2018'!AK32/'Tariffs Jul2018'!AI32-'Tariffs Jul2018'!M32)*'Tariffs Jul2018'!S32/100*'Tariffs Jul2018'!AI32,0)</f>
        <v>311.95632000000001</v>
      </c>
      <c r="J38" s="85">
        <f>IF($C$5*'Tariffs Jul2018'!AL32/'Tariffs Jul2018'!AJ32&gt;='Tariffs Jul2018'!J32,('Tariffs Jul2018'!J32*'Tariffs Jul2018'!U32/100)* 'Tariffs Jul2018'!AJ32,($C$5*'Tariffs Jul2018'!AL32/'Tariffs Jul2018'!AJ32*'Tariffs Jul2018'!U32/100)* 'Tariffs Jul2018'!AJ32)</f>
        <v>180.292</v>
      </c>
      <c r="K38" s="85">
        <f>IF($C$5*'Tariffs Jul2018'!AL32/'Tariffs Jul2018'!AJ32&lt;'Tariffs Jul2018'!J32,0,IF($C$5*'Tariffs Jul2018'!AL32/'Tariffs Jul2018'!AJ32&lt;='Tariffs Jul2018'!K32,($C$5*'Tariffs Jul2018'!AL32/'Tariffs Jul2018'!AJ32-'Tariffs Jul2018'!J32)*('Tariffs Jul2018'!V32/100)*'Tariffs Jul2018'!AJ32,('Tariffs Jul2018'!K32-'Tariffs Jul2018'!J32)*('Tariffs Jul2018'!V32/100)*'Tariffs Jul2018'!AJ32))</f>
        <v>134.958</v>
      </c>
      <c r="L38" s="85">
        <f>IF($C$5*'Tariffs Jul2018'!AL32/'Tariffs Jul2018'!AJ32&lt;'Tariffs Jul2018'!K32,0,IF($C$5*'Tariffs Jul2018'!AL32/'Tariffs Jul2018'!AJ32&lt;='Tariffs Jul2018'!L32,($C$5*'Tariffs Jul2018'!AL32/'Tariffs Jul2018'!AJ32-'Tariffs Jul2018'!K32)*('Tariffs Jul2018'!W32/100)*'Tariffs Jul2018'!AJ32,('Tariffs Jul2018'!L32-'Tariffs Jul2018'!K32)*('Tariffs Jul2018'!W32/100)*'Tariffs Jul2018'!AJ32))</f>
        <v>0</v>
      </c>
      <c r="M38" s="85">
        <f>IF($C$5*'Tariffs Jul2018'!AL32/'Tariffs Jul2018'!AJ32&lt;'Tariffs Jul2018'!L32,0,IF($C$5*'Tariffs Jul2018'!AL32/'Tariffs Jul2018'!AJ32&lt;='Tariffs Jul2018'!M32,($C$5*'Tariffs Jul2018'!AL32/'Tariffs Jul2018'!AJ32-'Tariffs Jul2018'!L32)*('Tariffs Jul2018'!X32/100)*'Tariffs Jul2018'!AJ32,('Tariffs Jul2018'!M32-'Tariffs Jul2018'!L32)*('Tariffs Jul2018'!X32/100)*'Tariffs Jul2018'!AJ32))</f>
        <v>0</v>
      </c>
      <c r="N38" s="85">
        <f>IF(($C$5*'Tariffs Jul2018'!AL32/'Tariffs Jul2018'!AJ32&gt;'Tariffs Jul2018'!M32),($C$5*'Tariffs Jul2018'!AL32/'Tariffs Jul2018'!AJ32-'Tariffs Jul2018'!M32)*'Tariffs Jul2018'!Y32/100*'Tariffs Jul2018'!AJ32,0)</f>
        <v>623.91264000000001</v>
      </c>
      <c r="O38" s="73">
        <f t="shared" si="0"/>
        <v>1689.79396</v>
      </c>
      <c r="P38" s="498">
        <f t="shared" si="1"/>
        <v>1858.7733560000001</v>
      </c>
    </row>
    <row r="39" spans="1:153" x14ac:dyDescent="0.15">
      <c r="A39" s="47" t="str">
        <f>'Tariffs Jul2018'!F33</f>
        <v>Alinta Energy</v>
      </c>
      <c r="B39" s="47" t="str">
        <f>'Tariffs Jul2018'!D33</f>
        <v>Envestra North</v>
      </c>
      <c r="C39" s="287">
        <f>'Tariffs Jul2018'!E33</f>
        <v>43293</v>
      </c>
      <c r="D39" s="85">
        <f>365*'Tariffs Jul2018'!H33/100</f>
        <v>247.178</v>
      </c>
      <c r="E39" s="85">
        <f>IF($C$5*'Tariffs Jul2018'!AK33/'Tariffs Jul2018'!AI33&gt;='Tariffs Jul2018'!J33,( 'Tariffs Jul2018'!J33*'Tariffs Jul2018'!O33/100)* 'Tariffs Jul2018'!AI33,($C$5*'Tariffs Jul2018'!AK33/'Tariffs Jul2018'!AI33*'Tariffs Jul2018'!O33/100)* 'Tariffs Jul2018'!AI33)</f>
        <v>74.025000000000006</v>
      </c>
      <c r="F39" s="85">
        <f>IF($C$5*'Tariffs Jul2018'!AK33/'Tariffs Jul2018'!AI33&lt;'Tariffs Jul2018'!J33,0,IF($C$5*'Tariffs Jul2018'!AK33/'Tariffs Jul2018'!AI33&lt;='Tariffs Jul2018'!K33,($C$5*'Tariffs Jul2018'!AK33/'Tariffs Jul2018'!AI33-'Tariffs Jul2018'!J33)*('Tariffs Jul2018'!P33/100)*'Tariffs Jul2018'!AI33,('Tariffs Jul2018'!K33-'Tariffs Jul2018'!J33)*('Tariffs Jul2018'!P33/100)*'Tariffs Jul2018'!AI33))</f>
        <v>60.974999999999994</v>
      </c>
      <c r="G39" s="85">
        <f>IF($C$5*'Tariffs Jul2018'!AK33/'Tariffs Jul2018'!AI33&lt;'Tariffs Jul2018'!K33,0,IF($C$5*'Tariffs Jul2018'!AK33/'Tariffs Jul2018'!AI33&lt;='Tariffs Jul2018'!L33,($C$5*'Tariffs Jul2018'!AK33/'Tariffs Jul2018'!AI33-'Tariffs Jul2018'!K33)*('Tariffs Jul2018'!Q33/100)*'Tariffs Jul2018'!AI33,('Tariffs Jul2018'!L33-'Tariffs Jul2018'!K33)*('Tariffs Jul2018'!Q33/100)*'Tariffs Jul2018'!AI33))</f>
        <v>0</v>
      </c>
      <c r="H39" s="85">
        <f>IF($C$5*'Tariffs Jul2018'!AK33/'Tariffs Jul2018'!AI33&lt;'Tariffs Jul2018'!L33,0,IF($C$5*'Tariffs Jul2018'!AK33/'Tariffs Jul2018'!AI33&lt;='Tariffs Jul2018'!M33,($C$5*'Tariffs Jul2018'!AK33/'Tariffs Jul2018'!AI33-'Tariffs Jul2018'!L33)*('Tariffs Jul2018'!R33/100)*'Tariffs Jul2018'!AI33,('Tariffs Jul2018'!M33-'Tariffs Jul2018'!L33)*('Tariffs Jul2018'!R33/100)*'Tariffs Jul2018'!AI33))</f>
        <v>0</v>
      </c>
      <c r="I39" s="85">
        <f>IF(($C$5*'Tariffs Jul2018'!AK33/'Tariffs Jul2018'!AI33&gt;'Tariffs Jul2018'!M33),($C$5*'Tariffs Jul2018'!AK33/'Tariffs Jul2018'!AI33-'Tariffs Jul2018'!M33)*'Tariffs Jul2018'!S33/100*'Tariffs Jul2018'!AI33,0)</f>
        <v>299.95799999999997</v>
      </c>
      <c r="J39" s="85">
        <f>IF($C$5*'Tariffs Jul2018'!AL33/'Tariffs Jul2018'!AJ33&gt;='Tariffs Jul2018'!J33,('Tariffs Jul2018'!J33*'Tariffs Jul2018'!U33/100)* 'Tariffs Jul2018'!AJ33,($C$5*'Tariffs Jul2018'!AL33/'Tariffs Jul2018'!AJ33*'Tariffs Jul2018'!U33/100)* 'Tariffs Jul2018'!AJ33)</f>
        <v>148.05000000000001</v>
      </c>
      <c r="K39" s="85">
        <f>IF($C$5*'Tariffs Jul2018'!AL33/'Tariffs Jul2018'!AJ33&lt;'Tariffs Jul2018'!J33,0,IF($C$5*'Tariffs Jul2018'!AL33/'Tariffs Jul2018'!AJ33&lt;='Tariffs Jul2018'!K33,($C$5*'Tariffs Jul2018'!AL33/'Tariffs Jul2018'!AJ33-'Tariffs Jul2018'!J33)*('Tariffs Jul2018'!V33/100)*'Tariffs Jul2018'!AJ33,('Tariffs Jul2018'!K33-'Tariffs Jul2018'!J33)*('Tariffs Jul2018'!V33/100)*'Tariffs Jul2018'!AJ33))</f>
        <v>121.94999999999999</v>
      </c>
      <c r="L39" s="85">
        <f>IF($C$5*'Tariffs Jul2018'!AL33/'Tariffs Jul2018'!AJ33&lt;'Tariffs Jul2018'!K33,0,IF($C$5*'Tariffs Jul2018'!AL33/'Tariffs Jul2018'!AJ33&lt;='Tariffs Jul2018'!L33,($C$5*'Tariffs Jul2018'!AL33/'Tariffs Jul2018'!AJ33-'Tariffs Jul2018'!K33)*('Tariffs Jul2018'!W33/100)*'Tariffs Jul2018'!AJ33,('Tariffs Jul2018'!L33-'Tariffs Jul2018'!K33)*('Tariffs Jul2018'!W33/100)*'Tariffs Jul2018'!AJ33))</f>
        <v>0</v>
      </c>
      <c r="M39" s="85">
        <f>IF($C$5*'Tariffs Jul2018'!AL33/'Tariffs Jul2018'!AJ33&lt;'Tariffs Jul2018'!L33,0,IF($C$5*'Tariffs Jul2018'!AL33/'Tariffs Jul2018'!AJ33&lt;='Tariffs Jul2018'!M33,($C$5*'Tariffs Jul2018'!AL33/'Tariffs Jul2018'!AJ33-'Tariffs Jul2018'!L33)*('Tariffs Jul2018'!X33/100)*'Tariffs Jul2018'!AJ33,('Tariffs Jul2018'!M33-'Tariffs Jul2018'!L33)*('Tariffs Jul2018'!X33/100)*'Tariffs Jul2018'!AJ33))</f>
        <v>0</v>
      </c>
      <c r="N39" s="85">
        <f>IF(($C$5*'Tariffs Jul2018'!AL33/'Tariffs Jul2018'!AJ33&gt;'Tariffs Jul2018'!M33),($C$5*'Tariffs Jul2018'!AL33/'Tariffs Jul2018'!AJ33-'Tariffs Jul2018'!M33)*'Tariffs Jul2018'!Y33/100*'Tariffs Jul2018'!AJ33,0)</f>
        <v>599.91599999999994</v>
      </c>
      <c r="O39" s="73">
        <f t="shared" si="0"/>
        <v>1552.0519999999999</v>
      </c>
      <c r="P39" s="498">
        <f t="shared" si="1"/>
        <v>1707.2572</v>
      </c>
    </row>
    <row r="40" spans="1:153" x14ac:dyDescent="0.15">
      <c r="A40" s="47" t="str">
        <f>'Tariffs Jul2018'!F34</f>
        <v>Click Energy</v>
      </c>
      <c r="B40" s="47" t="str">
        <f>'Tariffs Jul2018'!D34</f>
        <v>Envestra North</v>
      </c>
      <c r="C40" s="287">
        <f>'Tariffs Jul2018'!E34</f>
        <v>43101</v>
      </c>
      <c r="D40" s="85">
        <f>365*'Tariffs Jul2018'!H34/100</f>
        <v>292.73</v>
      </c>
      <c r="E40" s="85">
        <f>IF($C$5*'Tariffs Jul2018'!AK34/'Tariffs Jul2018'!AI34&gt;='Tariffs Jul2018'!J34,( 'Tariffs Jul2018'!J34*'Tariffs Jul2018'!O34/100)* 'Tariffs Jul2018'!AI34,($C$5*'Tariffs Jul2018'!AK34/'Tariffs Jul2018'!AI34*'Tariffs Jul2018'!O34/100)* 'Tariffs Jul2018'!AI34)</f>
        <v>121.73</v>
      </c>
      <c r="F40" s="85">
        <f>IF($C$5*'Tariffs Jul2018'!AK34/'Tariffs Jul2018'!AI34&lt;'Tariffs Jul2018'!J34,0,IF($C$5*'Tariffs Jul2018'!AK34/'Tariffs Jul2018'!AI34&lt;='Tariffs Jul2018'!K34,($C$5*'Tariffs Jul2018'!AK34/'Tariffs Jul2018'!AI34-'Tariffs Jul2018'!J34)*('Tariffs Jul2018'!P34/100)*'Tariffs Jul2018'!AI34,('Tariffs Jul2018'!K34-'Tariffs Jul2018'!J34)*('Tariffs Jul2018'!P34/100)*'Tariffs Jul2018'!AI34))</f>
        <v>86.72</v>
      </c>
      <c r="G40" s="85">
        <f>IF($C$5*'Tariffs Jul2018'!AK34/'Tariffs Jul2018'!AI34&lt;'Tariffs Jul2018'!K34,0,IF($C$5*'Tariffs Jul2018'!AK34/'Tariffs Jul2018'!AI34&lt;='Tariffs Jul2018'!L34,($C$5*'Tariffs Jul2018'!AK34/'Tariffs Jul2018'!AI34-'Tariffs Jul2018'!K34)*('Tariffs Jul2018'!Q34/100)*'Tariffs Jul2018'!AI34,('Tariffs Jul2018'!L34-'Tariffs Jul2018'!K34)*('Tariffs Jul2018'!Q34/100)*'Tariffs Jul2018'!AI34))</f>
        <v>0</v>
      </c>
      <c r="H40" s="85">
        <f>IF($C$5*'Tariffs Jul2018'!AK34/'Tariffs Jul2018'!AI34&lt;'Tariffs Jul2018'!L34,0,IF($C$5*'Tariffs Jul2018'!AK34/'Tariffs Jul2018'!AI34&lt;='Tariffs Jul2018'!M34,($C$5*'Tariffs Jul2018'!AK34/'Tariffs Jul2018'!AI34-'Tariffs Jul2018'!L34)*('Tariffs Jul2018'!R34/100)*'Tariffs Jul2018'!AI34,('Tariffs Jul2018'!M34-'Tariffs Jul2018'!L34)*('Tariffs Jul2018'!R34/100)*'Tariffs Jul2018'!AI34))</f>
        <v>0</v>
      </c>
      <c r="I40" s="85">
        <f>IF(($C$5*'Tariffs Jul2018'!AK34/'Tariffs Jul2018'!AI34&gt;'Tariffs Jul2018'!M34),($C$5*'Tariffs Jul2018'!AK34/'Tariffs Jul2018'!AI34-'Tariffs Jul2018'!M34)*'Tariffs Jul2018'!S34/100*'Tariffs Jul2018'!AI34,0)</f>
        <v>419.94119999999987</v>
      </c>
      <c r="J40" s="85">
        <f>IF($C$5*'Tariffs Jul2018'!AL34/'Tariffs Jul2018'!AJ34&gt;='Tariffs Jul2018'!J34,('Tariffs Jul2018'!J34*'Tariffs Jul2018'!U34/100)* 'Tariffs Jul2018'!AJ34,($C$5*'Tariffs Jul2018'!AL34/'Tariffs Jul2018'!AJ34*'Tariffs Jul2018'!U34/100)* 'Tariffs Jul2018'!AJ34)</f>
        <v>243.46</v>
      </c>
      <c r="K40" s="85">
        <f>IF($C$5*'Tariffs Jul2018'!AL34/'Tariffs Jul2018'!AJ34&lt;'Tariffs Jul2018'!J34,0,IF($C$5*'Tariffs Jul2018'!AL34/'Tariffs Jul2018'!AJ34&lt;='Tariffs Jul2018'!K34,($C$5*'Tariffs Jul2018'!AL34/'Tariffs Jul2018'!AJ34-'Tariffs Jul2018'!J34)*('Tariffs Jul2018'!V34/100)*'Tariffs Jul2018'!AJ34,('Tariffs Jul2018'!K34-'Tariffs Jul2018'!J34)*('Tariffs Jul2018'!V34/100)*'Tariffs Jul2018'!AJ34))</f>
        <v>173.44</v>
      </c>
      <c r="L40" s="85">
        <f>IF($C$5*'Tariffs Jul2018'!AL34/'Tariffs Jul2018'!AJ34&lt;'Tariffs Jul2018'!K34,0,IF($C$5*'Tariffs Jul2018'!AL34/'Tariffs Jul2018'!AJ34&lt;='Tariffs Jul2018'!L34,($C$5*'Tariffs Jul2018'!AL34/'Tariffs Jul2018'!AJ34-'Tariffs Jul2018'!K34)*('Tariffs Jul2018'!W34/100)*'Tariffs Jul2018'!AJ34,('Tariffs Jul2018'!L34-'Tariffs Jul2018'!K34)*('Tariffs Jul2018'!W34/100)*'Tariffs Jul2018'!AJ34))</f>
        <v>0</v>
      </c>
      <c r="M40" s="85">
        <f>IF($C$5*'Tariffs Jul2018'!AL34/'Tariffs Jul2018'!AJ34&lt;'Tariffs Jul2018'!L34,0,IF($C$5*'Tariffs Jul2018'!AL34/'Tariffs Jul2018'!AJ34&lt;='Tariffs Jul2018'!M34,($C$5*'Tariffs Jul2018'!AL34/'Tariffs Jul2018'!AJ34-'Tariffs Jul2018'!L34)*('Tariffs Jul2018'!X34/100)*'Tariffs Jul2018'!AJ34,('Tariffs Jul2018'!M34-'Tariffs Jul2018'!L34)*('Tariffs Jul2018'!X34/100)*'Tariffs Jul2018'!AJ34))</f>
        <v>0</v>
      </c>
      <c r="N40" s="85">
        <f>IF(($C$5*'Tariffs Jul2018'!AL34/'Tariffs Jul2018'!AJ34&gt;'Tariffs Jul2018'!M34),($C$5*'Tariffs Jul2018'!AL34/'Tariffs Jul2018'!AJ34-'Tariffs Jul2018'!M34)*'Tariffs Jul2018'!Y34/100*'Tariffs Jul2018'!AJ34,0)</f>
        <v>839.88239999999973</v>
      </c>
      <c r="O40" s="73">
        <f t="shared" si="0"/>
        <v>2177.9035999999996</v>
      </c>
      <c r="P40" s="498">
        <f t="shared" si="1"/>
        <v>2395.6939599999996</v>
      </c>
    </row>
    <row r="41" spans="1:153" x14ac:dyDescent="0.15">
      <c r="A41" s="47" t="str">
        <f>'Tariffs Jul2018'!F35</f>
        <v>Covau</v>
      </c>
      <c r="B41" s="47" t="str">
        <f>'Tariffs Jul2018'!D35</f>
        <v>Envestra North</v>
      </c>
      <c r="C41" s="287">
        <f>'Tariffs Jul2018'!E35</f>
        <v>43101</v>
      </c>
      <c r="D41" s="85">
        <f>365*'Tariffs Jul2018'!H35/100</f>
        <v>248.93</v>
      </c>
      <c r="E41" s="85">
        <f>IF($C$5*'Tariffs Jul2018'!AK35/'Tariffs Jul2018'!AI35&gt;='Tariffs Jul2018'!J35,( 'Tariffs Jul2018'!J35*'Tariffs Jul2018'!O35/100)* 'Tariffs Jul2018'!AI35,($C$5*'Tariffs Jul2018'!AK35/'Tariffs Jul2018'!AI35*'Tariffs Jul2018'!O35/100)* 'Tariffs Jul2018'!AI35)</f>
        <v>98.371000000000009</v>
      </c>
      <c r="F41" s="85">
        <f>IF($C$5*'Tariffs Jul2018'!AK35/'Tariffs Jul2018'!AI35&lt;'Tariffs Jul2018'!J35,0,IF($C$5*'Tariffs Jul2018'!AK35/'Tariffs Jul2018'!AI35&lt;='Tariffs Jul2018'!K35,($C$5*'Tariffs Jul2018'!AK35/'Tariffs Jul2018'!AI35-'Tariffs Jul2018'!J35)*('Tariffs Jul2018'!P35/100)*'Tariffs Jul2018'!AI35,('Tariffs Jul2018'!K35-'Tariffs Jul2018'!J35)*('Tariffs Jul2018'!P35/100)*'Tariffs Jul2018'!AI35))</f>
        <v>65.310999999999993</v>
      </c>
      <c r="G41" s="85">
        <f>IF($C$5*'Tariffs Jul2018'!AK35/'Tariffs Jul2018'!AI35&lt;'Tariffs Jul2018'!K35,0,IF($C$5*'Tariffs Jul2018'!AK35/'Tariffs Jul2018'!AI35&lt;='Tariffs Jul2018'!L35,($C$5*'Tariffs Jul2018'!AK35/'Tariffs Jul2018'!AI35-'Tariffs Jul2018'!K35)*('Tariffs Jul2018'!Q35/100)*'Tariffs Jul2018'!AI35,('Tariffs Jul2018'!L35-'Tariffs Jul2018'!K35)*('Tariffs Jul2018'!Q35/100)*'Tariffs Jul2018'!AI35))</f>
        <v>0</v>
      </c>
      <c r="H41" s="85">
        <f>IF($C$5*'Tariffs Jul2018'!AK35/'Tariffs Jul2018'!AI35&lt;'Tariffs Jul2018'!L35,0,IF($C$5*'Tariffs Jul2018'!AK35/'Tariffs Jul2018'!AI35&lt;='Tariffs Jul2018'!M35,($C$5*'Tariffs Jul2018'!AK35/'Tariffs Jul2018'!AI35-'Tariffs Jul2018'!L35)*('Tariffs Jul2018'!R35/100)*'Tariffs Jul2018'!AI35,('Tariffs Jul2018'!M35-'Tariffs Jul2018'!L35)*('Tariffs Jul2018'!R35/100)*'Tariffs Jul2018'!AI35))</f>
        <v>0</v>
      </c>
      <c r="I41" s="85">
        <f>IF(($C$5*'Tariffs Jul2018'!AK35/'Tariffs Jul2018'!AI35&gt;'Tariffs Jul2018'!M35),($C$5*'Tariffs Jul2018'!AK35/'Tariffs Jul2018'!AI35-'Tariffs Jul2018'!M35)*'Tariffs Jul2018'!S35/100*'Tariffs Jul2018'!AI35,0)</f>
        <v>292.45904999999993</v>
      </c>
      <c r="J41" s="85">
        <f>IF($C$5*'Tariffs Jul2018'!AL35/'Tariffs Jul2018'!AJ35&gt;='Tariffs Jul2018'!J35,('Tariffs Jul2018'!J35*'Tariffs Jul2018'!U35/100)* 'Tariffs Jul2018'!AJ35,($C$5*'Tariffs Jul2018'!AL35/'Tariffs Jul2018'!AJ35*'Tariffs Jul2018'!U35/100)* 'Tariffs Jul2018'!AJ35)</f>
        <v>196.74200000000002</v>
      </c>
      <c r="K41" s="85">
        <f>IF($C$5*'Tariffs Jul2018'!AL35/'Tariffs Jul2018'!AJ35&lt;'Tariffs Jul2018'!J35,0,IF($C$5*'Tariffs Jul2018'!AL35/'Tariffs Jul2018'!AJ35&lt;='Tariffs Jul2018'!K35,($C$5*'Tariffs Jul2018'!AL35/'Tariffs Jul2018'!AJ35-'Tariffs Jul2018'!J35)*('Tariffs Jul2018'!V35/100)*'Tariffs Jul2018'!AJ35,('Tariffs Jul2018'!K35-'Tariffs Jul2018'!J35)*('Tariffs Jul2018'!V35/100)*'Tariffs Jul2018'!AJ35))</f>
        <v>130.62199999999999</v>
      </c>
      <c r="L41" s="85">
        <f>IF($C$5*'Tariffs Jul2018'!AL35/'Tariffs Jul2018'!AJ35&lt;'Tariffs Jul2018'!K35,0,IF($C$5*'Tariffs Jul2018'!AL35/'Tariffs Jul2018'!AJ35&lt;='Tariffs Jul2018'!L35,($C$5*'Tariffs Jul2018'!AL35/'Tariffs Jul2018'!AJ35-'Tariffs Jul2018'!K35)*('Tariffs Jul2018'!W35/100)*'Tariffs Jul2018'!AJ35,('Tariffs Jul2018'!L35-'Tariffs Jul2018'!K35)*('Tariffs Jul2018'!W35/100)*'Tariffs Jul2018'!AJ35))</f>
        <v>0</v>
      </c>
      <c r="M41" s="85">
        <f>IF($C$5*'Tariffs Jul2018'!AL35/'Tariffs Jul2018'!AJ35&lt;'Tariffs Jul2018'!L35,0,IF($C$5*'Tariffs Jul2018'!AL35/'Tariffs Jul2018'!AJ35&lt;='Tariffs Jul2018'!M35,($C$5*'Tariffs Jul2018'!AL35/'Tariffs Jul2018'!AJ35-'Tariffs Jul2018'!L35)*('Tariffs Jul2018'!X35/100)*'Tariffs Jul2018'!AJ35,('Tariffs Jul2018'!M35-'Tariffs Jul2018'!L35)*('Tariffs Jul2018'!X35/100)*'Tariffs Jul2018'!AJ35))</f>
        <v>0</v>
      </c>
      <c r="N41" s="85">
        <f>IF(($C$5*'Tariffs Jul2018'!AL35/'Tariffs Jul2018'!AJ35&gt;'Tariffs Jul2018'!M35),($C$5*'Tariffs Jul2018'!AL35/'Tariffs Jul2018'!AJ35-'Tariffs Jul2018'!M35)*'Tariffs Jul2018'!Y35/100*'Tariffs Jul2018'!AJ35,0)</f>
        <v>584.91809999999987</v>
      </c>
      <c r="O41" s="73">
        <f t="shared" si="0"/>
        <v>1617.3531499999999</v>
      </c>
      <c r="P41" s="498">
        <f t="shared" si="1"/>
        <v>1779.088465</v>
      </c>
    </row>
    <row r="42" spans="1:153" x14ac:dyDescent="0.15">
      <c r="A42" s="47" t="str">
        <f>'Tariffs Jul2018'!F36</f>
        <v>Dodo Power &amp; Gas</v>
      </c>
      <c r="B42" s="47" t="str">
        <f>'Tariffs Jul2018'!D36</f>
        <v>Envestra North</v>
      </c>
      <c r="C42" s="287">
        <f>'Tariffs Jul2018'!E36</f>
        <v>42917</v>
      </c>
      <c r="D42" s="85">
        <f>365*'Tariffs Jul2018'!H36/100</f>
        <v>272.21699999999998</v>
      </c>
      <c r="E42" s="85">
        <f>IF($C$5*'Tariffs Jul2018'!AK36/'Tariffs Jul2018'!AI36&gt;='Tariffs Jul2018'!J36,( 'Tariffs Jul2018'!J36*'Tariffs Jul2018'!O36/100)* 'Tariffs Jul2018'!AI36,($C$5*'Tariffs Jul2018'!AK36/'Tariffs Jul2018'!AI36*'Tariffs Jul2018'!O36/100)* 'Tariffs Jul2018'!AI36)</f>
        <v>192</v>
      </c>
      <c r="F42" s="85">
        <f>IF($C$5*'Tariffs Jul2018'!AK36/'Tariffs Jul2018'!AI36&lt;'Tariffs Jul2018'!J36,0,IF($C$5*'Tariffs Jul2018'!AK36/'Tariffs Jul2018'!AI36&lt;='Tariffs Jul2018'!K36,($C$5*'Tariffs Jul2018'!AK36/'Tariffs Jul2018'!AI36-'Tariffs Jul2018'!J36)*('Tariffs Jul2018'!P36/100)*'Tariffs Jul2018'!AI36,('Tariffs Jul2018'!K36-'Tariffs Jul2018'!J36)*('Tariffs Jul2018'!P36/100)*'Tariffs Jul2018'!AI36))</f>
        <v>270.35631999999993</v>
      </c>
      <c r="G42" s="85">
        <f>IF($C$5*'Tariffs Jul2018'!AK36/'Tariffs Jul2018'!AI36&lt;'Tariffs Jul2018'!K36,0,IF($C$5*'Tariffs Jul2018'!AK36/'Tariffs Jul2018'!AI36&lt;='Tariffs Jul2018'!L36,($C$5*'Tariffs Jul2018'!AK36/'Tariffs Jul2018'!AI36-'Tariffs Jul2018'!K36)*('Tariffs Jul2018'!Q36/100)*'Tariffs Jul2018'!AI36,('Tariffs Jul2018'!L36-'Tariffs Jul2018'!K36)*('Tariffs Jul2018'!Q36/100)*'Tariffs Jul2018'!AI36))</f>
        <v>0</v>
      </c>
      <c r="H42" s="85">
        <f>IF($C$5*'Tariffs Jul2018'!AK36/'Tariffs Jul2018'!AI36&lt;'Tariffs Jul2018'!L36,0,IF($C$5*'Tariffs Jul2018'!AK36/'Tariffs Jul2018'!AI36&lt;='Tariffs Jul2018'!M36,($C$5*'Tariffs Jul2018'!AK36/'Tariffs Jul2018'!AI36-'Tariffs Jul2018'!L36)*('Tariffs Jul2018'!R36/100)*'Tariffs Jul2018'!AI36,('Tariffs Jul2018'!M36-'Tariffs Jul2018'!L36)*('Tariffs Jul2018'!R36/100)*'Tariffs Jul2018'!AI36))</f>
        <v>0</v>
      </c>
      <c r="I42" s="85">
        <f>IF(($C$5*'Tariffs Jul2018'!AK36/'Tariffs Jul2018'!AI36&gt;'Tariffs Jul2018'!M36),($C$5*'Tariffs Jul2018'!AK36/'Tariffs Jul2018'!AI36-'Tariffs Jul2018'!M36)*'Tariffs Jul2018'!S36/100*'Tariffs Jul2018'!AI36,0)</f>
        <v>0</v>
      </c>
      <c r="J42" s="85">
        <f>IF($C$5*'Tariffs Jul2018'!AL36/'Tariffs Jul2018'!AJ36&gt;='Tariffs Jul2018'!J36,('Tariffs Jul2018'!J36*'Tariffs Jul2018'!U36/100)* 'Tariffs Jul2018'!AJ36,($C$5*'Tariffs Jul2018'!AL36/'Tariffs Jul2018'!AJ36*'Tariffs Jul2018'!U36/100)* 'Tariffs Jul2018'!AJ36)</f>
        <v>384</v>
      </c>
      <c r="K42" s="85">
        <f>IF($C$5*'Tariffs Jul2018'!AL36/'Tariffs Jul2018'!AJ36&lt;'Tariffs Jul2018'!J36,0,IF($C$5*'Tariffs Jul2018'!AL36/'Tariffs Jul2018'!AJ36&lt;='Tariffs Jul2018'!K36,($C$5*'Tariffs Jul2018'!AL36/'Tariffs Jul2018'!AJ36-'Tariffs Jul2018'!J36)*('Tariffs Jul2018'!V36/100)*'Tariffs Jul2018'!AJ36,('Tariffs Jul2018'!K36-'Tariffs Jul2018'!J36)*('Tariffs Jul2018'!V36/100)*'Tariffs Jul2018'!AJ36))</f>
        <v>540.71263999999985</v>
      </c>
      <c r="L42" s="85">
        <f>IF($C$5*'Tariffs Jul2018'!AL36/'Tariffs Jul2018'!AJ36&lt;'Tariffs Jul2018'!K36,0,IF($C$5*'Tariffs Jul2018'!AL36/'Tariffs Jul2018'!AJ36&lt;='Tariffs Jul2018'!L36,($C$5*'Tariffs Jul2018'!AL36/'Tariffs Jul2018'!AJ36-'Tariffs Jul2018'!K36)*('Tariffs Jul2018'!W36/100)*'Tariffs Jul2018'!AJ36,('Tariffs Jul2018'!L36-'Tariffs Jul2018'!K36)*('Tariffs Jul2018'!W36/100)*'Tariffs Jul2018'!AJ36))</f>
        <v>0</v>
      </c>
      <c r="M42" s="85">
        <f>IF($C$5*'Tariffs Jul2018'!AL36/'Tariffs Jul2018'!AJ36&lt;'Tariffs Jul2018'!L36,0,IF($C$5*'Tariffs Jul2018'!AL36/'Tariffs Jul2018'!AJ36&lt;='Tariffs Jul2018'!M36,($C$5*'Tariffs Jul2018'!AL36/'Tariffs Jul2018'!AJ36-'Tariffs Jul2018'!L36)*('Tariffs Jul2018'!X36/100)*'Tariffs Jul2018'!AJ36,('Tariffs Jul2018'!M36-'Tariffs Jul2018'!L36)*('Tariffs Jul2018'!X36/100)*'Tariffs Jul2018'!AJ36))</f>
        <v>0</v>
      </c>
      <c r="N42" s="85">
        <f>IF(($C$5*'Tariffs Jul2018'!AL36/'Tariffs Jul2018'!AJ36&gt;'Tariffs Jul2018'!M36),($C$5*'Tariffs Jul2018'!AL36/'Tariffs Jul2018'!AJ36-'Tariffs Jul2018'!M36)*'Tariffs Jul2018'!Y36/100*'Tariffs Jul2018'!AJ36,0)</f>
        <v>0</v>
      </c>
      <c r="O42" s="73">
        <f t="shared" si="0"/>
        <v>1659.2859599999997</v>
      </c>
      <c r="P42" s="498">
        <f t="shared" si="1"/>
        <v>1825.2145559999999</v>
      </c>
    </row>
    <row r="43" spans="1:153" x14ac:dyDescent="0.15">
      <c r="A43" s="47" t="str">
        <f>'Tariffs Jul2018'!F37</f>
        <v>EnergyAustralia</v>
      </c>
      <c r="B43" s="47" t="str">
        <f>'Tariffs Jul2018'!D37</f>
        <v>Envestra North</v>
      </c>
      <c r="C43" s="287">
        <f>'Tariffs Jul2018'!E37</f>
        <v>43102</v>
      </c>
      <c r="D43" s="85">
        <f>365*'Tariffs Jul2018'!H37/100</f>
        <v>296.01499999999999</v>
      </c>
      <c r="E43" s="85">
        <f>IF($C$5*'Tariffs Jul2018'!AK37/'Tariffs Jul2018'!AI37&gt;='Tariffs Jul2018'!J37,( 'Tariffs Jul2018'!J37*'Tariffs Jul2018'!O37/100)* 'Tariffs Jul2018'!AI37,($C$5*'Tariffs Jul2018'!AK37/'Tariffs Jul2018'!AI37*'Tariffs Jul2018'!O37/100)* 'Tariffs Jul2018'!AI37)</f>
        <v>174.6</v>
      </c>
      <c r="F43" s="85">
        <f>IF($C$5*'Tariffs Jul2018'!AK37/'Tariffs Jul2018'!AI37&lt;'Tariffs Jul2018'!J37,0,IF($C$5*'Tariffs Jul2018'!AK37/'Tariffs Jul2018'!AI37&lt;='Tariffs Jul2018'!K37,($C$5*'Tariffs Jul2018'!AK37/'Tariffs Jul2018'!AI37-'Tariffs Jul2018'!J37)*('Tariffs Jul2018'!P37/100)*'Tariffs Jul2018'!AI37,('Tariffs Jul2018'!K37-'Tariffs Jul2018'!J37)*('Tariffs Jul2018'!P37/100)*'Tariffs Jul2018'!AI37))</f>
        <v>0</v>
      </c>
      <c r="G43" s="85">
        <f>IF($C$5*'Tariffs Jul2018'!AK37/'Tariffs Jul2018'!AI37&lt;'Tariffs Jul2018'!K37,0,IF($C$5*'Tariffs Jul2018'!AK37/'Tariffs Jul2018'!AI37&lt;='Tariffs Jul2018'!L37,($C$5*'Tariffs Jul2018'!AK37/'Tariffs Jul2018'!AI37-'Tariffs Jul2018'!K37)*('Tariffs Jul2018'!Q37/100)*'Tariffs Jul2018'!AI37,('Tariffs Jul2018'!L37-'Tariffs Jul2018'!K37)*('Tariffs Jul2018'!Q37/100)*'Tariffs Jul2018'!AI37))</f>
        <v>0</v>
      </c>
      <c r="H43" s="85">
        <f>IF($C$5*'Tariffs Jul2018'!AK37/'Tariffs Jul2018'!AI37&lt;'Tariffs Jul2018'!L37,0,IF($C$5*'Tariffs Jul2018'!AK37/'Tariffs Jul2018'!AI37&lt;='Tariffs Jul2018'!M37,($C$5*'Tariffs Jul2018'!AK37/'Tariffs Jul2018'!AI37-'Tariffs Jul2018'!L37)*('Tariffs Jul2018'!R37/100)*'Tariffs Jul2018'!AI37,('Tariffs Jul2018'!M37-'Tariffs Jul2018'!L37)*('Tariffs Jul2018'!R37/100)*'Tariffs Jul2018'!AI37))</f>
        <v>0</v>
      </c>
      <c r="I43" s="85">
        <f>IF(($C$5*'Tariffs Jul2018'!AK37/'Tariffs Jul2018'!AI37&gt;'Tariffs Jul2018'!M37),($C$5*'Tariffs Jul2018'!AK37/'Tariffs Jul2018'!AI37-'Tariffs Jul2018'!M37)*'Tariffs Jul2018'!S37/100*'Tariffs Jul2018'!AI37,0)</f>
        <v>295.45862999999991</v>
      </c>
      <c r="J43" s="85">
        <f>IF($C$5*'Tariffs Jul2018'!AL37/'Tariffs Jul2018'!AJ37&gt;='Tariffs Jul2018'!J37,('Tariffs Jul2018'!J37*'Tariffs Jul2018'!U37/100)* 'Tariffs Jul2018'!AJ37,($C$5*'Tariffs Jul2018'!AL37/'Tariffs Jul2018'!AJ37*'Tariffs Jul2018'!U37/100)* 'Tariffs Jul2018'!AJ37)</f>
        <v>349.2</v>
      </c>
      <c r="K43" s="85">
        <f>IF($C$5*'Tariffs Jul2018'!AL37/'Tariffs Jul2018'!AJ37&lt;'Tariffs Jul2018'!J37,0,IF($C$5*'Tariffs Jul2018'!AL37/'Tariffs Jul2018'!AJ37&lt;='Tariffs Jul2018'!K37,($C$5*'Tariffs Jul2018'!AL37/'Tariffs Jul2018'!AJ37-'Tariffs Jul2018'!J37)*('Tariffs Jul2018'!V37/100)*'Tariffs Jul2018'!AJ37,('Tariffs Jul2018'!K37-'Tariffs Jul2018'!J37)*('Tariffs Jul2018'!V37/100)*'Tariffs Jul2018'!AJ37))</f>
        <v>0</v>
      </c>
      <c r="L43" s="85">
        <f>IF($C$5*'Tariffs Jul2018'!AL37/'Tariffs Jul2018'!AJ37&lt;'Tariffs Jul2018'!K37,0,IF($C$5*'Tariffs Jul2018'!AL37/'Tariffs Jul2018'!AJ37&lt;='Tariffs Jul2018'!L37,($C$5*'Tariffs Jul2018'!AL37/'Tariffs Jul2018'!AJ37-'Tariffs Jul2018'!K37)*('Tariffs Jul2018'!W37/100)*'Tariffs Jul2018'!AJ37,('Tariffs Jul2018'!L37-'Tariffs Jul2018'!K37)*('Tariffs Jul2018'!W37/100)*'Tariffs Jul2018'!AJ37))</f>
        <v>0</v>
      </c>
      <c r="M43" s="85">
        <f>IF($C$5*'Tariffs Jul2018'!AL37/'Tariffs Jul2018'!AJ37&lt;'Tariffs Jul2018'!L37,0,IF($C$5*'Tariffs Jul2018'!AL37/'Tariffs Jul2018'!AJ37&lt;='Tariffs Jul2018'!M37,($C$5*'Tariffs Jul2018'!AL37/'Tariffs Jul2018'!AJ37-'Tariffs Jul2018'!L37)*('Tariffs Jul2018'!X37/100)*'Tariffs Jul2018'!AJ37,('Tariffs Jul2018'!M37-'Tariffs Jul2018'!L37)*('Tariffs Jul2018'!X37/100)*'Tariffs Jul2018'!AJ37))</f>
        <v>0</v>
      </c>
      <c r="N43" s="85">
        <f>IF(($C$5*'Tariffs Jul2018'!AL37/'Tariffs Jul2018'!AJ37&gt;'Tariffs Jul2018'!M37),($C$5*'Tariffs Jul2018'!AL37/'Tariffs Jul2018'!AJ37-'Tariffs Jul2018'!M37)*'Tariffs Jul2018'!Y37/100*'Tariffs Jul2018'!AJ37,0)</f>
        <v>590.91725999999983</v>
      </c>
      <c r="O43" s="73">
        <f t="shared" si="0"/>
        <v>1706.1908899999999</v>
      </c>
      <c r="P43" s="498">
        <f t="shared" si="1"/>
        <v>1876.8099789999999</v>
      </c>
    </row>
    <row r="44" spans="1:153" x14ac:dyDescent="0.15">
      <c r="A44" s="47" t="str">
        <f>'Tariffs Jul2018'!F38</f>
        <v>Lumo Energy</v>
      </c>
      <c r="B44" s="47" t="str">
        <f>'Tariffs Jul2018'!D38</f>
        <v>Envestra North</v>
      </c>
      <c r="C44" s="287">
        <f>'Tariffs Jul2018'!E38</f>
        <v>43119</v>
      </c>
      <c r="D44" s="85">
        <f>365*'Tariffs Jul2018'!H38/100</f>
        <v>245.28</v>
      </c>
      <c r="E44" s="85">
        <f>IF($C$5*'Tariffs Jul2018'!AK38/'Tariffs Jul2018'!AI38&gt;='Tariffs Jul2018'!J38,( 'Tariffs Jul2018'!J38*'Tariffs Jul2018'!O38/100)* 'Tariffs Jul2018'!AI38,($C$5*'Tariffs Jul2018'!AK38/'Tariffs Jul2018'!AI38*'Tariffs Jul2018'!O38/100)* 'Tariffs Jul2018'!AI38)</f>
        <v>95.377100000000013</v>
      </c>
      <c r="F44" s="85">
        <f>IF($C$5*'Tariffs Jul2018'!AK38/'Tariffs Jul2018'!AI38&lt;'Tariffs Jul2018'!J38,0,IF($C$5*'Tariffs Jul2018'!AK38/'Tariffs Jul2018'!AI38&lt;='Tariffs Jul2018'!K38,($C$5*'Tariffs Jul2018'!AK38/'Tariffs Jul2018'!AI38-'Tariffs Jul2018'!J38)*('Tariffs Jul2018'!P38/100)*'Tariffs Jul2018'!AI38,('Tariffs Jul2018'!K38-'Tariffs Jul2018'!J38)*('Tariffs Jul2018'!P38/100)*'Tariffs Jul2018'!AI38))</f>
        <v>65.744600000000005</v>
      </c>
      <c r="G44" s="85">
        <f>IF($C$5*'Tariffs Jul2018'!AK38/'Tariffs Jul2018'!AI38&lt;'Tariffs Jul2018'!K38,0,IF($C$5*'Tariffs Jul2018'!AK38/'Tariffs Jul2018'!AI38&lt;='Tariffs Jul2018'!L38,($C$5*'Tariffs Jul2018'!AK38/'Tariffs Jul2018'!AI38-'Tariffs Jul2018'!K38)*('Tariffs Jul2018'!Q38/100)*'Tariffs Jul2018'!AI38,('Tariffs Jul2018'!L38-'Tariffs Jul2018'!K38)*('Tariffs Jul2018'!Q38/100)*'Tariffs Jul2018'!AI38))</f>
        <v>0</v>
      </c>
      <c r="H44" s="85">
        <f>IF($C$5*'Tariffs Jul2018'!AK38/'Tariffs Jul2018'!AI38&lt;'Tariffs Jul2018'!L38,0,IF($C$5*'Tariffs Jul2018'!AK38/'Tariffs Jul2018'!AI38&lt;='Tariffs Jul2018'!M38,($C$5*'Tariffs Jul2018'!AK38/'Tariffs Jul2018'!AI38-'Tariffs Jul2018'!L38)*('Tariffs Jul2018'!R38/100)*'Tariffs Jul2018'!AI38,('Tariffs Jul2018'!M38-'Tariffs Jul2018'!L38)*('Tariffs Jul2018'!R38/100)*'Tariffs Jul2018'!AI38))</f>
        <v>0</v>
      </c>
      <c r="I44" s="85">
        <f>IF(($C$5*'Tariffs Jul2018'!AK38/'Tariffs Jul2018'!AI38&gt;'Tariffs Jul2018'!M38),($C$5*'Tariffs Jul2018'!AK38/'Tariffs Jul2018'!AI38-'Tariffs Jul2018'!M38)*'Tariffs Jul2018'!S38/100*'Tariffs Jul2018'!AI38,0)</f>
        <v>308.80676099999999</v>
      </c>
      <c r="J44" s="85">
        <f>IF($C$5*'Tariffs Jul2018'!AL38/'Tariffs Jul2018'!AJ38&gt;='Tariffs Jul2018'!J38,('Tariffs Jul2018'!J38*'Tariffs Jul2018'!U38/100)* 'Tariffs Jul2018'!AJ38,($C$5*'Tariffs Jul2018'!AL38/'Tariffs Jul2018'!AJ38*'Tariffs Jul2018'!U38/100)* 'Tariffs Jul2018'!AJ38)</f>
        <v>190.75420000000003</v>
      </c>
      <c r="K44" s="85">
        <f>IF($C$5*'Tariffs Jul2018'!AL38/'Tariffs Jul2018'!AJ38&lt;'Tariffs Jul2018'!J38,0,IF($C$5*'Tariffs Jul2018'!AL38/'Tariffs Jul2018'!AJ38&lt;='Tariffs Jul2018'!K38,($C$5*'Tariffs Jul2018'!AL38/'Tariffs Jul2018'!AJ38-'Tariffs Jul2018'!J38)*('Tariffs Jul2018'!V38/100)*'Tariffs Jul2018'!AJ38,('Tariffs Jul2018'!K38-'Tariffs Jul2018'!J38)*('Tariffs Jul2018'!V38/100)*'Tariffs Jul2018'!AJ38))</f>
        <v>131.48920000000001</v>
      </c>
      <c r="L44" s="85">
        <f>IF($C$5*'Tariffs Jul2018'!AL38/'Tariffs Jul2018'!AJ38&lt;'Tariffs Jul2018'!K38,0,IF($C$5*'Tariffs Jul2018'!AL38/'Tariffs Jul2018'!AJ38&lt;='Tariffs Jul2018'!L38,($C$5*'Tariffs Jul2018'!AL38/'Tariffs Jul2018'!AJ38-'Tariffs Jul2018'!K38)*('Tariffs Jul2018'!W38/100)*'Tariffs Jul2018'!AJ38,('Tariffs Jul2018'!L38-'Tariffs Jul2018'!K38)*('Tariffs Jul2018'!W38/100)*'Tariffs Jul2018'!AJ38))</f>
        <v>0</v>
      </c>
      <c r="M44" s="85">
        <f>IF($C$5*'Tariffs Jul2018'!AL38/'Tariffs Jul2018'!AJ38&lt;'Tariffs Jul2018'!L38,0,IF($C$5*'Tariffs Jul2018'!AL38/'Tariffs Jul2018'!AJ38&lt;='Tariffs Jul2018'!M38,($C$5*'Tariffs Jul2018'!AL38/'Tariffs Jul2018'!AJ38-'Tariffs Jul2018'!L38)*('Tariffs Jul2018'!X38/100)*'Tariffs Jul2018'!AJ38,('Tariffs Jul2018'!M38-'Tariffs Jul2018'!L38)*('Tariffs Jul2018'!X38/100)*'Tariffs Jul2018'!AJ38))</f>
        <v>0</v>
      </c>
      <c r="N44" s="85">
        <f>IF(($C$5*'Tariffs Jul2018'!AL38/'Tariffs Jul2018'!AJ38&gt;'Tariffs Jul2018'!M38),($C$5*'Tariffs Jul2018'!AL38/'Tariffs Jul2018'!AJ38-'Tariffs Jul2018'!M38)*'Tariffs Jul2018'!Y38/100*'Tariffs Jul2018'!AJ38,0)</f>
        <v>617.61352199999999</v>
      </c>
      <c r="O44" s="73">
        <f t="shared" si="0"/>
        <v>1655.0653830000001</v>
      </c>
      <c r="P44" s="498">
        <f t="shared" si="1"/>
        <v>1820.5719213000002</v>
      </c>
    </row>
    <row r="45" spans="1:153" x14ac:dyDescent="0.15">
      <c r="A45" s="47" t="str">
        <f>'Tariffs Jul2018'!F39</f>
        <v>Momentum Energy</v>
      </c>
      <c r="B45" s="47" t="str">
        <f>'Tariffs Jul2018'!D39</f>
        <v>Envestra North</v>
      </c>
      <c r="C45" s="287">
        <f>'Tariffs Jul2018'!E39</f>
        <v>43101</v>
      </c>
      <c r="D45" s="85">
        <f>365*'Tariffs Jul2018'!H39/100</f>
        <v>271.08549999999997</v>
      </c>
      <c r="E45" s="85">
        <f>IF($C$5*'Tariffs Jul2018'!AK39/'Tariffs Jul2018'!AI39&gt;='Tariffs Jul2018'!J39,( 'Tariffs Jul2018'!J39*'Tariffs Jul2018'!O39/100)* 'Tariffs Jul2018'!AI39,($C$5*'Tariffs Jul2018'!AK39/'Tariffs Jul2018'!AI39*'Tariffs Jul2018'!O39/100)* 'Tariffs Jul2018'!AI39)</f>
        <v>92.152900000000002</v>
      </c>
      <c r="F45" s="85">
        <f>IF($C$5*'Tariffs Jul2018'!AK39/'Tariffs Jul2018'!AI39&lt;'Tariffs Jul2018'!J39,0,IF($C$5*'Tariffs Jul2018'!AK39/'Tariffs Jul2018'!AI39&lt;='Tariffs Jul2018'!K39,($C$5*'Tariffs Jul2018'!AK39/'Tariffs Jul2018'!AI39-'Tariffs Jul2018'!J39)*('Tariffs Jul2018'!P39/100)*'Tariffs Jul2018'!AI39,('Tariffs Jul2018'!K39-'Tariffs Jul2018'!J39)*('Tariffs Jul2018'!P39/100)*'Tariffs Jul2018'!AI39))</f>
        <v>65.7988</v>
      </c>
      <c r="G45" s="85">
        <f>IF($C$5*'Tariffs Jul2018'!AK39/'Tariffs Jul2018'!AI39&lt;'Tariffs Jul2018'!K39,0,IF($C$5*'Tariffs Jul2018'!AK39/'Tariffs Jul2018'!AI39&lt;='Tariffs Jul2018'!L39,($C$5*'Tariffs Jul2018'!AK39/'Tariffs Jul2018'!AI39-'Tariffs Jul2018'!K39)*('Tariffs Jul2018'!Q39/100)*'Tariffs Jul2018'!AI39,('Tariffs Jul2018'!L39-'Tariffs Jul2018'!K39)*('Tariffs Jul2018'!Q39/100)*'Tariffs Jul2018'!AI39))</f>
        <v>0</v>
      </c>
      <c r="H45" s="85">
        <f>IF($C$5*'Tariffs Jul2018'!AK39/'Tariffs Jul2018'!AI39&lt;'Tariffs Jul2018'!L39,0,IF($C$5*'Tariffs Jul2018'!AK39/'Tariffs Jul2018'!AI39&lt;='Tariffs Jul2018'!M39,($C$5*'Tariffs Jul2018'!AK39/'Tariffs Jul2018'!AI39-'Tariffs Jul2018'!L39)*('Tariffs Jul2018'!R39/100)*'Tariffs Jul2018'!AI39,('Tariffs Jul2018'!M39-'Tariffs Jul2018'!L39)*('Tariffs Jul2018'!R39/100)*'Tariffs Jul2018'!AI39))</f>
        <v>0</v>
      </c>
      <c r="I45" s="85">
        <f>IF(($C$5*'Tariffs Jul2018'!AK39/'Tariffs Jul2018'!AI39&gt;'Tariffs Jul2018'!M39),($C$5*'Tariffs Jul2018'!AK39/'Tariffs Jul2018'!AI39-'Tariffs Jul2018'!M39)*'Tariffs Jul2018'!S39/100*'Tariffs Jul2018'!AI39,0)</f>
        <v>321.70495499999998</v>
      </c>
      <c r="J45" s="85">
        <f>IF($C$5*'Tariffs Jul2018'!AL39/'Tariffs Jul2018'!AJ39&gt;='Tariffs Jul2018'!J39,('Tariffs Jul2018'!J39*'Tariffs Jul2018'!U39/100)* 'Tariffs Jul2018'!AJ39,($C$5*'Tariffs Jul2018'!AL39/'Tariffs Jul2018'!AJ39*'Tariffs Jul2018'!U39/100)* 'Tariffs Jul2018'!AJ39)</f>
        <v>181.01579999999998</v>
      </c>
      <c r="K45" s="85">
        <f>IF($C$5*'Tariffs Jul2018'!AL39/'Tariffs Jul2018'!AJ39&lt;'Tariffs Jul2018'!J39,0,IF($C$5*'Tariffs Jul2018'!AL39/'Tariffs Jul2018'!AJ39&lt;='Tariffs Jul2018'!K39,($C$5*'Tariffs Jul2018'!AL39/'Tariffs Jul2018'!AJ39-'Tariffs Jul2018'!J39)*('Tariffs Jul2018'!V39/100)*'Tariffs Jul2018'!AJ39,('Tariffs Jul2018'!K39-'Tariffs Jul2018'!J39)*('Tariffs Jul2018'!V39/100)*'Tariffs Jul2018'!AJ39))</f>
        <v>128.72499999999999</v>
      </c>
      <c r="L45" s="85">
        <f>IF($C$5*'Tariffs Jul2018'!AL39/'Tariffs Jul2018'!AJ39&lt;'Tariffs Jul2018'!K39,0,IF($C$5*'Tariffs Jul2018'!AL39/'Tariffs Jul2018'!AJ39&lt;='Tariffs Jul2018'!L39,($C$5*'Tariffs Jul2018'!AL39/'Tariffs Jul2018'!AJ39-'Tariffs Jul2018'!K39)*('Tariffs Jul2018'!W39/100)*'Tariffs Jul2018'!AJ39,('Tariffs Jul2018'!L39-'Tariffs Jul2018'!K39)*('Tariffs Jul2018'!W39/100)*'Tariffs Jul2018'!AJ39))</f>
        <v>0</v>
      </c>
      <c r="M45" s="85">
        <f>IF($C$5*'Tariffs Jul2018'!AL39/'Tariffs Jul2018'!AJ39&lt;'Tariffs Jul2018'!L39,0,IF($C$5*'Tariffs Jul2018'!AL39/'Tariffs Jul2018'!AJ39&lt;='Tariffs Jul2018'!M39,($C$5*'Tariffs Jul2018'!AL39/'Tariffs Jul2018'!AJ39-'Tariffs Jul2018'!L39)*('Tariffs Jul2018'!X39/100)*'Tariffs Jul2018'!AJ39,('Tariffs Jul2018'!M39-'Tariffs Jul2018'!L39)*('Tariffs Jul2018'!X39/100)*'Tariffs Jul2018'!AJ39))</f>
        <v>0</v>
      </c>
      <c r="N45" s="85">
        <f>IF(($C$5*'Tariffs Jul2018'!AL39/'Tariffs Jul2018'!AJ39&gt;'Tariffs Jul2018'!M39),($C$5*'Tariffs Jul2018'!AL39/'Tariffs Jul2018'!AJ39-'Tariffs Jul2018'!M39)*'Tariffs Jul2018'!Y39/100*'Tariffs Jul2018'!AJ39,0)</f>
        <v>627.51213599999994</v>
      </c>
      <c r="O45" s="73">
        <f t="shared" si="0"/>
        <v>1687.9950909999998</v>
      </c>
      <c r="P45" s="498">
        <f t="shared" si="1"/>
        <v>1856.7946000999998</v>
      </c>
    </row>
    <row r="46" spans="1:153" x14ac:dyDescent="0.15">
      <c r="A46" s="47" t="str">
        <f>'Tariffs Jul2018'!F40</f>
        <v>Origin Energy</v>
      </c>
      <c r="B46" s="47" t="str">
        <f>'Tariffs Jul2018'!D40</f>
        <v>Envestra North</v>
      </c>
      <c r="C46" s="287">
        <f>'Tariffs Jul2018'!E40</f>
        <v>43101</v>
      </c>
      <c r="D46" s="85">
        <f>365*'Tariffs Jul2018'!H40/100</f>
        <v>251.85</v>
      </c>
      <c r="E46" s="85">
        <f>IF($C$5*'Tariffs Jul2018'!AK40/'Tariffs Jul2018'!AI40&gt;='Tariffs Jul2018'!J40,( 'Tariffs Jul2018'!J40*'Tariffs Jul2018'!O40/100)* 'Tariffs Jul2018'!AI40,($C$5*'Tariffs Jul2018'!AK40/'Tariffs Jul2018'!AI40*'Tariffs Jul2018'!O40/100)* 'Tariffs Jul2018'!AI40)</f>
        <v>176</v>
      </c>
      <c r="F46" s="85">
        <f>IF($C$5*'Tariffs Jul2018'!AK40/'Tariffs Jul2018'!AI40&lt;'Tariffs Jul2018'!J40,0,IF($C$5*'Tariffs Jul2018'!AK40/'Tariffs Jul2018'!AI40&lt;='Tariffs Jul2018'!K40,($C$5*'Tariffs Jul2018'!AK40/'Tariffs Jul2018'!AI40-'Tariffs Jul2018'!J40)*('Tariffs Jul2018'!P40/100)*'Tariffs Jul2018'!AI40,('Tariffs Jul2018'!K40-'Tariffs Jul2018'!J40)*('Tariffs Jul2018'!P40/100)*'Tariffs Jul2018'!AI40))</f>
        <v>272.95589999999999</v>
      </c>
      <c r="G46" s="85">
        <f>IF($C$5*'Tariffs Jul2018'!AK40/'Tariffs Jul2018'!AI40&lt;'Tariffs Jul2018'!K40,0,IF($C$5*'Tariffs Jul2018'!AK40/'Tariffs Jul2018'!AI40&lt;='Tariffs Jul2018'!L40,($C$5*'Tariffs Jul2018'!AK40/'Tariffs Jul2018'!AI40-'Tariffs Jul2018'!K40)*('Tariffs Jul2018'!Q40/100)*'Tariffs Jul2018'!AI40,('Tariffs Jul2018'!L40-'Tariffs Jul2018'!K40)*('Tariffs Jul2018'!Q40/100)*'Tariffs Jul2018'!AI40))</f>
        <v>0</v>
      </c>
      <c r="H46" s="85">
        <f>IF($C$5*'Tariffs Jul2018'!AK40/'Tariffs Jul2018'!AI40&lt;'Tariffs Jul2018'!L40,0,IF($C$5*'Tariffs Jul2018'!AK40/'Tariffs Jul2018'!AI40&lt;='Tariffs Jul2018'!M40,($C$5*'Tariffs Jul2018'!AK40/'Tariffs Jul2018'!AI40-'Tariffs Jul2018'!L40)*('Tariffs Jul2018'!R40/100)*'Tariffs Jul2018'!AI40,('Tariffs Jul2018'!M40-'Tariffs Jul2018'!L40)*('Tariffs Jul2018'!R40/100)*'Tariffs Jul2018'!AI40))</f>
        <v>0</v>
      </c>
      <c r="I46" s="85">
        <f>IF(($C$5*'Tariffs Jul2018'!AK40/'Tariffs Jul2018'!AI40&gt;'Tariffs Jul2018'!M40),($C$5*'Tariffs Jul2018'!AK40/'Tariffs Jul2018'!AI40-'Tariffs Jul2018'!M40)*'Tariffs Jul2018'!S40/100*'Tariffs Jul2018'!AI40,0)</f>
        <v>0</v>
      </c>
      <c r="J46" s="85">
        <f>IF($C$5*'Tariffs Jul2018'!AL40/'Tariffs Jul2018'!AJ40&gt;='Tariffs Jul2018'!J40,('Tariffs Jul2018'!J40*'Tariffs Jul2018'!U40/100)* 'Tariffs Jul2018'!AJ40,($C$5*'Tariffs Jul2018'!AL40/'Tariffs Jul2018'!AJ40*'Tariffs Jul2018'!U40/100)* 'Tariffs Jul2018'!AJ40)</f>
        <v>352</v>
      </c>
      <c r="K46" s="85">
        <f>IF($C$5*'Tariffs Jul2018'!AL40/'Tariffs Jul2018'!AJ40&lt;'Tariffs Jul2018'!J40,0,IF($C$5*'Tariffs Jul2018'!AL40/'Tariffs Jul2018'!AJ40&lt;='Tariffs Jul2018'!K40,($C$5*'Tariffs Jul2018'!AL40/'Tariffs Jul2018'!AJ40-'Tariffs Jul2018'!J40)*('Tariffs Jul2018'!V40/100)*'Tariffs Jul2018'!AJ40,('Tariffs Jul2018'!K40-'Tariffs Jul2018'!J40)*('Tariffs Jul2018'!V40/100)*'Tariffs Jul2018'!AJ40))</f>
        <v>545.91179999999997</v>
      </c>
      <c r="L46" s="85">
        <f>IF($C$5*'Tariffs Jul2018'!AL40/'Tariffs Jul2018'!AJ40&lt;'Tariffs Jul2018'!K40,0,IF($C$5*'Tariffs Jul2018'!AL40/'Tariffs Jul2018'!AJ40&lt;='Tariffs Jul2018'!L40,($C$5*'Tariffs Jul2018'!AL40/'Tariffs Jul2018'!AJ40-'Tariffs Jul2018'!K40)*('Tariffs Jul2018'!W40/100)*'Tariffs Jul2018'!AJ40,('Tariffs Jul2018'!L40-'Tariffs Jul2018'!K40)*('Tariffs Jul2018'!W40/100)*'Tariffs Jul2018'!AJ40))</f>
        <v>0</v>
      </c>
      <c r="M46" s="85">
        <f>IF($C$5*'Tariffs Jul2018'!AL40/'Tariffs Jul2018'!AJ40&lt;'Tariffs Jul2018'!L40,0,IF($C$5*'Tariffs Jul2018'!AL40/'Tariffs Jul2018'!AJ40&lt;='Tariffs Jul2018'!M40,($C$5*'Tariffs Jul2018'!AL40/'Tariffs Jul2018'!AJ40-'Tariffs Jul2018'!L40)*('Tariffs Jul2018'!X40/100)*'Tariffs Jul2018'!AJ40,('Tariffs Jul2018'!M40-'Tariffs Jul2018'!L40)*('Tariffs Jul2018'!X40/100)*'Tariffs Jul2018'!AJ40))</f>
        <v>0</v>
      </c>
      <c r="N46" s="85">
        <f>IF(($C$5*'Tariffs Jul2018'!AL40/'Tariffs Jul2018'!AJ40&gt;'Tariffs Jul2018'!M40),($C$5*'Tariffs Jul2018'!AL40/'Tariffs Jul2018'!AJ40-'Tariffs Jul2018'!M40)*'Tariffs Jul2018'!Y40/100*'Tariffs Jul2018'!AJ40,0)</f>
        <v>0</v>
      </c>
      <c r="O46" s="73">
        <f t="shared" si="0"/>
        <v>1598.7177000000001</v>
      </c>
      <c r="P46" s="498">
        <f t="shared" si="1"/>
        <v>1758.5894700000003</v>
      </c>
    </row>
    <row r="47" spans="1:153" x14ac:dyDescent="0.15">
      <c r="A47" s="47" t="str">
        <f>'Tariffs Jul2018'!F41</f>
        <v>Red Energy</v>
      </c>
      <c r="B47" s="47" t="str">
        <f>'Tariffs Jul2018'!D41</f>
        <v>Envestra North</v>
      </c>
      <c r="C47" s="287">
        <f>'Tariffs Jul2018'!E41</f>
        <v>43119</v>
      </c>
      <c r="D47" s="85">
        <f>365*'Tariffs Jul2018'!H41/100</f>
        <v>262.43500000000006</v>
      </c>
      <c r="E47" s="85">
        <f>IF($C$5*'Tariffs Jul2018'!AK41/'Tariffs Jul2018'!AI41&gt;='Tariffs Jul2018'!J41,( 'Tariffs Jul2018'!J41*'Tariffs Jul2018'!O41/100)* 'Tariffs Jul2018'!AI41,($C$5*'Tariffs Jul2018'!AK41/'Tariffs Jul2018'!AI41*'Tariffs Jul2018'!O41/100)* 'Tariffs Jul2018'!AI41)</f>
        <v>162.00000000000003</v>
      </c>
      <c r="F47" s="85">
        <f>IF($C$5*'Tariffs Jul2018'!AK41/'Tariffs Jul2018'!AI41&lt;'Tariffs Jul2018'!J41,0,IF($C$5*'Tariffs Jul2018'!AK41/'Tariffs Jul2018'!AI41&lt;='Tariffs Jul2018'!K41,($C$5*'Tariffs Jul2018'!AK41/'Tariffs Jul2018'!AI41-'Tariffs Jul2018'!J41)*('Tariffs Jul2018'!P41/100)*'Tariffs Jul2018'!AI41,('Tariffs Jul2018'!K41-'Tariffs Jul2018'!J41)*('Tariffs Jul2018'!P41/100)*'Tariffs Jul2018'!AI41))</f>
        <v>0</v>
      </c>
      <c r="G47" s="85">
        <f>IF($C$5*'Tariffs Jul2018'!AK41/'Tariffs Jul2018'!AI41&lt;'Tariffs Jul2018'!K41,0,IF($C$5*'Tariffs Jul2018'!AK41/'Tariffs Jul2018'!AI41&lt;='Tariffs Jul2018'!L41,($C$5*'Tariffs Jul2018'!AK41/'Tariffs Jul2018'!AI41-'Tariffs Jul2018'!K41)*('Tariffs Jul2018'!Q41/100)*'Tariffs Jul2018'!AI41,('Tariffs Jul2018'!L41-'Tariffs Jul2018'!K41)*('Tariffs Jul2018'!Q41/100)*'Tariffs Jul2018'!AI41))</f>
        <v>0</v>
      </c>
      <c r="H47" s="85">
        <f>IF($C$5*'Tariffs Jul2018'!AK41/'Tariffs Jul2018'!AI41&lt;'Tariffs Jul2018'!L41,0,IF($C$5*'Tariffs Jul2018'!AK41/'Tariffs Jul2018'!AI41&lt;='Tariffs Jul2018'!M41,($C$5*'Tariffs Jul2018'!AK41/'Tariffs Jul2018'!AI41-'Tariffs Jul2018'!L41)*('Tariffs Jul2018'!R41/100)*'Tariffs Jul2018'!AI41,('Tariffs Jul2018'!M41-'Tariffs Jul2018'!L41)*('Tariffs Jul2018'!R41/100)*'Tariffs Jul2018'!AI41))</f>
        <v>0</v>
      </c>
      <c r="I47" s="85">
        <f>IF(($C$5*'Tariffs Jul2018'!AK41/'Tariffs Jul2018'!AI41&gt;'Tariffs Jul2018'!M41),($C$5*'Tariffs Jul2018'!AK41/'Tariffs Jul2018'!AI41-'Tariffs Jul2018'!M41)*'Tariffs Jul2018'!S41/100*'Tariffs Jul2018'!AI41,0)</f>
        <v>313.45610999999991</v>
      </c>
      <c r="J47" s="85">
        <f>IF($C$5*'Tariffs Jul2018'!AL41/'Tariffs Jul2018'!AJ41&gt;='Tariffs Jul2018'!J41,('Tariffs Jul2018'!J41*'Tariffs Jul2018'!U41/100)* 'Tariffs Jul2018'!AJ41,($C$5*'Tariffs Jul2018'!AL41/'Tariffs Jul2018'!AJ41*'Tariffs Jul2018'!U41/100)* 'Tariffs Jul2018'!AJ41)</f>
        <v>324.00000000000006</v>
      </c>
      <c r="K47" s="85">
        <f>IF($C$5*'Tariffs Jul2018'!AL41/'Tariffs Jul2018'!AJ41&lt;'Tariffs Jul2018'!J41,0,IF($C$5*'Tariffs Jul2018'!AL41/'Tariffs Jul2018'!AJ41&lt;='Tariffs Jul2018'!K41,($C$5*'Tariffs Jul2018'!AL41/'Tariffs Jul2018'!AJ41-'Tariffs Jul2018'!J41)*('Tariffs Jul2018'!V41/100)*'Tariffs Jul2018'!AJ41,('Tariffs Jul2018'!K41-'Tariffs Jul2018'!J41)*('Tariffs Jul2018'!V41/100)*'Tariffs Jul2018'!AJ41))</f>
        <v>0</v>
      </c>
      <c r="L47" s="85">
        <f>IF($C$5*'Tariffs Jul2018'!AL41/'Tariffs Jul2018'!AJ41&lt;'Tariffs Jul2018'!K41,0,IF($C$5*'Tariffs Jul2018'!AL41/'Tariffs Jul2018'!AJ41&lt;='Tariffs Jul2018'!L41,($C$5*'Tariffs Jul2018'!AL41/'Tariffs Jul2018'!AJ41-'Tariffs Jul2018'!K41)*('Tariffs Jul2018'!W41/100)*'Tariffs Jul2018'!AJ41,('Tariffs Jul2018'!L41-'Tariffs Jul2018'!K41)*('Tariffs Jul2018'!W41/100)*'Tariffs Jul2018'!AJ41))</f>
        <v>0</v>
      </c>
      <c r="M47" s="85">
        <f>IF($C$5*'Tariffs Jul2018'!AL41/'Tariffs Jul2018'!AJ41&lt;'Tariffs Jul2018'!L41,0,IF($C$5*'Tariffs Jul2018'!AL41/'Tariffs Jul2018'!AJ41&lt;='Tariffs Jul2018'!M41,($C$5*'Tariffs Jul2018'!AL41/'Tariffs Jul2018'!AJ41-'Tariffs Jul2018'!L41)*('Tariffs Jul2018'!X41/100)*'Tariffs Jul2018'!AJ41,('Tariffs Jul2018'!M41-'Tariffs Jul2018'!L41)*('Tariffs Jul2018'!X41/100)*'Tariffs Jul2018'!AJ41))</f>
        <v>0</v>
      </c>
      <c r="N47" s="85">
        <f>IF(($C$5*'Tariffs Jul2018'!AL41/'Tariffs Jul2018'!AJ41&gt;'Tariffs Jul2018'!M41),($C$5*'Tariffs Jul2018'!AL41/'Tariffs Jul2018'!AJ41-'Tariffs Jul2018'!M41)*'Tariffs Jul2018'!Y41/100*'Tariffs Jul2018'!AJ41,0)</f>
        <v>626.91221999999982</v>
      </c>
      <c r="O47" s="73">
        <f t="shared" si="0"/>
        <v>1688.8033299999997</v>
      </c>
      <c r="P47" s="498">
        <f t="shared" si="1"/>
        <v>1857.6836629999998</v>
      </c>
    </row>
    <row r="48" spans="1:153" s="289" customFormat="1" ht="14" thickBot="1" x14ac:dyDescent="0.2">
      <c r="A48" s="47" t="str">
        <f>'Tariffs Jul2018'!F42</f>
        <v>Simply Energy</v>
      </c>
      <c r="B48" s="47" t="str">
        <f>'Tariffs Jul2018'!D42</f>
        <v>Envestra North</v>
      </c>
      <c r="C48" s="287">
        <f>'Tariffs Jul2018'!E42</f>
        <v>43101</v>
      </c>
      <c r="D48" s="85">
        <f>365*'Tariffs Jul2018'!H42/100</f>
        <v>259.55150000000003</v>
      </c>
      <c r="E48" s="85">
        <f>IF($C$5*'Tariffs Jul2018'!AK42/'Tariffs Jul2018'!AI42&gt;='Tariffs Jul2018'!J42,( 'Tariffs Jul2018'!J42*'Tariffs Jul2018'!O42/100)* 'Tariffs Jul2018'!AI42,($C$5*'Tariffs Jul2018'!AK42/'Tariffs Jul2018'!AI42*'Tariffs Jul2018'!O42/100)* 'Tariffs Jul2018'!AI42)</f>
        <v>101.00299999999999</v>
      </c>
      <c r="F48" s="85">
        <f>IF($C$5*'Tariffs Jul2018'!AK42/'Tariffs Jul2018'!AI42&lt;'Tariffs Jul2018'!J42,0,IF($C$5*'Tariffs Jul2018'!AK42/'Tariffs Jul2018'!AI42&lt;='Tariffs Jul2018'!K42,($C$5*'Tariffs Jul2018'!AK42/'Tariffs Jul2018'!AI42-'Tariffs Jul2018'!J42)*('Tariffs Jul2018'!P42/100)*'Tariffs Jul2018'!AI42,('Tariffs Jul2018'!K42-'Tariffs Jul2018'!J42)*('Tariffs Jul2018'!P42/100)*'Tariffs Jul2018'!AI42))</f>
        <v>71.272999999999996</v>
      </c>
      <c r="G48" s="85">
        <f>IF($C$5*'Tariffs Jul2018'!AK42/'Tariffs Jul2018'!AI42&lt;'Tariffs Jul2018'!K42,0,IF($C$5*'Tariffs Jul2018'!AK42/'Tariffs Jul2018'!AI42&lt;='Tariffs Jul2018'!L42,($C$5*'Tariffs Jul2018'!AK42/'Tariffs Jul2018'!AI42-'Tariffs Jul2018'!K42)*('Tariffs Jul2018'!Q42/100)*'Tariffs Jul2018'!AI42,('Tariffs Jul2018'!L42-'Tariffs Jul2018'!K42)*('Tariffs Jul2018'!Q42/100)*'Tariffs Jul2018'!AI42))</f>
        <v>0</v>
      </c>
      <c r="H48" s="85">
        <f>IF($C$5*'Tariffs Jul2018'!AK42/'Tariffs Jul2018'!AI42&lt;'Tariffs Jul2018'!L42,0,IF($C$5*'Tariffs Jul2018'!AK42/'Tariffs Jul2018'!AI42&lt;='Tariffs Jul2018'!M42,($C$5*'Tariffs Jul2018'!AK42/'Tariffs Jul2018'!AI42-'Tariffs Jul2018'!L42)*('Tariffs Jul2018'!R42/100)*'Tariffs Jul2018'!AI42,('Tariffs Jul2018'!M42-'Tariffs Jul2018'!L42)*('Tariffs Jul2018'!R42/100)*'Tariffs Jul2018'!AI42))</f>
        <v>0</v>
      </c>
      <c r="I48" s="85">
        <f>IF(($C$5*'Tariffs Jul2018'!AK42/'Tariffs Jul2018'!AI42&gt;'Tariffs Jul2018'!M42),($C$5*'Tariffs Jul2018'!AK42/'Tariffs Jul2018'!AI42-'Tariffs Jul2018'!M42)*'Tariffs Jul2018'!S42/100*'Tariffs Jul2018'!AI42,0)</f>
        <v>335.95295999999996</v>
      </c>
      <c r="J48" s="85">
        <f>IF($C$5*'Tariffs Jul2018'!AL42/'Tariffs Jul2018'!AJ42&gt;='Tariffs Jul2018'!J42,('Tariffs Jul2018'!J42*'Tariffs Jul2018'!U42/100)* 'Tariffs Jul2018'!AJ42,($C$5*'Tariffs Jul2018'!AL42/'Tariffs Jul2018'!AJ42*'Tariffs Jul2018'!U42/100)* 'Tariffs Jul2018'!AJ42)</f>
        <v>202.00599999999997</v>
      </c>
      <c r="K48" s="85">
        <f>IF($C$5*'Tariffs Jul2018'!AL42/'Tariffs Jul2018'!AJ42&lt;'Tariffs Jul2018'!J42,0,IF($C$5*'Tariffs Jul2018'!AL42/'Tariffs Jul2018'!AJ42&lt;='Tariffs Jul2018'!K42,($C$5*'Tariffs Jul2018'!AL42/'Tariffs Jul2018'!AJ42-'Tariffs Jul2018'!J42)*('Tariffs Jul2018'!V42/100)*'Tariffs Jul2018'!AJ42,('Tariffs Jul2018'!K42-'Tariffs Jul2018'!J42)*('Tariffs Jul2018'!V42/100)*'Tariffs Jul2018'!AJ42))</f>
        <v>142.54599999999999</v>
      </c>
      <c r="L48" s="85">
        <f>IF($C$5*'Tariffs Jul2018'!AL42/'Tariffs Jul2018'!AJ42&lt;'Tariffs Jul2018'!K42,0,IF($C$5*'Tariffs Jul2018'!AL42/'Tariffs Jul2018'!AJ42&lt;='Tariffs Jul2018'!L42,($C$5*'Tariffs Jul2018'!AL42/'Tariffs Jul2018'!AJ42-'Tariffs Jul2018'!K42)*('Tariffs Jul2018'!W42/100)*'Tariffs Jul2018'!AJ42,('Tariffs Jul2018'!L42-'Tariffs Jul2018'!K42)*('Tariffs Jul2018'!W42/100)*'Tariffs Jul2018'!AJ42))</f>
        <v>0</v>
      </c>
      <c r="M48" s="85">
        <f>IF($C$5*'Tariffs Jul2018'!AL42/'Tariffs Jul2018'!AJ42&lt;'Tariffs Jul2018'!L42,0,IF($C$5*'Tariffs Jul2018'!AL42/'Tariffs Jul2018'!AJ42&lt;='Tariffs Jul2018'!M42,($C$5*'Tariffs Jul2018'!AL42/'Tariffs Jul2018'!AJ42-'Tariffs Jul2018'!L42)*('Tariffs Jul2018'!X42/100)*'Tariffs Jul2018'!AJ42,('Tariffs Jul2018'!M42-'Tariffs Jul2018'!L42)*('Tariffs Jul2018'!X42/100)*'Tariffs Jul2018'!AJ42))</f>
        <v>0</v>
      </c>
      <c r="N48" s="85">
        <f>IF(($C$5*'Tariffs Jul2018'!AL42/'Tariffs Jul2018'!AJ42&gt;'Tariffs Jul2018'!M42),($C$5*'Tariffs Jul2018'!AL42/'Tariffs Jul2018'!AJ42-'Tariffs Jul2018'!M42)*'Tariffs Jul2018'!Y42/100*'Tariffs Jul2018'!AJ42,0)</f>
        <v>671.90591999999992</v>
      </c>
      <c r="O48" s="73">
        <f t="shared" si="0"/>
        <v>1784.2383799999998</v>
      </c>
      <c r="P48" s="498">
        <f t="shared" si="1"/>
        <v>1962.6622179999999</v>
      </c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0"/>
      <c r="BJ48" s="380"/>
      <c r="BK48" s="380"/>
      <c r="BL48" s="380"/>
      <c r="BM48" s="380"/>
      <c r="BN48" s="380"/>
      <c r="BO48" s="380"/>
      <c r="BP48" s="380"/>
      <c r="BQ48" s="380"/>
      <c r="BR48" s="380"/>
      <c r="BS48" s="380"/>
      <c r="BT48" s="380"/>
      <c r="BU48" s="380"/>
      <c r="BV48" s="380"/>
      <c r="BW48" s="380"/>
      <c r="BX48" s="380"/>
      <c r="BY48" s="380"/>
      <c r="BZ48" s="380"/>
      <c r="CA48" s="380"/>
      <c r="CB48" s="380"/>
      <c r="CC48" s="380"/>
      <c r="CD48" s="380"/>
      <c r="CE48" s="380"/>
      <c r="CF48" s="380"/>
      <c r="CG48" s="380"/>
      <c r="CH48" s="380"/>
      <c r="CI48" s="380"/>
      <c r="CJ48" s="380"/>
      <c r="CK48" s="380"/>
      <c r="CL48" s="380"/>
      <c r="CM48" s="380"/>
      <c r="CN48" s="380"/>
      <c r="CO48" s="380"/>
      <c r="CP48" s="380"/>
      <c r="CQ48" s="380"/>
      <c r="CR48" s="380"/>
      <c r="CS48" s="380"/>
      <c r="CT48" s="380"/>
      <c r="CU48" s="380"/>
      <c r="CV48" s="380"/>
      <c r="CW48" s="380"/>
      <c r="CX48" s="380"/>
      <c r="CY48" s="380"/>
      <c r="CZ48" s="380"/>
      <c r="DA48" s="380"/>
      <c r="DB48" s="380"/>
      <c r="DC48" s="380"/>
      <c r="DD48" s="380"/>
      <c r="DE48" s="380"/>
      <c r="DF48" s="380"/>
      <c r="DG48" s="380"/>
      <c r="DH48" s="380"/>
      <c r="DI48" s="380"/>
      <c r="DJ48" s="380"/>
      <c r="DK48" s="380"/>
      <c r="DL48" s="318"/>
      <c r="DM48" s="318"/>
      <c r="DN48" s="318"/>
      <c r="DO48" s="318"/>
      <c r="DP48" s="318"/>
      <c r="DQ48" s="318"/>
      <c r="DR48" s="318"/>
      <c r="DS48" s="318"/>
      <c r="DT48" s="318"/>
      <c r="DU48" s="318"/>
      <c r="DV48" s="318"/>
      <c r="DW48" s="318"/>
      <c r="DX48" s="318"/>
      <c r="DY48" s="318"/>
      <c r="DZ48" s="318"/>
      <c r="EA48" s="318"/>
      <c r="EB48" s="318"/>
      <c r="EC48" s="318"/>
      <c r="ED48" s="318"/>
      <c r="EE48" s="318"/>
      <c r="EF48" s="318"/>
      <c r="EG48" s="318"/>
      <c r="EH48" s="318"/>
      <c r="EI48" s="318"/>
      <c r="EJ48" s="318"/>
      <c r="EK48" s="318"/>
      <c r="EL48" s="318"/>
      <c r="EM48" s="318"/>
      <c r="EN48" s="318"/>
      <c r="EO48" s="318"/>
      <c r="EP48" s="318"/>
      <c r="EQ48" s="318"/>
      <c r="ER48" s="318"/>
      <c r="ES48" s="320"/>
      <c r="ET48" s="320"/>
      <c r="EU48" s="320"/>
      <c r="EV48" s="320"/>
      <c r="EW48" s="320"/>
    </row>
    <row r="49" spans="1:153" ht="14" thickTop="1" x14ac:dyDescent="0.15">
      <c r="A49" s="47" t="str">
        <f>'Tariffs Jul2018'!F43</f>
        <v>Sumo Power</v>
      </c>
      <c r="B49" s="47" t="str">
        <f>'Tariffs Jul2018'!D43</f>
        <v>Envestra North</v>
      </c>
      <c r="C49" s="287">
        <f>'Tariffs Jul2018'!E43</f>
        <v>43132</v>
      </c>
      <c r="D49" s="85">
        <f>365*'Tariffs Jul2018'!H43/100</f>
        <v>287.91199999999998</v>
      </c>
      <c r="E49" s="85">
        <f>IF($C$5*'Tariffs Jul2018'!AK43/'Tariffs Jul2018'!AI43&gt;='Tariffs Jul2018'!J43,( 'Tariffs Jul2018'!J43*'Tariffs Jul2018'!O43/100)* 'Tariffs Jul2018'!AI43,($C$5*'Tariffs Jul2018'!AK43/'Tariffs Jul2018'!AI43*'Tariffs Jul2018'!O43/100)* 'Tariffs Jul2018'!AI43)</f>
        <v>380.4</v>
      </c>
      <c r="F49" s="85">
        <f>IF($C$5*'Tariffs Jul2018'!AK43/'Tariffs Jul2018'!AI43&lt;'Tariffs Jul2018'!J43,0,IF($C$5*'Tariffs Jul2018'!AK43/'Tariffs Jul2018'!AI43&lt;='Tariffs Jul2018'!K43,($C$5*'Tariffs Jul2018'!AK43/'Tariffs Jul2018'!AI43-'Tariffs Jul2018'!J43)*('Tariffs Jul2018'!P43/100)*'Tariffs Jul2018'!AI43,('Tariffs Jul2018'!K43-'Tariffs Jul2018'!J43)*('Tariffs Jul2018'!P43/100)*'Tariffs Jul2018'!AI43))</f>
        <v>262.01884799999993</v>
      </c>
      <c r="G49" s="85">
        <f>IF($C$5*'Tariffs Jul2018'!AK43/'Tariffs Jul2018'!AI43&lt;'Tariffs Jul2018'!K43,0,IF($C$5*'Tariffs Jul2018'!AK43/'Tariffs Jul2018'!AI43&lt;='Tariffs Jul2018'!L43,($C$5*'Tariffs Jul2018'!AK43/'Tariffs Jul2018'!AI43-'Tariffs Jul2018'!K43)*('Tariffs Jul2018'!Q43/100)*'Tariffs Jul2018'!AI43,('Tariffs Jul2018'!L43-'Tariffs Jul2018'!K43)*('Tariffs Jul2018'!Q43/100)*'Tariffs Jul2018'!AI43))</f>
        <v>0</v>
      </c>
      <c r="H49" s="85">
        <f>IF($C$5*'Tariffs Jul2018'!AK43/'Tariffs Jul2018'!AI43&lt;'Tariffs Jul2018'!L43,0,IF($C$5*'Tariffs Jul2018'!AK43/'Tariffs Jul2018'!AI43&lt;='Tariffs Jul2018'!M43,($C$5*'Tariffs Jul2018'!AK43/'Tariffs Jul2018'!AI43-'Tariffs Jul2018'!L43)*('Tariffs Jul2018'!R43/100)*'Tariffs Jul2018'!AI43,('Tariffs Jul2018'!M43-'Tariffs Jul2018'!L43)*('Tariffs Jul2018'!R43/100)*'Tariffs Jul2018'!AI43))</f>
        <v>0</v>
      </c>
      <c r="I49" s="85">
        <f>IF(($C$5*'Tariffs Jul2018'!AK43/'Tariffs Jul2018'!AI43&gt;'Tariffs Jul2018'!M43),($C$5*'Tariffs Jul2018'!AK43/'Tariffs Jul2018'!AI43-'Tariffs Jul2018'!M43)*'Tariffs Jul2018'!S43/100*'Tariffs Jul2018'!AI43,0)</f>
        <v>0</v>
      </c>
      <c r="J49" s="85">
        <f>IF($C$5*'Tariffs Jul2018'!AL43/'Tariffs Jul2018'!AJ43&gt;='Tariffs Jul2018'!J43,('Tariffs Jul2018'!J43*'Tariffs Jul2018'!U43/100)* 'Tariffs Jul2018'!AJ43,($C$5*'Tariffs Jul2018'!AL43/'Tariffs Jul2018'!AJ43*'Tariffs Jul2018'!U43/100)* 'Tariffs Jul2018'!AJ43)</f>
        <v>760.8</v>
      </c>
      <c r="K49" s="85">
        <f>IF($C$5*'Tariffs Jul2018'!AL43/'Tariffs Jul2018'!AJ43&lt;'Tariffs Jul2018'!J43,0,IF($C$5*'Tariffs Jul2018'!AL43/'Tariffs Jul2018'!AJ43&lt;='Tariffs Jul2018'!K43,($C$5*'Tariffs Jul2018'!AL43/'Tariffs Jul2018'!AJ43-'Tariffs Jul2018'!J43)*('Tariffs Jul2018'!V43/100)*'Tariffs Jul2018'!AJ43,('Tariffs Jul2018'!K43-'Tariffs Jul2018'!J43)*('Tariffs Jul2018'!V43/100)*'Tariffs Jul2018'!AJ43))</f>
        <v>524.03769599999987</v>
      </c>
      <c r="L49" s="85">
        <f>IF($C$5*'Tariffs Jul2018'!AL43/'Tariffs Jul2018'!AJ43&lt;'Tariffs Jul2018'!K43,0,IF($C$5*'Tariffs Jul2018'!AL43/'Tariffs Jul2018'!AJ43&lt;='Tariffs Jul2018'!L43,($C$5*'Tariffs Jul2018'!AL43/'Tariffs Jul2018'!AJ43-'Tariffs Jul2018'!K43)*('Tariffs Jul2018'!W43/100)*'Tariffs Jul2018'!AJ43,('Tariffs Jul2018'!L43-'Tariffs Jul2018'!K43)*('Tariffs Jul2018'!W43/100)*'Tariffs Jul2018'!AJ43))</f>
        <v>0</v>
      </c>
      <c r="M49" s="85">
        <f>IF($C$5*'Tariffs Jul2018'!AL43/'Tariffs Jul2018'!AJ43&lt;'Tariffs Jul2018'!L43,0,IF($C$5*'Tariffs Jul2018'!AL43/'Tariffs Jul2018'!AJ43&lt;='Tariffs Jul2018'!M43,($C$5*'Tariffs Jul2018'!AL43/'Tariffs Jul2018'!AJ43-'Tariffs Jul2018'!L43)*('Tariffs Jul2018'!X43/100)*'Tariffs Jul2018'!AJ43,('Tariffs Jul2018'!M43-'Tariffs Jul2018'!L43)*('Tariffs Jul2018'!X43/100)*'Tariffs Jul2018'!AJ43))</f>
        <v>0</v>
      </c>
      <c r="N49" s="85">
        <f>IF(($C$5*'Tariffs Jul2018'!AL43/'Tariffs Jul2018'!AJ43&gt;'Tariffs Jul2018'!M43),($C$5*'Tariffs Jul2018'!AL43/'Tariffs Jul2018'!AJ43-'Tariffs Jul2018'!M43)*'Tariffs Jul2018'!Y43/100*'Tariffs Jul2018'!AJ43,0)</f>
        <v>0</v>
      </c>
      <c r="O49" s="73">
        <f t="shared" si="0"/>
        <v>2215.1685439999997</v>
      </c>
      <c r="P49" s="498">
        <f t="shared" si="1"/>
        <v>2436.6853983999999</v>
      </c>
    </row>
    <row r="50" spans="1:153" s="289" customFormat="1" ht="14" thickBot="1" x14ac:dyDescent="0.2">
      <c r="A50" s="47" t="str">
        <f>'Tariffs Jul2018'!F44</f>
        <v>Amaysim</v>
      </c>
      <c r="B50" s="47" t="str">
        <f>'Tariffs Jul2018'!D44</f>
        <v>Envestra North</v>
      </c>
      <c r="C50" s="287">
        <f>'Tariffs Jul2018'!E44</f>
        <v>43101</v>
      </c>
      <c r="D50" s="85">
        <f>365*'Tariffs Jul2018'!H44/100</f>
        <v>292.73</v>
      </c>
      <c r="E50" s="85">
        <f>IF($C$5*'Tariffs Jul2018'!AK44/'Tariffs Jul2018'!AI44&gt;='Tariffs Jul2018'!J44,( 'Tariffs Jul2018'!J44*'Tariffs Jul2018'!O44/100)* 'Tariffs Jul2018'!AI44,($C$5*'Tariffs Jul2018'!AK44/'Tariffs Jul2018'!AI44*'Tariffs Jul2018'!O44/100)* 'Tariffs Jul2018'!AI44)</f>
        <v>123.375</v>
      </c>
      <c r="F50" s="85">
        <f>IF($C$5*'Tariffs Jul2018'!AK44/'Tariffs Jul2018'!AI44&lt;'Tariffs Jul2018'!J44,0,IF($C$5*'Tariffs Jul2018'!AK44/'Tariffs Jul2018'!AI44&lt;='Tariffs Jul2018'!K44,($C$5*'Tariffs Jul2018'!AK44/'Tariffs Jul2018'!AI44-'Tariffs Jul2018'!J44)*('Tariffs Jul2018'!P44/100)*'Tariffs Jul2018'!AI44,('Tariffs Jul2018'!K44-'Tariffs Jul2018'!J44)*('Tariffs Jul2018'!P44/100)*'Tariffs Jul2018'!AI44))</f>
        <v>86.72</v>
      </c>
      <c r="G50" s="85">
        <f>IF($C$5*'Tariffs Jul2018'!AK44/'Tariffs Jul2018'!AI44&lt;'Tariffs Jul2018'!K44,0,IF($C$5*'Tariffs Jul2018'!AK44/'Tariffs Jul2018'!AI44&lt;='Tariffs Jul2018'!L44,($C$5*'Tariffs Jul2018'!AK44/'Tariffs Jul2018'!AI44-'Tariffs Jul2018'!K44)*('Tariffs Jul2018'!Q44/100)*'Tariffs Jul2018'!AI44,('Tariffs Jul2018'!L44-'Tariffs Jul2018'!K44)*('Tariffs Jul2018'!Q44/100)*'Tariffs Jul2018'!AI44))</f>
        <v>0</v>
      </c>
      <c r="H50" s="85">
        <f>IF($C$5*'Tariffs Jul2018'!AK44/'Tariffs Jul2018'!AI44&lt;'Tariffs Jul2018'!L44,0,IF($C$5*'Tariffs Jul2018'!AK44/'Tariffs Jul2018'!AI44&lt;='Tariffs Jul2018'!M44,($C$5*'Tariffs Jul2018'!AK44/'Tariffs Jul2018'!AI44-'Tariffs Jul2018'!L44)*('Tariffs Jul2018'!R44/100)*'Tariffs Jul2018'!AI44,('Tariffs Jul2018'!M44-'Tariffs Jul2018'!L44)*('Tariffs Jul2018'!R44/100)*'Tariffs Jul2018'!AI44))</f>
        <v>0</v>
      </c>
      <c r="I50" s="85">
        <f>IF(($C$5*'Tariffs Jul2018'!AK44/'Tariffs Jul2018'!AI44&gt;'Tariffs Jul2018'!M44),($C$5*'Tariffs Jul2018'!AK44/'Tariffs Jul2018'!AI44-'Tariffs Jul2018'!M44)*'Tariffs Jul2018'!S44/100*'Tariffs Jul2018'!AI44,0)</f>
        <v>419.94119999999987</v>
      </c>
      <c r="J50" s="85">
        <f>IF($C$5*'Tariffs Jul2018'!AL44/'Tariffs Jul2018'!AJ44&gt;='Tariffs Jul2018'!J44,('Tariffs Jul2018'!J44*'Tariffs Jul2018'!U44/100)* 'Tariffs Jul2018'!AJ44,($C$5*'Tariffs Jul2018'!AL44/'Tariffs Jul2018'!AJ44*'Tariffs Jul2018'!U44/100)* 'Tariffs Jul2018'!AJ44)</f>
        <v>246.75</v>
      </c>
      <c r="K50" s="85">
        <f>IF($C$5*'Tariffs Jul2018'!AL44/'Tariffs Jul2018'!AJ44&lt;'Tariffs Jul2018'!J44,0,IF($C$5*'Tariffs Jul2018'!AL44/'Tariffs Jul2018'!AJ44&lt;='Tariffs Jul2018'!K44,($C$5*'Tariffs Jul2018'!AL44/'Tariffs Jul2018'!AJ44-'Tariffs Jul2018'!J44)*('Tariffs Jul2018'!V44/100)*'Tariffs Jul2018'!AJ44,('Tariffs Jul2018'!K44-'Tariffs Jul2018'!J44)*('Tariffs Jul2018'!V44/100)*'Tariffs Jul2018'!AJ44))</f>
        <v>173.44</v>
      </c>
      <c r="L50" s="85">
        <f>IF($C$5*'Tariffs Jul2018'!AL44/'Tariffs Jul2018'!AJ44&lt;'Tariffs Jul2018'!K44,0,IF($C$5*'Tariffs Jul2018'!AL44/'Tariffs Jul2018'!AJ44&lt;='Tariffs Jul2018'!L44,($C$5*'Tariffs Jul2018'!AL44/'Tariffs Jul2018'!AJ44-'Tariffs Jul2018'!K44)*('Tariffs Jul2018'!W44/100)*'Tariffs Jul2018'!AJ44,('Tariffs Jul2018'!L44-'Tariffs Jul2018'!K44)*('Tariffs Jul2018'!W44/100)*'Tariffs Jul2018'!AJ44))</f>
        <v>0</v>
      </c>
      <c r="M50" s="85">
        <f>IF($C$5*'Tariffs Jul2018'!AL44/'Tariffs Jul2018'!AJ44&lt;'Tariffs Jul2018'!L44,0,IF($C$5*'Tariffs Jul2018'!AL44/'Tariffs Jul2018'!AJ44&lt;='Tariffs Jul2018'!M44,($C$5*'Tariffs Jul2018'!AL44/'Tariffs Jul2018'!AJ44-'Tariffs Jul2018'!L44)*('Tariffs Jul2018'!X44/100)*'Tariffs Jul2018'!AJ44,('Tariffs Jul2018'!M44-'Tariffs Jul2018'!L44)*('Tariffs Jul2018'!X44/100)*'Tariffs Jul2018'!AJ44))</f>
        <v>0</v>
      </c>
      <c r="N50" s="85">
        <f>IF(($C$5*'Tariffs Jul2018'!AL44/'Tariffs Jul2018'!AJ44&gt;'Tariffs Jul2018'!M44),($C$5*'Tariffs Jul2018'!AL44/'Tariffs Jul2018'!AJ44-'Tariffs Jul2018'!M44)*'Tariffs Jul2018'!Y44/100*'Tariffs Jul2018'!AJ44,0)</f>
        <v>839.88239999999973</v>
      </c>
      <c r="O50" s="73">
        <f t="shared" si="0"/>
        <v>2182.8386</v>
      </c>
      <c r="P50" s="498">
        <f t="shared" si="1"/>
        <v>2401.12246</v>
      </c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380"/>
      <c r="BI50" s="380"/>
      <c r="BJ50" s="380"/>
      <c r="BK50" s="380"/>
      <c r="BL50" s="380"/>
      <c r="BM50" s="380"/>
      <c r="BN50" s="380"/>
      <c r="BO50" s="380"/>
      <c r="BP50" s="380"/>
      <c r="BQ50" s="380"/>
      <c r="BR50" s="380"/>
      <c r="BS50" s="380"/>
      <c r="BT50" s="380"/>
      <c r="BU50" s="380"/>
      <c r="BV50" s="380"/>
      <c r="BW50" s="380"/>
      <c r="BX50" s="380"/>
      <c r="BY50" s="380"/>
      <c r="BZ50" s="380"/>
      <c r="CA50" s="380"/>
      <c r="CB50" s="380"/>
      <c r="CC50" s="380"/>
      <c r="CD50" s="380"/>
      <c r="CE50" s="380"/>
      <c r="CF50" s="380"/>
      <c r="CG50" s="380"/>
      <c r="CH50" s="380"/>
      <c r="CI50" s="380"/>
      <c r="CJ50" s="380"/>
      <c r="CK50" s="380"/>
      <c r="CL50" s="380"/>
      <c r="CM50" s="380"/>
      <c r="CN50" s="380"/>
      <c r="CO50" s="380"/>
      <c r="CP50" s="380"/>
      <c r="CQ50" s="380"/>
      <c r="CR50" s="380"/>
      <c r="CS50" s="380"/>
      <c r="CT50" s="380"/>
      <c r="CU50" s="380"/>
      <c r="CV50" s="380"/>
      <c r="CW50" s="380"/>
      <c r="CX50" s="380"/>
      <c r="CY50" s="380"/>
      <c r="CZ50" s="380"/>
      <c r="DA50" s="380"/>
      <c r="DB50" s="380"/>
      <c r="DC50" s="380"/>
      <c r="DD50" s="380"/>
      <c r="DE50" s="380"/>
      <c r="DF50" s="380"/>
      <c r="DG50" s="380"/>
      <c r="DH50" s="380"/>
      <c r="DI50" s="380"/>
      <c r="DJ50" s="380"/>
      <c r="DK50" s="380"/>
      <c r="DL50" s="318"/>
      <c r="DM50" s="318"/>
      <c r="DN50" s="318"/>
      <c r="DO50" s="318"/>
      <c r="DP50" s="318"/>
      <c r="DQ50" s="318"/>
      <c r="DR50" s="318"/>
      <c r="DS50" s="318"/>
      <c r="DT50" s="318"/>
      <c r="DU50" s="318"/>
      <c r="DV50" s="318"/>
      <c r="DW50" s="318"/>
      <c r="DX50" s="318"/>
      <c r="DY50" s="318"/>
      <c r="DZ50" s="318"/>
      <c r="EA50" s="318"/>
      <c r="EB50" s="318"/>
      <c r="EC50" s="318"/>
      <c r="ED50" s="318"/>
      <c r="EE50" s="318"/>
      <c r="EF50" s="318"/>
      <c r="EG50" s="318"/>
      <c r="EH50" s="318"/>
      <c r="EI50" s="318"/>
      <c r="EJ50" s="318"/>
      <c r="EK50" s="318"/>
      <c r="EL50" s="318"/>
      <c r="EM50" s="318"/>
      <c r="EN50" s="318"/>
      <c r="EO50" s="318"/>
      <c r="EP50" s="318"/>
      <c r="EQ50" s="318"/>
      <c r="ER50" s="318"/>
      <c r="ES50" s="320"/>
      <c r="ET50" s="320"/>
      <c r="EU50" s="320"/>
      <c r="EV50" s="320"/>
      <c r="EW50" s="320"/>
    </row>
    <row r="51" spans="1:153" ht="14" thickTop="1" x14ac:dyDescent="0.15">
      <c r="A51" s="47" t="str">
        <f>'Tariffs Jul2018'!F45</f>
        <v>GloBird</v>
      </c>
      <c r="B51" s="47" t="str">
        <f>'Tariffs Jul2018'!D45</f>
        <v>Envestra North</v>
      </c>
      <c r="C51" s="287">
        <f>'Tariffs Jul2018'!E45</f>
        <v>43219</v>
      </c>
      <c r="D51" s="85">
        <f>365*'Tariffs Jul2018'!H45/100</f>
        <v>299.3</v>
      </c>
      <c r="E51" s="85">
        <f>IF($C$5*'Tariffs Jul2018'!AK45/'Tariffs Jul2018'!AI45&gt;='Tariffs Jul2018'!J45,( 'Tariffs Jul2018'!J45*'Tariffs Jul2018'!O45/100)* 'Tariffs Jul2018'!AI45,($C$5*'Tariffs Jul2018'!AK45/'Tariffs Jul2018'!AI45*'Tariffs Jul2018'!O45/100)* 'Tariffs Jul2018'!AI45)</f>
        <v>180</v>
      </c>
      <c r="F51" s="85">
        <f>IF($C$5*'Tariffs Jul2018'!AK45/'Tariffs Jul2018'!AI45&lt;'Tariffs Jul2018'!J45,0,IF($C$5*'Tariffs Jul2018'!AK45/'Tariffs Jul2018'!AI45&lt;='Tariffs Jul2018'!K45,($C$5*'Tariffs Jul2018'!AK45/'Tariffs Jul2018'!AI45-'Tariffs Jul2018'!J45)*('Tariffs Jul2018'!P45/100)*'Tariffs Jul2018'!AI45,('Tariffs Jul2018'!K45-'Tariffs Jul2018'!J45)*('Tariffs Jul2018'!P45/100)*'Tariffs Jul2018'!AI45))</f>
        <v>0</v>
      </c>
      <c r="G51" s="85">
        <f>IF($C$5*'Tariffs Jul2018'!AK45/'Tariffs Jul2018'!AI45&lt;'Tariffs Jul2018'!K45,0,IF($C$5*'Tariffs Jul2018'!AK45/'Tariffs Jul2018'!AI45&lt;='Tariffs Jul2018'!L45,($C$5*'Tariffs Jul2018'!AK45/'Tariffs Jul2018'!AI45-'Tariffs Jul2018'!K45)*('Tariffs Jul2018'!Q45/100)*'Tariffs Jul2018'!AI45,('Tariffs Jul2018'!L45-'Tariffs Jul2018'!K45)*('Tariffs Jul2018'!Q45/100)*'Tariffs Jul2018'!AI45))</f>
        <v>0</v>
      </c>
      <c r="H51" s="85">
        <f>IF($C$5*'Tariffs Jul2018'!AK45/'Tariffs Jul2018'!AI45&lt;'Tariffs Jul2018'!L45,0,IF($C$5*'Tariffs Jul2018'!AK45/'Tariffs Jul2018'!AI45&lt;='Tariffs Jul2018'!M45,($C$5*'Tariffs Jul2018'!AK45/'Tariffs Jul2018'!AI45-'Tariffs Jul2018'!L45)*('Tariffs Jul2018'!R45/100)*'Tariffs Jul2018'!AI45,('Tariffs Jul2018'!M45-'Tariffs Jul2018'!L45)*('Tariffs Jul2018'!R45/100)*'Tariffs Jul2018'!AI45))</f>
        <v>0</v>
      </c>
      <c r="I51" s="85">
        <f>IF(($C$5*'Tariffs Jul2018'!AK45/'Tariffs Jul2018'!AI45&gt;'Tariffs Jul2018'!M45),($C$5*'Tariffs Jul2018'!AK45/'Tariffs Jul2018'!AI45-'Tariffs Jul2018'!M45)*'Tariffs Jul2018'!S45/100*'Tariffs Jul2018'!AI45,0)</f>
        <v>412.44224999999989</v>
      </c>
      <c r="J51" s="85">
        <f>IF($C$5*'Tariffs Jul2018'!AL45/'Tariffs Jul2018'!AJ45&gt;='Tariffs Jul2018'!J45,('Tariffs Jul2018'!J45*'Tariffs Jul2018'!U45/100)* 'Tariffs Jul2018'!AJ45,($C$5*'Tariffs Jul2018'!AL45/'Tariffs Jul2018'!AJ45*'Tariffs Jul2018'!U45/100)* 'Tariffs Jul2018'!AJ45)</f>
        <v>360</v>
      </c>
      <c r="K51" s="85">
        <f>IF($C$5*'Tariffs Jul2018'!AL45/'Tariffs Jul2018'!AJ45&lt;'Tariffs Jul2018'!J45,0,IF($C$5*'Tariffs Jul2018'!AL45/'Tariffs Jul2018'!AJ45&lt;='Tariffs Jul2018'!K45,($C$5*'Tariffs Jul2018'!AL45/'Tariffs Jul2018'!AJ45-'Tariffs Jul2018'!J45)*('Tariffs Jul2018'!V45/100)*'Tariffs Jul2018'!AJ45,('Tariffs Jul2018'!K45-'Tariffs Jul2018'!J45)*('Tariffs Jul2018'!V45/100)*'Tariffs Jul2018'!AJ45))</f>
        <v>0</v>
      </c>
      <c r="L51" s="85">
        <f>IF($C$5*'Tariffs Jul2018'!AL45/'Tariffs Jul2018'!AJ45&lt;'Tariffs Jul2018'!K45,0,IF($C$5*'Tariffs Jul2018'!AL45/'Tariffs Jul2018'!AJ45&lt;='Tariffs Jul2018'!L45,($C$5*'Tariffs Jul2018'!AL45/'Tariffs Jul2018'!AJ45-'Tariffs Jul2018'!K45)*('Tariffs Jul2018'!W45/100)*'Tariffs Jul2018'!AJ45,('Tariffs Jul2018'!L45-'Tariffs Jul2018'!K45)*('Tariffs Jul2018'!W45/100)*'Tariffs Jul2018'!AJ45))</f>
        <v>0</v>
      </c>
      <c r="M51" s="85">
        <f>IF($C$5*'Tariffs Jul2018'!AL45/'Tariffs Jul2018'!AJ45&lt;'Tariffs Jul2018'!L45,0,IF($C$5*'Tariffs Jul2018'!AL45/'Tariffs Jul2018'!AJ45&lt;='Tariffs Jul2018'!M45,($C$5*'Tariffs Jul2018'!AL45/'Tariffs Jul2018'!AJ45-'Tariffs Jul2018'!L45)*('Tariffs Jul2018'!X45/100)*'Tariffs Jul2018'!AJ45,('Tariffs Jul2018'!M45-'Tariffs Jul2018'!L45)*('Tariffs Jul2018'!X45/100)*'Tariffs Jul2018'!AJ45))</f>
        <v>0</v>
      </c>
      <c r="N51" s="85">
        <f>IF(($C$5*'Tariffs Jul2018'!AL45/'Tariffs Jul2018'!AJ45&gt;'Tariffs Jul2018'!M45),($C$5*'Tariffs Jul2018'!AL45/'Tariffs Jul2018'!AJ45-'Tariffs Jul2018'!M45)*'Tariffs Jul2018'!Y45/100*'Tariffs Jul2018'!AJ45,0)</f>
        <v>824.88449999999978</v>
      </c>
      <c r="O51" s="73">
        <f t="shared" ref="O51" si="10">SUM(D51:N51)</f>
        <v>2076.6267499999994</v>
      </c>
      <c r="P51" s="498">
        <f t="shared" ref="P51" si="11">O51*1.1</f>
        <v>2284.2894249999995</v>
      </c>
    </row>
    <row r="52" spans="1:153" s="289" customFormat="1" ht="14" thickBot="1" x14ac:dyDescent="0.2">
      <c r="A52" s="289" t="str">
        <f>'Tariffs Jul2018'!F46</f>
        <v>Powershop</v>
      </c>
      <c r="B52" s="289" t="str">
        <f>'Tariffs Jul2018'!D46</f>
        <v>Envestra North</v>
      </c>
      <c r="C52" s="290">
        <f>'Tariffs Jul2018'!E46</f>
        <v>43229</v>
      </c>
      <c r="D52" s="291">
        <f>365*'Tariffs Jul2018'!H46/100</f>
        <v>301.125</v>
      </c>
      <c r="E52" s="291">
        <f>((C$5*'Tariffs Jul2018'!AK46/'Tariffs Jul2018'!AI46)*('Tariffs Jul2018'!O46/100))*'Tariffs Jul2018'!AI46</f>
        <v>377.9622</v>
      </c>
      <c r="F52" s="291">
        <v>0</v>
      </c>
      <c r="G52" s="291">
        <v>0</v>
      </c>
      <c r="H52" s="291">
        <v>0</v>
      </c>
      <c r="I52" s="291">
        <f>((C$5*'Tariffs Jul2018'!AL46/'Tariffs Jul2018'!AJ46)*('Tariffs Jul2018'!U46/100))*'Tariffs Jul2018'!AJ46</f>
        <v>755.92439999999999</v>
      </c>
      <c r="J52" s="291">
        <v>0</v>
      </c>
      <c r="K52" s="291">
        <v>0</v>
      </c>
      <c r="L52" s="291">
        <v>0</v>
      </c>
      <c r="M52" s="291">
        <v>0</v>
      </c>
      <c r="N52" s="291">
        <v>0</v>
      </c>
      <c r="O52" s="292">
        <f t="shared" ref="O52" si="12">SUM(D52:N52)</f>
        <v>1435.0115999999998</v>
      </c>
      <c r="P52" s="499">
        <f t="shared" ref="P52" si="13">O52*1.1</f>
        <v>1578.5127599999998</v>
      </c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80"/>
      <c r="AW52" s="380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380"/>
      <c r="BI52" s="380"/>
      <c r="BJ52" s="380"/>
      <c r="BK52" s="380"/>
      <c r="BL52" s="380"/>
      <c r="BM52" s="380"/>
      <c r="BN52" s="380"/>
      <c r="BO52" s="380"/>
      <c r="BP52" s="380"/>
      <c r="BQ52" s="380"/>
      <c r="BR52" s="380"/>
      <c r="BS52" s="380"/>
      <c r="BT52" s="380"/>
      <c r="BU52" s="380"/>
      <c r="BV52" s="380"/>
      <c r="BW52" s="380"/>
      <c r="BX52" s="380"/>
      <c r="BY52" s="380"/>
      <c r="BZ52" s="380"/>
      <c r="CA52" s="380"/>
      <c r="CB52" s="380"/>
      <c r="CC52" s="380"/>
      <c r="CD52" s="380"/>
      <c r="CE52" s="380"/>
      <c r="CF52" s="380"/>
      <c r="CG52" s="380"/>
      <c r="CH52" s="380"/>
      <c r="CI52" s="380"/>
      <c r="CJ52" s="380"/>
      <c r="CK52" s="380"/>
      <c r="CL52" s="380"/>
      <c r="CM52" s="380"/>
      <c r="CN52" s="380"/>
      <c r="CO52" s="380"/>
      <c r="CP52" s="380"/>
      <c r="CQ52" s="380"/>
      <c r="CR52" s="380"/>
      <c r="CS52" s="380"/>
      <c r="CT52" s="380"/>
      <c r="CU52" s="380"/>
      <c r="CV52" s="380"/>
      <c r="CW52" s="380"/>
      <c r="CX52" s="380"/>
      <c r="CY52" s="380"/>
      <c r="CZ52" s="380"/>
      <c r="DA52" s="380"/>
      <c r="DB52" s="380"/>
      <c r="DC52" s="380"/>
      <c r="DD52" s="380"/>
      <c r="DE52" s="380"/>
      <c r="DF52" s="380"/>
      <c r="DG52" s="380"/>
      <c r="DH52" s="380"/>
      <c r="DI52" s="380"/>
      <c r="DJ52" s="380"/>
      <c r="DK52" s="380"/>
      <c r="DL52" s="318"/>
      <c r="DM52" s="318"/>
      <c r="DN52" s="318"/>
      <c r="DO52" s="318"/>
      <c r="DP52" s="318"/>
      <c r="DQ52" s="318"/>
      <c r="DR52" s="318"/>
      <c r="DS52" s="318"/>
      <c r="DT52" s="318"/>
      <c r="DU52" s="318"/>
      <c r="DV52" s="318"/>
      <c r="DW52" s="318"/>
      <c r="DX52" s="318"/>
      <c r="DY52" s="318"/>
      <c r="DZ52" s="318"/>
      <c r="EA52" s="318"/>
      <c r="EB52" s="318"/>
      <c r="EC52" s="318"/>
      <c r="ED52" s="318"/>
      <c r="EE52" s="318"/>
      <c r="EF52" s="318"/>
      <c r="EG52" s="318"/>
      <c r="EH52" s="318"/>
      <c r="EI52" s="318"/>
      <c r="EJ52" s="318"/>
      <c r="EK52" s="318"/>
      <c r="EL52" s="318"/>
      <c r="EM52" s="318"/>
      <c r="EN52" s="318"/>
      <c r="EO52" s="318"/>
      <c r="EP52" s="318"/>
      <c r="EQ52" s="318"/>
      <c r="ER52" s="318"/>
      <c r="ES52" s="320"/>
      <c r="ET52" s="320"/>
      <c r="EU52" s="320"/>
      <c r="EV52" s="320"/>
      <c r="EW52" s="320"/>
    </row>
    <row r="53" spans="1:153" ht="14" thickTop="1" x14ac:dyDescent="0.15">
      <c r="A53" s="47" t="str">
        <f>'Tariffs Jul2018'!F47</f>
        <v>AGL</v>
      </c>
      <c r="B53" s="47" t="str">
        <f>'Tariffs Jul2018'!D47</f>
        <v>Envestra Central 2</v>
      </c>
      <c r="C53" s="287">
        <f>'Tariffs Jul2018'!E47</f>
        <v>43101</v>
      </c>
      <c r="D53" s="85">
        <f>365*'Tariffs Jul2018'!H47/100</f>
        <v>281.05</v>
      </c>
      <c r="E53" s="85">
        <f>IF($C$5*'Tariffs Jul2018'!AK47/'Tariffs Jul2018'!AI47&gt;='Tariffs Jul2018'!J47,( 'Tariffs Jul2018'!J47*'Tariffs Jul2018'!O47/100)* 'Tariffs Jul2018'!AI47,($C$5*'Tariffs Jul2018'!AK47/'Tariffs Jul2018'!AI47*'Tariffs Jul2018'!O47/100)* 'Tariffs Jul2018'!AI47)</f>
        <v>93.107000000000014</v>
      </c>
      <c r="F53" s="85">
        <f>IF($C$5*'Tariffs Jul2018'!AK47/'Tariffs Jul2018'!AI47&lt;'Tariffs Jul2018'!J47,0,IF($C$5*'Tariffs Jul2018'!AK47/'Tariffs Jul2018'!AI47&lt;='Tariffs Jul2018'!K47,($C$5*'Tariffs Jul2018'!AK47/'Tariffs Jul2018'!AI47-'Tariffs Jul2018'!J47)*('Tariffs Jul2018'!P47/100)*'Tariffs Jul2018'!AI47,('Tariffs Jul2018'!K47-'Tariffs Jul2018'!J47)*('Tariffs Jul2018'!P47/100)*'Tariffs Jul2018'!AI47))</f>
        <v>73.17</v>
      </c>
      <c r="G53" s="85">
        <f>IF($C$5*'Tariffs Jul2018'!AK47/'Tariffs Jul2018'!AI47&lt;'Tariffs Jul2018'!K47,0,IF($C$5*'Tariffs Jul2018'!AK47/'Tariffs Jul2018'!AI47&lt;='Tariffs Jul2018'!L47,($C$5*'Tariffs Jul2018'!AK47/'Tariffs Jul2018'!AI47-'Tariffs Jul2018'!K47)*('Tariffs Jul2018'!Q47/100)*'Tariffs Jul2018'!AI47,('Tariffs Jul2018'!L47-'Tariffs Jul2018'!K47)*('Tariffs Jul2018'!Q47/100)*'Tariffs Jul2018'!AI47))</f>
        <v>0</v>
      </c>
      <c r="H53" s="85">
        <f>IF($C$5*'Tariffs Jul2018'!AK47/'Tariffs Jul2018'!AI47&lt;'Tariffs Jul2018'!L47,0,IF($C$5*'Tariffs Jul2018'!AK47/'Tariffs Jul2018'!AI47&lt;='Tariffs Jul2018'!M47,($C$5*'Tariffs Jul2018'!AK47/'Tariffs Jul2018'!AI47-'Tariffs Jul2018'!L47)*('Tariffs Jul2018'!R47/100)*'Tariffs Jul2018'!AI47,('Tariffs Jul2018'!M47-'Tariffs Jul2018'!L47)*('Tariffs Jul2018'!R47/100)*'Tariffs Jul2018'!AI47))</f>
        <v>0</v>
      </c>
      <c r="I53" s="85">
        <f>IF(($C$5*'Tariffs Jul2018'!AK47/'Tariffs Jul2018'!AI47&gt;'Tariffs Jul2018'!M47),($C$5*'Tariffs Jul2018'!AK47/'Tariffs Jul2018'!AI47-'Tariffs Jul2018'!M47)*'Tariffs Jul2018'!S47/100*'Tariffs Jul2018'!AI47,0)</f>
        <v>274.46156999999994</v>
      </c>
      <c r="J53" s="85">
        <f>IF($C$5*'Tariffs Jul2018'!AL47/'Tariffs Jul2018'!AJ47&gt;='Tariffs Jul2018'!J47,('Tariffs Jul2018'!J47*'Tariffs Jul2018'!U47/100)* 'Tariffs Jul2018'!AJ47,($C$5*'Tariffs Jul2018'!AL47/'Tariffs Jul2018'!AJ47*'Tariffs Jul2018'!U47/100)* 'Tariffs Jul2018'!AJ47)</f>
        <v>186.21400000000003</v>
      </c>
      <c r="K53" s="85">
        <f>IF($C$5*'Tariffs Jul2018'!AL47/'Tariffs Jul2018'!AJ47&lt;'Tariffs Jul2018'!J47,0,IF($C$5*'Tariffs Jul2018'!AL47/'Tariffs Jul2018'!AJ47&lt;='Tariffs Jul2018'!K47,($C$5*'Tariffs Jul2018'!AL47/'Tariffs Jul2018'!AJ47-'Tariffs Jul2018'!J47)*('Tariffs Jul2018'!V47/100)*'Tariffs Jul2018'!AJ47,('Tariffs Jul2018'!K47-'Tariffs Jul2018'!J47)*('Tariffs Jul2018'!V47/100)*'Tariffs Jul2018'!AJ47))</f>
        <v>146.34</v>
      </c>
      <c r="L53" s="85">
        <f>IF($C$5*'Tariffs Jul2018'!AL47/'Tariffs Jul2018'!AJ47&lt;'Tariffs Jul2018'!K47,0,IF($C$5*'Tariffs Jul2018'!AL47/'Tariffs Jul2018'!AJ47&lt;='Tariffs Jul2018'!L47,($C$5*'Tariffs Jul2018'!AL47/'Tariffs Jul2018'!AJ47-'Tariffs Jul2018'!K47)*('Tariffs Jul2018'!W47/100)*'Tariffs Jul2018'!AJ47,('Tariffs Jul2018'!L47-'Tariffs Jul2018'!K47)*('Tariffs Jul2018'!W47/100)*'Tariffs Jul2018'!AJ47))</f>
        <v>0</v>
      </c>
      <c r="M53" s="85">
        <f>IF($C$5*'Tariffs Jul2018'!AL47/'Tariffs Jul2018'!AJ47&lt;'Tariffs Jul2018'!L47,0,IF($C$5*'Tariffs Jul2018'!AL47/'Tariffs Jul2018'!AJ47&lt;='Tariffs Jul2018'!M47,($C$5*'Tariffs Jul2018'!AL47/'Tariffs Jul2018'!AJ47-'Tariffs Jul2018'!L47)*('Tariffs Jul2018'!X47/100)*'Tariffs Jul2018'!AJ47,('Tariffs Jul2018'!M47-'Tariffs Jul2018'!L47)*('Tariffs Jul2018'!X47/100)*'Tariffs Jul2018'!AJ47))</f>
        <v>0</v>
      </c>
      <c r="N53" s="85">
        <f>IF(($C$5*'Tariffs Jul2018'!AL47/'Tariffs Jul2018'!AJ47&gt;'Tariffs Jul2018'!M47),($C$5*'Tariffs Jul2018'!AL47/'Tariffs Jul2018'!AJ47-'Tariffs Jul2018'!M47)*'Tariffs Jul2018'!Y47/100*'Tariffs Jul2018'!AJ47,0)</f>
        <v>548.92313999999988</v>
      </c>
      <c r="O53" s="73">
        <f t="shared" si="0"/>
        <v>1603.2657099999999</v>
      </c>
      <c r="P53" s="498">
        <f t="shared" si="1"/>
        <v>1763.592281</v>
      </c>
    </row>
    <row r="54" spans="1:153" x14ac:dyDescent="0.15">
      <c r="A54" s="47" t="str">
        <f>'Tariffs Jul2018'!F48</f>
        <v>Alinta Energy</v>
      </c>
      <c r="B54" s="47" t="str">
        <f>'Tariffs Jul2018'!D48</f>
        <v>Envestra Central 2</v>
      </c>
      <c r="C54" s="287">
        <f>'Tariffs Jul2018'!E48</f>
        <v>43293</v>
      </c>
      <c r="D54" s="85">
        <f>365*'Tariffs Jul2018'!H48/100</f>
        <v>256.26649999999995</v>
      </c>
      <c r="E54" s="85">
        <f>IF($C$5*'Tariffs Jul2018'!AK48/'Tariffs Jul2018'!AI48&gt;='Tariffs Jul2018'!J48,( 'Tariffs Jul2018'!J48*'Tariffs Jul2018'!O48/100)* 'Tariffs Jul2018'!AI48,($C$5*'Tariffs Jul2018'!AK48/'Tariffs Jul2018'!AI48*'Tariffs Jul2018'!O48/100)* 'Tariffs Jul2018'!AI48)</f>
        <v>81.263000000000005</v>
      </c>
      <c r="F54" s="85">
        <f>IF($C$5*'Tariffs Jul2018'!AK48/'Tariffs Jul2018'!AI48&lt;'Tariffs Jul2018'!J48,0,IF($C$5*'Tariffs Jul2018'!AK48/'Tariffs Jul2018'!AI48&lt;='Tariffs Jul2018'!K48,($C$5*'Tariffs Jul2018'!AK48/'Tariffs Jul2018'!AI48-'Tariffs Jul2018'!J48)*('Tariffs Jul2018'!P48/100)*'Tariffs Jul2018'!AI48,('Tariffs Jul2018'!K48-'Tariffs Jul2018'!J48)*('Tariffs Jul2018'!P48/100)*'Tariffs Jul2018'!AI48))</f>
        <v>66.937000000000012</v>
      </c>
      <c r="G54" s="85">
        <f>IF($C$5*'Tariffs Jul2018'!AK48/'Tariffs Jul2018'!AI48&lt;'Tariffs Jul2018'!K48,0,IF($C$5*'Tariffs Jul2018'!AK48/'Tariffs Jul2018'!AI48&lt;='Tariffs Jul2018'!L48,($C$5*'Tariffs Jul2018'!AK48/'Tariffs Jul2018'!AI48-'Tariffs Jul2018'!K48)*('Tariffs Jul2018'!Q48/100)*'Tariffs Jul2018'!AI48,('Tariffs Jul2018'!L48-'Tariffs Jul2018'!K48)*('Tariffs Jul2018'!Q48/100)*'Tariffs Jul2018'!AI48))</f>
        <v>0</v>
      </c>
      <c r="H54" s="85">
        <f>IF($C$5*'Tariffs Jul2018'!AK48/'Tariffs Jul2018'!AI48&lt;'Tariffs Jul2018'!L48,0,IF($C$5*'Tariffs Jul2018'!AK48/'Tariffs Jul2018'!AI48&lt;='Tariffs Jul2018'!M48,($C$5*'Tariffs Jul2018'!AK48/'Tariffs Jul2018'!AI48-'Tariffs Jul2018'!L48)*('Tariffs Jul2018'!R48/100)*'Tariffs Jul2018'!AI48,('Tariffs Jul2018'!M48-'Tariffs Jul2018'!L48)*('Tariffs Jul2018'!R48/100)*'Tariffs Jul2018'!AI48))</f>
        <v>0</v>
      </c>
      <c r="I54" s="85">
        <f>IF(($C$5*'Tariffs Jul2018'!AK48/'Tariffs Jul2018'!AI48&gt;'Tariffs Jul2018'!M48),($C$5*'Tariffs Jul2018'!AK48/'Tariffs Jul2018'!AI48-'Tariffs Jul2018'!M48)*'Tariffs Jul2018'!S48/100*'Tariffs Jul2018'!AI48,0)</f>
        <v>290.95925999999997</v>
      </c>
      <c r="J54" s="85">
        <f>IF($C$5*'Tariffs Jul2018'!AL48/'Tariffs Jul2018'!AJ48&gt;='Tariffs Jul2018'!J48,('Tariffs Jul2018'!J48*'Tariffs Jul2018'!U48/100)* 'Tariffs Jul2018'!AJ48,($C$5*'Tariffs Jul2018'!AL48/'Tariffs Jul2018'!AJ48*'Tariffs Jul2018'!U48/100)* 'Tariffs Jul2018'!AJ48)</f>
        <v>162.52600000000001</v>
      </c>
      <c r="K54" s="85">
        <f>IF($C$5*'Tariffs Jul2018'!AL48/'Tariffs Jul2018'!AJ48&lt;'Tariffs Jul2018'!J48,0,IF($C$5*'Tariffs Jul2018'!AL48/'Tariffs Jul2018'!AJ48&lt;='Tariffs Jul2018'!K48,($C$5*'Tariffs Jul2018'!AL48/'Tariffs Jul2018'!AJ48-'Tariffs Jul2018'!J48)*('Tariffs Jul2018'!V48/100)*'Tariffs Jul2018'!AJ48,('Tariffs Jul2018'!K48-'Tariffs Jul2018'!J48)*('Tariffs Jul2018'!V48/100)*'Tariffs Jul2018'!AJ48))</f>
        <v>133.87400000000002</v>
      </c>
      <c r="L54" s="85">
        <f>IF($C$5*'Tariffs Jul2018'!AL48/'Tariffs Jul2018'!AJ48&lt;'Tariffs Jul2018'!K48,0,IF($C$5*'Tariffs Jul2018'!AL48/'Tariffs Jul2018'!AJ48&lt;='Tariffs Jul2018'!L48,($C$5*'Tariffs Jul2018'!AL48/'Tariffs Jul2018'!AJ48-'Tariffs Jul2018'!K48)*('Tariffs Jul2018'!W48/100)*'Tariffs Jul2018'!AJ48,('Tariffs Jul2018'!L48-'Tariffs Jul2018'!K48)*('Tariffs Jul2018'!W48/100)*'Tariffs Jul2018'!AJ48))</f>
        <v>0</v>
      </c>
      <c r="M54" s="85">
        <f>IF($C$5*'Tariffs Jul2018'!AL48/'Tariffs Jul2018'!AJ48&lt;'Tariffs Jul2018'!L48,0,IF($C$5*'Tariffs Jul2018'!AL48/'Tariffs Jul2018'!AJ48&lt;='Tariffs Jul2018'!M48,($C$5*'Tariffs Jul2018'!AL48/'Tariffs Jul2018'!AJ48-'Tariffs Jul2018'!L48)*('Tariffs Jul2018'!X48/100)*'Tariffs Jul2018'!AJ48,('Tariffs Jul2018'!M48-'Tariffs Jul2018'!L48)*('Tariffs Jul2018'!X48/100)*'Tariffs Jul2018'!AJ48))</f>
        <v>0</v>
      </c>
      <c r="N54" s="85">
        <f>IF(($C$5*'Tariffs Jul2018'!AL48/'Tariffs Jul2018'!AJ48&gt;'Tariffs Jul2018'!M48),($C$5*'Tariffs Jul2018'!AL48/'Tariffs Jul2018'!AJ48-'Tariffs Jul2018'!M48)*'Tariffs Jul2018'!Y48/100*'Tariffs Jul2018'!AJ48,0)</f>
        <v>581.91851999999994</v>
      </c>
      <c r="O54" s="73">
        <f t="shared" si="0"/>
        <v>1573.7442799999999</v>
      </c>
      <c r="P54" s="498">
        <f t="shared" si="1"/>
        <v>1731.118708</v>
      </c>
    </row>
    <row r="55" spans="1:153" x14ac:dyDescent="0.15">
      <c r="A55" s="47" t="str">
        <f>'Tariffs Jul2018'!F49</f>
        <v>Click Energy</v>
      </c>
      <c r="B55" s="47" t="str">
        <f>'Tariffs Jul2018'!D49</f>
        <v>Envestra Central 2</v>
      </c>
      <c r="C55" s="287">
        <f>'Tariffs Jul2018'!E49</f>
        <v>43101</v>
      </c>
      <c r="D55" s="85">
        <f>365*'Tariffs Jul2018'!H49/100</f>
        <v>292.73</v>
      </c>
      <c r="E55" s="85">
        <f>IF($C$5*'Tariffs Jul2018'!AK49/'Tariffs Jul2018'!AI49&gt;='Tariffs Jul2018'!J49,( 'Tariffs Jul2018'!J49*'Tariffs Jul2018'!O49/100)* 'Tariffs Jul2018'!AI49,($C$5*'Tariffs Jul2018'!AK49/'Tariffs Jul2018'!AI49*'Tariffs Jul2018'!O49/100)* 'Tariffs Jul2018'!AI49)</f>
        <v>121.73</v>
      </c>
      <c r="F55" s="85">
        <f>IF($C$5*'Tariffs Jul2018'!AK49/'Tariffs Jul2018'!AI49&lt;'Tariffs Jul2018'!J49,0,IF($C$5*'Tariffs Jul2018'!AK49/'Tariffs Jul2018'!AI49&lt;='Tariffs Jul2018'!K49,($C$5*'Tariffs Jul2018'!AK49/'Tariffs Jul2018'!AI49-'Tariffs Jul2018'!J49)*('Tariffs Jul2018'!P49/100)*'Tariffs Jul2018'!AI49,('Tariffs Jul2018'!K49-'Tariffs Jul2018'!J49)*('Tariffs Jul2018'!P49/100)*'Tariffs Jul2018'!AI49))</f>
        <v>86.72</v>
      </c>
      <c r="G55" s="85">
        <f>IF($C$5*'Tariffs Jul2018'!AK49/'Tariffs Jul2018'!AI49&lt;'Tariffs Jul2018'!K49,0,IF($C$5*'Tariffs Jul2018'!AK49/'Tariffs Jul2018'!AI49&lt;='Tariffs Jul2018'!L49,($C$5*'Tariffs Jul2018'!AK49/'Tariffs Jul2018'!AI49-'Tariffs Jul2018'!K49)*('Tariffs Jul2018'!Q49/100)*'Tariffs Jul2018'!AI49,('Tariffs Jul2018'!L49-'Tariffs Jul2018'!K49)*('Tariffs Jul2018'!Q49/100)*'Tariffs Jul2018'!AI49))</f>
        <v>0</v>
      </c>
      <c r="H55" s="85">
        <f>IF($C$5*'Tariffs Jul2018'!AK49/'Tariffs Jul2018'!AI49&lt;'Tariffs Jul2018'!L49,0,IF($C$5*'Tariffs Jul2018'!AK49/'Tariffs Jul2018'!AI49&lt;='Tariffs Jul2018'!M49,($C$5*'Tariffs Jul2018'!AK49/'Tariffs Jul2018'!AI49-'Tariffs Jul2018'!L49)*('Tariffs Jul2018'!R49/100)*'Tariffs Jul2018'!AI49,('Tariffs Jul2018'!M49-'Tariffs Jul2018'!L49)*('Tariffs Jul2018'!R49/100)*'Tariffs Jul2018'!AI49))</f>
        <v>0</v>
      </c>
      <c r="I55" s="85">
        <f>IF(($C$5*'Tariffs Jul2018'!AK49/'Tariffs Jul2018'!AI49&gt;'Tariffs Jul2018'!M49),($C$5*'Tariffs Jul2018'!AK49/'Tariffs Jul2018'!AI49-'Tariffs Jul2018'!M49)*'Tariffs Jul2018'!S49/100*'Tariffs Jul2018'!AI49,0)</f>
        <v>434.93909999999988</v>
      </c>
      <c r="J55" s="85">
        <f>IF($C$5*'Tariffs Jul2018'!AL49/'Tariffs Jul2018'!AJ49&gt;='Tariffs Jul2018'!J49,('Tariffs Jul2018'!J49*'Tariffs Jul2018'!U49/100)* 'Tariffs Jul2018'!AJ49,($C$5*'Tariffs Jul2018'!AL49/'Tariffs Jul2018'!AJ49*'Tariffs Jul2018'!U49/100)* 'Tariffs Jul2018'!AJ49)</f>
        <v>243.46</v>
      </c>
      <c r="K55" s="85">
        <f>IF($C$5*'Tariffs Jul2018'!AL49/'Tariffs Jul2018'!AJ49&lt;'Tariffs Jul2018'!J49,0,IF($C$5*'Tariffs Jul2018'!AL49/'Tariffs Jul2018'!AJ49&lt;='Tariffs Jul2018'!K49,($C$5*'Tariffs Jul2018'!AL49/'Tariffs Jul2018'!AJ49-'Tariffs Jul2018'!J49)*('Tariffs Jul2018'!V49/100)*'Tariffs Jul2018'!AJ49,('Tariffs Jul2018'!K49-'Tariffs Jul2018'!J49)*('Tariffs Jul2018'!V49/100)*'Tariffs Jul2018'!AJ49))</f>
        <v>173.44</v>
      </c>
      <c r="L55" s="85">
        <f>IF($C$5*'Tariffs Jul2018'!AL49/'Tariffs Jul2018'!AJ49&lt;'Tariffs Jul2018'!K49,0,IF($C$5*'Tariffs Jul2018'!AL49/'Tariffs Jul2018'!AJ49&lt;='Tariffs Jul2018'!L49,($C$5*'Tariffs Jul2018'!AL49/'Tariffs Jul2018'!AJ49-'Tariffs Jul2018'!K49)*('Tariffs Jul2018'!W49/100)*'Tariffs Jul2018'!AJ49,('Tariffs Jul2018'!L49-'Tariffs Jul2018'!K49)*('Tariffs Jul2018'!W49/100)*'Tariffs Jul2018'!AJ49))</f>
        <v>0</v>
      </c>
      <c r="M55" s="85">
        <f>IF($C$5*'Tariffs Jul2018'!AL49/'Tariffs Jul2018'!AJ49&lt;'Tariffs Jul2018'!L49,0,IF($C$5*'Tariffs Jul2018'!AL49/'Tariffs Jul2018'!AJ49&lt;='Tariffs Jul2018'!M49,($C$5*'Tariffs Jul2018'!AL49/'Tariffs Jul2018'!AJ49-'Tariffs Jul2018'!L49)*('Tariffs Jul2018'!X49/100)*'Tariffs Jul2018'!AJ49,('Tariffs Jul2018'!M49-'Tariffs Jul2018'!L49)*('Tariffs Jul2018'!X49/100)*'Tariffs Jul2018'!AJ49))</f>
        <v>0</v>
      </c>
      <c r="N55" s="85">
        <f>IF(($C$5*'Tariffs Jul2018'!AL49/'Tariffs Jul2018'!AJ49&gt;'Tariffs Jul2018'!M49),($C$5*'Tariffs Jul2018'!AL49/'Tariffs Jul2018'!AJ49-'Tariffs Jul2018'!M49)*'Tariffs Jul2018'!Y49/100*'Tariffs Jul2018'!AJ49,0)</f>
        <v>869.87819999999977</v>
      </c>
      <c r="O55" s="73">
        <f t="shared" si="0"/>
        <v>2222.8972999999996</v>
      </c>
      <c r="P55" s="498">
        <f t="shared" si="1"/>
        <v>2445.1870299999996</v>
      </c>
    </row>
    <row r="56" spans="1:153" x14ac:dyDescent="0.15">
      <c r="A56" s="47" t="str">
        <f>'Tariffs Jul2018'!F50</f>
        <v>Covau</v>
      </c>
      <c r="B56" s="47" t="str">
        <f>'Tariffs Jul2018'!D50</f>
        <v>Envestra Central 2</v>
      </c>
      <c r="C56" s="287">
        <f>'Tariffs Jul2018'!E50</f>
        <v>43101</v>
      </c>
      <c r="D56" s="85">
        <f>365*'Tariffs Jul2018'!H50/100</f>
        <v>266.99750000000006</v>
      </c>
      <c r="E56" s="85">
        <f>IF($C$5*'Tariffs Jul2018'!AK50/'Tariffs Jul2018'!AI50&gt;='Tariffs Jul2018'!J50,( 'Tariffs Jul2018'!J50*'Tariffs Jul2018'!O50/100)* 'Tariffs Jul2018'!AI50,($C$5*'Tariffs Jul2018'!AK50/'Tariffs Jul2018'!AI50*'Tariffs Jul2018'!O50/100)* 'Tariffs Jul2018'!AI50)</f>
        <v>104.29299999999999</v>
      </c>
      <c r="F56" s="85">
        <f>IF($C$5*'Tariffs Jul2018'!AK50/'Tariffs Jul2018'!AI50&lt;'Tariffs Jul2018'!J50,0,IF($C$5*'Tariffs Jul2018'!AK50/'Tariffs Jul2018'!AI50&lt;='Tariffs Jul2018'!K50,($C$5*'Tariffs Jul2018'!AK50/'Tariffs Jul2018'!AI50-'Tariffs Jul2018'!J50)*('Tariffs Jul2018'!P50/100)*'Tariffs Jul2018'!AI50,('Tariffs Jul2018'!K50-'Tariffs Jul2018'!J50)*('Tariffs Jul2018'!P50/100)*'Tariffs Jul2018'!AI50))</f>
        <v>67.75</v>
      </c>
      <c r="G56" s="85">
        <f>IF($C$5*'Tariffs Jul2018'!AK50/'Tariffs Jul2018'!AI50&lt;'Tariffs Jul2018'!K50,0,IF($C$5*'Tariffs Jul2018'!AK50/'Tariffs Jul2018'!AI50&lt;='Tariffs Jul2018'!L50,($C$5*'Tariffs Jul2018'!AK50/'Tariffs Jul2018'!AI50-'Tariffs Jul2018'!K50)*('Tariffs Jul2018'!Q50/100)*'Tariffs Jul2018'!AI50,('Tariffs Jul2018'!L50-'Tariffs Jul2018'!K50)*('Tariffs Jul2018'!Q50/100)*'Tariffs Jul2018'!AI50))</f>
        <v>0</v>
      </c>
      <c r="H56" s="85">
        <f>IF($C$5*'Tariffs Jul2018'!AK50/'Tariffs Jul2018'!AI50&lt;'Tariffs Jul2018'!L50,0,IF($C$5*'Tariffs Jul2018'!AK50/'Tariffs Jul2018'!AI50&lt;='Tariffs Jul2018'!M50,($C$5*'Tariffs Jul2018'!AK50/'Tariffs Jul2018'!AI50-'Tariffs Jul2018'!L50)*('Tariffs Jul2018'!R50/100)*'Tariffs Jul2018'!AI50,('Tariffs Jul2018'!M50-'Tariffs Jul2018'!L50)*('Tariffs Jul2018'!R50/100)*'Tariffs Jul2018'!AI50))</f>
        <v>0</v>
      </c>
      <c r="I56" s="85">
        <f>IF(($C$5*'Tariffs Jul2018'!AK50/'Tariffs Jul2018'!AI50&gt;'Tariffs Jul2018'!M50),($C$5*'Tariffs Jul2018'!AK50/'Tariffs Jul2018'!AI50-'Tariffs Jul2018'!M50)*'Tariffs Jul2018'!S50/100*'Tariffs Jul2018'!AI50,0)</f>
        <v>299.95799999999997</v>
      </c>
      <c r="J56" s="85">
        <f>IF($C$5*'Tariffs Jul2018'!AL50/'Tariffs Jul2018'!AJ50&gt;='Tariffs Jul2018'!J50,('Tariffs Jul2018'!J50*'Tariffs Jul2018'!U50/100)* 'Tariffs Jul2018'!AJ50,($C$5*'Tariffs Jul2018'!AL50/'Tariffs Jul2018'!AJ50*'Tariffs Jul2018'!U50/100)* 'Tariffs Jul2018'!AJ50)</f>
        <v>208.58599999999998</v>
      </c>
      <c r="K56" s="85">
        <f>IF($C$5*'Tariffs Jul2018'!AL50/'Tariffs Jul2018'!AJ50&lt;'Tariffs Jul2018'!J50,0,IF($C$5*'Tariffs Jul2018'!AL50/'Tariffs Jul2018'!AJ50&lt;='Tariffs Jul2018'!K50,($C$5*'Tariffs Jul2018'!AL50/'Tariffs Jul2018'!AJ50-'Tariffs Jul2018'!J50)*('Tariffs Jul2018'!V50/100)*'Tariffs Jul2018'!AJ50,('Tariffs Jul2018'!K50-'Tariffs Jul2018'!J50)*('Tariffs Jul2018'!V50/100)*'Tariffs Jul2018'!AJ50))</f>
        <v>135.5</v>
      </c>
      <c r="L56" s="85">
        <f>IF($C$5*'Tariffs Jul2018'!AL50/'Tariffs Jul2018'!AJ50&lt;'Tariffs Jul2018'!K50,0,IF($C$5*'Tariffs Jul2018'!AL50/'Tariffs Jul2018'!AJ50&lt;='Tariffs Jul2018'!L50,($C$5*'Tariffs Jul2018'!AL50/'Tariffs Jul2018'!AJ50-'Tariffs Jul2018'!K50)*('Tariffs Jul2018'!W50/100)*'Tariffs Jul2018'!AJ50,('Tariffs Jul2018'!L50-'Tariffs Jul2018'!K50)*('Tariffs Jul2018'!W50/100)*'Tariffs Jul2018'!AJ50))</f>
        <v>0</v>
      </c>
      <c r="M56" s="85">
        <f>IF($C$5*'Tariffs Jul2018'!AL50/'Tariffs Jul2018'!AJ50&lt;'Tariffs Jul2018'!L50,0,IF($C$5*'Tariffs Jul2018'!AL50/'Tariffs Jul2018'!AJ50&lt;='Tariffs Jul2018'!M50,($C$5*'Tariffs Jul2018'!AL50/'Tariffs Jul2018'!AJ50-'Tariffs Jul2018'!L50)*('Tariffs Jul2018'!X50/100)*'Tariffs Jul2018'!AJ50,('Tariffs Jul2018'!M50-'Tariffs Jul2018'!L50)*('Tariffs Jul2018'!X50/100)*'Tariffs Jul2018'!AJ50))</f>
        <v>0</v>
      </c>
      <c r="N56" s="85">
        <f>IF(($C$5*'Tariffs Jul2018'!AL50/'Tariffs Jul2018'!AJ50&gt;'Tariffs Jul2018'!M50),($C$5*'Tariffs Jul2018'!AL50/'Tariffs Jul2018'!AJ50-'Tariffs Jul2018'!M50)*'Tariffs Jul2018'!Y50/100*'Tariffs Jul2018'!AJ50,0)</f>
        <v>599.91599999999994</v>
      </c>
      <c r="O56" s="73">
        <f t="shared" si="0"/>
        <v>1683.0004999999999</v>
      </c>
      <c r="P56" s="498">
        <f t="shared" si="1"/>
        <v>1851.3005499999999</v>
      </c>
    </row>
    <row r="57" spans="1:153" x14ac:dyDescent="0.15">
      <c r="A57" s="47" t="str">
        <f>'Tariffs Jul2018'!F51</f>
        <v>Dodo Power &amp; Gas</v>
      </c>
      <c r="B57" s="47" t="str">
        <f>'Tariffs Jul2018'!D51</f>
        <v>Envestra Central 2</v>
      </c>
      <c r="C57" s="287">
        <f>'Tariffs Jul2018'!E51</f>
        <v>42917</v>
      </c>
      <c r="D57" s="85">
        <f>365*'Tariffs Jul2018'!H51/100</f>
        <v>272.21699999999998</v>
      </c>
      <c r="E57" s="85">
        <f>IF($C$5*'Tariffs Jul2018'!AK51/'Tariffs Jul2018'!AI51&gt;='Tariffs Jul2018'!J51,( 'Tariffs Jul2018'!J51*'Tariffs Jul2018'!O51/100)* 'Tariffs Jul2018'!AI51,($C$5*'Tariffs Jul2018'!AK51/'Tariffs Jul2018'!AI51*'Tariffs Jul2018'!O51/100)* 'Tariffs Jul2018'!AI51)</f>
        <v>152.96</v>
      </c>
      <c r="F57" s="85">
        <f>IF($C$5*'Tariffs Jul2018'!AK51/'Tariffs Jul2018'!AI51&lt;'Tariffs Jul2018'!J51,0,IF($C$5*'Tariffs Jul2018'!AK51/'Tariffs Jul2018'!AI51&lt;='Tariffs Jul2018'!K51,($C$5*'Tariffs Jul2018'!AK51/'Tariffs Jul2018'!AI51-'Tariffs Jul2018'!J51)*('Tariffs Jul2018'!P51/100)*'Tariffs Jul2018'!AI51,('Tariffs Jul2018'!K51-'Tariffs Jul2018'!J51)*('Tariffs Jul2018'!P51/100)*'Tariffs Jul2018'!AI51))</f>
        <v>0</v>
      </c>
      <c r="G57" s="85">
        <f>IF($C$5*'Tariffs Jul2018'!AK51/'Tariffs Jul2018'!AI51&lt;'Tariffs Jul2018'!K51,0,IF($C$5*'Tariffs Jul2018'!AK51/'Tariffs Jul2018'!AI51&lt;='Tariffs Jul2018'!L51,($C$5*'Tariffs Jul2018'!AK51/'Tariffs Jul2018'!AI51-'Tariffs Jul2018'!K51)*('Tariffs Jul2018'!Q51/100)*'Tariffs Jul2018'!AI51,('Tariffs Jul2018'!L51-'Tariffs Jul2018'!K51)*('Tariffs Jul2018'!Q51/100)*'Tariffs Jul2018'!AI51))</f>
        <v>0</v>
      </c>
      <c r="H57" s="85">
        <f>IF($C$5*'Tariffs Jul2018'!AK51/'Tariffs Jul2018'!AI51&lt;'Tariffs Jul2018'!L51,0,IF($C$5*'Tariffs Jul2018'!AK51/'Tariffs Jul2018'!AI51&lt;='Tariffs Jul2018'!M51,($C$5*'Tariffs Jul2018'!AK51/'Tariffs Jul2018'!AI51-'Tariffs Jul2018'!L51)*('Tariffs Jul2018'!R51/100)*'Tariffs Jul2018'!AI51,('Tariffs Jul2018'!M51-'Tariffs Jul2018'!L51)*('Tariffs Jul2018'!R51/100)*'Tariffs Jul2018'!AI51))</f>
        <v>0</v>
      </c>
      <c r="I57" s="85">
        <f>IF(($C$5*'Tariffs Jul2018'!AK51/'Tariffs Jul2018'!AI51&gt;'Tariffs Jul2018'!M51),($C$5*'Tariffs Jul2018'!AK51/'Tariffs Jul2018'!AI51-'Tariffs Jul2018'!M51)*'Tariffs Jul2018'!S51/100*'Tariffs Jul2018'!AI51,0)</f>
        <v>275.90030999999993</v>
      </c>
      <c r="J57" s="85">
        <f>IF($C$5*'Tariffs Jul2018'!AL51/'Tariffs Jul2018'!AJ51&gt;='Tariffs Jul2018'!J51,('Tariffs Jul2018'!J51*'Tariffs Jul2018'!U51/100)* 'Tariffs Jul2018'!AJ51,($C$5*'Tariffs Jul2018'!AL51/'Tariffs Jul2018'!AJ51*'Tariffs Jul2018'!U51/100)* 'Tariffs Jul2018'!AJ51)</f>
        <v>305.92</v>
      </c>
      <c r="K57" s="85">
        <f>IF($C$5*'Tariffs Jul2018'!AL51/'Tariffs Jul2018'!AJ51&lt;'Tariffs Jul2018'!J51,0,IF($C$5*'Tariffs Jul2018'!AL51/'Tariffs Jul2018'!AJ51&lt;='Tariffs Jul2018'!K51,($C$5*'Tariffs Jul2018'!AL51/'Tariffs Jul2018'!AJ51-'Tariffs Jul2018'!J51)*('Tariffs Jul2018'!V51/100)*'Tariffs Jul2018'!AJ51,('Tariffs Jul2018'!K51-'Tariffs Jul2018'!J51)*('Tariffs Jul2018'!V51/100)*'Tariffs Jul2018'!AJ51))</f>
        <v>0</v>
      </c>
      <c r="L57" s="85">
        <f>IF($C$5*'Tariffs Jul2018'!AL51/'Tariffs Jul2018'!AJ51&lt;'Tariffs Jul2018'!K51,0,IF($C$5*'Tariffs Jul2018'!AL51/'Tariffs Jul2018'!AJ51&lt;='Tariffs Jul2018'!L51,($C$5*'Tariffs Jul2018'!AL51/'Tariffs Jul2018'!AJ51-'Tariffs Jul2018'!K51)*('Tariffs Jul2018'!W51/100)*'Tariffs Jul2018'!AJ51,('Tariffs Jul2018'!L51-'Tariffs Jul2018'!K51)*('Tariffs Jul2018'!W51/100)*'Tariffs Jul2018'!AJ51))</f>
        <v>0</v>
      </c>
      <c r="M57" s="85">
        <f>IF($C$5*'Tariffs Jul2018'!AL51/'Tariffs Jul2018'!AJ51&lt;'Tariffs Jul2018'!L51,0,IF($C$5*'Tariffs Jul2018'!AL51/'Tariffs Jul2018'!AJ51&lt;='Tariffs Jul2018'!M51,($C$5*'Tariffs Jul2018'!AL51/'Tariffs Jul2018'!AJ51-'Tariffs Jul2018'!L51)*('Tariffs Jul2018'!X51/100)*'Tariffs Jul2018'!AJ51,('Tariffs Jul2018'!M51-'Tariffs Jul2018'!L51)*('Tariffs Jul2018'!X51/100)*'Tariffs Jul2018'!AJ51))</f>
        <v>0</v>
      </c>
      <c r="N57" s="85">
        <f>IF(($C$5*'Tariffs Jul2018'!AL51/'Tariffs Jul2018'!AJ51&gt;'Tariffs Jul2018'!M51),($C$5*'Tariffs Jul2018'!AL51/'Tariffs Jul2018'!AJ51-'Tariffs Jul2018'!M51)*'Tariffs Jul2018'!Y51/100*'Tariffs Jul2018'!AJ51,0)</f>
        <v>551.80061999999987</v>
      </c>
      <c r="O57" s="73">
        <f t="shared" si="0"/>
        <v>1558.7979299999997</v>
      </c>
      <c r="P57" s="498">
        <f t="shared" si="1"/>
        <v>1714.6777229999998</v>
      </c>
    </row>
    <row r="58" spans="1:153" x14ac:dyDescent="0.15">
      <c r="A58" s="47" t="str">
        <f>'Tariffs Jul2018'!F52</f>
        <v>EnergyAustralia</v>
      </c>
      <c r="B58" s="47" t="str">
        <f>'Tariffs Jul2018'!D52</f>
        <v>Envestra Central 2</v>
      </c>
      <c r="C58" s="287">
        <f>'Tariffs Jul2018'!E52</f>
        <v>43102</v>
      </c>
      <c r="D58" s="85">
        <f>365*'Tariffs Jul2018'!H52/100</f>
        <v>296.01499999999999</v>
      </c>
      <c r="E58" s="85">
        <f>IF($C$5*'Tariffs Jul2018'!AK52/'Tariffs Jul2018'!AI52&gt;='Tariffs Jul2018'!J52,( 'Tariffs Jul2018'!J52*'Tariffs Jul2018'!O52/100)* 'Tariffs Jul2018'!AI52,($C$5*'Tariffs Jul2018'!AK52/'Tariffs Jul2018'!AI52*'Tariffs Jul2018'!O52/100)* 'Tariffs Jul2018'!AI52)</f>
        <v>174.6</v>
      </c>
      <c r="F58" s="85">
        <f>IF($C$5*'Tariffs Jul2018'!AK52/'Tariffs Jul2018'!AI52&lt;'Tariffs Jul2018'!J52,0,IF($C$5*'Tariffs Jul2018'!AK52/'Tariffs Jul2018'!AI52&lt;='Tariffs Jul2018'!K52,($C$5*'Tariffs Jul2018'!AK52/'Tariffs Jul2018'!AI52-'Tariffs Jul2018'!J52)*('Tariffs Jul2018'!P52/100)*'Tariffs Jul2018'!AI52,('Tariffs Jul2018'!K52-'Tariffs Jul2018'!J52)*('Tariffs Jul2018'!P52/100)*'Tariffs Jul2018'!AI52))</f>
        <v>0</v>
      </c>
      <c r="G58" s="85">
        <f>IF($C$5*'Tariffs Jul2018'!AK52/'Tariffs Jul2018'!AI52&lt;'Tariffs Jul2018'!K52,0,IF($C$5*'Tariffs Jul2018'!AK52/'Tariffs Jul2018'!AI52&lt;='Tariffs Jul2018'!L52,($C$5*'Tariffs Jul2018'!AK52/'Tariffs Jul2018'!AI52-'Tariffs Jul2018'!K52)*('Tariffs Jul2018'!Q52/100)*'Tariffs Jul2018'!AI52,('Tariffs Jul2018'!L52-'Tariffs Jul2018'!K52)*('Tariffs Jul2018'!Q52/100)*'Tariffs Jul2018'!AI52))</f>
        <v>0</v>
      </c>
      <c r="H58" s="85">
        <f>IF($C$5*'Tariffs Jul2018'!AK52/'Tariffs Jul2018'!AI52&lt;'Tariffs Jul2018'!L52,0,IF($C$5*'Tariffs Jul2018'!AK52/'Tariffs Jul2018'!AI52&lt;='Tariffs Jul2018'!M52,($C$5*'Tariffs Jul2018'!AK52/'Tariffs Jul2018'!AI52-'Tariffs Jul2018'!L52)*('Tariffs Jul2018'!R52/100)*'Tariffs Jul2018'!AI52,('Tariffs Jul2018'!M52-'Tariffs Jul2018'!L52)*('Tariffs Jul2018'!R52/100)*'Tariffs Jul2018'!AI52))</f>
        <v>0</v>
      </c>
      <c r="I58" s="85">
        <f>IF(($C$5*'Tariffs Jul2018'!AK52/'Tariffs Jul2018'!AI52&gt;'Tariffs Jul2018'!M52),($C$5*'Tariffs Jul2018'!AK52/'Tariffs Jul2018'!AI52-'Tariffs Jul2018'!M52)*'Tariffs Jul2018'!S52/100*'Tariffs Jul2018'!AI52,0)</f>
        <v>295.45862999999991</v>
      </c>
      <c r="J58" s="85">
        <f>IF($C$5*'Tariffs Jul2018'!AL52/'Tariffs Jul2018'!AJ52&gt;='Tariffs Jul2018'!J52,('Tariffs Jul2018'!J52*'Tariffs Jul2018'!U52/100)* 'Tariffs Jul2018'!AJ52,($C$5*'Tariffs Jul2018'!AL52/'Tariffs Jul2018'!AJ52*'Tariffs Jul2018'!U52/100)* 'Tariffs Jul2018'!AJ52)</f>
        <v>349.2</v>
      </c>
      <c r="K58" s="85">
        <f>IF($C$5*'Tariffs Jul2018'!AL52/'Tariffs Jul2018'!AJ52&lt;'Tariffs Jul2018'!J52,0,IF($C$5*'Tariffs Jul2018'!AL52/'Tariffs Jul2018'!AJ52&lt;='Tariffs Jul2018'!K52,($C$5*'Tariffs Jul2018'!AL52/'Tariffs Jul2018'!AJ52-'Tariffs Jul2018'!J52)*('Tariffs Jul2018'!V52/100)*'Tariffs Jul2018'!AJ52,('Tariffs Jul2018'!K52-'Tariffs Jul2018'!J52)*('Tariffs Jul2018'!V52/100)*'Tariffs Jul2018'!AJ52))</f>
        <v>0</v>
      </c>
      <c r="L58" s="85">
        <f>IF($C$5*'Tariffs Jul2018'!AL52/'Tariffs Jul2018'!AJ52&lt;'Tariffs Jul2018'!K52,0,IF($C$5*'Tariffs Jul2018'!AL52/'Tariffs Jul2018'!AJ52&lt;='Tariffs Jul2018'!L52,($C$5*'Tariffs Jul2018'!AL52/'Tariffs Jul2018'!AJ52-'Tariffs Jul2018'!K52)*('Tariffs Jul2018'!W52/100)*'Tariffs Jul2018'!AJ52,('Tariffs Jul2018'!L52-'Tariffs Jul2018'!K52)*('Tariffs Jul2018'!W52/100)*'Tariffs Jul2018'!AJ52))</f>
        <v>0</v>
      </c>
      <c r="M58" s="85">
        <f>IF($C$5*'Tariffs Jul2018'!AL52/'Tariffs Jul2018'!AJ52&lt;'Tariffs Jul2018'!L52,0,IF($C$5*'Tariffs Jul2018'!AL52/'Tariffs Jul2018'!AJ52&lt;='Tariffs Jul2018'!M52,($C$5*'Tariffs Jul2018'!AL52/'Tariffs Jul2018'!AJ52-'Tariffs Jul2018'!L52)*('Tariffs Jul2018'!X52/100)*'Tariffs Jul2018'!AJ52,('Tariffs Jul2018'!M52-'Tariffs Jul2018'!L52)*('Tariffs Jul2018'!X52/100)*'Tariffs Jul2018'!AJ52))</f>
        <v>0</v>
      </c>
      <c r="N58" s="85">
        <f>IF(($C$5*'Tariffs Jul2018'!AL52/'Tariffs Jul2018'!AJ52&gt;'Tariffs Jul2018'!M52),($C$5*'Tariffs Jul2018'!AL52/'Tariffs Jul2018'!AJ52-'Tariffs Jul2018'!M52)*'Tariffs Jul2018'!Y52/100*'Tariffs Jul2018'!AJ52,0)</f>
        <v>590.91725999999983</v>
      </c>
      <c r="O58" s="73">
        <f t="shared" si="0"/>
        <v>1706.1908899999999</v>
      </c>
      <c r="P58" s="498">
        <f t="shared" si="1"/>
        <v>1876.8099789999999</v>
      </c>
    </row>
    <row r="59" spans="1:153" x14ac:dyDescent="0.15">
      <c r="A59" s="47" t="str">
        <f>'Tariffs Jul2018'!F53</f>
        <v>Lumo Energy</v>
      </c>
      <c r="B59" s="47" t="str">
        <f>'Tariffs Jul2018'!D53</f>
        <v>Envestra Central 2</v>
      </c>
      <c r="C59" s="287">
        <f>'Tariffs Jul2018'!E53</f>
        <v>43119</v>
      </c>
      <c r="D59" s="85">
        <f>365*'Tariffs Jul2018'!H53/100</f>
        <v>245.28</v>
      </c>
      <c r="E59" s="85">
        <f>IF($C$5*'Tariffs Jul2018'!AK53/'Tariffs Jul2018'!AI53&gt;='Tariffs Jul2018'!J53,( 'Tariffs Jul2018'!J53*'Tariffs Jul2018'!O53/100)* 'Tariffs Jul2018'!AI53,($C$5*'Tariffs Jul2018'!AK53/'Tariffs Jul2018'!AI53*'Tariffs Jul2018'!O53/100)* 'Tariffs Jul2018'!AI53)</f>
        <v>97.252399999999994</v>
      </c>
      <c r="F59" s="85">
        <f>IF($C$5*'Tariffs Jul2018'!AK53/'Tariffs Jul2018'!AI53&lt;'Tariffs Jul2018'!J53,0,IF($C$5*'Tariffs Jul2018'!AK53/'Tariffs Jul2018'!AI53&lt;='Tariffs Jul2018'!K53,($C$5*'Tariffs Jul2018'!AK53/'Tariffs Jul2018'!AI53-'Tariffs Jul2018'!J53)*('Tariffs Jul2018'!P53/100)*'Tariffs Jul2018'!AI53,('Tariffs Jul2018'!K53-'Tariffs Jul2018'!J53)*('Tariffs Jul2018'!P53/100)*'Tariffs Jul2018'!AI53))</f>
        <v>66.015600000000006</v>
      </c>
      <c r="G59" s="85">
        <f>IF($C$5*'Tariffs Jul2018'!AK53/'Tariffs Jul2018'!AI53&lt;'Tariffs Jul2018'!K53,0,IF($C$5*'Tariffs Jul2018'!AK53/'Tariffs Jul2018'!AI53&lt;='Tariffs Jul2018'!L53,($C$5*'Tariffs Jul2018'!AK53/'Tariffs Jul2018'!AI53-'Tariffs Jul2018'!K53)*('Tariffs Jul2018'!Q53/100)*'Tariffs Jul2018'!AI53,('Tariffs Jul2018'!L53-'Tariffs Jul2018'!K53)*('Tariffs Jul2018'!Q53/100)*'Tariffs Jul2018'!AI53))</f>
        <v>0</v>
      </c>
      <c r="H59" s="85">
        <f>IF($C$5*'Tariffs Jul2018'!AK53/'Tariffs Jul2018'!AI53&lt;'Tariffs Jul2018'!L53,0,IF($C$5*'Tariffs Jul2018'!AK53/'Tariffs Jul2018'!AI53&lt;='Tariffs Jul2018'!M53,($C$5*'Tariffs Jul2018'!AK53/'Tariffs Jul2018'!AI53-'Tariffs Jul2018'!L53)*('Tariffs Jul2018'!R53/100)*'Tariffs Jul2018'!AI53,('Tariffs Jul2018'!M53-'Tariffs Jul2018'!L53)*('Tariffs Jul2018'!R53/100)*'Tariffs Jul2018'!AI53))</f>
        <v>0</v>
      </c>
      <c r="I59" s="85">
        <f>IF(($C$5*'Tariffs Jul2018'!AK53/'Tariffs Jul2018'!AI53&gt;'Tariffs Jul2018'!M53),($C$5*'Tariffs Jul2018'!AK53/'Tariffs Jul2018'!AI53-'Tariffs Jul2018'!M53)*'Tariffs Jul2018'!S53/100*'Tariffs Jul2018'!AI53,0)</f>
        <v>303.55749599999996</v>
      </c>
      <c r="J59" s="85">
        <f>IF($C$5*'Tariffs Jul2018'!AL53/'Tariffs Jul2018'!AJ53&gt;='Tariffs Jul2018'!J53,('Tariffs Jul2018'!J53*'Tariffs Jul2018'!U53/100)* 'Tariffs Jul2018'!AJ53,($C$5*'Tariffs Jul2018'!AL53/'Tariffs Jul2018'!AJ53*'Tariffs Jul2018'!U53/100)* 'Tariffs Jul2018'!AJ53)</f>
        <v>194.50479999999999</v>
      </c>
      <c r="K59" s="85">
        <f>IF($C$5*'Tariffs Jul2018'!AL53/'Tariffs Jul2018'!AJ53&lt;'Tariffs Jul2018'!J53,0,IF($C$5*'Tariffs Jul2018'!AL53/'Tariffs Jul2018'!AJ53&lt;='Tariffs Jul2018'!K53,($C$5*'Tariffs Jul2018'!AL53/'Tariffs Jul2018'!AJ53-'Tariffs Jul2018'!J53)*('Tariffs Jul2018'!V53/100)*'Tariffs Jul2018'!AJ53,('Tariffs Jul2018'!K53-'Tariffs Jul2018'!J53)*('Tariffs Jul2018'!V53/100)*'Tariffs Jul2018'!AJ53))</f>
        <v>132.03120000000001</v>
      </c>
      <c r="L59" s="85">
        <f>IF($C$5*'Tariffs Jul2018'!AL53/'Tariffs Jul2018'!AJ53&lt;'Tariffs Jul2018'!K53,0,IF($C$5*'Tariffs Jul2018'!AL53/'Tariffs Jul2018'!AJ53&lt;='Tariffs Jul2018'!L53,($C$5*'Tariffs Jul2018'!AL53/'Tariffs Jul2018'!AJ53-'Tariffs Jul2018'!K53)*('Tariffs Jul2018'!W53/100)*'Tariffs Jul2018'!AJ53,('Tariffs Jul2018'!L53-'Tariffs Jul2018'!K53)*('Tariffs Jul2018'!W53/100)*'Tariffs Jul2018'!AJ53))</f>
        <v>0</v>
      </c>
      <c r="M59" s="85">
        <f>IF($C$5*'Tariffs Jul2018'!AL53/'Tariffs Jul2018'!AJ53&lt;'Tariffs Jul2018'!L53,0,IF($C$5*'Tariffs Jul2018'!AL53/'Tariffs Jul2018'!AJ53&lt;='Tariffs Jul2018'!M53,($C$5*'Tariffs Jul2018'!AL53/'Tariffs Jul2018'!AJ53-'Tariffs Jul2018'!L53)*('Tariffs Jul2018'!X53/100)*'Tariffs Jul2018'!AJ53,('Tariffs Jul2018'!M53-'Tariffs Jul2018'!L53)*('Tariffs Jul2018'!X53/100)*'Tariffs Jul2018'!AJ53))</f>
        <v>0</v>
      </c>
      <c r="N59" s="85">
        <f>IF(($C$5*'Tariffs Jul2018'!AL53/'Tariffs Jul2018'!AJ53&gt;'Tariffs Jul2018'!M53),($C$5*'Tariffs Jul2018'!AL53/'Tariffs Jul2018'!AJ53-'Tariffs Jul2018'!M53)*'Tariffs Jul2018'!Y53/100*'Tariffs Jul2018'!AJ53,0)</f>
        <v>607.11499199999992</v>
      </c>
      <c r="O59" s="73">
        <f t="shared" si="0"/>
        <v>1645.7564879999995</v>
      </c>
      <c r="P59" s="498">
        <f t="shared" si="1"/>
        <v>1810.3321367999997</v>
      </c>
    </row>
    <row r="60" spans="1:153" x14ac:dyDescent="0.15">
      <c r="A60" s="47" t="str">
        <f>'Tariffs Jul2018'!F54</f>
        <v>Momentum Energy</v>
      </c>
      <c r="B60" s="47" t="str">
        <f>'Tariffs Jul2018'!D54</f>
        <v>Envestra Central 2</v>
      </c>
      <c r="C60" s="287">
        <f>'Tariffs Jul2018'!E54</f>
        <v>43101</v>
      </c>
      <c r="D60" s="85">
        <f>365*'Tariffs Jul2018'!H54/100</f>
        <v>272.50899999999996</v>
      </c>
      <c r="E60" s="85">
        <f>IF($C$5*'Tariffs Jul2018'!AK54/'Tariffs Jul2018'!AI54&gt;='Tariffs Jul2018'!J54,( 'Tariffs Jul2018'!J54*'Tariffs Jul2018'!O54/100)* 'Tariffs Jul2018'!AI54,($C$5*'Tariffs Jul2018'!AK54/'Tariffs Jul2018'!AI54*'Tariffs Jul2018'!O54/100)* 'Tariffs Jul2018'!AI54)</f>
        <v>94.587500000000006</v>
      </c>
      <c r="F60" s="85">
        <f>IF($C$5*'Tariffs Jul2018'!AK54/'Tariffs Jul2018'!AI54&lt;'Tariffs Jul2018'!J54,0,IF($C$5*'Tariffs Jul2018'!AK54/'Tariffs Jul2018'!AI54&lt;='Tariffs Jul2018'!K54,($C$5*'Tariffs Jul2018'!AK54/'Tariffs Jul2018'!AI54-'Tariffs Jul2018'!J54)*('Tariffs Jul2018'!P54/100)*'Tariffs Jul2018'!AI54,('Tariffs Jul2018'!K54-'Tariffs Jul2018'!J54)*('Tariffs Jul2018'!P54/100)*'Tariffs Jul2018'!AI54))</f>
        <v>66.042699999999996</v>
      </c>
      <c r="G60" s="85">
        <f>IF($C$5*'Tariffs Jul2018'!AK54/'Tariffs Jul2018'!AI54&lt;'Tariffs Jul2018'!K54,0,IF($C$5*'Tariffs Jul2018'!AK54/'Tariffs Jul2018'!AI54&lt;='Tariffs Jul2018'!L54,($C$5*'Tariffs Jul2018'!AK54/'Tariffs Jul2018'!AI54-'Tariffs Jul2018'!K54)*('Tariffs Jul2018'!Q54/100)*'Tariffs Jul2018'!AI54,('Tariffs Jul2018'!L54-'Tariffs Jul2018'!K54)*('Tariffs Jul2018'!Q54/100)*'Tariffs Jul2018'!AI54))</f>
        <v>0</v>
      </c>
      <c r="H60" s="85">
        <f>IF($C$5*'Tariffs Jul2018'!AK54/'Tariffs Jul2018'!AI54&lt;'Tariffs Jul2018'!L54,0,IF($C$5*'Tariffs Jul2018'!AK54/'Tariffs Jul2018'!AI54&lt;='Tariffs Jul2018'!M54,($C$5*'Tariffs Jul2018'!AK54/'Tariffs Jul2018'!AI54-'Tariffs Jul2018'!L54)*('Tariffs Jul2018'!R54/100)*'Tariffs Jul2018'!AI54,('Tariffs Jul2018'!M54-'Tariffs Jul2018'!L54)*('Tariffs Jul2018'!R54/100)*'Tariffs Jul2018'!AI54))</f>
        <v>0</v>
      </c>
      <c r="I60" s="85">
        <f>IF(($C$5*'Tariffs Jul2018'!AK54/'Tariffs Jul2018'!AI54&gt;'Tariffs Jul2018'!M54),($C$5*'Tariffs Jul2018'!AK54/'Tariffs Jul2018'!AI54-'Tariffs Jul2018'!M54)*'Tariffs Jul2018'!S54/100*'Tariffs Jul2018'!AI54,0)</f>
        <v>318.25543799999991</v>
      </c>
      <c r="J60" s="85">
        <f>IF($C$5*'Tariffs Jul2018'!AL54/'Tariffs Jul2018'!AJ54&gt;='Tariffs Jul2018'!J54,('Tariffs Jul2018'!J54*'Tariffs Jul2018'!U54/100)* 'Tariffs Jul2018'!AJ54,($C$5*'Tariffs Jul2018'!AL54/'Tariffs Jul2018'!AJ54*'Tariffs Jul2018'!U54/100)* 'Tariffs Jul2018'!AJ54)</f>
        <v>188.0564</v>
      </c>
      <c r="K60" s="85">
        <f>IF($C$5*'Tariffs Jul2018'!AL54/'Tariffs Jul2018'!AJ54&lt;'Tariffs Jul2018'!J54,0,IF($C$5*'Tariffs Jul2018'!AL54/'Tariffs Jul2018'!AJ54&lt;='Tariffs Jul2018'!K54,($C$5*'Tariffs Jul2018'!AL54/'Tariffs Jul2018'!AJ54-'Tariffs Jul2018'!J54)*('Tariffs Jul2018'!V54/100)*'Tariffs Jul2018'!AJ54,('Tariffs Jul2018'!K54-'Tariffs Jul2018'!J54)*('Tariffs Jul2018'!V54/100)*'Tariffs Jul2018'!AJ54))</f>
        <v>130.7304</v>
      </c>
      <c r="L60" s="85">
        <f>IF($C$5*'Tariffs Jul2018'!AL54/'Tariffs Jul2018'!AJ54&lt;'Tariffs Jul2018'!K54,0,IF($C$5*'Tariffs Jul2018'!AL54/'Tariffs Jul2018'!AJ54&lt;='Tariffs Jul2018'!L54,($C$5*'Tariffs Jul2018'!AL54/'Tariffs Jul2018'!AJ54-'Tariffs Jul2018'!K54)*('Tariffs Jul2018'!W54/100)*'Tariffs Jul2018'!AJ54,('Tariffs Jul2018'!L54-'Tariffs Jul2018'!K54)*('Tariffs Jul2018'!W54/100)*'Tariffs Jul2018'!AJ54))</f>
        <v>0</v>
      </c>
      <c r="M60" s="85">
        <f>IF($C$5*'Tariffs Jul2018'!AL54/'Tariffs Jul2018'!AJ54&lt;'Tariffs Jul2018'!L54,0,IF($C$5*'Tariffs Jul2018'!AL54/'Tariffs Jul2018'!AJ54&lt;='Tariffs Jul2018'!M54,($C$5*'Tariffs Jul2018'!AL54/'Tariffs Jul2018'!AJ54-'Tariffs Jul2018'!L54)*('Tariffs Jul2018'!X54/100)*'Tariffs Jul2018'!AJ54,('Tariffs Jul2018'!M54-'Tariffs Jul2018'!L54)*('Tariffs Jul2018'!X54/100)*'Tariffs Jul2018'!AJ54))</f>
        <v>0</v>
      </c>
      <c r="N60" s="85">
        <f>IF(($C$5*'Tariffs Jul2018'!AL54/'Tariffs Jul2018'!AJ54&gt;'Tariffs Jul2018'!M54),($C$5*'Tariffs Jul2018'!AL54/'Tariffs Jul2018'!AJ54-'Tariffs Jul2018'!M54)*'Tariffs Jul2018'!Y54/100*'Tariffs Jul2018'!AJ54,0)</f>
        <v>627.21217799999999</v>
      </c>
      <c r="O60" s="73">
        <f t="shared" si="0"/>
        <v>1697.3936159999998</v>
      </c>
      <c r="P60" s="498">
        <f t="shared" si="1"/>
        <v>1867.1329776</v>
      </c>
    </row>
    <row r="61" spans="1:153" x14ac:dyDescent="0.15">
      <c r="A61" s="47" t="str">
        <f>'Tariffs Jul2018'!F55</f>
        <v>Origin Energy</v>
      </c>
      <c r="B61" s="47" t="str">
        <f>'Tariffs Jul2018'!D55</f>
        <v>Envestra Central 2</v>
      </c>
      <c r="C61" s="287">
        <f>'Tariffs Jul2018'!E55</f>
        <v>43101</v>
      </c>
      <c r="D61" s="85">
        <f>365*'Tariffs Jul2018'!H55/100</f>
        <v>251.85</v>
      </c>
      <c r="E61" s="85">
        <f>IF($C$5*'Tariffs Jul2018'!AK55/'Tariffs Jul2018'!AI55&gt;='Tariffs Jul2018'!J55,( 'Tariffs Jul2018'!J55*'Tariffs Jul2018'!O55/100)* 'Tariffs Jul2018'!AI55,($C$5*'Tariffs Jul2018'!AK55/'Tariffs Jul2018'!AI55*'Tariffs Jul2018'!O55/100)* 'Tariffs Jul2018'!AI55)</f>
        <v>176</v>
      </c>
      <c r="F61" s="85">
        <f>IF($C$5*'Tariffs Jul2018'!AK55/'Tariffs Jul2018'!AI55&lt;'Tariffs Jul2018'!J55,0,IF($C$5*'Tariffs Jul2018'!AK55/'Tariffs Jul2018'!AI55&lt;='Tariffs Jul2018'!K55,($C$5*'Tariffs Jul2018'!AK55/'Tariffs Jul2018'!AI55-'Tariffs Jul2018'!J55)*('Tariffs Jul2018'!P55/100)*'Tariffs Jul2018'!AI55,('Tariffs Jul2018'!K55-'Tariffs Jul2018'!J55)*('Tariffs Jul2018'!P55/100)*'Tariffs Jul2018'!AI55))</f>
        <v>272.95589999999999</v>
      </c>
      <c r="G61" s="85">
        <f>IF($C$5*'Tariffs Jul2018'!AK55/'Tariffs Jul2018'!AI55&lt;'Tariffs Jul2018'!K55,0,IF($C$5*'Tariffs Jul2018'!AK55/'Tariffs Jul2018'!AI55&lt;='Tariffs Jul2018'!L55,($C$5*'Tariffs Jul2018'!AK55/'Tariffs Jul2018'!AI55-'Tariffs Jul2018'!K55)*('Tariffs Jul2018'!Q55/100)*'Tariffs Jul2018'!AI55,('Tariffs Jul2018'!L55-'Tariffs Jul2018'!K55)*('Tariffs Jul2018'!Q55/100)*'Tariffs Jul2018'!AI55))</f>
        <v>0</v>
      </c>
      <c r="H61" s="85">
        <f>IF($C$5*'Tariffs Jul2018'!AK55/'Tariffs Jul2018'!AI55&lt;'Tariffs Jul2018'!L55,0,IF($C$5*'Tariffs Jul2018'!AK55/'Tariffs Jul2018'!AI55&lt;='Tariffs Jul2018'!M55,($C$5*'Tariffs Jul2018'!AK55/'Tariffs Jul2018'!AI55-'Tariffs Jul2018'!L55)*('Tariffs Jul2018'!R55/100)*'Tariffs Jul2018'!AI55,('Tariffs Jul2018'!M55-'Tariffs Jul2018'!L55)*('Tariffs Jul2018'!R55/100)*'Tariffs Jul2018'!AI55))</f>
        <v>0</v>
      </c>
      <c r="I61" s="85">
        <f>IF(($C$5*'Tariffs Jul2018'!AK55/'Tariffs Jul2018'!AI55&gt;'Tariffs Jul2018'!M55),($C$5*'Tariffs Jul2018'!AK55/'Tariffs Jul2018'!AI55-'Tariffs Jul2018'!M55)*'Tariffs Jul2018'!S55/100*'Tariffs Jul2018'!AI55,0)</f>
        <v>0</v>
      </c>
      <c r="J61" s="85">
        <f>IF($C$5*'Tariffs Jul2018'!AL55/'Tariffs Jul2018'!AJ55&gt;='Tariffs Jul2018'!J55,('Tariffs Jul2018'!J55*'Tariffs Jul2018'!U55/100)* 'Tariffs Jul2018'!AJ55,($C$5*'Tariffs Jul2018'!AL55/'Tariffs Jul2018'!AJ55*'Tariffs Jul2018'!U55/100)* 'Tariffs Jul2018'!AJ55)</f>
        <v>352</v>
      </c>
      <c r="K61" s="85">
        <f>IF($C$5*'Tariffs Jul2018'!AL55/'Tariffs Jul2018'!AJ55&lt;'Tariffs Jul2018'!J55,0,IF($C$5*'Tariffs Jul2018'!AL55/'Tariffs Jul2018'!AJ55&lt;='Tariffs Jul2018'!K55,($C$5*'Tariffs Jul2018'!AL55/'Tariffs Jul2018'!AJ55-'Tariffs Jul2018'!J55)*('Tariffs Jul2018'!V55/100)*'Tariffs Jul2018'!AJ55,('Tariffs Jul2018'!K55-'Tariffs Jul2018'!J55)*('Tariffs Jul2018'!V55/100)*'Tariffs Jul2018'!AJ55))</f>
        <v>545.91179999999997</v>
      </c>
      <c r="L61" s="85">
        <f>IF($C$5*'Tariffs Jul2018'!AL55/'Tariffs Jul2018'!AJ55&lt;'Tariffs Jul2018'!K55,0,IF($C$5*'Tariffs Jul2018'!AL55/'Tariffs Jul2018'!AJ55&lt;='Tariffs Jul2018'!L55,($C$5*'Tariffs Jul2018'!AL55/'Tariffs Jul2018'!AJ55-'Tariffs Jul2018'!K55)*('Tariffs Jul2018'!W55/100)*'Tariffs Jul2018'!AJ55,('Tariffs Jul2018'!L55-'Tariffs Jul2018'!K55)*('Tariffs Jul2018'!W55/100)*'Tariffs Jul2018'!AJ55))</f>
        <v>0</v>
      </c>
      <c r="M61" s="85">
        <f>IF($C$5*'Tariffs Jul2018'!AL55/'Tariffs Jul2018'!AJ55&lt;'Tariffs Jul2018'!L55,0,IF($C$5*'Tariffs Jul2018'!AL55/'Tariffs Jul2018'!AJ55&lt;='Tariffs Jul2018'!M55,($C$5*'Tariffs Jul2018'!AL55/'Tariffs Jul2018'!AJ55-'Tariffs Jul2018'!L55)*('Tariffs Jul2018'!X55/100)*'Tariffs Jul2018'!AJ55,('Tariffs Jul2018'!M55-'Tariffs Jul2018'!L55)*('Tariffs Jul2018'!X55/100)*'Tariffs Jul2018'!AJ55))</f>
        <v>0</v>
      </c>
      <c r="N61" s="85">
        <f>IF(($C$5*'Tariffs Jul2018'!AL55/'Tariffs Jul2018'!AJ55&gt;'Tariffs Jul2018'!M55),($C$5*'Tariffs Jul2018'!AL55/'Tariffs Jul2018'!AJ55-'Tariffs Jul2018'!M55)*'Tariffs Jul2018'!Y55/100*'Tariffs Jul2018'!AJ55,0)</f>
        <v>0</v>
      </c>
      <c r="O61" s="73">
        <f t="shared" si="0"/>
        <v>1598.7177000000001</v>
      </c>
      <c r="P61" s="498">
        <f t="shared" si="1"/>
        <v>1758.5894700000003</v>
      </c>
    </row>
    <row r="62" spans="1:153" x14ac:dyDescent="0.15">
      <c r="A62" s="47" t="str">
        <f>'Tariffs Jul2018'!F56</f>
        <v>Red Energy</v>
      </c>
      <c r="B62" s="47" t="str">
        <f>'Tariffs Jul2018'!D56</f>
        <v>Envestra Central 2</v>
      </c>
      <c r="C62" s="287">
        <f>'Tariffs Jul2018'!E56</f>
        <v>43119</v>
      </c>
      <c r="D62" s="85">
        <f>365*'Tariffs Jul2018'!H56/100</f>
        <v>262.43500000000006</v>
      </c>
      <c r="E62" s="85">
        <f>IF($C$5*'Tariffs Jul2018'!AK56/'Tariffs Jul2018'!AI56&gt;='Tariffs Jul2018'!J56,( 'Tariffs Jul2018'!J56*'Tariffs Jul2018'!O56/100)* 'Tariffs Jul2018'!AI56,($C$5*'Tariffs Jul2018'!AK56/'Tariffs Jul2018'!AI56*'Tariffs Jul2018'!O56/100)* 'Tariffs Jul2018'!AI56)</f>
        <v>158.4</v>
      </c>
      <c r="F62" s="85">
        <f>IF($C$5*'Tariffs Jul2018'!AK56/'Tariffs Jul2018'!AI56&lt;'Tariffs Jul2018'!J56,0,IF($C$5*'Tariffs Jul2018'!AK56/'Tariffs Jul2018'!AI56&lt;='Tariffs Jul2018'!K56,($C$5*'Tariffs Jul2018'!AK56/'Tariffs Jul2018'!AI56-'Tariffs Jul2018'!J56)*('Tariffs Jul2018'!P56/100)*'Tariffs Jul2018'!AI56,('Tariffs Jul2018'!K56-'Tariffs Jul2018'!J56)*('Tariffs Jul2018'!P56/100)*'Tariffs Jul2018'!AI56))</f>
        <v>0</v>
      </c>
      <c r="G62" s="85">
        <f>IF($C$5*'Tariffs Jul2018'!AK56/'Tariffs Jul2018'!AI56&lt;'Tariffs Jul2018'!K56,0,IF($C$5*'Tariffs Jul2018'!AK56/'Tariffs Jul2018'!AI56&lt;='Tariffs Jul2018'!L56,($C$5*'Tariffs Jul2018'!AK56/'Tariffs Jul2018'!AI56-'Tariffs Jul2018'!K56)*('Tariffs Jul2018'!Q56/100)*'Tariffs Jul2018'!AI56,('Tariffs Jul2018'!L56-'Tariffs Jul2018'!K56)*('Tariffs Jul2018'!Q56/100)*'Tariffs Jul2018'!AI56))</f>
        <v>0</v>
      </c>
      <c r="H62" s="85">
        <f>IF($C$5*'Tariffs Jul2018'!AK56/'Tariffs Jul2018'!AI56&lt;'Tariffs Jul2018'!L56,0,IF($C$5*'Tariffs Jul2018'!AK56/'Tariffs Jul2018'!AI56&lt;='Tariffs Jul2018'!M56,($C$5*'Tariffs Jul2018'!AK56/'Tariffs Jul2018'!AI56-'Tariffs Jul2018'!L56)*('Tariffs Jul2018'!R56/100)*'Tariffs Jul2018'!AI56,('Tariffs Jul2018'!M56-'Tariffs Jul2018'!L56)*('Tariffs Jul2018'!R56/100)*'Tariffs Jul2018'!AI56))</f>
        <v>0</v>
      </c>
      <c r="I62" s="85">
        <f>IF(($C$5*'Tariffs Jul2018'!AK56/'Tariffs Jul2018'!AI56&gt;'Tariffs Jul2018'!M56),($C$5*'Tariffs Jul2018'!AK56/'Tariffs Jul2018'!AI56-'Tariffs Jul2018'!M56)*'Tariffs Jul2018'!S56/100*'Tariffs Jul2018'!AI56,0)</f>
        <v>296.95841999999999</v>
      </c>
      <c r="J62" s="85">
        <f>IF($C$5*'Tariffs Jul2018'!AL56/'Tariffs Jul2018'!AJ56&gt;='Tariffs Jul2018'!J56,('Tariffs Jul2018'!J56*'Tariffs Jul2018'!U56/100)* 'Tariffs Jul2018'!AJ56,($C$5*'Tariffs Jul2018'!AL56/'Tariffs Jul2018'!AJ56*'Tariffs Jul2018'!U56/100)* 'Tariffs Jul2018'!AJ56)</f>
        <v>316.8</v>
      </c>
      <c r="K62" s="85">
        <f>IF($C$5*'Tariffs Jul2018'!AL56/'Tariffs Jul2018'!AJ56&lt;'Tariffs Jul2018'!J56,0,IF($C$5*'Tariffs Jul2018'!AL56/'Tariffs Jul2018'!AJ56&lt;='Tariffs Jul2018'!K56,($C$5*'Tariffs Jul2018'!AL56/'Tariffs Jul2018'!AJ56-'Tariffs Jul2018'!J56)*('Tariffs Jul2018'!V56/100)*'Tariffs Jul2018'!AJ56,('Tariffs Jul2018'!K56-'Tariffs Jul2018'!J56)*('Tariffs Jul2018'!V56/100)*'Tariffs Jul2018'!AJ56))</f>
        <v>0</v>
      </c>
      <c r="L62" s="85">
        <f>IF($C$5*'Tariffs Jul2018'!AL56/'Tariffs Jul2018'!AJ56&lt;'Tariffs Jul2018'!K56,0,IF($C$5*'Tariffs Jul2018'!AL56/'Tariffs Jul2018'!AJ56&lt;='Tariffs Jul2018'!L56,($C$5*'Tariffs Jul2018'!AL56/'Tariffs Jul2018'!AJ56-'Tariffs Jul2018'!K56)*('Tariffs Jul2018'!W56/100)*'Tariffs Jul2018'!AJ56,('Tariffs Jul2018'!L56-'Tariffs Jul2018'!K56)*('Tariffs Jul2018'!W56/100)*'Tariffs Jul2018'!AJ56))</f>
        <v>0</v>
      </c>
      <c r="M62" s="85">
        <f>IF($C$5*'Tariffs Jul2018'!AL56/'Tariffs Jul2018'!AJ56&lt;'Tariffs Jul2018'!L56,0,IF($C$5*'Tariffs Jul2018'!AL56/'Tariffs Jul2018'!AJ56&lt;='Tariffs Jul2018'!M56,($C$5*'Tariffs Jul2018'!AL56/'Tariffs Jul2018'!AJ56-'Tariffs Jul2018'!L56)*('Tariffs Jul2018'!X56/100)*'Tariffs Jul2018'!AJ56,('Tariffs Jul2018'!M56-'Tariffs Jul2018'!L56)*('Tariffs Jul2018'!X56/100)*'Tariffs Jul2018'!AJ56))</f>
        <v>0</v>
      </c>
      <c r="N62" s="85">
        <f>IF(($C$5*'Tariffs Jul2018'!AL56/'Tariffs Jul2018'!AJ56&gt;'Tariffs Jul2018'!M56),($C$5*'Tariffs Jul2018'!AL56/'Tariffs Jul2018'!AJ56-'Tariffs Jul2018'!M56)*'Tariffs Jul2018'!Y56/100*'Tariffs Jul2018'!AJ56,0)</f>
        <v>593.91683999999998</v>
      </c>
      <c r="O62" s="73">
        <f t="shared" si="0"/>
        <v>1628.51026</v>
      </c>
      <c r="P62" s="498">
        <f t="shared" si="1"/>
        <v>1791.3612860000001</v>
      </c>
    </row>
    <row r="63" spans="1:153" s="289" customFormat="1" ht="14" thickBot="1" x14ac:dyDescent="0.2">
      <c r="A63" s="47" t="str">
        <f>'Tariffs Jul2018'!F57</f>
        <v>Simply Energy</v>
      </c>
      <c r="B63" s="47" t="str">
        <f>'Tariffs Jul2018'!D57</f>
        <v>Envestra Central 2</v>
      </c>
      <c r="C63" s="287">
        <f>'Tariffs Jul2018'!E57</f>
        <v>43101</v>
      </c>
      <c r="D63" s="85">
        <f>365*'Tariffs Jul2018'!H57/100</f>
        <v>259.55150000000003</v>
      </c>
      <c r="E63" s="85">
        <f>IF($C$5*'Tariffs Jul2018'!AK57/'Tariffs Jul2018'!AI57&gt;='Tariffs Jul2018'!J57,( 'Tariffs Jul2018'!J57*'Tariffs Jul2018'!O57/100)* 'Tariffs Jul2018'!AI57,($C$5*'Tariffs Jul2018'!AK57/'Tariffs Jul2018'!AI57*'Tariffs Jul2018'!O57/100)* 'Tariffs Jul2018'!AI57)</f>
        <v>102.319</v>
      </c>
      <c r="F63" s="85">
        <f>IF($C$5*'Tariffs Jul2018'!AK57/'Tariffs Jul2018'!AI57&lt;'Tariffs Jul2018'!J57,0,IF($C$5*'Tariffs Jul2018'!AK57/'Tariffs Jul2018'!AI57&lt;='Tariffs Jul2018'!K57,($C$5*'Tariffs Jul2018'!AK57/'Tariffs Jul2018'!AI57-'Tariffs Jul2018'!J57)*('Tariffs Jul2018'!P57/100)*'Tariffs Jul2018'!AI57,('Tariffs Jul2018'!K57-'Tariffs Jul2018'!J57)*('Tariffs Jul2018'!P57/100)*'Tariffs Jul2018'!AI57))</f>
        <v>71.00200000000001</v>
      </c>
      <c r="G63" s="85">
        <f>IF($C$5*'Tariffs Jul2018'!AK57/'Tariffs Jul2018'!AI57&lt;'Tariffs Jul2018'!K57,0,IF($C$5*'Tariffs Jul2018'!AK57/'Tariffs Jul2018'!AI57&lt;='Tariffs Jul2018'!L57,($C$5*'Tariffs Jul2018'!AK57/'Tariffs Jul2018'!AI57-'Tariffs Jul2018'!K57)*('Tariffs Jul2018'!Q57/100)*'Tariffs Jul2018'!AI57,('Tariffs Jul2018'!L57-'Tariffs Jul2018'!K57)*('Tariffs Jul2018'!Q57/100)*'Tariffs Jul2018'!AI57))</f>
        <v>0</v>
      </c>
      <c r="H63" s="85">
        <f>IF($C$5*'Tariffs Jul2018'!AK57/'Tariffs Jul2018'!AI57&lt;'Tariffs Jul2018'!L57,0,IF($C$5*'Tariffs Jul2018'!AK57/'Tariffs Jul2018'!AI57&lt;='Tariffs Jul2018'!M57,($C$5*'Tariffs Jul2018'!AK57/'Tariffs Jul2018'!AI57-'Tariffs Jul2018'!L57)*('Tariffs Jul2018'!R57/100)*'Tariffs Jul2018'!AI57,('Tariffs Jul2018'!M57-'Tariffs Jul2018'!L57)*('Tariffs Jul2018'!R57/100)*'Tariffs Jul2018'!AI57))</f>
        <v>0</v>
      </c>
      <c r="I63" s="85">
        <f>IF(($C$5*'Tariffs Jul2018'!AK57/'Tariffs Jul2018'!AI57&gt;'Tariffs Jul2018'!M57),($C$5*'Tariffs Jul2018'!AK57/'Tariffs Jul2018'!AI57-'Tariffs Jul2018'!M57)*'Tariffs Jul2018'!S57/100*'Tariffs Jul2018'!AI57,0)</f>
        <v>328.45400999999998</v>
      </c>
      <c r="J63" s="85">
        <f>IF($C$5*'Tariffs Jul2018'!AL57/'Tariffs Jul2018'!AJ57&gt;='Tariffs Jul2018'!J57,('Tariffs Jul2018'!J57*'Tariffs Jul2018'!U57/100)* 'Tariffs Jul2018'!AJ57,($C$5*'Tariffs Jul2018'!AL57/'Tariffs Jul2018'!AJ57*'Tariffs Jul2018'!U57/100)* 'Tariffs Jul2018'!AJ57)</f>
        <v>204.63800000000001</v>
      </c>
      <c r="K63" s="85">
        <f>IF($C$5*'Tariffs Jul2018'!AL57/'Tariffs Jul2018'!AJ57&lt;'Tariffs Jul2018'!J57,0,IF($C$5*'Tariffs Jul2018'!AL57/'Tariffs Jul2018'!AJ57&lt;='Tariffs Jul2018'!K57,($C$5*'Tariffs Jul2018'!AL57/'Tariffs Jul2018'!AJ57-'Tariffs Jul2018'!J57)*('Tariffs Jul2018'!V57/100)*'Tariffs Jul2018'!AJ57,('Tariffs Jul2018'!K57-'Tariffs Jul2018'!J57)*('Tariffs Jul2018'!V57/100)*'Tariffs Jul2018'!AJ57))</f>
        <v>142.00400000000002</v>
      </c>
      <c r="L63" s="85">
        <f>IF($C$5*'Tariffs Jul2018'!AL57/'Tariffs Jul2018'!AJ57&lt;'Tariffs Jul2018'!K57,0,IF($C$5*'Tariffs Jul2018'!AL57/'Tariffs Jul2018'!AJ57&lt;='Tariffs Jul2018'!L57,($C$5*'Tariffs Jul2018'!AL57/'Tariffs Jul2018'!AJ57-'Tariffs Jul2018'!K57)*('Tariffs Jul2018'!W57/100)*'Tariffs Jul2018'!AJ57,('Tariffs Jul2018'!L57-'Tariffs Jul2018'!K57)*('Tariffs Jul2018'!W57/100)*'Tariffs Jul2018'!AJ57))</f>
        <v>0</v>
      </c>
      <c r="M63" s="85">
        <f>IF($C$5*'Tariffs Jul2018'!AL57/'Tariffs Jul2018'!AJ57&lt;'Tariffs Jul2018'!L57,0,IF($C$5*'Tariffs Jul2018'!AL57/'Tariffs Jul2018'!AJ57&lt;='Tariffs Jul2018'!M57,($C$5*'Tariffs Jul2018'!AL57/'Tariffs Jul2018'!AJ57-'Tariffs Jul2018'!L57)*('Tariffs Jul2018'!X57/100)*'Tariffs Jul2018'!AJ57,('Tariffs Jul2018'!M57-'Tariffs Jul2018'!L57)*('Tariffs Jul2018'!X57/100)*'Tariffs Jul2018'!AJ57))</f>
        <v>0</v>
      </c>
      <c r="N63" s="85">
        <f>IF(($C$5*'Tariffs Jul2018'!AL57/'Tariffs Jul2018'!AJ57&gt;'Tariffs Jul2018'!M57),($C$5*'Tariffs Jul2018'!AL57/'Tariffs Jul2018'!AJ57-'Tariffs Jul2018'!M57)*'Tariffs Jul2018'!Y57/100*'Tariffs Jul2018'!AJ57,0)</f>
        <v>656.90801999999996</v>
      </c>
      <c r="O63" s="73">
        <f t="shared" si="0"/>
        <v>1764.87653</v>
      </c>
      <c r="P63" s="498">
        <f t="shared" si="1"/>
        <v>1941.3641830000001</v>
      </c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  <c r="AZ63" s="380"/>
      <c r="BA63" s="380"/>
      <c r="BB63" s="380"/>
      <c r="BC63" s="380"/>
      <c r="BD63" s="380"/>
      <c r="BE63" s="380"/>
      <c r="BF63" s="380"/>
      <c r="BG63" s="380"/>
      <c r="BH63" s="380"/>
      <c r="BI63" s="380"/>
      <c r="BJ63" s="380"/>
      <c r="BK63" s="380"/>
      <c r="BL63" s="380"/>
      <c r="BM63" s="380"/>
      <c r="BN63" s="380"/>
      <c r="BO63" s="380"/>
      <c r="BP63" s="380"/>
      <c r="BQ63" s="380"/>
      <c r="BR63" s="380"/>
      <c r="BS63" s="380"/>
      <c r="BT63" s="380"/>
      <c r="BU63" s="380"/>
      <c r="BV63" s="380"/>
      <c r="BW63" s="380"/>
      <c r="BX63" s="380"/>
      <c r="BY63" s="380"/>
      <c r="BZ63" s="380"/>
      <c r="CA63" s="380"/>
      <c r="CB63" s="380"/>
      <c r="CC63" s="380"/>
      <c r="CD63" s="380"/>
      <c r="CE63" s="380"/>
      <c r="CF63" s="380"/>
      <c r="CG63" s="380"/>
      <c r="CH63" s="380"/>
      <c r="CI63" s="380"/>
      <c r="CJ63" s="380"/>
      <c r="CK63" s="380"/>
      <c r="CL63" s="380"/>
      <c r="CM63" s="380"/>
      <c r="CN63" s="380"/>
      <c r="CO63" s="380"/>
      <c r="CP63" s="380"/>
      <c r="CQ63" s="380"/>
      <c r="CR63" s="380"/>
      <c r="CS63" s="380"/>
      <c r="CT63" s="380"/>
      <c r="CU63" s="380"/>
      <c r="CV63" s="380"/>
      <c r="CW63" s="380"/>
      <c r="CX63" s="380"/>
      <c r="CY63" s="380"/>
      <c r="CZ63" s="380"/>
      <c r="DA63" s="380"/>
      <c r="DB63" s="380"/>
      <c r="DC63" s="380"/>
      <c r="DD63" s="380"/>
      <c r="DE63" s="380"/>
      <c r="DF63" s="380"/>
      <c r="DG63" s="380"/>
      <c r="DH63" s="380"/>
      <c r="DI63" s="380"/>
      <c r="DJ63" s="380"/>
      <c r="DK63" s="380"/>
      <c r="DL63" s="318"/>
      <c r="DM63" s="318"/>
      <c r="DN63" s="318"/>
      <c r="DO63" s="318"/>
      <c r="DP63" s="318"/>
      <c r="DQ63" s="318"/>
      <c r="DR63" s="318"/>
      <c r="DS63" s="318"/>
      <c r="DT63" s="318"/>
      <c r="DU63" s="318"/>
      <c r="DV63" s="318"/>
      <c r="DW63" s="318"/>
      <c r="DX63" s="318"/>
      <c r="DY63" s="318"/>
      <c r="DZ63" s="318"/>
      <c r="EA63" s="318"/>
      <c r="EB63" s="318"/>
      <c r="EC63" s="318"/>
      <c r="ED63" s="318"/>
      <c r="EE63" s="318"/>
      <c r="EF63" s="318"/>
      <c r="EG63" s="318"/>
      <c r="EH63" s="318"/>
      <c r="EI63" s="318"/>
      <c r="EJ63" s="318"/>
      <c r="EK63" s="318"/>
      <c r="EL63" s="318"/>
      <c r="EM63" s="318"/>
      <c r="EN63" s="318"/>
      <c r="EO63" s="318"/>
      <c r="EP63" s="318"/>
      <c r="EQ63" s="318"/>
      <c r="ER63" s="318"/>
      <c r="ES63" s="320"/>
      <c r="ET63" s="320"/>
      <c r="EU63" s="320"/>
      <c r="EV63" s="320"/>
      <c r="EW63" s="320"/>
    </row>
    <row r="64" spans="1:153" ht="14" thickTop="1" x14ac:dyDescent="0.15">
      <c r="A64" s="47" t="str">
        <f>'Tariffs Jul2018'!F58</f>
        <v>Sumo Power</v>
      </c>
      <c r="B64" s="47" t="str">
        <f>'Tariffs Jul2018'!D58</f>
        <v>Envestra Central 2</v>
      </c>
      <c r="C64" s="287">
        <f>'Tariffs Jul2018'!E58</f>
        <v>43132</v>
      </c>
      <c r="D64" s="85">
        <f>365*'Tariffs Jul2018'!H58/100</f>
        <v>286.89</v>
      </c>
      <c r="E64" s="85">
        <f>IF($C$5*'Tariffs Jul2018'!AK58/'Tariffs Jul2018'!AI58&gt;='Tariffs Jul2018'!J58,( 'Tariffs Jul2018'!J58*'Tariffs Jul2018'!O58/100)* 'Tariffs Jul2018'!AI58,($C$5*'Tariffs Jul2018'!AK58/'Tariffs Jul2018'!AI58*'Tariffs Jul2018'!O58/100)* 'Tariffs Jul2018'!AI58)</f>
        <v>398.4</v>
      </c>
      <c r="F64" s="85">
        <f>IF($C$5*'Tariffs Jul2018'!AK58/'Tariffs Jul2018'!AI58&lt;'Tariffs Jul2018'!J58,0,IF($C$5*'Tariffs Jul2018'!AK58/'Tariffs Jul2018'!AI58&lt;='Tariffs Jul2018'!K58,($C$5*'Tariffs Jul2018'!AK58/'Tariffs Jul2018'!AI58-'Tariffs Jul2018'!J58)*('Tariffs Jul2018'!P58/100)*'Tariffs Jul2018'!AI58,('Tariffs Jul2018'!K58-'Tariffs Jul2018'!J58)*('Tariffs Jul2018'!P58/100)*'Tariffs Jul2018'!AI58))</f>
        <v>285.32340899999991</v>
      </c>
      <c r="G64" s="85">
        <f>IF($C$5*'Tariffs Jul2018'!AK58/'Tariffs Jul2018'!AI58&lt;'Tariffs Jul2018'!K58,0,IF($C$5*'Tariffs Jul2018'!AK58/'Tariffs Jul2018'!AI58&lt;='Tariffs Jul2018'!L58,($C$5*'Tariffs Jul2018'!AK58/'Tariffs Jul2018'!AI58-'Tariffs Jul2018'!K58)*('Tariffs Jul2018'!Q58/100)*'Tariffs Jul2018'!AI58,('Tariffs Jul2018'!L58-'Tariffs Jul2018'!K58)*('Tariffs Jul2018'!Q58/100)*'Tariffs Jul2018'!AI58))</f>
        <v>0</v>
      </c>
      <c r="H64" s="85">
        <f>IF($C$5*'Tariffs Jul2018'!AK58/'Tariffs Jul2018'!AI58&lt;'Tariffs Jul2018'!L58,0,IF($C$5*'Tariffs Jul2018'!AK58/'Tariffs Jul2018'!AI58&lt;='Tariffs Jul2018'!M58,($C$5*'Tariffs Jul2018'!AK58/'Tariffs Jul2018'!AI58-'Tariffs Jul2018'!L58)*('Tariffs Jul2018'!R58/100)*'Tariffs Jul2018'!AI58,('Tariffs Jul2018'!M58-'Tariffs Jul2018'!L58)*('Tariffs Jul2018'!R58/100)*'Tariffs Jul2018'!AI58))</f>
        <v>0</v>
      </c>
      <c r="I64" s="85">
        <f>IF(($C$5*'Tariffs Jul2018'!AK58/'Tariffs Jul2018'!AI58&gt;'Tariffs Jul2018'!M58),($C$5*'Tariffs Jul2018'!AK58/'Tariffs Jul2018'!AI58-'Tariffs Jul2018'!M58)*'Tariffs Jul2018'!S58/100*'Tariffs Jul2018'!AI58,0)</f>
        <v>0</v>
      </c>
      <c r="J64" s="85">
        <f>IF($C$5*'Tariffs Jul2018'!AL58/'Tariffs Jul2018'!AJ58&gt;='Tariffs Jul2018'!J58,('Tariffs Jul2018'!J58*'Tariffs Jul2018'!U58/100)* 'Tariffs Jul2018'!AJ58,($C$5*'Tariffs Jul2018'!AL58/'Tariffs Jul2018'!AJ58*'Tariffs Jul2018'!U58/100)* 'Tariffs Jul2018'!AJ58)</f>
        <v>796.8</v>
      </c>
      <c r="K64" s="85">
        <f>IF($C$5*'Tariffs Jul2018'!AL58/'Tariffs Jul2018'!AJ58&lt;'Tariffs Jul2018'!J58,0,IF($C$5*'Tariffs Jul2018'!AL58/'Tariffs Jul2018'!AJ58&lt;='Tariffs Jul2018'!K58,($C$5*'Tariffs Jul2018'!AL58/'Tariffs Jul2018'!AJ58-'Tariffs Jul2018'!J58)*('Tariffs Jul2018'!V58/100)*'Tariffs Jul2018'!AJ58,('Tariffs Jul2018'!K58-'Tariffs Jul2018'!J58)*('Tariffs Jul2018'!V58/100)*'Tariffs Jul2018'!AJ58))</f>
        <v>570.64681799999983</v>
      </c>
      <c r="L64" s="85">
        <f>IF($C$5*'Tariffs Jul2018'!AL58/'Tariffs Jul2018'!AJ58&lt;'Tariffs Jul2018'!K58,0,IF($C$5*'Tariffs Jul2018'!AL58/'Tariffs Jul2018'!AJ58&lt;='Tariffs Jul2018'!L58,($C$5*'Tariffs Jul2018'!AL58/'Tariffs Jul2018'!AJ58-'Tariffs Jul2018'!K58)*('Tariffs Jul2018'!W58/100)*'Tariffs Jul2018'!AJ58,('Tariffs Jul2018'!L58-'Tariffs Jul2018'!K58)*('Tariffs Jul2018'!W58/100)*'Tariffs Jul2018'!AJ58))</f>
        <v>0</v>
      </c>
      <c r="M64" s="85">
        <f>IF($C$5*'Tariffs Jul2018'!AL58/'Tariffs Jul2018'!AJ58&lt;'Tariffs Jul2018'!L58,0,IF($C$5*'Tariffs Jul2018'!AL58/'Tariffs Jul2018'!AJ58&lt;='Tariffs Jul2018'!M58,($C$5*'Tariffs Jul2018'!AL58/'Tariffs Jul2018'!AJ58-'Tariffs Jul2018'!L58)*('Tariffs Jul2018'!X58/100)*'Tariffs Jul2018'!AJ58,('Tariffs Jul2018'!M58-'Tariffs Jul2018'!L58)*('Tariffs Jul2018'!X58/100)*'Tariffs Jul2018'!AJ58))</f>
        <v>0</v>
      </c>
      <c r="N64" s="85">
        <f>IF(($C$5*'Tariffs Jul2018'!AL58/'Tariffs Jul2018'!AJ58&gt;'Tariffs Jul2018'!M58),($C$5*'Tariffs Jul2018'!AL58/'Tariffs Jul2018'!AJ58-'Tariffs Jul2018'!M58)*'Tariffs Jul2018'!Y58/100*'Tariffs Jul2018'!AJ58,0)</f>
        <v>0</v>
      </c>
      <c r="O64" s="73">
        <f t="shared" si="0"/>
        <v>2338.0602269999995</v>
      </c>
      <c r="P64" s="498">
        <f t="shared" si="1"/>
        <v>2571.8662496999996</v>
      </c>
    </row>
    <row r="65" spans="1:153" s="289" customFormat="1" ht="14" thickBot="1" x14ac:dyDescent="0.2">
      <c r="A65" s="47" t="str">
        <f>'Tariffs Jul2018'!F59</f>
        <v>Amaysim</v>
      </c>
      <c r="B65" s="47" t="str">
        <f>'Tariffs Jul2018'!D59</f>
        <v>Envestra Central 2</v>
      </c>
      <c r="C65" s="287">
        <f>'Tariffs Jul2018'!E59</f>
        <v>43101</v>
      </c>
      <c r="D65" s="85">
        <f>365*'Tariffs Jul2018'!H59/100</f>
        <v>292.73</v>
      </c>
      <c r="E65" s="85">
        <f>IF($C$5*'Tariffs Jul2018'!AK59/'Tariffs Jul2018'!AI59&gt;='Tariffs Jul2018'!J59,( 'Tariffs Jul2018'!J59*'Tariffs Jul2018'!O59/100)* 'Tariffs Jul2018'!AI59,($C$5*'Tariffs Jul2018'!AK59/'Tariffs Jul2018'!AI59*'Tariffs Jul2018'!O59/100)* 'Tariffs Jul2018'!AI59)</f>
        <v>123.375</v>
      </c>
      <c r="F65" s="85">
        <f>IF($C$5*'Tariffs Jul2018'!AK59/'Tariffs Jul2018'!AI59&lt;'Tariffs Jul2018'!J59,0,IF($C$5*'Tariffs Jul2018'!AK59/'Tariffs Jul2018'!AI59&lt;='Tariffs Jul2018'!K59,($C$5*'Tariffs Jul2018'!AK59/'Tariffs Jul2018'!AI59-'Tariffs Jul2018'!J59)*('Tariffs Jul2018'!P59/100)*'Tariffs Jul2018'!AI59,('Tariffs Jul2018'!K59-'Tariffs Jul2018'!J59)*('Tariffs Jul2018'!P59/100)*'Tariffs Jul2018'!AI59))</f>
        <v>86.72</v>
      </c>
      <c r="G65" s="85">
        <f>IF($C$5*'Tariffs Jul2018'!AK59/'Tariffs Jul2018'!AI59&lt;'Tariffs Jul2018'!K59,0,IF($C$5*'Tariffs Jul2018'!AK59/'Tariffs Jul2018'!AI59&lt;='Tariffs Jul2018'!L59,($C$5*'Tariffs Jul2018'!AK59/'Tariffs Jul2018'!AI59-'Tariffs Jul2018'!K59)*('Tariffs Jul2018'!Q59/100)*'Tariffs Jul2018'!AI59,('Tariffs Jul2018'!L59-'Tariffs Jul2018'!K59)*('Tariffs Jul2018'!Q59/100)*'Tariffs Jul2018'!AI59))</f>
        <v>0</v>
      </c>
      <c r="H65" s="85">
        <f>IF($C$5*'Tariffs Jul2018'!AK59/'Tariffs Jul2018'!AI59&lt;'Tariffs Jul2018'!L59,0,IF($C$5*'Tariffs Jul2018'!AK59/'Tariffs Jul2018'!AI59&lt;='Tariffs Jul2018'!M59,($C$5*'Tariffs Jul2018'!AK59/'Tariffs Jul2018'!AI59-'Tariffs Jul2018'!L59)*('Tariffs Jul2018'!R59/100)*'Tariffs Jul2018'!AI59,('Tariffs Jul2018'!M59-'Tariffs Jul2018'!L59)*('Tariffs Jul2018'!R59/100)*'Tariffs Jul2018'!AI59))</f>
        <v>0</v>
      </c>
      <c r="I65" s="85">
        <f>IF(($C$5*'Tariffs Jul2018'!AK59/'Tariffs Jul2018'!AI59&gt;'Tariffs Jul2018'!M59),($C$5*'Tariffs Jul2018'!AK59/'Tariffs Jul2018'!AI59-'Tariffs Jul2018'!M59)*'Tariffs Jul2018'!S59/100*'Tariffs Jul2018'!AI59,0)</f>
        <v>412.44224999999989</v>
      </c>
      <c r="J65" s="85">
        <f>IF($C$5*'Tariffs Jul2018'!AL59/'Tariffs Jul2018'!AJ59&gt;='Tariffs Jul2018'!J59,('Tariffs Jul2018'!J59*'Tariffs Jul2018'!U59/100)* 'Tariffs Jul2018'!AJ59,($C$5*'Tariffs Jul2018'!AL59/'Tariffs Jul2018'!AJ59*'Tariffs Jul2018'!U59/100)* 'Tariffs Jul2018'!AJ59)</f>
        <v>246.75</v>
      </c>
      <c r="K65" s="85">
        <f>IF($C$5*'Tariffs Jul2018'!AL59/'Tariffs Jul2018'!AJ59&lt;'Tariffs Jul2018'!J59,0,IF($C$5*'Tariffs Jul2018'!AL59/'Tariffs Jul2018'!AJ59&lt;='Tariffs Jul2018'!K59,($C$5*'Tariffs Jul2018'!AL59/'Tariffs Jul2018'!AJ59-'Tariffs Jul2018'!J59)*('Tariffs Jul2018'!V59/100)*'Tariffs Jul2018'!AJ59,('Tariffs Jul2018'!K59-'Tariffs Jul2018'!J59)*('Tariffs Jul2018'!V59/100)*'Tariffs Jul2018'!AJ59))</f>
        <v>173.44</v>
      </c>
      <c r="L65" s="85">
        <f>IF($C$5*'Tariffs Jul2018'!AL59/'Tariffs Jul2018'!AJ59&lt;'Tariffs Jul2018'!K59,0,IF($C$5*'Tariffs Jul2018'!AL59/'Tariffs Jul2018'!AJ59&lt;='Tariffs Jul2018'!L59,($C$5*'Tariffs Jul2018'!AL59/'Tariffs Jul2018'!AJ59-'Tariffs Jul2018'!K59)*('Tariffs Jul2018'!W59/100)*'Tariffs Jul2018'!AJ59,('Tariffs Jul2018'!L59-'Tariffs Jul2018'!K59)*('Tariffs Jul2018'!W59/100)*'Tariffs Jul2018'!AJ59))</f>
        <v>0</v>
      </c>
      <c r="M65" s="85">
        <f>IF($C$5*'Tariffs Jul2018'!AL59/'Tariffs Jul2018'!AJ59&lt;'Tariffs Jul2018'!L59,0,IF($C$5*'Tariffs Jul2018'!AL59/'Tariffs Jul2018'!AJ59&lt;='Tariffs Jul2018'!M59,($C$5*'Tariffs Jul2018'!AL59/'Tariffs Jul2018'!AJ59-'Tariffs Jul2018'!L59)*('Tariffs Jul2018'!X59/100)*'Tariffs Jul2018'!AJ59,('Tariffs Jul2018'!M59-'Tariffs Jul2018'!L59)*('Tariffs Jul2018'!X59/100)*'Tariffs Jul2018'!AJ59))</f>
        <v>0</v>
      </c>
      <c r="N65" s="85">
        <f>IF(($C$5*'Tariffs Jul2018'!AL59/'Tariffs Jul2018'!AJ59&gt;'Tariffs Jul2018'!M59),($C$5*'Tariffs Jul2018'!AL59/'Tariffs Jul2018'!AJ59-'Tariffs Jul2018'!M59)*'Tariffs Jul2018'!Y59/100*'Tariffs Jul2018'!AJ59,0)</f>
        <v>824.88449999999978</v>
      </c>
      <c r="O65" s="73">
        <f t="shared" si="0"/>
        <v>2160.3417499999996</v>
      </c>
      <c r="P65" s="498">
        <f t="shared" si="1"/>
        <v>2376.3759249999998</v>
      </c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80"/>
      <c r="AW65" s="380"/>
      <c r="AX65" s="380"/>
      <c r="AY65" s="380"/>
      <c r="AZ65" s="380"/>
      <c r="BA65" s="380"/>
      <c r="BB65" s="380"/>
      <c r="BC65" s="380"/>
      <c r="BD65" s="380"/>
      <c r="BE65" s="380"/>
      <c r="BF65" s="380"/>
      <c r="BG65" s="380"/>
      <c r="BH65" s="380"/>
      <c r="BI65" s="380"/>
      <c r="BJ65" s="380"/>
      <c r="BK65" s="380"/>
      <c r="BL65" s="380"/>
      <c r="BM65" s="380"/>
      <c r="BN65" s="380"/>
      <c r="BO65" s="380"/>
      <c r="BP65" s="380"/>
      <c r="BQ65" s="380"/>
      <c r="BR65" s="380"/>
      <c r="BS65" s="380"/>
      <c r="BT65" s="380"/>
      <c r="BU65" s="380"/>
      <c r="BV65" s="380"/>
      <c r="BW65" s="380"/>
      <c r="BX65" s="380"/>
      <c r="BY65" s="380"/>
      <c r="BZ65" s="380"/>
      <c r="CA65" s="380"/>
      <c r="CB65" s="380"/>
      <c r="CC65" s="380"/>
      <c r="CD65" s="380"/>
      <c r="CE65" s="380"/>
      <c r="CF65" s="380"/>
      <c r="CG65" s="380"/>
      <c r="CH65" s="380"/>
      <c r="CI65" s="380"/>
      <c r="CJ65" s="380"/>
      <c r="CK65" s="380"/>
      <c r="CL65" s="380"/>
      <c r="CM65" s="380"/>
      <c r="CN65" s="380"/>
      <c r="CO65" s="380"/>
      <c r="CP65" s="380"/>
      <c r="CQ65" s="380"/>
      <c r="CR65" s="380"/>
      <c r="CS65" s="380"/>
      <c r="CT65" s="380"/>
      <c r="CU65" s="380"/>
      <c r="CV65" s="380"/>
      <c r="CW65" s="380"/>
      <c r="CX65" s="380"/>
      <c r="CY65" s="380"/>
      <c r="CZ65" s="380"/>
      <c r="DA65" s="380"/>
      <c r="DB65" s="380"/>
      <c r="DC65" s="380"/>
      <c r="DD65" s="380"/>
      <c r="DE65" s="380"/>
      <c r="DF65" s="380"/>
      <c r="DG65" s="380"/>
      <c r="DH65" s="380"/>
      <c r="DI65" s="380"/>
      <c r="DJ65" s="380"/>
      <c r="DK65" s="380"/>
      <c r="DL65" s="318"/>
      <c r="DM65" s="318"/>
      <c r="DN65" s="318"/>
      <c r="DO65" s="318"/>
      <c r="DP65" s="318"/>
      <c r="DQ65" s="318"/>
      <c r="DR65" s="318"/>
      <c r="DS65" s="318"/>
      <c r="DT65" s="318"/>
      <c r="DU65" s="318"/>
      <c r="DV65" s="318"/>
      <c r="DW65" s="318"/>
      <c r="DX65" s="318"/>
      <c r="DY65" s="318"/>
      <c r="DZ65" s="318"/>
      <c r="EA65" s="318"/>
      <c r="EB65" s="318"/>
      <c r="EC65" s="318"/>
      <c r="ED65" s="318"/>
      <c r="EE65" s="318"/>
      <c r="EF65" s="318"/>
      <c r="EG65" s="318"/>
      <c r="EH65" s="318"/>
      <c r="EI65" s="318"/>
      <c r="EJ65" s="318"/>
      <c r="EK65" s="318"/>
      <c r="EL65" s="318"/>
      <c r="EM65" s="318"/>
      <c r="EN65" s="318"/>
      <c r="EO65" s="318"/>
      <c r="EP65" s="318"/>
      <c r="EQ65" s="318"/>
      <c r="ER65" s="318"/>
      <c r="ES65" s="320"/>
      <c r="ET65" s="320"/>
      <c r="EU65" s="320"/>
      <c r="EV65" s="320"/>
      <c r="EW65" s="320"/>
    </row>
    <row r="66" spans="1:153" ht="14" thickTop="1" x14ac:dyDescent="0.15">
      <c r="A66" s="47" t="str">
        <f>'Tariffs Jul2018'!F60</f>
        <v>GloBird</v>
      </c>
      <c r="B66" s="47" t="str">
        <f>'Tariffs Jul2018'!D60</f>
        <v>Envestra Central 2</v>
      </c>
      <c r="C66" s="287">
        <f>'Tariffs Jul2018'!E60</f>
        <v>43219</v>
      </c>
      <c r="D66" s="85">
        <f>365*'Tariffs Jul2018'!H60/100</f>
        <v>299.3</v>
      </c>
      <c r="E66" s="85">
        <f>IF($C$5*'Tariffs Jul2018'!AK60/'Tariffs Jul2018'!AI60&gt;='Tariffs Jul2018'!J60,( 'Tariffs Jul2018'!J60*'Tariffs Jul2018'!O60/100)* 'Tariffs Jul2018'!AI60,($C$5*'Tariffs Jul2018'!AK60/'Tariffs Jul2018'!AI60*'Tariffs Jul2018'!O60/100)* 'Tariffs Jul2018'!AI60)</f>
        <v>180</v>
      </c>
      <c r="F66" s="85">
        <f>IF($C$5*'Tariffs Jul2018'!AK60/'Tariffs Jul2018'!AI60&lt;'Tariffs Jul2018'!J60,0,IF($C$5*'Tariffs Jul2018'!AK60/'Tariffs Jul2018'!AI60&lt;='Tariffs Jul2018'!K60,($C$5*'Tariffs Jul2018'!AK60/'Tariffs Jul2018'!AI60-'Tariffs Jul2018'!J60)*('Tariffs Jul2018'!P60/100)*'Tariffs Jul2018'!AI60,('Tariffs Jul2018'!K60-'Tariffs Jul2018'!J60)*('Tariffs Jul2018'!P60/100)*'Tariffs Jul2018'!AI60))</f>
        <v>0</v>
      </c>
      <c r="G66" s="85">
        <f>IF($C$5*'Tariffs Jul2018'!AK60/'Tariffs Jul2018'!AI60&lt;'Tariffs Jul2018'!K60,0,IF($C$5*'Tariffs Jul2018'!AK60/'Tariffs Jul2018'!AI60&lt;='Tariffs Jul2018'!L60,($C$5*'Tariffs Jul2018'!AK60/'Tariffs Jul2018'!AI60-'Tariffs Jul2018'!K60)*('Tariffs Jul2018'!Q60/100)*'Tariffs Jul2018'!AI60,('Tariffs Jul2018'!L60-'Tariffs Jul2018'!K60)*('Tariffs Jul2018'!Q60/100)*'Tariffs Jul2018'!AI60))</f>
        <v>0</v>
      </c>
      <c r="H66" s="85">
        <f>IF($C$5*'Tariffs Jul2018'!AK60/'Tariffs Jul2018'!AI60&lt;'Tariffs Jul2018'!L60,0,IF($C$5*'Tariffs Jul2018'!AK60/'Tariffs Jul2018'!AI60&lt;='Tariffs Jul2018'!M60,($C$5*'Tariffs Jul2018'!AK60/'Tariffs Jul2018'!AI60-'Tariffs Jul2018'!L60)*('Tariffs Jul2018'!R60/100)*'Tariffs Jul2018'!AI60,('Tariffs Jul2018'!M60-'Tariffs Jul2018'!L60)*('Tariffs Jul2018'!R60/100)*'Tariffs Jul2018'!AI60))</f>
        <v>0</v>
      </c>
      <c r="I66" s="85">
        <f>IF(($C$5*'Tariffs Jul2018'!AK60/'Tariffs Jul2018'!AI60&gt;'Tariffs Jul2018'!M60),($C$5*'Tariffs Jul2018'!AK60/'Tariffs Jul2018'!AI60-'Tariffs Jul2018'!M60)*'Tariffs Jul2018'!S60/100*'Tariffs Jul2018'!AI60,0)</f>
        <v>412.44224999999989</v>
      </c>
      <c r="J66" s="85">
        <f>IF($C$5*'Tariffs Jul2018'!AL60/'Tariffs Jul2018'!AJ60&gt;='Tariffs Jul2018'!J60,('Tariffs Jul2018'!J60*'Tariffs Jul2018'!U60/100)* 'Tariffs Jul2018'!AJ60,($C$5*'Tariffs Jul2018'!AL60/'Tariffs Jul2018'!AJ60*'Tariffs Jul2018'!U60/100)* 'Tariffs Jul2018'!AJ60)</f>
        <v>360</v>
      </c>
      <c r="K66" s="85">
        <f>IF($C$5*'Tariffs Jul2018'!AL60/'Tariffs Jul2018'!AJ60&lt;'Tariffs Jul2018'!J60,0,IF($C$5*'Tariffs Jul2018'!AL60/'Tariffs Jul2018'!AJ60&lt;='Tariffs Jul2018'!K60,($C$5*'Tariffs Jul2018'!AL60/'Tariffs Jul2018'!AJ60-'Tariffs Jul2018'!J60)*('Tariffs Jul2018'!V60/100)*'Tariffs Jul2018'!AJ60,('Tariffs Jul2018'!K60-'Tariffs Jul2018'!J60)*('Tariffs Jul2018'!V60/100)*'Tariffs Jul2018'!AJ60))</f>
        <v>0</v>
      </c>
      <c r="L66" s="85">
        <f>IF($C$5*'Tariffs Jul2018'!AL60/'Tariffs Jul2018'!AJ60&lt;'Tariffs Jul2018'!K60,0,IF($C$5*'Tariffs Jul2018'!AL60/'Tariffs Jul2018'!AJ60&lt;='Tariffs Jul2018'!L60,($C$5*'Tariffs Jul2018'!AL60/'Tariffs Jul2018'!AJ60-'Tariffs Jul2018'!K60)*('Tariffs Jul2018'!W60/100)*'Tariffs Jul2018'!AJ60,('Tariffs Jul2018'!L60-'Tariffs Jul2018'!K60)*('Tariffs Jul2018'!W60/100)*'Tariffs Jul2018'!AJ60))</f>
        <v>0</v>
      </c>
      <c r="M66" s="85">
        <f>IF($C$5*'Tariffs Jul2018'!AL60/'Tariffs Jul2018'!AJ60&lt;'Tariffs Jul2018'!L60,0,IF($C$5*'Tariffs Jul2018'!AL60/'Tariffs Jul2018'!AJ60&lt;='Tariffs Jul2018'!M60,($C$5*'Tariffs Jul2018'!AL60/'Tariffs Jul2018'!AJ60-'Tariffs Jul2018'!L60)*('Tariffs Jul2018'!X60/100)*'Tariffs Jul2018'!AJ60,('Tariffs Jul2018'!M60-'Tariffs Jul2018'!L60)*('Tariffs Jul2018'!X60/100)*'Tariffs Jul2018'!AJ60))</f>
        <v>0</v>
      </c>
      <c r="N66" s="85">
        <f>IF(($C$5*'Tariffs Jul2018'!AL60/'Tariffs Jul2018'!AJ60&gt;'Tariffs Jul2018'!M60),($C$5*'Tariffs Jul2018'!AL60/'Tariffs Jul2018'!AJ60-'Tariffs Jul2018'!M60)*'Tariffs Jul2018'!Y60/100*'Tariffs Jul2018'!AJ60,0)</f>
        <v>824.88449999999978</v>
      </c>
      <c r="O66" s="73">
        <f t="shared" ref="O66" si="14">SUM(D66:N66)</f>
        <v>2076.6267499999994</v>
      </c>
      <c r="P66" s="498">
        <f t="shared" ref="P66" si="15">O66*1.1</f>
        <v>2284.2894249999995</v>
      </c>
    </row>
    <row r="67" spans="1:153" s="289" customFormat="1" ht="14" thickBot="1" x14ac:dyDescent="0.2">
      <c r="A67" s="289" t="str">
        <f>'Tariffs Jul2018'!F61</f>
        <v>Powershop</v>
      </c>
      <c r="B67" s="289" t="str">
        <f>'Tariffs Jul2018'!D61</f>
        <v>Envestra Central 2</v>
      </c>
      <c r="C67" s="290">
        <f>'Tariffs Jul2018'!E61</f>
        <v>43229</v>
      </c>
      <c r="D67" s="291">
        <f>365*'Tariffs Jul2018'!H61/100</f>
        <v>312.07499999999999</v>
      </c>
      <c r="E67" s="291">
        <f>((C$5*'Tariffs Jul2018'!AK61/'Tariffs Jul2018'!AI61)*('Tariffs Jul2018'!O61/100))*'Tariffs Jul2018'!AI61</f>
        <v>367.46325000000002</v>
      </c>
      <c r="F67" s="291">
        <v>0</v>
      </c>
      <c r="G67" s="291">
        <v>0</v>
      </c>
      <c r="H67" s="291">
        <v>0</v>
      </c>
      <c r="I67" s="291">
        <f>((C$5*'Tariffs Jul2018'!AL61/'Tariffs Jul2018'!AJ61)*('Tariffs Jul2018'!U61/100))*'Tariffs Jul2018'!AJ61</f>
        <v>734.92650000000003</v>
      </c>
      <c r="J67" s="291">
        <v>0</v>
      </c>
      <c r="K67" s="291">
        <v>0</v>
      </c>
      <c r="L67" s="291">
        <v>0</v>
      </c>
      <c r="M67" s="291">
        <v>0</v>
      </c>
      <c r="N67" s="291">
        <v>0</v>
      </c>
      <c r="O67" s="292">
        <f t="shared" ref="O67" si="16">SUM(D67:N67)</f>
        <v>1414.4647500000001</v>
      </c>
      <c r="P67" s="499">
        <f t="shared" ref="P67" si="17">O67*1.1</f>
        <v>1555.9112250000003</v>
      </c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380"/>
      <c r="BF67" s="380"/>
      <c r="BG67" s="380"/>
      <c r="BH67" s="380"/>
      <c r="BI67" s="380"/>
      <c r="BJ67" s="380"/>
      <c r="BK67" s="380"/>
      <c r="BL67" s="380"/>
      <c r="BM67" s="380"/>
      <c r="BN67" s="380"/>
      <c r="BO67" s="380"/>
      <c r="BP67" s="380"/>
      <c r="BQ67" s="380"/>
      <c r="BR67" s="380"/>
      <c r="BS67" s="380"/>
      <c r="BT67" s="380"/>
      <c r="BU67" s="380"/>
      <c r="BV67" s="380"/>
      <c r="BW67" s="380"/>
      <c r="BX67" s="380"/>
      <c r="BY67" s="380"/>
      <c r="BZ67" s="380"/>
      <c r="CA67" s="380"/>
      <c r="CB67" s="380"/>
      <c r="CC67" s="380"/>
      <c r="CD67" s="380"/>
      <c r="CE67" s="380"/>
      <c r="CF67" s="380"/>
      <c r="CG67" s="380"/>
      <c r="CH67" s="380"/>
      <c r="CI67" s="380"/>
      <c r="CJ67" s="380"/>
      <c r="CK67" s="380"/>
      <c r="CL67" s="380"/>
      <c r="CM67" s="380"/>
      <c r="CN67" s="380"/>
      <c r="CO67" s="380"/>
      <c r="CP67" s="380"/>
      <c r="CQ67" s="380"/>
      <c r="CR67" s="380"/>
      <c r="CS67" s="380"/>
      <c r="CT67" s="380"/>
      <c r="CU67" s="380"/>
      <c r="CV67" s="380"/>
      <c r="CW67" s="380"/>
      <c r="CX67" s="380"/>
      <c r="CY67" s="380"/>
      <c r="CZ67" s="380"/>
      <c r="DA67" s="380"/>
      <c r="DB67" s="380"/>
      <c r="DC67" s="380"/>
      <c r="DD67" s="380"/>
      <c r="DE67" s="380"/>
      <c r="DF67" s="380"/>
      <c r="DG67" s="380"/>
      <c r="DH67" s="380"/>
      <c r="DI67" s="380"/>
      <c r="DJ67" s="380"/>
      <c r="DK67" s="380"/>
      <c r="DL67" s="318"/>
      <c r="DM67" s="318"/>
      <c r="DN67" s="318"/>
      <c r="DO67" s="318"/>
      <c r="DP67" s="318"/>
      <c r="DQ67" s="318"/>
      <c r="DR67" s="318"/>
      <c r="DS67" s="318"/>
      <c r="DT67" s="318"/>
      <c r="DU67" s="318"/>
      <c r="DV67" s="318"/>
      <c r="DW67" s="318"/>
      <c r="DX67" s="318"/>
      <c r="DY67" s="318"/>
      <c r="DZ67" s="318"/>
      <c r="EA67" s="318"/>
      <c r="EB67" s="318"/>
      <c r="EC67" s="318"/>
      <c r="ED67" s="318"/>
      <c r="EE67" s="318"/>
      <c r="EF67" s="318"/>
      <c r="EG67" s="318"/>
      <c r="EH67" s="318"/>
      <c r="EI67" s="318"/>
      <c r="EJ67" s="318"/>
      <c r="EK67" s="318"/>
      <c r="EL67" s="318"/>
      <c r="EM67" s="318"/>
      <c r="EN67" s="318"/>
      <c r="EO67" s="318"/>
      <c r="EP67" s="318"/>
      <c r="EQ67" s="318"/>
      <c r="ER67" s="318"/>
      <c r="ES67" s="320"/>
      <c r="ET67" s="320"/>
      <c r="EU67" s="320"/>
      <c r="EV67" s="320"/>
      <c r="EW67" s="320"/>
    </row>
    <row r="68" spans="1:153" ht="14" thickTop="1" x14ac:dyDescent="0.15">
      <c r="A68" s="47" t="str">
        <f>'Tariffs Jul2018'!F62</f>
        <v>AGL</v>
      </c>
      <c r="B68" s="47" t="str">
        <f>'Tariffs Jul2018'!D62</f>
        <v>Envestra Central 1</v>
      </c>
      <c r="C68" s="287">
        <f>'Tariffs Jul2018'!E62</f>
        <v>43101</v>
      </c>
      <c r="D68" s="85">
        <f>365*'Tariffs Jul2018'!H62/100</f>
        <v>288.35000000000002</v>
      </c>
      <c r="E68" s="85">
        <f>IF($C$5*'Tariffs Jul2018'!AK62/'Tariffs Jul2018'!AI62&gt;='Tariffs Jul2018'!J62,( 'Tariffs Jul2018'!J62*'Tariffs Jul2018'!O62/100)* 'Tariffs Jul2018'!AI62,($C$5*'Tariffs Jul2018'!AK62/'Tariffs Jul2018'!AI62*'Tariffs Jul2018'!O62/100)* 'Tariffs Jul2018'!AI62)</f>
        <v>94.423000000000016</v>
      </c>
      <c r="F68" s="85">
        <f>IF($C$5*'Tariffs Jul2018'!AK62/'Tariffs Jul2018'!AI62&lt;'Tariffs Jul2018'!J62,0,IF($C$5*'Tariffs Jul2018'!AK62/'Tariffs Jul2018'!AI62&lt;='Tariffs Jul2018'!K62,($C$5*'Tariffs Jul2018'!AK62/'Tariffs Jul2018'!AI62-'Tariffs Jul2018'!J62)*('Tariffs Jul2018'!P62/100)*'Tariffs Jul2018'!AI62,('Tariffs Jul2018'!K62-'Tariffs Jul2018'!J62)*('Tariffs Jul2018'!P62/100)*'Tariffs Jul2018'!AI62))</f>
        <v>66.665999999999997</v>
      </c>
      <c r="G68" s="85">
        <f>IF($C$5*'Tariffs Jul2018'!AK62/'Tariffs Jul2018'!AI62&lt;'Tariffs Jul2018'!K62,0,IF($C$5*'Tariffs Jul2018'!AK62/'Tariffs Jul2018'!AI62&lt;='Tariffs Jul2018'!L62,($C$5*'Tariffs Jul2018'!AK62/'Tariffs Jul2018'!AI62-'Tariffs Jul2018'!K62)*('Tariffs Jul2018'!Q62/100)*'Tariffs Jul2018'!AI62,('Tariffs Jul2018'!L62-'Tariffs Jul2018'!K62)*('Tariffs Jul2018'!Q62/100)*'Tariffs Jul2018'!AI62))</f>
        <v>0</v>
      </c>
      <c r="H68" s="85">
        <f>IF($C$5*'Tariffs Jul2018'!AK62/'Tariffs Jul2018'!AI62&lt;'Tariffs Jul2018'!L62,0,IF($C$5*'Tariffs Jul2018'!AK62/'Tariffs Jul2018'!AI62&lt;='Tariffs Jul2018'!M62,($C$5*'Tariffs Jul2018'!AK62/'Tariffs Jul2018'!AI62-'Tariffs Jul2018'!L62)*('Tariffs Jul2018'!R62/100)*'Tariffs Jul2018'!AI62,('Tariffs Jul2018'!M62-'Tariffs Jul2018'!L62)*('Tariffs Jul2018'!R62/100)*'Tariffs Jul2018'!AI62))</f>
        <v>0</v>
      </c>
      <c r="I68" s="85">
        <f>IF(($C$5*'Tariffs Jul2018'!AK62/'Tariffs Jul2018'!AI62&gt;'Tariffs Jul2018'!M62),($C$5*'Tariffs Jul2018'!AK62/'Tariffs Jul2018'!AI62-'Tariffs Jul2018'!M62)*'Tariffs Jul2018'!S62/100*'Tariffs Jul2018'!AI62,0)</f>
        <v>293.95883999999995</v>
      </c>
      <c r="J68" s="85">
        <f>IF($C$5*'Tariffs Jul2018'!AL62/'Tariffs Jul2018'!AJ62&gt;='Tariffs Jul2018'!J62,('Tariffs Jul2018'!J62*'Tariffs Jul2018'!U62/100)* 'Tariffs Jul2018'!AJ62,($C$5*'Tariffs Jul2018'!AL62/'Tariffs Jul2018'!AJ62*'Tariffs Jul2018'!U62/100)* 'Tariffs Jul2018'!AJ62)</f>
        <v>188.84600000000003</v>
      </c>
      <c r="K68" s="85">
        <f>IF($C$5*'Tariffs Jul2018'!AL62/'Tariffs Jul2018'!AJ62&lt;'Tariffs Jul2018'!J62,0,IF($C$5*'Tariffs Jul2018'!AL62/'Tariffs Jul2018'!AJ62&lt;='Tariffs Jul2018'!K62,($C$5*'Tariffs Jul2018'!AL62/'Tariffs Jul2018'!AJ62-'Tariffs Jul2018'!J62)*('Tariffs Jul2018'!V62/100)*'Tariffs Jul2018'!AJ62,('Tariffs Jul2018'!K62-'Tariffs Jul2018'!J62)*('Tariffs Jul2018'!V62/100)*'Tariffs Jul2018'!AJ62))</f>
        <v>133.33199999999999</v>
      </c>
      <c r="L68" s="85">
        <f>IF($C$5*'Tariffs Jul2018'!AL62/'Tariffs Jul2018'!AJ62&lt;'Tariffs Jul2018'!K62,0,IF($C$5*'Tariffs Jul2018'!AL62/'Tariffs Jul2018'!AJ62&lt;='Tariffs Jul2018'!L62,($C$5*'Tariffs Jul2018'!AL62/'Tariffs Jul2018'!AJ62-'Tariffs Jul2018'!K62)*('Tariffs Jul2018'!W62/100)*'Tariffs Jul2018'!AJ62,('Tariffs Jul2018'!L62-'Tariffs Jul2018'!K62)*('Tariffs Jul2018'!W62/100)*'Tariffs Jul2018'!AJ62))</f>
        <v>0</v>
      </c>
      <c r="M68" s="85">
        <f>IF($C$5*'Tariffs Jul2018'!AL62/'Tariffs Jul2018'!AJ62&lt;'Tariffs Jul2018'!L62,0,IF($C$5*'Tariffs Jul2018'!AL62/'Tariffs Jul2018'!AJ62&lt;='Tariffs Jul2018'!M62,($C$5*'Tariffs Jul2018'!AL62/'Tariffs Jul2018'!AJ62-'Tariffs Jul2018'!L62)*('Tariffs Jul2018'!X62/100)*'Tariffs Jul2018'!AJ62,('Tariffs Jul2018'!M62-'Tariffs Jul2018'!L62)*('Tariffs Jul2018'!X62/100)*'Tariffs Jul2018'!AJ62))</f>
        <v>0</v>
      </c>
      <c r="N68" s="85">
        <f>IF(($C$5*'Tariffs Jul2018'!AL62/'Tariffs Jul2018'!AJ62&gt;'Tariffs Jul2018'!M62),($C$5*'Tariffs Jul2018'!AL62/'Tariffs Jul2018'!AJ62-'Tariffs Jul2018'!M62)*'Tariffs Jul2018'!Y62/100*'Tariffs Jul2018'!AJ62,0)</f>
        <v>587.9176799999999</v>
      </c>
      <c r="O68" s="73">
        <f t="shared" si="0"/>
        <v>1653.49352</v>
      </c>
      <c r="P68" s="498">
        <f t="shared" si="1"/>
        <v>1818.8428720000002</v>
      </c>
    </row>
    <row r="69" spans="1:153" x14ac:dyDescent="0.15">
      <c r="A69" s="47" t="str">
        <f>'Tariffs Jul2018'!F63</f>
        <v>Alinta Energy</v>
      </c>
      <c r="B69" s="47" t="str">
        <f>'Tariffs Jul2018'!D63</f>
        <v>Envestra Central 1</v>
      </c>
      <c r="C69" s="287">
        <f>'Tariffs Jul2018'!E63</f>
        <v>43293</v>
      </c>
      <c r="D69" s="85">
        <f>365*'Tariffs Jul2018'!H63/100</f>
        <v>251.85</v>
      </c>
      <c r="E69" s="85">
        <f>IF($C$5*'Tariffs Jul2018'!AK63/'Tariffs Jul2018'!AI63&gt;='Tariffs Jul2018'!J63,( 'Tariffs Jul2018'!J63*'Tariffs Jul2018'!O63/100)* 'Tariffs Jul2018'!AI63,($C$5*'Tariffs Jul2018'!AK63/'Tariffs Jul2018'!AI63*'Tariffs Jul2018'!O63/100)* 'Tariffs Jul2018'!AI63)</f>
        <v>93.436000000000007</v>
      </c>
      <c r="F69" s="85">
        <f>IF($C$5*'Tariffs Jul2018'!AK63/'Tariffs Jul2018'!AI63&lt;'Tariffs Jul2018'!J63,0,IF($C$5*'Tariffs Jul2018'!AK63/'Tariffs Jul2018'!AI63&lt;='Tariffs Jul2018'!K63,($C$5*'Tariffs Jul2018'!AK63/'Tariffs Jul2018'!AI63-'Tariffs Jul2018'!J63)*('Tariffs Jul2018'!P63/100)*'Tariffs Jul2018'!AI63,('Tariffs Jul2018'!K63-'Tariffs Jul2018'!J63)*('Tariffs Jul2018'!P63/100)*'Tariffs Jul2018'!AI63))</f>
        <v>65.853000000000009</v>
      </c>
      <c r="G69" s="85">
        <f>IF($C$5*'Tariffs Jul2018'!AK63/'Tariffs Jul2018'!AI63&lt;'Tariffs Jul2018'!K63,0,IF($C$5*'Tariffs Jul2018'!AK63/'Tariffs Jul2018'!AI63&lt;='Tariffs Jul2018'!L63,($C$5*'Tariffs Jul2018'!AK63/'Tariffs Jul2018'!AI63-'Tariffs Jul2018'!K63)*('Tariffs Jul2018'!Q63/100)*'Tariffs Jul2018'!AI63,('Tariffs Jul2018'!L63-'Tariffs Jul2018'!K63)*('Tariffs Jul2018'!Q63/100)*'Tariffs Jul2018'!AI63))</f>
        <v>0</v>
      </c>
      <c r="H69" s="85">
        <f>IF($C$5*'Tariffs Jul2018'!AK63/'Tariffs Jul2018'!AI63&lt;'Tariffs Jul2018'!L63,0,IF($C$5*'Tariffs Jul2018'!AK63/'Tariffs Jul2018'!AI63&lt;='Tariffs Jul2018'!M63,($C$5*'Tariffs Jul2018'!AK63/'Tariffs Jul2018'!AI63-'Tariffs Jul2018'!L63)*('Tariffs Jul2018'!R63/100)*'Tariffs Jul2018'!AI63,('Tariffs Jul2018'!M63-'Tariffs Jul2018'!L63)*('Tariffs Jul2018'!R63/100)*'Tariffs Jul2018'!AI63))</f>
        <v>0</v>
      </c>
      <c r="I69" s="85">
        <f>IF(($C$5*'Tariffs Jul2018'!AK63/'Tariffs Jul2018'!AI63&gt;'Tariffs Jul2018'!M63),($C$5*'Tariffs Jul2018'!AK63/'Tariffs Jul2018'!AI63-'Tariffs Jul2018'!M63)*'Tariffs Jul2018'!S63/100*'Tariffs Jul2018'!AI63,0)</f>
        <v>286.45988999999992</v>
      </c>
      <c r="J69" s="85">
        <f>IF($C$5*'Tariffs Jul2018'!AL63/'Tariffs Jul2018'!AJ63&gt;='Tariffs Jul2018'!J63,('Tariffs Jul2018'!J63*'Tariffs Jul2018'!U63/100)* 'Tariffs Jul2018'!AJ63,($C$5*'Tariffs Jul2018'!AL63/'Tariffs Jul2018'!AJ63*'Tariffs Jul2018'!U63/100)* 'Tariffs Jul2018'!AJ63)</f>
        <v>186.87200000000001</v>
      </c>
      <c r="K69" s="85">
        <f>IF($C$5*'Tariffs Jul2018'!AL63/'Tariffs Jul2018'!AJ63&lt;'Tariffs Jul2018'!J63,0,IF($C$5*'Tariffs Jul2018'!AL63/'Tariffs Jul2018'!AJ63&lt;='Tariffs Jul2018'!K63,($C$5*'Tariffs Jul2018'!AL63/'Tariffs Jul2018'!AJ63-'Tariffs Jul2018'!J63)*('Tariffs Jul2018'!V63/100)*'Tariffs Jul2018'!AJ63,('Tariffs Jul2018'!K63-'Tariffs Jul2018'!J63)*('Tariffs Jul2018'!V63/100)*'Tariffs Jul2018'!AJ63))</f>
        <v>131.70600000000002</v>
      </c>
      <c r="L69" s="85">
        <f>IF($C$5*'Tariffs Jul2018'!AL63/'Tariffs Jul2018'!AJ63&lt;'Tariffs Jul2018'!K63,0,IF($C$5*'Tariffs Jul2018'!AL63/'Tariffs Jul2018'!AJ63&lt;='Tariffs Jul2018'!L63,($C$5*'Tariffs Jul2018'!AL63/'Tariffs Jul2018'!AJ63-'Tariffs Jul2018'!K63)*('Tariffs Jul2018'!W63/100)*'Tariffs Jul2018'!AJ63,('Tariffs Jul2018'!L63-'Tariffs Jul2018'!K63)*('Tariffs Jul2018'!W63/100)*'Tariffs Jul2018'!AJ63))</f>
        <v>0</v>
      </c>
      <c r="M69" s="85">
        <f>IF($C$5*'Tariffs Jul2018'!AL63/'Tariffs Jul2018'!AJ63&lt;'Tariffs Jul2018'!L63,0,IF($C$5*'Tariffs Jul2018'!AL63/'Tariffs Jul2018'!AJ63&lt;='Tariffs Jul2018'!M63,($C$5*'Tariffs Jul2018'!AL63/'Tariffs Jul2018'!AJ63-'Tariffs Jul2018'!L63)*('Tariffs Jul2018'!X63/100)*'Tariffs Jul2018'!AJ63,('Tariffs Jul2018'!M63-'Tariffs Jul2018'!L63)*('Tariffs Jul2018'!X63/100)*'Tariffs Jul2018'!AJ63))</f>
        <v>0</v>
      </c>
      <c r="N69" s="85">
        <f>IF(($C$5*'Tariffs Jul2018'!AL63/'Tariffs Jul2018'!AJ63&gt;'Tariffs Jul2018'!M63),($C$5*'Tariffs Jul2018'!AL63/'Tariffs Jul2018'!AJ63-'Tariffs Jul2018'!M63)*'Tariffs Jul2018'!Y63/100*'Tariffs Jul2018'!AJ63,0)</f>
        <v>572.91977999999983</v>
      </c>
      <c r="O69" s="73">
        <f t="shared" si="0"/>
        <v>1589.0966699999999</v>
      </c>
      <c r="P69" s="498">
        <f t="shared" si="1"/>
        <v>1748.006337</v>
      </c>
    </row>
    <row r="70" spans="1:153" x14ac:dyDescent="0.15">
      <c r="A70" s="47" t="str">
        <f>'Tariffs Jul2018'!F64</f>
        <v>Click Energy</v>
      </c>
      <c r="B70" s="47" t="str">
        <f>'Tariffs Jul2018'!D64</f>
        <v>Envestra Central 1</v>
      </c>
      <c r="C70" s="287">
        <f>'Tariffs Jul2018'!E64</f>
        <v>43101</v>
      </c>
      <c r="D70" s="85">
        <f>365*'Tariffs Jul2018'!H64/100</f>
        <v>292.73</v>
      </c>
      <c r="E70" s="85">
        <f>IF($C$5*'Tariffs Jul2018'!AK64/'Tariffs Jul2018'!AI64&gt;='Tariffs Jul2018'!J64,( 'Tariffs Jul2018'!J64*'Tariffs Jul2018'!O64/100)* 'Tariffs Jul2018'!AI64,($C$5*'Tariffs Jul2018'!AK64/'Tariffs Jul2018'!AI64*'Tariffs Jul2018'!O64/100)* 'Tariffs Jul2018'!AI64)</f>
        <v>121.73</v>
      </c>
      <c r="F70" s="85">
        <f>IF($C$5*'Tariffs Jul2018'!AK64/'Tariffs Jul2018'!AI64&lt;'Tariffs Jul2018'!J64,0,IF($C$5*'Tariffs Jul2018'!AK64/'Tariffs Jul2018'!AI64&lt;='Tariffs Jul2018'!K64,($C$5*'Tariffs Jul2018'!AK64/'Tariffs Jul2018'!AI64-'Tariffs Jul2018'!J64)*('Tariffs Jul2018'!P64/100)*'Tariffs Jul2018'!AI64,('Tariffs Jul2018'!K64-'Tariffs Jul2018'!J64)*('Tariffs Jul2018'!P64/100)*'Tariffs Jul2018'!AI64))</f>
        <v>86.72</v>
      </c>
      <c r="G70" s="85">
        <f>IF($C$5*'Tariffs Jul2018'!AK64/'Tariffs Jul2018'!AI64&lt;'Tariffs Jul2018'!K64,0,IF($C$5*'Tariffs Jul2018'!AK64/'Tariffs Jul2018'!AI64&lt;='Tariffs Jul2018'!L64,($C$5*'Tariffs Jul2018'!AK64/'Tariffs Jul2018'!AI64-'Tariffs Jul2018'!K64)*('Tariffs Jul2018'!Q64/100)*'Tariffs Jul2018'!AI64,('Tariffs Jul2018'!L64-'Tariffs Jul2018'!K64)*('Tariffs Jul2018'!Q64/100)*'Tariffs Jul2018'!AI64))</f>
        <v>0</v>
      </c>
      <c r="H70" s="85">
        <f>IF($C$5*'Tariffs Jul2018'!AK64/'Tariffs Jul2018'!AI64&lt;'Tariffs Jul2018'!L64,0,IF($C$5*'Tariffs Jul2018'!AK64/'Tariffs Jul2018'!AI64&lt;='Tariffs Jul2018'!M64,($C$5*'Tariffs Jul2018'!AK64/'Tariffs Jul2018'!AI64-'Tariffs Jul2018'!L64)*('Tariffs Jul2018'!R64/100)*'Tariffs Jul2018'!AI64,('Tariffs Jul2018'!M64-'Tariffs Jul2018'!L64)*('Tariffs Jul2018'!R64/100)*'Tariffs Jul2018'!AI64))</f>
        <v>0</v>
      </c>
      <c r="I70" s="85">
        <f>IF(($C$5*'Tariffs Jul2018'!AK64/'Tariffs Jul2018'!AI64&gt;'Tariffs Jul2018'!M64),($C$5*'Tariffs Jul2018'!AK64/'Tariffs Jul2018'!AI64-'Tariffs Jul2018'!M64)*'Tariffs Jul2018'!S64/100*'Tariffs Jul2018'!AI64,0)</f>
        <v>434.93909999999988</v>
      </c>
      <c r="J70" s="85">
        <f>IF($C$5*'Tariffs Jul2018'!AL64/'Tariffs Jul2018'!AJ64&gt;='Tariffs Jul2018'!J64,('Tariffs Jul2018'!J64*'Tariffs Jul2018'!U64/100)* 'Tariffs Jul2018'!AJ64,($C$5*'Tariffs Jul2018'!AL64/'Tariffs Jul2018'!AJ64*'Tariffs Jul2018'!U64/100)* 'Tariffs Jul2018'!AJ64)</f>
        <v>243.46</v>
      </c>
      <c r="K70" s="85">
        <f>IF($C$5*'Tariffs Jul2018'!AL64/'Tariffs Jul2018'!AJ64&lt;'Tariffs Jul2018'!J64,0,IF($C$5*'Tariffs Jul2018'!AL64/'Tariffs Jul2018'!AJ64&lt;='Tariffs Jul2018'!K64,($C$5*'Tariffs Jul2018'!AL64/'Tariffs Jul2018'!AJ64-'Tariffs Jul2018'!J64)*('Tariffs Jul2018'!V64/100)*'Tariffs Jul2018'!AJ64,('Tariffs Jul2018'!K64-'Tariffs Jul2018'!J64)*('Tariffs Jul2018'!V64/100)*'Tariffs Jul2018'!AJ64))</f>
        <v>173.44</v>
      </c>
      <c r="L70" s="85">
        <f>IF($C$5*'Tariffs Jul2018'!AL64/'Tariffs Jul2018'!AJ64&lt;'Tariffs Jul2018'!K64,0,IF($C$5*'Tariffs Jul2018'!AL64/'Tariffs Jul2018'!AJ64&lt;='Tariffs Jul2018'!L64,($C$5*'Tariffs Jul2018'!AL64/'Tariffs Jul2018'!AJ64-'Tariffs Jul2018'!K64)*('Tariffs Jul2018'!W64/100)*'Tariffs Jul2018'!AJ64,('Tariffs Jul2018'!L64-'Tariffs Jul2018'!K64)*('Tariffs Jul2018'!W64/100)*'Tariffs Jul2018'!AJ64))</f>
        <v>0</v>
      </c>
      <c r="M70" s="85">
        <f>IF($C$5*'Tariffs Jul2018'!AL64/'Tariffs Jul2018'!AJ64&lt;'Tariffs Jul2018'!L64,0,IF($C$5*'Tariffs Jul2018'!AL64/'Tariffs Jul2018'!AJ64&lt;='Tariffs Jul2018'!M64,($C$5*'Tariffs Jul2018'!AL64/'Tariffs Jul2018'!AJ64-'Tariffs Jul2018'!L64)*('Tariffs Jul2018'!X64/100)*'Tariffs Jul2018'!AJ64,('Tariffs Jul2018'!M64-'Tariffs Jul2018'!L64)*('Tariffs Jul2018'!X64/100)*'Tariffs Jul2018'!AJ64))</f>
        <v>0</v>
      </c>
      <c r="N70" s="85">
        <f>IF(($C$5*'Tariffs Jul2018'!AL64/'Tariffs Jul2018'!AJ64&gt;'Tariffs Jul2018'!M64),($C$5*'Tariffs Jul2018'!AL64/'Tariffs Jul2018'!AJ64-'Tariffs Jul2018'!M64)*'Tariffs Jul2018'!Y64/100*'Tariffs Jul2018'!AJ64,0)</f>
        <v>869.87819999999977</v>
      </c>
      <c r="O70" s="73">
        <f t="shared" si="0"/>
        <v>2222.8972999999996</v>
      </c>
      <c r="P70" s="498">
        <f t="shared" si="1"/>
        <v>2445.1870299999996</v>
      </c>
    </row>
    <row r="71" spans="1:153" x14ac:dyDescent="0.15">
      <c r="A71" s="47" t="str">
        <f>'Tariffs Jul2018'!F65</f>
        <v>Covau</v>
      </c>
      <c r="B71" s="47" t="str">
        <f>'Tariffs Jul2018'!D65</f>
        <v>Envestra Central 1</v>
      </c>
      <c r="C71" s="287">
        <f>'Tariffs Jul2018'!E65</f>
        <v>43101</v>
      </c>
      <c r="D71" s="85">
        <f>365*'Tariffs Jul2018'!H65/100</f>
        <v>266.99750000000006</v>
      </c>
      <c r="E71" s="85">
        <f>IF($C$5*'Tariffs Jul2018'!AK65/'Tariffs Jul2018'!AI65&gt;='Tariffs Jul2018'!J65,( 'Tariffs Jul2018'!J65*'Tariffs Jul2018'!O65/100)* 'Tariffs Jul2018'!AI65,($C$5*'Tariffs Jul2018'!AK65/'Tariffs Jul2018'!AI65*'Tariffs Jul2018'!O65/100)* 'Tariffs Jul2018'!AI65)</f>
        <v>104.29299999999999</v>
      </c>
      <c r="F71" s="85">
        <f>IF($C$5*'Tariffs Jul2018'!AK65/'Tariffs Jul2018'!AI65&lt;'Tariffs Jul2018'!J65,0,IF($C$5*'Tariffs Jul2018'!AK65/'Tariffs Jul2018'!AI65&lt;='Tariffs Jul2018'!K65,($C$5*'Tariffs Jul2018'!AK65/'Tariffs Jul2018'!AI65-'Tariffs Jul2018'!J65)*('Tariffs Jul2018'!P65/100)*'Tariffs Jul2018'!AI65,('Tariffs Jul2018'!K65-'Tariffs Jul2018'!J65)*('Tariffs Jul2018'!P65/100)*'Tariffs Jul2018'!AI65))</f>
        <v>67.75</v>
      </c>
      <c r="G71" s="85">
        <f>IF($C$5*'Tariffs Jul2018'!AK65/'Tariffs Jul2018'!AI65&lt;'Tariffs Jul2018'!K65,0,IF($C$5*'Tariffs Jul2018'!AK65/'Tariffs Jul2018'!AI65&lt;='Tariffs Jul2018'!L65,($C$5*'Tariffs Jul2018'!AK65/'Tariffs Jul2018'!AI65-'Tariffs Jul2018'!K65)*('Tariffs Jul2018'!Q65/100)*'Tariffs Jul2018'!AI65,('Tariffs Jul2018'!L65-'Tariffs Jul2018'!K65)*('Tariffs Jul2018'!Q65/100)*'Tariffs Jul2018'!AI65))</f>
        <v>0</v>
      </c>
      <c r="H71" s="85">
        <f>IF($C$5*'Tariffs Jul2018'!AK65/'Tariffs Jul2018'!AI65&lt;'Tariffs Jul2018'!L65,0,IF($C$5*'Tariffs Jul2018'!AK65/'Tariffs Jul2018'!AI65&lt;='Tariffs Jul2018'!M65,($C$5*'Tariffs Jul2018'!AK65/'Tariffs Jul2018'!AI65-'Tariffs Jul2018'!L65)*('Tariffs Jul2018'!R65/100)*'Tariffs Jul2018'!AI65,('Tariffs Jul2018'!M65-'Tariffs Jul2018'!L65)*('Tariffs Jul2018'!R65/100)*'Tariffs Jul2018'!AI65))</f>
        <v>0</v>
      </c>
      <c r="I71" s="85">
        <f>IF(($C$5*'Tariffs Jul2018'!AK65/'Tariffs Jul2018'!AI65&gt;'Tariffs Jul2018'!M65),($C$5*'Tariffs Jul2018'!AK65/'Tariffs Jul2018'!AI65-'Tariffs Jul2018'!M65)*'Tariffs Jul2018'!S65/100*'Tariffs Jul2018'!AI65,0)</f>
        <v>299.95799999999997</v>
      </c>
      <c r="J71" s="85">
        <f>IF($C$5*'Tariffs Jul2018'!AL65/'Tariffs Jul2018'!AJ65&gt;='Tariffs Jul2018'!J65,('Tariffs Jul2018'!J65*'Tariffs Jul2018'!U65/100)* 'Tariffs Jul2018'!AJ65,($C$5*'Tariffs Jul2018'!AL65/'Tariffs Jul2018'!AJ65*'Tariffs Jul2018'!U65/100)* 'Tariffs Jul2018'!AJ65)</f>
        <v>208.58599999999998</v>
      </c>
      <c r="K71" s="85">
        <f>IF($C$5*'Tariffs Jul2018'!AL65/'Tariffs Jul2018'!AJ65&lt;'Tariffs Jul2018'!J65,0,IF($C$5*'Tariffs Jul2018'!AL65/'Tariffs Jul2018'!AJ65&lt;='Tariffs Jul2018'!K65,($C$5*'Tariffs Jul2018'!AL65/'Tariffs Jul2018'!AJ65-'Tariffs Jul2018'!J65)*('Tariffs Jul2018'!V65/100)*'Tariffs Jul2018'!AJ65,('Tariffs Jul2018'!K65-'Tariffs Jul2018'!J65)*('Tariffs Jul2018'!V65/100)*'Tariffs Jul2018'!AJ65))</f>
        <v>135.5</v>
      </c>
      <c r="L71" s="85">
        <f>IF($C$5*'Tariffs Jul2018'!AL65/'Tariffs Jul2018'!AJ65&lt;'Tariffs Jul2018'!K65,0,IF($C$5*'Tariffs Jul2018'!AL65/'Tariffs Jul2018'!AJ65&lt;='Tariffs Jul2018'!L65,($C$5*'Tariffs Jul2018'!AL65/'Tariffs Jul2018'!AJ65-'Tariffs Jul2018'!K65)*('Tariffs Jul2018'!W65/100)*'Tariffs Jul2018'!AJ65,('Tariffs Jul2018'!L65-'Tariffs Jul2018'!K65)*('Tariffs Jul2018'!W65/100)*'Tariffs Jul2018'!AJ65))</f>
        <v>0</v>
      </c>
      <c r="M71" s="85">
        <f>IF($C$5*'Tariffs Jul2018'!AL65/'Tariffs Jul2018'!AJ65&lt;'Tariffs Jul2018'!L65,0,IF($C$5*'Tariffs Jul2018'!AL65/'Tariffs Jul2018'!AJ65&lt;='Tariffs Jul2018'!M65,($C$5*'Tariffs Jul2018'!AL65/'Tariffs Jul2018'!AJ65-'Tariffs Jul2018'!L65)*('Tariffs Jul2018'!X65/100)*'Tariffs Jul2018'!AJ65,('Tariffs Jul2018'!M65-'Tariffs Jul2018'!L65)*('Tariffs Jul2018'!X65/100)*'Tariffs Jul2018'!AJ65))</f>
        <v>0</v>
      </c>
      <c r="N71" s="85">
        <f>IF(($C$5*'Tariffs Jul2018'!AL65/'Tariffs Jul2018'!AJ65&gt;'Tariffs Jul2018'!M65),($C$5*'Tariffs Jul2018'!AL65/'Tariffs Jul2018'!AJ65-'Tariffs Jul2018'!M65)*'Tariffs Jul2018'!Y65/100*'Tariffs Jul2018'!AJ65,0)</f>
        <v>599.91599999999994</v>
      </c>
      <c r="O71" s="73">
        <f t="shared" si="0"/>
        <v>1683.0004999999999</v>
      </c>
      <c r="P71" s="498">
        <f t="shared" si="1"/>
        <v>1851.3005499999999</v>
      </c>
    </row>
    <row r="72" spans="1:153" x14ac:dyDescent="0.15">
      <c r="A72" s="47" t="str">
        <f>'Tariffs Jul2018'!F66</f>
        <v>Dodo Power &amp; Gas</v>
      </c>
      <c r="B72" s="47" t="str">
        <f>'Tariffs Jul2018'!D66</f>
        <v>Envestra Central 1</v>
      </c>
      <c r="C72" s="287">
        <f>'Tariffs Jul2018'!E66</f>
        <v>42917</v>
      </c>
      <c r="D72" s="85">
        <f>365*'Tariffs Jul2018'!H66/100</f>
        <v>272.21699999999998</v>
      </c>
      <c r="E72" s="85">
        <f>IF($C$5*'Tariffs Jul2018'!AK66/'Tariffs Jul2018'!AI66&gt;='Tariffs Jul2018'!J66,( 'Tariffs Jul2018'!J66*'Tariffs Jul2018'!O66/100)* 'Tariffs Jul2018'!AI66,($C$5*'Tariffs Jul2018'!AK66/'Tariffs Jul2018'!AI66*'Tariffs Jul2018'!O66/100)* 'Tariffs Jul2018'!AI66)</f>
        <v>194.4</v>
      </c>
      <c r="F72" s="85">
        <f>IF($C$5*'Tariffs Jul2018'!AK66/'Tariffs Jul2018'!AI66&lt;'Tariffs Jul2018'!J66,0,IF($C$5*'Tariffs Jul2018'!AK66/'Tariffs Jul2018'!AI66&lt;='Tariffs Jul2018'!K66,($C$5*'Tariffs Jul2018'!AK66/'Tariffs Jul2018'!AI66-'Tariffs Jul2018'!J66)*('Tariffs Jul2018'!P66/100)*'Tariffs Jul2018'!AI66,('Tariffs Jul2018'!K66-'Tariffs Jul2018'!J66)*('Tariffs Jul2018'!P66/100)*'Tariffs Jul2018'!AI66))</f>
        <v>258.65821</v>
      </c>
      <c r="G72" s="85">
        <f>IF($C$5*'Tariffs Jul2018'!AK66/'Tariffs Jul2018'!AI66&lt;'Tariffs Jul2018'!K66,0,IF($C$5*'Tariffs Jul2018'!AK66/'Tariffs Jul2018'!AI66&lt;='Tariffs Jul2018'!L66,($C$5*'Tariffs Jul2018'!AK66/'Tariffs Jul2018'!AI66-'Tariffs Jul2018'!K66)*('Tariffs Jul2018'!Q66/100)*'Tariffs Jul2018'!AI66,('Tariffs Jul2018'!L66-'Tariffs Jul2018'!K66)*('Tariffs Jul2018'!Q66/100)*'Tariffs Jul2018'!AI66))</f>
        <v>0</v>
      </c>
      <c r="H72" s="85">
        <f>IF($C$5*'Tariffs Jul2018'!AK66/'Tariffs Jul2018'!AI66&lt;'Tariffs Jul2018'!L66,0,IF($C$5*'Tariffs Jul2018'!AK66/'Tariffs Jul2018'!AI66&lt;='Tariffs Jul2018'!M66,($C$5*'Tariffs Jul2018'!AK66/'Tariffs Jul2018'!AI66-'Tariffs Jul2018'!L66)*('Tariffs Jul2018'!R66/100)*'Tariffs Jul2018'!AI66,('Tariffs Jul2018'!M66-'Tariffs Jul2018'!L66)*('Tariffs Jul2018'!R66/100)*'Tariffs Jul2018'!AI66))</f>
        <v>0</v>
      </c>
      <c r="I72" s="85">
        <f>IF(($C$5*'Tariffs Jul2018'!AK66/'Tariffs Jul2018'!AI66&gt;'Tariffs Jul2018'!M66),($C$5*'Tariffs Jul2018'!AK66/'Tariffs Jul2018'!AI66-'Tariffs Jul2018'!M66)*'Tariffs Jul2018'!S66/100*'Tariffs Jul2018'!AI66,0)</f>
        <v>0</v>
      </c>
      <c r="J72" s="85">
        <f>IF($C$5*'Tariffs Jul2018'!AL66/'Tariffs Jul2018'!AJ66&gt;='Tariffs Jul2018'!J66,('Tariffs Jul2018'!J66*'Tariffs Jul2018'!U66/100)* 'Tariffs Jul2018'!AJ66,($C$5*'Tariffs Jul2018'!AL66/'Tariffs Jul2018'!AJ66*'Tariffs Jul2018'!U66/100)* 'Tariffs Jul2018'!AJ66)</f>
        <v>388.8</v>
      </c>
      <c r="K72" s="85">
        <f>IF($C$5*'Tariffs Jul2018'!AL66/'Tariffs Jul2018'!AJ66&lt;'Tariffs Jul2018'!J66,0,IF($C$5*'Tariffs Jul2018'!AL66/'Tariffs Jul2018'!AJ66&lt;='Tariffs Jul2018'!K66,($C$5*'Tariffs Jul2018'!AL66/'Tariffs Jul2018'!AJ66-'Tariffs Jul2018'!J66)*('Tariffs Jul2018'!V66/100)*'Tariffs Jul2018'!AJ66,('Tariffs Jul2018'!K66-'Tariffs Jul2018'!J66)*('Tariffs Jul2018'!V66/100)*'Tariffs Jul2018'!AJ66))</f>
        <v>517.31641999999999</v>
      </c>
      <c r="L72" s="85">
        <f>IF($C$5*'Tariffs Jul2018'!AL66/'Tariffs Jul2018'!AJ66&lt;'Tariffs Jul2018'!K66,0,IF($C$5*'Tariffs Jul2018'!AL66/'Tariffs Jul2018'!AJ66&lt;='Tariffs Jul2018'!L66,($C$5*'Tariffs Jul2018'!AL66/'Tariffs Jul2018'!AJ66-'Tariffs Jul2018'!K66)*('Tariffs Jul2018'!W66/100)*'Tariffs Jul2018'!AJ66,('Tariffs Jul2018'!L66-'Tariffs Jul2018'!K66)*('Tariffs Jul2018'!W66/100)*'Tariffs Jul2018'!AJ66))</f>
        <v>0</v>
      </c>
      <c r="M72" s="85">
        <f>IF($C$5*'Tariffs Jul2018'!AL66/'Tariffs Jul2018'!AJ66&lt;'Tariffs Jul2018'!L66,0,IF($C$5*'Tariffs Jul2018'!AL66/'Tariffs Jul2018'!AJ66&lt;='Tariffs Jul2018'!M66,($C$5*'Tariffs Jul2018'!AL66/'Tariffs Jul2018'!AJ66-'Tariffs Jul2018'!L66)*('Tariffs Jul2018'!X66/100)*'Tariffs Jul2018'!AJ66,('Tariffs Jul2018'!M66-'Tariffs Jul2018'!L66)*('Tariffs Jul2018'!X66/100)*'Tariffs Jul2018'!AJ66))</f>
        <v>0</v>
      </c>
      <c r="N72" s="85">
        <f>IF(($C$5*'Tariffs Jul2018'!AL66/'Tariffs Jul2018'!AJ66&gt;'Tariffs Jul2018'!M66),($C$5*'Tariffs Jul2018'!AL66/'Tariffs Jul2018'!AJ66-'Tariffs Jul2018'!M66)*'Tariffs Jul2018'!Y66/100*'Tariffs Jul2018'!AJ66,0)</f>
        <v>0</v>
      </c>
      <c r="O72" s="73">
        <f t="shared" si="0"/>
        <v>1631.3916300000001</v>
      </c>
      <c r="P72" s="498">
        <f t="shared" si="1"/>
        <v>1794.5307930000001</v>
      </c>
    </row>
    <row r="73" spans="1:153" x14ac:dyDescent="0.15">
      <c r="A73" s="47" t="str">
        <f>'Tariffs Jul2018'!F67</f>
        <v>EnergyAustralia</v>
      </c>
      <c r="B73" s="47" t="str">
        <f>'Tariffs Jul2018'!D67</f>
        <v>Envestra Central 1</v>
      </c>
      <c r="C73" s="287">
        <f>'Tariffs Jul2018'!E67</f>
        <v>43102</v>
      </c>
      <c r="D73" s="85">
        <f>365*'Tariffs Jul2018'!H67/100</f>
        <v>296.01499999999999</v>
      </c>
      <c r="E73" s="85">
        <f>IF($C$5*'Tariffs Jul2018'!AK67/'Tariffs Jul2018'!AI67&gt;='Tariffs Jul2018'!J67,( 'Tariffs Jul2018'!J67*'Tariffs Jul2018'!O67/100)* 'Tariffs Jul2018'!AI67,($C$5*'Tariffs Jul2018'!AK67/'Tariffs Jul2018'!AI67*'Tariffs Jul2018'!O67/100)* 'Tariffs Jul2018'!AI67)</f>
        <v>174.6</v>
      </c>
      <c r="F73" s="85">
        <f>IF($C$5*'Tariffs Jul2018'!AK67/'Tariffs Jul2018'!AI67&lt;'Tariffs Jul2018'!J67,0,IF($C$5*'Tariffs Jul2018'!AK67/'Tariffs Jul2018'!AI67&lt;='Tariffs Jul2018'!K67,($C$5*'Tariffs Jul2018'!AK67/'Tariffs Jul2018'!AI67-'Tariffs Jul2018'!J67)*('Tariffs Jul2018'!P67/100)*'Tariffs Jul2018'!AI67,('Tariffs Jul2018'!K67-'Tariffs Jul2018'!J67)*('Tariffs Jul2018'!P67/100)*'Tariffs Jul2018'!AI67))</f>
        <v>0</v>
      </c>
      <c r="G73" s="85">
        <f>IF($C$5*'Tariffs Jul2018'!AK67/'Tariffs Jul2018'!AI67&lt;'Tariffs Jul2018'!K67,0,IF($C$5*'Tariffs Jul2018'!AK67/'Tariffs Jul2018'!AI67&lt;='Tariffs Jul2018'!L67,($C$5*'Tariffs Jul2018'!AK67/'Tariffs Jul2018'!AI67-'Tariffs Jul2018'!K67)*('Tariffs Jul2018'!Q67/100)*'Tariffs Jul2018'!AI67,('Tariffs Jul2018'!L67-'Tariffs Jul2018'!K67)*('Tariffs Jul2018'!Q67/100)*'Tariffs Jul2018'!AI67))</f>
        <v>0</v>
      </c>
      <c r="H73" s="85">
        <f>IF($C$5*'Tariffs Jul2018'!AK67/'Tariffs Jul2018'!AI67&lt;'Tariffs Jul2018'!L67,0,IF($C$5*'Tariffs Jul2018'!AK67/'Tariffs Jul2018'!AI67&lt;='Tariffs Jul2018'!M67,($C$5*'Tariffs Jul2018'!AK67/'Tariffs Jul2018'!AI67-'Tariffs Jul2018'!L67)*('Tariffs Jul2018'!R67/100)*'Tariffs Jul2018'!AI67,('Tariffs Jul2018'!M67-'Tariffs Jul2018'!L67)*('Tariffs Jul2018'!R67/100)*'Tariffs Jul2018'!AI67))</f>
        <v>0</v>
      </c>
      <c r="I73" s="85">
        <f>IF(($C$5*'Tariffs Jul2018'!AK67/'Tariffs Jul2018'!AI67&gt;'Tariffs Jul2018'!M67),($C$5*'Tariffs Jul2018'!AK67/'Tariffs Jul2018'!AI67-'Tariffs Jul2018'!M67)*'Tariffs Jul2018'!S67/100*'Tariffs Jul2018'!AI67,0)</f>
        <v>295.45862999999991</v>
      </c>
      <c r="J73" s="85">
        <f>IF($C$5*'Tariffs Jul2018'!AL67/'Tariffs Jul2018'!AJ67&gt;='Tariffs Jul2018'!J67,('Tariffs Jul2018'!J67*'Tariffs Jul2018'!U67/100)* 'Tariffs Jul2018'!AJ67,($C$5*'Tariffs Jul2018'!AL67/'Tariffs Jul2018'!AJ67*'Tariffs Jul2018'!U67/100)* 'Tariffs Jul2018'!AJ67)</f>
        <v>349.2</v>
      </c>
      <c r="K73" s="85">
        <f>IF($C$5*'Tariffs Jul2018'!AL67/'Tariffs Jul2018'!AJ67&lt;'Tariffs Jul2018'!J67,0,IF($C$5*'Tariffs Jul2018'!AL67/'Tariffs Jul2018'!AJ67&lt;='Tariffs Jul2018'!K67,($C$5*'Tariffs Jul2018'!AL67/'Tariffs Jul2018'!AJ67-'Tariffs Jul2018'!J67)*('Tariffs Jul2018'!V67/100)*'Tariffs Jul2018'!AJ67,('Tariffs Jul2018'!K67-'Tariffs Jul2018'!J67)*('Tariffs Jul2018'!V67/100)*'Tariffs Jul2018'!AJ67))</f>
        <v>0</v>
      </c>
      <c r="L73" s="85">
        <f>IF($C$5*'Tariffs Jul2018'!AL67/'Tariffs Jul2018'!AJ67&lt;'Tariffs Jul2018'!K67,0,IF($C$5*'Tariffs Jul2018'!AL67/'Tariffs Jul2018'!AJ67&lt;='Tariffs Jul2018'!L67,($C$5*'Tariffs Jul2018'!AL67/'Tariffs Jul2018'!AJ67-'Tariffs Jul2018'!K67)*('Tariffs Jul2018'!W67/100)*'Tariffs Jul2018'!AJ67,('Tariffs Jul2018'!L67-'Tariffs Jul2018'!K67)*('Tariffs Jul2018'!W67/100)*'Tariffs Jul2018'!AJ67))</f>
        <v>0</v>
      </c>
      <c r="M73" s="85">
        <f>IF($C$5*'Tariffs Jul2018'!AL67/'Tariffs Jul2018'!AJ67&lt;'Tariffs Jul2018'!L67,0,IF($C$5*'Tariffs Jul2018'!AL67/'Tariffs Jul2018'!AJ67&lt;='Tariffs Jul2018'!M67,($C$5*'Tariffs Jul2018'!AL67/'Tariffs Jul2018'!AJ67-'Tariffs Jul2018'!L67)*('Tariffs Jul2018'!X67/100)*'Tariffs Jul2018'!AJ67,('Tariffs Jul2018'!M67-'Tariffs Jul2018'!L67)*('Tariffs Jul2018'!X67/100)*'Tariffs Jul2018'!AJ67))</f>
        <v>0</v>
      </c>
      <c r="N73" s="85">
        <f>IF(($C$5*'Tariffs Jul2018'!AL67/'Tariffs Jul2018'!AJ67&gt;'Tariffs Jul2018'!M67),($C$5*'Tariffs Jul2018'!AL67/'Tariffs Jul2018'!AJ67-'Tariffs Jul2018'!M67)*'Tariffs Jul2018'!Y67/100*'Tariffs Jul2018'!AJ67,0)</f>
        <v>590.91725999999983</v>
      </c>
      <c r="O73" s="73">
        <f t="shared" si="0"/>
        <v>1706.1908899999999</v>
      </c>
      <c r="P73" s="498">
        <f t="shared" si="1"/>
        <v>1876.8099789999999</v>
      </c>
    </row>
    <row r="74" spans="1:153" x14ac:dyDescent="0.15">
      <c r="A74" s="47" t="str">
        <f>'Tariffs Jul2018'!F68</f>
        <v>Lumo Energy</v>
      </c>
      <c r="B74" s="47" t="str">
        <f>'Tariffs Jul2018'!D68</f>
        <v>Envestra Central 1</v>
      </c>
      <c r="C74" s="287">
        <f>'Tariffs Jul2018'!E68</f>
        <v>43119</v>
      </c>
      <c r="D74" s="85">
        <f>365*'Tariffs Jul2018'!H68/100</f>
        <v>245.28</v>
      </c>
      <c r="E74" s="85">
        <f>IF($C$5*'Tariffs Jul2018'!AK68/'Tariffs Jul2018'!AI68&gt;='Tariffs Jul2018'!J68,( 'Tariffs Jul2018'!J68*'Tariffs Jul2018'!O68/100)* 'Tariffs Jul2018'!AI68,($C$5*'Tariffs Jul2018'!AK68/'Tariffs Jul2018'!AI68*'Tariffs Jul2018'!O68/100)* 'Tariffs Jul2018'!AI68)</f>
        <v>97.384</v>
      </c>
      <c r="F74" s="85">
        <f>IF($C$5*'Tariffs Jul2018'!AK68/'Tariffs Jul2018'!AI68&lt;'Tariffs Jul2018'!J68,0,IF($C$5*'Tariffs Jul2018'!AK68/'Tariffs Jul2018'!AI68&lt;='Tariffs Jul2018'!K68,($C$5*'Tariffs Jul2018'!AK68/'Tariffs Jul2018'!AI68-'Tariffs Jul2018'!J68)*('Tariffs Jul2018'!P68/100)*'Tariffs Jul2018'!AI68,('Tariffs Jul2018'!K68-'Tariffs Jul2018'!J68)*('Tariffs Jul2018'!P68/100)*'Tariffs Jul2018'!AI68))</f>
        <v>65.148399999999995</v>
      </c>
      <c r="G74" s="85">
        <f>IF($C$5*'Tariffs Jul2018'!AK68/'Tariffs Jul2018'!AI68&lt;'Tariffs Jul2018'!K68,0,IF($C$5*'Tariffs Jul2018'!AK68/'Tariffs Jul2018'!AI68&lt;='Tariffs Jul2018'!L68,($C$5*'Tariffs Jul2018'!AK68/'Tariffs Jul2018'!AI68-'Tariffs Jul2018'!K68)*('Tariffs Jul2018'!Q68/100)*'Tariffs Jul2018'!AI68,('Tariffs Jul2018'!L68-'Tariffs Jul2018'!K68)*('Tariffs Jul2018'!Q68/100)*'Tariffs Jul2018'!AI68))</f>
        <v>0</v>
      </c>
      <c r="H74" s="85">
        <f>IF($C$5*'Tariffs Jul2018'!AK68/'Tariffs Jul2018'!AI68&lt;'Tariffs Jul2018'!L68,0,IF($C$5*'Tariffs Jul2018'!AK68/'Tariffs Jul2018'!AI68&lt;='Tariffs Jul2018'!M68,($C$5*'Tariffs Jul2018'!AK68/'Tariffs Jul2018'!AI68-'Tariffs Jul2018'!L68)*('Tariffs Jul2018'!R68/100)*'Tariffs Jul2018'!AI68,('Tariffs Jul2018'!M68-'Tariffs Jul2018'!L68)*('Tariffs Jul2018'!R68/100)*'Tariffs Jul2018'!AI68))</f>
        <v>0</v>
      </c>
      <c r="I74" s="85">
        <f>IF(($C$5*'Tariffs Jul2018'!AK68/'Tariffs Jul2018'!AI68&gt;'Tariffs Jul2018'!M68),($C$5*'Tariffs Jul2018'!AK68/'Tariffs Jul2018'!AI68-'Tariffs Jul2018'!M68)*'Tariffs Jul2018'!S68/100*'Tariffs Jul2018'!AI68,0)</f>
        <v>299.20810499999993</v>
      </c>
      <c r="J74" s="85">
        <f>IF($C$5*'Tariffs Jul2018'!AL68/'Tariffs Jul2018'!AJ68&gt;='Tariffs Jul2018'!J68,('Tariffs Jul2018'!J68*'Tariffs Jul2018'!U68/100)* 'Tariffs Jul2018'!AJ68,($C$5*'Tariffs Jul2018'!AL68/'Tariffs Jul2018'!AJ68*'Tariffs Jul2018'!U68/100)* 'Tariffs Jul2018'!AJ68)</f>
        <v>194.768</v>
      </c>
      <c r="K74" s="85">
        <f>IF($C$5*'Tariffs Jul2018'!AL68/'Tariffs Jul2018'!AJ68&lt;'Tariffs Jul2018'!J68,0,IF($C$5*'Tariffs Jul2018'!AL68/'Tariffs Jul2018'!AJ68&lt;='Tariffs Jul2018'!K68,($C$5*'Tariffs Jul2018'!AL68/'Tariffs Jul2018'!AJ68-'Tariffs Jul2018'!J68)*('Tariffs Jul2018'!V68/100)*'Tariffs Jul2018'!AJ68,('Tariffs Jul2018'!K68-'Tariffs Jul2018'!J68)*('Tariffs Jul2018'!V68/100)*'Tariffs Jul2018'!AJ68))</f>
        <v>130.29679999999999</v>
      </c>
      <c r="L74" s="85">
        <f>IF($C$5*'Tariffs Jul2018'!AL68/'Tariffs Jul2018'!AJ68&lt;'Tariffs Jul2018'!K68,0,IF($C$5*'Tariffs Jul2018'!AL68/'Tariffs Jul2018'!AJ68&lt;='Tariffs Jul2018'!L68,($C$5*'Tariffs Jul2018'!AL68/'Tariffs Jul2018'!AJ68-'Tariffs Jul2018'!K68)*('Tariffs Jul2018'!W68/100)*'Tariffs Jul2018'!AJ68,('Tariffs Jul2018'!L68-'Tariffs Jul2018'!K68)*('Tariffs Jul2018'!W68/100)*'Tariffs Jul2018'!AJ68))</f>
        <v>0</v>
      </c>
      <c r="M74" s="85">
        <f>IF($C$5*'Tariffs Jul2018'!AL68/'Tariffs Jul2018'!AJ68&lt;'Tariffs Jul2018'!L68,0,IF($C$5*'Tariffs Jul2018'!AL68/'Tariffs Jul2018'!AJ68&lt;='Tariffs Jul2018'!M68,($C$5*'Tariffs Jul2018'!AL68/'Tariffs Jul2018'!AJ68-'Tariffs Jul2018'!L68)*('Tariffs Jul2018'!X68/100)*'Tariffs Jul2018'!AJ68,('Tariffs Jul2018'!M68-'Tariffs Jul2018'!L68)*('Tariffs Jul2018'!X68/100)*'Tariffs Jul2018'!AJ68))</f>
        <v>0</v>
      </c>
      <c r="N74" s="85">
        <f>IF(($C$5*'Tariffs Jul2018'!AL68/'Tariffs Jul2018'!AJ68&gt;'Tariffs Jul2018'!M68),($C$5*'Tariffs Jul2018'!AL68/'Tariffs Jul2018'!AJ68-'Tariffs Jul2018'!M68)*'Tariffs Jul2018'!Y68/100*'Tariffs Jul2018'!AJ68,0)</f>
        <v>598.41620999999986</v>
      </c>
      <c r="O74" s="73">
        <f t="shared" si="0"/>
        <v>1630.5015149999999</v>
      </c>
      <c r="P74" s="498">
        <f t="shared" si="1"/>
        <v>1793.5516665</v>
      </c>
    </row>
    <row r="75" spans="1:153" x14ac:dyDescent="0.15">
      <c r="A75" s="47" t="str">
        <f>'Tariffs Jul2018'!F69</f>
        <v>Momentum Energy</v>
      </c>
      <c r="B75" s="47" t="str">
        <f>'Tariffs Jul2018'!D69</f>
        <v>Envestra Central 1</v>
      </c>
      <c r="C75" s="287">
        <f>'Tariffs Jul2018'!E69</f>
        <v>43101</v>
      </c>
      <c r="D75" s="85">
        <f>365*'Tariffs Jul2018'!H69/100</f>
        <v>272.50899999999996</v>
      </c>
      <c r="E75" s="85">
        <f>IF($C$5*'Tariffs Jul2018'!AK69/'Tariffs Jul2018'!AI69&gt;='Tariffs Jul2018'!J69,( 'Tariffs Jul2018'!J69*'Tariffs Jul2018'!O69/100)* 'Tariffs Jul2018'!AI69,($C$5*'Tariffs Jul2018'!AK69/'Tariffs Jul2018'!AI69*'Tariffs Jul2018'!O69/100)* 'Tariffs Jul2018'!AI69)</f>
        <v>94.587500000000006</v>
      </c>
      <c r="F75" s="85">
        <f>IF($C$5*'Tariffs Jul2018'!AK69/'Tariffs Jul2018'!AI69&lt;'Tariffs Jul2018'!J69,0,IF($C$5*'Tariffs Jul2018'!AK69/'Tariffs Jul2018'!AI69&lt;='Tariffs Jul2018'!K69,($C$5*'Tariffs Jul2018'!AK69/'Tariffs Jul2018'!AI69-'Tariffs Jul2018'!J69)*('Tariffs Jul2018'!P69/100)*'Tariffs Jul2018'!AI69,('Tariffs Jul2018'!K69-'Tariffs Jul2018'!J69)*('Tariffs Jul2018'!P69/100)*'Tariffs Jul2018'!AI69))</f>
        <v>66.042699999999996</v>
      </c>
      <c r="G75" s="85">
        <f>IF($C$5*'Tariffs Jul2018'!AK69/'Tariffs Jul2018'!AI69&lt;'Tariffs Jul2018'!K69,0,IF($C$5*'Tariffs Jul2018'!AK69/'Tariffs Jul2018'!AI69&lt;='Tariffs Jul2018'!L69,($C$5*'Tariffs Jul2018'!AK69/'Tariffs Jul2018'!AI69-'Tariffs Jul2018'!K69)*('Tariffs Jul2018'!Q69/100)*'Tariffs Jul2018'!AI69,('Tariffs Jul2018'!L69-'Tariffs Jul2018'!K69)*('Tariffs Jul2018'!Q69/100)*'Tariffs Jul2018'!AI69))</f>
        <v>0</v>
      </c>
      <c r="H75" s="85">
        <f>IF($C$5*'Tariffs Jul2018'!AK69/'Tariffs Jul2018'!AI69&lt;'Tariffs Jul2018'!L69,0,IF($C$5*'Tariffs Jul2018'!AK69/'Tariffs Jul2018'!AI69&lt;='Tariffs Jul2018'!M69,($C$5*'Tariffs Jul2018'!AK69/'Tariffs Jul2018'!AI69-'Tariffs Jul2018'!L69)*('Tariffs Jul2018'!R69/100)*'Tariffs Jul2018'!AI69,('Tariffs Jul2018'!M69-'Tariffs Jul2018'!L69)*('Tariffs Jul2018'!R69/100)*'Tariffs Jul2018'!AI69))</f>
        <v>0</v>
      </c>
      <c r="I75" s="85">
        <f>IF(($C$5*'Tariffs Jul2018'!AK69/'Tariffs Jul2018'!AI69&gt;'Tariffs Jul2018'!M69),($C$5*'Tariffs Jul2018'!AK69/'Tariffs Jul2018'!AI69-'Tariffs Jul2018'!M69)*'Tariffs Jul2018'!S69/100*'Tariffs Jul2018'!AI69,0)</f>
        <v>318.25543799999991</v>
      </c>
      <c r="J75" s="85">
        <f>IF($C$5*'Tariffs Jul2018'!AL69/'Tariffs Jul2018'!AJ69&gt;='Tariffs Jul2018'!J69,('Tariffs Jul2018'!J69*'Tariffs Jul2018'!U69/100)* 'Tariffs Jul2018'!AJ69,($C$5*'Tariffs Jul2018'!AL69/'Tariffs Jul2018'!AJ69*'Tariffs Jul2018'!U69/100)* 'Tariffs Jul2018'!AJ69)</f>
        <v>188.0564</v>
      </c>
      <c r="K75" s="85">
        <f>IF($C$5*'Tariffs Jul2018'!AL69/'Tariffs Jul2018'!AJ69&lt;'Tariffs Jul2018'!J69,0,IF($C$5*'Tariffs Jul2018'!AL69/'Tariffs Jul2018'!AJ69&lt;='Tariffs Jul2018'!K69,($C$5*'Tariffs Jul2018'!AL69/'Tariffs Jul2018'!AJ69-'Tariffs Jul2018'!J69)*('Tariffs Jul2018'!V69/100)*'Tariffs Jul2018'!AJ69,('Tariffs Jul2018'!K69-'Tariffs Jul2018'!J69)*('Tariffs Jul2018'!V69/100)*'Tariffs Jul2018'!AJ69))</f>
        <v>130.7304</v>
      </c>
      <c r="L75" s="85">
        <f>IF($C$5*'Tariffs Jul2018'!AL69/'Tariffs Jul2018'!AJ69&lt;'Tariffs Jul2018'!K69,0,IF($C$5*'Tariffs Jul2018'!AL69/'Tariffs Jul2018'!AJ69&lt;='Tariffs Jul2018'!L69,($C$5*'Tariffs Jul2018'!AL69/'Tariffs Jul2018'!AJ69-'Tariffs Jul2018'!K69)*('Tariffs Jul2018'!W69/100)*'Tariffs Jul2018'!AJ69,('Tariffs Jul2018'!L69-'Tariffs Jul2018'!K69)*('Tariffs Jul2018'!W69/100)*'Tariffs Jul2018'!AJ69))</f>
        <v>0</v>
      </c>
      <c r="M75" s="85">
        <f>IF($C$5*'Tariffs Jul2018'!AL69/'Tariffs Jul2018'!AJ69&lt;'Tariffs Jul2018'!L69,0,IF($C$5*'Tariffs Jul2018'!AL69/'Tariffs Jul2018'!AJ69&lt;='Tariffs Jul2018'!M69,($C$5*'Tariffs Jul2018'!AL69/'Tariffs Jul2018'!AJ69-'Tariffs Jul2018'!L69)*('Tariffs Jul2018'!X69/100)*'Tariffs Jul2018'!AJ69,('Tariffs Jul2018'!M69-'Tariffs Jul2018'!L69)*('Tariffs Jul2018'!X69/100)*'Tariffs Jul2018'!AJ69))</f>
        <v>0</v>
      </c>
      <c r="N75" s="85">
        <f>IF(($C$5*'Tariffs Jul2018'!AL69/'Tariffs Jul2018'!AJ69&gt;'Tariffs Jul2018'!M69),($C$5*'Tariffs Jul2018'!AL69/'Tariffs Jul2018'!AJ69-'Tariffs Jul2018'!M69)*'Tariffs Jul2018'!Y69/100*'Tariffs Jul2018'!AJ69,0)</f>
        <v>627.21217799999999</v>
      </c>
      <c r="O75" s="73">
        <f t="shared" si="0"/>
        <v>1697.3936159999998</v>
      </c>
      <c r="P75" s="498">
        <f t="shared" si="1"/>
        <v>1867.1329776</v>
      </c>
    </row>
    <row r="76" spans="1:153" x14ac:dyDescent="0.15">
      <c r="A76" s="47" t="str">
        <f>'Tariffs Jul2018'!F70</f>
        <v>Origin Energy</v>
      </c>
      <c r="B76" s="47" t="str">
        <f>'Tariffs Jul2018'!D70</f>
        <v>Envestra Central 1</v>
      </c>
      <c r="C76" s="287">
        <f>'Tariffs Jul2018'!E70</f>
        <v>43101</v>
      </c>
      <c r="D76" s="85">
        <f>365*'Tariffs Jul2018'!H70/100</f>
        <v>251.85</v>
      </c>
      <c r="E76" s="85">
        <f>IF($C$5*'Tariffs Jul2018'!AK70/'Tariffs Jul2018'!AI70&gt;='Tariffs Jul2018'!J70,( 'Tariffs Jul2018'!J70*'Tariffs Jul2018'!O70/100)* 'Tariffs Jul2018'!AI70,($C$5*'Tariffs Jul2018'!AK70/'Tariffs Jul2018'!AI70*'Tariffs Jul2018'!O70/100)* 'Tariffs Jul2018'!AI70)</f>
        <v>176</v>
      </c>
      <c r="F76" s="85">
        <f>IF($C$5*'Tariffs Jul2018'!AK70/'Tariffs Jul2018'!AI70&lt;'Tariffs Jul2018'!J70,0,IF($C$5*'Tariffs Jul2018'!AK70/'Tariffs Jul2018'!AI70&lt;='Tariffs Jul2018'!K70,($C$5*'Tariffs Jul2018'!AK70/'Tariffs Jul2018'!AI70-'Tariffs Jul2018'!J70)*('Tariffs Jul2018'!P70/100)*'Tariffs Jul2018'!AI70,('Tariffs Jul2018'!K70-'Tariffs Jul2018'!J70)*('Tariffs Jul2018'!P70/100)*'Tariffs Jul2018'!AI70))</f>
        <v>272.95589999999999</v>
      </c>
      <c r="G76" s="85">
        <f>IF($C$5*'Tariffs Jul2018'!AK70/'Tariffs Jul2018'!AI70&lt;'Tariffs Jul2018'!K70,0,IF($C$5*'Tariffs Jul2018'!AK70/'Tariffs Jul2018'!AI70&lt;='Tariffs Jul2018'!L70,($C$5*'Tariffs Jul2018'!AK70/'Tariffs Jul2018'!AI70-'Tariffs Jul2018'!K70)*('Tariffs Jul2018'!Q70/100)*'Tariffs Jul2018'!AI70,('Tariffs Jul2018'!L70-'Tariffs Jul2018'!K70)*('Tariffs Jul2018'!Q70/100)*'Tariffs Jul2018'!AI70))</f>
        <v>0</v>
      </c>
      <c r="H76" s="85">
        <f>IF($C$5*'Tariffs Jul2018'!AK70/'Tariffs Jul2018'!AI70&lt;'Tariffs Jul2018'!L70,0,IF($C$5*'Tariffs Jul2018'!AK70/'Tariffs Jul2018'!AI70&lt;='Tariffs Jul2018'!M70,($C$5*'Tariffs Jul2018'!AK70/'Tariffs Jul2018'!AI70-'Tariffs Jul2018'!L70)*('Tariffs Jul2018'!R70/100)*'Tariffs Jul2018'!AI70,('Tariffs Jul2018'!M70-'Tariffs Jul2018'!L70)*('Tariffs Jul2018'!R70/100)*'Tariffs Jul2018'!AI70))</f>
        <v>0</v>
      </c>
      <c r="I76" s="85">
        <f>IF(($C$5*'Tariffs Jul2018'!AK70/'Tariffs Jul2018'!AI70&gt;'Tariffs Jul2018'!M70),($C$5*'Tariffs Jul2018'!AK70/'Tariffs Jul2018'!AI70-'Tariffs Jul2018'!M70)*'Tariffs Jul2018'!S70/100*'Tariffs Jul2018'!AI70,0)</f>
        <v>0</v>
      </c>
      <c r="J76" s="85">
        <f>IF($C$5*'Tariffs Jul2018'!AL70/'Tariffs Jul2018'!AJ70&gt;='Tariffs Jul2018'!J70,('Tariffs Jul2018'!J70*'Tariffs Jul2018'!U70/100)* 'Tariffs Jul2018'!AJ70,($C$5*'Tariffs Jul2018'!AL70/'Tariffs Jul2018'!AJ70*'Tariffs Jul2018'!U70/100)* 'Tariffs Jul2018'!AJ70)</f>
        <v>352</v>
      </c>
      <c r="K76" s="85">
        <f>IF($C$5*'Tariffs Jul2018'!AL70/'Tariffs Jul2018'!AJ70&lt;'Tariffs Jul2018'!J70,0,IF($C$5*'Tariffs Jul2018'!AL70/'Tariffs Jul2018'!AJ70&lt;='Tariffs Jul2018'!K70,($C$5*'Tariffs Jul2018'!AL70/'Tariffs Jul2018'!AJ70-'Tariffs Jul2018'!J70)*('Tariffs Jul2018'!V70/100)*'Tariffs Jul2018'!AJ70,('Tariffs Jul2018'!K70-'Tariffs Jul2018'!J70)*('Tariffs Jul2018'!V70/100)*'Tariffs Jul2018'!AJ70))</f>
        <v>545.91179999999997</v>
      </c>
      <c r="L76" s="85">
        <f>IF($C$5*'Tariffs Jul2018'!AL70/'Tariffs Jul2018'!AJ70&lt;'Tariffs Jul2018'!K70,0,IF($C$5*'Tariffs Jul2018'!AL70/'Tariffs Jul2018'!AJ70&lt;='Tariffs Jul2018'!L70,($C$5*'Tariffs Jul2018'!AL70/'Tariffs Jul2018'!AJ70-'Tariffs Jul2018'!K70)*('Tariffs Jul2018'!W70/100)*'Tariffs Jul2018'!AJ70,('Tariffs Jul2018'!L70-'Tariffs Jul2018'!K70)*('Tariffs Jul2018'!W70/100)*'Tariffs Jul2018'!AJ70))</f>
        <v>0</v>
      </c>
      <c r="M76" s="85">
        <f>IF($C$5*'Tariffs Jul2018'!AL70/'Tariffs Jul2018'!AJ70&lt;'Tariffs Jul2018'!L70,0,IF($C$5*'Tariffs Jul2018'!AL70/'Tariffs Jul2018'!AJ70&lt;='Tariffs Jul2018'!M70,($C$5*'Tariffs Jul2018'!AL70/'Tariffs Jul2018'!AJ70-'Tariffs Jul2018'!L70)*('Tariffs Jul2018'!X70/100)*'Tariffs Jul2018'!AJ70,('Tariffs Jul2018'!M70-'Tariffs Jul2018'!L70)*('Tariffs Jul2018'!X70/100)*'Tariffs Jul2018'!AJ70))</f>
        <v>0</v>
      </c>
      <c r="N76" s="85">
        <f>IF(($C$5*'Tariffs Jul2018'!AL70/'Tariffs Jul2018'!AJ70&gt;'Tariffs Jul2018'!M70),($C$5*'Tariffs Jul2018'!AL70/'Tariffs Jul2018'!AJ70-'Tariffs Jul2018'!M70)*'Tariffs Jul2018'!Y70/100*'Tariffs Jul2018'!AJ70,0)</f>
        <v>0</v>
      </c>
      <c r="O76" s="73">
        <f t="shared" si="0"/>
        <v>1598.7177000000001</v>
      </c>
      <c r="P76" s="498">
        <f t="shared" si="1"/>
        <v>1758.5894700000003</v>
      </c>
    </row>
    <row r="77" spans="1:153" x14ac:dyDescent="0.15">
      <c r="A77" s="47" t="str">
        <f>'Tariffs Jul2018'!F71</f>
        <v>Red Energy</v>
      </c>
      <c r="B77" s="47" t="str">
        <f>'Tariffs Jul2018'!D71</f>
        <v>Envestra Central 1</v>
      </c>
      <c r="C77" s="287">
        <f>'Tariffs Jul2018'!E71</f>
        <v>43119</v>
      </c>
      <c r="D77" s="85">
        <f>365*'Tariffs Jul2018'!H71/100</f>
        <v>262.43500000000006</v>
      </c>
      <c r="E77" s="85">
        <f>IF($C$5*'Tariffs Jul2018'!AK71/'Tariffs Jul2018'!AI71&gt;='Tariffs Jul2018'!J71,( 'Tariffs Jul2018'!J71*'Tariffs Jul2018'!O71/100)* 'Tariffs Jul2018'!AI71,($C$5*'Tariffs Jul2018'!AK71/'Tariffs Jul2018'!AI71*'Tariffs Jul2018'!O71/100)* 'Tariffs Jul2018'!AI71)</f>
        <v>159.6</v>
      </c>
      <c r="F77" s="85">
        <f>IF($C$5*'Tariffs Jul2018'!AK71/'Tariffs Jul2018'!AI71&lt;'Tariffs Jul2018'!J71,0,IF($C$5*'Tariffs Jul2018'!AK71/'Tariffs Jul2018'!AI71&lt;='Tariffs Jul2018'!K71,($C$5*'Tariffs Jul2018'!AK71/'Tariffs Jul2018'!AI71-'Tariffs Jul2018'!J71)*('Tariffs Jul2018'!P71/100)*'Tariffs Jul2018'!AI71,('Tariffs Jul2018'!K71-'Tariffs Jul2018'!J71)*('Tariffs Jul2018'!P71/100)*'Tariffs Jul2018'!AI71))</f>
        <v>0</v>
      </c>
      <c r="G77" s="85">
        <f>IF($C$5*'Tariffs Jul2018'!AK71/'Tariffs Jul2018'!AI71&lt;'Tariffs Jul2018'!K71,0,IF($C$5*'Tariffs Jul2018'!AK71/'Tariffs Jul2018'!AI71&lt;='Tariffs Jul2018'!L71,($C$5*'Tariffs Jul2018'!AK71/'Tariffs Jul2018'!AI71-'Tariffs Jul2018'!K71)*('Tariffs Jul2018'!Q71/100)*'Tariffs Jul2018'!AI71,('Tariffs Jul2018'!L71-'Tariffs Jul2018'!K71)*('Tariffs Jul2018'!Q71/100)*'Tariffs Jul2018'!AI71))</f>
        <v>0</v>
      </c>
      <c r="H77" s="85">
        <f>IF($C$5*'Tariffs Jul2018'!AK71/'Tariffs Jul2018'!AI71&lt;'Tariffs Jul2018'!L71,0,IF($C$5*'Tariffs Jul2018'!AK71/'Tariffs Jul2018'!AI71&lt;='Tariffs Jul2018'!M71,($C$5*'Tariffs Jul2018'!AK71/'Tariffs Jul2018'!AI71-'Tariffs Jul2018'!L71)*('Tariffs Jul2018'!R71/100)*'Tariffs Jul2018'!AI71,('Tariffs Jul2018'!M71-'Tariffs Jul2018'!L71)*('Tariffs Jul2018'!R71/100)*'Tariffs Jul2018'!AI71))</f>
        <v>0</v>
      </c>
      <c r="I77" s="85">
        <f>IF(($C$5*'Tariffs Jul2018'!AK71/'Tariffs Jul2018'!AI71&gt;'Tariffs Jul2018'!M71),($C$5*'Tariffs Jul2018'!AK71/'Tariffs Jul2018'!AI71-'Tariffs Jul2018'!M71)*'Tariffs Jul2018'!S71/100*'Tariffs Jul2018'!AI71,0)</f>
        <v>295.45862999999991</v>
      </c>
      <c r="J77" s="85">
        <f>IF($C$5*'Tariffs Jul2018'!AL71/'Tariffs Jul2018'!AJ71&gt;='Tariffs Jul2018'!J71,('Tariffs Jul2018'!J71*'Tariffs Jul2018'!U71/100)* 'Tariffs Jul2018'!AJ71,($C$5*'Tariffs Jul2018'!AL71/'Tariffs Jul2018'!AJ71*'Tariffs Jul2018'!U71/100)* 'Tariffs Jul2018'!AJ71)</f>
        <v>319.2</v>
      </c>
      <c r="K77" s="85">
        <f>IF($C$5*'Tariffs Jul2018'!AL71/'Tariffs Jul2018'!AJ71&lt;'Tariffs Jul2018'!J71,0,IF($C$5*'Tariffs Jul2018'!AL71/'Tariffs Jul2018'!AJ71&lt;='Tariffs Jul2018'!K71,($C$5*'Tariffs Jul2018'!AL71/'Tariffs Jul2018'!AJ71-'Tariffs Jul2018'!J71)*('Tariffs Jul2018'!V71/100)*'Tariffs Jul2018'!AJ71,('Tariffs Jul2018'!K71-'Tariffs Jul2018'!J71)*('Tariffs Jul2018'!V71/100)*'Tariffs Jul2018'!AJ71))</f>
        <v>0</v>
      </c>
      <c r="L77" s="85">
        <f>IF($C$5*'Tariffs Jul2018'!AL71/'Tariffs Jul2018'!AJ71&lt;'Tariffs Jul2018'!K71,0,IF($C$5*'Tariffs Jul2018'!AL71/'Tariffs Jul2018'!AJ71&lt;='Tariffs Jul2018'!L71,($C$5*'Tariffs Jul2018'!AL71/'Tariffs Jul2018'!AJ71-'Tariffs Jul2018'!K71)*('Tariffs Jul2018'!W71/100)*'Tariffs Jul2018'!AJ71,('Tariffs Jul2018'!L71-'Tariffs Jul2018'!K71)*('Tariffs Jul2018'!W71/100)*'Tariffs Jul2018'!AJ71))</f>
        <v>0</v>
      </c>
      <c r="M77" s="85">
        <f>IF($C$5*'Tariffs Jul2018'!AL71/'Tariffs Jul2018'!AJ71&lt;'Tariffs Jul2018'!L71,0,IF($C$5*'Tariffs Jul2018'!AL71/'Tariffs Jul2018'!AJ71&lt;='Tariffs Jul2018'!M71,($C$5*'Tariffs Jul2018'!AL71/'Tariffs Jul2018'!AJ71-'Tariffs Jul2018'!L71)*('Tariffs Jul2018'!X71/100)*'Tariffs Jul2018'!AJ71,('Tariffs Jul2018'!M71-'Tariffs Jul2018'!L71)*('Tariffs Jul2018'!X71/100)*'Tariffs Jul2018'!AJ71))</f>
        <v>0</v>
      </c>
      <c r="N77" s="85">
        <f>IF(($C$5*'Tariffs Jul2018'!AL71/'Tariffs Jul2018'!AJ71&gt;'Tariffs Jul2018'!M71),($C$5*'Tariffs Jul2018'!AL71/'Tariffs Jul2018'!AJ71-'Tariffs Jul2018'!M71)*'Tariffs Jul2018'!Y71/100*'Tariffs Jul2018'!AJ71,0)</f>
        <v>590.91725999999983</v>
      </c>
      <c r="O77" s="73">
        <f t="shared" si="0"/>
        <v>1627.6108899999999</v>
      </c>
      <c r="P77" s="498">
        <f t="shared" si="1"/>
        <v>1790.371979</v>
      </c>
    </row>
    <row r="78" spans="1:153" s="289" customFormat="1" ht="14" thickBot="1" x14ac:dyDescent="0.2">
      <c r="A78" s="47" t="str">
        <f>'Tariffs Jul2018'!F72</f>
        <v>Simply Energy</v>
      </c>
      <c r="B78" s="47" t="str">
        <f>'Tariffs Jul2018'!D72</f>
        <v>Envestra Central 1</v>
      </c>
      <c r="C78" s="287">
        <f>'Tariffs Jul2018'!E72</f>
        <v>43101</v>
      </c>
      <c r="D78" s="85">
        <f>365*'Tariffs Jul2018'!H72/100</f>
        <v>259.55150000000003</v>
      </c>
      <c r="E78" s="85">
        <f>IF($C$5*'Tariffs Jul2018'!AK72/'Tariffs Jul2018'!AI72&gt;='Tariffs Jul2018'!J72,( 'Tariffs Jul2018'!J72*'Tariffs Jul2018'!O72/100)* 'Tariffs Jul2018'!AI72,($C$5*'Tariffs Jul2018'!AK72/'Tariffs Jul2018'!AI72*'Tariffs Jul2018'!O72/100)* 'Tariffs Jul2018'!AI72)</f>
        <v>102.319</v>
      </c>
      <c r="F78" s="85">
        <f>IF($C$5*'Tariffs Jul2018'!AK72/'Tariffs Jul2018'!AI72&lt;'Tariffs Jul2018'!J72,0,IF($C$5*'Tariffs Jul2018'!AK72/'Tariffs Jul2018'!AI72&lt;='Tariffs Jul2018'!K72,($C$5*'Tariffs Jul2018'!AK72/'Tariffs Jul2018'!AI72-'Tariffs Jul2018'!J72)*('Tariffs Jul2018'!P72/100)*'Tariffs Jul2018'!AI72,('Tariffs Jul2018'!K72-'Tariffs Jul2018'!J72)*('Tariffs Jul2018'!P72/100)*'Tariffs Jul2018'!AI72))</f>
        <v>71.00200000000001</v>
      </c>
      <c r="G78" s="85">
        <f>IF($C$5*'Tariffs Jul2018'!AK72/'Tariffs Jul2018'!AI72&lt;'Tariffs Jul2018'!K72,0,IF($C$5*'Tariffs Jul2018'!AK72/'Tariffs Jul2018'!AI72&lt;='Tariffs Jul2018'!L72,($C$5*'Tariffs Jul2018'!AK72/'Tariffs Jul2018'!AI72-'Tariffs Jul2018'!K72)*('Tariffs Jul2018'!Q72/100)*'Tariffs Jul2018'!AI72,('Tariffs Jul2018'!L72-'Tariffs Jul2018'!K72)*('Tariffs Jul2018'!Q72/100)*'Tariffs Jul2018'!AI72))</f>
        <v>0</v>
      </c>
      <c r="H78" s="85">
        <f>IF($C$5*'Tariffs Jul2018'!AK72/'Tariffs Jul2018'!AI72&lt;'Tariffs Jul2018'!L72,0,IF($C$5*'Tariffs Jul2018'!AK72/'Tariffs Jul2018'!AI72&lt;='Tariffs Jul2018'!M72,($C$5*'Tariffs Jul2018'!AK72/'Tariffs Jul2018'!AI72-'Tariffs Jul2018'!L72)*('Tariffs Jul2018'!R72/100)*'Tariffs Jul2018'!AI72,('Tariffs Jul2018'!M72-'Tariffs Jul2018'!L72)*('Tariffs Jul2018'!R72/100)*'Tariffs Jul2018'!AI72))</f>
        <v>0</v>
      </c>
      <c r="I78" s="85">
        <f>IF(($C$5*'Tariffs Jul2018'!AK72/'Tariffs Jul2018'!AI72&gt;'Tariffs Jul2018'!M72),($C$5*'Tariffs Jul2018'!AK72/'Tariffs Jul2018'!AI72-'Tariffs Jul2018'!M72)*'Tariffs Jul2018'!S72/100*'Tariffs Jul2018'!AI72,0)</f>
        <v>328.45400999999998</v>
      </c>
      <c r="J78" s="85">
        <f>IF($C$5*'Tariffs Jul2018'!AL72/'Tariffs Jul2018'!AJ72&gt;='Tariffs Jul2018'!J72,('Tariffs Jul2018'!J72*'Tariffs Jul2018'!U72/100)* 'Tariffs Jul2018'!AJ72,($C$5*'Tariffs Jul2018'!AL72/'Tariffs Jul2018'!AJ72*'Tariffs Jul2018'!U72/100)* 'Tariffs Jul2018'!AJ72)</f>
        <v>204.63800000000001</v>
      </c>
      <c r="K78" s="85">
        <f>IF($C$5*'Tariffs Jul2018'!AL72/'Tariffs Jul2018'!AJ72&lt;'Tariffs Jul2018'!J72,0,IF($C$5*'Tariffs Jul2018'!AL72/'Tariffs Jul2018'!AJ72&lt;='Tariffs Jul2018'!K72,($C$5*'Tariffs Jul2018'!AL72/'Tariffs Jul2018'!AJ72-'Tariffs Jul2018'!J72)*('Tariffs Jul2018'!V72/100)*'Tariffs Jul2018'!AJ72,('Tariffs Jul2018'!K72-'Tariffs Jul2018'!J72)*('Tariffs Jul2018'!V72/100)*'Tariffs Jul2018'!AJ72))</f>
        <v>142.00400000000002</v>
      </c>
      <c r="L78" s="85">
        <f>IF($C$5*'Tariffs Jul2018'!AL72/'Tariffs Jul2018'!AJ72&lt;'Tariffs Jul2018'!K72,0,IF($C$5*'Tariffs Jul2018'!AL72/'Tariffs Jul2018'!AJ72&lt;='Tariffs Jul2018'!L72,($C$5*'Tariffs Jul2018'!AL72/'Tariffs Jul2018'!AJ72-'Tariffs Jul2018'!K72)*('Tariffs Jul2018'!W72/100)*'Tariffs Jul2018'!AJ72,('Tariffs Jul2018'!L72-'Tariffs Jul2018'!K72)*('Tariffs Jul2018'!W72/100)*'Tariffs Jul2018'!AJ72))</f>
        <v>0</v>
      </c>
      <c r="M78" s="85">
        <f>IF($C$5*'Tariffs Jul2018'!AL72/'Tariffs Jul2018'!AJ72&lt;'Tariffs Jul2018'!L72,0,IF($C$5*'Tariffs Jul2018'!AL72/'Tariffs Jul2018'!AJ72&lt;='Tariffs Jul2018'!M72,($C$5*'Tariffs Jul2018'!AL72/'Tariffs Jul2018'!AJ72-'Tariffs Jul2018'!L72)*('Tariffs Jul2018'!X72/100)*'Tariffs Jul2018'!AJ72,('Tariffs Jul2018'!M72-'Tariffs Jul2018'!L72)*('Tariffs Jul2018'!X72/100)*'Tariffs Jul2018'!AJ72))</f>
        <v>0</v>
      </c>
      <c r="N78" s="85">
        <f>IF(($C$5*'Tariffs Jul2018'!AL72/'Tariffs Jul2018'!AJ72&gt;'Tariffs Jul2018'!M72),($C$5*'Tariffs Jul2018'!AL72/'Tariffs Jul2018'!AJ72-'Tariffs Jul2018'!M72)*'Tariffs Jul2018'!Y72/100*'Tariffs Jul2018'!AJ72,0)</f>
        <v>656.90801999999996</v>
      </c>
      <c r="O78" s="73">
        <f t="shared" si="0"/>
        <v>1764.87653</v>
      </c>
      <c r="P78" s="498">
        <f t="shared" si="1"/>
        <v>1941.3641830000001</v>
      </c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  <c r="AZ78" s="380"/>
      <c r="BA78" s="380"/>
      <c r="BB78" s="380"/>
      <c r="BC78" s="380"/>
      <c r="BD78" s="380"/>
      <c r="BE78" s="380"/>
      <c r="BF78" s="380"/>
      <c r="BG78" s="380"/>
      <c r="BH78" s="380"/>
      <c r="BI78" s="380"/>
      <c r="BJ78" s="380"/>
      <c r="BK78" s="380"/>
      <c r="BL78" s="380"/>
      <c r="BM78" s="380"/>
      <c r="BN78" s="380"/>
      <c r="BO78" s="380"/>
      <c r="BP78" s="380"/>
      <c r="BQ78" s="380"/>
      <c r="BR78" s="380"/>
      <c r="BS78" s="380"/>
      <c r="BT78" s="380"/>
      <c r="BU78" s="380"/>
      <c r="BV78" s="380"/>
      <c r="BW78" s="380"/>
      <c r="BX78" s="380"/>
      <c r="BY78" s="380"/>
      <c r="BZ78" s="380"/>
      <c r="CA78" s="380"/>
      <c r="CB78" s="380"/>
      <c r="CC78" s="380"/>
      <c r="CD78" s="380"/>
      <c r="CE78" s="380"/>
      <c r="CF78" s="380"/>
      <c r="CG78" s="380"/>
      <c r="CH78" s="380"/>
      <c r="CI78" s="380"/>
      <c r="CJ78" s="380"/>
      <c r="CK78" s="380"/>
      <c r="CL78" s="380"/>
      <c r="CM78" s="380"/>
      <c r="CN78" s="380"/>
      <c r="CO78" s="380"/>
      <c r="CP78" s="380"/>
      <c r="CQ78" s="380"/>
      <c r="CR78" s="380"/>
      <c r="CS78" s="380"/>
      <c r="CT78" s="380"/>
      <c r="CU78" s="380"/>
      <c r="CV78" s="380"/>
      <c r="CW78" s="380"/>
      <c r="CX78" s="380"/>
      <c r="CY78" s="380"/>
      <c r="CZ78" s="380"/>
      <c r="DA78" s="380"/>
      <c r="DB78" s="380"/>
      <c r="DC78" s="380"/>
      <c r="DD78" s="380"/>
      <c r="DE78" s="380"/>
      <c r="DF78" s="380"/>
      <c r="DG78" s="380"/>
      <c r="DH78" s="380"/>
      <c r="DI78" s="380"/>
      <c r="DJ78" s="380"/>
      <c r="DK78" s="380"/>
      <c r="DL78" s="318"/>
      <c r="DM78" s="318"/>
      <c r="DN78" s="318"/>
      <c r="DO78" s="318"/>
      <c r="DP78" s="318"/>
      <c r="DQ78" s="318"/>
      <c r="DR78" s="318"/>
      <c r="DS78" s="318"/>
      <c r="DT78" s="318"/>
      <c r="DU78" s="318"/>
      <c r="DV78" s="318"/>
      <c r="DW78" s="318"/>
      <c r="DX78" s="318"/>
      <c r="DY78" s="318"/>
      <c r="DZ78" s="318"/>
      <c r="EA78" s="318"/>
      <c r="EB78" s="318"/>
      <c r="EC78" s="318"/>
      <c r="ED78" s="318"/>
      <c r="EE78" s="318"/>
      <c r="EF78" s="318"/>
      <c r="EG78" s="318"/>
      <c r="EH78" s="318"/>
      <c r="EI78" s="318"/>
      <c r="EJ78" s="318"/>
      <c r="EK78" s="318"/>
      <c r="EL78" s="318"/>
      <c r="EM78" s="318"/>
      <c r="EN78" s="318"/>
      <c r="EO78" s="318"/>
      <c r="EP78" s="318"/>
      <c r="EQ78" s="318"/>
      <c r="ER78" s="318"/>
      <c r="ES78" s="320"/>
      <c r="ET78" s="320"/>
      <c r="EU78" s="320"/>
      <c r="EV78" s="320"/>
      <c r="EW78" s="320"/>
    </row>
    <row r="79" spans="1:153" ht="14" thickTop="1" x14ac:dyDescent="0.15">
      <c r="A79" s="47" t="str">
        <f>'Tariffs Jul2018'!F73</f>
        <v>Sumo Power</v>
      </c>
      <c r="B79" s="47" t="str">
        <f>'Tariffs Jul2018'!D73</f>
        <v>Envestra Central 1</v>
      </c>
      <c r="C79" s="287">
        <f>'Tariffs Jul2018'!E73</f>
        <v>43132</v>
      </c>
      <c r="D79" s="85">
        <f>365*'Tariffs Jul2018'!H73/100</f>
        <v>295.39449999999999</v>
      </c>
      <c r="E79" s="85">
        <f>IF($C$5*'Tariffs Jul2018'!AK73/'Tariffs Jul2018'!AI73&gt;='Tariffs Jul2018'!J73,( 'Tariffs Jul2018'!J73*'Tariffs Jul2018'!O73/100)* 'Tariffs Jul2018'!AI73,($C$5*'Tariffs Jul2018'!AK73/'Tariffs Jul2018'!AI73*'Tariffs Jul2018'!O73/100)* 'Tariffs Jul2018'!AI73)</f>
        <v>409.68</v>
      </c>
      <c r="F79" s="85">
        <f>IF($C$5*'Tariffs Jul2018'!AK73/'Tariffs Jul2018'!AI73&lt;'Tariffs Jul2018'!J73,0,IF($C$5*'Tariffs Jul2018'!AK73/'Tariffs Jul2018'!AI73&lt;='Tariffs Jul2018'!K73,($C$5*'Tariffs Jul2018'!AK73/'Tariffs Jul2018'!AI73-'Tariffs Jul2018'!J73)*('Tariffs Jul2018'!P73/100)*'Tariffs Jul2018'!AI73,('Tariffs Jul2018'!K73-'Tariffs Jul2018'!J73)*('Tariffs Jul2018'!P73/100)*'Tariffs Jul2018'!AI73))</f>
        <v>278.30504699999995</v>
      </c>
      <c r="G79" s="85">
        <f>IF($C$5*'Tariffs Jul2018'!AK73/'Tariffs Jul2018'!AI73&lt;'Tariffs Jul2018'!K73,0,IF($C$5*'Tariffs Jul2018'!AK73/'Tariffs Jul2018'!AI73&lt;='Tariffs Jul2018'!L73,($C$5*'Tariffs Jul2018'!AK73/'Tariffs Jul2018'!AI73-'Tariffs Jul2018'!K73)*('Tariffs Jul2018'!Q73/100)*'Tariffs Jul2018'!AI73,('Tariffs Jul2018'!L73-'Tariffs Jul2018'!K73)*('Tariffs Jul2018'!Q73/100)*'Tariffs Jul2018'!AI73))</f>
        <v>0</v>
      </c>
      <c r="H79" s="85">
        <f>IF($C$5*'Tariffs Jul2018'!AK73/'Tariffs Jul2018'!AI73&lt;'Tariffs Jul2018'!L73,0,IF($C$5*'Tariffs Jul2018'!AK73/'Tariffs Jul2018'!AI73&lt;='Tariffs Jul2018'!M73,($C$5*'Tariffs Jul2018'!AK73/'Tariffs Jul2018'!AI73-'Tariffs Jul2018'!L73)*('Tariffs Jul2018'!R73/100)*'Tariffs Jul2018'!AI73,('Tariffs Jul2018'!M73-'Tariffs Jul2018'!L73)*('Tariffs Jul2018'!R73/100)*'Tariffs Jul2018'!AI73))</f>
        <v>0</v>
      </c>
      <c r="I79" s="85">
        <f>IF(($C$5*'Tariffs Jul2018'!AK73/'Tariffs Jul2018'!AI73&gt;'Tariffs Jul2018'!M73),($C$5*'Tariffs Jul2018'!AK73/'Tariffs Jul2018'!AI73-'Tariffs Jul2018'!M73)*'Tariffs Jul2018'!S73/100*'Tariffs Jul2018'!AI73,0)</f>
        <v>0</v>
      </c>
      <c r="J79" s="85">
        <f>IF($C$5*'Tariffs Jul2018'!AL73/'Tariffs Jul2018'!AJ73&gt;='Tariffs Jul2018'!J73,('Tariffs Jul2018'!J73*'Tariffs Jul2018'!U73/100)* 'Tariffs Jul2018'!AJ73,($C$5*'Tariffs Jul2018'!AL73/'Tariffs Jul2018'!AJ73*'Tariffs Jul2018'!U73/100)* 'Tariffs Jul2018'!AJ73)</f>
        <v>819.36</v>
      </c>
      <c r="K79" s="85">
        <f>IF($C$5*'Tariffs Jul2018'!AL73/'Tariffs Jul2018'!AJ73&lt;'Tariffs Jul2018'!J73,0,IF($C$5*'Tariffs Jul2018'!AL73/'Tariffs Jul2018'!AJ73&lt;='Tariffs Jul2018'!K73,($C$5*'Tariffs Jul2018'!AL73/'Tariffs Jul2018'!AJ73-'Tariffs Jul2018'!J73)*('Tariffs Jul2018'!V73/100)*'Tariffs Jul2018'!AJ73,('Tariffs Jul2018'!K73-'Tariffs Jul2018'!J73)*('Tariffs Jul2018'!V73/100)*'Tariffs Jul2018'!AJ73))</f>
        <v>556.61009399999989</v>
      </c>
      <c r="L79" s="85">
        <f>IF($C$5*'Tariffs Jul2018'!AL73/'Tariffs Jul2018'!AJ73&lt;'Tariffs Jul2018'!K73,0,IF($C$5*'Tariffs Jul2018'!AL73/'Tariffs Jul2018'!AJ73&lt;='Tariffs Jul2018'!L73,($C$5*'Tariffs Jul2018'!AL73/'Tariffs Jul2018'!AJ73-'Tariffs Jul2018'!K73)*('Tariffs Jul2018'!W73/100)*'Tariffs Jul2018'!AJ73,('Tariffs Jul2018'!L73-'Tariffs Jul2018'!K73)*('Tariffs Jul2018'!W73/100)*'Tariffs Jul2018'!AJ73))</f>
        <v>0</v>
      </c>
      <c r="M79" s="85">
        <f>IF($C$5*'Tariffs Jul2018'!AL73/'Tariffs Jul2018'!AJ73&lt;'Tariffs Jul2018'!L73,0,IF($C$5*'Tariffs Jul2018'!AL73/'Tariffs Jul2018'!AJ73&lt;='Tariffs Jul2018'!M73,($C$5*'Tariffs Jul2018'!AL73/'Tariffs Jul2018'!AJ73-'Tariffs Jul2018'!L73)*('Tariffs Jul2018'!X73/100)*'Tariffs Jul2018'!AJ73,('Tariffs Jul2018'!M73-'Tariffs Jul2018'!L73)*('Tariffs Jul2018'!X73/100)*'Tariffs Jul2018'!AJ73))</f>
        <v>0</v>
      </c>
      <c r="N79" s="85">
        <f>IF(($C$5*'Tariffs Jul2018'!AL73/'Tariffs Jul2018'!AJ73&gt;'Tariffs Jul2018'!M73),($C$5*'Tariffs Jul2018'!AL73/'Tariffs Jul2018'!AJ73-'Tariffs Jul2018'!M73)*'Tariffs Jul2018'!Y73/100*'Tariffs Jul2018'!AJ73,0)</f>
        <v>0</v>
      </c>
      <c r="O79" s="73">
        <f t="shared" si="0"/>
        <v>2359.3496409999998</v>
      </c>
      <c r="P79" s="498">
        <f t="shared" si="1"/>
        <v>2595.2846051000001</v>
      </c>
    </row>
    <row r="80" spans="1:153" s="289" customFormat="1" ht="14" thickBot="1" x14ac:dyDescent="0.2">
      <c r="A80" s="47" t="str">
        <f>'Tariffs Jul2018'!F74</f>
        <v>Amaysim</v>
      </c>
      <c r="B80" s="47" t="str">
        <f>'Tariffs Jul2018'!D74</f>
        <v>Envestra Central 1</v>
      </c>
      <c r="C80" s="287">
        <f>'Tariffs Jul2018'!E74</f>
        <v>43101</v>
      </c>
      <c r="D80" s="85">
        <f>365*'Tariffs Jul2018'!H74/100</f>
        <v>292.73</v>
      </c>
      <c r="E80" s="85">
        <f>IF($C$5*'Tariffs Jul2018'!AK74/'Tariffs Jul2018'!AI74&gt;='Tariffs Jul2018'!J74,( 'Tariffs Jul2018'!J74*'Tariffs Jul2018'!O74/100)* 'Tariffs Jul2018'!AI74,($C$5*'Tariffs Jul2018'!AK74/'Tariffs Jul2018'!AI74*'Tariffs Jul2018'!O74/100)* 'Tariffs Jul2018'!AI74)</f>
        <v>123.375</v>
      </c>
      <c r="F80" s="85">
        <f>IF($C$5*'Tariffs Jul2018'!AK74/'Tariffs Jul2018'!AI74&lt;'Tariffs Jul2018'!J74,0,IF($C$5*'Tariffs Jul2018'!AK74/'Tariffs Jul2018'!AI74&lt;='Tariffs Jul2018'!K74,($C$5*'Tariffs Jul2018'!AK74/'Tariffs Jul2018'!AI74-'Tariffs Jul2018'!J74)*('Tariffs Jul2018'!P74/100)*'Tariffs Jul2018'!AI74,('Tariffs Jul2018'!K74-'Tariffs Jul2018'!J74)*('Tariffs Jul2018'!P74/100)*'Tariffs Jul2018'!AI74))</f>
        <v>86.72</v>
      </c>
      <c r="G80" s="85">
        <f>IF($C$5*'Tariffs Jul2018'!AK74/'Tariffs Jul2018'!AI74&lt;'Tariffs Jul2018'!K74,0,IF($C$5*'Tariffs Jul2018'!AK74/'Tariffs Jul2018'!AI74&lt;='Tariffs Jul2018'!L74,($C$5*'Tariffs Jul2018'!AK74/'Tariffs Jul2018'!AI74-'Tariffs Jul2018'!K74)*('Tariffs Jul2018'!Q74/100)*'Tariffs Jul2018'!AI74,('Tariffs Jul2018'!L74-'Tariffs Jul2018'!K74)*('Tariffs Jul2018'!Q74/100)*'Tariffs Jul2018'!AI74))</f>
        <v>0</v>
      </c>
      <c r="H80" s="85">
        <f>IF($C$5*'Tariffs Jul2018'!AK74/'Tariffs Jul2018'!AI74&lt;'Tariffs Jul2018'!L74,0,IF($C$5*'Tariffs Jul2018'!AK74/'Tariffs Jul2018'!AI74&lt;='Tariffs Jul2018'!M74,($C$5*'Tariffs Jul2018'!AK74/'Tariffs Jul2018'!AI74-'Tariffs Jul2018'!L74)*('Tariffs Jul2018'!R74/100)*'Tariffs Jul2018'!AI74,('Tariffs Jul2018'!M74-'Tariffs Jul2018'!L74)*('Tariffs Jul2018'!R74/100)*'Tariffs Jul2018'!AI74))</f>
        <v>0</v>
      </c>
      <c r="I80" s="85">
        <f>IF(($C$5*'Tariffs Jul2018'!AK74/'Tariffs Jul2018'!AI74&gt;'Tariffs Jul2018'!M74),($C$5*'Tariffs Jul2018'!AK74/'Tariffs Jul2018'!AI74-'Tariffs Jul2018'!M74)*'Tariffs Jul2018'!S74/100*'Tariffs Jul2018'!AI74,0)</f>
        <v>412.44224999999989</v>
      </c>
      <c r="J80" s="85">
        <f>IF($C$5*'Tariffs Jul2018'!AL74/'Tariffs Jul2018'!AJ74&gt;='Tariffs Jul2018'!J74,('Tariffs Jul2018'!J74*'Tariffs Jul2018'!U74/100)* 'Tariffs Jul2018'!AJ74,($C$5*'Tariffs Jul2018'!AL74/'Tariffs Jul2018'!AJ74*'Tariffs Jul2018'!U74/100)* 'Tariffs Jul2018'!AJ74)</f>
        <v>246.75</v>
      </c>
      <c r="K80" s="85">
        <f>IF($C$5*'Tariffs Jul2018'!AL74/'Tariffs Jul2018'!AJ74&lt;'Tariffs Jul2018'!J74,0,IF($C$5*'Tariffs Jul2018'!AL74/'Tariffs Jul2018'!AJ74&lt;='Tariffs Jul2018'!K74,($C$5*'Tariffs Jul2018'!AL74/'Tariffs Jul2018'!AJ74-'Tariffs Jul2018'!J74)*('Tariffs Jul2018'!V74/100)*'Tariffs Jul2018'!AJ74,('Tariffs Jul2018'!K74-'Tariffs Jul2018'!J74)*('Tariffs Jul2018'!V74/100)*'Tariffs Jul2018'!AJ74))</f>
        <v>173.44</v>
      </c>
      <c r="L80" s="85">
        <f>IF($C$5*'Tariffs Jul2018'!AL74/'Tariffs Jul2018'!AJ74&lt;'Tariffs Jul2018'!K74,0,IF($C$5*'Tariffs Jul2018'!AL74/'Tariffs Jul2018'!AJ74&lt;='Tariffs Jul2018'!L74,($C$5*'Tariffs Jul2018'!AL74/'Tariffs Jul2018'!AJ74-'Tariffs Jul2018'!K74)*('Tariffs Jul2018'!W74/100)*'Tariffs Jul2018'!AJ74,('Tariffs Jul2018'!L74-'Tariffs Jul2018'!K74)*('Tariffs Jul2018'!W74/100)*'Tariffs Jul2018'!AJ74))</f>
        <v>0</v>
      </c>
      <c r="M80" s="85">
        <f>IF($C$5*'Tariffs Jul2018'!AL74/'Tariffs Jul2018'!AJ74&lt;'Tariffs Jul2018'!L74,0,IF($C$5*'Tariffs Jul2018'!AL74/'Tariffs Jul2018'!AJ74&lt;='Tariffs Jul2018'!M74,($C$5*'Tariffs Jul2018'!AL74/'Tariffs Jul2018'!AJ74-'Tariffs Jul2018'!L74)*('Tariffs Jul2018'!X74/100)*'Tariffs Jul2018'!AJ74,('Tariffs Jul2018'!M74-'Tariffs Jul2018'!L74)*('Tariffs Jul2018'!X74/100)*'Tariffs Jul2018'!AJ74))</f>
        <v>0</v>
      </c>
      <c r="N80" s="85">
        <f>IF(($C$5*'Tariffs Jul2018'!AL74/'Tariffs Jul2018'!AJ74&gt;'Tariffs Jul2018'!M74),($C$5*'Tariffs Jul2018'!AL74/'Tariffs Jul2018'!AJ74-'Tariffs Jul2018'!M74)*'Tariffs Jul2018'!Y74/100*'Tariffs Jul2018'!AJ74,0)</f>
        <v>824.88449999999978</v>
      </c>
      <c r="O80" s="73">
        <f t="shared" si="0"/>
        <v>2160.3417499999996</v>
      </c>
      <c r="P80" s="498">
        <f t="shared" si="1"/>
        <v>2376.3759249999998</v>
      </c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0"/>
      <c r="BJ80" s="380"/>
      <c r="BK80" s="380"/>
      <c r="BL80" s="380"/>
      <c r="BM80" s="380"/>
      <c r="BN80" s="380"/>
      <c r="BO80" s="380"/>
      <c r="BP80" s="380"/>
      <c r="BQ80" s="380"/>
      <c r="BR80" s="380"/>
      <c r="BS80" s="380"/>
      <c r="BT80" s="380"/>
      <c r="BU80" s="380"/>
      <c r="BV80" s="380"/>
      <c r="BW80" s="380"/>
      <c r="BX80" s="380"/>
      <c r="BY80" s="380"/>
      <c r="BZ80" s="380"/>
      <c r="CA80" s="380"/>
      <c r="CB80" s="380"/>
      <c r="CC80" s="380"/>
      <c r="CD80" s="380"/>
      <c r="CE80" s="380"/>
      <c r="CF80" s="380"/>
      <c r="CG80" s="380"/>
      <c r="CH80" s="380"/>
      <c r="CI80" s="380"/>
      <c r="CJ80" s="380"/>
      <c r="CK80" s="380"/>
      <c r="CL80" s="380"/>
      <c r="CM80" s="380"/>
      <c r="CN80" s="380"/>
      <c r="CO80" s="380"/>
      <c r="CP80" s="380"/>
      <c r="CQ80" s="380"/>
      <c r="CR80" s="380"/>
      <c r="CS80" s="380"/>
      <c r="CT80" s="380"/>
      <c r="CU80" s="380"/>
      <c r="CV80" s="380"/>
      <c r="CW80" s="380"/>
      <c r="CX80" s="380"/>
      <c r="CY80" s="380"/>
      <c r="CZ80" s="380"/>
      <c r="DA80" s="380"/>
      <c r="DB80" s="380"/>
      <c r="DC80" s="380"/>
      <c r="DD80" s="380"/>
      <c r="DE80" s="380"/>
      <c r="DF80" s="380"/>
      <c r="DG80" s="380"/>
      <c r="DH80" s="380"/>
      <c r="DI80" s="380"/>
      <c r="DJ80" s="380"/>
      <c r="DK80" s="380"/>
      <c r="DL80" s="318"/>
      <c r="DM80" s="318"/>
      <c r="DN80" s="318"/>
      <c r="DO80" s="318"/>
      <c r="DP80" s="318"/>
      <c r="DQ80" s="318"/>
      <c r="DR80" s="318"/>
      <c r="DS80" s="318"/>
      <c r="DT80" s="318"/>
      <c r="DU80" s="318"/>
      <c r="DV80" s="318"/>
      <c r="DW80" s="318"/>
      <c r="DX80" s="318"/>
      <c r="DY80" s="318"/>
      <c r="DZ80" s="318"/>
      <c r="EA80" s="318"/>
      <c r="EB80" s="318"/>
      <c r="EC80" s="318"/>
      <c r="ED80" s="318"/>
      <c r="EE80" s="318"/>
      <c r="EF80" s="318"/>
      <c r="EG80" s="318"/>
      <c r="EH80" s="318"/>
      <c r="EI80" s="318"/>
      <c r="EJ80" s="318"/>
      <c r="EK80" s="318"/>
      <c r="EL80" s="318"/>
      <c r="EM80" s="318"/>
      <c r="EN80" s="318"/>
      <c r="EO80" s="318"/>
      <c r="EP80" s="318"/>
      <c r="EQ80" s="318"/>
      <c r="ER80" s="318"/>
      <c r="ES80" s="320"/>
      <c r="ET80" s="320"/>
      <c r="EU80" s="320"/>
      <c r="EV80" s="320"/>
      <c r="EW80" s="320"/>
    </row>
    <row r="81" spans="1:153" ht="14" thickTop="1" x14ac:dyDescent="0.15">
      <c r="A81" s="47" t="str">
        <f>'Tariffs Jul2018'!F75</f>
        <v>GloBird</v>
      </c>
      <c r="B81" s="47" t="str">
        <f>'Tariffs Jul2018'!D75</f>
        <v>Envestra Central 1</v>
      </c>
      <c r="C81" s="287">
        <f>'Tariffs Jul2018'!E75</f>
        <v>43219</v>
      </c>
      <c r="D81" s="85">
        <f>365*'Tariffs Jul2018'!H75/100</f>
        <v>299.3</v>
      </c>
      <c r="E81" s="85">
        <f>IF($C$5*'Tariffs Jul2018'!AK75/'Tariffs Jul2018'!AI75&gt;='Tariffs Jul2018'!J75,( 'Tariffs Jul2018'!J75*'Tariffs Jul2018'!O75/100)* 'Tariffs Jul2018'!AI75,($C$5*'Tariffs Jul2018'!AK75/'Tariffs Jul2018'!AI75*'Tariffs Jul2018'!O75/100)* 'Tariffs Jul2018'!AI75)</f>
        <v>180</v>
      </c>
      <c r="F81" s="85">
        <f>IF($C$5*'Tariffs Jul2018'!AK75/'Tariffs Jul2018'!AI75&lt;'Tariffs Jul2018'!J75,0,IF($C$5*'Tariffs Jul2018'!AK75/'Tariffs Jul2018'!AI75&lt;='Tariffs Jul2018'!K75,($C$5*'Tariffs Jul2018'!AK75/'Tariffs Jul2018'!AI75-'Tariffs Jul2018'!J75)*('Tariffs Jul2018'!P75/100)*'Tariffs Jul2018'!AI75,('Tariffs Jul2018'!K75-'Tariffs Jul2018'!J75)*('Tariffs Jul2018'!P75/100)*'Tariffs Jul2018'!AI75))</f>
        <v>0</v>
      </c>
      <c r="G81" s="85">
        <f>IF($C$5*'Tariffs Jul2018'!AK75/'Tariffs Jul2018'!AI75&lt;'Tariffs Jul2018'!K75,0,IF($C$5*'Tariffs Jul2018'!AK75/'Tariffs Jul2018'!AI75&lt;='Tariffs Jul2018'!L75,($C$5*'Tariffs Jul2018'!AK75/'Tariffs Jul2018'!AI75-'Tariffs Jul2018'!K75)*('Tariffs Jul2018'!Q75/100)*'Tariffs Jul2018'!AI75,('Tariffs Jul2018'!L75-'Tariffs Jul2018'!K75)*('Tariffs Jul2018'!Q75/100)*'Tariffs Jul2018'!AI75))</f>
        <v>0</v>
      </c>
      <c r="H81" s="85">
        <f>IF($C$5*'Tariffs Jul2018'!AK75/'Tariffs Jul2018'!AI75&lt;'Tariffs Jul2018'!L75,0,IF($C$5*'Tariffs Jul2018'!AK75/'Tariffs Jul2018'!AI75&lt;='Tariffs Jul2018'!M75,($C$5*'Tariffs Jul2018'!AK75/'Tariffs Jul2018'!AI75-'Tariffs Jul2018'!L75)*('Tariffs Jul2018'!R75/100)*'Tariffs Jul2018'!AI75,('Tariffs Jul2018'!M75-'Tariffs Jul2018'!L75)*('Tariffs Jul2018'!R75/100)*'Tariffs Jul2018'!AI75))</f>
        <v>0</v>
      </c>
      <c r="I81" s="85">
        <f>IF(($C$5*'Tariffs Jul2018'!AK75/'Tariffs Jul2018'!AI75&gt;'Tariffs Jul2018'!M75),($C$5*'Tariffs Jul2018'!AK75/'Tariffs Jul2018'!AI75-'Tariffs Jul2018'!M75)*'Tariffs Jul2018'!S75/100*'Tariffs Jul2018'!AI75,0)</f>
        <v>412.44224999999989</v>
      </c>
      <c r="J81" s="85">
        <f>IF($C$5*'Tariffs Jul2018'!AL75/'Tariffs Jul2018'!AJ75&gt;='Tariffs Jul2018'!J75,('Tariffs Jul2018'!J75*'Tariffs Jul2018'!U75/100)* 'Tariffs Jul2018'!AJ75,($C$5*'Tariffs Jul2018'!AL75/'Tariffs Jul2018'!AJ75*'Tariffs Jul2018'!U75/100)* 'Tariffs Jul2018'!AJ75)</f>
        <v>360</v>
      </c>
      <c r="K81" s="85">
        <f>IF($C$5*'Tariffs Jul2018'!AL75/'Tariffs Jul2018'!AJ75&lt;'Tariffs Jul2018'!J75,0,IF($C$5*'Tariffs Jul2018'!AL75/'Tariffs Jul2018'!AJ75&lt;='Tariffs Jul2018'!K75,($C$5*'Tariffs Jul2018'!AL75/'Tariffs Jul2018'!AJ75-'Tariffs Jul2018'!J75)*('Tariffs Jul2018'!V75/100)*'Tariffs Jul2018'!AJ75,('Tariffs Jul2018'!K75-'Tariffs Jul2018'!J75)*('Tariffs Jul2018'!V75/100)*'Tariffs Jul2018'!AJ75))</f>
        <v>0</v>
      </c>
      <c r="L81" s="85">
        <f>IF($C$5*'Tariffs Jul2018'!AL75/'Tariffs Jul2018'!AJ75&lt;'Tariffs Jul2018'!K75,0,IF($C$5*'Tariffs Jul2018'!AL75/'Tariffs Jul2018'!AJ75&lt;='Tariffs Jul2018'!L75,($C$5*'Tariffs Jul2018'!AL75/'Tariffs Jul2018'!AJ75-'Tariffs Jul2018'!K75)*('Tariffs Jul2018'!W75/100)*'Tariffs Jul2018'!AJ75,('Tariffs Jul2018'!L75-'Tariffs Jul2018'!K75)*('Tariffs Jul2018'!W75/100)*'Tariffs Jul2018'!AJ75))</f>
        <v>0</v>
      </c>
      <c r="M81" s="85">
        <f>IF($C$5*'Tariffs Jul2018'!AL75/'Tariffs Jul2018'!AJ75&lt;'Tariffs Jul2018'!L75,0,IF($C$5*'Tariffs Jul2018'!AL75/'Tariffs Jul2018'!AJ75&lt;='Tariffs Jul2018'!M75,($C$5*'Tariffs Jul2018'!AL75/'Tariffs Jul2018'!AJ75-'Tariffs Jul2018'!L75)*('Tariffs Jul2018'!X75/100)*'Tariffs Jul2018'!AJ75,('Tariffs Jul2018'!M75-'Tariffs Jul2018'!L75)*('Tariffs Jul2018'!X75/100)*'Tariffs Jul2018'!AJ75))</f>
        <v>0</v>
      </c>
      <c r="N81" s="85">
        <f>IF(($C$5*'Tariffs Jul2018'!AL75/'Tariffs Jul2018'!AJ75&gt;'Tariffs Jul2018'!M75),($C$5*'Tariffs Jul2018'!AL75/'Tariffs Jul2018'!AJ75-'Tariffs Jul2018'!M75)*'Tariffs Jul2018'!Y75/100*'Tariffs Jul2018'!AJ75,0)</f>
        <v>824.88449999999978</v>
      </c>
      <c r="O81" s="73">
        <f t="shared" ref="O81" si="18">SUM(D81:N81)</f>
        <v>2076.6267499999994</v>
      </c>
      <c r="P81" s="498">
        <f t="shared" ref="P81" si="19">O81*1.1</f>
        <v>2284.2894249999995</v>
      </c>
    </row>
    <row r="82" spans="1:153" s="289" customFormat="1" ht="14" thickBot="1" x14ac:dyDescent="0.2">
      <c r="A82" s="289" t="str">
        <f>'Tariffs Jul2018'!F76</f>
        <v>Powershop</v>
      </c>
      <c r="B82" s="289" t="str">
        <f>'Tariffs Jul2018'!D76</f>
        <v>Envestra Central 1</v>
      </c>
      <c r="C82" s="290">
        <f>'Tariffs Jul2018'!E76</f>
        <v>43229</v>
      </c>
      <c r="D82" s="291">
        <f>365*'Tariffs Jul2018'!H76/100</f>
        <v>308.97250000000003</v>
      </c>
      <c r="E82" s="291">
        <f>((C$5*'Tariffs Jul2018'!AK76/'Tariffs Jul2018'!AI76)*('Tariffs Jul2018'!O76/100))*'Tariffs Jul2018'!AI76</f>
        <v>363.26366999999993</v>
      </c>
      <c r="F82" s="291">
        <v>0</v>
      </c>
      <c r="G82" s="291">
        <v>0</v>
      </c>
      <c r="H82" s="291">
        <v>0</v>
      </c>
      <c r="I82" s="291">
        <f>((C$5*'Tariffs Jul2018'!AL76/'Tariffs Jul2018'!AJ76)*('Tariffs Jul2018'!U76/100))*'Tariffs Jul2018'!AJ76</f>
        <v>726.52733999999987</v>
      </c>
      <c r="J82" s="291">
        <v>0</v>
      </c>
      <c r="K82" s="291">
        <v>0</v>
      </c>
      <c r="L82" s="291">
        <v>0</v>
      </c>
      <c r="M82" s="291">
        <v>0</v>
      </c>
      <c r="N82" s="291">
        <v>0</v>
      </c>
      <c r="O82" s="292">
        <f t="shared" ref="O82" si="20">SUM(D82:N82)</f>
        <v>1398.7635099999998</v>
      </c>
      <c r="P82" s="499">
        <f t="shared" ref="P82" si="21">O82*1.1</f>
        <v>1538.6398609999999</v>
      </c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  <c r="AZ82" s="380"/>
      <c r="BA82" s="380"/>
      <c r="BB82" s="380"/>
      <c r="BC82" s="380"/>
      <c r="BD82" s="380"/>
      <c r="BE82" s="380"/>
      <c r="BF82" s="380"/>
      <c r="BG82" s="380"/>
      <c r="BH82" s="380"/>
      <c r="BI82" s="380"/>
      <c r="BJ82" s="380"/>
      <c r="BK82" s="380"/>
      <c r="BL82" s="380"/>
      <c r="BM82" s="380"/>
      <c r="BN82" s="380"/>
      <c r="BO82" s="380"/>
      <c r="BP82" s="380"/>
      <c r="BQ82" s="380"/>
      <c r="BR82" s="380"/>
      <c r="BS82" s="380"/>
      <c r="BT82" s="380"/>
      <c r="BU82" s="380"/>
      <c r="BV82" s="380"/>
      <c r="BW82" s="380"/>
      <c r="BX82" s="380"/>
      <c r="BY82" s="380"/>
      <c r="BZ82" s="380"/>
      <c r="CA82" s="380"/>
      <c r="CB82" s="380"/>
      <c r="CC82" s="380"/>
      <c r="CD82" s="380"/>
      <c r="CE82" s="380"/>
      <c r="CF82" s="380"/>
      <c r="CG82" s="380"/>
      <c r="CH82" s="380"/>
      <c r="CI82" s="380"/>
      <c r="CJ82" s="380"/>
      <c r="CK82" s="380"/>
      <c r="CL82" s="380"/>
      <c r="CM82" s="380"/>
      <c r="CN82" s="380"/>
      <c r="CO82" s="380"/>
      <c r="CP82" s="380"/>
      <c r="CQ82" s="380"/>
      <c r="CR82" s="380"/>
      <c r="CS82" s="380"/>
      <c r="CT82" s="380"/>
      <c r="CU82" s="380"/>
      <c r="CV82" s="380"/>
      <c r="CW82" s="380"/>
      <c r="CX82" s="380"/>
      <c r="CY82" s="380"/>
      <c r="CZ82" s="380"/>
      <c r="DA82" s="380"/>
      <c r="DB82" s="380"/>
      <c r="DC82" s="380"/>
      <c r="DD82" s="380"/>
      <c r="DE82" s="380"/>
      <c r="DF82" s="380"/>
      <c r="DG82" s="380"/>
      <c r="DH82" s="380"/>
      <c r="DI82" s="380"/>
      <c r="DJ82" s="380"/>
      <c r="DK82" s="380"/>
      <c r="DL82" s="318"/>
      <c r="DM82" s="318"/>
      <c r="DN82" s="318"/>
      <c r="DO82" s="318"/>
      <c r="DP82" s="318"/>
      <c r="DQ82" s="318"/>
      <c r="DR82" s="318"/>
      <c r="DS82" s="318"/>
      <c r="DT82" s="318"/>
      <c r="DU82" s="318"/>
      <c r="DV82" s="318"/>
      <c r="DW82" s="318"/>
      <c r="DX82" s="318"/>
      <c r="DY82" s="318"/>
      <c r="DZ82" s="318"/>
      <c r="EA82" s="318"/>
      <c r="EB82" s="318"/>
      <c r="EC82" s="318"/>
      <c r="ED82" s="318"/>
      <c r="EE82" s="318"/>
      <c r="EF82" s="318"/>
      <c r="EG82" s="318"/>
      <c r="EH82" s="318"/>
      <c r="EI82" s="318"/>
      <c r="EJ82" s="318"/>
      <c r="EK82" s="318"/>
      <c r="EL82" s="318"/>
      <c r="EM82" s="318"/>
      <c r="EN82" s="318"/>
      <c r="EO82" s="318"/>
      <c r="EP82" s="318"/>
      <c r="EQ82" s="318"/>
      <c r="ER82" s="318"/>
      <c r="ES82" s="320"/>
      <c r="ET82" s="320"/>
      <c r="EU82" s="320"/>
      <c r="EV82" s="320"/>
      <c r="EW82" s="320"/>
    </row>
    <row r="83" spans="1:153" ht="14" thickTop="1" x14ac:dyDescent="0.15">
      <c r="A83" s="47" t="str">
        <f>'Tariffs Jul2018'!F77</f>
        <v>AGL</v>
      </c>
      <c r="B83" s="47" t="str">
        <f>'Tariffs Jul2018'!D77</f>
        <v>Ausnet West</v>
      </c>
      <c r="C83" s="287">
        <f>'Tariffs Jul2018'!E77</f>
        <v>43101</v>
      </c>
      <c r="D83" s="85">
        <f>365*'Tariffs Jul2018'!H77/100</f>
        <v>313.89999999999998</v>
      </c>
      <c r="E83" s="85">
        <f>IF($C$5*'Tariffs Jul2018'!AK77/'Tariffs Jul2018'!AI77&gt;='Tariffs Jul2018'!J77,( 'Tariffs Jul2018'!J77*'Tariffs Jul2018'!O77/100)* 'Tariffs Jul2018'!AI77,($C$5*'Tariffs Jul2018'!AK77/'Tariffs Jul2018'!AI77*'Tariffs Jul2018'!O77/100)* 'Tariffs Jul2018'!AI77)</f>
        <v>272.39999999999998</v>
      </c>
      <c r="F83" s="85">
        <f>IF($C$5*'Tariffs Jul2018'!AK77/'Tariffs Jul2018'!AI77&lt;'Tariffs Jul2018'!J77,0,IF($C$5*'Tariffs Jul2018'!AK77/'Tariffs Jul2018'!AI77&lt;='Tariffs Jul2018'!K77,($C$5*'Tariffs Jul2018'!AK77/'Tariffs Jul2018'!AI77-'Tariffs Jul2018'!J77)*('Tariffs Jul2018'!P77/100)*'Tariffs Jul2018'!AI77,('Tariffs Jul2018'!K77-'Tariffs Jul2018'!J77)*('Tariffs Jul2018'!P77/100)*'Tariffs Jul2018'!AI77))</f>
        <v>196.15421999999995</v>
      </c>
      <c r="G83" s="85">
        <f>IF($C$5*'Tariffs Jul2018'!AK77/'Tariffs Jul2018'!AI77&lt;'Tariffs Jul2018'!K77,0,IF($C$5*'Tariffs Jul2018'!AK77/'Tariffs Jul2018'!AI77&lt;='Tariffs Jul2018'!L77,($C$5*'Tariffs Jul2018'!AK77/'Tariffs Jul2018'!AI77-'Tariffs Jul2018'!K77)*('Tariffs Jul2018'!Q77/100)*'Tariffs Jul2018'!AI77,('Tariffs Jul2018'!L77-'Tariffs Jul2018'!K77)*('Tariffs Jul2018'!Q77/100)*'Tariffs Jul2018'!AI77))</f>
        <v>0</v>
      </c>
      <c r="H83" s="85">
        <f>IF($C$5*'Tariffs Jul2018'!AK77/'Tariffs Jul2018'!AI77&lt;'Tariffs Jul2018'!L77,0,IF($C$5*'Tariffs Jul2018'!AK77/'Tariffs Jul2018'!AI77&lt;='Tariffs Jul2018'!M77,($C$5*'Tariffs Jul2018'!AK77/'Tariffs Jul2018'!AI77-'Tariffs Jul2018'!L77)*('Tariffs Jul2018'!R77/100)*'Tariffs Jul2018'!AI77,('Tariffs Jul2018'!M77-'Tariffs Jul2018'!L77)*('Tariffs Jul2018'!R77/100)*'Tariffs Jul2018'!AI77))</f>
        <v>0</v>
      </c>
      <c r="I83" s="85">
        <f>IF(($C$5*'Tariffs Jul2018'!AK77/'Tariffs Jul2018'!AI77&gt;'Tariffs Jul2018'!M77),($C$5*'Tariffs Jul2018'!AK77/'Tariffs Jul2018'!AI77-'Tariffs Jul2018'!M77)*'Tariffs Jul2018'!S77/100*'Tariffs Jul2018'!AI77,0)</f>
        <v>0</v>
      </c>
      <c r="J83" s="85">
        <f>IF($C$5*'Tariffs Jul2018'!AL77/'Tariffs Jul2018'!AJ77&gt;='Tariffs Jul2018'!J77,('Tariffs Jul2018'!J77*'Tariffs Jul2018'!U77/100)* 'Tariffs Jul2018'!AJ77,($C$5*'Tariffs Jul2018'!AL77/'Tariffs Jul2018'!AJ77*'Tariffs Jul2018'!U77/100)* 'Tariffs Jul2018'!AJ77)</f>
        <v>494.4</v>
      </c>
      <c r="K83" s="85">
        <f>IF($C$5*'Tariffs Jul2018'!AL77/'Tariffs Jul2018'!AJ77&lt;'Tariffs Jul2018'!J77,0,IF($C$5*'Tariffs Jul2018'!AL77/'Tariffs Jul2018'!AJ77&lt;='Tariffs Jul2018'!K77,($C$5*'Tariffs Jul2018'!AL77/'Tariffs Jul2018'!AJ77-'Tariffs Jul2018'!J77)*('Tariffs Jul2018'!V77/100)*'Tariffs Jul2018'!AJ77,('Tariffs Jul2018'!K77-'Tariffs Jul2018'!J77)*('Tariffs Jul2018'!V77/100)*'Tariffs Jul2018'!AJ77))</f>
        <v>298.73027999999994</v>
      </c>
      <c r="L83" s="85">
        <f>IF($C$5*'Tariffs Jul2018'!AL77/'Tariffs Jul2018'!AJ77&lt;'Tariffs Jul2018'!K77,0,IF($C$5*'Tariffs Jul2018'!AL77/'Tariffs Jul2018'!AJ77&lt;='Tariffs Jul2018'!L77,($C$5*'Tariffs Jul2018'!AL77/'Tariffs Jul2018'!AJ77-'Tariffs Jul2018'!K77)*('Tariffs Jul2018'!W77/100)*'Tariffs Jul2018'!AJ77,('Tariffs Jul2018'!L77-'Tariffs Jul2018'!K77)*('Tariffs Jul2018'!W77/100)*'Tariffs Jul2018'!AJ77))</f>
        <v>0</v>
      </c>
      <c r="M83" s="85">
        <f>IF($C$5*'Tariffs Jul2018'!AL77/'Tariffs Jul2018'!AJ77&lt;'Tariffs Jul2018'!L77,0,IF($C$5*'Tariffs Jul2018'!AL77/'Tariffs Jul2018'!AJ77&lt;='Tariffs Jul2018'!M77,($C$5*'Tariffs Jul2018'!AL77/'Tariffs Jul2018'!AJ77-'Tariffs Jul2018'!L77)*('Tariffs Jul2018'!X77/100)*'Tariffs Jul2018'!AJ77,('Tariffs Jul2018'!M77-'Tariffs Jul2018'!L77)*('Tariffs Jul2018'!X77/100)*'Tariffs Jul2018'!AJ77))</f>
        <v>0</v>
      </c>
      <c r="N83" s="85">
        <f>IF(($C$5*'Tariffs Jul2018'!AL77/'Tariffs Jul2018'!AJ77&gt;'Tariffs Jul2018'!M77),($C$5*'Tariffs Jul2018'!AL77/'Tariffs Jul2018'!AJ77-'Tariffs Jul2018'!M77)*'Tariffs Jul2018'!Y77/100*'Tariffs Jul2018'!AJ77,0)</f>
        <v>0</v>
      </c>
      <c r="O83" s="73">
        <f t="shared" si="0"/>
        <v>1575.5844999999997</v>
      </c>
      <c r="P83" s="498">
        <f t="shared" si="1"/>
        <v>1733.1429499999999</v>
      </c>
    </row>
    <row r="84" spans="1:153" x14ac:dyDescent="0.15">
      <c r="A84" s="47" t="str">
        <f>'Tariffs Jul2018'!F78</f>
        <v>Alinta Energy</v>
      </c>
      <c r="B84" s="47" t="str">
        <f>'Tariffs Jul2018'!D78</f>
        <v>Ausnet West</v>
      </c>
      <c r="C84" s="287">
        <f>'Tariffs Jul2018'!E78</f>
        <v>43293</v>
      </c>
      <c r="D84" s="85">
        <f>365*'Tariffs Jul2018'!H78/100</f>
        <v>273.38500000000005</v>
      </c>
      <c r="E84" s="85">
        <f>IF($C$5*'Tariffs Jul2018'!AK78/'Tariffs Jul2018'!AI78&gt;='Tariffs Jul2018'!J78,( 'Tariffs Jul2018'!J78*'Tariffs Jul2018'!O78/100)* 'Tariffs Jul2018'!AI78,($C$5*'Tariffs Jul2018'!AK78/'Tariffs Jul2018'!AI78*'Tariffs Jul2018'!O78/100)* 'Tariffs Jul2018'!AI78)</f>
        <v>260.39999999999998</v>
      </c>
      <c r="F84" s="85">
        <f>IF($C$5*'Tariffs Jul2018'!AK78/'Tariffs Jul2018'!AI78&lt;'Tariffs Jul2018'!J78,0,IF($C$5*'Tariffs Jul2018'!AK78/'Tariffs Jul2018'!AI78&lt;='Tariffs Jul2018'!K78,($C$5*'Tariffs Jul2018'!AK78/'Tariffs Jul2018'!AI78-'Tariffs Jul2018'!J78)*('Tariffs Jul2018'!P78/100)*'Tariffs Jul2018'!AI78,('Tariffs Jul2018'!K78-'Tariffs Jul2018'!J78)*('Tariffs Jul2018'!P78/100)*'Tariffs Jul2018'!AI78))</f>
        <v>0</v>
      </c>
      <c r="G84" s="85">
        <f>IF($C$5*'Tariffs Jul2018'!AK78/'Tariffs Jul2018'!AI78&lt;'Tariffs Jul2018'!K78,0,IF($C$5*'Tariffs Jul2018'!AK78/'Tariffs Jul2018'!AI78&lt;='Tariffs Jul2018'!L78,($C$5*'Tariffs Jul2018'!AK78/'Tariffs Jul2018'!AI78-'Tariffs Jul2018'!K78)*('Tariffs Jul2018'!Q78/100)*'Tariffs Jul2018'!AI78,('Tariffs Jul2018'!L78-'Tariffs Jul2018'!K78)*('Tariffs Jul2018'!Q78/100)*'Tariffs Jul2018'!AI78))</f>
        <v>0</v>
      </c>
      <c r="H84" s="85">
        <f>IF($C$5*'Tariffs Jul2018'!AK78/'Tariffs Jul2018'!AI78&lt;'Tariffs Jul2018'!L78,0,IF($C$5*'Tariffs Jul2018'!AK78/'Tariffs Jul2018'!AI78&lt;='Tariffs Jul2018'!M78,($C$5*'Tariffs Jul2018'!AK78/'Tariffs Jul2018'!AI78-'Tariffs Jul2018'!L78)*('Tariffs Jul2018'!R78/100)*'Tariffs Jul2018'!AI78,('Tariffs Jul2018'!M78-'Tariffs Jul2018'!L78)*('Tariffs Jul2018'!R78/100)*'Tariffs Jul2018'!AI78))</f>
        <v>0</v>
      </c>
      <c r="I84" s="85">
        <f>IF(($C$5*'Tariffs Jul2018'!AK78/'Tariffs Jul2018'!AI78&gt;'Tariffs Jul2018'!M78),($C$5*'Tariffs Jul2018'!AK78/'Tariffs Jul2018'!AI78-'Tariffs Jul2018'!M78)*'Tariffs Jul2018'!S78/100*'Tariffs Jul2018'!AI78,0)</f>
        <v>174.55925999999997</v>
      </c>
      <c r="J84" s="85">
        <f>IF($C$5*'Tariffs Jul2018'!AL78/'Tariffs Jul2018'!AJ78&gt;='Tariffs Jul2018'!J78,('Tariffs Jul2018'!J78*'Tariffs Jul2018'!U78/100)* 'Tariffs Jul2018'!AJ78,($C$5*'Tariffs Jul2018'!AL78/'Tariffs Jul2018'!AJ78*'Tariffs Jul2018'!U78/100)* 'Tariffs Jul2018'!AJ78)</f>
        <v>460.8</v>
      </c>
      <c r="K84" s="85">
        <f>IF($C$5*'Tariffs Jul2018'!AL78/'Tariffs Jul2018'!AJ78&lt;'Tariffs Jul2018'!J78,0,IF($C$5*'Tariffs Jul2018'!AL78/'Tariffs Jul2018'!AJ78&lt;='Tariffs Jul2018'!K78,($C$5*'Tariffs Jul2018'!AL78/'Tariffs Jul2018'!AJ78-'Tariffs Jul2018'!J78)*('Tariffs Jul2018'!V78/100)*'Tariffs Jul2018'!AJ78,('Tariffs Jul2018'!K78-'Tariffs Jul2018'!J78)*('Tariffs Jul2018'!V78/100)*'Tariffs Jul2018'!AJ78))</f>
        <v>0</v>
      </c>
      <c r="L84" s="85">
        <f>IF($C$5*'Tariffs Jul2018'!AL78/'Tariffs Jul2018'!AJ78&lt;'Tariffs Jul2018'!K78,0,IF($C$5*'Tariffs Jul2018'!AL78/'Tariffs Jul2018'!AJ78&lt;='Tariffs Jul2018'!L78,($C$5*'Tariffs Jul2018'!AL78/'Tariffs Jul2018'!AJ78-'Tariffs Jul2018'!K78)*('Tariffs Jul2018'!W78/100)*'Tariffs Jul2018'!AJ78,('Tariffs Jul2018'!L78-'Tariffs Jul2018'!K78)*('Tariffs Jul2018'!W78/100)*'Tariffs Jul2018'!AJ78))</f>
        <v>0</v>
      </c>
      <c r="M84" s="85">
        <f>IF($C$5*'Tariffs Jul2018'!AL78/'Tariffs Jul2018'!AJ78&lt;'Tariffs Jul2018'!L78,0,IF($C$5*'Tariffs Jul2018'!AL78/'Tariffs Jul2018'!AJ78&lt;='Tariffs Jul2018'!M78,($C$5*'Tariffs Jul2018'!AL78/'Tariffs Jul2018'!AJ78-'Tariffs Jul2018'!L78)*('Tariffs Jul2018'!X78/100)*'Tariffs Jul2018'!AJ78,('Tariffs Jul2018'!M78-'Tariffs Jul2018'!L78)*('Tariffs Jul2018'!X78/100)*'Tariffs Jul2018'!AJ78))</f>
        <v>0</v>
      </c>
      <c r="N84" s="85">
        <f>IF(($C$5*'Tariffs Jul2018'!AL78/'Tariffs Jul2018'!AJ78&gt;'Tariffs Jul2018'!M78),($C$5*'Tariffs Jul2018'!AL78/'Tariffs Jul2018'!AJ78-'Tariffs Jul2018'!M78)*'Tariffs Jul2018'!Y78/100*'Tariffs Jul2018'!AJ78,0)</f>
        <v>289.73237999999992</v>
      </c>
      <c r="O84" s="73">
        <f t="shared" si="0"/>
        <v>1458.87664</v>
      </c>
      <c r="P84" s="498">
        <f t="shared" si="1"/>
        <v>1604.764304</v>
      </c>
    </row>
    <row r="85" spans="1:153" x14ac:dyDescent="0.15">
      <c r="A85" s="47" t="str">
        <f>'Tariffs Jul2018'!F79</f>
        <v>Click Energy</v>
      </c>
      <c r="B85" s="47" t="str">
        <f>'Tariffs Jul2018'!D79</f>
        <v>Ausnet West</v>
      </c>
      <c r="C85" s="287">
        <f>'Tariffs Jul2018'!E79</f>
        <v>43101</v>
      </c>
      <c r="D85" s="85">
        <f>365*'Tariffs Jul2018'!H79/100</f>
        <v>353.32</v>
      </c>
      <c r="E85" s="85">
        <f>IF($C$5*'Tariffs Jul2018'!AK79/'Tariffs Jul2018'!AI79&gt;='Tariffs Jul2018'!J79,( 'Tariffs Jul2018'!J79*'Tariffs Jul2018'!O79/100)* 'Tariffs Jul2018'!AI79,($C$5*'Tariffs Jul2018'!AK79/'Tariffs Jul2018'!AI79*'Tariffs Jul2018'!O79/100)* 'Tariffs Jul2018'!AI79)</f>
        <v>366</v>
      </c>
      <c r="F85" s="85">
        <f>IF($C$5*'Tariffs Jul2018'!AK79/'Tariffs Jul2018'!AI79&lt;'Tariffs Jul2018'!J79,0,IF($C$5*'Tariffs Jul2018'!AK79/'Tariffs Jul2018'!AI79&lt;='Tariffs Jul2018'!K79,($C$5*'Tariffs Jul2018'!AK79/'Tariffs Jul2018'!AI79-'Tariffs Jul2018'!J79)*('Tariffs Jul2018'!P79/100)*'Tariffs Jul2018'!AI79,('Tariffs Jul2018'!K79-'Tariffs Jul2018'!J79)*('Tariffs Jul2018'!P79/100)*'Tariffs Jul2018'!AI79))</f>
        <v>260.93909999999994</v>
      </c>
      <c r="G85" s="85">
        <f>IF($C$5*'Tariffs Jul2018'!AK79/'Tariffs Jul2018'!AI79&lt;'Tariffs Jul2018'!K79,0,IF($C$5*'Tariffs Jul2018'!AK79/'Tariffs Jul2018'!AI79&lt;='Tariffs Jul2018'!L79,($C$5*'Tariffs Jul2018'!AK79/'Tariffs Jul2018'!AI79-'Tariffs Jul2018'!K79)*('Tariffs Jul2018'!Q79/100)*'Tariffs Jul2018'!AI79,('Tariffs Jul2018'!L79-'Tariffs Jul2018'!K79)*('Tariffs Jul2018'!Q79/100)*'Tariffs Jul2018'!AI79))</f>
        <v>0</v>
      </c>
      <c r="H85" s="85">
        <f>IF($C$5*'Tariffs Jul2018'!AK79/'Tariffs Jul2018'!AI79&lt;'Tariffs Jul2018'!L79,0,IF($C$5*'Tariffs Jul2018'!AK79/'Tariffs Jul2018'!AI79&lt;='Tariffs Jul2018'!M79,($C$5*'Tariffs Jul2018'!AK79/'Tariffs Jul2018'!AI79-'Tariffs Jul2018'!L79)*('Tariffs Jul2018'!R79/100)*'Tariffs Jul2018'!AI79,('Tariffs Jul2018'!M79-'Tariffs Jul2018'!L79)*('Tariffs Jul2018'!R79/100)*'Tariffs Jul2018'!AI79))</f>
        <v>0</v>
      </c>
      <c r="I85" s="85">
        <f>IF(($C$5*'Tariffs Jul2018'!AK79/'Tariffs Jul2018'!AI79&gt;'Tariffs Jul2018'!M79),($C$5*'Tariffs Jul2018'!AK79/'Tariffs Jul2018'!AI79-'Tariffs Jul2018'!M79)*'Tariffs Jul2018'!S79/100*'Tariffs Jul2018'!AI79,0)</f>
        <v>0</v>
      </c>
      <c r="J85" s="85">
        <f>IF($C$5*'Tariffs Jul2018'!AL79/'Tariffs Jul2018'!AJ79&gt;='Tariffs Jul2018'!J79,('Tariffs Jul2018'!J79*'Tariffs Jul2018'!U79/100)* 'Tariffs Jul2018'!AJ79,($C$5*'Tariffs Jul2018'!AL79/'Tariffs Jul2018'!AJ79*'Tariffs Jul2018'!U79/100)* 'Tariffs Jul2018'!AJ79)</f>
        <v>600</v>
      </c>
      <c r="K85" s="85">
        <f>IF($C$5*'Tariffs Jul2018'!AL79/'Tariffs Jul2018'!AJ79&lt;'Tariffs Jul2018'!J79,0,IF($C$5*'Tariffs Jul2018'!AL79/'Tariffs Jul2018'!AJ79&lt;='Tariffs Jul2018'!K79,($C$5*'Tariffs Jul2018'!AL79/'Tariffs Jul2018'!AJ79-'Tariffs Jul2018'!J79)*('Tariffs Jul2018'!V79/100)*'Tariffs Jul2018'!AJ79,('Tariffs Jul2018'!K79-'Tariffs Jul2018'!J79)*('Tariffs Jul2018'!V79/100)*'Tariffs Jul2018'!AJ79))</f>
        <v>440.89709999999991</v>
      </c>
      <c r="L85" s="85">
        <f>IF($C$5*'Tariffs Jul2018'!AL79/'Tariffs Jul2018'!AJ79&lt;'Tariffs Jul2018'!K79,0,IF($C$5*'Tariffs Jul2018'!AL79/'Tariffs Jul2018'!AJ79&lt;='Tariffs Jul2018'!L79,($C$5*'Tariffs Jul2018'!AL79/'Tariffs Jul2018'!AJ79-'Tariffs Jul2018'!K79)*('Tariffs Jul2018'!W79/100)*'Tariffs Jul2018'!AJ79,('Tariffs Jul2018'!L79-'Tariffs Jul2018'!K79)*('Tariffs Jul2018'!W79/100)*'Tariffs Jul2018'!AJ79))</f>
        <v>0</v>
      </c>
      <c r="M85" s="85">
        <f>IF($C$5*'Tariffs Jul2018'!AL79/'Tariffs Jul2018'!AJ79&lt;'Tariffs Jul2018'!L79,0,IF($C$5*'Tariffs Jul2018'!AL79/'Tariffs Jul2018'!AJ79&lt;='Tariffs Jul2018'!M79,($C$5*'Tariffs Jul2018'!AL79/'Tariffs Jul2018'!AJ79-'Tariffs Jul2018'!L79)*('Tariffs Jul2018'!X79/100)*'Tariffs Jul2018'!AJ79,('Tariffs Jul2018'!M79-'Tariffs Jul2018'!L79)*('Tariffs Jul2018'!X79/100)*'Tariffs Jul2018'!AJ79))</f>
        <v>0</v>
      </c>
      <c r="N85" s="85">
        <f>IF(($C$5*'Tariffs Jul2018'!AL79/'Tariffs Jul2018'!AJ79&gt;'Tariffs Jul2018'!M79),($C$5*'Tariffs Jul2018'!AL79/'Tariffs Jul2018'!AJ79-'Tariffs Jul2018'!M79)*'Tariffs Jul2018'!Y79/100*'Tariffs Jul2018'!AJ79,0)</f>
        <v>0</v>
      </c>
      <c r="O85" s="73">
        <f t="shared" si="0"/>
        <v>2021.1561999999997</v>
      </c>
      <c r="P85" s="498">
        <f t="shared" si="1"/>
        <v>2223.2718199999999</v>
      </c>
    </row>
    <row r="86" spans="1:153" x14ac:dyDescent="0.15">
      <c r="A86" s="47" t="str">
        <f>'Tariffs Jul2018'!F80</f>
        <v>Covau</v>
      </c>
      <c r="B86" s="47" t="str">
        <f>'Tariffs Jul2018'!D80</f>
        <v>Ausnet West</v>
      </c>
      <c r="C86" s="287">
        <f>'Tariffs Jul2018'!E80</f>
        <v>43101</v>
      </c>
      <c r="D86" s="85">
        <f>365*'Tariffs Jul2018'!H80/100</f>
        <v>264.98999999999995</v>
      </c>
      <c r="E86" s="85">
        <f>IF($C$5*'Tariffs Jul2018'!AK80/'Tariffs Jul2018'!AI80&gt;='Tariffs Jul2018'!J80,( 'Tariffs Jul2018'!J80*'Tariffs Jul2018'!O80/100)* 'Tariffs Jul2018'!AI80,($C$5*'Tariffs Jul2018'!AK80/'Tariffs Jul2018'!AI80*'Tariffs Jul2018'!O80/100)* 'Tariffs Jul2018'!AI80)</f>
        <v>516.59999999999991</v>
      </c>
      <c r="F86" s="85">
        <f>IF($C$5*'Tariffs Jul2018'!AK80/'Tariffs Jul2018'!AI80&lt;'Tariffs Jul2018'!J80,0,IF($C$5*'Tariffs Jul2018'!AK80/'Tariffs Jul2018'!AI80&lt;='Tariffs Jul2018'!K80,($C$5*'Tariffs Jul2018'!AK80/'Tariffs Jul2018'!AI80-'Tariffs Jul2018'!J80)*('Tariffs Jul2018'!P80/100)*'Tariffs Jul2018'!AI80,('Tariffs Jul2018'!K80-'Tariffs Jul2018'!J80)*('Tariffs Jul2018'!P80/100)*'Tariffs Jul2018'!AI80))</f>
        <v>317.25</v>
      </c>
      <c r="G86" s="85">
        <f>IF($C$5*'Tariffs Jul2018'!AK80/'Tariffs Jul2018'!AI80&lt;'Tariffs Jul2018'!K80,0,IF($C$5*'Tariffs Jul2018'!AK80/'Tariffs Jul2018'!AI80&lt;='Tariffs Jul2018'!L80,($C$5*'Tariffs Jul2018'!AK80/'Tariffs Jul2018'!AI80-'Tariffs Jul2018'!K80)*('Tariffs Jul2018'!Q80/100)*'Tariffs Jul2018'!AI80,('Tariffs Jul2018'!L80-'Tariffs Jul2018'!K80)*('Tariffs Jul2018'!Q80/100)*'Tariffs Jul2018'!AI80))</f>
        <v>0</v>
      </c>
      <c r="H86" s="85">
        <f>IF($C$5*'Tariffs Jul2018'!AK80/'Tariffs Jul2018'!AI80&lt;'Tariffs Jul2018'!L80,0,IF($C$5*'Tariffs Jul2018'!AK80/'Tariffs Jul2018'!AI80&lt;='Tariffs Jul2018'!M80,($C$5*'Tariffs Jul2018'!AK80/'Tariffs Jul2018'!AI80-'Tariffs Jul2018'!L80)*('Tariffs Jul2018'!R80/100)*'Tariffs Jul2018'!AI80,('Tariffs Jul2018'!M80-'Tariffs Jul2018'!L80)*('Tariffs Jul2018'!R80/100)*'Tariffs Jul2018'!AI80))</f>
        <v>0</v>
      </c>
      <c r="I86" s="85">
        <f>IF(($C$5*'Tariffs Jul2018'!AK80/'Tariffs Jul2018'!AI80&gt;'Tariffs Jul2018'!M80),($C$5*'Tariffs Jul2018'!AK80/'Tariffs Jul2018'!AI80-'Tariffs Jul2018'!M80)*'Tariffs Jul2018'!S80/100*'Tariffs Jul2018'!AI80,0)</f>
        <v>0</v>
      </c>
      <c r="J86" s="85">
        <f>IF($C$5*'Tariffs Jul2018'!AL80/'Tariffs Jul2018'!AJ80&gt;='Tariffs Jul2018'!J80,('Tariffs Jul2018'!J80*'Tariffs Jul2018'!U80/100)* 'Tariffs Jul2018'!AJ80,($C$5*'Tariffs Jul2018'!AL80/'Tariffs Jul2018'!AJ80*'Tariffs Jul2018'!U80/100)* 'Tariffs Jul2018'!AJ80)</f>
        <v>331.20000000000005</v>
      </c>
      <c r="K86" s="85">
        <f>IF($C$5*'Tariffs Jul2018'!AL80/'Tariffs Jul2018'!AJ80&lt;'Tariffs Jul2018'!J80,0,IF($C$5*'Tariffs Jul2018'!AL80/'Tariffs Jul2018'!AJ80&lt;='Tariffs Jul2018'!K80,($C$5*'Tariffs Jul2018'!AL80/'Tariffs Jul2018'!AJ80-'Tariffs Jul2018'!J80)*('Tariffs Jul2018'!V80/100)*'Tariffs Jul2018'!AJ80,('Tariffs Jul2018'!K80-'Tariffs Jul2018'!J80)*('Tariffs Jul2018'!V80/100)*'Tariffs Jul2018'!AJ80))</f>
        <v>236.25000000000006</v>
      </c>
      <c r="L86" s="85">
        <f>IF($C$5*'Tariffs Jul2018'!AL80/'Tariffs Jul2018'!AJ80&lt;'Tariffs Jul2018'!K80,0,IF($C$5*'Tariffs Jul2018'!AL80/'Tariffs Jul2018'!AJ80&lt;='Tariffs Jul2018'!L80,($C$5*'Tariffs Jul2018'!AL80/'Tariffs Jul2018'!AJ80-'Tariffs Jul2018'!K80)*('Tariffs Jul2018'!W80/100)*'Tariffs Jul2018'!AJ80,('Tariffs Jul2018'!L80-'Tariffs Jul2018'!K80)*('Tariffs Jul2018'!W80/100)*'Tariffs Jul2018'!AJ80))</f>
        <v>0</v>
      </c>
      <c r="M86" s="85">
        <f>IF($C$5*'Tariffs Jul2018'!AL80/'Tariffs Jul2018'!AJ80&lt;'Tariffs Jul2018'!L80,0,IF($C$5*'Tariffs Jul2018'!AL80/'Tariffs Jul2018'!AJ80&lt;='Tariffs Jul2018'!M80,($C$5*'Tariffs Jul2018'!AL80/'Tariffs Jul2018'!AJ80-'Tariffs Jul2018'!L80)*('Tariffs Jul2018'!X80/100)*'Tariffs Jul2018'!AJ80,('Tariffs Jul2018'!M80-'Tariffs Jul2018'!L80)*('Tariffs Jul2018'!X80/100)*'Tariffs Jul2018'!AJ80))</f>
        <v>0</v>
      </c>
      <c r="N86" s="85">
        <f>IF(($C$5*'Tariffs Jul2018'!AL80/'Tariffs Jul2018'!AJ80&gt;'Tariffs Jul2018'!M80),($C$5*'Tariffs Jul2018'!AL80/'Tariffs Jul2018'!AJ80-'Tariffs Jul2018'!M80)*'Tariffs Jul2018'!Y80/100*'Tariffs Jul2018'!AJ80,0)</f>
        <v>0</v>
      </c>
      <c r="O86" s="73">
        <f t="shared" si="0"/>
        <v>1666.29</v>
      </c>
      <c r="P86" s="498">
        <f t="shared" si="1"/>
        <v>1832.9190000000001</v>
      </c>
    </row>
    <row r="87" spans="1:153" x14ac:dyDescent="0.15">
      <c r="A87" s="47" t="str">
        <f>'Tariffs Jul2018'!F81</f>
        <v>EnergyAustralia</v>
      </c>
      <c r="B87" s="47" t="str">
        <f>'Tariffs Jul2018'!D81</f>
        <v>Ausnet West</v>
      </c>
      <c r="C87" s="287">
        <f>'Tariffs Jul2018'!E81</f>
        <v>43102</v>
      </c>
      <c r="D87" s="85">
        <f>365*'Tariffs Jul2018'!H81/100</f>
        <v>330.69</v>
      </c>
      <c r="E87" s="85">
        <f>IF($C$5*'Tariffs Jul2018'!AK81/'Tariffs Jul2018'!AI81&gt;='Tariffs Jul2018'!J81,( 'Tariffs Jul2018'!J81*'Tariffs Jul2018'!O81/100)* 'Tariffs Jul2018'!AI81,($C$5*'Tariffs Jul2018'!AK81/'Tariffs Jul2018'!AI81*'Tariffs Jul2018'!O81/100)* 'Tariffs Jul2018'!AI81)</f>
        <v>527.04728999999998</v>
      </c>
      <c r="F87" s="85">
        <f>IF($C$5*'Tariffs Jul2018'!AK81/'Tariffs Jul2018'!AI81&lt;'Tariffs Jul2018'!J81,0,IF($C$5*'Tariffs Jul2018'!AK81/'Tariffs Jul2018'!AI81&lt;='Tariffs Jul2018'!K81,($C$5*'Tariffs Jul2018'!AK81/'Tariffs Jul2018'!AI81-'Tariffs Jul2018'!J81)*('Tariffs Jul2018'!P81/100)*'Tariffs Jul2018'!AI81,('Tariffs Jul2018'!K81-'Tariffs Jul2018'!J81)*('Tariffs Jul2018'!P81/100)*'Tariffs Jul2018'!AI81))</f>
        <v>0</v>
      </c>
      <c r="G87" s="85">
        <f>IF($C$5*'Tariffs Jul2018'!AK81/'Tariffs Jul2018'!AI81&lt;'Tariffs Jul2018'!K81,0,IF($C$5*'Tariffs Jul2018'!AK81/'Tariffs Jul2018'!AI81&lt;='Tariffs Jul2018'!L81,($C$5*'Tariffs Jul2018'!AK81/'Tariffs Jul2018'!AI81-'Tariffs Jul2018'!K81)*('Tariffs Jul2018'!Q81/100)*'Tariffs Jul2018'!AI81,('Tariffs Jul2018'!L81-'Tariffs Jul2018'!K81)*('Tariffs Jul2018'!Q81/100)*'Tariffs Jul2018'!AI81))</f>
        <v>0</v>
      </c>
      <c r="H87" s="85">
        <f>IF($C$5*'Tariffs Jul2018'!AK81/'Tariffs Jul2018'!AI81&lt;'Tariffs Jul2018'!L81,0,IF($C$5*'Tariffs Jul2018'!AK81/'Tariffs Jul2018'!AI81&lt;='Tariffs Jul2018'!M81,($C$5*'Tariffs Jul2018'!AK81/'Tariffs Jul2018'!AI81-'Tariffs Jul2018'!L81)*('Tariffs Jul2018'!R81/100)*'Tariffs Jul2018'!AI81,('Tariffs Jul2018'!M81-'Tariffs Jul2018'!L81)*('Tariffs Jul2018'!R81/100)*'Tariffs Jul2018'!AI81))</f>
        <v>0</v>
      </c>
      <c r="I87" s="85">
        <f>IF(($C$5*'Tariffs Jul2018'!AK81/'Tariffs Jul2018'!AI81&gt;'Tariffs Jul2018'!M81),($C$5*'Tariffs Jul2018'!AK81/'Tariffs Jul2018'!AI81-'Tariffs Jul2018'!M81)*'Tariffs Jul2018'!S81/100*'Tariffs Jul2018'!AI81,0)</f>
        <v>0</v>
      </c>
      <c r="J87" s="85">
        <f>IF($C$5*'Tariffs Jul2018'!AL81/'Tariffs Jul2018'!AJ81&gt;='Tariffs Jul2018'!J81,('Tariffs Jul2018'!J81*'Tariffs Jul2018'!U81/100)* 'Tariffs Jul2018'!AJ81,($C$5*'Tariffs Jul2018'!AL81/'Tariffs Jul2018'!AJ81*'Tariffs Jul2018'!U81/100)* 'Tariffs Jul2018'!AJ81)</f>
        <v>768.52314000000001</v>
      </c>
      <c r="K87" s="85">
        <f>IF($C$5*'Tariffs Jul2018'!AL81/'Tariffs Jul2018'!AJ81&lt;'Tariffs Jul2018'!J81,0,IF($C$5*'Tariffs Jul2018'!AL81/'Tariffs Jul2018'!AJ81&lt;='Tariffs Jul2018'!K81,($C$5*'Tariffs Jul2018'!AL81/'Tariffs Jul2018'!AJ81-'Tariffs Jul2018'!J81)*('Tariffs Jul2018'!V81/100)*'Tariffs Jul2018'!AJ81,('Tariffs Jul2018'!K81-'Tariffs Jul2018'!J81)*('Tariffs Jul2018'!V81/100)*'Tariffs Jul2018'!AJ81))</f>
        <v>0</v>
      </c>
      <c r="L87" s="85">
        <f>IF($C$5*'Tariffs Jul2018'!AL81/'Tariffs Jul2018'!AJ81&lt;'Tariffs Jul2018'!K81,0,IF($C$5*'Tariffs Jul2018'!AL81/'Tariffs Jul2018'!AJ81&lt;='Tariffs Jul2018'!L81,($C$5*'Tariffs Jul2018'!AL81/'Tariffs Jul2018'!AJ81-'Tariffs Jul2018'!K81)*('Tariffs Jul2018'!W81/100)*'Tariffs Jul2018'!AJ81,('Tariffs Jul2018'!L81-'Tariffs Jul2018'!K81)*('Tariffs Jul2018'!W81/100)*'Tariffs Jul2018'!AJ81))</f>
        <v>0</v>
      </c>
      <c r="M87" s="85">
        <f>IF($C$5*'Tariffs Jul2018'!AL81/'Tariffs Jul2018'!AJ81&lt;'Tariffs Jul2018'!L81,0,IF($C$5*'Tariffs Jul2018'!AL81/'Tariffs Jul2018'!AJ81&lt;='Tariffs Jul2018'!M81,($C$5*'Tariffs Jul2018'!AL81/'Tariffs Jul2018'!AJ81-'Tariffs Jul2018'!L81)*('Tariffs Jul2018'!X81/100)*'Tariffs Jul2018'!AJ81,('Tariffs Jul2018'!M81-'Tariffs Jul2018'!L81)*('Tariffs Jul2018'!X81/100)*'Tariffs Jul2018'!AJ81))</f>
        <v>0</v>
      </c>
      <c r="N87" s="85">
        <f>IF(($C$5*'Tariffs Jul2018'!AL81/'Tariffs Jul2018'!AJ81&gt;'Tariffs Jul2018'!M81),($C$5*'Tariffs Jul2018'!AL81/'Tariffs Jul2018'!AJ81-'Tariffs Jul2018'!M81)*'Tariffs Jul2018'!Y81/100*'Tariffs Jul2018'!AJ81,0)</f>
        <v>0</v>
      </c>
      <c r="O87" s="73">
        <f t="shared" si="0"/>
        <v>1626.26043</v>
      </c>
      <c r="P87" s="498">
        <f t="shared" si="1"/>
        <v>1788.8864730000003</v>
      </c>
    </row>
    <row r="88" spans="1:153" x14ac:dyDescent="0.15">
      <c r="A88" s="47" t="str">
        <f>'Tariffs Jul2018'!F82</f>
        <v>Lumo Energy</v>
      </c>
      <c r="B88" s="47" t="str">
        <f>'Tariffs Jul2018'!D82</f>
        <v>Ausnet West</v>
      </c>
      <c r="C88" s="287">
        <f>'Tariffs Jul2018'!E82</f>
        <v>43119</v>
      </c>
      <c r="D88" s="85">
        <f>365*'Tariffs Jul2018'!H82/100</f>
        <v>291.27</v>
      </c>
      <c r="E88" s="85">
        <f>IF($C$5*'Tariffs Jul2018'!AK82/'Tariffs Jul2018'!AI82&gt;='Tariffs Jul2018'!J82,( 'Tariffs Jul2018'!J82*'Tariffs Jul2018'!O82/100)* 'Tariffs Jul2018'!AI82,($C$5*'Tariffs Jul2018'!AK82/'Tariffs Jul2018'!AI82*'Tariffs Jul2018'!O82/100)* 'Tariffs Jul2018'!AI82)</f>
        <v>274.32</v>
      </c>
      <c r="F88" s="85">
        <f>IF($C$5*'Tariffs Jul2018'!AK82/'Tariffs Jul2018'!AI82&lt;'Tariffs Jul2018'!J82,0,IF($C$5*'Tariffs Jul2018'!AK82/'Tariffs Jul2018'!AI82&lt;='Tariffs Jul2018'!K82,($C$5*'Tariffs Jul2018'!AK82/'Tariffs Jul2018'!AI82-'Tariffs Jul2018'!J82)*('Tariffs Jul2018'!P82/100)*'Tariffs Jul2018'!AI82,('Tariffs Jul2018'!K82-'Tariffs Jul2018'!J82)*('Tariffs Jul2018'!P82/100)*'Tariffs Jul2018'!AI82))</f>
        <v>190.66550099999995</v>
      </c>
      <c r="G88" s="85">
        <f>IF($C$5*'Tariffs Jul2018'!AK82/'Tariffs Jul2018'!AI82&lt;'Tariffs Jul2018'!K82,0,IF($C$5*'Tariffs Jul2018'!AK82/'Tariffs Jul2018'!AI82&lt;='Tariffs Jul2018'!L82,($C$5*'Tariffs Jul2018'!AK82/'Tariffs Jul2018'!AI82-'Tariffs Jul2018'!K82)*('Tariffs Jul2018'!Q82/100)*'Tariffs Jul2018'!AI82,('Tariffs Jul2018'!L82-'Tariffs Jul2018'!K82)*('Tariffs Jul2018'!Q82/100)*'Tariffs Jul2018'!AI82))</f>
        <v>0</v>
      </c>
      <c r="H88" s="85">
        <f>IF($C$5*'Tariffs Jul2018'!AK82/'Tariffs Jul2018'!AI82&lt;'Tariffs Jul2018'!L82,0,IF($C$5*'Tariffs Jul2018'!AK82/'Tariffs Jul2018'!AI82&lt;='Tariffs Jul2018'!M82,($C$5*'Tariffs Jul2018'!AK82/'Tariffs Jul2018'!AI82-'Tariffs Jul2018'!L82)*('Tariffs Jul2018'!R82/100)*'Tariffs Jul2018'!AI82,('Tariffs Jul2018'!M82-'Tariffs Jul2018'!L82)*('Tariffs Jul2018'!R82/100)*'Tariffs Jul2018'!AI82))</f>
        <v>0</v>
      </c>
      <c r="I88" s="85">
        <f>IF(($C$5*'Tariffs Jul2018'!AK82/'Tariffs Jul2018'!AI82&gt;'Tariffs Jul2018'!M82),($C$5*'Tariffs Jul2018'!AK82/'Tariffs Jul2018'!AI82-'Tariffs Jul2018'!M82)*'Tariffs Jul2018'!S82/100*'Tariffs Jul2018'!AI82,0)</f>
        <v>0</v>
      </c>
      <c r="J88" s="85">
        <f>IF($C$5*'Tariffs Jul2018'!AL82/'Tariffs Jul2018'!AJ82&gt;='Tariffs Jul2018'!J82,('Tariffs Jul2018'!J82*'Tariffs Jul2018'!U82/100)* 'Tariffs Jul2018'!AJ82,($C$5*'Tariffs Jul2018'!AL82/'Tariffs Jul2018'!AJ82*'Tariffs Jul2018'!U82/100)* 'Tariffs Jul2018'!AJ82)</f>
        <v>435.6</v>
      </c>
      <c r="K88" s="85">
        <f>IF($C$5*'Tariffs Jul2018'!AL82/'Tariffs Jul2018'!AJ82&lt;'Tariffs Jul2018'!J82,0,IF($C$5*'Tariffs Jul2018'!AL82/'Tariffs Jul2018'!AJ82&lt;='Tariffs Jul2018'!K82,($C$5*'Tariffs Jul2018'!AL82/'Tariffs Jul2018'!AJ82-'Tariffs Jul2018'!J82)*('Tariffs Jul2018'!V82/100)*'Tariffs Jul2018'!AJ82,('Tariffs Jul2018'!K82-'Tariffs Jul2018'!J82)*('Tariffs Jul2018'!V82/100)*'Tariffs Jul2018'!AJ82))</f>
        <v>320.86511399999989</v>
      </c>
      <c r="L88" s="85">
        <f>IF($C$5*'Tariffs Jul2018'!AL82/'Tariffs Jul2018'!AJ82&lt;'Tariffs Jul2018'!K82,0,IF($C$5*'Tariffs Jul2018'!AL82/'Tariffs Jul2018'!AJ82&lt;='Tariffs Jul2018'!L82,($C$5*'Tariffs Jul2018'!AL82/'Tariffs Jul2018'!AJ82-'Tariffs Jul2018'!K82)*('Tariffs Jul2018'!W82/100)*'Tariffs Jul2018'!AJ82,('Tariffs Jul2018'!L82-'Tariffs Jul2018'!K82)*('Tariffs Jul2018'!W82/100)*'Tariffs Jul2018'!AJ82))</f>
        <v>0</v>
      </c>
      <c r="M88" s="85">
        <f>IF($C$5*'Tariffs Jul2018'!AL82/'Tariffs Jul2018'!AJ82&lt;'Tariffs Jul2018'!L82,0,IF($C$5*'Tariffs Jul2018'!AL82/'Tariffs Jul2018'!AJ82&lt;='Tariffs Jul2018'!M82,($C$5*'Tariffs Jul2018'!AL82/'Tariffs Jul2018'!AJ82-'Tariffs Jul2018'!L82)*('Tariffs Jul2018'!X82/100)*'Tariffs Jul2018'!AJ82,('Tariffs Jul2018'!M82-'Tariffs Jul2018'!L82)*('Tariffs Jul2018'!X82/100)*'Tariffs Jul2018'!AJ82))</f>
        <v>0</v>
      </c>
      <c r="N88" s="85">
        <f>IF(($C$5*'Tariffs Jul2018'!AL82/'Tariffs Jul2018'!AJ82&gt;'Tariffs Jul2018'!M82),($C$5*'Tariffs Jul2018'!AL82/'Tariffs Jul2018'!AJ82-'Tariffs Jul2018'!M82)*'Tariffs Jul2018'!Y82/100*'Tariffs Jul2018'!AJ82,0)</f>
        <v>0</v>
      </c>
      <c r="O88" s="73">
        <f t="shared" si="0"/>
        <v>1512.720615</v>
      </c>
      <c r="P88" s="498">
        <f t="shared" si="1"/>
        <v>1663.9926765</v>
      </c>
    </row>
    <row r="89" spans="1:153" x14ac:dyDescent="0.15">
      <c r="A89" s="47" t="str">
        <f>'Tariffs Jul2018'!F83</f>
        <v>Momentum Energy</v>
      </c>
      <c r="B89" s="47" t="str">
        <f>'Tariffs Jul2018'!D83</f>
        <v>Ausnet West</v>
      </c>
      <c r="C89" s="287">
        <f>'Tariffs Jul2018'!E83</f>
        <v>43101</v>
      </c>
      <c r="D89" s="85">
        <f>365*'Tariffs Jul2018'!H83/100</f>
        <v>309.37400000000002</v>
      </c>
      <c r="E89" s="85">
        <f>IF($C$5*'Tariffs Jul2018'!AK83/'Tariffs Jul2018'!AI83&gt;='Tariffs Jul2018'!J83,( 'Tariffs Jul2018'!J83*'Tariffs Jul2018'!O83/100)* 'Tariffs Jul2018'!AI83,($C$5*'Tariffs Jul2018'!AK83/'Tariffs Jul2018'!AI83*'Tariffs Jul2018'!O83/100)* 'Tariffs Jul2018'!AI83)</f>
        <v>316.08</v>
      </c>
      <c r="F89" s="85">
        <f>IF($C$5*'Tariffs Jul2018'!AK83/'Tariffs Jul2018'!AI83&lt;'Tariffs Jul2018'!J83,0,IF($C$5*'Tariffs Jul2018'!AK83/'Tariffs Jul2018'!AI83&lt;='Tariffs Jul2018'!K83,($C$5*'Tariffs Jul2018'!AK83/'Tariffs Jul2018'!AI83-'Tariffs Jul2018'!J83)*('Tariffs Jul2018'!P83/100)*'Tariffs Jul2018'!AI83,('Tariffs Jul2018'!K83-'Tariffs Jul2018'!J83)*('Tariffs Jul2018'!P83/100)*'Tariffs Jul2018'!AI83))</f>
        <v>223.41785699999997</v>
      </c>
      <c r="G89" s="85">
        <f>IF($C$5*'Tariffs Jul2018'!AK83/'Tariffs Jul2018'!AI83&lt;'Tariffs Jul2018'!K83,0,IF($C$5*'Tariffs Jul2018'!AK83/'Tariffs Jul2018'!AI83&lt;='Tariffs Jul2018'!L83,($C$5*'Tariffs Jul2018'!AK83/'Tariffs Jul2018'!AI83-'Tariffs Jul2018'!K83)*('Tariffs Jul2018'!Q83/100)*'Tariffs Jul2018'!AI83,('Tariffs Jul2018'!L83-'Tariffs Jul2018'!K83)*('Tariffs Jul2018'!Q83/100)*'Tariffs Jul2018'!AI83))</f>
        <v>0</v>
      </c>
      <c r="H89" s="85">
        <f>IF($C$5*'Tariffs Jul2018'!AK83/'Tariffs Jul2018'!AI83&lt;'Tariffs Jul2018'!L83,0,IF($C$5*'Tariffs Jul2018'!AK83/'Tariffs Jul2018'!AI83&lt;='Tariffs Jul2018'!M83,($C$5*'Tariffs Jul2018'!AK83/'Tariffs Jul2018'!AI83-'Tariffs Jul2018'!L83)*('Tariffs Jul2018'!R83/100)*'Tariffs Jul2018'!AI83,('Tariffs Jul2018'!M83-'Tariffs Jul2018'!L83)*('Tariffs Jul2018'!R83/100)*'Tariffs Jul2018'!AI83))</f>
        <v>0</v>
      </c>
      <c r="I89" s="85">
        <f>IF(($C$5*'Tariffs Jul2018'!AK83/'Tariffs Jul2018'!AI83&gt;'Tariffs Jul2018'!M83),($C$5*'Tariffs Jul2018'!AK83/'Tariffs Jul2018'!AI83-'Tariffs Jul2018'!M83)*'Tariffs Jul2018'!S83/100*'Tariffs Jul2018'!AI83,0)</f>
        <v>0</v>
      </c>
      <c r="J89" s="85">
        <f>IF($C$5*'Tariffs Jul2018'!AL83/'Tariffs Jul2018'!AJ83&gt;='Tariffs Jul2018'!J83,('Tariffs Jul2018'!J83*'Tariffs Jul2018'!U83/100)* 'Tariffs Jul2018'!AJ83,($C$5*'Tariffs Jul2018'!AL83/'Tariffs Jul2018'!AJ83*'Tariffs Jul2018'!U83/100)* 'Tariffs Jul2018'!AJ83)</f>
        <v>527.75999999999988</v>
      </c>
      <c r="K89" s="85">
        <f>IF($C$5*'Tariffs Jul2018'!AL83/'Tariffs Jul2018'!AJ83&lt;'Tariffs Jul2018'!J83,0,IF($C$5*'Tariffs Jul2018'!AL83/'Tariffs Jul2018'!AJ83&lt;='Tariffs Jul2018'!K83,($C$5*'Tariffs Jul2018'!AL83/'Tariffs Jul2018'!AJ83-'Tariffs Jul2018'!J83)*('Tariffs Jul2018'!V83/100)*'Tariffs Jul2018'!AJ83,('Tariffs Jul2018'!K83-'Tariffs Jul2018'!J83)*('Tariffs Jul2018'!V83/100)*'Tariffs Jul2018'!AJ83))</f>
        <v>392.4883979999999</v>
      </c>
      <c r="L89" s="85">
        <f>IF($C$5*'Tariffs Jul2018'!AL83/'Tariffs Jul2018'!AJ83&lt;'Tariffs Jul2018'!K83,0,IF($C$5*'Tariffs Jul2018'!AL83/'Tariffs Jul2018'!AJ83&lt;='Tariffs Jul2018'!L83,($C$5*'Tariffs Jul2018'!AL83/'Tariffs Jul2018'!AJ83-'Tariffs Jul2018'!K83)*('Tariffs Jul2018'!W83/100)*'Tariffs Jul2018'!AJ83,('Tariffs Jul2018'!L83-'Tariffs Jul2018'!K83)*('Tariffs Jul2018'!W83/100)*'Tariffs Jul2018'!AJ83))</f>
        <v>0</v>
      </c>
      <c r="M89" s="85">
        <f>IF($C$5*'Tariffs Jul2018'!AL83/'Tariffs Jul2018'!AJ83&lt;'Tariffs Jul2018'!L83,0,IF($C$5*'Tariffs Jul2018'!AL83/'Tariffs Jul2018'!AJ83&lt;='Tariffs Jul2018'!M83,($C$5*'Tariffs Jul2018'!AL83/'Tariffs Jul2018'!AJ83-'Tariffs Jul2018'!L83)*('Tariffs Jul2018'!X83/100)*'Tariffs Jul2018'!AJ83,('Tariffs Jul2018'!M83-'Tariffs Jul2018'!L83)*('Tariffs Jul2018'!X83/100)*'Tariffs Jul2018'!AJ83))</f>
        <v>0</v>
      </c>
      <c r="N89" s="85">
        <f>IF(($C$5*'Tariffs Jul2018'!AL83/'Tariffs Jul2018'!AJ83&gt;'Tariffs Jul2018'!M83),($C$5*'Tariffs Jul2018'!AL83/'Tariffs Jul2018'!AJ83-'Tariffs Jul2018'!M83)*'Tariffs Jul2018'!Y83/100*'Tariffs Jul2018'!AJ83,0)</f>
        <v>0</v>
      </c>
      <c r="O89" s="73">
        <f t="shared" si="0"/>
        <v>1769.1202549999998</v>
      </c>
      <c r="P89" s="498">
        <f t="shared" si="1"/>
        <v>1946.0322804999998</v>
      </c>
    </row>
    <row r="90" spans="1:153" x14ac:dyDescent="0.15">
      <c r="A90" s="47" t="str">
        <f>'Tariffs Jul2018'!F84</f>
        <v>Origin Energy</v>
      </c>
      <c r="B90" s="47" t="str">
        <f>'Tariffs Jul2018'!D84</f>
        <v>Ausnet West</v>
      </c>
      <c r="C90" s="287">
        <f>'Tariffs Jul2018'!E84</f>
        <v>43101</v>
      </c>
      <c r="D90" s="85">
        <f>365*'Tariffs Jul2018'!H84/100</f>
        <v>288.35000000000002</v>
      </c>
      <c r="E90" s="85">
        <f>IF($C$5*'Tariffs Jul2018'!AK84/'Tariffs Jul2018'!AI84&gt;='Tariffs Jul2018'!J84,( 'Tariffs Jul2018'!J84*'Tariffs Jul2018'!O84/100)* 'Tariffs Jul2018'!AI84,($C$5*'Tariffs Jul2018'!AK84/'Tariffs Jul2018'!AI84*'Tariffs Jul2018'!O84/100)* 'Tariffs Jul2018'!AI84)</f>
        <v>153.6</v>
      </c>
      <c r="F90" s="85">
        <f>IF($C$5*'Tariffs Jul2018'!AK84/'Tariffs Jul2018'!AI84&lt;'Tariffs Jul2018'!J84,0,IF($C$5*'Tariffs Jul2018'!AK84/'Tariffs Jul2018'!AI84&lt;='Tariffs Jul2018'!K84,($C$5*'Tariffs Jul2018'!AK84/'Tariffs Jul2018'!AI84-'Tariffs Jul2018'!J84)*('Tariffs Jul2018'!P84/100)*'Tariffs Jul2018'!AI84,('Tariffs Jul2018'!K84-'Tariffs Jul2018'!J84)*('Tariffs Jul2018'!P84/100)*'Tariffs Jul2018'!AI84))</f>
        <v>0</v>
      </c>
      <c r="G90" s="85">
        <f>IF($C$5*'Tariffs Jul2018'!AK84/'Tariffs Jul2018'!AI84&lt;'Tariffs Jul2018'!K84,0,IF($C$5*'Tariffs Jul2018'!AK84/'Tariffs Jul2018'!AI84&lt;='Tariffs Jul2018'!L84,($C$5*'Tariffs Jul2018'!AK84/'Tariffs Jul2018'!AI84-'Tariffs Jul2018'!K84)*('Tariffs Jul2018'!Q84/100)*'Tariffs Jul2018'!AI84,('Tariffs Jul2018'!L84-'Tariffs Jul2018'!K84)*('Tariffs Jul2018'!Q84/100)*'Tariffs Jul2018'!AI84))</f>
        <v>0</v>
      </c>
      <c r="H90" s="85">
        <f>IF($C$5*'Tariffs Jul2018'!AK84/'Tariffs Jul2018'!AI84&lt;'Tariffs Jul2018'!L84,0,IF($C$5*'Tariffs Jul2018'!AK84/'Tariffs Jul2018'!AI84&lt;='Tariffs Jul2018'!M84,($C$5*'Tariffs Jul2018'!AK84/'Tariffs Jul2018'!AI84-'Tariffs Jul2018'!L84)*('Tariffs Jul2018'!R84/100)*'Tariffs Jul2018'!AI84,('Tariffs Jul2018'!M84-'Tariffs Jul2018'!L84)*('Tariffs Jul2018'!R84/100)*'Tariffs Jul2018'!AI84))</f>
        <v>0</v>
      </c>
      <c r="I90" s="85">
        <f>IF(($C$5*'Tariffs Jul2018'!AK84/'Tariffs Jul2018'!AI84&gt;'Tariffs Jul2018'!M84),($C$5*'Tariffs Jul2018'!AK84/'Tariffs Jul2018'!AI84-'Tariffs Jul2018'!M84)*'Tariffs Jul2018'!S84/100*'Tariffs Jul2018'!AI84,0)</f>
        <v>306.55589999999995</v>
      </c>
      <c r="J90" s="85">
        <f>IF($C$5*'Tariffs Jul2018'!AL84/'Tariffs Jul2018'!AJ84&gt;='Tariffs Jul2018'!J84,('Tariffs Jul2018'!J84*'Tariffs Jul2018'!U84/100)* 'Tariffs Jul2018'!AJ84,($C$5*'Tariffs Jul2018'!AL84/'Tariffs Jul2018'!AJ84*'Tariffs Jul2018'!U84/100)* 'Tariffs Jul2018'!AJ84)</f>
        <v>224</v>
      </c>
      <c r="K90" s="85">
        <f>IF($C$5*'Tariffs Jul2018'!AL84/'Tariffs Jul2018'!AJ84&lt;'Tariffs Jul2018'!J84,0,IF($C$5*'Tariffs Jul2018'!AL84/'Tariffs Jul2018'!AJ84&lt;='Tariffs Jul2018'!K84,($C$5*'Tariffs Jul2018'!AL84/'Tariffs Jul2018'!AJ84-'Tariffs Jul2018'!J84)*('Tariffs Jul2018'!V84/100)*'Tariffs Jul2018'!AJ84,('Tariffs Jul2018'!K84-'Tariffs Jul2018'!J84)*('Tariffs Jul2018'!V84/100)*'Tariffs Jul2018'!AJ84))</f>
        <v>0</v>
      </c>
      <c r="L90" s="85">
        <f>IF($C$5*'Tariffs Jul2018'!AL84/'Tariffs Jul2018'!AJ84&lt;'Tariffs Jul2018'!K84,0,IF($C$5*'Tariffs Jul2018'!AL84/'Tariffs Jul2018'!AJ84&lt;='Tariffs Jul2018'!L84,($C$5*'Tariffs Jul2018'!AL84/'Tariffs Jul2018'!AJ84-'Tariffs Jul2018'!K84)*('Tariffs Jul2018'!W84/100)*'Tariffs Jul2018'!AJ84,('Tariffs Jul2018'!L84-'Tariffs Jul2018'!K84)*('Tariffs Jul2018'!W84/100)*'Tariffs Jul2018'!AJ84))</f>
        <v>0</v>
      </c>
      <c r="M90" s="85">
        <f>IF($C$5*'Tariffs Jul2018'!AL84/'Tariffs Jul2018'!AJ84&lt;'Tariffs Jul2018'!L84,0,IF($C$5*'Tariffs Jul2018'!AL84/'Tariffs Jul2018'!AJ84&lt;='Tariffs Jul2018'!M84,($C$5*'Tariffs Jul2018'!AL84/'Tariffs Jul2018'!AJ84-'Tariffs Jul2018'!L84)*('Tariffs Jul2018'!X84/100)*'Tariffs Jul2018'!AJ84,('Tariffs Jul2018'!M84-'Tariffs Jul2018'!L84)*('Tariffs Jul2018'!X84/100)*'Tariffs Jul2018'!AJ84))</f>
        <v>0</v>
      </c>
      <c r="N90" s="85">
        <f>IF(($C$5*'Tariffs Jul2018'!AL84/'Tariffs Jul2018'!AJ84&gt;'Tariffs Jul2018'!M84),($C$5*'Tariffs Jul2018'!AL84/'Tariffs Jul2018'!AJ84-'Tariffs Jul2018'!M84)*'Tariffs Jul2018'!Y84/100*'Tariffs Jul2018'!AJ84,0)</f>
        <v>467.13279999999997</v>
      </c>
      <c r="O90" s="73">
        <f t="shared" si="0"/>
        <v>1439.6387</v>
      </c>
      <c r="P90" s="498">
        <f t="shared" si="1"/>
        <v>1583.60257</v>
      </c>
    </row>
    <row r="91" spans="1:153" x14ac:dyDescent="0.15">
      <c r="A91" s="47" t="str">
        <f>'Tariffs Jul2018'!F85</f>
        <v>Red Energy</v>
      </c>
      <c r="B91" s="47" t="str">
        <f>'Tariffs Jul2018'!D85</f>
        <v>Ausnet West</v>
      </c>
      <c r="C91" s="287">
        <f>'Tariffs Jul2018'!E85</f>
        <v>43119</v>
      </c>
      <c r="D91" s="85">
        <f>365*'Tariffs Jul2018'!H85/100</f>
        <v>308.42500000000001</v>
      </c>
      <c r="E91" s="85">
        <f>IF($C$5*'Tariffs Jul2018'!AK85/'Tariffs Jul2018'!AI85&gt;='Tariffs Jul2018'!J85,( 'Tariffs Jul2018'!J85*'Tariffs Jul2018'!O85/100)* 'Tariffs Jul2018'!AI85,($C$5*'Tariffs Jul2018'!AK85/'Tariffs Jul2018'!AI85*'Tariffs Jul2018'!O85/100)* 'Tariffs Jul2018'!AI85)</f>
        <v>156.80000000000001</v>
      </c>
      <c r="F91" s="85">
        <f>IF($C$5*'Tariffs Jul2018'!AK85/'Tariffs Jul2018'!AI85&lt;'Tariffs Jul2018'!J85,0,IF($C$5*'Tariffs Jul2018'!AK85/'Tariffs Jul2018'!AI85&lt;='Tariffs Jul2018'!K85,($C$5*'Tariffs Jul2018'!AK85/'Tariffs Jul2018'!AI85-'Tariffs Jul2018'!J85)*('Tariffs Jul2018'!P85/100)*'Tariffs Jul2018'!AI85,('Tariffs Jul2018'!K85-'Tariffs Jul2018'!J85)*('Tariffs Jul2018'!P85/100)*'Tariffs Jul2018'!AI85))</f>
        <v>0</v>
      </c>
      <c r="G91" s="85">
        <f>IF($C$5*'Tariffs Jul2018'!AK85/'Tariffs Jul2018'!AI85&lt;'Tariffs Jul2018'!K85,0,IF($C$5*'Tariffs Jul2018'!AK85/'Tariffs Jul2018'!AI85&lt;='Tariffs Jul2018'!L85,($C$5*'Tariffs Jul2018'!AK85/'Tariffs Jul2018'!AI85-'Tariffs Jul2018'!K85)*('Tariffs Jul2018'!Q85/100)*'Tariffs Jul2018'!AI85,('Tariffs Jul2018'!L85-'Tariffs Jul2018'!K85)*('Tariffs Jul2018'!Q85/100)*'Tariffs Jul2018'!AI85))</f>
        <v>0</v>
      </c>
      <c r="H91" s="85">
        <f>IF($C$5*'Tariffs Jul2018'!AK85/'Tariffs Jul2018'!AI85&lt;'Tariffs Jul2018'!L85,0,IF($C$5*'Tariffs Jul2018'!AK85/'Tariffs Jul2018'!AI85&lt;='Tariffs Jul2018'!M85,($C$5*'Tariffs Jul2018'!AK85/'Tariffs Jul2018'!AI85-'Tariffs Jul2018'!L85)*('Tariffs Jul2018'!R85/100)*'Tariffs Jul2018'!AI85,('Tariffs Jul2018'!M85-'Tariffs Jul2018'!L85)*('Tariffs Jul2018'!R85/100)*'Tariffs Jul2018'!AI85))</f>
        <v>0</v>
      </c>
      <c r="I91" s="85">
        <f>IF(($C$5*'Tariffs Jul2018'!AK85/'Tariffs Jul2018'!AI85&gt;'Tariffs Jul2018'!M85),($C$5*'Tariffs Jul2018'!AK85/'Tariffs Jul2018'!AI85-'Tariffs Jul2018'!M85)*'Tariffs Jul2018'!S85/100*'Tariffs Jul2018'!AI85,0)</f>
        <v>274.44051999999994</v>
      </c>
      <c r="J91" s="85">
        <f>IF($C$5*'Tariffs Jul2018'!AL85/'Tariffs Jul2018'!AJ85&gt;='Tariffs Jul2018'!J85,('Tariffs Jul2018'!J85*'Tariffs Jul2018'!U85/100)* 'Tariffs Jul2018'!AJ85,($C$5*'Tariffs Jul2018'!AL85/'Tariffs Jul2018'!AJ85*'Tariffs Jul2018'!U85/100)* 'Tariffs Jul2018'!AJ85)</f>
        <v>266.24</v>
      </c>
      <c r="K91" s="85">
        <f>IF($C$5*'Tariffs Jul2018'!AL85/'Tariffs Jul2018'!AJ85&lt;'Tariffs Jul2018'!J85,0,IF($C$5*'Tariffs Jul2018'!AL85/'Tariffs Jul2018'!AJ85&lt;='Tariffs Jul2018'!K85,($C$5*'Tariffs Jul2018'!AL85/'Tariffs Jul2018'!AJ85-'Tariffs Jul2018'!J85)*('Tariffs Jul2018'!V85/100)*'Tariffs Jul2018'!AJ85,('Tariffs Jul2018'!K85-'Tariffs Jul2018'!J85)*('Tariffs Jul2018'!V85/100)*'Tariffs Jul2018'!AJ85))</f>
        <v>0</v>
      </c>
      <c r="L91" s="85">
        <f>IF($C$5*'Tariffs Jul2018'!AL85/'Tariffs Jul2018'!AJ85&lt;'Tariffs Jul2018'!K85,0,IF($C$5*'Tariffs Jul2018'!AL85/'Tariffs Jul2018'!AJ85&lt;='Tariffs Jul2018'!L85,($C$5*'Tariffs Jul2018'!AL85/'Tariffs Jul2018'!AJ85-'Tariffs Jul2018'!K85)*('Tariffs Jul2018'!W85/100)*'Tariffs Jul2018'!AJ85,('Tariffs Jul2018'!L85-'Tariffs Jul2018'!K85)*('Tariffs Jul2018'!W85/100)*'Tariffs Jul2018'!AJ85))</f>
        <v>0</v>
      </c>
      <c r="M91" s="85">
        <f>IF($C$5*'Tariffs Jul2018'!AL85/'Tariffs Jul2018'!AJ85&lt;'Tariffs Jul2018'!L85,0,IF($C$5*'Tariffs Jul2018'!AL85/'Tariffs Jul2018'!AJ85&lt;='Tariffs Jul2018'!M85,($C$5*'Tariffs Jul2018'!AL85/'Tariffs Jul2018'!AJ85-'Tariffs Jul2018'!L85)*('Tariffs Jul2018'!X85/100)*'Tariffs Jul2018'!AJ85,('Tariffs Jul2018'!M85-'Tariffs Jul2018'!L85)*('Tariffs Jul2018'!X85/100)*'Tariffs Jul2018'!AJ85))</f>
        <v>0</v>
      </c>
      <c r="N91" s="85">
        <f>IF(($C$5*'Tariffs Jul2018'!AL85/'Tariffs Jul2018'!AJ85&gt;'Tariffs Jul2018'!M85),($C$5*'Tariffs Jul2018'!AL85/'Tariffs Jul2018'!AJ85-'Tariffs Jul2018'!M85)*'Tariffs Jul2018'!Y85/100*'Tariffs Jul2018'!AJ85,0)</f>
        <v>499.24817999999993</v>
      </c>
      <c r="O91" s="73">
        <f t="shared" si="0"/>
        <v>1505.1536999999998</v>
      </c>
      <c r="P91" s="498">
        <f t="shared" si="1"/>
        <v>1655.6690699999999</v>
      </c>
    </row>
    <row r="92" spans="1:153" s="289" customFormat="1" ht="14" thickBot="1" x14ac:dyDescent="0.2">
      <c r="A92" s="47" t="str">
        <f>'Tariffs Jul2018'!F86</f>
        <v>Simply Energy</v>
      </c>
      <c r="B92" s="47" t="str">
        <f>'Tariffs Jul2018'!D86</f>
        <v>Ausnet West</v>
      </c>
      <c r="C92" s="287">
        <f>'Tariffs Jul2018'!E86</f>
        <v>43101</v>
      </c>
      <c r="D92" s="85">
        <f>365*'Tariffs Jul2018'!H86/100</f>
        <v>280.35650000000004</v>
      </c>
      <c r="E92" s="85">
        <f>IF($C$5*'Tariffs Jul2018'!AK86/'Tariffs Jul2018'!AI86&gt;='Tariffs Jul2018'!J86,( 'Tariffs Jul2018'!J86*'Tariffs Jul2018'!O86/100)* 'Tariffs Jul2018'!AI86,($C$5*'Tariffs Jul2018'!AK86/'Tariffs Jul2018'!AI86*'Tariffs Jul2018'!O86/100)* 'Tariffs Jul2018'!AI86)</f>
        <v>308.39999999999998</v>
      </c>
      <c r="F92" s="85">
        <f>IF($C$5*'Tariffs Jul2018'!AK86/'Tariffs Jul2018'!AI86&lt;'Tariffs Jul2018'!J86,0,IF($C$5*'Tariffs Jul2018'!AK86/'Tariffs Jul2018'!AI86&lt;='Tariffs Jul2018'!K86,($C$5*'Tariffs Jul2018'!AK86/'Tariffs Jul2018'!AI86-'Tariffs Jul2018'!J86)*('Tariffs Jul2018'!P86/100)*'Tariffs Jul2018'!AI86,('Tariffs Jul2018'!K86-'Tariffs Jul2018'!J86)*('Tariffs Jul2018'!P86/100)*'Tariffs Jul2018'!AI86))</f>
        <v>227.64686999999995</v>
      </c>
      <c r="G92" s="85">
        <f>IF($C$5*'Tariffs Jul2018'!AK86/'Tariffs Jul2018'!AI86&lt;'Tariffs Jul2018'!K86,0,IF($C$5*'Tariffs Jul2018'!AK86/'Tariffs Jul2018'!AI86&lt;='Tariffs Jul2018'!L86,($C$5*'Tariffs Jul2018'!AK86/'Tariffs Jul2018'!AI86-'Tariffs Jul2018'!K86)*('Tariffs Jul2018'!Q86/100)*'Tariffs Jul2018'!AI86,('Tariffs Jul2018'!L86-'Tariffs Jul2018'!K86)*('Tariffs Jul2018'!Q86/100)*'Tariffs Jul2018'!AI86))</f>
        <v>0</v>
      </c>
      <c r="H92" s="85">
        <f>IF($C$5*'Tariffs Jul2018'!AK86/'Tariffs Jul2018'!AI86&lt;'Tariffs Jul2018'!L86,0,IF($C$5*'Tariffs Jul2018'!AK86/'Tariffs Jul2018'!AI86&lt;='Tariffs Jul2018'!M86,($C$5*'Tariffs Jul2018'!AK86/'Tariffs Jul2018'!AI86-'Tariffs Jul2018'!L86)*('Tariffs Jul2018'!R86/100)*'Tariffs Jul2018'!AI86,('Tariffs Jul2018'!M86-'Tariffs Jul2018'!L86)*('Tariffs Jul2018'!R86/100)*'Tariffs Jul2018'!AI86))</f>
        <v>0</v>
      </c>
      <c r="I92" s="85">
        <f>IF(($C$5*'Tariffs Jul2018'!AK86/'Tariffs Jul2018'!AI86&gt;'Tariffs Jul2018'!M86),($C$5*'Tariffs Jul2018'!AK86/'Tariffs Jul2018'!AI86-'Tariffs Jul2018'!M86)*'Tariffs Jul2018'!S86/100*'Tariffs Jul2018'!AI86,0)</f>
        <v>0</v>
      </c>
      <c r="J92" s="85">
        <f>IF($C$5*'Tariffs Jul2018'!AL86/'Tariffs Jul2018'!AJ86&gt;='Tariffs Jul2018'!J86,('Tariffs Jul2018'!J86*'Tariffs Jul2018'!U86/100)* 'Tariffs Jul2018'!AJ86,($C$5*'Tariffs Jul2018'!AL86/'Tariffs Jul2018'!AJ86*'Tariffs Jul2018'!U86/100)* 'Tariffs Jul2018'!AJ86)</f>
        <v>504</v>
      </c>
      <c r="K92" s="85">
        <f>IF($C$5*'Tariffs Jul2018'!AL86/'Tariffs Jul2018'!AJ86&lt;'Tariffs Jul2018'!J86,0,IF($C$5*'Tariffs Jul2018'!AL86/'Tariffs Jul2018'!AJ86&lt;='Tariffs Jul2018'!K86,($C$5*'Tariffs Jul2018'!AL86/'Tariffs Jul2018'!AJ86-'Tariffs Jul2018'!J86)*('Tariffs Jul2018'!V86/100)*'Tariffs Jul2018'!AJ86,('Tariffs Jul2018'!K86-'Tariffs Jul2018'!J86)*('Tariffs Jul2018'!V86/100)*'Tariffs Jul2018'!AJ86))</f>
        <v>370.71347999999989</v>
      </c>
      <c r="L92" s="85">
        <f>IF($C$5*'Tariffs Jul2018'!AL86/'Tariffs Jul2018'!AJ86&lt;'Tariffs Jul2018'!K86,0,IF($C$5*'Tariffs Jul2018'!AL86/'Tariffs Jul2018'!AJ86&lt;='Tariffs Jul2018'!L86,($C$5*'Tariffs Jul2018'!AL86/'Tariffs Jul2018'!AJ86-'Tariffs Jul2018'!K86)*('Tariffs Jul2018'!W86/100)*'Tariffs Jul2018'!AJ86,('Tariffs Jul2018'!L86-'Tariffs Jul2018'!K86)*('Tariffs Jul2018'!W86/100)*'Tariffs Jul2018'!AJ86))</f>
        <v>0</v>
      </c>
      <c r="M92" s="85">
        <f>IF($C$5*'Tariffs Jul2018'!AL86/'Tariffs Jul2018'!AJ86&lt;'Tariffs Jul2018'!L86,0,IF($C$5*'Tariffs Jul2018'!AL86/'Tariffs Jul2018'!AJ86&lt;='Tariffs Jul2018'!M86,($C$5*'Tariffs Jul2018'!AL86/'Tariffs Jul2018'!AJ86-'Tariffs Jul2018'!L86)*('Tariffs Jul2018'!X86/100)*'Tariffs Jul2018'!AJ86,('Tariffs Jul2018'!M86-'Tariffs Jul2018'!L86)*('Tariffs Jul2018'!X86/100)*'Tariffs Jul2018'!AJ86))</f>
        <v>0</v>
      </c>
      <c r="N92" s="85">
        <f>IF(($C$5*'Tariffs Jul2018'!AL86/'Tariffs Jul2018'!AJ86&gt;'Tariffs Jul2018'!M86),($C$5*'Tariffs Jul2018'!AL86/'Tariffs Jul2018'!AJ86-'Tariffs Jul2018'!M86)*'Tariffs Jul2018'!Y86/100*'Tariffs Jul2018'!AJ86,0)</f>
        <v>0</v>
      </c>
      <c r="O92" s="73">
        <f t="shared" si="0"/>
        <v>1691.1168499999999</v>
      </c>
      <c r="P92" s="498">
        <f t="shared" si="1"/>
        <v>1860.228535</v>
      </c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  <c r="AZ92" s="380"/>
      <c r="BA92" s="380"/>
      <c r="BB92" s="380"/>
      <c r="BC92" s="380"/>
      <c r="BD92" s="380"/>
      <c r="BE92" s="380"/>
      <c r="BF92" s="380"/>
      <c r="BG92" s="380"/>
      <c r="BH92" s="380"/>
      <c r="BI92" s="380"/>
      <c r="BJ92" s="380"/>
      <c r="BK92" s="380"/>
      <c r="BL92" s="380"/>
      <c r="BM92" s="380"/>
      <c r="BN92" s="380"/>
      <c r="BO92" s="380"/>
      <c r="BP92" s="380"/>
      <c r="BQ92" s="380"/>
      <c r="BR92" s="380"/>
      <c r="BS92" s="380"/>
      <c r="BT92" s="380"/>
      <c r="BU92" s="380"/>
      <c r="BV92" s="380"/>
      <c r="BW92" s="380"/>
      <c r="BX92" s="380"/>
      <c r="BY92" s="380"/>
      <c r="BZ92" s="380"/>
      <c r="CA92" s="380"/>
      <c r="CB92" s="380"/>
      <c r="CC92" s="380"/>
      <c r="CD92" s="380"/>
      <c r="CE92" s="380"/>
      <c r="CF92" s="380"/>
      <c r="CG92" s="380"/>
      <c r="CH92" s="380"/>
      <c r="CI92" s="380"/>
      <c r="CJ92" s="380"/>
      <c r="CK92" s="380"/>
      <c r="CL92" s="380"/>
      <c r="CM92" s="380"/>
      <c r="CN92" s="380"/>
      <c r="CO92" s="380"/>
      <c r="CP92" s="380"/>
      <c r="CQ92" s="380"/>
      <c r="CR92" s="380"/>
      <c r="CS92" s="380"/>
      <c r="CT92" s="380"/>
      <c r="CU92" s="380"/>
      <c r="CV92" s="380"/>
      <c r="CW92" s="380"/>
      <c r="CX92" s="380"/>
      <c r="CY92" s="380"/>
      <c r="CZ92" s="380"/>
      <c r="DA92" s="380"/>
      <c r="DB92" s="380"/>
      <c r="DC92" s="380"/>
      <c r="DD92" s="380"/>
      <c r="DE92" s="380"/>
      <c r="DF92" s="380"/>
      <c r="DG92" s="380"/>
      <c r="DH92" s="380"/>
      <c r="DI92" s="380"/>
      <c r="DJ92" s="380"/>
      <c r="DK92" s="380"/>
      <c r="DL92" s="318"/>
      <c r="DM92" s="318"/>
      <c r="DN92" s="318"/>
      <c r="DO92" s="318"/>
      <c r="DP92" s="318"/>
      <c r="DQ92" s="318"/>
      <c r="DR92" s="318"/>
      <c r="DS92" s="318"/>
      <c r="DT92" s="318"/>
      <c r="DU92" s="318"/>
      <c r="DV92" s="318"/>
      <c r="DW92" s="318"/>
      <c r="DX92" s="318"/>
      <c r="DY92" s="318"/>
      <c r="DZ92" s="318"/>
      <c r="EA92" s="318"/>
      <c r="EB92" s="318"/>
      <c r="EC92" s="318"/>
      <c r="ED92" s="318"/>
      <c r="EE92" s="318"/>
      <c r="EF92" s="318"/>
      <c r="EG92" s="318"/>
      <c r="EH92" s="318"/>
      <c r="EI92" s="318"/>
      <c r="EJ92" s="318"/>
      <c r="EK92" s="318"/>
      <c r="EL92" s="318"/>
      <c r="EM92" s="318"/>
      <c r="EN92" s="318"/>
      <c r="EO92" s="318"/>
      <c r="EP92" s="318"/>
      <c r="EQ92" s="318"/>
      <c r="ER92" s="318"/>
      <c r="ES92" s="320"/>
      <c r="ET92" s="320"/>
      <c r="EU92" s="320"/>
      <c r="EV92" s="320"/>
      <c r="EW92" s="320"/>
    </row>
    <row r="93" spans="1:153" ht="14" thickTop="1" x14ac:dyDescent="0.15">
      <c r="A93" s="47" t="str">
        <f>'Tariffs Jul2018'!F87</f>
        <v>Sumo Power</v>
      </c>
      <c r="B93" s="47" t="str">
        <f>'Tariffs Jul2018'!D87</f>
        <v>Ausnet West</v>
      </c>
      <c r="C93" s="287">
        <f>'Tariffs Jul2018'!E87</f>
        <v>43132</v>
      </c>
      <c r="D93" s="85">
        <f>365*'Tariffs Jul2018'!H87/100</f>
        <v>315.03149999999999</v>
      </c>
      <c r="E93" s="85">
        <f>IF($C$5*'Tariffs Jul2018'!AK87/'Tariffs Jul2018'!AI87&gt;='Tariffs Jul2018'!J87,( 'Tariffs Jul2018'!J87*'Tariffs Jul2018'!O87/100)* 'Tariffs Jul2018'!AI87,($C$5*'Tariffs Jul2018'!AK87/'Tariffs Jul2018'!AI87*'Tariffs Jul2018'!O87/100)* 'Tariffs Jul2018'!AI87)</f>
        <v>325.68</v>
      </c>
      <c r="F93" s="85">
        <f>IF($C$5*'Tariffs Jul2018'!AK87/'Tariffs Jul2018'!AI87&lt;'Tariffs Jul2018'!J87,0,IF($C$5*'Tariffs Jul2018'!AK87/'Tariffs Jul2018'!AI87&lt;='Tariffs Jul2018'!K87,($C$5*'Tariffs Jul2018'!AK87/'Tariffs Jul2018'!AI87-'Tariffs Jul2018'!J87)*('Tariffs Jul2018'!P87/100)*'Tariffs Jul2018'!AI87,('Tariffs Jul2018'!K87-'Tariffs Jul2018'!J87)*('Tariffs Jul2018'!P87/100)*'Tariffs Jul2018'!AI87))</f>
        <v>232.68569399999993</v>
      </c>
      <c r="G93" s="85">
        <f>IF($C$5*'Tariffs Jul2018'!AK87/'Tariffs Jul2018'!AI87&lt;'Tariffs Jul2018'!K87,0,IF($C$5*'Tariffs Jul2018'!AK87/'Tariffs Jul2018'!AI87&lt;='Tariffs Jul2018'!L87,($C$5*'Tariffs Jul2018'!AK87/'Tariffs Jul2018'!AI87-'Tariffs Jul2018'!K87)*('Tariffs Jul2018'!Q87/100)*'Tariffs Jul2018'!AI87,('Tariffs Jul2018'!L87-'Tariffs Jul2018'!K87)*('Tariffs Jul2018'!Q87/100)*'Tariffs Jul2018'!AI87))</f>
        <v>0</v>
      </c>
      <c r="H93" s="85">
        <f>IF($C$5*'Tariffs Jul2018'!AK87/'Tariffs Jul2018'!AI87&lt;'Tariffs Jul2018'!L87,0,IF($C$5*'Tariffs Jul2018'!AK87/'Tariffs Jul2018'!AI87&lt;='Tariffs Jul2018'!M87,($C$5*'Tariffs Jul2018'!AK87/'Tariffs Jul2018'!AI87-'Tariffs Jul2018'!L87)*('Tariffs Jul2018'!R87/100)*'Tariffs Jul2018'!AI87,('Tariffs Jul2018'!M87-'Tariffs Jul2018'!L87)*('Tariffs Jul2018'!R87/100)*'Tariffs Jul2018'!AI87))</f>
        <v>0</v>
      </c>
      <c r="I93" s="85">
        <f>IF(($C$5*'Tariffs Jul2018'!AK87/'Tariffs Jul2018'!AI87&gt;'Tariffs Jul2018'!M87),($C$5*'Tariffs Jul2018'!AK87/'Tariffs Jul2018'!AI87-'Tariffs Jul2018'!M87)*'Tariffs Jul2018'!S87/100*'Tariffs Jul2018'!AI87,0)</f>
        <v>0</v>
      </c>
      <c r="J93" s="85">
        <f>IF($C$5*'Tariffs Jul2018'!AL87/'Tariffs Jul2018'!AJ87&gt;='Tariffs Jul2018'!J87,('Tariffs Jul2018'!J87*'Tariffs Jul2018'!U87/100)* 'Tariffs Jul2018'!AJ87,($C$5*'Tariffs Jul2018'!AL87/'Tariffs Jul2018'!AJ87*'Tariffs Jul2018'!U87/100)* 'Tariffs Jul2018'!AJ87)</f>
        <v>582.95999999999992</v>
      </c>
      <c r="K93" s="85">
        <f>IF($C$5*'Tariffs Jul2018'!AL87/'Tariffs Jul2018'!AJ87&lt;'Tariffs Jul2018'!J87,0,IF($C$5*'Tariffs Jul2018'!AL87/'Tariffs Jul2018'!AJ87&lt;='Tariffs Jul2018'!K87,($C$5*'Tariffs Jul2018'!AL87/'Tariffs Jul2018'!AJ87-'Tariffs Jul2018'!J87)*('Tariffs Jul2018'!V87/100)*'Tariffs Jul2018'!AJ87,('Tariffs Jul2018'!K87-'Tariffs Jul2018'!J87)*('Tariffs Jul2018'!V87/100)*'Tariffs Jul2018'!AJ87))</f>
        <v>350.91809999999992</v>
      </c>
      <c r="L93" s="85">
        <f>IF($C$5*'Tariffs Jul2018'!AL87/'Tariffs Jul2018'!AJ87&lt;'Tariffs Jul2018'!K87,0,IF($C$5*'Tariffs Jul2018'!AL87/'Tariffs Jul2018'!AJ87&lt;='Tariffs Jul2018'!L87,($C$5*'Tariffs Jul2018'!AL87/'Tariffs Jul2018'!AJ87-'Tariffs Jul2018'!K87)*('Tariffs Jul2018'!W87/100)*'Tariffs Jul2018'!AJ87,('Tariffs Jul2018'!L87-'Tariffs Jul2018'!K87)*('Tariffs Jul2018'!W87/100)*'Tariffs Jul2018'!AJ87))</f>
        <v>0</v>
      </c>
      <c r="M93" s="85">
        <f>IF($C$5*'Tariffs Jul2018'!AL87/'Tariffs Jul2018'!AJ87&lt;'Tariffs Jul2018'!L87,0,IF($C$5*'Tariffs Jul2018'!AL87/'Tariffs Jul2018'!AJ87&lt;='Tariffs Jul2018'!M87,($C$5*'Tariffs Jul2018'!AL87/'Tariffs Jul2018'!AJ87-'Tariffs Jul2018'!L87)*('Tariffs Jul2018'!X87/100)*'Tariffs Jul2018'!AJ87,('Tariffs Jul2018'!M87-'Tariffs Jul2018'!L87)*('Tariffs Jul2018'!X87/100)*'Tariffs Jul2018'!AJ87))</f>
        <v>0</v>
      </c>
      <c r="N93" s="85">
        <f>IF(($C$5*'Tariffs Jul2018'!AL87/'Tariffs Jul2018'!AJ87&gt;'Tariffs Jul2018'!M87),($C$5*'Tariffs Jul2018'!AL87/'Tariffs Jul2018'!AJ87-'Tariffs Jul2018'!M87)*'Tariffs Jul2018'!Y87/100*'Tariffs Jul2018'!AJ87,0)</f>
        <v>0</v>
      </c>
      <c r="O93" s="73">
        <f t="shared" ref="O93:O124" si="22">SUM(D93:N93)</f>
        <v>1807.2752939999996</v>
      </c>
      <c r="P93" s="498">
        <f t="shared" ref="P93:P124" si="23">O93*1.1</f>
        <v>1988.0028233999997</v>
      </c>
    </row>
    <row r="94" spans="1:153" s="289" customFormat="1" ht="14" thickBot="1" x14ac:dyDescent="0.2">
      <c r="A94" s="47" t="str">
        <f>'Tariffs Jul2018'!F88</f>
        <v>Amaysim</v>
      </c>
      <c r="B94" s="47" t="str">
        <f>'Tariffs Jul2018'!D88</f>
        <v>Ausnet West</v>
      </c>
      <c r="C94" s="287">
        <f>'Tariffs Jul2018'!E88</f>
        <v>43101</v>
      </c>
      <c r="D94" s="85">
        <f>365*'Tariffs Jul2018'!H88/100</f>
        <v>353.32</v>
      </c>
      <c r="E94" s="85">
        <f>IF($C$5*'Tariffs Jul2018'!AK88/'Tariffs Jul2018'!AI88&gt;='Tariffs Jul2018'!J88,( 'Tariffs Jul2018'!J88*'Tariffs Jul2018'!O88/100)* 'Tariffs Jul2018'!AI88,($C$5*'Tariffs Jul2018'!AK88/'Tariffs Jul2018'!AI88*'Tariffs Jul2018'!O88/100)* 'Tariffs Jul2018'!AI88)</f>
        <v>366</v>
      </c>
      <c r="F94" s="85">
        <f>IF($C$5*'Tariffs Jul2018'!AK88/'Tariffs Jul2018'!AI88&lt;'Tariffs Jul2018'!J88,0,IF($C$5*'Tariffs Jul2018'!AK88/'Tariffs Jul2018'!AI88&lt;='Tariffs Jul2018'!K88,($C$5*'Tariffs Jul2018'!AK88/'Tariffs Jul2018'!AI88-'Tariffs Jul2018'!J88)*('Tariffs Jul2018'!P88/100)*'Tariffs Jul2018'!AI88,('Tariffs Jul2018'!K88-'Tariffs Jul2018'!J88)*('Tariffs Jul2018'!P88/100)*'Tariffs Jul2018'!AI88))</f>
        <v>260.93909999999994</v>
      </c>
      <c r="G94" s="85">
        <f>IF($C$5*'Tariffs Jul2018'!AK88/'Tariffs Jul2018'!AI88&lt;'Tariffs Jul2018'!K88,0,IF($C$5*'Tariffs Jul2018'!AK88/'Tariffs Jul2018'!AI88&lt;='Tariffs Jul2018'!L88,($C$5*'Tariffs Jul2018'!AK88/'Tariffs Jul2018'!AI88-'Tariffs Jul2018'!K88)*('Tariffs Jul2018'!Q88/100)*'Tariffs Jul2018'!AI88,('Tariffs Jul2018'!L88-'Tariffs Jul2018'!K88)*('Tariffs Jul2018'!Q88/100)*'Tariffs Jul2018'!AI88))</f>
        <v>0</v>
      </c>
      <c r="H94" s="85">
        <f>IF($C$5*'Tariffs Jul2018'!AK88/'Tariffs Jul2018'!AI88&lt;'Tariffs Jul2018'!L88,0,IF($C$5*'Tariffs Jul2018'!AK88/'Tariffs Jul2018'!AI88&lt;='Tariffs Jul2018'!M88,($C$5*'Tariffs Jul2018'!AK88/'Tariffs Jul2018'!AI88-'Tariffs Jul2018'!L88)*('Tariffs Jul2018'!R88/100)*'Tariffs Jul2018'!AI88,('Tariffs Jul2018'!M88-'Tariffs Jul2018'!L88)*('Tariffs Jul2018'!R88/100)*'Tariffs Jul2018'!AI88))</f>
        <v>0</v>
      </c>
      <c r="I94" s="85">
        <f>IF(($C$5*'Tariffs Jul2018'!AK88/'Tariffs Jul2018'!AI88&gt;'Tariffs Jul2018'!M88),($C$5*'Tariffs Jul2018'!AK88/'Tariffs Jul2018'!AI88-'Tariffs Jul2018'!M88)*'Tariffs Jul2018'!S88/100*'Tariffs Jul2018'!AI88,0)</f>
        <v>0</v>
      </c>
      <c r="J94" s="85">
        <f>IF($C$5*'Tariffs Jul2018'!AL88/'Tariffs Jul2018'!AJ88&gt;='Tariffs Jul2018'!J88,('Tariffs Jul2018'!J88*'Tariffs Jul2018'!U88/100)* 'Tariffs Jul2018'!AJ88,($C$5*'Tariffs Jul2018'!AL88/'Tariffs Jul2018'!AJ88*'Tariffs Jul2018'!U88/100)* 'Tariffs Jul2018'!AJ88)</f>
        <v>600</v>
      </c>
      <c r="K94" s="85">
        <f>IF($C$5*'Tariffs Jul2018'!AL88/'Tariffs Jul2018'!AJ88&lt;'Tariffs Jul2018'!J88,0,IF($C$5*'Tariffs Jul2018'!AL88/'Tariffs Jul2018'!AJ88&lt;='Tariffs Jul2018'!K88,($C$5*'Tariffs Jul2018'!AL88/'Tariffs Jul2018'!AJ88-'Tariffs Jul2018'!J88)*('Tariffs Jul2018'!V88/100)*'Tariffs Jul2018'!AJ88,('Tariffs Jul2018'!K88-'Tariffs Jul2018'!J88)*('Tariffs Jul2018'!V88/100)*'Tariffs Jul2018'!AJ88))</f>
        <v>440.89709999999991</v>
      </c>
      <c r="L94" s="85">
        <f>IF($C$5*'Tariffs Jul2018'!AL88/'Tariffs Jul2018'!AJ88&lt;'Tariffs Jul2018'!K88,0,IF($C$5*'Tariffs Jul2018'!AL88/'Tariffs Jul2018'!AJ88&lt;='Tariffs Jul2018'!L88,($C$5*'Tariffs Jul2018'!AL88/'Tariffs Jul2018'!AJ88-'Tariffs Jul2018'!K88)*('Tariffs Jul2018'!W88/100)*'Tariffs Jul2018'!AJ88,('Tariffs Jul2018'!L88-'Tariffs Jul2018'!K88)*('Tariffs Jul2018'!W88/100)*'Tariffs Jul2018'!AJ88))</f>
        <v>0</v>
      </c>
      <c r="M94" s="85">
        <f>IF($C$5*'Tariffs Jul2018'!AL88/'Tariffs Jul2018'!AJ88&lt;'Tariffs Jul2018'!L88,0,IF($C$5*'Tariffs Jul2018'!AL88/'Tariffs Jul2018'!AJ88&lt;='Tariffs Jul2018'!M88,($C$5*'Tariffs Jul2018'!AL88/'Tariffs Jul2018'!AJ88-'Tariffs Jul2018'!L88)*('Tariffs Jul2018'!X88/100)*'Tariffs Jul2018'!AJ88,('Tariffs Jul2018'!M88-'Tariffs Jul2018'!L88)*('Tariffs Jul2018'!X88/100)*'Tariffs Jul2018'!AJ88))</f>
        <v>0</v>
      </c>
      <c r="N94" s="85">
        <f>IF(($C$5*'Tariffs Jul2018'!AL88/'Tariffs Jul2018'!AJ88&gt;'Tariffs Jul2018'!M88),($C$5*'Tariffs Jul2018'!AL88/'Tariffs Jul2018'!AJ88-'Tariffs Jul2018'!M88)*'Tariffs Jul2018'!Y88/100*'Tariffs Jul2018'!AJ88,0)</f>
        <v>0</v>
      </c>
      <c r="O94" s="73">
        <f t="shared" si="22"/>
        <v>2021.1561999999997</v>
      </c>
      <c r="P94" s="498">
        <f t="shared" si="23"/>
        <v>2223.2718199999999</v>
      </c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  <c r="AZ94" s="380"/>
      <c r="BA94" s="380"/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80"/>
      <c r="BU94" s="380"/>
      <c r="BV94" s="380"/>
      <c r="BW94" s="380"/>
      <c r="BX94" s="380"/>
      <c r="BY94" s="380"/>
      <c r="BZ94" s="380"/>
      <c r="CA94" s="380"/>
      <c r="CB94" s="380"/>
      <c r="CC94" s="380"/>
      <c r="CD94" s="380"/>
      <c r="CE94" s="380"/>
      <c r="CF94" s="380"/>
      <c r="CG94" s="380"/>
      <c r="CH94" s="380"/>
      <c r="CI94" s="380"/>
      <c r="CJ94" s="380"/>
      <c r="CK94" s="380"/>
      <c r="CL94" s="380"/>
      <c r="CM94" s="380"/>
      <c r="CN94" s="380"/>
      <c r="CO94" s="380"/>
      <c r="CP94" s="380"/>
      <c r="CQ94" s="380"/>
      <c r="CR94" s="380"/>
      <c r="CS94" s="380"/>
      <c r="CT94" s="380"/>
      <c r="CU94" s="380"/>
      <c r="CV94" s="380"/>
      <c r="CW94" s="380"/>
      <c r="CX94" s="380"/>
      <c r="CY94" s="380"/>
      <c r="CZ94" s="380"/>
      <c r="DA94" s="380"/>
      <c r="DB94" s="380"/>
      <c r="DC94" s="380"/>
      <c r="DD94" s="380"/>
      <c r="DE94" s="380"/>
      <c r="DF94" s="380"/>
      <c r="DG94" s="380"/>
      <c r="DH94" s="380"/>
      <c r="DI94" s="380"/>
      <c r="DJ94" s="380"/>
      <c r="DK94" s="380"/>
      <c r="DL94" s="318"/>
      <c r="DM94" s="318"/>
      <c r="DN94" s="318"/>
      <c r="DO94" s="318"/>
      <c r="DP94" s="318"/>
      <c r="DQ94" s="318"/>
      <c r="DR94" s="318"/>
      <c r="DS94" s="318"/>
      <c r="DT94" s="318"/>
      <c r="DU94" s="318"/>
      <c r="DV94" s="318"/>
      <c r="DW94" s="318"/>
      <c r="DX94" s="318"/>
      <c r="DY94" s="318"/>
      <c r="DZ94" s="318"/>
      <c r="EA94" s="318"/>
      <c r="EB94" s="318"/>
      <c r="EC94" s="318"/>
      <c r="ED94" s="318"/>
      <c r="EE94" s="318"/>
      <c r="EF94" s="318"/>
      <c r="EG94" s="318"/>
      <c r="EH94" s="318"/>
      <c r="EI94" s="318"/>
      <c r="EJ94" s="318"/>
      <c r="EK94" s="318"/>
      <c r="EL94" s="318"/>
      <c r="EM94" s="318"/>
      <c r="EN94" s="318"/>
      <c r="EO94" s="318"/>
      <c r="EP94" s="318"/>
      <c r="EQ94" s="318"/>
      <c r="ER94" s="318"/>
      <c r="ES94" s="320"/>
      <c r="ET94" s="320"/>
      <c r="EU94" s="320"/>
      <c r="EV94" s="320"/>
      <c r="EW94" s="320"/>
    </row>
    <row r="95" spans="1:153" ht="14" thickTop="1" x14ac:dyDescent="0.15">
      <c r="A95" s="47" t="str">
        <f>'Tariffs Jul2018'!F89</f>
        <v>GloBird</v>
      </c>
      <c r="B95" s="47" t="str">
        <f>'Tariffs Jul2018'!D89</f>
        <v>Ausnet West</v>
      </c>
      <c r="C95" s="287">
        <f>'Tariffs Jul2018'!E89</f>
        <v>43219</v>
      </c>
      <c r="D95" s="85">
        <f>365*'Tariffs Jul2018'!H89/100</f>
        <v>357.7</v>
      </c>
      <c r="E95" s="85">
        <f>IF($C$5*'Tariffs Jul2018'!AK89/'Tariffs Jul2018'!AI89&gt;='Tariffs Jul2018'!J89,( 'Tariffs Jul2018'!J89*'Tariffs Jul2018'!O89/100)* 'Tariffs Jul2018'!AI89,($C$5*'Tariffs Jul2018'!AK89/'Tariffs Jul2018'!AI89*'Tariffs Jul2018'!O89/100)* 'Tariffs Jul2018'!AI89)</f>
        <v>629.93700000000001</v>
      </c>
      <c r="F95" s="85">
        <f>IF($C$5*'Tariffs Jul2018'!AK89/'Tariffs Jul2018'!AI89&lt;'Tariffs Jul2018'!J89,0,IF($C$5*'Tariffs Jul2018'!AK89/'Tariffs Jul2018'!AI89&lt;='Tariffs Jul2018'!K89,($C$5*'Tariffs Jul2018'!AK89/'Tariffs Jul2018'!AI89-'Tariffs Jul2018'!J89)*('Tariffs Jul2018'!P89/100)*'Tariffs Jul2018'!AI89,('Tariffs Jul2018'!K89-'Tariffs Jul2018'!J89)*('Tariffs Jul2018'!P89/100)*'Tariffs Jul2018'!AI89))</f>
        <v>0</v>
      </c>
      <c r="G95" s="85">
        <f>IF($C$5*'Tariffs Jul2018'!AK89/'Tariffs Jul2018'!AI89&lt;'Tariffs Jul2018'!K89,0,IF($C$5*'Tariffs Jul2018'!AK89/'Tariffs Jul2018'!AI89&lt;='Tariffs Jul2018'!L89,($C$5*'Tariffs Jul2018'!AK89/'Tariffs Jul2018'!AI89-'Tariffs Jul2018'!K89)*('Tariffs Jul2018'!Q89/100)*'Tariffs Jul2018'!AI89,('Tariffs Jul2018'!L89-'Tariffs Jul2018'!K89)*('Tariffs Jul2018'!Q89/100)*'Tariffs Jul2018'!AI89))</f>
        <v>0</v>
      </c>
      <c r="H95" s="85">
        <f>IF($C$5*'Tariffs Jul2018'!AK89/'Tariffs Jul2018'!AI89&lt;'Tariffs Jul2018'!L89,0,IF($C$5*'Tariffs Jul2018'!AK89/'Tariffs Jul2018'!AI89&lt;='Tariffs Jul2018'!M89,($C$5*'Tariffs Jul2018'!AK89/'Tariffs Jul2018'!AI89-'Tariffs Jul2018'!L89)*('Tariffs Jul2018'!R89/100)*'Tariffs Jul2018'!AI89,('Tariffs Jul2018'!M89-'Tariffs Jul2018'!L89)*('Tariffs Jul2018'!R89/100)*'Tariffs Jul2018'!AI89))</f>
        <v>0</v>
      </c>
      <c r="I95" s="85">
        <f>IF(($C$5*'Tariffs Jul2018'!AK89/'Tariffs Jul2018'!AI89&gt;'Tariffs Jul2018'!M89),($C$5*'Tariffs Jul2018'!AK89/'Tariffs Jul2018'!AI89-'Tariffs Jul2018'!M89)*'Tariffs Jul2018'!S89/100*'Tariffs Jul2018'!AI89,0)</f>
        <v>0</v>
      </c>
      <c r="J95" s="85">
        <f>IF($C$5*'Tariffs Jul2018'!AL89/'Tariffs Jul2018'!AJ89&gt;='Tariffs Jul2018'!J89,('Tariffs Jul2018'!J89*'Tariffs Jul2018'!U89/100)* 'Tariffs Jul2018'!AJ89,($C$5*'Tariffs Jul2018'!AL89/'Tariffs Jul2018'!AJ89*'Tariffs Jul2018'!U89/100)* 'Tariffs Jul2018'!AJ89)</f>
        <v>797.92019999999991</v>
      </c>
      <c r="K95" s="85">
        <f>IF($C$5*'Tariffs Jul2018'!AL89/'Tariffs Jul2018'!AJ89&lt;'Tariffs Jul2018'!J89,0,IF($C$5*'Tariffs Jul2018'!AL89/'Tariffs Jul2018'!AJ89&lt;='Tariffs Jul2018'!K89,($C$5*'Tariffs Jul2018'!AL89/'Tariffs Jul2018'!AJ89-'Tariffs Jul2018'!J89)*('Tariffs Jul2018'!V89/100)*'Tariffs Jul2018'!AJ89,('Tariffs Jul2018'!K89-'Tariffs Jul2018'!J89)*('Tariffs Jul2018'!V89/100)*'Tariffs Jul2018'!AJ89))</f>
        <v>0</v>
      </c>
      <c r="L95" s="85">
        <f>IF($C$5*'Tariffs Jul2018'!AL89/'Tariffs Jul2018'!AJ89&lt;'Tariffs Jul2018'!K89,0,IF($C$5*'Tariffs Jul2018'!AL89/'Tariffs Jul2018'!AJ89&lt;='Tariffs Jul2018'!L89,($C$5*'Tariffs Jul2018'!AL89/'Tariffs Jul2018'!AJ89-'Tariffs Jul2018'!K89)*('Tariffs Jul2018'!W89/100)*'Tariffs Jul2018'!AJ89,('Tariffs Jul2018'!L89-'Tariffs Jul2018'!K89)*('Tariffs Jul2018'!W89/100)*'Tariffs Jul2018'!AJ89))</f>
        <v>0</v>
      </c>
      <c r="M95" s="85">
        <f>IF($C$5*'Tariffs Jul2018'!AL89/'Tariffs Jul2018'!AJ89&lt;'Tariffs Jul2018'!L89,0,IF($C$5*'Tariffs Jul2018'!AL89/'Tariffs Jul2018'!AJ89&lt;='Tariffs Jul2018'!M89,($C$5*'Tariffs Jul2018'!AL89/'Tariffs Jul2018'!AJ89-'Tariffs Jul2018'!L89)*('Tariffs Jul2018'!X89/100)*'Tariffs Jul2018'!AJ89,('Tariffs Jul2018'!M89-'Tariffs Jul2018'!L89)*('Tariffs Jul2018'!X89/100)*'Tariffs Jul2018'!AJ89))</f>
        <v>0</v>
      </c>
      <c r="N95" s="85">
        <f>IF(($C$5*'Tariffs Jul2018'!AL89/'Tariffs Jul2018'!AJ89&gt;'Tariffs Jul2018'!M89),($C$5*'Tariffs Jul2018'!AL89/'Tariffs Jul2018'!AJ89-'Tariffs Jul2018'!M89)*'Tariffs Jul2018'!Y89/100*'Tariffs Jul2018'!AJ89,0)</f>
        <v>0</v>
      </c>
      <c r="O95" s="73">
        <f t="shared" ref="O95" si="24">SUM(D95:N95)</f>
        <v>1785.5571999999997</v>
      </c>
      <c r="P95" s="498">
        <f t="shared" ref="P95" si="25">O95*1.1</f>
        <v>1964.1129199999998</v>
      </c>
    </row>
    <row r="96" spans="1:153" s="289" customFormat="1" ht="14" thickBot="1" x14ac:dyDescent="0.2">
      <c r="A96" s="289" t="str">
        <f>'Tariffs Jul2018'!F90</f>
        <v>Powershop</v>
      </c>
      <c r="B96" s="289" t="str">
        <f>'Tariffs Jul2018'!D90</f>
        <v>Ausnet West</v>
      </c>
      <c r="C96" s="290">
        <f>'Tariffs Jul2018'!E90</f>
        <v>43229</v>
      </c>
      <c r="D96" s="291">
        <f>365*'Tariffs Jul2018'!H90/100</f>
        <v>330.32499999999999</v>
      </c>
      <c r="E96" s="291">
        <f>((C$5*'Tariffs Jul2018'!AK90/'Tariffs Jul2018'!AI90)*('Tariffs Jul2018'!O90/100))*'Tariffs Jul2018'!AI90</f>
        <v>348.56513999999999</v>
      </c>
      <c r="F96" s="291">
        <v>0</v>
      </c>
      <c r="G96" s="291">
        <v>0</v>
      </c>
      <c r="H96" s="291">
        <v>0</v>
      </c>
      <c r="I96" s="291">
        <f>((C$5*'Tariffs Jul2018'!AL90/'Tariffs Jul2018'!AJ90)*('Tariffs Jul2018'!U90/100))*'Tariffs Jul2018'!AJ90</f>
        <v>608.93909999999994</v>
      </c>
      <c r="J96" s="291">
        <v>0</v>
      </c>
      <c r="K96" s="291">
        <v>0</v>
      </c>
      <c r="L96" s="291">
        <v>0</v>
      </c>
      <c r="M96" s="291">
        <v>0</v>
      </c>
      <c r="N96" s="291">
        <v>0</v>
      </c>
      <c r="O96" s="292">
        <f t="shared" ref="O96" si="26">SUM(D96:N96)</f>
        <v>1287.82924</v>
      </c>
      <c r="P96" s="499">
        <f t="shared" ref="P96" si="27">O96*1.1</f>
        <v>1416.6121640000001</v>
      </c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  <c r="AZ96" s="380"/>
      <c r="BA96" s="380"/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  <c r="BU96" s="380"/>
      <c r="BV96" s="380"/>
      <c r="BW96" s="380"/>
      <c r="BX96" s="380"/>
      <c r="BY96" s="380"/>
      <c r="BZ96" s="380"/>
      <c r="CA96" s="380"/>
      <c r="CB96" s="380"/>
      <c r="CC96" s="380"/>
      <c r="CD96" s="380"/>
      <c r="CE96" s="380"/>
      <c r="CF96" s="380"/>
      <c r="CG96" s="380"/>
      <c r="CH96" s="380"/>
      <c r="CI96" s="380"/>
      <c r="CJ96" s="380"/>
      <c r="CK96" s="380"/>
      <c r="CL96" s="380"/>
      <c r="CM96" s="380"/>
      <c r="CN96" s="380"/>
      <c r="CO96" s="380"/>
      <c r="CP96" s="380"/>
      <c r="CQ96" s="380"/>
      <c r="CR96" s="380"/>
      <c r="CS96" s="380"/>
      <c r="CT96" s="380"/>
      <c r="CU96" s="380"/>
      <c r="CV96" s="380"/>
      <c r="CW96" s="380"/>
      <c r="CX96" s="380"/>
      <c r="CY96" s="380"/>
      <c r="CZ96" s="380"/>
      <c r="DA96" s="380"/>
      <c r="DB96" s="380"/>
      <c r="DC96" s="380"/>
      <c r="DD96" s="380"/>
      <c r="DE96" s="380"/>
      <c r="DF96" s="380"/>
      <c r="DG96" s="380"/>
      <c r="DH96" s="380"/>
      <c r="DI96" s="380"/>
      <c r="DJ96" s="380"/>
      <c r="DK96" s="380"/>
      <c r="DL96" s="318"/>
      <c r="DM96" s="318"/>
      <c r="DN96" s="318"/>
      <c r="DO96" s="318"/>
      <c r="DP96" s="318"/>
      <c r="DQ96" s="318"/>
      <c r="DR96" s="318"/>
      <c r="DS96" s="318"/>
      <c r="DT96" s="318"/>
      <c r="DU96" s="318"/>
      <c r="DV96" s="318"/>
      <c r="DW96" s="318"/>
      <c r="DX96" s="318"/>
      <c r="DY96" s="318"/>
      <c r="DZ96" s="318"/>
      <c r="EA96" s="318"/>
      <c r="EB96" s="318"/>
      <c r="EC96" s="318"/>
      <c r="ED96" s="318"/>
      <c r="EE96" s="318"/>
      <c r="EF96" s="318"/>
      <c r="EG96" s="318"/>
      <c r="EH96" s="318"/>
      <c r="EI96" s="318"/>
      <c r="EJ96" s="318"/>
      <c r="EK96" s="318"/>
      <c r="EL96" s="318"/>
      <c r="EM96" s="318"/>
      <c r="EN96" s="318"/>
      <c r="EO96" s="318"/>
      <c r="EP96" s="318"/>
      <c r="EQ96" s="318"/>
      <c r="ER96" s="318"/>
      <c r="ES96" s="320"/>
      <c r="ET96" s="320"/>
      <c r="EU96" s="320"/>
      <c r="EV96" s="320"/>
      <c r="EW96" s="320"/>
    </row>
    <row r="97" spans="1:153" ht="14" thickTop="1" x14ac:dyDescent="0.15">
      <c r="A97" s="47" t="str">
        <f>'Tariffs Jul2018'!F91</f>
        <v>AGL</v>
      </c>
      <c r="B97" s="47" t="str">
        <f>'Tariffs Jul2018'!D91</f>
        <v>Ausnet Central 2</v>
      </c>
      <c r="C97" s="287">
        <f>'Tariffs Jul2018'!E91</f>
        <v>43101</v>
      </c>
      <c r="D97" s="85">
        <f>365*'Tariffs Jul2018'!H91/100</f>
        <v>321.2</v>
      </c>
      <c r="E97" s="85">
        <f>IF($C$5*'Tariffs Jul2018'!AK91/'Tariffs Jul2018'!AI91&gt;='Tariffs Jul2018'!J91,( 'Tariffs Jul2018'!J91*'Tariffs Jul2018'!O91/100)* 'Tariffs Jul2018'!AI91,($C$5*'Tariffs Jul2018'!AK91/'Tariffs Jul2018'!AI91*'Tariffs Jul2018'!O91/100)* 'Tariffs Jul2018'!AI91)</f>
        <v>302.39999999999998</v>
      </c>
      <c r="F97" s="85">
        <f>IF($C$5*'Tariffs Jul2018'!AK91/'Tariffs Jul2018'!AI91&lt;'Tariffs Jul2018'!J91,0,IF($C$5*'Tariffs Jul2018'!AK91/'Tariffs Jul2018'!AI91&lt;='Tariffs Jul2018'!K91,($C$5*'Tariffs Jul2018'!AK91/'Tariffs Jul2018'!AI91-'Tariffs Jul2018'!J91)*('Tariffs Jul2018'!P91/100)*'Tariffs Jul2018'!AI91,('Tariffs Jul2018'!K91-'Tariffs Jul2018'!J91)*('Tariffs Jul2018'!P91/100)*'Tariffs Jul2018'!AI91))</f>
        <v>215.94959999999995</v>
      </c>
      <c r="G97" s="85">
        <f>IF($C$5*'Tariffs Jul2018'!AK91/'Tariffs Jul2018'!AI91&lt;'Tariffs Jul2018'!K91,0,IF($C$5*'Tariffs Jul2018'!AK91/'Tariffs Jul2018'!AI91&lt;='Tariffs Jul2018'!L91,($C$5*'Tariffs Jul2018'!AK91/'Tariffs Jul2018'!AI91-'Tariffs Jul2018'!K91)*('Tariffs Jul2018'!Q91/100)*'Tariffs Jul2018'!AI91,('Tariffs Jul2018'!L91-'Tariffs Jul2018'!K91)*('Tariffs Jul2018'!Q91/100)*'Tariffs Jul2018'!AI91))</f>
        <v>0</v>
      </c>
      <c r="H97" s="85">
        <f>IF($C$5*'Tariffs Jul2018'!AK91/'Tariffs Jul2018'!AI91&lt;'Tariffs Jul2018'!L91,0,IF($C$5*'Tariffs Jul2018'!AK91/'Tariffs Jul2018'!AI91&lt;='Tariffs Jul2018'!M91,($C$5*'Tariffs Jul2018'!AK91/'Tariffs Jul2018'!AI91-'Tariffs Jul2018'!L91)*('Tariffs Jul2018'!R91/100)*'Tariffs Jul2018'!AI91,('Tariffs Jul2018'!M91-'Tariffs Jul2018'!L91)*('Tariffs Jul2018'!R91/100)*'Tariffs Jul2018'!AI91))</f>
        <v>0</v>
      </c>
      <c r="I97" s="85">
        <f>IF(($C$5*'Tariffs Jul2018'!AK91/'Tariffs Jul2018'!AI91&gt;'Tariffs Jul2018'!M91),($C$5*'Tariffs Jul2018'!AK91/'Tariffs Jul2018'!AI91-'Tariffs Jul2018'!M91)*'Tariffs Jul2018'!S91/100*'Tariffs Jul2018'!AI91,0)</f>
        <v>0</v>
      </c>
      <c r="J97" s="85">
        <f>IF($C$5*'Tariffs Jul2018'!AL91/'Tariffs Jul2018'!AJ91&gt;='Tariffs Jul2018'!J91,('Tariffs Jul2018'!J91*'Tariffs Jul2018'!U91/100)* 'Tariffs Jul2018'!AJ91,($C$5*'Tariffs Jul2018'!AL91/'Tariffs Jul2018'!AJ91*'Tariffs Jul2018'!U91/100)* 'Tariffs Jul2018'!AJ91)</f>
        <v>518.4</v>
      </c>
      <c r="K97" s="85">
        <f>IF($C$5*'Tariffs Jul2018'!AL91/'Tariffs Jul2018'!AJ91&lt;'Tariffs Jul2018'!J91,0,IF($C$5*'Tariffs Jul2018'!AL91/'Tariffs Jul2018'!AJ91&lt;='Tariffs Jul2018'!K91,($C$5*'Tariffs Jul2018'!AL91/'Tariffs Jul2018'!AJ91-'Tariffs Jul2018'!J91)*('Tariffs Jul2018'!V91/100)*'Tariffs Jul2018'!AJ91,('Tariffs Jul2018'!K91-'Tariffs Jul2018'!J91)*('Tariffs Jul2018'!V91/100)*'Tariffs Jul2018'!AJ91))</f>
        <v>338.32103999999987</v>
      </c>
      <c r="L97" s="85">
        <f>IF($C$5*'Tariffs Jul2018'!AL91/'Tariffs Jul2018'!AJ91&lt;'Tariffs Jul2018'!K91,0,IF($C$5*'Tariffs Jul2018'!AL91/'Tariffs Jul2018'!AJ91&lt;='Tariffs Jul2018'!L91,($C$5*'Tariffs Jul2018'!AL91/'Tariffs Jul2018'!AJ91-'Tariffs Jul2018'!K91)*('Tariffs Jul2018'!W91/100)*'Tariffs Jul2018'!AJ91,('Tariffs Jul2018'!L91-'Tariffs Jul2018'!K91)*('Tariffs Jul2018'!W91/100)*'Tariffs Jul2018'!AJ91))</f>
        <v>0</v>
      </c>
      <c r="M97" s="85">
        <f>IF($C$5*'Tariffs Jul2018'!AL91/'Tariffs Jul2018'!AJ91&lt;'Tariffs Jul2018'!L91,0,IF($C$5*'Tariffs Jul2018'!AL91/'Tariffs Jul2018'!AJ91&lt;='Tariffs Jul2018'!M91,($C$5*'Tariffs Jul2018'!AL91/'Tariffs Jul2018'!AJ91-'Tariffs Jul2018'!L91)*('Tariffs Jul2018'!X91/100)*'Tariffs Jul2018'!AJ91,('Tariffs Jul2018'!M91-'Tariffs Jul2018'!L91)*('Tariffs Jul2018'!X91/100)*'Tariffs Jul2018'!AJ91))</f>
        <v>0</v>
      </c>
      <c r="N97" s="85">
        <f>IF(($C$5*'Tariffs Jul2018'!AL91/'Tariffs Jul2018'!AJ91&gt;'Tariffs Jul2018'!M91),($C$5*'Tariffs Jul2018'!AL91/'Tariffs Jul2018'!AJ91-'Tariffs Jul2018'!M91)*'Tariffs Jul2018'!Y91/100*'Tariffs Jul2018'!AJ91,0)</f>
        <v>0</v>
      </c>
      <c r="O97" s="73">
        <f t="shared" si="22"/>
        <v>1696.2706399999997</v>
      </c>
      <c r="P97" s="498">
        <f t="shared" si="23"/>
        <v>1865.8977039999997</v>
      </c>
    </row>
    <row r="98" spans="1:153" x14ac:dyDescent="0.15">
      <c r="A98" s="47" t="str">
        <f>'Tariffs Jul2018'!F92</f>
        <v>Alinta Energy</v>
      </c>
      <c r="B98" s="47" t="str">
        <f>'Tariffs Jul2018'!D92</f>
        <v>Ausnet Central 2</v>
      </c>
      <c r="C98" s="287">
        <f>'Tariffs Jul2018'!E92</f>
        <v>43293</v>
      </c>
      <c r="D98" s="85">
        <f>365*'Tariffs Jul2018'!H92/100</f>
        <v>280.68500000000006</v>
      </c>
      <c r="E98" s="85">
        <f>IF($C$5*'Tariffs Jul2018'!AK92/'Tariffs Jul2018'!AI92&gt;='Tariffs Jul2018'!J92,( 'Tariffs Jul2018'!J92*'Tariffs Jul2018'!O92/100)* 'Tariffs Jul2018'!AI92,($C$5*'Tariffs Jul2018'!AK92/'Tariffs Jul2018'!AI92*'Tariffs Jul2018'!O92/100)* 'Tariffs Jul2018'!AI92)</f>
        <v>290.39999999999998</v>
      </c>
      <c r="F98" s="85">
        <f>IF($C$5*'Tariffs Jul2018'!AK92/'Tariffs Jul2018'!AI92&lt;'Tariffs Jul2018'!J92,0,IF($C$5*'Tariffs Jul2018'!AK92/'Tariffs Jul2018'!AI92&lt;='Tariffs Jul2018'!K92,($C$5*'Tariffs Jul2018'!AK92/'Tariffs Jul2018'!AI92-'Tariffs Jul2018'!J92)*('Tariffs Jul2018'!P92/100)*'Tariffs Jul2018'!AI92,('Tariffs Jul2018'!K92-'Tariffs Jul2018'!J92)*('Tariffs Jul2018'!P92/100)*'Tariffs Jul2018'!AI92))</f>
        <v>0</v>
      </c>
      <c r="G98" s="85">
        <f>IF($C$5*'Tariffs Jul2018'!AK92/'Tariffs Jul2018'!AI92&lt;'Tariffs Jul2018'!K92,0,IF($C$5*'Tariffs Jul2018'!AK92/'Tariffs Jul2018'!AI92&lt;='Tariffs Jul2018'!L92,($C$5*'Tariffs Jul2018'!AK92/'Tariffs Jul2018'!AI92-'Tariffs Jul2018'!K92)*('Tariffs Jul2018'!Q92/100)*'Tariffs Jul2018'!AI92,('Tariffs Jul2018'!L92-'Tariffs Jul2018'!K92)*('Tariffs Jul2018'!Q92/100)*'Tariffs Jul2018'!AI92))</f>
        <v>0</v>
      </c>
      <c r="H98" s="85">
        <f>IF($C$5*'Tariffs Jul2018'!AK92/'Tariffs Jul2018'!AI92&lt;'Tariffs Jul2018'!L92,0,IF($C$5*'Tariffs Jul2018'!AK92/'Tariffs Jul2018'!AI92&lt;='Tariffs Jul2018'!M92,($C$5*'Tariffs Jul2018'!AK92/'Tariffs Jul2018'!AI92-'Tariffs Jul2018'!L92)*('Tariffs Jul2018'!R92/100)*'Tariffs Jul2018'!AI92,('Tariffs Jul2018'!M92-'Tariffs Jul2018'!L92)*('Tariffs Jul2018'!R92/100)*'Tariffs Jul2018'!AI92))</f>
        <v>0</v>
      </c>
      <c r="I98" s="85">
        <f>IF(($C$5*'Tariffs Jul2018'!AK92/'Tariffs Jul2018'!AI92&gt;'Tariffs Jul2018'!M92),($C$5*'Tariffs Jul2018'!AK92/'Tariffs Jul2018'!AI92-'Tariffs Jul2018'!M92)*'Tariffs Jul2018'!S92/100*'Tariffs Jul2018'!AI92,0)</f>
        <v>173.65946999999997</v>
      </c>
      <c r="J98" s="85">
        <f>IF($C$5*'Tariffs Jul2018'!AL92/'Tariffs Jul2018'!AJ92&gt;='Tariffs Jul2018'!J92,('Tariffs Jul2018'!J92*'Tariffs Jul2018'!U92/100)* 'Tariffs Jul2018'!AJ92,($C$5*'Tariffs Jul2018'!AL92/'Tariffs Jul2018'!AJ92*'Tariffs Jul2018'!U92/100)* 'Tariffs Jul2018'!AJ92)</f>
        <v>525.6</v>
      </c>
      <c r="K98" s="85">
        <f>IF($C$5*'Tariffs Jul2018'!AL92/'Tariffs Jul2018'!AJ92&lt;'Tariffs Jul2018'!J92,0,IF($C$5*'Tariffs Jul2018'!AL92/'Tariffs Jul2018'!AJ92&lt;='Tariffs Jul2018'!K92,($C$5*'Tariffs Jul2018'!AL92/'Tariffs Jul2018'!AJ92-'Tariffs Jul2018'!J92)*('Tariffs Jul2018'!V92/100)*'Tariffs Jul2018'!AJ92,('Tariffs Jul2018'!K92-'Tariffs Jul2018'!J92)*('Tariffs Jul2018'!V92/100)*'Tariffs Jul2018'!AJ92))</f>
        <v>0</v>
      </c>
      <c r="L98" s="85">
        <f>IF($C$5*'Tariffs Jul2018'!AL92/'Tariffs Jul2018'!AJ92&lt;'Tariffs Jul2018'!K92,0,IF($C$5*'Tariffs Jul2018'!AL92/'Tariffs Jul2018'!AJ92&lt;='Tariffs Jul2018'!L92,($C$5*'Tariffs Jul2018'!AL92/'Tariffs Jul2018'!AJ92-'Tariffs Jul2018'!K92)*('Tariffs Jul2018'!W92/100)*'Tariffs Jul2018'!AJ92,('Tariffs Jul2018'!L92-'Tariffs Jul2018'!K92)*('Tariffs Jul2018'!W92/100)*'Tariffs Jul2018'!AJ92))</f>
        <v>0</v>
      </c>
      <c r="M98" s="85">
        <f>IF($C$5*'Tariffs Jul2018'!AL92/'Tariffs Jul2018'!AJ92&lt;'Tariffs Jul2018'!L92,0,IF($C$5*'Tariffs Jul2018'!AL92/'Tariffs Jul2018'!AJ92&lt;='Tariffs Jul2018'!M92,($C$5*'Tariffs Jul2018'!AL92/'Tariffs Jul2018'!AJ92-'Tariffs Jul2018'!L92)*('Tariffs Jul2018'!X92/100)*'Tariffs Jul2018'!AJ92,('Tariffs Jul2018'!M92-'Tariffs Jul2018'!L92)*('Tariffs Jul2018'!X92/100)*'Tariffs Jul2018'!AJ92))</f>
        <v>0</v>
      </c>
      <c r="N98" s="85">
        <f>IF(($C$5*'Tariffs Jul2018'!AL92/'Tariffs Jul2018'!AJ92&gt;'Tariffs Jul2018'!M92),($C$5*'Tariffs Jul2018'!AL92/'Tariffs Jul2018'!AJ92-'Tariffs Jul2018'!M92)*'Tariffs Jul2018'!Y92/100*'Tariffs Jul2018'!AJ92,0)</f>
        <v>318.5256599999999</v>
      </c>
      <c r="O98" s="73">
        <f t="shared" si="22"/>
        <v>1588.8701299999998</v>
      </c>
      <c r="P98" s="498">
        <f t="shared" si="23"/>
        <v>1747.7571429999998</v>
      </c>
    </row>
    <row r="99" spans="1:153" x14ac:dyDescent="0.15">
      <c r="A99" s="47" t="str">
        <f>'Tariffs Jul2018'!F93</f>
        <v>Click Energy</v>
      </c>
      <c r="B99" s="47" t="str">
        <f>'Tariffs Jul2018'!D93</f>
        <v>Ausnet Central 2</v>
      </c>
      <c r="C99" s="287">
        <f>'Tariffs Jul2018'!E93</f>
        <v>43101</v>
      </c>
      <c r="D99" s="85">
        <f>365*'Tariffs Jul2018'!H93/100</f>
        <v>353.32</v>
      </c>
      <c r="E99" s="85">
        <f>IF($C$5*'Tariffs Jul2018'!AK93/'Tariffs Jul2018'!AI93&gt;='Tariffs Jul2018'!J93,( 'Tariffs Jul2018'!J93*'Tariffs Jul2018'!O93/100)* 'Tariffs Jul2018'!AI93,($C$5*'Tariffs Jul2018'!AK93/'Tariffs Jul2018'!AI93*'Tariffs Jul2018'!O93/100)* 'Tariffs Jul2018'!AI93)</f>
        <v>426</v>
      </c>
      <c r="F99" s="85">
        <f>IF($C$5*'Tariffs Jul2018'!AK93/'Tariffs Jul2018'!AI93&lt;'Tariffs Jul2018'!J93,0,IF($C$5*'Tariffs Jul2018'!AK93/'Tariffs Jul2018'!AI93&lt;='Tariffs Jul2018'!K93,($C$5*'Tariffs Jul2018'!AK93/'Tariffs Jul2018'!AI93-'Tariffs Jul2018'!J93)*('Tariffs Jul2018'!P93/100)*'Tariffs Jul2018'!AI93,('Tariffs Jul2018'!K93-'Tariffs Jul2018'!J93)*('Tariffs Jul2018'!P93/100)*'Tariffs Jul2018'!AI93))</f>
        <v>274.43594999999993</v>
      </c>
      <c r="G99" s="85">
        <f>IF($C$5*'Tariffs Jul2018'!AK93/'Tariffs Jul2018'!AI93&lt;'Tariffs Jul2018'!K93,0,IF($C$5*'Tariffs Jul2018'!AK93/'Tariffs Jul2018'!AI93&lt;='Tariffs Jul2018'!L93,($C$5*'Tariffs Jul2018'!AK93/'Tariffs Jul2018'!AI93-'Tariffs Jul2018'!K93)*('Tariffs Jul2018'!Q93/100)*'Tariffs Jul2018'!AI93,('Tariffs Jul2018'!L93-'Tariffs Jul2018'!K93)*('Tariffs Jul2018'!Q93/100)*'Tariffs Jul2018'!AI93))</f>
        <v>0</v>
      </c>
      <c r="H99" s="85">
        <f>IF($C$5*'Tariffs Jul2018'!AK93/'Tariffs Jul2018'!AI93&lt;'Tariffs Jul2018'!L93,0,IF($C$5*'Tariffs Jul2018'!AK93/'Tariffs Jul2018'!AI93&lt;='Tariffs Jul2018'!M93,($C$5*'Tariffs Jul2018'!AK93/'Tariffs Jul2018'!AI93-'Tariffs Jul2018'!L93)*('Tariffs Jul2018'!R93/100)*'Tariffs Jul2018'!AI93,('Tariffs Jul2018'!M93-'Tariffs Jul2018'!L93)*('Tariffs Jul2018'!R93/100)*'Tariffs Jul2018'!AI93))</f>
        <v>0</v>
      </c>
      <c r="I99" s="85">
        <f>IF(($C$5*'Tariffs Jul2018'!AK93/'Tariffs Jul2018'!AI93&gt;'Tariffs Jul2018'!M93),($C$5*'Tariffs Jul2018'!AK93/'Tariffs Jul2018'!AI93-'Tariffs Jul2018'!M93)*'Tariffs Jul2018'!S93/100*'Tariffs Jul2018'!AI93,0)</f>
        <v>0</v>
      </c>
      <c r="J99" s="85">
        <f>IF($C$5*'Tariffs Jul2018'!AL93/'Tariffs Jul2018'!AJ93&gt;='Tariffs Jul2018'!J93,('Tariffs Jul2018'!J93*'Tariffs Jul2018'!U93/100)* 'Tariffs Jul2018'!AJ93,($C$5*'Tariffs Jul2018'!AL93/'Tariffs Jul2018'!AJ93*'Tariffs Jul2018'!U93/100)* 'Tariffs Jul2018'!AJ93)</f>
        <v>600</v>
      </c>
      <c r="K99" s="85">
        <f>IF($C$5*'Tariffs Jul2018'!AL93/'Tariffs Jul2018'!AJ93&lt;'Tariffs Jul2018'!J93,0,IF($C$5*'Tariffs Jul2018'!AL93/'Tariffs Jul2018'!AJ93&lt;='Tariffs Jul2018'!K93,($C$5*'Tariffs Jul2018'!AL93/'Tariffs Jul2018'!AJ93-'Tariffs Jul2018'!J93)*('Tariffs Jul2018'!V93/100)*'Tariffs Jul2018'!AJ93,('Tariffs Jul2018'!K93-'Tariffs Jul2018'!J93)*('Tariffs Jul2018'!V93/100)*'Tariffs Jul2018'!AJ93))</f>
        <v>440.89709999999991</v>
      </c>
      <c r="L99" s="85">
        <f>IF($C$5*'Tariffs Jul2018'!AL93/'Tariffs Jul2018'!AJ93&lt;'Tariffs Jul2018'!K93,0,IF($C$5*'Tariffs Jul2018'!AL93/'Tariffs Jul2018'!AJ93&lt;='Tariffs Jul2018'!L93,($C$5*'Tariffs Jul2018'!AL93/'Tariffs Jul2018'!AJ93-'Tariffs Jul2018'!K93)*('Tariffs Jul2018'!W93/100)*'Tariffs Jul2018'!AJ93,('Tariffs Jul2018'!L93-'Tariffs Jul2018'!K93)*('Tariffs Jul2018'!W93/100)*'Tariffs Jul2018'!AJ93))</f>
        <v>0</v>
      </c>
      <c r="M99" s="85">
        <f>IF($C$5*'Tariffs Jul2018'!AL93/'Tariffs Jul2018'!AJ93&lt;'Tariffs Jul2018'!L93,0,IF($C$5*'Tariffs Jul2018'!AL93/'Tariffs Jul2018'!AJ93&lt;='Tariffs Jul2018'!M93,($C$5*'Tariffs Jul2018'!AL93/'Tariffs Jul2018'!AJ93-'Tariffs Jul2018'!L93)*('Tariffs Jul2018'!X93/100)*'Tariffs Jul2018'!AJ93,('Tariffs Jul2018'!M93-'Tariffs Jul2018'!L93)*('Tariffs Jul2018'!X93/100)*'Tariffs Jul2018'!AJ93))</f>
        <v>0</v>
      </c>
      <c r="N99" s="85">
        <f>IF(($C$5*'Tariffs Jul2018'!AL93/'Tariffs Jul2018'!AJ93&gt;'Tariffs Jul2018'!M93),($C$5*'Tariffs Jul2018'!AL93/'Tariffs Jul2018'!AJ93-'Tariffs Jul2018'!M93)*'Tariffs Jul2018'!Y93/100*'Tariffs Jul2018'!AJ93,0)</f>
        <v>0</v>
      </c>
      <c r="O99" s="73">
        <f t="shared" si="22"/>
        <v>2094.6530499999999</v>
      </c>
      <c r="P99" s="498">
        <f t="shared" si="23"/>
        <v>2304.1183550000001</v>
      </c>
    </row>
    <row r="100" spans="1:153" x14ac:dyDescent="0.15">
      <c r="A100" s="47" t="str">
        <f>'Tariffs Jul2018'!F94</f>
        <v>Covau</v>
      </c>
      <c r="B100" s="47" t="str">
        <f>'Tariffs Jul2018'!D94</f>
        <v>Ausnet Central 2</v>
      </c>
      <c r="C100" s="287">
        <f>'Tariffs Jul2018'!E94</f>
        <v>43101</v>
      </c>
      <c r="D100" s="85">
        <f>365*'Tariffs Jul2018'!H94/100</f>
        <v>264.98999999999995</v>
      </c>
      <c r="E100" s="85">
        <f>IF($C$5*'Tariffs Jul2018'!AK94/'Tariffs Jul2018'!AI94&gt;='Tariffs Jul2018'!J94,( 'Tariffs Jul2018'!J94*'Tariffs Jul2018'!O94/100)* 'Tariffs Jul2018'!AI94,($C$5*'Tariffs Jul2018'!AK94/'Tariffs Jul2018'!AI94*'Tariffs Jul2018'!O94/100)* 'Tariffs Jul2018'!AI94)</f>
        <v>516.59999999999991</v>
      </c>
      <c r="F100" s="85">
        <f>IF($C$5*'Tariffs Jul2018'!AK94/'Tariffs Jul2018'!AI94&lt;'Tariffs Jul2018'!J94,0,IF($C$5*'Tariffs Jul2018'!AK94/'Tariffs Jul2018'!AI94&lt;='Tariffs Jul2018'!K94,($C$5*'Tariffs Jul2018'!AK94/'Tariffs Jul2018'!AI94-'Tariffs Jul2018'!J94)*('Tariffs Jul2018'!P94/100)*'Tariffs Jul2018'!AI94,('Tariffs Jul2018'!K94-'Tariffs Jul2018'!J94)*('Tariffs Jul2018'!P94/100)*'Tariffs Jul2018'!AI94))</f>
        <v>317.25</v>
      </c>
      <c r="G100" s="85">
        <f>IF($C$5*'Tariffs Jul2018'!AK94/'Tariffs Jul2018'!AI94&lt;'Tariffs Jul2018'!K94,0,IF($C$5*'Tariffs Jul2018'!AK94/'Tariffs Jul2018'!AI94&lt;='Tariffs Jul2018'!L94,($C$5*'Tariffs Jul2018'!AK94/'Tariffs Jul2018'!AI94-'Tariffs Jul2018'!K94)*('Tariffs Jul2018'!Q94/100)*'Tariffs Jul2018'!AI94,('Tariffs Jul2018'!L94-'Tariffs Jul2018'!K94)*('Tariffs Jul2018'!Q94/100)*'Tariffs Jul2018'!AI94))</f>
        <v>0</v>
      </c>
      <c r="H100" s="85">
        <f>IF($C$5*'Tariffs Jul2018'!AK94/'Tariffs Jul2018'!AI94&lt;'Tariffs Jul2018'!L94,0,IF($C$5*'Tariffs Jul2018'!AK94/'Tariffs Jul2018'!AI94&lt;='Tariffs Jul2018'!M94,($C$5*'Tariffs Jul2018'!AK94/'Tariffs Jul2018'!AI94-'Tariffs Jul2018'!L94)*('Tariffs Jul2018'!R94/100)*'Tariffs Jul2018'!AI94,('Tariffs Jul2018'!M94-'Tariffs Jul2018'!L94)*('Tariffs Jul2018'!R94/100)*'Tariffs Jul2018'!AI94))</f>
        <v>0</v>
      </c>
      <c r="I100" s="85">
        <f>IF(($C$5*'Tariffs Jul2018'!AK94/'Tariffs Jul2018'!AI94&gt;'Tariffs Jul2018'!M94),($C$5*'Tariffs Jul2018'!AK94/'Tariffs Jul2018'!AI94-'Tariffs Jul2018'!M94)*'Tariffs Jul2018'!S94/100*'Tariffs Jul2018'!AI94,0)</f>
        <v>0</v>
      </c>
      <c r="J100" s="85">
        <f>IF($C$5*'Tariffs Jul2018'!AL94/'Tariffs Jul2018'!AJ94&gt;='Tariffs Jul2018'!J94,('Tariffs Jul2018'!J94*'Tariffs Jul2018'!U94/100)* 'Tariffs Jul2018'!AJ94,($C$5*'Tariffs Jul2018'!AL94/'Tariffs Jul2018'!AJ94*'Tariffs Jul2018'!U94/100)* 'Tariffs Jul2018'!AJ94)</f>
        <v>331.20000000000005</v>
      </c>
      <c r="K100" s="85">
        <f>IF($C$5*'Tariffs Jul2018'!AL94/'Tariffs Jul2018'!AJ94&lt;'Tariffs Jul2018'!J94,0,IF($C$5*'Tariffs Jul2018'!AL94/'Tariffs Jul2018'!AJ94&lt;='Tariffs Jul2018'!K94,($C$5*'Tariffs Jul2018'!AL94/'Tariffs Jul2018'!AJ94-'Tariffs Jul2018'!J94)*('Tariffs Jul2018'!V94/100)*'Tariffs Jul2018'!AJ94,('Tariffs Jul2018'!K94-'Tariffs Jul2018'!J94)*('Tariffs Jul2018'!V94/100)*'Tariffs Jul2018'!AJ94))</f>
        <v>236.25000000000006</v>
      </c>
      <c r="L100" s="85">
        <f>IF($C$5*'Tariffs Jul2018'!AL94/'Tariffs Jul2018'!AJ94&lt;'Tariffs Jul2018'!K94,0,IF($C$5*'Tariffs Jul2018'!AL94/'Tariffs Jul2018'!AJ94&lt;='Tariffs Jul2018'!L94,($C$5*'Tariffs Jul2018'!AL94/'Tariffs Jul2018'!AJ94-'Tariffs Jul2018'!K94)*('Tariffs Jul2018'!W94/100)*'Tariffs Jul2018'!AJ94,('Tariffs Jul2018'!L94-'Tariffs Jul2018'!K94)*('Tariffs Jul2018'!W94/100)*'Tariffs Jul2018'!AJ94))</f>
        <v>0</v>
      </c>
      <c r="M100" s="85">
        <f>IF($C$5*'Tariffs Jul2018'!AL94/'Tariffs Jul2018'!AJ94&lt;'Tariffs Jul2018'!L94,0,IF($C$5*'Tariffs Jul2018'!AL94/'Tariffs Jul2018'!AJ94&lt;='Tariffs Jul2018'!M94,($C$5*'Tariffs Jul2018'!AL94/'Tariffs Jul2018'!AJ94-'Tariffs Jul2018'!L94)*('Tariffs Jul2018'!X94/100)*'Tariffs Jul2018'!AJ94,('Tariffs Jul2018'!M94-'Tariffs Jul2018'!L94)*('Tariffs Jul2018'!X94/100)*'Tariffs Jul2018'!AJ94))</f>
        <v>0</v>
      </c>
      <c r="N100" s="85">
        <f>IF(($C$5*'Tariffs Jul2018'!AL94/'Tariffs Jul2018'!AJ94&gt;'Tariffs Jul2018'!M94),($C$5*'Tariffs Jul2018'!AL94/'Tariffs Jul2018'!AJ94-'Tariffs Jul2018'!M94)*'Tariffs Jul2018'!Y94/100*'Tariffs Jul2018'!AJ94,0)</f>
        <v>0</v>
      </c>
      <c r="O100" s="73">
        <f t="shared" si="22"/>
        <v>1666.29</v>
      </c>
      <c r="P100" s="498">
        <f t="shared" si="23"/>
        <v>1832.9190000000001</v>
      </c>
    </row>
    <row r="101" spans="1:153" x14ac:dyDescent="0.15">
      <c r="A101" s="47" t="str">
        <f>'Tariffs Jul2018'!F95</f>
        <v>Dodo Power &amp; Gas</v>
      </c>
      <c r="B101" s="47" t="str">
        <f>'Tariffs Jul2018'!D95</f>
        <v>Ausnet Central 2</v>
      </c>
      <c r="C101" s="287">
        <f>'Tariffs Jul2018'!E95</f>
        <v>42917</v>
      </c>
      <c r="D101" s="85">
        <f>365*'Tariffs Jul2018'!H95/100</f>
        <v>264.95350000000002</v>
      </c>
      <c r="E101" s="85">
        <f>IF($C$5*'Tariffs Jul2018'!AK95/'Tariffs Jul2018'!AI95&gt;='Tariffs Jul2018'!J95,( 'Tariffs Jul2018'!J95*'Tariffs Jul2018'!O95/100)* 'Tariffs Jul2018'!AI95,($C$5*'Tariffs Jul2018'!AK95/'Tariffs Jul2018'!AI95*'Tariffs Jul2018'!O95/100)* 'Tariffs Jul2018'!AI95)</f>
        <v>184.8</v>
      </c>
      <c r="F101" s="85">
        <f>IF($C$5*'Tariffs Jul2018'!AK95/'Tariffs Jul2018'!AI95&lt;'Tariffs Jul2018'!J95,0,IF($C$5*'Tariffs Jul2018'!AK95/'Tariffs Jul2018'!AI95&lt;='Tariffs Jul2018'!K95,($C$5*'Tariffs Jul2018'!AK95/'Tariffs Jul2018'!AI95-'Tariffs Jul2018'!J95)*('Tariffs Jul2018'!P95/100)*'Tariffs Jul2018'!AI95,('Tariffs Jul2018'!K95-'Tariffs Jul2018'!J95)*('Tariffs Jul2018'!P95/100)*'Tariffs Jul2018'!AI95))</f>
        <v>0</v>
      </c>
      <c r="G101" s="85">
        <f>IF($C$5*'Tariffs Jul2018'!AK95/'Tariffs Jul2018'!AI95&lt;'Tariffs Jul2018'!K95,0,IF($C$5*'Tariffs Jul2018'!AK95/'Tariffs Jul2018'!AI95&lt;='Tariffs Jul2018'!L95,($C$5*'Tariffs Jul2018'!AK95/'Tariffs Jul2018'!AI95-'Tariffs Jul2018'!K95)*('Tariffs Jul2018'!Q95/100)*'Tariffs Jul2018'!AI95,('Tariffs Jul2018'!L95-'Tariffs Jul2018'!K95)*('Tariffs Jul2018'!Q95/100)*'Tariffs Jul2018'!AI95))</f>
        <v>0</v>
      </c>
      <c r="H101" s="85">
        <f>IF($C$5*'Tariffs Jul2018'!AK95/'Tariffs Jul2018'!AI95&lt;'Tariffs Jul2018'!L95,0,IF($C$5*'Tariffs Jul2018'!AK95/'Tariffs Jul2018'!AI95&lt;='Tariffs Jul2018'!M95,($C$5*'Tariffs Jul2018'!AK95/'Tariffs Jul2018'!AI95-'Tariffs Jul2018'!L95)*('Tariffs Jul2018'!R95/100)*'Tariffs Jul2018'!AI95,('Tariffs Jul2018'!M95-'Tariffs Jul2018'!L95)*('Tariffs Jul2018'!R95/100)*'Tariffs Jul2018'!AI95))</f>
        <v>0</v>
      </c>
      <c r="I101" s="85">
        <f>IF(($C$5*'Tariffs Jul2018'!AK95/'Tariffs Jul2018'!AI95&gt;'Tariffs Jul2018'!M95),($C$5*'Tariffs Jul2018'!AK95/'Tariffs Jul2018'!AI95-'Tariffs Jul2018'!M95)*'Tariffs Jul2018'!S95/100*'Tariffs Jul2018'!AI95,0)</f>
        <v>313.55295999999998</v>
      </c>
      <c r="J101" s="85">
        <f>IF($C$5*'Tariffs Jul2018'!AL95/'Tariffs Jul2018'!AJ95&gt;='Tariffs Jul2018'!J95,('Tariffs Jul2018'!J95*'Tariffs Jul2018'!U95/100)* 'Tariffs Jul2018'!AJ95,($C$5*'Tariffs Jul2018'!AL95/'Tariffs Jul2018'!AJ95*'Tariffs Jul2018'!U95/100)* 'Tariffs Jul2018'!AJ95)</f>
        <v>369.6</v>
      </c>
      <c r="K101" s="85">
        <f>IF($C$5*'Tariffs Jul2018'!AL95/'Tariffs Jul2018'!AJ95&lt;'Tariffs Jul2018'!J95,0,IF($C$5*'Tariffs Jul2018'!AL95/'Tariffs Jul2018'!AJ95&lt;='Tariffs Jul2018'!K95,($C$5*'Tariffs Jul2018'!AL95/'Tariffs Jul2018'!AJ95-'Tariffs Jul2018'!J95)*('Tariffs Jul2018'!V95/100)*'Tariffs Jul2018'!AJ95,('Tariffs Jul2018'!K95-'Tariffs Jul2018'!J95)*('Tariffs Jul2018'!V95/100)*'Tariffs Jul2018'!AJ95))</f>
        <v>0</v>
      </c>
      <c r="L101" s="85">
        <f>IF($C$5*'Tariffs Jul2018'!AL95/'Tariffs Jul2018'!AJ95&lt;'Tariffs Jul2018'!K95,0,IF($C$5*'Tariffs Jul2018'!AL95/'Tariffs Jul2018'!AJ95&lt;='Tariffs Jul2018'!L95,($C$5*'Tariffs Jul2018'!AL95/'Tariffs Jul2018'!AJ95-'Tariffs Jul2018'!K95)*('Tariffs Jul2018'!W95/100)*'Tariffs Jul2018'!AJ95,('Tariffs Jul2018'!L95-'Tariffs Jul2018'!K95)*('Tariffs Jul2018'!W95/100)*'Tariffs Jul2018'!AJ95))</f>
        <v>0</v>
      </c>
      <c r="M101" s="85">
        <f>IF($C$5*'Tariffs Jul2018'!AL95/'Tariffs Jul2018'!AJ95&lt;'Tariffs Jul2018'!L95,0,IF($C$5*'Tariffs Jul2018'!AL95/'Tariffs Jul2018'!AJ95&lt;='Tariffs Jul2018'!M95,($C$5*'Tariffs Jul2018'!AL95/'Tariffs Jul2018'!AJ95-'Tariffs Jul2018'!L95)*('Tariffs Jul2018'!X95/100)*'Tariffs Jul2018'!AJ95,('Tariffs Jul2018'!M95-'Tariffs Jul2018'!L95)*('Tariffs Jul2018'!X95/100)*'Tariffs Jul2018'!AJ95))</f>
        <v>0</v>
      </c>
      <c r="N101" s="85">
        <f>IF(($C$5*'Tariffs Jul2018'!AL95/'Tariffs Jul2018'!AJ95&gt;'Tariffs Jul2018'!M95),($C$5*'Tariffs Jul2018'!AL95/'Tariffs Jul2018'!AJ95-'Tariffs Jul2018'!M95)*'Tariffs Jul2018'!Y95/100*'Tariffs Jul2018'!AJ95,0)</f>
        <v>627.10591999999997</v>
      </c>
      <c r="O101" s="73">
        <f t="shared" si="22"/>
        <v>1760.0123800000001</v>
      </c>
      <c r="P101" s="498">
        <f t="shared" si="23"/>
        <v>1936.0136180000002</v>
      </c>
    </row>
    <row r="102" spans="1:153" x14ac:dyDescent="0.15">
      <c r="A102" s="47" t="str">
        <f>'Tariffs Jul2018'!F96</f>
        <v>EnergyAustralia</v>
      </c>
      <c r="B102" s="47" t="str">
        <f>'Tariffs Jul2018'!D96</f>
        <v>Ausnet Central 2</v>
      </c>
      <c r="C102" s="287">
        <f>'Tariffs Jul2018'!E96</f>
        <v>43102</v>
      </c>
      <c r="D102" s="85">
        <f>365*'Tariffs Jul2018'!H96/100</f>
        <v>330.69</v>
      </c>
      <c r="E102" s="85">
        <f>IF($C$5*'Tariffs Jul2018'!AK96/'Tariffs Jul2018'!AI96&gt;='Tariffs Jul2018'!J96,( 'Tariffs Jul2018'!J96*'Tariffs Jul2018'!O96/100)* 'Tariffs Jul2018'!AI96,($C$5*'Tariffs Jul2018'!AK96/'Tariffs Jul2018'!AI96*'Tariffs Jul2018'!O96/100)* 'Tariffs Jul2018'!AI96)</f>
        <v>587.94119999999987</v>
      </c>
      <c r="F102" s="85">
        <f>IF($C$5*'Tariffs Jul2018'!AK96/'Tariffs Jul2018'!AI96&lt;'Tariffs Jul2018'!J96,0,IF($C$5*'Tariffs Jul2018'!AK96/'Tariffs Jul2018'!AI96&lt;='Tariffs Jul2018'!K96,($C$5*'Tariffs Jul2018'!AK96/'Tariffs Jul2018'!AI96-'Tariffs Jul2018'!J96)*('Tariffs Jul2018'!P96/100)*'Tariffs Jul2018'!AI96,('Tariffs Jul2018'!K96-'Tariffs Jul2018'!J96)*('Tariffs Jul2018'!P96/100)*'Tariffs Jul2018'!AI96))</f>
        <v>0</v>
      </c>
      <c r="G102" s="85">
        <f>IF($C$5*'Tariffs Jul2018'!AK96/'Tariffs Jul2018'!AI96&lt;'Tariffs Jul2018'!K96,0,IF($C$5*'Tariffs Jul2018'!AK96/'Tariffs Jul2018'!AI96&lt;='Tariffs Jul2018'!L96,($C$5*'Tariffs Jul2018'!AK96/'Tariffs Jul2018'!AI96-'Tariffs Jul2018'!K96)*('Tariffs Jul2018'!Q96/100)*'Tariffs Jul2018'!AI96,('Tariffs Jul2018'!L96-'Tariffs Jul2018'!K96)*('Tariffs Jul2018'!Q96/100)*'Tariffs Jul2018'!AI96))</f>
        <v>0</v>
      </c>
      <c r="H102" s="85">
        <f>IF($C$5*'Tariffs Jul2018'!AK96/'Tariffs Jul2018'!AI96&lt;'Tariffs Jul2018'!L96,0,IF($C$5*'Tariffs Jul2018'!AK96/'Tariffs Jul2018'!AI96&lt;='Tariffs Jul2018'!M96,($C$5*'Tariffs Jul2018'!AK96/'Tariffs Jul2018'!AI96-'Tariffs Jul2018'!L96)*('Tariffs Jul2018'!R96/100)*'Tariffs Jul2018'!AI96,('Tariffs Jul2018'!M96-'Tariffs Jul2018'!L96)*('Tariffs Jul2018'!R96/100)*'Tariffs Jul2018'!AI96))</f>
        <v>0</v>
      </c>
      <c r="I102" s="85">
        <f>IF(($C$5*'Tariffs Jul2018'!AK96/'Tariffs Jul2018'!AI96&gt;'Tariffs Jul2018'!M96),($C$5*'Tariffs Jul2018'!AK96/'Tariffs Jul2018'!AI96-'Tariffs Jul2018'!M96)*'Tariffs Jul2018'!S96/100*'Tariffs Jul2018'!AI96,0)</f>
        <v>0</v>
      </c>
      <c r="J102" s="85">
        <f>IF($C$5*'Tariffs Jul2018'!AL96/'Tariffs Jul2018'!AJ96&gt;='Tariffs Jul2018'!J96,('Tariffs Jul2018'!J96*'Tariffs Jul2018'!U96/100)* 'Tariffs Jul2018'!AJ96,($C$5*'Tariffs Jul2018'!AL96/'Tariffs Jul2018'!AJ96*'Tariffs Jul2018'!U96/100)* 'Tariffs Jul2018'!AJ96)</f>
        <v>823.11767999999995</v>
      </c>
      <c r="K102" s="85">
        <f>IF($C$5*'Tariffs Jul2018'!AL96/'Tariffs Jul2018'!AJ96&lt;'Tariffs Jul2018'!J96,0,IF($C$5*'Tariffs Jul2018'!AL96/'Tariffs Jul2018'!AJ96&lt;='Tariffs Jul2018'!K96,($C$5*'Tariffs Jul2018'!AL96/'Tariffs Jul2018'!AJ96-'Tariffs Jul2018'!J96)*('Tariffs Jul2018'!V96/100)*'Tariffs Jul2018'!AJ96,('Tariffs Jul2018'!K96-'Tariffs Jul2018'!J96)*('Tariffs Jul2018'!V96/100)*'Tariffs Jul2018'!AJ96))</f>
        <v>0</v>
      </c>
      <c r="L102" s="85">
        <f>IF($C$5*'Tariffs Jul2018'!AL96/'Tariffs Jul2018'!AJ96&lt;'Tariffs Jul2018'!K96,0,IF($C$5*'Tariffs Jul2018'!AL96/'Tariffs Jul2018'!AJ96&lt;='Tariffs Jul2018'!L96,($C$5*'Tariffs Jul2018'!AL96/'Tariffs Jul2018'!AJ96-'Tariffs Jul2018'!K96)*('Tariffs Jul2018'!W96/100)*'Tariffs Jul2018'!AJ96,('Tariffs Jul2018'!L96-'Tariffs Jul2018'!K96)*('Tariffs Jul2018'!W96/100)*'Tariffs Jul2018'!AJ96))</f>
        <v>0</v>
      </c>
      <c r="M102" s="85">
        <f>IF($C$5*'Tariffs Jul2018'!AL96/'Tariffs Jul2018'!AJ96&lt;'Tariffs Jul2018'!L96,0,IF($C$5*'Tariffs Jul2018'!AL96/'Tariffs Jul2018'!AJ96&lt;='Tariffs Jul2018'!M96,($C$5*'Tariffs Jul2018'!AL96/'Tariffs Jul2018'!AJ96-'Tariffs Jul2018'!L96)*('Tariffs Jul2018'!X96/100)*'Tariffs Jul2018'!AJ96,('Tariffs Jul2018'!M96-'Tariffs Jul2018'!L96)*('Tariffs Jul2018'!X96/100)*'Tariffs Jul2018'!AJ96))</f>
        <v>0</v>
      </c>
      <c r="N102" s="85">
        <f>IF(($C$5*'Tariffs Jul2018'!AL96/'Tariffs Jul2018'!AJ96&gt;'Tariffs Jul2018'!M96),($C$5*'Tariffs Jul2018'!AL96/'Tariffs Jul2018'!AJ96-'Tariffs Jul2018'!M96)*'Tariffs Jul2018'!Y96/100*'Tariffs Jul2018'!AJ96,0)</f>
        <v>0</v>
      </c>
      <c r="O102" s="73">
        <f t="shared" si="22"/>
        <v>1741.7488799999996</v>
      </c>
      <c r="P102" s="498">
        <f t="shared" si="23"/>
        <v>1915.9237679999997</v>
      </c>
    </row>
    <row r="103" spans="1:153" x14ac:dyDescent="0.15">
      <c r="A103" s="47" t="str">
        <f>'Tariffs Jul2018'!F97</f>
        <v>Lumo Energy</v>
      </c>
      <c r="B103" s="47" t="str">
        <f>'Tariffs Jul2018'!D97</f>
        <v>Ausnet Central 2</v>
      </c>
      <c r="C103" s="287">
        <f>'Tariffs Jul2018'!E97</f>
        <v>43119</v>
      </c>
      <c r="D103" s="85">
        <f>365*'Tariffs Jul2018'!H97/100</f>
        <v>291.27</v>
      </c>
      <c r="E103" s="85">
        <f>IF($C$5*'Tariffs Jul2018'!AK97/'Tariffs Jul2018'!AI97&gt;='Tariffs Jul2018'!J97,( 'Tariffs Jul2018'!J97*'Tariffs Jul2018'!O97/100)* 'Tariffs Jul2018'!AI97,($C$5*'Tariffs Jul2018'!AK97/'Tariffs Jul2018'!AI97*'Tariffs Jul2018'!O97/100)* 'Tariffs Jul2018'!AI97)</f>
        <v>325.68</v>
      </c>
      <c r="F103" s="85">
        <f>IF($C$5*'Tariffs Jul2018'!AK97/'Tariffs Jul2018'!AI97&lt;'Tariffs Jul2018'!J97,0,IF($C$5*'Tariffs Jul2018'!AK97/'Tariffs Jul2018'!AI97&lt;='Tariffs Jul2018'!K97,($C$5*'Tariffs Jul2018'!AK97/'Tariffs Jul2018'!AI97-'Tariffs Jul2018'!J97)*('Tariffs Jul2018'!P97/100)*'Tariffs Jul2018'!AI97,('Tariffs Jul2018'!K97-'Tariffs Jul2018'!J97)*('Tariffs Jul2018'!P97/100)*'Tariffs Jul2018'!AI97))</f>
        <v>207.76151099999998</v>
      </c>
      <c r="G103" s="85">
        <f>IF($C$5*'Tariffs Jul2018'!AK97/'Tariffs Jul2018'!AI97&lt;'Tariffs Jul2018'!K97,0,IF($C$5*'Tariffs Jul2018'!AK97/'Tariffs Jul2018'!AI97&lt;='Tariffs Jul2018'!L97,($C$5*'Tariffs Jul2018'!AK97/'Tariffs Jul2018'!AI97-'Tariffs Jul2018'!K97)*('Tariffs Jul2018'!Q97/100)*'Tariffs Jul2018'!AI97,('Tariffs Jul2018'!L97-'Tariffs Jul2018'!K97)*('Tariffs Jul2018'!Q97/100)*'Tariffs Jul2018'!AI97))</f>
        <v>0</v>
      </c>
      <c r="H103" s="85">
        <f>IF($C$5*'Tariffs Jul2018'!AK97/'Tariffs Jul2018'!AI97&lt;'Tariffs Jul2018'!L97,0,IF($C$5*'Tariffs Jul2018'!AK97/'Tariffs Jul2018'!AI97&lt;='Tariffs Jul2018'!M97,($C$5*'Tariffs Jul2018'!AK97/'Tariffs Jul2018'!AI97-'Tariffs Jul2018'!L97)*('Tariffs Jul2018'!R97/100)*'Tariffs Jul2018'!AI97,('Tariffs Jul2018'!M97-'Tariffs Jul2018'!L97)*('Tariffs Jul2018'!R97/100)*'Tariffs Jul2018'!AI97))</f>
        <v>0</v>
      </c>
      <c r="I103" s="85">
        <f>IF(($C$5*'Tariffs Jul2018'!AK97/'Tariffs Jul2018'!AI97&gt;'Tariffs Jul2018'!M97),($C$5*'Tariffs Jul2018'!AK97/'Tariffs Jul2018'!AI97-'Tariffs Jul2018'!M97)*'Tariffs Jul2018'!S97/100*'Tariffs Jul2018'!AI97,0)</f>
        <v>0</v>
      </c>
      <c r="J103" s="85">
        <f>IF($C$5*'Tariffs Jul2018'!AL97/'Tariffs Jul2018'!AJ97&gt;='Tariffs Jul2018'!J97,('Tariffs Jul2018'!J97*'Tariffs Jul2018'!U97/100)* 'Tariffs Jul2018'!AJ97,($C$5*'Tariffs Jul2018'!AL97/'Tariffs Jul2018'!AJ97*'Tariffs Jul2018'!U97/100)* 'Tariffs Jul2018'!AJ97)</f>
        <v>446.64</v>
      </c>
      <c r="K103" s="85">
        <f>IF($C$5*'Tariffs Jul2018'!AL97/'Tariffs Jul2018'!AJ97&lt;'Tariffs Jul2018'!J97,0,IF($C$5*'Tariffs Jul2018'!AL97/'Tariffs Jul2018'!AJ97&lt;='Tariffs Jul2018'!K97,($C$5*'Tariffs Jul2018'!AL97/'Tariffs Jul2018'!AJ97-'Tariffs Jul2018'!J97)*('Tariffs Jul2018'!V97/100)*'Tariffs Jul2018'!AJ97,('Tariffs Jul2018'!K97-'Tariffs Jul2018'!J97)*('Tariffs Jul2018'!V97/100)*'Tariffs Jul2018'!AJ97))</f>
        <v>323.38452599999994</v>
      </c>
      <c r="L103" s="85">
        <f>IF($C$5*'Tariffs Jul2018'!AL97/'Tariffs Jul2018'!AJ97&lt;'Tariffs Jul2018'!K97,0,IF($C$5*'Tariffs Jul2018'!AL97/'Tariffs Jul2018'!AJ97&lt;='Tariffs Jul2018'!L97,($C$5*'Tariffs Jul2018'!AL97/'Tariffs Jul2018'!AJ97-'Tariffs Jul2018'!K97)*('Tariffs Jul2018'!W97/100)*'Tariffs Jul2018'!AJ97,('Tariffs Jul2018'!L97-'Tariffs Jul2018'!K97)*('Tariffs Jul2018'!W97/100)*'Tariffs Jul2018'!AJ97))</f>
        <v>0</v>
      </c>
      <c r="M103" s="85">
        <f>IF($C$5*'Tariffs Jul2018'!AL97/'Tariffs Jul2018'!AJ97&lt;'Tariffs Jul2018'!L97,0,IF($C$5*'Tariffs Jul2018'!AL97/'Tariffs Jul2018'!AJ97&lt;='Tariffs Jul2018'!M97,($C$5*'Tariffs Jul2018'!AL97/'Tariffs Jul2018'!AJ97-'Tariffs Jul2018'!L97)*('Tariffs Jul2018'!X97/100)*'Tariffs Jul2018'!AJ97,('Tariffs Jul2018'!M97-'Tariffs Jul2018'!L97)*('Tariffs Jul2018'!X97/100)*'Tariffs Jul2018'!AJ97))</f>
        <v>0</v>
      </c>
      <c r="N103" s="85">
        <f>IF(($C$5*'Tariffs Jul2018'!AL97/'Tariffs Jul2018'!AJ97&gt;'Tariffs Jul2018'!M97),($C$5*'Tariffs Jul2018'!AL97/'Tariffs Jul2018'!AJ97-'Tariffs Jul2018'!M97)*'Tariffs Jul2018'!Y97/100*'Tariffs Jul2018'!AJ97,0)</f>
        <v>0</v>
      </c>
      <c r="O103" s="73">
        <f t="shared" si="22"/>
        <v>1594.7360369999997</v>
      </c>
      <c r="P103" s="498">
        <f t="shared" si="23"/>
        <v>1754.2096406999997</v>
      </c>
    </row>
    <row r="104" spans="1:153" x14ac:dyDescent="0.15">
      <c r="A104" s="47" t="str">
        <f>'Tariffs Jul2018'!F98</f>
        <v>Momentum Energy</v>
      </c>
      <c r="B104" s="47" t="str">
        <f>'Tariffs Jul2018'!D98</f>
        <v>Ausnet Central 2</v>
      </c>
      <c r="C104" s="287">
        <f>'Tariffs Jul2018'!E98</f>
        <v>43101</v>
      </c>
      <c r="D104" s="85">
        <f>365*'Tariffs Jul2018'!H98/100</f>
        <v>308.4615</v>
      </c>
      <c r="E104" s="85">
        <f>IF($C$5*'Tariffs Jul2018'!AK98/'Tariffs Jul2018'!AI98&gt;='Tariffs Jul2018'!J98,( 'Tariffs Jul2018'!J98*'Tariffs Jul2018'!O98/100)* 'Tariffs Jul2018'!AI98,($C$5*'Tariffs Jul2018'!AK98/'Tariffs Jul2018'!AI98*'Tariffs Jul2018'!O98/100)* 'Tariffs Jul2018'!AI98)</f>
        <v>364.68</v>
      </c>
      <c r="F104" s="85">
        <f>IF($C$5*'Tariffs Jul2018'!AK98/'Tariffs Jul2018'!AI98&lt;'Tariffs Jul2018'!J98,0,IF($C$5*'Tariffs Jul2018'!AK98/'Tariffs Jul2018'!AI98&lt;='Tariffs Jul2018'!K98,($C$5*'Tariffs Jul2018'!AK98/'Tariffs Jul2018'!AI98-'Tariffs Jul2018'!J98)*('Tariffs Jul2018'!P98/100)*'Tariffs Jul2018'!AI98,('Tariffs Jul2018'!K98-'Tariffs Jul2018'!J98)*('Tariffs Jul2018'!P98/100)*'Tariffs Jul2018'!AI98))</f>
        <v>239.70405599999995</v>
      </c>
      <c r="G104" s="85">
        <f>IF($C$5*'Tariffs Jul2018'!AK98/'Tariffs Jul2018'!AI98&lt;'Tariffs Jul2018'!K98,0,IF($C$5*'Tariffs Jul2018'!AK98/'Tariffs Jul2018'!AI98&lt;='Tariffs Jul2018'!L98,($C$5*'Tariffs Jul2018'!AK98/'Tariffs Jul2018'!AI98-'Tariffs Jul2018'!K98)*('Tariffs Jul2018'!Q98/100)*'Tariffs Jul2018'!AI98,('Tariffs Jul2018'!L98-'Tariffs Jul2018'!K98)*('Tariffs Jul2018'!Q98/100)*'Tariffs Jul2018'!AI98))</f>
        <v>0</v>
      </c>
      <c r="H104" s="85">
        <f>IF($C$5*'Tariffs Jul2018'!AK98/'Tariffs Jul2018'!AI98&lt;'Tariffs Jul2018'!L98,0,IF($C$5*'Tariffs Jul2018'!AK98/'Tariffs Jul2018'!AI98&lt;='Tariffs Jul2018'!M98,($C$5*'Tariffs Jul2018'!AK98/'Tariffs Jul2018'!AI98-'Tariffs Jul2018'!L98)*('Tariffs Jul2018'!R98/100)*'Tariffs Jul2018'!AI98,('Tariffs Jul2018'!M98-'Tariffs Jul2018'!L98)*('Tariffs Jul2018'!R98/100)*'Tariffs Jul2018'!AI98))</f>
        <v>0</v>
      </c>
      <c r="I104" s="85">
        <f>IF(($C$5*'Tariffs Jul2018'!AK98/'Tariffs Jul2018'!AI98&gt;'Tariffs Jul2018'!M98),($C$5*'Tariffs Jul2018'!AK98/'Tariffs Jul2018'!AI98-'Tariffs Jul2018'!M98)*'Tariffs Jul2018'!S98/100*'Tariffs Jul2018'!AI98,0)</f>
        <v>0</v>
      </c>
      <c r="J104" s="85">
        <f>IF($C$5*'Tariffs Jul2018'!AL98/'Tariffs Jul2018'!AJ98&gt;='Tariffs Jul2018'!J98,('Tariffs Jul2018'!J98*'Tariffs Jul2018'!U98/100)* 'Tariffs Jul2018'!AJ98,($C$5*'Tariffs Jul2018'!AL98/'Tariffs Jul2018'!AJ98*'Tariffs Jul2018'!U98/100)* 'Tariffs Jul2018'!AJ98)</f>
        <v>546.96</v>
      </c>
      <c r="K104" s="85">
        <f>IF($C$5*'Tariffs Jul2018'!AL98/'Tariffs Jul2018'!AJ98&lt;'Tariffs Jul2018'!J98,0,IF($C$5*'Tariffs Jul2018'!AL98/'Tariffs Jul2018'!AJ98&lt;='Tariffs Jul2018'!K98,($C$5*'Tariffs Jul2018'!AL98/'Tariffs Jul2018'!AJ98-'Tariffs Jul2018'!J98)*('Tariffs Jul2018'!V98/100)*'Tariffs Jul2018'!AJ98,('Tariffs Jul2018'!K98-'Tariffs Jul2018'!J98)*('Tariffs Jul2018'!V98/100)*'Tariffs Jul2018'!AJ98))</f>
        <v>402.56604599999991</v>
      </c>
      <c r="L104" s="85">
        <f>IF($C$5*'Tariffs Jul2018'!AL98/'Tariffs Jul2018'!AJ98&lt;'Tariffs Jul2018'!K98,0,IF($C$5*'Tariffs Jul2018'!AL98/'Tariffs Jul2018'!AJ98&lt;='Tariffs Jul2018'!L98,($C$5*'Tariffs Jul2018'!AL98/'Tariffs Jul2018'!AJ98-'Tariffs Jul2018'!K98)*('Tariffs Jul2018'!W98/100)*'Tariffs Jul2018'!AJ98,('Tariffs Jul2018'!L98-'Tariffs Jul2018'!K98)*('Tariffs Jul2018'!W98/100)*'Tariffs Jul2018'!AJ98))</f>
        <v>0</v>
      </c>
      <c r="M104" s="85">
        <f>IF($C$5*'Tariffs Jul2018'!AL98/'Tariffs Jul2018'!AJ98&lt;'Tariffs Jul2018'!L98,0,IF($C$5*'Tariffs Jul2018'!AL98/'Tariffs Jul2018'!AJ98&lt;='Tariffs Jul2018'!M98,($C$5*'Tariffs Jul2018'!AL98/'Tariffs Jul2018'!AJ98-'Tariffs Jul2018'!L98)*('Tariffs Jul2018'!X98/100)*'Tariffs Jul2018'!AJ98,('Tariffs Jul2018'!M98-'Tariffs Jul2018'!L98)*('Tariffs Jul2018'!X98/100)*'Tariffs Jul2018'!AJ98))</f>
        <v>0</v>
      </c>
      <c r="N104" s="85">
        <f>IF(($C$5*'Tariffs Jul2018'!AL98/'Tariffs Jul2018'!AJ98&gt;'Tariffs Jul2018'!M98),($C$5*'Tariffs Jul2018'!AL98/'Tariffs Jul2018'!AJ98-'Tariffs Jul2018'!M98)*'Tariffs Jul2018'!Y98/100*'Tariffs Jul2018'!AJ98,0)</f>
        <v>0</v>
      </c>
      <c r="O104" s="73">
        <f t="shared" si="22"/>
        <v>1862.3716019999997</v>
      </c>
      <c r="P104" s="498">
        <f t="shared" si="23"/>
        <v>2048.6087622</v>
      </c>
    </row>
    <row r="105" spans="1:153" x14ac:dyDescent="0.15">
      <c r="A105" s="47" t="str">
        <f>'Tariffs Jul2018'!F99</f>
        <v>Origin Energy</v>
      </c>
      <c r="B105" s="47" t="str">
        <f>'Tariffs Jul2018'!D99</f>
        <v>Ausnet Central 2</v>
      </c>
      <c r="C105" s="287">
        <f>'Tariffs Jul2018'!E99</f>
        <v>43101</v>
      </c>
      <c r="D105" s="85">
        <f>365*'Tariffs Jul2018'!H99/100</f>
        <v>284.7</v>
      </c>
      <c r="E105" s="85">
        <f>IF($C$5*'Tariffs Jul2018'!AK99/'Tariffs Jul2018'!AI99&gt;='Tariffs Jul2018'!J99,( 'Tariffs Jul2018'!J99*'Tariffs Jul2018'!O99/100)* 'Tariffs Jul2018'!AI99,($C$5*'Tariffs Jul2018'!AK99/'Tariffs Jul2018'!AI99*'Tariffs Jul2018'!O99/100)* 'Tariffs Jul2018'!AI99)</f>
        <v>179.2</v>
      </c>
      <c r="F105" s="85">
        <f>IF($C$5*'Tariffs Jul2018'!AK99/'Tariffs Jul2018'!AI99&lt;'Tariffs Jul2018'!J99,0,IF($C$5*'Tariffs Jul2018'!AK99/'Tariffs Jul2018'!AI99&lt;='Tariffs Jul2018'!K99,($C$5*'Tariffs Jul2018'!AK99/'Tariffs Jul2018'!AI99-'Tariffs Jul2018'!J99)*('Tariffs Jul2018'!P99/100)*'Tariffs Jul2018'!AI99,('Tariffs Jul2018'!K99-'Tariffs Jul2018'!J99)*('Tariffs Jul2018'!P99/100)*'Tariffs Jul2018'!AI99))</f>
        <v>0</v>
      </c>
      <c r="G105" s="85">
        <f>IF($C$5*'Tariffs Jul2018'!AK99/'Tariffs Jul2018'!AI99&lt;'Tariffs Jul2018'!K99,0,IF($C$5*'Tariffs Jul2018'!AK99/'Tariffs Jul2018'!AI99&lt;='Tariffs Jul2018'!L99,($C$5*'Tariffs Jul2018'!AK99/'Tariffs Jul2018'!AI99-'Tariffs Jul2018'!K99)*('Tariffs Jul2018'!Q99/100)*'Tariffs Jul2018'!AI99,('Tariffs Jul2018'!L99-'Tariffs Jul2018'!K99)*('Tariffs Jul2018'!Q99/100)*'Tariffs Jul2018'!AI99))</f>
        <v>0</v>
      </c>
      <c r="H105" s="85">
        <f>IF($C$5*'Tariffs Jul2018'!AK99/'Tariffs Jul2018'!AI99&lt;'Tariffs Jul2018'!L99,0,IF($C$5*'Tariffs Jul2018'!AK99/'Tariffs Jul2018'!AI99&lt;='Tariffs Jul2018'!M99,($C$5*'Tariffs Jul2018'!AK99/'Tariffs Jul2018'!AI99-'Tariffs Jul2018'!L99)*('Tariffs Jul2018'!R99/100)*'Tariffs Jul2018'!AI99,('Tariffs Jul2018'!M99-'Tariffs Jul2018'!L99)*('Tariffs Jul2018'!R99/100)*'Tariffs Jul2018'!AI99))</f>
        <v>0</v>
      </c>
      <c r="I105" s="85">
        <f>IF(($C$5*'Tariffs Jul2018'!AK99/'Tariffs Jul2018'!AI99&gt;'Tariffs Jul2018'!M99),($C$5*'Tariffs Jul2018'!AK99/'Tariffs Jul2018'!AI99-'Tariffs Jul2018'!M99)*'Tariffs Jul2018'!S99/100*'Tariffs Jul2018'!AI99,0)</f>
        <v>321.15379999999999</v>
      </c>
      <c r="J105" s="85">
        <f>IF($C$5*'Tariffs Jul2018'!AL99/'Tariffs Jul2018'!AJ99&gt;='Tariffs Jul2018'!J99,('Tariffs Jul2018'!J99*'Tariffs Jul2018'!U99/100)* 'Tariffs Jul2018'!AJ99,($C$5*'Tariffs Jul2018'!AL99/'Tariffs Jul2018'!AJ99*'Tariffs Jul2018'!U99/100)* 'Tariffs Jul2018'!AJ99)</f>
        <v>256</v>
      </c>
      <c r="K105" s="85">
        <f>IF($C$5*'Tariffs Jul2018'!AL99/'Tariffs Jul2018'!AJ99&lt;'Tariffs Jul2018'!J99,0,IF($C$5*'Tariffs Jul2018'!AL99/'Tariffs Jul2018'!AJ99&lt;='Tariffs Jul2018'!K99,($C$5*'Tariffs Jul2018'!AL99/'Tariffs Jul2018'!AJ99-'Tariffs Jul2018'!J99)*('Tariffs Jul2018'!V99/100)*'Tariffs Jul2018'!AJ99,('Tariffs Jul2018'!K99-'Tariffs Jul2018'!J99)*('Tariffs Jul2018'!V99/100)*'Tariffs Jul2018'!AJ99))</f>
        <v>0</v>
      </c>
      <c r="L105" s="85">
        <f>IF($C$5*'Tariffs Jul2018'!AL99/'Tariffs Jul2018'!AJ99&lt;'Tariffs Jul2018'!K99,0,IF($C$5*'Tariffs Jul2018'!AL99/'Tariffs Jul2018'!AJ99&lt;='Tariffs Jul2018'!L99,($C$5*'Tariffs Jul2018'!AL99/'Tariffs Jul2018'!AJ99-'Tariffs Jul2018'!K99)*('Tariffs Jul2018'!W99/100)*'Tariffs Jul2018'!AJ99,('Tariffs Jul2018'!L99-'Tariffs Jul2018'!K99)*('Tariffs Jul2018'!W99/100)*'Tariffs Jul2018'!AJ99))</f>
        <v>0</v>
      </c>
      <c r="M105" s="85">
        <f>IF($C$5*'Tariffs Jul2018'!AL99/'Tariffs Jul2018'!AJ99&lt;'Tariffs Jul2018'!L99,0,IF($C$5*'Tariffs Jul2018'!AL99/'Tariffs Jul2018'!AJ99&lt;='Tariffs Jul2018'!M99,($C$5*'Tariffs Jul2018'!AL99/'Tariffs Jul2018'!AJ99-'Tariffs Jul2018'!L99)*('Tariffs Jul2018'!X99/100)*'Tariffs Jul2018'!AJ99,('Tariffs Jul2018'!M99-'Tariffs Jul2018'!L99)*('Tariffs Jul2018'!X99/100)*'Tariffs Jul2018'!AJ99))</f>
        <v>0</v>
      </c>
      <c r="N105" s="85">
        <f>IF(($C$5*'Tariffs Jul2018'!AL99/'Tariffs Jul2018'!AJ99&gt;'Tariffs Jul2018'!M99),($C$5*'Tariffs Jul2018'!AL99/'Tariffs Jul2018'!AJ99-'Tariffs Jul2018'!M99)*'Tariffs Jul2018'!Y99/100*'Tariffs Jul2018'!AJ99,0)</f>
        <v>467.13279999999997</v>
      </c>
      <c r="O105" s="73">
        <f t="shared" si="22"/>
        <v>1508.1866</v>
      </c>
      <c r="P105" s="498">
        <f t="shared" si="23"/>
        <v>1659.0052600000001</v>
      </c>
    </row>
    <row r="106" spans="1:153" x14ac:dyDescent="0.15">
      <c r="A106" s="47" t="str">
        <f>'Tariffs Jul2018'!F100</f>
        <v>Red Energy</v>
      </c>
      <c r="B106" s="47" t="str">
        <f>'Tariffs Jul2018'!D100</f>
        <v>Ausnet Central 2</v>
      </c>
      <c r="C106" s="287">
        <f>'Tariffs Jul2018'!E100</f>
        <v>43119</v>
      </c>
      <c r="D106" s="85">
        <f>365*'Tariffs Jul2018'!H100/100</f>
        <v>308.42500000000001</v>
      </c>
      <c r="E106" s="85">
        <f>IF($C$5*'Tariffs Jul2018'!AK100/'Tariffs Jul2018'!AI100&gt;='Tariffs Jul2018'!J100,( 'Tariffs Jul2018'!J100*'Tariffs Jul2018'!O100/100)* 'Tariffs Jul2018'!AI100,($C$5*'Tariffs Jul2018'!AK100/'Tariffs Jul2018'!AI100*'Tariffs Jul2018'!O100/100)* 'Tariffs Jul2018'!AI100)</f>
        <v>200.9</v>
      </c>
      <c r="F106" s="85">
        <f>IF($C$5*'Tariffs Jul2018'!AK100/'Tariffs Jul2018'!AI100&lt;'Tariffs Jul2018'!J100,0,IF($C$5*'Tariffs Jul2018'!AK100/'Tariffs Jul2018'!AI100&lt;='Tariffs Jul2018'!K100,($C$5*'Tariffs Jul2018'!AK100/'Tariffs Jul2018'!AI100-'Tariffs Jul2018'!J100)*('Tariffs Jul2018'!P100/100)*'Tariffs Jul2018'!AI100,('Tariffs Jul2018'!K100-'Tariffs Jul2018'!J100)*('Tariffs Jul2018'!P100/100)*'Tariffs Jul2018'!AI100))</f>
        <v>0</v>
      </c>
      <c r="G106" s="85">
        <f>IF($C$5*'Tariffs Jul2018'!AK100/'Tariffs Jul2018'!AI100&lt;'Tariffs Jul2018'!K100,0,IF($C$5*'Tariffs Jul2018'!AK100/'Tariffs Jul2018'!AI100&lt;='Tariffs Jul2018'!L100,($C$5*'Tariffs Jul2018'!AK100/'Tariffs Jul2018'!AI100-'Tariffs Jul2018'!K100)*('Tariffs Jul2018'!Q100/100)*'Tariffs Jul2018'!AI100,('Tariffs Jul2018'!L100-'Tariffs Jul2018'!K100)*('Tariffs Jul2018'!Q100/100)*'Tariffs Jul2018'!AI100))</f>
        <v>0</v>
      </c>
      <c r="H106" s="85">
        <f>IF($C$5*'Tariffs Jul2018'!AK100/'Tariffs Jul2018'!AI100&lt;'Tariffs Jul2018'!L100,0,IF($C$5*'Tariffs Jul2018'!AK100/'Tariffs Jul2018'!AI100&lt;='Tariffs Jul2018'!M100,($C$5*'Tariffs Jul2018'!AK100/'Tariffs Jul2018'!AI100-'Tariffs Jul2018'!L100)*('Tariffs Jul2018'!R100/100)*'Tariffs Jul2018'!AI100,('Tariffs Jul2018'!M100-'Tariffs Jul2018'!L100)*('Tariffs Jul2018'!R100/100)*'Tariffs Jul2018'!AI100))</f>
        <v>0</v>
      </c>
      <c r="I106" s="85">
        <f>IF(($C$5*'Tariffs Jul2018'!AK100/'Tariffs Jul2018'!AI100&gt;'Tariffs Jul2018'!M100),($C$5*'Tariffs Jul2018'!AK100/'Tariffs Jul2018'!AI100-'Tariffs Jul2018'!M100)*'Tariffs Jul2018'!S100/100*'Tariffs Jul2018'!AI100,0)</f>
        <v>277.15841999999998</v>
      </c>
      <c r="J106" s="85">
        <f>IF($C$5*'Tariffs Jul2018'!AL100/'Tariffs Jul2018'!AJ100&gt;='Tariffs Jul2018'!J100,('Tariffs Jul2018'!J100*'Tariffs Jul2018'!U100/100)* 'Tariffs Jul2018'!AJ100,($C$5*'Tariffs Jul2018'!AL100/'Tariffs Jul2018'!AJ100*'Tariffs Jul2018'!U100/100)* 'Tariffs Jul2018'!AJ100)</f>
        <v>278.60000000000002</v>
      </c>
      <c r="K106" s="85">
        <f>IF($C$5*'Tariffs Jul2018'!AL100/'Tariffs Jul2018'!AJ100&lt;'Tariffs Jul2018'!J100,0,IF($C$5*'Tariffs Jul2018'!AL100/'Tariffs Jul2018'!AJ100&lt;='Tariffs Jul2018'!K100,($C$5*'Tariffs Jul2018'!AL100/'Tariffs Jul2018'!AJ100-'Tariffs Jul2018'!J100)*('Tariffs Jul2018'!V100/100)*'Tariffs Jul2018'!AJ100,('Tariffs Jul2018'!K100-'Tariffs Jul2018'!J100)*('Tariffs Jul2018'!V100/100)*'Tariffs Jul2018'!AJ100))</f>
        <v>0</v>
      </c>
      <c r="L106" s="85">
        <f>IF($C$5*'Tariffs Jul2018'!AL100/'Tariffs Jul2018'!AJ100&lt;'Tariffs Jul2018'!K100,0,IF($C$5*'Tariffs Jul2018'!AL100/'Tariffs Jul2018'!AJ100&lt;='Tariffs Jul2018'!L100,($C$5*'Tariffs Jul2018'!AL100/'Tariffs Jul2018'!AJ100-'Tariffs Jul2018'!K100)*('Tariffs Jul2018'!W100/100)*'Tariffs Jul2018'!AJ100,('Tariffs Jul2018'!L100-'Tariffs Jul2018'!K100)*('Tariffs Jul2018'!W100/100)*'Tariffs Jul2018'!AJ100))</f>
        <v>0</v>
      </c>
      <c r="M106" s="85">
        <f>IF($C$5*'Tariffs Jul2018'!AL100/'Tariffs Jul2018'!AJ100&lt;'Tariffs Jul2018'!L100,0,IF($C$5*'Tariffs Jul2018'!AL100/'Tariffs Jul2018'!AJ100&lt;='Tariffs Jul2018'!M100,($C$5*'Tariffs Jul2018'!AL100/'Tariffs Jul2018'!AJ100-'Tariffs Jul2018'!L100)*('Tariffs Jul2018'!X100/100)*'Tariffs Jul2018'!AJ100,('Tariffs Jul2018'!M100-'Tariffs Jul2018'!L100)*('Tariffs Jul2018'!X100/100)*'Tariffs Jul2018'!AJ100))</f>
        <v>0</v>
      </c>
      <c r="N106" s="85">
        <f>IF(($C$5*'Tariffs Jul2018'!AL100/'Tariffs Jul2018'!AJ100&gt;'Tariffs Jul2018'!M100),($C$5*'Tariffs Jul2018'!AL100/'Tariffs Jul2018'!AJ100-'Tariffs Jul2018'!M100)*'Tariffs Jul2018'!Y100/100*'Tariffs Jul2018'!AJ100,0)</f>
        <v>509.52355999999992</v>
      </c>
      <c r="O106" s="73">
        <f t="shared" si="22"/>
        <v>1574.6069799999998</v>
      </c>
      <c r="P106" s="498">
        <f t="shared" si="23"/>
        <v>1732.0676779999999</v>
      </c>
    </row>
    <row r="107" spans="1:153" s="289" customFormat="1" ht="14" thickBot="1" x14ac:dyDescent="0.2">
      <c r="A107" s="47" t="str">
        <f>'Tariffs Jul2018'!F101</f>
        <v>Simply Energy</v>
      </c>
      <c r="B107" s="47" t="str">
        <f>'Tariffs Jul2018'!D101</f>
        <v>Ausnet Central 2</v>
      </c>
      <c r="C107" s="287">
        <f>'Tariffs Jul2018'!E101</f>
        <v>43101</v>
      </c>
      <c r="D107" s="85">
        <f>365*'Tariffs Jul2018'!H101/100</f>
        <v>280.35650000000004</v>
      </c>
      <c r="E107" s="85">
        <f>IF($C$5*'Tariffs Jul2018'!AK101/'Tariffs Jul2018'!AI101&gt;='Tariffs Jul2018'!J101,( 'Tariffs Jul2018'!J101*'Tariffs Jul2018'!O101/100)* 'Tariffs Jul2018'!AI101,($C$5*'Tariffs Jul2018'!AK101/'Tariffs Jul2018'!AI101*'Tariffs Jul2018'!O101/100)* 'Tariffs Jul2018'!AI101)</f>
        <v>345.6</v>
      </c>
      <c r="F107" s="85">
        <f>IF($C$5*'Tariffs Jul2018'!AK101/'Tariffs Jul2018'!AI101&lt;'Tariffs Jul2018'!J101,0,IF($C$5*'Tariffs Jul2018'!AK101/'Tariffs Jul2018'!AI101&lt;='Tariffs Jul2018'!K101,($C$5*'Tariffs Jul2018'!AK101/'Tariffs Jul2018'!AI101-'Tariffs Jul2018'!J101)*('Tariffs Jul2018'!P101/100)*'Tariffs Jul2018'!AI101,('Tariffs Jul2018'!K101-'Tariffs Jul2018'!J101)*('Tariffs Jul2018'!P101/100)*'Tariffs Jul2018'!AI101))</f>
        <v>253.74077999999994</v>
      </c>
      <c r="G107" s="85">
        <f>IF($C$5*'Tariffs Jul2018'!AK101/'Tariffs Jul2018'!AI101&lt;'Tariffs Jul2018'!K101,0,IF($C$5*'Tariffs Jul2018'!AK101/'Tariffs Jul2018'!AI101&lt;='Tariffs Jul2018'!L101,($C$5*'Tariffs Jul2018'!AK101/'Tariffs Jul2018'!AI101-'Tariffs Jul2018'!K101)*('Tariffs Jul2018'!Q101/100)*'Tariffs Jul2018'!AI101,('Tariffs Jul2018'!L101-'Tariffs Jul2018'!K101)*('Tariffs Jul2018'!Q101/100)*'Tariffs Jul2018'!AI101))</f>
        <v>0</v>
      </c>
      <c r="H107" s="85">
        <f>IF($C$5*'Tariffs Jul2018'!AK101/'Tariffs Jul2018'!AI101&lt;'Tariffs Jul2018'!L101,0,IF($C$5*'Tariffs Jul2018'!AK101/'Tariffs Jul2018'!AI101&lt;='Tariffs Jul2018'!M101,($C$5*'Tariffs Jul2018'!AK101/'Tariffs Jul2018'!AI101-'Tariffs Jul2018'!L101)*('Tariffs Jul2018'!R101/100)*'Tariffs Jul2018'!AI101,('Tariffs Jul2018'!M101-'Tariffs Jul2018'!L101)*('Tariffs Jul2018'!R101/100)*'Tariffs Jul2018'!AI101))</f>
        <v>0</v>
      </c>
      <c r="I107" s="85">
        <f>IF(($C$5*'Tariffs Jul2018'!AK101/'Tariffs Jul2018'!AI101&gt;'Tariffs Jul2018'!M101),($C$5*'Tariffs Jul2018'!AK101/'Tariffs Jul2018'!AI101-'Tariffs Jul2018'!M101)*'Tariffs Jul2018'!S101/100*'Tariffs Jul2018'!AI101,0)</f>
        <v>0</v>
      </c>
      <c r="J107" s="85">
        <f>IF($C$5*'Tariffs Jul2018'!AL101/'Tariffs Jul2018'!AJ101&gt;='Tariffs Jul2018'!J101,('Tariffs Jul2018'!J101*'Tariffs Jul2018'!U101/100)* 'Tariffs Jul2018'!AJ101,($C$5*'Tariffs Jul2018'!AL101/'Tariffs Jul2018'!AJ101*'Tariffs Jul2018'!U101/100)* 'Tariffs Jul2018'!AJ101)</f>
        <v>528.00000000000011</v>
      </c>
      <c r="K107" s="85">
        <f>IF($C$5*'Tariffs Jul2018'!AL101/'Tariffs Jul2018'!AJ101&lt;'Tariffs Jul2018'!J101,0,IF($C$5*'Tariffs Jul2018'!AL101/'Tariffs Jul2018'!AJ101&lt;='Tariffs Jul2018'!K101,($C$5*'Tariffs Jul2018'!AL101/'Tariffs Jul2018'!AJ101-'Tariffs Jul2018'!J101)*('Tariffs Jul2018'!V101/100)*'Tariffs Jul2018'!AJ101,('Tariffs Jul2018'!K101-'Tariffs Jul2018'!J101)*('Tariffs Jul2018'!V101/100)*'Tariffs Jul2018'!AJ101))</f>
        <v>381.5109599999999</v>
      </c>
      <c r="L107" s="85">
        <f>IF($C$5*'Tariffs Jul2018'!AL101/'Tariffs Jul2018'!AJ101&lt;'Tariffs Jul2018'!K101,0,IF($C$5*'Tariffs Jul2018'!AL101/'Tariffs Jul2018'!AJ101&lt;='Tariffs Jul2018'!L101,($C$5*'Tariffs Jul2018'!AL101/'Tariffs Jul2018'!AJ101-'Tariffs Jul2018'!K101)*('Tariffs Jul2018'!W101/100)*'Tariffs Jul2018'!AJ101,('Tariffs Jul2018'!L101-'Tariffs Jul2018'!K101)*('Tariffs Jul2018'!W101/100)*'Tariffs Jul2018'!AJ101))</f>
        <v>0</v>
      </c>
      <c r="M107" s="85">
        <f>IF($C$5*'Tariffs Jul2018'!AL101/'Tariffs Jul2018'!AJ101&lt;'Tariffs Jul2018'!L101,0,IF($C$5*'Tariffs Jul2018'!AL101/'Tariffs Jul2018'!AJ101&lt;='Tariffs Jul2018'!M101,($C$5*'Tariffs Jul2018'!AL101/'Tariffs Jul2018'!AJ101-'Tariffs Jul2018'!L101)*('Tariffs Jul2018'!X101/100)*'Tariffs Jul2018'!AJ101,('Tariffs Jul2018'!M101-'Tariffs Jul2018'!L101)*('Tariffs Jul2018'!X101/100)*'Tariffs Jul2018'!AJ101))</f>
        <v>0</v>
      </c>
      <c r="N107" s="85">
        <f>IF(($C$5*'Tariffs Jul2018'!AL101/'Tariffs Jul2018'!AJ101&gt;'Tariffs Jul2018'!M101),($C$5*'Tariffs Jul2018'!AL101/'Tariffs Jul2018'!AJ101-'Tariffs Jul2018'!M101)*'Tariffs Jul2018'!Y101/100*'Tariffs Jul2018'!AJ101,0)</f>
        <v>0</v>
      </c>
      <c r="O107" s="73">
        <f t="shared" si="22"/>
        <v>1789.2082399999999</v>
      </c>
      <c r="P107" s="498">
        <f t="shared" si="23"/>
        <v>1968.129064</v>
      </c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  <c r="BU107" s="380"/>
      <c r="BV107" s="380"/>
      <c r="BW107" s="380"/>
      <c r="BX107" s="380"/>
      <c r="BY107" s="380"/>
      <c r="BZ107" s="380"/>
      <c r="CA107" s="380"/>
      <c r="CB107" s="380"/>
      <c r="CC107" s="380"/>
      <c r="CD107" s="380"/>
      <c r="CE107" s="380"/>
      <c r="CF107" s="380"/>
      <c r="CG107" s="380"/>
      <c r="CH107" s="380"/>
      <c r="CI107" s="380"/>
      <c r="CJ107" s="380"/>
      <c r="CK107" s="380"/>
      <c r="CL107" s="380"/>
      <c r="CM107" s="380"/>
      <c r="CN107" s="380"/>
      <c r="CO107" s="380"/>
      <c r="CP107" s="380"/>
      <c r="CQ107" s="380"/>
      <c r="CR107" s="380"/>
      <c r="CS107" s="380"/>
      <c r="CT107" s="380"/>
      <c r="CU107" s="380"/>
      <c r="CV107" s="380"/>
      <c r="CW107" s="380"/>
      <c r="CX107" s="380"/>
      <c r="CY107" s="380"/>
      <c r="CZ107" s="380"/>
      <c r="DA107" s="380"/>
      <c r="DB107" s="380"/>
      <c r="DC107" s="380"/>
      <c r="DD107" s="380"/>
      <c r="DE107" s="380"/>
      <c r="DF107" s="380"/>
      <c r="DG107" s="380"/>
      <c r="DH107" s="380"/>
      <c r="DI107" s="380"/>
      <c r="DJ107" s="380"/>
      <c r="DK107" s="380"/>
      <c r="DL107" s="318"/>
      <c r="DM107" s="318"/>
      <c r="DN107" s="318"/>
      <c r="DO107" s="318"/>
      <c r="DP107" s="318"/>
      <c r="DQ107" s="318"/>
      <c r="DR107" s="318"/>
      <c r="DS107" s="318"/>
      <c r="DT107" s="318"/>
      <c r="DU107" s="318"/>
      <c r="DV107" s="318"/>
      <c r="DW107" s="318"/>
      <c r="DX107" s="318"/>
      <c r="DY107" s="318"/>
      <c r="DZ107" s="318"/>
      <c r="EA107" s="318"/>
      <c r="EB107" s="318"/>
      <c r="EC107" s="318"/>
      <c r="ED107" s="318"/>
      <c r="EE107" s="318"/>
      <c r="EF107" s="318"/>
      <c r="EG107" s="318"/>
      <c r="EH107" s="318"/>
      <c r="EI107" s="318"/>
      <c r="EJ107" s="318"/>
      <c r="EK107" s="318"/>
      <c r="EL107" s="318"/>
      <c r="EM107" s="318"/>
      <c r="EN107" s="318"/>
      <c r="EO107" s="318"/>
      <c r="EP107" s="318"/>
      <c r="EQ107" s="318"/>
      <c r="ER107" s="318"/>
      <c r="ES107" s="320"/>
      <c r="ET107" s="320"/>
      <c r="EU107" s="320"/>
      <c r="EV107" s="320"/>
      <c r="EW107" s="320"/>
    </row>
    <row r="108" spans="1:153" ht="14" thickTop="1" x14ac:dyDescent="0.15">
      <c r="A108" s="47" t="str">
        <f>'Tariffs Jul2018'!F102</f>
        <v>Sumo Power</v>
      </c>
      <c r="B108" s="47" t="str">
        <f>'Tariffs Jul2018'!D102</f>
        <v>Ausnet Central 2</v>
      </c>
      <c r="C108" s="287">
        <f>'Tariffs Jul2018'!E102</f>
        <v>43132</v>
      </c>
      <c r="D108" s="85">
        <f>365*'Tariffs Jul2018'!H102/100</f>
        <v>323.28050000000002</v>
      </c>
      <c r="E108" s="85">
        <f>IF($C$5*'Tariffs Jul2018'!AK102/'Tariffs Jul2018'!AI102&gt;='Tariffs Jul2018'!J102,( 'Tariffs Jul2018'!J102*'Tariffs Jul2018'!O102/100)* 'Tariffs Jul2018'!AI102,($C$5*'Tariffs Jul2018'!AK102/'Tariffs Jul2018'!AI102*'Tariffs Jul2018'!O102/100)* 'Tariffs Jul2018'!AI102)</f>
        <v>360.48</v>
      </c>
      <c r="F108" s="85">
        <f>IF($C$5*'Tariffs Jul2018'!AK102/'Tariffs Jul2018'!AI102&lt;'Tariffs Jul2018'!J102,0,IF($C$5*'Tariffs Jul2018'!AK102/'Tariffs Jul2018'!AI102&lt;='Tariffs Jul2018'!K102,($C$5*'Tariffs Jul2018'!AK102/'Tariffs Jul2018'!AI102-'Tariffs Jul2018'!J102)*('Tariffs Jul2018'!P102/100)*'Tariffs Jul2018'!AI102,('Tariffs Jul2018'!K102-'Tariffs Jul2018'!J102)*('Tariffs Jul2018'!P102/100)*'Tariffs Jul2018'!AI102))</f>
        <v>260.03930999999994</v>
      </c>
      <c r="G108" s="85">
        <f>IF($C$5*'Tariffs Jul2018'!AK102/'Tariffs Jul2018'!AI102&lt;'Tariffs Jul2018'!K102,0,IF($C$5*'Tariffs Jul2018'!AK102/'Tariffs Jul2018'!AI102&lt;='Tariffs Jul2018'!L102,($C$5*'Tariffs Jul2018'!AK102/'Tariffs Jul2018'!AI102-'Tariffs Jul2018'!K102)*('Tariffs Jul2018'!Q102/100)*'Tariffs Jul2018'!AI102,('Tariffs Jul2018'!L102-'Tariffs Jul2018'!K102)*('Tariffs Jul2018'!Q102/100)*'Tariffs Jul2018'!AI102))</f>
        <v>0</v>
      </c>
      <c r="H108" s="85">
        <f>IF($C$5*'Tariffs Jul2018'!AK102/'Tariffs Jul2018'!AI102&lt;'Tariffs Jul2018'!L102,0,IF($C$5*'Tariffs Jul2018'!AK102/'Tariffs Jul2018'!AI102&lt;='Tariffs Jul2018'!M102,($C$5*'Tariffs Jul2018'!AK102/'Tariffs Jul2018'!AI102-'Tariffs Jul2018'!L102)*('Tariffs Jul2018'!R102/100)*'Tariffs Jul2018'!AI102,('Tariffs Jul2018'!M102-'Tariffs Jul2018'!L102)*('Tariffs Jul2018'!R102/100)*'Tariffs Jul2018'!AI102))</f>
        <v>0</v>
      </c>
      <c r="I108" s="85">
        <f>IF(($C$5*'Tariffs Jul2018'!AK102/'Tariffs Jul2018'!AI102&gt;'Tariffs Jul2018'!M102),($C$5*'Tariffs Jul2018'!AK102/'Tariffs Jul2018'!AI102-'Tariffs Jul2018'!M102)*'Tariffs Jul2018'!S102/100*'Tariffs Jul2018'!AI102,0)</f>
        <v>0</v>
      </c>
      <c r="J108" s="85">
        <f>IF($C$5*'Tariffs Jul2018'!AL102/'Tariffs Jul2018'!AJ102&gt;='Tariffs Jul2018'!J102,('Tariffs Jul2018'!J102*'Tariffs Jul2018'!U102/100)* 'Tariffs Jul2018'!AJ102,($C$5*'Tariffs Jul2018'!AL102/'Tariffs Jul2018'!AJ102*'Tariffs Jul2018'!U102/100)* 'Tariffs Jul2018'!AJ102)</f>
        <v>622.55999999999995</v>
      </c>
      <c r="K108" s="85">
        <f>IF($C$5*'Tariffs Jul2018'!AL102/'Tariffs Jul2018'!AJ102&lt;'Tariffs Jul2018'!J102,0,IF($C$5*'Tariffs Jul2018'!AL102/'Tariffs Jul2018'!AJ102&lt;='Tariffs Jul2018'!K102,($C$5*'Tariffs Jul2018'!AL102/'Tariffs Jul2018'!AJ102-'Tariffs Jul2018'!J102)*('Tariffs Jul2018'!V102/100)*'Tariffs Jul2018'!AJ102,('Tariffs Jul2018'!K102-'Tariffs Jul2018'!J102)*('Tariffs Jul2018'!V102/100)*'Tariffs Jul2018'!AJ102))</f>
        <v>404.18566799999991</v>
      </c>
      <c r="L108" s="85">
        <f>IF($C$5*'Tariffs Jul2018'!AL102/'Tariffs Jul2018'!AJ102&lt;'Tariffs Jul2018'!K102,0,IF($C$5*'Tariffs Jul2018'!AL102/'Tariffs Jul2018'!AJ102&lt;='Tariffs Jul2018'!L102,($C$5*'Tariffs Jul2018'!AL102/'Tariffs Jul2018'!AJ102-'Tariffs Jul2018'!K102)*('Tariffs Jul2018'!W102/100)*'Tariffs Jul2018'!AJ102,('Tariffs Jul2018'!L102-'Tariffs Jul2018'!K102)*('Tariffs Jul2018'!W102/100)*'Tariffs Jul2018'!AJ102))</f>
        <v>0</v>
      </c>
      <c r="M108" s="85">
        <f>IF($C$5*'Tariffs Jul2018'!AL102/'Tariffs Jul2018'!AJ102&lt;'Tariffs Jul2018'!L102,0,IF($C$5*'Tariffs Jul2018'!AL102/'Tariffs Jul2018'!AJ102&lt;='Tariffs Jul2018'!M102,($C$5*'Tariffs Jul2018'!AL102/'Tariffs Jul2018'!AJ102-'Tariffs Jul2018'!L102)*('Tariffs Jul2018'!X102/100)*'Tariffs Jul2018'!AJ102,('Tariffs Jul2018'!M102-'Tariffs Jul2018'!L102)*('Tariffs Jul2018'!X102/100)*'Tariffs Jul2018'!AJ102))</f>
        <v>0</v>
      </c>
      <c r="N108" s="85">
        <f>IF(($C$5*'Tariffs Jul2018'!AL102/'Tariffs Jul2018'!AJ102&gt;'Tariffs Jul2018'!M102),($C$5*'Tariffs Jul2018'!AL102/'Tariffs Jul2018'!AJ102-'Tariffs Jul2018'!M102)*'Tariffs Jul2018'!Y102/100*'Tariffs Jul2018'!AJ102,0)</f>
        <v>0</v>
      </c>
      <c r="O108" s="73">
        <f t="shared" si="22"/>
        <v>1970.5454779999998</v>
      </c>
      <c r="P108" s="498">
        <f t="shared" si="23"/>
        <v>2167.6000257999999</v>
      </c>
    </row>
    <row r="109" spans="1:153" s="289" customFormat="1" ht="14" thickBot="1" x14ac:dyDescent="0.2">
      <c r="A109" s="47" t="str">
        <f>'Tariffs Jul2018'!F103</f>
        <v>Amaysim</v>
      </c>
      <c r="B109" s="47" t="str">
        <f>'Tariffs Jul2018'!D103</f>
        <v>Ausnet Central 2</v>
      </c>
      <c r="C109" s="287">
        <f>'Tariffs Jul2018'!E103</f>
        <v>43101</v>
      </c>
      <c r="D109" s="85">
        <f>365*'Tariffs Jul2018'!H103/100</f>
        <v>353.32</v>
      </c>
      <c r="E109" s="85">
        <f>IF($C$5*'Tariffs Jul2018'!AK103/'Tariffs Jul2018'!AI103&gt;='Tariffs Jul2018'!J103,( 'Tariffs Jul2018'!J103*'Tariffs Jul2018'!O103/100)* 'Tariffs Jul2018'!AI103,($C$5*'Tariffs Jul2018'!AK103/'Tariffs Jul2018'!AI103*'Tariffs Jul2018'!O103/100)* 'Tariffs Jul2018'!AI103)</f>
        <v>426</v>
      </c>
      <c r="F109" s="85">
        <f>IF($C$5*'Tariffs Jul2018'!AK103/'Tariffs Jul2018'!AI103&lt;'Tariffs Jul2018'!J103,0,IF($C$5*'Tariffs Jul2018'!AK103/'Tariffs Jul2018'!AI103&lt;='Tariffs Jul2018'!K103,($C$5*'Tariffs Jul2018'!AK103/'Tariffs Jul2018'!AI103-'Tariffs Jul2018'!J103)*('Tariffs Jul2018'!P103/100)*'Tariffs Jul2018'!AI103,('Tariffs Jul2018'!K103-'Tariffs Jul2018'!J103)*('Tariffs Jul2018'!P103/100)*'Tariffs Jul2018'!AI103))</f>
        <v>274.43594999999993</v>
      </c>
      <c r="G109" s="85">
        <f>IF($C$5*'Tariffs Jul2018'!AK103/'Tariffs Jul2018'!AI103&lt;'Tariffs Jul2018'!K103,0,IF($C$5*'Tariffs Jul2018'!AK103/'Tariffs Jul2018'!AI103&lt;='Tariffs Jul2018'!L103,($C$5*'Tariffs Jul2018'!AK103/'Tariffs Jul2018'!AI103-'Tariffs Jul2018'!K103)*('Tariffs Jul2018'!Q103/100)*'Tariffs Jul2018'!AI103,('Tariffs Jul2018'!L103-'Tariffs Jul2018'!K103)*('Tariffs Jul2018'!Q103/100)*'Tariffs Jul2018'!AI103))</f>
        <v>0</v>
      </c>
      <c r="H109" s="85">
        <f>IF($C$5*'Tariffs Jul2018'!AK103/'Tariffs Jul2018'!AI103&lt;'Tariffs Jul2018'!L103,0,IF($C$5*'Tariffs Jul2018'!AK103/'Tariffs Jul2018'!AI103&lt;='Tariffs Jul2018'!M103,($C$5*'Tariffs Jul2018'!AK103/'Tariffs Jul2018'!AI103-'Tariffs Jul2018'!L103)*('Tariffs Jul2018'!R103/100)*'Tariffs Jul2018'!AI103,('Tariffs Jul2018'!M103-'Tariffs Jul2018'!L103)*('Tariffs Jul2018'!R103/100)*'Tariffs Jul2018'!AI103))</f>
        <v>0</v>
      </c>
      <c r="I109" s="85">
        <f>IF(($C$5*'Tariffs Jul2018'!AK103/'Tariffs Jul2018'!AI103&gt;'Tariffs Jul2018'!M103),($C$5*'Tariffs Jul2018'!AK103/'Tariffs Jul2018'!AI103-'Tariffs Jul2018'!M103)*'Tariffs Jul2018'!S103/100*'Tariffs Jul2018'!AI103,0)</f>
        <v>0</v>
      </c>
      <c r="J109" s="85">
        <f>IF($C$5*'Tariffs Jul2018'!AL103/'Tariffs Jul2018'!AJ103&gt;='Tariffs Jul2018'!J103,('Tariffs Jul2018'!J103*'Tariffs Jul2018'!U103/100)* 'Tariffs Jul2018'!AJ103,($C$5*'Tariffs Jul2018'!AL103/'Tariffs Jul2018'!AJ103*'Tariffs Jul2018'!U103/100)* 'Tariffs Jul2018'!AJ103)</f>
        <v>600</v>
      </c>
      <c r="K109" s="85">
        <f>IF($C$5*'Tariffs Jul2018'!AL103/'Tariffs Jul2018'!AJ103&lt;'Tariffs Jul2018'!J103,0,IF($C$5*'Tariffs Jul2018'!AL103/'Tariffs Jul2018'!AJ103&lt;='Tariffs Jul2018'!K103,($C$5*'Tariffs Jul2018'!AL103/'Tariffs Jul2018'!AJ103-'Tariffs Jul2018'!J103)*('Tariffs Jul2018'!V103/100)*'Tariffs Jul2018'!AJ103,('Tariffs Jul2018'!K103-'Tariffs Jul2018'!J103)*('Tariffs Jul2018'!V103/100)*'Tariffs Jul2018'!AJ103))</f>
        <v>440.89709999999991</v>
      </c>
      <c r="L109" s="85">
        <f>IF($C$5*'Tariffs Jul2018'!AL103/'Tariffs Jul2018'!AJ103&lt;'Tariffs Jul2018'!K103,0,IF($C$5*'Tariffs Jul2018'!AL103/'Tariffs Jul2018'!AJ103&lt;='Tariffs Jul2018'!L103,($C$5*'Tariffs Jul2018'!AL103/'Tariffs Jul2018'!AJ103-'Tariffs Jul2018'!K103)*('Tariffs Jul2018'!W103/100)*'Tariffs Jul2018'!AJ103,('Tariffs Jul2018'!L103-'Tariffs Jul2018'!K103)*('Tariffs Jul2018'!W103/100)*'Tariffs Jul2018'!AJ103))</f>
        <v>0</v>
      </c>
      <c r="M109" s="85">
        <f>IF($C$5*'Tariffs Jul2018'!AL103/'Tariffs Jul2018'!AJ103&lt;'Tariffs Jul2018'!L103,0,IF($C$5*'Tariffs Jul2018'!AL103/'Tariffs Jul2018'!AJ103&lt;='Tariffs Jul2018'!M103,($C$5*'Tariffs Jul2018'!AL103/'Tariffs Jul2018'!AJ103-'Tariffs Jul2018'!L103)*('Tariffs Jul2018'!X103/100)*'Tariffs Jul2018'!AJ103,('Tariffs Jul2018'!M103-'Tariffs Jul2018'!L103)*('Tariffs Jul2018'!X103/100)*'Tariffs Jul2018'!AJ103))</f>
        <v>0</v>
      </c>
      <c r="N109" s="85">
        <f>IF(($C$5*'Tariffs Jul2018'!AL103/'Tariffs Jul2018'!AJ103&gt;'Tariffs Jul2018'!M103),($C$5*'Tariffs Jul2018'!AL103/'Tariffs Jul2018'!AJ103-'Tariffs Jul2018'!M103)*'Tariffs Jul2018'!Y103/100*'Tariffs Jul2018'!AJ103,0)</f>
        <v>0</v>
      </c>
      <c r="O109" s="73">
        <f t="shared" si="22"/>
        <v>2094.6530499999999</v>
      </c>
      <c r="P109" s="498">
        <f t="shared" si="23"/>
        <v>2304.1183550000001</v>
      </c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  <c r="BU109" s="380"/>
      <c r="BV109" s="380"/>
      <c r="BW109" s="380"/>
      <c r="BX109" s="380"/>
      <c r="BY109" s="380"/>
      <c r="BZ109" s="380"/>
      <c r="CA109" s="380"/>
      <c r="CB109" s="380"/>
      <c r="CC109" s="380"/>
      <c r="CD109" s="380"/>
      <c r="CE109" s="380"/>
      <c r="CF109" s="380"/>
      <c r="CG109" s="380"/>
      <c r="CH109" s="380"/>
      <c r="CI109" s="380"/>
      <c r="CJ109" s="380"/>
      <c r="CK109" s="380"/>
      <c r="CL109" s="380"/>
      <c r="CM109" s="380"/>
      <c r="CN109" s="380"/>
      <c r="CO109" s="380"/>
      <c r="CP109" s="380"/>
      <c r="CQ109" s="380"/>
      <c r="CR109" s="380"/>
      <c r="CS109" s="380"/>
      <c r="CT109" s="380"/>
      <c r="CU109" s="380"/>
      <c r="CV109" s="380"/>
      <c r="CW109" s="380"/>
      <c r="CX109" s="380"/>
      <c r="CY109" s="380"/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380"/>
      <c r="DJ109" s="380"/>
      <c r="DK109" s="380"/>
      <c r="DL109" s="318"/>
      <c r="DM109" s="318"/>
      <c r="DN109" s="318"/>
      <c r="DO109" s="318"/>
      <c r="DP109" s="318"/>
      <c r="DQ109" s="318"/>
      <c r="DR109" s="318"/>
      <c r="DS109" s="318"/>
      <c r="DT109" s="318"/>
      <c r="DU109" s="318"/>
      <c r="DV109" s="318"/>
      <c r="DW109" s="318"/>
      <c r="DX109" s="318"/>
      <c r="DY109" s="318"/>
      <c r="DZ109" s="318"/>
      <c r="EA109" s="318"/>
      <c r="EB109" s="318"/>
      <c r="EC109" s="318"/>
      <c r="ED109" s="318"/>
      <c r="EE109" s="318"/>
      <c r="EF109" s="318"/>
      <c r="EG109" s="318"/>
      <c r="EH109" s="318"/>
      <c r="EI109" s="318"/>
      <c r="EJ109" s="318"/>
      <c r="EK109" s="318"/>
      <c r="EL109" s="318"/>
      <c r="EM109" s="318"/>
      <c r="EN109" s="318"/>
      <c r="EO109" s="318"/>
      <c r="EP109" s="318"/>
      <c r="EQ109" s="318"/>
      <c r="ER109" s="318"/>
      <c r="ES109" s="320"/>
      <c r="ET109" s="320"/>
      <c r="EU109" s="320"/>
      <c r="EV109" s="320"/>
      <c r="EW109" s="320"/>
    </row>
    <row r="110" spans="1:153" ht="14" thickTop="1" x14ac:dyDescent="0.15">
      <c r="A110" s="47" t="str">
        <f>'Tariffs Jul2018'!F104</f>
        <v>GloBird</v>
      </c>
      <c r="B110" s="47" t="str">
        <f>'Tariffs Jul2018'!D104</f>
        <v>Ausnet Central 2</v>
      </c>
      <c r="C110" s="287">
        <f>'Tariffs Jul2018'!E104</f>
        <v>43219</v>
      </c>
      <c r="D110" s="85">
        <f>365*'Tariffs Jul2018'!H104/100</f>
        <v>357.7</v>
      </c>
      <c r="E110" s="85">
        <f>IF($C$5*'Tariffs Jul2018'!AK104/'Tariffs Jul2018'!AI104&gt;='Tariffs Jul2018'!J104,( 'Tariffs Jul2018'!J104*'Tariffs Jul2018'!O104/100)* 'Tariffs Jul2018'!AI104,($C$5*'Tariffs Jul2018'!AK104/'Tariffs Jul2018'!AI104*'Tariffs Jul2018'!O104/100)* 'Tariffs Jul2018'!AI104)</f>
        <v>629.93700000000001</v>
      </c>
      <c r="F110" s="85">
        <f>IF($C$5*'Tariffs Jul2018'!AK104/'Tariffs Jul2018'!AI104&lt;'Tariffs Jul2018'!J104,0,IF($C$5*'Tariffs Jul2018'!AK104/'Tariffs Jul2018'!AI104&lt;='Tariffs Jul2018'!K104,($C$5*'Tariffs Jul2018'!AK104/'Tariffs Jul2018'!AI104-'Tariffs Jul2018'!J104)*('Tariffs Jul2018'!P104/100)*'Tariffs Jul2018'!AI104,('Tariffs Jul2018'!K104-'Tariffs Jul2018'!J104)*('Tariffs Jul2018'!P104/100)*'Tariffs Jul2018'!AI104))</f>
        <v>0</v>
      </c>
      <c r="G110" s="85">
        <f>IF($C$5*'Tariffs Jul2018'!AK104/'Tariffs Jul2018'!AI104&lt;'Tariffs Jul2018'!K104,0,IF($C$5*'Tariffs Jul2018'!AK104/'Tariffs Jul2018'!AI104&lt;='Tariffs Jul2018'!L104,($C$5*'Tariffs Jul2018'!AK104/'Tariffs Jul2018'!AI104-'Tariffs Jul2018'!K104)*('Tariffs Jul2018'!Q104/100)*'Tariffs Jul2018'!AI104,('Tariffs Jul2018'!L104-'Tariffs Jul2018'!K104)*('Tariffs Jul2018'!Q104/100)*'Tariffs Jul2018'!AI104))</f>
        <v>0</v>
      </c>
      <c r="H110" s="85">
        <f>IF($C$5*'Tariffs Jul2018'!AK104/'Tariffs Jul2018'!AI104&lt;'Tariffs Jul2018'!L104,0,IF($C$5*'Tariffs Jul2018'!AK104/'Tariffs Jul2018'!AI104&lt;='Tariffs Jul2018'!M104,($C$5*'Tariffs Jul2018'!AK104/'Tariffs Jul2018'!AI104-'Tariffs Jul2018'!L104)*('Tariffs Jul2018'!R104/100)*'Tariffs Jul2018'!AI104,('Tariffs Jul2018'!M104-'Tariffs Jul2018'!L104)*('Tariffs Jul2018'!R104/100)*'Tariffs Jul2018'!AI104))</f>
        <v>0</v>
      </c>
      <c r="I110" s="85">
        <f>IF(($C$5*'Tariffs Jul2018'!AK104/'Tariffs Jul2018'!AI104&gt;'Tariffs Jul2018'!M104),($C$5*'Tariffs Jul2018'!AK104/'Tariffs Jul2018'!AI104-'Tariffs Jul2018'!M104)*'Tariffs Jul2018'!S104/100*'Tariffs Jul2018'!AI104,0)</f>
        <v>0</v>
      </c>
      <c r="J110" s="85">
        <f>IF($C$5*'Tariffs Jul2018'!AL104/'Tariffs Jul2018'!AJ104&gt;='Tariffs Jul2018'!J104,('Tariffs Jul2018'!J104*'Tariffs Jul2018'!U104/100)* 'Tariffs Jul2018'!AJ104,($C$5*'Tariffs Jul2018'!AL104/'Tariffs Jul2018'!AJ104*'Tariffs Jul2018'!U104/100)* 'Tariffs Jul2018'!AJ104)</f>
        <v>797.92019999999991</v>
      </c>
      <c r="K110" s="85">
        <f>IF($C$5*'Tariffs Jul2018'!AL104/'Tariffs Jul2018'!AJ104&lt;'Tariffs Jul2018'!J104,0,IF($C$5*'Tariffs Jul2018'!AL104/'Tariffs Jul2018'!AJ104&lt;='Tariffs Jul2018'!K104,($C$5*'Tariffs Jul2018'!AL104/'Tariffs Jul2018'!AJ104-'Tariffs Jul2018'!J104)*('Tariffs Jul2018'!V104/100)*'Tariffs Jul2018'!AJ104,('Tariffs Jul2018'!K104-'Tariffs Jul2018'!J104)*('Tariffs Jul2018'!V104/100)*'Tariffs Jul2018'!AJ104))</f>
        <v>0</v>
      </c>
      <c r="L110" s="85">
        <f>IF($C$5*'Tariffs Jul2018'!AL104/'Tariffs Jul2018'!AJ104&lt;'Tariffs Jul2018'!K104,0,IF($C$5*'Tariffs Jul2018'!AL104/'Tariffs Jul2018'!AJ104&lt;='Tariffs Jul2018'!L104,($C$5*'Tariffs Jul2018'!AL104/'Tariffs Jul2018'!AJ104-'Tariffs Jul2018'!K104)*('Tariffs Jul2018'!W104/100)*'Tariffs Jul2018'!AJ104,('Tariffs Jul2018'!L104-'Tariffs Jul2018'!K104)*('Tariffs Jul2018'!W104/100)*'Tariffs Jul2018'!AJ104))</f>
        <v>0</v>
      </c>
      <c r="M110" s="85">
        <f>IF($C$5*'Tariffs Jul2018'!AL104/'Tariffs Jul2018'!AJ104&lt;'Tariffs Jul2018'!L104,0,IF($C$5*'Tariffs Jul2018'!AL104/'Tariffs Jul2018'!AJ104&lt;='Tariffs Jul2018'!M104,($C$5*'Tariffs Jul2018'!AL104/'Tariffs Jul2018'!AJ104-'Tariffs Jul2018'!L104)*('Tariffs Jul2018'!X104/100)*'Tariffs Jul2018'!AJ104,('Tariffs Jul2018'!M104-'Tariffs Jul2018'!L104)*('Tariffs Jul2018'!X104/100)*'Tariffs Jul2018'!AJ104))</f>
        <v>0</v>
      </c>
      <c r="N110" s="85">
        <f>IF(($C$5*'Tariffs Jul2018'!AL104/'Tariffs Jul2018'!AJ104&gt;'Tariffs Jul2018'!M104),($C$5*'Tariffs Jul2018'!AL104/'Tariffs Jul2018'!AJ104-'Tariffs Jul2018'!M104)*'Tariffs Jul2018'!Y104/100*'Tariffs Jul2018'!AJ104,0)</f>
        <v>0</v>
      </c>
      <c r="O110" s="73">
        <f t="shared" ref="O110" si="28">SUM(D110:N110)</f>
        <v>1785.5571999999997</v>
      </c>
      <c r="P110" s="498">
        <f t="shared" ref="P110" si="29">O110*1.1</f>
        <v>1964.1129199999998</v>
      </c>
    </row>
    <row r="111" spans="1:153" s="289" customFormat="1" ht="14" thickBot="1" x14ac:dyDescent="0.2">
      <c r="A111" s="289" t="str">
        <f>'Tariffs Jul2018'!F105</f>
        <v>Powershop</v>
      </c>
      <c r="B111" s="289" t="str">
        <f>'Tariffs Jul2018'!D105</f>
        <v>Ausnet Central 2</v>
      </c>
      <c r="C111" s="290">
        <f>'Tariffs Jul2018'!E105</f>
        <v>43229</v>
      </c>
      <c r="D111" s="291">
        <f>365*'Tariffs Jul2018'!H105/100</f>
        <v>344.92500000000001</v>
      </c>
      <c r="E111" s="291">
        <f>((C$5*'Tariffs Jul2018'!AK105/'Tariffs Jul2018'!AI105)*('Tariffs Jul2018'!O105/100))*'Tariffs Jul2018'!AI105</f>
        <v>373.76261999999997</v>
      </c>
      <c r="F111" s="291">
        <v>0</v>
      </c>
      <c r="G111" s="291">
        <v>0</v>
      </c>
      <c r="H111" s="291">
        <v>0</v>
      </c>
      <c r="I111" s="291">
        <f>((C$5*'Tariffs Jul2018'!AL105/'Tariffs Jul2018'!AJ105)*('Tariffs Jul2018'!U105/100))*'Tariffs Jul2018'!AJ105</f>
        <v>613.13867999999991</v>
      </c>
      <c r="J111" s="291">
        <v>0</v>
      </c>
      <c r="K111" s="291">
        <v>0</v>
      </c>
      <c r="L111" s="291">
        <v>0</v>
      </c>
      <c r="M111" s="291">
        <v>0</v>
      </c>
      <c r="N111" s="291">
        <v>0</v>
      </c>
      <c r="O111" s="292">
        <f t="shared" ref="O111" si="30">SUM(D111:N111)</f>
        <v>1331.8262999999997</v>
      </c>
      <c r="P111" s="499">
        <f t="shared" ref="P111" si="31">O111*1.1</f>
        <v>1465.0089299999997</v>
      </c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  <c r="BU111" s="380"/>
      <c r="BV111" s="380"/>
      <c r="BW111" s="380"/>
      <c r="BX111" s="380"/>
      <c r="BY111" s="380"/>
      <c r="BZ111" s="380"/>
      <c r="CA111" s="380"/>
      <c r="CB111" s="380"/>
      <c r="CC111" s="380"/>
      <c r="CD111" s="380"/>
      <c r="CE111" s="380"/>
      <c r="CF111" s="380"/>
      <c r="CG111" s="380"/>
      <c r="CH111" s="380"/>
      <c r="CI111" s="380"/>
      <c r="CJ111" s="380"/>
      <c r="CK111" s="380"/>
      <c r="CL111" s="380"/>
      <c r="CM111" s="380"/>
      <c r="CN111" s="380"/>
      <c r="CO111" s="380"/>
      <c r="CP111" s="380"/>
      <c r="CQ111" s="380"/>
      <c r="CR111" s="380"/>
      <c r="CS111" s="380"/>
      <c r="CT111" s="380"/>
      <c r="CU111" s="380"/>
      <c r="CV111" s="380"/>
      <c r="CW111" s="380"/>
      <c r="CX111" s="380"/>
      <c r="CY111" s="380"/>
      <c r="CZ111" s="380"/>
      <c r="DA111" s="380"/>
      <c r="DB111" s="380"/>
      <c r="DC111" s="380"/>
      <c r="DD111" s="380"/>
      <c r="DE111" s="380"/>
      <c r="DF111" s="380"/>
      <c r="DG111" s="380"/>
      <c r="DH111" s="380"/>
      <c r="DI111" s="380"/>
      <c r="DJ111" s="380"/>
      <c r="DK111" s="380"/>
      <c r="DL111" s="318"/>
      <c r="DM111" s="318"/>
      <c r="DN111" s="318"/>
      <c r="DO111" s="318"/>
      <c r="DP111" s="318"/>
      <c r="DQ111" s="318"/>
      <c r="DR111" s="318"/>
      <c r="DS111" s="318"/>
      <c r="DT111" s="318"/>
      <c r="DU111" s="318"/>
      <c r="DV111" s="318"/>
      <c r="DW111" s="318"/>
      <c r="DX111" s="318"/>
      <c r="DY111" s="318"/>
      <c r="DZ111" s="318"/>
      <c r="EA111" s="318"/>
      <c r="EB111" s="318"/>
      <c r="EC111" s="318"/>
      <c r="ED111" s="318"/>
      <c r="EE111" s="318"/>
      <c r="EF111" s="318"/>
      <c r="EG111" s="318"/>
      <c r="EH111" s="318"/>
      <c r="EI111" s="318"/>
      <c r="EJ111" s="318"/>
      <c r="EK111" s="318"/>
      <c r="EL111" s="318"/>
      <c r="EM111" s="318"/>
      <c r="EN111" s="318"/>
      <c r="EO111" s="318"/>
      <c r="EP111" s="318"/>
      <c r="EQ111" s="318"/>
      <c r="ER111" s="318"/>
      <c r="ES111" s="320"/>
      <c r="ET111" s="320"/>
      <c r="EU111" s="320"/>
      <c r="EV111" s="320"/>
      <c r="EW111" s="320"/>
    </row>
    <row r="112" spans="1:153" ht="14" thickTop="1" x14ac:dyDescent="0.15">
      <c r="A112" s="47" t="str">
        <f>'Tariffs Jul2018'!F106</f>
        <v>AGL</v>
      </c>
      <c r="B112" s="47" t="str">
        <f>'Tariffs Jul2018'!D106</f>
        <v>Ausnet Central 1</v>
      </c>
      <c r="C112" s="287">
        <f>'Tariffs Jul2018'!E106</f>
        <v>43101</v>
      </c>
      <c r="D112" s="85">
        <f>365*'Tariffs Jul2018'!H106/100</f>
        <v>313.89999999999998</v>
      </c>
      <c r="E112" s="85">
        <f>IF($C$5*'Tariffs Jul2018'!AK106/'Tariffs Jul2018'!AI106&gt;='Tariffs Jul2018'!J106,( 'Tariffs Jul2018'!J106*'Tariffs Jul2018'!O106/100)* 'Tariffs Jul2018'!AI106,($C$5*'Tariffs Jul2018'!AK106/'Tariffs Jul2018'!AI106*'Tariffs Jul2018'!O106/100)* 'Tariffs Jul2018'!AI106)</f>
        <v>303.59999999999997</v>
      </c>
      <c r="F112" s="85">
        <f>IF($C$5*'Tariffs Jul2018'!AK106/'Tariffs Jul2018'!AI106&lt;'Tariffs Jul2018'!J106,0,IF($C$5*'Tariffs Jul2018'!AK106/'Tariffs Jul2018'!AI106&lt;='Tariffs Jul2018'!K106,($C$5*'Tariffs Jul2018'!AK106/'Tariffs Jul2018'!AI106-'Tariffs Jul2018'!J106)*('Tariffs Jul2018'!P106/100)*'Tariffs Jul2018'!AI106,('Tariffs Jul2018'!K106-'Tariffs Jul2018'!J106)*('Tariffs Jul2018'!P106/100)*'Tariffs Jul2018'!AI106))</f>
        <v>215.94959999999995</v>
      </c>
      <c r="G112" s="85">
        <f>IF($C$5*'Tariffs Jul2018'!AK106/'Tariffs Jul2018'!AI106&lt;'Tariffs Jul2018'!K106,0,IF($C$5*'Tariffs Jul2018'!AK106/'Tariffs Jul2018'!AI106&lt;='Tariffs Jul2018'!L106,($C$5*'Tariffs Jul2018'!AK106/'Tariffs Jul2018'!AI106-'Tariffs Jul2018'!K106)*('Tariffs Jul2018'!Q106/100)*'Tariffs Jul2018'!AI106,('Tariffs Jul2018'!L106-'Tariffs Jul2018'!K106)*('Tariffs Jul2018'!Q106/100)*'Tariffs Jul2018'!AI106))</f>
        <v>0</v>
      </c>
      <c r="H112" s="85">
        <f>IF($C$5*'Tariffs Jul2018'!AK106/'Tariffs Jul2018'!AI106&lt;'Tariffs Jul2018'!L106,0,IF($C$5*'Tariffs Jul2018'!AK106/'Tariffs Jul2018'!AI106&lt;='Tariffs Jul2018'!M106,($C$5*'Tariffs Jul2018'!AK106/'Tariffs Jul2018'!AI106-'Tariffs Jul2018'!L106)*('Tariffs Jul2018'!R106/100)*'Tariffs Jul2018'!AI106,('Tariffs Jul2018'!M106-'Tariffs Jul2018'!L106)*('Tariffs Jul2018'!R106/100)*'Tariffs Jul2018'!AI106))</f>
        <v>0</v>
      </c>
      <c r="I112" s="85">
        <f>IF(($C$5*'Tariffs Jul2018'!AK106/'Tariffs Jul2018'!AI106&gt;'Tariffs Jul2018'!M106),($C$5*'Tariffs Jul2018'!AK106/'Tariffs Jul2018'!AI106-'Tariffs Jul2018'!M106)*'Tariffs Jul2018'!S106/100*'Tariffs Jul2018'!AI106,0)</f>
        <v>0</v>
      </c>
      <c r="J112" s="85">
        <f>IF($C$5*'Tariffs Jul2018'!AL106/'Tariffs Jul2018'!AJ106&gt;='Tariffs Jul2018'!J106,('Tariffs Jul2018'!J106*'Tariffs Jul2018'!U106/100)* 'Tariffs Jul2018'!AJ106,($C$5*'Tariffs Jul2018'!AL106/'Tariffs Jul2018'!AJ106*'Tariffs Jul2018'!U106/100)* 'Tariffs Jul2018'!AJ106)</f>
        <v>556.79999999999995</v>
      </c>
      <c r="K112" s="85">
        <f>IF($C$5*'Tariffs Jul2018'!AL106/'Tariffs Jul2018'!AJ106&lt;'Tariffs Jul2018'!J106,0,IF($C$5*'Tariffs Jul2018'!AL106/'Tariffs Jul2018'!AJ106&lt;='Tariffs Jul2018'!K106,($C$5*'Tariffs Jul2018'!AL106/'Tariffs Jul2018'!AJ106-'Tariffs Jul2018'!J106)*('Tariffs Jul2018'!V106/100)*'Tariffs Jul2018'!AJ106,('Tariffs Jul2018'!K106-'Tariffs Jul2018'!J106)*('Tariffs Jul2018'!V106/100)*'Tariffs Jul2018'!AJ106))</f>
        <v>318.5256599999999</v>
      </c>
      <c r="L112" s="85">
        <f>IF($C$5*'Tariffs Jul2018'!AL106/'Tariffs Jul2018'!AJ106&lt;'Tariffs Jul2018'!K106,0,IF($C$5*'Tariffs Jul2018'!AL106/'Tariffs Jul2018'!AJ106&lt;='Tariffs Jul2018'!L106,($C$5*'Tariffs Jul2018'!AL106/'Tariffs Jul2018'!AJ106-'Tariffs Jul2018'!K106)*('Tariffs Jul2018'!W106/100)*'Tariffs Jul2018'!AJ106,('Tariffs Jul2018'!L106-'Tariffs Jul2018'!K106)*('Tariffs Jul2018'!W106/100)*'Tariffs Jul2018'!AJ106))</f>
        <v>0</v>
      </c>
      <c r="M112" s="85">
        <f>IF($C$5*'Tariffs Jul2018'!AL106/'Tariffs Jul2018'!AJ106&lt;'Tariffs Jul2018'!L106,0,IF($C$5*'Tariffs Jul2018'!AL106/'Tariffs Jul2018'!AJ106&lt;='Tariffs Jul2018'!M106,($C$5*'Tariffs Jul2018'!AL106/'Tariffs Jul2018'!AJ106-'Tariffs Jul2018'!L106)*('Tariffs Jul2018'!X106/100)*'Tariffs Jul2018'!AJ106,('Tariffs Jul2018'!M106-'Tariffs Jul2018'!L106)*('Tariffs Jul2018'!X106/100)*'Tariffs Jul2018'!AJ106))</f>
        <v>0</v>
      </c>
      <c r="N112" s="85">
        <f>IF(($C$5*'Tariffs Jul2018'!AL106/'Tariffs Jul2018'!AJ106&gt;'Tariffs Jul2018'!M106),($C$5*'Tariffs Jul2018'!AL106/'Tariffs Jul2018'!AJ106-'Tariffs Jul2018'!M106)*'Tariffs Jul2018'!Y106/100*'Tariffs Jul2018'!AJ106,0)</f>
        <v>0</v>
      </c>
      <c r="O112" s="73">
        <f t="shared" si="22"/>
        <v>1708.7752599999999</v>
      </c>
      <c r="P112" s="498">
        <f t="shared" si="23"/>
        <v>1879.6527860000001</v>
      </c>
    </row>
    <row r="113" spans="1:115" x14ac:dyDescent="0.15">
      <c r="A113" s="47" t="str">
        <f>'Tariffs Jul2018'!F107</f>
        <v>Alinta Energy</v>
      </c>
      <c r="B113" s="47" t="str">
        <f>'Tariffs Jul2018'!D107</f>
        <v>Ausnet Central 1</v>
      </c>
      <c r="C113" s="287">
        <f>'Tariffs Jul2018'!E107</f>
        <v>43293</v>
      </c>
      <c r="D113" s="85">
        <f>365*'Tariffs Jul2018'!H107/100</f>
        <v>273.38500000000005</v>
      </c>
      <c r="E113" s="85">
        <f>IF($C$5*'Tariffs Jul2018'!AK107/'Tariffs Jul2018'!AI107&gt;='Tariffs Jul2018'!J107,( 'Tariffs Jul2018'!J107*'Tariffs Jul2018'!O107/100)* 'Tariffs Jul2018'!AI107,($C$5*'Tariffs Jul2018'!AK107/'Tariffs Jul2018'!AI107*'Tariffs Jul2018'!O107/100)* 'Tariffs Jul2018'!AI107)</f>
        <v>290.39999999999998</v>
      </c>
      <c r="F113" s="85">
        <f>IF($C$5*'Tariffs Jul2018'!AK107/'Tariffs Jul2018'!AI107&lt;'Tariffs Jul2018'!J107,0,IF($C$5*'Tariffs Jul2018'!AK107/'Tariffs Jul2018'!AI107&lt;='Tariffs Jul2018'!K107,($C$5*'Tariffs Jul2018'!AK107/'Tariffs Jul2018'!AI107-'Tariffs Jul2018'!J107)*('Tariffs Jul2018'!P107/100)*'Tariffs Jul2018'!AI107,('Tariffs Jul2018'!K107-'Tariffs Jul2018'!J107)*('Tariffs Jul2018'!P107/100)*'Tariffs Jul2018'!AI107))</f>
        <v>0</v>
      </c>
      <c r="G113" s="85">
        <f>IF($C$5*'Tariffs Jul2018'!AK107/'Tariffs Jul2018'!AI107&lt;'Tariffs Jul2018'!K107,0,IF($C$5*'Tariffs Jul2018'!AK107/'Tariffs Jul2018'!AI107&lt;='Tariffs Jul2018'!L107,($C$5*'Tariffs Jul2018'!AK107/'Tariffs Jul2018'!AI107-'Tariffs Jul2018'!K107)*('Tariffs Jul2018'!Q107/100)*'Tariffs Jul2018'!AI107,('Tariffs Jul2018'!L107-'Tariffs Jul2018'!K107)*('Tariffs Jul2018'!Q107/100)*'Tariffs Jul2018'!AI107))</f>
        <v>0</v>
      </c>
      <c r="H113" s="85">
        <f>IF($C$5*'Tariffs Jul2018'!AK107/'Tariffs Jul2018'!AI107&lt;'Tariffs Jul2018'!L107,0,IF($C$5*'Tariffs Jul2018'!AK107/'Tariffs Jul2018'!AI107&lt;='Tariffs Jul2018'!M107,($C$5*'Tariffs Jul2018'!AK107/'Tariffs Jul2018'!AI107-'Tariffs Jul2018'!L107)*('Tariffs Jul2018'!R107/100)*'Tariffs Jul2018'!AI107,('Tariffs Jul2018'!M107-'Tariffs Jul2018'!L107)*('Tariffs Jul2018'!R107/100)*'Tariffs Jul2018'!AI107))</f>
        <v>0</v>
      </c>
      <c r="I113" s="85">
        <f>IF(($C$5*'Tariffs Jul2018'!AK107/'Tariffs Jul2018'!AI107&gt;'Tariffs Jul2018'!M107),($C$5*'Tariffs Jul2018'!AK107/'Tariffs Jul2018'!AI107-'Tariffs Jul2018'!M107)*'Tariffs Jul2018'!S107/100*'Tariffs Jul2018'!AI107,0)</f>
        <v>170.06030999999996</v>
      </c>
      <c r="J113" s="85">
        <f>IF($C$5*'Tariffs Jul2018'!AL107/'Tariffs Jul2018'!AJ107&gt;='Tariffs Jul2018'!J107,('Tariffs Jul2018'!J107*'Tariffs Jul2018'!U107/100)* 'Tariffs Jul2018'!AJ107,($C$5*'Tariffs Jul2018'!AL107/'Tariffs Jul2018'!AJ107*'Tariffs Jul2018'!U107/100)* 'Tariffs Jul2018'!AJ107)</f>
        <v>551.99999999999989</v>
      </c>
      <c r="K113" s="85">
        <f>IF($C$5*'Tariffs Jul2018'!AL107/'Tariffs Jul2018'!AJ107&lt;'Tariffs Jul2018'!J107,0,IF($C$5*'Tariffs Jul2018'!AL107/'Tariffs Jul2018'!AJ107&lt;='Tariffs Jul2018'!K107,($C$5*'Tariffs Jul2018'!AL107/'Tariffs Jul2018'!AJ107-'Tariffs Jul2018'!J107)*('Tariffs Jul2018'!V107/100)*'Tariffs Jul2018'!AJ107,('Tariffs Jul2018'!K107-'Tariffs Jul2018'!J107)*('Tariffs Jul2018'!V107/100)*'Tariffs Jul2018'!AJ107))</f>
        <v>0</v>
      </c>
      <c r="L113" s="85">
        <f>IF($C$5*'Tariffs Jul2018'!AL107/'Tariffs Jul2018'!AJ107&lt;'Tariffs Jul2018'!K107,0,IF($C$5*'Tariffs Jul2018'!AL107/'Tariffs Jul2018'!AJ107&lt;='Tariffs Jul2018'!L107,($C$5*'Tariffs Jul2018'!AL107/'Tariffs Jul2018'!AJ107-'Tariffs Jul2018'!K107)*('Tariffs Jul2018'!W107/100)*'Tariffs Jul2018'!AJ107,('Tariffs Jul2018'!L107-'Tariffs Jul2018'!K107)*('Tariffs Jul2018'!W107/100)*'Tariffs Jul2018'!AJ107))</f>
        <v>0</v>
      </c>
      <c r="M113" s="85">
        <f>IF($C$5*'Tariffs Jul2018'!AL107/'Tariffs Jul2018'!AJ107&lt;'Tariffs Jul2018'!L107,0,IF($C$5*'Tariffs Jul2018'!AL107/'Tariffs Jul2018'!AJ107&lt;='Tariffs Jul2018'!M107,($C$5*'Tariffs Jul2018'!AL107/'Tariffs Jul2018'!AJ107-'Tariffs Jul2018'!L107)*('Tariffs Jul2018'!X107/100)*'Tariffs Jul2018'!AJ107,('Tariffs Jul2018'!M107-'Tariffs Jul2018'!L107)*('Tariffs Jul2018'!X107/100)*'Tariffs Jul2018'!AJ107))</f>
        <v>0</v>
      </c>
      <c r="N113" s="85">
        <f>IF(($C$5*'Tariffs Jul2018'!AL107/'Tariffs Jul2018'!AJ107&gt;'Tariffs Jul2018'!M107),($C$5*'Tariffs Jul2018'!AL107/'Tariffs Jul2018'!AJ107-'Tariffs Jul2018'!M107)*'Tariffs Jul2018'!Y107/100*'Tariffs Jul2018'!AJ107,0)</f>
        <v>318.5256599999999</v>
      </c>
      <c r="O113" s="73">
        <f t="shared" si="22"/>
        <v>1604.3709699999999</v>
      </c>
      <c r="P113" s="498">
        <f t="shared" si="23"/>
        <v>1764.8080670000002</v>
      </c>
    </row>
    <row r="114" spans="1:115" x14ac:dyDescent="0.15">
      <c r="A114" s="47" t="str">
        <f>'Tariffs Jul2018'!F108</f>
        <v>Click Energy</v>
      </c>
      <c r="B114" s="47" t="str">
        <f>'Tariffs Jul2018'!D108</f>
        <v>Ausnet Central 1</v>
      </c>
      <c r="C114" s="287">
        <f>'Tariffs Jul2018'!E108</f>
        <v>43101</v>
      </c>
      <c r="D114" s="85">
        <f>365*'Tariffs Jul2018'!H108/100</f>
        <v>353.32</v>
      </c>
      <c r="E114" s="85">
        <f>IF($C$5*'Tariffs Jul2018'!AK108/'Tariffs Jul2018'!AI108&gt;='Tariffs Jul2018'!J108,( 'Tariffs Jul2018'!J108*'Tariffs Jul2018'!O108/100)* 'Tariffs Jul2018'!AI108,($C$5*'Tariffs Jul2018'!AK108/'Tariffs Jul2018'!AI108*'Tariffs Jul2018'!O108/100)* 'Tariffs Jul2018'!AI108)</f>
        <v>426</v>
      </c>
      <c r="F114" s="85">
        <f>IF($C$5*'Tariffs Jul2018'!AK108/'Tariffs Jul2018'!AI108&lt;'Tariffs Jul2018'!J108,0,IF($C$5*'Tariffs Jul2018'!AK108/'Tariffs Jul2018'!AI108&lt;='Tariffs Jul2018'!K108,($C$5*'Tariffs Jul2018'!AK108/'Tariffs Jul2018'!AI108-'Tariffs Jul2018'!J108)*('Tariffs Jul2018'!P108/100)*'Tariffs Jul2018'!AI108,('Tariffs Jul2018'!K108-'Tariffs Jul2018'!J108)*('Tariffs Jul2018'!P108/100)*'Tariffs Jul2018'!AI108))</f>
        <v>274.43594999999993</v>
      </c>
      <c r="G114" s="85">
        <f>IF($C$5*'Tariffs Jul2018'!AK108/'Tariffs Jul2018'!AI108&lt;'Tariffs Jul2018'!K108,0,IF($C$5*'Tariffs Jul2018'!AK108/'Tariffs Jul2018'!AI108&lt;='Tariffs Jul2018'!L108,($C$5*'Tariffs Jul2018'!AK108/'Tariffs Jul2018'!AI108-'Tariffs Jul2018'!K108)*('Tariffs Jul2018'!Q108/100)*'Tariffs Jul2018'!AI108,('Tariffs Jul2018'!L108-'Tariffs Jul2018'!K108)*('Tariffs Jul2018'!Q108/100)*'Tariffs Jul2018'!AI108))</f>
        <v>0</v>
      </c>
      <c r="H114" s="85">
        <f>IF($C$5*'Tariffs Jul2018'!AK108/'Tariffs Jul2018'!AI108&lt;'Tariffs Jul2018'!L108,0,IF($C$5*'Tariffs Jul2018'!AK108/'Tariffs Jul2018'!AI108&lt;='Tariffs Jul2018'!M108,($C$5*'Tariffs Jul2018'!AK108/'Tariffs Jul2018'!AI108-'Tariffs Jul2018'!L108)*('Tariffs Jul2018'!R108/100)*'Tariffs Jul2018'!AI108,('Tariffs Jul2018'!M108-'Tariffs Jul2018'!L108)*('Tariffs Jul2018'!R108/100)*'Tariffs Jul2018'!AI108))</f>
        <v>0</v>
      </c>
      <c r="I114" s="85">
        <f>IF(($C$5*'Tariffs Jul2018'!AK108/'Tariffs Jul2018'!AI108&gt;'Tariffs Jul2018'!M108),($C$5*'Tariffs Jul2018'!AK108/'Tariffs Jul2018'!AI108-'Tariffs Jul2018'!M108)*'Tariffs Jul2018'!S108/100*'Tariffs Jul2018'!AI108,0)</f>
        <v>0</v>
      </c>
      <c r="J114" s="85">
        <f>IF($C$5*'Tariffs Jul2018'!AL108/'Tariffs Jul2018'!AJ108&gt;='Tariffs Jul2018'!J108,('Tariffs Jul2018'!J108*'Tariffs Jul2018'!U108/100)* 'Tariffs Jul2018'!AJ108,($C$5*'Tariffs Jul2018'!AL108/'Tariffs Jul2018'!AJ108*'Tariffs Jul2018'!U108/100)* 'Tariffs Jul2018'!AJ108)</f>
        <v>600</v>
      </c>
      <c r="K114" s="85">
        <f>IF($C$5*'Tariffs Jul2018'!AL108/'Tariffs Jul2018'!AJ108&lt;'Tariffs Jul2018'!J108,0,IF($C$5*'Tariffs Jul2018'!AL108/'Tariffs Jul2018'!AJ108&lt;='Tariffs Jul2018'!K108,($C$5*'Tariffs Jul2018'!AL108/'Tariffs Jul2018'!AJ108-'Tariffs Jul2018'!J108)*('Tariffs Jul2018'!V108/100)*'Tariffs Jul2018'!AJ108,('Tariffs Jul2018'!K108-'Tariffs Jul2018'!J108)*('Tariffs Jul2018'!V108/100)*'Tariffs Jul2018'!AJ108))</f>
        <v>440.89709999999991</v>
      </c>
      <c r="L114" s="85">
        <f>IF($C$5*'Tariffs Jul2018'!AL108/'Tariffs Jul2018'!AJ108&lt;'Tariffs Jul2018'!K108,0,IF($C$5*'Tariffs Jul2018'!AL108/'Tariffs Jul2018'!AJ108&lt;='Tariffs Jul2018'!L108,($C$5*'Tariffs Jul2018'!AL108/'Tariffs Jul2018'!AJ108-'Tariffs Jul2018'!K108)*('Tariffs Jul2018'!W108/100)*'Tariffs Jul2018'!AJ108,('Tariffs Jul2018'!L108-'Tariffs Jul2018'!K108)*('Tariffs Jul2018'!W108/100)*'Tariffs Jul2018'!AJ108))</f>
        <v>0</v>
      </c>
      <c r="M114" s="85">
        <f>IF($C$5*'Tariffs Jul2018'!AL108/'Tariffs Jul2018'!AJ108&lt;'Tariffs Jul2018'!L108,0,IF($C$5*'Tariffs Jul2018'!AL108/'Tariffs Jul2018'!AJ108&lt;='Tariffs Jul2018'!M108,($C$5*'Tariffs Jul2018'!AL108/'Tariffs Jul2018'!AJ108-'Tariffs Jul2018'!L108)*('Tariffs Jul2018'!X108/100)*'Tariffs Jul2018'!AJ108,('Tariffs Jul2018'!M108-'Tariffs Jul2018'!L108)*('Tariffs Jul2018'!X108/100)*'Tariffs Jul2018'!AJ108))</f>
        <v>0</v>
      </c>
      <c r="N114" s="85">
        <f>IF(($C$5*'Tariffs Jul2018'!AL108/'Tariffs Jul2018'!AJ108&gt;'Tariffs Jul2018'!M108),($C$5*'Tariffs Jul2018'!AL108/'Tariffs Jul2018'!AJ108-'Tariffs Jul2018'!M108)*'Tariffs Jul2018'!Y108/100*'Tariffs Jul2018'!AJ108,0)</f>
        <v>0</v>
      </c>
      <c r="O114" s="73">
        <f t="shared" si="22"/>
        <v>2094.6530499999999</v>
      </c>
      <c r="P114" s="498">
        <f t="shared" si="23"/>
        <v>2304.1183550000001</v>
      </c>
    </row>
    <row r="115" spans="1:115" x14ac:dyDescent="0.15">
      <c r="A115" s="47" t="str">
        <f>'Tariffs Jul2018'!F109</f>
        <v>Covau</v>
      </c>
      <c r="B115" s="47" t="str">
        <f>'Tariffs Jul2018'!D109</f>
        <v>Ausnet Central 1</v>
      </c>
      <c r="C115" s="287">
        <f>'Tariffs Jul2018'!E109</f>
        <v>43101</v>
      </c>
      <c r="D115" s="85">
        <f>365*'Tariffs Jul2018'!H109/100</f>
        <v>264.98999999999995</v>
      </c>
      <c r="E115" s="85">
        <f>IF($C$5*'Tariffs Jul2018'!AK109/'Tariffs Jul2018'!AI109&gt;='Tariffs Jul2018'!J109,( 'Tariffs Jul2018'!J109*'Tariffs Jul2018'!O109/100)* 'Tariffs Jul2018'!AI109,($C$5*'Tariffs Jul2018'!AK109/'Tariffs Jul2018'!AI109*'Tariffs Jul2018'!O109/100)* 'Tariffs Jul2018'!AI109)</f>
        <v>516.59999999999991</v>
      </c>
      <c r="F115" s="85">
        <f>IF($C$5*'Tariffs Jul2018'!AK109/'Tariffs Jul2018'!AI109&lt;'Tariffs Jul2018'!J109,0,IF($C$5*'Tariffs Jul2018'!AK109/'Tariffs Jul2018'!AI109&lt;='Tariffs Jul2018'!K109,($C$5*'Tariffs Jul2018'!AK109/'Tariffs Jul2018'!AI109-'Tariffs Jul2018'!J109)*('Tariffs Jul2018'!P109/100)*'Tariffs Jul2018'!AI109,('Tariffs Jul2018'!K109-'Tariffs Jul2018'!J109)*('Tariffs Jul2018'!P109/100)*'Tariffs Jul2018'!AI109))</f>
        <v>317.25</v>
      </c>
      <c r="G115" s="85">
        <f>IF($C$5*'Tariffs Jul2018'!AK109/'Tariffs Jul2018'!AI109&lt;'Tariffs Jul2018'!K109,0,IF($C$5*'Tariffs Jul2018'!AK109/'Tariffs Jul2018'!AI109&lt;='Tariffs Jul2018'!L109,($C$5*'Tariffs Jul2018'!AK109/'Tariffs Jul2018'!AI109-'Tariffs Jul2018'!K109)*('Tariffs Jul2018'!Q109/100)*'Tariffs Jul2018'!AI109,('Tariffs Jul2018'!L109-'Tariffs Jul2018'!K109)*('Tariffs Jul2018'!Q109/100)*'Tariffs Jul2018'!AI109))</f>
        <v>0</v>
      </c>
      <c r="H115" s="85">
        <f>IF($C$5*'Tariffs Jul2018'!AK109/'Tariffs Jul2018'!AI109&lt;'Tariffs Jul2018'!L109,0,IF($C$5*'Tariffs Jul2018'!AK109/'Tariffs Jul2018'!AI109&lt;='Tariffs Jul2018'!M109,($C$5*'Tariffs Jul2018'!AK109/'Tariffs Jul2018'!AI109-'Tariffs Jul2018'!L109)*('Tariffs Jul2018'!R109/100)*'Tariffs Jul2018'!AI109,('Tariffs Jul2018'!M109-'Tariffs Jul2018'!L109)*('Tariffs Jul2018'!R109/100)*'Tariffs Jul2018'!AI109))</f>
        <v>0</v>
      </c>
      <c r="I115" s="85">
        <f>IF(($C$5*'Tariffs Jul2018'!AK109/'Tariffs Jul2018'!AI109&gt;'Tariffs Jul2018'!M109),($C$5*'Tariffs Jul2018'!AK109/'Tariffs Jul2018'!AI109-'Tariffs Jul2018'!M109)*'Tariffs Jul2018'!S109/100*'Tariffs Jul2018'!AI109,0)</f>
        <v>0</v>
      </c>
      <c r="J115" s="85">
        <f>IF($C$5*'Tariffs Jul2018'!AL109/'Tariffs Jul2018'!AJ109&gt;='Tariffs Jul2018'!J109,('Tariffs Jul2018'!J109*'Tariffs Jul2018'!U109/100)* 'Tariffs Jul2018'!AJ109,($C$5*'Tariffs Jul2018'!AL109/'Tariffs Jul2018'!AJ109*'Tariffs Jul2018'!U109/100)* 'Tariffs Jul2018'!AJ109)</f>
        <v>331.20000000000005</v>
      </c>
      <c r="K115" s="85">
        <f>IF($C$5*'Tariffs Jul2018'!AL109/'Tariffs Jul2018'!AJ109&lt;'Tariffs Jul2018'!J109,0,IF($C$5*'Tariffs Jul2018'!AL109/'Tariffs Jul2018'!AJ109&lt;='Tariffs Jul2018'!K109,($C$5*'Tariffs Jul2018'!AL109/'Tariffs Jul2018'!AJ109-'Tariffs Jul2018'!J109)*('Tariffs Jul2018'!V109/100)*'Tariffs Jul2018'!AJ109,('Tariffs Jul2018'!K109-'Tariffs Jul2018'!J109)*('Tariffs Jul2018'!V109/100)*'Tariffs Jul2018'!AJ109))</f>
        <v>236.25000000000006</v>
      </c>
      <c r="L115" s="85">
        <f>IF($C$5*'Tariffs Jul2018'!AL109/'Tariffs Jul2018'!AJ109&lt;'Tariffs Jul2018'!K109,0,IF($C$5*'Tariffs Jul2018'!AL109/'Tariffs Jul2018'!AJ109&lt;='Tariffs Jul2018'!L109,($C$5*'Tariffs Jul2018'!AL109/'Tariffs Jul2018'!AJ109-'Tariffs Jul2018'!K109)*('Tariffs Jul2018'!W109/100)*'Tariffs Jul2018'!AJ109,('Tariffs Jul2018'!L109-'Tariffs Jul2018'!K109)*('Tariffs Jul2018'!W109/100)*'Tariffs Jul2018'!AJ109))</f>
        <v>0</v>
      </c>
      <c r="M115" s="85">
        <f>IF($C$5*'Tariffs Jul2018'!AL109/'Tariffs Jul2018'!AJ109&lt;'Tariffs Jul2018'!L109,0,IF($C$5*'Tariffs Jul2018'!AL109/'Tariffs Jul2018'!AJ109&lt;='Tariffs Jul2018'!M109,($C$5*'Tariffs Jul2018'!AL109/'Tariffs Jul2018'!AJ109-'Tariffs Jul2018'!L109)*('Tariffs Jul2018'!X109/100)*'Tariffs Jul2018'!AJ109,('Tariffs Jul2018'!M109-'Tariffs Jul2018'!L109)*('Tariffs Jul2018'!X109/100)*'Tariffs Jul2018'!AJ109))</f>
        <v>0</v>
      </c>
      <c r="N115" s="85">
        <f>IF(($C$5*'Tariffs Jul2018'!AL109/'Tariffs Jul2018'!AJ109&gt;'Tariffs Jul2018'!M109),($C$5*'Tariffs Jul2018'!AL109/'Tariffs Jul2018'!AJ109-'Tariffs Jul2018'!M109)*'Tariffs Jul2018'!Y109/100*'Tariffs Jul2018'!AJ109,0)</f>
        <v>0</v>
      </c>
      <c r="O115" s="73">
        <f t="shared" si="22"/>
        <v>1666.29</v>
      </c>
      <c r="P115" s="498">
        <f t="shared" si="23"/>
        <v>1832.9190000000001</v>
      </c>
    </row>
    <row r="116" spans="1:115" x14ac:dyDescent="0.15">
      <c r="A116" s="47" t="str">
        <f>'Tariffs Jul2018'!F110</f>
        <v>Dodo Power &amp; Gas</v>
      </c>
      <c r="B116" s="47" t="str">
        <f>'Tariffs Jul2018'!D110</f>
        <v>Ausnet Central 1</v>
      </c>
      <c r="C116" s="287">
        <f>'Tariffs Jul2018'!E110</f>
        <v>42917</v>
      </c>
      <c r="D116" s="85">
        <f>365*'Tariffs Jul2018'!H110/100</f>
        <v>264.95350000000002</v>
      </c>
      <c r="E116" s="85">
        <f>IF($C$5*'Tariffs Jul2018'!AK110/'Tariffs Jul2018'!AI110&gt;='Tariffs Jul2018'!J110,( 'Tariffs Jul2018'!J110*'Tariffs Jul2018'!O110/100)* 'Tariffs Jul2018'!AI110,($C$5*'Tariffs Jul2018'!AK110/'Tariffs Jul2018'!AI110*'Tariffs Jul2018'!O110/100)* 'Tariffs Jul2018'!AI110)</f>
        <v>152.96</v>
      </c>
      <c r="F116" s="85">
        <f>IF($C$5*'Tariffs Jul2018'!AK110/'Tariffs Jul2018'!AI110&lt;'Tariffs Jul2018'!J110,0,IF($C$5*'Tariffs Jul2018'!AK110/'Tariffs Jul2018'!AI110&lt;='Tariffs Jul2018'!K110,($C$5*'Tariffs Jul2018'!AK110/'Tariffs Jul2018'!AI110-'Tariffs Jul2018'!J110)*('Tariffs Jul2018'!P110/100)*'Tariffs Jul2018'!AI110,('Tariffs Jul2018'!K110-'Tariffs Jul2018'!J110)*('Tariffs Jul2018'!P110/100)*'Tariffs Jul2018'!AI110))</f>
        <v>0</v>
      </c>
      <c r="G116" s="85">
        <f>IF($C$5*'Tariffs Jul2018'!AK110/'Tariffs Jul2018'!AI110&lt;'Tariffs Jul2018'!K110,0,IF($C$5*'Tariffs Jul2018'!AK110/'Tariffs Jul2018'!AI110&lt;='Tariffs Jul2018'!L110,($C$5*'Tariffs Jul2018'!AK110/'Tariffs Jul2018'!AI110-'Tariffs Jul2018'!K110)*('Tariffs Jul2018'!Q110/100)*'Tariffs Jul2018'!AI110,('Tariffs Jul2018'!L110-'Tariffs Jul2018'!K110)*('Tariffs Jul2018'!Q110/100)*'Tariffs Jul2018'!AI110))</f>
        <v>0</v>
      </c>
      <c r="H116" s="85">
        <f>IF($C$5*'Tariffs Jul2018'!AK110/'Tariffs Jul2018'!AI110&lt;'Tariffs Jul2018'!L110,0,IF($C$5*'Tariffs Jul2018'!AK110/'Tariffs Jul2018'!AI110&lt;='Tariffs Jul2018'!M110,($C$5*'Tariffs Jul2018'!AK110/'Tariffs Jul2018'!AI110-'Tariffs Jul2018'!L110)*('Tariffs Jul2018'!R110/100)*'Tariffs Jul2018'!AI110,('Tariffs Jul2018'!M110-'Tariffs Jul2018'!L110)*('Tariffs Jul2018'!R110/100)*'Tariffs Jul2018'!AI110))</f>
        <v>0</v>
      </c>
      <c r="I116" s="85">
        <f>IF(($C$5*'Tariffs Jul2018'!AK110/'Tariffs Jul2018'!AI110&gt;'Tariffs Jul2018'!M110),($C$5*'Tariffs Jul2018'!AK110/'Tariffs Jul2018'!AI110-'Tariffs Jul2018'!M110)*'Tariffs Jul2018'!S110/100*'Tariffs Jul2018'!AI110,0)</f>
        <v>310.93526999999995</v>
      </c>
      <c r="J116" s="85">
        <f>IF($C$5*'Tariffs Jul2018'!AL110/'Tariffs Jul2018'!AJ110&gt;='Tariffs Jul2018'!J110,('Tariffs Jul2018'!J110*'Tariffs Jul2018'!U110/100)* 'Tariffs Jul2018'!AJ110,($C$5*'Tariffs Jul2018'!AL110/'Tariffs Jul2018'!AJ110*'Tariffs Jul2018'!U110/100)* 'Tariffs Jul2018'!AJ110)</f>
        <v>305.92</v>
      </c>
      <c r="K116" s="85">
        <f>IF($C$5*'Tariffs Jul2018'!AL110/'Tariffs Jul2018'!AJ110&lt;'Tariffs Jul2018'!J110,0,IF($C$5*'Tariffs Jul2018'!AL110/'Tariffs Jul2018'!AJ110&lt;='Tariffs Jul2018'!K110,($C$5*'Tariffs Jul2018'!AL110/'Tariffs Jul2018'!AJ110-'Tariffs Jul2018'!J110)*('Tariffs Jul2018'!V110/100)*'Tariffs Jul2018'!AJ110,('Tariffs Jul2018'!K110-'Tariffs Jul2018'!J110)*('Tariffs Jul2018'!V110/100)*'Tariffs Jul2018'!AJ110))</f>
        <v>0</v>
      </c>
      <c r="L116" s="85">
        <f>IF($C$5*'Tariffs Jul2018'!AL110/'Tariffs Jul2018'!AJ110&lt;'Tariffs Jul2018'!K110,0,IF($C$5*'Tariffs Jul2018'!AL110/'Tariffs Jul2018'!AJ110&lt;='Tariffs Jul2018'!L110,($C$5*'Tariffs Jul2018'!AL110/'Tariffs Jul2018'!AJ110-'Tariffs Jul2018'!K110)*('Tariffs Jul2018'!W110/100)*'Tariffs Jul2018'!AJ110,('Tariffs Jul2018'!L110-'Tariffs Jul2018'!K110)*('Tariffs Jul2018'!W110/100)*'Tariffs Jul2018'!AJ110))</f>
        <v>0</v>
      </c>
      <c r="M116" s="85">
        <f>IF($C$5*'Tariffs Jul2018'!AL110/'Tariffs Jul2018'!AJ110&lt;'Tariffs Jul2018'!L110,0,IF($C$5*'Tariffs Jul2018'!AL110/'Tariffs Jul2018'!AJ110&lt;='Tariffs Jul2018'!M110,($C$5*'Tariffs Jul2018'!AL110/'Tariffs Jul2018'!AJ110-'Tariffs Jul2018'!L110)*('Tariffs Jul2018'!X110/100)*'Tariffs Jul2018'!AJ110,('Tariffs Jul2018'!M110-'Tariffs Jul2018'!L110)*('Tariffs Jul2018'!X110/100)*'Tariffs Jul2018'!AJ110))</f>
        <v>0</v>
      </c>
      <c r="N116" s="85">
        <f>IF(($C$5*'Tariffs Jul2018'!AL110/'Tariffs Jul2018'!AJ110&gt;'Tariffs Jul2018'!M110),($C$5*'Tariffs Jul2018'!AL110/'Tariffs Jul2018'!AJ110-'Tariffs Jul2018'!M110)*'Tariffs Jul2018'!Y110/100*'Tariffs Jul2018'!AJ110,0)</f>
        <v>621.87053999999989</v>
      </c>
      <c r="O116" s="73">
        <f t="shared" si="22"/>
        <v>1656.6393099999998</v>
      </c>
      <c r="P116" s="498">
        <f t="shared" si="23"/>
        <v>1822.3032409999998</v>
      </c>
    </row>
    <row r="117" spans="1:115" x14ac:dyDescent="0.15">
      <c r="A117" s="47" t="str">
        <f>'Tariffs Jul2018'!F111</f>
        <v>EnergyAustralia</v>
      </c>
      <c r="B117" s="47" t="str">
        <f>'Tariffs Jul2018'!D111</f>
        <v>Ausnet Central 1</v>
      </c>
      <c r="C117" s="287">
        <f>'Tariffs Jul2018'!E111</f>
        <v>43102</v>
      </c>
      <c r="D117" s="85">
        <f>365*'Tariffs Jul2018'!H111/100</f>
        <v>330.69</v>
      </c>
      <c r="E117" s="85">
        <f>IF($C$5*'Tariffs Jul2018'!AK111/'Tariffs Jul2018'!AI111&gt;='Tariffs Jul2018'!J111,( 'Tariffs Jul2018'!J111*'Tariffs Jul2018'!O111/100)* 'Tariffs Jul2018'!AI111,($C$5*'Tariffs Jul2018'!AK111/'Tariffs Jul2018'!AI111*'Tariffs Jul2018'!O111/100)* 'Tariffs Jul2018'!AI111)</f>
        <v>587.94119999999987</v>
      </c>
      <c r="F117" s="85">
        <f>IF($C$5*'Tariffs Jul2018'!AK111/'Tariffs Jul2018'!AI111&lt;'Tariffs Jul2018'!J111,0,IF($C$5*'Tariffs Jul2018'!AK111/'Tariffs Jul2018'!AI111&lt;='Tariffs Jul2018'!K111,($C$5*'Tariffs Jul2018'!AK111/'Tariffs Jul2018'!AI111-'Tariffs Jul2018'!J111)*('Tariffs Jul2018'!S111/100)*'Tariffs Jul2018'!AI111,('Tariffs Jul2018'!K111-'Tariffs Jul2018'!J111)*('Tariffs Jul2018'!S111/100)*'Tariffs Jul2018'!AI111))</f>
        <v>0</v>
      </c>
      <c r="G117" s="85">
        <f>IF($C$5*'Tariffs Jul2018'!AK111/'Tariffs Jul2018'!AI111&lt;'Tariffs Jul2018'!K111,0,IF($C$5*'Tariffs Jul2018'!AK111/'Tariffs Jul2018'!AI111&lt;='Tariffs Jul2018'!L111,($C$5*'Tariffs Jul2018'!AK111/'Tariffs Jul2018'!AI111-'Tariffs Jul2018'!K111)*('Tariffs Jul2018'!Q111/100)*'Tariffs Jul2018'!AI111,('Tariffs Jul2018'!L111-'Tariffs Jul2018'!K111)*('Tariffs Jul2018'!Q111/100)*'Tariffs Jul2018'!AI111))</f>
        <v>0</v>
      </c>
      <c r="H117" s="85">
        <f>IF($C$5*'Tariffs Jul2018'!AK111/'Tariffs Jul2018'!AI111&lt;'Tariffs Jul2018'!L111,0,IF($C$5*'Tariffs Jul2018'!AK111/'Tariffs Jul2018'!AI111&lt;='Tariffs Jul2018'!M111,($C$5*'Tariffs Jul2018'!AK111/'Tariffs Jul2018'!AI111-'Tariffs Jul2018'!L111)*('Tariffs Jul2018'!R111/100)*'Tariffs Jul2018'!AI111,('Tariffs Jul2018'!M111-'Tariffs Jul2018'!L111)*('Tariffs Jul2018'!R111/100)*'Tariffs Jul2018'!AI111))</f>
        <v>0</v>
      </c>
      <c r="I117" s="85">
        <f>IF(($C$5*'Tariffs Jul2018'!AK111/'Tariffs Jul2018'!AI111&gt;'Tariffs Jul2018'!M111),($C$5*'Tariffs Jul2018'!AK111/'Tariffs Jul2018'!AI111-'Tariffs Jul2018'!M111)*'Tariffs Jul2018'!#REF!/100*'Tariffs Jul2018'!AI111,0)</f>
        <v>0</v>
      </c>
      <c r="J117" s="85">
        <f>IF($C$5*'Tariffs Jul2018'!AL111/'Tariffs Jul2018'!AJ111&gt;='Tariffs Jul2018'!J111,('Tariffs Jul2018'!J111*'Tariffs Jul2018'!U111/100)* 'Tariffs Jul2018'!AJ111,($C$5*'Tariffs Jul2018'!AL111/'Tariffs Jul2018'!AJ111*'Tariffs Jul2018'!U111/100)* 'Tariffs Jul2018'!AJ111)</f>
        <v>823.11767999999995</v>
      </c>
      <c r="K117" s="85">
        <f>IF($C$5*'Tariffs Jul2018'!AL111/'Tariffs Jul2018'!AJ111&lt;'Tariffs Jul2018'!J111,0,IF($C$5*'Tariffs Jul2018'!AL111/'Tariffs Jul2018'!AJ111&lt;='Tariffs Jul2018'!K111,($C$5*'Tariffs Jul2018'!AL111/'Tariffs Jul2018'!AJ111-'Tariffs Jul2018'!J111)*('Tariffs Jul2018'!V111/100)*'Tariffs Jul2018'!AJ111,('Tariffs Jul2018'!K111-'Tariffs Jul2018'!J111)*('Tariffs Jul2018'!V111/100)*'Tariffs Jul2018'!AJ111))</f>
        <v>0</v>
      </c>
      <c r="L117" s="85">
        <f>IF($C$5*'Tariffs Jul2018'!AL111/'Tariffs Jul2018'!AJ111&lt;'Tariffs Jul2018'!K111,0,IF($C$5*'Tariffs Jul2018'!AL111/'Tariffs Jul2018'!AJ111&lt;='Tariffs Jul2018'!L111,($C$5*'Tariffs Jul2018'!AL111/'Tariffs Jul2018'!AJ111-'Tariffs Jul2018'!K111)*('Tariffs Jul2018'!W111/100)*'Tariffs Jul2018'!AJ111,('Tariffs Jul2018'!L111-'Tariffs Jul2018'!K111)*('Tariffs Jul2018'!W111/100)*'Tariffs Jul2018'!AJ111))</f>
        <v>0</v>
      </c>
      <c r="M117" s="85">
        <f>IF($C$5*'Tariffs Jul2018'!AL111/'Tariffs Jul2018'!AJ111&lt;'Tariffs Jul2018'!L111,0,IF($C$5*'Tariffs Jul2018'!AL111/'Tariffs Jul2018'!AJ111&lt;='Tariffs Jul2018'!M111,($C$5*'Tariffs Jul2018'!AL111/'Tariffs Jul2018'!AJ111-'Tariffs Jul2018'!L111)*('Tariffs Jul2018'!X111/100)*'Tariffs Jul2018'!AJ111,('Tariffs Jul2018'!M111-'Tariffs Jul2018'!L111)*('Tariffs Jul2018'!X111/100)*'Tariffs Jul2018'!AJ111))</f>
        <v>0</v>
      </c>
      <c r="N117" s="85">
        <f>IF(($C$5*'Tariffs Jul2018'!AL111/'Tariffs Jul2018'!AJ111&gt;'Tariffs Jul2018'!M111),($C$5*'Tariffs Jul2018'!AL111/'Tariffs Jul2018'!AJ111-'Tariffs Jul2018'!M111)*'Tariffs Jul2018'!Y111/100*'Tariffs Jul2018'!AJ111,0)</f>
        <v>0</v>
      </c>
      <c r="O117" s="73">
        <f t="shared" si="22"/>
        <v>1741.7488799999996</v>
      </c>
      <c r="P117" s="498">
        <f t="shared" si="23"/>
        <v>1915.9237679999997</v>
      </c>
    </row>
    <row r="118" spans="1:115" x14ac:dyDescent="0.15">
      <c r="A118" s="47" t="str">
        <f>'Tariffs Jul2018'!F112</f>
        <v>Lumo Energy</v>
      </c>
      <c r="B118" s="47" t="str">
        <f>'Tariffs Jul2018'!D112</f>
        <v>Ausnet Central 1</v>
      </c>
      <c r="C118" s="287">
        <f>'Tariffs Jul2018'!E112</f>
        <v>43119</v>
      </c>
      <c r="D118" s="85">
        <f>365*'Tariffs Jul2018'!H112/100</f>
        <v>291.27</v>
      </c>
      <c r="E118" s="85">
        <f>IF($C$5*'Tariffs Jul2018'!AK112/'Tariffs Jul2018'!AI112&gt;='Tariffs Jul2018'!J112,( 'Tariffs Jul2018'!J112*'Tariffs Jul2018'!O112/100)* 'Tariffs Jul2018'!AI112,($C$5*'Tariffs Jul2018'!AK112/'Tariffs Jul2018'!AI112*'Tariffs Jul2018'!O112/100)* 'Tariffs Jul2018'!AI112)</f>
        <v>326.88000000000005</v>
      </c>
      <c r="F118" s="85">
        <f>IF($C$5*'Tariffs Jul2018'!AK112/'Tariffs Jul2018'!AI112&lt;'Tariffs Jul2018'!J112,0,IF($C$5*'Tariffs Jul2018'!AK112/'Tariffs Jul2018'!AI112&lt;='Tariffs Jul2018'!K112,($C$5*'Tariffs Jul2018'!AK112/'Tariffs Jul2018'!AI112-'Tariffs Jul2018'!J112)*('Tariffs Jul2018'!P112/100)*'Tariffs Jul2018'!AI112,('Tariffs Jul2018'!K112-'Tariffs Jul2018'!J112)*('Tariffs Jul2018'!P112/100)*'Tariffs Jul2018'!AI112))</f>
        <v>208.93123799999995</v>
      </c>
      <c r="G118" s="85">
        <f>IF($C$5*'Tariffs Jul2018'!AK112/'Tariffs Jul2018'!AI112&lt;'Tariffs Jul2018'!K112,0,IF($C$5*'Tariffs Jul2018'!AK112/'Tariffs Jul2018'!AI112&lt;='Tariffs Jul2018'!L112,($C$5*'Tariffs Jul2018'!AK112/'Tariffs Jul2018'!AI112-'Tariffs Jul2018'!K112)*('Tariffs Jul2018'!Q112/100)*'Tariffs Jul2018'!AI112,('Tariffs Jul2018'!L112-'Tariffs Jul2018'!K112)*('Tariffs Jul2018'!Q112/100)*'Tariffs Jul2018'!AI112))</f>
        <v>0</v>
      </c>
      <c r="H118" s="85">
        <f>IF($C$5*'Tariffs Jul2018'!AK112/'Tariffs Jul2018'!AI112&lt;'Tariffs Jul2018'!L112,0,IF($C$5*'Tariffs Jul2018'!AK112/'Tariffs Jul2018'!AI112&lt;='Tariffs Jul2018'!M112,($C$5*'Tariffs Jul2018'!AK112/'Tariffs Jul2018'!AI112-'Tariffs Jul2018'!L112)*('Tariffs Jul2018'!R112/100)*'Tariffs Jul2018'!AI112,('Tariffs Jul2018'!M112-'Tariffs Jul2018'!L112)*('Tariffs Jul2018'!R112/100)*'Tariffs Jul2018'!AI112))</f>
        <v>0</v>
      </c>
      <c r="I118" s="85">
        <f>IF(($C$5*'Tariffs Jul2018'!AK112/'Tariffs Jul2018'!AI112&gt;'Tariffs Jul2018'!M112),($C$5*'Tariffs Jul2018'!AK112/'Tariffs Jul2018'!AI112-'Tariffs Jul2018'!M112)*'Tariffs Jul2018'!S112/100*'Tariffs Jul2018'!AI112,0)</f>
        <v>0</v>
      </c>
      <c r="J118" s="85">
        <f>IF($C$5*'Tariffs Jul2018'!AL112/'Tariffs Jul2018'!AJ112&gt;='Tariffs Jul2018'!J112,('Tariffs Jul2018'!J112*'Tariffs Jul2018'!U112/100)* 'Tariffs Jul2018'!AJ112,($C$5*'Tariffs Jul2018'!AL112/'Tariffs Jul2018'!AJ112*'Tariffs Jul2018'!U112/100)* 'Tariffs Jul2018'!AJ112)</f>
        <v>450</v>
      </c>
      <c r="K118" s="85">
        <f>IF($C$5*'Tariffs Jul2018'!AL112/'Tariffs Jul2018'!AJ112&lt;'Tariffs Jul2018'!J112,0,IF($C$5*'Tariffs Jul2018'!AL112/'Tariffs Jul2018'!AJ112&lt;='Tariffs Jul2018'!K112,($C$5*'Tariffs Jul2018'!AL112/'Tariffs Jul2018'!AJ112-'Tariffs Jul2018'!J112)*('Tariffs Jul2018'!V112/100)*'Tariffs Jul2018'!AJ112,('Tariffs Jul2018'!K112-'Tariffs Jul2018'!J112)*('Tariffs Jul2018'!V112/100)*'Tariffs Jul2018'!AJ112))</f>
        <v>325.90393799999993</v>
      </c>
      <c r="L118" s="85">
        <f>IF($C$5*'Tariffs Jul2018'!AL112/'Tariffs Jul2018'!AJ112&lt;'Tariffs Jul2018'!K112,0,IF($C$5*'Tariffs Jul2018'!AL112/'Tariffs Jul2018'!AJ112&lt;='Tariffs Jul2018'!L112,($C$5*'Tariffs Jul2018'!AL112/'Tariffs Jul2018'!AJ112-'Tariffs Jul2018'!K112)*('Tariffs Jul2018'!W112/100)*'Tariffs Jul2018'!AJ112,('Tariffs Jul2018'!L112-'Tariffs Jul2018'!K112)*('Tariffs Jul2018'!W112/100)*'Tariffs Jul2018'!AJ112))</f>
        <v>0</v>
      </c>
      <c r="M118" s="85">
        <f>IF($C$5*'Tariffs Jul2018'!AL112/'Tariffs Jul2018'!AJ112&lt;'Tariffs Jul2018'!L112,0,IF($C$5*'Tariffs Jul2018'!AL112/'Tariffs Jul2018'!AJ112&lt;='Tariffs Jul2018'!M112,($C$5*'Tariffs Jul2018'!AL112/'Tariffs Jul2018'!AJ112-'Tariffs Jul2018'!L112)*('Tariffs Jul2018'!X112/100)*'Tariffs Jul2018'!AJ112,('Tariffs Jul2018'!M112-'Tariffs Jul2018'!L112)*('Tariffs Jul2018'!X112/100)*'Tariffs Jul2018'!AJ112))</f>
        <v>0</v>
      </c>
      <c r="N118" s="85">
        <f>IF(($C$5*'Tariffs Jul2018'!AL112/'Tariffs Jul2018'!AJ112&gt;'Tariffs Jul2018'!M112),($C$5*'Tariffs Jul2018'!AL112/'Tariffs Jul2018'!AJ112-'Tariffs Jul2018'!M112)*'Tariffs Jul2018'!Y112/100*'Tariffs Jul2018'!AJ112,0)</f>
        <v>0</v>
      </c>
      <c r="O118" s="73">
        <f t="shared" si="22"/>
        <v>1602.9851759999999</v>
      </c>
      <c r="P118" s="498">
        <f t="shared" si="23"/>
        <v>1763.2836936000001</v>
      </c>
    </row>
    <row r="119" spans="1:115" x14ac:dyDescent="0.15">
      <c r="A119" s="47" t="str">
        <f>'Tariffs Jul2018'!F113</f>
        <v>Momentum Energy</v>
      </c>
      <c r="B119" s="47" t="str">
        <f>'Tariffs Jul2018'!D113</f>
        <v>Ausnet Central 1</v>
      </c>
      <c r="C119" s="287">
        <f>'Tariffs Jul2018'!E113</f>
        <v>43101</v>
      </c>
      <c r="D119" s="85">
        <f>365*'Tariffs Jul2018'!H113/100</f>
        <v>308.4615</v>
      </c>
      <c r="E119" s="85">
        <f>IF($C$5*'Tariffs Jul2018'!AK113/'Tariffs Jul2018'!AI113&gt;='Tariffs Jul2018'!J113,( 'Tariffs Jul2018'!J113*'Tariffs Jul2018'!O113/100)* 'Tariffs Jul2018'!AI113,($C$5*'Tariffs Jul2018'!AK113/'Tariffs Jul2018'!AI113*'Tariffs Jul2018'!O113/100)* 'Tariffs Jul2018'!AI113)</f>
        <v>364.68</v>
      </c>
      <c r="F119" s="85">
        <f>IF($C$5*'Tariffs Jul2018'!AK113/'Tariffs Jul2018'!AI113&lt;'Tariffs Jul2018'!J113,0,IF($C$5*'Tariffs Jul2018'!AK113/'Tariffs Jul2018'!AI113&lt;='Tariffs Jul2018'!K113,($C$5*'Tariffs Jul2018'!AK113/'Tariffs Jul2018'!AI113-'Tariffs Jul2018'!J113)*('Tariffs Jul2018'!P113/100)*'Tariffs Jul2018'!AI113,('Tariffs Jul2018'!K113-'Tariffs Jul2018'!J113)*('Tariffs Jul2018'!P113/100)*'Tariffs Jul2018'!AI113))</f>
        <v>239.70405599999995</v>
      </c>
      <c r="G119" s="85">
        <f>IF($C$5*'Tariffs Jul2018'!AK113/'Tariffs Jul2018'!AI113&lt;'Tariffs Jul2018'!K113,0,IF($C$5*'Tariffs Jul2018'!AK113/'Tariffs Jul2018'!AI113&lt;='Tariffs Jul2018'!L113,($C$5*'Tariffs Jul2018'!AK113/'Tariffs Jul2018'!AI113-'Tariffs Jul2018'!K113)*('Tariffs Jul2018'!Q113/100)*'Tariffs Jul2018'!AI113,('Tariffs Jul2018'!L113-'Tariffs Jul2018'!K113)*('Tariffs Jul2018'!Q113/100)*'Tariffs Jul2018'!AI113))</f>
        <v>0</v>
      </c>
      <c r="H119" s="85">
        <f>IF($C$5*'Tariffs Jul2018'!AK113/'Tariffs Jul2018'!AI113&lt;'Tariffs Jul2018'!L113,0,IF($C$5*'Tariffs Jul2018'!AK113/'Tariffs Jul2018'!AI113&lt;='Tariffs Jul2018'!M113,($C$5*'Tariffs Jul2018'!AK113/'Tariffs Jul2018'!AI113-'Tariffs Jul2018'!L113)*('Tariffs Jul2018'!R113/100)*'Tariffs Jul2018'!AI113,('Tariffs Jul2018'!M113-'Tariffs Jul2018'!L113)*('Tariffs Jul2018'!R113/100)*'Tariffs Jul2018'!AI113))</f>
        <v>0</v>
      </c>
      <c r="I119" s="85">
        <f>IF(($C$5*'Tariffs Jul2018'!AK113/'Tariffs Jul2018'!AI113&gt;'Tariffs Jul2018'!M113),($C$5*'Tariffs Jul2018'!AK113/'Tariffs Jul2018'!AI113-'Tariffs Jul2018'!M113)*'Tariffs Jul2018'!S113/100*'Tariffs Jul2018'!AI113,0)</f>
        <v>0</v>
      </c>
      <c r="J119" s="85">
        <f>IF($C$5*'Tariffs Jul2018'!AL113/'Tariffs Jul2018'!AJ113&gt;='Tariffs Jul2018'!J113,('Tariffs Jul2018'!J113*'Tariffs Jul2018'!U113/100)* 'Tariffs Jul2018'!AJ113,($C$5*'Tariffs Jul2018'!AL113/'Tariffs Jul2018'!AJ113*'Tariffs Jul2018'!U113/100)* 'Tariffs Jul2018'!AJ113)</f>
        <v>546.96</v>
      </c>
      <c r="K119" s="85">
        <f>IF($C$5*'Tariffs Jul2018'!AL113/'Tariffs Jul2018'!AJ113&lt;'Tariffs Jul2018'!J113,0,IF($C$5*'Tariffs Jul2018'!AL113/'Tariffs Jul2018'!AJ113&lt;='Tariffs Jul2018'!K113,($C$5*'Tariffs Jul2018'!AL113/'Tariffs Jul2018'!AJ113-'Tariffs Jul2018'!J113)*('Tariffs Jul2018'!V113/100)*'Tariffs Jul2018'!AJ113,('Tariffs Jul2018'!K113-'Tariffs Jul2018'!J113)*('Tariffs Jul2018'!V113/100)*'Tariffs Jul2018'!AJ113))</f>
        <v>402.56604599999991</v>
      </c>
      <c r="L119" s="85">
        <f>IF($C$5*'Tariffs Jul2018'!AL113/'Tariffs Jul2018'!AJ113&lt;'Tariffs Jul2018'!K113,0,IF($C$5*'Tariffs Jul2018'!AL113/'Tariffs Jul2018'!AJ113&lt;='Tariffs Jul2018'!L113,($C$5*'Tariffs Jul2018'!AL113/'Tariffs Jul2018'!AJ113-'Tariffs Jul2018'!K113)*('Tariffs Jul2018'!W113/100)*'Tariffs Jul2018'!AJ113,('Tariffs Jul2018'!L113-'Tariffs Jul2018'!K113)*('Tariffs Jul2018'!W113/100)*'Tariffs Jul2018'!AJ113))</f>
        <v>0</v>
      </c>
      <c r="M119" s="85">
        <f>IF($C$5*'Tariffs Jul2018'!AL113/'Tariffs Jul2018'!AJ113&lt;'Tariffs Jul2018'!L113,0,IF($C$5*'Tariffs Jul2018'!AL113/'Tariffs Jul2018'!AJ113&lt;='Tariffs Jul2018'!M113,($C$5*'Tariffs Jul2018'!AL113/'Tariffs Jul2018'!AJ113-'Tariffs Jul2018'!L113)*('Tariffs Jul2018'!X113/100)*'Tariffs Jul2018'!AJ113,('Tariffs Jul2018'!M113-'Tariffs Jul2018'!L113)*('Tariffs Jul2018'!X113/100)*'Tariffs Jul2018'!AJ113))</f>
        <v>0</v>
      </c>
      <c r="N119" s="85">
        <f>IF(($C$5*'Tariffs Jul2018'!AL113/'Tariffs Jul2018'!AJ113&gt;'Tariffs Jul2018'!M113),($C$5*'Tariffs Jul2018'!AL113/'Tariffs Jul2018'!AJ113-'Tariffs Jul2018'!M113)*'Tariffs Jul2018'!Y113/100*'Tariffs Jul2018'!AJ113,0)</f>
        <v>0</v>
      </c>
      <c r="O119" s="73">
        <f t="shared" si="22"/>
        <v>1862.3716019999997</v>
      </c>
      <c r="P119" s="498">
        <f t="shared" si="23"/>
        <v>2048.6087622</v>
      </c>
    </row>
    <row r="120" spans="1:115" x14ac:dyDescent="0.15">
      <c r="A120" s="47" t="str">
        <f>'Tariffs Jul2018'!F114</f>
        <v>Origin Energy</v>
      </c>
      <c r="B120" s="47" t="str">
        <f>'Tariffs Jul2018'!D114</f>
        <v>Ausnet Central 1</v>
      </c>
      <c r="C120" s="287">
        <f>'Tariffs Jul2018'!E114</f>
        <v>43101</v>
      </c>
      <c r="D120" s="85">
        <f>365*'Tariffs Jul2018'!H114/100</f>
        <v>284.7</v>
      </c>
      <c r="E120" s="85">
        <f>IF($C$5*'Tariffs Jul2018'!AK114/'Tariffs Jul2018'!AI114&gt;='Tariffs Jul2018'!J114,( 'Tariffs Jul2018'!J114*'Tariffs Jul2018'!O114/100)* 'Tariffs Jul2018'!AI114,($C$5*'Tariffs Jul2018'!AK114/'Tariffs Jul2018'!AI114*'Tariffs Jul2018'!O114/100)* 'Tariffs Jul2018'!AI114)</f>
        <v>179.2</v>
      </c>
      <c r="F120" s="85">
        <f>IF($C$5*'Tariffs Jul2018'!AK114/'Tariffs Jul2018'!AI114&lt;'Tariffs Jul2018'!J114,0,IF($C$5*'Tariffs Jul2018'!AK114/'Tariffs Jul2018'!AI114&lt;='Tariffs Jul2018'!K114,($C$5*'Tariffs Jul2018'!AK114/'Tariffs Jul2018'!AI114-'Tariffs Jul2018'!J114)*('Tariffs Jul2018'!P114/100)*'Tariffs Jul2018'!AI114,('Tariffs Jul2018'!K114-'Tariffs Jul2018'!J114)*('Tariffs Jul2018'!P114/100)*'Tariffs Jul2018'!AI114))</f>
        <v>0</v>
      </c>
      <c r="G120" s="85">
        <f>IF($C$5*'Tariffs Jul2018'!AK114/'Tariffs Jul2018'!AI114&lt;'Tariffs Jul2018'!K114,0,IF($C$5*'Tariffs Jul2018'!AK114/'Tariffs Jul2018'!AI114&lt;='Tariffs Jul2018'!L114,($C$5*'Tariffs Jul2018'!AK114/'Tariffs Jul2018'!AI114-'Tariffs Jul2018'!K114)*('Tariffs Jul2018'!Q114/100)*'Tariffs Jul2018'!AI114,('Tariffs Jul2018'!L114-'Tariffs Jul2018'!K114)*('Tariffs Jul2018'!Q114/100)*'Tariffs Jul2018'!AI114))</f>
        <v>0</v>
      </c>
      <c r="H120" s="85">
        <f>IF($C$5*'Tariffs Jul2018'!AK114/'Tariffs Jul2018'!AI114&lt;'Tariffs Jul2018'!L114,0,IF($C$5*'Tariffs Jul2018'!AK114/'Tariffs Jul2018'!AI114&lt;='Tariffs Jul2018'!M114,($C$5*'Tariffs Jul2018'!AK114/'Tariffs Jul2018'!AI114-'Tariffs Jul2018'!L114)*('Tariffs Jul2018'!R114/100)*'Tariffs Jul2018'!AI114,('Tariffs Jul2018'!M114-'Tariffs Jul2018'!L114)*('Tariffs Jul2018'!R114/100)*'Tariffs Jul2018'!AI114))</f>
        <v>0</v>
      </c>
      <c r="I120" s="85">
        <f>IF(($C$5*'Tariffs Jul2018'!AK114/'Tariffs Jul2018'!AI114&gt;'Tariffs Jul2018'!M114),($C$5*'Tariffs Jul2018'!AK114/'Tariffs Jul2018'!AI114-'Tariffs Jul2018'!M114)*'Tariffs Jul2018'!S114/100*'Tariffs Jul2018'!AI114,0)</f>
        <v>321.15379999999999</v>
      </c>
      <c r="J120" s="85">
        <f>IF($C$5*'Tariffs Jul2018'!AL114/'Tariffs Jul2018'!AJ114&gt;='Tariffs Jul2018'!J114,('Tariffs Jul2018'!J114*'Tariffs Jul2018'!U114/100)* 'Tariffs Jul2018'!AJ114,($C$5*'Tariffs Jul2018'!AL114/'Tariffs Jul2018'!AJ114*'Tariffs Jul2018'!U114/100)* 'Tariffs Jul2018'!AJ114)</f>
        <v>256</v>
      </c>
      <c r="K120" s="85">
        <f>IF($C$5*'Tariffs Jul2018'!AL114/'Tariffs Jul2018'!AJ114&lt;'Tariffs Jul2018'!J114,0,IF($C$5*'Tariffs Jul2018'!AL114/'Tariffs Jul2018'!AJ114&lt;='Tariffs Jul2018'!K114,($C$5*'Tariffs Jul2018'!AL114/'Tariffs Jul2018'!AJ114-'Tariffs Jul2018'!J114)*('Tariffs Jul2018'!V114/100)*'Tariffs Jul2018'!AJ114,('Tariffs Jul2018'!K114-'Tariffs Jul2018'!J114)*('Tariffs Jul2018'!V114/100)*'Tariffs Jul2018'!AJ114))</f>
        <v>0</v>
      </c>
      <c r="L120" s="85">
        <f>IF($C$5*'Tariffs Jul2018'!AL114/'Tariffs Jul2018'!AJ114&lt;'Tariffs Jul2018'!K114,0,IF($C$5*'Tariffs Jul2018'!AL114/'Tariffs Jul2018'!AJ114&lt;='Tariffs Jul2018'!L114,($C$5*'Tariffs Jul2018'!AL114/'Tariffs Jul2018'!AJ114-'Tariffs Jul2018'!K114)*('Tariffs Jul2018'!W114/100)*'Tariffs Jul2018'!AJ114,('Tariffs Jul2018'!L114-'Tariffs Jul2018'!K114)*('Tariffs Jul2018'!W114/100)*'Tariffs Jul2018'!AJ114))</f>
        <v>0</v>
      </c>
      <c r="M120" s="85">
        <f>IF($C$5*'Tariffs Jul2018'!AL114/'Tariffs Jul2018'!AJ114&lt;'Tariffs Jul2018'!L114,0,IF($C$5*'Tariffs Jul2018'!AL114/'Tariffs Jul2018'!AJ114&lt;='Tariffs Jul2018'!M114,($C$5*'Tariffs Jul2018'!AL114/'Tariffs Jul2018'!AJ114-'Tariffs Jul2018'!L114)*('Tariffs Jul2018'!X114/100)*'Tariffs Jul2018'!AJ114,('Tariffs Jul2018'!M114-'Tariffs Jul2018'!L114)*('Tariffs Jul2018'!X114/100)*'Tariffs Jul2018'!AJ114))</f>
        <v>0</v>
      </c>
      <c r="N120" s="85">
        <f>IF(($C$5*'Tariffs Jul2018'!AL114/'Tariffs Jul2018'!AJ114&gt;'Tariffs Jul2018'!M114),($C$5*'Tariffs Jul2018'!AL114/'Tariffs Jul2018'!AJ114-'Tariffs Jul2018'!M114)*'Tariffs Jul2018'!Y114/100*'Tariffs Jul2018'!AJ114,0)</f>
        <v>467.13279999999997</v>
      </c>
      <c r="O120" s="73">
        <f t="shared" si="22"/>
        <v>1508.1866</v>
      </c>
      <c r="P120" s="498">
        <f t="shared" si="23"/>
        <v>1659.0052600000001</v>
      </c>
    </row>
    <row r="121" spans="1:115" x14ac:dyDescent="0.15">
      <c r="A121" s="47" t="str">
        <f>'Tariffs Jul2018'!F115</f>
        <v>Red Energy</v>
      </c>
      <c r="B121" s="47" t="str">
        <f>'Tariffs Jul2018'!D115</f>
        <v>Ausnet Central 1</v>
      </c>
      <c r="C121" s="287">
        <f>'Tariffs Jul2018'!E115</f>
        <v>43119</v>
      </c>
      <c r="D121" s="85">
        <f>365*'Tariffs Jul2018'!H115/100</f>
        <v>308.42500000000001</v>
      </c>
      <c r="E121" s="85">
        <f>IF($C$5*'Tariffs Jul2018'!AK115/'Tariffs Jul2018'!AI115&gt;='Tariffs Jul2018'!J115,( 'Tariffs Jul2018'!J115*'Tariffs Jul2018'!O115/100)* 'Tariffs Jul2018'!AI115,($C$5*'Tariffs Jul2018'!AK115/'Tariffs Jul2018'!AI115*'Tariffs Jul2018'!O115/100)* 'Tariffs Jul2018'!AI115)</f>
        <v>183.68</v>
      </c>
      <c r="F121" s="85">
        <f>IF($C$5*'Tariffs Jul2018'!AK115/'Tariffs Jul2018'!AI115&lt;'Tariffs Jul2018'!J115,0,IF($C$5*'Tariffs Jul2018'!AK115/'Tariffs Jul2018'!AI115&lt;='Tariffs Jul2018'!K115,($C$5*'Tariffs Jul2018'!AK115/'Tariffs Jul2018'!AI115-'Tariffs Jul2018'!J115)*('Tariffs Jul2018'!P115/100)*'Tariffs Jul2018'!AI115,('Tariffs Jul2018'!K115-'Tariffs Jul2018'!J115)*('Tariffs Jul2018'!P115/100)*'Tariffs Jul2018'!AI115))</f>
        <v>0</v>
      </c>
      <c r="G121" s="85">
        <f>IF($C$5*'Tariffs Jul2018'!AK115/'Tariffs Jul2018'!AI115&lt;'Tariffs Jul2018'!K115,0,IF($C$5*'Tariffs Jul2018'!AK115/'Tariffs Jul2018'!AI115&lt;='Tariffs Jul2018'!L115,($C$5*'Tariffs Jul2018'!AK115/'Tariffs Jul2018'!AI115-'Tariffs Jul2018'!K115)*('Tariffs Jul2018'!Q115/100)*'Tariffs Jul2018'!AI115,('Tariffs Jul2018'!L115-'Tariffs Jul2018'!K115)*('Tariffs Jul2018'!Q115/100)*'Tariffs Jul2018'!AI115))</f>
        <v>0</v>
      </c>
      <c r="H121" s="85">
        <f>IF($C$5*'Tariffs Jul2018'!AK115/'Tariffs Jul2018'!AI115&lt;'Tariffs Jul2018'!L115,0,IF($C$5*'Tariffs Jul2018'!AK115/'Tariffs Jul2018'!AI115&lt;='Tariffs Jul2018'!M115,($C$5*'Tariffs Jul2018'!AK115/'Tariffs Jul2018'!AI115-'Tariffs Jul2018'!L115)*('Tariffs Jul2018'!R115/100)*'Tariffs Jul2018'!AI115,('Tariffs Jul2018'!M115-'Tariffs Jul2018'!L115)*('Tariffs Jul2018'!R115/100)*'Tariffs Jul2018'!AI115))</f>
        <v>0</v>
      </c>
      <c r="I121" s="85">
        <f>IF(($C$5*'Tariffs Jul2018'!AK115/'Tariffs Jul2018'!AI115&gt;'Tariffs Jul2018'!M115),($C$5*'Tariffs Jul2018'!AK115/'Tariffs Jul2018'!AI115-'Tariffs Jul2018'!M115)*'Tariffs Jul2018'!S115/100*'Tariffs Jul2018'!AI115,0)</f>
        <v>325.53316999999993</v>
      </c>
      <c r="J121" s="85">
        <f>IF($C$5*'Tariffs Jul2018'!AL115/'Tariffs Jul2018'!AJ115&gt;='Tariffs Jul2018'!J115,('Tariffs Jul2018'!J115*'Tariffs Jul2018'!U115/100)* 'Tariffs Jul2018'!AJ115,($C$5*'Tariffs Jul2018'!AL115/'Tariffs Jul2018'!AJ115*'Tariffs Jul2018'!U115/100)* 'Tariffs Jul2018'!AJ115)</f>
        <v>268.8</v>
      </c>
      <c r="K121" s="85">
        <f>IF($C$5*'Tariffs Jul2018'!AL115/'Tariffs Jul2018'!AJ115&lt;'Tariffs Jul2018'!J115,0,IF($C$5*'Tariffs Jul2018'!AL115/'Tariffs Jul2018'!AJ115&lt;='Tariffs Jul2018'!K115,($C$5*'Tariffs Jul2018'!AL115/'Tariffs Jul2018'!AJ115-'Tariffs Jul2018'!J115)*('Tariffs Jul2018'!V115/100)*'Tariffs Jul2018'!AJ115,('Tariffs Jul2018'!K115-'Tariffs Jul2018'!J115)*('Tariffs Jul2018'!V115/100)*'Tariffs Jul2018'!AJ115))</f>
        <v>0</v>
      </c>
      <c r="L121" s="85">
        <f>IF($C$5*'Tariffs Jul2018'!AL115/'Tariffs Jul2018'!AJ115&lt;'Tariffs Jul2018'!K115,0,IF($C$5*'Tariffs Jul2018'!AL115/'Tariffs Jul2018'!AJ115&lt;='Tariffs Jul2018'!L115,($C$5*'Tariffs Jul2018'!AL115/'Tariffs Jul2018'!AJ115-'Tariffs Jul2018'!K115)*('Tariffs Jul2018'!W115/100)*'Tariffs Jul2018'!AJ115,('Tariffs Jul2018'!L115-'Tariffs Jul2018'!K115)*('Tariffs Jul2018'!W115/100)*'Tariffs Jul2018'!AJ115))</f>
        <v>0</v>
      </c>
      <c r="M121" s="85">
        <f>IF($C$5*'Tariffs Jul2018'!AL115/'Tariffs Jul2018'!AJ115&lt;'Tariffs Jul2018'!L115,0,IF($C$5*'Tariffs Jul2018'!AL115/'Tariffs Jul2018'!AJ115&lt;='Tariffs Jul2018'!M115,($C$5*'Tariffs Jul2018'!AL115/'Tariffs Jul2018'!AJ115-'Tariffs Jul2018'!L115)*('Tariffs Jul2018'!X115/100)*'Tariffs Jul2018'!AJ115,('Tariffs Jul2018'!M115-'Tariffs Jul2018'!L115)*('Tariffs Jul2018'!X115/100)*'Tariffs Jul2018'!AJ115))</f>
        <v>0</v>
      </c>
      <c r="N121" s="85">
        <f>IF(($C$5*'Tariffs Jul2018'!AL115/'Tariffs Jul2018'!AJ115&gt;'Tariffs Jul2018'!M115),($C$5*'Tariffs Jul2018'!AL115/'Tariffs Jul2018'!AJ115-'Tariffs Jul2018'!M115)*'Tariffs Jul2018'!Y115/100*'Tariffs Jul2018'!AJ115,0)</f>
        <v>496.32859999999994</v>
      </c>
      <c r="O121" s="73">
        <f t="shared" si="22"/>
        <v>1582.7667699999997</v>
      </c>
      <c r="P121" s="498">
        <f t="shared" si="23"/>
        <v>1741.0434469999998</v>
      </c>
    </row>
    <row r="122" spans="1:115" x14ac:dyDescent="0.15">
      <c r="A122" s="47" t="str">
        <f>'Tariffs Jul2018'!F116</f>
        <v>Simply Energy</v>
      </c>
      <c r="B122" s="47" t="str">
        <f>'Tariffs Jul2018'!D116</f>
        <v>Ausnet Central 1</v>
      </c>
      <c r="C122" s="287">
        <f>'Tariffs Jul2018'!E116</f>
        <v>43101</v>
      </c>
      <c r="D122" s="85">
        <f>365*'Tariffs Jul2018'!H116/100</f>
        <v>280.35650000000004</v>
      </c>
      <c r="E122" s="85">
        <f>IF($C$5*'Tariffs Jul2018'!AK116/'Tariffs Jul2018'!AI116&gt;='Tariffs Jul2018'!J116,( 'Tariffs Jul2018'!J116*'Tariffs Jul2018'!O116/100)* 'Tariffs Jul2018'!AI116,($C$5*'Tariffs Jul2018'!AK116/'Tariffs Jul2018'!AI116*'Tariffs Jul2018'!O116/100)* 'Tariffs Jul2018'!AI116)</f>
        <v>345.6</v>
      </c>
      <c r="F122" s="85">
        <f>IF($C$5*'Tariffs Jul2018'!AK116/'Tariffs Jul2018'!AI116&lt;'Tariffs Jul2018'!J116,0,IF($C$5*'Tariffs Jul2018'!AK116/'Tariffs Jul2018'!AI116&lt;='Tariffs Jul2018'!K116,($C$5*'Tariffs Jul2018'!AK116/'Tariffs Jul2018'!AI116-'Tariffs Jul2018'!J116)*('Tariffs Jul2018'!P116/100)*'Tariffs Jul2018'!AI116,('Tariffs Jul2018'!K116-'Tariffs Jul2018'!J116)*('Tariffs Jul2018'!P116/100)*'Tariffs Jul2018'!AI116))</f>
        <v>253.74077999999994</v>
      </c>
      <c r="G122" s="85">
        <f>IF($C$5*'Tariffs Jul2018'!AK116/'Tariffs Jul2018'!AI116&lt;'Tariffs Jul2018'!K116,0,IF($C$5*'Tariffs Jul2018'!AK116/'Tariffs Jul2018'!AI116&lt;='Tariffs Jul2018'!L116,($C$5*'Tariffs Jul2018'!AK116/'Tariffs Jul2018'!AI116-'Tariffs Jul2018'!K116)*('Tariffs Jul2018'!Q116/100)*'Tariffs Jul2018'!AI116,('Tariffs Jul2018'!L116-'Tariffs Jul2018'!K116)*('Tariffs Jul2018'!Q116/100)*'Tariffs Jul2018'!AI116))</f>
        <v>0</v>
      </c>
      <c r="H122" s="85">
        <f>IF($C$5*'Tariffs Jul2018'!AK116/'Tariffs Jul2018'!AI116&lt;'Tariffs Jul2018'!L116,0,IF($C$5*'Tariffs Jul2018'!AK116/'Tariffs Jul2018'!AI116&lt;='Tariffs Jul2018'!M116,($C$5*'Tariffs Jul2018'!AK116/'Tariffs Jul2018'!AI116-'Tariffs Jul2018'!L116)*('Tariffs Jul2018'!R116/100)*'Tariffs Jul2018'!AI116,('Tariffs Jul2018'!M116-'Tariffs Jul2018'!L116)*('Tariffs Jul2018'!R116/100)*'Tariffs Jul2018'!AI116))</f>
        <v>0</v>
      </c>
      <c r="I122" s="85">
        <f>IF(($C$5*'Tariffs Jul2018'!AK116/'Tariffs Jul2018'!AI116&gt;'Tariffs Jul2018'!M116),($C$5*'Tariffs Jul2018'!AK116/'Tariffs Jul2018'!AI116-'Tariffs Jul2018'!M116)*'Tariffs Jul2018'!S116/100*'Tariffs Jul2018'!AI116,0)</f>
        <v>0</v>
      </c>
      <c r="J122" s="85">
        <f>IF($C$5*'Tariffs Jul2018'!AL116/'Tariffs Jul2018'!AJ116&gt;='Tariffs Jul2018'!J116,('Tariffs Jul2018'!J116*'Tariffs Jul2018'!U116/100)* 'Tariffs Jul2018'!AJ116,($C$5*'Tariffs Jul2018'!AL116/'Tariffs Jul2018'!AJ116*'Tariffs Jul2018'!U116/100)* 'Tariffs Jul2018'!AJ116)</f>
        <v>528.00000000000011</v>
      </c>
      <c r="K122" s="85">
        <f>IF($C$5*'Tariffs Jul2018'!AL116/'Tariffs Jul2018'!AJ116&lt;'Tariffs Jul2018'!J116,0,IF($C$5*'Tariffs Jul2018'!AL116/'Tariffs Jul2018'!AJ116&lt;='Tariffs Jul2018'!K116,($C$5*'Tariffs Jul2018'!AL116/'Tariffs Jul2018'!AJ116-'Tariffs Jul2018'!J116)*('Tariffs Jul2018'!V116/100)*'Tariffs Jul2018'!AJ116,('Tariffs Jul2018'!K116-'Tariffs Jul2018'!J116)*('Tariffs Jul2018'!V116/100)*'Tariffs Jul2018'!AJ116))</f>
        <v>381.5109599999999</v>
      </c>
      <c r="L122" s="85">
        <f>IF($C$5*'Tariffs Jul2018'!AL116/'Tariffs Jul2018'!AJ116&lt;'Tariffs Jul2018'!K116,0,IF($C$5*'Tariffs Jul2018'!AL116/'Tariffs Jul2018'!AJ116&lt;='Tariffs Jul2018'!L116,($C$5*'Tariffs Jul2018'!AL116/'Tariffs Jul2018'!AJ116-'Tariffs Jul2018'!K116)*('Tariffs Jul2018'!W116/100)*'Tariffs Jul2018'!AJ116,('Tariffs Jul2018'!L116-'Tariffs Jul2018'!K116)*('Tariffs Jul2018'!W116/100)*'Tariffs Jul2018'!AJ116))</f>
        <v>0</v>
      </c>
      <c r="M122" s="85">
        <f>IF($C$5*'Tariffs Jul2018'!AL116/'Tariffs Jul2018'!AJ116&lt;'Tariffs Jul2018'!L116,0,IF($C$5*'Tariffs Jul2018'!AL116/'Tariffs Jul2018'!AJ116&lt;='Tariffs Jul2018'!M116,($C$5*'Tariffs Jul2018'!AL116/'Tariffs Jul2018'!AJ116-'Tariffs Jul2018'!L116)*('Tariffs Jul2018'!X116/100)*'Tariffs Jul2018'!AJ116,('Tariffs Jul2018'!M116-'Tariffs Jul2018'!L116)*('Tariffs Jul2018'!X116/100)*'Tariffs Jul2018'!AJ116))</f>
        <v>0</v>
      </c>
      <c r="N122" s="85">
        <f>IF(($C$5*'Tariffs Jul2018'!AL116/'Tariffs Jul2018'!AJ116&gt;'Tariffs Jul2018'!M116),($C$5*'Tariffs Jul2018'!AL116/'Tariffs Jul2018'!AJ116-'Tariffs Jul2018'!M116)*'Tariffs Jul2018'!Y116/100*'Tariffs Jul2018'!AJ116,0)</f>
        <v>0</v>
      </c>
      <c r="O122" s="73">
        <f t="shared" si="22"/>
        <v>1789.2082399999999</v>
      </c>
      <c r="P122" s="498">
        <f t="shared" si="23"/>
        <v>1968.129064</v>
      </c>
    </row>
    <row r="123" spans="1:115" s="347" customFormat="1" x14ac:dyDescent="0.15">
      <c r="A123" s="47" t="str">
        <f>'Tariffs Jul2018'!F117</f>
        <v>Sumo Power</v>
      </c>
      <c r="B123" s="47" t="str">
        <f>'Tariffs Jul2018'!D117</f>
        <v>Ausnet Central 1</v>
      </c>
      <c r="C123" s="287">
        <f>'Tariffs Jul2018'!E117</f>
        <v>43132</v>
      </c>
      <c r="D123" s="85">
        <f>365*'Tariffs Jul2018'!H117/100</f>
        <v>315.90750000000003</v>
      </c>
      <c r="E123" s="85">
        <f>IF($C$5*'Tariffs Jul2018'!AK117/'Tariffs Jul2018'!AI117&gt;='Tariffs Jul2018'!J117,( 'Tariffs Jul2018'!J117*'Tariffs Jul2018'!O117/100)* 'Tariffs Jul2018'!AI117,($C$5*'Tariffs Jul2018'!AK117/'Tariffs Jul2018'!AI117*'Tariffs Jul2018'!O117/100)* 'Tariffs Jul2018'!AI117)</f>
        <v>363.96</v>
      </c>
      <c r="F123" s="85">
        <f>IF($C$5*'Tariffs Jul2018'!AK117/'Tariffs Jul2018'!AI117&lt;'Tariffs Jul2018'!J117,0,IF($C$5*'Tariffs Jul2018'!AK117/'Tariffs Jul2018'!AI117&lt;='Tariffs Jul2018'!K117,($C$5*'Tariffs Jul2018'!AK117/'Tariffs Jul2018'!AI117-'Tariffs Jul2018'!J117)*('Tariffs Jul2018'!P117/100)*'Tariffs Jul2018'!AI117,('Tariffs Jul2018'!K117-'Tariffs Jul2018'!J117)*('Tariffs Jul2018'!P117/100)*'Tariffs Jul2018'!AI117))</f>
        <v>259.49943599999989</v>
      </c>
      <c r="G123" s="85">
        <f>IF($C$5*'Tariffs Jul2018'!AK117/'Tariffs Jul2018'!AI117&lt;'Tariffs Jul2018'!K117,0,IF($C$5*'Tariffs Jul2018'!AK117/'Tariffs Jul2018'!AI117&lt;='Tariffs Jul2018'!L117,($C$5*'Tariffs Jul2018'!AK117/'Tariffs Jul2018'!AI117-'Tariffs Jul2018'!K117)*('Tariffs Jul2018'!Q117/100)*'Tariffs Jul2018'!AI117,('Tariffs Jul2018'!L117-'Tariffs Jul2018'!K117)*('Tariffs Jul2018'!Q117/100)*'Tariffs Jul2018'!AI117))</f>
        <v>0</v>
      </c>
      <c r="H123" s="85">
        <f>IF($C$5*'Tariffs Jul2018'!AK117/'Tariffs Jul2018'!AI117&lt;'Tariffs Jul2018'!L117,0,IF($C$5*'Tariffs Jul2018'!AK117/'Tariffs Jul2018'!AI117&lt;='Tariffs Jul2018'!M117,($C$5*'Tariffs Jul2018'!AK117/'Tariffs Jul2018'!AI117-'Tariffs Jul2018'!L117)*('Tariffs Jul2018'!R117/100)*'Tariffs Jul2018'!AI117,('Tariffs Jul2018'!M117-'Tariffs Jul2018'!L117)*('Tariffs Jul2018'!R117/100)*'Tariffs Jul2018'!AI117))</f>
        <v>0</v>
      </c>
      <c r="I123" s="85">
        <f>IF(($C$5*'Tariffs Jul2018'!AK117/'Tariffs Jul2018'!AI117&gt;'Tariffs Jul2018'!M117),($C$5*'Tariffs Jul2018'!AK117/'Tariffs Jul2018'!AI117-'Tariffs Jul2018'!M117)*'Tariffs Jul2018'!S117/100*'Tariffs Jul2018'!AI117,0)</f>
        <v>0</v>
      </c>
      <c r="J123" s="85">
        <f>IF($C$5*'Tariffs Jul2018'!AL117/'Tariffs Jul2018'!AJ117&gt;='Tariffs Jul2018'!J117,('Tariffs Jul2018'!J117*'Tariffs Jul2018'!U117/100)* 'Tariffs Jul2018'!AJ117,($C$5*'Tariffs Jul2018'!AL117/'Tariffs Jul2018'!AJ117*'Tariffs Jul2018'!U117/100)* 'Tariffs Jul2018'!AJ117)</f>
        <v>657.12</v>
      </c>
      <c r="K123" s="85">
        <f>IF($C$5*'Tariffs Jul2018'!AL117/'Tariffs Jul2018'!AJ117&lt;'Tariffs Jul2018'!J117,0,IF($C$5*'Tariffs Jul2018'!AL117/'Tariffs Jul2018'!AJ117&lt;='Tariffs Jul2018'!K117,($C$5*'Tariffs Jul2018'!AL117/'Tariffs Jul2018'!AJ117-'Tariffs Jul2018'!J117)*('Tariffs Jul2018'!V117/100)*'Tariffs Jul2018'!AJ117,('Tariffs Jul2018'!K117-'Tariffs Jul2018'!J117)*('Tariffs Jul2018'!V117/100)*'Tariffs Jul2018'!AJ117))</f>
        <v>375.57234599999998</v>
      </c>
      <c r="L123" s="85">
        <f>IF($C$5*'Tariffs Jul2018'!AL117/'Tariffs Jul2018'!AJ117&lt;'Tariffs Jul2018'!K117,0,IF($C$5*'Tariffs Jul2018'!AL117/'Tariffs Jul2018'!AJ117&lt;='Tariffs Jul2018'!L117,($C$5*'Tariffs Jul2018'!AL117/'Tariffs Jul2018'!AJ117-'Tariffs Jul2018'!K117)*('Tariffs Jul2018'!W117/100)*'Tariffs Jul2018'!AJ117,('Tariffs Jul2018'!L117-'Tariffs Jul2018'!K117)*('Tariffs Jul2018'!W117/100)*'Tariffs Jul2018'!AJ117))</f>
        <v>0</v>
      </c>
      <c r="M123" s="85">
        <f>IF($C$5*'Tariffs Jul2018'!AL117/'Tariffs Jul2018'!AJ117&lt;'Tariffs Jul2018'!L117,0,IF($C$5*'Tariffs Jul2018'!AL117/'Tariffs Jul2018'!AJ117&lt;='Tariffs Jul2018'!M117,($C$5*'Tariffs Jul2018'!AL117/'Tariffs Jul2018'!AJ117-'Tariffs Jul2018'!L117)*('Tariffs Jul2018'!X117/100)*'Tariffs Jul2018'!AJ117,('Tariffs Jul2018'!M117-'Tariffs Jul2018'!L117)*('Tariffs Jul2018'!X117/100)*'Tariffs Jul2018'!AJ117))</f>
        <v>0</v>
      </c>
      <c r="N123" s="85">
        <f>IF(($C$5*'Tariffs Jul2018'!AL117/'Tariffs Jul2018'!AJ117&gt;'Tariffs Jul2018'!M117),($C$5*'Tariffs Jul2018'!AL117/'Tariffs Jul2018'!AJ117-'Tariffs Jul2018'!M117)*'Tariffs Jul2018'!Y117/100*'Tariffs Jul2018'!AJ117,0)</f>
        <v>0</v>
      </c>
      <c r="O123" s="73">
        <f t="shared" si="22"/>
        <v>1972.0592819999997</v>
      </c>
      <c r="P123" s="498">
        <f t="shared" si="23"/>
        <v>2169.2652101999997</v>
      </c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  <c r="BU123" s="380"/>
      <c r="BV123" s="380"/>
      <c r="BW123" s="380"/>
      <c r="BX123" s="380"/>
      <c r="BY123" s="380"/>
      <c r="BZ123" s="380"/>
      <c r="CA123" s="380"/>
      <c r="CB123" s="380"/>
      <c r="CC123" s="380"/>
      <c r="CD123" s="380"/>
      <c r="CE123" s="380"/>
      <c r="CF123" s="380"/>
      <c r="CG123" s="380"/>
      <c r="CH123" s="380"/>
      <c r="CI123" s="380"/>
      <c r="CJ123" s="380"/>
      <c r="CK123" s="380"/>
      <c r="CL123" s="380"/>
      <c r="CM123" s="380"/>
      <c r="CN123" s="380"/>
      <c r="CO123" s="380"/>
      <c r="CP123" s="380"/>
      <c r="CQ123" s="380"/>
      <c r="CR123" s="380"/>
      <c r="CS123" s="380"/>
      <c r="CT123" s="380"/>
      <c r="CU123" s="380"/>
      <c r="CV123" s="380"/>
      <c r="CW123" s="380"/>
      <c r="CX123" s="380"/>
      <c r="CY123" s="380"/>
      <c r="CZ123" s="380"/>
      <c r="DA123" s="380"/>
      <c r="DB123" s="380"/>
      <c r="DC123" s="380"/>
      <c r="DD123" s="380"/>
      <c r="DE123" s="380"/>
      <c r="DF123" s="380"/>
      <c r="DG123" s="380"/>
      <c r="DH123" s="380"/>
      <c r="DI123" s="380"/>
      <c r="DJ123" s="380"/>
      <c r="DK123" s="380"/>
    </row>
    <row r="124" spans="1:115" s="347" customFormat="1" x14ac:dyDescent="0.15">
      <c r="A124" s="47" t="str">
        <f>'Tariffs Jul2018'!F118</f>
        <v>Amaysim</v>
      </c>
      <c r="B124" s="47" t="str">
        <f>'Tariffs Jul2018'!D118</f>
        <v>Ausnet Central 1</v>
      </c>
      <c r="C124" s="287">
        <f>'Tariffs Jul2018'!E118</f>
        <v>43101</v>
      </c>
      <c r="D124" s="85">
        <f>365*'Tariffs Jul2018'!H118/100</f>
        <v>353.32</v>
      </c>
      <c r="E124" s="85">
        <f>IF($C$5*'Tariffs Jul2018'!AK118/'Tariffs Jul2018'!AI118&gt;='Tariffs Jul2018'!J118,( 'Tariffs Jul2018'!J118*'Tariffs Jul2018'!O118/100)* 'Tariffs Jul2018'!AI118,($C$5*'Tariffs Jul2018'!AK118/'Tariffs Jul2018'!AI118*'Tariffs Jul2018'!O118/100)* 'Tariffs Jul2018'!AI118)</f>
        <v>426</v>
      </c>
      <c r="F124" s="85">
        <f>IF($C$5*'Tariffs Jul2018'!AK118/'Tariffs Jul2018'!AI118&lt;'Tariffs Jul2018'!J118,0,IF($C$5*'Tariffs Jul2018'!AK118/'Tariffs Jul2018'!AI118&lt;='Tariffs Jul2018'!K118,($C$5*'Tariffs Jul2018'!AK118/'Tariffs Jul2018'!AI118-'Tariffs Jul2018'!J118)*('Tariffs Jul2018'!P118/100)*'Tariffs Jul2018'!AI118,('Tariffs Jul2018'!K118-'Tariffs Jul2018'!J118)*('Tariffs Jul2018'!P118/100)*'Tariffs Jul2018'!AI118))</f>
        <v>274.43594999999993</v>
      </c>
      <c r="G124" s="85">
        <f>IF($C$5*'Tariffs Jul2018'!AK118/'Tariffs Jul2018'!AI118&lt;'Tariffs Jul2018'!K118,0,IF($C$5*'Tariffs Jul2018'!AK118/'Tariffs Jul2018'!AI118&lt;='Tariffs Jul2018'!L118,($C$5*'Tariffs Jul2018'!AK118/'Tariffs Jul2018'!AI118-'Tariffs Jul2018'!K118)*('Tariffs Jul2018'!Q118/100)*'Tariffs Jul2018'!AI118,('Tariffs Jul2018'!L118-'Tariffs Jul2018'!K118)*('Tariffs Jul2018'!Q118/100)*'Tariffs Jul2018'!AI118))</f>
        <v>0</v>
      </c>
      <c r="H124" s="85">
        <f>IF($C$5*'Tariffs Jul2018'!AK118/'Tariffs Jul2018'!AI118&lt;'Tariffs Jul2018'!L118,0,IF($C$5*'Tariffs Jul2018'!AK118/'Tariffs Jul2018'!AI118&lt;='Tariffs Jul2018'!M118,($C$5*'Tariffs Jul2018'!AK118/'Tariffs Jul2018'!AI118-'Tariffs Jul2018'!L118)*('Tariffs Jul2018'!R118/100)*'Tariffs Jul2018'!AI118,('Tariffs Jul2018'!M118-'Tariffs Jul2018'!L118)*('Tariffs Jul2018'!R118/100)*'Tariffs Jul2018'!AI118))</f>
        <v>0</v>
      </c>
      <c r="I124" s="85">
        <f>IF(($C$5*'Tariffs Jul2018'!AK118/'Tariffs Jul2018'!AI118&gt;'Tariffs Jul2018'!M118),($C$5*'Tariffs Jul2018'!AK118/'Tariffs Jul2018'!AI118-'Tariffs Jul2018'!M118)*'Tariffs Jul2018'!S118/100*'Tariffs Jul2018'!AI118,0)</f>
        <v>0</v>
      </c>
      <c r="J124" s="85">
        <f>IF($C$5*'Tariffs Jul2018'!AL118/'Tariffs Jul2018'!AJ118&gt;='Tariffs Jul2018'!J118,('Tariffs Jul2018'!J118*'Tariffs Jul2018'!U118/100)* 'Tariffs Jul2018'!AJ118,($C$5*'Tariffs Jul2018'!AL118/'Tariffs Jul2018'!AJ118*'Tariffs Jul2018'!U118/100)* 'Tariffs Jul2018'!AJ118)</f>
        <v>600</v>
      </c>
      <c r="K124" s="85">
        <f>IF($C$5*'Tariffs Jul2018'!AL118/'Tariffs Jul2018'!AJ118&lt;'Tariffs Jul2018'!J118,0,IF($C$5*'Tariffs Jul2018'!AL118/'Tariffs Jul2018'!AJ118&lt;='Tariffs Jul2018'!K118,($C$5*'Tariffs Jul2018'!AL118/'Tariffs Jul2018'!AJ118-'Tariffs Jul2018'!J118)*('Tariffs Jul2018'!V118/100)*'Tariffs Jul2018'!AJ118,('Tariffs Jul2018'!K118-'Tariffs Jul2018'!J118)*('Tariffs Jul2018'!V118/100)*'Tariffs Jul2018'!AJ118))</f>
        <v>440.89709999999991</v>
      </c>
      <c r="L124" s="85">
        <f>IF($C$5*'Tariffs Jul2018'!AL118/'Tariffs Jul2018'!AJ118&lt;'Tariffs Jul2018'!K118,0,IF($C$5*'Tariffs Jul2018'!AL118/'Tariffs Jul2018'!AJ118&lt;='Tariffs Jul2018'!L118,($C$5*'Tariffs Jul2018'!AL118/'Tariffs Jul2018'!AJ118-'Tariffs Jul2018'!K118)*('Tariffs Jul2018'!W118/100)*'Tariffs Jul2018'!AJ118,('Tariffs Jul2018'!L118-'Tariffs Jul2018'!K118)*('Tariffs Jul2018'!W118/100)*'Tariffs Jul2018'!AJ118))</f>
        <v>0</v>
      </c>
      <c r="M124" s="85">
        <f>IF($C$5*'Tariffs Jul2018'!AL118/'Tariffs Jul2018'!AJ118&lt;'Tariffs Jul2018'!L118,0,IF($C$5*'Tariffs Jul2018'!AL118/'Tariffs Jul2018'!AJ118&lt;='Tariffs Jul2018'!M118,($C$5*'Tariffs Jul2018'!AL118/'Tariffs Jul2018'!AJ118-'Tariffs Jul2018'!L118)*('Tariffs Jul2018'!X118/100)*'Tariffs Jul2018'!AJ118,('Tariffs Jul2018'!M118-'Tariffs Jul2018'!L118)*('Tariffs Jul2018'!X118/100)*'Tariffs Jul2018'!AJ118))</f>
        <v>0</v>
      </c>
      <c r="N124" s="85">
        <f>IF(($C$5*'Tariffs Jul2018'!AL118/'Tariffs Jul2018'!AJ118&gt;'Tariffs Jul2018'!M118),($C$5*'Tariffs Jul2018'!AL118/'Tariffs Jul2018'!AJ118-'Tariffs Jul2018'!M118)*'Tariffs Jul2018'!Y118/100*'Tariffs Jul2018'!AJ118,0)</f>
        <v>0</v>
      </c>
      <c r="O124" s="73">
        <f t="shared" si="22"/>
        <v>2094.6530499999999</v>
      </c>
      <c r="P124" s="498">
        <f t="shared" si="23"/>
        <v>2304.1183550000001</v>
      </c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  <c r="BU124" s="380"/>
      <c r="BV124" s="380"/>
      <c r="BW124" s="380"/>
      <c r="BX124" s="380"/>
      <c r="BY124" s="380"/>
      <c r="BZ124" s="380"/>
      <c r="CA124" s="380"/>
      <c r="CB124" s="380"/>
      <c r="CC124" s="380"/>
      <c r="CD124" s="380"/>
      <c r="CE124" s="380"/>
      <c r="CF124" s="380"/>
      <c r="CG124" s="380"/>
      <c r="CH124" s="380"/>
      <c r="CI124" s="380"/>
      <c r="CJ124" s="380"/>
      <c r="CK124" s="380"/>
      <c r="CL124" s="380"/>
      <c r="CM124" s="380"/>
      <c r="CN124" s="380"/>
      <c r="CO124" s="380"/>
      <c r="CP124" s="380"/>
      <c r="CQ124" s="380"/>
      <c r="CR124" s="380"/>
      <c r="CS124" s="380"/>
      <c r="CT124" s="380"/>
      <c r="CU124" s="380"/>
      <c r="CV124" s="380"/>
      <c r="CW124" s="380"/>
      <c r="CX124" s="380"/>
      <c r="CY124" s="380"/>
      <c r="CZ124" s="380"/>
      <c r="DA124" s="380"/>
      <c r="DB124" s="380"/>
      <c r="DC124" s="380"/>
      <c r="DD124" s="380"/>
      <c r="DE124" s="380"/>
      <c r="DF124" s="380"/>
      <c r="DG124" s="380"/>
      <c r="DH124" s="380"/>
      <c r="DI124" s="380"/>
      <c r="DJ124" s="380"/>
      <c r="DK124" s="380"/>
    </row>
    <row r="125" spans="1:115" s="347" customFormat="1" x14ac:dyDescent="0.15">
      <c r="A125" s="47" t="str">
        <f>'Tariffs Jul2018'!F119</f>
        <v>GloBird</v>
      </c>
      <c r="B125" s="47" t="str">
        <f>'Tariffs Jul2018'!D119</f>
        <v>Ausnet Central 1</v>
      </c>
      <c r="C125" s="287">
        <f>'Tariffs Jul2018'!E119</f>
        <v>43219</v>
      </c>
      <c r="D125" s="85">
        <f>365*'Tariffs Jul2018'!H119/100</f>
        <v>357.7</v>
      </c>
      <c r="E125" s="85">
        <f>IF($C$5*'Tariffs Jul2018'!AK119/'Tariffs Jul2018'!AI119&gt;='Tariffs Jul2018'!J119,( 'Tariffs Jul2018'!J119*'Tariffs Jul2018'!O119/100)* 'Tariffs Jul2018'!AI119,($C$5*'Tariffs Jul2018'!AK119/'Tariffs Jul2018'!AI119*'Tariffs Jul2018'!O119/100)* 'Tariffs Jul2018'!AI119)</f>
        <v>629.93700000000001</v>
      </c>
      <c r="F125" s="85">
        <f>IF($C$5*'Tariffs Jul2018'!AK119/'Tariffs Jul2018'!AI119&lt;'Tariffs Jul2018'!J119,0,IF($C$5*'Tariffs Jul2018'!AK119/'Tariffs Jul2018'!AI119&lt;='Tariffs Jul2018'!K119,($C$5*'Tariffs Jul2018'!AK119/'Tariffs Jul2018'!AI119-'Tariffs Jul2018'!J119)*('Tariffs Jul2018'!P119/100)*'Tariffs Jul2018'!AI119,('Tariffs Jul2018'!K119-'Tariffs Jul2018'!J119)*('Tariffs Jul2018'!P119/100)*'Tariffs Jul2018'!AI119))</f>
        <v>0</v>
      </c>
      <c r="G125" s="85">
        <f>IF($C$5*'Tariffs Jul2018'!AK119/'Tariffs Jul2018'!AI119&lt;'Tariffs Jul2018'!K119,0,IF($C$5*'Tariffs Jul2018'!AK119/'Tariffs Jul2018'!AI119&lt;='Tariffs Jul2018'!L119,($C$5*'Tariffs Jul2018'!AK119/'Tariffs Jul2018'!AI119-'Tariffs Jul2018'!K119)*('Tariffs Jul2018'!Q119/100)*'Tariffs Jul2018'!AI119,('Tariffs Jul2018'!L119-'Tariffs Jul2018'!K119)*('Tariffs Jul2018'!Q119/100)*'Tariffs Jul2018'!AI119))</f>
        <v>0</v>
      </c>
      <c r="H125" s="85">
        <f>IF($C$5*'Tariffs Jul2018'!AK119/'Tariffs Jul2018'!AI119&lt;'Tariffs Jul2018'!L119,0,IF($C$5*'Tariffs Jul2018'!AK119/'Tariffs Jul2018'!AI119&lt;='Tariffs Jul2018'!M119,($C$5*'Tariffs Jul2018'!AK119/'Tariffs Jul2018'!AI119-'Tariffs Jul2018'!L119)*('Tariffs Jul2018'!R119/100)*'Tariffs Jul2018'!AI119,('Tariffs Jul2018'!M119-'Tariffs Jul2018'!L119)*('Tariffs Jul2018'!R119/100)*'Tariffs Jul2018'!AI119))</f>
        <v>0</v>
      </c>
      <c r="I125" s="85">
        <f>IF(($C$5*'Tariffs Jul2018'!AK119/'Tariffs Jul2018'!AI119&gt;'Tariffs Jul2018'!M119),($C$5*'Tariffs Jul2018'!AK119/'Tariffs Jul2018'!AI119-'Tariffs Jul2018'!M119)*'Tariffs Jul2018'!S119/100*'Tariffs Jul2018'!AI119,0)</f>
        <v>0</v>
      </c>
      <c r="J125" s="85">
        <f>IF($C$5*'Tariffs Jul2018'!AL119/'Tariffs Jul2018'!AJ119&gt;='Tariffs Jul2018'!J119,('Tariffs Jul2018'!J119*'Tariffs Jul2018'!U119/100)* 'Tariffs Jul2018'!AJ119,($C$5*'Tariffs Jul2018'!AL119/'Tariffs Jul2018'!AJ119*'Tariffs Jul2018'!U119/100)* 'Tariffs Jul2018'!AJ119)</f>
        <v>797.92019999999991</v>
      </c>
      <c r="K125" s="85">
        <f>IF($C$5*'Tariffs Jul2018'!AL119/'Tariffs Jul2018'!AJ119&lt;'Tariffs Jul2018'!J119,0,IF($C$5*'Tariffs Jul2018'!AL119/'Tariffs Jul2018'!AJ119&lt;='Tariffs Jul2018'!K119,($C$5*'Tariffs Jul2018'!AL119/'Tariffs Jul2018'!AJ119-'Tariffs Jul2018'!J119)*('Tariffs Jul2018'!V119/100)*'Tariffs Jul2018'!AJ119,('Tariffs Jul2018'!K119-'Tariffs Jul2018'!J119)*('Tariffs Jul2018'!V119/100)*'Tariffs Jul2018'!AJ119))</f>
        <v>0</v>
      </c>
      <c r="L125" s="85">
        <f>IF($C$5*'Tariffs Jul2018'!AL119/'Tariffs Jul2018'!AJ119&lt;'Tariffs Jul2018'!K119,0,IF($C$5*'Tariffs Jul2018'!AL119/'Tariffs Jul2018'!AJ119&lt;='Tariffs Jul2018'!L119,($C$5*'Tariffs Jul2018'!AL119/'Tariffs Jul2018'!AJ119-'Tariffs Jul2018'!K119)*('Tariffs Jul2018'!W119/100)*'Tariffs Jul2018'!AJ119,('Tariffs Jul2018'!L119-'Tariffs Jul2018'!K119)*('Tariffs Jul2018'!W119/100)*'Tariffs Jul2018'!AJ119))</f>
        <v>0</v>
      </c>
      <c r="M125" s="85">
        <f>IF($C$5*'Tariffs Jul2018'!AL119/'Tariffs Jul2018'!AJ119&lt;'Tariffs Jul2018'!L119,0,IF($C$5*'Tariffs Jul2018'!AL119/'Tariffs Jul2018'!AJ119&lt;='Tariffs Jul2018'!M119,($C$5*'Tariffs Jul2018'!AL119/'Tariffs Jul2018'!AJ119-'Tariffs Jul2018'!L119)*('Tariffs Jul2018'!X119/100)*'Tariffs Jul2018'!AJ119,('Tariffs Jul2018'!M119-'Tariffs Jul2018'!L119)*('Tariffs Jul2018'!X119/100)*'Tariffs Jul2018'!AJ119))</f>
        <v>0</v>
      </c>
      <c r="N125" s="85">
        <f>IF(($C$5*'Tariffs Jul2018'!AL119/'Tariffs Jul2018'!AJ119&gt;'Tariffs Jul2018'!M119),($C$5*'Tariffs Jul2018'!AL119/'Tariffs Jul2018'!AJ119-'Tariffs Jul2018'!M119)*'Tariffs Jul2018'!Y119/100*'Tariffs Jul2018'!AJ119,0)</f>
        <v>0</v>
      </c>
      <c r="O125" s="73">
        <f t="shared" ref="O125" si="32">SUM(D125:N125)</f>
        <v>1785.5571999999997</v>
      </c>
      <c r="P125" s="498">
        <f t="shared" ref="P125" si="33">O125*1.1</f>
        <v>1964.1129199999998</v>
      </c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  <c r="BU125" s="380"/>
      <c r="BV125" s="380"/>
      <c r="BW125" s="380"/>
      <c r="BX125" s="380"/>
      <c r="BY125" s="380"/>
      <c r="BZ125" s="380"/>
      <c r="CA125" s="380"/>
      <c r="CB125" s="380"/>
      <c r="CC125" s="380"/>
      <c r="CD125" s="380"/>
      <c r="CE125" s="380"/>
      <c r="CF125" s="380"/>
      <c r="CG125" s="380"/>
      <c r="CH125" s="380"/>
      <c r="CI125" s="380"/>
      <c r="CJ125" s="380"/>
      <c r="CK125" s="380"/>
      <c r="CL125" s="380"/>
      <c r="CM125" s="380"/>
      <c r="CN125" s="380"/>
      <c r="CO125" s="380"/>
      <c r="CP125" s="380"/>
      <c r="CQ125" s="380"/>
      <c r="CR125" s="380"/>
      <c r="CS125" s="380"/>
      <c r="CT125" s="380"/>
      <c r="CU125" s="380"/>
      <c r="CV125" s="380"/>
      <c r="CW125" s="380"/>
      <c r="CX125" s="380"/>
      <c r="CY125" s="380"/>
      <c r="CZ125" s="380"/>
      <c r="DA125" s="380"/>
      <c r="DB125" s="380"/>
      <c r="DC125" s="380"/>
      <c r="DD125" s="380"/>
      <c r="DE125" s="380"/>
      <c r="DF125" s="380"/>
      <c r="DG125" s="380"/>
      <c r="DH125" s="380"/>
      <c r="DI125" s="380"/>
      <c r="DJ125" s="380"/>
      <c r="DK125" s="380"/>
    </row>
    <row r="126" spans="1:115" s="347" customFormat="1" ht="14" thickBot="1" x14ac:dyDescent="0.2">
      <c r="A126" s="294" t="str">
        <f>'Tariffs Jul2018'!F120</f>
        <v>Powershop</v>
      </c>
      <c r="B126" s="294" t="str">
        <f>'Tariffs Jul2018'!D120</f>
        <v>Ausnet Central 1</v>
      </c>
      <c r="C126" s="295">
        <f>'Tariffs Jul2018'!E120</f>
        <v>43229</v>
      </c>
      <c r="D126" s="296">
        <f>365*'Tariffs Jul2018'!H120/100</f>
        <v>344.92500000000001</v>
      </c>
      <c r="E126" s="296">
        <f>((C$5*'Tariffs Jul2018'!AK120/'Tariffs Jul2018'!AI120)*('Tariffs Jul2018'!O120/100))*'Tariffs Jul2018'!AI120</f>
        <v>373.76261999999997</v>
      </c>
      <c r="F126" s="296">
        <v>0</v>
      </c>
      <c r="G126" s="296">
        <v>0</v>
      </c>
      <c r="H126" s="296">
        <v>0</v>
      </c>
      <c r="I126" s="296">
        <f>((C$5*'Tariffs Jul2018'!AL120/'Tariffs Jul2018'!AJ120)*('Tariffs Jul2018'!U120/100))*'Tariffs Jul2018'!AJ120</f>
        <v>613.13867999999991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7">
        <f t="shared" ref="O126" si="34">SUM(D126:N126)</f>
        <v>1331.8262999999997</v>
      </c>
      <c r="P126" s="500">
        <f t="shared" ref="P126" si="35">O126*1.1</f>
        <v>1465.0089299999997</v>
      </c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  <c r="BU126" s="380"/>
      <c r="BV126" s="380"/>
      <c r="BW126" s="380"/>
      <c r="BX126" s="380"/>
      <c r="BY126" s="380"/>
      <c r="BZ126" s="380"/>
      <c r="CA126" s="380"/>
      <c r="CB126" s="380"/>
      <c r="CC126" s="380"/>
      <c r="CD126" s="380"/>
      <c r="CE126" s="380"/>
      <c r="CF126" s="380"/>
      <c r="CG126" s="380"/>
      <c r="CH126" s="380"/>
      <c r="CI126" s="380"/>
      <c r="CJ126" s="380"/>
      <c r="CK126" s="380"/>
      <c r="CL126" s="380"/>
      <c r="CM126" s="380"/>
      <c r="CN126" s="380"/>
      <c r="CO126" s="380"/>
      <c r="CP126" s="380"/>
      <c r="CQ126" s="380"/>
      <c r="CR126" s="380"/>
      <c r="CS126" s="380"/>
      <c r="CT126" s="380"/>
      <c r="CU126" s="380"/>
      <c r="CV126" s="380"/>
      <c r="CW126" s="380"/>
      <c r="CX126" s="380"/>
      <c r="CY126" s="380"/>
      <c r="CZ126" s="380"/>
      <c r="DA126" s="380"/>
      <c r="DB126" s="380"/>
      <c r="DC126" s="380"/>
      <c r="DD126" s="380"/>
      <c r="DE126" s="380"/>
      <c r="DF126" s="380"/>
      <c r="DG126" s="380"/>
      <c r="DH126" s="380"/>
      <c r="DI126" s="380"/>
      <c r="DJ126" s="380"/>
      <c r="DK126" s="380"/>
    </row>
    <row r="127" spans="1:115" s="380" customFormat="1" x14ac:dyDescent="0.15"/>
    <row r="128" spans="1:115" s="380" customFormat="1" x14ac:dyDescent="0.15"/>
    <row r="129" s="380" customFormat="1" x14ac:dyDescent="0.15"/>
    <row r="130" s="380" customFormat="1" x14ac:dyDescent="0.15"/>
    <row r="131" s="380" customFormat="1" x14ac:dyDescent="0.15"/>
    <row r="132" s="380" customFormat="1" x14ac:dyDescent="0.15"/>
    <row r="133" s="380" customFormat="1" x14ac:dyDescent="0.15"/>
    <row r="134" s="380" customFormat="1" x14ac:dyDescent="0.15"/>
    <row r="135" s="380" customFormat="1" x14ac:dyDescent="0.15"/>
    <row r="136" s="380" customFormat="1" x14ac:dyDescent="0.15"/>
    <row r="137" s="380" customFormat="1" x14ac:dyDescent="0.15"/>
    <row r="138" s="380" customFormat="1" x14ac:dyDescent="0.15"/>
    <row r="139" s="380" customFormat="1" x14ac:dyDescent="0.15"/>
    <row r="140" s="380" customFormat="1" x14ac:dyDescent="0.15"/>
    <row r="141" s="380" customFormat="1" x14ac:dyDescent="0.15"/>
    <row r="142" s="380" customFormat="1" x14ac:dyDescent="0.15"/>
    <row r="143" s="380" customFormat="1" x14ac:dyDescent="0.15"/>
    <row r="144" s="380" customFormat="1" x14ac:dyDescent="0.15"/>
    <row r="145" s="380" customFormat="1" x14ac:dyDescent="0.15"/>
    <row r="146" s="380" customFormat="1" x14ac:dyDescent="0.15"/>
    <row r="147" s="380" customFormat="1" x14ac:dyDescent="0.15"/>
    <row r="148" s="380" customFormat="1" x14ac:dyDescent="0.15"/>
    <row r="149" s="380" customFormat="1" x14ac:dyDescent="0.15"/>
    <row r="150" s="380" customFormat="1" x14ac:dyDescent="0.15"/>
    <row r="151" s="380" customFormat="1" x14ac:dyDescent="0.15"/>
    <row r="152" s="380" customFormat="1" x14ac:dyDescent="0.15"/>
    <row r="153" s="380" customFormat="1" x14ac:dyDescent="0.15"/>
    <row r="154" s="380" customFormat="1" x14ac:dyDescent="0.15"/>
    <row r="155" s="380" customFormat="1" x14ac:dyDescent="0.15"/>
    <row r="156" s="380" customFormat="1" x14ac:dyDescent="0.15"/>
    <row r="157" s="380" customFormat="1" x14ac:dyDescent="0.15"/>
    <row r="158" s="380" customFormat="1" x14ac:dyDescent="0.15"/>
    <row r="159" s="380" customFormat="1" x14ac:dyDescent="0.15"/>
    <row r="160" s="380" customFormat="1" x14ac:dyDescent="0.15"/>
    <row r="161" s="380" customFormat="1" x14ac:dyDescent="0.15"/>
    <row r="162" s="380" customFormat="1" x14ac:dyDescent="0.15"/>
    <row r="163" s="380" customFormat="1" x14ac:dyDescent="0.15"/>
    <row r="164" s="380" customFormat="1" x14ac:dyDescent="0.15"/>
    <row r="165" s="380" customFormat="1" x14ac:dyDescent="0.15"/>
    <row r="166" s="380" customFormat="1" x14ac:dyDescent="0.15"/>
    <row r="167" s="380" customFormat="1" x14ac:dyDescent="0.15"/>
    <row r="168" s="380" customFormat="1" x14ac:dyDescent="0.15"/>
    <row r="169" s="380" customFormat="1" x14ac:dyDescent="0.15"/>
    <row r="170" s="380" customFormat="1" x14ac:dyDescent="0.15"/>
    <row r="171" s="380" customFormat="1" x14ac:dyDescent="0.15"/>
    <row r="172" s="380" customFormat="1" x14ac:dyDescent="0.15"/>
    <row r="173" s="380" customFormat="1" x14ac:dyDescent="0.15"/>
    <row r="174" s="380" customFormat="1" x14ac:dyDescent="0.15"/>
    <row r="175" s="380" customFormat="1" x14ac:dyDescent="0.15"/>
    <row r="176" s="380" customFormat="1" x14ac:dyDescent="0.15"/>
    <row r="177" s="380" customFormat="1" x14ac:dyDescent="0.15"/>
    <row r="178" s="380" customFormat="1" x14ac:dyDescent="0.15"/>
    <row r="179" s="380" customFormat="1" x14ac:dyDescent="0.15"/>
    <row r="180" s="380" customFormat="1" x14ac:dyDescent="0.15"/>
    <row r="181" s="380" customFormat="1" x14ac:dyDescent="0.15"/>
    <row r="182" s="380" customFormat="1" x14ac:dyDescent="0.15"/>
    <row r="183" s="380" customFormat="1" x14ac:dyDescent="0.15"/>
    <row r="184" s="380" customFormat="1" x14ac:dyDescent="0.15"/>
    <row r="185" s="380" customFormat="1" x14ac:dyDescent="0.15"/>
    <row r="186" s="380" customFormat="1" x14ac:dyDescent="0.15"/>
    <row r="187" s="380" customFormat="1" x14ac:dyDescent="0.15"/>
    <row r="188" s="380" customFormat="1" x14ac:dyDescent="0.15"/>
    <row r="189" s="380" customFormat="1" x14ac:dyDescent="0.15"/>
    <row r="190" s="380" customFormat="1" x14ac:dyDescent="0.15"/>
    <row r="191" s="380" customFormat="1" x14ac:dyDescent="0.15"/>
    <row r="192" s="380" customFormat="1" x14ac:dyDescent="0.15"/>
    <row r="193" s="380" customFormat="1" x14ac:dyDescent="0.15"/>
    <row r="194" s="380" customFormat="1" x14ac:dyDescent="0.15"/>
    <row r="195" s="380" customFormat="1" x14ac:dyDescent="0.15"/>
    <row r="196" s="380" customFormat="1" x14ac:dyDescent="0.15"/>
    <row r="197" s="380" customFormat="1" x14ac:dyDescent="0.15"/>
    <row r="198" s="380" customFormat="1" x14ac:dyDescent="0.15"/>
    <row r="199" s="380" customFormat="1" x14ac:dyDescent="0.15"/>
    <row r="200" s="380" customFormat="1" x14ac:dyDescent="0.15"/>
    <row r="201" s="380" customFormat="1" x14ac:dyDescent="0.15"/>
    <row r="202" s="380" customFormat="1" x14ac:dyDescent="0.15"/>
    <row r="203" s="380" customFormat="1" x14ac:dyDescent="0.15"/>
    <row r="204" s="380" customFormat="1" x14ac:dyDescent="0.15"/>
    <row r="205" s="380" customFormat="1" x14ac:dyDescent="0.15"/>
    <row r="206" s="380" customFormat="1" x14ac:dyDescent="0.15"/>
    <row r="207" s="380" customFormat="1" x14ac:dyDescent="0.15"/>
    <row r="208" s="380" customFormat="1" x14ac:dyDescent="0.15"/>
    <row r="209" s="380" customFormat="1" x14ac:dyDescent="0.15"/>
    <row r="210" s="380" customFormat="1" x14ac:dyDescent="0.15"/>
    <row r="211" s="380" customFormat="1" x14ac:dyDescent="0.15"/>
    <row r="212" s="380" customFormat="1" x14ac:dyDescent="0.15"/>
    <row r="213" s="380" customFormat="1" x14ac:dyDescent="0.15"/>
    <row r="214" s="380" customFormat="1" x14ac:dyDescent="0.15"/>
    <row r="215" s="380" customFormat="1" x14ac:dyDescent="0.15"/>
    <row r="216" s="380" customFormat="1" x14ac:dyDescent="0.15"/>
    <row r="217" s="380" customFormat="1" x14ac:dyDescent="0.15"/>
    <row r="218" s="380" customFormat="1" x14ac:dyDescent="0.15"/>
    <row r="219" s="380" customFormat="1" x14ac:dyDescent="0.15"/>
    <row r="220" s="380" customFormat="1" x14ac:dyDescent="0.15"/>
    <row r="221" s="380" customFormat="1" x14ac:dyDescent="0.15"/>
    <row r="222" s="380" customFormat="1" x14ac:dyDescent="0.15"/>
    <row r="223" s="380" customFormat="1" x14ac:dyDescent="0.15"/>
    <row r="224" s="380" customFormat="1" x14ac:dyDescent="0.15"/>
    <row r="225" s="380" customFormat="1" x14ac:dyDescent="0.15"/>
    <row r="226" s="380" customFormat="1" x14ac:dyDescent="0.15"/>
    <row r="227" s="380" customFormat="1" x14ac:dyDescent="0.15"/>
    <row r="228" s="380" customFormat="1" x14ac:dyDescent="0.15"/>
    <row r="229" s="380" customFormat="1" x14ac:dyDescent="0.15"/>
    <row r="230" s="380" customFormat="1" x14ac:dyDescent="0.15"/>
    <row r="231" s="380" customFormat="1" x14ac:dyDescent="0.15"/>
    <row r="232" s="380" customFormat="1" x14ac:dyDescent="0.15"/>
    <row r="233" s="380" customFormat="1" x14ac:dyDescent="0.15"/>
    <row r="234" s="380" customFormat="1" x14ac:dyDescent="0.15"/>
    <row r="235" s="380" customFormat="1" x14ac:dyDescent="0.15"/>
    <row r="236" s="380" customFormat="1" x14ac:dyDescent="0.15"/>
    <row r="237" s="380" customFormat="1" x14ac:dyDescent="0.15"/>
    <row r="238" s="380" customFormat="1" x14ac:dyDescent="0.15"/>
    <row r="239" s="380" customFormat="1" x14ac:dyDescent="0.15"/>
    <row r="240" s="380" customFormat="1" x14ac:dyDescent="0.15"/>
    <row r="241" s="380" customFormat="1" x14ac:dyDescent="0.15"/>
    <row r="242" s="380" customFormat="1" x14ac:dyDescent="0.15"/>
    <row r="243" s="380" customFormat="1" x14ac:dyDescent="0.15"/>
    <row r="244" s="380" customFormat="1" x14ac:dyDescent="0.15"/>
    <row r="245" s="380" customFormat="1" x14ac:dyDescent="0.15"/>
    <row r="246" s="380" customFormat="1" x14ac:dyDescent="0.15"/>
    <row r="247" s="380" customFormat="1" x14ac:dyDescent="0.15"/>
    <row r="248" s="380" customFormat="1" x14ac:dyDescent="0.15"/>
    <row r="249" s="380" customFormat="1" x14ac:dyDescent="0.15"/>
    <row r="250" s="380" customFormat="1" x14ac:dyDescent="0.15"/>
    <row r="251" s="380" customFormat="1" x14ac:dyDescent="0.15"/>
    <row r="252" s="380" customFormat="1" x14ac:dyDescent="0.15"/>
    <row r="253" s="380" customFormat="1" x14ac:dyDescent="0.15"/>
    <row r="254" s="380" customFormat="1" x14ac:dyDescent="0.15"/>
    <row r="255" s="380" customFormat="1" x14ac:dyDescent="0.15"/>
    <row r="256" s="380" customFormat="1" x14ac:dyDescent="0.15"/>
    <row r="257" s="380" customFormat="1" x14ac:dyDescent="0.15"/>
    <row r="258" s="380" customFormat="1" x14ac:dyDescent="0.15"/>
    <row r="259" s="380" customFormat="1" x14ac:dyDescent="0.15"/>
    <row r="260" s="380" customFormat="1" x14ac:dyDescent="0.15"/>
    <row r="261" s="380" customFormat="1" x14ac:dyDescent="0.15"/>
    <row r="262" s="380" customFormat="1" x14ac:dyDescent="0.15"/>
    <row r="263" s="380" customFormat="1" x14ac:dyDescent="0.15"/>
    <row r="264" s="380" customFormat="1" x14ac:dyDescent="0.15"/>
    <row r="265" s="380" customFormat="1" x14ac:dyDescent="0.15"/>
    <row r="266" s="380" customFormat="1" x14ac:dyDescent="0.15"/>
    <row r="267" s="380" customFormat="1" x14ac:dyDescent="0.15"/>
    <row r="268" s="380" customFormat="1" x14ac:dyDescent="0.15"/>
    <row r="269" s="380" customFormat="1" x14ac:dyDescent="0.15"/>
    <row r="270" s="380" customFormat="1" x14ac:dyDescent="0.15"/>
    <row r="271" s="380" customFormat="1" x14ac:dyDescent="0.15"/>
    <row r="272" s="380" customFormat="1" x14ac:dyDescent="0.15"/>
    <row r="273" s="380" customFormat="1" x14ac:dyDescent="0.15"/>
    <row r="274" s="380" customFormat="1" x14ac:dyDescent="0.15"/>
    <row r="275" s="380" customFormat="1" x14ac:dyDescent="0.15"/>
    <row r="276" s="380" customFormat="1" x14ac:dyDescent="0.15"/>
    <row r="277" s="380" customFormat="1" x14ac:dyDescent="0.15"/>
    <row r="278" s="380" customFormat="1" x14ac:dyDescent="0.15"/>
    <row r="279" s="380" customFormat="1" x14ac:dyDescent="0.15"/>
    <row r="280" s="380" customFormat="1" x14ac:dyDescent="0.15"/>
    <row r="281" s="380" customFormat="1" x14ac:dyDescent="0.15"/>
    <row r="282" s="380" customFormat="1" x14ac:dyDescent="0.15"/>
    <row r="283" s="380" customFormat="1" x14ac:dyDescent="0.15"/>
    <row r="284" s="380" customFormat="1" x14ac:dyDescent="0.15"/>
    <row r="285" s="380" customFormat="1" x14ac:dyDescent="0.15"/>
    <row r="286" s="380" customFormat="1" x14ac:dyDescent="0.15"/>
    <row r="287" s="380" customFormat="1" x14ac:dyDescent="0.15"/>
    <row r="288" s="380" customFormat="1" x14ac:dyDescent="0.15"/>
    <row r="289" s="380" customFormat="1" x14ac:dyDescent="0.15"/>
    <row r="290" s="380" customFormat="1" x14ac:dyDescent="0.15"/>
    <row r="291" s="380" customFormat="1" x14ac:dyDescent="0.15"/>
    <row r="292" s="380" customFormat="1" x14ac:dyDescent="0.15"/>
    <row r="293" s="380" customFormat="1" x14ac:dyDescent="0.15"/>
    <row r="294" s="380" customFormat="1" x14ac:dyDescent="0.15"/>
    <row r="295" s="380" customFormat="1" x14ac:dyDescent="0.15"/>
    <row r="296" s="380" customFormat="1" x14ac:dyDescent="0.15"/>
    <row r="297" s="380" customFormat="1" x14ac:dyDescent="0.15"/>
    <row r="298" s="380" customFormat="1" x14ac:dyDescent="0.15"/>
    <row r="299" s="380" customFormat="1" x14ac:dyDescent="0.15"/>
    <row r="300" s="380" customFormat="1" x14ac:dyDescent="0.15"/>
    <row r="301" s="380" customFormat="1" x14ac:dyDescent="0.15"/>
    <row r="302" s="380" customFormat="1" x14ac:dyDescent="0.15"/>
    <row r="303" s="380" customFormat="1" x14ac:dyDescent="0.15"/>
    <row r="304" s="380" customFormat="1" x14ac:dyDescent="0.15"/>
    <row r="305" s="380" customFormat="1" x14ac:dyDescent="0.15"/>
    <row r="306" s="380" customFormat="1" x14ac:dyDescent="0.15"/>
    <row r="307" s="380" customFormat="1" x14ac:dyDescent="0.15"/>
    <row r="308" s="380" customFormat="1" x14ac:dyDescent="0.15"/>
    <row r="309" s="380" customFormat="1" x14ac:dyDescent="0.15"/>
    <row r="310" s="380" customFormat="1" x14ac:dyDescent="0.15"/>
    <row r="311" s="380" customFormat="1" x14ac:dyDescent="0.15"/>
    <row r="312" s="380" customFormat="1" x14ac:dyDescent="0.15"/>
    <row r="313" s="380" customFormat="1" x14ac:dyDescent="0.15"/>
    <row r="314" s="380" customFormat="1" x14ac:dyDescent="0.15"/>
    <row r="315" s="380" customFormat="1" x14ac:dyDescent="0.15"/>
    <row r="316" s="380" customFormat="1" x14ac:dyDescent="0.15"/>
    <row r="317" s="380" customFormat="1" x14ac:dyDescent="0.15"/>
    <row r="318" s="380" customFormat="1" x14ac:dyDescent="0.15"/>
    <row r="319" s="380" customFormat="1" x14ac:dyDescent="0.15"/>
    <row r="320" s="380" customFormat="1" x14ac:dyDescent="0.15"/>
    <row r="321" s="380" customFormat="1" x14ac:dyDescent="0.15"/>
    <row r="322" s="380" customFormat="1" x14ac:dyDescent="0.15"/>
    <row r="323" s="380" customFormat="1" x14ac:dyDescent="0.15"/>
    <row r="324" s="380" customFormat="1" x14ac:dyDescent="0.15"/>
    <row r="325" s="380" customFormat="1" x14ac:dyDescent="0.15"/>
    <row r="326" s="380" customFormat="1" x14ac:dyDescent="0.15"/>
    <row r="327" s="380" customFormat="1" x14ac:dyDescent="0.15"/>
    <row r="328" s="380" customFormat="1" x14ac:dyDescent="0.15"/>
    <row r="329" s="380" customFormat="1" x14ac:dyDescent="0.15"/>
    <row r="330" s="380" customFormat="1" x14ac:dyDescent="0.15"/>
    <row r="331" s="380" customFormat="1" x14ac:dyDescent="0.15"/>
    <row r="332" s="380" customFormat="1" x14ac:dyDescent="0.15"/>
    <row r="333" s="380" customFormat="1" x14ac:dyDescent="0.15"/>
    <row r="334" s="380" customFormat="1" x14ac:dyDescent="0.15"/>
    <row r="335" s="380" customFormat="1" x14ac:dyDescent="0.15"/>
    <row r="336" s="380" customFormat="1" x14ac:dyDescent="0.15"/>
    <row r="337" s="380" customFormat="1" x14ac:dyDescent="0.15"/>
    <row r="338" s="380" customFormat="1" x14ac:dyDescent="0.15"/>
    <row r="339" s="380" customFormat="1" x14ac:dyDescent="0.15"/>
    <row r="340" s="380" customFormat="1" x14ac:dyDescent="0.15"/>
    <row r="341" s="380" customFormat="1" x14ac:dyDescent="0.15"/>
    <row r="342" s="380" customFormat="1" x14ac:dyDescent="0.15"/>
    <row r="343" s="380" customFormat="1" x14ac:dyDescent="0.15"/>
    <row r="344" s="380" customFormat="1" x14ac:dyDescent="0.15"/>
    <row r="345" s="380" customFormat="1" x14ac:dyDescent="0.15"/>
    <row r="346" s="380" customFormat="1" x14ac:dyDescent="0.15"/>
    <row r="347" s="380" customFormat="1" x14ac:dyDescent="0.15"/>
    <row r="348" s="380" customFormat="1" x14ac:dyDescent="0.15"/>
    <row r="349" s="380" customFormat="1" x14ac:dyDescent="0.15"/>
    <row r="350" s="380" customFormat="1" x14ac:dyDescent="0.15"/>
    <row r="351" s="380" customFormat="1" x14ac:dyDescent="0.15"/>
    <row r="352" s="380" customFormat="1" x14ac:dyDescent="0.15"/>
    <row r="353" s="380" customFormat="1" x14ac:dyDescent="0.15"/>
    <row r="354" s="380" customFormat="1" x14ac:dyDescent="0.15"/>
    <row r="355" s="380" customFormat="1" x14ac:dyDescent="0.15"/>
    <row r="356" s="380" customFormat="1" x14ac:dyDescent="0.15"/>
    <row r="357" s="380" customFormat="1" x14ac:dyDescent="0.15"/>
    <row r="358" s="380" customFormat="1" x14ac:dyDescent="0.15"/>
    <row r="359" s="380" customFormat="1" x14ac:dyDescent="0.15"/>
    <row r="360" s="380" customFormat="1" x14ac:dyDescent="0.15"/>
    <row r="361" s="380" customFormat="1" x14ac:dyDescent="0.15"/>
    <row r="362" s="380" customFormat="1" x14ac:dyDescent="0.15"/>
    <row r="363" s="380" customFormat="1" x14ac:dyDescent="0.15"/>
    <row r="364" s="380" customFormat="1" x14ac:dyDescent="0.15"/>
    <row r="365" s="380" customFormat="1" x14ac:dyDescent="0.15"/>
    <row r="366" s="380" customFormat="1" x14ac:dyDescent="0.15"/>
    <row r="367" s="380" customFormat="1" x14ac:dyDescent="0.15"/>
    <row r="368" s="380" customFormat="1" x14ac:dyDescent="0.15"/>
    <row r="369" s="380" customFormat="1" x14ac:dyDescent="0.15"/>
    <row r="370" s="380" customFormat="1" x14ac:dyDescent="0.15"/>
    <row r="371" s="380" customFormat="1" x14ac:dyDescent="0.15"/>
    <row r="372" s="380" customFormat="1" x14ac:dyDescent="0.15"/>
    <row r="373" s="380" customFormat="1" x14ac:dyDescent="0.15"/>
    <row r="374" s="380" customFormat="1" x14ac:dyDescent="0.15"/>
    <row r="375" s="380" customFormat="1" x14ac:dyDescent="0.15"/>
    <row r="376" s="380" customFormat="1" x14ac:dyDescent="0.15"/>
    <row r="377" s="380" customFormat="1" x14ac:dyDescent="0.15"/>
    <row r="378" s="380" customFormat="1" x14ac:dyDescent="0.15"/>
    <row r="379" s="380" customFormat="1" x14ac:dyDescent="0.15"/>
    <row r="380" s="380" customFormat="1" x14ac:dyDescent="0.15"/>
    <row r="381" s="380" customFormat="1" x14ac:dyDescent="0.15"/>
    <row r="382" s="380" customFormat="1" x14ac:dyDescent="0.15"/>
    <row r="383" s="380" customFormat="1" x14ac:dyDescent="0.15"/>
    <row r="384" s="380" customFormat="1" x14ac:dyDescent="0.15"/>
    <row r="385" s="380" customFormat="1" x14ac:dyDescent="0.15"/>
    <row r="386" s="380" customFormat="1" x14ac:dyDescent="0.15"/>
    <row r="387" s="380" customFormat="1" x14ac:dyDescent="0.15"/>
    <row r="388" s="380" customFormat="1" x14ac:dyDescent="0.15"/>
    <row r="389" s="380" customFormat="1" x14ac:dyDescent="0.15"/>
    <row r="390" s="380" customFormat="1" x14ac:dyDescent="0.15"/>
    <row r="391" s="380" customFormat="1" x14ac:dyDescent="0.15"/>
    <row r="392" s="380" customFormat="1" x14ac:dyDescent="0.15"/>
    <row r="393" s="380" customFormat="1" x14ac:dyDescent="0.15"/>
    <row r="394" s="380" customFormat="1" x14ac:dyDescent="0.15"/>
    <row r="395" s="380" customFormat="1" x14ac:dyDescent="0.15"/>
    <row r="396" s="380" customFormat="1" x14ac:dyDescent="0.15"/>
    <row r="397" s="380" customFormat="1" x14ac:dyDescent="0.15"/>
    <row r="398" s="380" customFormat="1" x14ac:dyDescent="0.15"/>
    <row r="399" s="380" customFormat="1" x14ac:dyDescent="0.15"/>
    <row r="400" s="380" customFormat="1" x14ac:dyDescent="0.15"/>
    <row r="401" s="380" customFormat="1" x14ac:dyDescent="0.15"/>
    <row r="402" s="380" customFormat="1" x14ac:dyDescent="0.15"/>
    <row r="403" s="380" customFormat="1" x14ac:dyDescent="0.15"/>
    <row r="404" s="380" customFormat="1" x14ac:dyDescent="0.15"/>
    <row r="405" s="380" customFormat="1" x14ac:dyDescent="0.15"/>
    <row r="406" s="380" customFormat="1" x14ac:dyDescent="0.15"/>
    <row r="407" s="380" customFormat="1" x14ac:dyDescent="0.15"/>
    <row r="408" s="380" customFormat="1" x14ac:dyDescent="0.15"/>
    <row r="409" s="380" customFormat="1" x14ac:dyDescent="0.15"/>
    <row r="410" s="380" customFormat="1" x14ac:dyDescent="0.15"/>
    <row r="411" s="380" customFormat="1" x14ac:dyDescent="0.15"/>
    <row r="412" s="380" customFormat="1" x14ac:dyDescent="0.15"/>
    <row r="413" s="380" customFormat="1" x14ac:dyDescent="0.15"/>
    <row r="414" s="380" customFormat="1" x14ac:dyDescent="0.15"/>
    <row r="415" s="380" customFormat="1" x14ac:dyDescent="0.15"/>
    <row r="416" s="380" customFormat="1" x14ac:dyDescent="0.15"/>
    <row r="417" s="380" customFormat="1" x14ac:dyDescent="0.15"/>
    <row r="418" s="380" customFormat="1" x14ac:dyDescent="0.15"/>
    <row r="419" s="380" customFormat="1" x14ac:dyDescent="0.15"/>
    <row r="420" s="380" customFormat="1" x14ac:dyDescent="0.15"/>
    <row r="421" s="380" customFormat="1" x14ac:dyDescent="0.15"/>
    <row r="422" s="380" customFormat="1" x14ac:dyDescent="0.15"/>
    <row r="423" s="380" customFormat="1" x14ac:dyDescent="0.15"/>
    <row r="424" s="380" customFormat="1" x14ac:dyDescent="0.15"/>
    <row r="425" s="380" customFormat="1" x14ac:dyDescent="0.15"/>
    <row r="426" s="380" customFormat="1" x14ac:dyDescent="0.15"/>
    <row r="427" s="380" customFormat="1" x14ac:dyDescent="0.15"/>
    <row r="428" s="380" customFormat="1" x14ac:dyDescent="0.15"/>
    <row r="429" s="380" customFormat="1" x14ac:dyDescent="0.15"/>
    <row r="430" s="380" customFormat="1" x14ac:dyDescent="0.15"/>
    <row r="431" s="380" customFormat="1" x14ac:dyDescent="0.15"/>
    <row r="432" s="380" customFormat="1" x14ac:dyDescent="0.15"/>
    <row r="433" s="380" customFormat="1" x14ac:dyDescent="0.15"/>
    <row r="434" s="380" customFormat="1" x14ac:dyDescent="0.15"/>
    <row r="435" s="380" customFormat="1" x14ac:dyDescent="0.15"/>
    <row r="436" s="380" customFormat="1" x14ac:dyDescent="0.15"/>
    <row r="437" s="380" customFormat="1" x14ac:dyDescent="0.15"/>
    <row r="438" s="380" customFormat="1" x14ac:dyDescent="0.15"/>
    <row r="439" s="380" customFormat="1" x14ac:dyDescent="0.15"/>
    <row r="440" s="380" customFormat="1" x14ac:dyDescent="0.15"/>
    <row r="441" s="380" customFormat="1" x14ac:dyDescent="0.15"/>
    <row r="442" s="380" customFormat="1" x14ac:dyDescent="0.15"/>
    <row r="443" s="380" customFormat="1" x14ac:dyDescent="0.15"/>
    <row r="444" s="380" customFormat="1" x14ac:dyDescent="0.15"/>
    <row r="445" s="380" customFormat="1" x14ac:dyDescent="0.15"/>
    <row r="446" s="380" customFormat="1" x14ac:dyDescent="0.15"/>
    <row r="447" s="380" customFormat="1" x14ac:dyDescent="0.15"/>
    <row r="448" s="380" customFormat="1" x14ac:dyDescent="0.15"/>
    <row r="449" s="380" customFormat="1" x14ac:dyDescent="0.15"/>
    <row r="450" s="380" customFormat="1" x14ac:dyDescent="0.15"/>
    <row r="451" s="380" customFormat="1" x14ac:dyDescent="0.15"/>
    <row r="452" s="380" customFormat="1" x14ac:dyDescent="0.15"/>
    <row r="453" s="380" customFormat="1" x14ac:dyDescent="0.15"/>
    <row r="454" s="380" customFormat="1" x14ac:dyDescent="0.15"/>
    <row r="455" s="380" customFormat="1" x14ac:dyDescent="0.15"/>
    <row r="456" s="380" customFormat="1" x14ac:dyDescent="0.15"/>
    <row r="457" s="380" customFormat="1" x14ac:dyDescent="0.15"/>
    <row r="458" s="380" customFormat="1" x14ac:dyDescent="0.15"/>
    <row r="459" s="380" customFormat="1" x14ac:dyDescent="0.15"/>
    <row r="460" s="380" customFormat="1" x14ac:dyDescent="0.15"/>
    <row r="461" s="380" customFormat="1" x14ac:dyDescent="0.15"/>
    <row r="462" s="380" customFormat="1" x14ac:dyDescent="0.15"/>
    <row r="463" s="380" customFormat="1" x14ac:dyDescent="0.15"/>
    <row r="464" s="380" customFormat="1" x14ac:dyDescent="0.15"/>
    <row r="465" s="380" customFormat="1" x14ac:dyDescent="0.15"/>
    <row r="466" s="380" customFormat="1" x14ac:dyDescent="0.15"/>
    <row r="467" s="380" customFormat="1" x14ac:dyDescent="0.15"/>
    <row r="468" s="380" customFormat="1" x14ac:dyDescent="0.15"/>
    <row r="469" s="380" customFormat="1" x14ac:dyDescent="0.15"/>
    <row r="470" s="380" customFormat="1" x14ac:dyDescent="0.15"/>
    <row r="471" s="380" customFormat="1" x14ac:dyDescent="0.15"/>
    <row r="472" s="380" customFormat="1" x14ac:dyDescent="0.15"/>
    <row r="473" s="380" customFormat="1" x14ac:dyDescent="0.15"/>
    <row r="474" s="380" customFormat="1" x14ac:dyDescent="0.15"/>
    <row r="475" s="380" customFormat="1" x14ac:dyDescent="0.15"/>
    <row r="476" s="380" customFormat="1" x14ac:dyDescent="0.15"/>
    <row r="477" s="380" customFormat="1" x14ac:dyDescent="0.15"/>
    <row r="478" s="380" customFormat="1" x14ac:dyDescent="0.15"/>
    <row r="479" s="380" customFormat="1" x14ac:dyDescent="0.15"/>
    <row r="480" s="380" customFormat="1" x14ac:dyDescent="0.15"/>
    <row r="481" s="380" customFormat="1" x14ac:dyDescent="0.15"/>
    <row r="482" s="380" customFormat="1" x14ac:dyDescent="0.15"/>
    <row r="483" s="380" customFormat="1" x14ac:dyDescent="0.15"/>
    <row r="484" s="380" customFormat="1" x14ac:dyDescent="0.15"/>
    <row r="485" s="380" customFormat="1" x14ac:dyDescent="0.15"/>
    <row r="486" s="380" customFormat="1" x14ac:dyDescent="0.15"/>
    <row r="487" s="380" customFormat="1" x14ac:dyDescent="0.15"/>
    <row r="488" s="380" customFormat="1" x14ac:dyDescent="0.15"/>
    <row r="489" s="380" customFormat="1" x14ac:dyDescent="0.15"/>
    <row r="490" s="380" customFormat="1" x14ac:dyDescent="0.15"/>
    <row r="491" s="380" customFormat="1" x14ac:dyDescent="0.15"/>
    <row r="492" s="380" customFormat="1" x14ac:dyDescent="0.15"/>
    <row r="493" s="380" customFormat="1" x14ac:dyDescent="0.15"/>
    <row r="494" s="380" customFormat="1" x14ac:dyDescent="0.15"/>
    <row r="495" s="380" customFormat="1" x14ac:dyDescent="0.15"/>
    <row r="496" s="380" customFormat="1" x14ac:dyDescent="0.15"/>
    <row r="497" s="380" customFormat="1" x14ac:dyDescent="0.15"/>
    <row r="498" s="380" customFormat="1" x14ac:dyDescent="0.15"/>
    <row r="499" s="380" customFormat="1" x14ac:dyDescent="0.15"/>
    <row r="500" s="380" customFormat="1" x14ac:dyDescent="0.15"/>
    <row r="501" s="380" customFormat="1" x14ac:dyDescent="0.15"/>
    <row r="502" s="380" customFormat="1" x14ac:dyDescent="0.15"/>
    <row r="503" s="380" customFormat="1" x14ac:dyDescent="0.15"/>
    <row r="504" s="380" customFormat="1" x14ac:dyDescent="0.15"/>
    <row r="505" s="380" customFormat="1" x14ac:dyDescent="0.15"/>
    <row r="506" s="380" customFormat="1" x14ac:dyDescent="0.15"/>
    <row r="507" s="380" customFormat="1" x14ac:dyDescent="0.15"/>
    <row r="508" s="380" customFormat="1" x14ac:dyDescent="0.15"/>
    <row r="509" s="380" customFormat="1" x14ac:dyDescent="0.15"/>
    <row r="510" s="380" customFormat="1" x14ac:dyDescent="0.15"/>
    <row r="511" s="380" customFormat="1" x14ac:dyDescent="0.15"/>
    <row r="512" s="380" customFormat="1" x14ac:dyDescent="0.15"/>
    <row r="513" s="380" customFormat="1" x14ac:dyDescent="0.15"/>
    <row r="514" s="380" customFormat="1" x14ac:dyDescent="0.15"/>
    <row r="515" s="380" customFormat="1" x14ac:dyDescent="0.15"/>
    <row r="516" s="380" customFormat="1" x14ac:dyDescent="0.15"/>
    <row r="517" s="380" customFormat="1" x14ac:dyDescent="0.15"/>
    <row r="518" s="380" customFormat="1" x14ac:dyDescent="0.15"/>
    <row r="519" s="380" customFormat="1" x14ac:dyDescent="0.15"/>
    <row r="520" s="380" customFormat="1" x14ac:dyDescent="0.15"/>
    <row r="521" s="380" customFormat="1" x14ac:dyDescent="0.15"/>
    <row r="522" s="380" customFormat="1" x14ac:dyDescent="0.15"/>
    <row r="523" s="380" customFormat="1" x14ac:dyDescent="0.15"/>
    <row r="524" s="380" customFormat="1" x14ac:dyDescent="0.15"/>
    <row r="525" s="380" customFormat="1" x14ac:dyDescent="0.15"/>
    <row r="526" s="380" customFormat="1" x14ac:dyDescent="0.15"/>
    <row r="527" s="380" customFormat="1" x14ac:dyDescent="0.15"/>
    <row r="528" s="380" customFormat="1" x14ac:dyDescent="0.15"/>
    <row r="529" s="380" customFormat="1" x14ac:dyDescent="0.15"/>
    <row r="530" s="380" customFormat="1" x14ac:dyDescent="0.15"/>
    <row r="531" s="380" customFormat="1" x14ac:dyDescent="0.15"/>
    <row r="532" s="380" customFormat="1" x14ac:dyDescent="0.15"/>
    <row r="533" s="380" customFormat="1" x14ac:dyDescent="0.15"/>
    <row r="534" s="380" customFormat="1" x14ac:dyDescent="0.15"/>
    <row r="535" s="380" customFormat="1" x14ac:dyDescent="0.15"/>
    <row r="536" s="380" customFormat="1" x14ac:dyDescent="0.15"/>
    <row r="537" s="380" customFormat="1" x14ac:dyDescent="0.15"/>
    <row r="538" s="380" customFormat="1" x14ac:dyDescent="0.15"/>
    <row r="539" s="380" customFormat="1" x14ac:dyDescent="0.15"/>
    <row r="540" s="380" customFormat="1" x14ac:dyDescent="0.15"/>
    <row r="541" s="380" customFormat="1" x14ac:dyDescent="0.15"/>
    <row r="542" s="380" customFormat="1" x14ac:dyDescent="0.15"/>
    <row r="543" s="380" customFormat="1" x14ac:dyDescent="0.15"/>
    <row r="544" s="380" customFormat="1" x14ac:dyDescent="0.15"/>
    <row r="545" s="380" customFormat="1" x14ac:dyDescent="0.15"/>
    <row r="546" s="380" customFormat="1" x14ac:dyDescent="0.15"/>
    <row r="547" s="380" customFormat="1" x14ac:dyDescent="0.15"/>
    <row r="548" s="380" customFormat="1" x14ac:dyDescent="0.15"/>
    <row r="549" s="380" customFormat="1" x14ac:dyDescent="0.15"/>
    <row r="550" s="380" customFormat="1" x14ac:dyDescent="0.15"/>
    <row r="551" s="380" customFormat="1" x14ac:dyDescent="0.15"/>
    <row r="552" s="380" customFormat="1" x14ac:dyDescent="0.15"/>
    <row r="553" s="380" customFormat="1" x14ac:dyDescent="0.15"/>
    <row r="554" s="380" customFormat="1" x14ac:dyDescent="0.15"/>
    <row r="555" s="380" customFormat="1" x14ac:dyDescent="0.15"/>
    <row r="556" s="380" customFormat="1" x14ac:dyDescent="0.15"/>
    <row r="557" s="380" customFormat="1" x14ac:dyDescent="0.15"/>
    <row r="558" s="380" customFormat="1" x14ac:dyDescent="0.15"/>
    <row r="559" s="380" customFormat="1" x14ac:dyDescent="0.15"/>
    <row r="560" s="380" customFormat="1" x14ac:dyDescent="0.15"/>
    <row r="561" s="380" customFormat="1" x14ac:dyDescent="0.15"/>
    <row r="562" s="380" customFormat="1" x14ac:dyDescent="0.15"/>
    <row r="563" s="380" customFormat="1" x14ac:dyDescent="0.15"/>
    <row r="564" s="380" customFormat="1" x14ac:dyDescent="0.15"/>
    <row r="565" s="380" customFormat="1" x14ac:dyDescent="0.15"/>
    <row r="566" s="380" customFormat="1" x14ac:dyDescent="0.15"/>
    <row r="567" s="380" customFormat="1" x14ac:dyDescent="0.15"/>
    <row r="568" s="380" customFormat="1" x14ac:dyDescent="0.15"/>
    <row r="569" s="380" customFormat="1" x14ac:dyDescent="0.15"/>
    <row r="570" s="380" customFormat="1" x14ac:dyDescent="0.15"/>
    <row r="571" s="380" customFormat="1" x14ac:dyDescent="0.15"/>
    <row r="572" s="380" customFormat="1" x14ac:dyDescent="0.15"/>
    <row r="573" s="380" customFormat="1" x14ac:dyDescent="0.15"/>
    <row r="574" s="380" customFormat="1" x14ac:dyDescent="0.15"/>
    <row r="575" s="380" customFormat="1" x14ac:dyDescent="0.15"/>
    <row r="576" s="380" customFormat="1" x14ac:dyDescent="0.15"/>
    <row r="577" s="380" customFormat="1" x14ac:dyDescent="0.15"/>
    <row r="578" s="380" customFormat="1" x14ac:dyDescent="0.15"/>
    <row r="579" s="380" customFormat="1" x14ac:dyDescent="0.15"/>
    <row r="580" s="380" customFormat="1" x14ac:dyDescent="0.15"/>
    <row r="581" s="380" customFormat="1" x14ac:dyDescent="0.15"/>
    <row r="582" s="380" customFormat="1" x14ac:dyDescent="0.15"/>
    <row r="583" s="380" customFormat="1" x14ac:dyDescent="0.15"/>
    <row r="584" s="380" customFormat="1" x14ac:dyDescent="0.15"/>
    <row r="585" s="380" customFormat="1" x14ac:dyDescent="0.15"/>
    <row r="586" s="380" customFormat="1" x14ac:dyDescent="0.15"/>
    <row r="587" s="380" customFormat="1" x14ac:dyDescent="0.15"/>
    <row r="588" s="380" customFormat="1" x14ac:dyDescent="0.15"/>
    <row r="589" s="380" customFormat="1" x14ac:dyDescent="0.15"/>
    <row r="590" s="380" customFormat="1" x14ac:dyDescent="0.15"/>
    <row r="591" s="380" customFormat="1" x14ac:dyDescent="0.15"/>
    <row r="592" s="380" customFormat="1" x14ac:dyDescent="0.15"/>
    <row r="593" s="380" customFormat="1" x14ac:dyDescent="0.15"/>
    <row r="594" s="380" customFormat="1" x14ac:dyDescent="0.15"/>
    <row r="595" s="380" customFormat="1" x14ac:dyDescent="0.15"/>
    <row r="596" s="380" customFormat="1" x14ac:dyDescent="0.15"/>
    <row r="597" s="380" customFormat="1" x14ac:dyDescent="0.15"/>
    <row r="598" s="380" customFormat="1" x14ac:dyDescent="0.15"/>
    <row r="599" s="380" customFormat="1" x14ac:dyDescent="0.15"/>
    <row r="600" s="380" customFormat="1" x14ac:dyDescent="0.15"/>
    <row r="601" s="380" customFormat="1" x14ac:dyDescent="0.15"/>
    <row r="602" s="380" customFormat="1" x14ac:dyDescent="0.15"/>
    <row r="603" s="380" customFormat="1" x14ac:dyDescent="0.15"/>
    <row r="604" s="380" customFormat="1" x14ac:dyDescent="0.15"/>
    <row r="605" s="380" customFormat="1" x14ac:dyDescent="0.15"/>
    <row r="606" s="380" customFormat="1" x14ac:dyDescent="0.15"/>
    <row r="607" s="380" customFormat="1" x14ac:dyDescent="0.15"/>
    <row r="608" s="380" customFormat="1" x14ac:dyDescent="0.15"/>
    <row r="609" s="380" customFormat="1" x14ac:dyDescent="0.15"/>
    <row r="610" s="380" customFormat="1" x14ac:dyDescent="0.15"/>
    <row r="611" s="380" customFormat="1" x14ac:dyDescent="0.15"/>
    <row r="612" s="380" customFormat="1" x14ac:dyDescent="0.15"/>
    <row r="613" s="380" customFormat="1" x14ac:dyDescent="0.15"/>
    <row r="614" s="380" customFormat="1" x14ac:dyDescent="0.15"/>
    <row r="615" s="380" customFormat="1" x14ac:dyDescent="0.15"/>
    <row r="616" s="380" customFormat="1" x14ac:dyDescent="0.15"/>
    <row r="617" s="380" customFormat="1" x14ac:dyDescent="0.15"/>
    <row r="618" s="380" customFormat="1" x14ac:dyDescent="0.15"/>
    <row r="619" s="380" customFormat="1" x14ac:dyDescent="0.15"/>
    <row r="620" s="380" customFormat="1" x14ac:dyDescent="0.15"/>
    <row r="621" s="380" customFormat="1" x14ac:dyDescent="0.15"/>
    <row r="622" s="380" customFormat="1" x14ac:dyDescent="0.15"/>
    <row r="623" s="380" customFormat="1" x14ac:dyDescent="0.15"/>
    <row r="624" s="380" customFormat="1" x14ac:dyDescent="0.15"/>
    <row r="625" s="380" customFormat="1" x14ac:dyDescent="0.15"/>
    <row r="626" s="380" customFormat="1" x14ac:dyDescent="0.15"/>
    <row r="627" s="380" customFormat="1" x14ac:dyDescent="0.15"/>
    <row r="628" s="380" customFormat="1" x14ac:dyDescent="0.15"/>
    <row r="629" s="380" customFormat="1" x14ac:dyDescent="0.15"/>
    <row r="630" s="380" customFormat="1" x14ac:dyDescent="0.15"/>
    <row r="631" s="380" customFormat="1" x14ac:dyDescent="0.15"/>
    <row r="632" s="380" customFormat="1" x14ac:dyDescent="0.15"/>
    <row r="633" s="380" customFormat="1" x14ac:dyDescent="0.15"/>
    <row r="634" s="380" customFormat="1" x14ac:dyDescent="0.15"/>
    <row r="635" s="380" customFormat="1" x14ac:dyDescent="0.15"/>
    <row r="636" s="380" customFormat="1" x14ac:dyDescent="0.15"/>
    <row r="637" s="380" customFormat="1" x14ac:dyDescent="0.15"/>
    <row r="638" s="380" customFormat="1" x14ac:dyDescent="0.15"/>
    <row r="639" s="380" customFormat="1" x14ac:dyDescent="0.15"/>
    <row r="640" s="380" customFormat="1" x14ac:dyDescent="0.15"/>
    <row r="641" s="380" customFormat="1" x14ac:dyDescent="0.15"/>
    <row r="642" s="380" customFormat="1" x14ac:dyDescent="0.15"/>
    <row r="643" s="380" customFormat="1" x14ac:dyDescent="0.15"/>
    <row r="644" s="380" customFormat="1" x14ac:dyDescent="0.15"/>
    <row r="645" s="380" customFormat="1" x14ac:dyDescent="0.15"/>
    <row r="646" s="380" customFormat="1" x14ac:dyDescent="0.15"/>
    <row r="647" s="380" customFormat="1" x14ac:dyDescent="0.15"/>
    <row r="648" s="380" customFormat="1" x14ac:dyDescent="0.15"/>
    <row r="649" s="380" customFormat="1" x14ac:dyDescent="0.15"/>
    <row r="650" s="380" customFormat="1" x14ac:dyDescent="0.15"/>
    <row r="651" s="380" customFormat="1" x14ac:dyDescent="0.15"/>
    <row r="652" s="380" customFormat="1" x14ac:dyDescent="0.15"/>
    <row r="653" s="380" customFormat="1" x14ac:dyDescent="0.15"/>
    <row r="654" s="380" customFormat="1" x14ac:dyDescent="0.15"/>
    <row r="655" s="380" customFormat="1" x14ac:dyDescent="0.15"/>
    <row r="656" s="380" customFormat="1" x14ac:dyDescent="0.15"/>
    <row r="657" s="380" customFormat="1" x14ac:dyDescent="0.15"/>
    <row r="658" s="380" customFormat="1" x14ac:dyDescent="0.15"/>
    <row r="659" s="380" customFormat="1" x14ac:dyDescent="0.15"/>
    <row r="660" s="380" customFormat="1" x14ac:dyDescent="0.15"/>
    <row r="661" s="380" customFormat="1" x14ac:dyDescent="0.15"/>
    <row r="662" s="380" customFormat="1" x14ac:dyDescent="0.15"/>
    <row r="663" s="380" customFormat="1" x14ac:dyDescent="0.15"/>
    <row r="664" s="380" customFormat="1" x14ac:dyDescent="0.15"/>
    <row r="665" s="380" customFormat="1" x14ac:dyDescent="0.15"/>
    <row r="666" s="380" customFormat="1" x14ac:dyDescent="0.15"/>
    <row r="667" s="380" customFormat="1" x14ac:dyDescent="0.15"/>
    <row r="668" s="380" customFormat="1" x14ac:dyDescent="0.15"/>
    <row r="669" s="380" customFormat="1" x14ac:dyDescent="0.15"/>
    <row r="670" s="380" customFormat="1" x14ac:dyDescent="0.15"/>
    <row r="671" s="380" customFormat="1" x14ac:dyDescent="0.15"/>
    <row r="672" s="380" customFormat="1" x14ac:dyDescent="0.15"/>
    <row r="673" s="380" customFormat="1" x14ac:dyDescent="0.15"/>
    <row r="674" s="380" customFormat="1" x14ac:dyDescent="0.15"/>
    <row r="675" s="380" customFormat="1" x14ac:dyDescent="0.15"/>
    <row r="676" s="380" customFormat="1" x14ac:dyDescent="0.15"/>
    <row r="677" s="380" customFormat="1" x14ac:dyDescent="0.15"/>
    <row r="678" s="380" customFormat="1" x14ac:dyDescent="0.15"/>
    <row r="679" s="380" customFormat="1" x14ac:dyDescent="0.15"/>
    <row r="680" s="380" customFormat="1" x14ac:dyDescent="0.15"/>
    <row r="681" s="380" customFormat="1" x14ac:dyDescent="0.15"/>
    <row r="682" s="380" customFormat="1" x14ac:dyDescent="0.15"/>
    <row r="683" s="380" customFormat="1" x14ac:dyDescent="0.15"/>
    <row r="684" s="380" customFormat="1" x14ac:dyDescent="0.15"/>
    <row r="685" s="380" customFormat="1" x14ac:dyDescent="0.15"/>
    <row r="686" s="380" customFormat="1" x14ac:dyDescent="0.15"/>
    <row r="687" s="380" customFormat="1" x14ac:dyDescent="0.15"/>
    <row r="688" s="380" customFormat="1" x14ac:dyDescent="0.15"/>
    <row r="689" s="380" customFormat="1" x14ac:dyDescent="0.15"/>
    <row r="690" s="380" customFormat="1" x14ac:dyDescent="0.15"/>
    <row r="691" s="380" customFormat="1" x14ac:dyDescent="0.15"/>
    <row r="692" s="380" customFormat="1" x14ac:dyDescent="0.15"/>
    <row r="693" s="380" customFormat="1" x14ac:dyDescent="0.15"/>
    <row r="694" s="380" customFormat="1" x14ac:dyDescent="0.15"/>
    <row r="695" s="380" customFormat="1" x14ac:dyDescent="0.15"/>
    <row r="696" s="380" customFormat="1" x14ac:dyDescent="0.15"/>
    <row r="697" s="380" customFormat="1" x14ac:dyDescent="0.15"/>
    <row r="698" s="380" customFormat="1" x14ac:dyDescent="0.15"/>
    <row r="699" s="380" customFormat="1" x14ac:dyDescent="0.15"/>
    <row r="700" s="380" customFormat="1" x14ac:dyDescent="0.15"/>
    <row r="701" s="380" customFormat="1" x14ac:dyDescent="0.15"/>
    <row r="702" s="380" customFormat="1" x14ac:dyDescent="0.15"/>
    <row r="703" s="380" customFormat="1" x14ac:dyDescent="0.15"/>
    <row r="704" s="380" customFormat="1" x14ac:dyDescent="0.15"/>
    <row r="705" s="380" customFormat="1" x14ac:dyDescent="0.15"/>
    <row r="706" s="380" customFormat="1" x14ac:dyDescent="0.15"/>
    <row r="707" s="380" customFormat="1" x14ac:dyDescent="0.15"/>
    <row r="708" s="380" customFormat="1" x14ac:dyDescent="0.15"/>
    <row r="709" s="380" customFormat="1" x14ac:dyDescent="0.15"/>
    <row r="710" s="380" customFormat="1" x14ac:dyDescent="0.15"/>
    <row r="711" s="380" customFormat="1" x14ac:dyDescent="0.15"/>
    <row r="712" s="380" customFormat="1" x14ac:dyDescent="0.15"/>
    <row r="713" s="380" customFormat="1" x14ac:dyDescent="0.15"/>
    <row r="714" s="380" customFormat="1" x14ac:dyDescent="0.15"/>
    <row r="715" s="380" customFormat="1" x14ac:dyDescent="0.15"/>
    <row r="716" s="380" customFormat="1" x14ac:dyDescent="0.15"/>
    <row r="717" s="380" customFormat="1" x14ac:dyDescent="0.15"/>
    <row r="718" s="380" customFormat="1" x14ac:dyDescent="0.15"/>
    <row r="719" s="380" customFormat="1" x14ac:dyDescent="0.15"/>
    <row r="720" s="380" customFormat="1" x14ac:dyDescent="0.15"/>
    <row r="721" s="380" customFormat="1" x14ac:dyDescent="0.15"/>
    <row r="722" s="380" customFormat="1" x14ac:dyDescent="0.15"/>
    <row r="723" s="380" customFormat="1" x14ac:dyDescent="0.15"/>
    <row r="724" s="380" customFormat="1" x14ac:dyDescent="0.15"/>
    <row r="725" s="380" customFormat="1" x14ac:dyDescent="0.15"/>
    <row r="726" s="380" customFormat="1" x14ac:dyDescent="0.15"/>
    <row r="727" s="380" customFormat="1" x14ac:dyDescent="0.15"/>
    <row r="728" s="380" customFormat="1" x14ac:dyDescent="0.15"/>
    <row r="729" s="380" customFormat="1" x14ac:dyDescent="0.15"/>
    <row r="730" s="380" customFormat="1" x14ac:dyDescent="0.15"/>
    <row r="731" s="380" customFormat="1" x14ac:dyDescent="0.15"/>
    <row r="732" s="380" customFormat="1" x14ac:dyDescent="0.15"/>
    <row r="733" s="380" customFormat="1" x14ac:dyDescent="0.15"/>
    <row r="734" s="380" customFormat="1" x14ac:dyDescent="0.15"/>
    <row r="735" s="380" customFormat="1" x14ac:dyDescent="0.15"/>
    <row r="736" s="380" customFormat="1" x14ac:dyDescent="0.15"/>
    <row r="737" s="380" customFormat="1" x14ac:dyDescent="0.15"/>
    <row r="738" s="380" customFormat="1" x14ac:dyDescent="0.15"/>
    <row r="739" s="380" customFormat="1" x14ac:dyDescent="0.15"/>
    <row r="740" s="380" customFormat="1" x14ac:dyDescent="0.15"/>
    <row r="741" s="380" customFormat="1" x14ac:dyDescent="0.15"/>
    <row r="742" s="380" customFormat="1" x14ac:dyDescent="0.15"/>
    <row r="743" s="380" customFormat="1" x14ac:dyDescent="0.15"/>
    <row r="744" s="380" customFormat="1" x14ac:dyDescent="0.15"/>
    <row r="745" s="380" customFormat="1" x14ac:dyDescent="0.15"/>
    <row r="746" s="380" customFormat="1" x14ac:dyDescent="0.15"/>
    <row r="747" s="380" customFormat="1" x14ac:dyDescent="0.15"/>
    <row r="748" s="380" customFormat="1" x14ac:dyDescent="0.15"/>
    <row r="749" s="380" customFormat="1" x14ac:dyDescent="0.15"/>
    <row r="750" s="380" customFormat="1" x14ac:dyDescent="0.15"/>
    <row r="751" s="380" customFormat="1" x14ac:dyDescent="0.15"/>
    <row r="752" s="380" customFormat="1" x14ac:dyDescent="0.15"/>
    <row r="753" s="380" customFormat="1" x14ac:dyDescent="0.15"/>
    <row r="754" s="380" customFormat="1" x14ac:dyDescent="0.15"/>
    <row r="755" s="380" customFormat="1" x14ac:dyDescent="0.15"/>
    <row r="756" s="380" customFormat="1" x14ac:dyDescent="0.15"/>
    <row r="757" s="380" customFormat="1" x14ac:dyDescent="0.15"/>
    <row r="758" s="380" customFormat="1" x14ac:dyDescent="0.15"/>
    <row r="759" s="380" customFormat="1" x14ac:dyDescent="0.15"/>
    <row r="760" s="380" customFormat="1" x14ac:dyDescent="0.15"/>
    <row r="761" s="380" customFormat="1" x14ac:dyDescent="0.15"/>
    <row r="762" s="380" customFormat="1" x14ac:dyDescent="0.15"/>
    <row r="763" s="380" customFormat="1" x14ac:dyDescent="0.15"/>
    <row r="764" s="380" customFormat="1" x14ac:dyDescent="0.15"/>
    <row r="765" s="380" customFormat="1" x14ac:dyDescent="0.15"/>
    <row r="766" s="380" customFormat="1" x14ac:dyDescent="0.15"/>
    <row r="767" s="380" customFormat="1" x14ac:dyDescent="0.15"/>
    <row r="768" s="380" customFormat="1" x14ac:dyDescent="0.15"/>
    <row r="769" s="380" customFormat="1" x14ac:dyDescent="0.15"/>
    <row r="770" s="380" customFormat="1" x14ac:dyDescent="0.15"/>
    <row r="771" s="380" customFormat="1" x14ac:dyDescent="0.15"/>
    <row r="772" s="380" customFormat="1" x14ac:dyDescent="0.15"/>
    <row r="773" s="380" customFormat="1" x14ac:dyDescent="0.15"/>
    <row r="774" s="380" customFormat="1" x14ac:dyDescent="0.15"/>
    <row r="775" s="380" customFormat="1" x14ac:dyDescent="0.15"/>
    <row r="776" s="380" customFormat="1" x14ac:dyDescent="0.15"/>
    <row r="777" s="380" customFormat="1" x14ac:dyDescent="0.15"/>
    <row r="778" s="380" customFormat="1" x14ac:dyDescent="0.15"/>
    <row r="779" s="380" customFormat="1" x14ac:dyDescent="0.15"/>
    <row r="780" s="380" customFormat="1" x14ac:dyDescent="0.15"/>
    <row r="781" s="380" customFormat="1" x14ac:dyDescent="0.15"/>
    <row r="782" s="380" customFormat="1" x14ac:dyDescent="0.15"/>
    <row r="783" s="380" customFormat="1" x14ac:dyDescent="0.15"/>
    <row r="784" s="380" customFormat="1" x14ac:dyDescent="0.15"/>
    <row r="785" s="380" customFormat="1" x14ac:dyDescent="0.15"/>
    <row r="786" s="380" customFormat="1" x14ac:dyDescent="0.15"/>
    <row r="787" s="380" customFormat="1" x14ac:dyDescent="0.15"/>
    <row r="788" s="380" customFormat="1" x14ac:dyDescent="0.15"/>
    <row r="789" s="380" customFormat="1" x14ac:dyDescent="0.15"/>
    <row r="790" s="380" customFormat="1" x14ac:dyDescent="0.15"/>
    <row r="791" s="380" customFormat="1" x14ac:dyDescent="0.15"/>
    <row r="792" s="380" customFormat="1" x14ac:dyDescent="0.15"/>
    <row r="793" s="380" customFormat="1" x14ac:dyDescent="0.15"/>
    <row r="794" s="380" customFormat="1" x14ac:dyDescent="0.15"/>
    <row r="795" s="380" customFormat="1" x14ac:dyDescent="0.15"/>
    <row r="796" s="380" customFormat="1" x14ac:dyDescent="0.15"/>
    <row r="797" s="380" customFormat="1" x14ac:dyDescent="0.15"/>
    <row r="798" s="380" customFormat="1" x14ac:dyDescent="0.15"/>
    <row r="799" s="380" customFormat="1" x14ac:dyDescent="0.15"/>
    <row r="800" s="380" customFormat="1" x14ac:dyDescent="0.15"/>
    <row r="801" s="380" customFormat="1" x14ac:dyDescent="0.15"/>
    <row r="802" s="380" customFormat="1" x14ac:dyDescent="0.15"/>
    <row r="803" s="380" customFormat="1" x14ac:dyDescent="0.15"/>
    <row r="804" s="380" customFormat="1" x14ac:dyDescent="0.15"/>
    <row r="805" s="380" customFormat="1" x14ac:dyDescent="0.15"/>
    <row r="806" s="380" customFormat="1" x14ac:dyDescent="0.15"/>
    <row r="807" s="380" customFormat="1" x14ac:dyDescent="0.15"/>
    <row r="808" s="380" customFormat="1" x14ac:dyDescent="0.15"/>
    <row r="809" s="380" customFormat="1" x14ac:dyDescent="0.15"/>
    <row r="810" s="380" customFormat="1" x14ac:dyDescent="0.15"/>
    <row r="811" s="380" customFormat="1" x14ac:dyDescent="0.15"/>
    <row r="812" s="380" customFormat="1" x14ac:dyDescent="0.15"/>
    <row r="813" s="380" customFormat="1" x14ac:dyDescent="0.15"/>
    <row r="814" s="380" customFormat="1" x14ac:dyDescent="0.15"/>
    <row r="815" s="380" customFormat="1" x14ac:dyDescent="0.15"/>
    <row r="816" s="380" customFormat="1" x14ac:dyDescent="0.15"/>
    <row r="817" s="380" customFormat="1" x14ac:dyDescent="0.15"/>
    <row r="818" s="380" customFormat="1" x14ac:dyDescent="0.15"/>
    <row r="819" s="380" customFormat="1" x14ac:dyDescent="0.15"/>
    <row r="820" s="380" customFormat="1" x14ac:dyDescent="0.15"/>
    <row r="821" s="380" customFormat="1" x14ac:dyDescent="0.15"/>
    <row r="822" s="380" customFormat="1" x14ac:dyDescent="0.15"/>
    <row r="823" s="380" customFormat="1" x14ac:dyDescent="0.15"/>
    <row r="824" s="380" customFormat="1" x14ac:dyDescent="0.15"/>
    <row r="825" s="380" customFormat="1" x14ac:dyDescent="0.15"/>
    <row r="826" s="380" customFormat="1" x14ac:dyDescent="0.15"/>
    <row r="827" s="380" customFormat="1" x14ac:dyDescent="0.15"/>
    <row r="828" s="380" customFormat="1" x14ac:dyDescent="0.15"/>
    <row r="829" s="380" customFormat="1" x14ac:dyDescent="0.15"/>
    <row r="830" s="380" customFormat="1" x14ac:dyDescent="0.15"/>
    <row r="831" s="380" customFormat="1" x14ac:dyDescent="0.15"/>
    <row r="832" s="380" customFormat="1" x14ac:dyDescent="0.15"/>
    <row r="833" s="380" customFormat="1" x14ac:dyDescent="0.15"/>
    <row r="834" s="380" customFormat="1" x14ac:dyDescent="0.15"/>
    <row r="835" s="380" customFormat="1" x14ac:dyDescent="0.15"/>
    <row r="836" s="380" customFormat="1" x14ac:dyDescent="0.15"/>
    <row r="837" s="380" customFormat="1" x14ac:dyDescent="0.15"/>
    <row r="838" s="380" customFormat="1" x14ac:dyDescent="0.15"/>
    <row r="839" s="380" customFormat="1" x14ac:dyDescent="0.15"/>
    <row r="840" s="380" customFormat="1" x14ac:dyDescent="0.15"/>
    <row r="841" s="380" customFormat="1" x14ac:dyDescent="0.15"/>
    <row r="842" s="380" customFormat="1" x14ac:dyDescent="0.15"/>
    <row r="843" s="380" customFormat="1" x14ac:dyDescent="0.15"/>
    <row r="844" s="380" customFormat="1" x14ac:dyDescent="0.15"/>
    <row r="845" s="380" customFormat="1" x14ac:dyDescent="0.15"/>
    <row r="846" s="380" customFormat="1" x14ac:dyDescent="0.15"/>
    <row r="847" s="380" customFormat="1" x14ac:dyDescent="0.15"/>
    <row r="848" s="380" customFormat="1" x14ac:dyDescent="0.15"/>
    <row r="849" s="380" customFormat="1" x14ac:dyDescent="0.15"/>
    <row r="850" s="380" customFormat="1" x14ac:dyDescent="0.15"/>
    <row r="851" s="380" customFormat="1" x14ac:dyDescent="0.15"/>
    <row r="852" s="380" customFormat="1" x14ac:dyDescent="0.15"/>
    <row r="853" s="380" customFormat="1" x14ac:dyDescent="0.15"/>
    <row r="854" s="380" customFormat="1" x14ac:dyDescent="0.15"/>
    <row r="855" s="380" customFormat="1" x14ac:dyDescent="0.15"/>
    <row r="856" s="380" customFormat="1" x14ac:dyDescent="0.15"/>
    <row r="857" s="380" customFormat="1" x14ac:dyDescent="0.15"/>
    <row r="858" s="380" customFormat="1" x14ac:dyDescent="0.15"/>
    <row r="859" s="380" customFormat="1" x14ac:dyDescent="0.15"/>
    <row r="860" s="380" customFormat="1" x14ac:dyDescent="0.15"/>
    <row r="861" s="380" customFormat="1" x14ac:dyDescent="0.15"/>
    <row r="862" s="380" customFormat="1" x14ac:dyDescent="0.15"/>
    <row r="863" s="380" customFormat="1" x14ac:dyDescent="0.15"/>
    <row r="864" s="380" customFormat="1" x14ac:dyDescent="0.15"/>
    <row r="865" s="380" customFormat="1" x14ac:dyDescent="0.15"/>
    <row r="866" s="380" customFormat="1" x14ac:dyDescent="0.15"/>
    <row r="867" s="380" customFormat="1" x14ac:dyDescent="0.15"/>
    <row r="868" s="380" customFormat="1" x14ac:dyDescent="0.15"/>
    <row r="869" s="380" customFormat="1" x14ac:dyDescent="0.15"/>
    <row r="870" s="380" customFormat="1" x14ac:dyDescent="0.15"/>
    <row r="871" s="380" customFormat="1" x14ac:dyDescent="0.15"/>
    <row r="872" s="380" customFormat="1" x14ac:dyDescent="0.15"/>
    <row r="873" s="380" customFormat="1" x14ac:dyDescent="0.15"/>
    <row r="874" s="380" customFormat="1" x14ac:dyDescent="0.15"/>
    <row r="875" s="380" customFormat="1" x14ac:dyDescent="0.15"/>
    <row r="876" s="380" customFormat="1" x14ac:dyDescent="0.15"/>
    <row r="877" s="380" customFormat="1" x14ac:dyDescent="0.15"/>
    <row r="878" s="380" customFormat="1" x14ac:dyDescent="0.15"/>
    <row r="879" s="380" customFormat="1" x14ac:dyDescent="0.15"/>
    <row r="880" s="380" customFormat="1" x14ac:dyDescent="0.15"/>
    <row r="881" s="380" customFormat="1" x14ac:dyDescent="0.15"/>
    <row r="882" s="380" customFormat="1" x14ac:dyDescent="0.15"/>
    <row r="883" s="380" customFormat="1" x14ac:dyDescent="0.15"/>
    <row r="884" s="380" customFormat="1" x14ac:dyDescent="0.15"/>
    <row r="885" s="380" customFormat="1" x14ac:dyDescent="0.15"/>
    <row r="886" s="380" customFormat="1" x14ac:dyDescent="0.15"/>
    <row r="887" s="380" customFormat="1" x14ac:dyDescent="0.15"/>
    <row r="888" s="380" customFormat="1" x14ac:dyDescent="0.15"/>
    <row r="889" s="380" customFormat="1" x14ac:dyDescent="0.15"/>
    <row r="890" s="380" customFormat="1" x14ac:dyDescent="0.15"/>
    <row r="891" s="380" customFormat="1" x14ac:dyDescent="0.15"/>
    <row r="892" s="380" customFormat="1" x14ac:dyDescent="0.15"/>
    <row r="893" s="380" customFormat="1" x14ac:dyDescent="0.15"/>
    <row r="894" s="380" customFormat="1" x14ac:dyDescent="0.15"/>
    <row r="895" s="380" customFormat="1" x14ac:dyDescent="0.15"/>
    <row r="896" s="380" customFormat="1" x14ac:dyDescent="0.15"/>
    <row r="897" s="380" customFormat="1" x14ac:dyDescent="0.15"/>
    <row r="898" s="380" customFormat="1" x14ac:dyDescent="0.15"/>
    <row r="899" s="380" customFormat="1" x14ac:dyDescent="0.15"/>
    <row r="900" s="380" customFormat="1" x14ac:dyDescent="0.15"/>
    <row r="901" s="380" customFormat="1" x14ac:dyDescent="0.15"/>
    <row r="902" s="380" customFormat="1" x14ac:dyDescent="0.15"/>
    <row r="903" s="380" customFormat="1" x14ac:dyDescent="0.15"/>
    <row r="904" s="380" customFormat="1" x14ac:dyDescent="0.15"/>
    <row r="905" s="380" customFormat="1" x14ac:dyDescent="0.15"/>
    <row r="906" s="380" customFormat="1" x14ac:dyDescent="0.15"/>
    <row r="907" s="380" customFormat="1" x14ac:dyDescent="0.15"/>
    <row r="908" s="380" customFormat="1" x14ac:dyDescent="0.15"/>
    <row r="909" s="380" customFormat="1" x14ac:dyDescent="0.15"/>
    <row r="910" s="380" customFormat="1" x14ac:dyDescent="0.15"/>
    <row r="911" s="380" customFormat="1" x14ac:dyDescent="0.15"/>
    <row r="912" s="380" customFormat="1" x14ac:dyDescent="0.15"/>
    <row r="913" spans="17:115" s="380" customFormat="1" x14ac:dyDescent="0.15"/>
    <row r="914" spans="17:115" s="380" customFormat="1" x14ac:dyDescent="0.15"/>
    <row r="915" spans="17:115" s="380" customFormat="1" x14ac:dyDescent="0.15"/>
    <row r="916" spans="17:115" s="380" customFormat="1" x14ac:dyDescent="0.15"/>
    <row r="917" spans="17:115" s="318" customFormat="1" x14ac:dyDescent="0.15"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  <c r="AB917" s="380"/>
      <c r="AC917" s="380"/>
      <c r="AD917" s="380"/>
      <c r="AE917" s="380"/>
      <c r="AF917" s="380"/>
      <c r="AG917" s="380"/>
      <c r="AH917" s="380"/>
      <c r="AI917" s="380"/>
      <c r="AJ917" s="380"/>
      <c r="AK917" s="380"/>
      <c r="AL917" s="380"/>
      <c r="AM917" s="380"/>
      <c r="AN917" s="380"/>
      <c r="AO917" s="380"/>
      <c r="AP917" s="380"/>
      <c r="AQ917" s="380"/>
      <c r="AR917" s="380"/>
      <c r="AS917" s="380"/>
      <c r="AT917" s="380"/>
      <c r="AU917" s="380"/>
      <c r="AV917" s="380"/>
      <c r="AW917" s="380"/>
      <c r="AX917" s="380"/>
      <c r="AY917" s="380"/>
      <c r="AZ917" s="380"/>
      <c r="BA917" s="380"/>
      <c r="BB917" s="380"/>
      <c r="BC917" s="380"/>
      <c r="BD917" s="380"/>
      <c r="BE917" s="380"/>
      <c r="BF917" s="380"/>
      <c r="BG917" s="380"/>
      <c r="BH917" s="380"/>
      <c r="BI917" s="380"/>
      <c r="BJ917" s="380"/>
      <c r="BK917" s="380"/>
      <c r="BL917" s="380"/>
      <c r="BM917" s="380"/>
      <c r="BN917" s="380"/>
      <c r="BO917" s="380"/>
      <c r="BP917" s="380"/>
      <c r="BQ917" s="380"/>
      <c r="BR917" s="380"/>
      <c r="BS917" s="380"/>
      <c r="BT917" s="380"/>
      <c r="BU917" s="380"/>
      <c r="BV917" s="380"/>
      <c r="BW917" s="380"/>
      <c r="BX917" s="380"/>
      <c r="BY917" s="380"/>
      <c r="BZ917" s="380"/>
      <c r="CA917" s="380"/>
      <c r="CB917" s="380"/>
      <c r="CC917" s="380"/>
      <c r="CD917" s="380"/>
      <c r="CE917" s="380"/>
      <c r="CF917" s="380"/>
      <c r="CG917" s="380"/>
      <c r="CH917" s="380"/>
      <c r="CI917" s="380"/>
      <c r="CJ917" s="380"/>
      <c r="CK917" s="380"/>
      <c r="CL917" s="380"/>
      <c r="CM917" s="380"/>
      <c r="CN917" s="380"/>
      <c r="CO917" s="380"/>
      <c r="CP917" s="380"/>
      <c r="CQ917" s="380"/>
      <c r="CR917" s="380"/>
      <c r="CS917" s="380"/>
      <c r="CT917" s="380"/>
      <c r="CU917" s="380"/>
      <c r="CV917" s="380"/>
      <c r="CW917" s="380"/>
      <c r="CX917" s="380"/>
      <c r="CY917" s="380"/>
      <c r="CZ917" s="380"/>
      <c r="DA917" s="380"/>
      <c r="DB917" s="380"/>
      <c r="DC917" s="380"/>
      <c r="DD917" s="380"/>
      <c r="DE917" s="380"/>
      <c r="DF917" s="380"/>
      <c r="DG917" s="380"/>
      <c r="DH917" s="380"/>
      <c r="DI917" s="380"/>
      <c r="DJ917" s="380"/>
      <c r="DK917" s="380"/>
    </row>
    <row r="918" spans="17:115" s="318" customFormat="1" x14ac:dyDescent="0.15"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  <c r="AB918" s="380"/>
      <c r="AC918" s="380"/>
      <c r="AD918" s="380"/>
      <c r="AE918" s="380"/>
      <c r="AF918" s="380"/>
      <c r="AG918" s="380"/>
      <c r="AH918" s="380"/>
      <c r="AI918" s="380"/>
      <c r="AJ918" s="380"/>
      <c r="AK918" s="380"/>
      <c r="AL918" s="380"/>
      <c r="AM918" s="380"/>
      <c r="AN918" s="380"/>
      <c r="AO918" s="380"/>
      <c r="AP918" s="380"/>
      <c r="AQ918" s="380"/>
      <c r="AR918" s="380"/>
      <c r="AS918" s="380"/>
      <c r="AT918" s="380"/>
      <c r="AU918" s="380"/>
      <c r="AV918" s="380"/>
      <c r="AW918" s="380"/>
      <c r="AX918" s="380"/>
      <c r="AY918" s="380"/>
      <c r="AZ918" s="380"/>
      <c r="BA918" s="380"/>
      <c r="BB918" s="380"/>
      <c r="BC918" s="380"/>
      <c r="BD918" s="380"/>
      <c r="BE918" s="380"/>
      <c r="BF918" s="380"/>
      <c r="BG918" s="380"/>
      <c r="BH918" s="380"/>
      <c r="BI918" s="380"/>
      <c r="BJ918" s="380"/>
      <c r="BK918" s="380"/>
      <c r="BL918" s="380"/>
      <c r="BM918" s="380"/>
      <c r="BN918" s="380"/>
      <c r="BO918" s="380"/>
      <c r="BP918" s="380"/>
      <c r="BQ918" s="380"/>
      <c r="BR918" s="380"/>
      <c r="BS918" s="380"/>
      <c r="BT918" s="380"/>
      <c r="BU918" s="380"/>
      <c r="BV918" s="380"/>
      <c r="BW918" s="380"/>
      <c r="BX918" s="380"/>
      <c r="BY918" s="380"/>
      <c r="BZ918" s="380"/>
      <c r="CA918" s="380"/>
      <c r="CB918" s="380"/>
      <c r="CC918" s="380"/>
      <c r="CD918" s="380"/>
      <c r="CE918" s="380"/>
      <c r="CF918" s="380"/>
      <c r="CG918" s="380"/>
      <c r="CH918" s="380"/>
      <c r="CI918" s="380"/>
      <c r="CJ918" s="380"/>
      <c r="CK918" s="380"/>
      <c r="CL918" s="380"/>
      <c r="CM918" s="380"/>
      <c r="CN918" s="380"/>
      <c r="CO918" s="380"/>
      <c r="CP918" s="380"/>
      <c r="CQ918" s="380"/>
      <c r="CR918" s="380"/>
      <c r="CS918" s="380"/>
      <c r="CT918" s="380"/>
      <c r="CU918" s="380"/>
      <c r="CV918" s="380"/>
      <c r="CW918" s="380"/>
      <c r="CX918" s="380"/>
      <c r="CY918" s="380"/>
      <c r="CZ918" s="380"/>
      <c r="DA918" s="380"/>
      <c r="DB918" s="380"/>
      <c r="DC918" s="380"/>
      <c r="DD918" s="380"/>
      <c r="DE918" s="380"/>
      <c r="DF918" s="380"/>
      <c r="DG918" s="380"/>
      <c r="DH918" s="380"/>
      <c r="DI918" s="380"/>
      <c r="DJ918" s="380"/>
      <c r="DK918" s="380"/>
    </row>
    <row r="919" spans="17:115" s="318" customFormat="1" x14ac:dyDescent="0.15"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  <c r="AB919" s="380"/>
      <c r="AC919" s="380"/>
      <c r="AD919" s="380"/>
      <c r="AE919" s="380"/>
      <c r="AF919" s="380"/>
      <c r="AG919" s="380"/>
      <c r="AH919" s="380"/>
      <c r="AI919" s="380"/>
      <c r="AJ919" s="380"/>
      <c r="AK919" s="380"/>
      <c r="AL919" s="380"/>
      <c r="AM919" s="380"/>
      <c r="AN919" s="380"/>
      <c r="AO919" s="380"/>
      <c r="AP919" s="380"/>
      <c r="AQ919" s="380"/>
      <c r="AR919" s="380"/>
      <c r="AS919" s="380"/>
      <c r="AT919" s="380"/>
      <c r="AU919" s="380"/>
      <c r="AV919" s="380"/>
      <c r="AW919" s="380"/>
      <c r="AX919" s="380"/>
      <c r="AY919" s="380"/>
      <c r="AZ919" s="380"/>
      <c r="BA919" s="380"/>
      <c r="BB919" s="380"/>
      <c r="BC919" s="380"/>
      <c r="BD919" s="380"/>
      <c r="BE919" s="380"/>
      <c r="BF919" s="380"/>
      <c r="BG919" s="380"/>
      <c r="BH919" s="380"/>
      <c r="BI919" s="380"/>
      <c r="BJ919" s="380"/>
      <c r="BK919" s="380"/>
      <c r="BL919" s="380"/>
      <c r="BM919" s="380"/>
      <c r="BN919" s="380"/>
      <c r="BO919" s="380"/>
      <c r="BP919" s="380"/>
      <c r="BQ919" s="380"/>
      <c r="BR919" s="380"/>
      <c r="BS919" s="380"/>
      <c r="BT919" s="380"/>
      <c r="BU919" s="380"/>
      <c r="BV919" s="380"/>
      <c r="BW919" s="380"/>
      <c r="BX919" s="380"/>
      <c r="BY919" s="380"/>
      <c r="BZ919" s="380"/>
      <c r="CA919" s="380"/>
      <c r="CB919" s="380"/>
      <c r="CC919" s="380"/>
      <c r="CD919" s="380"/>
      <c r="CE919" s="380"/>
      <c r="CF919" s="380"/>
      <c r="CG919" s="380"/>
      <c r="CH919" s="380"/>
      <c r="CI919" s="380"/>
      <c r="CJ919" s="380"/>
      <c r="CK919" s="380"/>
      <c r="CL919" s="380"/>
      <c r="CM919" s="380"/>
      <c r="CN919" s="380"/>
      <c r="CO919" s="380"/>
      <c r="CP919" s="380"/>
      <c r="CQ919" s="380"/>
      <c r="CR919" s="380"/>
      <c r="CS919" s="380"/>
      <c r="CT919" s="380"/>
      <c r="CU919" s="380"/>
      <c r="CV919" s="380"/>
      <c r="CW919" s="380"/>
      <c r="CX919" s="380"/>
      <c r="CY919" s="380"/>
      <c r="CZ919" s="380"/>
      <c r="DA919" s="380"/>
      <c r="DB919" s="380"/>
      <c r="DC919" s="380"/>
      <c r="DD919" s="380"/>
      <c r="DE919" s="380"/>
      <c r="DF919" s="380"/>
      <c r="DG919" s="380"/>
      <c r="DH919" s="380"/>
      <c r="DI919" s="380"/>
      <c r="DJ919" s="380"/>
      <c r="DK919" s="380"/>
    </row>
    <row r="920" spans="17:115" s="318" customFormat="1" x14ac:dyDescent="0.15"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  <c r="AB920" s="380"/>
      <c r="AC920" s="380"/>
      <c r="AD920" s="380"/>
      <c r="AE920" s="380"/>
      <c r="AF920" s="380"/>
      <c r="AG920" s="380"/>
      <c r="AH920" s="380"/>
      <c r="AI920" s="380"/>
      <c r="AJ920" s="380"/>
      <c r="AK920" s="380"/>
      <c r="AL920" s="380"/>
      <c r="AM920" s="380"/>
      <c r="AN920" s="380"/>
      <c r="AO920" s="380"/>
      <c r="AP920" s="380"/>
      <c r="AQ920" s="380"/>
      <c r="AR920" s="380"/>
      <c r="AS920" s="380"/>
      <c r="AT920" s="380"/>
      <c r="AU920" s="380"/>
      <c r="AV920" s="380"/>
      <c r="AW920" s="380"/>
      <c r="AX920" s="380"/>
      <c r="AY920" s="380"/>
      <c r="AZ920" s="380"/>
      <c r="BA920" s="380"/>
      <c r="BB920" s="380"/>
      <c r="BC920" s="380"/>
      <c r="BD920" s="380"/>
      <c r="BE920" s="380"/>
      <c r="BF920" s="380"/>
      <c r="BG920" s="380"/>
      <c r="BH920" s="380"/>
      <c r="BI920" s="380"/>
      <c r="BJ920" s="380"/>
      <c r="BK920" s="380"/>
      <c r="BL920" s="380"/>
      <c r="BM920" s="380"/>
      <c r="BN920" s="380"/>
      <c r="BO920" s="380"/>
      <c r="BP920" s="380"/>
      <c r="BQ920" s="380"/>
      <c r="BR920" s="380"/>
      <c r="BS920" s="380"/>
      <c r="BT920" s="380"/>
      <c r="BU920" s="380"/>
      <c r="BV920" s="380"/>
      <c r="BW920" s="380"/>
      <c r="BX920" s="380"/>
      <c r="BY920" s="380"/>
      <c r="BZ920" s="380"/>
      <c r="CA920" s="380"/>
      <c r="CB920" s="380"/>
      <c r="CC920" s="380"/>
      <c r="CD920" s="380"/>
      <c r="CE920" s="380"/>
      <c r="CF920" s="380"/>
      <c r="CG920" s="380"/>
      <c r="CH920" s="380"/>
      <c r="CI920" s="380"/>
      <c r="CJ920" s="380"/>
      <c r="CK920" s="380"/>
      <c r="CL920" s="380"/>
      <c r="CM920" s="380"/>
      <c r="CN920" s="380"/>
      <c r="CO920" s="380"/>
      <c r="CP920" s="380"/>
      <c r="CQ920" s="380"/>
      <c r="CR920" s="380"/>
      <c r="CS920" s="380"/>
      <c r="CT920" s="380"/>
      <c r="CU920" s="380"/>
      <c r="CV920" s="380"/>
      <c r="CW920" s="380"/>
      <c r="CX920" s="380"/>
      <c r="CY920" s="380"/>
      <c r="CZ920" s="380"/>
      <c r="DA920" s="380"/>
      <c r="DB920" s="380"/>
      <c r="DC920" s="380"/>
      <c r="DD920" s="380"/>
      <c r="DE920" s="380"/>
      <c r="DF920" s="380"/>
      <c r="DG920" s="380"/>
      <c r="DH920" s="380"/>
      <c r="DI920" s="380"/>
      <c r="DJ920" s="380"/>
      <c r="DK920" s="380"/>
    </row>
    <row r="921" spans="17:115" s="318" customFormat="1" x14ac:dyDescent="0.15"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  <c r="AB921" s="380"/>
      <c r="AC921" s="380"/>
      <c r="AD921" s="380"/>
      <c r="AE921" s="380"/>
      <c r="AF921" s="380"/>
      <c r="AG921" s="380"/>
      <c r="AH921" s="380"/>
      <c r="AI921" s="380"/>
      <c r="AJ921" s="380"/>
      <c r="AK921" s="380"/>
      <c r="AL921" s="380"/>
      <c r="AM921" s="380"/>
      <c r="AN921" s="380"/>
      <c r="AO921" s="380"/>
      <c r="AP921" s="380"/>
      <c r="AQ921" s="380"/>
      <c r="AR921" s="380"/>
      <c r="AS921" s="380"/>
      <c r="AT921" s="380"/>
      <c r="AU921" s="380"/>
      <c r="AV921" s="380"/>
      <c r="AW921" s="380"/>
      <c r="AX921" s="380"/>
      <c r="AY921" s="380"/>
      <c r="AZ921" s="380"/>
      <c r="BA921" s="380"/>
      <c r="BB921" s="380"/>
      <c r="BC921" s="380"/>
      <c r="BD921" s="380"/>
      <c r="BE921" s="380"/>
      <c r="BF921" s="380"/>
      <c r="BG921" s="380"/>
      <c r="BH921" s="380"/>
      <c r="BI921" s="380"/>
      <c r="BJ921" s="380"/>
      <c r="BK921" s="380"/>
      <c r="BL921" s="380"/>
      <c r="BM921" s="380"/>
      <c r="BN921" s="380"/>
      <c r="BO921" s="380"/>
      <c r="BP921" s="380"/>
      <c r="BQ921" s="380"/>
      <c r="BR921" s="380"/>
      <c r="BS921" s="380"/>
      <c r="BT921" s="380"/>
      <c r="BU921" s="380"/>
      <c r="BV921" s="380"/>
      <c r="BW921" s="380"/>
      <c r="BX921" s="380"/>
      <c r="BY921" s="380"/>
      <c r="BZ921" s="380"/>
      <c r="CA921" s="380"/>
      <c r="CB921" s="380"/>
      <c r="CC921" s="380"/>
      <c r="CD921" s="380"/>
      <c r="CE921" s="380"/>
      <c r="CF921" s="380"/>
      <c r="CG921" s="380"/>
      <c r="CH921" s="380"/>
      <c r="CI921" s="380"/>
      <c r="CJ921" s="380"/>
      <c r="CK921" s="380"/>
      <c r="CL921" s="380"/>
      <c r="CM921" s="380"/>
      <c r="CN921" s="380"/>
      <c r="CO921" s="380"/>
      <c r="CP921" s="380"/>
      <c r="CQ921" s="380"/>
      <c r="CR921" s="380"/>
      <c r="CS921" s="380"/>
      <c r="CT921" s="380"/>
      <c r="CU921" s="380"/>
      <c r="CV921" s="380"/>
      <c r="CW921" s="380"/>
      <c r="CX921" s="380"/>
      <c r="CY921" s="380"/>
      <c r="CZ921" s="380"/>
      <c r="DA921" s="380"/>
      <c r="DB921" s="380"/>
      <c r="DC921" s="380"/>
      <c r="DD921" s="380"/>
      <c r="DE921" s="380"/>
      <c r="DF921" s="380"/>
      <c r="DG921" s="380"/>
      <c r="DH921" s="380"/>
      <c r="DI921" s="380"/>
      <c r="DJ921" s="380"/>
      <c r="DK921" s="380"/>
    </row>
    <row r="922" spans="17:115" s="318" customFormat="1" x14ac:dyDescent="0.15"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  <c r="AB922" s="380"/>
      <c r="AC922" s="380"/>
      <c r="AD922" s="380"/>
      <c r="AE922" s="380"/>
      <c r="AF922" s="380"/>
      <c r="AG922" s="380"/>
      <c r="AH922" s="380"/>
      <c r="AI922" s="380"/>
      <c r="AJ922" s="380"/>
      <c r="AK922" s="380"/>
      <c r="AL922" s="380"/>
      <c r="AM922" s="380"/>
      <c r="AN922" s="380"/>
      <c r="AO922" s="380"/>
      <c r="AP922" s="380"/>
      <c r="AQ922" s="380"/>
      <c r="AR922" s="380"/>
      <c r="AS922" s="380"/>
      <c r="AT922" s="380"/>
      <c r="AU922" s="380"/>
      <c r="AV922" s="380"/>
      <c r="AW922" s="380"/>
      <c r="AX922" s="380"/>
      <c r="AY922" s="380"/>
      <c r="AZ922" s="380"/>
      <c r="BA922" s="380"/>
      <c r="BB922" s="380"/>
      <c r="BC922" s="380"/>
      <c r="BD922" s="380"/>
      <c r="BE922" s="380"/>
      <c r="BF922" s="380"/>
      <c r="BG922" s="380"/>
      <c r="BH922" s="380"/>
      <c r="BI922" s="380"/>
      <c r="BJ922" s="380"/>
      <c r="BK922" s="380"/>
      <c r="BL922" s="380"/>
      <c r="BM922" s="380"/>
      <c r="BN922" s="380"/>
      <c r="BO922" s="380"/>
      <c r="BP922" s="380"/>
      <c r="BQ922" s="380"/>
      <c r="BR922" s="380"/>
      <c r="BS922" s="380"/>
      <c r="BT922" s="380"/>
      <c r="BU922" s="380"/>
      <c r="BV922" s="380"/>
      <c r="BW922" s="380"/>
      <c r="BX922" s="380"/>
      <c r="BY922" s="380"/>
      <c r="BZ922" s="380"/>
      <c r="CA922" s="380"/>
      <c r="CB922" s="380"/>
      <c r="CC922" s="380"/>
      <c r="CD922" s="380"/>
      <c r="CE922" s="380"/>
      <c r="CF922" s="380"/>
      <c r="CG922" s="380"/>
      <c r="CH922" s="380"/>
      <c r="CI922" s="380"/>
      <c r="CJ922" s="380"/>
      <c r="CK922" s="380"/>
      <c r="CL922" s="380"/>
      <c r="CM922" s="380"/>
      <c r="CN922" s="380"/>
      <c r="CO922" s="380"/>
      <c r="CP922" s="380"/>
      <c r="CQ922" s="380"/>
      <c r="CR922" s="380"/>
      <c r="CS922" s="380"/>
      <c r="CT922" s="380"/>
      <c r="CU922" s="380"/>
      <c r="CV922" s="380"/>
      <c r="CW922" s="380"/>
      <c r="CX922" s="380"/>
      <c r="CY922" s="380"/>
      <c r="CZ922" s="380"/>
      <c r="DA922" s="380"/>
      <c r="DB922" s="380"/>
      <c r="DC922" s="380"/>
      <c r="DD922" s="380"/>
      <c r="DE922" s="380"/>
      <c r="DF922" s="380"/>
      <c r="DG922" s="380"/>
      <c r="DH922" s="380"/>
      <c r="DI922" s="380"/>
      <c r="DJ922" s="380"/>
      <c r="DK922" s="380"/>
    </row>
    <row r="923" spans="17:115" s="318" customFormat="1" x14ac:dyDescent="0.15"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  <c r="AB923" s="380"/>
      <c r="AC923" s="380"/>
      <c r="AD923" s="380"/>
      <c r="AE923" s="380"/>
      <c r="AF923" s="380"/>
      <c r="AG923" s="380"/>
      <c r="AH923" s="380"/>
      <c r="AI923" s="380"/>
      <c r="AJ923" s="380"/>
      <c r="AK923" s="380"/>
      <c r="AL923" s="380"/>
      <c r="AM923" s="380"/>
      <c r="AN923" s="380"/>
      <c r="AO923" s="380"/>
      <c r="AP923" s="380"/>
      <c r="AQ923" s="380"/>
      <c r="AR923" s="380"/>
      <c r="AS923" s="380"/>
      <c r="AT923" s="380"/>
      <c r="AU923" s="380"/>
      <c r="AV923" s="380"/>
      <c r="AW923" s="380"/>
      <c r="AX923" s="380"/>
      <c r="AY923" s="380"/>
      <c r="AZ923" s="380"/>
      <c r="BA923" s="380"/>
      <c r="BB923" s="380"/>
      <c r="BC923" s="380"/>
      <c r="BD923" s="380"/>
      <c r="BE923" s="380"/>
      <c r="BF923" s="380"/>
      <c r="BG923" s="380"/>
      <c r="BH923" s="380"/>
      <c r="BI923" s="380"/>
      <c r="BJ923" s="380"/>
      <c r="BK923" s="380"/>
      <c r="BL923" s="380"/>
      <c r="BM923" s="380"/>
      <c r="BN923" s="380"/>
      <c r="BO923" s="380"/>
      <c r="BP923" s="380"/>
      <c r="BQ923" s="380"/>
      <c r="BR923" s="380"/>
      <c r="BS923" s="380"/>
      <c r="BT923" s="380"/>
      <c r="BU923" s="380"/>
      <c r="BV923" s="380"/>
      <c r="BW923" s="380"/>
      <c r="BX923" s="380"/>
      <c r="BY923" s="380"/>
      <c r="BZ923" s="380"/>
      <c r="CA923" s="380"/>
      <c r="CB923" s="380"/>
      <c r="CC923" s="380"/>
      <c r="CD923" s="380"/>
      <c r="CE923" s="380"/>
      <c r="CF923" s="380"/>
      <c r="CG923" s="380"/>
      <c r="CH923" s="380"/>
      <c r="CI923" s="380"/>
      <c r="CJ923" s="380"/>
      <c r="CK923" s="380"/>
      <c r="CL923" s="380"/>
      <c r="CM923" s="380"/>
      <c r="CN923" s="380"/>
      <c r="CO923" s="380"/>
      <c r="CP923" s="380"/>
      <c r="CQ923" s="380"/>
      <c r="CR923" s="380"/>
      <c r="CS923" s="380"/>
      <c r="CT923" s="380"/>
      <c r="CU923" s="380"/>
      <c r="CV923" s="380"/>
      <c r="CW923" s="380"/>
      <c r="CX923" s="380"/>
      <c r="CY923" s="380"/>
      <c r="CZ923" s="380"/>
      <c r="DA923" s="380"/>
      <c r="DB923" s="380"/>
      <c r="DC923" s="380"/>
      <c r="DD923" s="380"/>
      <c r="DE923" s="380"/>
      <c r="DF923" s="380"/>
      <c r="DG923" s="380"/>
      <c r="DH923" s="380"/>
      <c r="DI923" s="380"/>
      <c r="DJ923" s="380"/>
      <c r="DK923" s="380"/>
    </row>
  </sheetData>
  <sheetProtection algorithmName="SHA-512" hashValue="J5ao3j8pATdXBK6V1oeV4r1KG+s+ZTgoaHtkfDQFBfQURUGq8yriD3TYZUqkyBGz9o9EDL1GRtP2GH+b2KD0vQ==" saltValue="eQ7ttVQksuvKMN75pmTr3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EW909"/>
  <sheetViews>
    <sheetView topLeftCell="A66" workbookViewId="0">
      <selection activeCell="O1" sqref="O1:O1048576"/>
    </sheetView>
  </sheetViews>
  <sheetFormatPr baseColWidth="10" defaultRowHeight="13" x14ac:dyDescent="0.15"/>
  <cols>
    <col min="1" max="1" width="17.5" style="47" customWidth="1"/>
    <col min="2" max="2" width="17.1640625" style="47" customWidth="1"/>
    <col min="3" max="3" width="16" style="47" customWidth="1"/>
    <col min="4" max="14" width="14.83203125" style="47" customWidth="1"/>
    <col min="15" max="15" width="14.83203125" style="47" hidden="1" customWidth="1"/>
    <col min="16" max="16" width="14.83203125" style="47" customWidth="1"/>
    <col min="17" max="26" width="12.5" style="347" customWidth="1"/>
    <col min="27" max="100" width="10.83203125" style="347"/>
    <col min="101" max="106" width="10.83203125" style="344"/>
    <col min="107" max="153" width="10.83203125" style="318"/>
    <col min="154" max="16384" width="10.83203125" style="47"/>
  </cols>
  <sheetData>
    <row r="1" spans="1:16" s="347" customFormat="1" ht="14" x14ac:dyDescent="0.15">
      <c r="A1" s="346" t="s">
        <v>797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</row>
    <row r="2" spans="1:16" s="347" customFormat="1" ht="14" x14ac:dyDescent="0.15">
      <c r="A2" s="348" t="s">
        <v>543</v>
      </c>
      <c r="B2" s="348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</row>
    <row r="3" spans="1:16" s="347" customFormat="1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Jan2018'!F2</f>
        <v>AGL</v>
      </c>
      <c r="B8" s="47" t="str">
        <f>'Tariffs Jan2018'!D2</f>
        <v>Multinet 1</v>
      </c>
      <c r="C8" s="287">
        <f>'Tariffs Jan2018'!E2</f>
        <v>43101</v>
      </c>
      <c r="D8" s="85">
        <f>365*'Tariffs Jan2018'!H2/100</f>
        <v>288.35000000000002</v>
      </c>
      <c r="E8" s="85">
        <f>IF($C$5*'Tariffs Jan2018'!AK2/'Tariffs Jan2018'!AI2&gt;='Tariffs Jan2018'!J2,( 'Tariffs Jan2018'!J2*'Tariffs Jan2018'!O2/100)* 'Tariffs Jan2018'!AI2,($C$5*'Tariffs Jan2018'!AK2/'Tariffs Jan2018'!AI2*'Tariffs Jan2018'!O2/100)* 'Tariffs Jan2018'!AI2)</f>
        <v>243.89999999999998</v>
      </c>
      <c r="F8" s="85">
        <f>IF($C$5*'Tariffs Jan2018'!AK2/'Tariffs Jan2018'!AI2&lt;'Tariffs Jan2018'!J2,0,IF($C$5*'Tariffs Jan2018'!AK2/'Tariffs Jan2018'!AI2&lt;='Tariffs Jan2018'!K2,($C$5*'Tariffs Jan2018'!AK2/'Tariffs Jan2018'!AI2-'Tariffs Jan2018'!J2)*('Tariffs Jan2018'!P2/100)*'Tariffs Jan2018'!AI2,('Tariffs Jan2018'!K2-'Tariffs Jan2018'!J2)*('Tariffs Jan2018'!P2/100)*'Tariffs Jan2018'!AI2))</f>
        <v>212.39999999999998</v>
      </c>
      <c r="G8" s="85">
        <f>IF($C$5*'Tariffs Jan2018'!AK2/'Tariffs Jan2018'!AI2&lt;'Tariffs Jan2018'!K2,0,IF($C$5*'Tariffs Jan2018'!AK2/'Tariffs Jan2018'!AI2&lt;='Tariffs Jan2018'!L2,($C$5*'Tariffs Jan2018'!AK2/'Tariffs Jan2018'!AI2-'Tariffs Jan2018'!K2)*('Tariffs Jan2018'!Q2/100)*'Tariffs Jan2018'!AI2,('Tariffs Jan2018'!L2-'Tariffs Jan2018'!K2)*('Tariffs Jan2018'!Q2/100)*'Tariffs Jan2018'!AI2))</f>
        <v>169.2</v>
      </c>
      <c r="H8" s="85">
        <f>IF($C$5*'Tariffs Jan2018'!AK2/'Tariffs Jan2018'!AI2&lt;'Tariffs Jan2018'!L2,0,IF($C$5*'Tariffs Jan2018'!AK2/'Tariffs Jan2018'!AI2&lt;='Tariffs Jan2018'!M2,($C$5*'Tariffs Jan2018'!AK2/'Tariffs Jan2018'!AI2-'Tariffs Jan2018'!L2)*('Tariffs Jan2018'!R2/100)*'Tariffs Jan2018'!AI2,('Tariffs Jan2018'!M2-'Tariffs Jan2018'!L2)*('Tariffs Jan2018'!R2/100)*'Tariffs Jan2018'!AI2))</f>
        <v>73.349999999999994</v>
      </c>
      <c r="I8" s="85">
        <f>IF(($C$5*'Tariffs Jan2018'!AK2/'Tariffs Jan2018'!AI2&gt;'Tariffs Jan2018'!M2),($C$5*'Tariffs Jan2018'!AK2/'Tariffs Jan2018'!AI2-'Tariffs Jan2018'!M2)*'Tariffs Jan2018'!S2/100*'Tariffs Jan2018'!AI2,0)</f>
        <v>0</v>
      </c>
      <c r="J8" s="85">
        <f>IF($C$5*'Tariffs Jan2018'!AL2/'Tariffs Jan2018'!AJ2&gt;='Tariffs Jan2018'!J2,('Tariffs Jan2018'!J2*'Tariffs Jan2018'!U2/100)* 'Tariffs Jan2018'!AJ2,($C$5*'Tariffs Jan2018'!AL2/'Tariffs Jan2018'!AJ2*'Tariffs Jan2018'!U2/100)* 'Tariffs Jan2018'!AJ2)</f>
        <v>231.29999999999998</v>
      </c>
      <c r="K8" s="85">
        <f>IF($C$5*'Tariffs Jan2018'!AL2/'Tariffs Jan2018'!AJ2&lt;'Tariffs Jan2018'!J2,0,IF($C$5*'Tariffs Jan2018'!AL2/'Tariffs Jan2018'!AJ2&lt;='Tariffs Jan2018'!K2,($C$5*'Tariffs Jan2018'!AL2/'Tariffs Jan2018'!AJ2-'Tariffs Jan2018'!J2)*('Tariffs Jan2018'!V2/100)*'Tariffs Jan2018'!AJ2,('Tariffs Jan2018'!K2-'Tariffs Jan2018'!J2)*('Tariffs Jan2018'!V2/100)*'Tariffs Jan2018'!AJ2))</f>
        <v>199.8</v>
      </c>
      <c r="L8" s="85">
        <f>IF($C$5*'Tariffs Jan2018'!AL2/'Tariffs Jan2018'!AJ2&lt;'Tariffs Jan2018'!K2,0,IF($C$5*'Tariffs Jan2018'!AL2/'Tariffs Jan2018'!AJ2&lt;='Tariffs Jan2018'!L2,($C$5*'Tariffs Jan2018'!AL2/'Tariffs Jan2018'!AJ2-'Tariffs Jan2018'!K2)*('Tariffs Jan2018'!W2/100)*'Tariffs Jan2018'!AJ2,('Tariffs Jan2018'!L2-'Tariffs Jan2018'!K2)*('Tariffs Jan2018'!W2/100)*'Tariffs Jan2018'!AJ2))</f>
        <v>163.80000000000001</v>
      </c>
      <c r="M8" s="85">
        <f>IF($C$5*'Tariffs Jan2018'!AL2/'Tariffs Jan2018'!AJ2&lt;'Tariffs Jan2018'!L2,0,IF($C$5*'Tariffs Jan2018'!AL2/'Tariffs Jan2018'!AJ2&lt;='Tariffs Jan2018'!M2,($C$5*'Tariffs Jan2018'!AL2/'Tariffs Jan2018'!AJ2-'Tariffs Jan2018'!L2)*('Tariffs Jan2018'!X2/100)*'Tariffs Jan2018'!AJ2,('Tariffs Jan2018'!M2-'Tariffs Jan2018'!L2)*('Tariffs Jan2018'!X2/100)*'Tariffs Jan2018'!AJ2))</f>
        <v>72</v>
      </c>
      <c r="N8" s="85">
        <f>IF(($C$5*'Tariffs Jan2018'!AL2/'Tariffs Jan2018'!AJ2&gt;'Tariffs Jan2018'!M2),($C$5*'Tariffs Jan2018'!AL2/'Tariffs Jan2018'!AJ2-'Tariffs Jan2018'!M2)*'Tariffs Jan2018'!Y2/100*'Tariffs Jan2018'!AJ2,0)</f>
        <v>0</v>
      </c>
      <c r="O8" s="73">
        <f>SUM(D8:N8)</f>
        <v>1654.1</v>
      </c>
      <c r="P8" s="498">
        <f>O8*1.1</f>
        <v>1819.51</v>
      </c>
    </row>
    <row r="9" spans="1:16" x14ac:dyDescent="0.15">
      <c r="A9" s="286" t="str">
        <f>'Tariffs Jan2018'!F3</f>
        <v>Alinta Energy</v>
      </c>
      <c r="B9" s="47" t="str">
        <f>'Tariffs Jan2018'!D3</f>
        <v>Multinet 1</v>
      </c>
      <c r="C9" s="287">
        <f>'Tariffs Jan2018'!E3</f>
        <v>43112</v>
      </c>
      <c r="D9" s="85">
        <f>365*'Tariffs Jan2018'!H3/100</f>
        <v>251.047</v>
      </c>
      <c r="E9" s="85">
        <f>IF($C$5*'Tariffs Jan2018'!AK3/'Tariffs Jan2018'!AI3&gt;='Tariffs Jan2018'!J3,( 'Tariffs Jan2018'!J3*'Tariffs Jan2018'!O3/100)* 'Tariffs Jan2018'!AI3,($C$5*'Tariffs Jan2018'!AK3/'Tariffs Jan2018'!AI3*'Tariffs Jan2018'!O3/100)* 'Tariffs Jan2018'!AI3)</f>
        <v>217.79999999999998</v>
      </c>
      <c r="F9" s="85">
        <f>IF($C$5*'Tariffs Jan2018'!AK3/'Tariffs Jan2018'!AI3&lt;'Tariffs Jan2018'!J3,0,IF($C$5*'Tariffs Jan2018'!AK3/'Tariffs Jan2018'!AI3&lt;='Tariffs Jan2018'!K3,($C$5*'Tariffs Jan2018'!AK3/'Tariffs Jan2018'!AI3-'Tariffs Jan2018'!J3)*('Tariffs Jan2018'!P3/100)*'Tariffs Jan2018'!AI3,('Tariffs Jan2018'!K3-'Tariffs Jan2018'!J3)*('Tariffs Jan2018'!P3/100)*'Tariffs Jan2018'!AI3))</f>
        <v>188.1</v>
      </c>
      <c r="G9" s="85">
        <f>IF($C$5*'Tariffs Jan2018'!AK3/'Tariffs Jan2018'!AI3&lt;'Tariffs Jan2018'!K3,0,IF($C$5*'Tariffs Jan2018'!AK3/'Tariffs Jan2018'!AI3&lt;='Tariffs Jan2018'!L3,($C$5*'Tariffs Jan2018'!AK3/'Tariffs Jan2018'!AI3-'Tariffs Jan2018'!K3)*('Tariffs Jan2018'!Q3/100)*'Tariffs Jan2018'!AI3,('Tariffs Jan2018'!L3-'Tariffs Jan2018'!K3)*('Tariffs Jan2018'!Q3/100)*'Tariffs Jan2018'!AI3))</f>
        <v>0</v>
      </c>
      <c r="H9" s="85">
        <f>IF($C$5*'Tariffs Jan2018'!AK3/'Tariffs Jan2018'!AI3&lt;'Tariffs Jan2018'!L3,0,IF($C$5*'Tariffs Jan2018'!AK3/'Tariffs Jan2018'!AI3&lt;='Tariffs Jan2018'!M3,($C$5*'Tariffs Jan2018'!AK3/'Tariffs Jan2018'!AI3-'Tariffs Jan2018'!L3)*('Tariffs Jan2018'!R3/100)*'Tariffs Jan2018'!AI3,('Tariffs Jan2018'!M3-'Tariffs Jan2018'!L3)*('Tariffs Jan2018'!R3/100)*'Tariffs Jan2018'!AI3))</f>
        <v>0</v>
      </c>
      <c r="I9" s="85">
        <f>IF(($C$5*'Tariffs Jan2018'!AK3/'Tariffs Jan2018'!AI3&gt;'Tariffs Jan2018'!M3),($C$5*'Tariffs Jan2018'!AK3/'Tariffs Jan2018'!AI3-'Tariffs Jan2018'!M3)*'Tariffs Jan2018'!S3/100*'Tariffs Jan2018'!AI3,0)</f>
        <v>228.14999999999998</v>
      </c>
      <c r="J9" s="85">
        <f>IF($C$5*'Tariffs Jan2018'!AL3/'Tariffs Jan2018'!AJ3&gt;='Tariffs Jan2018'!J3,('Tariffs Jan2018'!J3*'Tariffs Jan2018'!U3/100)* 'Tariffs Jan2018'!AJ3,($C$5*'Tariffs Jan2018'!AL3/'Tariffs Jan2018'!AJ3*'Tariffs Jan2018'!U3/100)* 'Tariffs Jan2018'!AJ3)</f>
        <v>210.60000000000002</v>
      </c>
      <c r="K9" s="85">
        <f>IF($C$5*'Tariffs Jan2018'!AL3/'Tariffs Jan2018'!AJ3&lt;'Tariffs Jan2018'!J3,0,IF($C$5*'Tariffs Jan2018'!AL3/'Tariffs Jan2018'!AJ3&lt;='Tariffs Jan2018'!K3,($C$5*'Tariffs Jan2018'!AL3/'Tariffs Jan2018'!AJ3-'Tariffs Jan2018'!J3)*('Tariffs Jan2018'!V3/100)*'Tariffs Jan2018'!AJ3,('Tariffs Jan2018'!K3-'Tariffs Jan2018'!J3)*('Tariffs Jan2018'!V3/100)*'Tariffs Jan2018'!AJ3))</f>
        <v>183.60000000000002</v>
      </c>
      <c r="L9" s="85">
        <f>IF($C$5*'Tariffs Jan2018'!AL3/'Tariffs Jan2018'!AJ3&lt;'Tariffs Jan2018'!K3,0,IF($C$5*'Tariffs Jan2018'!AL3/'Tariffs Jan2018'!AJ3&lt;='Tariffs Jan2018'!L3,($C$5*'Tariffs Jan2018'!AL3/'Tariffs Jan2018'!AJ3-'Tariffs Jan2018'!K3)*('Tariffs Jan2018'!W3/100)*'Tariffs Jan2018'!AJ3,('Tariffs Jan2018'!L3-'Tariffs Jan2018'!K3)*('Tariffs Jan2018'!W3/100)*'Tariffs Jan2018'!AJ3))</f>
        <v>0</v>
      </c>
      <c r="M9" s="85">
        <f>IF($C$5*'Tariffs Jan2018'!AL3/'Tariffs Jan2018'!AJ3&lt;'Tariffs Jan2018'!L3,0,IF($C$5*'Tariffs Jan2018'!AL3/'Tariffs Jan2018'!AJ3&lt;='Tariffs Jan2018'!M3,($C$5*'Tariffs Jan2018'!AL3/'Tariffs Jan2018'!AJ3-'Tariffs Jan2018'!L3)*('Tariffs Jan2018'!X3/100)*'Tariffs Jan2018'!AJ3,('Tariffs Jan2018'!M3-'Tariffs Jan2018'!L3)*('Tariffs Jan2018'!X3/100)*'Tariffs Jan2018'!AJ3))</f>
        <v>0</v>
      </c>
      <c r="N9" s="85">
        <f>IF(($C$5*'Tariffs Jan2018'!AL3/'Tariffs Jan2018'!AJ3&gt;'Tariffs Jan2018'!M3),($C$5*'Tariffs Jan2018'!AL3/'Tariffs Jan2018'!AJ3-'Tariffs Jan2018'!M3)*'Tariffs Jan2018'!Y3/100*'Tariffs Jan2018'!AJ3,0)</f>
        <v>226.79999999999998</v>
      </c>
      <c r="O9" s="73">
        <f t="shared" ref="O9:O82" si="0">SUM(D9:N9)</f>
        <v>1506.097</v>
      </c>
      <c r="P9" s="498">
        <f t="shared" ref="P9:P82" si="1">O9*1.1</f>
        <v>1656.7067000000002</v>
      </c>
    </row>
    <row r="10" spans="1:16" x14ac:dyDescent="0.15">
      <c r="A10" s="286" t="str">
        <f>'Tariffs Jan2018'!F4</f>
        <v>Click Energy</v>
      </c>
      <c r="B10" s="47" t="str">
        <f>'Tariffs Jan2018'!D4</f>
        <v>Multinet 1</v>
      </c>
      <c r="C10" s="287">
        <f>'Tariffs Jan2018'!E4</f>
        <v>43101</v>
      </c>
      <c r="D10" s="85">
        <f>365*'Tariffs Jan2018'!H4/100</f>
        <v>285.06499999999994</v>
      </c>
      <c r="E10" s="85">
        <f>IF($C$5*'Tariffs Jan2018'!AK4/'Tariffs Jan2018'!AI4&gt;='Tariffs Jan2018'!J4,( 'Tariffs Jan2018'!J4*'Tariffs Jan2018'!O4/100)* 'Tariffs Jan2018'!AI4,($C$5*'Tariffs Jan2018'!AK4/'Tariffs Jan2018'!AI4*'Tariffs Jan2018'!O4/100)* 'Tariffs Jan2018'!AI4)</f>
        <v>301.5</v>
      </c>
      <c r="F10" s="85">
        <f>IF($C$5*'Tariffs Jan2018'!AK4/'Tariffs Jan2018'!AI4&lt;'Tariffs Jan2018'!J4,0,IF($C$5*'Tariffs Jan2018'!AK4/'Tariffs Jan2018'!AI4&lt;='Tariffs Jan2018'!K4,($C$5*'Tariffs Jan2018'!AK4/'Tariffs Jan2018'!AI4-'Tariffs Jan2018'!J4)*('Tariffs Jan2018'!P4/100)*'Tariffs Jan2018'!AI4,('Tariffs Jan2018'!K4-'Tariffs Jan2018'!J4)*('Tariffs Jan2018'!P4/100)*'Tariffs Jan2018'!AI4))</f>
        <v>265.5</v>
      </c>
      <c r="G10" s="85">
        <f>IF($C$5*'Tariffs Jan2018'!AK4/'Tariffs Jan2018'!AI4&lt;'Tariffs Jan2018'!K4,0,IF($C$5*'Tariffs Jan2018'!AK4/'Tariffs Jan2018'!AI4&lt;='Tariffs Jan2018'!L4,($C$5*'Tariffs Jan2018'!AK4/'Tariffs Jan2018'!AI4-'Tariffs Jan2018'!K4)*('Tariffs Jan2018'!Q4/100)*'Tariffs Jan2018'!AI4,('Tariffs Jan2018'!L4-'Tariffs Jan2018'!K4)*('Tariffs Jan2018'!Q4/100)*'Tariffs Jan2018'!AI4))</f>
        <v>229.5</v>
      </c>
      <c r="H10" s="85">
        <f>IF($C$5*'Tariffs Jan2018'!AK4/'Tariffs Jan2018'!AI4&lt;'Tariffs Jan2018'!L4,0,IF($C$5*'Tariffs Jan2018'!AK4/'Tariffs Jan2018'!AI4&lt;='Tariffs Jan2018'!M4,($C$5*'Tariffs Jan2018'!AK4/'Tariffs Jan2018'!AI4-'Tariffs Jan2018'!L4)*('Tariffs Jan2018'!R4/100)*'Tariffs Jan2018'!AI4,('Tariffs Jan2018'!M4-'Tariffs Jan2018'!L4)*('Tariffs Jan2018'!R4/100)*'Tariffs Jan2018'!AI4))</f>
        <v>105.75</v>
      </c>
      <c r="I10" s="85">
        <f>IF(($C$5*'Tariffs Jan2018'!AK4/'Tariffs Jan2018'!AI4&gt;'Tariffs Jan2018'!M4),($C$5*'Tariffs Jan2018'!AK4/'Tariffs Jan2018'!AI4-'Tariffs Jan2018'!M4)*'Tariffs Jan2018'!S4/100*'Tariffs Jan2018'!AI4,0)</f>
        <v>0</v>
      </c>
      <c r="J10" s="85">
        <f>IF($C$5*'Tariffs Jan2018'!AL4/'Tariffs Jan2018'!AJ4&gt;='Tariffs Jan2018'!J4,('Tariffs Jan2018'!J4*'Tariffs Jan2018'!U4/100)* 'Tariffs Jan2018'!AJ4,($C$5*'Tariffs Jan2018'!AL4/'Tariffs Jan2018'!AJ4*'Tariffs Jan2018'!U4/100)* 'Tariffs Jan2018'!AJ4)</f>
        <v>292.5</v>
      </c>
      <c r="K10" s="85">
        <f>IF($C$5*'Tariffs Jan2018'!AL4/'Tariffs Jan2018'!AJ4&lt;'Tariffs Jan2018'!J4,0,IF($C$5*'Tariffs Jan2018'!AL4/'Tariffs Jan2018'!AJ4&lt;='Tariffs Jan2018'!K4,($C$5*'Tariffs Jan2018'!AL4/'Tariffs Jan2018'!AJ4-'Tariffs Jan2018'!J4)*('Tariffs Jan2018'!V4/100)*'Tariffs Jan2018'!AJ4,('Tariffs Jan2018'!K4-'Tariffs Jan2018'!J4)*('Tariffs Jan2018'!V4/100)*'Tariffs Jan2018'!AJ4))</f>
        <v>261</v>
      </c>
      <c r="L10" s="85">
        <f>IF($C$5*'Tariffs Jan2018'!AL4/'Tariffs Jan2018'!AJ4&lt;'Tariffs Jan2018'!K4,0,IF($C$5*'Tariffs Jan2018'!AL4/'Tariffs Jan2018'!AJ4&lt;='Tariffs Jan2018'!L4,($C$5*'Tariffs Jan2018'!AL4/'Tariffs Jan2018'!AJ4-'Tariffs Jan2018'!K4)*('Tariffs Jan2018'!W4/100)*'Tariffs Jan2018'!AJ4,('Tariffs Jan2018'!L4-'Tariffs Jan2018'!K4)*('Tariffs Jan2018'!W4/100)*'Tariffs Jan2018'!AJ4))</f>
        <v>225</v>
      </c>
      <c r="M10" s="85">
        <f>IF($C$5*'Tariffs Jan2018'!AL4/'Tariffs Jan2018'!AJ4&lt;'Tariffs Jan2018'!L4,0,IF($C$5*'Tariffs Jan2018'!AL4/'Tariffs Jan2018'!AJ4&lt;='Tariffs Jan2018'!M4,($C$5*'Tariffs Jan2018'!AL4/'Tariffs Jan2018'!AJ4-'Tariffs Jan2018'!L4)*('Tariffs Jan2018'!X4/100)*'Tariffs Jan2018'!AJ4,('Tariffs Jan2018'!M4-'Tariffs Jan2018'!L4)*('Tariffs Jan2018'!X4/100)*'Tariffs Jan2018'!AJ4))</f>
        <v>105.75</v>
      </c>
      <c r="N10" s="85">
        <f>IF(($C$5*'Tariffs Jan2018'!AL4/'Tariffs Jan2018'!AJ4&gt;'Tariffs Jan2018'!M4),($C$5*'Tariffs Jan2018'!AL4/'Tariffs Jan2018'!AJ4-'Tariffs Jan2018'!M4)*'Tariffs Jan2018'!Y4/100*'Tariffs Jan2018'!AJ4,0)</f>
        <v>0</v>
      </c>
      <c r="O10" s="73">
        <f t="shared" si="0"/>
        <v>2071.5650000000001</v>
      </c>
      <c r="P10" s="498">
        <f t="shared" si="1"/>
        <v>2278.7215000000001</v>
      </c>
    </row>
    <row r="11" spans="1:16" x14ac:dyDescent="0.15">
      <c r="A11" s="286" t="str">
        <f>'Tariffs Jan2018'!F5</f>
        <v>Covau</v>
      </c>
      <c r="B11" s="47" t="str">
        <f>'Tariffs Jan2018'!D5</f>
        <v>Multinet 1</v>
      </c>
      <c r="C11" s="287">
        <f>'Tariffs Jan2018'!E5</f>
        <v>43101</v>
      </c>
      <c r="D11" s="85">
        <f>365*'Tariffs Jan2018'!H5/100</f>
        <v>269.005</v>
      </c>
      <c r="E11" s="85">
        <f>IF($C$5*'Tariffs Jan2018'!AK5/'Tariffs Jan2018'!AI5&gt;='Tariffs Jan2018'!J5,( 'Tariffs Jan2018'!J5*'Tariffs Jan2018'!O5/100)* 'Tariffs Jan2018'!AI5,($C$5*'Tariffs Jan2018'!AK5/'Tariffs Jan2018'!AI5*'Tariffs Jan2018'!O5/100)* 'Tariffs Jan2018'!AI5)</f>
        <v>251.10000000000002</v>
      </c>
      <c r="F11" s="85">
        <f>IF($C$5*'Tariffs Jan2018'!AK5/'Tariffs Jan2018'!AI5&lt;'Tariffs Jan2018'!J5,0,IF($C$5*'Tariffs Jan2018'!AK5/'Tariffs Jan2018'!AI5&lt;='Tariffs Jan2018'!K5,($C$5*'Tariffs Jan2018'!AK5/'Tariffs Jan2018'!AI5-'Tariffs Jan2018'!J5)*('Tariffs Jan2018'!P5/100)*'Tariffs Jan2018'!AI5,('Tariffs Jan2018'!K5-'Tariffs Jan2018'!J5)*('Tariffs Jan2018'!P5/100)*'Tariffs Jan2018'!AI5))</f>
        <v>444.6</v>
      </c>
      <c r="G11" s="85">
        <f>IF($C$5*'Tariffs Jan2018'!AK5/'Tariffs Jan2018'!AI5&lt;'Tariffs Jan2018'!K5,0,IF($C$5*'Tariffs Jan2018'!AK5/'Tariffs Jan2018'!AI5&lt;='Tariffs Jan2018'!L5,($C$5*'Tariffs Jan2018'!AK5/'Tariffs Jan2018'!AI5-'Tariffs Jan2018'!K5)*('Tariffs Jan2018'!Q5/100)*'Tariffs Jan2018'!AI5,('Tariffs Jan2018'!L5-'Tariffs Jan2018'!K5)*('Tariffs Jan2018'!Q5/100)*'Tariffs Jan2018'!AI5))</f>
        <v>91.35</v>
      </c>
      <c r="H11" s="85">
        <f>IF($C$5*'Tariffs Jan2018'!AK5/'Tariffs Jan2018'!AI5&lt;'Tariffs Jan2018'!L5,0,IF($C$5*'Tariffs Jan2018'!AK5/'Tariffs Jan2018'!AI5&lt;='Tariffs Jan2018'!M5,($C$5*'Tariffs Jan2018'!AK5/'Tariffs Jan2018'!AI5-'Tariffs Jan2018'!L5)*('Tariffs Jan2018'!R5/100)*'Tariffs Jan2018'!AI5,('Tariffs Jan2018'!M5-'Tariffs Jan2018'!L5)*('Tariffs Jan2018'!R5/100)*'Tariffs Jan2018'!AI5))</f>
        <v>0</v>
      </c>
      <c r="I11" s="85">
        <f>IF(($C$5*'Tariffs Jan2018'!AK5/'Tariffs Jan2018'!AI5&gt;'Tariffs Jan2018'!M5),($C$5*'Tariffs Jan2018'!AK5/'Tariffs Jan2018'!AI5-'Tariffs Jan2018'!M5)*'Tariffs Jan2018'!S5/100*'Tariffs Jan2018'!AI5,0)</f>
        <v>0</v>
      </c>
      <c r="J11" s="85">
        <f>IF($C$5*'Tariffs Jan2018'!AL5/'Tariffs Jan2018'!AJ5&gt;='Tariffs Jan2018'!J5,('Tariffs Jan2018'!J5*'Tariffs Jan2018'!U5/100)* 'Tariffs Jan2018'!AJ5,($C$5*'Tariffs Jan2018'!AL5/'Tariffs Jan2018'!AJ5*'Tariffs Jan2018'!U5/100)* 'Tariffs Jan2018'!AJ5)</f>
        <v>223.20000000000002</v>
      </c>
      <c r="K11" s="85">
        <f>IF($C$5*'Tariffs Jan2018'!AL5/'Tariffs Jan2018'!AJ5&lt;'Tariffs Jan2018'!J5,0,IF($C$5*'Tariffs Jan2018'!AL5/'Tariffs Jan2018'!AJ5&lt;='Tariffs Jan2018'!K5,($C$5*'Tariffs Jan2018'!AL5/'Tariffs Jan2018'!AJ5-'Tariffs Jan2018'!J5)*('Tariffs Jan2018'!V5/100)*'Tariffs Jan2018'!AJ5,('Tariffs Jan2018'!K5-'Tariffs Jan2018'!J5)*('Tariffs Jan2018'!V5/100)*'Tariffs Jan2018'!AJ5))</f>
        <v>392.40000000000003</v>
      </c>
      <c r="L11" s="85">
        <f>IF($C$5*'Tariffs Jan2018'!AL5/'Tariffs Jan2018'!AJ5&lt;'Tariffs Jan2018'!K5,0,IF($C$5*'Tariffs Jan2018'!AL5/'Tariffs Jan2018'!AJ5&lt;='Tariffs Jan2018'!L5,($C$5*'Tariffs Jan2018'!AL5/'Tariffs Jan2018'!AJ5-'Tariffs Jan2018'!K5)*('Tariffs Jan2018'!W5/100)*'Tariffs Jan2018'!AJ5,('Tariffs Jan2018'!L5-'Tariffs Jan2018'!K5)*('Tariffs Jan2018'!W5/100)*'Tariffs Jan2018'!AJ5))</f>
        <v>81.45</v>
      </c>
      <c r="M11" s="85">
        <f>IF($C$5*'Tariffs Jan2018'!AL5/'Tariffs Jan2018'!AJ5&lt;'Tariffs Jan2018'!L5,0,IF($C$5*'Tariffs Jan2018'!AL5/'Tariffs Jan2018'!AJ5&lt;='Tariffs Jan2018'!M5,($C$5*'Tariffs Jan2018'!AL5/'Tariffs Jan2018'!AJ5-'Tariffs Jan2018'!L5)*('Tariffs Jan2018'!X5/100)*'Tariffs Jan2018'!AJ5,('Tariffs Jan2018'!M5-'Tariffs Jan2018'!L5)*('Tariffs Jan2018'!X5/100)*'Tariffs Jan2018'!AJ5))</f>
        <v>0</v>
      </c>
      <c r="N11" s="85">
        <f>IF(($C$5*'Tariffs Jan2018'!AL5/'Tariffs Jan2018'!AJ5&gt;'Tariffs Jan2018'!M5),($C$5*'Tariffs Jan2018'!AL5/'Tariffs Jan2018'!AJ5-'Tariffs Jan2018'!M5)*'Tariffs Jan2018'!Y5/100*'Tariffs Jan2018'!AJ5,0)</f>
        <v>0</v>
      </c>
      <c r="O11" s="73">
        <f t="shared" si="0"/>
        <v>1753.1050000000002</v>
      </c>
      <c r="P11" s="498">
        <f t="shared" si="1"/>
        <v>1928.4155000000005</v>
      </c>
    </row>
    <row r="12" spans="1:16" x14ac:dyDescent="0.15">
      <c r="A12" s="286" t="str">
        <f>'Tariffs Jan2018'!F6</f>
        <v>Dodo Power &amp; Gas</v>
      </c>
      <c r="B12" s="47" t="str">
        <f>'Tariffs Jan2018'!D6</f>
        <v>Multinet 1</v>
      </c>
      <c r="C12" s="287">
        <f>'Tariffs Jan2018'!E6</f>
        <v>42917</v>
      </c>
      <c r="D12" s="85">
        <f>365*'Tariffs Jan2018'!H6/100</f>
        <v>247.28749999999999</v>
      </c>
      <c r="E12" s="85">
        <f>IF($C$5*'Tariffs Jan2018'!AK6/'Tariffs Jan2018'!AI6&gt;='Tariffs Jan2018'!J6,( 'Tariffs Jan2018'!J6*'Tariffs Jan2018'!O6/100)* 'Tariffs Jan2018'!AI6,($C$5*'Tariffs Jan2018'!AK6/'Tariffs Jan2018'!AI6*'Tariffs Jan2018'!O6/100)* 'Tariffs Jan2018'!AI6)</f>
        <v>442.79999999999995</v>
      </c>
      <c r="F12" s="85">
        <f>IF($C$5*'Tariffs Jan2018'!AK6/'Tariffs Jan2018'!AI6&lt;'Tariffs Jan2018'!J6,0,IF($C$5*'Tariffs Jan2018'!AK6/'Tariffs Jan2018'!AI6&lt;='Tariffs Jan2018'!K6,($C$5*'Tariffs Jan2018'!AK6/'Tariffs Jan2018'!AI6-'Tariffs Jan2018'!J6)*('Tariffs Jan2018'!P6/100)*'Tariffs Jan2018'!AI6,('Tariffs Jan2018'!K6-'Tariffs Jan2018'!J6)*('Tariffs Jan2018'!P6/100)*'Tariffs Jan2018'!AI6))</f>
        <v>165.6</v>
      </c>
      <c r="G12" s="85">
        <f>IF($C$5*'Tariffs Jan2018'!AK6/'Tariffs Jan2018'!AI6&lt;'Tariffs Jan2018'!K6,0,IF($C$5*'Tariffs Jan2018'!AK6/'Tariffs Jan2018'!AI6&lt;='Tariffs Jan2018'!L6,($C$5*'Tariffs Jan2018'!AK6/'Tariffs Jan2018'!AI6-'Tariffs Jan2018'!K6)*('Tariffs Jan2018'!Q6/100)*'Tariffs Jan2018'!AI6,('Tariffs Jan2018'!L6-'Tariffs Jan2018'!K6)*('Tariffs Jan2018'!Q6/100)*'Tariffs Jan2018'!AI6))</f>
        <v>0</v>
      </c>
      <c r="H12" s="85">
        <f>IF($C$5*'Tariffs Jan2018'!AK6/'Tariffs Jan2018'!AI6&lt;'Tariffs Jan2018'!L6,0,IF($C$5*'Tariffs Jan2018'!AK6/'Tariffs Jan2018'!AI6&lt;='Tariffs Jan2018'!M6,($C$5*'Tariffs Jan2018'!AK6/'Tariffs Jan2018'!AI6-'Tariffs Jan2018'!L6)*('Tariffs Jan2018'!R6/100)*'Tariffs Jan2018'!AI6,('Tariffs Jan2018'!M6-'Tariffs Jan2018'!L6)*('Tariffs Jan2018'!R6/100)*'Tariffs Jan2018'!AI6))</f>
        <v>0</v>
      </c>
      <c r="I12" s="85">
        <f>IF(($C$5*'Tariffs Jan2018'!AK6/'Tariffs Jan2018'!AI6&gt;'Tariffs Jan2018'!M6),($C$5*'Tariffs Jan2018'!AK6/'Tariffs Jan2018'!AI6-'Tariffs Jan2018'!M6)*'Tariffs Jan2018'!S6/100*'Tariffs Jan2018'!AI6,0)</f>
        <v>65.699999999999989</v>
      </c>
      <c r="J12" s="85">
        <f>IF($C$5*'Tariffs Jan2018'!AL6/'Tariffs Jan2018'!AJ6&gt;='Tariffs Jan2018'!J6,('Tariffs Jan2018'!J6*'Tariffs Jan2018'!U6/100)* 'Tariffs Jan2018'!AJ6,($C$5*'Tariffs Jan2018'!AL6/'Tariffs Jan2018'!AJ6*'Tariffs Jan2018'!U6/100)* 'Tariffs Jan2018'!AJ6)</f>
        <v>442.79999999999995</v>
      </c>
      <c r="K12" s="85">
        <f>IF($C$5*'Tariffs Jan2018'!AL6/'Tariffs Jan2018'!AJ6&lt;'Tariffs Jan2018'!J6,0,IF($C$5*'Tariffs Jan2018'!AL6/'Tariffs Jan2018'!AJ6&lt;='Tariffs Jan2018'!K6,($C$5*'Tariffs Jan2018'!AL6/'Tariffs Jan2018'!AJ6-'Tariffs Jan2018'!J6)*('Tariffs Jan2018'!V6/100)*'Tariffs Jan2018'!AJ6,('Tariffs Jan2018'!K6-'Tariffs Jan2018'!J6)*('Tariffs Jan2018'!V6/100)*'Tariffs Jan2018'!AJ6))</f>
        <v>165.6</v>
      </c>
      <c r="L12" s="85">
        <f>IF($C$5*'Tariffs Jan2018'!AL6/'Tariffs Jan2018'!AJ6&lt;'Tariffs Jan2018'!K6,0,IF($C$5*'Tariffs Jan2018'!AL6/'Tariffs Jan2018'!AJ6&lt;='Tariffs Jan2018'!L6,($C$5*'Tariffs Jan2018'!AL6/'Tariffs Jan2018'!AJ6-'Tariffs Jan2018'!K6)*('Tariffs Jan2018'!W6/100)*'Tariffs Jan2018'!AJ6,('Tariffs Jan2018'!L6-'Tariffs Jan2018'!K6)*('Tariffs Jan2018'!W6/100)*'Tariffs Jan2018'!AJ6))</f>
        <v>0</v>
      </c>
      <c r="M12" s="85">
        <f>IF($C$5*'Tariffs Jan2018'!AL6/'Tariffs Jan2018'!AJ6&lt;'Tariffs Jan2018'!L6,0,IF($C$5*'Tariffs Jan2018'!AL6/'Tariffs Jan2018'!AJ6&lt;='Tariffs Jan2018'!M6,($C$5*'Tariffs Jan2018'!AL6/'Tariffs Jan2018'!AJ6-'Tariffs Jan2018'!L6)*('Tariffs Jan2018'!X6/100)*'Tariffs Jan2018'!AJ6,('Tariffs Jan2018'!M6-'Tariffs Jan2018'!L6)*('Tariffs Jan2018'!X6/100)*'Tariffs Jan2018'!AJ6))</f>
        <v>0</v>
      </c>
      <c r="N12" s="85">
        <f>IF(($C$5*'Tariffs Jan2018'!AL6/'Tariffs Jan2018'!AJ6&gt;'Tariffs Jan2018'!M6),($C$5*'Tariffs Jan2018'!AL6/'Tariffs Jan2018'!AJ6-'Tariffs Jan2018'!M6)*'Tariffs Jan2018'!Y6/100*'Tariffs Jan2018'!AJ6,0)</f>
        <v>65.699999999999989</v>
      </c>
      <c r="O12" s="73">
        <f t="shared" si="0"/>
        <v>1595.4875</v>
      </c>
      <c r="P12" s="498">
        <f t="shared" si="1"/>
        <v>1755.0362500000001</v>
      </c>
    </row>
    <row r="13" spans="1:16" x14ac:dyDescent="0.15">
      <c r="A13" s="286" t="str">
        <f>'Tariffs Jan2018'!F7</f>
        <v>EnergyAustralia</v>
      </c>
      <c r="B13" s="47" t="str">
        <f>'Tariffs Jan2018'!D7</f>
        <v>Multinet 1</v>
      </c>
      <c r="C13" s="287">
        <f>'Tariffs Jan2018'!E7</f>
        <v>43102</v>
      </c>
      <c r="D13" s="85">
        <f>365*'Tariffs Jan2018'!H7/100</f>
        <v>286.52499999999998</v>
      </c>
      <c r="E13" s="85">
        <f>IF($C$5*'Tariffs Jan2018'!AK7/'Tariffs Jan2018'!AI7&gt;='Tariffs Jan2018'!J7,( 'Tariffs Jan2018'!J7*'Tariffs Jan2018'!O7/100)* 'Tariffs Jan2018'!AI7,($C$5*'Tariffs Jan2018'!AK7/'Tariffs Jan2018'!AI7*'Tariffs Jan2018'!O7/100)* 'Tariffs Jan2018'!AI7)</f>
        <v>451.79999999999995</v>
      </c>
      <c r="F13" s="85">
        <f>IF($C$5*'Tariffs Jan2018'!AK7/'Tariffs Jan2018'!AI7&lt;'Tariffs Jan2018'!J7,0,IF($C$5*'Tariffs Jan2018'!AK7/'Tariffs Jan2018'!AI7&lt;='Tariffs Jan2018'!K7,($C$5*'Tariffs Jan2018'!AK7/'Tariffs Jan2018'!AI7-'Tariffs Jan2018'!J7)*('Tariffs Jan2018'!P7/100)*'Tariffs Jan2018'!AI7,('Tariffs Jan2018'!K7-'Tariffs Jan2018'!J7)*('Tariffs Jan2018'!P7/100)*'Tariffs Jan2018'!AI7))</f>
        <v>0</v>
      </c>
      <c r="G13" s="85">
        <f>IF($C$5*'Tariffs Jan2018'!AK7/'Tariffs Jan2018'!AI7&lt;'Tariffs Jan2018'!K7,0,IF($C$5*'Tariffs Jan2018'!AK7/'Tariffs Jan2018'!AI7&lt;='Tariffs Jan2018'!L7,($C$5*'Tariffs Jan2018'!AK7/'Tariffs Jan2018'!AI7-'Tariffs Jan2018'!K7)*('Tariffs Jan2018'!Q7/100)*'Tariffs Jan2018'!AI7,('Tariffs Jan2018'!L7-'Tariffs Jan2018'!K7)*('Tariffs Jan2018'!Q7/100)*'Tariffs Jan2018'!AI7))</f>
        <v>0</v>
      </c>
      <c r="H13" s="85">
        <f>IF($C$5*'Tariffs Jan2018'!AK7/'Tariffs Jan2018'!AI7&lt;'Tariffs Jan2018'!L7,0,IF($C$5*'Tariffs Jan2018'!AK7/'Tariffs Jan2018'!AI7&lt;='Tariffs Jan2018'!M7,($C$5*'Tariffs Jan2018'!AK7/'Tariffs Jan2018'!AI7-'Tariffs Jan2018'!L7)*('Tariffs Jan2018'!R7/100)*'Tariffs Jan2018'!AI7,('Tariffs Jan2018'!M7-'Tariffs Jan2018'!L7)*('Tariffs Jan2018'!R7/100)*'Tariffs Jan2018'!AI7))</f>
        <v>0</v>
      </c>
      <c r="I13" s="85">
        <f>IF(($C$5*'Tariffs Jan2018'!AK7/'Tariffs Jan2018'!AI7&gt;'Tariffs Jan2018'!M7),($C$5*'Tariffs Jan2018'!AK7/'Tariffs Jan2018'!AI7-'Tariffs Jan2018'!M7)*'Tariffs Jan2018'!S7/100*'Tariffs Jan2018'!AI7,0)</f>
        <v>245.70000000000002</v>
      </c>
      <c r="J13" s="85">
        <f>IF($C$5*'Tariffs Jan2018'!AL7/'Tariffs Jan2018'!AJ7&gt;='Tariffs Jan2018'!J7,('Tariffs Jan2018'!J7*'Tariffs Jan2018'!U7/100)* 'Tariffs Jan2018'!AJ7,($C$5*'Tariffs Jan2018'!AL7/'Tariffs Jan2018'!AJ7*'Tariffs Jan2018'!U7/100)* 'Tariffs Jan2018'!AJ7)</f>
        <v>451.79999999999995</v>
      </c>
      <c r="K13" s="85">
        <f>IF($C$5*'Tariffs Jan2018'!AL7/'Tariffs Jan2018'!AJ7&lt;'Tariffs Jan2018'!J7,0,IF($C$5*'Tariffs Jan2018'!AL7/'Tariffs Jan2018'!AJ7&lt;='Tariffs Jan2018'!K7,($C$5*'Tariffs Jan2018'!AL7/'Tariffs Jan2018'!AJ7-'Tariffs Jan2018'!J7)*('Tariffs Jan2018'!V7/100)*'Tariffs Jan2018'!AJ7,('Tariffs Jan2018'!K7-'Tariffs Jan2018'!J7)*('Tariffs Jan2018'!V7/100)*'Tariffs Jan2018'!AJ7))</f>
        <v>0</v>
      </c>
      <c r="L13" s="85">
        <f>IF($C$5*'Tariffs Jan2018'!AL7/'Tariffs Jan2018'!AJ7&lt;'Tariffs Jan2018'!K7,0,IF($C$5*'Tariffs Jan2018'!AL7/'Tariffs Jan2018'!AJ7&lt;='Tariffs Jan2018'!L7,($C$5*'Tariffs Jan2018'!AL7/'Tariffs Jan2018'!AJ7-'Tariffs Jan2018'!K7)*('Tariffs Jan2018'!W7/100)*'Tariffs Jan2018'!AJ7,('Tariffs Jan2018'!L7-'Tariffs Jan2018'!K7)*('Tariffs Jan2018'!W7/100)*'Tariffs Jan2018'!AJ7))</f>
        <v>0</v>
      </c>
      <c r="M13" s="85">
        <f>IF($C$5*'Tariffs Jan2018'!AL7/'Tariffs Jan2018'!AJ7&lt;'Tariffs Jan2018'!L7,0,IF($C$5*'Tariffs Jan2018'!AL7/'Tariffs Jan2018'!AJ7&lt;='Tariffs Jan2018'!M7,($C$5*'Tariffs Jan2018'!AL7/'Tariffs Jan2018'!AJ7-'Tariffs Jan2018'!L7)*('Tariffs Jan2018'!X7/100)*'Tariffs Jan2018'!AJ7,('Tariffs Jan2018'!M7-'Tariffs Jan2018'!L7)*('Tariffs Jan2018'!X7/100)*'Tariffs Jan2018'!AJ7))</f>
        <v>0</v>
      </c>
      <c r="N13" s="85">
        <f>IF(($C$5*'Tariffs Jan2018'!AL7/'Tariffs Jan2018'!AJ7&gt;'Tariffs Jan2018'!M7),($C$5*'Tariffs Jan2018'!AL7/'Tariffs Jan2018'!AJ7-'Tariffs Jan2018'!M7)*'Tariffs Jan2018'!Y7/100*'Tariffs Jan2018'!AJ7,0)</f>
        <v>245.70000000000002</v>
      </c>
      <c r="O13" s="73">
        <f t="shared" si="0"/>
        <v>1681.5249999999999</v>
      </c>
      <c r="P13" s="498">
        <f t="shared" si="1"/>
        <v>1849.6775</v>
      </c>
    </row>
    <row r="14" spans="1:16" x14ac:dyDescent="0.15">
      <c r="A14" s="286" t="str">
        <f>'Tariffs Jan2018'!F8</f>
        <v>Lumo Energy</v>
      </c>
      <c r="B14" s="47" t="str">
        <f>'Tariffs Jan2018'!D8</f>
        <v>Multinet 1</v>
      </c>
      <c r="C14" s="287">
        <f>'Tariffs Jan2018'!E8</f>
        <v>43119</v>
      </c>
      <c r="D14" s="85">
        <f>365*'Tariffs Jan2018'!H8/100</f>
        <v>241.63</v>
      </c>
      <c r="E14" s="85">
        <f>IF($C$5*'Tariffs Jan2018'!AK8/'Tariffs Jan2018'!AI8&gt;='Tariffs Jan2018'!J8,( 'Tariffs Jan2018'!J8*'Tariffs Jan2018'!O8/100)* 'Tariffs Jan2018'!AI8,($C$5*'Tariffs Jan2018'!AK8/'Tariffs Jan2018'!AI8*'Tariffs Jan2018'!O8/100)* 'Tariffs Jan2018'!AI8)</f>
        <v>227.96999999999997</v>
      </c>
      <c r="F14" s="85">
        <f>IF($C$5*'Tariffs Jan2018'!AK8/'Tariffs Jan2018'!AI8&lt;'Tariffs Jan2018'!J8,0,IF($C$5*'Tariffs Jan2018'!AK8/'Tariffs Jan2018'!AI8&lt;='Tariffs Jan2018'!K8,($C$5*'Tariffs Jan2018'!AK8/'Tariffs Jan2018'!AI8-'Tariffs Jan2018'!J8)*('Tariffs Jan2018'!P8/100)*'Tariffs Jan2018'!AI8,('Tariffs Jan2018'!K8-'Tariffs Jan2018'!J8)*('Tariffs Jan2018'!P8/100)*'Tariffs Jan2018'!AI8))</f>
        <v>199.35000000000002</v>
      </c>
      <c r="G14" s="85">
        <f>IF($C$5*'Tariffs Jan2018'!AK8/'Tariffs Jan2018'!AI8&lt;'Tariffs Jan2018'!K8,0,IF($C$5*'Tariffs Jan2018'!AK8/'Tariffs Jan2018'!AI8&lt;='Tariffs Jan2018'!L8,($C$5*'Tariffs Jan2018'!AK8/'Tariffs Jan2018'!AI8-'Tariffs Jan2018'!K8)*('Tariffs Jan2018'!Q8/100)*'Tariffs Jan2018'!AI8,('Tariffs Jan2018'!L8-'Tariffs Jan2018'!K8)*('Tariffs Jan2018'!Q8/100)*'Tariffs Jan2018'!AI8))</f>
        <v>166.23000000000002</v>
      </c>
      <c r="H14" s="85">
        <f>IF($C$5*'Tariffs Jan2018'!AK8/'Tariffs Jan2018'!AI8&lt;'Tariffs Jan2018'!L8,0,IF($C$5*'Tariffs Jan2018'!AK8/'Tariffs Jan2018'!AI8&lt;='Tariffs Jan2018'!M8,($C$5*'Tariffs Jan2018'!AK8/'Tariffs Jan2018'!AI8-'Tariffs Jan2018'!L8)*('Tariffs Jan2018'!R8/100)*'Tariffs Jan2018'!AI8,('Tariffs Jan2018'!M8-'Tariffs Jan2018'!L8)*('Tariffs Jan2018'!R8/100)*'Tariffs Jan2018'!AI8))</f>
        <v>74.384999999999991</v>
      </c>
      <c r="I14" s="85">
        <f>IF(($C$5*'Tariffs Jan2018'!AK8/'Tariffs Jan2018'!AI8&gt;'Tariffs Jan2018'!M8),($C$5*'Tariffs Jan2018'!AK8/'Tariffs Jan2018'!AI8-'Tariffs Jan2018'!M8)*'Tariffs Jan2018'!S8/100*'Tariffs Jan2018'!AI8,0)</f>
        <v>0</v>
      </c>
      <c r="J14" s="85">
        <f>IF($C$5*'Tariffs Jan2018'!AL8/'Tariffs Jan2018'!AJ8&gt;='Tariffs Jan2018'!J8,('Tariffs Jan2018'!J8*'Tariffs Jan2018'!U8/100)* 'Tariffs Jan2018'!AJ8,($C$5*'Tariffs Jan2018'!AL8/'Tariffs Jan2018'!AJ8*'Tariffs Jan2018'!U8/100)* 'Tariffs Jan2018'!AJ8)</f>
        <v>214.82999999999998</v>
      </c>
      <c r="K14" s="85">
        <f>IF($C$5*'Tariffs Jan2018'!AL8/'Tariffs Jan2018'!AJ8&lt;'Tariffs Jan2018'!J8,0,IF($C$5*'Tariffs Jan2018'!AL8/'Tariffs Jan2018'!AJ8&lt;='Tariffs Jan2018'!K8,($C$5*'Tariffs Jan2018'!AL8/'Tariffs Jan2018'!AJ8-'Tariffs Jan2018'!J8)*('Tariffs Jan2018'!V8/100)*'Tariffs Jan2018'!AJ8,('Tariffs Jan2018'!K8-'Tariffs Jan2018'!J8)*('Tariffs Jan2018'!V8/100)*'Tariffs Jan2018'!AJ8))</f>
        <v>190.07999999999998</v>
      </c>
      <c r="L14" s="85">
        <f>IF($C$5*'Tariffs Jan2018'!AL8/'Tariffs Jan2018'!AJ8&lt;'Tariffs Jan2018'!K8,0,IF($C$5*'Tariffs Jan2018'!AL8/'Tariffs Jan2018'!AJ8&lt;='Tariffs Jan2018'!L8,($C$5*'Tariffs Jan2018'!AL8/'Tariffs Jan2018'!AJ8-'Tariffs Jan2018'!K8)*('Tariffs Jan2018'!W8/100)*'Tariffs Jan2018'!AJ8,('Tariffs Jan2018'!L8-'Tariffs Jan2018'!K8)*('Tariffs Jan2018'!W8/100)*'Tariffs Jan2018'!AJ8))</f>
        <v>161.36999999999998</v>
      </c>
      <c r="M14" s="85">
        <f>IF($C$5*'Tariffs Jan2018'!AL8/'Tariffs Jan2018'!AJ8&lt;'Tariffs Jan2018'!L8,0,IF($C$5*'Tariffs Jan2018'!AL8/'Tariffs Jan2018'!AJ8&lt;='Tariffs Jan2018'!M8,($C$5*'Tariffs Jan2018'!AL8/'Tariffs Jan2018'!AJ8-'Tariffs Jan2018'!L8)*('Tariffs Jan2018'!X8/100)*'Tariffs Jan2018'!AJ8,('Tariffs Jan2018'!M8-'Tariffs Jan2018'!L8)*('Tariffs Jan2018'!X8/100)*'Tariffs Jan2018'!AJ8))</f>
        <v>73.125</v>
      </c>
      <c r="N14" s="85">
        <f>IF(($C$5*'Tariffs Jan2018'!AL8/'Tariffs Jan2018'!AJ8&gt;'Tariffs Jan2018'!M8),($C$5*'Tariffs Jan2018'!AL8/'Tariffs Jan2018'!AJ8-'Tariffs Jan2018'!M8)*'Tariffs Jan2018'!Y8/100*'Tariffs Jan2018'!AJ8,0)</f>
        <v>0</v>
      </c>
      <c r="O14" s="73">
        <f t="shared" si="0"/>
        <v>1548.9699999999998</v>
      </c>
      <c r="P14" s="498">
        <f t="shared" si="1"/>
        <v>1703.867</v>
      </c>
    </row>
    <row r="15" spans="1:16" x14ac:dyDescent="0.15">
      <c r="A15" s="286" t="str">
        <f>'Tariffs Jan2018'!F9</f>
        <v>Momentum Energy</v>
      </c>
      <c r="B15" s="47" t="str">
        <f>'Tariffs Jan2018'!D9</f>
        <v>Multinet 1</v>
      </c>
      <c r="C15" s="287">
        <f>'Tariffs Jan2018'!E9</f>
        <v>43101</v>
      </c>
      <c r="D15" s="85">
        <f>365*'Tariffs Jan2018'!H9/100</f>
        <v>273.9325</v>
      </c>
      <c r="E15" s="85">
        <f>IF($C$5*'Tariffs Jan2018'!AK9/'Tariffs Jan2018'!AI9&gt;='Tariffs Jan2018'!J9,( 'Tariffs Jan2018'!J9*'Tariffs Jan2018'!O9/100)* 'Tariffs Jan2018'!AI9,($C$5*'Tariffs Jan2018'!AK9/'Tariffs Jan2018'!AI9*'Tariffs Jan2018'!O9/100)* 'Tariffs Jan2018'!AI9)</f>
        <v>235.17000000000002</v>
      </c>
      <c r="F15" s="85">
        <f>IF($C$5*'Tariffs Jan2018'!AK9/'Tariffs Jan2018'!AI9&lt;'Tariffs Jan2018'!J9,0,IF($C$5*'Tariffs Jan2018'!AK9/'Tariffs Jan2018'!AI9&lt;='Tariffs Jan2018'!K9,($C$5*'Tariffs Jan2018'!AK9/'Tariffs Jan2018'!AI9-'Tariffs Jan2018'!J9)*('Tariffs Jan2018'!P9/100)*'Tariffs Jan2018'!AI9,('Tariffs Jan2018'!K9-'Tariffs Jan2018'!J9)*('Tariffs Jan2018'!P9/100)*'Tariffs Jan2018'!AI9))</f>
        <v>214.74000000000004</v>
      </c>
      <c r="G15" s="85">
        <f>IF($C$5*'Tariffs Jan2018'!AK9/'Tariffs Jan2018'!AI9&lt;'Tariffs Jan2018'!K9,0,IF($C$5*'Tariffs Jan2018'!AK9/'Tariffs Jan2018'!AI9&lt;='Tariffs Jan2018'!L9,($C$5*'Tariffs Jan2018'!AK9/'Tariffs Jan2018'!AI9-'Tariffs Jan2018'!K9)*('Tariffs Jan2018'!Q9/100)*'Tariffs Jan2018'!AI9,('Tariffs Jan2018'!L9-'Tariffs Jan2018'!K9)*('Tariffs Jan2018'!Q9/100)*'Tariffs Jan2018'!AI9))</f>
        <v>190.07999999999998</v>
      </c>
      <c r="H15" s="85">
        <f>IF($C$5*'Tariffs Jan2018'!AK9/'Tariffs Jan2018'!AI9&lt;'Tariffs Jan2018'!L9,0,IF($C$5*'Tariffs Jan2018'!AK9/'Tariffs Jan2018'!AI9&lt;='Tariffs Jan2018'!M9,($C$5*'Tariffs Jan2018'!AK9/'Tariffs Jan2018'!AI9-'Tariffs Jan2018'!L9)*('Tariffs Jan2018'!R9/100)*'Tariffs Jan2018'!AI9,('Tariffs Jan2018'!M9-'Tariffs Jan2018'!L9)*('Tariffs Jan2018'!R9/100)*'Tariffs Jan2018'!AI9))</f>
        <v>88.47</v>
      </c>
      <c r="I15" s="85">
        <f>IF(($C$5*'Tariffs Jan2018'!AK9/'Tariffs Jan2018'!AI9&gt;'Tariffs Jan2018'!M9),($C$5*'Tariffs Jan2018'!AK9/'Tariffs Jan2018'!AI9-'Tariffs Jan2018'!M9)*'Tariffs Jan2018'!S9/100*'Tariffs Jan2018'!AI9,0)</f>
        <v>0</v>
      </c>
      <c r="J15" s="85">
        <f>IF($C$5*'Tariffs Jan2018'!AL9/'Tariffs Jan2018'!AJ9&gt;='Tariffs Jan2018'!J9,('Tariffs Jan2018'!J9*'Tariffs Jan2018'!U9/100)* 'Tariffs Jan2018'!AJ9,($C$5*'Tariffs Jan2018'!AL9/'Tariffs Jan2018'!AJ9*'Tariffs Jan2018'!U9/100)* 'Tariffs Jan2018'!AJ9)</f>
        <v>218.34000000000003</v>
      </c>
      <c r="K15" s="85">
        <f>IF($C$5*'Tariffs Jan2018'!AL9/'Tariffs Jan2018'!AJ9&lt;'Tariffs Jan2018'!J9,0,IF($C$5*'Tariffs Jan2018'!AL9/'Tariffs Jan2018'!AJ9&lt;='Tariffs Jan2018'!K9,($C$5*'Tariffs Jan2018'!AL9/'Tariffs Jan2018'!AJ9-'Tariffs Jan2018'!J9)*('Tariffs Jan2018'!V9/100)*'Tariffs Jan2018'!AJ9,('Tariffs Jan2018'!K9-'Tariffs Jan2018'!J9)*('Tariffs Jan2018'!V9/100)*'Tariffs Jan2018'!AJ9))</f>
        <v>201.06</v>
      </c>
      <c r="L15" s="85">
        <f>IF($C$5*'Tariffs Jan2018'!AL9/'Tariffs Jan2018'!AJ9&lt;'Tariffs Jan2018'!K9,0,IF($C$5*'Tariffs Jan2018'!AL9/'Tariffs Jan2018'!AJ9&lt;='Tariffs Jan2018'!L9,($C$5*'Tariffs Jan2018'!AL9/'Tariffs Jan2018'!AJ9-'Tariffs Jan2018'!K9)*('Tariffs Jan2018'!W9/100)*'Tariffs Jan2018'!AJ9,('Tariffs Jan2018'!L9-'Tariffs Jan2018'!K9)*('Tariffs Jan2018'!W9/100)*'Tariffs Jan2018'!AJ9))</f>
        <v>180</v>
      </c>
      <c r="M15" s="85">
        <f>IF($C$5*'Tariffs Jan2018'!AL9/'Tariffs Jan2018'!AJ9&lt;'Tariffs Jan2018'!L9,0,IF($C$5*'Tariffs Jan2018'!AL9/'Tariffs Jan2018'!AJ9&lt;='Tariffs Jan2018'!M9,($C$5*'Tariffs Jan2018'!AL9/'Tariffs Jan2018'!AJ9-'Tariffs Jan2018'!L9)*('Tariffs Jan2018'!X9/100)*'Tariffs Jan2018'!AJ9,('Tariffs Jan2018'!M9-'Tariffs Jan2018'!L9)*('Tariffs Jan2018'!X9/100)*'Tariffs Jan2018'!AJ9))</f>
        <v>84.419999999999987</v>
      </c>
      <c r="N15" s="85">
        <f>IF(($C$5*'Tariffs Jan2018'!AL9/'Tariffs Jan2018'!AJ9&gt;'Tariffs Jan2018'!M9),($C$5*'Tariffs Jan2018'!AL9/'Tariffs Jan2018'!AJ9-'Tariffs Jan2018'!M9)*'Tariffs Jan2018'!Y9/100*'Tariffs Jan2018'!AJ9,0)</f>
        <v>0</v>
      </c>
      <c r="O15" s="73">
        <f t="shared" si="0"/>
        <v>1686.2125000000001</v>
      </c>
      <c r="P15" s="498">
        <f t="shared" si="1"/>
        <v>1854.8337500000002</v>
      </c>
    </row>
    <row r="16" spans="1:16" x14ac:dyDescent="0.15">
      <c r="A16" s="286" t="str">
        <f>'Tariffs Jan2018'!F10</f>
        <v>Origin Energy</v>
      </c>
      <c r="B16" s="47" t="str">
        <f>'Tariffs Jan2018'!D10</f>
        <v>Multinet 1</v>
      </c>
      <c r="C16" s="287">
        <f>'Tariffs Jan2018'!E10</f>
        <v>43101</v>
      </c>
      <c r="D16" s="85">
        <f>365*'Tariffs Jan2018'!H10/100</f>
        <v>255.5</v>
      </c>
      <c r="E16" s="85">
        <f>IF($C$5*'Tariffs Jan2018'!AK10/'Tariffs Jan2018'!AI10&gt;='Tariffs Jan2018'!J10,( 'Tariffs Jan2018'!J10*'Tariffs Jan2018'!O10/100)* 'Tariffs Jan2018'!AI10,($C$5*'Tariffs Jan2018'!AK10/'Tariffs Jan2018'!AI10*'Tariffs Jan2018'!O10/100)* 'Tariffs Jan2018'!AI10)</f>
        <v>432</v>
      </c>
      <c r="F16" s="85">
        <f>IF($C$5*'Tariffs Jan2018'!AK10/'Tariffs Jan2018'!AI10&lt;'Tariffs Jan2018'!J10,0,IF($C$5*'Tariffs Jan2018'!AK10/'Tariffs Jan2018'!AI10&lt;='Tariffs Jan2018'!K10,($C$5*'Tariffs Jan2018'!AK10/'Tariffs Jan2018'!AI10-'Tariffs Jan2018'!J10)*('Tariffs Jan2018'!P10/100)*'Tariffs Jan2018'!AI10,('Tariffs Jan2018'!K10-'Tariffs Jan2018'!J10)*('Tariffs Jan2018'!P10/100)*'Tariffs Jan2018'!AI10))</f>
        <v>175.5</v>
      </c>
      <c r="G16" s="85">
        <f>IF($C$5*'Tariffs Jan2018'!AK10/'Tariffs Jan2018'!AI10&lt;'Tariffs Jan2018'!K10,0,IF($C$5*'Tariffs Jan2018'!AK10/'Tariffs Jan2018'!AI10&lt;='Tariffs Jan2018'!L10,($C$5*'Tariffs Jan2018'!AK10/'Tariffs Jan2018'!AI10-'Tariffs Jan2018'!K10)*('Tariffs Jan2018'!Q10/100)*'Tariffs Jan2018'!AI10,('Tariffs Jan2018'!L10-'Tariffs Jan2018'!K10)*('Tariffs Jan2018'!Q10/100)*'Tariffs Jan2018'!AI10))</f>
        <v>0</v>
      </c>
      <c r="H16" s="85">
        <f>IF($C$5*'Tariffs Jan2018'!AK10/'Tariffs Jan2018'!AI10&lt;'Tariffs Jan2018'!L10,0,IF($C$5*'Tariffs Jan2018'!AK10/'Tariffs Jan2018'!AI10&lt;='Tariffs Jan2018'!M10,($C$5*'Tariffs Jan2018'!AK10/'Tariffs Jan2018'!AI10-'Tariffs Jan2018'!L10)*('Tariffs Jan2018'!R10/100)*'Tariffs Jan2018'!AI10,('Tariffs Jan2018'!M10-'Tariffs Jan2018'!L10)*('Tariffs Jan2018'!R10/100)*'Tariffs Jan2018'!AI10))</f>
        <v>0</v>
      </c>
      <c r="I16" s="85">
        <f>IF(($C$5*'Tariffs Jan2018'!AK10/'Tariffs Jan2018'!AI10&gt;'Tariffs Jan2018'!M10),($C$5*'Tariffs Jan2018'!AK10/'Tariffs Jan2018'!AI10-'Tariffs Jan2018'!M10)*'Tariffs Jan2018'!S10/100*'Tariffs Jan2018'!AI10,0)</f>
        <v>65.25</v>
      </c>
      <c r="J16" s="85">
        <f>IF($C$5*'Tariffs Jan2018'!AL10/'Tariffs Jan2018'!AJ10&gt;='Tariffs Jan2018'!J10,('Tariffs Jan2018'!J10*'Tariffs Jan2018'!U10/100)* 'Tariffs Jan2018'!AJ10,($C$5*'Tariffs Jan2018'!AL10/'Tariffs Jan2018'!AJ10*'Tariffs Jan2018'!U10/100)* 'Tariffs Jan2018'!AJ10)</f>
        <v>396.00000000000011</v>
      </c>
      <c r="K16" s="85">
        <f>IF($C$5*'Tariffs Jan2018'!AL10/'Tariffs Jan2018'!AJ10&lt;'Tariffs Jan2018'!J10,0,IF($C$5*'Tariffs Jan2018'!AL10/'Tariffs Jan2018'!AJ10&lt;='Tariffs Jan2018'!K10,($C$5*'Tariffs Jan2018'!AL10/'Tariffs Jan2018'!AJ10-'Tariffs Jan2018'!J10)*('Tariffs Jan2018'!V10/100)*'Tariffs Jan2018'!AJ10,('Tariffs Jan2018'!K10-'Tariffs Jan2018'!J10)*('Tariffs Jan2018'!V10/100)*'Tariffs Jan2018'!AJ10))</f>
        <v>157.50000000000003</v>
      </c>
      <c r="L16" s="85">
        <f>IF($C$5*'Tariffs Jan2018'!AL10/'Tariffs Jan2018'!AJ10&lt;'Tariffs Jan2018'!K10,0,IF($C$5*'Tariffs Jan2018'!AL10/'Tariffs Jan2018'!AJ10&lt;='Tariffs Jan2018'!L10,($C$5*'Tariffs Jan2018'!AL10/'Tariffs Jan2018'!AJ10-'Tariffs Jan2018'!K10)*('Tariffs Jan2018'!W10/100)*'Tariffs Jan2018'!AJ10,('Tariffs Jan2018'!L10-'Tariffs Jan2018'!K10)*('Tariffs Jan2018'!W10/100)*'Tariffs Jan2018'!AJ10))</f>
        <v>0</v>
      </c>
      <c r="M16" s="85">
        <f>IF($C$5*'Tariffs Jan2018'!AL10/'Tariffs Jan2018'!AJ10&lt;'Tariffs Jan2018'!L10,0,IF($C$5*'Tariffs Jan2018'!AL10/'Tariffs Jan2018'!AJ10&lt;='Tariffs Jan2018'!M10,($C$5*'Tariffs Jan2018'!AL10/'Tariffs Jan2018'!AJ10-'Tariffs Jan2018'!L10)*('Tariffs Jan2018'!X10/100)*'Tariffs Jan2018'!AJ10,('Tariffs Jan2018'!M10-'Tariffs Jan2018'!L10)*('Tariffs Jan2018'!X10/100)*'Tariffs Jan2018'!AJ10))</f>
        <v>0</v>
      </c>
      <c r="N16" s="85">
        <f>IF(($C$5*'Tariffs Jan2018'!AL10/'Tariffs Jan2018'!AJ10&gt;'Tariffs Jan2018'!M10),($C$5*'Tariffs Jan2018'!AL10/'Tariffs Jan2018'!AJ10-'Tariffs Jan2018'!M10)*'Tariffs Jan2018'!Y10/100*'Tariffs Jan2018'!AJ10,0)</f>
        <v>60.750000000000014</v>
      </c>
      <c r="O16" s="73">
        <f t="shared" si="0"/>
        <v>1542.5</v>
      </c>
      <c r="P16" s="498">
        <f t="shared" si="1"/>
        <v>1696.7500000000002</v>
      </c>
    </row>
    <row r="17" spans="1:153" x14ac:dyDescent="0.15">
      <c r="A17" s="286" t="str">
        <f>'Tariffs Jan2018'!F11</f>
        <v>Red Energy</v>
      </c>
      <c r="B17" s="47" t="str">
        <f>'Tariffs Jan2018'!D11</f>
        <v>Multinet 1</v>
      </c>
      <c r="C17" s="287">
        <f>'Tariffs Jan2018'!E11</f>
        <v>43119</v>
      </c>
      <c r="D17" s="85">
        <f>365*'Tariffs Jan2018'!H11/100</f>
        <v>264.625</v>
      </c>
      <c r="E17" s="85">
        <f>IF($C$5*'Tariffs Jan2018'!AK11/'Tariffs Jan2018'!AI11&gt;='Tariffs Jan2018'!J11,( 'Tariffs Jan2018'!J11*'Tariffs Jan2018'!O11/100)* 'Tariffs Jan2018'!AI11,($C$5*'Tariffs Jan2018'!AK11/'Tariffs Jan2018'!AI11*'Tariffs Jan2018'!O11/100)* 'Tariffs Jan2018'!AI11)</f>
        <v>424.79999999999995</v>
      </c>
      <c r="F17" s="85">
        <f>IF($C$5*'Tariffs Jan2018'!AK11/'Tariffs Jan2018'!AI11&lt;'Tariffs Jan2018'!J11,0,IF($C$5*'Tariffs Jan2018'!AK11/'Tariffs Jan2018'!AI11&lt;='Tariffs Jan2018'!K11,($C$5*'Tariffs Jan2018'!AK11/'Tariffs Jan2018'!AI11-'Tariffs Jan2018'!J11)*('Tariffs Jan2018'!P11/100)*'Tariffs Jan2018'!AI11,('Tariffs Jan2018'!K11-'Tariffs Jan2018'!J11)*('Tariffs Jan2018'!P11/100)*'Tariffs Jan2018'!AI11))</f>
        <v>169.2</v>
      </c>
      <c r="G17" s="85">
        <f>IF($C$5*'Tariffs Jan2018'!AK11/'Tariffs Jan2018'!AI11&lt;'Tariffs Jan2018'!K11,0,IF($C$5*'Tariffs Jan2018'!AK11/'Tariffs Jan2018'!AI11&lt;='Tariffs Jan2018'!L11,($C$5*'Tariffs Jan2018'!AK11/'Tariffs Jan2018'!AI11-'Tariffs Jan2018'!K11)*('Tariffs Jan2018'!Q11/100)*'Tariffs Jan2018'!AI11,('Tariffs Jan2018'!L11-'Tariffs Jan2018'!K11)*('Tariffs Jan2018'!Q11/100)*'Tariffs Jan2018'!AI11))</f>
        <v>0</v>
      </c>
      <c r="H17" s="85">
        <f>IF($C$5*'Tariffs Jan2018'!AK11/'Tariffs Jan2018'!AI11&lt;'Tariffs Jan2018'!L11,0,IF($C$5*'Tariffs Jan2018'!AK11/'Tariffs Jan2018'!AI11&lt;='Tariffs Jan2018'!M11,($C$5*'Tariffs Jan2018'!AK11/'Tariffs Jan2018'!AI11-'Tariffs Jan2018'!L11)*('Tariffs Jan2018'!R11/100)*'Tariffs Jan2018'!AI11,('Tariffs Jan2018'!M11-'Tariffs Jan2018'!L11)*('Tariffs Jan2018'!R11/100)*'Tariffs Jan2018'!AI11))</f>
        <v>0</v>
      </c>
      <c r="I17" s="85">
        <f>IF(($C$5*'Tariffs Jan2018'!AK11/'Tariffs Jan2018'!AI11&gt;'Tariffs Jan2018'!M11),($C$5*'Tariffs Jan2018'!AK11/'Tariffs Jan2018'!AI11-'Tariffs Jan2018'!M11)*'Tariffs Jan2018'!S11/100*'Tariffs Jan2018'!AI11,0)</f>
        <v>76.050000000000011</v>
      </c>
      <c r="J17" s="85">
        <f>IF($C$5*'Tariffs Jan2018'!AL11/'Tariffs Jan2018'!AJ11&gt;='Tariffs Jan2018'!J11,('Tariffs Jan2018'!J11*'Tariffs Jan2018'!U11/100)* 'Tariffs Jan2018'!AJ11,($C$5*'Tariffs Jan2018'!AL11/'Tariffs Jan2018'!AJ11*'Tariffs Jan2018'!U11/100)* 'Tariffs Jan2018'!AJ11)</f>
        <v>403.20000000000005</v>
      </c>
      <c r="K17" s="85">
        <f>IF($C$5*'Tariffs Jan2018'!AL11/'Tariffs Jan2018'!AJ11&lt;'Tariffs Jan2018'!J11,0,IF($C$5*'Tariffs Jan2018'!AL11/'Tariffs Jan2018'!AJ11&lt;='Tariffs Jan2018'!K11,($C$5*'Tariffs Jan2018'!AL11/'Tariffs Jan2018'!AJ11-'Tariffs Jan2018'!J11)*('Tariffs Jan2018'!V11/100)*'Tariffs Jan2018'!AJ11,('Tariffs Jan2018'!K11-'Tariffs Jan2018'!J11)*('Tariffs Jan2018'!V11/100)*'Tariffs Jan2018'!AJ11))</f>
        <v>164.7</v>
      </c>
      <c r="L17" s="85">
        <f>IF($C$5*'Tariffs Jan2018'!AL11/'Tariffs Jan2018'!AJ11&lt;'Tariffs Jan2018'!K11,0,IF($C$5*'Tariffs Jan2018'!AL11/'Tariffs Jan2018'!AJ11&lt;='Tariffs Jan2018'!L11,($C$5*'Tariffs Jan2018'!AL11/'Tariffs Jan2018'!AJ11-'Tariffs Jan2018'!K11)*('Tariffs Jan2018'!W11/100)*'Tariffs Jan2018'!AJ11,('Tariffs Jan2018'!L11-'Tariffs Jan2018'!K11)*('Tariffs Jan2018'!W11/100)*'Tariffs Jan2018'!AJ11))</f>
        <v>0</v>
      </c>
      <c r="M17" s="85">
        <f>IF($C$5*'Tariffs Jan2018'!AL11/'Tariffs Jan2018'!AJ11&lt;'Tariffs Jan2018'!L11,0,IF($C$5*'Tariffs Jan2018'!AL11/'Tariffs Jan2018'!AJ11&lt;='Tariffs Jan2018'!M11,($C$5*'Tariffs Jan2018'!AL11/'Tariffs Jan2018'!AJ11-'Tariffs Jan2018'!L11)*('Tariffs Jan2018'!X11/100)*'Tariffs Jan2018'!AJ11,('Tariffs Jan2018'!M11-'Tariffs Jan2018'!L11)*('Tariffs Jan2018'!X11/100)*'Tariffs Jan2018'!AJ11))</f>
        <v>0</v>
      </c>
      <c r="N17" s="85">
        <f>IF(($C$5*'Tariffs Jan2018'!AL11/'Tariffs Jan2018'!AJ11&gt;'Tariffs Jan2018'!M11),($C$5*'Tariffs Jan2018'!AL11/'Tariffs Jan2018'!AJ11-'Tariffs Jan2018'!M11)*'Tariffs Jan2018'!Y11/100*'Tariffs Jan2018'!AJ11,0)</f>
        <v>75.150000000000006</v>
      </c>
      <c r="O17" s="73">
        <f t="shared" si="0"/>
        <v>1577.7250000000001</v>
      </c>
      <c r="P17" s="498">
        <f t="shared" si="1"/>
        <v>1735.4975000000004</v>
      </c>
    </row>
    <row r="18" spans="1:153" s="289" customFormat="1" ht="14" thickBot="1" x14ac:dyDescent="0.2">
      <c r="A18" s="286" t="str">
        <f>'Tariffs Jan2018'!F12</f>
        <v>Simply Energy</v>
      </c>
      <c r="B18" s="47" t="str">
        <f>'Tariffs Jan2018'!D12</f>
        <v>Multinet 1</v>
      </c>
      <c r="C18" s="287">
        <f>'Tariffs Jan2018'!E12</f>
        <v>43101</v>
      </c>
      <c r="D18" s="85">
        <f>365*'Tariffs Jan2018'!H12/100</f>
        <v>255.86499999999995</v>
      </c>
      <c r="E18" s="85">
        <f>IF($C$5*'Tariffs Jan2018'!AK12/'Tariffs Jan2018'!AI12&gt;='Tariffs Jan2018'!J12,( 'Tariffs Jan2018'!J12*'Tariffs Jan2018'!O12/100)* 'Tariffs Jan2018'!AI12,($C$5*'Tariffs Jan2018'!AK12/'Tariffs Jan2018'!AI12*'Tariffs Jan2018'!O12/100)* 'Tariffs Jan2018'!AI12)</f>
        <v>265.5</v>
      </c>
      <c r="F18" s="85">
        <f>IF($C$5*'Tariffs Jan2018'!AK12/'Tariffs Jan2018'!AI12&lt;'Tariffs Jan2018'!J12,0,IF($C$5*'Tariffs Jan2018'!AK12/'Tariffs Jan2018'!AI12&lt;='Tariffs Jan2018'!K12,($C$5*'Tariffs Jan2018'!AK12/'Tariffs Jan2018'!AI12-'Tariffs Jan2018'!J12)*('Tariffs Jan2018'!P12/100)*'Tariffs Jan2018'!AI12,('Tariffs Jan2018'!K12-'Tariffs Jan2018'!J12)*('Tariffs Jan2018'!P12/100)*'Tariffs Jan2018'!AI12))</f>
        <v>236.70000000000002</v>
      </c>
      <c r="G18" s="85">
        <f>IF($C$5*'Tariffs Jan2018'!AK12/'Tariffs Jan2018'!AI12&lt;'Tariffs Jan2018'!K12,0,IF($C$5*'Tariffs Jan2018'!AK12/'Tariffs Jan2018'!AI12&lt;='Tariffs Jan2018'!L12,($C$5*'Tariffs Jan2018'!AK12/'Tariffs Jan2018'!AI12-'Tariffs Jan2018'!K12)*('Tariffs Jan2018'!Q12/100)*'Tariffs Jan2018'!AI12,('Tariffs Jan2018'!L12-'Tariffs Jan2018'!K12)*('Tariffs Jan2018'!Q12/100)*'Tariffs Jan2018'!AI12))</f>
        <v>202.5</v>
      </c>
      <c r="H18" s="85">
        <f>IF($C$5*'Tariffs Jan2018'!AK12/'Tariffs Jan2018'!AI12&lt;'Tariffs Jan2018'!L12,0,IF($C$5*'Tariffs Jan2018'!AK12/'Tariffs Jan2018'!AI12&lt;='Tariffs Jan2018'!M12,($C$5*'Tariffs Jan2018'!AK12/'Tariffs Jan2018'!AI12-'Tariffs Jan2018'!L12)*('Tariffs Jan2018'!R12/100)*'Tariffs Jan2018'!AI12,('Tariffs Jan2018'!M12-'Tariffs Jan2018'!L12)*('Tariffs Jan2018'!R12/100)*'Tariffs Jan2018'!AI12))</f>
        <v>91.800000000000011</v>
      </c>
      <c r="I18" s="85">
        <f>IF(($C$5*'Tariffs Jan2018'!AK12/'Tariffs Jan2018'!AI12&gt;'Tariffs Jan2018'!M12),($C$5*'Tariffs Jan2018'!AK12/'Tariffs Jan2018'!AI12-'Tariffs Jan2018'!M12)*'Tariffs Jan2018'!S12/100*'Tariffs Jan2018'!AI12,0)</f>
        <v>0</v>
      </c>
      <c r="J18" s="85">
        <f>IF($C$5*'Tariffs Jan2018'!AL12/'Tariffs Jan2018'!AJ12&gt;='Tariffs Jan2018'!J12,('Tariffs Jan2018'!J12*'Tariffs Jan2018'!U12/100)* 'Tariffs Jan2018'!AJ12,($C$5*'Tariffs Jan2018'!AL12/'Tariffs Jan2018'!AJ12*'Tariffs Jan2018'!U12/100)* 'Tariffs Jan2018'!AJ12)</f>
        <v>250.20000000000002</v>
      </c>
      <c r="K18" s="85">
        <f>IF($C$5*'Tariffs Jan2018'!AL12/'Tariffs Jan2018'!AJ12&lt;'Tariffs Jan2018'!J12,0,IF($C$5*'Tariffs Jan2018'!AL12/'Tariffs Jan2018'!AJ12&lt;='Tariffs Jan2018'!K12,($C$5*'Tariffs Jan2018'!AL12/'Tariffs Jan2018'!AJ12-'Tariffs Jan2018'!J12)*('Tariffs Jan2018'!V12/100)*'Tariffs Jan2018'!AJ12,('Tariffs Jan2018'!K12-'Tariffs Jan2018'!J12)*('Tariffs Jan2018'!V12/100)*'Tariffs Jan2018'!AJ12))</f>
        <v>225.89999999999998</v>
      </c>
      <c r="L18" s="85">
        <f>IF($C$5*'Tariffs Jan2018'!AL12/'Tariffs Jan2018'!AJ12&lt;'Tariffs Jan2018'!K12,0,IF($C$5*'Tariffs Jan2018'!AL12/'Tariffs Jan2018'!AJ12&lt;='Tariffs Jan2018'!L12,($C$5*'Tariffs Jan2018'!AL12/'Tariffs Jan2018'!AJ12-'Tariffs Jan2018'!K12)*('Tariffs Jan2018'!W12/100)*'Tariffs Jan2018'!AJ12,('Tariffs Jan2018'!L12-'Tariffs Jan2018'!K12)*('Tariffs Jan2018'!W12/100)*'Tariffs Jan2018'!AJ12))</f>
        <v>197.10000000000002</v>
      </c>
      <c r="M18" s="85">
        <f>IF($C$5*'Tariffs Jan2018'!AL12/'Tariffs Jan2018'!AJ12&lt;'Tariffs Jan2018'!L12,0,IF($C$5*'Tariffs Jan2018'!AL12/'Tariffs Jan2018'!AJ12&lt;='Tariffs Jan2018'!M12,($C$5*'Tariffs Jan2018'!AL12/'Tariffs Jan2018'!AJ12-'Tariffs Jan2018'!L12)*('Tariffs Jan2018'!X12/100)*'Tariffs Jan2018'!AJ12,('Tariffs Jan2018'!M12-'Tariffs Jan2018'!L12)*('Tariffs Jan2018'!X12/100)*'Tariffs Jan2018'!AJ12))</f>
        <v>90.449999999999989</v>
      </c>
      <c r="N18" s="85">
        <f>IF(($C$5*'Tariffs Jan2018'!AL12/'Tariffs Jan2018'!AJ12&gt;'Tariffs Jan2018'!M12),($C$5*'Tariffs Jan2018'!AL12/'Tariffs Jan2018'!AJ12-'Tariffs Jan2018'!M12)*'Tariffs Jan2018'!Y12/100*'Tariffs Jan2018'!AJ12,0)</f>
        <v>0</v>
      </c>
      <c r="O18" s="73">
        <f t="shared" si="0"/>
        <v>1816.0150000000001</v>
      </c>
      <c r="P18" s="498">
        <f t="shared" si="1"/>
        <v>1997.6165000000003</v>
      </c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4"/>
      <c r="CX18" s="344"/>
      <c r="CY18" s="344"/>
      <c r="CZ18" s="344"/>
      <c r="DA18" s="344"/>
      <c r="DB18" s="344"/>
      <c r="DC18" s="318"/>
      <c r="DD18" s="318"/>
      <c r="DE18" s="318"/>
      <c r="DF18" s="318"/>
      <c r="DG18" s="318"/>
      <c r="DH18" s="318"/>
      <c r="DI18" s="318"/>
      <c r="DJ18" s="318"/>
      <c r="DK18" s="320"/>
      <c r="DL18" s="320"/>
      <c r="DM18" s="320"/>
      <c r="DN18" s="320"/>
      <c r="DO18" s="320"/>
      <c r="DP18" s="320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</row>
    <row r="19" spans="1:153" ht="14" thickTop="1" x14ac:dyDescent="0.15">
      <c r="A19" s="286" t="str">
        <f>'Tariffs Jan2018'!F13</f>
        <v>Sumo Power</v>
      </c>
      <c r="B19" s="47" t="str">
        <f>'Tariffs Jan2018'!D13</f>
        <v>Multinet 1</v>
      </c>
      <c r="C19" s="287">
        <f>'Tariffs Jan2018'!E13</f>
        <v>43132</v>
      </c>
      <c r="D19" s="85">
        <f>365*'Tariffs Jan2018'!H13/100</f>
        <v>316.67400000000004</v>
      </c>
      <c r="E19" s="85">
        <f>IF($C$5*'Tariffs Jan2018'!AK13/'Tariffs Jan2018'!AI13&gt;='Tariffs Jan2018'!J13,( 'Tariffs Jan2018'!J13*'Tariffs Jan2018'!O13/100)* 'Tariffs Jan2018'!AI13,($C$5*'Tariffs Jan2018'!AK13/'Tariffs Jan2018'!AI13*'Tariffs Jan2018'!O13/100)* 'Tariffs Jan2018'!AI13)</f>
        <v>289.26</v>
      </c>
      <c r="F19" s="85">
        <f>IF($C$5*'Tariffs Jan2018'!AK13/'Tariffs Jan2018'!AI13&lt;'Tariffs Jan2018'!J13,0,IF($C$5*'Tariffs Jan2018'!AK13/'Tariffs Jan2018'!AI13&lt;='Tariffs Jan2018'!K13,($C$5*'Tariffs Jan2018'!AK13/'Tariffs Jan2018'!AI13-'Tariffs Jan2018'!J13)*('Tariffs Jan2018'!P13/100)*'Tariffs Jan2018'!AI13,('Tariffs Jan2018'!K13-'Tariffs Jan2018'!J13)*('Tariffs Jan2018'!P13/100)*'Tariffs Jan2018'!AI13))</f>
        <v>245.96999999999997</v>
      </c>
      <c r="G19" s="85">
        <f>IF($C$5*'Tariffs Jan2018'!AK13/'Tariffs Jan2018'!AI13&lt;'Tariffs Jan2018'!K13,0,IF($C$5*'Tariffs Jan2018'!AK13/'Tariffs Jan2018'!AI13&lt;='Tariffs Jan2018'!L13,($C$5*'Tariffs Jan2018'!AK13/'Tariffs Jan2018'!AI13-'Tariffs Jan2018'!K13)*('Tariffs Jan2018'!Q13/100)*'Tariffs Jan2018'!AI13,('Tariffs Jan2018'!L13-'Tariffs Jan2018'!K13)*('Tariffs Jan2018'!Q13/100)*'Tariffs Jan2018'!AI13))</f>
        <v>195.57</v>
      </c>
      <c r="H19" s="85">
        <f>IF($C$5*'Tariffs Jan2018'!AK13/'Tariffs Jan2018'!AI13&lt;'Tariffs Jan2018'!L13,0,IF($C$5*'Tariffs Jan2018'!AK13/'Tariffs Jan2018'!AI13&lt;='Tariffs Jan2018'!M13,($C$5*'Tariffs Jan2018'!AK13/'Tariffs Jan2018'!AI13-'Tariffs Jan2018'!L13)*('Tariffs Jan2018'!R13/100)*'Tariffs Jan2018'!AI13,('Tariffs Jan2018'!M13-'Tariffs Jan2018'!L13)*('Tariffs Jan2018'!R13/100)*'Tariffs Jan2018'!AI13))</f>
        <v>0</v>
      </c>
      <c r="I19" s="85">
        <f>IF(($C$5*'Tariffs Jan2018'!AK13/'Tariffs Jan2018'!AI13&gt;'Tariffs Jan2018'!M13),($C$5*'Tariffs Jan2018'!AK13/'Tariffs Jan2018'!AI13-'Tariffs Jan2018'!M13)*'Tariffs Jan2018'!S13/100*'Tariffs Jan2018'!AI13,0)</f>
        <v>86.355000000000004</v>
      </c>
      <c r="J19" s="85">
        <f>IF($C$5*'Tariffs Jan2018'!AL13/'Tariffs Jan2018'!AJ13&gt;='Tariffs Jan2018'!J13,('Tariffs Jan2018'!J13*'Tariffs Jan2018'!U13/100)* 'Tariffs Jan2018'!AJ13,($C$5*'Tariffs Jan2018'!AL13/'Tariffs Jan2018'!AJ13*'Tariffs Jan2018'!U13/100)* 'Tariffs Jan2018'!AJ13)</f>
        <v>270.54000000000002</v>
      </c>
      <c r="K19" s="85">
        <f>IF($C$5*'Tariffs Jan2018'!AL13/'Tariffs Jan2018'!AJ13&lt;'Tariffs Jan2018'!J13,0,IF($C$5*'Tariffs Jan2018'!AL13/'Tariffs Jan2018'!AJ13&lt;='Tariffs Jan2018'!K13,($C$5*'Tariffs Jan2018'!AL13/'Tariffs Jan2018'!AJ13-'Tariffs Jan2018'!J13)*('Tariffs Jan2018'!V13/100)*'Tariffs Jan2018'!AJ13,('Tariffs Jan2018'!K13-'Tariffs Jan2018'!J13)*('Tariffs Jan2018'!V13/100)*'Tariffs Jan2018'!AJ13))</f>
        <v>230.03999999999996</v>
      </c>
      <c r="L19" s="85">
        <f>IF($C$5*'Tariffs Jan2018'!AL13/'Tariffs Jan2018'!AJ13&lt;'Tariffs Jan2018'!K13,0,IF($C$5*'Tariffs Jan2018'!AL13/'Tariffs Jan2018'!AJ13&lt;='Tariffs Jan2018'!L13,($C$5*'Tariffs Jan2018'!AL13/'Tariffs Jan2018'!AJ13-'Tariffs Jan2018'!K13)*('Tariffs Jan2018'!W13/100)*'Tariffs Jan2018'!AJ13,('Tariffs Jan2018'!L13-'Tariffs Jan2018'!K13)*('Tariffs Jan2018'!W13/100)*'Tariffs Jan2018'!AJ13))</f>
        <v>189.72</v>
      </c>
      <c r="M19" s="85">
        <f>IF($C$5*'Tariffs Jan2018'!AL13/'Tariffs Jan2018'!AJ13&lt;'Tariffs Jan2018'!L13,0,IF($C$5*'Tariffs Jan2018'!AL13/'Tariffs Jan2018'!AJ13&lt;='Tariffs Jan2018'!M13,($C$5*'Tariffs Jan2018'!AL13/'Tariffs Jan2018'!AJ13-'Tariffs Jan2018'!L13)*('Tariffs Jan2018'!X13/100)*'Tariffs Jan2018'!AJ13,('Tariffs Jan2018'!M13-'Tariffs Jan2018'!L13)*('Tariffs Jan2018'!X13/100)*'Tariffs Jan2018'!AJ13))</f>
        <v>0</v>
      </c>
      <c r="N19" s="85">
        <f>IF(($C$5*'Tariffs Jan2018'!AL13/'Tariffs Jan2018'!AJ13&gt;'Tariffs Jan2018'!M13),($C$5*'Tariffs Jan2018'!AL13/'Tariffs Jan2018'!AJ13-'Tariffs Jan2018'!M13)*'Tariffs Jan2018'!Y13/100*'Tariffs Jan2018'!AJ13,0)</f>
        <v>85.545000000000002</v>
      </c>
      <c r="O19" s="73">
        <f t="shared" ref="O19:O20" si="2">SUM(D19:N19)</f>
        <v>1909.674</v>
      </c>
      <c r="P19" s="498">
        <f t="shared" ref="P19:P20" si="3">O19*1.1</f>
        <v>2100.6414</v>
      </c>
    </row>
    <row r="20" spans="1:153" s="289" customFormat="1" ht="14" thickBot="1" x14ac:dyDescent="0.2">
      <c r="A20" s="288" t="str">
        <f>'Tariffs Jan2018'!F14</f>
        <v>Amaysim</v>
      </c>
      <c r="B20" s="289" t="str">
        <f>'Tariffs Jan2018'!D14</f>
        <v>Multinet 1</v>
      </c>
      <c r="C20" s="290">
        <f>'Tariffs Jan2018'!E14</f>
        <v>43101</v>
      </c>
      <c r="D20" s="291">
        <f>365*'Tariffs Jan2018'!H14/100</f>
        <v>285.06499999999994</v>
      </c>
      <c r="E20" s="291">
        <f>IF($C$5*'Tariffs Jan2018'!AK14/'Tariffs Jan2018'!AI14&gt;='Tariffs Jan2018'!J14,( 'Tariffs Jan2018'!J14*'Tariffs Jan2018'!O14/100)* 'Tariffs Jan2018'!AI14,($C$5*'Tariffs Jan2018'!AK14/'Tariffs Jan2018'!AI14*'Tariffs Jan2018'!O14/100)* 'Tariffs Jan2018'!AI14)</f>
        <v>301.5</v>
      </c>
      <c r="F20" s="291">
        <f>IF($C$5*'Tariffs Jan2018'!AK14/'Tariffs Jan2018'!AI14&lt;'Tariffs Jan2018'!J14,0,IF($C$5*'Tariffs Jan2018'!AK14/'Tariffs Jan2018'!AI14&lt;='Tariffs Jan2018'!K14,($C$5*'Tariffs Jan2018'!AK14/'Tariffs Jan2018'!AI14-'Tariffs Jan2018'!J14)*('Tariffs Jan2018'!P14/100)*'Tariffs Jan2018'!AI14,('Tariffs Jan2018'!K14-'Tariffs Jan2018'!J14)*('Tariffs Jan2018'!P14/100)*'Tariffs Jan2018'!AI14))</f>
        <v>265.5</v>
      </c>
      <c r="G20" s="291">
        <f>IF($C$5*'Tariffs Jan2018'!AK14/'Tariffs Jan2018'!AI14&lt;'Tariffs Jan2018'!K14,0,IF($C$5*'Tariffs Jan2018'!AK14/'Tariffs Jan2018'!AI14&lt;='Tariffs Jan2018'!L14,($C$5*'Tariffs Jan2018'!AK14/'Tariffs Jan2018'!AI14-'Tariffs Jan2018'!K14)*('Tariffs Jan2018'!Q14/100)*'Tariffs Jan2018'!AI14,('Tariffs Jan2018'!L14-'Tariffs Jan2018'!K14)*('Tariffs Jan2018'!Q14/100)*'Tariffs Jan2018'!AI14))</f>
        <v>229.5</v>
      </c>
      <c r="H20" s="291">
        <f>IF($C$5*'Tariffs Jan2018'!AK14/'Tariffs Jan2018'!AI14&lt;'Tariffs Jan2018'!L14,0,IF($C$5*'Tariffs Jan2018'!AK14/'Tariffs Jan2018'!AI14&lt;='Tariffs Jan2018'!M14,($C$5*'Tariffs Jan2018'!AK14/'Tariffs Jan2018'!AI14-'Tariffs Jan2018'!L14)*('Tariffs Jan2018'!R14/100)*'Tariffs Jan2018'!AI14,('Tariffs Jan2018'!M14-'Tariffs Jan2018'!L14)*('Tariffs Jan2018'!R14/100)*'Tariffs Jan2018'!AI14))</f>
        <v>105.75</v>
      </c>
      <c r="I20" s="291">
        <f>IF(($C$5*'Tariffs Jan2018'!AK14/'Tariffs Jan2018'!AI14&gt;'Tariffs Jan2018'!M14),($C$5*'Tariffs Jan2018'!AK14/'Tariffs Jan2018'!AI14-'Tariffs Jan2018'!M14)*'Tariffs Jan2018'!S14/100*'Tariffs Jan2018'!AI14,0)</f>
        <v>0</v>
      </c>
      <c r="J20" s="291">
        <f>IF($C$5*'Tariffs Jan2018'!AL14/'Tariffs Jan2018'!AJ14&gt;='Tariffs Jan2018'!J14,('Tariffs Jan2018'!J14*'Tariffs Jan2018'!U14/100)* 'Tariffs Jan2018'!AJ14,($C$5*'Tariffs Jan2018'!AL14/'Tariffs Jan2018'!AJ14*'Tariffs Jan2018'!U14/100)* 'Tariffs Jan2018'!AJ14)</f>
        <v>292.5</v>
      </c>
      <c r="K20" s="291">
        <f>IF($C$5*'Tariffs Jan2018'!AL14/'Tariffs Jan2018'!AJ14&lt;'Tariffs Jan2018'!J14,0,IF($C$5*'Tariffs Jan2018'!AL14/'Tariffs Jan2018'!AJ14&lt;='Tariffs Jan2018'!K14,($C$5*'Tariffs Jan2018'!AL14/'Tariffs Jan2018'!AJ14-'Tariffs Jan2018'!J14)*('Tariffs Jan2018'!V14/100)*'Tariffs Jan2018'!AJ14,('Tariffs Jan2018'!K14-'Tariffs Jan2018'!J14)*('Tariffs Jan2018'!V14/100)*'Tariffs Jan2018'!AJ14))</f>
        <v>261</v>
      </c>
      <c r="L20" s="291">
        <f>IF($C$5*'Tariffs Jan2018'!AL14/'Tariffs Jan2018'!AJ14&lt;'Tariffs Jan2018'!K14,0,IF($C$5*'Tariffs Jan2018'!AL14/'Tariffs Jan2018'!AJ14&lt;='Tariffs Jan2018'!L14,($C$5*'Tariffs Jan2018'!AL14/'Tariffs Jan2018'!AJ14-'Tariffs Jan2018'!K14)*('Tariffs Jan2018'!W14/100)*'Tariffs Jan2018'!AJ14,('Tariffs Jan2018'!L14-'Tariffs Jan2018'!K14)*('Tariffs Jan2018'!W14/100)*'Tariffs Jan2018'!AJ14))</f>
        <v>225</v>
      </c>
      <c r="M20" s="291">
        <f>IF($C$5*'Tariffs Jan2018'!AL14/'Tariffs Jan2018'!AJ14&lt;'Tariffs Jan2018'!L14,0,IF($C$5*'Tariffs Jan2018'!AL14/'Tariffs Jan2018'!AJ14&lt;='Tariffs Jan2018'!M14,($C$5*'Tariffs Jan2018'!AL14/'Tariffs Jan2018'!AJ14-'Tariffs Jan2018'!L14)*('Tariffs Jan2018'!X14/100)*'Tariffs Jan2018'!AJ14,('Tariffs Jan2018'!M14-'Tariffs Jan2018'!L14)*('Tariffs Jan2018'!X14/100)*'Tariffs Jan2018'!AJ14))</f>
        <v>105.75</v>
      </c>
      <c r="N20" s="291">
        <f>IF(($C$5*'Tariffs Jan2018'!AL14/'Tariffs Jan2018'!AJ14&gt;'Tariffs Jan2018'!M14),($C$5*'Tariffs Jan2018'!AL14/'Tariffs Jan2018'!AJ14-'Tariffs Jan2018'!M14)*'Tariffs Jan2018'!Y14/100*'Tariffs Jan2018'!AJ14,0)</f>
        <v>0</v>
      </c>
      <c r="O20" s="292">
        <f t="shared" si="2"/>
        <v>2071.5650000000001</v>
      </c>
      <c r="P20" s="499">
        <f t="shared" si="3"/>
        <v>2278.7215000000001</v>
      </c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72"/>
      <c r="CW20" s="373"/>
      <c r="CX20" s="373"/>
      <c r="CY20" s="373"/>
      <c r="CZ20" s="373"/>
      <c r="DA20" s="373"/>
      <c r="DB20" s="373"/>
      <c r="DC20" s="320"/>
      <c r="DD20" s="320"/>
      <c r="DE20" s="320"/>
      <c r="DF20" s="320"/>
      <c r="DG20" s="320"/>
      <c r="DH20" s="320"/>
      <c r="DI20" s="320"/>
      <c r="DJ20" s="320"/>
      <c r="DK20" s="320"/>
      <c r="DL20" s="320"/>
      <c r="DM20" s="320"/>
      <c r="DN20" s="320"/>
      <c r="DO20" s="320"/>
      <c r="DP20" s="320"/>
      <c r="DQ20" s="320"/>
      <c r="DR20" s="320"/>
      <c r="DS20" s="320"/>
      <c r="DT20" s="320"/>
      <c r="DU20" s="320"/>
      <c r="DV20" s="320"/>
      <c r="DW20" s="320"/>
      <c r="DX20" s="320"/>
      <c r="DY20" s="320"/>
      <c r="DZ20" s="320"/>
      <c r="EA20" s="320"/>
      <c r="EB20" s="320"/>
      <c r="EC20" s="320"/>
      <c r="ED20" s="320"/>
      <c r="EE20" s="320"/>
      <c r="EF20" s="320"/>
      <c r="EG20" s="320"/>
      <c r="EH20" s="320"/>
      <c r="EI20" s="320"/>
      <c r="EJ20" s="320"/>
      <c r="EK20" s="320"/>
      <c r="EL20" s="320"/>
      <c r="EM20" s="320"/>
      <c r="EN20" s="320"/>
      <c r="EO20" s="320"/>
      <c r="EP20" s="320"/>
      <c r="EQ20" s="320"/>
      <c r="ER20" s="320"/>
      <c r="ES20" s="320"/>
      <c r="ET20" s="320"/>
      <c r="EU20" s="320"/>
      <c r="EV20" s="320"/>
      <c r="EW20" s="320"/>
    </row>
    <row r="21" spans="1:153" ht="14" thickTop="1" x14ac:dyDescent="0.15">
      <c r="A21" s="286" t="str">
        <f>'Tariffs Jan2018'!F15</f>
        <v>AGL</v>
      </c>
      <c r="B21" s="47" t="str">
        <f>'Tariffs Jan2018'!D15</f>
        <v>Multinet 2</v>
      </c>
      <c r="C21" s="287">
        <f>'Tariffs Jan2018'!E15</f>
        <v>43101</v>
      </c>
      <c r="D21" s="85">
        <f>365*'Tariffs Jan2018'!H15/100</f>
        <v>306.60000000000002</v>
      </c>
      <c r="E21" s="85">
        <f>IF($C$5*'Tariffs Jan2018'!AK15/'Tariffs Jan2018'!AI15&gt;='Tariffs Jan2018'!J15,( 'Tariffs Jan2018'!J15*'Tariffs Jan2018'!O15/100)* 'Tariffs Jan2018'!AI15,($C$5*'Tariffs Jan2018'!AK15/'Tariffs Jan2018'!AI15*'Tariffs Jan2018'!O15/100)* 'Tariffs Jan2018'!AI15)</f>
        <v>239.39999999999998</v>
      </c>
      <c r="F21" s="85">
        <f>IF($C$5*'Tariffs Jan2018'!AK15/'Tariffs Jan2018'!AI15&lt;'Tariffs Jan2018'!J15,0,IF($C$5*'Tariffs Jan2018'!AK15/'Tariffs Jan2018'!AI15&lt;='Tariffs Jan2018'!K15,($C$5*'Tariffs Jan2018'!AK15/'Tariffs Jan2018'!AI15-'Tariffs Jan2018'!J15)*('Tariffs Jan2018'!P15/100)*'Tariffs Jan2018'!AI15,('Tariffs Jan2018'!K15-'Tariffs Jan2018'!J15)*('Tariffs Jan2018'!P15/100)*'Tariffs Jan2018'!AI15))</f>
        <v>209.70000000000002</v>
      </c>
      <c r="G21" s="85">
        <f>IF($C$5*'Tariffs Jan2018'!AK15/'Tariffs Jan2018'!AI15&lt;'Tariffs Jan2018'!K15,0,IF($C$5*'Tariffs Jan2018'!AK15/'Tariffs Jan2018'!AI15&lt;='Tariffs Jan2018'!L15,($C$5*'Tariffs Jan2018'!AK15/'Tariffs Jan2018'!AI15-'Tariffs Jan2018'!K15)*('Tariffs Jan2018'!Q15/100)*'Tariffs Jan2018'!AI15,('Tariffs Jan2018'!L15-'Tariffs Jan2018'!K15)*('Tariffs Jan2018'!Q15/100)*'Tariffs Jan2018'!AI15))</f>
        <v>169.2</v>
      </c>
      <c r="H21" s="85">
        <f>IF($C$5*'Tariffs Jan2018'!AK15/'Tariffs Jan2018'!AI15&lt;'Tariffs Jan2018'!L15,0,IF($C$5*'Tariffs Jan2018'!AK15/'Tariffs Jan2018'!AI15&lt;='Tariffs Jan2018'!M15,($C$5*'Tariffs Jan2018'!AK15/'Tariffs Jan2018'!AI15-'Tariffs Jan2018'!L15)*('Tariffs Jan2018'!R15/100)*'Tariffs Jan2018'!AI15,('Tariffs Jan2018'!M15-'Tariffs Jan2018'!L15)*('Tariffs Jan2018'!R15/100)*'Tariffs Jan2018'!AI15))</f>
        <v>73.8</v>
      </c>
      <c r="I21" s="85">
        <f>IF(($C$5*'Tariffs Jan2018'!AK15/'Tariffs Jan2018'!AI15&gt;'Tariffs Jan2018'!M15),($C$5*'Tariffs Jan2018'!AK15/'Tariffs Jan2018'!AI15-'Tariffs Jan2018'!M15)*'Tariffs Jan2018'!S15/100*'Tariffs Jan2018'!AI15,0)</f>
        <v>0</v>
      </c>
      <c r="J21" s="85">
        <f>IF($C$5*'Tariffs Jan2018'!AL15/'Tariffs Jan2018'!AJ15&gt;='Tariffs Jan2018'!J15,('Tariffs Jan2018'!J15*'Tariffs Jan2018'!U15/100)* 'Tariffs Jan2018'!AJ15,($C$5*'Tariffs Jan2018'!AL15/'Tariffs Jan2018'!AJ15*'Tariffs Jan2018'!U15/100)* 'Tariffs Jan2018'!AJ15)</f>
        <v>226.79999999999998</v>
      </c>
      <c r="K21" s="85">
        <f>IF($C$5*'Tariffs Jan2018'!AL15/'Tariffs Jan2018'!AJ15&lt;'Tariffs Jan2018'!J15,0,IF($C$5*'Tariffs Jan2018'!AL15/'Tariffs Jan2018'!AJ15&lt;='Tariffs Jan2018'!K15,($C$5*'Tariffs Jan2018'!AL15/'Tariffs Jan2018'!AJ15-'Tariffs Jan2018'!J15)*('Tariffs Jan2018'!V15/100)*'Tariffs Jan2018'!AJ15,('Tariffs Jan2018'!K15-'Tariffs Jan2018'!J15)*('Tariffs Jan2018'!V15/100)*'Tariffs Jan2018'!AJ15))</f>
        <v>198</v>
      </c>
      <c r="L21" s="85">
        <f>IF($C$5*'Tariffs Jan2018'!AL15/'Tariffs Jan2018'!AJ15&lt;'Tariffs Jan2018'!K15,0,IF($C$5*'Tariffs Jan2018'!AL15/'Tariffs Jan2018'!AJ15&lt;='Tariffs Jan2018'!L15,($C$5*'Tariffs Jan2018'!AL15/'Tariffs Jan2018'!AJ15-'Tariffs Jan2018'!K15)*('Tariffs Jan2018'!W15/100)*'Tariffs Jan2018'!AJ15,('Tariffs Jan2018'!L15-'Tariffs Jan2018'!K15)*('Tariffs Jan2018'!W15/100)*'Tariffs Jan2018'!AJ15))</f>
        <v>162.9</v>
      </c>
      <c r="M21" s="85">
        <f>IF($C$5*'Tariffs Jan2018'!AL15/'Tariffs Jan2018'!AJ15&lt;'Tariffs Jan2018'!L15,0,IF($C$5*'Tariffs Jan2018'!AL15/'Tariffs Jan2018'!AJ15&lt;='Tariffs Jan2018'!M15,($C$5*'Tariffs Jan2018'!AL15/'Tariffs Jan2018'!AJ15-'Tariffs Jan2018'!L15)*('Tariffs Jan2018'!X15/100)*'Tariffs Jan2018'!AJ15,('Tariffs Jan2018'!M15-'Tariffs Jan2018'!L15)*('Tariffs Jan2018'!X15/100)*'Tariffs Jan2018'!AJ15))</f>
        <v>72</v>
      </c>
      <c r="N21" s="85">
        <f>IF(($C$5*'Tariffs Jan2018'!AL15/'Tariffs Jan2018'!AJ15&gt;'Tariffs Jan2018'!M15),($C$5*'Tariffs Jan2018'!AL15/'Tariffs Jan2018'!AJ15-'Tariffs Jan2018'!M15)*'Tariffs Jan2018'!Y15/100*'Tariffs Jan2018'!AJ15,0)</f>
        <v>0</v>
      </c>
      <c r="O21" s="73">
        <f t="shared" si="0"/>
        <v>1658.4</v>
      </c>
      <c r="P21" s="498">
        <f t="shared" si="1"/>
        <v>1824.2400000000002</v>
      </c>
    </row>
    <row r="22" spans="1:153" x14ac:dyDescent="0.15">
      <c r="A22" s="286" t="str">
        <f>'Tariffs Jan2018'!F16</f>
        <v>Alinta Energy</v>
      </c>
      <c r="B22" s="47" t="str">
        <f>'Tariffs Jan2018'!D16</f>
        <v>Multinet 2</v>
      </c>
      <c r="C22" s="287">
        <f>'Tariffs Jan2018'!E16</f>
        <v>43112</v>
      </c>
      <c r="D22" s="85">
        <f>365*'Tariffs Jan2018'!H16/100</f>
        <v>240.13350000000003</v>
      </c>
      <c r="E22" s="85">
        <f>IF($C$5*'Tariffs Jan2018'!AK16/'Tariffs Jan2018'!AI16&gt;='Tariffs Jan2018'!J16,( 'Tariffs Jan2018'!J16*'Tariffs Jan2018'!O16/100)* 'Tariffs Jan2018'!AI16,($C$5*'Tariffs Jan2018'!AK16/'Tariffs Jan2018'!AI16*'Tariffs Jan2018'!O16/100)* 'Tariffs Jan2018'!AI16)</f>
        <v>221.39999999999998</v>
      </c>
      <c r="F22" s="85">
        <f>IF($C$5*'Tariffs Jan2018'!AK16/'Tariffs Jan2018'!AI16&lt;'Tariffs Jan2018'!J16,0,IF($C$5*'Tariffs Jan2018'!AK16/'Tariffs Jan2018'!AI16&lt;='Tariffs Jan2018'!K16,($C$5*'Tariffs Jan2018'!AK16/'Tariffs Jan2018'!AI16-'Tariffs Jan2018'!J16)*('Tariffs Jan2018'!P16/100)*'Tariffs Jan2018'!AI16,('Tariffs Jan2018'!K16-'Tariffs Jan2018'!J16)*('Tariffs Jan2018'!P16/100)*'Tariffs Jan2018'!AI16))</f>
        <v>166.50000000000003</v>
      </c>
      <c r="G22" s="85">
        <f>IF($C$5*'Tariffs Jan2018'!AK16/'Tariffs Jan2018'!AI16&lt;'Tariffs Jan2018'!K16,0,IF($C$5*'Tariffs Jan2018'!AK16/'Tariffs Jan2018'!AI16&lt;='Tariffs Jan2018'!L16,($C$5*'Tariffs Jan2018'!AK16/'Tariffs Jan2018'!AI16-'Tariffs Jan2018'!K16)*('Tariffs Jan2018'!Q16/100)*'Tariffs Jan2018'!AI16,('Tariffs Jan2018'!L16-'Tariffs Jan2018'!K16)*('Tariffs Jan2018'!Q16/100)*'Tariffs Jan2018'!AI16))</f>
        <v>0</v>
      </c>
      <c r="H22" s="85">
        <f>IF($C$5*'Tariffs Jan2018'!AK16/'Tariffs Jan2018'!AI16&lt;'Tariffs Jan2018'!L16,0,IF($C$5*'Tariffs Jan2018'!AK16/'Tariffs Jan2018'!AI16&lt;='Tariffs Jan2018'!M16,($C$5*'Tariffs Jan2018'!AK16/'Tariffs Jan2018'!AI16-'Tariffs Jan2018'!L16)*('Tariffs Jan2018'!R16/100)*'Tariffs Jan2018'!AI16,('Tariffs Jan2018'!M16-'Tariffs Jan2018'!L16)*('Tariffs Jan2018'!R16/100)*'Tariffs Jan2018'!AI16))</f>
        <v>0</v>
      </c>
      <c r="I22" s="85">
        <f>IF(($C$5*'Tariffs Jan2018'!AK16/'Tariffs Jan2018'!AI16&gt;'Tariffs Jan2018'!M16),($C$5*'Tariffs Jan2018'!AK16/'Tariffs Jan2018'!AI16-'Tariffs Jan2018'!M16)*'Tariffs Jan2018'!S16/100*'Tariffs Jan2018'!AI16,0)</f>
        <v>213.29999999999998</v>
      </c>
      <c r="J22" s="85">
        <f>IF($C$5*'Tariffs Jan2018'!AL16/'Tariffs Jan2018'!AJ16&gt;='Tariffs Jan2018'!J16,('Tariffs Jan2018'!J16*'Tariffs Jan2018'!U16/100)* 'Tariffs Jan2018'!AJ16,($C$5*'Tariffs Jan2018'!AL16/'Tariffs Jan2018'!AJ16*'Tariffs Jan2018'!U16/100)* 'Tariffs Jan2018'!AJ16)</f>
        <v>217.79999999999998</v>
      </c>
      <c r="K22" s="85">
        <f>IF($C$5*'Tariffs Jan2018'!AL16/'Tariffs Jan2018'!AJ16&lt;'Tariffs Jan2018'!J16,0,IF($C$5*'Tariffs Jan2018'!AL16/'Tariffs Jan2018'!AJ16&lt;='Tariffs Jan2018'!K16,($C$5*'Tariffs Jan2018'!AL16/'Tariffs Jan2018'!AJ16-'Tariffs Jan2018'!J16)*('Tariffs Jan2018'!V16/100)*'Tariffs Jan2018'!AJ16,('Tariffs Jan2018'!K16-'Tariffs Jan2018'!J16)*('Tariffs Jan2018'!V16/100)*'Tariffs Jan2018'!AJ16))</f>
        <v>157.50000000000003</v>
      </c>
      <c r="L22" s="85">
        <f>IF($C$5*'Tariffs Jan2018'!AL16/'Tariffs Jan2018'!AJ16&lt;'Tariffs Jan2018'!K16,0,IF($C$5*'Tariffs Jan2018'!AL16/'Tariffs Jan2018'!AJ16&lt;='Tariffs Jan2018'!L16,($C$5*'Tariffs Jan2018'!AL16/'Tariffs Jan2018'!AJ16-'Tariffs Jan2018'!K16)*('Tariffs Jan2018'!W16/100)*'Tariffs Jan2018'!AJ16,('Tariffs Jan2018'!L16-'Tariffs Jan2018'!K16)*('Tariffs Jan2018'!W16/100)*'Tariffs Jan2018'!AJ16))</f>
        <v>0</v>
      </c>
      <c r="M22" s="85">
        <f>IF($C$5*'Tariffs Jan2018'!AL16/'Tariffs Jan2018'!AJ16&lt;'Tariffs Jan2018'!L16,0,IF($C$5*'Tariffs Jan2018'!AL16/'Tariffs Jan2018'!AJ16&lt;='Tariffs Jan2018'!M16,($C$5*'Tariffs Jan2018'!AL16/'Tariffs Jan2018'!AJ16-'Tariffs Jan2018'!L16)*('Tariffs Jan2018'!X16/100)*'Tariffs Jan2018'!AJ16,('Tariffs Jan2018'!M16-'Tariffs Jan2018'!L16)*('Tariffs Jan2018'!X16/100)*'Tariffs Jan2018'!AJ16))</f>
        <v>0</v>
      </c>
      <c r="N22" s="85">
        <f>IF(($C$5*'Tariffs Jan2018'!AL16/'Tariffs Jan2018'!AJ16&gt;'Tariffs Jan2018'!M16),($C$5*'Tariffs Jan2018'!AL16/'Tariffs Jan2018'!AJ16-'Tariffs Jan2018'!M16)*'Tariffs Jan2018'!Y16/100*'Tariffs Jan2018'!AJ16,0)</f>
        <v>236.25</v>
      </c>
      <c r="O22" s="73">
        <f t="shared" si="0"/>
        <v>1452.8834999999999</v>
      </c>
      <c r="P22" s="498">
        <f t="shared" si="1"/>
        <v>1598.1718499999999</v>
      </c>
    </row>
    <row r="23" spans="1:153" x14ac:dyDescent="0.15">
      <c r="A23" s="286" t="str">
        <f>'Tariffs Jan2018'!F17</f>
        <v>Click Energy</v>
      </c>
      <c r="B23" s="47" t="str">
        <f>'Tariffs Jan2018'!D17</f>
        <v>Multinet 2</v>
      </c>
      <c r="C23" s="287">
        <f>'Tariffs Jan2018'!E17</f>
        <v>43101</v>
      </c>
      <c r="D23" s="85">
        <f>365*'Tariffs Jan2018'!H17/100</f>
        <v>285.06499999999994</v>
      </c>
      <c r="E23" s="85">
        <f>IF($C$5*'Tariffs Jan2018'!AK17/'Tariffs Jan2018'!AI17&gt;='Tariffs Jan2018'!J17,( 'Tariffs Jan2018'!J17*'Tariffs Jan2018'!O17/100)* 'Tariffs Jan2018'!AI17,($C$5*'Tariffs Jan2018'!AK17/'Tariffs Jan2018'!AI17*'Tariffs Jan2018'!O17/100)* 'Tariffs Jan2018'!AI17)</f>
        <v>301.5</v>
      </c>
      <c r="F23" s="85">
        <f>IF($C$5*'Tariffs Jan2018'!AK17/'Tariffs Jan2018'!AI17&lt;'Tariffs Jan2018'!J17,0,IF($C$5*'Tariffs Jan2018'!AK17/'Tariffs Jan2018'!AI17&lt;='Tariffs Jan2018'!K17,($C$5*'Tariffs Jan2018'!AK17/'Tariffs Jan2018'!AI17-'Tariffs Jan2018'!J17)*('Tariffs Jan2018'!P17/100)*'Tariffs Jan2018'!AI17,('Tariffs Jan2018'!K17-'Tariffs Jan2018'!J17)*('Tariffs Jan2018'!P17/100)*'Tariffs Jan2018'!AI17))</f>
        <v>265.5</v>
      </c>
      <c r="G23" s="85">
        <f>IF($C$5*'Tariffs Jan2018'!AK17/'Tariffs Jan2018'!AI17&lt;'Tariffs Jan2018'!K17,0,IF($C$5*'Tariffs Jan2018'!AK17/'Tariffs Jan2018'!AI17&lt;='Tariffs Jan2018'!L17,($C$5*'Tariffs Jan2018'!AK17/'Tariffs Jan2018'!AI17-'Tariffs Jan2018'!K17)*('Tariffs Jan2018'!Q17/100)*'Tariffs Jan2018'!AI17,('Tariffs Jan2018'!L17-'Tariffs Jan2018'!K17)*('Tariffs Jan2018'!Q17/100)*'Tariffs Jan2018'!AI17))</f>
        <v>229.5</v>
      </c>
      <c r="H23" s="85">
        <f>IF($C$5*'Tariffs Jan2018'!AK17/'Tariffs Jan2018'!AI17&lt;'Tariffs Jan2018'!L17,0,IF($C$5*'Tariffs Jan2018'!AK17/'Tariffs Jan2018'!AI17&lt;='Tariffs Jan2018'!M17,($C$5*'Tariffs Jan2018'!AK17/'Tariffs Jan2018'!AI17-'Tariffs Jan2018'!L17)*('Tariffs Jan2018'!R17/100)*'Tariffs Jan2018'!AI17,('Tariffs Jan2018'!M17-'Tariffs Jan2018'!L17)*('Tariffs Jan2018'!R17/100)*'Tariffs Jan2018'!AI17))</f>
        <v>105.75</v>
      </c>
      <c r="I23" s="85">
        <f>IF(($C$5*'Tariffs Jan2018'!AK17/'Tariffs Jan2018'!AI17&gt;'Tariffs Jan2018'!M17),($C$5*'Tariffs Jan2018'!AK17/'Tariffs Jan2018'!AI17-'Tariffs Jan2018'!M17)*'Tariffs Jan2018'!S17/100*'Tariffs Jan2018'!AI17,0)</f>
        <v>0</v>
      </c>
      <c r="J23" s="85">
        <f>IF($C$5*'Tariffs Jan2018'!AL17/'Tariffs Jan2018'!AJ17&gt;='Tariffs Jan2018'!J17,('Tariffs Jan2018'!J17*'Tariffs Jan2018'!U17/100)* 'Tariffs Jan2018'!AJ17,($C$5*'Tariffs Jan2018'!AL17/'Tariffs Jan2018'!AJ17*'Tariffs Jan2018'!U17/100)* 'Tariffs Jan2018'!AJ17)</f>
        <v>292.5</v>
      </c>
      <c r="K23" s="85">
        <f>IF($C$5*'Tariffs Jan2018'!AL17/'Tariffs Jan2018'!AJ17&lt;'Tariffs Jan2018'!J17,0,IF($C$5*'Tariffs Jan2018'!AL17/'Tariffs Jan2018'!AJ17&lt;='Tariffs Jan2018'!K17,($C$5*'Tariffs Jan2018'!AL17/'Tariffs Jan2018'!AJ17-'Tariffs Jan2018'!J17)*('Tariffs Jan2018'!V17/100)*'Tariffs Jan2018'!AJ17,('Tariffs Jan2018'!K17-'Tariffs Jan2018'!J17)*('Tariffs Jan2018'!V17/100)*'Tariffs Jan2018'!AJ17))</f>
        <v>261</v>
      </c>
      <c r="L23" s="85">
        <f>IF($C$5*'Tariffs Jan2018'!AL17/'Tariffs Jan2018'!AJ17&lt;'Tariffs Jan2018'!K17,0,IF($C$5*'Tariffs Jan2018'!AL17/'Tariffs Jan2018'!AJ17&lt;='Tariffs Jan2018'!L17,($C$5*'Tariffs Jan2018'!AL17/'Tariffs Jan2018'!AJ17-'Tariffs Jan2018'!K17)*('Tariffs Jan2018'!W17/100)*'Tariffs Jan2018'!AJ17,('Tariffs Jan2018'!L17-'Tariffs Jan2018'!K17)*('Tariffs Jan2018'!W17/100)*'Tariffs Jan2018'!AJ17))</f>
        <v>225</v>
      </c>
      <c r="M23" s="85">
        <f>IF($C$5*'Tariffs Jan2018'!AL17/'Tariffs Jan2018'!AJ17&lt;'Tariffs Jan2018'!L17,0,IF($C$5*'Tariffs Jan2018'!AL17/'Tariffs Jan2018'!AJ17&lt;='Tariffs Jan2018'!M17,($C$5*'Tariffs Jan2018'!AL17/'Tariffs Jan2018'!AJ17-'Tariffs Jan2018'!L17)*('Tariffs Jan2018'!X17/100)*'Tariffs Jan2018'!AJ17,('Tariffs Jan2018'!M17-'Tariffs Jan2018'!L17)*('Tariffs Jan2018'!X17/100)*'Tariffs Jan2018'!AJ17))</f>
        <v>105.75</v>
      </c>
      <c r="N23" s="85">
        <f>IF(($C$5*'Tariffs Jan2018'!AL17/'Tariffs Jan2018'!AJ17&gt;'Tariffs Jan2018'!M17),($C$5*'Tariffs Jan2018'!AL17/'Tariffs Jan2018'!AJ17-'Tariffs Jan2018'!M17)*'Tariffs Jan2018'!Y17/100*'Tariffs Jan2018'!AJ17,0)</f>
        <v>0</v>
      </c>
      <c r="O23" s="73">
        <f t="shared" si="0"/>
        <v>2071.5650000000001</v>
      </c>
      <c r="P23" s="498">
        <f t="shared" si="1"/>
        <v>2278.7215000000001</v>
      </c>
    </row>
    <row r="24" spans="1:153" x14ac:dyDescent="0.15">
      <c r="A24" s="286" t="str">
        <f>'Tariffs Jan2018'!F18</f>
        <v>Covau</v>
      </c>
      <c r="B24" s="47" t="str">
        <f>'Tariffs Jan2018'!D18</f>
        <v>Multinet 2</v>
      </c>
      <c r="C24" s="287">
        <f>'Tariffs Jan2018'!E18</f>
        <v>43101</v>
      </c>
      <c r="D24" s="85">
        <f>365*'Tariffs Jan2018'!H18/100</f>
        <v>269.005</v>
      </c>
      <c r="E24" s="85">
        <f>IF($C$5*'Tariffs Jan2018'!AK18/'Tariffs Jan2018'!AI18&gt;='Tariffs Jan2018'!J18,( 'Tariffs Jan2018'!J18*'Tariffs Jan2018'!O18/100)* 'Tariffs Jan2018'!AI18,($C$5*'Tariffs Jan2018'!AK18/'Tariffs Jan2018'!AI18*'Tariffs Jan2018'!O18/100)* 'Tariffs Jan2018'!AI18)</f>
        <v>251.10000000000002</v>
      </c>
      <c r="F24" s="85">
        <f>IF($C$5*'Tariffs Jan2018'!AK18/'Tariffs Jan2018'!AI18&lt;'Tariffs Jan2018'!J18,0,IF($C$5*'Tariffs Jan2018'!AK18/'Tariffs Jan2018'!AI18&lt;='Tariffs Jan2018'!K18,($C$5*'Tariffs Jan2018'!AK18/'Tariffs Jan2018'!AI18-'Tariffs Jan2018'!J18)*('Tariffs Jan2018'!P18/100)*'Tariffs Jan2018'!AI18,('Tariffs Jan2018'!K18-'Tariffs Jan2018'!J18)*('Tariffs Jan2018'!P18/100)*'Tariffs Jan2018'!AI18))</f>
        <v>444.6</v>
      </c>
      <c r="G24" s="85">
        <f>IF($C$5*'Tariffs Jan2018'!AK18/'Tariffs Jan2018'!AI18&lt;'Tariffs Jan2018'!K18,0,IF($C$5*'Tariffs Jan2018'!AK18/'Tariffs Jan2018'!AI18&lt;='Tariffs Jan2018'!L18,($C$5*'Tariffs Jan2018'!AK18/'Tariffs Jan2018'!AI18-'Tariffs Jan2018'!K18)*('Tariffs Jan2018'!Q18/100)*'Tariffs Jan2018'!AI18,('Tariffs Jan2018'!L18-'Tariffs Jan2018'!K18)*('Tariffs Jan2018'!Q18/100)*'Tariffs Jan2018'!AI18))</f>
        <v>91.35</v>
      </c>
      <c r="H24" s="85">
        <f>IF($C$5*'Tariffs Jan2018'!AK18/'Tariffs Jan2018'!AI18&lt;'Tariffs Jan2018'!L18,0,IF($C$5*'Tariffs Jan2018'!AK18/'Tariffs Jan2018'!AI18&lt;='Tariffs Jan2018'!M18,($C$5*'Tariffs Jan2018'!AK18/'Tariffs Jan2018'!AI18-'Tariffs Jan2018'!L18)*('Tariffs Jan2018'!R18/100)*'Tariffs Jan2018'!AI18,('Tariffs Jan2018'!M18-'Tariffs Jan2018'!L18)*('Tariffs Jan2018'!R18/100)*'Tariffs Jan2018'!AI18))</f>
        <v>0</v>
      </c>
      <c r="I24" s="85">
        <f>IF(($C$5*'Tariffs Jan2018'!AK18/'Tariffs Jan2018'!AI18&gt;'Tariffs Jan2018'!M18),($C$5*'Tariffs Jan2018'!AK18/'Tariffs Jan2018'!AI18-'Tariffs Jan2018'!M18)*'Tariffs Jan2018'!S18/100*'Tariffs Jan2018'!AI18,0)</f>
        <v>0</v>
      </c>
      <c r="J24" s="85">
        <f>IF($C$5*'Tariffs Jan2018'!AL18/'Tariffs Jan2018'!AJ18&gt;='Tariffs Jan2018'!J18,('Tariffs Jan2018'!J18*'Tariffs Jan2018'!U18/100)* 'Tariffs Jan2018'!AJ18,($C$5*'Tariffs Jan2018'!AL18/'Tariffs Jan2018'!AJ18*'Tariffs Jan2018'!U18/100)* 'Tariffs Jan2018'!AJ18)</f>
        <v>223.20000000000002</v>
      </c>
      <c r="K24" s="85">
        <f>IF($C$5*'Tariffs Jan2018'!AL18/'Tariffs Jan2018'!AJ18&lt;'Tariffs Jan2018'!J18,0,IF($C$5*'Tariffs Jan2018'!AL18/'Tariffs Jan2018'!AJ18&lt;='Tariffs Jan2018'!K18,($C$5*'Tariffs Jan2018'!AL18/'Tariffs Jan2018'!AJ18-'Tariffs Jan2018'!J18)*('Tariffs Jan2018'!V18/100)*'Tariffs Jan2018'!AJ18,('Tariffs Jan2018'!K18-'Tariffs Jan2018'!J18)*('Tariffs Jan2018'!V18/100)*'Tariffs Jan2018'!AJ18))</f>
        <v>392.40000000000003</v>
      </c>
      <c r="L24" s="85">
        <f>IF($C$5*'Tariffs Jan2018'!AL18/'Tariffs Jan2018'!AJ18&lt;'Tariffs Jan2018'!K18,0,IF($C$5*'Tariffs Jan2018'!AL18/'Tariffs Jan2018'!AJ18&lt;='Tariffs Jan2018'!L18,($C$5*'Tariffs Jan2018'!AL18/'Tariffs Jan2018'!AJ18-'Tariffs Jan2018'!K18)*('Tariffs Jan2018'!W18/100)*'Tariffs Jan2018'!AJ18,('Tariffs Jan2018'!L18-'Tariffs Jan2018'!K18)*('Tariffs Jan2018'!W18/100)*'Tariffs Jan2018'!AJ18))</f>
        <v>81.45</v>
      </c>
      <c r="M24" s="85">
        <f>IF($C$5*'Tariffs Jan2018'!AL18/'Tariffs Jan2018'!AJ18&lt;'Tariffs Jan2018'!L18,0,IF($C$5*'Tariffs Jan2018'!AL18/'Tariffs Jan2018'!AJ18&lt;='Tariffs Jan2018'!M18,($C$5*'Tariffs Jan2018'!AL18/'Tariffs Jan2018'!AJ18-'Tariffs Jan2018'!L18)*('Tariffs Jan2018'!X18/100)*'Tariffs Jan2018'!AJ18,('Tariffs Jan2018'!M18-'Tariffs Jan2018'!L18)*('Tariffs Jan2018'!X18/100)*'Tariffs Jan2018'!AJ18))</f>
        <v>0</v>
      </c>
      <c r="N24" s="85">
        <f>IF(($C$5*'Tariffs Jan2018'!AL18/'Tariffs Jan2018'!AJ18&gt;'Tariffs Jan2018'!M18),($C$5*'Tariffs Jan2018'!AL18/'Tariffs Jan2018'!AJ18-'Tariffs Jan2018'!M18)*'Tariffs Jan2018'!Y18/100*'Tariffs Jan2018'!AJ18,0)</f>
        <v>0</v>
      </c>
      <c r="O24" s="73">
        <f t="shared" si="0"/>
        <v>1753.1050000000002</v>
      </c>
      <c r="P24" s="498">
        <f t="shared" si="1"/>
        <v>1928.4155000000005</v>
      </c>
    </row>
    <row r="25" spans="1:153" x14ac:dyDescent="0.15">
      <c r="A25" s="286" t="str">
        <f>'Tariffs Jan2018'!F19</f>
        <v>Dodo Power &amp; Gas</v>
      </c>
      <c r="B25" s="47" t="str">
        <f>'Tariffs Jan2018'!D19</f>
        <v>Multinet 2</v>
      </c>
      <c r="C25" s="287">
        <f>'Tariffs Jan2018'!E19</f>
        <v>42917</v>
      </c>
      <c r="D25" s="85">
        <f>365*'Tariffs Jan2018'!H19/100</f>
        <v>247.28749999999999</v>
      </c>
      <c r="E25" s="85">
        <f>IF($C$5*'Tariffs Jan2018'!AK19/'Tariffs Jan2018'!AI19&gt;='Tariffs Jan2018'!J19,( 'Tariffs Jan2018'!J19*'Tariffs Jan2018'!O19/100)* 'Tariffs Jan2018'!AI19,($C$5*'Tariffs Jan2018'!AK19/'Tariffs Jan2018'!AI19*'Tariffs Jan2018'!O19/100)* 'Tariffs Jan2018'!AI19)</f>
        <v>245.7</v>
      </c>
      <c r="F25" s="85">
        <f>IF($C$5*'Tariffs Jan2018'!AK19/'Tariffs Jan2018'!AI19&lt;'Tariffs Jan2018'!J19,0,IF($C$5*'Tariffs Jan2018'!AK19/'Tariffs Jan2018'!AI19&lt;='Tariffs Jan2018'!K19,($C$5*'Tariffs Jan2018'!AK19/'Tariffs Jan2018'!AI19-'Tariffs Jan2018'!J19)*('Tariffs Jan2018'!P19/100)*'Tariffs Jan2018'!AI19,('Tariffs Jan2018'!K19-'Tariffs Jan2018'!J19)*('Tariffs Jan2018'!P19/100)*'Tariffs Jan2018'!AI19))</f>
        <v>0</v>
      </c>
      <c r="G25" s="85">
        <f>IF($C$5*'Tariffs Jan2018'!AK19/'Tariffs Jan2018'!AI19&lt;'Tariffs Jan2018'!K19,0,IF($C$5*'Tariffs Jan2018'!AK19/'Tariffs Jan2018'!AI19&lt;='Tariffs Jan2018'!L19,($C$5*'Tariffs Jan2018'!AK19/'Tariffs Jan2018'!AI19-'Tariffs Jan2018'!K19)*('Tariffs Jan2018'!Q19/100)*'Tariffs Jan2018'!AI19,('Tariffs Jan2018'!L19-'Tariffs Jan2018'!K19)*('Tariffs Jan2018'!Q19/100)*'Tariffs Jan2018'!AI19))</f>
        <v>0</v>
      </c>
      <c r="H25" s="85">
        <f>IF($C$5*'Tariffs Jan2018'!AK19/'Tariffs Jan2018'!AI19&lt;'Tariffs Jan2018'!L19,0,IF($C$5*'Tariffs Jan2018'!AK19/'Tariffs Jan2018'!AI19&lt;='Tariffs Jan2018'!M19,($C$5*'Tariffs Jan2018'!AK19/'Tariffs Jan2018'!AI19-'Tariffs Jan2018'!L19)*('Tariffs Jan2018'!R19/100)*'Tariffs Jan2018'!AI19,('Tariffs Jan2018'!M19-'Tariffs Jan2018'!L19)*('Tariffs Jan2018'!R19/100)*'Tariffs Jan2018'!AI19))</f>
        <v>0</v>
      </c>
      <c r="I25" s="85">
        <f>IF(($C$5*'Tariffs Jan2018'!AK19/'Tariffs Jan2018'!AI19&gt;'Tariffs Jan2018'!M19),($C$5*'Tariffs Jan2018'!AK19/'Tariffs Jan2018'!AI19-'Tariffs Jan2018'!M19)*'Tariffs Jan2018'!S19/100*'Tariffs Jan2018'!AI19,0)</f>
        <v>396.90000000000003</v>
      </c>
      <c r="J25" s="85">
        <f>IF($C$5*'Tariffs Jan2018'!AL19/'Tariffs Jan2018'!AJ19&gt;='Tariffs Jan2018'!J19,('Tariffs Jan2018'!J19*'Tariffs Jan2018'!U19/100)* 'Tariffs Jan2018'!AJ19,($C$5*'Tariffs Jan2018'!AL19/'Tariffs Jan2018'!AJ19*'Tariffs Jan2018'!U19/100)* 'Tariffs Jan2018'!AJ19)</f>
        <v>245.7</v>
      </c>
      <c r="K25" s="85">
        <f>IF($C$5*'Tariffs Jan2018'!AL19/'Tariffs Jan2018'!AJ19&lt;'Tariffs Jan2018'!J19,0,IF($C$5*'Tariffs Jan2018'!AL19/'Tariffs Jan2018'!AJ19&lt;='Tariffs Jan2018'!K19,($C$5*'Tariffs Jan2018'!AL19/'Tariffs Jan2018'!AJ19-'Tariffs Jan2018'!J19)*('Tariffs Jan2018'!V19/100)*'Tariffs Jan2018'!AJ19,('Tariffs Jan2018'!K19-'Tariffs Jan2018'!J19)*('Tariffs Jan2018'!V19/100)*'Tariffs Jan2018'!AJ19))</f>
        <v>0</v>
      </c>
      <c r="L25" s="85">
        <f>IF($C$5*'Tariffs Jan2018'!AL19/'Tariffs Jan2018'!AJ19&lt;'Tariffs Jan2018'!K19,0,IF($C$5*'Tariffs Jan2018'!AL19/'Tariffs Jan2018'!AJ19&lt;='Tariffs Jan2018'!L19,($C$5*'Tariffs Jan2018'!AL19/'Tariffs Jan2018'!AJ19-'Tariffs Jan2018'!K19)*('Tariffs Jan2018'!W19/100)*'Tariffs Jan2018'!AJ19,('Tariffs Jan2018'!L19-'Tariffs Jan2018'!K19)*('Tariffs Jan2018'!W19/100)*'Tariffs Jan2018'!AJ19))</f>
        <v>0</v>
      </c>
      <c r="M25" s="85">
        <f>IF($C$5*'Tariffs Jan2018'!AL19/'Tariffs Jan2018'!AJ19&lt;'Tariffs Jan2018'!L19,0,IF($C$5*'Tariffs Jan2018'!AL19/'Tariffs Jan2018'!AJ19&lt;='Tariffs Jan2018'!M19,($C$5*'Tariffs Jan2018'!AL19/'Tariffs Jan2018'!AJ19-'Tariffs Jan2018'!L19)*('Tariffs Jan2018'!X19/100)*'Tariffs Jan2018'!AJ19,('Tariffs Jan2018'!M19-'Tariffs Jan2018'!L19)*('Tariffs Jan2018'!X19/100)*'Tariffs Jan2018'!AJ19))</f>
        <v>0</v>
      </c>
      <c r="N25" s="85">
        <f>IF(($C$5*'Tariffs Jan2018'!AL19/'Tariffs Jan2018'!AJ19&gt;'Tariffs Jan2018'!M19),($C$5*'Tariffs Jan2018'!AL19/'Tariffs Jan2018'!AJ19-'Tariffs Jan2018'!M19)*'Tariffs Jan2018'!Y19/100*'Tariffs Jan2018'!AJ19,0)</f>
        <v>396.90000000000003</v>
      </c>
      <c r="O25" s="73">
        <f t="shared" si="0"/>
        <v>1532.4875000000002</v>
      </c>
      <c r="P25" s="498">
        <f t="shared" si="1"/>
        <v>1685.7362500000004</v>
      </c>
    </row>
    <row r="26" spans="1:153" x14ac:dyDescent="0.15">
      <c r="A26" s="286" t="str">
        <f>'Tariffs Jan2018'!F20</f>
        <v>EnergyAustralia</v>
      </c>
      <c r="B26" s="47" t="str">
        <f>'Tariffs Jan2018'!D20</f>
        <v>Multinet 2</v>
      </c>
      <c r="C26" s="287">
        <f>'Tariffs Jan2018'!E20</f>
        <v>43102</v>
      </c>
      <c r="D26" s="85">
        <f>365*'Tariffs Jan2018'!H20/100</f>
        <v>286.52499999999998</v>
      </c>
      <c r="E26" s="85">
        <f>IF($C$5*'Tariffs Jan2018'!AK20/'Tariffs Jan2018'!AI20&gt;='Tariffs Jan2018'!J20,( 'Tariffs Jan2018'!J20*'Tariffs Jan2018'!O20/100)* 'Tariffs Jan2018'!AI20,($C$5*'Tariffs Jan2018'!AK20/'Tariffs Jan2018'!AI20*'Tariffs Jan2018'!O20/100)* 'Tariffs Jan2018'!AI20)</f>
        <v>451.79999999999995</v>
      </c>
      <c r="F26" s="85">
        <f>IF($C$5*'Tariffs Jan2018'!AK20/'Tariffs Jan2018'!AI20&lt;'Tariffs Jan2018'!J20,0,IF($C$5*'Tariffs Jan2018'!AK20/'Tariffs Jan2018'!AI20&lt;='Tariffs Jan2018'!K20,($C$5*'Tariffs Jan2018'!AK20/'Tariffs Jan2018'!AI20-'Tariffs Jan2018'!J20)*('Tariffs Jan2018'!P20/100)*'Tariffs Jan2018'!AI20,('Tariffs Jan2018'!K20-'Tariffs Jan2018'!J20)*('Tariffs Jan2018'!P20/100)*'Tariffs Jan2018'!AI20))</f>
        <v>0</v>
      </c>
      <c r="G26" s="85">
        <f>IF($C$5*'Tariffs Jan2018'!AK20/'Tariffs Jan2018'!AI20&lt;'Tariffs Jan2018'!K20,0,IF($C$5*'Tariffs Jan2018'!AK20/'Tariffs Jan2018'!AI20&lt;='Tariffs Jan2018'!L20,($C$5*'Tariffs Jan2018'!AK20/'Tariffs Jan2018'!AI20-'Tariffs Jan2018'!K20)*('Tariffs Jan2018'!Q20/100)*'Tariffs Jan2018'!AI20,('Tariffs Jan2018'!L20-'Tariffs Jan2018'!K20)*('Tariffs Jan2018'!Q20/100)*'Tariffs Jan2018'!AI20))</f>
        <v>0</v>
      </c>
      <c r="H26" s="85">
        <f>IF($C$5*'Tariffs Jan2018'!AK20/'Tariffs Jan2018'!AI20&lt;'Tariffs Jan2018'!L20,0,IF($C$5*'Tariffs Jan2018'!AK20/'Tariffs Jan2018'!AI20&lt;='Tariffs Jan2018'!M20,($C$5*'Tariffs Jan2018'!AK20/'Tariffs Jan2018'!AI20-'Tariffs Jan2018'!L20)*('Tariffs Jan2018'!R20/100)*'Tariffs Jan2018'!AI20,('Tariffs Jan2018'!M20-'Tariffs Jan2018'!L20)*('Tariffs Jan2018'!R20/100)*'Tariffs Jan2018'!AI20))</f>
        <v>0</v>
      </c>
      <c r="I26" s="85">
        <f>IF(($C$5*'Tariffs Jan2018'!AK20/'Tariffs Jan2018'!AI20&gt;'Tariffs Jan2018'!M20),($C$5*'Tariffs Jan2018'!AK20/'Tariffs Jan2018'!AI20-'Tariffs Jan2018'!M20)*'Tariffs Jan2018'!S20/100*'Tariffs Jan2018'!AI20,0)</f>
        <v>245.70000000000002</v>
      </c>
      <c r="J26" s="85">
        <f>IF($C$5*'Tariffs Jan2018'!AL20/'Tariffs Jan2018'!AJ20&gt;='Tariffs Jan2018'!J20,('Tariffs Jan2018'!J20*'Tariffs Jan2018'!U20/100)* 'Tariffs Jan2018'!AJ20,($C$5*'Tariffs Jan2018'!AL20/'Tariffs Jan2018'!AJ20*'Tariffs Jan2018'!U20/100)* 'Tariffs Jan2018'!AJ20)</f>
        <v>451.79999999999995</v>
      </c>
      <c r="K26" s="85">
        <f>IF($C$5*'Tariffs Jan2018'!AL20/'Tariffs Jan2018'!AJ20&lt;'Tariffs Jan2018'!J20,0,IF($C$5*'Tariffs Jan2018'!AL20/'Tariffs Jan2018'!AJ20&lt;='Tariffs Jan2018'!K20,($C$5*'Tariffs Jan2018'!AL20/'Tariffs Jan2018'!AJ20-'Tariffs Jan2018'!J20)*('Tariffs Jan2018'!V20/100)*'Tariffs Jan2018'!AJ20,('Tariffs Jan2018'!K20-'Tariffs Jan2018'!J20)*('Tariffs Jan2018'!V20/100)*'Tariffs Jan2018'!AJ20))</f>
        <v>0</v>
      </c>
      <c r="L26" s="85">
        <f>IF($C$5*'Tariffs Jan2018'!AL20/'Tariffs Jan2018'!AJ20&lt;'Tariffs Jan2018'!K20,0,IF($C$5*'Tariffs Jan2018'!AL20/'Tariffs Jan2018'!AJ20&lt;='Tariffs Jan2018'!L20,($C$5*'Tariffs Jan2018'!AL20/'Tariffs Jan2018'!AJ20-'Tariffs Jan2018'!K20)*('Tariffs Jan2018'!W20/100)*'Tariffs Jan2018'!AJ20,('Tariffs Jan2018'!L20-'Tariffs Jan2018'!K20)*('Tariffs Jan2018'!W20/100)*'Tariffs Jan2018'!AJ20))</f>
        <v>0</v>
      </c>
      <c r="M26" s="85">
        <f>IF($C$5*'Tariffs Jan2018'!AL20/'Tariffs Jan2018'!AJ20&lt;'Tariffs Jan2018'!L20,0,IF($C$5*'Tariffs Jan2018'!AL20/'Tariffs Jan2018'!AJ20&lt;='Tariffs Jan2018'!M20,($C$5*'Tariffs Jan2018'!AL20/'Tariffs Jan2018'!AJ20-'Tariffs Jan2018'!L20)*('Tariffs Jan2018'!X20/100)*'Tariffs Jan2018'!AJ20,('Tariffs Jan2018'!M20-'Tariffs Jan2018'!L20)*('Tariffs Jan2018'!X20/100)*'Tariffs Jan2018'!AJ20))</f>
        <v>0</v>
      </c>
      <c r="N26" s="85">
        <f>IF(($C$5*'Tariffs Jan2018'!AL20/'Tariffs Jan2018'!AJ20&gt;'Tariffs Jan2018'!M20),($C$5*'Tariffs Jan2018'!AL20/'Tariffs Jan2018'!AJ20-'Tariffs Jan2018'!M20)*'Tariffs Jan2018'!Y20/100*'Tariffs Jan2018'!AJ20,0)</f>
        <v>245.70000000000002</v>
      </c>
      <c r="O26" s="73">
        <f t="shared" si="0"/>
        <v>1681.5249999999999</v>
      </c>
      <c r="P26" s="498">
        <f t="shared" si="1"/>
        <v>1849.6775</v>
      </c>
    </row>
    <row r="27" spans="1:153" x14ac:dyDescent="0.15">
      <c r="A27" s="286" t="str">
        <f>'Tariffs Jan2018'!F21</f>
        <v>Lumo Energy</v>
      </c>
      <c r="B27" s="47" t="str">
        <f>'Tariffs Jan2018'!D21</f>
        <v>Multinet 2</v>
      </c>
      <c r="C27" s="287">
        <f>'Tariffs Jan2018'!E21</f>
        <v>43119</v>
      </c>
      <c r="D27" s="85">
        <f>365*'Tariffs Jan2018'!H21/100</f>
        <v>241.63</v>
      </c>
      <c r="E27" s="85">
        <f>IF($C$5*'Tariffs Jan2018'!AK21/'Tariffs Jan2018'!AI21&gt;='Tariffs Jan2018'!J21,( 'Tariffs Jan2018'!J21*'Tariffs Jan2018'!O21/100)* 'Tariffs Jan2018'!AI21,($C$5*'Tariffs Jan2018'!AK21/'Tariffs Jan2018'!AI21*'Tariffs Jan2018'!O21/100)* 'Tariffs Jan2018'!AI21)</f>
        <v>229.68</v>
      </c>
      <c r="F27" s="85">
        <f>IF($C$5*'Tariffs Jan2018'!AK21/'Tariffs Jan2018'!AI21&lt;'Tariffs Jan2018'!J21,0,IF($C$5*'Tariffs Jan2018'!AK21/'Tariffs Jan2018'!AI21&lt;='Tariffs Jan2018'!K21,($C$5*'Tariffs Jan2018'!AK21/'Tariffs Jan2018'!AI21-'Tariffs Jan2018'!J21)*('Tariffs Jan2018'!P21/100)*'Tariffs Jan2018'!AI21,('Tariffs Jan2018'!K21-'Tariffs Jan2018'!J21)*('Tariffs Jan2018'!P21/100)*'Tariffs Jan2018'!AI21))</f>
        <v>201.77999999999997</v>
      </c>
      <c r="G27" s="85">
        <f>IF($C$5*'Tariffs Jan2018'!AK21/'Tariffs Jan2018'!AI21&lt;'Tariffs Jan2018'!K21,0,IF($C$5*'Tariffs Jan2018'!AK21/'Tariffs Jan2018'!AI21&lt;='Tariffs Jan2018'!L21,($C$5*'Tariffs Jan2018'!AK21/'Tariffs Jan2018'!AI21-'Tariffs Jan2018'!K21)*('Tariffs Jan2018'!Q21/100)*'Tariffs Jan2018'!AI21,('Tariffs Jan2018'!L21-'Tariffs Jan2018'!K21)*('Tariffs Jan2018'!Q21/100)*'Tariffs Jan2018'!AI21))</f>
        <v>168.48000000000002</v>
      </c>
      <c r="H27" s="85">
        <f>IF($C$5*'Tariffs Jan2018'!AK21/'Tariffs Jan2018'!AI21&lt;'Tariffs Jan2018'!L21,0,IF($C$5*'Tariffs Jan2018'!AK21/'Tariffs Jan2018'!AI21&lt;='Tariffs Jan2018'!M21,($C$5*'Tariffs Jan2018'!AK21/'Tariffs Jan2018'!AI21-'Tariffs Jan2018'!L21)*('Tariffs Jan2018'!R21/100)*'Tariffs Jan2018'!AI21,('Tariffs Jan2018'!M21-'Tariffs Jan2018'!L21)*('Tariffs Jan2018'!R21/100)*'Tariffs Jan2018'!AI21))</f>
        <v>75.42</v>
      </c>
      <c r="I27" s="85">
        <f>IF(($C$5*'Tariffs Jan2018'!AK21/'Tariffs Jan2018'!AI21&gt;'Tariffs Jan2018'!M21),($C$5*'Tariffs Jan2018'!AK21/'Tariffs Jan2018'!AI21-'Tariffs Jan2018'!M21)*'Tariffs Jan2018'!S21/100*'Tariffs Jan2018'!AI21,0)</f>
        <v>0</v>
      </c>
      <c r="J27" s="85">
        <f>IF($C$5*'Tariffs Jan2018'!AL21/'Tariffs Jan2018'!AJ21&gt;='Tariffs Jan2018'!J21,('Tariffs Jan2018'!J21*'Tariffs Jan2018'!U21/100)* 'Tariffs Jan2018'!AJ21,($C$5*'Tariffs Jan2018'!AL21/'Tariffs Jan2018'!AJ21*'Tariffs Jan2018'!U21/100)* 'Tariffs Jan2018'!AJ21)</f>
        <v>216.54000000000002</v>
      </c>
      <c r="K27" s="85">
        <f>IF($C$5*'Tariffs Jan2018'!AL21/'Tariffs Jan2018'!AJ21&lt;'Tariffs Jan2018'!J21,0,IF($C$5*'Tariffs Jan2018'!AL21/'Tariffs Jan2018'!AJ21&lt;='Tariffs Jan2018'!K21,($C$5*'Tariffs Jan2018'!AL21/'Tariffs Jan2018'!AJ21-'Tariffs Jan2018'!J21)*('Tariffs Jan2018'!V21/100)*'Tariffs Jan2018'!AJ21,('Tariffs Jan2018'!K21-'Tariffs Jan2018'!J21)*('Tariffs Jan2018'!V21/100)*'Tariffs Jan2018'!AJ21))</f>
        <v>192.32999999999998</v>
      </c>
      <c r="L27" s="85">
        <f>IF($C$5*'Tariffs Jan2018'!AL21/'Tariffs Jan2018'!AJ21&lt;'Tariffs Jan2018'!K21,0,IF($C$5*'Tariffs Jan2018'!AL21/'Tariffs Jan2018'!AJ21&lt;='Tariffs Jan2018'!L21,($C$5*'Tariffs Jan2018'!AL21/'Tariffs Jan2018'!AJ21-'Tariffs Jan2018'!K21)*('Tariffs Jan2018'!W21/100)*'Tariffs Jan2018'!AJ21,('Tariffs Jan2018'!L21-'Tariffs Jan2018'!K21)*('Tariffs Jan2018'!W21/100)*'Tariffs Jan2018'!AJ21))</f>
        <v>163.70999999999998</v>
      </c>
      <c r="M27" s="85">
        <f>IF($C$5*'Tariffs Jan2018'!AL21/'Tariffs Jan2018'!AJ21&lt;'Tariffs Jan2018'!L21,0,IF($C$5*'Tariffs Jan2018'!AL21/'Tariffs Jan2018'!AJ21&lt;='Tariffs Jan2018'!M21,($C$5*'Tariffs Jan2018'!AL21/'Tariffs Jan2018'!AJ21-'Tariffs Jan2018'!L21)*('Tariffs Jan2018'!X21/100)*'Tariffs Jan2018'!AJ21,('Tariffs Jan2018'!M21-'Tariffs Jan2018'!L21)*('Tariffs Jan2018'!X21/100)*'Tariffs Jan2018'!AJ21))</f>
        <v>74.25</v>
      </c>
      <c r="N27" s="85">
        <f>IF(($C$5*'Tariffs Jan2018'!AL21/'Tariffs Jan2018'!AJ21&gt;'Tariffs Jan2018'!M21),($C$5*'Tariffs Jan2018'!AL21/'Tariffs Jan2018'!AJ21-'Tariffs Jan2018'!M21)*'Tariffs Jan2018'!Y21/100*'Tariffs Jan2018'!AJ21,0)</f>
        <v>0</v>
      </c>
      <c r="O27" s="73">
        <f t="shared" si="0"/>
        <v>1563.82</v>
      </c>
      <c r="P27" s="498">
        <f t="shared" si="1"/>
        <v>1720.202</v>
      </c>
    </row>
    <row r="28" spans="1:153" x14ac:dyDescent="0.15">
      <c r="A28" s="286" t="str">
        <f>'Tariffs Jan2018'!F22</f>
        <v>Momentum Energy</v>
      </c>
      <c r="B28" s="47" t="str">
        <f>'Tariffs Jan2018'!D22</f>
        <v>Multinet 2</v>
      </c>
      <c r="C28" s="287">
        <f>'Tariffs Jan2018'!E22</f>
        <v>43101</v>
      </c>
      <c r="D28" s="85">
        <f>365*'Tariffs Jan2018'!H22/100</f>
        <v>273.9325</v>
      </c>
      <c r="E28" s="85">
        <f>IF($C$5*'Tariffs Jan2018'!AK22/'Tariffs Jan2018'!AI22&gt;='Tariffs Jan2018'!J22,( 'Tariffs Jan2018'!J22*'Tariffs Jan2018'!O22/100)* 'Tariffs Jan2018'!AI22,($C$5*'Tariffs Jan2018'!AK22/'Tariffs Jan2018'!AI22*'Tariffs Jan2018'!O22/100)* 'Tariffs Jan2018'!AI22)</f>
        <v>235.17000000000002</v>
      </c>
      <c r="F28" s="85">
        <f>IF($C$5*'Tariffs Jan2018'!AK22/'Tariffs Jan2018'!AI22&lt;'Tariffs Jan2018'!J22,0,IF($C$5*'Tariffs Jan2018'!AK22/'Tariffs Jan2018'!AI22&lt;='Tariffs Jan2018'!K22,($C$5*'Tariffs Jan2018'!AK22/'Tariffs Jan2018'!AI22-'Tariffs Jan2018'!J22)*('Tariffs Jan2018'!P22/100)*'Tariffs Jan2018'!AI22,('Tariffs Jan2018'!K22-'Tariffs Jan2018'!J22)*('Tariffs Jan2018'!P22/100)*'Tariffs Jan2018'!AI22))</f>
        <v>214.74000000000004</v>
      </c>
      <c r="G28" s="85">
        <f>IF($C$5*'Tariffs Jan2018'!AK22/'Tariffs Jan2018'!AI22&lt;'Tariffs Jan2018'!K22,0,IF($C$5*'Tariffs Jan2018'!AK22/'Tariffs Jan2018'!AI22&lt;='Tariffs Jan2018'!L22,($C$5*'Tariffs Jan2018'!AK22/'Tariffs Jan2018'!AI22-'Tariffs Jan2018'!K22)*('Tariffs Jan2018'!Q22/100)*'Tariffs Jan2018'!AI22,('Tariffs Jan2018'!L22-'Tariffs Jan2018'!K22)*('Tariffs Jan2018'!Q22/100)*'Tariffs Jan2018'!AI22))</f>
        <v>190.07999999999998</v>
      </c>
      <c r="H28" s="85">
        <f>IF($C$5*'Tariffs Jan2018'!AK22/'Tariffs Jan2018'!AI22&lt;'Tariffs Jan2018'!L22,0,IF($C$5*'Tariffs Jan2018'!AK22/'Tariffs Jan2018'!AI22&lt;='Tariffs Jan2018'!M22,($C$5*'Tariffs Jan2018'!AK22/'Tariffs Jan2018'!AI22-'Tariffs Jan2018'!L22)*('Tariffs Jan2018'!R22/100)*'Tariffs Jan2018'!AI22,('Tariffs Jan2018'!M22-'Tariffs Jan2018'!L22)*('Tariffs Jan2018'!R22/100)*'Tariffs Jan2018'!AI22))</f>
        <v>88.47</v>
      </c>
      <c r="I28" s="85">
        <f>IF(($C$5*'Tariffs Jan2018'!AK22/'Tariffs Jan2018'!AI22&gt;'Tariffs Jan2018'!M22),($C$5*'Tariffs Jan2018'!AK22/'Tariffs Jan2018'!AI22-'Tariffs Jan2018'!M22)*'Tariffs Jan2018'!S22/100*'Tariffs Jan2018'!AI22,0)</f>
        <v>0</v>
      </c>
      <c r="J28" s="85">
        <f>IF($C$5*'Tariffs Jan2018'!AL22/'Tariffs Jan2018'!AJ22&gt;='Tariffs Jan2018'!J22,('Tariffs Jan2018'!J22*'Tariffs Jan2018'!U22/100)* 'Tariffs Jan2018'!AJ22,($C$5*'Tariffs Jan2018'!AL22/'Tariffs Jan2018'!AJ22*'Tariffs Jan2018'!U22/100)* 'Tariffs Jan2018'!AJ22)</f>
        <v>218.34000000000003</v>
      </c>
      <c r="K28" s="85">
        <f>IF($C$5*'Tariffs Jan2018'!AL22/'Tariffs Jan2018'!AJ22&lt;'Tariffs Jan2018'!J22,0,IF($C$5*'Tariffs Jan2018'!AL22/'Tariffs Jan2018'!AJ22&lt;='Tariffs Jan2018'!K22,($C$5*'Tariffs Jan2018'!AL22/'Tariffs Jan2018'!AJ22-'Tariffs Jan2018'!J22)*('Tariffs Jan2018'!V22/100)*'Tariffs Jan2018'!AJ22,('Tariffs Jan2018'!K22-'Tariffs Jan2018'!J22)*('Tariffs Jan2018'!V22/100)*'Tariffs Jan2018'!AJ22))</f>
        <v>201.06</v>
      </c>
      <c r="L28" s="85">
        <f>IF($C$5*'Tariffs Jan2018'!AL22/'Tariffs Jan2018'!AJ22&lt;'Tariffs Jan2018'!K22,0,IF($C$5*'Tariffs Jan2018'!AL22/'Tariffs Jan2018'!AJ22&lt;='Tariffs Jan2018'!L22,($C$5*'Tariffs Jan2018'!AL22/'Tariffs Jan2018'!AJ22-'Tariffs Jan2018'!K22)*('Tariffs Jan2018'!W22/100)*'Tariffs Jan2018'!AJ22,('Tariffs Jan2018'!L22-'Tariffs Jan2018'!K22)*('Tariffs Jan2018'!W22/100)*'Tariffs Jan2018'!AJ22))</f>
        <v>180</v>
      </c>
      <c r="M28" s="85">
        <f>IF($C$5*'Tariffs Jan2018'!AL22/'Tariffs Jan2018'!AJ22&lt;'Tariffs Jan2018'!L22,0,IF($C$5*'Tariffs Jan2018'!AL22/'Tariffs Jan2018'!AJ22&lt;='Tariffs Jan2018'!M22,($C$5*'Tariffs Jan2018'!AL22/'Tariffs Jan2018'!AJ22-'Tariffs Jan2018'!L22)*('Tariffs Jan2018'!X22/100)*'Tariffs Jan2018'!AJ22,('Tariffs Jan2018'!M22-'Tariffs Jan2018'!L22)*('Tariffs Jan2018'!X22/100)*'Tariffs Jan2018'!AJ22))</f>
        <v>84.419999999999987</v>
      </c>
      <c r="N28" s="85">
        <f>IF(($C$5*'Tariffs Jan2018'!AL22/'Tariffs Jan2018'!AJ22&gt;'Tariffs Jan2018'!M22),($C$5*'Tariffs Jan2018'!AL22/'Tariffs Jan2018'!AJ22-'Tariffs Jan2018'!M22)*'Tariffs Jan2018'!Y22/100*'Tariffs Jan2018'!AJ22,0)</f>
        <v>0</v>
      </c>
      <c r="O28" s="73">
        <f t="shared" si="0"/>
        <v>1686.2125000000001</v>
      </c>
      <c r="P28" s="498">
        <f t="shared" si="1"/>
        <v>1854.8337500000002</v>
      </c>
    </row>
    <row r="29" spans="1:153" x14ac:dyDescent="0.15">
      <c r="A29" s="286" t="str">
        <f>'Tariffs Jan2018'!F23</f>
        <v>Origin Energy</v>
      </c>
      <c r="B29" s="47" t="str">
        <f>'Tariffs Jan2018'!D23</f>
        <v>Multinet 2</v>
      </c>
      <c r="C29" s="287">
        <f>'Tariffs Jan2018'!E23</f>
        <v>43101</v>
      </c>
      <c r="D29" s="85">
        <f>365*'Tariffs Jan2018'!H23/100</f>
        <v>255.5</v>
      </c>
      <c r="E29" s="85">
        <f>IF($C$5*'Tariffs Jan2018'!AK23/'Tariffs Jan2018'!AI23&gt;='Tariffs Jan2018'!J23,( 'Tariffs Jan2018'!J23*'Tariffs Jan2018'!O23/100)* 'Tariffs Jan2018'!AI23,($C$5*'Tariffs Jan2018'!AK23/'Tariffs Jan2018'!AI23*'Tariffs Jan2018'!O23/100)* 'Tariffs Jan2018'!AI23)</f>
        <v>432</v>
      </c>
      <c r="F29" s="85">
        <f>IF($C$5*'Tariffs Jan2018'!AK23/'Tariffs Jan2018'!AI23&lt;'Tariffs Jan2018'!J23,0,IF($C$5*'Tariffs Jan2018'!AK23/'Tariffs Jan2018'!AI23&lt;='Tariffs Jan2018'!K23,($C$5*'Tariffs Jan2018'!AK23/'Tariffs Jan2018'!AI23-'Tariffs Jan2018'!J23)*('Tariffs Jan2018'!P23/100)*'Tariffs Jan2018'!AI23,('Tariffs Jan2018'!K23-'Tariffs Jan2018'!J23)*('Tariffs Jan2018'!P23/100)*'Tariffs Jan2018'!AI23))</f>
        <v>175.5</v>
      </c>
      <c r="G29" s="85">
        <f>IF($C$5*'Tariffs Jan2018'!AK23/'Tariffs Jan2018'!AI23&lt;'Tariffs Jan2018'!K23,0,IF($C$5*'Tariffs Jan2018'!AK23/'Tariffs Jan2018'!AI23&lt;='Tariffs Jan2018'!L23,($C$5*'Tariffs Jan2018'!AK23/'Tariffs Jan2018'!AI23-'Tariffs Jan2018'!K23)*('Tariffs Jan2018'!Q23/100)*'Tariffs Jan2018'!AI23,('Tariffs Jan2018'!L23-'Tariffs Jan2018'!K23)*('Tariffs Jan2018'!Q23/100)*'Tariffs Jan2018'!AI23))</f>
        <v>0</v>
      </c>
      <c r="H29" s="85">
        <f>IF($C$5*'Tariffs Jan2018'!AK23/'Tariffs Jan2018'!AI23&lt;'Tariffs Jan2018'!L23,0,IF($C$5*'Tariffs Jan2018'!AK23/'Tariffs Jan2018'!AI23&lt;='Tariffs Jan2018'!M23,($C$5*'Tariffs Jan2018'!AK23/'Tariffs Jan2018'!AI23-'Tariffs Jan2018'!L23)*('Tariffs Jan2018'!R23/100)*'Tariffs Jan2018'!AI23,('Tariffs Jan2018'!M23-'Tariffs Jan2018'!L23)*('Tariffs Jan2018'!R23/100)*'Tariffs Jan2018'!AI23))</f>
        <v>0</v>
      </c>
      <c r="I29" s="85">
        <f>IF(($C$5*'Tariffs Jan2018'!AK23/'Tariffs Jan2018'!AI23&gt;'Tariffs Jan2018'!M23),($C$5*'Tariffs Jan2018'!AK23/'Tariffs Jan2018'!AI23-'Tariffs Jan2018'!M23)*'Tariffs Jan2018'!S23/100*'Tariffs Jan2018'!AI23,0)</f>
        <v>65.25</v>
      </c>
      <c r="J29" s="85">
        <f>IF($C$5*'Tariffs Jan2018'!AL23/'Tariffs Jan2018'!AJ23&gt;='Tariffs Jan2018'!J23,('Tariffs Jan2018'!J23*'Tariffs Jan2018'!U23/100)* 'Tariffs Jan2018'!AJ23,($C$5*'Tariffs Jan2018'!AL23/'Tariffs Jan2018'!AJ23*'Tariffs Jan2018'!U23/100)* 'Tariffs Jan2018'!AJ23)</f>
        <v>396.00000000000011</v>
      </c>
      <c r="K29" s="85">
        <f>IF($C$5*'Tariffs Jan2018'!AL23/'Tariffs Jan2018'!AJ23&lt;'Tariffs Jan2018'!J23,0,IF($C$5*'Tariffs Jan2018'!AL23/'Tariffs Jan2018'!AJ23&lt;='Tariffs Jan2018'!K23,($C$5*'Tariffs Jan2018'!AL23/'Tariffs Jan2018'!AJ23-'Tariffs Jan2018'!J23)*('Tariffs Jan2018'!V23/100)*'Tariffs Jan2018'!AJ23,('Tariffs Jan2018'!K23-'Tariffs Jan2018'!J23)*('Tariffs Jan2018'!V23/100)*'Tariffs Jan2018'!AJ23))</f>
        <v>157.50000000000003</v>
      </c>
      <c r="L29" s="85">
        <f>IF($C$5*'Tariffs Jan2018'!AL23/'Tariffs Jan2018'!AJ23&lt;'Tariffs Jan2018'!K23,0,IF($C$5*'Tariffs Jan2018'!AL23/'Tariffs Jan2018'!AJ23&lt;='Tariffs Jan2018'!L23,($C$5*'Tariffs Jan2018'!AL23/'Tariffs Jan2018'!AJ23-'Tariffs Jan2018'!K23)*('Tariffs Jan2018'!W23/100)*'Tariffs Jan2018'!AJ23,('Tariffs Jan2018'!L23-'Tariffs Jan2018'!K23)*('Tariffs Jan2018'!W23/100)*'Tariffs Jan2018'!AJ23))</f>
        <v>0</v>
      </c>
      <c r="M29" s="85">
        <f>IF($C$5*'Tariffs Jan2018'!AL23/'Tariffs Jan2018'!AJ23&lt;'Tariffs Jan2018'!L23,0,IF($C$5*'Tariffs Jan2018'!AL23/'Tariffs Jan2018'!AJ23&lt;='Tariffs Jan2018'!M23,($C$5*'Tariffs Jan2018'!AL23/'Tariffs Jan2018'!AJ23-'Tariffs Jan2018'!L23)*('Tariffs Jan2018'!X23/100)*'Tariffs Jan2018'!AJ23,('Tariffs Jan2018'!M23-'Tariffs Jan2018'!L23)*('Tariffs Jan2018'!X23/100)*'Tariffs Jan2018'!AJ23))</f>
        <v>0</v>
      </c>
      <c r="N29" s="85">
        <f>IF(($C$5*'Tariffs Jan2018'!AL23/'Tariffs Jan2018'!AJ23&gt;'Tariffs Jan2018'!M23),($C$5*'Tariffs Jan2018'!AL23/'Tariffs Jan2018'!AJ23-'Tariffs Jan2018'!M23)*'Tariffs Jan2018'!Y23/100*'Tariffs Jan2018'!AJ23,0)</f>
        <v>60.750000000000014</v>
      </c>
      <c r="O29" s="73">
        <f t="shared" si="0"/>
        <v>1542.5</v>
      </c>
      <c r="P29" s="498">
        <f t="shared" si="1"/>
        <v>1696.7500000000002</v>
      </c>
    </row>
    <row r="30" spans="1:153" x14ac:dyDescent="0.15">
      <c r="A30" s="286" t="str">
        <f>'Tariffs Jan2018'!F24</f>
        <v>Red Energy</v>
      </c>
      <c r="B30" s="47" t="str">
        <f>'Tariffs Jan2018'!D24</f>
        <v>Multinet 2</v>
      </c>
      <c r="C30" s="287">
        <f>'Tariffs Jan2018'!E24</f>
        <v>43119</v>
      </c>
      <c r="D30" s="85">
        <f>365*'Tariffs Jan2018'!H24/100</f>
        <v>264.625</v>
      </c>
      <c r="E30" s="85">
        <f>IF($C$5*'Tariffs Jan2018'!AK24/'Tariffs Jan2018'!AI24&gt;='Tariffs Jan2018'!J24,( 'Tariffs Jan2018'!J24*'Tariffs Jan2018'!O24/100)* 'Tariffs Jan2018'!AI24,($C$5*'Tariffs Jan2018'!AK24/'Tariffs Jan2018'!AI24*'Tariffs Jan2018'!O24/100)* 'Tariffs Jan2018'!AI24)</f>
        <v>234.14999999999998</v>
      </c>
      <c r="F30" s="85">
        <f>IF($C$5*'Tariffs Jan2018'!AK24/'Tariffs Jan2018'!AI24&lt;'Tariffs Jan2018'!J24,0,IF($C$5*'Tariffs Jan2018'!AK24/'Tariffs Jan2018'!AI24&lt;='Tariffs Jan2018'!K24,($C$5*'Tariffs Jan2018'!AK24/'Tariffs Jan2018'!AI24-'Tariffs Jan2018'!J24)*('Tariffs Jan2018'!P24/100)*'Tariffs Jan2018'!AI24,('Tariffs Jan2018'!K24-'Tariffs Jan2018'!J24)*('Tariffs Jan2018'!P24/100)*'Tariffs Jan2018'!AI24))</f>
        <v>0</v>
      </c>
      <c r="G30" s="85">
        <f>IF($C$5*'Tariffs Jan2018'!AK24/'Tariffs Jan2018'!AI24&lt;'Tariffs Jan2018'!K24,0,IF($C$5*'Tariffs Jan2018'!AK24/'Tariffs Jan2018'!AI24&lt;='Tariffs Jan2018'!L24,($C$5*'Tariffs Jan2018'!AK24/'Tariffs Jan2018'!AI24-'Tariffs Jan2018'!K24)*('Tariffs Jan2018'!Q24/100)*'Tariffs Jan2018'!AI24,('Tariffs Jan2018'!L24-'Tariffs Jan2018'!K24)*('Tariffs Jan2018'!Q24/100)*'Tariffs Jan2018'!AI24))</f>
        <v>0</v>
      </c>
      <c r="H30" s="85">
        <f>IF($C$5*'Tariffs Jan2018'!AK24/'Tariffs Jan2018'!AI24&lt;'Tariffs Jan2018'!L24,0,IF($C$5*'Tariffs Jan2018'!AK24/'Tariffs Jan2018'!AI24&lt;='Tariffs Jan2018'!M24,($C$5*'Tariffs Jan2018'!AK24/'Tariffs Jan2018'!AI24-'Tariffs Jan2018'!L24)*('Tariffs Jan2018'!R24/100)*'Tariffs Jan2018'!AI24,('Tariffs Jan2018'!M24-'Tariffs Jan2018'!L24)*('Tariffs Jan2018'!R24/100)*'Tariffs Jan2018'!AI24))</f>
        <v>0</v>
      </c>
      <c r="I30" s="85">
        <f>IF(($C$5*'Tariffs Jan2018'!AK24/'Tariffs Jan2018'!AI24&gt;'Tariffs Jan2018'!M24),($C$5*'Tariffs Jan2018'!AK24/'Tariffs Jan2018'!AI24-'Tariffs Jan2018'!M24)*'Tariffs Jan2018'!S24/100*'Tariffs Jan2018'!AI24,0)</f>
        <v>415.79999999999995</v>
      </c>
      <c r="J30" s="85">
        <f>IF($C$5*'Tariffs Jan2018'!AL24/'Tariffs Jan2018'!AJ24&gt;='Tariffs Jan2018'!J24,('Tariffs Jan2018'!J24*'Tariffs Jan2018'!U24/100)* 'Tariffs Jan2018'!AJ24,($C$5*'Tariffs Jan2018'!AL24/'Tariffs Jan2018'!AJ24*'Tariffs Jan2018'!U24/100)* 'Tariffs Jan2018'!AJ24)</f>
        <v>221.54999999999998</v>
      </c>
      <c r="K30" s="85">
        <f>IF($C$5*'Tariffs Jan2018'!AL24/'Tariffs Jan2018'!AJ24&lt;'Tariffs Jan2018'!J24,0,IF($C$5*'Tariffs Jan2018'!AL24/'Tariffs Jan2018'!AJ24&lt;='Tariffs Jan2018'!K24,($C$5*'Tariffs Jan2018'!AL24/'Tariffs Jan2018'!AJ24-'Tariffs Jan2018'!J24)*('Tariffs Jan2018'!V24/100)*'Tariffs Jan2018'!AJ24,('Tariffs Jan2018'!K24-'Tariffs Jan2018'!J24)*('Tariffs Jan2018'!V24/100)*'Tariffs Jan2018'!AJ24))</f>
        <v>0</v>
      </c>
      <c r="L30" s="85">
        <f>IF($C$5*'Tariffs Jan2018'!AL24/'Tariffs Jan2018'!AJ24&lt;'Tariffs Jan2018'!K24,0,IF($C$5*'Tariffs Jan2018'!AL24/'Tariffs Jan2018'!AJ24&lt;='Tariffs Jan2018'!L24,($C$5*'Tariffs Jan2018'!AL24/'Tariffs Jan2018'!AJ24-'Tariffs Jan2018'!K24)*('Tariffs Jan2018'!W24/100)*'Tariffs Jan2018'!AJ24,('Tariffs Jan2018'!L24-'Tariffs Jan2018'!K24)*('Tariffs Jan2018'!W24/100)*'Tariffs Jan2018'!AJ24))</f>
        <v>0</v>
      </c>
      <c r="M30" s="85">
        <f>IF($C$5*'Tariffs Jan2018'!AL24/'Tariffs Jan2018'!AJ24&lt;'Tariffs Jan2018'!L24,0,IF($C$5*'Tariffs Jan2018'!AL24/'Tariffs Jan2018'!AJ24&lt;='Tariffs Jan2018'!M24,($C$5*'Tariffs Jan2018'!AL24/'Tariffs Jan2018'!AJ24-'Tariffs Jan2018'!L24)*('Tariffs Jan2018'!X24/100)*'Tariffs Jan2018'!AJ24,('Tariffs Jan2018'!M24-'Tariffs Jan2018'!L24)*('Tariffs Jan2018'!X24/100)*'Tariffs Jan2018'!AJ24))</f>
        <v>0</v>
      </c>
      <c r="N30" s="85">
        <f>IF(($C$5*'Tariffs Jan2018'!AL24/'Tariffs Jan2018'!AJ24&gt;'Tariffs Jan2018'!M24),($C$5*'Tariffs Jan2018'!AL24/'Tariffs Jan2018'!AJ24-'Tariffs Jan2018'!M24)*'Tariffs Jan2018'!Y24/100*'Tariffs Jan2018'!AJ24,0)</f>
        <v>396.90000000000003</v>
      </c>
      <c r="O30" s="73">
        <f t="shared" si="0"/>
        <v>1533.0250000000001</v>
      </c>
      <c r="P30" s="498">
        <f t="shared" si="1"/>
        <v>1686.3275000000003</v>
      </c>
    </row>
    <row r="31" spans="1:153" s="289" customFormat="1" ht="14" thickBot="1" x14ac:dyDescent="0.2">
      <c r="A31" s="286" t="str">
        <f>'Tariffs Jan2018'!F25</f>
        <v>Simply Energy</v>
      </c>
      <c r="B31" s="47" t="str">
        <f>'Tariffs Jan2018'!D25</f>
        <v>Multinet 2</v>
      </c>
      <c r="C31" s="287">
        <f>'Tariffs Jan2018'!E25</f>
        <v>43101</v>
      </c>
      <c r="D31" s="85">
        <f>365*'Tariffs Jan2018'!H25/100</f>
        <v>255.86499999999995</v>
      </c>
      <c r="E31" s="85">
        <f>IF($C$5*'Tariffs Jan2018'!AK25/'Tariffs Jan2018'!AI25&gt;='Tariffs Jan2018'!J25,( 'Tariffs Jan2018'!J25*'Tariffs Jan2018'!O25/100)* 'Tariffs Jan2018'!AI25,($C$5*'Tariffs Jan2018'!AK25/'Tariffs Jan2018'!AI25*'Tariffs Jan2018'!O25/100)* 'Tariffs Jan2018'!AI25)</f>
        <v>265.5</v>
      </c>
      <c r="F31" s="85">
        <f>IF($C$5*'Tariffs Jan2018'!AK25/'Tariffs Jan2018'!AI25&lt;'Tariffs Jan2018'!J25,0,IF($C$5*'Tariffs Jan2018'!AK25/'Tariffs Jan2018'!AI25&lt;='Tariffs Jan2018'!K25,($C$5*'Tariffs Jan2018'!AK25/'Tariffs Jan2018'!AI25-'Tariffs Jan2018'!J25)*('Tariffs Jan2018'!P25/100)*'Tariffs Jan2018'!AI25,('Tariffs Jan2018'!K25-'Tariffs Jan2018'!J25)*('Tariffs Jan2018'!P25/100)*'Tariffs Jan2018'!AI25))</f>
        <v>236.70000000000002</v>
      </c>
      <c r="G31" s="85">
        <f>IF($C$5*'Tariffs Jan2018'!AK25/'Tariffs Jan2018'!AI25&lt;'Tariffs Jan2018'!K25,0,IF($C$5*'Tariffs Jan2018'!AK25/'Tariffs Jan2018'!AI25&lt;='Tariffs Jan2018'!L25,($C$5*'Tariffs Jan2018'!AK25/'Tariffs Jan2018'!AI25-'Tariffs Jan2018'!K25)*('Tariffs Jan2018'!Q25/100)*'Tariffs Jan2018'!AI25,('Tariffs Jan2018'!L25-'Tariffs Jan2018'!K25)*('Tariffs Jan2018'!Q25/100)*'Tariffs Jan2018'!AI25))</f>
        <v>202.5</v>
      </c>
      <c r="H31" s="85">
        <f>IF($C$5*'Tariffs Jan2018'!AK25/'Tariffs Jan2018'!AI25&lt;'Tariffs Jan2018'!L25,0,IF($C$5*'Tariffs Jan2018'!AK25/'Tariffs Jan2018'!AI25&lt;='Tariffs Jan2018'!M25,($C$5*'Tariffs Jan2018'!AK25/'Tariffs Jan2018'!AI25-'Tariffs Jan2018'!L25)*('Tariffs Jan2018'!R25/100)*'Tariffs Jan2018'!AI25,('Tariffs Jan2018'!M25-'Tariffs Jan2018'!L25)*('Tariffs Jan2018'!R25/100)*'Tariffs Jan2018'!AI25))</f>
        <v>91.800000000000011</v>
      </c>
      <c r="I31" s="85">
        <f>IF(($C$5*'Tariffs Jan2018'!AK25/'Tariffs Jan2018'!AI25&gt;'Tariffs Jan2018'!M25),($C$5*'Tariffs Jan2018'!AK25/'Tariffs Jan2018'!AI25-'Tariffs Jan2018'!M25)*'Tariffs Jan2018'!S25/100*'Tariffs Jan2018'!AI25,0)</f>
        <v>0</v>
      </c>
      <c r="J31" s="85">
        <f>IF($C$5*'Tariffs Jan2018'!AL25/'Tariffs Jan2018'!AJ25&gt;='Tariffs Jan2018'!J25,('Tariffs Jan2018'!J25*'Tariffs Jan2018'!U25/100)* 'Tariffs Jan2018'!AJ25,($C$5*'Tariffs Jan2018'!AL25/'Tariffs Jan2018'!AJ25*'Tariffs Jan2018'!U25/100)* 'Tariffs Jan2018'!AJ25)</f>
        <v>250.20000000000002</v>
      </c>
      <c r="K31" s="85">
        <f>IF($C$5*'Tariffs Jan2018'!AL25/'Tariffs Jan2018'!AJ25&lt;'Tariffs Jan2018'!J25,0,IF($C$5*'Tariffs Jan2018'!AL25/'Tariffs Jan2018'!AJ25&lt;='Tariffs Jan2018'!K25,($C$5*'Tariffs Jan2018'!AL25/'Tariffs Jan2018'!AJ25-'Tariffs Jan2018'!J25)*('Tariffs Jan2018'!V25/100)*'Tariffs Jan2018'!AJ25,('Tariffs Jan2018'!K25-'Tariffs Jan2018'!J25)*('Tariffs Jan2018'!V25/100)*'Tariffs Jan2018'!AJ25))</f>
        <v>225.89999999999998</v>
      </c>
      <c r="L31" s="85">
        <f>IF($C$5*'Tariffs Jan2018'!AL25/'Tariffs Jan2018'!AJ25&lt;'Tariffs Jan2018'!K25,0,IF($C$5*'Tariffs Jan2018'!AL25/'Tariffs Jan2018'!AJ25&lt;='Tariffs Jan2018'!L25,($C$5*'Tariffs Jan2018'!AL25/'Tariffs Jan2018'!AJ25-'Tariffs Jan2018'!K25)*('Tariffs Jan2018'!W25/100)*'Tariffs Jan2018'!AJ25,('Tariffs Jan2018'!L25-'Tariffs Jan2018'!K25)*('Tariffs Jan2018'!W25/100)*'Tariffs Jan2018'!AJ25))</f>
        <v>197.10000000000002</v>
      </c>
      <c r="M31" s="85">
        <f>IF($C$5*'Tariffs Jan2018'!AL25/'Tariffs Jan2018'!AJ25&lt;'Tariffs Jan2018'!L25,0,IF($C$5*'Tariffs Jan2018'!AL25/'Tariffs Jan2018'!AJ25&lt;='Tariffs Jan2018'!M25,($C$5*'Tariffs Jan2018'!AL25/'Tariffs Jan2018'!AJ25-'Tariffs Jan2018'!L25)*('Tariffs Jan2018'!X25/100)*'Tariffs Jan2018'!AJ25,('Tariffs Jan2018'!M25-'Tariffs Jan2018'!L25)*('Tariffs Jan2018'!X25/100)*'Tariffs Jan2018'!AJ25))</f>
        <v>90.449999999999989</v>
      </c>
      <c r="N31" s="85">
        <f>IF(($C$5*'Tariffs Jan2018'!AL25/'Tariffs Jan2018'!AJ25&gt;'Tariffs Jan2018'!M25),($C$5*'Tariffs Jan2018'!AL25/'Tariffs Jan2018'!AJ25-'Tariffs Jan2018'!M25)*'Tariffs Jan2018'!Y25/100*'Tariffs Jan2018'!AJ25,0)</f>
        <v>0</v>
      </c>
      <c r="O31" s="73">
        <f t="shared" si="0"/>
        <v>1816.0150000000001</v>
      </c>
      <c r="P31" s="498">
        <f t="shared" si="1"/>
        <v>1997.6165000000003</v>
      </c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4"/>
      <c r="CX31" s="344"/>
      <c r="CY31" s="344"/>
      <c r="CZ31" s="344"/>
      <c r="DA31" s="344"/>
      <c r="DB31" s="344"/>
      <c r="DC31" s="318"/>
      <c r="DD31" s="318"/>
      <c r="DE31" s="318"/>
      <c r="DF31" s="318"/>
      <c r="DG31" s="318"/>
      <c r="DH31" s="318"/>
      <c r="DI31" s="318"/>
      <c r="DJ31" s="318"/>
      <c r="DK31" s="320"/>
      <c r="DL31" s="320"/>
      <c r="DM31" s="320"/>
      <c r="DN31" s="320"/>
      <c r="DO31" s="320"/>
      <c r="DP31" s="320"/>
      <c r="DQ31" s="320"/>
      <c r="DR31" s="320"/>
      <c r="DS31" s="320"/>
      <c r="DT31" s="320"/>
      <c r="DU31" s="320"/>
      <c r="DV31" s="320"/>
      <c r="DW31" s="320"/>
      <c r="DX31" s="320"/>
      <c r="DY31" s="320"/>
      <c r="DZ31" s="320"/>
      <c r="EA31" s="320"/>
      <c r="EB31" s="320"/>
      <c r="EC31" s="320"/>
      <c r="ED31" s="320"/>
      <c r="EE31" s="320"/>
      <c r="EF31" s="320"/>
      <c r="EG31" s="320"/>
      <c r="EH31" s="320"/>
      <c r="EI31" s="320"/>
      <c r="EJ31" s="320"/>
      <c r="EK31" s="320"/>
      <c r="EL31" s="320"/>
      <c r="EM31" s="320"/>
      <c r="EN31" s="320"/>
      <c r="EO31" s="320"/>
      <c r="EP31" s="320"/>
      <c r="EQ31" s="320"/>
      <c r="ER31" s="320"/>
      <c r="ES31" s="320"/>
      <c r="ET31" s="320"/>
      <c r="EU31" s="320"/>
      <c r="EV31" s="320"/>
      <c r="EW31" s="320"/>
    </row>
    <row r="32" spans="1:153" ht="14" thickTop="1" x14ac:dyDescent="0.15">
      <c r="A32" s="286" t="str">
        <f>'Tariffs Jan2018'!F26</f>
        <v>Sumo Power</v>
      </c>
      <c r="B32" s="47" t="str">
        <f>'Tariffs Jan2018'!D26</f>
        <v>Multinet 2</v>
      </c>
      <c r="C32" s="287">
        <f>'Tariffs Jan2018'!E26</f>
        <v>43132</v>
      </c>
      <c r="D32" s="85">
        <f>365*'Tariffs Jan2018'!H26/100</f>
        <v>316.67400000000004</v>
      </c>
      <c r="E32" s="85">
        <f>IF($C$5*'Tariffs Jan2018'!AK26/'Tariffs Jan2018'!AI26&gt;='Tariffs Jan2018'!J26,( 'Tariffs Jan2018'!J26*'Tariffs Jan2018'!O26/100)* 'Tariffs Jan2018'!AI26,($C$5*'Tariffs Jan2018'!AK26/'Tariffs Jan2018'!AI26*'Tariffs Jan2018'!O26/100)* 'Tariffs Jan2018'!AI26)</f>
        <v>284.94</v>
      </c>
      <c r="F32" s="85">
        <f>IF($C$5*'Tariffs Jan2018'!AK26/'Tariffs Jan2018'!AI26&lt;'Tariffs Jan2018'!J26,0,IF($C$5*'Tariffs Jan2018'!AK26/'Tariffs Jan2018'!AI26&lt;='Tariffs Jan2018'!K26,($C$5*'Tariffs Jan2018'!AK26/'Tariffs Jan2018'!AI26-'Tariffs Jan2018'!J26)*('Tariffs Jan2018'!P26/100)*'Tariffs Jan2018'!AI26,('Tariffs Jan2018'!K26-'Tariffs Jan2018'!J26)*('Tariffs Jan2018'!P26/100)*'Tariffs Jan2018'!AI26))</f>
        <v>247.14</v>
      </c>
      <c r="G32" s="85">
        <f>IF($C$5*'Tariffs Jan2018'!AK26/'Tariffs Jan2018'!AI26&lt;'Tariffs Jan2018'!K26,0,IF($C$5*'Tariffs Jan2018'!AK26/'Tariffs Jan2018'!AI26&lt;='Tariffs Jan2018'!L26,($C$5*'Tariffs Jan2018'!AK26/'Tariffs Jan2018'!AI26-'Tariffs Jan2018'!K26)*('Tariffs Jan2018'!Q26/100)*'Tariffs Jan2018'!AI26,('Tariffs Jan2018'!L26-'Tariffs Jan2018'!K26)*('Tariffs Jan2018'!Q26/100)*'Tariffs Jan2018'!AI26))</f>
        <v>199.61999999999998</v>
      </c>
      <c r="H32" s="85">
        <f>IF($C$5*'Tariffs Jan2018'!AK26/'Tariffs Jan2018'!AI26&lt;'Tariffs Jan2018'!L26,0,IF($C$5*'Tariffs Jan2018'!AK26/'Tariffs Jan2018'!AI26&lt;='Tariffs Jan2018'!M26,($C$5*'Tariffs Jan2018'!AK26/'Tariffs Jan2018'!AI26-'Tariffs Jan2018'!L26)*('Tariffs Jan2018'!R26/100)*'Tariffs Jan2018'!AI26,('Tariffs Jan2018'!M26-'Tariffs Jan2018'!L26)*('Tariffs Jan2018'!R26/100)*'Tariffs Jan2018'!AI26))</f>
        <v>0</v>
      </c>
      <c r="I32" s="85">
        <f>IF(($C$5*'Tariffs Jan2018'!AK26/'Tariffs Jan2018'!AI26&gt;'Tariffs Jan2018'!M26),($C$5*'Tariffs Jan2018'!AK26/'Tariffs Jan2018'!AI26-'Tariffs Jan2018'!M26)*'Tariffs Jan2018'!S26/100*'Tariffs Jan2018'!AI26,0)</f>
        <v>88.335000000000008</v>
      </c>
      <c r="J32" s="85">
        <f>IF($C$5*'Tariffs Jan2018'!AL26/'Tariffs Jan2018'!AJ26&gt;='Tariffs Jan2018'!J26,('Tariffs Jan2018'!J26*'Tariffs Jan2018'!U26/100)* 'Tariffs Jan2018'!AJ26,($C$5*'Tariffs Jan2018'!AL26/'Tariffs Jan2018'!AJ26*'Tariffs Jan2018'!U26/100)* 'Tariffs Jan2018'!AJ26)</f>
        <v>269.73</v>
      </c>
      <c r="K32" s="85">
        <f>IF($C$5*'Tariffs Jan2018'!AL26/'Tariffs Jan2018'!AJ26&lt;'Tariffs Jan2018'!J26,0,IF($C$5*'Tariffs Jan2018'!AL26/'Tariffs Jan2018'!AJ26&lt;='Tariffs Jan2018'!K26,($C$5*'Tariffs Jan2018'!AL26/'Tariffs Jan2018'!AJ26-'Tariffs Jan2018'!J26)*('Tariffs Jan2018'!V26/100)*'Tariffs Jan2018'!AJ26,('Tariffs Jan2018'!K26-'Tariffs Jan2018'!J26)*('Tariffs Jan2018'!V26/100)*'Tariffs Jan2018'!AJ26))</f>
        <v>230.39999999999998</v>
      </c>
      <c r="L32" s="85">
        <f>IF($C$5*'Tariffs Jan2018'!AL26/'Tariffs Jan2018'!AJ26&lt;'Tariffs Jan2018'!K26,0,IF($C$5*'Tariffs Jan2018'!AL26/'Tariffs Jan2018'!AJ26&lt;='Tariffs Jan2018'!L26,($C$5*'Tariffs Jan2018'!AL26/'Tariffs Jan2018'!AJ26-'Tariffs Jan2018'!K26)*('Tariffs Jan2018'!W26/100)*'Tariffs Jan2018'!AJ26,('Tariffs Jan2018'!L26-'Tariffs Jan2018'!K26)*('Tariffs Jan2018'!W26/100)*'Tariffs Jan2018'!AJ26))</f>
        <v>195.12</v>
      </c>
      <c r="M32" s="85">
        <f>IF($C$5*'Tariffs Jan2018'!AL26/'Tariffs Jan2018'!AJ26&lt;'Tariffs Jan2018'!L26,0,IF($C$5*'Tariffs Jan2018'!AL26/'Tariffs Jan2018'!AJ26&lt;='Tariffs Jan2018'!M26,($C$5*'Tariffs Jan2018'!AL26/'Tariffs Jan2018'!AJ26-'Tariffs Jan2018'!L26)*('Tariffs Jan2018'!X26/100)*'Tariffs Jan2018'!AJ26,('Tariffs Jan2018'!M26-'Tariffs Jan2018'!L26)*('Tariffs Jan2018'!X26/100)*'Tariffs Jan2018'!AJ26))</f>
        <v>0</v>
      </c>
      <c r="N32" s="85">
        <f>IF(($C$5*'Tariffs Jan2018'!AL26/'Tariffs Jan2018'!AJ26&gt;'Tariffs Jan2018'!M26),($C$5*'Tariffs Jan2018'!AL26/'Tariffs Jan2018'!AJ26-'Tariffs Jan2018'!M26)*'Tariffs Jan2018'!Y26/100*'Tariffs Jan2018'!AJ26,0)</f>
        <v>85.275000000000006</v>
      </c>
      <c r="O32" s="73">
        <f t="shared" ref="O32:O33" si="4">SUM(D32:N32)</f>
        <v>1917.2339999999999</v>
      </c>
      <c r="P32" s="498">
        <f t="shared" ref="P32:P33" si="5">O32*1.1</f>
        <v>2108.9574000000002</v>
      </c>
    </row>
    <row r="33" spans="1:153" s="289" customFormat="1" ht="14" thickBot="1" x14ac:dyDescent="0.2">
      <c r="A33" s="288" t="str">
        <f>'Tariffs Jan2018'!F27</f>
        <v>Amaysim</v>
      </c>
      <c r="B33" s="289" t="str">
        <f>'Tariffs Jan2018'!D27</f>
        <v>Multinet 2</v>
      </c>
      <c r="C33" s="290">
        <f>'Tariffs Jan2018'!E27</f>
        <v>43101</v>
      </c>
      <c r="D33" s="291">
        <f>365*'Tariffs Jan2018'!H27/100</f>
        <v>285.06499999999994</v>
      </c>
      <c r="E33" s="291">
        <f>IF($C$5*'Tariffs Jan2018'!AK27/'Tariffs Jan2018'!AI27&gt;='Tariffs Jan2018'!J27,( 'Tariffs Jan2018'!J27*'Tariffs Jan2018'!O27/100)* 'Tariffs Jan2018'!AI27,($C$5*'Tariffs Jan2018'!AK27/'Tariffs Jan2018'!AI27*'Tariffs Jan2018'!O27/100)* 'Tariffs Jan2018'!AI27)</f>
        <v>301.5</v>
      </c>
      <c r="F33" s="291">
        <f>IF($C$5*'Tariffs Jan2018'!AK27/'Tariffs Jan2018'!AI27&lt;'Tariffs Jan2018'!J27,0,IF($C$5*'Tariffs Jan2018'!AK27/'Tariffs Jan2018'!AI27&lt;='Tariffs Jan2018'!K27,($C$5*'Tariffs Jan2018'!AK27/'Tariffs Jan2018'!AI27-'Tariffs Jan2018'!J27)*('Tariffs Jan2018'!P27/100)*'Tariffs Jan2018'!AI27,('Tariffs Jan2018'!K27-'Tariffs Jan2018'!J27)*('Tariffs Jan2018'!P27/100)*'Tariffs Jan2018'!AI27))</f>
        <v>265.5</v>
      </c>
      <c r="G33" s="291">
        <f>IF($C$5*'Tariffs Jan2018'!AK27/'Tariffs Jan2018'!AI27&lt;'Tariffs Jan2018'!K27,0,IF($C$5*'Tariffs Jan2018'!AK27/'Tariffs Jan2018'!AI27&lt;='Tariffs Jan2018'!L27,($C$5*'Tariffs Jan2018'!AK27/'Tariffs Jan2018'!AI27-'Tariffs Jan2018'!K27)*('Tariffs Jan2018'!Q27/100)*'Tariffs Jan2018'!AI27,('Tariffs Jan2018'!L27-'Tariffs Jan2018'!K27)*('Tariffs Jan2018'!Q27/100)*'Tariffs Jan2018'!AI27))</f>
        <v>229.5</v>
      </c>
      <c r="H33" s="291">
        <f>IF($C$5*'Tariffs Jan2018'!AK27/'Tariffs Jan2018'!AI27&lt;'Tariffs Jan2018'!L27,0,IF($C$5*'Tariffs Jan2018'!AK27/'Tariffs Jan2018'!AI27&lt;='Tariffs Jan2018'!M27,($C$5*'Tariffs Jan2018'!AK27/'Tariffs Jan2018'!AI27-'Tariffs Jan2018'!L27)*('Tariffs Jan2018'!R27/100)*'Tariffs Jan2018'!AI27,('Tariffs Jan2018'!M27-'Tariffs Jan2018'!L27)*('Tariffs Jan2018'!R27/100)*'Tariffs Jan2018'!AI27))</f>
        <v>105.75</v>
      </c>
      <c r="I33" s="291">
        <f>IF(($C$5*'Tariffs Jan2018'!AK27/'Tariffs Jan2018'!AI27&gt;'Tariffs Jan2018'!M27),($C$5*'Tariffs Jan2018'!AK27/'Tariffs Jan2018'!AI27-'Tariffs Jan2018'!M27)*'Tariffs Jan2018'!S27/100*'Tariffs Jan2018'!AI27,0)</f>
        <v>0</v>
      </c>
      <c r="J33" s="291">
        <f>IF($C$5*'Tariffs Jan2018'!AL27/'Tariffs Jan2018'!AJ27&gt;='Tariffs Jan2018'!J27,('Tariffs Jan2018'!J27*'Tariffs Jan2018'!U27/100)* 'Tariffs Jan2018'!AJ27,($C$5*'Tariffs Jan2018'!AL27/'Tariffs Jan2018'!AJ27*'Tariffs Jan2018'!U27/100)* 'Tariffs Jan2018'!AJ27)</f>
        <v>292.5</v>
      </c>
      <c r="K33" s="291">
        <f>IF($C$5*'Tariffs Jan2018'!AL27/'Tariffs Jan2018'!AJ27&lt;'Tariffs Jan2018'!J27,0,IF($C$5*'Tariffs Jan2018'!AL27/'Tariffs Jan2018'!AJ27&lt;='Tariffs Jan2018'!K27,($C$5*'Tariffs Jan2018'!AL27/'Tariffs Jan2018'!AJ27-'Tariffs Jan2018'!J27)*('Tariffs Jan2018'!V27/100)*'Tariffs Jan2018'!AJ27,('Tariffs Jan2018'!K27-'Tariffs Jan2018'!J27)*('Tariffs Jan2018'!V27/100)*'Tariffs Jan2018'!AJ27))</f>
        <v>261</v>
      </c>
      <c r="L33" s="291">
        <f>IF($C$5*'Tariffs Jan2018'!AL27/'Tariffs Jan2018'!AJ27&lt;'Tariffs Jan2018'!K27,0,IF($C$5*'Tariffs Jan2018'!AL27/'Tariffs Jan2018'!AJ27&lt;='Tariffs Jan2018'!L27,($C$5*'Tariffs Jan2018'!AL27/'Tariffs Jan2018'!AJ27-'Tariffs Jan2018'!K27)*('Tariffs Jan2018'!W27/100)*'Tariffs Jan2018'!AJ27,('Tariffs Jan2018'!L27-'Tariffs Jan2018'!K27)*('Tariffs Jan2018'!W27/100)*'Tariffs Jan2018'!AJ27))</f>
        <v>225</v>
      </c>
      <c r="M33" s="291">
        <f>IF($C$5*'Tariffs Jan2018'!AL27/'Tariffs Jan2018'!AJ27&lt;'Tariffs Jan2018'!L27,0,IF($C$5*'Tariffs Jan2018'!AL27/'Tariffs Jan2018'!AJ27&lt;='Tariffs Jan2018'!M27,($C$5*'Tariffs Jan2018'!AL27/'Tariffs Jan2018'!AJ27-'Tariffs Jan2018'!L27)*('Tariffs Jan2018'!X27/100)*'Tariffs Jan2018'!AJ27,('Tariffs Jan2018'!M27-'Tariffs Jan2018'!L27)*('Tariffs Jan2018'!X27/100)*'Tariffs Jan2018'!AJ27))</f>
        <v>105.75</v>
      </c>
      <c r="N33" s="291">
        <f>IF(($C$5*'Tariffs Jan2018'!AL27/'Tariffs Jan2018'!AJ27&gt;'Tariffs Jan2018'!M27),($C$5*'Tariffs Jan2018'!AL27/'Tariffs Jan2018'!AJ27-'Tariffs Jan2018'!M27)*'Tariffs Jan2018'!Y27/100*'Tariffs Jan2018'!AJ27,0)</f>
        <v>0</v>
      </c>
      <c r="O33" s="292">
        <f t="shared" si="4"/>
        <v>2071.5650000000001</v>
      </c>
      <c r="P33" s="499">
        <f t="shared" si="5"/>
        <v>2278.7215000000001</v>
      </c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72"/>
      <c r="CW33" s="373"/>
      <c r="CX33" s="373"/>
      <c r="CY33" s="373"/>
      <c r="CZ33" s="373"/>
      <c r="DA33" s="373"/>
      <c r="DB33" s="373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</row>
    <row r="34" spans="1:153" ht="14" thickTop="1" x14ac:dyDescent="0.15">
      <c r="A34" s="286" t="str">
        <f>'Tariffs Jan2018'!F28</f>
        <v>AGL</v>
      </c>
      <c r="B34" s="47" t="str">
        <f>'Tariffs Jan2018'!D28</f>
        <v>Envestra North</v>
      </c>
      <c r="C34" s="287">
        <f>'Tariffs Jan2018'!E28</f>
        <v>43101</v>
      </c>
      <c r="D34" s="85">
        <f>365*'Tariffs Jan2018'!H28/100</f>
        <v>281.05</v>
      </c>
      <c r="E34" s="85">
        <f>IF($C$5*'Tariffs Jan2018'!AK28/'Tariffs Jan2018'!AI28&gt;='Tariffs Jan2018'!J28,( 'Tariffs Jan2018'!J28*'Tariffs Jan2018'!O28/100)* 'Tariffs Jan2018'!AI28,($C$5*'Tariffs Jan2018'!AK28/'Tariffs Jan2018'!AI28*'Tariffs Jan2018'!O28/100)* 'Tariffs Jan2018'!AI28)</f>
        <v>90.146000000000001</v>
      </c>
      <c r="F34" s="85">
        <f>IF($C$5*'Tariffs Jan2018'!AK28/'Tariffs Jan2018'!AI28&lt;'Tariffs Jan2018'!J28,0,IF($C$5*'Tariffs Jan2018'!AK28/'Tariffs Jan2018'!AI28&lt;='Tariffs Jan2018'!K28,($C$5*'Tariffs Jan2018'!AK28/'Tariffs Jan2018'!AI28-'Tariffs Jan2018'!J28)*('Tariffs Jan2018'!P28/100)*'Tariffs Jan2018'!AI28,('Tariffs Jan2018'!K28-'Tariffs Jan2018'!J28)*('Tariffs Jan2018'!P28/100)*'Tariffs Jan2018'!AI28))</f>
        <v>67.478999999999999</v>
      </c>
      <c r="G34" s="85">
        <f>IF($C$5*'Tariffs Jan2018'!AK28/'Tariffs Jan2018'!AI28&lt;'Tariffs Jan2018'!K28,0,IF($C$5*'Tariffs Jan2018'!AK28/'Tariffs Jan2018'!AI28&lt;='Tariffs Jan2018'!L28,($C$5*'Tariffs Jan2018'!AK28/'Tariffs Jan2018'!AI28-'Tariffs Jan2018'!K28)*('Tariffs Jan2018'!Q28/100)*'Tariffs Jan2018'!AI28,('Tariffs Jan2018'!L28-'Tariffs Jan2018'!K28)*('Tariffs Jan2018'!Q28/100)*'Tariffs Jan2018'!AI28))</f>
        <v>0</v>
      </c>
      <c r="H34" s="85">
        <f>IF($C$5*'Tariffs Jan2018'!AK28/'Tariffs Jan2018'!AI28&lt;'Tariffs Jan2018'!L28,0,IF($C$5*'Tariffs Jan2018'!AK28/'Tariffs Jan2018'!AI28&lt;='Tariffs Jan2018'!M28,($C$5*'Tariffs Jan2018'!AK28/'Tariffs Jan2018'!AI28-'Tariffs Jan2018'!L28)*('Tariffs Jan2018'!R28/100)*'Tariffs Jan2018'!AI28,('Tariffs Jan2018'!M28-'Tariffs Jan2018'!L28)*('Tariffs Jan2018'!R28/100)*'Tariffs Jan2018'!AI28))</f>
        <v>0</v>
      </c>
      <c r="I34" s="85">
        <f>IF(($C$5*'Tariffs Jan2018'!AK28/'Tariffs Jan2018'!AI28&gt;'Tariffs Jan2018'!M28),($C$5*'Tariffs Jan2018'!AK28/'Tariffs Jan2018'!AI28-'Tariffs Jan2018'!M28)*'Tariffs Jan2018'!S28/100*'Tariffs Jan2018'!AI28,0)</f>
        <v>311.95632000000001</v>
      </c>
      <c r="J34" s="85">
        <f>IF($C$5*'Tariffs Jan2018'!AL28/'Tariffs Jan2018'!AJ28&gt;='Tariffs Jan2018'!J28,('Tariffs Jan2018'!J28*'Tariffs Jan2018'!U28/100)* 'Tariffs Jan2018'!AJ28,($C$5*'Tariffs Jan2018'!AL28/'Tariffs Jan2018'!AJ28*'Tariffs Jan2018'!U28/100)* 'Tariffs Jan2018'!AJ28)</f>
        <v>180.292</v>
      </c>
      <c r="K34" s="85">
        <f>IF($C$5*'Tariffs Jan2018'!AL28/'Tariffs Jan2018'!AJ28&lt;'Tariffs Jan2018'!J28,0,IF($C$5*'Tariffs Jan2018'!AL28/'Tariffs Jan2018'!AJ28&lt;='Tariffs Jan2018'!K28,($C$5*'Tariffs Jan2018'!AL28/'Tariffs Jan2018'!AJ28-'Tariffs Jan2018'!J28)*('Tariffs Jan2018'!V28/100)*'Tariffs Jan2018'!AJ28,('Tariffs Jan2018'!K28-'Tariffs Jan2018'!J28)*('Tariffs Jan2018'!V28/100)*'Tariffs Jan2018'!AJ28))</f>
        <v>134.958</v>
      </c>
      <c r="L34" s="85">
        <f>IF($C$5*'Tariffs Jan2018'!AL28/'Tariffs Jan2018'!AJ28&lt;'Tariffs Jan2018'!K28,0,IF($C$5*'Tariffs Jan2018'!AL28/'Tariffs Jan2018'!AJ28&lt;='Tariffs Jan2018'!L28,($C$5*'Tariffs Jan2018'!AL28/'Tariffs Jan2018'!AJ28-'Tariffs Jan2018'!K28)*('Tariffs Jan2018'!W28/100)*'Tariffs Jan2018'!AJ28,('Tariffs Jan2018'!L28-'Tariffs Jan2018'!K28)*('Tariffs Jan2018'!W28/100)*'Tariffs Jan2018'!AJ28))</f>
        <v>0</v>
      </c>
      <c r="M34" s="85">
        <f>IF($C$5*'Tariffs Jan2018'!AL28/'Tariffs Jan2018'!AJ28&lt;'Tariffs Jan2018'!L28,0,IF($C$5*'Tariffs Jan2018'!AL28/'Tariffs Jan2018'!AJ28&lt;='Tariffs Jan2018'!M28,($C$5*'Tariffs Jan2018'!AL28/'Tariffs Jan2018'!AJ28-'Tariffs Jan2018'!L28)*('Tariffs Jan2018'!X28/100)*'Tariffs Jan2018'!AJ28,('Tariffs Jan2018'!M28-'Tariffs Jan2018'!L28)*('Tariffs Jan2018'!X28/100)*'Tariffs Jan2018'!AJ28))</f>
        <v>0</v>
      </c>
      <c r="N34" s="85">
        <f>IF(($C$5*'Tariffs Jan2018'!AL28/'Tariffs Jan2018'!AJ28&gt;'Tariffs Jan2018'!M28),($C$5*'Tariffs Jan2018'!AL28/'Tariffs Jan2018'!AJ28-'Tariffs Jan2018'!M28)*'Tariffs Jan2018'!Y28/100*'Tariffs Jan2018'!AJ28,0)</f>
        <v>623.91264000000001</v>
      </c>
      <c r="O34" s="73">
        <f t="shared" si="0"/>
        <v>1689.79396</v>
      </c>
      <c r="P34" s="498">
        <f t="shared" si="1"/>
        <v>1858.7733560000001</v>
      </c>
    </row>
    <row r="35" spans="1:153" x14ac:dyDescent="0.15">
      <c r="A35" s="286" t="str">
        <f>'Tariffs Jan2018'!F29</f>
        <v>Alinta Energy</v>
      </c>
      <c r="B35" s="47" t="str">
        <f>'Tariffs Jan2018'!D29</f>
        <v>Envestra North</v>
      </c>
      <c r="C35" s="287">
        <f>'Tariffs Jan2018'!E29</f>
        <v>43112</v>
      </c>
      <c r="D35" s="85">
        <f>365*'Tariffs Jan2018'!H29/100</f>
        <v>247.178</v>
      </c>
      <c r="E35" s="85">
        <f>IF($C$5*'Tariffs Jan2018'!AK29/'Tariffs Jan2018'!AI29&gt;='Tariffs Jan2018'!J29,( 'Tariffs Jan2018'!J29*'Tariffs Jan2018'!O29/100)* 'Tariffs Jan2018'!AI29,($C$5*'Tariffs Jan2018'!AK29/'Tariffs Jan2018'!AI29*'Tariffs Jan2018'!O29/100)* 'Tariffs Jan2018'!AI29)</f>
        <v>74.683000000000007</v>
      </c>
      <c r="F35" s="85">
        <f>IF($C$5*'Tariffs Jan2018'!AK29/'Tariffs Jan2018'!AI29&lt;'Tariffs Jan2018'!J29,0,IF($C$5*'Tariffs Jan2018'!AK29/'Tariffs Jan2018'!AI29&lt;='Tariffs Jan2018'!K29,($C$5*'Tariffs Jan2018'!AK29/'Tariffs Jan2018'!AI29-'Tariffs Jan2018'!J29)*('Tariffs Jan2018'!P29/100)*'Tariffs Jan2018'!AI29,('Tariffs Jan2018'!K29-'Tariffs Jan2018'!J29)*('Tariffs Jan2018'!P29/100)*'Tariffs Jan2018'!AI29))</f>
        <v>61.517000000000003</v>
      </c>
      <c r="G35" s="85">
        <f>IF($C$5*'Tariffs Jan2018'!AK29/'Tariffs Jan2018'!AI29&lt;'Tariffs Jan2018'!K29,0,IF($C$5*'Tariffs Jan2018'!AK29/'Tariffs Jan2018'!AI29&lt;='Tariffs Jan2018'!L29,($C$5*'Tariffs Jan2018'!AK29/'Tariffs Jan2018'!AI29-'Tariffs Jan2018'!K29)*('Tariffs Jan2018'!Q29/100)*'Tariffs Jan2018'!AI29,('Tariffs Jan2018'!L29-'Tariffs Jan2018'!K29)*('Tariffs Jan2018'!Q29/100)*'Tariffs Jan2018'!AI29))</f>
        <v>0</v>
      </c>
      <c r="H35" s="85">
        <f>IF($C$5*'Tariffs Jan2018'!AK29/'Tariffs Jan2018'!AI29&lt;'Tariffs Jan2018'!L29,0,IF($C$5*'Tariffs Jan2018'!AK29/'Tariffs Jan2018'!AI29&lt;='Tariffs Jan2018'!M29,($C$5*'Tariffs Jan2018'!AK29/'Tariffs Jan2018'!AI29-'Tariffs Jan2018'!L29)*('Tariffs Jan2018'!R29/100)*'Tariffs Jan2018'!AI29,('Tariffs Jan2018'!M29-'Tariffs Jan2018'!L29)*('Tariffs Jan2018'!R29/100)*'Tariffs Jan2018'!AI29))</f>
        <v>0</v>
      </c>
      <c r="I35" s="85">
        <f>IF(($C$5*'Tariffs Jan2018'!AK29/'Tariffs Jan2018'!AI29&gt;'Tariffs Jan2018'!M29),($C$5*'Tariffs Jan2018'!AK29/'Tariffs Jan2018'!AI29-'Tariffs Jan2018'!M29)*'Tariffs Jan2018'!S29/100*'Tariffs Jan2018'!AI29,0)</f>
        <v>302.95757999999995</v>
      </c>
      <c r="J35" s="85">
        <f>IF($C$5*'Tariffs Jan2018'!AL29/'Tariffs Jan2018'!AJ29&gt;='Tariffs Jan2018'!J29,('Tariffs Jan2018'!J29*'Tariffs Jan2018'!U29/100)* 'Tariffs Jan2018'!AJ29,($C$5*'Tariffs Jan2018'!AL29/'Tariffs Jan2018'!AJ29*'Tariffs Jan2018'!U29/100)* 'Tariffs Jan2018'!AJ29)</f>
        <v>149.36600000000001</v>
      </c>
      <c r="K35" s="85">
        <f>IF($C$5*'Tariffs Jan2018'!AL29/'Tariffs Jan2018'!AJ29&lt;'Tariffs Jan2018'!J29,0,IF($C$5*'Tariffs Jan2018'!AL29/'Tariffs Jan2018'!AJ29&lt;='Tariffs Jan2018'!K29,($C$5*'Tariffs Jan2018'!AL29/'Tariffs Jan2018'!AJ29-'Tariffs Jan2018'!J29)*('Tariffs Jan2018'!V29/100)*'Tariffs Jan2018'!AJ29,('Tariffs Jan2018'!K29-'Tariffs Jan2018'!J29)*('Tariffs Jan2018'!V29/100)*'Tariffs Jan2018'!AJ29))</f>
        <v>123.03400000000001</v>
      </c>
      <c r="L35" s="85">
        <f>IF($C$5*'Tariffs Jan2018'!AL29/'Tariffs Jan2018'!AJ29&lt;'Tariffs Jan2018'!K29,0,IF($C$5*'Tariffs Jan2018'!AL29/'Tariffs Jan2018'!AJ29&lt;='Tariffs Jan2018'!L29,($C$5*'Tariffs Jan2018'!AL29/'Tariffs Jan2018'!AJ29-'Tariffs Jan2018'!K29)*('Tariffs Jan2018'!W29/100)*'Tariffs Jan2018'!AJ29,('Tariffs Jan2018'!L29-'Tariffs Jan2018'!K29)*('Tariffs Jan2018'!W29/100)*'Tariffs Jan2018'!AJ29))</f>
        <v>0</v>
      </c>
      <c r="M35" s="85">
        <f>IF($C$5*'Tariffs Jan2018'!AL29/'Tariffs Jan2018'!AJ29&lt;'Tariffs Jan2018'!L29,0,IF($C$5*'Tariffs Jan2018'!AL29/'Tariffs Jan2018'!AJ29&lt;='Tariffs Jan2018'!M29,($C$5*'Tariffs Jan2018'!AL29/'Tariffs Jan2018'!AJ29-'Tariffs Jan2018'!L29)*('Tariffs Jan2018'!X29/100)*'Tariffs Jan2018'!AJ29,('Tariffs Jan2018'!M29-'Tariffs Jan2018'!L29)*('Tariffs Jan2018'!X29/100)*'Tariffs Jan2018'!AJ29))</f>
        <v>0</v>
      </c>
      <c r="N35" s="85">
        <f>IF(($C$5*'Tariffs Jan2018'!AL29/'Tariffs Jan2018'!AJ29&gt;'Tariffs Jan2018'!M29),($C$5*'Tariffs Jan2018'!AL29/'Tariffs Jan2018'!AJ29-'Tariffs Jan2018'!M29)*'Tariffs Jan2018'!Y29/100*'Tariffs Jan2018'!AJ29,0)</f>
        <v>605.9151599999999</v>
      </c>
      <c r="O35" s="73">
        <f t="shared" si="0"/>
        <v>1564.6507399999998</v>
      </c>
      <c r="P35" s="498">
        <f t="shared" si="1"/>
        <v>1721.115814</v>
      </c>
    </row>
    <row r="36" spans="1:153" x14ac:dyDescent="0.15">
      <c r="A36" s="286" t="str">
        <f>'Tariffs Jan2018'!F30</f>
        <v>Click Energy</v>
      </c>
      <c r="B36" s="47" t="str">
        <f>'Tariffs Jan2018'!D30</f>
        <v>Envestra North</v>
      </c>
      <c r="C36" s="287">
        <f>'Tariffs Jan2018'!E30</f>
        <v>43101</v>
      </c>
      <c r="D36" s="85">
        <f>365*'Tariffs Jan2018'!H30/100</f>
        <v>292.73</v>
      </c>
      <c r="E36" s="85">
        <f>IF($C$5*'Tariffs Jan2018'!AK30/'Tariffs Jan2018'!AI30&gt;='Tariffs Jan2018'!J30,( 'Tariffs Jan2018'!J30*'Tariffs Jan2018'!O30/100)* 'Tariffs Jan2018'!AI30,($C$5*'Tariffs Jan2018'!AK30/'Tariffs Jan2018'!AI30*'Tariffs Jan2018'!O30/100)* 'Tariffs Jan2018'!AI30)</f>
        <v>121.73</v>
      </c>
      <c r="F36" s="85">
        <f>IF($C$5*'Tariffs Jan2018'!AK30/'Tariffs Jan2018'!AI30&lt;'Tariffs Jan2018'!J30,0,IF($C$5*'Tariffs Jan2018'!AK30/'Tariffs Jan2018'!AI30&lt;='Tariffs Jan2018'!K30,($C$5*'Tariffs Jan2018'!AK30/'Tariffs Jan2018'!AI30-'Tariffs Jan2018'!J30)*('Tariffs Jan2018'!P30/100)*'Tariffs Jan2018'!AI30,('Tariffs Jan2018'!K30-'Tariffs Jan2018'!J30)*('Tariffs Jan2018'!P30/100)*'Tariffs Jan2018'!AI30))</f>
        <v>86.72</v>
      </c>
      <c r="G36" s="85">
        <f>IF($C$5*'Tariffs Jan2018'!AK30/'Tariffs Jan2018'!AI30&lt;'Tariffs Jan2018'!K30,0,IF($C$5*'Tariffs Jan2018'!AK30/'Tariffs Jan2018'!AI30&lt;='Tariffs Jan2018'!L30,($C$5*'Tariffs Jan2018'!AK30/'Tariffs Jan2018'!AI30-'Tariffs Jan2018'!K30)*('Tariffs Jan2018'!Q30/100)*'Tariffs Jan2018'!AI30,('Tariffs Jan2018'!L30-'Tariffs Jan2018'!K30)*('Tariffs Jan2018'!Q30/100)*'Tariffs Jan2018'!AI30))</f>
        <v>0</v>
      </c>
      <c r="H36" s="85">
        <f>IF($C$5*'Tariffs Jan2018'!AK30/'Tariffs Jan2018'!AI30&lt;'Tariffs Jan2018'!L30,0,IF($C$5*'Tariffs Jan2018'!AK30/'Tariffs Jan2018'!AI30&lt;='Tariffs Jan2018'!M30,($C$5*'Tariffs Jan2018'!AK30/'Tariffs Jan2018'!AI30-'Tariffs Jan2018'!L30)*('Tariffs Jan2018'!R30/100)*'Tariffs Jan2018'!AI30,('Tariffs Jan2018'!M30-'Tariffs Jan2018'!L30)*('Tariffs Jan2018'!R30/100)*'Tariffs Jan2018'!AI30))</f>
        <v>0</v>
      </c>
      <c r="I36" s="85">
        <f>IF(($C$5*'Tariffs Jan2018'!AK30/'Tariffs Jan2018'!AI30&gt;'Tariffs Jan2018'!M30),($C$5*'Tariffs Jan2018'!AK30/'Tariffs Jan2018'!AI30-'Tariffs Jan2018'!M30)*'Tariffs Jan2018'!S30/100*'Tariffs Jan2018'!AI30,0)</f>
        <v>419.94119999999987</v>
      </c>
      <c r="J36" s="85">
        <f>IF($C$5*'Tariffs Jan2018'!AL30/'Tariffs Jan2018'!AJ30&gt;='Tariffs Jan2018'!J30,('Tariffs Jan2018'!J30*'Tariffs Jan2018'!U30/100)* 'Tariffs Jan2018'!AJ30,($C$5*'Tariffs Jan2018'!AL30/'Tariffs Jan2018'!AJ30*'Tariffs Jan2018'!U30/100)* 'Tariffs Jan2018'!AJ30)</f>
        <v>243.46</v>
      </c>
      <c r="K36" s="85">
        <f>IF($C$5*'Tariffs Jan2018'!AL30/'Tariffs Jan2018'!AJ30&lt;'Tariffs Jan2018'!J30,0,IF($C$5*'Tariffs Jan2018'!AL30/'Tariffs Jan2018'!AJ30&lt;='Tariffs Jan2018'!K30,($C$5*'Tariffs Jan2018'!AL30/'Tariffs Jan2018'!AJ30-'Tariffs Jan2018'!J30)*('Tariffs Jan2018'!V30/100)*'Tariffs Jan2018'!AJ30,('Tariffs Jan2018'!K30-'Tariffs Jan2018'!J30)*('Tariffs Jan2018'!V30/100)*'Tariffs Jan2018'!AJ30))</f>
        <v>173.44</v>
      </c>
      <c r="L36" s="85">
        <f>IF($C$5*'Tariffs Jan2018'!AL30/'Tariffs Jan2018'!AJ30&lt;'Tariffs Jan2018'!K30,0,IF($C$5*'Tariffs Jan2018'!AL30/'Tariffs Jan2018'!AJ30&lt;='Tariffs Jan2018'!L30,($C$5*'Tariffs Jan2018'!AL30/'Tariffs Jan2018'!AJ30-'Tariffs Jan2018'!K30)*('Tariffs Jan2018'!W30/100)*'Tariffs Jan2018'!AJ30,('Tariffs Jan2018'!L30-'Tariffs Jan2018'!K30)*('Tariffs Jan2018'!W30/100)*'Tariffs Jan2018'!AJ30))</f>
        <v>0</v>
      </c>
      <c r="M36" s="85">
        <f>IF($C$5*'Tariffs Jan2018'!AL30/'Tariffs Jan2018'!AJ30&lt;'Tariffs Jan2018'!L30,0,IF($C$5*'Tariffs Jan2018'!AL30/'Tariffs Jan2018'!AJ30&lt;='Tariffs Jan2018'!M30,($C$5*'Tariffs Jan2018'!AL30/'Tariffs Jan2018'!AJ30-'Tariffs Jan2018'!L30)*('Tariffs Jan2018'!X30/100)*'Tariffs Jan2018'!AJ30,('Tariffs Jan2018'!M30-'Tariffs Jan2018'!L30)*('Tariffs Jan2018'!X30/100)*'Tariffs Jan2018'!AJ30))</f>
        <v>0</v>
      </c>
      <c r="N36" s="85">
        <f>IF(($C$5*'Tariffs Jan2018'!AL30/'Tariffs Jan2018'!AJ30&gt;'Tariffs Jan2018'!M30),($C$5*'Tariffs Jan2018'!AL30/'Tariffs Jan2018'!AJ30-'Tariffs Jan2018'!M30)*'Tariffs Jan2018'!Y30/100*'Tariffs Jan2018'!AJ30,0)</f>
        <v>839.88239999999973</v>
      </c>
      <c r="O36" s="73">
        <f t="shared" si="0"/>
        <v>2177.9035999999996</v>
      </c>
      <c r="P36" s="498">
        <f t="shared" si="1"/>
        <v>2395.6939599999996</v>
      </c>
    </row>
    <row r="37" spans="1:153" x14ac:dyDescent="0.15">
      <c r="A37" s="286" t="str">
        <f>'Tariffs Jan2018'!F31</f>
        <v>Covau</v>
      </c>
      <c r="B37" s="47" t="str">
        <f>'Tariffs Jan2018'!D31</f>
        <v>Envestra North</v>
      </c>
      <c r="C37" s="287">
        <f>'Tariffs Jan2018'!E31</f>
        <v>43101</v>
      </c>
      <c r="D37" s="85">
        <f>365*'Tariffs Jan2018'!H31/100</f>
        <v>248.93</v>
      </c>
      <c r="E37" s="85">
        <f>IF($C$5*'Tariffs Jan2018'!AK31/'Tariffs Jan2018'!AI31&gt;='Tariffs Jan2018'!J31,( 'Tariffs Jan2018'!J31*'Tariffs Jan2018'!O31/100)* 'Tariffs Jan2018'!AI31,($C$5*'Tariffs Jan2018'!AK31/'Tariffs Jan2018'!AI31*'Tariffs Jan2018'!O31/100)* 'Tariffs Jan2018'!AI31)</f>
        <v>98.371000000000009</v>
      </c>
      <c r="F37" s="85">
        <f>IF($C$5*'Tariffs Jan2018'!AK31/'Tariffs Jan2018'!AI31&lt;'Tariffs Jan2018'!J31,0,IF($C$5*'Tariffs Jan2018'!AK31/'Tariffs Jan2018'!AI31&lt;='Tariffs Jan2018'!K31,($C$5*'Tariffs Jan2018'!AK31/'Tariffs Jan2018'!AI31-'Tariffs Jan2018'!J31)*('Tariffs Jan2018'!P31/100)*'Tariffs Jan2018'!AI31,('Tariffs Jan2018'!K31-'Tariffs Jan2018'!J31)*('Tariffs Jan2018'!P31/100)*'Tariffs Jan2018'!AI31))</f>
        <v>65.310999999999993</v>
      </c>
      <c r="G37" s="85">
        <f>IF($C$5*'Tariffs Jan2018'!AK31/'Tariffs Jan2018'!AI31&lt;'Tariffs Jan2018'!K31,0,IF($C$5*'Tariffs Jan2018'!AK31/'Tariffs Jan2018'!AI31&lt;='Tariffs Jan2018'!L31,($C$5*'Tariffs Jan2018'!AK31/'Tariffs Jan2018'!AI31-'Tariffs Jan2018'!K31)*('Tariffs Jan2018'!Q31/100)*'Tariffs Jan2018'!AI31,('Tariffs Jan2018'!L31-'Tariffs Jan2018'!K31)*('Tariffs Jan2018'!Q31/100)*'Tariffs Jan2018'!AI31))</f>
        <v>0</v>
      </c>
      <c r="H37" s="85">
        <f>IF($C$5*'Tariffs Jan2018'!AK31/'Tariffs Jan2018'!AI31&lt;'Tariffs Jan2018'!L31,0,IF($C$5*'Tariffs Jan2018'!AK31/'Tariffs Jan2018'!AI31&lt;='Tariffs Jan2018'!M31,($C$5*'Tariffs Jan2018'!AK31/'Tariffs Jan2018'!AI31-'Tariffs Jan2018'!L31)*('Tariffs Jan2018'!R31/100)*'Tariffs Jan2018'!AI31,('Tariffs Jan2018'!M31-'Tariffs Jan2018'!L31)*('Tariffs Jan2018'!R31/100)*'Tariffs Jan2018'!AI31))</f>
        <v>0</v>
      </c>
      <c r="I37" s="85">
        <f>IF(($C$5*'Tariffs Jan2018'!AK31/'Tariffs Jan2018'!AI31&gt;'Tariffs Jan2018'!M31),($C$5*'Tariffs Jan2018'!AK31/'Tariffs Jan2018'!AI31-'Tariffs Jan2018'!M31)*'Tariffs Jan2018'!S31/100*'Tariffs Jan2018'!AI31,0)</f>
        <v>292.45904999999993</v>
      </c>
      <c r="J37" s="85">
        <f>IF($C$5*'Tariffs Jan2018'!AL31/'Tariffs Jan2018'!AJ31&gt;='Tariffs Jan2018'!J31,('Tariffs Jan2018'!J31*'Tariffs Jan2018'!U31/100)* 'Tariffs Jan2018'!AJ31,($C$5*'Tariffs Jan2018'!AL31/'Tariffs Jan2018'!AJ31*'Tariffs Jan2018'!U31/100)* 'Tariffs Jan2018'!AJ31)</f>
        <v>196.74200000000002</v>
      </c>
      <c r="K37" s="85">
        <f>IF($C$5*'Tariffs Jan2018'!AL31/'Tariffs Jan2018'!AJ31&lt;'Tariffs Jan2018'!J31,0,IF($C$5*'Tariffs Jan2018'!AL31/'Tariffs Jan2018'!AJ31&lt;='Tariffs Jan2018'!K31,($C$5*'Tariffs Jan2018'!AL31/'Tariffs Jan2018'!AJ31-'Tariffs Jan2018'!J31)*('Tariffs Jan2018'!V31/100)*'Tariffs Jan2018'!AJ31,('Tariffs Jan2018'!K31-'Tariffs Jan2018'!J31)*('Tariffs Jan2018'!V31/100)*'Tariffs Jan2018'!AJ31))</f>
        <v>130.62199999999999</v>
      </c>
      <c r="L37" s="85">
        <f>IF($C$5*'Tariffs Jan2018'!AL31/'Tariffs Jan2018'!AJ31&lt;'Tariffs Jan2018'!K31,0,IF($C$5*'Tariffs Jan2018'!AL31/'Tariffs Jan2018'!AJ31&lt;='Tariffs Jan2018'!L31,($C$5*'Tariffs Jan2018'!AL31/'Tariffs Jan2018'!AJ31-'Tariffs Jan2018'!K31)*('Tariffs Jan2018'!W31/100)*'Tariffs Jan2018'!AJ31,('Tariffs Jan2018'!L31-'Tariffs Jan2018'!K31)*('Tariffs Jan2018'!W31/100)*'Tariffs Jan2018'!AJ31))</f>
        <v>0</v>
      </c>
      <c r="M37" s="85">
        <f>IF($C$5*'Tariffs Jan2018'!AL31/'Tariffs Jan2018'!AJ31&lt;'Tariffs Jan2018'!L31,0,IF($C$5*'Tariffs Jan2018'!AL31/'Tariffs Jan2018'!AJ31&lt;='Tariffs Jan2018'!M31,($C$5*'Tariffs Jan2018'!AL31/'Tariffs Jan2018'!AJ31-'Tariffs Jan2018'!L31)*('Tariffs Jan2018'!X31/100)*'Tariffs Jan2018'!AJ31,('Tariffs Jan2018'!M31-'Tariffs Jan2018'!L31)*('Tariffs Jan2018'!X31/100)*'Tariffs Jan2018'!AJ31))</f>
        <v>0</v>
      </c>
      <c r="N37" s="85">
        <f>IF(($C$5*'Tariffs Jan2018'!AL31/'Tariffs Jan2018'!AJ31&gt;'Tariffs Jan2018'!M31),($C$5*'Tariffs Jan2018'!AL31/'Tariffs Jan2018'!AJ31-'Tariffs Jan2018'!M31)*'Tariffs Jan2018'!Y31/100*'Tariffs Jan2018'!AJ31,0)</f>
        <v>584.91809999999987</v>
      </c>
      <c r="O37" s="73">
        <f t="shared" si="0"/>
        <v>1617.3531499999999</v>
      </c>
      <c r="P37" s="498">
        <f t="shared" si="1"/>
        <v>1779.088465</v>
      </c>
    </row>
    <row r="38" spans="1:153" x14ac:dyDescent="0.15">
      <c r="A38" s="286" t="str">
        <f>'Tariffs Jan2018'!F32</f>
        <v>Dodo Power &amp; Gas</v>
      </c>
      <c r="B38" s="47" t="str">
        <f>'Tariffs Jan2018'!D32</f>
        <v>Envestra North</v>
      </c>
      <c r="C38" s="287">
        <f>'Tariffs Jan2018'!E32</f>
        <v>42917</v>
      </c>
      <c r="D38" s="85">
        <f>365*'Tariffs Jan2018'!H32/100</f>
        <v>272.21699999999998</v>
      </c>
      <c r="E38" s="85">
        <f>IF($C$5*'Tariffs Jan2018'!AK32/'Tariffs Jan2018'!AI32&gt;='Tariffs Jan2018'!J32,( 'Tariffs Jan2018'!J32*'Tariffs Jan2018'!O32/100)* 'Tariffs Jan2018'!AI32,($C$5*'Tariffs Jan2018'!AK32/'Tariffs Jan2018'!AI32*'Tariffs Jan2018'!O32/100)* 'Tariffs Jan2018'!AI32)</f>
        <v>192</v>
      </c>
      <c r="F38" s="85">
        <f>IF($C$5*'Tariffs Jan2018'!AK32/'Tariffs Jan2018'!AI32&lt;'Tariffs Jan2018'!J32,0,IF($C$5*'Tariffs Jan2018'!AK32/'Tariffs Jan2018'!AI32&lt;='Tariffs Jan2018'!K32,($C$5*'Tariffs Jan2018'!AK32/'Tariffs Jan2018'!AI32-'Tariffs Jan2018'!J32)*('Tariffs Jan2018'!P32/100)*'Tariffs Jan2018'!AI32,('Tariffs Jan2018'!K32-'Tariffs Jan2018'!J32)*('Tariffs Jan2018'!P32/100)*'Tariffs Jan2018'!AI32))</f>
        <v>270.35631999999993</v>
      </c>
      <c r="G38" s="85">
        <f>IF($C$5*'Tariffs Jan2018'!AK32/'Tariffs Jan2018'!AI32&lt;'Tariffs Jan2018'!K32,0,IF($C$5*'Tariffs Jan2018'!AK32/'Tariffs Jan2018'!AI32&lt;='Tariffs Jan2018'!L32,($C$5*'Tariffs Jan2018'!AK32/'Tariffs Jan2018'!AI32-'Tariffs Jan2018'!K32)*('Tariffs Jan2018'!Q32/100)*'Tariffs Jan2018'!AI32,('Tariffs Jan2018'!L32-'Tariffs Jan2018'!K32)*('Tariffs Jan2018'!Q32/100)*'Tariffs Jan2018'!AI32))</f>
        <v>0</v>
      </c>
      <c r="H38" s="85">
        <f>IF($C$5*'Tariffs Jan2018'!AK32/'Tariffs Jan2018'!AI32&lt;'Tariffs Jan2018'!L32,0,IF($C$5*'Tariffs Jan2018'!AK32/'Tariffs Jan2018'!AI32&lt;='Tariffs Jan2018'!M32,($C$5*'Tariffs Jan2018'!AK32/'Tariffs Jan2018'!AI32-'Tariffs Jan2018'!L32)*('Tariffs Jan2018'!R32/100)*'Tariffs Jan2018'!AI32,('Tariffs Jan2018'!M32-'Tariffs Jan2018'!L32)*('Tariffs Jan2018'!R32/100)*'Tariffs Jan2018'!AI32))</f>
        <v>0</v>
      </c>
      <c r="I38" s="85">
        <f>IF(($C$5*'Tariffs Jan2018'!AK32/'Tariffs Jan2018'!AI32&gt;'Tariffs Jan2018'!M32),($C$5*'Tariffs Jan2018'!AK32/'Tariffs Jan2018'!AI32-'Tariffs Jan2018'!M32)*'Tariffs Jan2018'!S32/100*'Tariffs Jan2018'!AI32,0)</f>
        <v>0</v>
      </c>
      <c r="J38" s="85">
        <f>IF($C$5*'Tariffs Jan2018'!AL32/'Tariffs Jan2018'!AJ32&gt;='Tariffs Jan2018'!J32,('Tariffs Jan2018'!J32*'Tariffs Jan2018'!U32/100)* 'Tariffs Jan2018'!AJ32,($C$5*'Tariffs Jan2018'!AL32/'Tariffs Jan2018'!AJ32*'Tariffs Jan2018'!U32/100)* 'Tariffs Jan2018'!AJ32)</f>
        <v>384</v>
      </c>
      <c r="K38" s="85">
        <f>IF($C$5*'Tariffs Jan2018'!AL32/'Tariffs Jan2018'!AJ32&lt;'Tariffs Jan2018'!J32,0,IF($C$5*'Tariffs Jan2018'!AL32/'Tariffs Jan2018'!AJ32&lt;='Tariffs Jan2018'!K32,($C$5*'Tariffs Jan2018'!AL32/'Tariffs Jan2018'!AJ32-'Tariffs Jan2018'!J32)*('Tariffs Jan2018'!V32/100)*'Tariffs Jan2018'!AJ32,('Tariffs Jan2018'!K32-'Tariffs Jan2018'!J32)*('Tariffs Jan2018'!V32/100)*'Tariffs Jan2018'!AJ32))</f>
        <v>540.71263999999985</v>
      </c>
      <c r="L38" s="85">
        <f>IF($C$5*'Tariffs Jan2018'!AL32/'Tariffs Jan2018'!AJ32&lt;'Tariffs Jan2018'!K32,0,IF($C$5*'Tariffs Jan2018'!AL32/'Tariffs Jan2018'!AJ32&lt;='Tariffs Jan2018'!L32,($C$5*'Tariffs Jan2018'!AL32/'Tariffs Jan2018'!AJ32-'Tariffs Jan2018'!K32)*('Tariffs Jan2018'!W32/100)*'Tariffs Jan2018'!AJ32,('Tariffs Jan2018'!L32-'Tariffs Jan2018'!K32)*('Tariffs Jan2018'!W32/100)*'Tariffs Jan2018'!AJ32))</f>
        <v>0</v>
      </c>
      <c r="M38" s="85">
        <f>IF($C$5*'Tariffs Jan2018'!AL32/'Tariffs Jan2018'!AJ32&lt;'Tariffs Jan2018'!L32,0,IF($C$5*'Tariffs Jan2018'!AL32/'Tariffs Jan2018'!AJ32&lt;='Tariffs Jan2018'!M32,($C$5*'Tariffs Jan2018'!AL32/'Tariffs Jan2018'!AJ32-'Tariffs Jan2018'!L32)*('Tariffs Jan2018'!X32/100)*'Tariffs Jan2018'!AJ32,('Tariffs Jan2018'!M32-'Tariffs Jan2018'!L32)*('Tariffs Jan2018'!X32/100)*'Tariffs Jan2018'!AJ32))</f>
        <v>0</v>
      </c>
      <c r="N38" s="85">
        <f>IF(($C$5*'Tariffs Jan2018'!AL32/'Tariffs Jan2018'!AJ32&gt;'Tariffs Jan2018'!M32),($C$5*'Tariffs Jan2018'!AL32/'Tariffs Jan2018'!AJ32-'Tariffs Jan2018'!M32)*'Tariffs Jan2018'!Y32/100*'Tariffs Jan2018'!AJ32,0)</f>
        <v>0</v>
      </c>
      <c r="O38" s="73">
        <f t="shared" si="0"/>
        <v>1659.2859599999997</v>
      </c>
      <c r="P38" s="498">
        <f t="shared" si="1"/>
        <v>1825.2145559999999</v>
      </c>
    </row>
    <row r="39" spans="1:153" x14ac:dyDescent="0.15">
      <c r="A39" s="286" t="str">
        <f>'Tariffs Jan2018'!F33</f>
        <v>EnergyAustralia</v>
      </c>
      <c r="B39" s="47" t="str">
        <f>'Tariffs Jan2018'!D33</f>
        <v>Envestra North</v>
      </c>
      <c r="C39" s="287">
        <f>'Tariffs Jan2018'!E33</f>
        <v>43102</v>
      </c>
      <c r="D39" s="85">
        <f>365*'Tariffs Jan2018'!H33/100</f>
        <v>296.01499999999999</v>
      </c>
      <c r="E39" s="85">
        <f>IF($C$5*'Tariffs Jan2018'!AK33/'Tariffs Jan2018'!AI33&gt;='Tariffs Jan2018'!J33,( 'Tariffs Jan2018'!J33*'Tariffs Jan2018'!O33/100)* 'Tariffs Jan2018'!AI33,($C$5*'Tariffs Jan2018'!AK33/'Tariffs Jan2018'!AI33*'Tariffs Jan2018'!O33/100)* 'Tariffs Jan2018'!AI33)</f>
        <v>174.6</v>
      </c>
      <c r="F39" s="85">
        <f>IF($C$5*'Tariffs Jan2018'!AK33/'Tariffs Jan2018'!AI33&lt;'Tariffs Jan2018'!J33,0,IF($C$5*'Tariffs Jan2018'!AK33/'Tariffs Jan2018'!AI33&lt;='Tariffs Jan2018'!K33,($C$5*'Tariffs Jan2018'!AK33/'Tariffs Jan2018'!AI33-'Tariffs Jan2018'!J33)*('Tariffs Jan2018'!P33/100)*'Tariffs Jan2018'!AI33,('Tariffs Jan2018'!K33-'Tariffs Jan2018'!J33)*('Tariffs Jan2018'!P33/100)*'Tariffs Jan2018'!AI33))</f>
        <v>0</v>
      </c>
      <c r="G39" s="85">
        <f>IF($C$5*'Tariffs Jan2018'!AK33/'Tariffs Jan2018'!AI33&lt;'Tariffs Jan2018'!K33,0,IF($C$5*'Tariffs Jan2018'!AK33/'Tariffs Jan2018'!AI33&lt;='Tariffs Jan2018'!L33,($C$5*'Tariffs Jan2018'!AK33/'Tariffs Jan2018'!AI33-'Tariffs Jan2018'!K33)*('Tariffs Jan2018'!Q33/100)*'Tariffs Jan2018'!AI33,('Tariffs Jan2018'!L33-'Tariffs Jan2018'!K33)*('Tariffs Jan2018'!Q33/100)*'Tariffs Jan2018'!AI33))</f>
        <v>0</v>
      </c>
      <c r="H39" s="85">
        <f>IF($C$5*'Tariffs Jan2018'!AK33/'Tariffs Jan2018'!AI33&lt;'Tariffs Jan2018'!L33,0,IF($C$5*'Tariffs Jan2018'!AK33/'Tariffs Jan2018'!AI33&lt;='Tariffs Jan2018'!M33,($C$5*'Tariffs Jan2018'!AK33/'Tariffs Jan2018'!AI33-'Tariffs Jan2018'!L33)*('Tariffs Jan2018'!R33/100)*'Tariffs Jan2018'!AI33,('Tariffs Jan2018'!M33-'Tariffs Jan2018'!L33)*('Tariffs Jan2018'!R33/100)*'Tariffs Jan2018'!AI33))</f>
        <v>0</v>
      </c>
      <c r="I39" s="85">
        <f>IF(($C$5*'Tariffs Jan2018'!AK33/'Tariffs Jan2018'!AI33&gt;'Tariffs Jan2018'!M33),($C$5*'Tariffs Jan2018'!AK33/'Tariffs Jan2018'!AI33-'Tariffs Jan2018'!M33)*'Tariffs Jan2018'!S33/100*'Tariffs Jan2018'!AI33,0)</f>
        <v>295.45862999999991</v>
      </c>
      <c r="J39" s="85">
        <f>IF($C$5*'Tariffs Jan2018'!AL33/'Tariffs Jan2018'!AJ33&gt;='Tariffs Jan2018'!J33,('Tariffs Jan2018'!J33*'Tariffs Jan2018'!U33/100)* 'Tariffs Jan2018'!AJ33,($C$5*'Tariffs Jan2018'!AL33/'Tariffs Jan2018'!AJ33*'Tariffs Jan2018'!U33/100)* 'Tariffs Jan2018'!AJ33)</f>
        <v>349.2</v>
      </c>
      <c r="K39" s="85">
        <f>IF($C$5*'Tariffs Jan2018'!AL33/'Tariffs Jan2018'!AJ33&lt;'Tariffs Jan2018'!J33,0,IF($C$5*'Tariffs Jan2018'!AL33/'Tariffs Jan2018'!AJ33&lt;='Tariffs Jan2018'!K33,($C$5*'Tariffs Jan2018'!AL33/'Tariffs Jan2018'!AJ33-'Tariffs Jan2018'!J33)*('Tariffs Jan2018'!V33/100)*'Tariffs Jan2018'!AJ33,('Tariffs Jan2018'!K33-'Tariffs Jan2018'!J33)*('Tariffs Jan2018'!V33/100)*'Tariffs Jan2018'!AJ33))</f>
        <v>0</v>
      </c>
      <c r="L39" s="85">
        <f>IF($C$5*'Tariffs Jan2018'!AL33/'Tariffs Jan2018'!AJ33&lt;'Tariffs Jan2018'!K33,0,IF($C$5*'Tariffs Jan2018'!AL33/'Tariffs Jan2018'!AJ33&lt;='Tariffs Jan2018'!L33,($C$5*'Tariffs Jan2018'!AL33/'Tariffs Jan2018'!AJ33-'Tariffs Jan2018'!K33)*('Tariffs Jan2018'!W33/100)*'Tariffs Jan2018'!AJ33,('Tariffs Jan2018'!L33-'Tariffs Jan2018'!K33)*('Tariffs Jan2018'!W33/100)*'Tariffs Jan2018'!AJ33))</f>
        <v>0</v>
      </c>
      <c r="M39" s="85">
        <f>IF($C$5*'Tariffs Jan2018'!AL33/'Tariffs Jan2018'!AJ33&lt;'Tariffs Jan2018'!L33,0,IF($C$5*'Tariffs Jan2018'!AL33/'Tariffs Jan2018'!AJ33&lt;='Tariffs Jan2018'!M33,($C$5*'Tariffs Jan2018'!AL33/'Tariffs Jan2018'!AJ33-'Tariffs Jan2018'!L33)*('Tariffs Jan2018'!X33/100)*'Tariffs Jan2018'!AJ33,('Tariffs Jan2018'!M33-'Tariffs Jan2018'!L33)*('Tariffs Jan2018'!X33/100)*'Tariffs Jan2018'!AJ33))</f>
        <v>0</v>
      </c>
      <c r="N39" s="85">
        <f>IF(($C$5*'Tariffs Jan2018'!AL33/'Tariffs Jan2018'!AJ33&gt;'Tariffs Jan2018'!M33),($C$5*'Tariffs Jan2018'!AL33/'Tariffs Jan2018'!AJ33-'Tariffs Jan2018'!M33)*'Tariffs Jan2018'!Y33/100*'Tariffs Jan2018'!AJ33,0)</f>
        <v>590.91725999999983</v>
      </c>
      <c r="O39" s="73">
        <f t="shared" si="0"/>
        <v>1706.1908899999999</v>
      </c>
      <c r="P39" s="498">
        <f t="shared" si="1"/>
        <v>1876.8099789999999</v>
      </c>
    </row>
    <row r="40" spans="1:153" x14ac:dyDescent="0.15">
      <c r="A40" s="286" t="str">
        <f>'Tariffs Jan2018'!F34</f>
        <v>Lumo Energy</v>
      </c>
      <c r="B40" s="47" t="str">
        <f>'Tariffs Jan2018'!D34</f>
        <v>Envestra North</v>
      </c>
      <c r="C40" s="287">
        <f>'Tariffs Jan2018'!E34</f>
        <v>43119</v>
      </c>
      <c r="D40" s="85">
        <f>365*'Tariffs Jan2018'!H34/100</f>
        <v>245.28</v>
      </c>
      <c r="E40" s="85">
        <f>IF($C$5*'Tariffs Jan2018'!AK34/'Tariffs Jan2018'!AI34&gt;='Tariffs Jan2018'!J34,( 'Tariffs Jan2018'!J34*'Tariffs Jan2018'!O34/100)* 'Tariffs Jan2018'!AI34,($C$5*'Tariffs Jan2018'!AK34/'Tariffs Jan2018'!AI34*'Tariffs Jan2018'!O34/100)* 'Tariffs Jan2018'!AI34)</f>
        <v>95.377100000000013</v>
      </c>
      <c r="F40" s="85">
        <f>IF($C$5*'Tariffs Jan2018'!AK34/'Tariffs Jan2018'!AI34&lt;'Tariffs Jan2018'!J34,0,IF($C$5*'Tariffs Jan2018'!AK34/'Tariffs Jan2018'!AI34&lt;='Tariffs Jan2018'!K34,($C$5*'Tariffs Jan2018'!AK34/'Tariffs Jan2018'!AI34-'Tariffs Jan2018'!J34)*('Tariffs Jan2018'!P34/100)*'Tariffs Jan2018'!AI34,('Tariffs Jan2018'!K34-'Tariffs Jan2018'!J34)*('Tariffs Jan2018'!P34/100)*'Tariffs Jan2018'!AI34))</f>
        <v>65.744600000000005</v>
      </c>
      <c r="G40" s="85">
        <f>IF($C$5*'Tariffs Jan2018'!AK34/'Tariffs Jan2018'!AI34&lt;'Tariffs Jan2018'!K34,0,IF($C$5*'Tariffs Jan2018'!AK34/'Tariffs Jan2018'!AI34&lt;='Tariffs Jan2018'!L34,($C$5*'Tariffs Jan2018'!AK34/'Tariffs Jan2018'!AI34-'Tariffs Jan2018'!K34)*('Tariffs Jan2018'!Q34/100)*'Tariffs Jan2018'!AI34,('Tariffs Jan2018'!L34-'Tariffs Jan2018'!K34)*('Tariffs Jan2018'!Q34/100)*'Tariffs Jan2018'!AI34))</f>
        <v>0</v>
      </c>
      <c r="H40" s="85">
        <f>IF($C$5*'Tariffs Jan2018'!AK34/'Tariffs Jan2018'!AI34&lt;'Tariffs Jan2018'!L34,0,IF($C$5*'Tariffs Jan2018'!AK34/'Tariffs Jan2018'!AI34&lt;='Tariffs Jan2018'!M34,($C$5*'Tariffs Jan2018'!AK34/'Tariffs Jan2018'!AI34-'Tariffs Jan2018'!L34)*('Tariffs Jan2018'!R34/100)*'Tariffs Jan2018'!AI34,('Tariffs Jan2018'!M34-'Tariffs Jan2018'!L34)*('Tariffs Jan2018'!R34/100)*'Tariffs Jan2018'!AI34))</f>
        <v>0</v>
      </c>
      <c r="I40" s="85">
        <f>IF(($C$5*'Tariffs Jan2018'!AK34/'Tariffs Jan2018'!AI34&gt;'Tariffs Jan2018'!M34),($C$5*'Tariffs Jan2018'!AK34/'Tariffs Jan2018'!AI34-'Tariffs Jan2018'!M34)*'Tariffs Jan2018'!S34/100*'Tariffs Jan2018'!AI34,0)</f>
        <v>308.80676099999999</v>
      </c>
      <c r="J40" s="85">
        <f>IF($C$5*'Tariffs Jan2018'!AL34/'Tariffs Jan2018'!AJ34&gt;='Tariffs Jan2018'!J34,('Tariffs Jan2018'!J34*'Tariffs Jan2018'!U34/100)* 'Tariffs Jan2018'!AJ34,($C$5*'Tariffs Jan2018'!AL34/'Tariffs Jan2018'!AJ34*'Tariffs Jan2018'!U34/100)* 'Tariffs Jan2018'!AJ34)</f>
        <v>190.75420000000003</v>
      </c>
      <c r="K40" s="85">
        <f>IF($C$5*'Tariffs Jan2018'!AL34/'Tariffs Jan2018'!AJ34&lt;'Tariffs Jan2018'!J34,0,IF($C$5*'Tariffs Jan2018'!AL34/'Tariffs Jan2018'!AJ34&lt;='Tariffs Jan2018'!K34,($C$5*'Tariffs Jan2018'!AL34/'Tariffs Jan2018'!AJ34-'Tariffs Jan2018'!J34)*('Tariffs Jan2018'!V34/100)*'Tariffs Jan2018'!AJ34,('Tariffs Jan2018'!K34-'Tariffs Jan2018'!J34)*('Tariffs Jan2018'!V34/100)*'Tariffs Jan2018'!AJ34))</f>
        <v>131.48920000000001</v>
      </c>
      <c r="L40" s="85">
        <f>IF($C$5*'Tariffs Jan2018'!AL34/'Tariffs Jan2018'!AJ34&lt;'Tariffs Jan2018'!K34,0,IF($C$5*'Tariffs Jan2018'!AL34/'Tariffs Jan2018'!AJ34&lt;='Tariffs Jan2018'!L34,($C$5*'Tariffs Jan2018'!AL34/'Tariffs Jan2018'!AJ34-'Tariffs Jan2018'!K34)*('Tariffs Jan2018'!W34/100)*'Tariffs Jan2018'!AJ34,('Tariffs Jan2018'!L34-'Tariffs Jan2018'!K34)*('Tariffs Jan2018'!W34/100)*'Tariffs Jan2018'!AJ34))</f>
        <v>0</v>
      </c>
      <c r="M40" s="85">
        <f>IF($C$5*'Tariffs Jan2018'!AL34/'Tariffs Jan2018'!AJ34&lt;'Tariffs Jan2018'!L34,0,IF($C$5*'Tariffs Jan2018'!AL34/'Tariffs Jan2018'!AJ34&lt;='Tariffs Jan2018'!M34,($C$5*'Tariffs Jan2018'!AL34/'Tariffs Jan2018'!AJ34-'Tariffs Jan2018'!L34)*('Tariffs Jan2018'!X34/100)*'Tariffs Jan2018'!AJ34,('Tariffs Jan2018'!M34-'Tariffs Jan2018'!L34)*('Tariffs Jan2018'!X34/100)*'Tariffs Jan2018'!AJ34))</f>
        <v>0</v>
      </c>
      <c r="N40" s="85">
        <f>IF(($C$5*'Tariffs Jan2018'!AL34/'Tariffs Jan2018'!AJ34&gt;'Tariffs Jan2018'!M34),($C$5*'Tariffs Jan2018'!AL34/'Tariffs Jan2018'!AJ34-'Tariffs Jan2018'!M34)*'Tariffs Jan2018'!Y34/100*'Tariffs Jan2018'!AJ34,0)</f>
        <v>617.61352199999999</v>
      </c>
      <c r="O40" s="73">
        <f t="shared" si="0"/>
        <v>1655.0653830000001</v>
      </c>
      <c r="P40" s="498">
        <f t="shared" si="1"/>
        <v>1820.5719213000002</v>
      </c>
    </row>
    <row r="41" spans="1:153" x14ac:dyDescent="0.15">
      <c r="A41" s="286" t="str">
        <f>'Tariffs Jan2018'!F35</f>
        <v>Momentum Energy</v>
      </c>
      <c r="B41" s="47" t="str">
        <f>'Tariffs Jan2018'!D35</f>
        <v>Envestra North</v>
      </c>
      <c r="C41" s="287">
        <f>'Tariffs Jan2018'!E35</f>
        <v>43101</v>
      </c>
      <c r="D41" s="85">
        <f>365*'Tariffs Jan2018'!H35/100</f>
        <v>271.08549999999997</v>
      </c>
      <c r="E41" s="85">
        <f>IF($C$5*'Tariffs Jan2018'!AK35/'Tariffs Jan2018'!AI35&gt;='Tariffs Jan2018'!J35,( 'Tariffs Jan2018'!J35*'Tariffs Jan2018'!O35/100)* 'Tariffs Jan2018'!AI35,($C$5*'Tariffs Jan2018'!AK35/'Tariffs Jan2018'!AI35*'Tariffs Jan2018'!O35/100)* 'Tariffs Jan2018'!AI35)</f>
        <v>92.152900000000002</v>
      </c>
      <c r="F41" s="85">
        <f>IF($C$5*'Tariffs Jan2018'!AK35/'Tariffs Jan2018'!AI35&lt;'Tariffs Jan2018'!J35,0,IF($C$5*'Tariffs Jan2018'!AK35/'Tariffs Jan2018'!AI35&lt;='Tariffs Jan2018'!K35,($C$5*'Tariffs Jan2018'!AK35/'Tariffs Jan2018'!AI35-'Tariffs Jan2018'!J35)*('Tariffs Jan2018'!P35/100)*'Tariffs Jan2018'!AI35,('Tariffs Jan2018'!K35-'Tariffs Jan2018'!J35)*('Tariffs Jan2018'!P35/100)*'Tariffs Jan2018'!AI35))</f>
        <v>65.7988</v>
      </c>
      <c r="G41" s="85">
        <f>IF($C$5*'Tariffs Jan2018'!AK35/'Tariffs Jan2018'!AI35&lt;'Tariffs Jan2018'!K35,0,IF($C$5*'Tariffs Jan2018'!AK35/'Tariffs Jan2018'!AI35&lt;='Tariffs Jan2018'!L35,($C$5*'Tariffs Jan2018'!AK35/'Tariffs Jan2018'!AI35-'Tariffs Jan2018'!K35)*('Tariffs Jan2018'!Q35/100)*'Tariffs Jan2018'!AI35,('Tariffs Jan2018'!L35-'Tariffs Jan2018'!K35)*('Tariffs Jan2018'!Q35/100)*'Tariffs Jan2018'!AI35))</f>
        <v>0</v>
      </c>
      <c r="H41" s="85">
        <f>IF($C$5*'Tariffs Jan2018'!AK35/'Tariffs Jan2018'!AI35&lt;'Tariffs Jan2018'!L35,0,IF($C$5*'Tariffs Jan2018'!AK35/'Tariffs Jan2018'!AI35&lt;='Tariffs Jan2018'!M35,($C$5*'Tariffs Jan2018'!AK35/'Tariffs Jan2018'!AI35-'Tariffs Jan2018'!L35)*('Tariffs Jan2018'!R35/100)*'Tariffs Jan2018'!AI35,('Tariffs Jan2018'!M35-'Tariffs Jan2018'!L35)*('Tariffs Jan2018'!R35/100)*'Tariffs Jan2018'!AI35))</f>
        <v>0</v>
      </c>
      <c r="I41" s="85">
        <f>IF(($C$5*'Tariffs Jan2018'!AK35/'Tariffs Jan2018'!AI35&gt;'Tariffs Jan2018'!M35),($C$5*'Tariffs Jan2018'!AK35/'Tariffs Jan2018'!AI35-'Tariffs Jan2018'!M35)*'Tariffs Jan2018'!S35/100*'Tariffs Jan2018'!AI35,0)</f>
        <v>321.70495499999998</v>
      </c>
      <c r="J41" s="85">
        <f>IF($C$5*'Tariffs Jan2018'!AL35/'Tariffs Jan2018'!AJ35&gt;='Tariffs Jan2018'!J35,('Tariffs Jan2018'!J35*'Tariffs Jan2018'!U35/100)* 'Tariffs Jan2018'!AJ35,($C$5*'Tariffs Jan2018'!AL35/'Tariffs Jan2018'!AJ35*'Tariffs Jan2018'!U35/100)* 'Tariffs Jan2018'!AJ35)</f>
        <v>181.01579999999998</v>
      </c>
      <c r="K41" s="85">
        <f>IF($C$5*'Tariffs Jan2018'!AL35/'Tariffs Jan2018'!AJ35&lt;'Tariffs Jan2018'!J35,0,IF($C$5*'Tariffs Jan2018'!AL35/'Tariffs Jan2018'!AJ35&lt;='Tariffs Jan2018'!K35,($C$5*'Tariffs Jan2018'!AL35/'Tariffs Jan2018'!AJ35-'Tariffs Jan2018'!J35)*('Tariffs Jan2018'!V35/100)*'Tariffs Jan2018'!AJ35,('Tariffs Jan2018'!K35-'Tariffs Jan2018'!J35)*('Tariffs Jan2018'!V35/100)*'Tariffs Jan2018'!AJ35))</f>
        <v>128.72499999999999</v>
      </c>
      <c r="L41" s="85">
        <f>IF($C$5*'Tariffs Jan2018'!AL35/'Tariffs Jan2018'!AJ35&lt;'Tariffs Jan2018'!K35,0,IF($C$5*'Tariffs Jan2018'!AL35/'Tariffs Jan2018'!AJ35&lt;='Tariffs Jan2018'!L35,($C$5*'Tariffs Jan2018'!AL35/'Tariffs Jan2018'!AJ35-'Tariffs Jan2018'!K35)*('Tariffs Jan2018'!W35/100)*'Tariffs Jan2018'!AJ35,('Tariffs Jan2018'!L35-'Tariffs Jan2018'!K35)*('Tariffs Jan2018'!W35/100)*'Tariffs Jan2018'!AJ35))</f>
        <v>0</v>
      </c>
      <c r="M41" s="85">
        <f>IF($C$5*'Tariffs Jan2018'!AL35/'Tariffs Jan2018'!AJ35&lt;'Tariffs Jan2018'!L35,0,IF($C$5*'Tariffs Jan2018'!AL35/'Tariffs Jan2018'!AJ35&lt;='Tariffs Jan2018'!M35,($C$5*'Tariffs Jan2018'!AL35/'Tariffs Jan2018'!AJ35-'Tariffs Jan2018'!L35)*('Tariffs Jan2018'!X35/100)*'Tariffs Jan2018'!AJ35,('Tariffs Jan2018'!M35-'Tariffs Jan2018'!L35)*('Tariffs Jan2018'!X35/100)*'Tariffs Jan2018'!AJ35))</f>
        <v>0</v>
      </c>
      <c r="N41" s="85">
        <f>IF(($C$5*'Tariffs Jan2018'!AL35/'Tariffs Jan2018'!AJ35&gt;'Tariffs Jan2018'!M35),($C$5*'Tariffs Jan2018'!AL35/'Tariffs Jan2018'!AJ35-'Tariffs Jan2018'!M35)*'Tariffs Jan2018'!Y35/100*'Tariffs Jan2018'!AJ35,0)</f>
        <v>627.51213599999994</v>
      </c>
      <c r="O41" s="73">
        <f t="shared" si="0"/>
        <v>1687.9950909999998</v>
      </c>
      <c r="P41" s="498">
        <f t="shared" si="1"/>
        <v>1856.7946000999998</v>
      </c>
    </row>
    <row r="42" spans="1:153" x14ac:dyDescent="0.15">
      <c r="A42" s="286" t="str">
        <f>'Tariffs Jan2018'!F36</f>
        <v>Origin Energy</v>
      </c>
      <c r="B42" s="47" t="str">
        <f>'Tariffs Jan2018'!D36</f>
        <v>Envestra North</v>
      </c>
      <c r="C42" s="287">
        <f>'Tariffs Jan2018'!E36</f>
        <v>43101</v>
      </c>
      <c r="D42" s="85">
        <f>365*'Tariffs Jan2018'!H36/100</f>
        <v>251.85</v>
      </c>
      <c r="E42" s="85">
        <f>IF($C$5*'Tariffs Jan2018'!AK36/'Tariffs Jan2018'!AI36&gt;='Tariffs Jan2018'!J36,( 'Tariffs Jan2018'!J36*'Tariffs Jan2018'!O36/100)* 'Tariffs Jan2018'!AI36,($C$5*'Tariffs Jan2018'!AK36/'Tariffs Jan2018'!AI36*'Tariffs Jan2018'!O36/100)* 'Tariffs Jan2018'!AI36)</f>
        <v>176</v>
      </c>
      <c r="F42" s="85">
        <f>IF($C$5*'Tariffs Jan2018'!AK36/'Tariffs Jan2018'!AI36&lt;'Tariffs Jan2018'!J36,0,IF($C$5*'Tariffs Jan2018'!AK36/'Tariffs Jan2018'!AI36&lt;='Tariffs Jan2018'!K36,($C$5*'Tariffs Jan2018'!AK36/'Tariffs Jan2018'!AI36-'Tariffs Jan2018'!J36)*('Tariffs Jan2018'!P36/100)*'Tariffs Jan2018'!AI36,('Tariffs Jan2018'!K36-'Tariffs Jan2018'!J36)*('Tariffs Jan2018'!P36/100)*'Tariffs Jan2018'!AI36))</f>
        <v>272.95589999999999</v>
      </c>
      <c r="G42" s="85">
        <f>IF($C$5*'Tariffs Jan2018'!AK36/'Tariffs Jan2018'!AI36&lt;'Tariffs Jan2018'!K36,0,IF($C$5*'Tariffs Jan2018'!AK36/'Tariffs Jan2018'!AI36&lt;='Tariffs Jan2018'!L36,($C$5*'Tariffs Jan2018'!AK36/'Tariffs Jan2018'!AI36-'Tariffs Jan2018'!K36)*('Tariffs Jan2018'!Q36/100)*'Tariffs Jan2018'!AI36,('Tariffs Jan2018'!L36-'Tariffs Jan2018'!K36)*('Tariffs Jan2018'!Q36/100)*'Tariffs Jan2018'!AI36))</f>
        <v>0</v>
      </c>
      <c r="H42" s="85">
        <f>IF($C$5*'Tariffs Jan2018'!AK36/'Tariffs Jan2018'!AI36&lt;'Tariffs Jan2018'!L36,0,IF($C$5*'Tariffs Jan2018'!AK36/'Tariffs Jan2018'!AI36&lt;='Tariffs Jan2018'!M36,($C$5*'Tariffs Jan2018'!AK36/'Tariffs Jan2018'!AI36-'Tariffs Jan2018'!L36)*('Tariffs Jan2018'!R36/100)*'Tariffs Jan2018'!AI36,('Tariffs Jan2018'!M36-'Tariffs Jan2018'!L36)*('Tariffs Jan2018'!R36/100)*'Tariffs Jan2018'!AI36))</f>
        <v>0</v>
      </c>
      <c r="I42" s="85">
        <f>IF(($C$5*'Tariffs Jan2018'!AK36/'Tariffs Jan2018'!AI36&gt;'Tariffs Jan2018'!M36),($C$5*'Tariffs Jan2018'!AK36/'Tariffs Jan2018'!AI36-'Tariffs Jan2018'!M36)*'Tariffs Jan2018'!S36/100*'Tariffs Jan2018'!AI36,0)</f>
        <v>0</v>
      </c>
      <c r="J42" s="85">
        <f>IF($C$5*'Tariffs Jan2018'!AL36/'Tariffs Jan2018'!AJ36&gt;='Tariffs Jan2018'!J36,('Tariffs Jan2018'!J36*'Tariffs Jan2018'!U36/100)* 'Tariffs Jan2018'!AJ36,($C$5*'Tariffs Jan2018'!AL36/'Tariffs Jan2018'!AJ36*'Tariffs Jan2018'!U36/100)* 'Tariffs Jan2018'!AJ36)</f>
        <v>352</v>
      </c>
      <c r="K42" s="85">
        <f>IF($C$5*'Tariffs Jan2018'!AL36/'Tariffs Jan2018'!AJ36&lt;'Tariffs Jan2018'!J36,0,IF($C$5*'Tariffs Jan2018'!AL36/'Tariffs Jan2018'!AJ36&lt;='Tariffs Jan2018'!K36,($C$5*'Tariffs Jan2018'!AL36/'Tariffs Jan2018'!AJ36-'Tariffs Jan2018'!J36)*('Tariffs Jan2018'!V36/100)*'Tariffs Jan2018'!AJ36,('Tariffs Jan2018'!K36-'Tariffs Jan2018'!J36)*('Tariffs Jan2018'!V36/100)*'Tariffs Jan2018'!AJ36))</f>
        <v>545.91179999999997</v>
      </c>
      <c r="L42" s="85">
        <f>IF($C$5*'Tariffs Jan2018'!AL36/'Tariffs Jan2018'!AJ36&lt;'Tariffs Jan2018'!K36,0,IF($C$5*'Tariffs Jan2018'!AL36/'Tariffs Jan2018'!AJ36&lt;='Tariffs Jan2018'!L36,($C$5*'Tariffs Jan2018'!AL36/'Tariffs Jan2018'!AJ36-'Tariffs Jan2018'!K36)*('Tariffs Jan2018'!W36/100)*'Tariffs Jan2018'!AJ36,('Tariffs Jan2018'!L36-'Tariffs Jan2018'!K36)*('Tariffs Jan2018'!W36/100)*'Tariffs Jan2018'!AJ36))</f>
        <v>0</v>
      </c>
      <c r="M42" s="85">
        <f>IF($C$5*'Tariffs Jan2018'!AL36/'Tariffs Jan2018'!AJ36&lt;'Tariffs Jan2018'!L36,0,IF($C$5*'Tariffs Jan2018'!AL36/'Tariffs Jan2018'!AJ36&lt;='Tariffs Jan2018'!M36,($C$5*'Tariffs Jan2018'!AL36/'Tariffs Jan2018'!AJ36-'Tariffs Jan2018'!L36)*('Tariffs Jan2018'!X36/100)*'Tariffs Jan2018'!AJ36,('Tariffs Jan2018'!M36-'Tariffs Jan2018'!L36)*('Tariffs Jan2018'!X36/100)*'Tariffs Jan2018'!AJ36))</f>
        <v>0</v>
      </c>
      <c r="N42" s="85">
        <f>IF(($C$5*'Tariffs Jan2018'!AL36/'Tariffs Jan2018'!AJ36&gt;'Tariffs Jan2018'!M36),($C$5*'Tariffs Jan2018'!AL36/'Tariffs Jan2018'!AJ36-'Tariffs Jan2018'!M36)*'Tariffs Jan2018'!Y36/100*'Tariffs Jan2018'!AJ36,0)</f>
        <v>0</v>
      </c>
      <c r="O42" s="73">
        <f t="shared" si="0"/>
        <v>1598.7177000000001</v>
      </c>
      <c r="P42" s="498">
        <f t="shared" si="1"/>
        <v>1758.5894700000003</v>
      </c>
    </row>
    <row r="43" spans="1:153" x14ac:dyDescent="0.15">
      <c r="A43" s="286" t="str">
        <f>'Tariffs Jan2018'!F37</f>
        <v>Red Energy</v>
      </c>
      <c r="B43" s="47" t="str">
        <f>'Tariffs Jan2018'!D37</f>
        <v>Envestra North</v>
      </c>
      <c r="C43" s="287">
        <f>'Tariffs Jan2018'!E37</f>
        <v>43119</v>
      </c>
      <c r="D43" s="85">
        <f>365*'Tariffs Jan2018'!H37/100</f>
        <v>262.43500000000006</v>
      </c>
      <c r="E43" s="85">
        <f>IF($C$5*'Tariffs Jan2018'!AK37/'Tariffs Jan2018'!AI37&gt;='Tariffs Jan2018'!J37,( 'Tariffs Jan2018'!J37*'Tariffs Jan2018'!O37/100)* 'Tariffs Jan2018'!AI37,($C$5*'Tariffs Jan2018'!AK37/'Tariffs Jan2018'!AI37*'Tariffs Jan2018'!O37/100)* 'Tariffs Jan2018'!AI37)</f>
        <v>162.00000000000003</v>
      </c>
      <c r="F43" s="85">
        <f>IF($C$5*'Tariffs Jan2018'!AK37/'Tariffs Jan2018'!AI37&lt;'Tariffs Jan2018'!J37,0,IF($C$5*'Tariffs Jan2018'!AK37/'Tariffs Jan2018'!AI37&lt;='Tariffs Jan2018'!K37,($C$5*'Tariffs Jan2018'!AK37/'Tariffs Jan2018'!AI37-'Tariffs Jan2018'!J37)*('Tariffs Jan2018'!P37/100)*'Tariffs Jan2018'!AI37,('Tariffs Jan2018'!K37-'Tariffs Jan2018'!J37)*('Tariffs Jan2018'!P37/100)*'Tariffs Jan2018'!AI37))</f>
        <v>0</v>
      </c>
      <c r="G43" s="85">
        <f>IF($C$5*'Tariffs Jan2018'!AK37/'Tariffs Jan2018'!AI37&lt;'Tariffs Jan2018'!K37,0,IF($C$5*'Tariffs Jan2018'!AK37/'Tariffs Jan2018'!AI37&lt;='Tariffs Jan2018'!L37,($C$5*'Tariffs Jan2018'!AK37/'Tariffs Jan2018'!AI37-'Tariffs Jan2018'!K37)*('Tariffs Jan2018'!Q37/100)*'Tariffs Jan2018'!AI37,('Tariffs Jan2018'!L37-'Tariffs Jan2018'!K37)*('Tariffs Jan2018'!Q37/100)*'Tariffs Jan2018'!AI37))</f>
        <v>0</v>
      </c>
      <c r="H43" s="85">
        <f>IF($C$5*'Tariffs Jan2018'!AK37/'Tariffs Jan2018'!AI37&lt;'Tariffs Jan2018'!L37,0,IF($C$5*'Tariffs Jan2018'!AK37/'Tariffs Jan2018'!AI37&lt;='Tariffs Jan2018'!M37,($C$5*'Tariffs Jan2018'!AK37/'Tariffs Jan2018'!AI37-'Tariffs Jan2018'!L37)*('Tariffs Jan2018'!R37/100)*'Tariffs Jan2018'!AI37,('Tariffs Jan2018'!M37-'Tariffs Jan2018'!L37)*('Tariffs Jan2018'!R37/100)*'Tariffs Jan2018'!AI37))</f>
        <v>0</v>
      </c>
      <c r="I43" s="85">
        <f>IF(($C$5*'Tariffs Jan2018'!AK37/'Tariffs Jan2018'!AI37&gt;'Tariffs Jan2018'!M37),($C$5*'Tariffs Jan2018'!AK37/'Tariffs Jan2018'!AI37-'Tariffs Jan2018'!M37)*'Tariffs Jan2018'!S37/100*'Tariffs Jan2018'!AI37,0)</f>
        <v>313.45610999999991</v>
      </c>
      <c r="J43" s="85">
        <f>IF($C$5*'Tariffs Jan2018'!AL37/'Tariffs Jan2018'!AJ37&gt;='Tariffs Jan2018'!J37,('Tariffs Jan2018'!J37*'Tariffs Jan2018'!U37/100)* 'Tariffs Jan2018'!AJ37,($C$5*'Tariffs Jan2018'!AL37/'Tariffs Jan2018'!AJ37*'Tariffs Jan2018'!U37/100)* 'Tariffs Jan2018'!AJ37)</f>
        <v>324.00000000000006</v>
      </c>
      <c r="K43" s="85">
        <f>IF($C$5*'Tariffs Jan2018'!AL37/'Tariffs Jan2018'!AJ37&lt;'Tariffs Jan2018'!J37,0,IF($C$5*'Tariffs Jan2018'!AL37/'Tariffs Jan2018'!AJ37&lt;='Tariffs Jan2018'!K37,($C$5*'Tariffs Jan2018'!AL37/'Tariffs Jan2018'!AJ37-'Tariffs Jan2018'!J37)*('Tariffs Jan2018'!V37/100)*'Tariffs Jan2018'!AJ37,('Tariffs Jan2018'!K37-'Tariffs Jan2018'!J37)*('Tariffs Jan2018'!V37/100)*'Tariffs Jan2018'!AJ37))</f>
        <v>0</v>
      </c>
      <c r="L43" s="85">
        <f>IF($C$5*'Tariffs Jan2018'!AL37/'Tariffs Jan2018'!AJ37&lt;'Tariffs Jan2018'!K37,0,IF($C$5*'Tariffs Jan2018'!AL37/'Tariffs Jan2018'!AJ37&lt;='Tariffs Jan2018'!L37,($C$5*'Tariffs Jan2018'!AL37/'Tariffs Jan2018'!AJ37-'Tariffs Jan2018'!K37)*('Tariffs Jan2018'!W37/100)*'Tariffs Jan2018'!AJ37,('Tariffs Jan2018'!L37-'Tariffs Jan2018'!K37)*('Tariffs Jan2018'!W37/100)*'Tariffs Jan2018'!AJ37))</f>
        <v>0</v>
      </c>
      <c r="M43" s="85">
        <f>IF($C$5*'Tariffs Jan2018'!AL37/'Tariffs Jan2018'!AJ37&lt;'Tariffs Jan2018'!L37,0,IF($C$5*'Tariffs Jan2018'!AL37/'Tariffs Jan2018'!AJ37&lt;='Tariffs Jan2018'!M37,($C$5*'Tariffs Jan2018'!AL37/'Tariffs Jan2018'!AJ37-'Tariffs Jan2018'!L37)*('Tariffs Jan2018'!X37/100)*'Tariffs Jan2018'!AJ37,('Tariffs Jan2018'!M37-'Tariffs Jan2018'!L37)*('Tariffs Jan2018'!X37/100)*'Tariffs Jan2018'!AJ37))</f>
        <v>0</v>
      </c>
      <c r="N43" s="85">
        <f>IF(($C$5*'Tariffs Jan2018'!AL37/'Tariffs Jan2018'!AJ37&gt;'Tariffs Jan2018'!M37),($C$5*'Tariffs Jan2018'!AL37/'Tariffs Jan2018'!AJ37-'Tariffs Jan2018'!M37)*'Tariffs Jan2018'!Y37/100*'Tariffs Jan2018'!AJ37,0)</f>
        <v>626.91221999999982</v>
      </c>
      <c r="O43" s="73">
        <f t="shared" si="0"/>
        <v>1688.8033299999997</v>
      </c>
      <c r="P43" s="498">
        <f t="shared" si="1"/>
        <v>1857.6836629999998</v>
      </c>
    </row>
    <row r="44" spans="1:153" s="289" customFormat="1" ht="14" thickBot="1" x14ac:dyDescent="0.2">
      <c r="A44" s="286" t="str">
        <f>'Tariffs Jan2018'!F38</f>
        <v>Simply Energy</v>
      </c>
      <c r="B44" s="47" t="str">
        <f>'Tariffs Jan2018'!D38</f>
        <v>Envestra North</v>
      </c>
      <c r="C44" s="287">
        <f>'Tariffs Jan2018'!E38</f>
        <v>43101</v>
      </c>
      <c r="D44" s="85">
        <f>365*'Tariffs Jan2018'!H38/100</f>
        <v>259.55150000000003</v>
      </c>
      <c r="E44" s="85">
        <f>IF($C$5*'Tariffs Jan2018'!AK38/'Tariffs Jan2018'!AI38&gt;='Tariffs Jan2018'!J38,( 'Tariffs Jan2018'!J38*'Tariffs Jan2018'!O38/100)* 'Tariffs Jan2018'!AI38,($C$5*'Tariffs Jan2018'!AK38/'Tariffs Jan2018'!AI38*'Tariffs Jan2018'!O38/100)* 'Tariffs Jan2018'!AI38)</f>
        <v>101.00299999999999</v>
      </c>
      <c r="F44" s="85">
        <f>IF($C$5*'Tariffs Jan2018'!AK38/'Tariffs Jan2018'!AI38&lt;'Tariffs Jan2018'!J38,0,IF($C$5*'Tariffs Jan2018'!AK38/'Tariffs Jan2018'!AI38&lt;='Tariffs Jan2018'!K38,($C$5*'Tariffs Jan2018'!AK38/'Tariffs Jan2018'!AI38-'Tariffs Jan2018'!J38)*('Tariffs Jan2018'!P38/100)*'Tariffs Jan2018'!AI38,('Tariffs Jan2018'!K38-'Tariffs Jan2018'!J38)*('Tariffs Jan2018'!P38/100)*'Tariffs Jan2018'!AI38))</f>
        <v>71.272999999999996</v>
      </c>
      <c r="G44" s="85">
        <f>IF($C$5*'Tariffs Jan2018'!AK38/'Tariffs Jan2018'!AI38&lt;'Tariffs Jan2018'!K38,0,IF($C$5*'Tariffs Jan2018'!AK38/'Tariffs Jan2018'!AI38&lt;='Tariffs Jan2018'!L38,($C$5*'Tariffs Jan2018'!AK38/'Tariffs Jan2018'!AI38-'Tariffs Jan2018'!K38)*('Tariffs Jan2018'!Q38/100)*'Tariffs Jan2018'!AI38,('Tariffs Jan2018'!L38-'Tariffs Jan2018'!K38)*('Tariffs Jan2018'!Q38/100)*'Tariffs Jan2018'!AI38))</f>
        <v>0</v>
      </c>
      <c r="H44" s="85">
        <f>IF($C$5*'Tariffs Jan2018'!AK38/'Tariffs Jan2018'!AI38&lt;'Tariffs Jan2018'!L38,0,IF($C$5*'Tariffs Jan2018'!AK38/'Tariffs Jan2018'!AI38&lt;='Tariffs Jan2018'!M38,($C$5*'Tariffs Jan2018'!AK38/'Tariffs Jan2018'!AI38-'Tariffs Jan2018'!L38)*('Tariffs Jan2018'!R38/100)*'Tariffs Jan2018'!AI38,('Tariffs Jan2018'!M38-'Tariffs Jan2018'!L38)*('Tariffs Jan2018'!R38/100)*'Tariffs Jan2018'!AI38))</f>
        <v>0</v>
      </c>
      <c r="I44" s="85">
        <f>IF(($C$5*'Tariffs Jan2018'!AK38/'Tariffs Jan2018'!AI38&gt;'Tariffs Jan2018'!M38),($C$5*'Tariffs Jan2018'!AK38/'Tariffs Jan2018'!AI38-'Tariffs Jan2018'!M38)*'Tariffs Jan2018'!S38/100*'Tariffs Jan2018'!AI38,0)</f>
        <v>335.95295999999996</v>
      </c>
      <c r="J44" s="85">
        <f>IF($C$5*'Tariffs Jan2018'!AL38/'Tariffs Jan2018'!AJ38&gt;='Tariffs Jan2018'!J38,('Tariffs Jan2018'!J38*'Tariffs Jan2018'!U38/100)* 'Tariffs Jan2018'!AJ38,($C$5*'Tariffs Jan2018'!AL38/'Tariffs Jan2018'!AJ38*'Tariffs Jan2018'!U38/100)* 'Tariffs Jan2018'!AJ38)</f>
        <v>202.00599999999997</v>
      </c>
      <c r="K44" s="85">
        <f>IF($C$5*'Tariffs Jan2018'!AL38/'Tariffs Jan2018'!AJ38&lt;'Tariffs Jan2018'!J38,0,IF($C$5*'Tariffs Jan2018'!AL38/'Tariffs Jan2018'!AJ38&lt;='Tariffs Jan2018'!K38,($C$5*'Tariffs Jan2018'!AL38/'Tariffs Jan2018'!AJ38-'Tariffs Jan2018'!J38)*('Tariffs Jan2018'!V38/100)*'Tariffs Jan2018'!AJ38,('Tariffs Jan2018'!K38-'Tariffs Jan2018'!J38)*('Tariffs Jan2018'!V38/100)*'Tariffs Jan2018'!AJ38))</f>
        <v>142.54599999999999</v>
      </c>
      <c r="L44" s="85">
        <f>IF($C$5*'Tariffs Jan2018'!AL38/'Tariffs Jan2018'!AJ38&lt;'Tariffs Jan2018'!K38,0,IF($C$5*'Tariffs Jan2018'!AL38/'Tariffs Jan2018'!AJ38&lt;='Tariffs Jan2018'!L38,($C$5*'Tariffs Jan2018'!AL38/'Tariffs Jan2018'!AJ38-'Tariffs Jan2018'!K38)*('Tariffs Jan2018'!W38/100)*'Tariffs Jan2018'!AJ38,('Tariffs Jan2018'!L38-'Tariffs Jan2018'!K38)*('Tariffs Jan2018'!W38/100)*'Tariffs Jan2018'!AJ38))</f>
        <v>0</v>
      </c>
      <c r="M44" s="85">
        <f>IF($C$5*'Tariffs Jan2018'!AL38/'Tariffs Jan2018'!AJ38&lt;'Tariffs Jan2018'!L38,0,IF($C$5*'Tariffs Jan2018'!AL38/'Tariffs Jan2018'!AJ38&lt;='Tariffs Jan2018'!M38,($C$5*'Tariffs Jan2018'!AL38/'Tariffs Jan2018'!AJ38-'Tariffs Jan2018'!L38)*('Tariffs Jan2018'!X38/100)*'Tariffs Jan2018'!AJ38,('Tariffs Jan2018'!M38-'Tariffs Jan2018'!L38)*('Tariffs Jan2018'!X38/100)*'Tariffs Jan2018'!AJ38))</f>
        <v>0</v>
      </c>
      <c r="N44" s="85">
        <f>IF(($C$5*'Tariffs Jan2018'!AL38/'Tariffs Jan2018'!AJ38&gt;'Tariffs Jan2018'!M38),($C$5*'Tariffs Jan2018'!AL38/'Tariffs Jan2018'!AJ38-'Tariffs Jan2018'!M38)*'Tariffs Jan2018'!Y38/100*'Tariffs Jan2018'!AJ38,0)</f>
        <v>671.90591999999992</v>
      </c>
      <c r="O44" s="73">
        <f t="shared" si="0"/>
        <v>1784.2383799999998</v>
      </c>
      <c r="P44" s="498">
        <f t="shared" si="1"/>
        <v>1962.6622179999999</v>
      </c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347"/>
      <c r="BN44" s="347"/>
      <c r="BO44" s="347"/>
      <c r="BP44" s="347"/>
      <c r="BQ44" s="347"/>
      <c r="BR44" s="347"/>
      <c r="BS44" s="347"/>
      <c r="BT44" s="347"/>
      <c r="BU44" s="347"/>
      <c r="BV44" s="347"/>
      <c r="BW44" s="347"/>
      <c r="BX44" s="347"/>
      <c r="BY44" s="347"/>
      <c r="BZ44" s="347"/>
      <c r="CA44" s="347"/>
      <c r="CB44" s="347"/>
      <c r="CC44" s="347"/>
      <c r="CD44" s="347"/>
      <c r="CE44" s="347"/>
      <c r="CF44" s="347"/>
      <c r="CG44" s="347"/>
      <c r="CH44" s="347"/>
      <c r="CI44" s="347"/>
      <c r="CJ44" s="347"/>
      <c r="CK44" s="347"/>
      <c r="CL44" s="347"/>
      <c r="CM44" s="347"/>
      <c r="CN44" s="347"/>
      <c r="CO44" s="347"/>
      <c r="CP44" s="347"/>
      <c r="CQ44" s="347"/>
      <c r="CR44" s="347"/>
      <c r="CS44" s="347"/>
      <c r="CT44" s="347"/>
      <c r="CU44" s="347"/>
      <c r="CV44" s="347"/>
      <c r="CW44" s="344"/>
      <c r="CX44" s="344"/>
      <c r="CY44" s="344"/>
      <c r="CZ44" s="344"/>
      <c r="DA44" s="344"/>
      <c r="DB44" s="344"/>
      <c r="DC44" s="318"/>
      <c r="DD44" s="318"/>
      <c r="DE44" s="318"/>
      <c r="DF44" s="318"/>
      <c r="DG44" s="318"/>
      <c r="DH44" s="318"/>
      <c r="DI44" s="318"/>
      <c r="DJ44" s="318"/>
      <c r="DK44" s="320"/>
      <c r="DL44" s="320"/>
      <c r="DM44" s="320"/>
      <c r="DN44" s="320"/>
      <c r="DO44" s="320"/>
      <c r="DP44" s="320"/>
      <c r="DQ44" s="320"/>
      <c r="DR44" s="320"/>
      <c r="DS44" s="320"/>
      <c r="DT44" s="320"/>
      <c r="DU44" s="320"/>
      <c r="DV44" s="320"/>
      <c r="DW44" s="320"/>
      <c r="DX44" s="320"/>
      <c r="DY44" s="320"/>
      <c r="DZ44" s="320"/>
      <c r="EA44" s="320"/>
      <c r="EB44" s="320"/>
      <c r="EC44" s="320"/>
      <c r="ED44" s="320"/>
      <c r="EE44" s="320"/>
      <c r="EF44" s="320"/>
      <c r="EG44" s="320"/>
      <c r="EH44" s="320"/>
      <c r="EI44" s="320"/>
      <c r="EJ44" s="320"/>
      <c r="EK44" s="320"/>
      <c r="EL44" s="320"/>
      <c r="EM44" s="320"/>
      <c r="EN44" s="320"/>
      <c r="EO44" s="320"/>
      <c r="EP44" s="320"/>
      <c r="EQ44" s="320"/>
      <c r="ER44" s="320"/>
      <c r="ES44" s="320"/>
      <c r="ET44" s="320"/>
      <c r="EU44" s="320"/>
      <c r="EV44" s="320"/>
      <c r="EW44" s="320"/>
    </row>
    <row r="45" spans="1:153" ht="14" thickTop="1" x14ac:dyDescent="0.15">
      <c r="A45" s="286" t="str">
        <f>'Tariffs Jan2018'!F39</f>
        <v>Sumo Power</v>
      </c>
      <c r="B45" s="47" t="str">
        <f>'Tariffs Jan2018'!D39</f>
        <v>Envestra North</v>
      </c>
      <c r="C45" s="287">
        <f>'Tariffs Jan2018'!E39</f>
        <v>43132</v>
      </c>
      <c r="D45" s="85">
        <f>365*'Tariffs Jan2018'!H39/100</f>
        <v>287.91199999999998</v>
      </c>
      <c r="E45" s="85">
        <f>IF($C$5*'Tariffs Jan2018'!AK39/'Tariffs Jan2018'!AI39&gt;='Tariffs Jan2018'!J39,( 'Tariffs Jan2018'!J39*'Tariffs Jan2018'!O39/100)* 'Tariffs Jan2018'!AI39,($C$5*'Tariffs Jan2018'!AK39/'Tariffs Jan2018'!AI39*'Tariffs Jan2018'!O39/100)* 'Tariffs Jan2018'!AI39)</f>
        <v>380.4</v>
      </c>
      <c r="F45" s="85">
        <f>IF($C$5*'Tariffs Jan2018'!AK39/'Tariffs Jan2018'!AI39&lt;'Tariffs Jan2018'!J39,0,IF($C$5*'Tariffs Jan2018'!AK39/'Tariffs Jan2018'!AI39&lt;='Tariffs Jan2018'!K39,($C$5*'Tariffs Jan2018'!AK39/'Tariffs Jan2018'!AI39-'Tariffs Jan2018'!J39)*('Tariffs Jan2018'!P39/100)*'Tariffs Jan2018'!AI39,('Tariffs Jan2018'!K39-'Tariffs Jan2018'!J39)*('Tariffs Jan2018'!P39/100)*'Tariffs Jan2018'!AI39))</f>
        <v>262.01884799999993</v>
      </c>
      <c r="G45" s="85">
        <f>IF($C$5*'Tariffs Jan2018'!AK39/'Tariffs Jan2018'!AI39&lt;'Tariffs Jan2018'!K39,0,IF($C$5*'Tariffs Jan2018'!AK39/'Tariffs Jan2018'!AI39&lt;='Tariffs Jan2018'!L39,($C$5*'Tariffs Jan2018'!AK39/'Tariffs Jan2018'!AI39-'Tariffs Jan2018'!K39)*('Tariffs Jan2018'!Q39/100)*'Tariffs Jan2018'!AI39,('Tariffs Jan2018'!L39-'Tariffs Jan2018'!K39)*('Tariffs Jan2018'!Q39/100)*'Tariffs Jan2018'!AI39))</f>
        <v>0</v>
      </c>
      <c r="H45" s="85">
        <f>IF($C$5*'Tariffs Jan2018'!AK39/'Tariffs Jan2018'!AI39&lt;'Tariffs Jan2018'!L39,0,IF($C$5*'Tariffs Jan2018'!AK39/'Tariffs Jan2018'!AI39&lt;='Tariffs Jan2018'!M39,($C$5*'Tariffs Jan2018'!AK39/'Tariffs Jan2018'!AI39-'Tariffs Jan2018'!L39)*('Tariffs Jan2018'!R39/100)*'Tariffs Jan2018'!AI39,('Tariffs Jan2018'!M39-'Tariffs Jan2018'!L39)*('Tariffs Jan2018'!R39/100)*'Tariffs Jan2018'!AI39))</f>
        <v>0</v>
      </c>
      <c r="I45" s="85">
        <f>IF(($C$5*'Tariffs Jan2018'!AK39/'Tariffs Jan2018'!AI39&gt;'Tariffs Jan2018'!M39),($C$5*'Tariffs Jan2018'!AK39/'Tariffs Jan2018'!AI39-'Tariffs Jan2018'!M39)*'Tariffs Jan2018'!S39/100*'Tariffs Jan2018'!AI39,0)</f>
        <v>0</v>
      </c>
      <c r="J45" s="85">
        <f>IF($C$5*'Tariffs Jan2018'!AL39/'Tariffs Jan2018'!AJ39&gt;='Tariffs Jan2018'!J39,('Tariffs Jan2018'!J39*'Tariffs Jan2018'!U39/100)* 'Tariffs Jan2018'!AJ39,($C$5*'Tariffs Jan2018'!AL39/'Tariffs Jan2018'!AJ39*'Tariffs Jan2018'!U39/100)* 'Tariffs Jan2018'!AJ39)</f>
        <v>760.8</v>
      </c>
      <c r="K45" s="85">
        <f>IF($C$5*'Tariffs Jan2018'!AL39/'Tariffs Jan2018'!AJ39&lt;'Tariffs Jan2018'!J39,0,IF($C$5*'Tariffs Jan2018'!AL39/'Tariffs Jan2018'!AJ39&lt;='Tariffs Jan2018'!K39,($C$5*'Tariffs Jan2018'!AL39/'Tariffs Jan2018'!AJ39-'Tariffs Jan2018'!J39)*('Tariffs Jan2018'!V39/100)*'Tariffs Jan2018'!AJ39,('Tariffs Jan2018'!K39-'Tariffs Jan2018'!J39)*('Tariffs Jan2018'!V39/100)*'Tariffs Jan2018'!AJ39))</f>
        <v>524.03769599999987</v>
      </c>
      <c r="L45" s="85">
        <f>IF($C$5*'Tariffs Jan2018'!AL39/'Tariffs Jan2018'!AJ39&lt;'Tariffs Jan2018'!K39,0,IF($C$5*'Tariffs Jan2018'!AL39/'Tariffs Jan2018'!AJ39&lt;='Tariffs Jan2018'!L39,($C$5*'Tariffs Jan2018'!AL39/'Tariffs Jan2018'!AJ39-'Tariffs Jan2018'!K39)*('Tariffs Jan2018'!W39/100)*'Tariffs Jan2018'!AJ39,('Tariffs Jan2018'!L39-'Tariffs Jan2018'!K39)*('Tariffs Jan2018'!W39/100)*'Tariffs Jan2018'!AJ39))</f>
        <v>0</v>
      </c>
      <c r="M45" s="85">
        <f>IF($C$5*'Tariffs Jan2018'!AL39/'Tariffs Jan2018'!AJ39&lt;'Tariffs Jan2018'!L39,0,IF($C$5*'Tariffs Jan2018'!AL39/'Tariffs Jan2018'!AJ39&lt;='Tariffs Jan2018'!M39,($C$5*'Tariffs Jan2018'!AL39/'Tariffs Jan2018'!AJ39-'Tariffs Jan2018'!L39)*('Tariffs Jan2018'!X39/100)*'Tariffs Jan2018'!AJ39,('Tariffs Jan2018'!M39-'Tariffs Jan2018'!L39)*('Tariffs Jan2018'!X39/100)*'Tariffs Jan2018'!AJ39))</f>
        <v>0</v>
      </c>
      <c r="N45" s="85">
        <f>IF(($C$5*'Tariffs Jan2018'!AL39/'Tariffs Jan2018'!AJ39&gt;'Tariffs Jan2018'!M39),($C$5*'Tariffs Jan2018'!AL39/'Tariffs Jan2018'!AJ39-'Tariffs Jan2018'!M39)*'Tariffs Jan2018'!Y39/100*'Tariffs Jan2018'!AJ39,0)</f>
        <v>0</v>
      </c>
      <c r="O45" s="73">
        <f t="shared" ref="O45:O46" si="6">SUM(D45:N45)</f>
        <v>2215.1685439999997</v>
      </c>
      <c r="P45" s="498">
        <f t="shared" ref="P45:P46" si="7">O45*1.1</f>
        <v>2436.6853983999999</v>
      </c>
    </row>
    <row r="46" spans="1:153" s="289" customFormat="1" ht="14" thickBot="1" x14ac:dyDescent="0.2">
      <c r="A46" s="288" t="str">
        <f>'Tariffs Jan2018'!F40</f>
        <v>Amaysim</v>
      </c>
      <c r="B46" s="289" t="str">
        <f>'Tariffs Jan2018'!D40</f>
        <v>Envestra North</v>
      </c>
      <c r="C46" s="290">
        <f>'Tariffs Jan2018'!E40</f>
        <v>43101</v>
      </c>
      <c r="D46" s="291">
        <f>365*'Tariffs Jan2018'!H40/100</f>
        <v>292.73</v>
      </c>
      <c r="E46" s="291">
        <f>IF($C$5*'Tariffs Jan2018'!AK40/'Tariffs Jan2018'!AI40&gt;='Tariffs Jan2018'!J40,( 'Tariffs Jan2018'!J40*'Tariffs Jan2018'!O40/100)* 'Tariffs Jan2018'!AI40,($C$5*'Tariffs Jan2018'!AK40/'Tariffs Jan2018'!AI40*'Tariffs Jan2018'!O40/100)* 'Tariffs Jan2018'!AI40)</f>
        <v>123.375</v>
      </c>
      <c r="F46" s="291">
        <f>IF($C$5*'Tariffs Jan2018'!AK40/'Tariffs Jan2018'!AI40&lt;'Tariffs Jan2018'!J40,0,IF($C$5*'Tariffs Jan2018'!AK40/'Tariffs Jan2018'!AI40&lt;='Tariffs Jan2018'!K40,($C$5*'Tariffs Jan2018'!AK40/'Tariffs Jan2018'!AI40-'Tariffs Jan2018'!J40)*('Tariffs Jan2018'!P40/100)*'Tariffs Jan2018'!AI40,('Tariffs Jan2018'!K40-'Tariffs Jan2018'!J40)*('Tariffs Jan2018'!P40/100)*'Tariffs Jan2018'!AI40))</f>
        <v>86.72</v>
      </c>
      <c r="G46" s="291">
        <f>IF($C$5*'Tariffs Jan2018'!AK40/'Tariffs Jan2018'!AI40&lt;'Tariffs Jan2018'!K40,0,IF($C$5*'Tariffs Jan2018'!AK40/'Tariffs Jan2018'!AI40&lt;='Tariffs Jan2018'!L40,($C$5*'Tariffs Jan2018'!AK40/'Tariffs Jan2018'!AI40-'Tariffs Jan2018'!K40)*('Tariffs Jan2018'!Q40/100)*'Tariffs Jan2018'!AI40,('Tariffs Jan2018'!L40-'Tariffs Jan2018'!K40)*('Tariffs Jan2018'!Q40/100)*'Tariffs Jan2018'!AI40))</f>
        <v>0</v>
      </c>
      <c r="H46" s="291">
        <f>IF($C$5*'Tariffs Jan2018'!AK40/'Tariffs Jan2018'!AI40&lt;'Tariffs Jan2018'!L40,0,IF($C$5*'Tariffs Jan2018'!AK40/'Tariffs Jan2018'!AI40&lt;='Tariffs Jan2018'!M40,($C$5*'Tariffs Jan2018'!AK40/'Tariffs Jan2018'!AI40-'Tariffs Jan2018'!L40)*('Tariffs Jan2018'!R40/100)*'Tariffs Jan2018'!AI40,('Tariffs Jan2018'!M40-'Tariffs Jan2018'!L40)*('Tariffs Jan2018'!R40/100)*'Tariffs Jan2018'!AI40))</f>
        <v>0</v>
      </c>
      <c r="I46" s="291">
        <f>IF(($C$5*'Tariffs Jan2018'!AK40/'Tariffs Jan2018'!AI40&gt;'Tariffs Jan2018'!M40),($C$5*'Tariffs Jan2018'!AK40/'Tariffs Jan2018'!AI40-'Tariffs Jan2018'!M40)*'Tariffs Jan2018'!S40/100*'Tariffs Jan2018'!AI40,0)</f>
        <v>419.94119999999987</v>
      </c>
      <c r="J46" s="291">
        <f>IF($C$5*'Tariffs Jan2018'!AL40/'Tariffs Jan2018'!AJ40&gt;='Tariffs Jan2018'!J40,('Tariffs Jan2018'!J40*'Tariffs Jan2018'!U40/100)* 'Tariffs Jan2018'!AJ40,($C$5*'Tariffs Jan2018'!AL40/'Tariffs Jan2018'!AJ40*'Tariffs Jan2018'!U40/100)* 'Tariffs Jan2018'!AJ40)</f>
        <v>246.75</v>
      </c>
      <c r="K46" s="291">
        <f>IF($C$5*'Tariffs Jan2018'!AL40/'Tariffs Jan2018'!AJ40&lt;'Tariffs Jan2018'!J40,0,IF($C$5*'Tariffs Jan2018'!AL40/'Tariffs Jan2018'!AJ40&lt;='Tariffs Jan2018'!K40,($C$5*'Tariffs Jan2018'!AL40/'Tariffs Jan2018'!AJ40-'Tariffs Jan2018'!J40)*('Tariffs Jan2018'!V40/100)*'Tariffs Jan2018'!AJ40,('Tariffs Jan2018'!K40-'Tariffs Jan2018'!J40)*('Tariffs Jan2018'!V40/100)*'Tariffs Jan2018'!AJ40))</f>
        <v>173.44</v>
      </c>
      <c r="L46" s="291">
        <f>IF($C$5*'Tariffs Jan2018'!AL40/'Tariffs Jan2018'!AJ40&lt;'Tariffs Jan2018'!K40,0,IF($C$5*'Tariffs Jan2018'!AL40/'Tariffs Jan2018'!AJ40&lt;='Tariffs Jan2018'!L40,($C$5*'Tariffs Jan2018'!AL40/'Tariffs Jan2018'!AJ40-'Tariffs Jan2018'!K40)*('Tariffs Jan2018'!W40/100)*'Tariffs Jan2018'!AJ40,('Tariffs Jan2018'!L40-'Tariffs Jan2018'!K40)*('Tariffs Jan2018'!W40/100)*'Tariffs Jan2018'!AJ40))</f>
        <v>0</v>
      </c>
      <c r="M46" s="291">
        <f>IF($C$5*'Tariffs Jan2018'!AL40/'Tariffs Jan2018'!AJ40&lt;'Tariffs Jan2018'!L40,0,IF($C$5*'Tariffs Jan2018'!AL40/'Tariffs Jan2018'!AJ40&lt;='Tariffs Jan2018'!M40,($C$5*'Tariffs Jan2018'!AL40/'Tariffs Jan2018'!AJ40-'Tariffs Jan2018'!L40)*('Tariffs Jan2018'!X40/100)*'Tariffs Jan2018'!AJ40,('Tariffs Jan2018'!M40-'Tariffs Jan2018'!L40)*('Tariffs Jan2018'!X40/100)*'Tariffs Jan2018'!AJ40))</f>
        <v>0</v>
      </c>
      <c r="N46" s="291">
        <f>IF(($C$5*'Tariffs Jan2018'!AL40/'Tariffs Jan2018'!AJ40&gt;'Tariffs Jan2018'!M40),($C$5*'Tariffs Jan2018'!AL40/'Tariffs Jan2018'!AJ40-'Tariffs Jan2018'!M40)*'Tariffs Jan2018'!Y40/100*'Tariffs Jan2018'!AJ40,0)</f>
        <v>839.88239999999973</v>
      </c>
      <c r="O46" s="292">
        <f t="shared" si="6"/>
        <v>2182.8386</v>
      </c>
      <c r="P46" s="499">
        <f t="shared" si="7"/>
        <v>2401.12246</v>
      </c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7"/>
      <c r="BD46" s="347"/>
      <c r="BE46" s="347"/>
      <c r="BF46" s="347"/>
      <c r="BG46" s="347"/>
      <c r="BH46" s="347"/>
      <c r="BI46" s="347"/>
      <c r="BJ46" s="347"/>
      <c r="BK46" s="347"/>
      <c r="BL46" s="347"/>
      <c r="BM46" s="347"/>
      <c r="BN46" s="347"/>
      <c r="BO46" s="347"/>
      <c r="BP46" s="347"/>
      <c r="BQ46" s="347"/>
      <c r="BR46" s="347"/>
      <c r="BS46" s="347"/>
      <c r="BT46" s="347"/>
      <c r="BU46" s="347"/>
      <c r="BV46" s="347"/>
      <c r="BW46" s="347"/>
      <c r="BX46" s="347"/>
      <c r="BY46" s="347"/>
      <c r="BZ46" s="347"/>
      <c r="CA46" s="347"/>
      <c r="CB46" s="347"/>
      <c r="CC46" s="347"/>
      <c r="CD46" s="347"/>
      <c r="CE46" s="347"/>
      <c r="CF46" s="347"/>
      <c r="CG46" s="347"/>
      <c r="CH46" s="347"/>
      <c r="CI46" s="347"/>
      <c r="CJ46" s="347"/>
      <c r="CK46" s="347"/>
      <c r="CL46" s="347"/>
      <c r="CM46" s="347"/>
      <c r="CN46" s="347"/>
      <c r="CO46" s="347"/>
      <c r="CP46" s="347"/>
      <c r="CQ46" s="347"/>
      <c r="CR46" s="347"/>
      <c r="CS46" s="347"/>
      <c r="CT46" s="347"/>
      <c r="CU46" s="347"/>
      <c r="CV46" s="372"/>
      <c r="CW46" s="373"/>
      <c r="CX46" s="373"/>
      <c r="CY46" s="373"/>
      <c r="CZ46" s="373"/>
      <c r="DA46" s="373"/>
      <c r="DB46" s="373"/>
      <c r="DC46" s="320"/>
      <c r="DD46" s="320"/>
      <c r="DE46" s="320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0"/>
      <c r="DU46" s="320"/>
      <c r="DV46" s="320"/>
      <c r="DW46" s="320"/>
      <c r="DX46" s="320"/>
      <c r="DY46" s="320"/>
      <c r="DZ46" s="320"/>
      <c r="EA46" s="320"/>
      <c r="EB46" s="320"/>
      <c r="EC46" s="320"/>
      <c r="ED46" s="320"/>
      <c r="EE46" s="320"/>
      <c r="EF46" s="320"/>
      <c r="EG46" s="320"/>
      <c r="EH46" s="320"/>
      <c r="EI46" s="320"/>
      <c r="EJ46" s="320"/>
      <c r="EK46" s="320"/>
      <c r="EL46" s="320"/>
      <c r="EM46" s="320"/>
      <c r="EN46" s="320"/>
      <c r="EO46" s="320"/>
      <c r="EP46" s="320"/>
      <c r="EQ46" s="320"/>
      <c r="ER46" s="320"/>
      <c r="ES46" s="320"/>
      <c r="ET46" s="320"/>
      <c r="EU46" s="320"/>
      <c r="EV46" s="320"/>
      <c r="EW46" s="320"/>
    </row>
    <row r="47" spans="1:153" ht="14" thickTop="1" x14ac:dyDescent="0.15">
      <c r="A47" s="286" t="str">
        <f>'Tariffs Jan2018'!F41</f>
        <v>AGL</v>
      </c>
      <c r="B47" s="47" t="str">
        <f>'Tariffs Jan2018'!D41</f>
        <v>Envestra Central 2</v>
      </c>
      <c r="C47" s="287">
        <f>'Tariffs Jan2018'!E41</f>
        <v>43101</v>
      </c>
      <c r="D47" s="85">
        <f>365*'Tariffs Jan2018'!H41/100</f>
        <v>281.05</v>
      </c>
      <c r="E47" s="85">
        <f>IF($C$5*'Tariffs Jan2018'!AK41/'Tariffs Jan2018'!AI41&gt;='Tariffs Jan2018'!J41,( 'Tariffs Jan2018'!J41*'Tariffs Jan2018'!O41/100)* 'Tariffs Jan2018'!AI41,($C$5*'Tariffs Jan2018'!AK41/'Tariffs Jan2018'!AI41*'Tariffs Jan2018'!O41/100)* 'Tariffs Jan2018'!AI41)</f>
        <v>93.107000000000014</v>
      </c>
      <c r="F47" s="85">
        <f>IF($C$5*'Tariffs Jan2018'!AK41/'Tariffs Jan2018'!AI41&lt;'Tariffs Jan2018'!J41,0,IF($C$5*'Tariffs Jan2018'!AK41/'Tariffs Jan2018'!AI41&lt;='Tariffs Jan2018'!K41,($C$5*'Tariffs Jan2018'!AK41/'Tariffs Jan2018'!AI41-'Tariffs Jan2018'!J41)*('Tariffs Jan2018'!P41/100)*'Tariffs Jan2018'!AI41,('Tariffs Jan2018'!K41-'Tariffs Jan2018'!J41)*('Tariffs Jan2018'!P41/100)*'Tariffs Jan2018'!AI41))</f>
        <v>73.17</v>
      </c>
      <c r="G47" s="85">
        <f>IF($C$5*'Tariffs Jan2018'!AK41/'Tariffs Jan2018'!AI41&lt;'Tariffs Jan2018'!K41,0,IF($C$5*'Tariffs Jan2018'!AK41/'Tariffs Jan2018'!AI41&lt;='Tariffs Jan2018'!L41,($C$5*'Tariffs Jan2018'!AK41/'Tariffs Jan2018'!AI41-'Tariffs Jan2018'!K41)*('Tariffs Jan2018'!Q41/100)*'Tariffs Jan2018'!AI41,('Tariffs Jan2018'!L41-'Tariffs Jan2018'!K41)*('Tariffs Jan2018'!Q41/100)*'Tariffs Jan2018'!AI41))</f>
        <v>0</v>
      </c>
      <c r="H47" s="85">
        <f>IF($C$5*'Tariffs Jan2018'!AK41/'Tariffs Jan2018'!AI41&lt;'Tariffs Jan2018'!L41,0,IF($C$5*'Tariffs Jan2018'!AK41/'Tariffs Jan2018'!AI41&lt;='Tariffs Jan2018'!M41,($C$5*'Tariffs Jan2018'!AK41/'Tariffs Jan2018'!AI41-'Tariffs Jan2018'!L41)*('Tariffs Jan2018'!R41/100)*'Tariffs Jan2018'!AI41,('Tariffs Jan2018'!M41-'Tariffs Jan2018'!L41)*('Tariffs Jan2018'!R41/100)*'Tariffs Jan2018'!AI41))</f>
        <v>0</v>
      </c>
      <c r="I47" s="85">
        <f>IF(($C$5*'Tariffs Jan2018'!AK41/'Tariffs Jan2018'!AI41&gt;'Tariffs Jan2018'!M41),($C$5*'Tariffs Jan2018'!AK41/'Tariffs Jan2018'!AI41-'Tariffs Jan2018'!M41)*'Tariffs Jan2018'!S41/100*'Tariffs Jan2018'!AI41,0)</f>
        <v>274.46156999999994</v>
      </c>
      <c r="J47" s="85">
        <f>IF($C$5*'Tariffs Jan2018'!AL41/'Tariffs Jan2018'!AJ41&gt;='Tariffs Jan2018'!J41,('Tariffs Jan2018'!J41*'Tariffs Jan2018'!U41/100)* 'Tariffs Jan2018'!AJ41,($C$5*'Tariffs Jan2018'!AL41/'Tariffs Jan2018'!AJ41*'Tariffs Jan2018'!U41/100)* 'Tariffs Jan2018'!AJ41)</f>
        <v>186.21400000000003</v>
      </c>
      <c r="K47" s="85">
        <f>IF($C$5*'Tariffs Jan2018'!AL41/'Tariffs Jan2018'!AJ41&lt;'Tariffs Jan2018'!J41,0,IF($C$5*'Tariffs Jan2018'!AL41/'Tariffs Jan2018'!AJ41&lt;='Tariffs Jan2018'!K41,($C$5*'Tariffs Jan2018'!AL41/'Tariffs Jan2018'!AJ41-'Tariffs Jan2018'!J41)*('Tariffs Jan2018'!V41/100)*'Tariffs Jan2018'!AJ41,('Tariffs Jan2018'!K41-'Tariffs Jan2018'!J41)*('Tariffs Jan2018'!V41/100)*'Tariffs Jan2018'!AJ41))</f>
        <v>146.34</v>
      </c>
      <c r="L47" s="85">
        <f>IF($C$5*'Tariffs Jan2018'!AL41/'Tariffs Jan2018'!AJ41&lt;'Tariffs Jan2018'!K41,0,IF($C$5*'Tariffs Jan2018'!AL41/'Tariffs Jan2018'!AJ41&lt;='Tariffs Jan2018'!L41,($C$5*'Tariffs Jan2018'!AL41/'Tariffs Jan2018'!AJ41-'Tariffs Jan2018'!K41)*('Tariffs Jan2018'!W41/100)*'Tariffs Jan2018'!AJ41,('Tariffs Jan2018'!L41-'Tariffs Jan2018'!K41)*('Tariffs Jan2018'!W41/100)*'Tariffs Jan2018'!AJ41))</f>
        <v>0</v>
      </c>
      <c r="M47" s="85">
        <f>IF($C$5*'Tariffs Jan2018'!AL41/'Tariffs Jan2018'!AJ41&lt;'Tariffs Jan2018'!L41,0,IF($C$5*'Tariffs Jan2018'!AL41/'Tariffs Jan2018'!AJ41&lt;='Tariffs Jan2018'!M41,($C$5*'Tariffs Jan2018'!AL41/'Tariffs Jan2018'!AJ41-'Tariffs Jan2018'!L41)*('Tariffs Jan2018'!X41/100)*'Tariffs Jan2018'!AJ41,('Tariffs Jan2018'!M41-'Tariffs Jan2018'!L41)*('Tariffs Jan2018'!X41/100)*'Tariffs Jan2018'!AJ41))</f>
        <v>0</v>
      </c>
      <c r="N47" s="85">
        <f>IF(($C$5*'Tariffs Jan2018'!AL41/'Tariffs Jan2018'!AJ41&gt;'Tariffs Jan2018'!M41),($C$5*'Tariffs Jan2018'!AL41/'Tariffs Jan2018'!AJ41-'Tariffs Jan2018'!M41)*'Tariffs Jan2018'!Y41/100*'Tariffs Jan2018'!AJ41,0)</f>
        <v>548.92313999999988</v>
      </c>
      <c r="O47" s="73">
        <f t="shared" si="0"/>
        <v>1603.2657099999999</v>
      </c>
      <c r="P47" s="498">
        <f t="shared" si="1"/>
        <v>1763.592281</v>
      </c>
    </row>
    <row r="48" spans="1:153" x14ac:dyDescent="0.15">
      <c r="A48" s="286" t="str">
        <f>'Tariffs Jan2018'!F42</f>
        <v>Alinta Energy</v>
      </c>
      <c r="B48" s="47" t="str">
        <f>'Tariffs Jan2018'!D42</f>
        <v>Envestra Central 2</v>
      </c>
      <c r="C48" s="287">
        <f>'Tariffs Jan2018'!E42</f>
        <v>43112</v>
      </c>
      <c r="D48" s="85">
        <f>365*'Tariffs Jan2018'!H42/100</f>
        <v>256.26649999999995</v>
      </c>
      <c r="E48" s="85">
        <f>IF($C$5*'Tariffs Jan2018'!AK42/'Tariffs Jan2018'!AI42&gt;='Tariffs Jan2018'!J42,( 'Tariffs Jan2018'!J42*'Tariffs Jan2018'!O42/100)* 'Tariffs Jan2018'!AI42,($C$5*'Tariffs Jan2018'!AK42/'Tariffs Jan2018'!AI42*'Tariffs Jan2018'!O42/100)* 'Tariffs Jan2018'!AI42)</f>
        <v>81.591999999999999</v>
      </c>
      <c r="F48" s="85">
        <f>IF($C$5*'Tariffs Jan2018'!AK42/'Tariffs Jan2018'!AI42&lt;'Tariffs Jan2018'!J42,0,IF($C$5*'Tariffs Jan2018'!AK42/'Tariffs Jan2018'!AI42&lt;='Tariffs Jan2018'!K42,($C$5*'Tariffs Jan2018'!AK42/'Tariffs Jan2018'!AI42-'Tariffs Jan2018'!J42)*('Tariffs Jan2018'!P42/100)*'Tariffs Jan2018'!AI42,('Tariffs Jan2018'!K42-'Tariffs Jan2018'!J42)*('Tariffs Jan2018'!P42/100)*'Tariffs Jan2018'!AI42))</f>
        <v>67.207999999999998</v>
      </c>
      <c r="G48" s="85">
        <f>IF($C$5*'Tariffs Jan2018'!AK42/'Tariffs Jan2018'!AI42&lt;'Tariffs Jan2018'!K42,0,IF($C$5*'Tariffs Jan2018'!AK42/'Tariffs Jan2018'!AI42&lt;='Tariffs Jan2018'!L42,($C$5*'Tariffs Jan2018'!AK42/'Tariffs Jan2018'!AI42-'Tariffs Jan2018'!K42)*('Tariffs Jan2018'!Q42/100)*'Tariffs Jan2018'!AI42,('Tariffs Jan2018'!L42-'Tariffs Jan2018'!K42)*('Tariffs Jan2018'!Q42/100)*'Tariffs Jan2018'!AI42))</f>
        <v>0</v>
      </c>
      <c r="H48" s="85">
        <f>IF($C$5*'Tariffs Jan2018'!AK42/'Tariffs Jan2018'!AI42&lt;'Tariffs Jan2018'!L42,0,IF($C$5*'Tariffs Jan2018'!AK42/'Tariffs Jan2018'!AI42&lt;='Tariffs Jan2018'!M42,($C$5*'Tariffs Jan2018'!AK42/'Tariffs Jan2018'!AI42-'Tariffs Jan2018'!L42)*('Tariffs Jan2018'!R42/100)*'Tariffs Jan2018'!AI42,('Tariffs Jan2018'!M42-'Tariffs Jan2018'!L42)*('Tariffs Jan2018'!R42/100)*'Tariffs Jan2018'!AI42))</f>
        <v>0</v>
      </c>
      <c r="I48" s="85">
        <f>IF(($C$5*'Tariffs Jan2018'!AK42/'Tariffs Jan2018'!AI42&gt;'Tariffs Jan2018'!M42),($C$5*'Tariffs Jan2018'!AK42/'Tariffs Jan2018'!AI42-'Tariffs Jan2018'!M42)*'Tariffs Jan2018'!S42/100*'Tariffs Jan2018'!AI42,0)</f>
        <v>292.45904999999993</v>
      </c>
      <c r="J48" s="85">
        <f>IF($C$5*'Tariffs Jan2018'!AL42/'Tariffs Jan2018'!AJ42&gt;='Tariffs Jan2018'!J42,('Tariffs Jan2018'!J42*'Tariffs Jan2018'!U42/100)* 'Tariffs Jan2018'!AJ42,($C$5*'Tariffs Jan2018'!AL42/'Tariffs Jan2018'!AJ42*'Tariffs Jan2018'!U42/100)* 'Tariffs Jan2018'!AJ42)</f>
        <v>163.184</v>
      </c>
      <c r="K48" s="85">
        <f>IF($C$5*'Tariffs Jan2018'!AL42/'Tariffs Jan2018'!AJ42&lt;'Tariffs Jan2018'!J42,0,IF($C$5*'Tariffs Jan2018'!AL42/'Tariffs Jan2018'!AJ42&lt;='Tariffs Jan2018'!K42,($C$5*'Tariffs Jan2018'!AL42/'Tariffs Jan2018'!AJ42-'Tariffs Jan2018'!J42)*('Tariffs Jan2018'!V42/100)*'Tariffs Jan2018'!AJ42,('Tariffs Jan2018'!K42-'Tariffs Jan2018'!J42)*('Tariffs Jan2018'!V42/100)*'Tariffs Jan2018'!AJ42))</f>
        <v>134.416</v>
      </c>
      <c r="L48" s="85">
        <f>IF($C$5*'Tariffs Jan2018'!AL42/'Tariffs Jan2018'!AJ42&lt;'Tariffs Jan2018'!K42,0,IF($C$5*'Tariffs Jan2018'!AL42/'Tariffs Jan2018'!AJ42&lt;='Tariffs Jan2018'!L42,($C$5*'Tariffs Jan2018'!AL42/'Tariffs Jan2018'!AJ42-'Tariffs Jan2018'!K42)*('Tariffs Jan2018'!W42/100)*'Tariffs Jan2018'!AJ42,('Tariffs Jan2018'!L42-'Tariffs Jan2018'!K42)*('Tariffs Jan2018'!W42/100)*'Tariffs Jan2018'!AJ42))</f>
        <v>0</v>
      </c>
      <c r="M48" s="85">
        <f>IF($C$5*'Tariffs Jan2018'!AL42/'Tariffs Jan2018'!AJ42&lt;'Tariffs Jan2018'!L42,0,IF($C$5*'Tariffs Jan2018'!AL42/'Tariffs Jan2018'!AJ42&lt;='Tariffs Jan2018'!M42,($C$5*'Tariffs Jan2018'!AL42/'Tariffs Jan2018'!AJ42-'Tariffs Jan2018'!L42)*('Tariffs Jan2018'!X42/100)*'Tariffs Jan2018'!AJ42,('Tariffs Jan2018'!M42-'Tariffs Jan2018'!L42)*('Tariffs Jan2018'!X42/100)*'Tariffs Jan2018'!AJ42))</f>
        <v>0</v>
      </c>
      <c r="N48" s="85">
        <f>IF(($C$5*'Tariffs Jan2018'!AL42/'Tariffs Jan2018'!AJ42&gt;'Tariffs Jan2018'!M42),($C$5*'Tariffs Jan2018'!AL42/'Tariffs Jan2018'!AJ42-'Tariffs Jan2018'!M42)*'Tariffs Jan2018'!Y42/100*'Tariffs Jan2018'!AJ42,0)</f>
        <v>584.91809999999987</v>
      </c>
      <c r="O48" s="73">
        <f t="shared" si="0"/>
        <v>1580.0436499999996</v>
      </c>
      <c r="P48" s="498">
        <f t="shared" si="1"/>
        <v>1738.0480149999996</v>
      </c>
    </row>
    <row r="49" spans="1:153" x14ac:dyDescent="0.15">
      <c r="A49" s="286" t="str">
        <f>'Tariffs Jan2018'!F43</f>
        <v>Click Energy</v>
      </c>
      <c r="B49" s="47" t="str">
        <f>'Tariffs Jan2018'!D43</f>
        <v>Envestra Central 2</v>
      </c>
      <c r="C49" s="287">
        <f>'Tariffs Jan2018'!E43</f>
        <v>43101</v>
      </c>
      <c r="D49" s="85">
        <f>365*'Tariffs Jan2018'!H43/100</f>
        <v>292.73</v>
      </c>
      <c r="E49" s="85">
        <f>IF($C$5*'Tariffs Jan2018'!AK43/'Tariffs Jan2018'!AI43&gt;='Tariffs Jan2018'!J43,( 'Tariffs Jan2018'!J43*'Tariffs Jan2018'!O43/100)* 'Tariffs Jan2018'!AI43,($C$5*'Tariffs Jan2018'!AK43/'Tariffs Jan2018'!AI43*'Tariffs Jan2018'!O43/100)* 'Tariffs Jan2018'!AI43)</f>
        <v>121.73</v>
      </c>
      <c r="F49" s="85">
        <f>IF($C$5*'Tariffs Jan2018'!AK43/'Tariffs Jan2018'!AI43&lt;'Tariffs Jan2018'!J43,0,IF($C$5*'Tariffs Jan2018'!AK43/'Tariffs Jan2018'!AI43&lt;='Tariffs Jan2018'!K43,($C$5*'Tariffs Jan2018'!AK43/'Tariffs Jan2018'!AI43-'Tariffs Jan2018'!J43)*('Tariffs Jan2018'!P43/100)*'Tariffs Jan2018'!AI43,('Tariffs Jan2018'!K43-'Tariffs Jan2018'!J43)*('Tariffs Jan2018'!P43/100)*'Tariffs Jan2018'!AI43))</f>
        <v>86.72</v>
      </c>
      <c r="G49" s="85">
        <f>IF($C$5*'Tariffs Jan2018'!AK43/'Tariffs Jan2018'!AI43&lt;'Tariffs Jan2018'!K43,0,IF($C$5*'Tariffs Jan2018'!AK43/'Tariffs Jan2018'!AI43&lt;='Tariffs Jan2018'!L43,($C$5*'Tariffs Jan2018'!AK43/'Tariffs Jan2018'!AI43-'Tariffs Jan2018'!K43)*('Tariffs Jan2018'!Q43/100)*'Tariffs Jan2018'!AI43,('Tariffs Jan2018'!L43-'Tariffs Jan2018'!K43)*('Tariffs Jan2018'!Q43/100)*'Tariffs Jan2018'!AI43))</f>
        <v>0</v>
      </c>
      <c r="H49" s="85">
        <f>IF($C$5*'Tariffs Jan2018'!AK43/'Tariffs Jan2018'!AI43&lt;'Tariffs Jan2018'!L43,0,IF($C$5*'Tariffs Jan2018'!AK43/'Tariffs Jan2018'!AI43&lt;='Tariffs Jan2018'!M43,($C$5*'Tariffs Jan2018'!AK43/'Tariffs Jan2018'!AI43-'Tariffs Jan2018'!L43)*('Tariffs Jan2018'!R43/100)*'Tariffs Jan2018'!AI43,('Tariffs Jan2018'!M43-'Tariffs Jan2018'!L43)*('Tariffs Jan2018'!R43/100)*'Tariffs Jan2018'!AI43))</f>
        <v>0</v>
      </c>
      <c r="I49" s="85">
        <f>IF(($C$5*'Tariffs Jan2018'!AK43/'Tariffs Jan2018'!AI43&gt;'Tariffs Jan2018'!M43),($C$5*'Tariffs Jan2018'!AK43/'Tariffs Jan2018'!AI43-'Tariffs Jan2018'!M43)*'Tariffs Jan2018'!S43/100*'Tariffs Jan2018'!AI43,0)</f>
        <v>434.93909999999988</v>
      </c>
      <c r="J49" s="85">
        <f>IF($C$5*'Tariffs Jan2018'!AL43/'Tariffs Jan2018'!AJ43&gt;='Tariffs Jan2018'!J43,('Tariffs Jan2018'!J43*'Tariffs Jan2018'!U43/100)* 'Tariffs Jan2018'!AJ43,($C$5*'Tariffs Jan2018'!AL43/'Tariffs Jan2018'!AJ43*'Tariffs Jan2018'!U43/100)* 'Tariffs Jan2018'!AJ43)</f>
        <v>243.46</v>
      </c>
      <c r="K49" s="85">
        <f>IF($C$5*'Tariffs Jan2018'!AL43/'Tariffs Jan2018'!AJ43&lt;'Tariffs Jan2018'!J43,0,IF($C$5*'Tariffs Jan2018'!AL43/'Tariffs Jan2018'!AJ43&lt;='Tariffs Jan2018'!K43,($C$5*'Tariffs Jan2018'!AL43/'Tariffs Jan2018'!AJ43-'Tariffs Jan2018'!J43)*('Tariffs Jan2018'!V43/100)*'Tariffs Jan2018'!AJ43,('Tariffs Jan2018'!K43-'Tariffs Jan2018'!J43)*('Tariffs Jan2018'!V43/100)*'Tariffs Jan2018'!AJ43))</f>
        <v>173.44</v>
      </c>
      <c r="L49" s="85">
        <f>IF($C$5*'Tariffs Jan2018'!AL43/'Tariffs Jan2018'!AJ43&lt;'Tariffs Jan2018'!K43,0,IF($C$5*'Tariffs Jan2018'!AL43/'Tariffs Jan2018'!AJ43&lt;='Tariffs Jan2018'!L43,($C$5*'Tariffs Jan2018'!AL43/'Tariffs Jan2018'!AJ43-'Tariffs Jan2018'!K43)*('Tariffs Jan2018'!W43/100)*'Tariffs Jan2018'!AJ43,('Tariffs Jan2018'!L43-'Tariffs Jan2018'!K43)*('Tariffs Jan2018'!W43/100)*'Tariffs Jan2018'!AJ43))</f>
        <v>0</v>
      </c>
      <c r="M49" s="85">
        <f>IF($C$5*'Tariffs Jan2018'!AL43/'Tariffs Jan2018'!AJ43&lt;'Tariffs Jan2018'!L43,0,IF($C$5*'Tariffs Jan2018'!AL43/'Tariffs Jan2018'!AJ43&lt;='Tariffs Jan2018'!M43,($C$5*'Tariffs Jan2018'!AL43/'Tariffs Jan2018'!AJ43-'Tariffs Jan2018'!L43)*('Tariffs Jan2018'!X43/100)*'Tariffs Jan2018'!AJ43,('Tariffs Jan2018'!M43-'Tariffs Jan2018'!L43)*('Tariffs Jan2018'!X43/100)*'Tariffs Jan2018'!AJ43))</f>
        <v>0</v>
      </c>
      <c r="N49" s="85">
        <f>IF(($C$5*'Tariffs Jan2018'!AL43/'Tariffs Jan2018'!AJ43&gt;'Tariffs Jan2018'!M43),($C$5*'Tariffs Jan2018'!AL43/'Tariffs Jan2018'!AJ43-'Tariffs Jan2018'!M43)*'Tariffs Jan2018'!Y43/100*'Tariffs Jan2018'!AJ43,0)</f>
        <v>869.87819999999977</v>
      </c>
      <c r="O49" s="73">
        <f t="shared" si="0"/>
        <v>2222.8972999999996</v>
      </c>
      <c r="P49" s="498">
        <f t="shared" si="1"/>
        <v>2445.1870299999996</v>
      </c>
    </row>
    <row r="50" spans="1:153" x14ac:dyDescent="0.15">
      <c r="A50" s="286" t="str">
        <f>'Tariffs Jan2018'!F44</f>
        <v>Covau</v>
      </c>
      <c r="B50" s="47" t="str">
        <f>'Tariffs Jan2018'!D44</f>
        <v>Envestra Central 2</v>
      </c>
      <c r="C50" s="287">
        <f>'Tariffs Jan2018'!E44</f>
        <v>43101</v>
      </c>
      <c r="D50" s="85">
        <f>365*'Tariffs Jan2018'!H44/100</f>
        <v>266.99750000000006</v>
      </c>
      <c r="E50" s="85">
        <f>IF($C$5*'Tariffs Jan2018'!AK44/'Tariffs Jan2018'!AI44&gt;='Tariffs Jan2018'!J44,( 'Tariffs Jan2018'!J44*'Tariffs Jan2018'!O44/100)* 'Tariffs Jan2018'!AI44,($C$5*'Tariffs Jan2018'!AK44/'Tariffs Jan2018'!AI44*'Tariffs Jan2018'!O44/100)* 'Tariffs Jan2018'!AI44)</f>
        <v>104.29299999999999</v>
      </c>
      <c r="F50" s="85">
        <f>IF($C$5*'Tariffs Jan2018'!AK44/'Tariffs Jan2018'!AI44&lt;'Tariffs Jan2018'!J44,0,IF($C$5*'Tariffs Jan2018'!AK44/'Tariffs Jan2018'!AI44&lt;='Tariffs Jan2018'!K44,($C$5*'Tariffs Jan2018'!AK44/'Tariffs Jan2018'!AI44-'Tariffs Jan2018'!J44)*('Tariffs Jan2018'!P44/100)*'Tariffs Jan2018'!AI44,('Tariffs Jan2018'!K44-'Tariffs Jan2018'!J44)*('Tariffs Jan2018'!P44/100)*'Tariffs Jan2018'!AI44))</f>
        <v>67.75</v>
      </c>
      <c r="G50" s="85">
        <f>IF($C$5*'Tariffs Jan2018'!AK44/'Tariffs Jan2018'!AI44&lt;'Tariffs Jan2018'!K44,0,IF($C$5*'Tariffs Jan2018'!AK44/'Tariffs Jan2018'!AI44&lt;='Tariffs Jan2018'!L44,($C$5*'Tariffs Jan2018'!AK44/'Tariffs Jan2018'!AI44-'Tariffs Jan2018'!K44)*('Tariffs Jan2018'!Q44/100)*'Tariffs Jan2018'!AI44,('Tariffs Jan2018'!L44-'Tariffs Jan2018'!K44)*('Tariffs Jan2018'!Q44/100)*'Tariffs Jan2018'!AI44))</f>
        <v>0</v>
      </c>
      <c r="H50" s="85">
        <f>IF($C$5*'Tariffs Jan2018'!AK44/'Tariffs Jan2018'!AI44&lt;'Tariffs Jan2018'!L44,0,IF($C$5*'Tariffs Jan2018'!AK44/'Tariffs Jan2018'!AI44&lt;='Tariffs Jan2018'!M44,($C$5*'Tariffs Jan2018'!AK44/'Tariffs Jan2018'!AI44-'Tariffs Jan2018'!L44)*('Tariffs Jan2018'!R44/100)*'Tariffs Jan2018'!AI44,('Tariffs Jan2018'!M44-'Tariffs Jan2018'!L44)*('Tariffs Jan2018'!R44/100)*'Tariffs Jan2018'!AI44))</f>
        <v>0</v>
      </c>
      <c r="I50" s="85">
        <f>IF(($C$5*'Tariffs Jan2018'!AK44/'Tariffs Jan2018'!AI44&gt;'Tariffs Jan2018'!M44),($C$5*'Tariffs Jan2018'!AK44/'Tariffs Jan2018'!AI44-'Tariffs Jan2018'!M44)*'Tariffs Jan2018'!S44/100*'Tariffs Jan2018'!AI44,0)</f>
        <v>299.95799999999997</v>
      </c>
      <c r="J50" s="85">
        <f>IF($C$5*'Tariffs Jan2018'!AL44/'Tariffs Jan2018'!AJ44&gt;='Tariffs Jan2018'!J44,('Tariffs Jan2018'!J44*'Tariffs Jan2018'!U44/100)* 'Tariffs Jan2018'!AJ44,($C$5*'Tariffs Jan2018'!AL44/'Tariffs Jan2018'!AJ44*'Tariffs Jan2018'!U44/100)* 'Tariffs Jan2018'!AJ44)</f>
        <v>208.58599999999998</v>
      </c>
      <c r="K50" s="85">
        <f>IF($C$5*'Tariffs Jan2018'!AL44/'Tariffs Jan2018'!AJ44&lt;'Tariffs Jan2018'!J44,0,IF($C$5*'Tariffs Jan2018'!AL44/'Tariffs Jan2018'!AJ44&lt;='Tariffs Jan2018'!K44,($C$5*'Tariffs Jan2018'!AL44/'Tariffs Jan2018'!AJ44-'Tariffs Jan2018'!J44)*('Tariffs Jan2018'!V44/100)*'Tariffs Jan2018'!AJ44,('Tariffs Jan2018'!K44-'Tariffs Jan2018'!J44)*('Tariffs Jan2018'!V44/100)*'Tariffs Jan2018'!AJ44))</f>
        <v>135.5</v>
      </c>
      <c r="L50" s="85">
        <f>IF($C$5*'Tariffs Jan2018'!AL44/'Tariffs Jan2018'!AJ44&lt;'Tariffs Jan2018'!K44,0,IF($C$5*'Tariffs Jan2018'!AL44/'Tariffs Jan2018'!AJ44&lt;='Tariffs Jan2018'!L44,($C$5*'Tariffs Jan2018'!AL44/'Tariffs Jan2018'!AJ44-'Tariffs Jan2018'!K44)*('Tariffs Jan2018'!W44/100)*'Tariffs Jan2018'!AJ44,('Tariffs Jan2018'!L44-'Tariffs Jan2018'!K44)*('Tariffs Jan2018'!W44/100)*'Tariffs Jan2018'!AJ44))</f>
        <v>0</v>
      </c>
      <c r="M50" s="85">
        <f>IF($C$5*'Tariffs Jan2018'!AL44/'Tariffs Jan2018'!AJ44&lt;'Tariffs Jan2018'!L44,0,IF($C$5*'Tariffs Jan2018'!AL44/'Tariffs Jan2018'!AJ44&lt;='Tariffs Jan2018'!M44,($C$5*'Tariffs Jan2018'!AL44/'Tariffs Jan2018'!AJ44-'Tariffs Jan2018'!L44)*('Tariffs Jan2018'!X44/100)*'Tariffs Jan2018'!AJ44,('Tariffs Jan2018'!M44-'Tariffs Jan2018'!L44)*('Tariffs Jan2018'!X44/100)*'Tariffs Jan2018'!AJ44))</f>
        <v>0</v>
      </c>
      <c r="N50" s="85">
        <f>IF(($C$5*'Tariffs Jan2018'!AL44/'Tariffs Jan2018'!AJ44&gt;'Tariffs Jan2018'!M44),($C$5*'Tariffs Jan2018'!AL44/'Tariffs Jan2018'!AJ44-'Tariffs Jan2018'!M44)*'Tariffs Jan2018'!Y44/100*'Tariffs Jan2018'!AJ44,0)</f>
        <v>599.91599999999994</v>
      </c>
      <c r="O50" s="73">
        <f t="shared" si="0"/>
        <v>1683.0004999999999</v>
      </c>
      <c r="P50" s="498">
        <f t="shared" si="1"/>
        <v>1851.3005499999999</v>
      </c>
    </row>
    <row r="51" spans="1:153" x14ac:dyDescent="0.15">
      <c r="A51" s="286" t="str">
        <f>'Tariffs Jan2018'!F45</f>
        <v>Dodo Power &amp; Gas</v>
      </c>
      <c r="B51" s="47" t="str">
        <f>'Tariffs Jan2018'!D45</f>
        <v>Envestra Central 2</v>
      </c>
      <c r="C51" s="287">
        <f>'Tariffs Jan2018'!E45</f>
        <v>42917</v>
      </c>
      <c r="D51" s="85">
        <f>365*'Tariffs Jan2018'!H45/100</f>
        <v>272.21699999999998</v>
      </c>
      <c r="E51" s="85">
        <f>IF($C$5*'Tariffs Jan2018'!AK45/'Tariffs Jan2018'!AI45&gt;='Tariffs Jan2018'!J45,( 'Tariffs Jan2018'!J45*'Tariffs Jan2018'!O45/100)* 'Tariffs Jan2018'!AI45,($C$5*'Tariffs Jan2018'!AK45/'Tariffs Jan2018'!AI45*'Tariffs Jan2018'!O45/100)* 'Tariffs Jan2018'!AI45)</f>
        <v>152.96</v>
      </c>
      <c r="F51" s="85">
        <f>IF($C$5*'Tariffs Jan2018'!AK45/'Tariffs Jan2018'!AI45&lt;'Tariffs Jan2018'!J45,0,IF($C$5*'Tariffs Jan2018'!AK45/'Tariffs Jan2018'!AI45&lt;='Tariffs Jan2018'!K45,($C$5*'Tariffs Jan2018'!AK45/'Tariffs Jan2018'!AI45-'Tariffs Jan2018'!J45)*('Tariffs Jan2018'!P45/100)*'Tariffs Jan2018'!AI45,('Tariffs Jan2018'!K45-'Tariffs Jan2018'!J45)*('Tariffs Jan2018'!P45/100)*'Tariffs Jan2018'!AI45))</f>
        <v>0</v>
      </c>
      <c r="G51" s="85">
        <f>IF($C$5*'Tariffs Jan2018'!AK45/'Tariffs Jan2018'!AI45&lt;'Tariffs Jan2018'!K45,0,IF($C$5*'Tariffs Jan2018'!AK45/'Tariffs Jan2018'!AI45&lt;='Tariffs Jan2018'!L45,($C$5*'Tariffs Jan2018'!AK45/'Tariffs Jan2018'!AI45-'Tariffs Jan2018'!K45)*('Tariffs Jan2018'!Q45/100)*'Tariffs Jan2018'!AI45,('Tariffs Jan2018'!L45-'Tariffs Jan2018'!K45)*('Tariffs Jan2018'!Q45/100)*'Tariffs Jan2018'!AI45))</f>
        <v>0</v>
      </c>
      <c r="H51" s="85">
        <f>IF($C$5*'Tariffs Jan2018'!AK45/'Tariffs Jan2018'!AI45&lt;'Tariffs Jan2018'!L45,0,IF($C$5*'Tariffs Jan2018'!AK45/'Tariffs Jan2018'!AI45&lt;='Tariffs Jan2018'!M45,($C$5*'Tariffs Jan2018'!AK45/'Tariffs Jan2018'!AI45-'Tariffs Jan2018'!L45)*('Tariffs Jan2018'!R45/100)*'Tariffs Jan2018'!AI45,('Tariffs Jan2018'!M45-'Tariffs Jan2018'!L45)*('Tariffs Jan2018'!R45/100)*'Tariffs Jan2018'!AI45))</f>
        <v>0</v>
      </c>
      <c r="I51" s="85">
        <f>IF(($C$5*'Tariffs Jan2018'!AK45/'Tariffs Jan2018'!AI45&gt;'Tariffs Jan2018'!M45),($C$5*'Tariffs Jan2018'!AK45/'Tariffs Jan2018'!AI45-'Tariffs Jan2018'!M45)*'Tariffs Jan2018'!S45/100*'Tariffs Jan2018'!AI45,0)</f>
        <v>275.90030999999993</v>
      </c>
      <c r="J51" s="85">
        <f>IF($C$5*'Tariffs Jan2018'!AL45/'Tariffs Jan2018'!AJ45&gt;='Tariffs Jan2018'!J45,('Tariffs Jan2018'!J45*'Tariffs Jan2018'!U45/100)* 'Tariffs Jan2018'!AJ45,($C$5*'Tariffs Jan2018'!AL45/'Tariffs Jan2018'!AJ45*'Tariffs Jan2018'!U45/100)* 'Tariffs Jan2018'!AJ45)</f>
        <v>305.92</v>
      </c>
      <c r="K51" s="85">
        <f>IF($C$5*'Tariffs Jan2018'!AL45/'Tariffs Jan2018'!AJ45&lt;'Tariffs Jan2018'!J45,0,IF($C$5*'Tariffs Jan2018'!AL45/'Tariffs Jan2018'!AJ45&lt;='Tariffs Jan2018'!K45,($C$5*'Tariffs Jan2018'!AL45/'Tariffs Jan2018'!AJ45-'Tariffs Jan2018'!J45)*('Tariffs Jan2018'!V45/100)*'Tariffs Jan2018'!AJ45,('Tariffs Jan2018'!K45-'Tariffs Jan2018'!J45)*('Tariffs Jan2018'!V45/100)*'Tariffs Jan2018'!AJ45))</f>
        <v>0</v>
      </c>
      <c r="L51" s="85">
        <f>IF($C$5*'Tariffs Jan2018'!AL45/'Tariffs Jan2018'!AJ45&lt;'Tariffs Jan2018'!K45,0,IF($C$5*'Tariffs Jan2018'!AL45/'Tariffs Jan2018'!AJ45&lt;='Tariffs Jan2018'!L45,($C$5*'Tariffs Jan2018'!AL45/'Tariffs Jan2018'!AJ45-'Tariffs Jan2018'!K45)*('Tariffs Jan2018'!W45/100)*'Tariffs Jan2018'!AJ45,('Tariffs Jan2018'!L45-'Tariffs Jan2018'!K45)*('Tariffs Jan2018'!W45/100)*'Tariffs Jan2018'!AJ45))</f>
        <v>0</v>
      </c>
      <c r="M51" s="85">
        <f>IF($C$5*'Tariffs Jan2018'!AL45/'Tariffs Jan2018'!AJ45&lt;'Tariffs Jan2018'!L45,0,IF($C$5*'Tariffs Jan2018'!AL45/'Tariffs Jan2018'!AJ45&lt;='Tariffs Jan2018'!M45,($C$5*'Tariffs Jan2018'!AL45/'Tariffs Jan2018'!AJ45-'Tariffs Jan2018'!L45)*('Tariffs Jan2018'!X45/100)*'Tariffs Jan2018'!AJ45,('Tariffs Jan2018'!M45-'Tariffs Jan2018'!L45)*('Tariffs Jan2018'!X45/100)*'Tariffs Jan2018'!AJ45))</f>
        <v>0</v>
      </c>
      <c r="N51" s="85">
        <f>IF(($C$5*'Tariffs Jan2018'!AL45/'Tariffs Jan2018'!AJ45&gt;'Tariffs Jan2018'!M45),($C$5*'Tariffs Jan2018'!AL45/'Tariffs Jan2018'!AJ45-'Tariffs Jan2018'!M45)*'Tariffs Jan2018'!Y45/100*'Tariffs Jan2018'!AJ45,0)</f>
        <v>551.80061999999987</v>
      </c>
      <c r="O51" s="73">
        <f t="shared" si="0"/>
        <v>1558.7979299999997</v>
      </c>
      <c r="P51" s="498">
        <f t="shared" si="1"/>
        <v>1714.6777229999998</v>
      </c>
    </row>
    <row r="52" spans="1:153" x14ac:dyDescent="0.15">
      <c r="A52" s="286" t="str">
        <f>'Tariffs Jan2018'!F46</f>
        <v>EnergyAustralia</v>
      </c>
      <c r="B52" s="47" t="str">
        <f>'Tariffs Jan2018'!D46</f>
        <v>Envestra Central 2</v>
      </c>
      <c r="C52" s="287">
        <f>'Tariffs Jan2018'!E46</f>
        <v>43102</v>
      </c>
      <c r="D52" s="85">
        <f>365*'Tariffs Jan2018'!H46/100</f>
        <v>296.01499999999999</v>
      </c>
      <c r="E52" s="85">
        <f>IF($C$5*'Tariffs Jan2018'!AK46/'Tariffs Jan2018'!AI46&gt;='Tariffs Jan2018'!J46,( 'Tariffs Jan2018'!J46*'Tariffs Jan2018'!O46/100)* 'Tariffs Jan2018'!AI46,($C$5*'Tariffs Jan2018'!AK46/'Tariffs Jan2018'!AI46*'Tariffs Jan2018'!O46/100)* 'Tariffs Jan2018'!AI46)</f>
        <v>174.6</v>
      </c>
      <c r="F52" s="85">
        <f>IF($C$5*'Tariffs Jan2018'!AK46/'Tariffs Jan2018'!AI46&lt;'Tariffs Jan2018'!J46,0,IF($C$5*'Tariffs Jan2018'!AK46/'Tariffs Jan2018'!AI46&lt;='Tariffs Jan2018'!K46,($C$5*'Tariffs Jan2018'!AK46/'Tariffs Jan2018'!AI46-'Tariffs Jan2018'!J46)*('Tariffs Jan2018'!P46/100)*'Tariffs Jan2018'!AI46,('Tariffs Jan2018'!K46-'Tariffs Jan2018'!J46)*('Tariffs Jan2018'!P46/100)*'Tariffs Jan2018'!AI46))</f>
        <v>0</v>
      </c>
      <c r="G52" s="85">
        <f>IF($C$5*'Tariffs Jan2018'!AK46/'Tariffs Jan2018'!AI46&lt;'Tariffs Jan2018'!K46,0,IF($C$5*'Tariffs Jan2018'!AK46/'Tariffs Jan2018'!AI46&lt;='Tariffs Jan2018'!L46,($C$5*'Tariffs Jan2018'!AK46/'Tariffs Jan2018'!AI46-'Tariffs Jan2018'!K46)*('Tariffs Jan2018'!Q46/100)*'Tariffs Jan2018'!AI46,('Tariffs Jan2018'!L46-'Tariffs Jan2018'!K46)*('Tariffs Jan2018'!Q46/100)*'Tariffs Jan2018'!AI46))</f>
        <v>0</v>
      </c>
      <c r="H52" s="85">
        <f>IF($C$5*'Tariffs Jan2018'!AK46/'Tariffs Jan2018'!AI46&lt;'Tariffs Jan2018'!L46,0,IF($C$5*'Tariffs Jan2018'!AK46/'Tariffs Jan2018'!AI46&lt;='Tariffs Jan2018'!M46,($C$5*'Tariffs Jan2018'!AK46/'Tariffs Jan2018'!AI46-'Tariffs Jan2018'!L46)*('Tariffs Jan2018'!R46/100)*'Tariffs Jan2018'!AI46,('Tariffs Jan2018'!M46-'Tariffs Jan2018'!L46)*('Tariffs Jan2018'!R46/100)*'Tariffs Jan2018'!AI46))</f>
        <v>0</v>
      </c>
      <c r="I52" s="85">
        <f>IF(($C$5*'Tariffs Jan2018'!AK46/'Tariffs Jan2018'!AI46&gt;'Tariffs Jan2018'!M46),($C$5*'Tariffs Jan2018'!AK46/'Tariffs Jan2018'!AI46-'Tariffs Jan2018'!M46)*'Tariffs Jan2018'!S46/100*'Tariffs Jan2018'!AI46,0)</f>
        <v>295.45862999999991</v>
      </c>
      <c r="J52" s="85">
        <f>IF($C$5*'Tariffs Jan2018'!AL46/'Tariffs Jan2018'!AJ46&gt;='Tariffs Jan2018'!J46,('Tariffs Jan2018'!J46*'Tariffs Jan2018'!U46/100)* 'Tariffs Jan2018'!AJ46,($C$5*'Tariffs Jan2018'!AL46/'Tariffs Jan2018'!AJ46*'Tariffs Jan2018'!U46/100)* 'Tariffs Jan2018'!AJ46)</f>
        <v>349.2</v>
      </c>
      <c r="K52" s="85">
        <f>IF($C$5*'Tariffs Jan2018'!AL46/'Tariffs Jan2018'!AJ46&lt;'Tariffs Jan2018'!J46,0,IF($C$5*'Tariffs Jan2018'!AL46/'Tariffs Jan2018'!AJ46&lt;='Tariffs Jan2018'!K46,($C$5*'Tariffs Jan2018'!AL46/'Tariffs Jan2018'!AJ46-'Tariffs Jan2018'!J46)*('Tariffs Jan2018'!V46/100)*'Tariffs Jan2018'!AJ46,('Tariffs Jan2018'!K46-'Tariffs Jan2018'!J46)*('Tariffs Jan2018'!V46/100)*'Tariffs Jan2018'!AJ46))</f>
        <v>0</v>
      </c>
      <c r="L52" s="85">
        <f>IF($C$5*'Tariffs Jan2018'!AL46/'Tariffs Jan2018'!AJ46&lt;'Tariffs Jan2018'!K46,0,IF($C$5*'Tariffs Jan2018'!AL46/'Tariffs Jan2018'!AJ46&lt;='Tariffs Jan2018'!L46,($C$5*'Tariffs Jan2018'!AL46/'Tariffs Jan2018'!AJ46-'Tariffs Jan2018'!K46)*('Tariffs Jan2018'!W46/100)*'Tariffs Jan2018'!AJ46,('Tariffs Jan2018'!L46-'Tariffs Jan2018'!K46)*('Tariffs Jan2018'!W46/100)*'Tariffs Jan2018'!AJ46))</f>
        <v>0</v>
      </c>
      <c r="M52" s="85">
        <f>IF($C$5*'Tariffs Jan2018'!AL46/'Tariffs Jan2018'!AJ46&lt;'Tariffs Jan2018'!L46,0,IF($C$5*'Tariffs Jan2018'!AL46/'Tariffs Jan2018'!AJ46&lt;='Tariffs Jan2018'!M46,($C$5*'Tariffs Jan2018'!AL46/'Tariffs Jan2018'!AJ46-'Tariffs Jan2018'!L46)*('Tariffs Jan2018'!X46/100)*'Tariffs Jan2018'!AJ46,('Tariffs Jan2018'!M46-'Tariffs Jan2018'!L46)*('Tariffs Jan2018'!X46/100)*'Tariffs Jan2018'!AJ46))</f>
        <v>0</v>
      </c>
      <c r="N52" s="85">
        <f>IF(($C$5*'Tariffs Jan2018'!AL46/'Tariffs Jan2018'!AJ46&gt;'Tariffs Jan2018'!M46),($C$5*'Tariffs Jan2018'!AL46/'Tariffs Jan2018'!AJ46-'Tariffs Jan2018'!M46)*'Tariffs Jan2018'!Y46/100*'Tariffs Jan2018'!AJ46,0)</f>
        <v>590.91725999999983</v>
      </c>
      <c r="O52" s="73">
        <f t="shared" si="0"/>
        <v>1706.1908899999999</v>
      </c>
      <c r="P52" s="498">
        <f t="shared" si="1"/>
        <v>1876.8099789999999</v>
      </c>
    </row>
    <row r="53" spans="1:153" x14ac:dyDescent="0.15">
      <c r="A53" s="286" t="str">
        <f>'Tariffs Jan2018'!F47</f>
        <v>Lumo Energy</v>
      </c>
      <c r="B53" s="47" t="str">
        <f>'Tariffs Jan2018'!D47</f>
        <v>Envestra Central 2</v>
      </c>
      <c r="C53" s="287">
        <f>'Tariffs Jan2018'!E47</f>
        <v>43119</v>
      </c>
      <c r="D53" s="85">
        <f>365*'Tariffs Jan2018'!H47/100</f>
        <v>245.28</v>
      </c>
      <c r="E53" s="85">
        <f>IF($C$5*'Tariffs Jan2018'!AK47/'Tariffs Jan2018'!AI47&gt;='Tariffs Jan2018'!J47,( 'Tariffs Jan2018'!J47*'Tariffs Jan2018'!O47/100)* 'Tariffs Jan2018'!AI47,($C$5*'Tariffs Jan2018'!AK47/'Tariffs Jan2018'!AI47*'Tariffs Jan2018'!O47/100)* 'Tariffs Jan2018'!AI47)</f>
        <v>97.252399999999994</v>
      </c>
      <c r="F53" s="85">
        <f>IF($C$5*'Tariffs Jan2018'!AK47/'Tariffs Jan2018'!AI47&lt;'Tariffs Jan2018'!J47,0,IF($C$5*'Tariffs Jan2018'!AK47/'Tariffs Jan2018'!AI47&lt;='Tariffs Jan2018'!K47,($C$5*'Tariffs Jan2018'!AK47/'Tariffs Jan2018'!AI47-'Tariffs Jan2018'!J47)*('Tariffs Jan2018'!P47/100)*'Tariffs Jan2018'!AI47,('Tariffs Jan2018'!K47-'Tariffs Jan2018'!J47)*('Tariffs Jan2018'!P47/100)*'Tariffs Jan2018'!AI47))</f>
        <v>66.015600000000006</v>
      </c>
      <c r="G53" s="85">
        <f>IF($C$5*'Tariffs Jan2018'!AK47/'Tariffs Jan2018'!AI47&lt;'Tariffs Jan2018'!K47,0,IF($C$5*'Tariffs Jan2018'!AK47/'Tariffs Jan2018'!AI47&lt;='Tariffs Jan2018'!L47,($C$5*'Tariffs Jan2018'!AK47/'Tariffs Jan2018'!AI47-'Tariffs Jan2018'!K47)*('Tariffs Jan2018'!Q47/100)*'Tariffs Jan2018'!AI47,('Tariffs Jan2018'!L47-'Tariffs Jan2018'!K47)*('Tariffs Jan2018'!Q47/100)*'Tariffs Jan2018'!AI47))</f>
        <v>0</v>
      </c>
      <c r="H53" s="85">
        <f>IF($C$5*'Tariffs Jan2018'!AK47/'Tariffs Jan2018'!AI47&lt;'Tariffs Jan2018'!L47,0,IF($C$5*'Tariffs Jan2018'!AK47/'Tariffs Jan2018'!AI47&lt;='Tariffs Jan2018'!M47,($C$5*'Tariffs Jan2018'!AK47/'Tariffs Jan2018'!AI47-'Tariffs Jan2018'!L47)*('Tariffs Jan2018'!R47/100)*'Tariffs Jan2018'!AI47,('Tariffs Jan2018'!M47-'Tariffs Jan2018'!L47)*('Tariffs Jan2018'!R47/100)*'Tariffs Jan2018'!AI47))</f>
        <v>0</v>
      </c>
      <c r="I53" s="85">
        <f>IF(($C$5*'Tariffs Jan2018'!AK47/'Tariffs Jan2018'!AI47&gt;'Tariffs Jan2018'!M47),($C$5*'Tariffs Jan2018'!AK47/'Tariffs Jan2018'!AI47-'Tariffs Jan2018'!M47)*'Tariffs Jan2018'!S47/100*'Tariffs Jan2018'!AI47,0)</f>
        <v>303.55749599999996</v>
      </c>
      <c r="J53" s="85">
        <f>IF($C$5*'Tariffs Jan2018'!AL47/'Tariffs Jan2018'!AJ47&gt;='Tariffs Jan2018'!J47,('Tariffs Jan2018'!J47*'Tariffs Jan2018'!U47/100)* 'Tariffs Jan2018'!AJ47,($C$5*'Tariffs Jan2018'!AL47/'Tariffs Jan2018'!AJ47*'Tariffs Jan2018'!U47/100)* 'Tariffs Jan2018'!AJ47)</f>
        <v>194.50479999999999</v>
      </c>
      <c r="K53" s="85">
        <f>IF($C$5*'Tariffs Jan2018'!AL47/'Tariffs Jan2018'!AJ47&lt;'Tariffs Jan2018'!J47,0,IF($C$5*'Tariffs Jan2018'!AL47/'Tariffs Jan2018'!AJ47&lt;='Tariffs Jan2018'!K47,($C$5*'Tariffs Jan2018'!AL47/'Tariffs Jan2018'!AJ47-'Tariffs Jan2018'!J47)*('Tariffs Jan2018'!V47/100)*'Tariffs Jan2018'!AJ47,('Tariffs Jan2018'!K47-'Tariffs Jan2018'!J47)*('Tariffs Jan2018'!V47/100)*'Tariffs Jan2018'!AJ47))</f>
        <v>132.03120000000001</v>
      </c>
      <c r="L53" s="85">
        <f>IF($C$5*'Tariffs Jan2018'!AL47/'Tariffs Jan2018'!AJ47&lt;'Tariffs Jan2018'!K47,0,IF($C$5*'Tariffs Jan2018'!AL47/'Tariffs Jan2018'!AJ47&lt;='Tariffs Jan2018'!L47,($C$5*'Tariffs Jan2018'!AL47/'Tariffs Jan2018'!AJ47-'Tariffs Jan2018'!K47)*('Tariffs Jan2018'!W47/100)*'Tariffs Jan2018'!AJ47,('Tariffs Jan2018'!L47-'Tariffs Jan2018'!K47)*('Tariffs Jan2018'!W47/100)*'Tariffs Jan2018'!AJ47))</f>
        <v>0</v>
      </c>
      <c r="M53" s="85">
        <f>IF($C$5*'Tariffs Jan2018'!AL47/'Tariffs Jan2018'!AJ47&lt;'Tariffs Jan2018'!L47,0,IF($C$5*'Tariffs Jan2018'!AL47/'Tariffs Jan2018'!AJ47&lt;='Tariffs Jan2018'!M47,($C$5*'Tariffs Jan2018'!AL47/'Tariffs Jan2018'!AJ47-'Tariffs Jan2018'!L47)*('Tariffs Jan2018'!X47/100)*'Tariffs Jan2018'!AJ47,('Tariffs Jan2018'!M47-'Tariffs Jan2018'!L47)*('Tariffs Jan2018'!X47/100)*'Tariffs Jan2018'!AJ47))</f>
        <v>0</v>
      </c>
      <c r="N53" s="85">
        <f>IF(($C$5*'Tariffs Jan2018'!AL47/'Tariffs Jan2018'!AJ47&gt;'Tariffs Jan2018'!M47),($C$5*'Tariffs Jan2018'!AL47/'Tariffs Jan2018'!AJ47-'Tariffs Jan2018'!M47)*'Tariffs Jan2018'!Y47/100*'Tariffs Jan2018'!AJ47,0)</f>
        <v>607.11499199999992</v>
      </c>
      <c r="O53" s="73">
        <f t="shared" si="0"/>
        <v>1645.7564879999995</v>
      </c>
      <c r="P53" s="498">
        <f t="shared" si="1"/>
        <v>1810.3321367999997</v>
      </c>
    </row>
    <row r="54" spans="1:153" x14ac:dyDescent="0.15">
      <c r="A54" s="286" t="str">
        <f>'Tariffs Jan2018'!F48</f>
        <v>Momentum Energy</v>
      </c>
      <c r="B54" s="47" t="str">
        <f>'Tariffs Jan2018'!D48</f>
        <v>Envestra Central 2</v>
      </c>
      <c r="C54" s="287">
        <f>'Tariffs Jan2018'!E48</f>
        <v>43101</v>
      </c>
      <c r="D54" s="85">
        <f>365*'Tariffs Jan2018'!H48/100</f>
        <v>272.50899999999996</v>
      </c>
      <c r="E54" s="85">
        <f>IF($C$5*'Tariffs Jan2018'!AK48/'Tariffs Jan2018'!AI48&gt;='Tariffs Jan2018'!J48,( 'Tariffs Jan2018'!J48*'Tariffs Jan2018'!O48/100)* 'Tariffs Jan2018'!AI48,($C$5*'Tariffs Jan2018'!AK48/'Tariffs Jan2018'!AI48*'Tariffs Jan2018'!O48/100)* 'Tariffs Jan2018'!AI48)</f>
        <v>94.587500000000006</v>
      </c>
      <c r="F54" s="85">
        <f>IF($C$5*'Tariffs Jan2018'!AK48/'Tariffs Jan2018'!AI48&lt;'Tariffs Jan2018'!J48,0,IF($C$5*'Tariffs Jan2018'!AK48/'Tariffs Jan2018'!AI48&lt;='Tariffs Jan2018'!K48,($C$5*'Tariffs Jan2018'!AK48/'Tariffs Jan2018'!AI48-'Tariffs Jan2018'!J48)*('Tariffs Jan2018'!P48/100)*'Tariffs Jan2018'!AI48,('Tariffs Jan2018'!K48-'Tariffs Jan2018'!J48)*('Tariffs Jan2018'!P48/100)*'Tariffs Jan2018'!AI48))</f>
        <v>66.042699999999996</v>
      </c>
      <c r="G54" s="85">
        <f>IF($C$5*'Tariffs Jan2018'!AK48/'Tariffs Jan2018'!AI48&lt;'Tariffs Jan2018'!K48,0,IF($C$5*'Tariffs Jan2018'!AK48/'Tariffs Jan2018'!AI48&lt;='Tariffs Jan2018'!L48,($C$5*'Tariffs Jan2018'!AK48/'Tariffs Jan2018'!AI48-'Tariffs Jan2018'!K48)*('Tariffs Jan2018'!Q48/100)*'Tariffs Jan2018'!AI48,('Tariffs Jan2018'!L48-'Tariffs Jan2018'!K48)*('Tariffs Jan2018'!Q48/100)*'Tariffs Jan2018'!AI48))</f>
        <v>0</v>
      </c>
      <c r="H54" s="85">
        <f>IF($C$5*'Tariffs Jan2018'!AK48/'Tariffs Jan2018'!AI48&lt;'Tariffs Jan2018'!L48,0,IF($C$5*'Tariffs Jan2018'!AK48/'Tariffs Jan2018'!AI48&lt;='Tariffs Jan2018'!M48,($C$5*'Tariffs Jan2018'!AK48/'Tariffs Jan2018'!AI48-'Tariffs Jan2018'!L48)*('Tariffs Jan2018'!R48/100)*'Tariffs Jan2018'!AI48,('Tariffs Jan2018'!M48-'Tariffs Jan2018'!L48)*('Tariffs Jan2018'!R48/100)*'Tariffs Jan2018'!AI48))</f>
        <v>0</v>
      </c>
      <c r="I54" s="85">
        <f>IF(($C$5*'Tariffs Jan2018'!AK48/'Tariffs Jan2018'!AI48&gt;'Tariffs Jan2018'!M48),($C$5*'Tariffs Jan2018'!AK48/'Tariffs Jan2018'!AI48-'Tariffs Jan2018'!M48)*'Tariffs Jan2018'!S48/100*'Tariffs Jan2018'!AI48,0)</f>
        <v>318.25543799999991</v>
      </c>
      <c r="J54" s="85">
        <f>IF($C$5*'Tariffs Jan2018'!AL48/'Tariffs Jan2018'!AJ48&gt;='Tariffs Jan2018'!J48,('Tariffs Jan2018'!J48*'Tariffs Jan2018'!U48/100)* 'Tariffs Jan2018'!AJ48,($C$5*'Tariffs Jan2018'!AL48/'Tariffs Jan2018'!AJ48*'Tariffs Jan2018'!U48/100)* 'Tariffs Jan2018'!AJ48)</f>
        <v>188.0564</v>
      </c>
      <c r="K54" s="85">
        <f>IF($C$5*'Tariffs Jan2018'!AL48/'Tariffs Jan2018'!AJ48&lt;'Tariffs Jan2018'!J48,0,IF($C$5*'Tariffs Jan2018'!AL48/'Tariffs Jan2018'!AJ48&lt;='Tariffs Jan2018'!K48,($C$5*'Tariffs Jan2018'!AL48/'Tariffs Jan2018'!AJ48-'Tariffs Jan2018'!J48)*('Tariffs Jan2018'!V48/100)*'Tariffs Jan2018'!AJ48,('Tariffs Jan2018'!K48-'Tariffs Jan2018'!J48)*('Tariffs Jan2018'!V48/100)*'Tariffs Jan2018'!AJ48))</f>
        <v>130.7304</v>
      </c>
      <c r="L54" s="85">
        <f>IF($C$5*'Tariffs Jan2018'!AL48/'Tariffs Jan2018'!AJ48&lt;'Tariffs Jan2018'!K48,0,IF($C$5*'Tariffs Jan2018'!AL48/'Tariffs Jan2018'!AJ48&lt;='Tariffs Jan2018'!L48,($C$5*'Tariffs Jan2018'!AL48/'Tariffs Jan2018'!AJ48-'Tariffs Jan2018'!K48)*('Tariffs Jan2018'!W48/100)*'Tariffs Jan2018'!AJ48,('Tariffs Jan2018'!L48-'Tariffs Jan2018'!K48)*('Tariffs Jan2018'!W48/100)*'Tariffs Jan2018'!AJ48))</f>
        <v>0</v>
      </c>
      <c r="M54" s="85">
        <f>IF($C$5*'Tariffs Jan2018'!AL48/'Tariffs Jan2018'!AJ48&lt;'Tariffs Jan2018'!L48,0,IF($C$5*'Tariffs Jan2018'!AL48/'Tariffs Jan2018'!AJ48&lt;='Tariffs Jan2018'!M48,($C$5*'Tariffs Jan2018'!AL48/'Tariffs Jan2018'!AJ48-'Tariffs Jan2018'!L48)*('Tariffs Jan2018'!X48/100)*'Tariffs Jan2018'!AJ48,('Tariffs Jan2018'!M48-'Tariffs Jan2018'!L48)*('Tariffs Jan2018'!X48/100)*'Tariffs Jan2018'!AJ48))</f>
        <v>0</v>
      </c>
      <c r="N54" s="85">
        <f>IF(($C$5*'Tariffs Jan2018'!AL48/'Tariffs Jan2018'!AJ48&gt;'Tariffs Jan2018'!M48),($C$5*'Tariffs Jan2018'!AL48/'Tariffs Jan2018'!AJ48-'Tariffs Jan2018'!M48)*'Tariffs Jan2018'!Y48/100*'Tariffs Jan2018'!AJ48,0)</f>
        <v>627.21217799999999</v>
      </c>
      <c r="O54" s="73">
        <f t="shared" si="0"/>
        <v>1697.3936159999998</v>
      </c>
      <c r="P54" s="498">
        <f t="shared" si="1"/>
        <v>1867.1329776</v>
      </c>
    </row>
    <row r="55" spans="1:153" x14ac:dyDescent="0.15">
      <c r="A55" s="286" t="str">
        <f>'Tariffs Jan2018'!F49</f>
        <v>Origin Energy</v>
      </c>
      <c r="B55" s="47" t="str">
        <f>'Tariffs Jan2018'!D49</f>
        <v>Envestra Central 2</v>
      </c>
      <c r="C55" s="287">
        <f>'Tariffs Jan2018'!E49</f>
        <v>43101</v>
      </c>
      <c r="D55" s="85">
        <f>365*'Tariffs Jan2018'!H49/100</f>
        <v>251.85</v>
      </c>
      <c r="E55" s="85">
        <f>IF($C$5*'Tariffs Jan2018'!AK49/'Tariffs Jan2018'!AI49&gt;='Tariffs Jan2018'!J49,( 'Tariffs Jan2018'!J49*'Tariffs Jan2018'!O49/100)* 'Tariffs Jan2018'!AI49,($C$5*'Tariffs Jan2018'!AK49/'Tariffs Jan2018'!AI49*'Tariffs Jan2018'!O49/100)* 'Tariffs Jan2018'!AI49)</f>
        <v>176</v>
      </c>
      <c r="F55" s="85">
        <f>IF($C$5*'Tariffs Jan2018'!AK49/'Tariffs Jan2018'!AI49&lt;'Tariffs Jan2018'!J49,0,IF($C$5*'Tariffs Jan2018'!AK49/'Tariffs Jan2018'!AI49&lt;='Tariffs Jan2018'!K49,($C$5*'Tariffs Jan2018'!AK49/'Tariffs Jan2018'!AI49-'Tariffs Jan2018'!J49)*('Tariffs Jan2018'!P49/100)*'Tariffs Jan2018'!AI49,('Tariffs Jan2018'!K49-'Tariffs Jan2018'!J49)*('Tariffs Jan2018'!P49/100)*'Tariffs Jan2018'!AI49))</f>
        <v>272.95589999999999</v>
      </c>
      <c r="G55" s="85">
        <f>IF($C$5*'Tariffs Jan2018'!AK49/'Tariffs Jan2018'!AI49&lt;'Tariffs Jan2018'!K49,0,IF($C$5*'Tariffs Jan2018'!AK49/'Tariffs Jan2018'!AI49&lt;='Tariffs Jan2018'!L49,($C$5*'Tariffs Jan2018'!AK49/'Tariffs Jan2018'!AI49-'Tariffs Jan2018'!K49)*('Tariffs Jan2018'!Q49/100)*'Tariffs Jan2018'!AI49,('Tariffs Jan2018'!L49-'Tariffs Jan2018'!K49)*('Tariffs Jan2018'!Q49/100)*'Tariffs Jan2018'!AI49))</f>
        <v>0</v>
      </c>
      <c r="H55" s="85">
        <f>IF($C$5*'Tariffs Jan2018'!AK49/'Tariffs Jan2018'!AI49&lt;'Tariffs Jan2018'!L49,0,IF($C$5*'Tariffs Jan2018'!AK49/'Tariffs Jan2018'!AI49&lt;='Tariffs Jan2018'!M49,($C$5*'Tariffs Jan2018'!AK49/'Tariffs Jan2018'!AI49-'Tariffs Jan2018'!L49)*('Tariffs Jan2018'!R49/100)*'Tariffs Jan2018'!AI49,('Tariffs Jan2018'!M49-'Tariffs Jan2018'!L49)*('Tariffs Jan2018'!R49/100)*'Tariffs Jan2018'!AI49))</f>
        <v>0</v>
      </c>
      <c r="I55" s="85">
        <f>IF(($C$5*'Tariffs Jan2018'!AK49/'Tariffs Jan2018'!AI49&gt;'Tariffs Jan2018'!M49),($C$5*'Tariffs Jan2018'!AK49/'Tariffs Jan2018'!AI49-'Tariffs Jan2018'!M49)*'Tariffs Jan2018'!S49/100*'Tariffs Jan2018'!AI49,0)</f>
        <v>0</v>
      </c>
      <c r="J55" s="85">
        <f>IF($C$5*'Tariffs Jan2018'!AL49/'Tariffs Jan2018'!AJ49&gt;='Tariffs Jan2018'!J49,('Tariffs Jan2018'!J49*'Tariffs Jan2018'!U49/100)* 'Tariffs Jan2018'!AJ49,($C$5*'Tariffs Jan2018'!AL49/'Tariffs Jan2018'!AJ49*'Tariffs Jan2018'!U49/100)* 'Tariffs Jan2018'!AJ49)</f>
        <v>352</v>
      </c>
      <c r="K55" s="85">
        <f>IF($C$5*'Tariffs Jan2018'!AL49/'Tariffs Jan2018'!AJ49&lt;'Tariffs Jan2018'!J49,0,IF($C$5*'Tariffs Jan2018'!AL49/'Tariffs Jan2018'!AJ49&lt;='Tariffs Jan2018'!K49,($C$5*'Tariffs Jan2018'!AL49/'Tariffs Jan2018'!AJ49-'Tariffs Jan2018'!J49)*('Tariffs Jan2018'!V49/100)*'Tariffs Jan2018'!AJ49,('Tariffs Jan2018'!K49-'Tariffs Jan2018'!J49)*('Tariffs Jan2018'!V49/100)*'Tariffs Jan2018'!AJ49))</f>
        <v>545.91179999999997</v>
      </c>
      <c r="L55" s="85">
        <f>IF($C$5*'Tariffs Jan2018'!AL49/'Tariffs Jan2018'!AJ49&lt;'Tariffs Jan2018'!K49,0,IF($C$5*'Tariffs Jan2018'!AL49/'Tariffs Jan2018'!AJ49&lt;='Tariffs Jan2018'!L49,($C$5*'Tariffs Jan2018'!AL49/'Tariffs Jan2018'!AJ49-'Tariffs Jan2018'!K49)*('Tariffs Jan2018'!W49/100)*'Tariffs Jan2018'!AJ49,('Tariffs Jan2018'!L49-'Tariffs Jan2018'!K49)*('Tariffs Jan2018'!W49/100)*'Tariffs Jan2018'!AJ49))</f>
        <v>0</v>
      </c>
      <c r="M55" s="85">
        <f>IF($C$5*'Tariffs Jan2018'!AL49/'Tariffs Jan2018'!AJ49&lt;'Tariffs Jan2018'!L49,0,IF($C$5*'Tariffs Jan2018'!AL49/'Tariffs Jan2018'!AJ49&lt;='Tariffs Jan2018'!M49,($C$5*'Tariffs Jan2018'!AL49/'Tariffs Jan2018'!AJ49-'Tariffs Jan2018'!L49)*('Tariffs Jan2018'!X49/100)*'Tariffs Jan2018'!AJ49,('Tariffs Jan2018'!M49-'Tariffs Jan2018'!L49)*('Tariffs Jan2018'!X49/100)*'Tariffs Jan2018'!AJ49))</f>
        <v>0</v>
      </c>
      <c r="N55" s="85">
        <f>IF(($C$5*'Tariffs Jan2018'!AL49/'Tariffs Jan2018'!AJ49&gt;'Tariffs Jan2018'!M49),($C$5*'Tariffs Jan2018'!AL49/'Tariffs Jan2018'!AJ49-'Tariffs Jan2018'!M49)*'Tariffs Jan2018'!Y49/100*'Tariffs Jan2018'!AJ49,0)</f>
        <v>0</v>
      </c>
      <c r="O55" s="73">
        <f t="shared" si="0"/>
        <v>1598.7177000000001</v>
      </c>
      <c r="P55" s="498">
        <f t="shared" si="1"/>
        <v>1758.5894700000003</v>
      </c>
    </row>
    <row r="56" spans="1:153" x14ac:dyDescent="0.15">
      <c r="A56" s="286" t="str">
        <f>'Tariffs Jan2018'!F50</f>
        <v>Red Energy</v>
      </c>
      <c r="B56" s="47" t="str">
        <f>'Tariffs Jan2018'!D50</f>
        <v>Envestra Central 2</v>
      </c>
      <c r="C56" s="287">
        <f>'Tariffs Jan2018'!E50</f>
        <v>43119</v>
      </c>
      <c r="D56" s="85">
        <f>365*'Tariffs Jan2018'!H50/100</f>
        <v>262.43500000000006</v>
      </c>
      <c r="E56" s="85">
        <f>IF($C$5*'Tariffs Jan2018'!AK50/'Tariffs Jan2018'!AI50&gt;='Tariffs Jan2018'!J50,( 'Tariffs Jan2018'!J50*'Tariffs Jan2018'!O50/100)* 'Tariffs Jan2018'!AI50,($C$5*'Tariffs Jan2018'!AK50/'Tariffs Jan2018'!AI50*'Tariffs Jan2018'!O50/100)* 'Tariffs Jan2018'!AI50)</f>
        <v>158.4</v>
      </c>
      <c r="F56" s="85">
        <f>IF($C$5*'Tariffs Jan2018'!AK50/'Tariffs Jan2018'!AI50&lt;'Tariffs Jan2018'!J50,0,IF($C$5*'Tariffs Jan2018'!AK50/'Tariffs Jan2018'!AI50&lt;='Tariffs Jan2018'!K50,($C$5*'Tariffs Jan2018'!AK50/'Tariffs Jan2018'!AI50-'Tariffs Jan2018'!J50)*('Tariffs Jan2018'!P50/100)*'Tariffs Jan2018'!AI50,('Tariffs Jan2018'!K50-'Tariffs Jan2018'!J50)*('Tariffs Jan2018'!P50/100)*'Tariffs Jan2018'!AI50))</f>
        <v>0</v>
      </c>
      <c r="G56" s="85">
        <f>IF($C$5*'Tariffs Jan2018'!AK50/'Tariffs Jan2018'!AI50&lt;'Tariffs Jan2018'!K50,0,IF($C$5*'Tariffs Jan2018'!AK50/'Tariffs Jan2018'!AI50&lt;='Tariffs Jan2018'!L50,($C$5*'Tariffs Jan2018'!AK50/'Tariffs Jan2018'!AI50-'Tariffs Jan2018'!K50)*('Tariffs Jan2018'!Q50/100)*'Tariffs Jan2018'!AI50,('Tariffs Jan2018'!L50-'Tariffs Jan2018'!K50)*('Tariffs Jan2018'!Q50/100)*'Tariffs Jan2018'!AI50))</f>
        <v>0</v>
      </c>
      <c r="H56" s="85">
        <f>IF($C$5*'Tariffs Jan2018'!AK50/'Tariffs Jan2018'!AI50&lt;'Tariffs Jan2018'!L50,0,IF($C$5*'Tariffs Jan2018'!AK50/'Tariffs Jan2018'!AI50&lt;='Tariffs Jan2018'!M50,($C$5*'Tariffs Jan2018'!AK50/'Tariffs Jan2018'!AI50-'Tariffs Jan2018'!L50)*('Tariffs Jan2018'!R50/100)*'Tariffs Jan2018'!AI50,('Tariffs Jan2018'!M50-'Tariffs Jan2018'!L50)*('Tariffs Jan2018'!R50/100)*'Tariffs Jan2018'!AI50))</f>
        <v>0</v>
      </c>
      <c r="I56" s="85">
        <f>IF(($C$5*'Tariffs Jan2018'!AK50/'Tariffs Jan2018'!AI50&gt;'Tariffs Jan2018'!M50),($C$5*'Tariffs Jan2018'!AK50/'Tariffs Jan2018'!AI50-'Tariffs Jan2018'!M50)*'Tariffs Jan2018'!S50/100*'Tariffs Jan2018'!AI50,0)</f>
        <v>296.95841999999999</v>
      </c>
      <c r="J56" s="85">
        <f>IF($C$5*'Tariffs Jan2018'!AL50/'Tariffs Jan2018'!AJ50&gt;='Tariffs Jan2018'!J50,('Tariffs Jan2018'!J50*'Tariffs Jan2018'!U50/100)* 'Tariffs Jan2018'!AJ50,($C$5*'Tariffs Jan2018'!AL50/'Tariffs Jan2018'!AJ50*'Tariffs Jan2018'!U50/100)* 'Tariffs Jan2018'!AJ50)</f>
        <v>316.8</v>
      </c>
      <c r="K56" s="85">
        <f>IF($C$5*'Tariffs Jan2018'!AL50/'Tariffs Jan2018'!AJ50&lt;'Tariffs Jan2018'!J50,0,IF($C$5*'Tariffs Jan2018'!AL50/'Tariffs Jan2018'!AJ50&lt;='Tariffs Jan2018'!K50,($C$5*'Tariffs Jan2018'!AL50/'Tariffs Jan2018'!AJ50-'Tariffs Jan2018'!J50)*('Tariffs Jan2018'!V50/100)*'Tariffs Jan2018'!AJ50,('Tariffs Jan2018'!K50-'Tariffs Jan2018'!J50)*('Tariffs Jan2018'!V50/100)*'Tariffs Jan2018'!AJ50))</f>
        <v>0</v>
      </c>
      <c r="L56" s="85">
        <f>IF($C$5*'Tariffs Jan2018'!AL50/'Tariffs Jan2018'!AJ50&lt;'Tariffs Jan2018'!K50,0,IF($C$5*'Tariffs Jan2018'!AL50/'Tariffs Jan2018'!AJ50&lt;='Tariffs Jan2018'!L50,($C$5*'Tariffs Jan2018'!AL50/'Tariffs Jan2018'!AJ50-'Tariffs Jan2018'!K50)*('Tariffs Jan2018'!W50/100)*'Tariffs Jan2018'!AJ50,('Tariffs Jan2018'!L50-'Tariffs Jan2018'!K50)*('Tariffs Jan2018'!W50/100)*'Tariffs Jan2018'!AJ50))</f>
        <v>0</v>
      </c>
      <c r="M56" s="85">
        <f>IF($C$5*'Tariffs Jan2018'!AL50/'Tariffs Jan2018'!AJ50&lt;'Tariffs Jan2018'!L50,0,IF($C$5*'Tariffs Jan2018'!AL50/'Tariffs Jan2018'!AJ50&lt;='Tariffs Jan2018'!M50,($C$5*'Tariffs Jan2018'!AL50/'Tariffs Jan2018'!AJ50-'Tariffs Jan2018'!L50)*('Tariffs Jan2018'!X50/100)*'Tariffs Jan2018'!AJ50,('Tariffs Jan2018'!M50-'Tariffs Jan2018'!L50)*('Tariffs Jan2018'!X50/100)*'Tariffs Jan2018'!AJ50))</f>
        <v>0</v>
      </c>
      <c r="N56" s="85">
        <f>IF(($C$5*'Tariffs Jan2018'!AL50/'Tariffs Jan2018'!AJ50&gt;'Tariffs Jan2018'!M50),($C$5*'Tariffs Jan2018'!AL50/'Tariffs Jan2018'!AJ50-'Tariffs Jan2018'!M50)*'Tariffs Jan2018'!Y50/100*'Tariffs Jan2018'!AJ50,0)</f>
        <v>593.91683999999998</v>
      </c>
      <c r="O56" s="73">
        <f t="shared" si="0"/>
        <v>1628.51026</v>
      </c>
      <c r="P56" s="498">
        <f t="shared" si="1"/>
        <v>1791.3612860000001</v>
      </c>
    </row>
    <row r="57" spans="1:153" s="289" customFormat="1" ht="14" thickBot="1" x14ac:dyDescent="0.2">
      <c r="A57" s="286" t="str">
        <f>'Tariffs Jan2018'!F51</f>
        <v>Simply Energy</v>
      </c>
      <c r="B57" s="47" t="str">
        <f>'Tariffs Jan2018'!D51</f>
        <v>Envestra Central 2</v>
      </c>
      <c r="C57" s="287">
        <f>'Tariffs Jan2018'!E51</f>
        <v>43101</v>
      </c>
      <c r="D57" s="85">
        <f>365*'Tariffs Jan2018'!H51/100</f>
        <v>259.55150000000003</v>
      </c>
      <c r="E57" s="85">
        <f>IF($C$5*'Tariffs Jan2018'!AK51/'Tariffs Jan2018'!AI51&gt;='Tariffs Jan2018'!J51,( 'Tariffs Jan2018'!J51*'Tariffs Jan2018'!O51/100)* 'Tariffs Jan2018'!AI51,($C$5*'Tariffs Jan2018'!AK51/'Tariffs Jan2018'!AI51*'Tariffs Jan2018'!O51/100)* 'Tariffs Jan2018'!AI51)</f>
        <v>102.319</v>
      </c>
      <c r="F57" s="85">
        <f>IF($C$5*'Tariffs Jan2018'!AK51/'Tariffs Jan2018'!AI51&lt;'Tariffs Jan2018'!J51,0,IF($C$5*'Tariffs Jan2018'!AK51/'Tariffs Jan2018'!AI51&lt;='Tariffs Jan2018'!K51,($C$5*'Tariffs Jan2018'!AK51/'Tariffs Jan2018'!AI51-'Tariffs Jan2018'!J51)*('Tariffs Jan2018'!P51/100)*'Tariffs Jan2018'!AI51,('Tariffs Jan2018'!K51-'Tariffs Jan2018'!J51)*('Tariffs Jan2018'!P51/100)*'Tariffs Jan2018'!AI51))</f>
        <v>71.00200000000001</v>
      </c>
      <c r="G57" s="85">
        <f>IF($C$5*'Tariffs Jan2018'!AK51/'Tariffs Jan2018'!AI51&lt;'Tariffs Jan2018'!K51,0,IF($C$5*'Tariffs Jan2018'!AK51/'Tariffs Jan2018'!AI51&lt;='Tariffs Jan2018'!L51,($C$5*'Tariffs Jan2018'!AK51/'Tariffs Jan2018'!AI51-'Tariffs Jan2018'!K51)*('Tariffs Jan2018'!Q51/100)*'Tariffs Jan2018'!AI51,('Tariffs Jan2018'!L51-'Tariffs Jan2018'!K51)*('Tariffs Jan2018'!Q51/100)*'Tariffs Jan2018'!AI51))</f>
        <v>0</v>
      </c>
      <c r="H57" s="85">
        <f>IF($C$5*'Tariffs Jan2018'!AK51/'Tariffs Jan2018'!AI51&lt;'Tariffs Jan2018'!L51,0,IF($C$5*'Tariffs Jan2018'!AK51/'Tariffs Jan2018'!AI51&lt;='Tariffs Jan2018'!M51,($C$5*'Tariffs Jan2018'!AK51/'Tariffs Jan2018'!AI51-'Tariffs Jan2018'!L51)*('Tariffs Jan2018'!R51/100)*'Tariffs Jan2018'!AI51,('Tariffs Jan2018'!M51-'Tariffs Jan2018'!L51)*('Tariffs Jan2018'!R51/100)*'Tariffs Jan2018'!AI51))</f>
        <v>0</v>
      </c>
      <c r="I57" s="85">
        <f>IF(($C$5*'Tariffs Jan2018'!AK51/'Tariffs Jan2018'!AI51&gt;'Tariffs Jan2018'!M51),($C$5*'Tariffs Jan2018'!AK51/'Tariffs Jan2018'!AI51-'Tariffs Jan2018'!M51)*'Tariffs Jan2018'!S51/100*'Tariffs Jan2018'!AI51,0)</f>
        <v>328.45400999999998</v>
      </c>
      <c r="J57" s="85">
        <f>IF($C$5*'Tariffs Jan2018'!AL51/'Tariffs Jan2018'!AJ51&gt;='Tariffs Jan2018'!J51,('Tariffs Jan2018'!J51*'Tariffs Jan2018'!U51/100)* 'Tariffs Jan2018'!AJ51,($C$5*'Tariffs Jan2018'!AL51/'Tariffs Jan2018'!AJ51*'Tariffs Jan2018'!U51/100)* 'Tariffs Jan2018'!AJ51)</f>
        <v>204.63800000000001</v>
      </c>
      <c r="K57" s="85">
        <f>IF($C$5*'Tariffs Jan2018'!AL51/'Tariffs Jan2018'!AJ51&lt;'Tariffs Jan2018'!J51,0,IF($C$5*'Tariffs Jan2018'!AL51/'Tariffs Jan2018'!AJ51&lt;='Tariffs Jan2018'!K51,($C$5*'Tariffs Jan2018'!AL51/'Tariffs Jan2018'!AJ51-'Tariffs Jan2018'!J51)*('Tariffs Jan2018'!V51/100)*'Tariffs Jan2018'!AJ51,('Tariffs Jan2018'!K51-'Tariffs Jan2018'!J51)*('Tariffs Jan2018'!V51/100)*'Tariffs Jan2018'!AJ51))</f>
        <v>142.00400000000002</v>
      </c>
      <c r="L57" s="85">
        <f>IF($C$5*'Tariffs Jan2018'!AL51/'Tariffs Jan2018'!AJ51&lt;'Tariffs Jan2018'!K51,0,IF($C$5*'Tariffs Jan2018'!AL51/'Tariffs Jan2018'!AJ51&lt;='Tariffs Jan2018'!L51,($C$5*'Tariffs Jan2018'!AL51/'Tariffs Jan2018'!AJ51-'Tariffs Jan2018'!K51)*('Tariffs Jan2018'!W51/100)*'Tariffs Jan2018'!AJ51,('Tariffs Jan2018'!L51-'Tariffs Jan2018'!K51)*('Tariffs Jan2018'!W51/100)*'Tariffs Jan2018'!AJ51))</f>
        <v>0</v>
      </c>
      <c r="M57" s="85">
        <f>IF($C$5*'Tariffs Jan2018'!AL51/'Tariffs Jan2018'!AJ51&lt;'Tariffs Jan2018'!L51,0,IF($C$5*'Tariffs Jan2018'!AL51/'Tariffs Jan2018'!AJ51&lt;='Tariffs Jan2018'!M51,($C$5*'Tariffs Jan2018'!AL51/'Tariffs Jan2018'!AJ51-'Tariffs Jan2018'!L51)*('Tariffs Jan2018'!X51/100)*'Tariffs Jan2018'!AJ51,('Tariffs Jan2018'!M51-'Tariffs Jan2018'!L51)*('Tariffs Jan2018'!X51/100)*'Tariffs Jan2018'!AJ51))</f>
        <v>0</v>
      </c>
      <c r="N57" s="85">
        <f>IF(($C$5*'Tariffs Jan2018'!AL51/'Tariffs Jan2018'!AJ51&gt;'Tariffs Jan2018'!M51),($C$5*'Tariffs Jan2018'!AL51/'Tariffs Jan2018'!AJ51-'Tariffs Jan2018'!M51)*'Tariffs Jan2018'!Y51/100*'Tariffs Jan2018'!AJ51,0)</f>
        <v>656.90801999999996</v>
      </c>
      <c r="O57" s="73">
        <f t="shared" si="0"/>
        <v>1764.87653</v>
      </c>
      <c r="P57" s="498">
        <f t="shared" si="1"/>
        <v>1941.3641830000001</v>
      </c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J57" s="347"/>
      <c r="BK57" s="347"/>
      <c r="BL57" s="347"/>
      <c r="BM57" s="347"/>
      <c r="BN57" s="347"/>
      <c r="BO57" s="347"/>
      <c r="BP57" s="347"/>
      <c r="BQ57" s="347"/>
      <c r="BR57" s="347"/>
      <c r="BS57" s="347"/>
      <c r="BT57" s="347"/>
      <c r="BU57" s="347"/>
      <c r="BV57" s="347"/>
      <c r="BW57" s="347"/>
      <c r="BX57" s="347"/>
      <c r="BY57" s="347"/>
      <c r="BZ57" s="347"/>
      <c r="CA57" s="347"/>
      <c r="CB57" s="347"/>
      <c r="CC57" s="347"/>
      <c r="CD57" s="347"/>
      <c r="CE57" s="347"/>
      <c r="CF57" s="347"/>
      <c r="CG57" s="347"/>
      <c r="CH57" s="347"/>
      <c r="CI57" s="347"/>
      <c r="CJ57" s="347"/>
      <c r="CK57" s="347"/>
      <c r="CL57" s="347"/>
      <c r="CM57" s="347"/>
      <c r="CN57" s="347"/>
      <c r="CO57" s="347"/>
      <c r="CP57" s="347"/>
      <c r="CQ57" s="347"/>
      <c r="CR57" s="347"/>
      <c r="CS57" s="347"/>
      <c r="CT57" s="347"/>
      <c r="CU57" s="347"/>
      <c r="CV57" s="347"/>
      <c r="CW57" s="344"/>
      <c r="CX57" s="344"/>
      <c r="CY57" s="344"/>
      <c r="CZ57" s="344"/>
      <c r="DA57" s="344"/>
      <c r="DB57" s="344"/>
      <c r="DC57" s="318"/>
      <c r="DD57" s="318"/>
      <c r="DE57" s="318"/>
      <c r="DF57" s="318"/>
      <c r="DG57" s="318"/>
      <c r="DH57" s="318"/>
      <c r="DI57" s="318"/>
      <c r="DJ57" s="318"/>
      <c r="DK57" s="320"/>
      <c r="DL57" s="320"/>
      <c r="DM57" s="320"/>
      <c r="DN57" s="320"/>
      <c r="DO57" s="320"/>
      <c r="DP57" s="320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</row>
    <row r="58" spans="1:153" ht="14" thickTop="1" x14ac:dyDescent="0.15">
      <c r="A58" s="286" t="str">
        <f>'Tariffs Jan2018'!F52</f>
        <v>Sumo Power</v>
      </c>
      <c r="B58" s="47" t="str">
        <f>'Tariffs Jan2018'!D52</f>
        <v>Envestra Central 2</v>
      </c>
      <c r="C58" s="287">
        <f>'Tariffs Jan2018'!E52</f>
        <v>43132</v>
      </c>
      <c r="D58" s="85">
        <f>365*'Tariffs Jan2018'!H52/100</f>
        <v>286.89</v>
      </c>
      <c r="E58" s="85">
        <f>IF($C$5*'Tariffs Jan2018'!AK52/'Tariffs Jan2018'!AI52&gt;='Tariffs Jan2018'!J52,( 'Tariffs Jan2018'!J52*'Tariffs Jan2018'!O52/100)* 'Tariffs Jan2018'!AI52,($C$5*'Tariffs Jan2018'!AK52/'Tariffs Jan2018'!AI52*'Tariffs Jan2018'!O52/100)* 'Tariffs Jan2018'!AI52)</f>
        <v>398.4</v>
      </c>
      <c r="F58" s="85">
        <f>IF($C$5*'Tariffs Jan2018'!AK52/'Tariffs Jan2018'!AI52&lt;'Tariffs Jan2018'!J52,0,IF($C$5*'Tariffs Jan2018'!AK52/'Tariffs Jan2018'!AI52&lt;='Tariffs Jan2018'!K52,($C$5*'Tariffs Jan2018'!AK52/'Tariffs Jan2018'!AI52-'Tariffs Jan2018'!J52)*('Tariffs Jan2018'!P52/100)*'Tariffs Jan2018'!AI52,('Tariffs Jan2018'!K52-'Tariffs Jan2018'!J52)*('Tariffs Jan2018'!P52/100)*'Tariffs Jan2018'!AI52))</f>
        <v>285.32340899999991</v>
      </c>
      <c r="G58" s="85">
        <f>IF($C$5*'Tariffs Jan2018'!AK52/'Tariffs Jan2018'!AI52&lt;'Tariffs Jan2018'!K52,0,IF($C$5*'Tariffs Jan2018'!AK52/'Tariffs Jan2018'!AI52&lt;='Tariffs Jan2018'!L52,($C$5*'Tariffs Jan2018'!AK52/'Tariffs Jan2018'!AI52-'Tariffs Jan2018'!K52)*('Tariffs Jan2018'!Q52/100)*'Tariffs Jan2018'!AI52,('Tariffs Jan2018'!L52-'Tariffs Jan2018'!K52)*('Tariffs Jan2018'!Q52/100)*'Tariffs Jan2018'!AI52))</f>
        <v>0</v>
      </c>
      <c r="H58" s="85">
        <f>IF($C$5*'Tariffs Jan2018'!AK52/'Tariffs Jan2018'!AI52&lt;'Tariffs Jan2018'!L52,0,IF($C$5*'Tariffs Jan2018'!AK52/'Tariffs Jan2018'!AI52&lt;='Tariffs Jan2018'!M52,($C$5*'Tariffs Jan2018'!AK52/'Tariffs Jan2018'!AI52-'Tariffs Jan2018'!L52)*('Tariffs Jan2018'!R52/100)*'Tariffs Jan2018'!AI52,('Tariffs Jan2018'!M52-'Tariffs Jan2018'!L52)*('Tariffs Jan2018'!R52/100)*'Tariffs Jan2018'!AI52))</f>
        <v>0</v>
      </c>
      <c r="I58" s="85">
        <f>IF(($C$5*'Tariffs Jan2018'!AK52/'Tariffs Jan2018'!AI52&gt;'Tariffs Jan2018'!M52),($C$5*'Tariffs Jan2018'!AK52/'Tariffs Jan2018'!AI52-'Tariffs Jan2018'!M52)*'Tariffs Jan2018'!S52/100*'Tariffs Jan2018'!AI52,0)</f>
        <v>0</v>
      </c>
      <c r="J58" s="85">
        <f>IF($C$5*'Tariffs Jan2018'!AL52/'Tariffs Jan2018'!AJ52&gt;='Tariffs Jan2018'!J52,('Tariffs Jan2018'!J52*'Tariffs Jan2018'!U52/100)* 'Tariffs Jan2018'!AJ52,($C$5*'Tariffs Jan2018'!AL52/'Tariffs Jan2018'!AJ52*'Tariffs Jan2018'!U52/100)* 'Tariffs Jan2018'!AJ52)</f>
        <v>796.8</v>
      </c>
      <c r="K58" s="85">
        <f>IF($C$5*'Tariffs Jan2018'!AL52/'Tariffs Jan2018'!AJ52&lt;'Tariffs Jan2018'!J52,0,IF($C$5*'Tariffs Jan2018'!AL52/'Tariffs Jan2018'!AJ52&lt;='Tariffs Jan2018'!K52,($C$5*'Tariffs Jan2018'!AL52/'Tariffs Jan2018'!AJ52-'Tariffs Jan2018'!J52)*('Tariffs Jan2018'!V52/100)*'Tariffs Jan2018'!AJ52,('Tariffs Jan2018'!K52-'Tariffs Jan2018'!J52)*('Tariffs Jan2018'!V52/100)*'Tariffs Jan2018'!AJ52))</f>
        <v>570.64681799999983</v>
      </c>
      <c r="L58" s="85">
        <f>IF($C$5*'Tariffs Jan2018'!AL52/'Tariffs Jan2018'!AJ52&lt;'Tariffs Jan2018'!K52,0,IF($C$5*'Tariffs Jan2018'!AL52/'Tariffs Jan2018'!AJ52&lt;='Tariffs Jan2018'!L52,($C$5*'Tariffs Jan2018'!AL52/'Tariffs Jan2018'!AJ52-'Tariffs Jan2018'!K52)*('Tariffs Jan2018'!W52/100)*'Tariffs Jan2018'!AJ52,('Tariffs Jan2018'!L52-'Tariffs Jan2018'!K52)*('Tariffs Jan2018'!W52/100)*'Tariffs Jan2018'!AJ52))</f>
        <v>0</v>
      </c>
      <c r="M58" s="85">
        <f>IF($C$5*'Tariffs Jan2018'!AL52/'Tariffs Jan2018'!AJ52&lt;'Tariffs Jan2018'!L52,0,IF($C$5*'Tariffs Jan2018'!AL52/'Tariffs Jan2018'!AJ52&lt;='Tariffs Jan2018'!M52,($C$5*'Tariffs Jan2018'!AL52/'Tariffs Jan2018'!AJ52-'Tariffs Jan2018'!L52)*('Tariffs Jan2018'!X52/100)*'Tariffs Jan2018'!AJ52,('Tariffs Jan2018'!M52-'Tariffs Jan2018'!L52)*('Tariffs Jan2018'!X52/100)*'Tariffs Jan2018'!AJ52))</f>
        <v>0</v>
      </c>
      <c r="N58" s="85">
        <f>IF(($C$5*'Tariffs Jan2018'!AL52/'Tariffs Jan2018'!AJ52&gt;'Tariffs Jan2018'!M52),($C$5*'Tariffs Jan2018'!AL52/'Tariffs Jan2018'!AJ52-'Tariffs Jan2018'!M52)*'Tariffs Jan2018'!Y52/100*'Tariffs Jan2018'!AJ52,0)</f>
        <v>0</v>
      </c>
      <c r="O58" s="73">
        <f t="shared" ref="O58:O59" si="8">SUM(D58:N58)</f>
        <v>2338.0602269999995</v>
      </c>
      <c r="P58" s="498">
        <f t="shared" ref="P58:P59" si="9">O58*1.1</f>
        <v>2571.8662496999996</v>
      </c>
    </row>
    <row r="59" spans="1:153" s="289" customFormat="1" ht="14" thickBot="1" x14ac:dyDescent="0.2">
      <c r="A59" s="288" t="str">
        <f>'Tariffs Jan2018'!F53</f>
        <v>Amaysim</v>
      </c>
      <c r="B59" s="289" t="str">
        <f>'Tariffs Jan2018'!D53</f>
        <v>Envestra Central 2</v>
      </c>
      <c r="C59" s="290">
        <f>'Tariffs Jan2018'!E53</f>
        <v>43101</v>
      </c>
      <c r="D59" s="291">
        <f>365*'Tariffs Jan2018'!H53/100</f>
        <v>292.73</v>
      </c>
      <c r="E59" s="291">
        <f>IF($C$5*'Tariffs Jan2018'!AK53/'Tariffs Jan2018'!AI53&gt;='Tariffs Jan2018'!J53,( 'Tariffs Jan2018'!J53*'Tariffs Jan2018'!O53/100)* 'Tariffs Jan2018'!AI53,($C$5*'Tariffs Jan2018'!AK53/'Tariffs Jan2018'!AI53*'Tariffs Jan2018'!O53/100)* 'Tariffs Jan2018'!AI53)</f>
        <v>123.375</v>
      </c>
      <c r="F59" s="291">
        <f>IF($C$5*'Tariffs Jan2018'!AK53/'Tariffs Jan2018'!AI53&lt;'Tariffs Jan2018'!J53,0,IF($C$5*'Tariffs Jan2018'!AK53/'Tariffs Jan2018'!AI53&lt;='Tariffs Jan2018'!K53,($C$5*'Tariffs Jan2018'!AK53/'Tariffs Jan2018'!AI53-'Tariffs Jan2018'!J53)*('Tariffs Jan2018'!P53/100)*'Tariffs Jan2018'!AI53,('Tariffs Jan2018'!K53-'Tariffs Jan2018'!J53)*('Tariffs Jan2018'!P53/100)*'Tariffs Jan2018'!AI53))</f>
        <v>86.72</v>
      </c>
      <c r="G59" s="291">
        <f>IF($C$5*'Tariffs Jan2018'!AK53/'Tariffs Jan2018'!AI53&lt;'Tariffs Jan2018'!K53,0,IF($C$5*'Tariffs Jan2018'!AK53/'Tariffs Jan2018'!AI53&lt;='Tariffs Jan2018'!L53,($C$5*'Tariffs Jan2018'!AK53/'Tariffs Jan2018'!AI53-'Tariffs Jan2018'!K53)*('Tariffs Jan2018'!Q53/100)*'Tariffs Jan2018'!AI53,('Tariffs Jan2018'!L53-'Tariffs Jan2018'!K53)*('Tariffs Jan2018'!Q53/100)*'Tariffs Jan2018'!AI53))</f>
        <v>0</v>
      </c>
      <c r="H59" s="291">
        <f>IF($C$5*'Tariffs Jan2018'!AK53/'Tariffs Jan2018'!AI53&lt;'Tariffs Jan2018'!L53,0,IF($C$5*'Tariffs Jan2018'!AK53/'Tariffs Jan2018'!AI53&lt;='Tariffs Jan2018'!M53,($C$5*'Tariffs Jan2018'!AK53/'Tariffs Jan2018'!AI53-'Tariffs Jan2018'!L53)*('Tariffs Jan2018'!R53/100)*'Tariffs Jan2018'!AI53,('Tariffs Jan2018'!M53-'Tariffs Jan2018'!L53)*('Tariffs Jan2018'!R53/100)*'Tariffs Jan2018'!AI53))</f>
        <v>0</v>
      </c>
      <c r="I59" s="291">
        <f>IF(($C$5*'Tariffs Jan2018'!AK53/'Tariffs Jan2018'!AI53&gt;'Tariffs Jan2018'!M53),($C$5*'Tariffs Jan2018'!AK53/'Tariffs Jan2018'!AI53-'Tariffs Jan2018'!M53)*'Tariffs Jan2018'!S53/100*'Tariffs Jan2018'!AI53,0)</f>
        <v>412.44224999999989</v>
      </c>
      <c r="J59" s="291">
        <f>IF($C$5*'Tariffs Jan2018'!AL53/'Tariffs Jan2018'!AJ53&gt;='Tariffs Jan2018'!J53,('Tariffs Jan2018'!J53*'Tariffs Jan2018'!U53/100)* 'Tariffs Jan2018'!AJ53,($C$5*'Tariffs Jan2018'!AL53/'Tariffs Jan2018'!AJ53*'Tariffs Jan2018'!U53/100)* 'Tariffs Jan2018'!AJ53)</f>
        <v>246.75</v>
      </c>
      <c r="K59" s="291">
        <f>IF($C$5*'Tariffs Jan2018'!AL53/'Tariffs Jan2018'!AJ53&lt;'Tariffs Jan2018'!J53,0,IF($C$5*'Tariffs Jan2018'!AL53/'Tariffs Jan2018'!AJ53&lt;='Tariffs Jan2018'!K53,($C$5*'Tariffs Jan2018'!AL53/'Tariffs Jan2018'!AJ53-'Tariffs Jan2018'!J53)*('Tariffs Jan2018'!V53/100)*'Tariffs Jan2018'!AJ53,('Tariffs Jan2018'!K53-'Tariffs Jan2018'!J53)*('Tariffs Jan2018'!V53/100)*'Tariffs Jan2018'!AJ53))</f>
        <v>173.44</v>
      </c>
      <c r="L59" s="291">
        <f>IF($C$5*'Tariffs Jan2018'!AL53/'Tariffs Jan2018'!AJ53&lt;'Tariffs Jan2018'!K53,0,IF($C$5*'Tariffs Jan2018'!AL53/'Tariffs Jan2018'!AJ53&lt;='Tariffs Jan2018'!L53,($C$5*'Tariffs Jan2018'!AL53/'Tariffs Jan2018'!AJ53-'Tariffs Jan2018'!K53)*('Tariffs Jan2018'!W53/100)*'Tariffs Jan2018'!AJ53,('Tariffs Jan2018'!L53-'Tariffs Jan2018'!K53)*('Tariffs Jan2018'!W53/100)*'Tariffs Jan2018'!AJ53))</f>
        <v>0</v>
      </c>
      <c r="M59" s="291">
        <f>IF($C$5*'Tariffs Jan2018'!AL53/'Tariffs Jan2018'!AJ53&lt;'Tariffs Jan2018'!L53,0,IF($C$5*'Tariffs Jan2018'!AL53/'Tariffs Jan2018'!AJ53&lt;='Tariffs Jan2018'!M53,($C$5*'Tariffs Jan2018'!AL53/'Tariffs Jan2018'!AJ53-'Tariffs Jan2018'!L53)*('Tariffs Jan2018'!X53/100)*'Tariffs Jan2018'!AJ53,('Tariffs Jan2018'!M53-'Tariffs Jan2018'!L53)*('Tariffs Jan2018'!X53/100)*'Tariffs Jan2018'!AJ53))</f>
        <v>0</v>
      </c>
      <c r="N59" s="291">
        <f>IF(($C$5*'Tariffs Jan2018'!AL53/'Tariffs Jan2018'!AJ53&gt;'Tariffs Jan2018'!M53),($C$5*'Tariffs Jan2018'!AL53/'Tariffs Jan2018'!AJ53-'Tariffs Jan2018'!M53)*'Tariffs Jan2018'!Y53/100*'Tariffs Jan2018'!AJ53,0)</f>
        <v>824.88449999999978</v>
      </c>
      <c r="O59" s="292">
        <f t="shared" si="8"/>
        <v>2160.3417499999996</v>
      </c>
      <c r="P59" s="499">
        <f t="shared" si="9"/>
        <v>2376.3759249999998</v>
      </c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J59" s="347"/>
      <c r="BK59" s="347"/>
      <c r="BL59" s="347"/>
      <c r="BM59" s="347"/>
      <c r="BN59" s="347"/>
      <c r="BO59" s="347"/>
      <c r="BP59" s="347"/>
      <c r="BQ59" s="347"/>
      <c r="BR59" s="347"/>
      <c r="BS59" s="347"/>
      <c r="BT59" s="347"/>
      <c r="BU59" s="347"/>
      <c r="BV59" s="347"/>
      <c r="BW59" s="347"/>
      <c r="BX59" s="347"/>
      <c r="BY59" s="347"/>
      <c r="BZ59" s="347"/>
      <c r="CA59" s="347"/>
      <c r="CB59" s="347"/>
      <c r="CC59" s="347"/>
      <c r="CD59" s="347"/>
      <c r="CE59" s="347"/>
      <c r="CF59" s="347"/>
      <c r="CG59" s="347"/>
      <c r="CH59" s="347"/>
      <c r="CI59" s="347"/>
      <c r="CJ59" s="347"/>
      <c r="CK59" s="347"/>
      <c r="CL59" s="347"/>
      <c r="CM59" s="347"/>
      <c r="CN59" s="347"/>
      <c r="CO59" s="347"/>
      <c r="CP59" s="347"/>
      <c r="CQ59" s="347"/>
      <c r="CR59" s="347"/>
      <c r="CS59" s="347"/>
      <c r="CT59" s="347"/>
      <c r="CU59" s="347"/>
      <c r="CV59" s="372"/>
      <c r="CW59" s="373"/>
      <c r="CX59" s="373"/>
      <c r="CY59" s="373"/>
      <c r="CZ59" s="373"/>
      <c r="DA59" s="373"/>
      <c r="DB59" s="373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  <c r="EU59" s="320"/>
      <c r="EV59" s="320"/>
      <c r="EW59" s="320"/>
    </row>
    <row r="60" spans="1:153" ht="14" thickTop="1" x14ac:dyDescent="0.15">
      <c r="A60" s="286" t="str">
        <f>'Tariffs Jan2018'!F54</f>
        <v>AGL</v>
      </c>
      <c r="B60" s="47" t="str">
        <f>'Tariffs Jan2018'!D54</f>
        <v>Envestra Central 1</v>
      </c>
      <c r="C60" s="287">
        <f>'Tariffs Jan2018'!E54</f>
        <v>43101</v>
      </c>
      <c r="D60" s="85">
        <f>365*'Tariffs Jan2018'!H54/100</f>
        <v>288.35000000000002</v>
      </c>
      <c r="E60" s="85">
        <f>IF($C$5*'Tariffs Jan2018'!AK54/'Tariffs Jan2018'!AI54&gt;='Tariffs Jan2018'!J54,( 'Tariffs Jan2018'!J54*'Tariffs Jan2018'!O54/100)* 'Tariffs Jan2018'!AI54,($C$5*'Tariffs Jan2018'!AK54/'Tariffs Jan2018'!AI54*'Tariffs Jan2018'!O54/100)* 'Tariffs Jan2018'!AI54)</f>
        <v>94.423000000000016</v>
      </c>
      <c r="F60" s="85">
        <f>IF($C$5*'Tariffs Jan2018'!AK54/'Tariffs Jan2018'!AI54&lt;'Tariffs Jan2018'!J54,0,IF($C$5*'Tariffs Jan2018'!AK54/'Tariffs Jan2018'!AI54&lt;='Tariffs Jan2018'!K54,($C$5*'Tariffs Jan2018'!AK54/'Tariffs Jan2018'!AI54-'Tariffs Jan2018'!J54)*('Tariffs Jan2018'!P54/100)*'Tariffs Jan2018'!AI54,('Tariffs Jan2018'!K54-'Tariffs Jan2018'!J54)*('Tariffs Jan2018'!P54/100)*'Tariffs Jan2018'!AI54))</f>
        <v>66.665999999999997</v>
      </c>
      <c r="G60" s="85">
        <f>IF($C$5*'Tariffs Jan2018'!AK54/'Tariffs Jan2018'!AI54&lt;'Tariffs Jan2018'!K54,0,IF($C$5*'Tariffs Jan2018'!AK54/'Tariffs Jan2018'!AI54&lt;='Tariffs Jan2018'!L54,($C$5*'Tariffs Jan2018'!AK54/'Tariffs Jan2018'!AI54-'Tariffs Jan2018'!K54)*('Tariffs Jan2018'!Q54/100)*'Tariffs Jan2018'!AI54,('Tariffs Jan2018'!L54-'Tariffs Jan2018'!K54)*('Tariffs Jan2018'!Q54/100)*'Tariffs Jan2018'!AI54))</f>
        <v>0</v>
      </c>
      <c r="H60" s="85">
        <f>IF($C$5*'Tariffs Jan2018'!AK54/'Tariffs Jan2018'!AI54&lt;'Tariffs Jan2018'!L54,0,IF($C$5*'Tariffs Jan2018'!AK54/'Tariffs Jan2018'!AI54&lt;='Tariffs Jan2018'!M54,($C$5*'Tariffs Jan2018'!AK54/'Tariffs Jan2018'!AI54-'Tariffs Jan2018'!L54)*('Tariffs Jan2018'!R54/100)*'Tariffs Jan2018'!AI54,('Tariffs Jan2018'!M54-'Tariffs Jan2018'!L54)*('Tariffs Jan2018'!R54/100)*'Tariffs Jan2018'!AI54))</f>
        <v>0</v>
      </c>
      <c r="I60" s="85">
        <f>IF(($C$5*'Tariffs Jan2018'!AK54/'Tariffs Jan2018'!AI54&gt;'Tariffs Jan2018'!M54),($C$5*'Tariffs Jan2018'!AK54/'Tariffs Jan2018'!AI54-'Tariffs Jan2018'!M54)*'Tariffs Jan2018'!S54/100*'Tariffs Jan2018'!AI54,0)</f>
        <v>293.95883999999995</v>
      </c>
      <c r="J60" s="85">
        <f>IF($C$5*'Tariffs Jan2018'!AL54/'Tariffs Jan2018'!AJ54&gt;='Tariffs Jan2018'!J54,('Tariffs Jan2018'!J54*'Tariffs Jan2018'!U54/100)* 'Tariffs Jan2018'!AJ54,($C$5*'Tariffs Jan2018'!AL54/'Tariffs Jan2018'!AJ54*'Tariffs Jan2018'!U54/100)* 'Tariffs Jan2018'!AJ54)</f>
        <v>188.84600000000003</v>
      </c>
      <c r="K60" s="85">
        <f>IF($C$5*'Tariffs Jan2018'!AL54/'Tariffs Jan2018'!AJ54&lt;'Tariffs Jan2018'!J54,0,IF($C$5*'Tariffs Jan2018'!AL54/'Tariffs Jan2018'!AJ54&lt;='Tariffs Jan2018'!K54,($C$5*'Tariffs Jan2018'!AL54/'Tariffs Jan2018'!AJ54-'Tariffs Jan2018'!J54)*('Tariffs Jan2018'!V54/100)*'Tariffs Jan2018'!AJ54,('Tariffs Jan2018'!K54-'Tariffs Jan2018'!J54)*('Tariffs Jan2018'!V54/100)*'Tariffs Jan2018'!AJ54))</f>
        <v>133.33199999999999</v>
      </c>
      <c r="L60" s="85">
        <f>IF($C$5*'Tariffs Jan2018'!AL54/'Tariffs Jan2018'!AJ54&lt;'Tariffs Jan2018'!K54,0,IF($C$5*'Tariffs Jan2018'!AL54/'Tariffs Jan2018'!AJ54&lt;='Tariffs Jan2018'!L54,($C$5*'Tariffs Jan2018'!AL54/'Tariffs Jan2018'!AJ54-'Tariffs Jan2018'!K54)*('Tariffs Jan2018'!W54/100)*'Tariffs Jan2018'!AJ54,('Tariffs Jan2018'!L54-'Tariffs Jan2018'!K54)*('Tariffs Jan2018'!W54/100)*'Tariffs Jan2018'!AJ54))</f>
        <v>0</v>
      </c>
      <c r="M60" s="85">
        <f>IF($C$5*'Tariffs Jan2018'!AL54/'Tariffs Jan2018'!AJ54&lt;'Tariffs Jan2018'!L54,0,IF($C$5*'Tariffs Jan2018'!AL54/'Tariffs Jan2018'!AJ54&lt;='Tariffs Jan2018'!M54,($C$5*'Tariffs Jan2018'!AL54/'Tariffs Jan2018'!AJ54-'Tariffs Jan2018'!L54)*('Tariffs Jan2018'!X54/100)*'Tariffs Jan2018'!AJ54,('Tariffs Jan2018'!M54-'Tariffs Jan2018'!L54)*('Tariffs Jan2018'!X54/100)*'Tariffs Jan2018'!AJ54))</f>
        <v>0</v>
      </c>
      <c r="N60" s="85">
        <f>IF(($C$5*'Tariffs Jan2018'!AL54/'Tariffs Jan2018'!AJ54&gt;'Tariffs Jan2018'!M54),($C$5*'Tariffs Jan2018'!AL54/'Tariffs Jan2018'!AJ54-'Tariffs Jan2018'!M54)*'Tariffs Jan2018'!Y54/100*'Tariffs Jan2018'!AJ54,0)</f>
        <v>587.9176799999999</v>
      </c>
      <c r="O60" s="73">
        <f t="shared" si="0"/>
        <v>1653.49352</v>
      </c>
      <c r="P60" s="498">
        <f t="shared" si="1"/>
        <v>1818.8428720000002</v>
      </c>
    </row>
    <row r="61" spans="1:153" x14ac:dyDescent="0.15">
      <c r="A61" s="286" t="str">
        <f>'Tariffs Jan2018'!F55</f>
        <v>Alinta Energy</v>
      </c>
      <c r="B61" s="47" t="str">
        <f>'Tariffs Jan2018'!D55</f>
        <v>Envestra Central 1</v>
      </c>
      <c r="C61" s="287">
        <f>'Tariffs Jan2018'!E55</f>
        <v>43112</v>
      </c>
      <c r="D61" s="85">
        <f>365*'Tariffs Jan2018'!H55/100</f>
        <v>251.85</v>
      </c>
      <c r="E61" s="85">
        <f>IF($C$5*'Tariffs Jan2018'!AK55/'Tariffs Jan2018'!AI55&gt;='Tariffs Jan2018'!J55,( 'Tariffs Jan2018'!J55*'Tariffs Jan2018'!O55/100)* 'Tariffs Jan2018'!AI55,($C$5*'Tariffs Jan2018'!AK55/'Tariffs Jan2018'!AI55*'Tariffs Jan2018'!O55/100)* 'Tariffs Jan2018'!AI55)</f>
        <v>93.765000000000001</v>
      </c>
      <c r="F61" s="85">
        <f>IF($C$5*'Tariffs Jan2018'!AK55/'Tariffs Jan2018'!AI55&lt;'Tariffs Jan2018'!J55,0,IF($C$5*'Tariffs Jan2018'!AK55/'Tariffs Jan2018'!AI55&lt;='Tariffs Jan2018'!K55,($C$5*'Tariffs Jan2018'!AK55/'Tariffs Jan2018'!AI55-'Tariffs Jan2018'!J55)*('Tariffs Jan2018'!P55/100)*'Tariffs Jan2018'!AI55,('Tariffs Jan2018'!K55-'Tariffs Jan2018'!J55)*('Tariffs Jan2018'!P55/100)*'Tariffs Jan2018'!AI55))</f>
        <v>66.123999999999995</v>
      </c>
      <c r="G61" s="85">
        <f>IF($C$5*'Tariffs Jan2018'!AK55/'Tariffs Jan2018'!AI55&lt;'Tariffs Jan2018'!K55,0,IF($C$5*'Tariffs Jan2018'!AK55/'Tariffs Jan2018'!AI55&lt;='Tariffs Jan2018'!L55,($C$5*'Tariffs Jan2018'!AK55/'Tariffs Jan2018'!AI55-'Tariffs Jan2018'!K55)*('Tariffs Jan2018'!Q55/100)*'Tariffs Jan2018'!AI55,('Tariffs Jan2018'!L55-'Tariffs Jan2018'!K55)*('Tariffs Jan2018'!Q55/100)*'Tariffs Jan2018'!AI55))</f>
        <v>0</v>
      </c>
      <c r="H61" s="85">
        <f>IF($C$5*'Tariffs Jan2018'!AK55/'Tariffs Jan2018'!AI55&lt;'Tariffs Jan2018'!L55,0,IF($C$5*'Tariffs Jan2018'!AK55/'Tariffs Jan2018'!AI55&lt;='Tariffs Jan2018'!M55,($C$5*'Tariffs Jan2018'!AK55/'Tariffs Jan2018'!AI55-'Tariffs Jan2018'!L55)*('Tariffs Jan2018'!R55/100)*'Tariffs Jan2018'!AI55,('Tariffs Jan2018'!M55-'Tariffs Jan2018'!L55)*('Tariffs Jan2018'!R55/100)*'Tariffs Jan2018'!AI55))</f>
        <v>0</v>
      </c>
      <c r="I61" s="85">
        <f>IF(($C$5*'Tariffs Jan2018'!AK55/'Tariffs Jan2018'!AI55&gt;'Tariffs Jan2018'!M55),($C$5*'Tariffs Jan2018'!AK55/'Tariffs Jan2018'!AI55-'Tariffs Jan2018'!M55)*'Tariffs Jan2018'!S55/100*'Tariffs Jan2018'!AI55,0)</f>
        <v>287.95967999999993</v>
      </c>
      <c r="J61" s="85">
        <f>IF($C$5*'Tariffs Jan2018'!AL55/'Tariffs Jan2018'!AJ55&gt;='Tariffs Jan2018'!J55,('Tariffs Jan2018'!J55*'Tariffs Jan2018'!U55/100)* 'Tariffs Jan2018'!AJ55,($C$5*'Tariffs Jan2018'!AL55/'Tariffs Jan2018'!AJ55*'Tariffs Jan2018'!U55/100)* 'Tariffs Jan2018'!AJ55)</f>
        <v>187.53</v>
      </c>
      <c r="K61" s="85">
        <f>IF($C$5*'Tariffs Jan2018'!AL55/'Tariffs Jan2018'!AJ55&lt;'Tariffs Jan2018'!J55,0,IF($C$5*'Tariffs Jan2018'!AL55/'Tariffs Jan2018'!AJ55&lt;='Tariffs Jan2018'!K55,($C$5*'Tariffs Jan2018'!AL55/'Tariffs Jan2018'!AJ55-'Tariffs Jan2018'!J55)*('Tariffs Jan2018'!V55/100)*'Tariffs Jan2018'!AJ55,('Tariffs Jan2018'!K55-'Tariffs Jan2018'!J55)*('Tariffs Jan2018'!V55/100)*'Tariffs Jan2018'!AJ55))</f>
        <v>132.24799999999999</v>
      </c>
      <c r="L61" s="85">
        <f>IF($C$5*'Tariffs Jan2018'!AL55/'Tariffs Jan2018'!AJ55&lt;'Tariffs Jan2018'!K55,0,IF($C$5*'Tariffs Jan2018'!AL55/'Tariffs Jan2018'!AJ55&lt;='Tariffs Jan2018'!L55,($C$5*'Tariffs Jan2018'!AL55/'Tariffs Jan2018'!AJ55-'Tariffs Jan2018'!K55)*('Tariffs Jan2018'!W55/100)*'Tariffs Jan2018'!AJ55,('Tariffs Jan2018'!L55-'Tariffs Jan2018'!K55)*('Tariffs Jan2018'!W55/100)*'Tariffs Jan2018'!AJ55))</f>
        <v>0</v>
      </c>
      <c r="M61" s="85">
        <f>IF($C$5*'Tariffs Jan2018'!AL55/'Tariffs Jan2018'!AJ55&lt;'Tariffs Jan2018'!L55,0,IF($C$5*'Tariffs Jan2018'!AL55/'Tariffs Jan2018'!AJ55&lt;='Tariffs Jan2018'!M55,($C$5*'Tariffs Jan2018'!AL55/'Tariffs Jan2018'!AJ55-'Tariffs Jan2018'!L55)*('Tariffs Jan2018'!X55/100)*'Tariffs Jan2018'!AJ55,('Tariffs Jan2018'!M55-'Tariffs Jan2018'!L55)*('Tariffs Jan2018'!X55/100)*'Tariffs Jan2018'!AJ55))</f>
        <v>0</v>
      </c>
      <c r="N61" s="85">
        <f>IF(($C$5*'Tariffs Jan2018'!AL55/'Tariffs Jan2018'!AJ55&gt;'Tariffs Jan2018'!M55),($C$5*'Tariffs Jan2018'!AL55/'Tariffs Jan2018'!AJ55-'Tariffs Jan2018'!M55)*'Tariffs Jan2018'!Y55/100*'Tariffs Jan2018'!AJ55,0)</f>
        <v>575.91935999999987</v>
      </c>
      <c r="O61" s="73">
        <f t="shared" si="0"/>
        <v>1595.3960399999999</v>
      </c>
      <c r="P61" s="498">
        <f t="shared" si="1"/>
        <v>1754.9356439999999</v>
      </c>
    </row>
    <row r="62" spans="1:153" x14ac:dyDescent="0.15">
      <c r="A62" s="286" t="str">
        <f>'Tariffs Jan2018'!F56</f>
        <v>Click Energy</v>
      </c>
      <c r="B62" s="47" t="str">
        <f>'Tariffs Jan2018'!D56</f>
        <v>Envestra Central 1</v>
      </c>
      <c r="C62" s="287">
        <f>'Tariffs Jan2018'!E56</f>
        <v>43101</v>
      </c>
      <c r="D62" s="85">
        <f>365*'Tariffs Jan2018'!H56/100</f>
        <v>292.73</v>
      </c>
      <c r="E62" s="85">
        <f>IF($C$5*'Tariffs Jan2018'!AK56/'Tariffs Jan2018'!AI56&gt;='Tariffs Jan2018'!J56,( 'Tariffs Jan2018'!J56*'Tariffs Jan2018'!O56/100)* 'Tariffs Jan2018'!AI56,($C$5*'Tariffs Jan2018'!AK56/'Tariffs Jan2018'!AI56*'Tariffs Jan2018'!O56/100)* 'Tariffs Jan2018'!AI56)</f>
        <v>121.73</v>
      </c>
      <c r="F62" s="85">
        <f>IF($C$5*'Tariffs Jan2018'!AK56/'Tariffs Jan2018'!AI56&lt;'Tariffs Jan2018'!J56,0,IF($C$5*'Tariffs Jan2018'!AK56/'Tariffs Jan2018'!AI56&lt;='Tariffs Jan2018'!K56,($C$5*'Tariffs Jan2018'!AK56/'Tariffs Jan2018'!AI56-'Tariffs Jan2018'!J56)*('Tariffs Jan2018'!P56/100)*'Tariffs Jan2018'!AI56,('Tariffs Jan2018'!K56-'Tariffs Jan2018'!J56)*('Tariffs Jan2018'!P56/100)*'Tariffs Jan2018'!AI56))</f>
        <v>86.72</v>
      </c>
      <c r="G62" s="85">
        <f>IF($C$5*'Tariffs Jan2018'!AK56/'Tariffs Jan2018'!AI56&lt;'Tariffs Jan2018'!K56,0,IF($C$5*'Tariffs Jan2018'!AK56/'Tariffs Jan2018'!AI56&lt;='Tariffs Jan2018'!L56,($C$5*'Tariffs Jan2018'!AK56/'Tariffs Jan2018'!AI56-'Tariffs Jan2018'!K56)*('Tariffs Jan2018'!Q56/100)*'Tariffs Jan2018'!AI56,('Tariffs Jan2018'!L56-'Tariffs Jan2018'!K56)*('Tariffs Jan2018'!Q56/100)*'Tariffs Jan2018'!AI56))</f>
        <v>0</v>
      </c>
      <c r="H62" s="85">
        <f>IF($C$5*'Tariffs Jan2018'!AK56/'Tariffs Jan2018'!AI56&lt;'Tariffs Jan2018'!L56,0,IF($C$5*'Tariffs Jan2018'!AK56/'Tariffs Jan2018'!AI56&lt;='Tariffs Jan2018'!M56,($C$5*'Tariffs Jan2018'!AK56/'Tariffs Jan2018'!AI56-'Tariffs Jan2018'!L56)*('Tariffs Jan2018'!R56/100)*'Tariffs Jan2018'!AI56,('Tariffs Jan2018'!M56-'Tariffs Jan2018'!L56)*('Tariffs Jan2018'!R56/100)*'Tariffs Jan2018'!AI56))</f>
        <v>0</v>
      </c>
      <c r="I62" s="85">
        <f>IF(($C$5*'Tariffs Jan2018'!AK56/'Tariffs Jan2018'!AI56&gt;'Tariffs Jan2018'!M56),($C$5*'Tariffs Jan2018'!AK56/'Tariffs Jan2018'!AI56-'Tariffs Jan2018'!M56)*'Tariffs Jan2018'!S56/100*'Tariffs Jan2018'!AI56,0)</f>
        <v>434.93909999999988</v>
      </c>
      <c r="J62" s="85">
        <f>IF($C$5*'Tariffs Jan2018'!AL56/'Tariffs Jan2018'!AJ56&gt;='Tariffs Jan2018'!J56,('Tariffs Jan2018'!J56*'Tariffs Jan2018'!U56/100)* 'Tariffs Jan2018'!AJ56,($C$5*'Tariffs Jan2018'!AL56/'Tariffs Jan2018'!AJ56*'Tariffs Jan2018'!U56/100)* 'Tariffs Jan2018'!AJ56)</f>
        <v>243.46</v>
      </c>
      <c r="K62" s="85">
        <f>IF($C$5*'Tariffs Jan2018'!AL56/'Tariffs Jan2018'!AJ56&lt;'Tariffs Jan2018'!J56,0,IF($C$5*'Tariffs Jan2018'!AL56/'Tariffs Jan2018'!AJ56&lt;='Tariffs Jan2018'!K56,($C$5*'Tariffs Jan2018'!AL56/'Tariffs Jan2018'!AJ56-'Tariffs Jan2018'!J56)*('Tariffs Jan2018'!V56/100)*'Tariffs Jan2018'!AJ56,('Tariffs Jan2018'!K56-'Tariffs Jan2018'!J56)*('Tariffs Jan2018'!V56/100)*'Tariffs Jan2018'!AJ56))</f>
        <v>173.44</v>
      </c>
      <c r="L62" s="85">
        <f>IF($C$5*'Tariffs Jan2018'!AL56/'Tariffs Jan2018'!AJ56&lt;'Tariffs Jan2018'!K56,0,IF($C$5*'Tariffs Jan2018'!AL56/'Tariffs Jan2018'!AJ56&lt;='Tariffs Jan2018'!L56,($C$5*'Tariffs Jan2018'!AL56/'Tariffs Jan2018'!AJ56-'Tariffs Jan2018'!K56)*('Tariffs Jan2018'!W56/100)*'Tariffs Jan2018'!AJ56,('Tariffs Jan2018'!L56-'Tariffs Jan2018'!K56)*('Tariffs Jan2018'!W56/100)*'Tariffs Jan2018'!AJ56))</f>
        <v>0</v>
      </c>
      <c r="M62" s="85">
        <f>IF($C$5*'Tariffs Jan2018'!AL56/'Tariffs Jan2018'!AJ56&lt;'Tariffs Jan2018'!L56,0,IF($C$5*'Tariffs Jan2018'!AL56/'Tariffs Jan2018'!AJ56&lt;='Tariffs Jan2018'!M56,($C$5*'Tariffs Jan2018'!AL56/'Tariffs Jan2018'!AJ56-'Tariffs Jan2018'!L56)*('Tariffs Jan2018'!X56/100)*'Tariffs Jan2018'!AJ56,('Tariffs Jan2018'!M56-'Tariffs Jan2018'!L56)*('Tariffs Jan2018'!X56/100)*'Tariffs Jan2018'!AJ56))</f>
        <v>0</v>
      </c>
      <c r="N62" s="85">
        <f>IF(($C$5*'Tariffs Jan2018'!AL56/'Tariffs Jan2018'!AJ56&gt;'Tariffs Jan2018'!M56),($C$5*'Tariffs Jan2018'!AL56/'Tariffs Jan2018'!AJ56-'Tariffs Jan2018'!M56)*'Tariffs Jan2018'!Y56/100*'Tariffs Jan2018'!AJ56,0)</f>
        <v>869.87819999999977</v>
      </c>
      <c r="O62" s="73">
        <f t="shared" si="0"/>
        <v>2222.8972999999996</v>
      </c>
      <c r="P62" s="498">
        <f t="shared" si="1"/>
        <v>2445.1870299999996</v>
      </c>
    </row>
    <row r="63" spans="1:153" x14ac:dyDescent="0.15">
      <c r="A63" s="286" t="str">
        <f>'Tariffs Jan2018'!F57</f>
        <v>Covau</v>
      </c>
      <c r="B63" s="47" t="str">
        <f>'Tariffs Jan2018'!D57</f>
        <v>Envestra Central 1</v>
      </c>
      <c r="C63" s="287">
        <f>'Tariffs Jan2018'!E57</f>
        <v>43101</v>
      </c>
      <c r="D63" s="85">
        <f>365*'Tariffs Jan2018'!H57/100</f>
        <v>266.99750000000006</v>
      </c>
      <c r="E63" s="85">
        <f>IF($C$5*'Tariffs Jan2018'!AK57/'Tariffs Jan2018'!AI57&gt;='Tariffs Jan2018'!J57,( 'Tariffs Jan2018'!J57*'Tariffs Jan2018'!O57/100)* 'Tariffs Jan2018'!AI57,($C$5*'Tariffs Jan2018'!AK57/'Tariffs Jan2018'!AI57*'Tariffs Jan2018'!O57/100)* 'Tariffs Jan2018'!AI57)</f>
        <v>104.29299999999999</v>
      </c>
      <c r="F63" s="85">
        <f>IF($C$5*'Tariffs Jan2018'!AK57/'Tariffs Jan2018'!AI57&lt;'Tariffs Jan2018'!J57,0,IF($C$5*'Tariffs Jan2018'!AK57/'Tariffs Jan2018'!AI57&lt;='Tariffs Jan2018'!K57,($C$5*'Tariffs Jan2018'!AK57/'Tariffs Jan2018'!AI57-'Tariffs Jan2018'!J57)*('Tariffs Jan2018'!P57/100)*'Tariffs Jan2018'!AI57,('Tariffs Jan2018'!K57-'Tariffs Jan2018'!J57)*('Tariffs Jan2018'!P57/100)*'Tariffs Jan2018'!AI57))</f>
        <v>67.75</v>
      </c>
      <c r="G63" s="85">
        <f>IF($C$5*'Tariffs Jan2018'!AK57/'Tariffs Jan2018'!AI57&lt;'Tariffs Jan2018'!K57,0,IF($C$5*'Tariffs Jan2018'!AK57/'Tariffs Jan2018'!AI57&lt;='Tariffs Jan2018'!L57,($C$5*'Tariffs Jan2018'!AK57/'Tariffs Jan2018'!AI57-'Tariffs Jan2018'!K57)*('Tariffs Jan2018'!Q57/100)*'Tariffs Jan2018'!AI57,('Tariffs Jan2018'!L57-'Tariffs Jan2018'!K57)*('Tariffs Jan2018'!Q57/100)*'Tariffs Jan2018'!AI57))</f>
        <v>0</v>
      </c>
      <c r="H63" s="85">
        <f>IF($C$5*'Tariffs Jan2018'!AK57/'Tariffs Jan2018'!AI57&lt;'Tariffs Jan2018'!L57,0,IF($C$5*'Tariffs Jan2018'!AK57/'Tariffs Jan2018'!AI57&lt;='Tariffs Jan2018'!M57,($C$5*'Tariffs Jan2018'!AK57/'Tariffs Jan2018'!AI57-'Tariffs Jan2018'!L57)*('Tariffs Jan2018'!R57/100)*'Tariffs Jan2018'!AI57,('Tariffs Jan2018'!M57-'Tariffs Jan2018'!L57)*('Tariffs Jan2018'!R57/100)*'Tariffs Jan2018'!AI57))</f>
        <v>0</v>
      </c>
      <c r="I63" s="85">
        <f>IF(($C$5*'Tariffs Jan2018'!AK57/'Tariffs Jan2018'!AI57&gt;'Tariffs Jan2018'!M57),($C$5*'Tariffs Jan2018'!AK57/'Tariffs Jan2018'!AI57-'Tariffs Jan2018'!M57)*'Tariffs Jan2018'!S57/100*'Tariffs Jan2018'!AI57,0)</f>
        <v>299.95799999999997</v>
      </c>
      <c r="J63" s="85">
        <f>IF($C$5*'Tariffs Jan2018'!AL57/'Tariffs Jan2018'!AJ57&gt;='Tariffs Jan2018'!J57,('Tariffs Jan2018'!J57*'Tariffs Jan2018'!U57/100)* 'Tariffs Jan2018'!AJ57,($C$5*'Tariffs Jan2018'!AL57/'Tariffs Jan2018'!AJ57*'Tariffs Jan2018'!U57/100)* 'Tariffs Jan2018'!AJ57)</f>
        <v>208.58599999999998</v>
      </c>
      <c r="K63" s="85">
        <f>IF($C$5*'Tariffs Jan2018'!AL57/'Tariffs Jan2018'!AJ57&lt;'Tariffs Jan2018'!J57,0,IF($C$5*'Tariffs Jan2018'!AL57/'Tariffs Jan2018'!AJ57&lt;='Tariffs Jan2018'!K57,($C$5*'Tariffs Jan2018'!AL57/'Tariffs Jan2018'!AJ57-'Tariffs Jan2018'!J57)*('Tariffs Jan2018'!V57/100)*'Tariffs Jan2018'!AJ57,('Tariffs Jan2018'!K57-'Tariffs Jan2018'!J57)*('Tariffs Jan2018'!V57/100)*'Tariffs Jan2018'!AJ57))</f>
        <v>135.5</v>
      </c>
      <c r="L63" s="85">
        <f>IF($C$5*'Tariffs Jan2018'!AL57/'Tariffs Jan2018'!AJ57&lt;'Tariffs Jan2018'!K57,0,IF($C$5*'Tariffs Jan2018'!AL57/'Tariffs Jan2018'!AJ57&lt;='Tariffs Jan2018'!L57,($C$5*'Tariffs Jan2018'!AL57/'Tariffs Jan2018'!AJ57-'Tariffs Jan2018'!K57)*('Tariffs Jan2018'!W57/100)*'Tariffs Jan2018'!AJ57,('Tariffs Jan2018'!L57-'Tariffs Jan2018'!K57)*('Tariffs Jan2018'!W57/100)*'Tariffs Jan2018'!AJ57))</f>
        <v>0</v>
      </c>
      <c r="M63" s="85">
        <f>IF($C$5*'Tariffs Jan2018'!AL57/'Tariffs Jan2018'!AJ57&lt;'Tariffs Jan2018'!L57,0,IF($C$5*'Tariffs Jan2018'!AL57/'Tariffs Jan2018'!AJ57&lt;='Tariffs Jan2018'!M57,($C$5*'Tariffs Jan2018'!AL57/'Tariffs Jan2018'!AJ57-'Tariffs Jan2018'!L57)*('Tariffs Jan2018'!X57/100)*'Tariffs Jan2018'!AJ57,('Tariffs Jan2018'!M57-'Tariffs Jan2018'!L57)*('Tariffs Jan2018'!X57/100)*'Tariffs Jan2018'!AJ57))</f>
        <v>0</v>
      </c>
      <c r="N63" s="85">
        <f>IF(($C$5*'Tariffs Jan2018'!AL57/'Tariffs Jan2018'!AJ57&gt;'Tariffs Jan2018'!M57),($C$5*'Tariffs Jan2018'!AL57/'Tariffs Jan2018'!AJ57-'Tariffs Jan2018'!M57)*'Tariffs Jan2018'!Y57/100*'Tariffs Jan2018'!AJ57,0)</f>
        <v>599.91599999999994</v>
      </c>
      <c r="O63" s="73">
        <f t="shared" si="0"/>
        <v>1683.0004999999999</v>
      </c>
      <c r="P63" s="498">
        <f t="shared" si="1"/>
        <v>1851.3005499999999</v>
      </c>
    </row>
    <row r="64" spans="1:153" x14ac:dyDescent="0.15">
      <c r="A64" s="286" t="str">
        <f>'Tariffs Jan2018'!F58</f>
        <v>Dodo Power &amp; Gas</v>
      </c>
      <c r="B64" s="47" t="str">
        <f>'Tariffs Jan2018'!D58</f>
        <v>Envestra Central 1</v>
      </c>
      <c r="C64" s="287">
        <f>'Tariffs Jan2018'!E58</f>
        <v>42917</v>
      </c>
      <c r="D64" s="85">
        <f>365*'Tariffs Jan2018'!H58/100</f>
        <v>272.21699999999998</v>
      </c>
      <c r="E64" s="85">
        <f>IF($C$5*'Tariffs Jan2018'!AK58/'Tariffs Jan2018'!AI58&gt;='Tariffs Jan2018'!J58,( 'Tariffs Jan2018'!J58*'Tariffs Jan2018'!O58/100)* 'Tariffs Jan2018'!AI58,($C$5*'Tariffs Jan2018'!AK58/'Tariffs Jan2018'!AI58*'Tariffs Jan2018'!O58/100)* 'Tariffs Jan2018'!AI58)</f>
        <v>194.4</v>
      </c>
      <c r="F64" s="85">
        <f>IF($C$5*'Tariffs Jan2018'!AK58/'Tariffs Jan2018'!AI58&lt;'Tariffs Jan2018'!J58,0,IF($C$5*'Tariffs Jan2018'!AK58/'Tariffs Jan2018'!AI58&lt;='Tariffs Jan2018'!K58,($C$5*'Tariffs Jan2018'!AK58/'Tariffs Jan2018'!AI58-'Tariffs Jan2018'!J58)*('Tariffs Jan2018'!P58/100)*'Tariffs Jan2018'!AI58,('Tariffs Jan2018'!K58-'Tariffs Jan2018'!J58)*('Tariffs Jan2018'!P58/100)*'Tariffs Jan2018'!AI58))</f>
        <v>258.65821</v>
      </c>
      <c r="G64" s="85">
        <f>IF($C$5*'Tariffs Jan2018'!AK58/'Tariffs Jan2018'!AI58&lt;'Tariffs Jan2018'!K58,0,IF($C$5*'Tariffs Jan2018'!AK58/'Tariffs Jan2018'!AI58&lt;='Tariffs Jan2018'!L58,($C$5*'Tariffs Jan2018'!AK58/'Tariffs Jan2018'!AI58-'Tariffs Jan2018'!K58)*('Tariffs Jan2018'!Q58/100)*'Tariffs Jan2018'!AI58,('Tariffs Jan2018'!L58-'Tariffs Jan2018'!K58)*('Tariffs Jan2018'!Q58/100)*'Tariffs Jan2018'!AI58))</f>
        <v>0</v>
      </c>
      <c r="H64" s="85">
        <f>IF($C$5*'Tariffs Jan2018'!AK58/'Tariffs Jan2018'!AI58&lt;'Tariffs Jan2018'!L58,0,IF($C$5*'Tariffs Jan2018'!AK58/'Tariffs Jan2018'!AI58&lt;='Tariffs Jan2018'!M58,($C$5*'Tariffs Jan2018'!AK58/'Tariffs Jan2018'!AI58-'Tariffs Jan2018'!L58)*('Tariffs Jan2018'!R58/100)*'Tariffs Jan2018'!AI58,('Tariffs Jan2018'!M58-'Tariffs Jan2018'!L58)*('Tariffs Jan2018'!R58/100)*'Tariffs Jan2018'!AI58))</f>
        <v>0</v>
      </c>
      <c r="I64" s="85">
        <f>IF(($C$5*'Tariffs Jan2018'!AK58/'Tariffs Jan2018'!AI58&gt;'Tariffs Jan2018'!M58),($C$5*'Tariffs Jan2018'!AK58/'Tariffs Jan2018'!AI58-'Tariffs Jan2018'!M58)*'Tariffs Jan2018'!S58/100*'Tariffs Jan2018'!AI58,0)</f>
        <v>0</v>
      </c>
      <c r="J64" s="85">
        <f>IF($C$5*'Tariffs Jan2018'!AL58/'Tariffs Jan2018'!AJ58&gt;='Tariffs Jan2018'!J58,('Tariffs Jan2018'!J58*'Tariffs Jan2018'!U58/100)* 'Tariffs Jan2018'!AJ58,($C$5*'Tariffs Jan2018'!AL58/'Tariffs Jan2018'!AJ58*'Tariffs Jan2018'!U58/100)* 'Tariffs Jan2018'!AJ58)</f>
        <v>388.8</v>
      </c>
      <c r="K64" s="85">
        <f>IF($C$5*'Tariffs Jan2018'!AL58/'Tariffs Jan2018'!AJ58&lt;'Tariffs Jan2018'!J58,0,IF($C$5*'Tariffs Jan2018'!AL58/'Tariffs Jan2018'!AJ58&lt;='Tariffs Jan2018'!K58,($C$5*'Tariffs Jan2018'!AL58/'Tariffs Jan2018'!AJ58-'Tariffs Jan2018'!J58)*('Tariffs Jan2018'!V58/100)*'Tariffs Jan2018'!AJ58,('Tariffs Jan2018'!K58-'Tariffs Jan2018'!J58)*('Tariffs Jan2018'!V58/100)*'Tariffs Jan2018'!AJ58))</f>
        <v>517.31641999999999</v>
      </c>
      <c r="L64" s="85">
        <f>IF($C$5*'Tariffs Jan2018'!AL58/'Tariffs Jan2018'!AJ58&lt;'Tariffs Jan2018'!K58,0,IF($C$5*'Tariffs Jan2018'!AL58/'Tariffs Jan2018'!AJ58&lt;='Tariffs Jan2018'!L58,($C$5*'Tariffs Jan2018'!AL58/'Tariffs Jan2018'!AJ58-'Tariffs Jan2018'!K58)*('Tariffs Jan2018'!W58/100)*'Tariffs Jan2018'!AJ58,('Tariffs Jan2018'!L58-'Tariffs Jan2018'!K58)*('Tariffs Jan2018'!W58/100)*'Tariffs Jan2018'!AJ58))</f>
        <v>0</v>
      </c>
      <c r="M64" s="85">
        <f>IF($C$5*'Tariffs Jan2018'!AL58/'Tariffs Jan2018'!AJ58&lt;'Tariffs Jan2018'!L58,0,IF($C$5*'Tariffs Jan2018'!AL58/'Tariffs Jan2018'!AJ58&lt;='Tariffs Jan2018'!M58,($C$5*'Tariffs Jan2018'!AL58/'Tariffs Jan2018'!AJ58-'Tariffs Jan2018'!L58)*('Tariffs Jan2018'!X58/100)*'Tariffs Jan2018'!AJ58,('Tariffs Jan2018'!M58-'Tariffs Jan2018'!L58)*('Tariffs Jan2018'!X58/100)*'Tariffs Jan2018'!AJ58))</f>
        <v>0</v>
      </c>
      <c r="N64" s="85">
        <f>IF(($C$5*'Tariffs Jan2018'!AL58/'Tariffs Jan2018'!AJ58&gt;'Tariffs Jan2018'!M58),($C$5*'Tariffs Jan2018'!AL58/'Tariffs Jan2018'!AJ58-'Tariffs Jan2018'!M58)*'Tariffs Jan2018'!Y58/100*'Tariffs Jan2018'!AJ58,0)</f>
        <v>0</v>
      </c>
      <c r="O64" s="73">
        <f t="shared" si="0"/>
        <v>1631.3916300000001</v>
      </c>
      <c r="P64" s="498">
        <f t="shared" si="1"/>
        <v>1794.5307930000001</v>
      </c>
    </row>
    <row r="65" spans="1:153" x14ac:dyDescent="0.15">
      <c r="A65" s="286" t="str">
        <f>'Tariffs Jan2018'!F59</f>
        <v>EnergyAustralia</v>
      </c>
      <c r="B65" s="47" t="str">
        <f>'Tariffs Jan2018'!D59</f>
        <v>Envestra Central 1</v>
      </c>
      <c r="C65" s="287">
        <f>'Tariffs Jan2018'!E59</f>
        <v>43102</v>
      </c>
      <c r="D65" s="85">
        <f>365*'Tariffs Jan2018'!H59/100</f>
        <v>296.01499999999999</v>
      </c>
      <c r="E65" s="85">
        <f>IF($C$5*'Tariffs Jan2018'!AK59/'Tariffs Jan2018'!AI59&gt;='Tariffs Jan2018'!J59,( 'Tariffs Jan2018'!J59*'Tariffs Jan2018'!O59/100)* 'Tariffs Jan2018'!AI59,($C$5*'Tariffs Jan2018'!AK59/'Tariffs Jan2018'!AI59*'Tariffs Jan2018'!O59/100)* 'Tariffs Jan2018'!AI59)</f>
        <v>174.6</v>
      </c>
      <c r="F65" s="85">
        <f>IF($C$5*'Tariffs Jan2018'!AK59/'Tariffs Jan2018'!AI59&lt;'Tariffs Jan2018'!J59,0,IF($C$5*'Tariffs Jan2018'!AK59/'Tariffs Jan2018'!AI59&lt;='Tariffs Jan2018'!K59,($C$5*'Tariffs Jan2018'!AK59/'Tariffs Jan2018'!AI59-'Tariffs Jan2018'!J59)*('Tariffs Jan2018'!P59/100)*'Tariffs Jan2018'!AI59,('Tariffs Jan2018'!K59-'Tariffs Jan2018'!J59)*('Tariffs Jan2018'!P59/100)*'Tariffs Jan2018'!AI59))</f>
        <v>0</v>
      </c>
      <c r="G65" s="85">
        <f>IF($C$5*'Tariffs Jan2018'!AK59/'Tariffs Jan2018'!AI59&lt;'Tariffs Jan2018'!K59,0,IF($C$5*'Tariffs Jan2018'!AK59/'Tariffs Jan2018'!AI59&lt;='Tariffs Jan2018'!L59,($C$5*'Tariffs Jan2018'!AK59/'Tariffs Jan2018'!AI59-'Tariffs Jan2018'!K59)*('Tariffs Jan2018'!Q59/100)*'Tariffs Jan2018'!AI59,('Tariffs Jan2018'!L59-'Tariffs Jan2018'!K59)*('Tariffs Jan2018'!Q59/100)*'Tariffs Jan2018'!AI59))</f>
        <v>0</v>
      </c>
      <c r="H65" s="85">
        <f>IF($C$5*'Tariffs Jan2018'!AK59/'Tariffs Jan2018'!AI59&lt;'Tariffs Jan2018'!L59,0,IF($C$5*'Tariffs Jan2018'!AK59/'Tariffs Jan2018'!AI59&lt;='Tariffs Jan2018'!M59,($C$5*'Tariffs Jan2018'!AK59/'Tariffs Jan2018'!AI59-'Tariffs Jan2018'!L59)*('Tariffs Jan2018'!R59/100)*'Tariffs Jan2018'!AI59,('Tariffs Jan2018'!M59-'Tariffs Jan2018'!L59)*('Tariffs Jan2018'!R59/100)*'Tariffs Jan2018'!AI59))</f>
        <v>0</v>
      </c>
      <c r="I65" s="85">
        <f>IF(($C$5*'Tariffs Jan2018'!AK59/'Tariffs Jan2018'!AI59&gt;'Tariffs Jan2018'!M59),($C$5*'Tariffs Jan2018'!AK59/'Tariffs Jan2018'!AI59-'Tariffs Jan2018'!M59)*'Tariffs Jan2018'!S59/100*'Tariffs Jan2018'!AI59,0)</f>
        <v>295.45862999999991</v>
      </c>
      <c r="J65" s="85">
        <f>IF($C$5*'Tariffs Jan2018'!AL59/'Tariffs Jan2018'!AJ59&gt;='Tariffs Jan2018'!J59,('Tariffs Jan2018'!J59*'Tariffs Jan2018'!U59/100)* 'Tariffs Jan2018'!AJ59,($C$5*'Tariffs Jan2018'!AL59/'Tariffs Jan2018'!AJ59*'Tariffs Jan2018'!U59/100)* 'Tariffs Jan2018'!AJ59)</f>
        <v>349.2</v>
      </c>
      <c r="K65" s="85">
        <f>IF($C$5*'Tariffs Jan2018'!AL59/'Tariffs Jan2018'!AJ59&lt;'Tariffs Jan2018'!J59,0,IF($C$5*'Tariffs Jan2018'!AL59/'Tariffs Jan2018'!AJ59&lt;='Tariffs Jan2018'!K59,($C$5*'Tariffs Jan2018'!AL59/'Tariffs Jan2018'!AJ59-'Tariffs Jan2018'!J59)*('Tariffs Jan2018'!V59/100)*'Tariffs Jan2018'!AJ59,('Tariffs Jan2018'!K59-'Tariffs Jan2018'!J59)*('Tariffs Jan2018'!V59/100)*'Tariffs Jan2018'!AJ59))</f>
        <v>0</v>
      </c>
      <c r="L65" s="85">
        <f>IF($C$5*'Tariffs Jan2018'!AL59/'Tariffs Jan2018'!AJ59&lt;'Tariffs Jan2018'!K59,0,IF($C$5*'Tariffs Jan2018'!AL59/'Tariffs Jan2018'!AJ59&lt;='Tariffs Jan2018'!L59,($C$5*'Tariffs Jan2018'!AL59/'Tariffs Jan2018'!AJ59-'Tariffs Jan2018'!K59)*('Tariffs Jan2018'!W59/100)*'Tariffs Jan2018'!AJ59,('Tariffs Jan2018'!L59-'Tariffs Jan2018'!K59)*('Tariffs Jan2018'!W59/100)*'Tariffs Jan2018'!AJ59))</f>
        <v>0</v>
      </c>
      <c r="M65" s="85">
        <f>IF($C$5*'Tariffs Jan2018'!AL59/'Tariffs Jan2018'!AJ59&lt;'Tariffs Jan2018'!L59,0,IF($C$5*'Tariffs Jan2018'!AL59/'Tariffs Jan2018'!AJ59&lt;='Tariffs Jan2018'!M59,($C$5*'Tariffs Jan2018'!AL59/'Tariffs Jan2018'!AJ59-'Tariffs Jan2018'!L59)*('Tariffs Jan2018'!X59/100)*'Tariffs Jan2018'!AJ59,('Tariffs Jan2018'!M59-'Tariffs Jan2018'!L59)*('Tariffs Jan2018'!X59/100)*'Tariffs Jan2018'!AJ59))</f>
        <v>0</v>
      </c>
      <c r="N65" s="85">
        <f>IF(($C$5*'Tariffs Jan2018'!AL59/'Tariffs Jan2018'!AJ59&gt;'Tariffs Jan2018'!M59),($C$5*'Tariffs Jan2018'!AL59/'Tariffs Jan2018'!AJ59-'Tariffs Jan2018'!M59)*'Tariffs Jan2018'!Y59/100*'Tariffs Jan2018'!AJ59,0)</f>
        <v>590.91725999999983</v>
      </c>
      <c r="O65" s="73">
        <f t="shared" si="0"/>
        <v>1706.1908899999999</v>
      </c>
      <c r="P65" s="498">
        <f t="shared" si="1"/>
        <v>1876.8099789999999</v>
      </c>
    </row>
    <row r="66" spans="1:153" x14ac:dyDescent="0.15">
      <c r="A66" s="286" t="str">
        <f>'Tariffs Jan2018'!F60</f>
        <v>Lumo Energy</v>
      </c>
      <c r="B66" s="47" t="str">
        <f>'Tariffs Jan2018'!D60</f>
        <v>Envestra Central 1</v>
      </c>
      <c r="C66" s="287">
        <f>'Tariffs Jan2018'!E60</f>
        <v>43119</v>
      </c>
      <c r="D66" s="85">
        <f>365*'Tariffs Jan2018'!H60/100</f>
        <v>245.28</v>
      </c>
      <c r="E66" s="85">
        <f>IF($C$5*'Tariffs Jan2018'!AK60/'Tariffs Jan2018'!AI60&gt;='Tariffs Jan2018'!J60,( 'Tariffs Jan2018'!J60*'Tariffs Jan2018'!O60/100)* 'Tariffs Jan2018'!AI60,($C$5*'Tariffs Jan2018'!AK60/'Tariffs Jan2018'!AI60*'Tariffs Jan2018'!O60/100)* 'Tariffs Jan2018'!AI60)</f>
        <v>97.384</v>
      </c>
      <c r="F66" s="85">
        <f>IF($C$5*'Tariffs Jan2018'!AK60/'Tariffs Jan2018'!AI60&lt;'Tariffs Jan2018'!J60,0,IF($C$5*'Tariffs Jan2018'!AK60/'Tariffs Jan2018'!AI60&lt;='Tariffs Jan2018'!K60,($C$5*'Tariffs Jan2018'!AK60/'Tariffs Jan2018'!AI60-'Tariffs Jan2018'!J60)*('Tariffs Jan2018'!P60/100)*'Tariffs Jan2018'!AI60,('Tariffs Jan2018'!K60-'Tariffs Jan2018'!J60)*('Tariffs Jan2018'!P60/100)*'Tariffs Jan2018'!AI60))</f>
        <v>65.148399999999995</v>
      </c>
      <c r="G66" s="85">
        <f>IF($C$5*'Tariffs Jan2018'!AK60/'Tariffs Jan2018'!AI60&lt;'Tariffs Jan2018'!K60,0,IF($C$5*'Tariffs Jan2018'!AK60/'Tariffs Jan2018'!AI60&lt;='Tariffs Jan2018'!L60,($C$5*'Tariffs Jan2018'!AK60/'Tariffs Jan2018'!AI60-'Tariffs Jan2018'!K60)*('Tariffs Jan2018'!Q60/100)*'Tariffs Jan2018'!AI60,('Tariffs Jan2018'!L60-'Tariffs Jan2018'!K60)*('Tariffs Jan2018'!Q60/100)*'Tariffs Jan2018'!AI60))</f>
        <v>0</v>
      </c>
      <c r="H66" s="85">
        <f>IF($C$5*'Tariffs Jan2018'!AK60/'Tariffs Jan2018'!AI60&lt;'Tariffs Jan2018'!L60,0,IF($C$5*'Tariffs Jan2018'!AK60/'Tariffs Jan2018'!AI60&lt;='Tariffs Jan2018'!M60,($C$5*'Tariffs Jan2018'!AK60/'Tariffs Jan2018'!AI60-'Tariffs Jan2018'!L60)*('Tariffs Jan2018'!R60/100)*'Tariffs Jan2018'!AI60,('Tariffs Jan2018'!M60-'Tariffs Jan2018'!L60)*('Tariffs Jan2018'!R60/100)*'Tariffs Jan2018'!AI60))</f>
        <v>0</v>
      </c>
      <c r="I66" s="85">
        <f>IF(($C$5*'Tariffs Jan2018'!AK60/'Tariffs Jan2018'!AI60&gt;'Tariffs Jan2018'!M60),($C$5*'Tariffs Jan2018'!AK60/'Tariffs Jan2018'!AI60-'Tariffs Jan2018'!M60)*'Tariffs Jan2018'!S60/100*'Tariffs Jan2018'!AI60,0)</f>
        <v>299.20810499999993</v>
      </c>
      <c r="J66" s="85">
        <f>IF($C$5*'Tariffs Jan2018'!AL60/'Tariffs Jan2018'!AJ60&gt;='Tariffs Jan2018'!J60,('Tariffs Jan2018'!J60*'Tariffs Jan2018'!U60/100)* 'Tariffs Jan2018'!AJ60,($C$5*'Tariffs Jan2018'!AL60/'Tariffs Jan2018'!AJ60*'Tariffs Jan2018'!U60/100)* 'Tariffs Jan2018'!AJ60)</f>
        <v>194.768</v>
      </c>
      <c r="K66" s="85">
        <f>IF($C$5*'Tariffs Jan2018'!AL60/'Tariffs Jan2018'!AJ60&lt;'Tariffs Jan2018'!J60,0,IF($C$5*'Tariffs Jan2018'!AL60/'Tariffs Jan2018'!AJ60&lt;='Tariffs Jan2018'!K60,($C$5*'Tariffs Jan2018'!AL60/'Tariffs Jan2018'!AJ60-'Tariffs Jan2018'!J60)*('Tariffs Jan2018'!V60/100)*'Tariffs Jan2018'!AJ60,('Tariffs Jan2018'!K60-'Tariffs Jan2018'!J60)*('Tariffs Jan2018'!V60/100)*'Tariffs Jan2018'!AJ60))</f>
        <v>130.29679999999999</v>
      </c>
      <c r="L66" s="85">
        <f>IF($C$5*'Tariffs Jan2018'!AL60/'Tariffs Jan2018'!AJ60&lt;'Tariffs Jan2018'!K60,0,IF($C$5*'Tariffs Jan2018'!AL60/'Tariffs Jan2018'!AJ60&lt;='Tariffs Jan2018'!L60,($C$5*'Tariffs Jan2018'!AL60/'Tariffs Jan2018'!AJ60-'Tariffs Jan2018'!K60)*('Tariffs Jan2018'!W60/100)*'Tariffs Jan2018'!AJ60,('Tariffs Jan2018'!L60-'Tariffs Jan2018'!K60)*('Tariffs Jan2018'!W60/100)*'Tariffs Jan2018'!AJ60))</f>
        <v>0</v>
      </c>
      <c r="M66" s="85">
        <f>IF($C$5*'Tariffs Jan2018'!AL60/'Tariffs Jan2018'!AJ60&lt;'Tariffs Jan2018'!L60,0,IF($C$5*'Tariffs Jan2018'!AL60/'Tariffs Jan2018'!AJ60&lt;='Tariffs Jan2018'!M60,($C$5*'Tariffs Jan2018'!AL60/'Tariffs Jan2018'!AJ60-'Tariffs Jan2018'!L60)*('Tariffs Jan2018'!X60/100)*'Tariffs Jan2018'!AJ60,('Tariffs Jan2018'!M60-'Tariffs Jan2018'!L60)*('Tariffs Jan2018'!X60/100)*'Tariffs Jan2018'!AJ60))</f>
        <v>0</v>
      </c>
      <c r="N66" s="85">
        <f>IF(($C$5*'Tariffs Jan2018'!AL60/'Tariffs Jan2018'!AJ60&gt;'Tariffs Jan2018'!M60),($C$5*'Tariffs Jan2018'!AL60/'Tariffs Jan2018'!AJ60-'Tariffs Jan2018'!M60)*'Tariffs Jan2018'!Y60/100*'Tariffs Jan2018'!AJ60,0)</f>
        <v>598.41620999999986</v>
      </c>
      <c r="O66" s="73">
        <f t="shared" si="0"/>
        <v>1630.5015149999999</v>
      </c>
      <c r="P66" s="498">
        <f t="shared" si="1"/>
        <v>1793.5516665</v>
      </c>
    </row>
    <row r="67" spans="1:153" x14ac:dyDescent="0.15">
      <c r="A67" s="286" t="str">
        <f>'Tariffs Jan2018'!F61</f>
        <v>Momentum Energy</v>
      </c>
      <c r="B67" s="47" t="str">
        <f>'Tariffs Jan2018'!D61</f>
        <v>Envestra Central 1</v>
      </c>
      <c r="C67" s="287">
        <f>'Tariffs Jan2018'!E61</f>
        <v>43101</v>
      </c>
      <c r="D67" s="85">
        <f>365*'Tariffs Jan2018'!H61/100</f>
        <v>272.50899999999996</v>
      </c>
      <c r="E67" s="85">
        <f>IF($C$5*'Tariffs Jan2018'!AK61/'Tariffs Jan2018'!AI61&gt;='Tariffs Jan2018'!J61,( 'Tariffs Jan2018'!J61*'Tariffs Jan2018'!O61/100)* 'Tariffs Jan2018'!AI61,($C$5*'Tariffs Jan2018'!AK61/'Tariffs Jan2018'!AI61*'Tariffs Jan2018'!O61/100)* 'Tariffs Jan2018'!AI61)</f>
        <v>94.587500000000006</v>
      </c>
      <c r="F67" s="85">
        <f>IF($C$5*'Tariffs Jan2018'!AK61/'Tariffs Jan2018'!AI61&lt;'Tariffs Jan2018'!J61,0,IF($C$5*'Tariffs Jan2018'!AK61/'Tariffs Jan2018'!AI61&lt;='Tariffs Jan2018'!K61,($C$5*'Tariffs Jan2018'!AK61/'Tariffs Jan2018'!AI61-'Tariffs Jan2018'!J61)*('Tariffs Jan2018'!P61/100)*'Tariffs Jan2018'!AI61,('Tariffs Jan2018'!K61-'Tariffs Jan2018'!J61)*('Tariffs Jan2018'!P61/100)*'Tariffs Jan2018'!AI61))</f>
        <v>66.042699999999996</v>
      </c>
      <c r="G67" s="85">
        <f>IF($C$5*'Tariffs Jan2018'!AK61/'Tariffs Jan2018'!AI61&lt;'Tariffs Jan2018'!K61,0,IF($C$5*'Tariffs Jan2018'!AK61/'Tariffs Jan2018'!AI61&lt;='Tariffs Jan2018'!L61,($C$5*'Tariffs Jan2018'!AK61/'Tariffs Jan2018'!AI61-'Tariffs Jan2018'!K61)*('Tariffs Jan2018'!Q61/100)*'Tariffs Jan2018'!AI61,('Tariffs Jan2018'!L61-'Tariffs Jan2018'!K61)*('Tariffs Jan2018'!Q61/100)*'Tariffs Jan2018'!AI61))</f>
        <v>0</v>
      </c>
      <c r="H67" s="85">
        <f>IF($C$5*'Tariffs Jan2018'!AK61/'Tariffs Jan2018'!AI61&lt;'Tariffs Jan2018'!L61,0,IF($C$5*'Tariffs Jan2018'!AK61/'Tariffs Jan2018'!AI61&lt;='Tariffs Jan2018'!M61,($C$5*'Tariffs Jan2018'!AK61/'Tariffs Jan2018'!AI61-'Tariffs Jan2018'!L61)*('Tariffs Jan2018'!R61/100)*'Tariffs Jan2018'!AI61,('Tariffs Jan2018'!M61-'Tariffs Jan2018'!L61)*('Tariffs Jan2018'!R61/100)*'Tariffs Jan2018'!AI61))</f>
        <v>0</v>
      </c>
      <c r="I67" s="85">
        <f>IF(($C$5*'Tariffs Jan2018'!AK61/'Tariffs Jan2018'!AI61&gt;'Tariffs Jan2018'!M61),($C$5*'Tariffs Jan2018'!AK61/'Tariffs Jan2018'!AI61-'Tariffs Jan2018'!M61)*'Tariffs Jan2018'!S61/100*'Tariffs Jan2018'!AI61,0)</f>
        <v>318.25543799999991</v>
      </c>
      <c r="J67" s="85">
        <f>IF($C$5*'Tariffs Jan2018'!AL61/'Tariffs Jan2018'!AJ61&gt;='Tariffs Jan2018'!J61,('Tariffs Jan2018'!J61*'Tariffs Jan2018'!U61/100)* 'Tariffs Jan2018'!AJ61,($C$5*'Tariffs Jan2018'!AL61/'Tariffs Jan2018'!AJ61*'Tariffs Jan2018'!U61/100)* 'Tariffs Jan2018'!AJ61)</f>
        <v>188.0564</v>
      </c>
      <c r="K67" s="85">
        <f>IF($C$5*'Tariffs Jan2018'!AL61/'Tariffs Jan2018'!AJ61&lt;'Tariffs Jan2018'!J61,0,IF($C$5*'Tariffs Jan2018'!AL61/'Tariffs Jan2018'!AJ61&lt;='Tariffs Jan2018'!K61,($C$5*'Tariffs Jan2018'!AL61/'Tariffs Jan2018'!AJ61-'Tariffs Jan2018'!J61)*('Tariffs Jan2018'!V61/100)*'Tariffs Jan2018'!AJ61,('Tariffs Jan2018'!K61-'Tariffs Jan2018'!J61)*('Tariffs Jan2018'!V61/100)*'Tariffs Jan2018'!AJ61))</f>
        <v>130.7304</v>
      </c>
      <c r="L67" s="85">
        <f>IF($C$5*'Tariffs Jan2018'!AL61/'Tariffs Jan2018'!AJ61&lt;'Tariffs Jan2018'!K61,0,IF($C$5*'Tariffs Jan2018'!AL61/'Tariffs Jan2018'!AJ61&lt;='Tariffs Jan2018'!L61,($C$5*'Tariffs Jan2018'!AL61/'Tariffs Jan2018'!AJ61-'Tariffs Jan2018'!K61)*('Tariffs Jan2018'!W61/100)*'Tariffs Jan2018'!AJ61,('Tariffs Jan2018'!L61-'Tariffs Jan2018'!K61)*('Tariffs Jan2018'!W61/100)*'Tariffs Jan2018'!AJ61))</f>
        <v>0</v>
      </c>
      <c r="M67" s="85">
        <f>IF($C$5*'Tariffs Jan2018'!AL61/'Tariffs Jan2018'!AJ61&lt;'Tariffs Jan2018'!L61,0,IF($C$5*'Tariffs Jan2018'!AL61/'Tariffs Jan2018'!AJ61&lt;='Tariffs Jan2018'!M61,($C$5*'Tariffs Jan2018'!AL61/'Tariffs Jan2018'!AJ61-'Tariffs Jan2018'!L61)*('Tariffs Jan2018'!X61/100)*'Tariffs Jan2018'!AJ61,('Tariffs Jan2018'!M61-'Tariffs Jan2018'!L61)*('Tariffs Jan2018'!X61/100)*'Tariffs Jan2018'!AJ61))</f>
        <v>0</v>
      </c>
      <c r="N67" s="85">
        <f>IF(($C$5*'Tariffs Jan2018'!AL61/'Tariffs Jan2018'!AJ61&gt;'Tariffs Jan2018'!M61),($C$5*'Tariffs Jan2018'!AL61/'Tariffs Jan2018'!AJ61-'Tariffs Jan2018'!M61)*'Tariffs Jan2018'!Y61/100*'Tariffs Jan2018'!AJ61,0)</f>
        <v>627.21217799999999</v>
      </c>
      <c r="O67" s="73">
        <f t="shared" si="0"/>
        <v>1697.3936159999998</v>
      </c>
      <c r="P67" s="498">
        <f t="shared" si="1"/>
        <v>1867.1329776</v>
      </c>
    </row>
    <row r="68" spans="1:153" x14ac:dyDescent="0.15">
      <c r="A68" s="286" t="str">
        <f>'Tariffs Jan2018'!F62</f>
        <v>Origin Energy</v>
      </c>
      <c r="B68" s="47" t="str">
        <f>'Tariffs Jan2018'!D62</f>
        <v>Envestra Central 1</v>
      </c>
      <c r="C68" s="287">
        <f>'Tariffs Jan2018'!E62</f>
        <v>43101</v>
      </c>
      <c r="D68" s="85">
        <f>365*'Tariffs Jan2018'!H62/100</f>
        <v>251.85</v>
      </c>
      <c r="E68" s="85">
        <f>IF($C$5*'Tariffs Jan2018'!AK62/'Tariffs Jan2018'!AI62&gt;='Tariffs Jan2018'!J62,( 'Tariffs Jan2018'!J62*'Tariffs Jan2018'!O62/100)* 'Tariffs Jan2018'!AI62,($C$5*'Tariffs Jan2018'!AK62/'Tariffs Jan2018'!AI62*'Tariffs Jan2018'!O62/100)* 'Tariffs Jan2018'!AI62)</f>
        <v>176</v>
      </c>
      <c r="F68" s="85">
        <f>IF($C$5*'Tariffs Jan2018'!AK62/'Tariffs Jan2018'!AI62&lt;'Tariffs Jan2018'!J62,0,IF($C$5*'Tariffs Jan2018'!AK62/'Tariffs Jan2018'!AI62&lt;='Tariffs Jan2018'!K62,($C$5*'Tariffs Jan2018'!AK62/'Tariffs Jan2018'!AI62-'Tariffs Jan2018'!J62)*('Tariffs Jan2018'!P62/100)*'Tariffs Jan2018'!AI62,('Tariffs Jan2018'!K62-'Tariffs Jan2018'!J62)*('Tariffs Jan2018'!P62/100)*'Tariffs Jan2018'!AI62))</f>
        <v>272.95589999999999</v>
      </c>
      <c r="G68" s="85">
        <f>IF($C$5*'Tariffs Jan2018'!AK62/'Tariffs Jan2018'!AI62&lt;'Tariffs Jan2018'!K62,0,IF($C$5*'Tariffs Jan2018'!AK62/'Tariffs Jan2018'!AI62&lt;='Tariffs Jan2018'!L62,($C$5*'Tariffs Jan2018'!AK62/'Tariffs Jan2018'!AI62-'Tariffs Jan2018'!K62)*('Tariffs Jan2018'!Q62/100)*'Tariffs Jan2018'!AI62,('Tariffs Jan2018'!L62-'Tariffs Jan2018'!K62)*('Tariffs Jan2018'!Q62/100)*'Tariffs Jan2018'!AI62))</f>
        <v>0</v>
      </c>
      <c r="H68" s="85">
        <f>IF($C$5*'Tariffs Jan2018'!AK62/'Tariffs Jan2018'!AI62&lt;'Tariffs Jan2018'!L62,0,IF($C$5*'Tariffs Jan2018'!AK62/'Tariffs Jan2018'!AI62&lt;='Tariffs Jan2018'!M62,($C$5*'Tariffs Jan2018'!AK62/'Tariffs Jan2018'!AI62-'Tariffs Jan2018'!L62)*('Tariffs Jan2018'!R62/100)*'Tariffs Jan2018'!AI62,('Tariffs Jan2018'!M62-'Tariffs Jan2018'!L62)*('Tariffs Jan2018'!R62/100)*'Tariffs Jan2018'!AI62))</f>
        <v>0</v>
      </c>
      <c r="I68" s="85">
        <f>IF(($C$5*'Tariffs Jan2018'!AK62/'Tariffs Jan2018'!AI62&gt;'Tariffs Jan2018'!M62),($C$5*'Tariffs Jan2018'!AK62/'Tariffs Jan2018'!AI62-'Tariffs Jan2018'!M62)*'Tariffs Jan2018'!S62/100*'Tariffs Jan2018'!AI62,0)</f>
        <v>0</v>
      </c>
      <c r="J68" s="85">
        <f>IF($C$5*'Tariffs Jan2018'!AL62/'Tariffs Jan2018'!AJ62&gt;='Tariffs Jan2018'!J62,('Tariffs Jan2018'!J62*'Tariffs Jan2018'!U62/100)* 'Tariffs Jan2018'!AJ62,($C$5*'Tariffs Jan2018'!AL62/'Tariffs Jan2018'!AJ62*'Tariffs Jan2018'!U62/100)* 'Tariffs Jan2018'!AJ62)</f>
        <v>352</v>
      </c>
      <c r="K68" s="85">
        <f>IF($C$5*'Tariffs Jan2018'!AL62/'Tariffs Jan2018'!AJ62&lt;'Tariffs Jan2018'!J62,0,IF($C$5*'Tariffs Jan2018'!AL62/'Tariffs Jan2018'!AJ62&lt;='Tariffs Jan2018'!K62,($C$5*'Tariffs Jan2018'!AL62/'Tariffs Jan2018'!AJ62-'Tariffs Jan2018'!J62)*('Tariffs Jan2018'!V62/100)*'Tariffs Jan2018'!AJ62,('Tariffs Jan2018'!K62-'Tariffs Jan2018'!J62)*('Tariffs Jan2018'!V62/100)*'Tariffs Jan2018'!AJ62))</f>
        <v>545.91179999999997</v>
      </c>
      <c r="L68" s="85">
        <f>IF($C$5*'Tariffs Jan2018'!AL62/'Tariffs Jan2018'!AJ62&lt;'Tariffs Jan2018'!K62,0,IF($C$5*'Tariffs Jan2018'!AL62/'Tariffs Jan2018'!AJ62&lt;='Tariffs Jan2018'!L62,($C$5*'Tariffs Jan2018'!AL62/'Tariffs Jan2018'!AJ62-'Tariffs Jan2018'!K62)*('Tariffs Jan2018'!W62/100)*'Tariffs Jan2018'!AJ62,('Tariffs Jan2018'!L62-'Tariffs Jan2018'!K62)*('Tariffs Jan2018'!W62/100)*'Tariffs Jan2018'!AJ62))</f>
        <v>0</v>
      </c>
      <c r="M68" s="85">
        <f>IF($C$5*'Tariffs Jan2018'!AL62/'Tariffs Jan2018'!AJ62&lt;'Tariffs Jan2018'!L62,0,IF($C$5*'Tariffs Jan2018'!AL62/'Tariffs Jan2018'!AJ62&lt;='Tariffs Jan2018'!M62,($C$5*'Tariffs Jan2018'!AL62/'Tariffs Jan2018'!AJ62-'Tariffs Jan2018'!L62)*('Tariffs Jan2018'!X62/100)*'Tariffs Jan2018'!AJ62,('Tariffs Jan2018'!M62-'Tariffs Jan2018'!L62)*('Tariffs Jan2018'!X62/100)*'Tariffs Jan2018'!AJ62))</f>
        <v>0</v>
      </c>
      <c r="N68" s="85">
        <f>IF(($C$5*'Tariffs Jan2018'!AL62/'Tariffs Jan2018'!AJ62&gt;'Tariffs Jan2018'!M62),($C$5*'Tariffs Jan2018'!AL62/'Tariffs Jan2018'!AJ62-'Tariffs Jan2018'!M62)*'Tariffs Jan2018'!Y62/100*'Tariffs Jan2018'!AJ62,0)</f>
        <v>0</v>
      </c>
      <c r="O68" s="73">
        <f t="shared" si="0"/>
        <v>1598.7177000000001</v>
      </c>
      <c r="P68" s="498">
        <f t="shared" si="1"/>
        <v>1758.5894700000003</v>
      </c>
    </row>
    <row r="69" spans="1:153" x14ac:dyDescent="0.15">
      <c r="A69" s="286" t="str">
        <f>'Tariffs Jan2018'!F63</f>
        <v>Red Energy</v>
      </c>
      <c r="B69" s="47" t="str">
        <f>'Tariffs Jan2018'!D63</f>
        <v>Envestra Central 1</v>
      </c>
      <c r="C69" s="287">
        <f>'Tariffs Jan2018'!E63</f>
        <v>43119</v>
      </c>
      <c r="D69" s="85">
        <f>365*'Tariffs Jan2018'!H63/100</f>
        <v>262.43500000000006</v>
      </c>
      <c r="E69" s="85">
        <f>IF($C$5*'Tariffs Jan2018'!AK63/'Tariffs Jan2018'!AI63&gt;='Tariffs Jan2018'!J63,( 'Tariffs Jan2018'!J63*'Tariffs Jan2018'!O63/100)* 'Tariffs Jan2018'!AI63,($C$5*'Tariffs Jan2018'!AK63/'Tariffs Jan2018'!AI63*'Tariffs Jan2018'!O63/100)* 'Tariffs Jan2018'!AI63)</f>
        <v>159.6</v>
      </c>
      <c r="F69" s="85">
        <f>IF($C$5*'Tariffs Jan2018'!AK63/'Tariffs Jan2018'!AI63&lt;'Tariffs Jan2018'!J63,0,IF($C$5*'Tariffs Jan2018'!AK63/'Tariffs Jan2018'!AI63&lt;='Tariffs Jan2018'!K63,($C$5*'Tariffs Jan2018'!AK63/'Tariffs Jan2018'!AI63-'Tariffs Jan2018'!J63)*('Tariffs Jan2018'!P63/100)*'Tariffs Jan2018'!AI63,('Tariffs Jan2018'!K63-'Tariffs Jan2018'!J63)*('Tariffs Jan2018'!P63/100)*'Tariffs Jan2018'!AI63))</f>
        <v>0</v>
      </c>
      <c r="G69" s="85">
        <f>IF($C$5*'Tariffs Jan2018'!AK63/'Tariffs Jan2018'!AI63&lt;'Tariffs Jan2018'!K63,0,IF($C$5*'Tariffs Jan2018'!AK63/'Tariffs Jan2018'!AI63&lt;='Tariffs Jan2018'!L63,($C$5*'Tariffs Jan2018'!AK63/'Tariffs Jan2018'!AI63-'Tariffs Jan2018'!K63)*('Tariffs Jan2018'!Q63/100)*'Tariffs Jan2018'!AI63,('Tariffs Jan2018'!L63-'Tariffs Jan2018'!K63)*('Tariffs Jan2018'!Q63/100)*'Tariffs Jan2018'!AI63))</f>
        <v>0</v>
      </c>
      <c r="H69" s="85">
        <f>IF($C$5*'Tariffs Jan2018'!AK63/'Tariffs Jan2018'!AI63&lt;'Tariffs Jan2018'!L63,0,IF($C$5*'Tariffs Jan2018'!AK63/'Tariffs Jan2018'!AI63&lt;='Tariffs Jan2018'!M63,($C$5*'Tariffs Jan2018'!AK63/'Tariffs Jan2018'!AI63-'Tariffs Jan2018'!L63)*('Tariffs Jan2018'!R63/100)*'Tariffs Jan2018'!AI63,('Tariffs Jan2018'!M63-'Tariffs Jan2018'!L63)*('Tariffs Jan2018'!R63/100)*'Tariffs Jan2018'!AI63))</f>
        <v>0</v>
      </c>
      <c r="I69" s="85">
        <f>IF(($C$5*'Tariffs Jan2018'!AK63/'Tariffs Jan2018'!AI63&gt;'Tariffs Jan2018'!M63),($C$5*'Tariffs Jan2018'!AK63/'Tariffs Jan2018'!AI63-'Tariffs Jan2018'!M63)*'Tariffs Jan2018'!S63/100*'Tariffs Jan2018'!AI63,0)</f>
        <v>295.45862999999991</v>
      </c>
      <c r="J69" s="85">
        <f>IF($C$5*'Tariffs Jan2018'!AL63/'Tariffs Jan2018'!AJ63&gt;='Tariffs Jan2018'!J63,('Tariffs Jan2018'!J63*'Tariffs Jan2018'!U63/100)* 'Tariffs Jan2018'!AJ63,($C$5*'Tariffs Jan2018'!AL63/'Tariffs Jan2018'!AJ63*'Tariffs Jan2018'!U63/100)* 'Tariffs Jan2018'!AJ63)</f>
        <v>319.2</v>
      </c>
      <c r="K69" s="85">
        <f>IF($C$5*'Tariffs Jan2018'!AL63/'Tariffs Jan2018'!AJ63&lt;'Tariffs Jan2018'!J63,0,IF($C$5*'Tariffs Jan2018'!AL63/'Tariffs Jan2018'!AJ63&lt;='Tariffs Jan2018'!K63,($C$5*'Tariffs Jan2018'!AL63/'Tariffs Jan2018'!AJ63-'Tariffs Jan2018'!J63)*('Tariffs Jan2018'!V63/100)*'Tariffs Jan2018'!AJ63,('Tariffs Jan2018'!K63-'Tariffs Jan2018'!J63)*('Tariffs Jan2018'!V63/100)*'Tariffs Jan2018'!AJ63))</f>
        <v>0</v>
      </c>
      <c r="L69" s="85">
        <f>IF($C$5*'Tariffs Jan2018'!AL63/'Tariffs Jan2018'!AJ63&lt;'Tariffs Jan2018'!K63,0,IF($C$5*'Tariffs Jan2018'!AL63/'Tariffs Jan2018'!AJ63&lt;='Tariffs Jan2018'!L63,($C$5*'Tariffs Jan2018'!AL63/'Tariffs Jan2018'!AJ63-'Tariffs Jan2018'!K63)*('Tariffs Jan2018'!W63/100)*'Tariffs Jan2018'!AJ63,('Tariffs Jan2018'!L63-'Tariffs Jan2018'!K63)*('Tariffs Jan2018'!W63/100)*'Tariffs Jan2018'!AJ63))</f>
        <v>0</v>
      </c>
      <c r="M69" s="85">
        <f>IF($C$5*'Tariffs Jan2018'!AL63/'Tariffs Jan2018'!AJ63&lt;'Tariffs Jan2018'!L63,0,IF($C$5*'Tariffs Jan2018'!AL63/'Tariffs Jan2018'!AJ63&lt;='Tariffs Jan2018'!M63,($C$5*'Tariffs Jan2018'!AL63/'Tariffs Jan2018'!AJ63-'Tariffs Jan2018'!L63)*('Tariffs Jan2018'!X63/100)*'Tariffs Jan2018'!AJ63,('Tariffs Jan2018'!M63-'Tariffs Jan2018'!L63)*('Tariffs Jan2018'!X63/100)*'Tariffs Jan2018'!AJ63))</f>
        <v>0</v>
      </c>
      <c r="N69" s="85">
        <f>IF(($C$5*'Tariffs Jan2018'!AL63/'Tariffs Jan2018'!AJ63&gt;'Tariffs Jan2018'!M63),($C$5*'Tariffs Jan2018'!AL63/'Tariffs Jan2018'!AJ63-'Tariffs Jan2018'!M63)*'Tariffs Jan2018'!Y63/100*'Tariffs Jan2018'!AJ63,0)</f>
        <v>590.91725999999983</v>
      </c>
      <c r="O69" s="73">
        <f t="shared" si="0"/>
        <v>1627.6108899999999</v>
      </c>
      <c r="P69" s="498">
        <f t="shared" si="1"/>
        <v>1790.371979</v>
      </c>
    </row>
    <row r="70" spans="1:153" s="289" customFormat="1" ht="14" thickBot="1" x14ac:dyDescent="0.2">
      <c r="A70" s="286" t="str">
        <f>'Tariffs Jan2018'!F64</f>
        <v>Simply Energy</v>
      </c>
      <c r="B70" s="47" t="str">
        <f>'Tariffs Jan2018'!D64</f>
        <v>Envestra Central 1</v>
      </c>
      <c r="C70" s="287">
        <f>'Tariffs Jan2018'!E64</f>
        <v>43101</v>
      </c>
      <c r="D70" s="85">
        <f>365*'Tariffs Jan2018'!H64/100</f>
        <v>259.55150000000003</v>
      </c>
      <c r="E70" s="85">
        <f>IF($C$5*'Tariffs Jan2018'!AK64/'Tariffs Jan2018'!AI64&gt;='Tariffs Jan2018'!J64,( 'Tariffs Jan2018'!J64*'Tariffs Jan2018'!O64/100)* 'Tariffs Jan2018'!AI64,($C$5*'Tariffs Jan2018'!AK64/'Tariffs Jan2018'!AI64*'Tariffs Jan2018'!O64/100)* 'Tariffs Jan2018'!AI64)</f>
        <v>102.319</v>
      </c>
      <c r="F70" s="85">
        <f>IF($C$5*'Tariffs Jan2018'!AK64/'Tariffs Jan2018'!AI64&lt;'Tariffs Jan2018'!J64,0,IF($C$5*'Tariffs Jan2018'!AK64/'Tariffs Jan2018'!AI64&lt;='Tariffs Jan2018'!K64,($C$5*'Tariffs Jan2018'!AK64/'Tariffs Jan2018'!AI64-'Tariffs Jan2018'!J64)*('Tariffs Jan2018'!P64/100)*'Tariffs Jan2018'!AI64,('Tariffs Jan2018'!K64-'Tariffs Jan2018'!J64)*('Tariffs Jan2018'!P64/100)*'Tariffs Jan2018'!AI64))</f>
        <v>71.00200000000001</v>
      </c>
      <c r="G70" s="85">
        <f>IF($C$5*'Tariffs Jan2018'!AK64/'Tariffs Jan2018'!AI64&lt;'Tariffs Jan2018'!K64,0,IF($C$5*'Tariffs Jan2018'!AK64/'Tariffs Jan2018'!AI64&lt;='Tariffs Jan2018'!L64,($C$5*'Tariffs Jan2018'!AK64/'Tariffs Jan2018'!AI64-'Tariffs Jan2018'!K64)*('Tariffs Jan2018'!Q64/100)*'Tariffs Jan2018'!AI64,('Tariffs Jan2018'!L64-'Tariffs Jan2018'!K64)*('Tariffs Jan2018'!Q64/100)*'Tariffs Jan2018'!AI64))</f>
        <v>0</v>
      </c>
      <c r="H70" s="85">
        <f>IF($C$5*'Tariffs Jan2018'!AK64/'Tariffs Jan2018'!AI64&lt;'Tariffs Jan2018'!L64,0,IF($C$5*'Tariffs Jan2018'!AK64/'Tariffs Jan2018'!AI64&lt;='Tariffs Jan2018'!M64,($C$5*'Tariffs Jan2018'!AK64/'Tariffs Jan2018'!AI64-'Tariffs Jan2018'!L64)*('Tariffs Jan2018'!R64/100)*'Tariffs Jan2018'!AI64,('Tariffs Jan2018'!M64-'Tariffs Jan2018'!L64)*('Tariffs Jan2018'!R64/100)*'Tariffs Jan2018'!AI64))</f>
        <v>0</v>
      </c>
      <c r="I70" s="85">
        <f>IF(($C$5*'Tariffs Jan2018'!AK64/'Tariffs Jan2018'!AI64&gt;'Tariffs Jan2018'!M64),($C$5*'Tariffs Jan2018'!AK64/'Tariffs Jan2018'!AI64-'Tariffs Jan2018'!M64)*'Tariffs Jan2018'!S64/100*'Tariffs Jan2018'!AI64,0)</f>
        <v>328.45400999999998</v>
      </c>
      <c r="J70" s="85">
        <f>IF($C$5*'Tariffs Jan2018'!AL64/'Tariffs Jan2018'!AJ64&gt;='Tariffs Jan2018'!J64,('Tariffs Jan2018'!J64*'Tariffs Jan2018'!U64/100)* 'Tariffs Jan2018'!AJ64,($C$5*'Tariffs Jan2018'!AL64/'Tariffs Jan2018'!AJ64*'Tariffs Jan2018'!U64/100)* 'Tariffs Jan2018'!AJ64)</f>
        <v>204.63800000000001</v>
      </c>
      <c r="K70" s="85">
        <f>IF($C$5*'Tariffs Jan2018'!AL64/'Tariffs Jan2018'!AJ64&lt;'Tariffs Jan2018'!J64,0,IF($C$5*'Tariffs Jan2018'!AL64/'Tariffs Jan2018'!AJ64&lt;='Tariffs Jan2018'!K64,($C$5*'Tariffs Jan2018'!AL64/'Tariffs Jan2018'!AJ64-'Tariffs Jan2018'!J64)*('Tariffs Jan2018'!V64/100)*'Tariffs Jan2018'!AJ64,('Tariffs Jan2018'!K64-'Tariffs Jan2018'!J64)*('Tariffs Jan2018'!V64/100)*'Tariffs Jan2018'!AJ64))</f>
        <v>142.00400000000002</v>
      </c>
      <c r="L70" s="85">
        <f>IF($C$5*'Tariffs Jan2018'!AL64/'Tariffs Jan2018'!AJ64&lt;'Tariffs Jan2018'!K64,0,IF($C$5*'Tariffs Jan2018'!AL64/'Tariffs Jan2018'!AJ64&lt;='Tariffs Jan2018'!L64,($C$5*'Tariffs Jan2018'!AL64/'Tariffs Jan2018'!AJ64-'Tariffs Jan2018'!K64)*('Tariffs Jan2018'!W64/100)*'Tariffs Jan2018'!AJ64,('Tariffs Jan2018'!L64-'Tariffs Jan2018'!K64)*('Tariffs Jan2018'!W64/100)*'Tariffs Jan2018'!AJ64))</f>
        <v>0</v>
      </c>
      <c r="M70" s="85">
        <f>IF($C$5*'Tariffs Jan2018'!AL64/'Tariffs Jan2018'!AJ64&lt;'Tariffs Jan2018'!L64,0,IF($C$5*'Tariffs Jan2018'!AL64/'Tariffs Jan2018'!AJ64&lt;='Tariffs Jan2018'!M64,($C$5*'Tariffs Jan2018'!AL64/'Tariffs Jan2018'!AJ64-'Tariffs Jan2018'!L64)*('Tariffs Jan2018'!X64/100)*'Tariffs Jan2018'!AJ64,('Tariffs Jan2018'!M64-'Tariffs Jan2018'!L64)*('Tariffs Jan2018'!X64/100)*'Tariffs Jan2018'!AJ64))</f>
        <v>0</v>
      </c>
      <c r="N70" s="85">
        <f>IF(($C$5*'Tariffs Jan2018'!AL64/'Tariffs Jan2018'!AJ64&gt;'Tariffs Jan2018'!M64),($C$5*'Tariffs Jan2018'!AL64/'Tariffs Jan2018'!AJ64-'Tariffs Jan2018'!M64)*'Tariffs Jan2018'!Y64/100*'Tariffs Jan2018'!AJ64,0)</f>
        <v>656.90801999999996</v>
      </c>
      <c r="O70" s="73">
        <f t="shared" si="0"/>
        <v>1764.87653</v>
      </c>
      <c r="P70" s="498">
        <f t="shared" si="1"/>
        <v>1941.3641830000001</v>
      </c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7"/>
      <c r="BK70" s="347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47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7"/>
      <c r="CI70" s="347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7"/>
      <c r="CU70" s="347"/>
      <c r="CV70" s="347"/>
      <c r="CW70" s="344"/>
      <c r="CX70" s="344"/>
      <c r="CY70" s="344"/>
      <c r="CZ70" s="344"/>
      <c r="DA70" s="344"/>
      <c r="DB70" s="344"/>
      <c r="DC70" s="318"/>
      <c r="DD70" s="318"/>
      <c r="DE70" s="318"/>
      <c r="DF70" s="318"/>
      <c r="DG70" s="318"/>
      <c r="DH70" s="318"/>
      <c r="DI70" s="318"/>
      <c r="DJ70" s="318"/>
      <c r="DK70" s="320"/>
      <c r="DL70" s="320"/>
      <c r="DM70" s="320"/>
      <c r="DN70" s="320"/>
      <c r="DO70" s="320"/>
      <c r="DP70" s="320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  <c r="EU70" s="320"/>
      <c r="EV70" s="320"/>
      <c r="EW70" s="320"/>
    </row>
    <row r="71" spans="1:153" ht="14" thickTop="1" x14ac:dyDescent="0.15">
      <c r="A71" s="286" t="str">
        <f>'Tariffs Jan2018'!F65</f>
        <v>Sumo Power</v>
      </c>
      <c r="B71" s="47" t="str">
        <f>'Tariffs Jan2018'!D65</f>
        <v>Envestra Central 1</v>
      </c>
      <c r="C71" s="287">
        <f>'Tariffs Jan2018'!E65</f>
        <v>43132</v>
      </c>
      <c r="D71" s="85">
        <f>365*'Tariffs Jan2018'!H65/100</f>
        <v>295.39449999999999</v>
      </c>
      <c r="E71" s="85">
        <f>IF($C$5*'Tariffs Jan2018'!AK65/'Tariffs Jan2018'!AI65&gt;='Tariffs Jan2018'!J65,( 'Tariffs Jan2018'!J65*'Tariffs Jan2018'!O65/100)* 'Tariffs Jan2018'!AI65,($C$5*'Tariffs Jan2018'!AK65/'Tariffs Jan2018'!AI65*'Tariffs Jan2018'!O65/100)* 'Tariffs Jan2018'!AI65)</f>
        <v>409.68</v>
      </c>
      <c r="F71" s="85">
        <f>IF($C$5*'Tariffs Jan2018'!AK65/'Tariffs Jan2018'!AI65&lt;'Tariffs Jan2018'!J65,0,IF($C$5*'Tariffs Jan2018'!AK65/'Tariffs Jan2018'!AI65&lt;='Tariffs Jan2018'!K65,($C$5*'Tariffs Jan2018'!AK65/'Tariffs Jan2018'!AI65-'Tariffs Jan2018'!J65)*('Tariffs Jan2018'!P65/100)*'Tariffs Jan2018'!AI65,('Tariffs Jan2018'!K65-'Tariffs Jan2018'!J65)*('Tariffs Jan2018'!P65/100)*'Tariffs Jan2018'!AI65))</f>
        <v>278.30504699999995</v>
      </c>
      <c r="G71" s="85">
        <f>IF($C$5*'Tariffs Jan2018'!AK65/'Tariffs Jan2018'!AI65&lt;'Tariffs Jan2018'!K65,0,IF($C$5*'Tariffs Jan2018'!AK65/'Tariffs Jan2018'!AI65&lt;='Tariffs Jan2018'!L65,($C$5*'Tariffs Jan2018'!AK65/'Tariffs Jan2018'!AI65-'Tariffs Jan2018'!K65)*('Tariffs Jan2018'!Q65/100)*'Tariffs Jan2018'!AI65,('Tariffs Jan2018'!L65-'Tariffs Jan2018'!K65)*('Tariffs Jan2018'!Q65/100)*'Tariffs Jan2018'!AI65))</f>
        <v>0</v>
      </c>
      <c r="H71" s="85">
        <f>IF($C$5*'Tariffs Jan2018'!AK65/'Tariffs Jan2018'!AI65&lt;'Tariffs Jan2018'!L65,0,IF($C$5*'Tariffs Jan2018'!AK65/'Tariffs Jan2018'!AI65&lt;='Tariffs Jan2018'!M65,($C$5*'Tariffs Jan2018'!AK65/'Tariffs Jan2018'!AI65-'Tariffs Jan2018'!L65)*('Tariffs Jan2018'!R65/100)*'Tariffs Jan2018'!AI65,('Tariffs Jan2018'!M65-'Tariffs Jan2018'!L65)*('Tariffs Jan2018'!R65/100)*'Tariffs Jan2018'!AI65))</f>
        <v>0</v>
      </c>
      <c r="I71" s="85">
        <f>IF(($C$5*'Tariffs Jan2018'!AK65/'Tariffs Jan2018'!AI65&gt;'Tariffs Jan2018'!M65),($C$5*'Tariffs Jan2018'!AK65/'Tariffs Jan2018'!AI65-'Tariffs Jan2018'!M65)*'Tariffs Jan2018'!S65/100*'Tariffs Jan2018'!AI65,0)</f>
        <v>0</v>
      </c>
      <c r="J71" s="85">
        <f>IF($C$5*'Tariffs Jan2018'!AL65/'Tariffs Jan2018'!AJ65&gt;='Tariffs Jan2018'!J65,('Tariffs Jan2018'!J65*'Tariffs Jan2018'!U65/100)* 'Tariffs Jan2018'!AJ65,($C$5*'Tariffs Jan2018'!AL65/'Tariffs Jan2018'!AJ65*'Tariffs Jan2018'!U65/100)* 'Tariffs Jan2018'!AJ65)</f>
        <v>819.36</v>
      </c>
      <c r="K71" s="85">
        <f>IF($C$5*'Tariffs Jan2018'!AL65/'Tariffs Jan2018'!AJ65&lt;'Tariffs Jan2018'!J65,0,IF($C$5*'Tariffs Jan2018'!AL65/'Tariffs Jan2018'!AJ65&lt;='Tariffs Jan2018'!K65,($C$5*'Tariffs Jan2018'!AL65/'Tariffs Jan2018'!AJ65-'Tariffs Jan2018'!J65)*('Tariffs Jan2018'!V65/100)*'Tariffs Jan2018'!AJ65,('Tariffs Jan2018'!K65-'Tariffs Jan2018'!J65)*('Tariffs Jan2018'!V65/100)*'Tariffs Jan2018'!AJ65))</f>
        <v>556.61009399999989</v>
      </c>
      <c r="L71" s="85">
        <f>IF($C$5*'Tariffs Jan2018'!AL65/'Tariffs Jan2018'!AJ65&lt;'Tariffs Jan2018'!K65,0,IF($C$5*'Tariffs Jan2018'!AL65/'Tariffs Jan2018'!AJ65&lt;='Tariffs Jan2018'!L65,($C$5*'Tariffs Jan2018'!AL65/'Tariffs Jan2018'!AJ65-'Tariffs Jan2018'!K65)*('Tariffs Jan2018'!W65/100)*'Tariffs Jan2018'!AJ65,('Tariffs Jan2018'!L65-'Tariffs Jan2018'!K65)*('Tariffs Jan2018'!W65/100)*'Tariffs Jan2018'!AJ65))</f>
        <v>0</v>
      </c>
      <c r="M71" s="85">
        <f>IF($C$5*'Tariffs Jan2018'!AL65/'Tariffs Jan2018'!AJ65&lt;'Tariffs Jan2018'!L65,0,IF($C$5*'Tariffs Jan2018'!AL65/'Tariffs Jan2018'!AJ65&lt;='Tariffs Jan2018'!M65,($C$5*'Tariffs Jan2018'!AL65/'Tariffs Jan2018'!AJ65-'Tariffs Jan2018'!L65)*('Tariffs Jan2018'!X65/100)*'Tariffs Jan2018'!AJ65,('Tariffs Jan2018'!M65-'Tariffs Jan2018'!L65)*('Tariffs Jan2018'!X65/100)*'Tariffs Jan2018'!AJ65))</f>
        <v>0</v>
      </c>
      <c r="N71" s="85">
        <f>IF(($C$5*'Tariffs Jan2018'!AL65/'Tariffs Jan2018'!AJ65&gt;'Tariffs Jan2018'!M65),($C$5*'Tariffs Jan2018'!AL65/'Tariffs Jan2018'!AJ65-'Tariffs Jan2018'!M65)*'Tariffs Jan2018'!Y65/100*'Tariffs Jan2018'!AJ65,0)</f>
        <v>0</v>
      </c>
      <c r="O71" s="73">
        <f t="shared" ref="O71:O72" si="10">SUM(D71:N71)</f>
        <v>2359.3496409999998</v>
      </c>
      <c r="P71" s="498">
        <f t="shared" ref="P71:P72" si="11">O71*1.1</f>
        <v>2595.2846051000001</v>
      </c>
    </row>
    <row r="72" spans="1:153" s="289" customFormat="1" ht="14" thickBot="1" x14ac:dyDescent="0.2">
      <c r="A72" s="288" t="str">
        <f>'Tariffs Jan2018'!F66</f>
        <v>Amaysim</v>
      </c>
      <c r="B72" s="289" t="str">
        <f>'Tariffs Jan2018'!D66</f>
        <v>Envestra Central 1</v>
      </c>
      <c r="C72" s="290">
        <f>'Tariffs Jan2018'!E66</f>
        <v>43101</v>
      </c>
      <c r="D72" s="291">
        <f>365*'Tariffs Jan2018'!H66/100</f>
        <v>292.73</v>
      </c>
      <c r="E72" s="291">
        <f>IF($C$5*'Tariffs Jan2018'!AK66/'Tariffs Jan2018'!AI66&gt;='Tariffs Jan2018'!J66,( 'Tariffs Jan2018'!J66*'Tariffs Jan2018'!O66/100)* 'Tariffs Jan2018'!AI66,($C$5*'Tariffs Jan2018'!AK66/'Tariffs Jan2018'!AI66*'Tariffs Jan2018'!O66/100)* 'Tariffs Jan2018'!AI66)</f>
        <v>123.375</v>
      </c>
      <c r="F72" s="291">
        <f>IF($C$5*'Tariffs Jan2018'!AK66/'Tariffs Jan2018'!AI66&lt;'Tariffs Jan2018'!J66,0,IF($C$5*'Tariffs Jan2018'!AK66/'Tariffs Jan2018'!AI66&lt;='Tariffs Jan2018'!K66,($C$5*'Tariffs Jan2018'!AK66/'Tariffs Jan2018'!AI66-'Tariffs Jan2018'!J66)*('Tariffs Jan2018'!P66/100)*'Tariffs Jan2018'!AI66,('Tariffs Jan2018'!K66-'Tariffs Jan2018'!J66)*('Tariffs Jan2018'!P66/100)*'Tariffs Jan2018'!AI66))</f>
        <v>86.72</v>
      </c>
      <c r="G72" s="291">
        <f>IF($C$5*'Tariffs Jan2018'!AK66/'Tariffs Jan2018'!AI66&lt;'Tariffs Jan2018'!K66,0,IF($C$5*'Tariffs Jan2018'!AK66/'Tariffs Jan2018'!AI66&lt;='Tariffs Jan2018'!L66,($C$5*'Tariffs Jan2018'!AK66/'Tariffs Jan2018'!AI66-'Tariffs Jan2018'!K66)*('Tariffs Jan2018'!Q66/100)*'Tariffs Jan2018'!AI66,('Tariffs Jan2018'!L66-'Tariffs Jan2018'!K66)*('Tariffs Jan2018'!Q66/100)*'Tariffs Jan2018'!AI66))</f>
        <v>0</v>
      </c>
      <c r="H72" s="291">
        <f>IF($C$5*'Tariffs Jan2018'!AK66/'Tariffs Jan2018'!AI66&lt;'Tariffs Jan2018'!L66,0,IF($C$5*'Tariffs Jan2018'!AK66/'Tariffs Jan2018'!AI66&lt;='Tariffs Jan2018'!M66,($C$5*'Tariffs Jan2018'!AK66/'Tariffs Jan2018'!AI66-'Tariffs Jan2018'!L66)*('Tariffs Jan2018'!R66/100)*'Tariffs Jan2018'!AI66,('Tariffs Jan2018'!M66-'Tariffs Jan2018'!L66)*('Tariffs Jan2018'!R66/100)*'Tariffs Jan2018'!AI66))</f>
        <v>0</v>
      </c>
      <c r="I72" s="291">
        <f>IF(($C$5*'Tariffs Jan2018'!AK66/'Tariffs Jan2018'!AI66&gt;'Tariffs Jan2018'!M66),($C$5*'Tariffs Jan2018'!AK66/'Tariffs Jan2018'!AI66-'Tariffs Jan2018'!M66)*'Tariffs Jan2018'!S66/100*'Tariffs Jan2018'!AI66,0)</f>
        <v>412.44224999999989</v>
      </c>
      <c r="J72" s="291">
        <f>IF($C$5*'Tariffs Jan2018'!AL66/'Tariffs Jan2018'!AJ66&gt;='Tariffs Jan2018'!J66,('Tariffs Jan2018'!J66*'Tariffs Jan2018'!U66/100)* 'Tariffs Jan2018'!AJ66,($C$5*'Tariffs Jan2018'!AL66/'Tariffs Jan2018'!AJ66*'Tariffs Jan2018'!U66/100)* 'Tariffs Jan2018'!AJ66)</f>
        <v>246.75</v>
      </c>
      <c r="K72" s="291">
        <f>IF($C$5*'Tariffs Jan2018'!AL66/'Tariffs Jan2018'!AJ66&lt;'Tariffs Jan2018'!J66,0,IF($C$5*'Tariffs Jan2018'!AL66/'Tariffs Jan2018'!AJ66&lt;='Tariffs Jan2018'!K66,($C$5*'Tariffs Jan2018'!AL66/'Tariffs Jan2018'!AJ66-'Tariffs Jan2018'!J66)*('Tariffs Jan2018'!V66/100)*'Tariffs Jan2018'!AJ66,('Tariffs Jan2018'!K66-'Tariffs Jan2018'!J66)*('Tariffs Jan2018'!V66/100)*'Tariffs Jan2018'!AJ66))</f>
        <v>173.44</v>
      </c>
      <c r="L72" s="291">
        <f>IF($C$5*'Tariffs Jan2018'!AL66/'Tariffs Jan2018'!AJ66&lt;'Tariffs Jan2018'!K66,0,IF($C$5*'Tariffs Jan2018'!AL66/'Tariffs Jan2018'!AJ66&lt;='Tariffs Jan2018'!L66,($C$5*'Tariffs Jan2018'!AL66/'Tariffs Jan2018'!AJ66-'Tariffs Jan2018'!K66)*('Tariffs Jan2018'!W66/100)*'Tariffs Jan2018'!AJ66,('Tariffs Jan2018'!L66-'Tariffs Jan2018'!K66)*('Tariffs Jan2018'!W66/100)*'Tariffs Jan2018'!AJ66))</f>
        <v>0</v>
      </c>
      <c r="M72" s="291">
        <f>IF($C$5*'Tariffs Jan2018'!AL66/'Tariffs Jan2018'!AJ66&lt;'Tariffs Jan2018'!L66,0,IF($C$5*'Tariffs Jan2018'!AL66/'Tariffs Jan2018'!AJ66&lt;='Tariffs Jan2018'!M66,($C$5*'Tariffs Jan2018'!AL66/'Tariffs Jan2018'!AJ66-'Tariffs Jan2018'!L66)*('Tariffs Jan2018'!X66/100)*'Tariffs Jan2018'!AJ66,('Tariffs Jan2018'!M66-'Tariffs Jan2018'!L66)*('Tariffs Jan2018'!X66/100)*'Tariffs Jan2018'!AJ66))</f>
        <v>0</v>
      </c>
      <c r="N72" s="291">
        <f>IF(($C$5*'Tariffs Jan2018'!AL66/'Tariffs Jan2018'!AJ66&gt;'Tariffs Jan2018'!M66),($C$5*'Tariffs Jan2018'!AL66/'Tariffs Jan2018'!AJ66-'Tariffs Jan2018'!M66)*'Tariffs Jan2018'!Y66/100*'Tariffs Jan2018'!AJ66,0)</f>
        <v>824.88449999999978</v>
      </c>
      <c r="O72" s="292">
        <f t="shared" si="10"/>
        <v>2160.3417499999996</v>
      </c>
      <c r="P72" s="499">
        <f t="shared" si="11"/>
        <v>2376.3759249999998</v>
      </c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  <c r="BE72" s="347"/>
      <c r="BF72" s="347"/>
      <c r="BG72" s="347"/>
      <c r="BH72" s="347"/>
      <c r="BI72" s="347"/>
      <c r="BJ72" s="347"/>
      <c r="BK72" s="347"/>
      <c r="BL72" s="347"/>
      <c r="BM72" s="347"/>
      <c r="BN72" s="347"/>
      <c r="BO72" s="347"/>
      <c r="BP72" s="347"/>
      <c r="BQ72" s="347"/>
      <c r="BR72" s="347"/>
      <c r="BS72" s="347"/>
      <c r="BT72" s="347"/>
      <c r="BU72" s="347"/>
      <c r="BV72" s="347"/>
      <c r="BW72" s="347"/>
      <c r="BX72" s="347"/>
      <c r="BY72" s="347"/>
      <c r="BZ72" s="347"/>
      <c r="CA72" s="347"/>
      <c r="CB72" s="347"/>
      <c r="CC72" s="347"/>
      <c r="CD72" s="347"/>
      <c r="CE72" s="347"/>
      <c r="CF72" s="347"/>
      <c r="CG72" s="347"/>
      <c r="CH72" s="347"/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72"/>
      <c r="CW72" s="373"/>
      <c r="CX72" s="373"/>
      <c r="CY72" s="373"/>
      <c r="CZ72" s="373"/>
      <c r="DA72" s="373"/>
      <c r="DB72" s="373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</row>
    <row r="73" spans="1:153" ht="14" thickTop="1" x14ac:dyDescent="0.15">
      <c r="A73" s="286" t="str">
        <f>'Tariffs Jan2018'!F67</f>
        <v>AGL</v>
      </c>
      <c r="B73" s="47" t="str">
        <f>'Tariffs Jan2018'!D67</f>
        <v>Ausnet West</v>
      </c>
      <c r="C73" s="287">
        <f>'Tariffs Jan2018'!E67</f>
        <v>43101</v>
      </c>
      <c r="D73" s="85">
        <f>365*'Tariffs Jan2018'!H67/100</f>
        <v>313.89999999999998</v>
      </c>
      <c r="E73" s="85">
        <f>IF($C$5*'Tariffs Jan2018'!AK67/'Tariffs Jan2018'!AI67&gt;='Tariffs Jan2018'!J67,( 'Tariffs Jan2018'!J67*'Tariffs Jan2018'!O67/100)* 'Tariffs Jan2018'!AI67,($C$5*'Tariffs Jan2018'!AK67/'Tariffs Jan2018'!AI67*'Tariffs Jan2018'!O67/100)* 'Tariffs Jan2018'!AI67)</f>
        <v>272.39999999999998</v>
      </c>
      <c r="F73" s="85">
        <f>IF($C$5*'Tariffs Jan2018'!AK67/'Tariffs Jan2018'!AI67&lt;'Tariffs Jan2018'!J67,0,IF($C$5*'Tariffs Jan2018'!AK67/'Tariffs Jan2018'!AI67&lt;='Tariffs Jan2018'!K67,($C$5*'Tariffs Jan2018'!AK67/'Tariffs Jan2018'!AI67-'Tariffs Jan2018'!J67)*('Tariffs Jan2018'!P67/100)*'Tariffs Jan2018'!AI67,('Tariffs Jan2018'!K67-'Tariffs Jan2018'!J67)*('Tariffs Jan2018'!P67/100)*'Tariffs Jan2018'!AI67))</f>
        <v>196.15421999999995</v>
      </c>
      <c r="G73" s="85">
        <f>IF($C$5*'Tariffs Jan2018'!AK67/'Tariffs Jan2018'!AI67&lt;'Tariffs Jan2018'!K67,0,IF($C$5*'Tariffs Jan2018'!AK67/'Tariffs Jan2018'!AI67&lt;='Tariffs Jan2018'!L67,($C$5*'Tariffs Jan2018'!AK67/'Tariffs Jan2018'!AI67-'Tariffs Jan2018'!K67)*('Tariffs Jan2018'!Q67/100)*'Tariffs Jan2018'!AI67,('Tariffs Jan2018'!L67-'Tariffs Jan2018'!K67)*('Tariffs Jan2018'!Q67/100)*'Tariffs Jan2018'!AI67))</f>
        <v>0</v>
      </c>
      <c r="H73" s="85">
        <f>IF($C$5*'Tariffs Jan2018'!AK67/'Tariffs Jan2018'!AI67&lt;'Tariffs Jan2018'!L67,0,IF($C$5*'Tariffs Jan2018'!AK67/'Tariffs Jan2018'!AI67&lt;='Tariffs Jan2018'!M67,($C$5*'Tariffs Jan2018'!AK67/'Tariffs Jan2018'!AI67-'Tariffs Jan2018'!L67)*('Tariffs Jan2018'!R67/100)*'Tariffs Jan2018'!AI67,('Tariffs Jan2018'!M67-'Tariffs Jan2018'!L67)*('Tariffs Jan2018'!R67/100)*'Tariffs Jan2018'!AI67))</f>
        <v>0</v>
      </c>
      <c r="I73" s="85">
        <f>IF(($C$5*'Tariffs Jan2018'!AK67/'Tariffs Jan2018'!AI67&gt;'Tariffs Jan2018'!M67),($C$5*'Tariffs Jan2018'!AK67/'Tariffs Jan2018'!AI67-'Tariffs Jan2018'!M67)*'Tariffs Jan2018'!S67/100*'Tariffs Jan2018'!AI67,0)</f>
        <v>0</v>
      </c>
      <c r="J73" s="85">
        <f>IF($C$5*'Tariffs Jan2018'!AL67/'Tariffs Jan2018'!AJ67&gt;='Tariffs Jan2018'!J67,('Tariffs Jan2018'!J67*'Tariffs Jan2018'!U67/100)* 'Tariffs Jan2018'!AJ67,($C$5*'Tariffs Jan2018'!AL67/'Tariffs Jan2018'!AJ67*'Tariffs Jan2018'!U67/100)* 'Tariffs Jan2018'!AJ67)</f>
        <v>494.4</v>
      </c>
      <c r="K73" s="85">
        <f>IF($C$5*'Tariffs Jan2018'!AL67/'Tariffs Jan2018'!AJ67&lt;'Tariffs Jan2018'!J67,0,IF($C$5*'Tariffs Jan2018'!AL67/'Tariffs Jan2018'!AJ67&lt;='Tariffs Jan2018'!K67,($C$5*'Tariffs Jan2018'!AL67/'Tariffs Jan2018'!AJ67-'Tariffs Jan2018'!J67)*('Tariffs Jan2018'!V67/100)*'Tariffs Jan2018'!AJ67,('Tariffs Jan2018'!K67-'Tariffs Jan2018'!J67)*('Tariffs Jan2018'!V67/100)*'Tariffs Jan2018'!AJ67))</f>
        <v>298.73027999999994</v>
      </c>
      <c r="L73" s="85">
        <f>IF($C$5*'Tariffs Jan2018'!AL67/'Tariffs Jan2018'!AJ67&lt;'Tariffs Jan2018'!K67,0,IF($C$5*'Tariffs Jan2018'!AL67/'Tariffs Jan2018'!AJ67&lt;='Tariffs Jan2018'!L67,($C$5*'Tariffs Jan2018'!AL67/'Tariffs Jan2018'!AJ67-'Tariffs Jan2018'!K67)*('Tariffs Jan2018'!W67/100)*'Tariffs Jan2018'!AJ67,('Tariffs Jan2018'!L67-'Tariffs Jan2018'!K67)*('Tariffs Jan2018'!W67/100)*'Tariffs Jan2018'!AJ67))</f>
        <v>0</v>
      </c>
      <c r="M73" s="85">
        <f>IF($C$5*'Tariffs Jan2018'!AL67/'Tariffs Jan2018'!AJ67&lt;'Tariffs Jan2018'!L67,0,IF($C$5*'Tariffs Jan2018'!AL67/'Tariffs Jan2018'!AJ67&lt;='Tariffs Jan2018'!M67,($C$5*'Tariffs Jan2018'!AL67/'Tariffs Jan2018'!AJ67-'Tariffs Jan2018'!L67)*('Tariffs Jan2018'!X67/100)*'Tariffs Jan2018'!AJ67,('Tariffs Jan2018'!M67-'Tariffs Jan2018'!L67)*('Tariffs Jan2018'!X67/100)*'Tariffs Jan2018'!AJ67))</f>
        <v>0</v>
      </c>
      <c r="N73" s="85">
        <f>IF(($C$5*'Tariffs Jan2018'!AL67/'Tariffs Jan2018'!AJ67&gt;'Tariffs Jan2018'!M67),($C$5*'Tariffs Jan2018'!AL67/'Tariffs Jan2018'!AJ67-'Tariffs Jan2018'!M67)*'Tariffs Jan2018'!Y67/100*'Tariffs Jan2018'!AJ67,0)</f>
        <v>0</v>
      </c>
      <c r="O73" s="73">
        <f t="shared" si="0"/>
        <v>1575.5844999999997</v>
      </c>
      <c r="P73" s="498">
        <f t="shared" si="1"/>
        <v>1733.1429499999999</v>
      </c>
    </row>
    <row r="74" spans="1:153" x14ac:dyDescent="0.15">
      <c r="A74" s="286" t="str">
        <f>'Tariffs Jan2018'!F68</f>
        <v>Alinta Energy</v>
      </c>
      <c r="B74" s="47" t="str">
        <f>'Tariffs Jan2018'!D68</f>
        <v>Ausnet West</v>
      </c>
      <c r="C74" s="287">
        <f>'Tariffs Jan2018'!E68</f>
        <v>43112</v>
      </c>
      <c r="D74" s="85">
        <f>365*'Tariffs Jan2018'!H68/100</f>
        <v>273.38500000000005</v>
      </c>
      <c r="E74" s="85">
        <f>IF($C$5*'Tariffs Jan2018'!AK68/'Tariffs Jan2018'!AI68&gt;='Tariffs Jan2018'!J68,( 'Tariffs Jan2018'!J68*'Tariffs Jan2018'!O68/100)* 'Tariffs Jan2018'!AI68,($C$5*'Tariffs Jan2018'!AK68/'Tariffs Jan2018'!AI68*'Tariffs Jan2018'!O68/100)* 'Tariffs Jan2018'!AI68)</f>
        <v>260.39999999999998</v>
      </c>
      <c r="F74" s="85">
        <f>IF($C$5*'Tariffs Jan2018'!AK68/'Tariffs Jan2018'!AI68&lt;'Tariffs Jan2018'!J68,0,IF($C$5*'Tariffs Jan2018'!AK68/'Tariffs Jan2018'!AI68&lt;='Tariffs Jan2018'!K68,($C$5*'Tariffs Jan2018'!AK68/'Tariffs Jan2018'!AI68-'Tariffs Jan2018'!J68)*('Tariffs Jan2018'!P68/100)*'Tariffs Jan2018'!AI68,('Tariffs Jan2018'!K68-'Tariffs Jan2018'!J68)*('Tariffs Jan2018'!P68/100)*'Tariffs Jan2018'!AI68))</f>
        <v>0</v>
      </c>
      <c r="G74" s="85">
        <f>IF($C$5*'Tariffs Jan2018'!AK68/'Tariffs Jan2018'!AI68&lt;'Tariffs Jan2018'!K68,0,IF($C$5*'Tariffs Jan2018'!AK68/'Tariffs Jan2018'!AI68&lt;='Tariffs Jan2018'!L68,($C$5*'Tariffs Jan2018'!AK68/'Tariffs Jan2018'!AI68-'Tariffs Jan2018'!K68)*('Tariffs Jan2018'!Q68/100)*'Tariffs Jan2018'!AI68,('Tariffs Jan2018'!L68-'Tariffs Jan2018'!K68)*('Tariffs Jan2018'!Q68/100)*'Tariffs Jan2018'!AI68))</f>
        <v>0</v>
      </c>
      <c r="H74" s="85">
        <f>IF($C$5*'Tariffs Jan2018'!AK68/'Tariffs Jan2018'!AI68&lt;'Tariffs Jan2018'!L68,0,IF($C$5*'Tariffs Jan2018'!AK68/'Tariffs Jan2018'!AI68&lt;='Tariffs Jan2018'!M68,($C$5*'Tariffs Jan2018'!AK68/'Tariffs Jan2018'!AI68-'Tariffs Jan2018'!L68)*('Tariffs Jan2018'!R68/100)*'Tariffs Jan2018'!AI68,('Tariffs Jan2018'!M68-'Tariffs Jan2018'!L68)*('Tariffs Jan2018'!R68/100)*'Tariffs Jan2018'!AI68))</f>
        <v>0</v>
      </c>
      <c r="I74" s="85">
        <f>IF(($C$5*'Tariffs Jan2018'!AK68/'Tariffs Jan2018'!AI68&gt;'Tariffs Jan2018'!M68),($C$5*'Tariffs Jan2018'!AK68/'Tariffs Jan2018'!AI68-'Tariffs Jan2018'!M68)*'Tariffs Jan2018'!S68/100*'Tariffs Jan2018'!AI68,0)</f>
        <v>174.55925999999997</v>
      </c>
      <c r="J74" s="85">
        <f>IF($C$5*'Tariffs Jan2018'!AL68/'Tariffs Jan2018'!AJ68&gt;='Tariffs Jan2018'!J68,('Tariffs Jan2018'!J68*'Tariffs Jan2018'!U68/100)* 'Tariffs Jan2018'!AJ68,($C$5*'Tariffs Jan2018'!AL68/'Tariffs Jan2018'!AJ68*'Tariffs Jan2018'!U68/100)* 'Tariffs Jan2018'!AJ68)</f>
        <v>460.8</v>
      </c>
      <c r="K74" s="85">
        <f>IF($C$5*'Tariffs Jan2018'!AL68/'Tariffs Jan2018'!AJ68&lt;'Tariffs Jan2018'!J68,0,IF($C$5*'Tariffs Jan2018'!AL68/'Tariffs Jan2018'!AJ68&lt;='Tariffs Jan2018'!K68,($C$5*'Tariffs Jan2018'!AL68/'Tariffs Jan2018'!AJ68-'Tariffs Jan2018'!J68)*('Tariffs Jan2018'!V68/100)*'Tariffs Jan2018'!AJ68,('Tariffs Jan2018'!K68-'Tariffs Jan2018'!J68)*('Tariffs Jan2018'!V68/100)*'Tariffs Jan2018'!AJ68))</f>
        <v>0</v>
      </c>
      <c r="L74" s="85">
        <f>IF($C$5*'Tariffs Jan2018'!AL68/'Tariffs Jan2018'!AJ68&lt;'Tariffs Jan2018'!K68,0,IF($C$5*'Tariffs Jan2018'!AL68/'Tariffs Jan2018'!AJ68&lt;='Tariffs Jan2018'!L68,($C$5*'Tariffs Jan2018'!AL68/'Tariffs Jan2018'!AJ68-'Tariffs Jan2018'!K68)*('Tariffs Jan2018'!W68/100)*'Tariffs Jan2018'!AJ68,('Tariffs Jan2018'!L68-'Tariffs Jan2018'!K68)*('Tariffs Jan2018'!W68/100)*'Tariffs Jan2018'!AJ68))</f>
        <v>0</v>
      </c>
      <c r="M74" s="85">
        <f>IF($C$5*'Tariffs Jan2018'!AL68/'Tariffs Jan2018'!AJ68&lt;'Tariffs Jan2018'!L68,0,IF($C$5*'Tariffs Jan2018'!AL68/'Tariffs Jan2018'!AJ68&lt;='Tariffs Jan2018'!M68,($C$5*'Tariffs Jan2018'!AL68/'Tariffs Jan2018'!AJ68-'Tariffs Jan2018'!L68)*('Tariffs Jan2018'!X68/100)*'Tariffs Jan2018'!AJ68,('Tariffs Jan2018'!M68-'Tariffs Jan2018'!L68)*('Tariffs Jan2018'!X68/100)*'Tariffs Jan2018'!AJ68))</f>
        <v>0</v>
      </c>
      <c r="N74" s="85">
        <f>IF(($C$5*'Tariffs Jan2018'!AL68/'Tariffs Jan2018'!AJ68&gt;'Tariffs Jan2018'!M68),($C$5*'Tariffs Jan2018'!AL68/'Tariffs Jan2018'!AJ68-'Tariffs Jan2018'!M68)*'Tariffs Jan2018'!Y68/100*'Tariffs Jan2018'!AJ68,0)</f>
        <v>289.73237999999992</v>
      </c>
      <c r="O74" s="73">
        <f t="shared" si="0"/>
        <v>1458.87664</v>
      </c>
      <c r="P74" s="498">
        <f t="shared" si="1"/>
        <v>1604.764304</v>
      </c>
    </row>
    <row r="75" spans="1:153" x14ac:dyDescent="0.15">
      <c r="A75" s="286" t="str">
        <f>'Tariffs Jan2018'!F69</f>
        <v>Click Energy</v>
      </c>
      <c r="B75" s="47" t="str">
        <f>'Tariffs Jan2018'!D69</f>
        <v>Ausnet West</v>
      </c>
      <c r="C75" s="287">
        <f>'Tariffs Jan2018'!E69</f>
        <v>43101</v>
      </c>
      <c r="D75" s="85">
        <f>365*'Tariffs Jan2018'!H69/100</f>
        <v>353.32</v>
      </c>
      <c r="E75" s="85">
        <f>IF($C$5*'Tariffs Jan2018'!AK69/'Tariffs Jan2018'!AI69&gt;='Tariffs Jan2018'!J69,( 'Tariffs Jan2018'!J69*'Tariffs Jan2018'!O69/100)* 'Tariffs Jan2018'!AI69,($C$5*'Tariffs Jan2018'!AK69/'Tariffs Jan2018'!AI69*'Tariffs Jan2018'!O69/100)* 'Tariffs Jan2018'!AI69)</f>
        <v>366</v>
      </c>
      <c r="F75" s="85">
        <f>IF($C$5*'Tariffs Jan2018'!AK69/'Tariffs Jan2018'!AI69&lt;'Tariffs Jan2018'!J69,0,IF($C$5*'Tariffs Jan2018'!AK69/'Tariffs Jan2018'!AI69&lt;='Tariffs Jan2018'!K69,($C$5*'Tariffs Jan2018'!AK69/'Tariffs Jan2018'!AI69-'Tariffs Jan2018'!J69)*('Tariffs Jan2018'!P69/100)*'Tariffs Jan2018'!AI69,('Tariffs Jan2018'!K69-'Tariffs Jan2018'!J69)*('Tariffs Jan2018'!P69/100)*'Tariffs Jan2018'!AI69))</f>
        <v>260.93909999999994</v>
      </c>
      <c r="G75" s="85">
        <f>IF($C$5*'Tariffs Jan2018'!AK69/'Tariffs Jan2018'!AI69&lt;'Tariffs Jan2018'!K69,0,IF($C$5*'Tariffs Jan2018'!AK69/'Tariffs Jan2018'!AI69&lt;='Tariffs Jan2018'!L69,($C$5*'Tariffs Jan2018'!AK69/'Tariffs Jan2018'!AI69-'Tariffs Jan2018'!K69)*('Tariffs Jan2018'!Q69/100)*'Tariffs Jan2018'!AI69,('Tariffs Jan2018'!L69-'Tariffs Jan2018'!K69)*('Tariffs Jan2018'!Q69/100)*'Tariffs Jan2018'!AI69))</f>
        <v>0</v>
      </c>
      <c r="H75" s="85">
        <f>IF($C$5*'Tariffs Jan2018'!AK69/'Tariffs Jan2018'!AI69&lt;'Tariffs Jan2018'!L69,0,IF($C$5*'Tariffs Jan2018'!AK69/'Tariffs Jan2018'!AI69&lt;='Tariffs Jan2018'!M69,($C$5*'Tariffs Jan2018'!AK69/'Tariffs Jan2018'!AI69-'Tariffs Jan2018'!L69)*('Tariffs Jan2018'!R69/100)*'Tariffs Jan2018'!AI69,('Tariffs Jan2018'!M69-'Tariffs Jan2018'!L69)*('Tariffs Jan2018'!R69/100)*'Tariffs Jan2018'!AI69))</f>
        <v>0</v>
      </c>
      <c r="I75" s="85">
        <f>IF(($C$5*'Tariffs Jan2018'!AK69/'Tariffs Jan2018'!AI69&gt;'Tariffs Jan2018'!M69),($C$5*'Tariffs Jan2018'!AK69/'Tariffs Jan2018'!AI69-'Tariffs Jan2018'!M69)*'Tariffs Jan2018'!S69/100*'Tariffs Jan2018'!AI69,0)</f>
        <v>0</v>
      </c>
      <c r="J75" s="85">
        <f>IF($C$5*'Tariffs Jan2018'!AL69/'Tariffs Jan2018'!AJ69&gt;='Tariffs Jan2018'!J69,('Tariffs Jan2018'!J69*'Tariffs Jan2018'!U69/100)* 'Tariffs Jan2018'!AJ69,($C$5*'Tariffs Jan2018'!AL69/'Tariffs Jan2018'!AJ69*'Tariffs Jan2018'!U69/100)* 'Tariffs Jan2018'!AJ69)</f>
        <v>600</v>
      </c>
      <c r="K75" s="85">
        <f>IF($C$5*'Tariffs Jan2018'!AL69/'Tariffs Jan2018'!AJ69&lt;'Tariffs Jan2018'!J69,0,IF($C$5*'Tariffs Jan2018'!AL69/'Tariffs Jan2018'!AJ69&lt;='Tariffs Jan2018'!K69,($C$5*'Tariffs Jan2018'!AL69/'Tariffs Jan2018'!AJ69-'Tariffs Jan2018'!J69)*('Tariffs Jan2018'!V69/100)*'Tariffs Jan2018'!AJ69,('Tariffs Jan2018'!K69-'Tariffs Jan2018'!J69)*('Tariffs Jan2018'!V69/100)*'Tariffs Jan2018'!AJ69))</f>
        <v>440.89709999999991</v>
      </c>
      <c r="L75" s="85">
        <f>IF($C$5*'Tariffs Jan2018'!AL69/'Tariffs Jan2018'!AJ69&lt;'Tariffs Jan2018'!K69,0,IF($C$5*'Tariffs Jan2018'!AL69/'Tariffs Jan2018'!AJ69&lt;='Tariffs Jan2018'!L69,($C$5*'Tariffs Jan2018'!AL69/'Tariffs Jan2018'!AJ69-'Tariffs Jan2018'!K69)*('Tariffs Jan2018'!W69/100)*'Tariffs Jan2018'!AJ69,('Tariffs Jan2018'!L69-'Tariffs Jan2018'!K69)*('Tariffs Jan2018'!W69/100)*'Tariffs Jan2018'!AJ69))</f>
        <v>0</v>
      </c>
      <c r="M75" s="85">
        <f>IF($C$5*'Tariffs Jan2018'!AL69/'Tariffs Jan2018'!AJ69&lt;'Tariffs Jan2018'!L69,0,IF($C$5*'Tariffs Jan2018'!AL69/'Tariffs Jan2018'!AJ69&lt;='Tariffs Jan2018'!M69,($C$5*'Tariffs Jan2018'!AL69/'Tariffs Jan2018'!AJ69-'Tariffs Jan2018'!L69)*('Tariffs Jan2018'!X69/100)*'Tariffs Jan2018'!AJ69,('Tariffs Jan2018'!M69-'Tariffs Jan2018'!L69)*('Tariffs Jan2018'!X69/100)*'Tariffs Jan2018'!AJ69))</f>
        <v>0</v>
      </c>
      <c r="N75" s="85">
        <f>IF(($C$5*'Tariffs Jan2018'!AL69/'Tariffs Jan2018'!AJ69&gt;'Tariffs Jan2018'!M69),($C$5*'Tariffs Jan2018'!AL69/'Tariffs Jan2018'!AJ69-'Tariffs Jan2018'!M69)*'Tariffs Jan2018'!Y69/100*'Tariffs Jan2018'!AJ69,0)</f>
        <v>0</v>
      </c>
      <c r="O75" s="73">
        <f t="shared" si="0"/>
        <v>2021.1561999999997</v>
      </c>
      <c r="P75" s="498">
        <f t="shared" si="1"/>
        <v>2223.2718199999999</v>
      </c>
    </row>
    <row r="76" spans="1:153" x14ac:dyDescent="0.15">
      <c r="A76" s="286" t="str">
        <f>'Tariffs Jan2018'!F70</f>
        <v>Covau</v>
      </c>
      <c r="B76" s="47" t="str">
        <f>'Tariffs Jan2018'!D70</f>
        <v>Ausnet West</v>
      </c>
      <c r="C76" s="287">
        <f>'Tariffs Jan2018'!E70</f>
        <v>43101</v>
      </c>
      <c r="D76" s="85">
        <f>365*'Tariffs Jan2018'!H70/100</f>
        <v>264.98999999999995</v>
      </c>
      <c r="E76" s="85">
        <f>IF($C$5*'Tariffs Jan2018'!AK70/'Tariffs Jan2018'!AI70&gt;='Tariffs Jan2018'!J70,( 'Tariffs Jan2018'!J70*'Tariffs Jan2018'!O70/100)* 'Tariffs Jan2018'!AI70,($C$5*'Tariffs Jan2018'!AK70/'Tariffs Jan2018'!AI70*'Tariffs Jan2018'!O70/100)* 'Tariffs Jan2018'!AI70)</f>
        <v>516.59999999999991</v>
      </c>
      <c r="F76" s="85">
        <f>IF($C$5*'Tariffs Jan2018'!AK70/'Tariffs Jan2018'!AI70&lt;'Tariffs Jan2018'!J70,0,IF($C$5*'Tariffs Jan2018'!AK70/'Tariffs Jan2018'!AI70&lt;='Tariffs Jan2018'!K70,($C$5*'Tariffs Jan2018'!AK70/'Tariffs Jan2018'!AI70-'Tariffs Jan2018'!J70)*('Tariffs Jan2018'!P70/100)*'Tariffs Jan2018'!AI70,('Tariffs Jan2018'!K70-'Tariffs Jan2018'!J70)*('Tariffs Jan2018'!P70/100)*'Tariffs Jan2018'!AI70))</f>
        <v>317.25</v>
      </c>
      <c r="G76" s="85">
        <f>IF($C$5*'Tariffs Jan2018'!AK70/'Tariffs Jan2018'!AI70&lt;'Tariffs Jan2018'!K70,0,IF($C$5*'Tariffs Jan2018'!AK70/'Tariffs Jan2018'!AI70&lt;='Tariffs Jan2018'!L70,($C$5*'Tariffs Jan2018'!AK70/'Tariffs Jan2018'!AI70-'Tariffs Jan2018'!K70)*('Tariffs Jan2018'!Q70/100)*'Tariffs Jan2018'!AI70,('Tariffs Jan2018'!L70-'Tariffs Jan2018'!K70)*('Tariffs Jan2018'!Q70/100)*'Tariffs Jan2018'!AI70))</f>
        <v>0</v>
      </c>
      <c r="H76" s="85">
        <f>IF($C$5*'Tariffs Jan2018'!AK70/'Tariffs Jan2018'!AI70&lt;'Tariffs Jan2018'!L70,0,IF($C$5*'Tariffs Jan2018'!AK70/'Tariffs Jan2018'!AI70&lt;='Tariffs Jan2018'!M70,($C$5*'Tariffs Jan2018'!AK70/'Tariffs Jan2018'!AI70-'Tariffs Jan2018'!L70)*('Tariffs Jan2018'!R70/100)*'Tariffs Jan2018'!AI70,('Tariffs Jan2018'!M70-'Tariffs Jan2018'!L70)*('Tariffs Jan2018'!R70/100)*'Tariffs Jan2018'!AI70))</f>
        <v>0</v>
      </c>
      <c r="I76" s="85">
        <f>IF(($C$5*'Tariffs Jan2018'!AK70/'Tariffs Jan2018'!AI70&gt;'Tariffs Jan2018'!M70),($C$5*'Tariffs Jan2018'!AK70/'Tariffs Jan2018'!AI70-'Tariffs Jan2018'!M70)*'Tariffs Jan2018'!S70/100*'Tariffs Jan2018'!AI70,0)</f>
        <v>0</v>
      </c>
      <c r="J76" s="85">
        <f>IF($C$5*'Tariffs Jan2018'!AL70/'Tariffs Jan2018'!AJ70&gt;='Tariffs Jan2018'!J70,('Tariffs Jan2018'!J70*'Tariffs Jan2018'!U70/100)* 'Tariffs Jan2018'!AJ70,($C$5*'Tariffs Jan2018'!AL70/'Tariffs Jan2018'!AJ70*'Tariffs Jan2018'!U70/100)* 'Tariffs Jan2018'!AJ70)</f>
        <v>331.20000000000005</v>
      </c>
      <c r="K76" s="85">
        <f>IF($C$5*'Tariffs Jan2018'!AL70/'Tariffs Jan2018'!AJ70&lt;'Tariffs Jan2018'!J70,0,IF($C$5*'Tariffs Jan2018'!AL70/'Tariffs Jan2018'!AJ70&lt;='Tariffs Jan2018'!K70,($C$5*'Tariffs Jan2018'!AL70/'Tariffs Jan2018'!AJ70-'Tariffs Jan2018'!J70)*('Tariffs Jan2018'!V70/100)*'Tariffs Jan2018'!AJ70,('Tariffs Jan2018'!K70-'Tariffs Jan2018'!J70)*('Tariffs Jan2018'!V70/100)*'Tariffs Jan2018'!AJ70))</f>
        <v>236.25000000000006</v>
      </c>
      <c r="L76" s="85">
        <f>IF($C$5*'Tariffs Jan2018'!AL70/'Tariffs Jan2018'!AJ70&lt;'Tariffs Jan2018'!K70,0,IF($C$5*'Tariffs Jan2018'!AL70/'Tariffs Jan2018'!AJ70&lt;='Tariffs Jan2018'!L70,($C$5*'Tariffs Jan2018'!AL70/'Tariffs Jan2018'!AJ70-'Tariffs Jan2018'!K70)*('Tariffs Jan2018'!W70/100)*'Tariffs Jan2018'!AJ70,('Tariffs Jan2018'!L70-'Tariffs Jan2018'!K70)*('Tariffs Jan2018'!W70/100)*'Tariffs Jan2018'!AJ70))</f>
        <v>0</v>
      </c>
      <c r="M76" s="85">
        <f>IF($C$5*'Tariffs Jan2018'!AL70/'Tariffs Jan2018'!AJ70&lt;'Tariffs Jan2018'!L70,0,IF($C$5*'Tariffs Jan2018'!AL70/'Tariffs Jan2018'!AJ70&lt;='Tariffs Jan2018'!M70,($C$5*'Tariffs Jan2018'!AL70/'Tariffs Jan2018'!AJ70-'Tariffs Jan2018'!L70)*('Tariffs Jan2018'!X70/100)*'Tariffs Jan2018'!AJ70,('Tariffs Jan2018'!M70-'Tariffs Jan2018'!L70)*('Tariffs Jan2018'!X70/100)*'Tariffs Jan2018'!AJ70))</f>
        <v>0</v>
      </c>
      <c r="N76" s="85">
        <f>IF(($C$5*'Tariffs Jan2018'!AL70/'Tariffs Jan2018'!AJ70&gt;'Tariffs Jan2018'!M70),($C$5*'Tariffs Jan2018'!AL70/'Tariffs Jan2018'!AJ70-'Tariffs Jan2018'!M70)*'Tariffs Jan2018'!Y70/100*'Tariffs Jan2018'!AJ70,0)</f>
        <v>0</v>
      </c>
      <c r="O76" s="73">
        <f t="shared" si="0"/>
        <v>1666.29</v>
      </c>
      <c r="P76" s="498">
        <f t="shared" si="1"/>
        <v>1832.9190000000001</v>
      </c>
    </row>
    <row r="77" spans="1:153" x14ac:dyDescent="0.15">
      <c r="A77" s="286" t="str">
        <f>'Tariffs Jan2018'!F71</f>
        <v>EnergyAustralia</v>
      </c>
      <c r="B77" s="47" t="str">
        <f>'Tariffs Jan2018'!D71</f>
        <v>Ausnet West</v>
      </c>
      <c r="C77" s="287">
        <f>'Tariffs Jan2018'!E71</f>
        <v>43102</v>
      </c>
      <c r="D77" s="85">
        <f>365*'Tariffs Jan2018'!H71/100</f>
        <v>330.69</v>
      </c>
      <c r="E77" s="85">
        <f>IF($C$5*'Tariffs Jan2018'!AK71/'Tariffs Jan2018'!AI71&gt;='Tariffs Jan2018'!J71,( 'Tariffs Jan2018'!J71*'Tariffs Jan2018'!O71/100)* 'Tariffs Jan2018'!AI71,($C$5*'Tariffs Jan2018'!AK71/'Tariffs Jan2018'!AI71*'Tariffs Jan2018'!O71/100)* 'Tariffs Jan2018'!AI71)</f>
        <v>527.04728999999998</v>
      </c>
      <c r="F77" s="85">
        <f>IF($C$5*'Tariffs Jan2018'!AK71/'Tariffs Jan2018'!AI71&lt;'Tariffs Jan2018'!J71,0,IF($C$5*'Tariffs Jan2018'!AK71/'Tariffs Jan2018'!AI71&lt;='Tariffs Jan2018'!K71,($C$5*'Tariffs Jan2018'!AK71/'Tariffs Jan2018'!AI71-'Tariffs Jan2018'!J71)*('Tariffs Jan2018'!P71/100)*'Tariffs Jan2018'!AI71,('Tariffs Jan2018'!K71-'Tariffs Jan2018'!J71)*('Tariffs Jan2018'!P71/100)*'Tariffs Jan2018'!AI71))</f>
        <v>0</v>
      </c>
      <c r="G77" s="85">
        <f>IF($C$5*'Tariffs Jan2018'!AK71/'Tariffs Jan2018'!AI71&lt;'Tariffs Jan2018'!K71,0,IF($C$5*'Tariffs Jan2018'!AK71/'Tariffs Jan2018'!AI71&lt;='Tariffs Jan2018'!L71,($C$5*'Tariffs Jan2018'!AK71/'Tariffs Jan2018'!AI71-'Tariffs Jan2018'!K71)*('Tariffs Jan2018'!Q71/100)*'Tariffs Jan2018'!AI71,('Tariffs Jan2018'!L71-'Tariffs Jan2018'!K71)*('Tariffs Jan2018'!Q71/100)*'Tariffs Jan2018'!AI71))</f>
        <v>0</v>
      </c>
      <c r="H77" s="85">
        <f>IF($C$5*'Tariffs Jan2018'!AK71/'Tariffs Jan2018'!AI71&lt;'Tariffs Jan2018'!L71,0,IF($C$5*'Tariffs Jan2018'!AK71/'Tariffs Jan2018'!AI71&lt;='Tariffs Jan2018'!M71,($C$5*'Tariffs Jan2018'!AK71/'Tariffs Jan2018'!AI71-'Tariffs Jan2018'!L71)*('Tariffs Jan2018'!R71/100)*'Tariffs Jan2018'!AI71,('Tariffs Jan2018'!M71-'Tariffs Jan2018'!L71)*('Tariffs Jan2018'!R71/100)*'Tariffs Jan2018'!AI71))</f>
        <v>0</v>
      </c>
      <c r="I77" s="85">
        <f>IF(($C$5*'Tariffs Jan2018'!AK71/'Tariffs Jan2018'!AI71&gt;'Tariffs Jan2018'!M71),($C$5*'Tariffs Jan2018'!AK71/'Tariffs Jan2018'!AI71-'Tariffs Jan2018'!M71)*'Tariffs Jan2018'!S71/100*'Tariffs Jan2018'!AI71,0)</f>
        <v>0</v>
      </c>
      <c r="J77" s="85">
        <f>IF($C$5*'Tariffs Jan2018'!AL71/'Tariffs Jan2018'!AJ71&gt;='Tariffs Jan2018'!J71,('Tariffs Jan2018'!J71*'Tariffs Jan2018'!U71/100)* 'Tariffs Jan2018'!AJ71,($C$5*'Tariffs Jan2018'!AL71/'Tariffs Jan2018'!AJ71*'Tariffs Jan2018'!U71/100)* 'Tariffs Jan2018'!AJ71)</f>
        <v>768.52314000000001</v>
      </c>
      <c r="K77" s="85">
        <f>IF($C$5*'Tariffs Jan2018'!AL71/'Tariffs Jan2018'!AJ71&lt;'Tariffs Jan2018'!J71,0,IF($C$5*'Tariffs Jan2018'!AL71/'Tariffs Jan2018'!AJ71&lt;='Tariffs Jan2018'!K71,($C$5*'Tariffs Jan2018'!AL71/'Tariffs Jan2018'!AJ71-'Tariffs Jan2018'!J71)*('Tariffs Jan2018'!V71/100)*'Tariffs Jan2018'!AJ71,('Tariffs Jan2018'!K71-'Tariffs Jan2018'!J71)*('Tariffs Jan2018'!V71/100)*'Tariffs Jan2018'!AJ71))</f>
        <v>0</v>
      </c>
      <c r="L77" s="85">
        <f>IF($C$5*'Tariffs Jan2018'!AL71/'Tariffs Jan2018'!AJ71&lt;'Tariffs Jan2018'!K71,0,IF($C$5*'Tariffs Jan2018'!AL71/'Tariffs Jan2018'!AJ71&lt;='Tariffs Jan2018'!L71,($C$5*'Tariffs Jan2018'!AL71/'Tariffs Jan2018'!AJ71-'Tariffs Jan2018'!K71)*('Tariffs Jan2018'!W71/100)*'Tariffs Jan2018'!AJ71,('Tariffs Jan2018'!L71-'Tariffs Jan2018'!K71)*('Tariffs Jan2018'!W71/100)*'Tariffs Jan2018'!AJ71))</f>
        <v>0</v>
      </c>
      <c r="M77" s="85">
        <f>IF($C$5*'Tariffs Jan2018'!AL71/'Tariffs Jan2018'!AJ71&lt;'Tariffs Jan2018'!L71,0,IF($C$5*'Tariffs Jan2018'!AL71/'Tariffs Jan2018'!AJ71&lt;='Tariffs Jan2018'!M71,($C$5*'Tariffs Jan2018'!AL71/'Tariffs Jan2018'!AJ71-'Tariffs Jan2018'!L71)*('Tariffs Jan2018'!X71/100)*'Tariffs Jan2018'!AJ71,('Tariffs Jan2018'!M71-'Tariffs Jan2018'!L71)*('Tariffs Jan2018'!X71/100)*'Tariffs Jan2018'!AJ71))</f>
        <v>0</v>
      </c>
      <c r="N77" s="85">
        <f>IF(($C$5*'Tariffs Jan2018'!AL71/'Tariffs Jan2018'!AJ71&gt;'Tariffs Jan2018'!M71),($C$5*'Tariffs Jan2018'!AL71/'Tariffs Jan2018'!AJ71-'Tariffs Jan2018'!M71)*'Tariffs Jan2018'!Y71/100*'Tariffs Jan2018'!AJ71,0)</f>
        <v>0</v>
      </c>
      <c r="O77" s="73">
        <f t="shared" si="0"/>
        <v>1626.26043</v>
      </c>
      <c r="P77" s="498">
        <f t="shared" si="1"/>
        <v>1788.8864730000003</v>
      </c>
    </row>
    <row r="78" spans="1:153" x14ac:dyDescent="0.15">
      <c r="A78" s="286" t="str">
        <f>'Tariffs Jan2018'!F72</f>
        <v>Lumo Energy</v>
      </c>
      <c r="B78" s="47" t="str">
        <f>'Tariffs Jan2018'!D72</f>
        <v>Ausnet West</v>
      </c>
      <c r="C78" s="287">
        <f>'Tariffs Jan2018'!E72</f>
        <v>43119</v>
      </c>
      <c r="D78" s="85">
        <f>365*'Tariffs Jan2018'!H72/100</f>
        <v>291.27</v>
      </c>
      <c r="E78" s="85">
        <f>IF($C$5*'Tariffs Jan2018'!AK72/'Tariffs Jan2018'!AI72&gt;='Tariffs Jan2018'!J72,( 'Tariffs Jan2018'!J72*'Tariffs Jan2018'!O72/100)* 'Tariffs Jan2018'!AI72,($C$5*'Tariffs Jan2018'!AK72/'Tariffs Jan2018'!AI72*'Tariffs Jan2018'!O72/100)* 'Tariffs Jan2018'!AI72)</f>
        <v>274.32</v>
      </c>
      <c r="F78" s="85">
        <f>IF($C$5*'Tariffs Jan2018'!AK72/'Tariffs Jan2018'!AI72&lt;'Tariffs Jan2018'!J72,0,IF($C$5*'Tariffs Jan2018'!AK72/'Tariffs Jan2018'!AI72&lt;='Tariffs Jan2018'!K72,($C$5*'Tariffs Jan2018'!AK72/'Tariffs Jan2018'!AI72-'Tariffs Jan2018'!J72)*('Tariffs Jan2018'!P72/100)*'Tariffs Jan2018'!AI72,('Tariffs Jan2018'!K72-'Tariffs Jan2018'!J72)*('Tariffs Jan2018'!P72/100)*'Tariffs Jan2018'!AI72))</f>
        <v>190.66550099999995</v>
      </c>
      <c r="G78" s="85">
        <f>IF($C$5*'Tariffs Jan2018'!AK72/'Tariffs Jan2018'!AI72&lt;'Tariffs Jan2018'!K72,0,IF($C$5*'Tariffs Jan2018'!AK72/'Tariffs Jan2018'!AI72&lt;='Tariffs Jan2018'!L72,($C$5*'Tariffs Jan2018'!AK72/'Tariffs Jan2018'!AI72-'Tariffs Jan2018'!K72)*('Tariffs Jan2018'!Q72/100)*'Tariffs Jan2018'!AI72,('Tariffs Jan2018'!L72-'Tariffs Jan2018'!K72)*('Tariffs Jan2018'!Q72/100)*'Tariffs Jan2018'!AI72))</f>
        <v>0</v>
      </c>
      <c r="H78" s="85">
        <f>IF($C$5*'Tariffs Jan2018'!AK72/'Tariffs Jan2018'!AI72&lt;'Tariffs Jan2018'!L72,0,IF($C$5*'Tariffs Jan2018'!AK72/'Tariffs Jan2018'!AI72&lt;='Tariffs Jan2018'!M72,($C$5*'Tariffs Jan2018'!AK72/'Tariffs Jan2018'!AI72-'Tariffs Jan2018'!L72)*('Tariffs Jan2018'!R72/100)*'Tariffs Jan2018'!AI72,('Tariffs Jan2018'!M72-'Tariffs Jan2018'!L72)*('Tariffs Jan2018'!R72/100)*'Tariffs Jan2018'!AI72))</f>
        <v>0</v>
      </c>
      <c r="I78" s="85">
        <f>IF(($C$5*'Tariffs Jan2018'!AK72/'Tariffs Jan2018'!AI72&gt;'Tariffs Jan2018'!M72),($C$5*'Tariffs Jan2018'!AK72/'Tariffs Jan2018'!AI72-'Tariffs Jan2018'!M72)*'Tariffs Jan2018'!S72/100*'Tariffs Jan2018'!AI72,0)</f>
        <v>0</v>
      </c>
      <c r="J78" s="85">
        <f>IF($C$5*'Tariffs Jan2018'!AL72/'Tariffs Jan2018'!AJ72&gt;='Tariffs Jan2018'!J72,('Tariffs Jan2018'!J72*'Tariffs Jan2018'!U72/100)* 'Tariffs Jan2018'!AJ72,($C$5*'Tariffs Jan2018'!AL72/'Tariffs Jan2018'!AJ72*'Tariffs Jan2018'!U72/100)* 'Tariffs Jan2018'!AJ72)</f>
        <v>435.6</v>
      </c>
      <c r="K78" s="85">
        <f>IF($C$5*'Tariffs Jan2018'!AL72/'Tariffs Jan2018'!AJ72&lt;'Tariffs Jan2018'!J72,0,IF($C$5*'Tariffs Jan2018'!AL72/'Tariffs Jan2018'!AJ72&lt;='Tariffs Jan2018'!K72,($C$5*'Tariffs Jan2018'!AL72/'Tariffs Jan2018'!AJ72-'Tariffs Jan2018'!J72)*('Tariffs Jan2018'!V72/100)*'Tariffs Jan2018'!AJ72,('Tariffs Jan2018'!K72-'Tariffs Jan2018'!J72)*('Tariffs Jan2018'!V72/100)*'Tariffs Jan2018'!AJ72))</f>
        <v>320.86511399999989</v>
      </c>
      <c r="L78" s="85">
        <f>IF($C$5*'Tariffs Jan2018'!AL72/'Tariffs Jan2018'!AJ72&lt;'Tariffs Jan2018'!K72,0,IF($C$5*'Tariffs Jan2018'!AL72/'Tariffs Jan2018'!AJ72&lt;='Tariffs Jan2018'!L72,($C$5*'Tariffs Jan2018'!AL72/'Tariffs Jan2018'!AJ72-'Tariffs Jan2018'!K72)*('Tariffs Jan2018'!W72/100)*'Tariffs Jan2018'!AJ72,('Tariffs Jan2018'!L72-'Tariffs Jan2018'!K72)*('Tariffs Jan2018'!W72/100)*'Tariffs Jan2018'!AJ72))</f>
        <v>0</v>
      </c>
      <c r="M78" s="85">
        <f>IF($C$5*'Tariffs Jan2018'!AL72/'Tariffs Jan2018'!AJ72&lt;'Tariffs Jan2018'!L72,0,IF($C$5*'Tariffs Jan2018'!AL72/'Tariffs Jan2018'!AJ72&lt;='Tariffs Jan2018'!M72,($C$5*'Tariffs Jan2018'!AL72/'Tariffs Jan2018'!AJ72-'Tariffs Jan2018'!L72)*('Tariffs Jan2018'!X72/100)*'Tariffs Jan2018'!AJ72,('Tariffs Jan2018'!M72-'Tariffs Jan2018'!L72)*('Tariffs Jan2018'!X72/100)*'Tariffs Jan2018'!AJ72))</f>
        <v>0</v>
      </c>
      <c r="N78" s="85">
        <f>IF(($C$5*'Tariffs Jan2018'!AL72/'Tariffs Jan2018'!AJ72&gt;'Tariffs Jan2018'!M72),($C$5*'Tariffs Jan2018'!AL72/'Tariffs Jan2018'!AJ72-'Tariffs Jan2018'!M72)*'Tariffs Jan2018'!Y72/100*'Tariffs Jan2018'!AJ72,0)</f>
        <v>0</v>
      </c>
      <c r="O78" s="73">
        <f t="shared" si="0"/>
        <v>1512.720615</v>
      </c>
      <c r="P78" s="498">
        <f t="shared" si="1"/>
        <v>1663.9926765</v>
      </c>
    </row>
    <row r="79" spans="1:153" x14ac:dyDescent="0.15">
      <c r="A79" s="286" t="str">
        <f>'Tariffs Jan2018'!F73</f>
        <v>Momentum Energy</v>
      </c>
      <c r="B79" s="47" t="str">
        <f>'Tariffs Jan2018'!D73</f>
        <v>Ausnet West</v>
      </c>
      <c r="C79" s="287">
        <f>'Tariffs Jan2018'!E73</f>
        <v>43101</v>
      </c>
      <c r="D79" s="85">
        <f>365*'Tariffs Jan2018'!H73/100</f>
        <v>309.37400000000002</v>
      </c>
      <c r="E79" s="85">
        <f>IF($C$5*'Tariffs Jan2018'!AK73/'Tariffs Jan2018'!AI73&gt;='Tariffs Jan2018'!J73,( 'Tariffs Jan2018'!J73*'Tariffs Jan2018'!O73/100)* 'Tariffs Jan2018'!AI73,($C$5*'Tariffs Jan2018'!AK73/'Tariffs Jan2018'!AI73*'Tariffs Jan2018'!O73/100)* 'Tariffs Jan2018'!AI73)</f>
        <v>316.08</v>
      </c>
      <c r="F79" s="85">
        <f>IF($C$5*'Tariffs Jan2018'!AK73/'Tariffs Jan2018'!AI73&lt;'Tariffs Jan2018'!J73,0,IF($C$5*'Tariffs Jan2018'!AK73/'Tariffs Jan2018'!AI73&lt;='Tariffs Jan2018'!K73,($C$5*'Tariffs Jan2018'!AK73/'Tariffs Jan2018'!AI73-'Tariffs Jan2018'!J73)*('Tariffs Jan2018'!P73/100)*'Tariffs Jan2018'!AI73,('Tariffs Jan2018'!K73-'Tariffs Jan2018'!J73)*('Tariffs Jan2018'!P73/100)*'Tariffs Jan2018'!AI73))</f>
        <v>223.41785699999997</v>
      </c>
      <c r="G79" s="85">
        <f>IF($C$5*'Tariffs Jan2018'!AK73/'Tariffs Jan2018'!AI73&lt;'Tariffs Jan2018'!K73,0,IF($C$5*'Tariffs Jan2018'!AK73/'Tariffs Jan2018'!AI73&lt;='Tariffs Jan2018'!L73,($C$5*'Tariffs Jan2018'!AK73/'Tariffs Jan2018'!AI73-'Tariffs Jan2018'!K73)*('Tariffs Jan2018'!Q73/100)*'Tariffs Jan2018'!AI73,('Tariffs Jan2018'!L73-'Tariffs Jan2018'!K73)*('Tariffs Jan2018'!Q73/100)*'Tariffs Jan2018'!AI73))</f>
        <v>0</v>
      </c>
      <c r="H79" s="85">
        <f>IF($C$5*'Tariffs Jan2018'!AK73/'Tariffs Jan2018'!AI73&lt;'Tariffs Jan2018'!L73,0,IF($C$5*'Tariffs Jan2018'!AK73/'Tariffs Jan2018'!AI73&lt;='Tariffs Jan2018'!M73,($C$5*'Tariffs Jan2018'!AK73/'Tariffs Jan2018'!AI73-'Tariffs Jan2018'!L73)*('Tariffs Jan2018'!R73/100)*'Tariffs Jan2018'!AI73,('Tariffs Jan2018'!M73-'Tariffs Jan2018'!L73)*('Tariffs Jan2018'!R73/100)*'Tariffs Jan2018'!AI73))</f>
        <v>0</v>
      </c>
      <c r="I79" s="85">
        <f>IF(($C$5*'Tariffs Jan2018'!AK73/'Tariffs Jan2018'!AI73&gt;'Tariffs Jan2018'!M73),($C$5*'Tariffs Jan2018'!AK73/'Tariffs Jan2018'!AI73-'Tariffs Jan2018'!M73)*'Tariffs Jan2018'!S73/100*'Tariffs Jan2018'!AI73,0)</f>
        <v>0</v>
      </c>
      <c r="J79" s="85">
        <f>IF($C$5*'Tariffs Jan2018'!AL73/'Tariffs Jan2018'!AJ73&gt;='Tariffs Jan2018'!J73,('Tariffs Jan2018'!J73*'Tariffs Jan2018'!U73/100)* 'Tariffs Jan2018'!AJ73,($C$5*'Tariffs Jan2018'!AL73/'Tariffs Jan2018'!AJ73*'Tariffs Jan2018'!U73/100)* 'Tariffs Jan2018'!AJ73)</f>
        <v>527.75999999999988</v>
      </c>
      <c r="K79" s="85">
        <f>IF($C$5*'Tariffs Jan2018'!AL73/'Tariffs Jan2018'!AJ73&lt;'Tariffs Jan2018'!J73,0,IF($C$5*'Tariffs Jan2018'!AL73/'Tariffs Jan2018'!AJ73&lt;='Tariffs Jan2018'!K73,($C$5*'Tariffs Jan2018'!AL73/'Tariffs Jan2018'!AJ73-'Tariffs Jan2018'!J73)*('Tariffs Jan2018'!V73/100)*'Tariffs Jan2018'!AJ73,('Tariffs Jan2018'!K73-'Tariffs Jan2018'!J73)*('Tariffs Jan2018'!V73/100)*'Tariffs Jan2018'!AJ73))</f>
        <v>392.4883979999999</v>
      </c>
      <c r="L79" s="85">
        <f>IF($C$5*'Tariffs Jan2018'!AL73/'Tariffs Jan2018'!AJ73&lt;'Tariffs Jan2018'!K73,0,IF($C$5*'Tariffs Jan2018'!AL73/'Tariffs Jan2018'!AJ73&lt;='Tariffs Jan2018'!L73,($C$5*'Tariffs Jan2018'!AL73/'Tariffs Jan2018'!AJ73-'Tariffs Jan2018'!K73)*('Tariffs Jan2018'!W73/100)*'Tariffs Jan2018'!AJ73,('Tariffs Jan2018'!L73-'Tariffs Jan2018'!K73)*('Tariffs Jan2018'!W73/100)*'Tariffs Jan2018'!AJ73))</f>
        <v>0</v>
      </c>
      <c r="M79" s="85">
        <f>IF($C$5*'Tariffs Jan2018'!AL73/'Tariffs Jan2018'!AJ73&lt;'Tariffs Jan2018'!L73,0,IF($C$5*'Tariffs Jan2018'!AL73/'Tariffs Jan2018'!AJ73&lt;='Tariffs Jan2018'!M73,($C$5*'Tariffs Jan2018'!AL73/'Tariffs Jan2018'!AJ73-'Tariffs Jan2018'!L73)*('Tariffs Jan2018'!X73/100)*'Tariffs Jan2018'!AJ73,('Tariffs Jan2018'!M73-'Tariffs Jan2018'!L73)*('Tariffs Jan2018'!X73/100)*'Tariffs Jan2018'!AJ73))</f>
        <v>0</v>
      </c>
      <c r="N79" s="85">
        <f>IF(($C$5*'Tariffs Jan2018'!AL73/'Tariffs Jan2018'!AJ73&gt;'Tariffs Jan2018'!M73),($C$5*'Tariffs Jan2018'!AL73/'Tariffs Jan2018'!AJ73-'Tariffs Jan2018'!M73)*'Tariffs Jan2018'!Y73/100*'Tariffs Jan2018'!AJ73,0)</f>
        <v>0</v>
      </c>
      <c r="O79" s="73">
        <f t="shared" si="0"/>
        <v>1769.1202549999998</v>
      </c>
      <c r="P79" s="498">
        <f t="shared" si="1"/>
        <v>1946.0322804999998</v>
      </c>
    </row>
    <row r="80" spans="1:153" x14ac:dyDescent="0.15">
      <c r="A80" s="286" t="str">
        <f>'Tariffs Jan2018'!F74</f>
        <v>Origin Energy</v>
      </c>
      <c r="B80" s="47" t="str">
        <f>'Tariffs Jan2018'!D74</f>
        <v>Ausnet West</v>
      </c>
      <c r="C80" s="287">
        <f>'Tariffs Jan2018'!E74</f>
        <v>43101</v>
      </c>
      <c r="D80" s="85">
        <f>365*'Tariffs Jan2018'!H74/100</f>
        <v>288.35000000000002</v>
      </c>
      <c r="E80" s="85">
        <f>IF($C$5*'Tariffs Jan2018'!AK74/'Tariffs Jan2018'!AI74&gt;='Tariffs Jan2018'!J74,( 'Tariffs Jan2018'!J74*'Tariffs Jan2018'!O74/100)* 'Tariffs Jan2018'!AI74,($C$5*'Tariffs Jan2018'!AK74/'Tariffs Jan2018'!AI74*'Tariffs Jan2018'!O74/100)* 'Tariffs Jan2018'!AI74)</f>
        <v>153.6</v>
      </c>
      <c r="F80" s="85">
        <f>IF($C$5*'Tariffs Jan2018'!AK74/'Tariffs Jan2018'!AI74&lt;'Tariffs Jan2018'!J74,0,IF($C$5*'Tariffs Jan2018'!AK74/'Tariffs Jan2018'!AI74&lt;='Tariffs Jan2018'!K74,($C$5*'Tariffs Jan2018'!AK74/'Tariffs Jan2018'!AI74-'Tariffs Jan2018'!J74)*('Tariffs Jan2018'!P74/100)*'Tariffs Jan2018'!AI74,('Tariffs Jan2018'!K74-'Tariffs Jan2018'!J74)*('Tariffs Jan2018'!P74/100)*'Tariffs Jan2018'!AI74))</f>
        <v>0</v>
      </c>
      <c r="G80" s="85">
        <f>IF($C$5*'Tariffs Jan2018'!AK74/'Tariffs Jan2018'!AI74&lt;'Tariffs Jan2018'!K74,0,IF($C$5*'Tariffs Jan2018'!AK74/'Tariffs Jan2018'!AI74&lt;='Tariffs Jan2018'!L74,($C$5*'Tariffs Jan2018'!AK74/'Tariffs Jan2018'!AI74-'Tariffs Jan2018'!K74)*('Tariffs Jan2018'!Q74/100)*'Tariffs Jan2018'!AI74,('Tariffs Jan2018'!L74-'Tariffs Jan2018'!K74)*('Tariffs Jan2018'!Q74/100)*'Tariffs Jan2018'!AI74))</f>
        <v>0</v>
      </c>
      <c r="H80" s="85">
        <f>IF($C$5*'Tariffs Jan2018'!AK74/'Tariffs Jan2018'!AI74&lt;'Tariffs Jan2018'!L74,0,IF($C$5*'Tariffs Jan2018'!AK74/'Tariffs Jan2018'!AI74&lt;='Tariffs Jan2018'!M74,($C$5*'Tariffs Jan2018'!AK74/'Tariffs Jan2018'!AI74-'Tariffs Jan2018'!L74)*('Tariffs Jan2018'!R74/100)*'Tariffs Jan2018'!AI74,('Tariffs Jan2018'!M74-'Tariffs Jan2018'!L74)*('Tariffs Jan2018'!R74/100)*'Tariffs Jan2018'!AI74))</f>
        <v>0</v>
      </c>
      <c r="I80" s="85">
        <f>IF(($C$5*'Tariffs Jan2018'!AK74/'Tariffs Jan2018'!AI74&gt;'Tariffs Jan2018'!M74),($C$5*'Tariffs Jan2018'!AK74/'Tariffs Jan2018'!AI74-'Tariffs Jan2018'!M74)*'Tariffs Jan2018'!S74/100*'Tariffs Jan2018'!AI74,0)</f>
        <v>306.55589999999995</v>
      </c>
      <c r="J80" s="85">
        <f>IF($C$5*'Tariffs Jan2018'!AL74/'Tariffs Jan2018'!AJ74&gt;='Tariffs Jan2018'!J74,('Tariffs Jan2018'!J74*'Tariffs Jan2018'!U74/100)* 'Tariffs Jan2018'!AJ74,($C$5*'Tariffs Jan2018'!AL74/'Tariffs Jan2018'!AJ74*'Tariffs Jan2018'!U74/100)* 'Tariffs Jan2018'!AJ74)</f>
        <v>224</v>
      </c>
      <c r="K80" s="85">
        <f>IF($C$5*'Tariffs Jan2018'!AL74/'Tariffs Jan2018'!AJ74&lt;'Tariffs Jan2018'!J74,0,IF($C$5*'Tariffs Jan2018'!AL74/'Tariffs Jan2018'!AJ74&lt;='Tariffs Jan2018'!K74,($C$5*'Tariffs Jan2018'!AL74/'Tariffs Jan2018'!AJ74-'Tariffs Jan2018'!J74)*('Tariffs Jan2018'!V74/100)*'Tariffs Jan2018'!AJ74,('Tariffs Jan2018'!K74-'Tariffs Jan2018'!J74)*('Tariffs Jan2018'!V74/100)*'Tariffs Jan2018'!AJ74))</f>
        <v>0</v>
      </c>
      <c r="L80" s="85">
        <f>IF($C$5*'Tariffs Jan2018'!AL74/'Tariffs Jan2018'!AJ74&lt;'Tariffs Jan2018'!K74,0,IF($C$5*'Tariffs Jan2018'!AL74/'Tariffs Jan2018'!AJ74&lt;='Tariffs Jan2018'!L74,($C$5*'Tariffs Jan2018'!AL74/'Tariffs Jan2018'!AJ74-'Tariffs Jan2018'!K74)*('Tariffs Jan2018'!W74/100)*'Tariffs Jan2018'!AJ74,('Tariffs Jan2018'!L74-'Tariffs Jan2018'!K74)*('Tariffs Jan2018'!W74/100)*'Tariffs Jan2018'!AJ74))</f>
        <v>0</v>
      </c>
      <c r="M80" s="85">
        <f>IF($C$5*'Tariffs Jan2018'!AL74/'Tariffs Jan2018'!AJ74&lt;'Tariffs Jan2018'!L74,0,IF($C$5*'Tariffs Jan2018'!AL74/'Tariffs Jan2018'!AJ74&lt;='Tariffs Jan2018'!M74,($C$5*'Tariffs Jan2018'!AL74/'Tariffs Jan2018'!AJ74-'Tariffs Jan2018'!L74)*('Tariffs Jan2018'!X74/100)*'Tariffs Jan2018'!AJ74,('Tariffs Jan2018'!M74-'Tariffs Jan2018'!L74)*('Tariffs Jan2018'!X74/100)*'Tariffs Jan2018'!AJ74))</f>
        <v>0</v>
      </c>
      <c r="N80" s="85">
        <f>IF(($C$5*'Tariffs Jan2018'!AL74/'Tariffs Jan2018'!AJ74&gt;'Tariffs Jan2018'!M74),($C$5*'Tariffs Jan2018'!AL74/'Tariffs Jan2018'!AJ74-'Tariffs Jan2018'!M74)*'Tariffs Jan2018'!Y74/100*'Tariffs Jan2018'!AJ74,0)</f>
        <v>467.13279999999997</v>
      </c>
      <c r="O80" s="73">
        <f t="shared" si="0"/>
        <v>1439.6387</v>
      </c>
      <c r="P80" s="498">
        <f t="shared" si="1"/>
        <v>1583.60257</v>
      </c>
    </row>
    <row r="81" spans="1:153" x14ac:dyDescent="0.15">
      <c r="A81" s="286" t="str">
        <f>'Tariffs Jan2018'!F75</f>
        <v>Red Energy</v>
      </c>
      <c r="B81" s="47" t="str">
        <f>'Tariffs Jan2018'!D75</f>
        <v>Ausnet West</v>
      </c>
      <c r="C81" s="287">
        <f>'Tariffs Jan2018'!E75</f>
        <v>43119</v>
      </c>
      <c r="D81" s="85">
        <f>365*'Tariffs Jan2018'!H75/100</f>
        <v>308.42500000000001</v>
      </c>
      <c r="E81" s="85">
        <f>IF($C$5*'Tariffs Jan2018'!AK75/'Tariffs Jan2018'!AI75&gt;='Tariffs Jan2018'!J75,( 'Tariffs Jan2018'!J75*'Tariffs Jan2018'!O75/100)* 'Tariffs Jan2018'!AI75,($C$5*'Tariffs Jan2018'!AK75/'Tariffs Jan2018'!AI75*'Tariffs Jan2018'!O75/100)* 'Tariffs Jan2018'!AI75)</f>
        <v>156.80000000000001</v>
      </c>
      <c r="F81" s="85">
        <f>IF($C$5*'Tariffs Jan2018'!AK75/'Tariffs Jan2018'!AI75&lt;'Tariffs Jan2018'!J75,0,IF($C$5*'Tariffs Jan2018'!AK75/'Tariffs Jan2018'!AI75&lt;='Tariffs Jan2018'!K75,($C$5*'Tariffs Jan2018'!AK75/'Tariffs Jan2018'!AI75-'Tariffs Jan2018'!J75)*('Tariffs Jan2018'!P75/100)*'Tariffs Jan2018'!AI75,('Tariffs Jan2018'!K75-'Tariffs Jan2018'!J75)*('Tariffs Jan2018'!P75/100)*'Tariffs Jan2018'!AI75))</f>
        <v>0</v>
      </c>
      <c r="G81" s="85">
        <f>IF($C$5*'Tariffs Jan2018'!AK75/'Tariffs Jan2018'!AI75&lt;'Tariffs Jan2018'!K75,0,IF($C$5*'Tariffs Jan2018'!AK75/'Tariffs Jan2018'!AI75&lt;='Tariffs Jan2018'!L75,($C$5*'Tariffs Jan2018'!AK75/'Tariffs Jan2018'!AI75-'Tariffs Jan2018'!K75)*('Tariffs Jan2018'!Q75/100)*'Tariffs Jan2018'!AI75,('Tariffs Jan2018'!L75-'Tariffs Jan2018'!K75)*('Tariffs Jan2018'!Q75/100)*'Tariffs Jan2018'!AI75))</f>
        <v>0</v>
      </c>
      <c r="H81" s="85">
        <f>IF($C$5*'Tariffs Jan2018'!AK75/'Tariffs Jan2018'!AI75&lt;'Tariffs Jan2018'!L75,0,IF($C$5*'Tariffs Jan2018'!AK75/'Tariffs Jan2018'!AI75&lt;='Tariffs Jan2018'!M75,($C$5*'Tariffs Jan2018'!AK75/'Tariffs Jan2018'!AI75-'Tariffs Jan2018'!L75)*('Tariffs Jan2018'!R75/100)*'Tariffs Jan2018'!AI75,('Tariffs Jan2018'!M75-'Tariffs Jan2018'!L75)*('Tariffs Jan2018'!R75/100)*'Tariffs Jan2018'!AI75))</f>
        <v>0</v>
      </c>
      <c r="I81" s="85">
        <f>IF(($C$5*'Tariffs Jan2018'!AK75/'Tariffs Jan2018'!AI75&gt;'Tariffs Jan2018'!M75),($C$5*'Tariffs Jan2018'!AK75/'Tariffs Jan2018'!AI75-'Tariffs Jan2018'!M75)*'Tariffs Jan2018'!S75/100*'Tariffs Jan2018'!AI75,0)</f>
        <v>274.44051999999994</v>
      </c>
      <c r="J81" s="85">
        <f>IF($C$5*'Tariffs Jan2018'!AL75/'Tariffs Jan2018'!AJ75&gt;='Tariffs Jan2018'!J75,('Tariffs Jan2018'!J75*'Tariffs Jan2018'!U75/100)* 'Tariffs Jan2018'!AJ75,($C$5*'Tariffs Jan2018'!AL75/'Tariffs Jan2018'!AJ75*'Tariffs Jan2018'!U75/100)* 'Tariffs Jan2018'!AJ75)</f>
        <v>266.24</v>
      </c>
      <c r="K81" s="85">
        <f>IF($C$5*'Tariffs Jan2018'!AL75/'Tariffs Jan2018'!AJ75&lt;'Tariffs Jan2018'!J75,0,IF($C$5*'Tariffs Jan2018'!AL75/'Tariffs Jan2018'!AJ75&lt;='Tariffs Jan2018'!K75,($C$5*'Tariffs Jan2018'!AL75/'Tariffs Jan2018'!AJ75-'Tariffs Jan2018'!J75)*('Tariffs Jan2018'!V75/100)*'Tariffs Jan2018'!AJ75,('Tariffs Jan2018'!K75-'Tariffs Jan2018'!J75)*('Tariffs Jan2018'!V75/100)*'Tariffs Jan2018'!AJ75))</f>
        <v>0</v>
      </c>
      <c r="L81" s="85">
        <f>IF($C$5*'Tariffs Jan2018'!AL75/'Tariffs Jan2018'!AJ75&lt;'Tariffs Jan2018'!K75,0,IF($C$5*'Tariffs Jan2018'!AL75/'Tariffs Jan2018'!AJ75&lt;='Tariffs Jan2018'!L75,($C$5*'Tariffs Jan2018'!AL75/'Tariffs Jan2018'!AJ75-'Tariffs Jan2018'!K75)*('Tariffs Jan2018'!W75/100)*'Tariffs Jan2018'!AJ75,('Tariffs Jan2018'!L75-'Tariffs Jan2018'!K75)*('Tariffs Jan2018'!W75/100)*'Tariffs Jan2018'!AJ75))</f>
        <v>0</v>
      </c>
      <c r="M81" s="85">
        <f>IF($C$5*'Tariffs Jan2018'!AL75/'Tariffs Jan2018'!AJ75&lt;'Tariffs Jan2018'!L75,0,IF($C$5*'Tariffs Jan2018'!AL75/'Tariffs Jan2018'!AJ75&lt;='Tariffs Jan2018'!M75,($C$5*'Tariffs Jan2018'!AL75/'Tariffs Jan2018'!AJ75-'Tariffs Jan2018'!L75)*('Tariffs Jan2018'!X75/100)*'Tariffs Jan2018'!AJ75,('Tariffs Jan2018'!M75-'Tariffs Jan2018'!L75)*('Tariffs Jan2018'!X75/100)*'Tariffs Jan2018'!AJ75))</f>
        <v>0</v>
      </c>
      <c r="N81" s="85">
        <f>IF(($C$5*'Tariffs Jan2018'!AL75/'Tariffs Jan2018'!AJ75&gt;'Tariffs Jan2018'!M75),($C$5*'Tariffs Jan2018'!AL75/'Tariffs Jan2018'!AJ75-'Tariffs Jan2018'!M75)*'Tariffs Jan2018'!Y75/100*'Tariffs Jan2018'!AJ75,0)</f>
        <v>499.24817999999993</v>
      </c>
      <c r="O81" s="73">
        <f t="shared" si="0"/>
        <v>1505.1536999999998</v>
      </c>
      <c r="P81" s="498">
        <f t="shared" si="1"/>
        <v>1655.6690699999999</v>
      </c>
    </row>
    <row r="82" spans="1:153" s="289" customFormat="1" ht="14" thickBot="1" x14ac:dyDescent="0.2">
      <c r="A82" s="286" t="str">
        <f>'Tariffs Jan2018'!F76</f>
        <v>Simply Energy</v>
      </c>
      <c r="B82" s="47" t="str">
        <f>'Tariffs Jan2018'!D76</f>
        <v>Ausnet West</v>
      </c>
      <c r="C82" s="287">
        <f>'Tariffs Jan2018'!E76</f>
        <v>43101</v>
      </c>
      <c r="D82" s="85">
        <f>365*'Tariffs Jan2018'!H76/100</f>
        <v>280.35650000000004</v>
      </c>
      <c r="E82" s="85">
        <f>IF($C$5*'Tariffs Jan2018'!AK76/'Tariffs Jan2018'!AI76&gt;='Tariffs Jan2018'!J76,( 'Tariffs Jan2018'!J76*'Tariffs Jan2018'!O76/100)* 'Tariffs Jan2018'!AI76,($C$5*'Tariffs Jan2018'!AK76/'Tariffs Jan2018'!AI76*'Tariffs Jan2018'!O76/100)* 'Tariffs Jan2018'!AI76)</f>
        <v>308.39999999999998</v>
      </c>
      <c r="F82" s="85">
        <f>IF($C$5*'Tariffs Jan2018'!AK76/'Tariffs Jan2018'!AI76&lt;'Tariffs Jan2018'!J76,0,IF($C$5*'Tariffs Jan2018'!AK76/'Tariffs Jan2018'!AI76&lt;='Tariffs Jan2018'!K76,($C$5*'Tariffs Jan2018'!AK76/'Tariffs Jan2018'!AI76-'Tariffs Jan2018'!J76)*('Tariffs Jan2018'!P76/100)*'Tariffs Jan2018'!AI76,('Tariffs Jan2018'!K76-'Tariffs Jan2018'!J76)*('Tariffs Jan2018'!P76/100)*'Tariffs Jan2018'!AI76))</f>
        <v>227.64686999999995</v>
      </c>
      <c r="G82" s="85">
        <f>IF($C$5*'Tariffs Jan2018'!AK76/'Tariffs Jan2018'!AI76&lt;'Tariffs Jan2018'!K76,0,IF($C$5*'Tariffs Jan2018'!AK76/'Tariffs Jan2018'!AI76&lt;='Tariffs Jan2018'!L76,($C$5*'Tariffs Jan2018'!AK76/'Tariffs Jan2018'!AI76-'Tariffs Jan2018'!K76)*('Tariffs Jan2018'!Q76/100)*'Tariffs Jan2018'!AI76,('Tariffs Jan2018'!L76-'Tariffs Jan2018'!K76)*('Tariffs Jan2018'!Q76/100)*'Tariffs Jan2018'!AI76))</f>
        <v>0</v>
      </c>
      <c r="H82" s="85">
        <f>IF($C$5*'Tariffs Jan2018'!AK76/'Tariffs Jan2018'!AI76&lt;'Tariffs Jan2018'!L76,0,IF($C$5*'Tariffs Jan2018'!AK76/'Tariffs Jan2018'!AI76&lt;='Tariffs Jan2018'!M76,($C$5*'Tariffs Jan2018'!AK76/'Tariffs Jan2018'!AI76-'Tariffs Jan2018'!L76)*('Tariffs Jan2018'!R76/100)*'Tariffs Jan2018'!AI76,('Tariffs Jan2018'!M76-'Tariffs Jan2018'!L76)*('Tariffs Jan2018'!R76/100)*'Tariffs Jan2018'!AI76))</f>
        <v>0</v>
      </c>
      <c r="I82" s="85">
        <f>IF(($C$5*'Tariffs Jan2018'!AK76/'Tariffs Jan2018'!AI76&gt;'Tariffs Jan2018'!M76),($C$5*'Tariffs Jan2018'!AK76/'Tariffs Jan2018'!AI76-'Tariffs Jan2018'!M76)*'Tariffs Jan2018'!S76/100*'Tariffs Jan2018'!AI76,0)</f>
        <v>0</v>
      </c>
      <c r="J82" s="85">
        <f>IF($C$5*'Tariffs Jan2018'!AL76/'Tariffs Jan2018'!AJ76&gt;='Tariffs Jan2018'!J76,('Tariffs Jan2018'!J76*'Tariffs Jan2018'!U76/100)* 'Tariffs Jan2018'!AJ76,($C$5*'Tariffs Jan2018'!AL76/'Tariffs Jan2018'!AJ76*'Tariffs Jan2018'!U76/100)* 'Tariffs Jan2018'!AJ76)</f>
        <v>504</v>
      </c>
      <c r="K82" s="85">
        <f>IF($C$5*'Tariffs Jan2018'!AL76/'Tariffs Jan2018'!AJ76&lt;'Tariffs Jan2018'!J76,0,IF($C$5*'Tariffs Jan2018'!AL76/'Tariffs Jan2018'!AJ76&lt;='Tariffs Jan2018'!K76,($C$5*'Tariffs Jan2018'!AL76/'Tariffs Jan2018'!AJ76-'Tariffs Jan2018'!J76)*('Tariffs Jan2018'!V76/100)*'Tariffs Jan2018'!AJ76,('Tariffs Jan2018'!K76-'Tariffs Jan2018'!J76)*('Tariffs Jan2018'!V76/100)*'Tariffs Jan2018'!AJ76))</f>
        <v>370.71347999999989</v>
      </c>
      <c r="L82" s="85">
        <f>IF($C$5*'Tariffs Jan2018'!AL76/'Tariffs Jan2018'!AJ76&lt;'Tariffs Jan2018'!K76,0,IF($C$5*'Tariffs Jan2018'!AL76/'Tariffs Jan2018'!AJ76&lt;='Tariffs Jan2018'!L76,($C$5*'Tariffs Jan2018'!AL76/'Tariffs Jan2018'!AJ76-'Tariffs Jan2018'!K76)*('Tariffs Jan2018'!W76/100)*'Tariffs Jan2018'!AJ76,('Tariffs Jan2018'!L76-'Tariffs Jan2018'!K76)*('Tariffs Jan2018'!W76/100)*'Tariffs Jan2018'!AJ76))</f>
        <v>0</v>
      </c>
      <c r="M82" s="85">
        <f>IF($C$5*'Tariffs Jan2018'!AL76/'Tariffs Jan2018'!AJ76&lt;'Tariffs Jan2018'!L76,0,IF($C$5*'Tariffs Jan2018'!AL76/'Tariffs Jan2018'!AJ76&lt;='Tariffs Jan2018'!M76,($C$5*'Tariffs Jan2018'!AL76/'Tariffs Jan2018'!AJ76-'Tariffs Jan2018'!L76)*('Tariffs Jan2018'!X76/100)*'Tariffs Jan2018'!AJ76,('Tariffs Jan2018'!M76-'Tariffs Jan2018'!L76)*('Tariffs Jan2018'!X76/100)*'Tariffs Jan2018'!AJ76))</f>
        <v>0</v>
      </c>
      <c r="N82" s="85">
        <f>IF(($C$5*'Tariffs Jan2018'!AL76/'Tariffs Jan2018'!AJ76&gt;'Tariffs Jan2018'!M76),($C$5*'Tariffs Jan2018'!AL76/'Tariffs Jan2018'!AJ76-'Tariffs Jan2018'!M76)*'Tariffs Jan2018'!Y76/100*'Tariffs Jan2018'!AJ76,0)</f>
        <v>0</v>
      </c>
      <c r="O82" s="73">
        <f t="shared" si="0"/>
        <v>1691.1168499999999</v>
      </c>
      <c r="P82" s="498">
        <f t="shared" si="1"/>
        <v>1860.228535</v>
      </c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7"/>
      <c r="BI82" s="347"/>
      <c r="BJ82" s="347"/>
      <c r="BK82" s="347"/>
      <c r="BL82" s="347"/>
      <c r="BM82" s="347"/>
      <c r="BN82" s="347"/>
      <c r="BO82" s="347"/>
      <c r="BP82" s="347"/>
      <c r="BQ82" s="347"/>
      <c r="BR82" s="347"/>
      <c r="BS82" s="347"/>
      <c r="BT82" s="347"/>
      <c r="BU82" s="347"/>
      <c r="BV82" s="347"/>
      <c r="BW82" s="347"/>
      <c r="BX82" s="347"/>
      <c r="BY82" s="347"/>
      <c r="BZ82" s="347"/>
      <c r="CA82" s="347"/>
      <c r="CB82" s="347"/>
      <c r="CC82" s="347"/>
      <c r="CD82" s="347"/>
      <c r="CE82" s="347"/>
      <c r="CF82" s="347"/>
      <c r="CG82" s="347"/>
      <c r="CH82" s="347"/>
      <c r="CI82" s="347"/>
      <c r="CJ82" s="347"/>
      <c r="CK82" s="347"/>
      <c r="CL82" s="347"/>
      <c r="CM82" s="347"/>
      <c r="CN82" s="347"/>
      <c r="CO82" s="347"/>
      <c r="CP82" s="347"/>
      <c r="CQ82" s="347"/>
      <c r="CR82" s="347"/>
      <c r="CS82" s="347"/>
      <c r="CT82" s="347"/>
      <c r="CU82" s="347"/>
      <c r="CV82" s="347"/>
      <c r="CW82" s="344"/>
      <c r="CX82" s="344"/>
      <c r="CY82" s="344"/>
      <c r="CZ82" s="344"/>
      <c r="DA82" s="344"/>
      <c r="DB82" s="344"/>
      <c r="DC82" s="318"/>
      <c r="DD82" s="318"/>
      <c r="DE82" s="318"/>
      <c r="DF82" s="318"/>
      <c r="DG82" s="318"/>
      <c r="DH82" s="318"/>
      <c r="DI82" s="318"/>
      <c r="DJ82" s="318"/>
      <c r="DK82" s="320"/>
      <c r="DL82" s="320"/>
      <c r="DM82" s="320"/>
      <c r="DN82" s="320"/>
      <c r="DO82" s="320"/>
      <c r="DP82" s="320"/>
      <c r="DQ82" s="320"/>
      <c r="DR82" s="320"/>
      <c r="DS82" s="320"/>
      <c r="DT82" s="320"/>
      <c r="DU82" s="320"/>
      <c r="DV82" s="320"/>
      <c r="DW82" s="320"/>
      <c r="DX82" s="320"/>
      <c r="DY82" s="320"/>
      <c r="DZ82" s="320"/>
      <c r="EA82" s="320"/>
      <c r="EB82" s="320"/>
      <c r="EC82" s="320"/>
      <c r="ED82" s="320"/>
      <c r="EE82" s="320"/>
      <c r="EF82" s="320"/>
      <c r="EG82" s="320"/>
      <c r="EH82" s="320"/>
      <c r="EI82" s="320"/>
      <c r="EJ82" s="320"/>
      <c r="EK82" s="320"/>
      <c r="EL82" s="320"/>
      <c r="EM82" s="320"/>
      <c r="EN82" s="320"/>
      <c r="EO82" s="320"/>
      <c r="EP82" s="320"/>
      <c r="EQ82" s="320"/>
      <c r="ER82" s="320"/>
      <c r="ES82" s="320"/>
      <c r="ET82" s="320"/>
      <c r="EU82" s="320"/>
      <c r="EV82" s="320"/>
      <c r="EW82" s="320"/>
    </row>
    <row r="83" spans="1:153" ht="14" thickTop="1" x14ac:dyDescent="0.15">
      <c r="A83" s="286" t="str">
        <f>'Tariffs Jan2018'!F77</f>
        <v>Sumo Power</v>
      </c>
      <c r="B83" s="47" t="str">
        <f>'Tariffs Jan2018'!D77</f>
        <v>Ausnet West</v>
      </c>
      <c r="C83" s="287">
        <f>'Tariffs Jan2018'!E77</f>
        <v>43132</v>
      </c>
      <c r="D83" s="85">
        <f>365*'Tariffs Jan2018'!H77/100</f>
        <v>315.03149999999999</v>
      </c>
      <c r="E83" s="85">
        <f>IF($C$5*'Tariffs Jan2018'!AK77/'Tariffs Jan2018'!AI77&gt;='Tariffs Jan2018'!J77,( 'Tariffs Jan2018'!J77*'Tariffs Jan2018'!O77/100)* 'Tariffs Jan2018'!AI77,($C$5*'Tariffs Jan2018'!AK77/'Tariffs Jan2018'!AI77*'Tariffs Jan2018'!O77/100)* 'Tariffs Jan2018'!AI77)</f>
        <v>325.68</v>
      </c>
      <c r="F83" s="85">
        <f>IF($C$5*'Tariffs Jan2018'!AK77/'Tariffs Jan2018'!AI77&lt;'Tariffs Jan2018'!J77,0,IF($C$5*'Tariffs Jan2018'!AK77/'Tariffs Jan2018'!AI77&lt;='Tariffs Jan2018'!K77,($C$5*'Tariffs Jan2018'!AK77/'Tariffs Jan2018'!AI77-'Tariffs Jan2018'!J77)*('Tariffs Jan2018'!P77/100)*'Tariffs Jan2018'!AI77,('Tariffs Jan2018'!K77-'Tariffs Jan2018'!J77)*('Tariffs Jan2018'!P77/100)*'Tariffs Jan2018'!AI77))</f>
        <v>232.68569399999993</v>
      </c>
      <c r="G83" s="85">
        <f>IF($C$5*'Tariffs Jan2018'!AK77/'Tariffs Jan2018'!AI77&lt;'Tariffs Jan2018'!K77,0,IF($C$5*'Tariffs Jan2018'!AK77/'Tariffs Jan2018'!AI77&lt;='Tariffs Jan2018'!L77,($C$5*'Tariffs Jan2018'!AK77/'Tariffs Jan2018'!AI77-'Tariffs Jan2018'!K77)*('Tariffs Jan2018'!Q77/100)*'Tariffs Jan2018'!AI77,('Tariffs Jan2018'!L77-'Tariffs Jan2018'!K77)*('Tariffs Jan2018'!Q77/100)*'Tariffs Jan2018'!AI77))</f>
        <v>0</v>
      </c>
      <c r="H83" s="85">
        <f>IF($C$5*'Tariffs Jan2018'!AK77/'Tariffs Jan2018'!AI77&lt;'Tariffs Jan2018'!L77,0,IF($C$5*'Tariffs Jan2018'!AK77/'Tariffs Jan2018'!AI77&lt;='Tariffs Jan2018'!M77,($C$5*'Tariffs Jan2018'!AK77/'Tariffs Jan2018'!AI77-'Tariffs Jan2018'!L77)*('Tariffs Jan2018'!R77/100)*'Tariffs Jan2018'!AI77,('Tariffs Jan2018'!M77-'Tariffs Jan2018'!L77)*('Tariffs Jan2018'!R77/100)*'Tariffs Jan2018'!AI77))</f>
        <v>0</v>
      </c>
      <c r="I83" s="85">
        <f>IF(($C$5*'Tariffs Jan2018'!AK77/'Tariffs Jan2018'!AI77&gt;'Tariffs Jan2018'!M77),($C$5*'Tariffs Jan2018'!AK77/'Tariffs Jan2018'!AI77-'Tariffs Jan2018'!M77)*'Tariffs Jan2018'!S77/100*'Tariffs Jan2018'!AI77,0)</f>
        <v>0</v>
      </c>
      <c r="J83" s="85">
        <f>IF($C$5*'Tariffs Jan2018'!AL77/'Tariffs Jan2018'!AJ77&gt;='Tariffs Jan2018'!J77,('Tariffs Jan2018'!J77*'Tariffs Jan2018'!U77/100)* 'Tariffs Jan2018'!AJ77,($C$5*'Tariffs Jan2018'!AL77/'Tariffs Jan2018'!AJ77*'Tariffs Jan2018'!U77/100)* 'Tariffs Jan2018'!AJ77)</f>
        <v>582.95999999999992</v>
      </c>
      <c r="K83" s="85">
        <f>IF($C$5*'Tariffs Jan2018'!AL77/'Tariffs Jan2018'!AJ77&lt;'Tariffs Jan2018'!J77,0,IF($C$5*'Tariffs Jan2018'!AL77/'Tariffs Jan2018'!AJ77&lt;='Tariffs Jan2018'!K77,($C$5*'Tariffs Jan2018'!AL77/'Tariffs Jan2018'!AJ77-'Tariffs Jan2018'!J77)*('Tariffs Jan2018'!V77/100)*'Tariffs Jan2018'!AJ77,('Tariffs Jan2018'!K77-'Tariffs Jan2018'!J77)*('Tariffs Jan2018'!V77/100)*'Tariffs Jan2018'!AJ77))</f>
        <v>350.91809999999992</v>
      </c>
      <c r="L83" s="85">
        <f>IF($C$5*'Tariffs Jan2018'!AL77/'Tariffs Jan2018'!AJ77&lt;'Tariffs Jan2018'!K77,0,IF($C$5*'Tariffs Jan2018'!AL77/'Tariffs Jan2018'!AJ77&lt;='Tariffs Jan2018'!L77,($C$5*'Tariffs Jan2018'!AL77/'Tariffs Jan2018'!AJ77-'Tariffs Jan2018'!K77)*('Tariffs Jan2018'!W77/100)*'Tariffs Jan2018'!AJ77,('Tariffs Jan2018'!L77-'Tariffs Jan2018'!K77)*('Tariffs Jan2018'!W77/100)*'Tariffs Jan2018'!AJ77))</f>
        <v>0</v>
      </c>
      <c r="M83" s="85">
        <f>IF($C$5*'Tariffs Jan2018'!AL77/'Tariffs Jan2018'!AJ77&lt;'Tariffs Jan2018'!L77,0,IF($C$5*'Tariffs Jan2018'!AL77/'Tariffs Jan2018'!AJ77&lt;='Tariffs Jan2018'!M77,($C$5*'Tariffs Jan2018'!AL77/'Tariffs Jan2018'!AJ77-'Tariffs Jan2018'!L77)*('Tariffs Jan2018'!X77/100)*'Tariffs Jan2018'!AJ77,('Tariffs Jan2018'!M77-'Tariffs Jan2018'!L77)*('Tariffs Jan2018'!X77/100)*'Tariffs Jan2018'!AJ77))</f>
        <v>0</v>
      </c>
      <c r="N83" s="85">
        <f>IF(($C$5*'Tariffs Jan2018'!AL77/'Tariffs Jan2018'!AJ77&gt;'Tariffs Jan2018'!M77),($C$5*'Tariffs Jan2018'!AL77/'Tariffs Jan2018'!AJ77-'Tariffs Jan2018'!M77)*'Tariffs Jan2018'!Y77/100*'Tariffs Jan2018'!AJ77,0)</f>
        <v>0</v>
      </c>
      <c r="O83" s="73">
        <f t="shared" ref="O83:O84" si="12">SUM(D83:N83)</f>
        <v>1807.2752939999996</v>
      </c>
      <c r="P83" s="498">
        <f t="shared" ref="P83:P84" si="13">O83*1.1</f>
        <v>1988.0028233999997</v>
      </c>
    </row>
    <row r="84" spans="1:153" s="289" customFormat="1" ht="14" thickBot="1" x14ac:dyDescent="0.2">
      <c r="A84" s="288" t="str">
        <f>'Tariffs Jan2018'!F78</f>
        <v>Amaysim</v>
      </c>
      <c r="B84" s="289" t="str">
        <f>'Tariffs Jan2018'!D78</f>
        <v>Ausnet West</v>
      </c>
      <c r="C84" s="290">
        <f>'Tariffs Jan2018'!E78</f>
        <v>43101</v>
      </c>
      <c r="D84" s="291">
        <f>365*'Tariffs Jan2018'!H78/100</f>
        <v>353.32</v>
      </c>
      <c r="E84" s="291">
        <f>IF($C$5*'Tariffs Jan2018'!AK78/'Tariffs Jan2018'!AI78&gt;='Tariffs Jan2018'!J78,( 'Tariffs Jan2018'!J78*'Tariffs Jan2018'!O78/100)* 'Tariffs Jan2018'!AI78,($C$5*'Tariffs Jan2018'!AK78/'Tariffs Jan2018'!AI78*'Tariffs Jan2018'!O78/100)* 'Tariffs Jan2018'!AI78)</f>
        <v>366</v>
      </c>
      <c r="F84" s="291">
        <f>IF($C$5*'Tariffs Jan2018'!AK78/'Tariffs Jan2018'!AI78&lt;'Tariffs Jan2018'!J78,0,IF($C$5*'Tariffs Jan2018'!AK78/'Tariffs Jan2018'!AI78&lt;='Tariffs Jan2018'!K78,($C$5*'Tariffs Jan2018'!AK78/'Tariffs Jan2018'!AI78-'Tariffs Jan2018'!J78)*('Tariffs Jan2018'!P78/100)*'Tariffs Jan2018'!AI78,('Tariffs Jan2018'!K78-'Tariffs Jan2018'!J78)*('Tariffs Jan2018'!P78/100)*'Tariffs Jan2018'!AI78))</f>
        <v>260.93909999999994</v>
      </c>
      <c r="G84" s="291">
        <f>IF($C$5*'Tariffs Jan2018'!AK78/'Tariffs Jan2018'!AI78&lt;'Tariffs Jan2018'!K78,0,IF($C$5*'Tariffs Jan2018'!AK78/'Tariffs Jan2018'!AI78&lt;='Tariffs Jan2018'!L78,($C$5*'Tariffs Jan2018'!AK78/'Tariffs Jan2018'!AI78-'Tariffs Jan2018'!K78)*('Tariffs Jan2018'!Q78/100)*'Tariffs Jan2018'!AI78,('Tariffs Jan2018'!L78-'Tariffs Jan2018'!K78)*('Tariffs Jan2018'!Q78/100)*'Tariffs Jan2018'!AI78))</f>
        <v>0</v>
      </c>
      <c r="H84" s="291">
        <f>IF($C$5*'Tariffs Jan2018'!AK78/'Tariffs Jan2018'!AI78&lt;'Tariffs Jan2018'!L78,0,IF($C$5*'Tariffs Jan2018'!AK78/'Tariffs Jan2018'!AI78&lt;='Tariffs Jan2018'!M78,($C$5*'Tariffs Jan2018'!AK78/'Tariffs Jan2018'!AI78-'Tariffs Jan2018'!L78)*('Tariffs Jan2018'!R78/100)*'Tariffs Jan2018'!AI78,('Tariffs Jan2018'!M78-'Tariffs Jan2018'!L78)*('Tariffs Jan2018'!R78/100)*'Tariffs Jan2018'!AI78))</f>
        <v>0</v>
      </c>
      <c r="I84" s="291">
        <f>IF(($C$5*'Tariffs Jan2018'!AK78/'Tariffs Jan2018'!AI78&gt;'Tariffs Jan2018'!M78),($C$5*'Tariffs Jan2018'!AK78/'Tariffs Jan2018'!AI78-'Tariffs Jan2018'!M78)*'Tariffs Jan2018'!S78/100*'Tariffs Jan2018'!AI78,0)</f>
        <v>0</v>
      </c>
      <c r="J84" s="291">
        <f>IF($C$5*'Tariffs Jan2018'!AL78/'Tariffs Jan2018'!AJ78&gt;='Tariffs Jan2018'!J78,('Tariffs Jan2018'!J78*'Tariffs Jan2018'!U78/100)* 'Tariffs Jan2018'!AJ78,($C$5*'Tariffs Jan2018'!AL78/'Tariffs Jan2018'!AJ78*'Tariffs Jan2018'!U78/100)* 'Tariffs Jan2018'!AJ78)</f>
        <v>600</v>
      </c>
      <c r="K84" s="291">
        <f>IF($C$5*'Tariffs Jan2018'!AL78/'Tariffs Jan2018'!AJ78&lt;'Tariffs Jan2018'!J78,0,IF($C$5*'Tariffs Jan2018'!AL78/'Tariffs Jan2018'!AJ78&lt;='Tariffs Jan2018'!K78,($C$5*'Tariffs Jan2018'!AL78/'Tariffs Jan2018'!AJ78-'Tariffs Jan2018'!J78)*('Tariffs Jan2018'!V78/100)*'Tariffs Jan2018'!AJ78,('Tariffs Jan2018'!K78-'Tariffs Jan2018'!J78)*('Tariffs Jan2018'!V78/100)*'Tariffs Jan2018'!AJ78))</f>
        <v>440.89709999999991</v>
      </c>
      <c r="L84" s="291">
        <f>IF($C$5*'Tariffs Jan2018'!AL78/'Tariffs Jan2018'!AJ78&lt;'Tariffs Jan2018'!K78,0,IF($C$5*'Tariffs Jan2018'!AL78/'Tariffs Jan2018'!AJ78&lt;='Tariffs Jan2018'!L78,($C$5*'Tariffs Jan2018'!AL78/'Tariffs Jan2018'!AJ78-'Tariffs Jan2018'!K78)*('Tariffs Jan2018'!W78/100)*'Tariffs Jan2018'!AJ78,('Tariffs Jan2018'!L78-'Tariffs Jan2018'!K78)*('Tariffs Jan2018'!W78/100)*'Tariffs Jan2018'!AJ78))</f>
        <v>0</v>
      </c>
      <c r="M84" s="291">
        <f>IF($C$5*'Tariffs Jan2018'!AL78/'Tariffs Jan2018'!AJ78&lt;'Tariffs Jan2018'!L78,0,IF($C$5*'Tariffs Jan2018'!AL78/'Tariffs Jan2018'!AJ78&lt;='Tariffs Jan2018'!M78,($C$5*'Tariffs Jan2018'!AL78/'Tariffs Jan2018'!AJ78-'Tariffs Jan2018'!L78)*('Tariffs Jan2018'!X78/100)*'Tariffs Jan2018'!AJ78,('Tariffs Jan2018'!M78-'Tariffs Jan2018'!L78)*('Tariffs Jan2018'!X78/100)*'Tariffs Jan2018'!AJ78))</f>
        <v>0</v>
      </c>
      <c r="N84" s="291">
        <f>IF(($C$5*'Tariffs Jan2018'!AL78/'Tariffs Jan2018'!AJ78&gt;'Tariffs Jan2018'!M78),($C$5*'Tariffs Jan2018'!AL78/'Tariffs Jan2018'!AJ78-'Tariffs Jan2018'!M78)*'Tariffs Jan2018'!Y78/100*'Tariffs Jan2018'!AJ78,0)</f>
        <v>0</v>
      </c>
      <c r="O84" s="292">
        <f t="shared" si="12"/>
        <v>2021.1561999999997</v>
      </c>
      <c r="P84" s="499">
        <f t="shared" si="13"/>
        <v>2223.2718199999999</v>
      </c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  <c r="BE84" s="347"/>
      <c r="BF84" s="347"/>
      <c r="BG84" s="347"/>
      <c r="BH84" s="347"/>
      <c r="BI84" s="347"/>
      <c r="BJ84" s="347"/>
      <c r="BK84" s="347"/>
      <c r="BL84" s="347"/>
      <c r="BM84" s="347"/>
      <c r="BN84" s="347"/>
      <c r="BO84" s="347"/>
      <c r="BP84" s="347"/>
      <c r="BQ84" s="347"/>
      <c r="BR84" s="347"/>
      <c r="BS84" s="347"/>
      <c r="BT84" s="347"/>
      <c r="BU84" s="347"/>
      <c r="BV84" s="347"/>
      <c r="BW84" s="347"/>
      <c r="BX84" s="347"/>
      <c r="BY84" s="347"/>
      <c r="BZ84" s="347"/>
      <c r="CA84" s="347"/>
      <c r="CB84" s="347"/>
      <c r="CC84" s="347"/>
      <c r="CD84" s="347"/>
      <c r="CE84" s="347"/>
      <c r="CF84" s="347"/>
      <c r="CG84" s="347"/>
      <c r="CH84" s="347"/>
      <c r="CI84" s="347"/>
      <c r="CJ84" s="347"/>
      <c r="CK84" s="347"/>
      <c r="CL84" s="347"/>
      <c r="CM84" s="347"/>
      <c r="CN84" s="347"/>
      <c r="CO84" s="347"/>
      <c r="CP84" s="347"/>
      <c r="CQ84" s="347"/>
      <c r="CR84" s="347"/>
      <c r="CS84" s="347"/>
      <c r="CT84" s="347"/>
      <c r="CU84" s="347"/>
      <c r="CV84" s="372"/>
      <c r="CW84" s="373"/>
      <c r="CX84" s="373"/>
      <c r="CY84" s="373"/>
      <c r="CZ84" s="373"/>
      <c r="DA84" s="373"/>
      <c r="DB84" s="373"/>
      <c r="DC84" s="320"/>
      <c r="DD84" s="320"/>
      <c r="DE84" s="320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0"/>
      <c r="DU84" s="320"/>
      <c r="DV84" s="320"/>
      <c r="DW84" s="320"/>
      <c r="DX84" s="320"/>
      <c r="DY84" s="320"/>
      <c r="DZ84" s="320"/>
      <c r="EA84" s="320"/>
      <c r="EB84" s="320"/>
      <c r="EC84" s="320"/>
      <c r="ED84" s="320"/>
      <c r="EE84" s="320"/>
      <c r="EF84" s="320"/>
      <c r="EG84" s="320"/>
      <c r="EH84" s="320"/>
      <c r="EI84" s="320"/>
      <c r="EJ84" s="320"/>
      <c r="EK84" s="320"/>
      <c r="EL84" s="320"/>
      <c r="EM84" s="320"/>
      <c r="EN84" s="320"/>
      <c r="EO84" s="320"/>
      <c r="EP84" s="320"/>
      <c r="EQ84" s="320"/>
      <c r="ER84" s="320"/>
      <c r="ES84" s="320"/>
      <c r="ET84" s="320"/>
      <c r="EU84" s="320"/>
      <c r="EV84" s="320"/>
      <c r="EW84" s="320"/>
    </row>
    <row r="85" spans="1:153" ht="14" thickTop="1" x14ac:dyDescent="0.15">
      <c r="A85" s="286" t="str">
        <f>'Tariffs Jan2018'!F79</f>
        <v>AGL</v>
      </c>
      <c r="B85" s="47" t="str">
        <f>'Tariffs Jan2018'!D79</f>
        <v>Ausnet Central 2</v>
      </c>
      <c r="C85" s="287">
        <f>'Tariffs Jan2018'!E79</f>
        <v>43101</v>
      </c>
      <c r="D85" s="85">
        <f>365*'Tariffs Jan2018'!H79/100</f>
        <v>321.2</v>
      </c>
      <c r="E85" s="85">
        <f>IF($C$5*'Tariffs Jan2018'!AK79/'Tariffs Jan2018'!AI79&gt;='Tariffs Jan2018'!J79,( 'Tariffs Jan2018'!J79*'Tariffs Jan2018'!O79/100)* 'Tariffs Jan2018'!AI79,($C$5*'Tariffs Jan2018'!AK79/'Tariffs Jan2018'!AI79*'Tariffs Jan2018'!O79/100)* 'Tariffs Jan2018'!AI79)</f>
        <v>302.39999999999998</v>
      </c>
      <c r="F85" s="85">
        <f>IF($C$5*'Tariffs Jan2018'!AK79/'Tariffs Jan2018'!AI79&lt;'Tariffs Jan2018'!J79,0,IF($C$5*'Tariffs Jan2018'!AK79/'Tariffs Jan2018'!AI79&lt;='Tariffs Jan2018'!K79,($C$5*'Tariffs Jan2018'!AK79/'Tariffs Jan2018'!AI79-'Tariffs Jan2018'!J79)*('Tariffs Jan2018'!P79/100)*'Tariffs Jan2018'!AI79,('Tariffs Jan2018'!K79-'Tariffs Jan2018'!J79)*('Tariffs Jan2018'!P79/100)*'Tariffs Jan2018'!AI79))</f>
        <v>215.94959999999995</v>
      </c>
      <c r="G85" s="85">
        <f>IF($C$5*'Tariffs Jan2018'!AK79/'Tariffs Jan2018'!AI79&lt;'Tariffs Jan2018'!K79,0,IF($C$5*'Tariffs Jan2018'!AK79/'Tariffs Jan2018'!AI79&lt;='Tariffs Jan2018'!L79,($C$5*'Tariffs Jan2018'!AK79/'Tariffs Jan2018'!AI79-'Tariffs Jan2018'!K79)*('Tariffs Jan2018'!Q79/100)*'Tariffs Jan2018'!AI79,('Tariffs Jan2018'!L79-'Tariffs Jan2018'!K79)*('Tariffs Jan2018'!Q79/100)*'Tariffs Jan2018'!AI79))</f>
        <v>0</v>
      </c>
      <c r="H85" s="85">
        <f>IF($C$5*'Tariffs Jan2018'!AK79/'Tariffs Jan2018'!AI79&lt;'Tariffs Jan2018'!L79,0,IF($C$5*'Tariffs Jan2018'!AK79/'Tariffs Jan2018'!AI79&lt;='Tariffs Jan2018'!M79,($C$5*'Tariffs Jan2018'!AK79/'Tariffs Jan2018'!AI79-'Tariffs Jan2018'!L79)*('Tariffs Jan2018'!R79/100)*'Tariffs Jan2018'!AI79,('Tariffs Jan2018'!M79-'Tariffs Jan2018'!L79)*('Tariffs Jan2018'!R79/100)*'Tariffs Jan2018'!AI79))</f>
        <v>0</v>
      </c>
      <c r="I85" s="85">
        <f>IF(($C$5*'Tariffs Jan2018'!AK79/'Tariffs Jan2018'!AI79&gt;'Tariffs Jan2018'!M79),($C$5*'Tariffs Jan2018'!AK79/'Tariffs Jan2018'!AI79-'Tariffs Jan2018'!M79)*'Tariffs Jan2018'!S79/100*'Tariffs Jan2018'!AI79,0)</f>
        <v>0</v>
      </c>
      <c r="J85" s="85">
        <f>IF($C$5*'Tariffs Jan2018'!AL79/'Tariffs Jan2018'!AJ79&gt;='Tariffs Jan2018'!J79,('Tariffs Jan2018'!J79*'Tariffs Jan2018'!U79/100)* 'Tariffs Jan2018'!AJ79,($C$5*'Tariffs Jan2018'!AL79/'Tariffs Jan2018'!AJ79*'Tariffs Jan2018'!U79/100)* 'Tariffs Jan2018'!AJ79)</f>
        <v>518.4</v>
      </c>
      <c r="K85" s="85">
        <f>IF($C$5*'Tariffs Jan2018'!AL79/'Tariffs Jan2018'!AJ79&lt;'Tariffs Jan2018'!J79,0,IF($C$5*'Tariffs Jan2018'!AL79/'Tariffs Jan2018'!AJ79&lt;='Tariffs Jan2018'!K79,($C$5*'Tariffs Jan2018'!AL79/'Tariffs Jan2018'!AJ79-'Tariffs Jan2018'!J79)*('Tariffs Jan2018'!V79/100)*'Tariffs Jan2018'!AJ79,('Tariffs Jan2018'!K79-'Tariffs Jan2018'!J79)*('Tariffs Jan2018'!V79/100)*'Tariffs Jan2018'!AJ79))</f>
        <v>338.32103999999987</v>
      </c>
      <c r="L85" s="85">
        <f>IF($C$5*'Tariffs Jan2018'!AL79/'Tariffs Jan2018'!AJ79&lt;'Tariffs Jan2018'!K79,0,IF($C$5*'Tariffs Jan2018'!AL79/'Tariffs Jan2018'!AJ79&lt;='Tariffs Jan2018'!L79,($C$5*'Tariffs Jan2018'!AL79/'Tariffs Jan2018'!AJ79-'Tariffs Jan2018'!K79)*('Tariffs Jan2018'!W79/100)*'Tariffs Jan2018'!AJ79,('Tariffs Jan2018'!L79-'Tariffs Jan2018'!K79)*('Tariffs Jan2018'!W79/100)*'Tariffs Jan2018'!AJ79))</f>
        <v>0</v>
      </c>
      <c r="M85" s="85">
        <f>IF($C$5*'Tariffs Jan2018'!AL79/'Tariffs Jan2018'!AJ79&lt;'Tariffs Jan2018'!L79,0,IF($C$5*'Tariffs Jan2018'!AL79/'Tariffs Jan2018'!AJ79&lt;='Tariffs Jan2018'!M79,($C$5*'Tariffs Jan2018'!AL79/'Tariffs Jan2018'!AJ79-'Tariffs Jan2018'!L79)*('Tariffs Jan2018'!X79/100)*'Tariffs Jan2018'!AJ79,('Tariffs Jan2018'!M79-'Tariffs Jan2018'!L79)*('Tariffs Jan2018'!X79/100)*'Tariffs Jan2018'!AJ79))</f>
        <v>0</v>
      </c>
      <c r="N85" s="85">
        <f>IF(($C$5*'Tariffs Jan2018'!AL79/'Tariffs Jan2018'!AJ79&gt;'Tariffs Jan2018'!M79),($C$5*'Tariffs Jan2018'!AL79/'Tariffs Jan2018'!AJ79-'Tariffs Jan2018'!M79)*'Tariffs Jan2018'!Y79/100*'Tariffs Jan2018'!AJ79,0)</f>
        <v>0</v>
      </c>
      <c r="O85" s="73">
        <f t="shared" ref="O85:O108" si="14">SUM(D85:N85)</f>
        <v>1696.2706399999997</v>
      </c>
      <c r="P85" s="498">
        <f t="shared" ref="P85:P108" si="15">O85*1.1</f>
        <v>1865.8977039999997</v>
      </c>
    </row>
    <row r="86" spans="1:153" x14ac:dyDescent="0.15">
      <c r="A86" s="286" t="str">
        <f>'Tariffs Jan2018'!F80</f>
        <v>Alinta Energy</v>
      </c>
      <c r="B86" s="47" t="str">
        <f>'Tariffs Jan2018'!D80</f>
        <v>Ausnet Central 2</v>
      </c>
      <c r="C86" s="287">
        <f>'Tariffs Jan2018'!E80</f>
        <v>43112</v>
      </c>
      <c r="D86" s="85">
        <f>365*'Tariffs Jan2018'!H80/100</f>
        <v>280.68500000000006</v>
      </c>
      <c r="E86" s="85">
        <f>IF($C$5*'Tariffs Jan2018'!AK80/'Tariffs Jan2018'!AI80&gt;='Tariffs Jan2018'!J80,( 'Tariffs Jan2018'!J80*'Tariffs Jan2018'!O80/100)* 'Tariffs Jan2018'!AI80,($C$5*'Tariffs Jan2018'!AK80/'Tariffs Jan2018'!AI80*'Tariffs Jan2018'!O80/100)* 'Tariffs Jan2018'!AI80)</f>
        <v>290.39999999999998</v>
      </c>
      <c r="F86" s="85">
        <f>IF($C$5*'Tariffs Jan2018'!AK80/'Tariffs Jan2018'!AI80&lt;'Tariffs Jan2018'!J80,0,IF($C$5*'Tariffs Jan2018'!AK80/'Tariffs Jan2018'!AI80&lt;='Tariffs Jan2018'!K80,($C$5*'Tariffs Jan2018'!AK80/'Tariffs Jan2018'!AI80-'Tariffs Jan2018'!J80)*('Tariffs Jan2018'!P80/100)*'Tariffs Jan2018'!AI80,('Tariffs Jan2018'!K80-'Tariffs Jan2018'!J80)*('Tariffs Jan2018'!P80/100)*'Tariffs Jan2018'!AI80))</f>
        <v>0</v>
      </c>
      <c r="G86" s="85">
        <f>IF($C$5*'Tariffs Jan2018'!AK80/'Tariffs Jan2018'!AI80&lt;'Tariffs Jan2018'!K80,0,IF($C$5*'Tariffs Jan2018'!AK80/'Tariffs Jan2018'!AI80&lt;='Tariffs Jan2018'!L80,($C$5*'Tariffs Jan2018'!AK80/'Tariffs Jan2018'!AI80-'Tariffs Jan2018'!K80)*('Tariffs Jan2018'!Q80/100)*'Tariffs Jan2018'!AI80,('Tariffs Jan2018'!L80-'Tariffs Jan2018'!K80)*('Tariffs Jan2018'!Q80/100)*'Tariffs Jan2018'!AI80))</f>
        <v>0</v>
      </c>
      <c r="H86" s="85">
        <f>IF($C$5*'Tariffs Jan2018'!AK80/'Tariffs Jan2018'!AI80&lt;'Tariffs Jan2018'!L80,0,IF($C$5*'Tariffs Jan2018'!AK80/'Tariffs Jan2018'!AI80&lt;='Tariffs Jan2018'!M80,($C$5*'Tariffs Jan2018'!AK80/'Tariffs Jan2018'!AI80-'Tariffs Jan2018'!L80)*('Tariffs Jan2018'!R80/100)*'Tariffs Jan2018'!AI80,('Tariffs Jan2018'!M80-'Tariffs Jan2018'!L80)*('Tariffs Jan2018'!R80/100)*'Tariffs Jan2018'!AI80))</f>
        <v>0</v>
      </c>
      <c r="I86" s="85">
        <f>IF(($C$5*'Tariffs Jan2018'!AK80/'Tariffs Jan2018'!AI80&gt;'Tariffs Jan2018'!M80),($C$5*'Tariffs Jan2018'!AK80/'Tariffs Jan2018'!AI80-'Tariffs Jan2018'!M80)*'Tariffs Jan2018'!S80/100*'Tariffs Jan2018'!AI80,0)</f>
        <v>173.65946999999997</v>
      </c>
      <c r="J86" s="85">
        <f>IF($C$5*'Tariffs Jan2018'!AL80/'Tariffs Jan2018'!AJ80&gt;='Tariffs Jan2018'!J80,('Tariffs Jan2018'!J80*'Tariffs Jan2018'!U80/100)* 'Tariffs Jan2018'!AJ80,($C$5*'Tariffs Jan2018'!AL80/'Tariffs Jan2018'!AJ80*'Tariffs Jan2018'!U80/100)* 'Tariffs Jan2018'!AJ80)</f>
        <v>285.60000000000002</v>
      </c>
      <c r="K86" s="85">
        <f>IF($C$5*'Tariffs Jan2018'!AL80/'Tariffs Jan2018'!AJ80&lt;'Tariffs Jan2018'!J80,0,IF($C$5*'Tariffs Jan2018'!AL80/'Tariffs Jan2018'!AJ80&lt;='Tariffs Jan2018'!K80,($C$5*'Tariffs Jan2018'!AL80/'Tariffs Jan2018'!AJ80-'Tariffs Jan2018'!J80)*('Tariffs Jan2018'!V80/100)*'Tariffs Jan2018'!AJ80,('Tariffs Jan2018'!K80-'Tariffs Jan2018'!J80)*('Tariffs Jan2018'!V80/100)*'Tariffs Jan2018'!AJ80))</f>
        <v>0</v>
      </c>
      <c r="L86" s="85">
        <f>IF($C$5*'Tariffs Jan2018'!AL80/'Tariffs Jan2018'!AJ80&lt;'Tariffs Jan2018'!K80,0,IF($C$5*'Tariffs Jan2018'!AL80/'Tariffs Jan2018'!AJ80&lt;='Tariffs Jan2018'!L80,($C$5*'Tariffs Jan2018'!AL80/'Tariffs Jan2018'!AJ80-'Tariffs Jan2018'!K80)*('Tariffs Jan2018'!W80/100)*'Tariffs Jan2018'!AJ80,('Tariffs Jan2018'!L80-'Tariffs Jan2018'!K80)*('Tariffs Jan2018'!W80/100)*'Tariffs Jan2018'!AJ80))</f>
        <v>0</v>
      </c>
      <c r="M86" s="85">
        <f>IF($C$5*'Tariffs Jan2018'!AL80/'Tariffs Jan2018'!AJ80&lt;'Tariffs Jan2018'!L80,0,IF($C$5*'Tariffs Jan2018'!AL80/'Tariffs Jan2018'!AJ80&lt;='Tariffs Jan2018'!M80,($C$5*'Tariffs Jan2018'!AL80/'Tariffs Jan2018'!AJ80-'Tariffs Jan2018'!L80)*('Tariffs Jan2018'!X80/100)*'Tariffs Jan2018'!AJ80,('Tariffs Jan2018'!M80-'Tariffs Jan2018'!L80)*('Tariffs Jan2018'!X80/100)*'Tariffs Jan2018'!AJ80))</f>
        <v>0</v>
      </c>
      <c r="N86" s="85">
        <f>IF(($C$5*'Tariffs Jan2018'!AL80/'Tariffs Jan2018'!AJ80&gt;'Tariffs Jan2018'!M80),($C$5*'Tariffs Jan2018'!AL80/'Tariffs Jan2018'!AJ80-'Tariffs Jan2018'!M80)*'Tariffs Jan2018'!Y80/100*'Tariffs Jan2018'!AJ80,0)</f>
        <v>318.5256599999999</v>
      </c>
      <c r="O86" s="73">
        <f t="shared" si="14"/>
        <v>1348.8701299999998</v>
      </c>
      <c r="P86" s="498">
        <f t="shared" si="15"/>
        <v>1483.7571429999998</v>
      </c>
    </row>
    <row r="87" spans="1:153" x14ac:dyDescent="0.15">
      <c r="A87" s="286" t="str">
        <f>'Tariffs Jan2018'!F81</f>
        <v>Click Energy</v>
      </c>
      <c r="B87" s="47" t="str">
        <f>'Tariffs Jan2018'!D81</f>
        <v>Ausnet Central 2</v>
      </c>
      <c r="C87" s="287">
        <f>'Tariffs Jan2018'!E81</f>
        <v>43101</v>
      </c>
      <c r="D87" s="85">
        <f>365*'Tariffs Jan2018'!H81/100</f>
        <v>353.32</v>
      </c>
      <c r="E87" s="85">
        <f>IF($C$5*'Tariffs Jan2018'!AK81/'Tariffs Jan2018'!AI81&gt;='Tariffs Jan2018'!J81,( 'Tariffs Jan2018'!J81*'Tariffs Jan2018'!O81/100)* 'Tariffs Jan2018'!AI81,($C$5*'Tariffs Jan2018'!AK81/'Tariffs Jan2018'!AI81*'Tariffs Jan2018'!O81/100)* 'Tariffs Jan2018'!AI81)</f>
        <v>426</v>
      </c>
      <c r="F87" s="85">
        <f>IF($C$5*'Tariffs Jan2018'!AK81/'Tariffs Jan2018'!AI81&lt;'Tariffs Jan2018'!J81,0,IF($C$5*'Tariffs Jan2018'!AK81/'Tariffs Jan2018'!AI81&lt;='Tariffs Jan2018'!K81,($C$5*'Tariffs Jan2018'!AK81/'Tariffs Jan2018'!AI81-'Tariffs Jan2018'!J81)*('Tariffs Jan2018'!P81/100)*'Tariffs Jan2018'!AI81,('Tariffs Jan2018'!K81-'Tariffs Jan2018'!J81)*('Tariffs Jan2018'!P81/100)*'Tariffs Jan2018'!AI81))</f>
        <v>274.43594999999993</v>
      </c>
      <c r="G87" s="85">
        <f>IF($C$5*'Tariffs Jan2018'!AK81/'Tariffs Jan2018'!AI81&lt;'Tariffs Jan2018'!K81,0,IF($C$5*'Tariffs Jan2018'!AK81/'Tariffs Jan2018'!AI81&lt;='Tariffs Jan2018'!L81,($C$5*'Tariffs Jan2018'!AK81/'Tariffs Jan2018'!AI81-'Tariffs Jan2018'!K81)*('Tariffs Jan2018'!Q81/100)*'Tariffs Jan2018'!AI81,('Tariffs Jan2018'!L81-'Tariffs Jan2018'!K81)*('Tariffs Jan2018'!Q81/100)*'Tariffs Jan2018'!AI81))</f>
        <v>0</v>
      </c>
      <c r="H87" s="85">
        <f>IF($C$5*'Tariffs Jan2018'!AK81/'Tariffs Jan2018'!AI81&lt;'Tariffs Jan2018'!L81,0,IF($C$5*'Tariffs Jan2018'!AK81/'Tariffs Jan2018'!AI81&lt;='Tariffs Jan2018'!M81,($C$5*'Tariffs Jan2018'!AK81/'Tariffs Jan2018'!AI81-'Tariffs Jan2018'!L81)*('Tariffs Jan2018'!R81/100)*'Tariffs Jan2018'!AI81,('Tariffs Jan2018'!M81-'Tariffs Jan2018'!L81)*('Tariffs Jan2018'!R81/100)*'Tariffs Jan2018'!AI81))</f>
        <v>0</v>
      </c>
      <c r="I87" s="85">
        <f>IF(($C$5*'Tariffs Jan2018'!AK81/'Tariffs Jan2018'!AI81&gt;'Tariffs Jan2018'!M81),($C$5*'Tariffs Jan2018'!AK81/'Tariffs Jan2018'!AI81-'Tariffs Jan2018'!M81)*'Tariffs Jan2018'!S81/100*'Tariffs Jan2018'!AI81,0)</f>
        <v>0</v>
      </c>
      <c r="J87" s="85">
        <f>IF($C$5*'Tariffs Jan2018'!AL81/'Tariffs Jan2018'!AJ81&gt;='Tariffs Jan2018'!J81,('Tariffs Jan2018'!J81*'Tariffs Jan2018'!U81/100)* 'Tariffs Jan2018'!AJ81,($C$5*'Tariffs Jan2018'!AL81/'Tariffs Jan2018'!AJ81*'Tariffs Jan2018'!U81/100)* 'Tariffs Jan2018'!AJ81)</f>
        <v>600</v>
      </c>
      <c r="K87" s="85">
        <f>IF($C$5*'Tariffs Jan2018'!AL81/'Tariffs Jan2018'!AJ81&lt;'Tariffs Jan2018'!J81,0,IF($C$5*'Tariffs Jan2018'!AL81/'Tariffs Jan2018'!AJ81&lt;='Tariffs Jan2018'!K81,($C$5*'Tariffs Jan2018'!AL81/'Tariffs Jan2018'!AJ81-'Tariffs Jan2018'!J81)*('Tariffs Jan2018'!V81/100)*'Tariffs Jan2018'!AJ81,('Tariffs Jan2018'!K81-'Tariffs Jan2018'!J81)*('Tariffs Jan2018'!V81/100)*'Tariffs Jan2018'!AJ81))</f>
        <v>440.89709999999991</v>
      </c>
      <c r="L87" s="85">
        <f>IF($C$5*'Tariffs Jan2018'!AL81/'Tariffs Jan2018'!AJ81&lt;'Tariffs Jan2018'!K81,0,IF($C$5*'Tariffs Jan2018'!AL81/'Tariffs Jan2018'!AJ81&lt;='Tariffs Jan2018'!L81,($C$5*'Tariffs Jan2018'!AL81/'Tariffs Jan2018'!AJ81-'Tariffs Jan2018'!K81)*('Tariffs Jan2018'!W81/100)*'Tariffs Jan2018'!AJ81,('Tariffs Jan2018'!L81-'Tariffs Jan2018'!K81)*('Tariffs Jan2018'!W81/100)*'Tariffs Jan2018'!AJ81))</f>
        <v>0</v>
      </c>
      <c r="M87" s="85">
        <f>IF($C$5*'Tariffs Jan2018'!AL81/'Tariffs Jan2018'!AJ81&lt;'Tariffs Jan2018'!L81,0,IF($C$5*'Tariffs Jan2018'!AL81/'Tariffs Jan2018'!AJ81&lt;='Tariffs Jan2018'!M81,($C$5*'Tariffs Jan2018'!AL81/'Tariffs Jan2018'!AJ81-'Tariffs Jan2018'!L81)*('Tariffs Jan2018'!X81/100)*'Tariffs Jan2018'!AJ81,('Tariffs Jan2018'!M81-'Tariffs Jan2018'!L81)*('Tariffs Jan2018'!X81/100)*'Tariffs Jan2018'!AJ81))</f>
        <v>0</v>
      </c>
      <c r="N87" s="85">
        <f>IF(($C$5*'Tariffs Jan2018'!AL81/'Tariffs Jan2018'!AJ81&gt;'Tariffs Jan2018'!M81),($C$5*'Tariffs Jan2018'!AL81/'Tariffs Jan2018'!AJ81-'Tariffs Jan2018'!M81)*'Tariffs Jan2018'!Y81/100*'Tariffs Jan2018'!AJ81,0)</f>
        <v>0</v>
      </c>
      <c r="O87" s="73">
        <f t="shared" si="14"/>
        <v>2094.6530499999999</v>
      </c>
      <c r="P87" s="498">
        <f t="shared" si="15"/>
        <v>2304.1183550000001</v>
      </c>
    </row>
    <row r="88" spans="1:153" x14ac:dyDescent="0.15">
      <c r="A88" s="286" t="str">
        <f>'Tariffs Jan2018'!F82</f>
        <v>Covau</v>
      </c>
      <c r="B88" s="47" t="str">
        <f>'Tariffs Jan2018'!D82</f>
        <v>Ausnet Central 2</v>
      </c>
      <c r="C88" s="287">
        <f>'Tariffs Jan2018'!E82</f>
        <v>43101</v>
      </c>
      <c r="D88" s="85">
        <f>365*'Tariffs Jan2018'!H82/100</f>
        <v>264.98999999999995</v>
      </c>
      <c r="E88" s="85">
        <f>IF($C$5*'Tariffs Jan2018'!AK82/'Tariffs Jan2018'!AI82&gt;='Tariffs Jan2018'!J82,( 'Tariffs Jan2018'!J82*'Tariffs Jan2018'!O82/100)* 'Tariffs Jan2018'!AI82,($C$5*'Tariffs Jan2018'!AK82/'Tariffs Jan2018'!AI82*'Tariffs Jan2018'!O82/100)* 'Tariffs Jan2018'!AI82)</f>
        <v>516.59999999999991</v>
      </c>
      <c r="F88" s="85">
        <f>IF($C$5*'Tariffs Jan2018'!AK82/'Tariffs Jan2018'!AI82&lt;'Tariffs Jan2018'!J82,0,IF($C$5*'Tariffs Jan2018'!AK82/'Tariffs Jan2018'!AI82&lt;='Tariffs Jan2018'!K82,($C$5*'Tariffs Jan2018'!AK82/'Tariffs Jan2018'!AI82-'Tariffs Jan2018'!J82)*('Tariffs Jan2018'!P82/100)*'Tariffs Jan2018'!AI82,('Tariffs Jan2018'!K82-'Tariffs Jan2018'!J82)*('Tariffs Jan2018'!P82/100)*'Tariffs Jan2018'!AI82))</f>
        <v>317.25</v>
      </c>
      <c r="G88" s="85">
        <f>IF($C$5*'Tariffs Jan2018'!AK82/'Tariffs Jan2018'!AI82&lt;'Tariffs Jan2018'!K82,0,IF($C$5*'Tariffs Jan2018'!AK82/'Tariffs Jan2018'!AI82&lt;='Tariffs Jan2018'!L82,($C$5*'Tariffs Jan2018'!AK82/'Tariffs Jan2018'!AI82-'Tariffs Jan2018'!K82)*('Tariffs Jan2018'!Q82/100)*'Tariffs Jan2018'!AI82,('Tariffs Jan2018'!L82-'Tariffs Jan2018'!K82)*('Tariffs Jan2018'!Q82/100)*'Tariffs Jan2018'!AI82))</f>
        <v>0</v>
      </c>
      <c r="H88" s="85">
        <f>IF($C$5*'Tariffs Jan2018'!AK82/'Tariffs Jan2018'!AI82&lt;'Tariffs Jan2018'!L82,0,IF($C$5*'Tariffs Jan2018'!AK82/'Tariffs Jan2018'!AI82&lt;='Tariffs Jan2018'!M82,($C$5*'Tariffs Jan2018'!AK82/'Tariffs Jan2018'!AI82-'Tariffs Jan2018'!L82)*('Tariffs Jan2018'!R82/100)*'Tariffs Jan2018'!AI82,('Tariffs Jan2018'!M82-'Tariffs Jan2018'!L82)*('Tariffs Jan2018'!R82/100)*'Tariffs Jan2018'!AI82))</f>
        <v>0</v>
      </c>
      <c r="I88" s="85">
        <f>IF(($C$5*'Tariffs Jan2018'!AK82/'Tariffs Jan2018'!AI82&gt;'Tariffs Jan2018'!M82),($C$5*'Tariffs Jan2018'!AK82/'Tariffs Jan2018'!AI82-'Tariffs Jan2018'!M82)*'Tariffs Jan2018'!S82/100*'Tariffs Jan2018'!AI82,0)</f>
        <v>0</v>
      </c>
      <c r="J88" s="85">
        <f>IF($C$5*'Tariffs Jan2018'!AL82/'Tariffs Jan2018'!AJ82&gt;='Tariffs Jan2018'!J82,('Tariffs Jan2018'!J82*'Tariffs Jan2018'!U82/100)* 'Tariffs Jan2018'!AJ82,($C$5*'Tariffs Jan2018'!AL82/'Tariffs Jan2018'!AJ82*'Tariffs Jan2018'!U82/100)* 'Tariffs Jan2018'!AJ82)</f>
        <v>331.20000000000005</v>
      </c>
      <c r="K88" s="85">
        <f>IF($C$5*'Tariffs Jan2018'!AL82/'Tariffs Jan2018'!AJ82&lt;'Tariffs Jan2018'!J82,0,IF($C$5*'Tariffs Jan2018'!AL82/'Tariffs Jan2018'!AJ82&lt;='Tariffs Jan2018'!K82,($C$5*'Tariffs Jan2018'!AL82/'Tariffs Jan2018'!AJ82-'Tariffs Jan2018'!J82)*('Tariffs Jan2018'!V82/100)*'Tariffs Jan2018'!AJ82,('Tariffs Jan2018'!K82-'Tariffs Jan2018'!J82)*('Tariffs Jan2018'!V82/100)*'Tariffs Jan2018'!AJ82))</f>
        <v>236.25000000000006</v>
      </c>
      <c r="L88" s="85">
        <f>IF($C$5*'Tariffs Jan2018'!AL82/'Tariffs Jan2018'!AJ82&lt;'Tariffs Jan2018'!K82,0,IF($C$5*'Tariffs Jan2018'!AL82/'Tariffs Jan2018'!AJ82&lt;='Tariffs Jan2018'!L82,($C$5*'Tariffs Jan2018'!AL82/'Tariffs Jan2018'!AJ82-'Tariffs Jan2018'!K82)*('Tariffs Jan2018'!W82/100)*'Tariffs Jan2018'!AJ82,('Tariffs Jan2018'!L82-'Tariffs Jan2018'!K82)*('Tariffs Jan2018'!W82/100)*'Tariffs Jan2018'!AJ82))</f>
        <v>0</v>
      </c>
      <c r="M88" s="85">
        <f>IF($C$5*'Tariffs Jan2018'!AL82/'Tariffs Jan2018'!AJ82&lt;'Tariffs Jan2018'!L82,0,IF($C$5*'Tariffs Jan2018'!AL82/'Tariffs Jan2018'!AJ82&lt;='Tariffs Jan2018'!M82,($C$5*'Tariffs Jan2018'!AL82/'Tariffs Jan2018'!AJ82-'Tariffs Jan2018'!L82)*('Tariffs Jan2018'!X82/100)*'Tariffs Jan2018'!AJ82,('Tariffs Jan2018'!M82-'Tariffs Jan2018'!L82)*('Tariffs Jan2018'!X82/100)*'Tariffs Jan2018'!AJ82))</f>
        <v>0</v>
      </c>
      <c r="N88" s="85">
        <f>IF(($C$5*'Tariffs Jan2018'!AL82/'Tariffs Jan2018'!AJ82&gt;'Tariffs Jan2018'!M82),($C$5*'Tariffs Jan2018'!AL82/'Tariffs Jan2018'!AJ82-'Tariffs Jan2018'!M82)*'Tariffs Jan2018'!Y82/100*'Tariffs Jan2018'!AJ82,0)</f>
        <v>0</v>
      </c>
      <c r="O88" s="73">
        <f t="shared" si="14"/>
        <v>1666.29</v>
      </c>
      <c r="P88" s="498">
        <f t="shared" si="15"/>
        <v>1832.9190000000001</v>
      </c>
    </row>
    <row r="89" spans="1:153" x14ac:dyDescent="0.15">
      <c r="A89" s="286" t="str">
        <f>'Tariffs Jan2018'!F83</f>
        <v>Dodo Power &amp; Gas</v>
      </c>
      <c r="B89" s="47" t="str">
        <f>'Tariffs Jan2018'!D83</f>
        <v>Ausnet Central 2</v>
      </c>
      <c r="C89" s="287">
        <f>'Tariffs Jan2018'!E83</f>
        <v>42917</v>
      </c>
      <c r="D89" s="85">
        <f>365*'Tariffs Jan2018'!H83/100</f>
        <v>264.95350000000002</v>
      </c>
      <c r="E89" s="85">
        <f>IF($C$5*'Tariffs Jan2018'!AK83/'Tariffs Jan2018'!AI83&gt;='Tariffs Jan2018'!J83,( 'Tariffs Jan2018'!J83*'Tariffs Jan2018'!O83/100)* 'Tariffs Jan2018'!AI83,($C$5*'Tariffs Jan2018'!AK83/'Tariffs Jan2018'!AI83*'Tariffs Jan2018'!O83/100)* 'Tariffs Jan2018'!AI83)</f>
        <v>184.8</v>
      </c>
      <c r="F89" s="85">
        <f>IF($C$5*'Tariffs Jan2018'!AK83/'Tariffs Jan2018'!AI83&lt;'Tariffs Jan2018'!J83,0,IF($C$5*'Tariffs Jan2018'!AK83/'Tariffs Jan2018'!AI83&lt;='Tariffs Jan2018'!K83,($C$5*'Tariffs Jan2018'!AK83/'Tariffs Jan2018'!AI83-'Tariffs Jan2018'!J83)*('Tariffs Jan2018'!P83/100)*'Tariffs Jan2018'!AI83,('Tariffs Jan2018'!K83-'Tariffs Jan2018'!J83)*('Tariffs Jan2018'!P83/100)*'Tariffs Jan2018'!AI83))</f>
        <v>0</v>
      </c>
      <c r="G89" s="85">
        <f>IF($C$5*'Tariffs Jan2018'!AK83/'Tariffs Jan2018'!AI83&lt;'Tariffs Jan2018'!K83,0,IF($C$5*'Tariffs Jan2018'!AK83/'Tariffs Jan2018'!AI83&lt;='Tariffs Jan2018'!L83,($C$5*'Tariffs Jan2018'!AK83/'Tariffs Jan2018'!AI83-'Tariffs Jan2018'!K83)*('Tariffs Jan2018'!Q83/100)*'Tariffs Jan2018'!AI83,('Tariffs Jan2018'!L83-'Tariffs Jan2018'!K83)*('Tariffs Jan2018'!Q83/100)*'Tariffs Jan2018'!AI83))</f>
        <v>0</v>
      </c>
      <c r="H89" s="85">
        <f>IF($C$5*'Tariffs Jan2018'!AK83/'Tariffs Jan2018'!AI83&lt;'Tariffs Jan2018'!L83,0,IF($C$5*'Tariffs Jan2018'!AK83/'Tariffs Jan2018'!AI83&lt;='Tariffs Jan2018'!M83,($C$5*'Tariffs Jan2018'!AK83/'Tariffs Jan2018'!AI83-'Tariffs Jan2018'!L83)*('Tariffs Jan2018'!R83/100)*'Tariffs Jan2018'!AI83,('Tariffs Jan2018'!M83-'Tariffs Jan2018'!L83)*('Tariffs Jan2018'!R83/100)*'Tariffs Jan2018'!AI83))</f>
        <v>0</v>
      </c>
      <c r="I89" s="85">
        <f>IF(($C$5*'Tariffs Jan2018'!AK83/'Tariffs Jan2018'!AI83&gt;'Tariffs Jan2018'!M83),($C$5*'Tariffs Jan2018'!AK83/'Tariffs Jan2018'!AI83-'Tariffs Jan2018'!M83)*'Tariffs Jan2018'!S83/100*'Tariffs Jan2018'!AI83,0)</f>
        <v>313.55295999999998</v>
      </c>
      <c r="J89" s="85">
        <f>IF($C$5*'Tariffs Jan2018'!AL83/'Tariffs Jan2018'!AJ83&gt;='Tariffs Jan2018'!J83,('Tariffs Jan2018'!J83*'Tariffs Jan2018'!U83/100)* 'Tariffs Jan2018'!AJ83,($C$5*'Tariffs Jan2018'!AL83/'Tariffs Jan2018'!AJ83*'Tariffs Jan2018'!U83/100)* 'Tariffs Jan2018'!AJ83)</f>
        <v>369.6</v>
      </c>
      <c r="K89" s="85">
        <f>IF($C$5*'Tariffs Jan2018'!AL83/'Tariffs Jan2018'!AJ83&lt;'Tariffs Jan2018'!J83,0,IF($C$5*'Tariffs Jan2018'!AL83/'Tariffs Jan2018'!AJ83&lt;='Tariffs Jan2018'!K83,($C$5*'Tariffs Jan2018'!AL83/'Tariffs Jan2018'!AJ83-'Tariffs Jan2018'!J83)*('Tariffs Jan2018'!V83/100)*'Tariffs Jan2018'!AJ83,('Tariffs Jan2018'!K83-'Tariffs Jan2018'!J83)*('Tariffs Jan2018'!V83/100)*'Tariffs Jan2018'!AJ83))</f>
        <v>0</v>
      </c>
      <c r="L89" s="85">
        <f>IF($C$5*'Tariffs Jan2018'!AL83/'Tariffs Jan2018'!AJ83&lt;'Tariffs Jan2018'!K83,0,IF($C$5*'Tariffs Jan2018'!AL83/'Tariffs Jan2018'!AJ83&lt;='Tariffs Jan2018'!L83,($C$5*'Tariffs Jan2018'!AL83/'Tariffs Jan2018'!AJ83-'Tariffs Jan2018'!K83)*('Tariffs Jan2018'!W83/100)*'Tariffs Jan2018'!AJ83,('Tariffs Jan2018'!L83-'Tariffs Jan2018'!K83)*('Tariffs Jan2018'!W83/100)*'Tariffs Jan2018'!AJ83))</f>
        <v>0</v>
      </c>
      <c r="M89" s="85">
        <f>IF($C$5*'Tariffs Jan2018'!AL83/'Tariffs Jan2018'!AJ83&lt;'Tariffs Jan2018'!L83,0,IF($C$5*'Tariffs Jan2018'!AL83/'Tariffs Jan2018'!AJ83&lt;='Tariffs Jan2018'!M83,($C$5*'Tariffs Jan2018'!AL83/'Tariffs Jan2018'!AJ83-'Tariffs Jan2018'!L83)*('Tariffs Jan2018'!X83/100)*'Tariffs Jan2018'!AJ83,('Tariffs Jan2018'!M83-'Tariffs Jan2018'!L83)*('Tariffs Jan2018'!X83/100)*'Tariffs Jan2018'!AJ83))</f>
        <v>0</v>
      </c>
      <c r="N89" s="85">
        <f>IF(($C$5*'Tariffs Jan2018'!AL83/'Tariffs Jan2018'!AJ83&gt;'Tariffs Jan2018'!M83),($C$5*'Tariffs Jan2018'!AL83/'Tariffs Jan2018'!AJ83-'Tariffs Jan2018'!M83)*'Tariffs Jan2018'!Y83/100*'Tariffs Jan2018'!AJ83,0)</f>
        <v>627.10591999999997</v>
      </c>
      <c r="O89" s="73">
        <f t="shared" si="14"/>
        <v>1760.0123800000001</v>
      </c>
      <c r="P89" s="498">
        <f t="shared" si="15"/>
        <v>1936.0136180000002</v>
      </c>
    </row>
    <row r="90" spans="1:153" x14ac:dyDescent="0.15">
      <c r="A90" s="286" t="str">
        <f>'Tariffs Jan2018'!F84</f>
        <v>EnergyAustralia</v>
      </c>
      <c r="B90" s="47" t="str">
        <f>'Tariffs Jan2018'!D84</f>
        <v>Ausnet Central 2</v>
      </c>
      <c r="C90" s="287">
        <f>'Tariffs Jan2018'!E84</f>
        <v>43102</v>
      </c>
      <c r="D90" s="85">
        <f>365*'Tariffs Jan2018'!H84/100</f>
        <v>330.69</v>
      </c>
      <c r="E90" s="85">
        <f>IF($C$5*'Tariffs Jan2018'!AK84/'Tariffs Jan2018'!AI84&gt;='Tariffs Jan2018'!J84,( 'Tariffs Jan2018'!J84*'Tariffs Jan2018'!O84/100)* 'Tariffs Jan2018'!AI84,($C$5*'Tariffs Jan2018'!AK84/'Tariffs Jan2018'!AI84*'Tariffs Jan2018'!O84/100)* 'Tariffs Jan2018'!AI84)</f>
        <v>587.94119999999987</v>
      </c>
      <c r="F90" s="85">
        <f>IF($C$5*'Tariffs Jan2018'!AK84/'Tariffs Jan2018'!AI84&lt;'Tariffs Jan2018'!J84,0,IF($C$5*'Tariffs Jan2018'!AK84/'Tariffs Jan2018'!AI84&lt;='Tariffs Jan2018'!K84,($C$5*'Tariffs Jan2018'!AK84/'Tariffs Jan2018'!AI84-'Tariffs Jan2018'!J84)*('Tariffs Jan2018'!P84/100)*'Tariffs Jan2018'!AI84,('Tariffs Jan2018'!K84-'Tariffs Jan2018'!J84)*('Tariffs Jan2018'!P84/100)*'Tariffs Jan2018'!AI84))</f>
        <v>0</v>
      </c>
      <c r="G90" s="85">
        <f>IF($C$5*'Tariffs Jan2018'!AK84/'Tariffs Jan2018'!AI84&lt;'Tariffs Jan2018'!K84,0,IF($C$5*'Tariffs Jan2018'!AK84/'Tariffs Jan2018'!AI84&lt;='Tariffs Jan2018'!L84,($C$5*'Tariffs Jan2018'!AK84/'Tariffs Jan2018'!AI84-'Tariffs Jan2018'!K84)*('Tariffs Jan2018'!Q84/100)*'Tariffs Jan2018'!AI84,('Tariffs Jan2018'!L84-'Tariffs Jan2018'!K84)*('Tariffs Jan2018'!Q84/100)*'Tariffs Jan2018'!AI84))</f>
        <v>0</v>
      </c>
      <c r="H90" s="85">
        <f>IF($C$5*'Tariffs Jan2018'!AK84/'Tariffs Jan2018'!AI84&lt;'Tariffs Jan2018'!L84,0,IF($C$5*'Tariffs Jan2018'!AK84/'Tariffs Jan2018'!AI84&lt;='Tariffs Jan2018'!M84,($C$5*'Tariffs Jan2018'!AK84/'Tariffs Jan2018'!AI84-'Tariffs Jan2018'!L84)*('Tariffs Jan2018'!R84/100)*'Tariffs Jan2018'!AI84,('Tariffs Jan2018'!M84-'Tariffs Jan2018'!L84)*('Tariffs Jan2018'!R84/100)*'Tariffs Jan2018'!AI84))</f>
        <v>0</v>
      </c>
      <c r="I90" s="85">
        <f>IF(($C$5*'Tariffs Jan2018'!AK84/'Tariffs Jan2018'!AI84&gt;'Tariffs Jan2018'!M84),($C$5*'Tariffs Jan2018'!AK84/'Tariffs Jan2018'!AI84-'Tariffs Jan2018'!M84)*'Tariffs Jan2018'!S84/100*'Tariffs Jan2018'!AI84,0)</f>
        <v>0</v>
      </c>
      <c r="J90" s="85">
        <f>IF($C$5*'Tariffs Jan2018'!AL84/'Tariffs Jan2018'!AJ84&gt;='Tariffs Jan2018'!J84,('Tariffs Jan2018'!J84*'Tariffs Jan2018'!U84/100)* 'Tariffs Jan2018'!AJ84,($C$5*'Tariffs Jan2018'!AL84/'Tariffs Jan2018'!AJ84*'Tariffs Jan2018'!U84/100)* 'Tariffs Jan2018'!AJ84)</f>
        <v>823.11767999999995</v>
      </c>
      <c r="K90" s="85">
        <f>IF($C$5*'Tariffs Jan2018'!AL84/'Tariffs Jan2018'!AJ84&lt;'Tariffs Jan2018'!J84,0,IF($C$5*'Tariffs Jan2018'!AL84/'Tariffs Jan2018'!AJ84&lt;='Tariffs Jan2018'!K84,($C$5*'Tariffs Jan2018'!AL84/'Tariffs Jan2018'!AJ84-'Tariffs Jan2018'!J84)*('Tariffs Jan2018'!V84/100)*'Tariffs Jan2018'!AJ84,('Tariffs Jan2018'!K84-'Tariffs Jan2018'!J84)*('Tariffs Jan2018'!V84/100)*'Tariffs Jan2018'!AJ84))</f>
        <v>0</v>
      </c>
      <c r="L90" s="85">
        <f>IF($C$5*'Tariffs Jan2018'!AL84/'Tariffs Jan2018'!AJ84&lt;'Tariffs Jan2018'!K84,0,IF($C$5*'Tariffs Jan2018'!AL84/'Tariffs Jan2018'!AJ84&lt;='Tariffs Jan2018'!L84,($C$5*'Tariffs Jan2018'!AL84/'Tariffs Jan2018'!AJ84-'Tariffs Jan2018'!K84)*('Tariffs Jan2018'!W84/100)*'Tariffs Jan2018'!AJ84,('Tariffs Jan2018'!L84-'Tariffs Jan2018'!K84)*('Tariffs Jan2018'!W84/100)*'Tariffs Jan2018'!AJ84))</f>
        <v>0</v>
      </c>
      <c r="M90" s="85">
        <f>IF($C$5*'Tariffs Jan2018'!AL84/'Tariffs Jan2018'!AJ84&lt;'Tariffs Jan2018'!L84,0,IF($C$5*'Tariffs Jan2018'!AL84/'Tariffs Jan2018'!AJ84&lt;='Tariffs Jan2018'!M84,($C$5*'Tariffs Jan2018'!AL84/'Tariffs Jan2018'!AJ84-'Tariffs Jan2018'!L84)*('Tariffs Jan2018'!X84/100)*'Tariffs Jan2018'!AJ84,('Tariffs Jan2018'!M84-'Tariffs Jan2018'!L84)*('Tariffs Jan2018'!X84/100)*'Tariffs Jan2018'!AJ84))</f>
        <v>0</v>
      </c>
      <c r="N90" s="85">
        <f>IF(($C$5*'Tariffs Jan2018'!AL84/'Tariffs Jan2018'!AJ84&gt;'Tariffs Jan2018'!M84),($C$5*'Tariffs Jan2018'!AL84/'Tariffs Jan2018'!AJ84-'Tariffs Jan2018'!M84)*'Tariffs Jan2018'!Y84/100*'Tariffs Jan2018'!AJ84,0)</f>
        <v>0</v>
      </c>
      <c r="O90" s="73">
        <f t="shared" si="14"/>
        <v>1741.7488799999996</v>
      </c>
      <c r="P90" s="498">
        <f t="shared" si="15"/>
        <v>1915.9237679999997</v>
      </c>
    </row>
    <row r="91" spans="1:153" x14ac:dyDescent="0.15">
      <c r="A91" s="286" t="str">
        <f>'Tariffs Jan2018'!F85</f>
        <v>Lumo Energy</v>
      </c>
      <c r="B91" s="47" t="str">
        <f>'Tariffs Jan2018'!D85</f>
        <v>Ausnet Central 2</v>
      </c>
      <c r="C91" s="287">
        <f>'Tariffs Jan2018'!E85</f>
        <v>43119</v>
      </c>
      <c r="D91" s="85">
        <f>365*'Tariffs Jan2018'!H85/100</f>
        <v>291.27</v>
      </c>
      <c r="E91" s="85">
        <f>IF($C$5*'Tariffs Jan2018'!AK85/'Tariffs Jan2018'!AI85&gt;='Tariffs Jan2018'!J85,( 'Tariffs Jan2018'!J85*'Tariffs Jan2018'!O85/100)* 'Tariffs Jan2018'!AI85,($C$5*'Tariffs Jan2018'!AK85/'Tariffs Jan2018'!AI85*'Tariffs Jan2018'!O85/100)* 'Tariffs Jan2018'!AI85)</f>
        <v>325.68</v>
      </c>
      <c r="F91" s="85">
        <f>IF($C$5*'Tariffs Jan2018'!AK85/'Tariffs Jan2018'!AI85&lt;'Tariffs Jan2018'!J85,0,IF($C$5*'Tariffs Jan2018'!AK85/'Tariffs Jan2018'!AI85&lt;='Tariffs Jan2018'!K85,($C$5*'Tariffs Jan2018'!AK85/'Tariffs Jan2018'!AI85-'Tariffs Jan2018'!J85)*('Tariffs Jan2018'!P85/100)*'Tariffs Jan2018'!AI85,('Tariffs Jan2018'!K85-'Tariffs Jan2018'!J85)*('Tariffs Jan2018'!P85/100)*'Tariffs Jan2018'!AI85))</f>
        <v>207.76151099999998</v>
      </c>
      <c r="G91" s="85">
        <f>IF($C$5*'Tariffs Jan2018'!AK85/'Tariffs Jan2018'!AI85&lt;'Tariffs Jan2018'!K85,0,IF($C$5*'Tariffs Jan2018'!AK85/'Tariffs Jan2018'!AI85&lt;='Tariffs Jan2018'!L85,($C$5*'Tariffs Jan2018'!AK85/'Tariffs Jan2018'!AI85-'Tariffs Jan2018'!K85)*('Tariffs Jan2018'!Q85/100)*'Tariffs Jan2018'!AI85,('Tariffs Jan2018'!L85-'Tariffs Jan2018'!K85)*('Tariffs Jan2018'!Q85/100)*'Tariffs Jan2018'!AI85))</f>
        <v>0</v>
      </c>
      <c r="H91" s="85">
        <f>IF($C$5*'Tariffs Jan2018'!AK85/'Tariffs Jan2018'!AI85&lt;'Tariffs Jan2018'!L85,0,IF($C$5*'Tariffs Jan2018'!AK85/'Tariffs Jan2018'!AI85&lt;='Tariffs Jan2018'!M85,($C$5*'Tariffs Jan2018'!AK85/'Tariffs Jan2018'!AI85-'Tariffs Jan2018'!L85)*('Tariffs Jan2018'!R85/100)*'Tariffs Jan2018'!AI85,('Tariffs Jan2018'!M85-'Tariffs Jan2018'!L85)*('Tariffs Jan2018'!R85/100)*'Tariffs Jan2018'!AI85))</f>
        <v>0</v>
      </c>
      <c r="I91" s="85">
        <f>IF(($C$5*'Tariffs Jan2018'!AK85/'Tariffs Jan2018'!AI85&gt;'Tariffs Jan2018'!M85),($C$5*'Tariffs Jan2018'!AK85/'Tariffs Jan2018'!AI85-'Tariffs Jan2018'!M85)*'Tariffs Jan2018'!S85/100*'Tariffs Jan2018'!AI85,0)</f>
        <v>0</v>
      </c>
      <c r="J91" s="85">
        <f>IF($C$5*'Tariffs Jan2018'!AL85/'Tariffs Jan2018'!AJ85&gt;='Tariffs Jan2018'!J85,('Tariffs Jan2018'!J85*'Tariffs Jan2018'!U85/100)* 'Tariffs Jan2018'!AJ85,($C$5*'Tariffs Jan2018'!AL85/'Tariffs Jan2018'!AJ85*'Tariffs Jan2018'!U85/100)* 'Tariffs Jan2018'!AJ85)</f>
        <v>446.64</v>
      </c>
      <c r="K91" s="85">
        <f>IF($C$5*'Tariffs Jan2018'!AL85/'Tariffs Jan2018'!AJ85&lt;'Tariffs Jan2018'!J85,0,IF($C$5*'Tariffs Jan2018'!AL85/'Tariffs Jan2018'!AJ85&lt;='Tariffs Jan2018'!K85,($C$5*'Tariffs Jan2018'!AL85/'Tariffs Jan2018'!AJ85-'Tariffs Jan2018'!J85)*('Tariffs Jan2018'!V85/100)*'Tariffs Jan2018'!AJ85,('Tariffs Jan2018'!K85-'Tariffs Jan2018'!J85)*('Tariffs Jan2018'!V85/100)*'Tariffs Jan2018'!AJ85))</f>
        <v>323.38452599999994</v>
      </c>
      <c r="L91" s="85">
        <f>IF($C$5*'Tariffs Jan2018'!AL85/'Tariffs Jan2018'!AJ85&lt;'Tariffs Jan2018'!K85,0,IF($C$5*'Tariffs Jan2018'!AL85/'Tariffs Jan2018'!AJ85&lt;='Tariffs Jan2018'!L85,($C$5*'Tariffs Jan2018'!AL85/'Tariffs Jan2018'!AJ85-'Tariffs Jan2018'!K85)*('Tariffs Jan2018'!W85/100)*'Tariffs Jan2018'!AJ85,('Tariffs Jan2018'!L85-'Tariffs Jan2018'!K85)*('Tariffs Jan2018'!W85/100)*'Tariffs Jan2018'!AJ85))</f>
        <v>0</v>
      </c>
      <c r="M91" s="85">
        <f>IF($C$5*'Tariffs Jan2018'!AL85/'Tariffs Jan2018'!AJ85&lt;'Tariffs Jan2018'!L85,0,IF($C$5*'Tariffs Jan2018'!AL85/'Tariffs Jan2018'!AJ85&lt;='Tariffs Jan2018'!M85,($C$5*'Tariffs Jan2018'!AL85/'Tariffs Jan2018'!AJ85-'Tariffs Jan2018'!L85)*('Tariffs Jan2018'!X85/100)*'Tariffs Jan2018'!AJ85,('Tariffs Jan2018'!M85-'Tariffs Jan2018'!L85)*('Tariffs Jan2018'!X85/100)*'Tariffs Jan2018'!AJ85))</f>
        <v>0</v>
      </c>
      <c r="N91" s="85">
        <f>IF(($C$5*'Tariffs Jan2018'!AL85/'Tariffs Jan2018'!AJ85&gt;'Tariffs Jan2018'!M85),($C$5*'Tariffs Jan2018'!AL85/'Tariffs Jan2018'!AJ85-'Tariffs Jan2018'!M85)*'Tariffs Jan2018'!Y85/100*'Tariffs Jan2018'!AJ85,0)</f>
        <v>0</v>
      </c>
      <c r="O91" s="73">
        <f t="shared" si="14"/>
        <v>1594.7360369999997</v>
      </c>
      <c r="P91" s="498">
        <f t="shared" si="15"/>
        <v>1754.2096406999997</v>
      </c>
    </row>
    <row r="92" spans="1:153" x14ac:dyDescent="0.15">
      <c r="A92" s="286" t="str">
        <f>'Tariffs Jan2018'!F86</f>
        <v>Momentum Energy</v>
      </c>
      <c r="B92" s="47" t="str">
        <f>'Tariffs Jan2018'!D86</f>
        <v>Ausnet Central 2</v>
      </c>
      <c r="C92" s="287">
        <f>'Tariffs Jan2018'!E86</f>
        <v>43101</v>
      </c>
      <c r="D92" s="85">
        <f>365*'Tariffs Jan2018'!H86/100</f>
        <v>308.4615</v>
      </c>
      <c r="E92" s="85">
        <f>IF($C$5*'Tariffs Jan2018'!AK86/'Tariffs Jan2018'!AI86&gt;='Tariffs Jan2018'!J86,( 'Tariffs Jan2018'!J86*'Tariffs Jan2018'!O86/100)* 'Tariffs Jan2018'!AI86,($C$5*'Tariffs Jan2018'!AK86/'Tariffs Jan2018'!AI86*'Tariffs Jan2018'!O86/100)* 'Tariffs Jan2018'!AI86)</f>
        <v>364.68</v>
      </c>
      <c r="F92" s="85">
        <f>IF($C$5*'Tariffs Jan2018'!AK86/'Tariffs Jan2018'!AI86&lt;'Tariffs Jan2018'!J86,0,IF($C$5*'Tariffs Jan2018'!AK86/'Tariffs Jan2018'!AI86&lt;='Tariffs Jan2018'!K86,($C$5*'Tariffs Jan2018'!AK86/'Tariffs Jan2018'!AI86-'Tariffs Jan2018'!J86)*('Tariffs Jan2018'!P86/100)*'Tariffs Jan2018'!AI86,('Tariffs Jan2018'!K86-'Tariffs Jan2018'!J86)*('Tariffs Jan2018'!P86/100)*'Tariffs Jan2018'!AI86))</f>
        <v>239.70405599999995</v>
      </c>
      <c r="G92" s="85">
        <f>IF($C$5*'Tariffs Jan2018'!AK86/'Tariffs Jan2018'!AI86&lt;'Tariffs Jan2018'!K86,0,IF($C$5*'Tariffs Jan2018'!AK86/'Tariffs Jan2018'!AI86&lt;='Tariffs Jan2018'!L86,($C$5*'Tariffs Jan2018'!AK86/'Tariffs Jan2018'!AI86-'Tariffs Jan2018'!K86)*('Tariffs Jan2018'!Q86/100)*'Tariffs Jan2018'!AI86,('Tariffs Jan2018'!L86-'Tariffs Jan2018'!K86)*('Tariffs Jan2018'!Q86/100)*'Tariffs Jan2018'!AI86))</f>
        <v>0</v>
      </c>
      <c r="H92" s="85">
        <f>IF($C$5*'Tariffs Jan2018'!AK86/'Tariffs Jan2018'!AI86&lt;'Tariffs Jan2018'!L86,0,IF($C$5*'Tariffs Jan2018'!AK86/'Tariffs Jan2018'!AI86&lt;='Tariffs Jan2018'!M86,($C$5*'Tariffs Jan2018'!AK86/'Tariffs Jan2018'!AI86-'Tariffs Jan2018'!L86)*('Tariffs Jan2018'!R86/100)*'Tariffs Jan2018'!AI86,('Tariffs Jan2018'!M86-'Tariffs Jan2018'!L86)*('Tariffs Jan2018'!R86/100)*'Tariffs Jan2018'!AI86))</f>
        <v>0</v>
      </c>
      <c r="I92" s="85">
        <f>IF(($C$5*'Tariffs Jan2018'!AK86/'Tariffs Jan2018'!AI86&gt;'Tariffs Jan2018'!M86),($C$5*'Tariffs Jan2018'!AK86/'Tariffs Jan2018'!AI86-'Tariffs Jan2018'!M86)*'Tariffs Jan2018'!S86/100*'Tariffs Jan2018'!AI86,0)</f>
        <v>0</v>
      </c>
      <c r="J92" s="85">
        <f>IF($C$5*'Tariffs Jan2018'!AL86/'Tariffs Jan2018'!AJ86&gt;='Tariffs Jan2018'!J86,('Tariffs Jan2018'!J86*'Tariffs Jan2018'!U86/100)* 'Tariffs Jan2018'!AJ86,($C$5*'Tariffs Jan2018'!AL86/'Tariffs Jan2018'!AJ86*'Tariffs Jan2018'!U86/100)* 'Tariffs Jan2018'!AJ86)</f>
        <v>546.96</v>
      </c>
      <c r="K92" s="85">
        <f>IF($C$5*'Tariffs Jan2018'!AL86/'Tariffs Jan2018'!AJ86&lt;'Tariffs Jan2018'!J86,0,IF($C$5*'Tariffs Jan2018'!AL86/'Tariffs Jan2018'!AJ86&lt;='Tariffs Jan2018'!K86,($C$5*'Tariffs Jan2018'!AL86/'Tariffs Jan2018'!AJ86-'Tariffs Jan2018'!J86)*('Tariffs Jan2018'!V86/100)*'Tariffs Jan2018'!AJ86,('Tariffs Jan2018'!K86-'Tariffs Jan2018'!J86)*('Tariffs Jan2018'!V86/100)*'Tariffs Jan2018'!AJ86))</f>
        <v>402.56604599999991</v>
      </c>
      <c r="L92" s="85">
        <f>IF($C$5*'Tariffs Jan2018'!AL86/'Tariffs Jan2018'!AJ86&lt;'Tariffs Jan2018'!K86,0,IF($C$5*'Tariffs Jan2018'!AL86/'Tariffs Jan2018'!AJ86&lt;='Tariffs Jan2018'!L86,($C$5*'Tariffs Jan2018'!AL86/'Tariffs Jan2018'!AJ86-'Tariffs Jan2018'!K86)*('Tariffs Jan2018'!W86/100)*'Tariffs Jan2018'!AJ86,('Tariffs Jan2018'!L86-'Tariffs Jan2018'!K86)*('Tariffs Jan2018'!W86/100)*'Tariffs Jan2018'!AJ86))</f>
        <v>0</v>
      </c>
      <c r="M92" s="85">
        <f>IF($C$5*'Tariffs Jan2018'!AL86/'Tariffs Jan2018'!AJ86&lt;'Tariffs Jan2018'!L86,0,IF($C$5*'Tariffs Jan2018'!AL86/'Tariffs Jan2018'!AJ86&lt;='Tariffs Jan2018'!M86,($C$5*'Tariffs Jan2018'!AL86/'Tariffs Jan2018'!AJ86-'Tariffs Jan2018'!L86)*('Tariffs Jan2018'!X86/100)*'Tariffs Jan2018'!AJ86,('Tariffs Jan2018'!M86-'Tariffs Jan2018'!L86)*('Tariffs Jan2018'!X86/100)*'Tariffs Jan2018'!AJ86))</f>
        <v>0</v>
      </c>
      <c r="N92" s="85">
        <f>IF(($C$5*'Tariffs Jan2018'!AL86/'Tariffs Jan2018'!AJ86&gt;'Tariffs Jan2018'!M86),($C$5*'Tariffs Jan2018'!AL86/'Tariffs Jan2018'!AJ86-'Tariffs Jan2018'!M86)*'Tariffs Jan2018'!Y86/100*'Tariffs Jan2018'!AJ86,0)</f>
        <v>0</v>
      </c>
      <c r="O92" s="73">
        <f t="shared" si="14"/>
        <v>1862.3716019999997</v>
      </c>
      <c r="P92" s="498">
        <f t="shared" si="15"/>
        <v>2048.6087622</v>
      </c>
    </row>
    <row r="93" spans="1:153" x14ac:dyDescent="0.15">
      <c r="A93" s="286" t="str">
        <f>'Tariffs Jan2018'!F87</f>
        <v>Origin Energy</v>
      </c>
      <c r="B93" s="47" t="str">
        <f>'Tariffs Jan2018'!D87</f>
        <v>Ausnet Central 2</v>
      </c>
      <c r="C93" s="287">
        <f>'Tariffs Jan2018'!E87</f>
        <v>43101</v>
      </c>
      <c r="D93" s="85">
        <f>365*'Tariffs Jan2018'!H87/100</f>
        <v>284.7</v>
      </c>
      <c r="E93" s="85">
        <f>IF($C$5*'Tariffs Jan2018'!AK87/'Tariffs Jan2018'!AI87&gt;='Tariffs Jan2018'!J87,( 'Tariffs Jan2018'!J87*'Tariffs Jan2018'!O87/100)* 'Tariffs Jan2018'!AI87,($C$5*'Tariffs Jan2018'!AK87/'Tariffs Jan2018'!AI87*'Tariffs Jan2018'!O87/100)* 'Tariffs Jan2018'!AI87)</f>
        <v>179.2</v>
      </c>
      <c r="F93" s="85">
        <f>IF($C$5*'Tariffs Jan2018'!AK87/'Tariffs Jan2018'!AI87&lt;'Tariffs Jan2018'!J87,0,IF($C$5*'Tariffs Jan2018'!AK87/'Tariffs Jan2018'!AI87&lt;='Tariffs Jan2018'!K87,($C$5*'Tariffs Jan2018'!AK87/'Tariffs Jan2018'!AI87-'Tariffs Jan2018'!J87)*('Tariffs Jan2018'!P87/100)*'Tariffs Jan2018'!AI87,('Tariffs Jan2018'!K87-'Tariffs Jan2018'!J87)*('Tariffs Jan2018'!P87/100)*'Tariffs Jan2018'!AI87))</f>
        <v>0</v>
      </c>
      <c r="G93" s="85">
        <f>IF($C$5*'Tariffs Jan2018'!AK87/'Tariffs Jan2018'!AI87&lt;'Tariffs Jan2018'!K87,0,IF($C$5*'Tariffs Jan2018'!AK87/'Tariffs Jan2018'!AI87&lt;='Tariffs Jan2018'!L87,($C$5*'Tariffs Jan2018'!AK87/'Tariffs Jan2018'!AI87-'Tariffs Jan2018'!K87)*('Tariffs Jan2018'!Q87/100)*'Tariffs Jan2018'!AI87,('Tariffs Jan2018'!L87-'Tariffs Jan2018'!K87)*('Tariffs Jan2018'!Q87/100)*'Tariffs Jan2018'!AI87))</f>
        <v>0</v>
      </c>
      <c r="H93" s="85">
        <f>IF($C$5*'Tariffs Jan2018'!AK87/'Tariffs Jan2018'!AI87&lt;'Tariffs Jan2018'!L87,0,IF($C$5*'Tariffs Jan2018'!AK87/'Tariffs Jan2018'!AI87&lt;='Tariffs Jan2018'!M87,($C$5*'Tariffs Jan2018'!AK87/'Tariffs Jan2018'!AI87-'Tariffs Jan2018'!L87)*('Tariffs Jan2018'!R87/100)*'Tariffs Jan2018'!AI87,('Tariffs Jan2018'!M87-'Tariffs Jan2018'!L87)*('Tariffs Jan2018'!R87/100)*'Tariffs Jan2018'!AI87))</f>
        <v>0</v>
      </c>
      <c r="I93" s="85">
        <f>IF(($C$5*'Tariffs Jan2018'!AK87/'Tariffs Jan2018'!AI87&gt;'Tariffs Jan2018'!M87),($C$5*'Tariffs Jan2018'!AK87/'Tariffs Jan2018'!AI87-'Tariffs Jan2018'!M87)*'Tariffs Jan2018'!S87/100*'Tariffs Jan2018'!AI87,0)</f>
        <v>321.15379999999999</v>
      </c>
      <c r="J93" s="85">
        <f>IF($C$5*'Tariffs Jan2018'!AL87/'Tariffs Jan2018'!AJ87&gt;='Tariffs Jan2018'!J87,('Tariffs Jan2018'!J87*'Tariffs Jan2018'!U87/100)* 'Tariffs Jan2018'!AJ87,($C$5*'Tariffs Jan2018'!AL87/'Tariffs Jan2018'!AJ87*'Tariffs Jan2018'!U87/100)* 'Tariffs Jan2018'!AJ87)</f>
        <v>256</v>
      </c>
      <c r="K93" s="85">
        <f>IF($C$5*'Tariffs Jan2018'!AL87/'Tariffs Jan2018'!AJ87&lt;'Tariffs Jan2018'!J87,0,IF($C$5*'Tariffs Jan2018'!AL87/'Tariffs Jan2018'!AJ87&lt;='Tariffs Jan2018'!K87,($C$5*'Tariffs Jan2018'!AL87/'Tariffs Jan2018'!AJ87-'Tariffs Jan2018'!J87)*('Tariffs Jan2018'!V87/100)*'Tariffs Jan2018'!AJ87,('Tariffs Jan2018'!K87-'Tariffs Jan2018'!J87)*('Tariffs Jan2018'!V87/100)*'Tariffs Jan2018'!AJ87))</f>
        <v>0</v>
      </c>
      <c r="L93" s="85">
        <f>IF($C$5*'Tariffs Jan2018'!AL87/'Tariffs Jan2018'!AJ87&lt;'Tariffs Jan2018'!K87,0,IF($C$5*'Tariffs Jan2018'!AL87/'Tariffs Jan2018'!AJ87&lt;='Tariffs Jan2018'!L87,($C$5*'Tariffs Jan2018'!AL87/'Tariffs Jan2018'!AJ87-'Tariffs Jan2018'!K87)*('Tariffs Jan2018'!W87/100)*'Tariffs Jan2018'!AJ87,('Tariffs Jan2018'!L87-'Tariffs Jan2018'!K87)*('Tariffs Jan2018'!W87/100)*'Tariffs Jan2018'!AJ87))</f>
        <v>0</v>
      </c>
      <c r="M93" s="85">
        <f>IF($C$5*'Tariffs Jan2018'!AL87/'Tariffs Jan2018'!AJ87&lt;'Tariffs Jan2018'!L87,0,IF($C$5*'Tariffs Jan2018'!AL87/'Tariffs Jan2018'!AJ87&lt;='Tariffs Jan2018'!M87,($C$5*'Tariffs Jan2018'!AL87/'Tariffs Jan2018'!AJ87-'Tariffs Jan2018'!L87)*('Tariffs Jan2018'!X87/100)*'Tariffs Jan2018'!AJ87,('Tariffs Jan2018'!M87-'Tariffs Jan2018'!L87)*('Tariffs Jan2018'!X87/100)*'Tariffs Jan2018'!AJ87))</f>
        <v>0</v>
      </c>
      <c r="N93" s="85">
        <f>IF(($C$5*'Tariffs Jan2018'!AL87/'Tariffs Jan2018'!AJ87&gt;'Tariffs Jan2018'!M87),($C$5*'Tariffs Jan2018'!AL87/'Tariffs Jan2018'!AJ87-'Tariffs Jan2018'!M87)*'Tariffs Jan2018'!Y87/100*'Tariffs Jan2018'!AJ87,0)</f>
        <v>467.13279999999997</v>
      </c>
      <c r="O93" s="73">
        <f t="shared" si="14"/>
        <v>1508.1866</v>
      </c>
      <c r="P93" s="498">
        <f t="shared" si="15"/>
        <v>1659.0052600000001</v>
      </c>
    </row>
    <row r="94" spans="1:153" x14ac:dyDescent="0.15">
      <c r="A94" s="286" t="str">
        <f>'Tariffs Jan2018'!F88</f>
        <v>Red Energy</v>
      </c>
      <c r="B94" s="47" t="str">
        <f>'Tariffs Jan2018'!D88</f>
        <v>Ausnet Central 2</v>
      </c>
      <c r="C94" s="287">
        <f>'Tariffs Jan2018'!E88</f>
        <v>43119</v>
      </c>
      <c r="D94" s="85">
        <f>365*'Tariffs Jan2018'!H88/100</f>
        <v>308.42500000000001</v>
      </c>
      <c r="E94" s="85">
        <f>IF($C$5*'Tariffs Jan2018'!AK88/'Tariffs Jan2018'!AI88&gt;='Tariffs Jan2018'!J88,( 'Tariffs Jan2018'!J88*'Tariffs Jan2018'!O88/100)* 'Tariffs Jan2018'!AI88,($C$5*'Tariffs Jan2018'!AK88/'Tariffs Jan2018'!AI88*'Tariffs Jan2018'!O88/100)* 'Tariffs Jan2018'!AI88)</f>
        <v>200.9</v>
      </c>
      <c r="F94" s="85">
        <f>IF($C$5*'Tariffs Jan2018'!AK88/'Tariffs Jan2018'!AI88&lt;'Tariffs Jan2018'!J88,0,IF($C$5*'Tariffs Jan2018'!AK88/'Tariffs Jan2018'!AI88&lt;='Tariffs Jan2018'!K88,($C$5*'Tariffs Jan2018'!AK88/'Tariffs Jan2018'!AI88-'Tariffs Jan2018'!J88)*('Tariffs Jan2018'!P88/100)*'Tariffs Jan2018'!AI88,('Tariffs Jan2018'!K88-'Tariffs Jan2018'!J88)*('Tariffs Jan2018'!P88/100)*'Tariffs Jan2018'!AI88))</f>
        <v>0</v>
      </c>
      <c r="G94" s="85">
        <f>IF($C$5*'Tariffs Jan2018'!AK88/'Tariffs Jan2018'!AI88&lt;'Tariffs Jan2018'!K88,0,IF($C$5*'Tariffs Jan2018'!AK88/'Tariffs Jan2018'!AI88&lt;='Tariffs Jan2018'!L88,($C$5*'Tariffs Jan2018'!AK88/'Tariffs Jan2018'!AI88-'Tariffs Jan2018'!K88)*('Tariffs Jan2018'!Q88/100)*'Tariffs Jan2018'!AI88,('Tariffs Jan2018'!L88-'Tariffs Jan2018'!K88)*('Tariffs Jan2018'!Q88/100)*'Tariffs Jan2018'!AI88))</f>
        <v>0</v>
      </c>
      <c r="H94" s="85">
        <f>IF($C$5*'Tariffs Jan2018'!AK88/'Tariffs Jan2018'!AI88&lt;'Tariffs Jan2018'!L88,0,IF($C$5*'Tariffs Jan2018'!AK88/'Tariffs Jan2018'!AI88&lt;='Tariffs Jan2018'!M88,($C$5*'Tariffs Jan2018'!AK88/'Tariffs Jan2018'!AI88-'Tariffs Jan2018'!L88)*('Tariffs Jan2018'!R88/100)*'Tariffs Jan2018'!AI88,('Tariffs Jan2018'!M88-'Tariffs Jan2018'!L88)*('Tariffs Jan2018'!R88/100)*'Tariffs Jan2018'!AI88))</f>
        <v>0</v>
      </c>
      <c r="I94" s="85">
        <f>IF(($C$5*'Tariffs Jan2018'!AK88/'Tariffs Jan2018'!AI88&gt;'Tariffs Jan2018'!M88),($C$5*'Tariffs Jan2018'!AK88/'Tariffs Jan2018'!AI88-'Tariffs Jan2018'!M88)*'Tariffs Jan2018'!S88/100*'Tariffs Jan2018'!AI88,0)</f>
        <v>277.15841999999998</v>
      </c>
      <c r="J94" s="85">
        <f>IF($C$5*'Tariffs Jan2018'!AL88/'Tariffs Jan2018'!AJ88&gt;='Tariffs Jan2018'!J88,('Tariffs Jan2018'!J88*'Tariffs Jan2018'!U88/100)* 'Tariffs Jan2018'!AJ88,($C$5*'Tariffs Jan2018'!AL88/'Tariffs Jan2018'!AJ88*'Tariffs Jan2018'!U88/100)* 'Tariffs Jan2018'!AJ88)</f>
        <v>278.60000000000002</v>
      </c>
      <c r="K94" s="85">
        <f>IF($C$5*'Tariffs Jan2018'!AL88/'Tariffs Jan2018'!AJ88&lt;'Tariffs Jan2018'!J88,0,IF($C$5*'Tariffs Jan2018'!AL88/'Tariffs Jan2018'!AJ88&lt;='Tariffs Jan2018'!K88,($C$5*'Tariffs Jan2018'!AL88/'Tariffs Jan2018'!AJ88-'Tariffs Jan2018'!J88)*('Tariffs Jan2018'!V88/100)*'Tariffs Jan2018'!AJ88,('Tariffs Jan2018'!K88-'Tariffs Jan2018'!J88)*('Tariffs Jan2018'!V88/100)*'Tariffs Jan2018'!AJ88))</f>
        <v>0</v>
      </c>
      <c r="L94" s="85">
        <f>IF($C$5*'Tariffs Jan2018'!AL88/'Tariffs Jan2018'!AJ88&lt;'Tariffs Jan2018'!K88,0,IF($C$5*'Tariffs Jan2018'!AL88/'Tariffs Jan2018'!AJ88&lt;='Tariffs Jan2018'!L88,($C$5*'Tariffs Jan2018'!AL88/'Tariffs Jan2018'!AJ88-'Tariffs Jan2018'!K88)*('Tariffs Jan2018'!W88/100)*'Tariffs Jan2018'!AJ88,('Tariffs Jan2018'!L88-'Tariffs Jan2018'!K88)*('Tariffs Jan2018'!W88/100)*'Tariffs Jan2018'!AJ88))</f>
        <v>0</v>
      </c>
      <c r="M94" s="85">
        <f>IF($C$5*'Tariffs Jan2018'!AL88/'Tariffs Jan2018'!AJ88&lt;'Tariffs Jan2018'!L88,0,IF($C$5*'Tariffs Jan2018'!AL88/'Tariffs Jan2018'!AJ88&lt;='Tariffs Jan2018'!M88,($C$5*'Tariffs Jan2018'!AL88/'Tariffs Jan2018'!AJ88-'Tariffs Jan2018'!L88)*('Tariffs Jan2018'!X88/100)*'Tariffs Jan2018'!AJ88,('Tariffs Jan2018'!M88-'Tariffs Jan2018'!L88)*('Tariffs Jan2018'!X88/100)*'Tariffs Jan2018'!AJ88))</f>
        <v>0</v>
      </c>
      <c r="N94" s="85">
        <f>IF(($C$5*'Tariffs Jan2018'!AL88/'Tariffs Jan2018'!AJ88&gt;'Tariffs Jan2018'!M88),($C$5*'Tariffs Jan2018'!AL88/'Tariffs Jan2018'!AJ88-'Tariffs Jan2018'!M88)*'Tariffs Jan2018'!Y88/100*'Tariffs Jan2018'!AJ88,0)</f>
        <v>509.52355999999992</v>
      </c>
      <c r="O94" s="73">
        <f t="shared" si="14"/>
        <v>1574.6069799999998</v>
      </c>
      <c r="P94" s="498">
        <f t="shared" si="15"/>
        <v>1732.0676779999999</v>
      </c>
    </row>
    <row r="95" spans="1:153" s="289" customFormat="1" ht="14" thickBot="1" x14ac:dyDescent="0.2">
      <c r="A95" s="286" t="str">
        <f>'Tariffs Jan2018'!F89</f>
        <v>Simply Energy</v>
      </c>
      <c r="B95" s="47" t="str">
        <f>'Tariffs Jan2018'!D89</f>
        <v>Ausnet Central 2</v>
      </c>
      <c r="C95" s="287">
        <f>'Tariffs Jan2018'!E89</f>
        <v>43101</v>
      </c>
      <c r="D95" s="85">
        <f>365*'Tariffs Jan2018'!H89/100</f>
        <v>280.35650000000004</v>
      </c>
      <c r="E95" s="85">
        <f>IF($C$5*'Tariffs Jan2018'!AK89/'Tariffs Jan2018'!AI89&gt;='Tariffs Jan2018'!J89,( 'Tariffs Jan2018'!J89*'Tariffs Jan2018'!O89/100)* 'Tariffs Jan2018'!AI89,($C$5*'Tariffs Jan2018'!AK89/'Tariffs Jan2018'!AI89*'Tariffs Jan2018'!O89/100)* 'Tariffs Jan2018'!AI89)</f>
        <v>345.6</v>
      </c>
      <c r="F95" s="85">
        <f>IF($C$5*'Tariffs Jan2018'!AK89/'Tariffs Jan2018'!AI89&lt;'Tariffs Jan2018'!J89,0,IF($C$5*'Tariffs Jan2018'!AK89/'Tariffs Jan2018'!AI89&lt;='Tariffs Jan2018'!K89,($C$5*'Tariffs Jan2018'!AK89/'Tariffs Jan2018'!AI89-'Tariffs Jan2018'!J89)*('Tariffs Jan2018'!P89/100)*'Tariffs Jan2018'!AI89,('Tariffs Jan2018'!K89-'Tariffs Jan2018'!J89)*('Tariffs Jan2018'!P89/100)*'Tariffs Jan2018'!AI89))</f>
        <v>253.74077999999994</v>
      </c>
      <c r="G95" s="85">
        <f>IF($C$5*'Tariffs Jan2018'!AK89/'Tariffs Jan2018'!AI89&lt;'Tariffs Jan2018'!K89,0,IF($C$5*'Tariffs Jan2018'!AK89/'Tariffs Jan2018'!AI89&lt;='Tariffs Jan2018'!L89,($C$5*'Tariffs Jan2018'!AK89/'Tariffs Jan2018'!AI89-'Tariffs Jan2018'!K89)*('Tariffs Jan2018'!Q89/100)*'Tariffs Jan2018'!AI89,('Tariffs Jan2018'!L89-'Tariffs Jan2018'!K89)*('Tariffs Jan2018'!Q89/100)*'Tariffs Jan2018'!AI89))</f>
        <v>0</v>
      </c>
      <c r="H95" s="85">
        <f>IF($C$5*'Tariffs Jan2018'!AK89/'Tariffs Jan2018'!AI89&lt;'Tariffs Jan2018'!L89,0,IF($C$5*'Tariffs Jan2018'!AK89/'Tariffs Jan2018'!AI89&lt;='Tariffs Jan2018'!M89,($C$5*'Tariffs Jan2018'!AK89/'Tariffs Jan2018'!AI89-'Tariffs Jan2018'!L89)*('Tariffs Jan2018'!R89/100)*'Tariffs Jan2018'!AI89,('Tariffs Jan2018'!M89-'Tariffs Jan2018'!L89)*('Tariffs Jan2018'!R89/100)*'Tariffs Jan2018'!AI89))</f>
        <v>0</v>
      </c>
      <c r="I95" s="85">
        <f>IF(($C$5*'Tariffs Jan2018'!AK89/'Tariffs Jan2018'!AI89&gt;'Tariffs Jan2018'!M89),($C$5*'Tariffs Jan2018'!AK89/'Tariffs Jan2018'!AI89-'Tariffs Jan2018'!M89)*'Tariffs Jan2018'!S89/100*'Tariffs Jan2018'!AI89,0)</f>
        <v>0</v>
      </c>
      <c r="J95" s="85">
        <f>IF($C$5*'Tariffs Jan2018'!AL89/'Tariffs Jan2018'!AJ89&gt;='Tariffs Jan2018'!J89,('Tariffs Jan2018'!J89*'Tariffs Jan2018'!U89/100)* 'Tariffs Jan2018'!AJ89,($C$5*'Tariffs Jan2018'!AL89/'Tariffs Jan2018'!AJ89*'Tariffs Jan2018'!U89/100)* 'Tariffs Jan2018'!AJ89)</f>
        <v>528.00000000000011</v>
      </c>
      <c r="K95" s="85">
        <f>IF($C$5*'Tariffs Jan2018'!AL89/'Tariffs Jan2018'!AJ89&lt;'Tariffs Jan2018'!J89,0,IF($C$5*'Tariffs Jan2018'!AL89/'Tariffs Jan2018'!AJ89&lt;='Tariffs Jan2018'!K89,($C$5*'Tariffs Jan2018'!AL89/'Tariffs Jan2018'!AJ89-'Tariffs Jan2018'!J89)*('Tariffs Jan2018'!V89/100)*'Tariffs Jan2018'!AJ89,('Tariffs Jan2018'!K89-'Tariffs Jan2018'!J89)*('Tariffs Jan2018'!V89/100)*'Tariffs Jan2018'!AJ89))</f>
        <v>381.5109599999999</v>
      </c>
      <c r="L95" s="85">
        <f>IF($C$5*'Tariffs Jan2018'!AL89/'Tariffs Jan2018'!AJ89&lt;'Tariffs Jan2018'!K89,0,IF($C$5*'Tariffs Jan2018'!AL89/'Tariffs Jan2018'!AJ89&lt;='Tariffs Jan2018'!L89,($C$5*'Tariffs Jan2018'!AL89/'Tariffs Jan2018'!AJ89-'Tariffs Jan2018'!K89)*('Tariffs Jan2018'!W89/100)*'Tariffs Jan2018'!AJ89,('Tariffs Jan2018'!L89-'Tariffs Jan2018'!K89)*('Tariffs Jan2018'!W89/100)*'Tariffs Jan2018'!AJ89))</f>
        <v>0</v>
      </c>
      <c r="M95" s="85">
        <f>IF($C$5*'Tariffs Jan2018'!AL89/'Tariffs Jan2018'!AJ89&lt;'Tariffs Jan2018'!L89,0,IF($C$5*'Tariffs Jan2018'!AL89/'Tariffs Jan2018'!AJ89&lt;='Tariffs Jan2018'!M89,($C$5*'Tariffs Jan2018'!AL89/'Tariffs Jan2018'!AJ89-'Tariffs Jan2018'!L89)*('Tariffs Jan2018'!X89/100)*'Tariffs Jan2018'!AJ89,('Tariffs Jan2018'!M89-'Tariffs Jan2018'!L89)*('Tariffs Jan2018'!X89/100)*'Tariffs Jan2018'!AJ89))</f>
        <v>0</v>
      </c>
      <c r="N95" s="85">
        <f>IF(($C$5*'Tariffs Jan2018'!AL89/'Tariffs Jan2018'!AJ89&gt;'Tariffs Jan2018'!M89),($C$5*'Tariffs Jan2018'!AL89/'Tariffs Jan2018'!AJ89-'Tariffs Jan2018'!M89)*'Tariffs Jan2018'!Y89/100*'Tariffs Jan2018'!AJ89,0)</f>
        <v>0</v>
      </c>
      <c r="O95" s="73">
        <f t="shared" si="14"/>
        <v>1789.2082399999999</v>
      </c>
      <c r="P95" s="498">
        <f t="shared" si="15"/>
        <v>1968.129064</v>
      </c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7"/>
      <c r="BI95" s="347"/>
      <c r="BJ95" s="347"/>
      <c r="BK95" s="347"/>
      <c r="BL95" s="347"/>
      <c r="BM95" s="347"/>
      <c r="BN95" s="347"/>
      <c r="BO95" s="347"/>
      <c r="BP95" s="347"/>
      <c r="BQ95" s="347"/>
      <c r="BR95" s="347"/>
      <c r="BS95" s="347"/>
      <c r="BT95" s="347"/>
      <c r="BU95" s="347"/>
      <c r="BV95" s="347"/>
      <c r="BW95" s="347"/>
      <c r="BX95" s="347"/>
      <c r="BY95" s="347"/>
      <c r="BZ95" s="347"/>
      <c r="CA95" s="347"/>
      <c r="CB95" s="347"/>
      <c r="CC95" s="347"/>
      <c r="CD95" s="347"/>
      <c r="CE95" s="347"/>
      <c r="CF95" s="347"/>
      <c r="CG95" s="347"/>
      <c r="CH95" s="347"/>
      <c r="CI95" s="347"/>
      <c r="CJ95" s="347"/>
      <c r="CK95" s="347"/>
      <c r="CL95" s="347"/>
      <c r="CM95" s="347"/>
      <c r="CN95" s="347"/>
      <c r="CO95" s="347"/>
      <c r="CP95" s="347"/>
      <c r="CQ95" s="347"/>
      <c r="CR95" s="347"/>
      <c r="CS95" s="347"/>
      <c r="CT95" s="347"/>
      <c r="CU95" s="347"/>
      <c r="CV95" s="347"/>
      <c r="CW95" s="344"/>
      <c r="CX95" s="344"/>
      <c r="CY95" s="344"/>
      <c r="CZ95" s="344"/>
      <c r="DA95" s="344"/>
      <c r="DB95" s="344"/>
      <c r="DC95" s="318"/>
      <c r="DD95" s="318"/>
      <c r="DE95" s="318"/>
      <c r="DF95" s="318"/>
      <c r="DG95" s="318"/>
      <c r="DH95" s="318"/>
      <c r="DI95" s="318"/>
      <c r="DJ95" s="318"/>
      <c r="DK95" s="320"/>
      <c r="DL95" s="320"/>
      <c r="DM95" s="320"/>
      <c r="DN95" s="320"/>
      <c r="DO95" s="320"/>
      <c r="DP95" s="320"/>
      <c r="DQ95" s="320"/>
      <c r="DR95" s="320"/>
      <c r="DS95" s="320"/>
      <c r="DT95" s="320"/>
      <c r="DU95" s="320"/>
      <c r="DV95" s="320"/>
      <c r="DW95" s="320"/>
      <c r="DX95" s="320"/>
      <c r="DY95" s="320"/>
      <c r="DZ95" s="320"/>
      <c r="EA95" s="320"/>
      <c r="EB95" s="320"/>
      <c r="EC95" s="320"/>
      <c r="ED95" s="320"/>
      <c r="EE95" s="320"/>
      <c r="EF95" s="320"/>
      <c r="EG95" s="320"/>
      <c r="EH95" s="320"/>
      <c r="EI95" s="320"/>
      <c r="EJ95" s="320"/>
      <c r="EK95" s="320"/>
      <c r="EL95" s="320"/>
      <c r="EM95" s="320"/>
      <c r="EN95" s="320"/>
      <c r="EO95" s="320"/>
      <c r="EP95" s="320"/>
      <c r="EQ95" s="320"/>
      <c r="ER95" s="320"/>
      <c r="ES95" s="320"/>
      <c r="ET95" s="320"/>
      <c r="EU95" s="320"/>
      <c r="EV95" s="320"/>
      <c r="EW95" s="320"/>
    </row>
    <row r="96" spans="1:153" ht="14" thickTop="1" x14ac:dyDescent="0.15">
      <c r="A96" s="286" t="str">
        <f>'Tariffs Jan2018'!F90</f>
        <v>Sumo Power</v>
      </c>
      <c r="B96" s="47" t="str">
        <f>'Tariffs Jan2018'!D90</f>
        <v>Ausnet Central 2</v>
      </c>
      <c r="C96" s="287">
        <f>'Tariffs Jan2018'!E90</f>
        <v>43132</v>
      </c>
      <c r="D96" s="85">
        <f>365*'Tariffs Jan2018'!H90/100</f>
        <v>323.28050000000002</v>
      </c>
      <c r="E96" s="85">
        <f>IF($C$5*'Tariffs Jan2018'!AK90/'Tariffs Jan2018'!AI90&gt;='Tariffs Jan2018'!J90,( 'Tariffs Jan2018'!J90*'Tariffs Jan2018'!O90/100)* 'Tariffs Jan2018'!AI90,($C$5*'Tariffs Jan2018'!AK90/'Tariffs Jan2018'!AI90*'Tariffs Jan2018'!O90/100)* 'Tariffs Jan2018'!AI90)</f>
        <v>360.48</v>
      </c>
      <c r="F96" s="85">
        <f>IF($C$5*'Tariffs Jan2018'!AK90/'Tariffs Jan2018'!AI90&lt;'Tariffs Jan2018'!J90,0,IF($C$5*'Tariffs Jan2018'!AK90/'Tariffs Jan2018'!AI90&lt;='Tariffs Jan2018'!K90,($C$5*'Tariffs Jan2018'!AK90/'Tariffs Jan2018'!AI90-'Tariffs Jan2018'!J90)*('Tariffs Jan2018'!P90/100)*'Tariffs Jan2018'!AI90,('Tariffs Jan2018'!K90-'Tariffs Jan2018'!J90)*('Tariffs Jan2018'!P90/100)*'Tariffs Jan2018'!AI90))</f>
        <v>260.03930999999994</v>
      </c>
      <c r="G96" s="85">
        <f>IF($C$5*'Tariffs Jan2018'!AK90/'Tariffs Jan2018'!AI90&lt;'Tariffs Jan2018'!K90,0,IF($C$5*'Tariffs Jan2018'!AK90/'Tariffs Jan2018'!AI90&lt;='Tariffs Jan2018'!L90,($C$5*'Tariffs Jan2018'!AK90/'Tariffs Jan2018'!AI90-'Tariffs Jan2018'!K90)*('Tariffs Jan2018'!Q90/100)*'Tariffs Jan2018'!AI90,('Tariffs Jan2018'!L90-'Tariffs Jan2018'!K90)*('Tariffs Jan2018'!Q90/100)*'Tariffs Jan2018'!AI90))</f>
        <v>0</v>
      </c>
      <c r="H96" s="85">
        <f>IF($C$5*'Tariffs Jan2018'!AK90/'Tariffs Jan2018'!AI90&lt;'Tariffs Jan2018'!L90,0,IF($C$5*'Tariffs Jan2018'!AK90/'Tariffs Jan2018'!AI90&lt;='Tariffs Jan2018'!M90,($C$5*'Tariffs Jan2018'!AK90/'Tariffs Jan2018'!AI90-'Tariffs Jan2018'!L90)*('Tariffs Jan2018'!R90/100)*'Tariffs Jan2018'!AI90,('Tariffs Jan2018'!M90-'Tariffs Jan2018'!L90)*('Tariffs Jan2018'!R90/100)*'Tariffs Jan2018'!AI90))</f>
        <v>0</v>
      </c>
      <c r="I96" s="85">
        <f>IF(($C$5*'Tariffs Jan2018'!AK90/'Tariffs Jan2018'!AI90&gt;'Tariffs Jan2018'!M90),($C$5*'Tariffs Jan2018'!AK90/'Tariffs Jan2018'!AI90-'Tariffs Jan2018'!M90)*'Tariffs Jan2018'!S90/100*'Tariffs Jan2018'!AI90,0)</f>
        <v>0</v>
      </c>
      <c r="J96" s="85">
        <f>IF($C$5*'Tariffs Jan2018'!AL90/'Tariffs Jan2018'!AJ90&gt;='Tariffs Jan2018'!J90,('Tariffs Jan2018'!J90*'Tariffs Jan2018'!U90/100)* 'Tariffs Jan2018'!AJ90,($C$5*'Tariffs Jan2018'!AL90/'Tariffs Jan2018'!AJ90*'Tariffs Jan2018'!U90/100)* 'Tariffs Jan2018'!AJ90)</f>
        <v>622.55999999999995</v>
      </c>
      <c r="K96" s="85">
        <f>IF($C$5*'Tariffs Jan2018'!AL90/'Tariffs Jan2018'!AJ90&lt;'Tariffs Jan2018'!J90,0,IF($C$5*'Tariffs Jan2018'!AL90/'Tariffs Jan2018'!AJ90&lt;='Tariffs Jan2018'!K90,($C$5*'Tariffs Jan2018'!AL90/'Tariffs Jan2018'!AJ90-'Tariffs Jan2018'!J90)*('Tariffs Jan2018'!V90/100)*'Tariffs Jan2018'!AJ90,('Tariffs Jan2018'!K90-'Tariffs Jan2018'!J90)*('Tariffs Jan2018'!V90/100)*'Tariffs Jan2018'!AJ90))</f>
        <v>404.18566799999991</v>
      </c>
      <c r="L96" s="85">
        <f>IF($C$5*'Tariffs Jan2018'!AL90/'Tariffs Jan2018'!AJ90&lt;'Tariffs Jan2018'!K90,0,IF($C$5*'Tariffs Jan2018'!AL90/'Tariffs Jan2018'!AJ90&lt;='Tariffs Jan2018'!L90,($C$5*'Tariffs Jan2018'!AL90/'Tariffs Jan2018'!AJ90-'Tariffs Jan2018'!K90)*('Tariffs Jan2018'!W90/100)*'Tariffs Jan2018'!AJ90,('Tariffs Jan2018'!L90-'Tariffs Jan2018'!K90)*('Tariffs Jan2018'!W90/100)*'Tariffs Jan2018'!AJ90))</f>
        <v>0</v>
      </c>
      <c r="M96" s="85">
        <f>IF($C$5*'Tariffs Jan2018'!AL90/'Tariffs Jan2018'!AJ90&lt;'Tariffs Jan2018'!L90,0,IF($C$5*'Tariffs Jan2018'!AL90/'Tariffs Jan2018'!AJ90&lt;='Tariffs Jan2018'!M90,($C$5*'Tariffs Jan2018'!AL90/'Tariffs Jan2018'!AJ90-'Tariffs Jan2018'!L90)*('Tariffs Jan2018'!X90/100)*'Tariffs Jan2018'!AJ90,('Tariffs Jan2018'!M90-'Tariffs Jan2018'!L90)*('Tariffs Jan2018'!X90/100)*'Tariffs Jan2018'!AJ90))</f>
        <v>0</v>
      </c>
      <c r="N96" s="85">
        <f>IF(($C$5*'Tariffs Jan2018'!AL90/'Tariffs Jan2018'!AJ90&gt;'Tariffs Jan2018'!M90),($C$5*'Tariffs Jan2018'!AL90/'Tariffs Jan2018'!AJ90-'Tariffs Jan2018'!M90)*'Tariffs Jan2018'!Y90/100*'Tariffs Jan2018'!AJ90,0)</f>
        <v>0</v>
      </c>
      <c r="O96" s="73">
        <f t="shared" ref="O96:O97" si="16">SUM(D96:N96)</f>
        <v>1970.5454779999998</v>
      </c>
      <c r="P96" s="498">
        <f t="shared" ref="P96:P97" si="17">O96*1.1</f>
        <v>2167.6000257999999</v>
      </c>
    </row>
    <row r="97" spans="1:153" s="289" customFormat="1" ht="14" thickBot="1" x14ac:dyDescent="0.2">
      <c r="A97" s="288" t="str">
        <f>'Tariffs Jan2018'!F91</f>
        <v>Amaysim</v>
      </c>
      <c r="B97" s="289" t="str">
        <f>'Tariffs Jan2018'!D91</f>
        <v>Ausnet Central 2</v>
      </c>
      <c r="C97" s="290">
        <f>'Tariffs Jan2018'!E91</f>
        <v>43101</v>
      </c>
      <c r="D97" s="291">
        <f>365*'Tariffs Jan2018'!H91/100</f>
        <v>353.32</v>
      </c>
      <c r="E97" s="291">
        <f>IF($C$5*'Tariffs Jan2018'!AK91/'Tariffs Jan2018'!AI91&gt;='Tariffs Jan2018'!J91,( 'Tariffs Jan2018'!J91*'Tariffs Jan2018'!O91/100)* 'Tariffs Jan2018'!AI91,($C$5*'Tariffs Jan2018'!AK91/'Tariffs Jan2018'!AI91*'Tariffs Jan2018'!O91/100)* 'Tariffs Jan2018'!AI91)</f>
        <v>426</v>
      </c>
      <c r="F97" s="291">
        <f>IF($C$5*'Tariffs Jan2018'!AK91/'Tariffs Jan2018'!AI91&lt;'Tariffs Jan2018'!J91,0,IF($C$5*'Tariffs Jan2018'!AK91/'Tariffs Jan2018'!AI91&lt;='Tariffs Jan2018'!K91,($C$5*'Tariffs Jan2018'!AK91/'Tariffs Jan2018'!AI91-'Tariffs Jan2018'!J91)*('Tariffs Jan2018'!P91/100)*'Tariffs Jan2018'!AI91,('Tariffs Jan2018'!K91-'Tariffs Jan2018'!J91)*('Tariffs Jan2018'!P91/100)*'Tariffs Jan2018'!AI91))</f>
        <v>274.43594999999993</v>
      </c>
      <c r="G97" s="291">
        <f>IF($C$5*'Tariffs Jan2018'!AK91/'Tariffs Jan2018'!AI91&lt;'Tariffs Jan2018'!K91,0,IF($C$5*'Tariffs Jan2018'!AK91/'Tariffs Jan2018'!AI91&lt;='Tariffs Jan2018'!L91,($C$5*'Tariffs Jan2018'!AK91/'Tariffs Jan2018'!AI91-'Tariffs Jan2018'!K91)*('Tariffs Jan2018'!Q91/100)*'Tariffs Jan2018'!AI91,('Tariffs Jan2018'!L91-'Tariffs Jan2018'!K91)*('Tariffs Jan2018'!Q91/100)*'Tariffs Jan2018'!AI91))</f>
        <v>0</v>
      </c>
      <c r="H97" s="291">
        <f>IF($C$5*'Tariffs Jan2018'!AK91/'Tariffs Jan2018'!AI91&lt;'Tariffs Jan2018'!L91,0,IF($C$5*'Tariffs Jan2018'!AK91/'Tariffs Jan2018'!AI91&lt;='Tariffs Jan2018'!M91,($C$5*'Tariffs Jan2018'!AK91/'Tariffs Jan2018'!AI91-'Tariffs Jan2018'!L91)*('Tariffs Jan2018'!R91/100)*'Tariffs Jan2018'!AI91,('Tariffs Jan2018'!M91-'Tariffs Jan2018'!L91)*('Tariffs Jan2018'!R91/100)*'Tariffs Jan2018'!AI91))</f>
        <v>0</v>
      </c>
      <c r="I97" s="291">
        <f>IF(($C$5*'Tariffs Jan2018'!AK91/'Tariffs Jan2018'!AI91&gt;'Tariffs Jan2018'!M91),($C$5*'Tariffs Jan2018'!AK91/'Tariffs Jan2018'!AI91-'Tariffs Jan2018'!M91)*'Tariffs Jan2018'!S91/100*'Tariffs Jan2018'!AI91,0)</f>
        <v>0</v>
      </c>
      <c r="J97" s="291">
        <f>IF($C$5*'Tariffs Jan2018'!AL91/'Tariffs Jan2018'!AJ91&gt;='Tariffs Jan2018'!J91,('Tariffs Jan2018'!J91*'Tariffs Jan2018'!U91/100)* 'Tariffs Jan2018'!AJ91,($C$5*'Tariffs Jan2018'!AL91/'Tariffs Jan2018'!AJ91*'Tariffs Jan2018'!U91/100)* 'Tariffs Jan2018'!AJ91)</f>
        <v>600</v>
      </c>
      <c r="K97" s="291">
        <f>IF($C$5*'Tariffs Jan2018'!AL91/'Tariffs Jan2018'!AJ91&lt;'Tariffs Jan2018'!J91,0,IF($C$5*'Tariffs Jan2018'!AL91/'Tariffs Jan2018'!AJ91&lt;='Tariffs Jan2018'!K91,($C$5*'Tariffs Jan2018'!AL91/'Tariffs Jan2018'!AJ91-'Tariffs Jan2018'!J91)*('Tariffs Jan2018'!V91/100)*'Tariffs Jan2018'!AJ91,('Tariffs Jan2018'!K91-'Tariffs Jan2018'!J91)*('Tariffs Jan2018'!V91/100)*'Tariffs Jan2018'!AJ91))</f>
        <v>440.89709999999991</v>
      </c>
      <c r="L97" s="291">
        <f>IF($C$5*'Tariffs Jan2018'!AL91/'Tariffs Jan2018'!AJ91&lt;'Tariffs Jan2018'!K91,0,IF($C$5*'Tariffs Jan2018'!AL91/'Tariffs Jan2018'!AJ91&lt;='Tariffs Jan2018'!L91,($C$5*'Tariffs Jan2018'!AL91/'Tariffs Jan2018'!AJ91-'Tariffs Jan2018'!K91)*('Tariffs Jan2018'!W91/100)*'Tariffs Jan2018'!AJ91,('Tariffs Jan2018'!L91-'Tariffs Jan2018'!K91)*('Tariffs Jan2018'!W91/100)*'Tariffs Jan2018'!AJ91))</f>
        <v>0</v>
      </c>
      <c r="M97" s="291">
        <f>IF($C$5*'Tariffs Jan2018'!AL91/'Tariffs Jan2018'!AJ91&lt;'Tariffs Jan2018'!L91,0,IF($C$5*'Tariffs Jan2018'!AL91/'Tariffs Jan2018'!AJ91&lt;='Tariffs Jan2018'!M91,($C$5*'Tariffs Jan2018'!AL91/'Tariffs Jan2018'!AJ91-'Tariffs Jan2018'!L91)*('Tariffs Jan2018'!X91/100)*'Tariffs Jan2018'!AJ91,('Tariffs Jan2018'!M91-'Tariffs Jan2018'!L91)*('Tariffs Jan2018'!X91/100)*'Tariffs Jan2018'!AJ91))</f>
        <v>0</v>
      </c>
      <c r="N97" s="291">
        <f>IF(($C$5*'Tariffs Jan2018'!AL91/'Tariffs Jan2018'!AJ91&gt;'Tariffs Jan2018'!M91),($C$5*'Tariffs Jan2018'!AL91/'Tariffs Jan2018'!AJ91-'Tariffs Jan2018'!M91)*'Tariffs Jan2018'!Y91/100*'Tariffs Jan2018'!AJ91,0)</f>
        <v>0</v>
      </c>
      <c r="O97" s="292">
        <f t="shared" si="16"/>
        <v>2094.6530499999999</v>
      </c>
      <c r="P97" s="499">
        <f t="shared" si="17"/>
        <v>2304.1183550000001</v>
      </c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  <c r="BB97" s="347"/>
      <c r="BC97" s="347"/>
      <c r="BD97" s="347"/>
      <c r="BE97" s="347"/>
      <c r="BF97" s="347"/>
      <c r="BG97" s="347"/>
      <c r="BH97" s="347"/>
      <c r="BI97" s="347"/>
      <c r="BJ97" s="347"/>
      <c r="BK97" s="347"/>
      <c r="BL97" s="347"/>
      <c r="BM97" s="347"/>
      <c r="BN97" s="347"/>
      <c r="BO97" s="347"/>
      <c r="BP97" s="347"/>
      <c r="BQ97" s="347"/>
      <c r="BR97" s="347"/>
      <c r="BS97" s="347"/>
      <c r="BT97" s="347"/>
      <c r="BU97" s="347"/>
      <c r="BV97" s="347"/>
      <c r="BW97" s="347"/>
      <c r="BX97" s="347"/>
      <c r="BY97" s="347"/>
      <c r="BZ97" s="347"/>
      <c r="CA97" s="347"/>
      <c r="CB97" s="347"/>
      <c r="CC97" s="347"/>
      <c r="CD97" s="347"/>
      <c r="CE97" s="347"/>
      <c r="CF97" s="347"/>
      <c r="CG97" s="347"/>
      <c r="CH97" s="347"/>
      <c r="CI97" s="347"/>
      <c r="CJ97" s="347"/>
      <c r="CK97" s="347"/>
      <c r="CL97" s="347"/>
      <c r="CM97" s="347"/>
      <c r="CN97" s="347"/>
      <c r="CO97" s="347"/>
      <c r="CP97" s="347"/>
      <c r="CQ97" s="347"/>
      <c r="CR97" s="347"/>
      <c r="CS97" s="347"/>
      <c r="CT97" s="347"/>
      <c r="CU97" s="347"/>
      <c r="CV97" s="372"/>
      <c r="CW97" s="373"/>
      <c r="CX97" s="373"/>
      <c r="CY97" s="373"/>
      <c r="CZ97" s="373"/>
      <c r="DA97" s="373"/>
      <c r="DB97" s="373"/>
      <c r="DC97" s="320"/>
      <c r="DD97" s="320"/>
      <c r="DE97" s="320"/>
      <c r="DF97" s="320"/>
      <c r="DG97" s="320"/>
      <c r="DH97" s="320"/>
      <c r="DI97" s="320"/>
      <c r="DJ97" s="320"/>
      <c r="DK97" s="320"/>
      <c r="DL97" s="320"/>
      <c r="DM97" s="320"/>
      <c r="DN97" s="320"/>
      <c r="DO97" s="320"/>
      <c r="DP97" s="320"/>
      <c r="DQ97" s="320"/>
      <c r="DR97" s="320"/>
      <c r="DS97" s="320"/>
      <c r="DT97" s="320"/>
      <c r="DU97" s="320"/>
      <c r="DV97" s="320"/>
      <c r="DW97" s="320"/>
      <c r="DX97" s="320"/>
      <c r="DY97" s="320"/>
      <c r="DZ97" s="320"/>
      <c r="EA97" s="320"/>
      <c r="EB97" s="320"/>
      <c r="EC97" s="320"/>
      <c r="ED97" s="320"/>
      <c r="EE97" s="320"/>
      <c r="EF97" s="320"/>
      <c r="EG97" s="320"/>
      <c r="EH97" s="320"/>
      <c r="EI97" s="320"/>
      <c r="EJ97" s="320"/>
      <c r="EK97" s="320"/>
      <c r="EL97" s="320"/>
      <c r="EM97" s="320"/>
      <c r="EN97" s="320"/>
      <c r="EO97" s="320"/>
      <c r="EP97" s="320"/>
      <c r="EQ97" s="320"/>
      <c r="ER97" s="320"/>
      <c r="ES97" s="320"/>
      <c r="ET97" s="320"/>
      <c r="EU97" s="320"/>
      <c r="EV97" s="320"/>
      <c r="EW97" s="320"/>
    </row>
    <row r="98" spans="1:153" ht="14" thickTop="1" x14ac:dyDescent="0.15">
      <c r="A98" s="286" t="str">
        <f>'Tariffs Jan2018'!F92</f>
        <v>AGL</v>
      </c>
      <c r="B98" s="47" t="str">
        <f>'Tariffs Jan2018'!D92</f>
        <v>Ausnet Central 1</v>
      </c>
      <c r="C98" s="287">
        <f>'Tariffs Jan2018'!E92</f>
        <v>43101</v>
      </c>
      <c r="D98" s="85">
        <f>365*'Tariffs Jan2018'!H92/100</f>
        <v>313.89999999999998</v>
      </c>
      <c r="E98" s="85">
        <f>IF($C$5*'Tariffs Jan2018'!AK92/'Tariffs Jan2018'!AI92&gt;='Tariffs Jan2018'!J92,( 'Tariffs Jan2018'!J92*'Tariffs Jan2018'!O92/100)* 'Tariffs Jan2018'!AI92,($C$5*'Tariffs Jan2018'!AK92/'Tariffs Jan2018'!AI92*'Tariffs Jan2018'!O92/100)* 'Tariffs Jan2018'!AI92)</f>
        <v>303.59999999999997</v>
      </c>
      <c r="F98" s="85">
        <f>IF($C$5*'Tariffs Jan2018'!AK92/'Tariffs Jan2018'!AI92&lt;'Tariffs Jan2018'!J92,0,IF($C$5*'Tariffs Jan2018'!AK92/'Tariffs Jan2018'!AI92&lt;='Tariffs Jan2018'!K92,($C$5*'Tariffs Jan2018'!AK92/'Tariffs Jan2018'!AI92-'Tariffs Jan2018'!J92)*('Tariffs Jan2018'!P92/100)*'Tariffs Jan2018'!AI92,('Tariffs Jan2018'!K92-'Tariffs Jan2018'!J92)*('Tariffs Jan2018'!P92/100)*'Tariffs Jan2018'!AI92))</f>
        <v>215.94959999999995</v>
      </c>
      <c r="G98" s="85">
        <f>IF($C$5*'Tariffs Jan2018'!AK92/'Tariffs Jan2018'!AI92&lt;'Tariffs Jan2018'!K92,0,IF($C$5*'Tariffs Jan2018'!AK92/'Tariffs Jan2018'!AI92&lt;='Tariffs Jan2018'!L92,($C$5*'Tariffs Jan2018'!AK92/'Tariffs Jan2018'!AI92-'Tariffs Jan2018'!K92)*('Tariffs Jan2018'!Q92/100)*'Tariffs Jan2018'!AI92,('Tariffs Jan2018'!L92-'Tariffs Jan2018'!K92)*('Tariffs Jan2018'!Q92/100)*'Tariffs Jan2018'!AI92))</f>
        <v>0</v>
      </c>
      <c r="H98" s="85">
        <f>IF($C$5*'Tariffs Jan2018'!AK92/'Tariffs Jan2018'!AI92&lt;'Tariffs Jan2018'!L92,0,IF($C$5*'Tariffs Jan2018'!AK92/'Tariffs Jan2018'!AI92&lt;='Tariffs Jan2018'!M92,($C$5*'Tariffs Jan2018'!AK92/'Tariffs Jan2018'!AI92-'Tariffs Jan2018'!L92)*('Tariffs Jan2018'!R92/100)*'Tariffs Jan2018'!AI92,('Tariffs Jan2018'!M92-'Tariffs Jan2018'!L92)*('Tariffs Jan2018'!R92/100)*'Tariffs Jan2018'!AI92))</f>
        <v>0</v>
      </c>
      <c r="I98" s="85">
        <f>IF(($C$5*'Tariffs Jan2018'!AK92/'Tariffs Jan2018'!AI92&gt;'Tariffs Jan2018'!M92),($C$5*'Tariffs Jan2018'!AK92/'Tariffs Jan2018'!AI92-'Tariffs Jan2018'!M92)*'Tariffs Jan2018'!S92/100*'Tariffs Jan2018'!AI92,0)</f>
        <v>0</v>
      </c>
      <c r="J98" s="85">
        <f>IF($C$5*'Tariffs Jan2018'!AL92/'Tariffs Jan2018'!AJ92&gt;='Tariffs Jan2018'!J92,('Tariffs Jan2018'!J92*'Tariffs Jan2018'!U92/100)* 'Tariffs Jan2018'!AJ92,($C$5*'Tariffs Jan2018'!AL92/'Tariffs Jan2018'!AJ92*'Tariffs Jan2018'!U92/100)* 'Tariffs Jan2018'!AJ92)</f>
        <v>556.79999999999995</v>
      </c>
      <c r="K98" s="85">
        <f>IF($C$5*'Tariffs Jan2018'!AL92/'Tariffs Jan2018'!AJ92&lt;'Tariffs Jan2018'!J92,0,IF($C$5*'Tariffs Jan2018'!AL92/'Tariffs Jan2018'!AJ92&lt;='Tariffs Jan2018'!K92,($C$5*'Tariffs Jan2018'!AL92/'Tariffs Jan2018'!AJ92-'Tariffs Jan2018'!J92)*('Tariffs Jan2018'!V92/100)*'Tariffs Jan2018'!AJ92,('Tariffs Jan2018'!K92-'Tariffs Jan2018'!J92)*('Tariffs Jan2018'!V92/100)*'Tariffs Jan2018'!AJ92))</f>
        <v>318.5256599999999</v>
      </c>
      <c r="L98" s="85">
        <f>IF($C$5*'Tariffs Jan2018'!AL92/'Tariffs Jan2018'!AJ92&lt;'Tariffs Jan2018'!K92,0,IF($C$5*'Tariffs Jan2018'!AL92/'Tariffs Jan2018'!AJ92&lt;='Tariffs Jan2018'!L92,($C$5*'Tariffs Jan2018'!AL92/'Tariffs Jan2018'!AJ92-'Tariffs Jan2018'!K92)*('Tariffs Jan2018'!W92/100)*'Tariffs Jan2018'!AJ92,('Tariffs Jan2018'!L92-'Tariffs Jan2018'!K92)*('Tariffs Jan2018'!W92/100)*'Tariffs Jan2018'!AJ92))</f>
        <v>0</v>
      </c>
      <c r="M98" s="85">
        <f>IF($C$5*'Tariffs Jan2018'!AL92/'Tariffs Jan2018'!AJ92&lt;'Tariffs Jan2018'!L92,0,IF($C$5*'Tariffs Jan2018'!AL92/'Tariffs Jan2018'!AJ92&lt;='Tariffs Jan2018'!M92,($C$5*'Tariffs Jan2018'!AL92/'Tariffs Jan2018'!AJ92-'Tariffs Jan2018'!L92)*('Tariffs Jan2018'!X92/100)*'Tariffs Jan2018'!AJ92,('Tariffs Jan2018'!M92-'Tariffs Jan2018'!L92)*('Tariffs Jan2018'!X92/100)*'Tariffs Jan2018'!AJ92))</f>
        <v>0</v>
      </c>
      <c r="N98" s="85">
        <f>IF(($C$5*'Tariffs Jan2018'!AL92/'Tariffs Jan2018'!AJ92&gt;'Tariffs Jan2018'!M92),($C$5*'Tariffs Jan2018'!AL92/'Tariffs Jan2018'!AJ92-'Tariffs Jan2018'!M92)*'Tariffs Jan2018'!Y92/100*'Tariffs Jan2018'!AJ92,0)</f>
        <v>0</v>
      </c>
      <c r="O98" s="73">
        <f t="shared" si="14"/>
        <v>1708.7752599999999</v>
      </c>
      <c r="P98" s="498">
        <f t="shared" si="15"/>
        <v>1879.6527860000001</v>
      </c>
    </row>
    <row r="99" spans="1:153" x14ac:dyDescent="0.15">
      <c r="A99" s="286" t="str">
        <f>'Tariffs Jan2018'!F93</f>
        <v>Alinta Energy</v>
      </c>
      <c r="B99" s="47" t="str">
        <f>'Tariffs Jan2018'!D93</f>
        <v>Ausnet Central 1</v>
      </c>
      <c r="C99" s="287">
        <f>'Tariffs Jan2018'!E93</f>
        <v>43112</v>
      </c>
      <c r="D99" s="85">
        <f>365*'Tariffs Jan2018'!H93/100</f>
        <v>273.38500000000005</v>
      </c>
      <c r="E99" s="85">
        <f>IF($C$5*'Tariffs Jan2018'!AK93/'Tariffs Jan2018'!AI93&gt;='Tariffs Jan2018'!J93,( 'Tariffs Jan2018'!J93*'Tariffs Jan2018'!O93/100)* 'Tariffs Jan2018'!AI93,($C$5*'Tariffs Jan2018'!AK93/'Tariffs Jan2018'!AI93*'Tariffs Jan2018'!O93/100)* 'Tariffs Jan2018'!AI93)</f>
        <v>290.39999999999998</v>
      </c>
      <c r="F99" s="85">
        <f>IF($C$5*'Tariffs Jan2018'!AK93/'Tariffs Jan2018'!AI93&lt;'Tariffs Jan2018'!J93,0,IF($C$5*'Tariffs Jan2018'!AK93/'Tariffs Jan2018'!AI93&lt;='Tariffs Jan2018'!K93,($C$5*'Tariffs Jan2018'!AK93/'Tariffs Jan2018'!AI93-'Tariffs Jan2018'!J93)*('Tariffs Jan2018'!P93/100)*'Tariffs Jan2018'!AI93,('Tariffs Jan2018'!K93-'Tariffs Jan2018'!J93)*('Tariffs Jan2018'!P93/100)*'Tariffs Jan2018'!AI93))</f>
        <v>0</v>
      </c>
      <c r="G99" s="85">
        <f>IF($C$5*'Tariffs Jan2018'!AK93/'Tariffs Jan2018'!AI93&lt;'Tariffs Jan2018'!K93,0,IF($C$5*'Tariffs Jan2018'!AK93/'Tariffs Jan2018'!AI93&lt;='Tariffs Jan2018'!L93,($C$5*'Tariffs Jan2018'!AK93/'Tariffs Jan2018'!AI93-'Tariffs Jan2018'!K93)*('Tariffs Jan2018'!Q93/100)*'Tariffs Jan2018'!AI93,('Tariffs Jan2018'!L93-'Tariffs Jan2018'!K93)*('Tariffs Jan2018'!Q93/100)*'Tariffs Jan2018'!AI93))</f>
        <v>0</v>
      </c>
      <c r="H99" s="85">
        <f>IF($C$5*'Tariffs Jan2018'!AK93/'Tariffs Jan2018'!AI93&lt;'Tariffs Jan2018'!L93,0,IF($C$5*'Tariffs Jan2018'!AK93/'Tariffs Jan2018'!AI93&lt;='Tariffs Jan2018'!M93,($C$5*'Tariffs Jan2018'!AK93/'Tariffs Jan2018'!AI93-'Tariffs Jan2018'!L93)*('Tariffs Jan2018'!R93/100)*'Tariffs Jan2018'!AI93,('Tariffs Jan2018'!M93-'Tariffs Jan2018'!L93)*('Tariffs Jan2018'!R93/100)*'Tariffs Jan2018'!AI93))</f>
        <v>0</v>
      </c>
      <c r="I99" s="85">
        <f>IF(($C$5*'Tariffs Jan2018'!AK93/'Tariffs Jan2018'!AI93&gt;'Tariffs Jan2018'!M93),($C$5*'Tariffs Jan2018'!AK93/'Tariffs Jan2018'!AI93-'Tariffs Jan2018'!M93)*'Tariffs Jan2018'!S93/100*'Tariffs Jan2018'!AI93,0)</f>
        <v>170.06030999999996</v>
      </c>
      <c r="J99" s="85">
        <f>IF($C$5*'Tariffs Jan2018'!AL93/'Tariffs Jan2018'!AJ93&gt;='Tariffs Jan2018'!J93,('Tariffs Jan2018'!J93*'Tariffs Jan2018'!U93/100)* 'Tariffs Jan2018'!AJ93,($C$5*'Tariffs Jan2018'!AL93/'Tariffs Jan2018'!AJ93*'Tariffs Jan2018'!U93/100)* 'Tariffs Jan2018'!AJ93)</f>
        <v>551.99999999999989</v>
      </c>
      <c r="K99" s="85">
        <f>IF($C$5*'Tariffs Jan2018'!AL93/'Tariffs Jan2018'!AJ93&lt;'Tariffs Jan2018'!J93,0,IF($C$5*'Tariffs Jan2018'!AL93/'Tariffs Jan2018'!AJ93&lt;='Tariffs Jan2018'!K93,($C$5*'Tariffs Jan2018'!AL93/'Tariffs Jan2018'!AJ93-'Tariffs Jan2018'!J93)*('Tariffs Jan2018'!V93/100)*'Tariffs Jan2018'!AJ93,('Tariffs Jan2018'!K93-'Tariffs Jan2018'!J93)*('Tariffs Jan2018'!V93/100)*'Tariffs Jan2018'!AJ93))</f>
        <v>0</v>
      </c>
      <c r="L99" s="85">
        <f>IF($C$5*'Tariffs Jan2018'!AL93/'Tariffs Jan2018'!AJ93&lt;'Tariffs Jan2018'!K93,0,IF($C$5*'Tariffs Jan2018'!AL93/'Tariffs Jan2018'!AJ93&lt;='Tariffs Jan2018'!L93,($C$5*'Tariffs Jan2018'!AL93/'Tariffs Jan2018'!AJ93-'Tariffs Jan2018'!K93)*('Tariffs Jan2018'!W93/100)*'Tariffs Jan2018'!AJ93,('Tariffs Jan2018'!L93-'Tariffs Jan2018'!K93)*('Tariffs Jan2018'!W93/100)*'Tariffs Jan2018'!AJ93))</f>
        <v>0</v>
      </c>
      <c r="M99" s="85">
        <f>IF($C$5*'Tariffs Jan2018'!AL93/'Tariffs Jan2018'!AJ93&lt;'Tariffs Jan2018'!L93,0,IF($C$5*'Tariffs Jan2018'!AL93/'Tariffs Jan2018'!AJ93&lt;='Tariffs Jan2018'!M93,($C$5*'Tariffs Jan2018'!AL93/'Tariffs Jan2018'!AJ93-'Tariffs Jan2018'!L93)*('Tariffs Jan2018'!X93/100)*'Tariffs Jan2018'!AJ93,('Tariffs Jan2018'!M93-'Tariffs Jan2018'!L93)*('Tariffs Jan2018'!X93/100)*'Tariffs Jan2018'!AJ93))</f>
        <v>0</v>
      </c>
      <c r="N99" s="85">
        <f>IF(($C$5*'Tariffs Jan2018'!AL93/'Tariffs Jan2018'!AJ93&gt;'Tariffs Jan2018'!M93),($C$5*'Tariffs Jan2018'!AL93/'Tariffs Jan2018'!AJ93-'Tariffs Jan2018'!M93)*'Tariffs Jan2018'!Y93/100*'Tariffs Jan2018'!AJ93,0)</f>
        <v>318.5256599999999</v>
      </c>
      <c r="O99" s="73">
        <f t="shared" si="14"/>
        <v>1604.3709699999999</v>
      </c>
      <c r="P99" s="498">
        <f t="shared" si="15"/>
        <v>1764.8080670000002</v>
      </c>
    </row>
    <row r="100" spans="1:153" x14ac:dyDescent="0.15">
      <c r="A100" s="286" t="str">
        <f>'Tariffs Jan2018'!F94</f>
        <v>Click Energy</v>
      </c>
      <c r="B100" s="47" t="str">
        <f>'Tariffs Jan2018'!D94</f>
        <v>Ausnet Central 1</v>
      </c>
      <c r="C100" s="287">
        <f>'Tariffs Jan2018'!E94</f>
        <v>43101</v>
      </c>
      <c r="D100" s="85">
        <f>365*'Tariffs Jan2018'!H94/100</f>
        <v>353.32</v>
      </c>
      <c r="E100" s="85">
        <f>IF($C$5*'Tariffs Jan2018'!AK94/'Tariffs Jan2018'!AI94&gt;='Tariffs Jan2018'!J94,( 'Tariffs Jan2018'!J94*'Tariffs Jan2018'!O94/100)* 'Tariffs Jan2018'!AI94,($C$5*'Tariffs Jan2018'!AK94/'Tariffs Jan2018'!AI94*'Tariffs Jan2018'!O94/100)* 'Tariffs Jan2018'!AI94)</f>
        <v>426</v>
      </c>
      <c r="F100" s="85">
        <f>IF($C$5*'Tariffs Jan2018'!AK94/'Tariffs Jan2018'!AI94&lt;'Tariffs Jan2018'!J94,0,IF($C$5*'Tariffs Jan2018'!AK94/'Tariffs Jan2018'!AI94&lt;='Tariffs Jan2018'!K94,($C$5*'Tariffs Jan2018'!AK94/'Tariffs Jan2018'!AI94-'Tariffs Jan2018'!J94)*('Tariffs Jan2018'!P94/100)*'Tariffs Jan2018'!AI94,('Tariffs Jan2018'!K94-'Tariffs Jan2018'!J94)*('Tariffs Jan2018'!P94/100)*'Tariffs Jan2018'!AI94))</f>
        <v>274.43594999999993</v>
      </c>
      <c r="G100" s="85">
        <f>IF($C$5*'Tariffs Jan2018'!AK94/'Tariffs Jan2018'!AI94&lt;'Tariffs Jan2018'!K94,0,IF($C$5*'Tariffs Jan2018'!AK94/'Tariffs Jan2018'!AI94&lt;='Tariffs Jan2018'!L94,($C$5*'Tariffs Jan2018'!AK94/'Tariffs Jan2018'!AI94-'Tariffs Jan2018'!K94)*('Tariffs Jan2018'!Q94/100)*'Tariffs Jan2018'!AI94,('Tariffs Jan2018'!L94-'Tariffs Jan2018'!K94)*('Tariffs Jan2018'!Q94/100)*'Tariffs Jan2018'!AI94))</f>
        <v>0</v>
      </c>
      <c r="H100" s="85">
        <f>IF($C$5*'Tariffs Jan2018'!AK94/'Tariffs Jan2018'!AI94&lt;'Tariffs Jan2018'!L94,0,IF($C$5*'Tariffs Jan2018'!AK94/'Tariffs Jan2018'!AI94&lt;='Tariffs Jan2018'!M94,($C$5*'Tariffs Jan2018'!AK94/'Tariffs Jan2018'!AI94-'Tariffs Jan2018'!L94)*('Tariffs Jan2018'!R94/100)*'Tariffs Jan2018'!AI94,('Tariffs Jan2018'!M94-'Tariffs Jan2018'!L94)*('Tariffs Jan2018'!R94/100)*'Tariffs Jan2018'!AI94))</f>
        <v>0</v>
      </c>
      <c r="I100" s="85">
        <f>IF(($C$5*'Tariffs Jan2018'!AK94/'Tariffs Jan2018'!AI94&gt;'Tariffs Jan2018'!M94),($C$5*'Tariffs Jan2018'!AK94/'Tariffs Jan2018'!AI94-'Tariffs Jan2018'!M94)*'Tariffs Jan2018'!S94/100*'Tariffs Jan2018'!AI94,0)</f>
        <v>0</v>
      </c>
      <c r="J100" s="85">
        <f>IF($C$5*'Tariffs Jan2018'!AL94/'Tariffs Jan2018'!AJ94&gt;='Tariffs Jan2018'!J94,('Tariffs Jan2018'!J94*'Tariffs Jan2018'!U94/100)* 'Tariffs Jan2018'!AJ94,($C$5*'Tariffs Jan2018'!AL94/'Tariffs Jan2018'!AJ94*'Tariffs Jan2018'!U94/100)* 'Tariffs Jan2018'!AJ94)</f>
        <v>600</v>
      </c>
      <c r="K100" s="85">
        <f>IF($C$5*'Tariffs Jan2018'!AL94/'Tariffs Jan2018'!AJ94&lt;'Tariffs Jan2018'!J94,0,IF($C$5*'Tariffs Jan2018'!AL94/'Tariffs Jan2018'!AJ94&lt;='Tariffs Jan2018'!K94,($C$5*'Tariffs Jan2018'!AL94/'Tariffs Jan2018'!AJ94-'Tariffs Jan2018'!J94)*('Tariffs Jan2018'!V94/100)*'Tariffs Jan2018'!AJ94,('Tariffs Jan2018'!K94-'Tariffs Jan2018'!J94)*('Tariffs Jan2018'!V94/100)*'Tariffs Jan2018'!AJ94))</f>
        <v>440.89709999999991</v>
      </c>
      <c r="L100" s="85">
        <f>IF($C$5*'Tariffs Jan2018'!AL94/'Tariffs Jan2018'!AJ94&lt;'Tariffs Jan2018'!K94,0,IF($C$5*'Tariffs Jan2018'!AL94/'Tariffs Jan2018'!AJ94&lt;='Tariffs Jan2018'!L94,($C$5*'Tariffs Jan2018'!AL94/'Tariffs Jan2018'!AJ94-'Tariffs Jan2018'!K94)*('Tariffs Jan2018'!W94/100)*'Tariffs Jan2018'!AJ94,('Tariffs Jan2018'!L94-'Tariffs Jan2018'!K94)*('Tariffs Jan2018'!W94/100)*'Tariffs Jan2018'!AJ94))</f>
        <v>0</v>
      </c>
      <c r="M100" s="85">
        <f>IF($C$5*'Tariffs Jan2018'!AL94/'Tariffs Jan2018'!AJ94&lt;'Tariffs Jan2018'!L94,0,IF($C$5*'Tariffs Jan2018'!AL94/'Tariffs Jan2018'!AJ94&lt;='Tariffs Jan2018'!M94,($C$5*'Tariffs Jan2018'!AL94/'Tariffs Jan2018'!AJ94-'Tariffs Jan2018'!L94)*('Tariffs Jan2018'!X94/100)*'Tariffs Jan2018'!AJ94,('Tariffs Jan2018'!M94-'Tariffs Jan2018'!L94)*('Tariffs Jan2018'!X94/100)*'Tariffs Jan2018'!AJ94))</f>
        <v>0</v>
      </c>
      <c r="N100" s="85">
        <f>IF(($C$5*'Tariffs Jan2018'!AL94/'Tariffs Jan2018'!AJ94&gt;'Tariffs Jan2018'!M94),($C$5*'Tariffs Jan2018'!AL94/'Tariffs Jan2018'!AJ94-'Tariffs Jan2018'!M94)*'Tariffs Jan2018'!Y94/100*'Tariffs Jan2018'!AJ94,0)</f>
        <v>0</v>
      </c>
      <c r="O100" s="73">
        <f t="shared" si="14"/>
        <v>2094.6530499999999</v>
      </c>
      <c r="P100" s="498">
        <f t="shared" si="15"/>
        <v>2304.1183550000001</v>
      </c>
    </row>
    <row r="101" spans="1:153" x14ac:dyDescent="0.15">
      <c r="A101" s="286" t="str">
        <f>'Tariffs Jan2018'!F95</f>
        <v>Covau</v>
      </c>
      <c r="B101" s="47" t="str">
        <f>'Tariffs Jan2018'!D95</f>
        <v>Ausnet Central 1</v>
      </c>
      <c r="C101" s="287">
        <f>'Tariffs Jan2018'!E95</f>
        <v>43101</v>
      </c>
      <c r="D101" s="85">
        <f>365*'Tariffs Jan2018'!H95/100</f>
        <v>264.98999999999995</v>
      </c>
      <c r="E101" s="85">
        <f>IF($C$5*'Tariffs Jan2018'!AK95/'Tariffs Jan2018'!AI95&gt;='Tariffs Jan2018'!J95,( 'Tariffs Jan2018'!J95*'Tariffs Jan2018'!O95/100)* 'Tariffs Jan2018'!AI95,($C$5*'Tariffs Jan2018'!AK95/'Tariffs Jan2018'!AI95*'Tariffs Jan2018'!O95/100)* 'Tariffs Jan2018'!AI95)</f>
        <v>516.59999999999991</v>
      </c>
      <c r="F101" s="85">
        <f>IF($C$5*'Tariffs Jan2018'!AK95/'Tariffs Jan2018'!AI95&lt;'Tariffs Jan2018'!J95,0,IF($C$5*'Tariffs Jan2018'!AK95/'Tariffs Jan2018'!AI95&lt;='Tariffs Jan2018'!K95,($C$5*'Tariffs Jan2018'!AK95/'Tariffs Jan2018'!AI95-'Tariffs Jan2018'!J95)*('Tariffs Jan2018'!P95/100)*'Tariffs Jan2018'!AI95,('Tariffs Jan2018'!K95-'Tariffs Jan2018'!J95)*('Tariffs Jan2018'!P95/100)*'Tariffs Jan2018'!AI95))</f>
        <v>317.25</v>
      </c>
      <c r="G101" s="85">
        <f>IF($C$5*'Tariffs Jan2018'!AK95/'Tariffs Jan2018'!AI95&lt;'Tariffs Jan2018'!K95,0,IF($C$5*'Tariffs Jan2018'!AK95/'Tariffs Jan2018'!AI95&lt;='Tariffs Jan2018'!L95,($C$5*'Tariffs Jan2018'!AK95/'Tariffs Jan2018'!AI95-'Tariffs Jan2018'!K95)*('Tariffs Jan2018'!Q95/100)*'Tariffs Jan2018'!AI95,('Tariffs Jan2018'!L95-'Tariffs Jan2018'!K95)*('Tariffs Jan2018'!Q95/100)*'Tariffs Jan2018'!AI95))</f>
        <v>0</v>
      </c>
      <c r="H101" s="85">
        <f>IF($C$5*'Tariffs Jan2018'!AK95/'Tariffs Jan2018'!AI95&lt;'Tariffs Jan2018'!L95,0,IF($C$5*'Tariffs Jan2018'!AK95/'Tariffs Jan2018'!AI95&lt;='Tariffs Jan2018'!M95,($C$5*'Tariffs Jan2018'!AK95/'Tariffs Jan2018'!AI95-'Tariffs Jan2018'!L95)*('Tariffs Jan2018'!R95/100)*'Tariffs Jan2018'!AI95,('Tariffs Jan2018'!M95-'Tariffs Jan2018'!L95)*('Tariffs Jan2018'!R95/100)*'Tariffs Jan2018'!AI95))</f>
        <v>0</v>
      </c>
      <c r="I101" s="85">
        <f>IF(($C$5*'Tariffs Jan2018'!AK95/'Tariffs Jan2018'!AI95&gt;'Tariffs Jan2018'!M95),($C$5*'Tariffs Jan2018'!AK95/'Tariffs Jan2018'!AI95-'Tariffs Jan2018'!M95)*'Tariffs Jan2018'!S95/100*'Tariffs Jan2018'!AI95,0)</f>
        <v>0</v>
      </c>
      <c r="J101" s="85">
        <f>IF($C$5*'Tariffs Jan2018'!AL95/'Tariffs Jan2018'!AJ95&gt;='Tariffs Jan2018'!J95,('Tariffs Jan2018'!J95*'Tariffs Jan2018'!U95/100)* 'Tariffs Jan2018'!AJ95,($C$5*'Tariffs Jan2018'!AL95/'Tariffs Jan2018'!AJ95*'Tariffs Jan2018'!U95/100)* 'Tariffs Jan2018'!AJ95)</f>
        <v>331.20000000000005</v>
      </c>
      <c r="K101" s="85">
        <f>IF($C$5*'Tariffs Jan2018'!AL95/'Tariffs Jan2018'!AJ95&lt;'Tariffs Jan2018'!J95,0,IF($C$5*'Tariffs Jan2018'!AL95/'Tariffs Jan2018'!AJ95&lt;='Tariffs Jan2018'!K95,($C$5*'Tariffs Jan2018'!AL95/'Tariffs Jan2018'!AJ95-'Tariffs Jan2018'!J95)*('Tariffs Jan2018'!V95/100)*'Tariffs Jan2018'!AJ95,('Tariffs Jan2018'!K95-'Tariffs Jan2018'!J95)*('Tariffs Jan2018'!V95/100)*'Tariffs Jan2018'!AJ95))</f>
        <v>236.25000000000006</v>
      </c>
      <c r="L101" s="85">
        <f>IF($C$5*'Tariffs Jan2018'!AL95/'Tariffs Jan2018'!AJ95&lt;'Tariffs Jan2018'!K95,0,IF($C$5*'Tariffs Jan2018'!AL95/'Tariffs Jan2018'!AJ95&lt;='Tariffs Jan2018'!L95,($C$5*'Tariffs Jan2018'!AL95/'Tariffs Jan2018'!AJ95-'Tariffs Jan2018'!K95)*('Tariffs Jan2018'!W95/100)*'Tariffs Jan2018'!AJ95,('Tariffs Jan2018'!L95-'Tariffs Jan2018'!K95)*('Tariffs Jan2018'!W95/100)*'Tariffs Jan2018'!AJ95))</f>
        <v>0</v>
      </c>
      <c r="M101" s="85">
        <f>IF($C$5*'Tariffs Jan2018'!AL95/'Tariffs Jan2018'!AJ95&lt;'Tariffs Jan2018'!L95,0,IF($C$5*'Tariffs Jan2018'!AL95/'Tariffs Jan2018'!AJ95&lt;='Tariffs Jan2018'!M95,($C$5*'Tariffs Jan2018'!AL95/'Tariffs Jan2018'!AJ95-'Tariffs Jan2018'!L95)*('Tariffs Jan2018'!X95/100)*'Tariffs Jan2018'!AJ95,('Tariffs Jan2018'!M95-'Tariffs Jan2018'!L95)*('Tariffs Jan2018'!X95/100)*'Tariffs Jan2018'!AJ95))</f>
        <v>0</v>
      </c>
      <c r="N101" s="85">
        <f>IF(($C$5*'Tariffs Jan2018'!AL95/'Tariffs Jan2018'!AJ95&gt;'Tariffs Jan2018'!M95),($C$5*'Tariffs Jan2018'!AL95/'Tariffs Jan2018'!AJ95-'Tariffs Jan2018'!M95)*'Tariffs Jan2018'!Y95/100*'Tariffs Jan2018'!AJ95,0)</f>
        <v>0</v>
      </c>
      <c r="O101" s="73">
        <f t="shared" si="14"/>
        <v>1666.29</v>
      </c>
      <c r="P101" s="498">
        <f t="shared" si="15"/>
        <v>1832.9190000000001</v>
      </c>
    </row>
    <row r="102" spans="1:153" x14ac:dyDescent="0.15">
      <c r="A102" s="286" t="str">
        <f>'Tariffs Jan2018'!F96</f>
        <v>Dodo Power &amp; Gas</v>
      </c>
      <c r="B102" s="47" t="str">
        <f>'Tariffs Jan2018'!D96</f>
        <v>Ausnet Central 1</v>
      </c>
      <c r="C102" s="287">
        <f>'Tariffs Jan2018'!E96</f>
        <v>42917</v>
      </c>
      <c r="D102" s="85">
        <f>365*'Tariffs Jan2018'!H96/100</f>
        <v>264.95350000000002</v>
      </c>
      <c r="E102" s="85">
        <f>IF($C$5*'Tariffs Jan2018'!AK96/'Tariffs Jan2018'!AI96&gt;='Tariffs Jan2018'!J96,( 'Tariffs Jan2018'!J96*'Tariffs Jan2018'!O96/100)* 'Tariffs Jan2018'!AI96,($C$5*'Tariffs Jan2018'!AK96/'Tariffs Jan2018'!AI96*'Tariffs Jan2018'!O96/100)* 'Tariffs Jan2018'!AI96)</f>
        <v>152.96</v>
      </c>
      <c r="F102" s="85">
        <f>IF($C$5*'Tariffs Jan2018'!AK96/'Tariffs Jan2018'!AI96&lt;'Tariffs Jan2018'!J96,0,IF($C$5*'Tariffs Jan2018'!AK96/'Tariffs Jan2018'!AI96&lt;='Tariffs Jan2018'!K96,($C$5*'Tariffs Jan2018'!AK96/'Tariffs Jan2018'!AI96-'Tariffs Jan2018'!J96)*('Tariffs Jan2018'!P96/100)*'Tariffs Jan2018'!AI96,('Tariffs Jan2018'!K96-'Tariffs Jan2018'!J96)*('Tariffs Jan2018'!P96/100)*'Tariffs Jan2018'!AI96))</f>
        <v>0</v>
      </c>
      <c r="G102" s="85">
        <f>IF($C$5*'Tariffs Jan2018'!AK96/'Tariffs Jan2018'!AI96&lt;'Tariffs Jan2018'!K96,0,IF($C$5*'Tariffs Jan2018'!AK96/'Tariffs Jan2018'!AI96&lt;='Tariffs Jan2018'!L96,($C$5*'Tariffs Jan2018'!AK96/'Tariffs Jan2018'!AI96-'Tariffs Jan2018'!K96)*('Tariffs Jan2018'!Q96/100)*'Tariffs Jan2018'!AI96,('Tariffs Jan2018'!L96-'Tariffs Jan2018'!K96)*('Tariffs Jan2018'!Q96/100)*'Tariffs Jan2018'!AI96))</f>
        <v>0</v>
      </c>
      <c r="H102" s="85">
        <f>IF($C$5*'Tariffs Jan2018'!AK96/'Tariffs Jan2018'!AI96&lt;'Tariffs Jan2018'!L96,0,IF($C$5*'Tariffs Jan2018'!AK96/'Tariffs Jan2018'!AI96&lt;='Tariffs Jan2018'!M96,($C$5*'Tariffs Jan2018'!AK96/'Tariffs Jan2018'!AI96-'Tariffs Jan2018'!L96)*('Tariffs Jan2018'!R96/100)*'Tariffs Jan2018'!AI96,('Tariffs Jan2018'!M96-'Tariffs Jan2018'!L96)*('Tariffs Jan2018'!R96/100)*'Tariffs Jan2018'!AI96))</f>
        <v>0</v>
      </c>
      <c r="I102" s="85">
        <f>IF(($C$5*'Tariffs Jan2018'!AK96/'Tariffs Jan2018'!AI96&gt;'Tariffs Jan2018'!M96),($C$5*'Tariffs Jan2018'!AK96/'Tariffs Jan2018'!AI96-'Tariffs Jan2018'!M96)*'Tariffs Jan2018'!S96/100*'Tariffs Jan2018'!AI96,0)</f>
        <v>310.93526999999995</v>
      </c>
      <c r="J102" s="85">
        <f>IF($C$5*'Tariffs Jan2018'!AL96/'Tariffs Jan2018'!AJ96&gt;='Tariffs Jan2018'!J96,('Tariffs Jan2018'!J96*'Tariffs Jan2018'!U96/100)* 'Tariffs Jan2018'!AJ96,($C$5*'Tariffs Jan2018'!AL96/'Tariffs Jan2018'!AJ96*'Tariffs Jan2018'!U96/100)* 'Tariffs Jan2018'!AJ96)</f>
        <v>305.92</v>
      </c>
      <c r="K102" s="85">
        <f>IF($C$5*'Tariffs Jan2018'!AL96/'Tariffs Jan2018'!AJ96&lt;'Tariffs Jan2018'!J96,0,IF($C$5*'Tariffs Jan2018'!AL96/'Tariffs Jan2018'!AJ96&lt;='Tariffs Jan2018'!K96,($C$5*'Tariffs Jan2018'!AL96/'Tariffs Jan2018'!AJ96-'Tariffs Jan2018'!J96)*('Tariffs Jan2018'!V96/100)*'Tariffs Jan2018'!AJ96,('Tariffs Jan2018'!K96-'Tariffs Jan2018'!J96)*('Tariffs Jan2018'!V96/100)*'Tariffs Jan2018'!AJ96))</f>
        <v>0</v>
      </c>
      <c r="L102" s="85">
        <f>IF($C$5*'Tariffs Jan2018'!AL96/'Tariffs Jan2018'!AJ96&lt;'Tariffs Jan2018'!K96,0,IF($C$5*'Tariffs Jan2018'!AL96/'Tariffs Jan2018'!AJ96&lt;='Tariffs Jan2018'!L96,($C$5*'Tariffs Jan2018'!AL96/'Tariffs Jan2018'!AJ96-'Tariffs Jan2018'!K96)*('Tariffs Jan2018'!W96/100)*'Tariffs Jan2018'!AJ96,('Tariffs Jan2018'!L96-'Tariffs Jan2018'!K96)*('Tariffs Jan2018'!W96/100)*'Tariffs Jan2018'!AJ96))</f>
        <v>0</v>
      </c>
      <c r="M102" s="85">
        <f>IF($C$5*'Tariffs Jan2018'!AL96/'Tariffs Jan2018'!AJ96&lt;'Tariffs Jan2018'!L96,0,IF($C$5*'Tariffs Jan2018'!AL96/'Tariffs Jan2018'!AJ96&lt;='Tariffs Jan2018'!M96,($C$5*'Tariffs Jan2018'!AL96/'Tariffs Jan2018'!AJ96-'Tariffs Jan2018'!L96)*('Tariffs Jan2018'!X96/100)*'Tariffs Jan2018'!AJ96,('Tariffs Jan2018'!M96-'Tariffs Jan2018'!L96)*('Tariffs Jan2018'!X96/100)*'Tariffs Jan2018'!AJ96))</f>
        <v>0</v>
      </c>
      <c r="N102" s="85">
        <f>IF(($C$5*'Tariffs Jan2018'!AL96/'Tariffs Jan2018'!AJ96&gt;'Tariffs Jan2018'!M96),($C$5*'Tariffs Jan2018'!AL96/'Tariffs Jan2018'!AJ96-'Tariffs Jan2018'!M96)*'Tariffs Jan2018'!Y96/100*'Tariffs Jan2018'!AJ96,0)</f>
        <v>621.87053999999989</v>
      </c>
      <c r="O102" s="73">
        <f t="shared" si="14"/>
        <v>1656.6393099999998</v>
      </c>
      <c r="P102" s="498">
        <f t="shared" si="15"/>
        <v>1822.3032409999998</v>
      </c>
    </row>
    <row r="103" spans="1:153" x14ac:dyDescent="0.15">
      <c r="A103" s="286" t="str">
        <f>'Tariffs Jan2018'!F97</f>
        <v>EnergyAustralia</v>
      </c>
      <c r="B103" s="47" t="str">
        <f>'Tariffs Jan2018'!D97</f>
        <v>Ausnet Central 1</v>
      </c>
      <c r="C103" s="287">
        <f>'Tariffs Jan2018'!E97</f>
        <v>43102</v>
      </c>
      <c r="D103" s="85">
        <f>365*'Tariffs Jan2018'!H97/100</f>
        <v>330.69</v>
      </c>
      <c r="E103" s="85">
        <f>IF($C$5*'Tariffs Jan2018'!AK97/'Tariffs Jan2018'!AI97&gt;='Tariffs Jan2018'!J97,( 'Tariffs Jan2018'!J97*'Tariffs Jan2018'!O97/100)* 'Tariffs Jan2018'!AI97,($C$5*'Tariffs Jan2018'!AK97/'Tariffs Jan2018'!AI97*'Tariffs Jan2018'!O97/100)* 'Tariffs Jan2018'!AI97)</f>
        <v>587.94119999999987</v>
      </c>
      <c r="F103" s="85">
        <f>IF($C$5*'Tariffs Jan2018'!AK97/'Tariffs Jan2018'!AI97&lt;'Tariffs Jan2018'!J97,0,IF($C$5*'Tariffs Jan2018'!AK97/'Tariffs Jan2018'!AI97&lt;='Tariffs Jan2018'!K97,($C$5*'Tariffs Jan2018'!AK97/'Tariffs Jan2018'!AI97-'Tariffs Jan2018'!J97)*('Tariffs Jan2018'!S97/100)*'Tariffs Jan2018'!AI97,('Tariffs Jan2018'!K97-'Tariffs Jan2018'!J97)*('Tariffs Jan2018'!S97/100)*'Tariffs Jan2018'!AI97))</f>
        <v>0</v>
      </c>
      <c r="G103" s="85">
        <f>IF($C$5*'Tariffs Jan2018'!AK97/'Tariffs Jan2018'!AI97&lt;'Tariffs Jan2018'!K97,0,IF($C$5*'Tariffs Jan2018'!AK97/'Tariffs Jan2018'!AI97&lt;='Tariffs Jan2018'!L97,($C$5*'Tariffs Jan2018'!AK97/'Tariffs Jan2018'!AI97-'Tariffs Jan2018'!K97)*('Tariffs Jan2018'!Q97/100)*'Tariffs Jan2018'!AI97,('Tariffs Jan2018'!L97-'Tariffs Jan2018'!K97)*('Tariffs Jan2018'!Q97/100)*'Tariffs Jan2018'!AI97))</f>
        <v>0</v>
      </c>
      <c r="H103" s="85">
        <f>IF($C$5*'Tariffs Jan2018'!AK97/'Tariffs Jan2018'!AI97&lt;'Tariffs Jan2018'!L97,0,IF($C$5*'Tariffs Jan2018'!AK97/'Tariffs Jan2018'!AI97&lt;='Tariffs Jan2018'!M97,($C$5*'Tariffs Jan2018'!AK97/'Tariffs Jan2018'!AI97-'Tariffs Jan2018'!L97)*('Tariffs Jan2018'!R97/100)*'Tariffs Jan2018'!AI97,('Tariffs Jan2018'!M97-'Tariffs Jan2018'!L97)*('Tariffs Jan2018'!R97/100)*'Tariffs Jan2018'!AI97))</f>
        <v>0</v>
      </c>
      <c r="I103" s="85">
        <f>IF(($C$5*'Tariffs Jan2018'!AK97/'Tariffs Jan2018'!AI97&gt;'Tariffs Jan2018'!M97),($C$5*'Tariffs Jan2018'!AK97/'Tariffs Jan2018'!AI97-'Tariffs Jan2018'!M97)*'Tariffs Jan2018'!#REF!/100*'Tariffs Jan2018'!AI97,0)</f>
        <v>0</v>
      </c>
      <c r="J103" s="85">
        <f>IF($C$5*'Tariffs Jan2018'!AL97/'Tariffs Jan2018'!AJ97&gt;='Tariffs Jan2018'!J97,('Tariffs Jan2018'!J97*'Tariffs Jan2018'!U97/100)* 'Tariffs Jan2018'!AJ97,($C$5*'Tariffs Jan2018'!AL97/'Tariffs Jan2018'!AJ97*'Tariffs Jan2018'!U97/100)* 'Tariffs Jan2018'!AJ97)</f>
        <v>823.11767999999995</v>
      </c>
      <c r="K103" s="85">
        <f>IF($C$5*'Tariffs Jan2018'!AL97/'Tariffs Jan2018'!AJ97&lt;'Tariffs Jan2018'!J97,0,IF($C$5*'Tariffs Jan2018'!AL97/'Tariffs Jan2018'!AJ97&lt;='Tariffs Jan2018'!K97,($C$5*'Tariffs Jan2018'!AL97/'Tariffs Jan2018'!AJ97-'Tariffs Jan2018'!J97)*('Tariffs Jan2018'!V97/100)*'Tariffs Jan2018'!AJ97,('Tariffs Jan2018'!K97-'Tariffs Jan2018'!J97)*('Tariffs Jan2018'!V97/100)*'Tariffs Jan2018'!AJ97))</f>
        <v>0</v>
      </c>
      <c r="L103" s="85">
        <f>IF($C$5*'Tariffs Jan2018'!AL97/'Tariffs Jan2018'!AJ97&lt;'Tariffs Jan2018'!K97,0,IF($C$5*'Tariffs Jan2018'!AL97/'Tariffs Jan2018'!AJ97&lt;='Tariffs Jan2018'!L97,($C$5*'Tariffs Jan2018'!AL97/'Tariffs Jan2018'!AJ97-'Tariffs Jan2018'!K97)*('Tariffs Jan2018'!W97/100)*'Tariffs Jan2018'!AJ97,('Tariffs Jan2018'!L97-'Tariffs Jan2018'!K97)*('Tariffs Jan2018'!W97/100)*'Tariffs Jan2018'!AJ97))</f>
        <v>0</v>
      </c>
      <c r="M103" s="85">
        <f>IF($C$5*'Tariffs Jan2018'!AL97/'Tariffs Jan2018'!AJ97&lt;'Tariffs Jan2018'!L97,0,IF($C$5*'Tariffs Jan2018'!AL97/'Tariffs Jan2018'!AJ97&lt;='Tariffs Jan2018'!M97,($C$5*'Tariffs Jan2018'!AL97/'Tariffs Jan2018'!AJ97-'Tariffs Jan2018'!L97)*('Tariffs Jan2018'!X97/100)*'Tariffs Jan2018'!AJ97,('Tariffs Jan2018'!M97-'Tariffs Jan2018'!L97)*('Tariffs Jan2018'!X97/100)*'Tariffs Jan2018'!AJ97))</f>
        <v>0</v>
      </c>
      <c r="N103" s="85">
        <f>IF(($C$5*'Tariffs Jan2018'!AL97/'Tariffs Jan2018'!AJ97&gt;'Tariffs Jan2018'!M97),($C$5*'Tariffs Jan2018'!AL97/'Tariffs Jan2018'!AJ97-'Tariffs Jan2018'!M97)*'Tariffs Jan2018'!Y97/100*'Tariffs Jan2018'!AJ97,0)</f>
        <v>0</v>
      </c>
      <c r="O103" s="73">
        <f t="shared" si="14"/>
        <v>1741.7488799999996</v>
      </c>
      <c r="P103" s="498">
        <f t="shared" si="15"/>
        <v>1915.9237679999997</v>
      </c>
    </row>
    <row r="104" spans="1:153" x14ac:dyDescent="0.15">
      <c r="A104" s="286" t="str">
        <f>'Tariffs Jan2018'!F98</f>
        <v>Lumo Energy</v>
      </c>
      <c r="B104" s="47" t="str">
        <f>'Tariffs Jan2018'!D98</f>
        <v>Ausnet Central 1</v>
      </c>
      <c r="C104" s="287">
        <f>'Tariffs Jan2018'!E98</f>
        <v>43119</v>
      </c>
      <c r="D104" s="85">
        <f>365*'Tariffs Jan2018'!H98/100</f>
        <v>291.27</v>
      </c>
      <c r="E104" s="85">
        <f>IF($C$5*'Tariffs Jan2018'!AK98/'Tariffs Jan2018'!AI98&gt;='Tariffs Jan2018'!J98,( 'Tariffs Jan2018'!J98*'Tariffs Jan2018'!O98/100)* 'Tariffs Jan2018'!AI98,($C$5*'Tariffs Jan2018'!AK98/'Tariffs Jan2018'!AI98*'Tariffs Jan2018'!O98/100)* 'Tariffs Jan2018'!AI98)</f>
        <v>326.88000000000005</v>
      </c>
      <c r="F104" s="85">
        <f>IF($C$5*'Tariffs Jan2018'!AK98/'Tariffs Jan2018'!AI98&lt;'Tariffs Jan2018'!J98,0,IF($C$5*'Tariffs Jan2018'!AK98/'Tariffs Jan2018'!AI98&lt;='Tariffs Jan2018'!K98,($C$5*'Tariffs Jan2018'!AK98/'Tariffs Jan2018'!AI98-'Tariffs Jan2018'!J98)*('Tariffs Jan2018'!P98/100)*'Tariffs Jan2018'!AI98,('Tariffs Jan2018'!K98-'Tariffs Jan2018'!J98)*('Tariffs Jan2018'!P98/100)*'Tariffs Jan2018'!AI98))</f>
        <v>208.93123799999995</v>
      </c>
      <c r="G104" s="85">
        <f>IF($C$5*'Tariffs Jan2018'!AK98/'Tariffs Jan2018'!AI98&lt;'Tariffs Jan2018'!K98,0,IF($C$5*'Tariffs Jan2018'!AK98/'Tariffs Jan2018'!AI98&lt;='Tariffs Jan2018'!L98,($C$5*'Tariffs Jan2018'!AK98/'Tariffs Jan2018'!AI98-'Tariffs Jan2018'!K98)*('Tariffs Jan2018'!Q98/100)*'Tariffs Jan2018'!AI98,('Tariffs Jan2018'!L98-'Tariffs Jan2018'!K98)*('Tariffs Jan2018'!Q98/100)*'Tariffs Jan2018'!AI98))</f>
        <v>0</v>
      </c>
      <c r="H104" s="85">
        <f>IF($C$5*'Tariffs Jan2018'!AK98/'Tariffs Jan2018'!AI98&lt;'Tariffs Jan2018'!L98,0,IF($C$5*'Tariffs Jan2018'!AK98/'Tariffs Jan2018'!AI98&lt;='Tariffs Jan2018'!M98,($C$5*'Tariffs Jan2018'!AK98/'Tariffs Jan2018'!AI98-'Tariffs Jan2018'!L98)*('Tariffs Jan2018'!R98/100)*'Tariffs Jan2018'!AI98,('Tariffs Jan2018'!M98-'Tariffs Jan2018'!L98)*('Tariffs Jan2018'!R98/100)*'Tariffs Jan2018'!AI98))</f>
        <v>0</v>
      </c>
      <c r="I104" s="85">
        <f>IF(($C$5*'Tariffs Jan2018'!AK98/'Tariffs Jan2018'!AI98&gt;'Tariffs Jan2018'!M98),($C$5*'Tariffs Jan2018'!AK98/'Tariffs Jan2018'!AI98-'Tariffs Jan2018'!M98)*'Tariffs Jan2018'!S98/100*'Tariffs Jan2018'!AI98,0)</f>
        <v>0</v>
      </c>
      <c r="J104" s="85">
        <f>IF($C$5*'Tariffs Jan2018'!AL98/'Tariffs Jan2018'!AJ98&gt;='Tariffs Jan2018'!J98,('Tariffs Jan2018'!J98*'Tariffs Jan2018'!U98/100)* 'Tariffs Jan2018'!AJ98,($C$5*'Tariffs Jan2018'!AL98/'Tariffs Jan2018'!AJ98*'Tariffs Jan2018'!U98/100)* 'Tariffs Jan2018'!AJ98)</f>
        <v>450</v>
      </c>
      <c r="K104" s="85">
        <f>IF($C$5*'Tariffs Jan2018'!AL98/'Tariffs Jan2018'!AJ98&lt;'Tariffs Jan2018'!J98,0,IF($C$5*'Tariffs Jan2018'!AL98/'Tariffs Jan2018'!AJ98&lt;='Tariffs Jan2018'!K98,($C$5*'Tariffs Jan2018'!AL98/'Tariffs Jan2018'!AJ98-'Tariffs Jan2018'!J98)*('Tariffs Jan2018'!V98/100)*'Tariffs Jan2018'!AJ98,('Tariffs Jan2018'!K98-'Tariffs Jan2018'!J98)*('Tariffs Jan2018'!V98/100)*'Tariffs Jan2018'!AJ98))</f>
        <v>325.90393799999993</v>
      </c>
      <c r="L104" s="85">
        <f>IF($C$5*'Tariffs Jan2018'!AL98/'Tariffs Jan2018'!AJ98&lt;'Tariffs Jan2018'!K98,0,IF($C$5*'Tariffs Jan2018'!AL98/'Tariffs Jan2018'!AJ98&lt;='Tariffs Jan2018'!L98,($C$5*'Tariffs Jan2018'!AL98/'Tariffs Jan2018'!AJ98-'Tariffs Jan2018'!K98)*('Tariffs Jan2018'!W98/100)*'Tariffs Jan2018'!AJ98,('Tariffs Jan2018'!L98-'Tariffs Jan2018'!K98)*('Tariffs Jan2018'!W98/100)*'Tariffs Jan2018'!AJ98))</f>
        <v>0</v>
      </c>
      <c r="M104" s="85">
        <f>IF($C$5*'Tariffs Jan2018'!AL98/'Tariffs Jan2018'!AJ98&lt;'Tariffs Jan2018'!L98,0,IF($C$5*'Tariffs Jan2018'!AL98/'Tariffs Jan2018'!AJ98&lt;='Tariffs Jan2018'!M98,($C$5*'Tariffs Jan2018'!AL98/'Tariffs Jan2018'!AJ98-'Tariffs Jan2018'!L98)*('Tariffs Jan2018'!X98/100)*'Tariffs Jan2018'!AJ98,('Tariffs Jan2018'!M98-'Tariffs Jan2018'!L98)*('Tariffs Jan2018'!X98/100)*'Tariffs Jan2018'!AJ98))</f>
        <v>0</v>
      </c>
      <c r="N104" s="85">
        <f>IF(($C$5*'Tariffs Jan2018'!AL98/'Tariffs Jan2018'!AJ98&gt;'Tariffs Jan2018'!M98),($C$5*'Tariffs Jan2018'!AL98/'Tariffs Jan2018'!AJ98-'Tariffs Jan2018'!M98)*'Tariffs Jan2018'!Y98/100*'Tariffs Jan2018'!AJ98,0)</f>
        <v>0</v>
      </c>
      <c r="O104" s="73">
        <f t="shared" si="14"/>
        <v>1602.9851759999999</v>
      </c>
      <c r="P104" s="498">
        <f t="shared" si="15"/>
        <v>1763.2836936000001</v>
      </c>
    </row>
    <row r="105" spans="1:153" x14ac:dyDescent="0.15">
      <c r="A105" s="286" t="str">
        <f>'Tariffs Jan2018'!F99</f>
        <v>Momentum Energy</v>
      </c>
      <c r="B105" s="47" t="str">
        <f>'Tariffs Jan2018'!D99</f>
        <v>Ausnet Central 1</v>
      </c>
      <c r="C105" s="287">
        <f>'Tariffs Jan2018'!E99</f>
        <v>43101</v>
      </c>
      <c r="D105" s="85">
        <f>365*'Tariffs Jan2018'!H99/100</f>
        <v>308.4615</v>
      </c>
      <c r="E105" s="85">
        <f>IF($C$5*'Tariffs Jan2018'!AK99/'Tariffs Jan2018'!AI99&gt;='Tariffs Jan2018'!J99,( 'Tariffs Jan2018'!J99*'Tariffs Jan2018'!O99/100)* 'Tariffs Jan2018'!AI99,($C$5*'Tariffs Jan2018'!AK99/'Tariffs Jan2018'!AI99*'Tariffs Jan2018'!O99/100)* 'Tariffs Jan2018'!AI99)</f>
        <v>364.68</v>
      </c>
      <c r="F105" s="85">
        <f>IF($C$5*'Tariffs Jan2018'!AK99/'Tariffs Jan2018'!AI99&lt;'Tariffs Jan2018'!J99,0,IF($C$5*'Tariffs Jan2018'!AK99/'Tariffs Jan2018'!AI99&lt;='Tariffs Jan2018'!K99,($C$5*'Tariffs Jan2018'!AK99/'Tariffs Jan2018'!AI99-'Tariffs Jan2018'!J99)*('Tariffs Jan2018'!P99/100)*'Tariffs Jan2018'!AI99,('Tariffs Jan2018'!K99-'Tariffs Jan2018'!J99)*('Tariffs Jan2018'!P99/100)*'Tariffs Jan2018'!AI99))</f>
        <v>239.70405599999995</v>
      </c>
      <c r="G105" s="85">
        <f>IF($C$5*'Tariffs Jan2018'!AK99/'Tariffs Jan2018'!AI99&lt;'Tariffs Jan2018'!K99,0,IF($C$5*'Tariffs Jan2018'!AK99/'Tariffs Jan2018'!AI99&lt;='Tariffs Jan2018'!L99,($C$5*'Tariffs Jan2018'!AK99/'Tariffs Jan2018'!AI99-'Tariffs Jan2018'!K99)*('Tariffs Jan2018'!Q99/100)*'Tariffs Jan2018'!AI99,('Tariffs Jan2018'!L99-'Tariffs Jan2018'!K99)*('Tariffs Jan2018'!Q99/100)*'Tariffs Jan2018'!AI99))</f>
        <v>0</v>
      </c>
      <c r="H105" s="85">
        <f>IF($C$5*'Tariffs Jan2018'!AK99/'Tariffs Jan2018'!AI99&lt;'Tariffs Jan2018'!L99,0,IF($C$5*'Tariffs Jan2018'!AK99/'Tariffs Jan2018'!AI99&lt;='Tariffs Jan2018'!M99,($C$5*'Tariffs Jan2018'!AK99/'Tariffs Jan2018'!AI99-'Tariffs Jan2018'!L99)*('Tariffs Jan2018'!R99/100)*'Tariffs Jan2018'!AI99,('Tariffs Jan2018'!M99-'Tariffs Jan2018'!L99)*('Tariffs Jan2018'!R99/100)*'Tariffs Jan2018'!AI99))</f>
        <v>0</v>
      </c>
      <c r="I105" s="85">
        <f>IF(($C$5*'Tariffs Jan2018'!AK99/'Tariffs Jan2018'!AI99&gt;'Tariffs Jan2018'!M99),($C$5*'Tariffs Jan2018'!AK99/'Tariffs Jan2018'!AI99-'Tariffs Jan2018'!M99)*'Tariffs Jan2018'!S99/100*'Tariffs Jan2018'!AI99,0)</f>
        <v>0</v>
      </c>
      <c r="J105" s="85">
        <f>IF($C$5*'Tariffs Jan2018'!AL99/'Tariffs Jan2018'!AJ99&gt;='Tariffs Jan2018'!J99,('Tariffs Jan2018'!J99*'Tariffs Jan2018'!U99/100)* 'Tariffs Jan2018'!AJ99,($C$5*'Tariffs Jan2018'!AL99/'Tariffs Jan2018'!AJ99*'Tariffs Jan2018'!U99/100)* 'Tariffs Jan2018'!AJ99)</f>
        <v>546.96</v>
      </c>
      <c r="K105" s="85">
        <f>IF($C$5*'Tariffs Jan2018'!AL99/'Tariffs Jan2018'!AJ99&lt;'Tariffs Jan2018'!J99,0,IF($C$5*'Tariffs Jan2018'!AL99/'Tariffs Jan2018'!AJ99&lt;='Tariffs Jan2018'!K99,($C$5*'Tariffs Jan2018'!AL99/'Tariffs Jan2018'!AJ99-'Tariffs Jan2018'!J99)*('Tariffs Jan2018'!V99/100)*'Tariffs Jan2018'!AJ99,('Tariffs Jan2018'!K99-'Tariffs Jan2018'!J99)*('Tariffs Jan2018'!V99/100)*'Tariffs Jan2018'!AJ99))</f>
        <v>402.56604599999991</v>
      </c>
      <c r="L105" s="85">
        <f>IF($C$5*'Tariffs Jan2018'!AL99/'Tariffs Jan2018'!AJ99&lt;'Tariffs Jan2018'!K99,0,IF($C$5*'Tariffs Jan2018'!AL99/'Tariffs Jan2018'!AJ99&lt;='Tariffs Jan2018'!L99,($C$5*'Tariffs Jan2018'!AL99/'Tariffs Jan2018'!AJ99-'Tariffs Jan2018'!K99)*('Tariffs Jan2018'!W99/100)*'Tariffs Jan2018'!AJ99,('Tariffs Jan2018'!L99-'Tariffs Jan2018'!K99)*('Tariffs Jan2018'!W99/100)*'Tariffs Jan2018'!AJ99))</f>
        <v>0</v>
      </c>
      <c r="M105" s="85">
        <f>IF($C$5*'Tariffs Jan2018'!AL99/'Tariffs Jan2018'!AJ99&lt;'Tariffs Jan2018'!L99,0,IF($C$5*'Tariffs Jan2018'!AL99/'Tariffs Jan2018'!AJ99&lt;='Tariffs Jan2018'!M99,($C$5*'Tariffs Jan2018'!AL99/'Tariffs Jan2018'!AJ99-'Tariffs Jan2018'!L99)*('Tariffs Jan2018'!X99/100)*'Tariffs Jan2018'!AJ99,('Tariffs Jan2018'!M99-'Tariffs Jan2018'!L99)*('Tariffs Jan2018'!X99/100)*'Tariffs Jan2018'!AJ99))</f>
        <v>0</v>
      </c>
      <c r="N105" s="85">
        <f>IF(($C$5*'Tariffs Jan2018'!AL99/'Tariffs Jan2018'!AJ99&gt;'Tariffs Jan2018'!M99),($C$5*'Tariffs Jan2018'!AL99/'Tariffs Jan2018'!AJ99-'Tariffs Jan2018'!M99)*'Tariffs Jan2018'!Y99/100*'Tariffs Jan2018'!AJ99,0)</f>
        <v>0</v>
      </c>
      <c r="O105" s="73">
        <f t="shared" si="14"/>
        <v>1862.3716019999997</v>
      </c>
      <c r="P105" s="498">
        <f t="shared" si="15"/>
        <v>2048.6087622</v>
      </c>
    </row>
    <row r="106" spans="1:153" x14ac:dyDescent="0.15">
      <c r="A106" s="286" t="str">
        <f>'Tariffs Jan2018'!F100</f>
        <v>Origin Energy</v>
      </c>
      <c r="B106" s="47" t="str">
        <f>'Tariffs Jan2018'!D100</f>
        <v>Ausnet Central 1</v>
      </c>
      <c r="C106" s="287">
        <f>'Tariffs Jan2018'!E100</f>
        <v>43101</v>
      </c>
      <c r="D106" s="85">
        <f>365*'Tariffs Jan2018'!H100/100</f>
        <v>284.7</v>
      </c>
      <c r="E106" s="85">
        <f>IF($C$5*'Tariffs Jan2018'!AK100/'Tariffs Jan2018'!AI100&gt;='Tariffs Jan2018'!J100,( 'Tariffs Jan2018'!J100*'Tariffs Jan2018'!O100/100)* 'Tariffs Jan2018'!AI100,($C$5*'Tariffs Jan2018'!AK100/'Tariffs Jan2018'!AI100*'Tariffs Jan2018'!O100/100)* 'Tariffs Jan2018'!AI100)</f>
        <v>179.2</v>
      </c>
      <c r="F106" s="85">
        <f>IF($C$5*'Tariffs Jan2018'!AK100/'Tariffs Jan2018'!AI100&lt;'Tariffs Jan2018'!J100,0,IF($C$5*'Tariffs Jan2018'!AK100/'Tariffs Jan2018'!AI100&lt;='Tariffs Jan2018'!K100,($C$5*'Tariffs Jan2018'!AK100/'Tariffs Jan2018'!AI100-'Tariffs Jan2018'!J100)*('Tariffs Jan2018'!P100/100)*'Tariffs Jan2018'!AI100,('Tariffs Jan2018'!K100-'Tariffs Jan2018'!J100)*('Tariffs Jan2018'!P100/100)*'Tariffs Jan2018'!AI100))</f>
        <v>0</v>
      </c>
      <c r="G106" s="85">
        <f>IF($C$5*'Tariffs Jan2018'!AK100/'Tariffs Jan2018'!AI100&lt;'Tariffs Jan2018'!K100,0,IF($C$5*'Tariffs Jan2018'!AK100/'Tariffs Jan2018'!AI100&lt;='Tariffs Jan2018'!L100,($C$5*'Tariffs Jan2018'!AK100/'Tariffs Jan2018'!AI100-'Tariffs Jan2018'!K100)*('Tariffs Jan2018'!Q100/100)*'Tariffs Jan2018'!AI100,('Tariffs Jan2018'!L100-'Tariffs Jan2018'!K100)*('Tariffs Jan2018'!Q100/100)*'Tariffs Jan2018'!AI100))</f>
        <v>0</v>
      </c>
      <c r="H106" s="85">
        <f>IF($C$5*'Tariffs Jan2018'!AK100/'Tariffs Jan2018'!AI100&lt;'Tariffs Jan2018'!L100,0,IF($C$5*'Tariffs Jan2018'!AK100/'Tariffs Jan2018'!AI100&lt;='Tariffs Jan2018'!M100,($C$5*'Tariffs Jan2018'!AK100/'Tariffs Jan2018'!AI100-'Tariffs Jan2018'!L100)*('Tariffs Jan2018'!R100/100)*'Tariffs Jan2018'!AI100,('Tariffs Jan2018'!M100-'Tariffs Jan2018'!L100)*('Tariffs Jan2018'!R100/100)*'Tariffs Jan2018'!AI100))</f>
        <v>0</v>
      </c>
      <c r="I106" s="85">
        <f>IF(($C$5*'Tariffs Jan2018'!AK100/'Tariffs Jan2018'!AI100&gt;'Tariffs Jan2018'!M100),($C$5*'Tariffs Jan2018'!AK100/'Tariffs Jan2018'!AI100-'Tariffs Jan2018'!M100)*'Tariffs Jan2018'!S100/100*'Tariffs Jan2018'!AI100,0)</f>
        <v>321.15379999999999</v>
      </c>
      <c r="J106" s="85">
        <f>IF($C$5*'Tariffs Jan2018'!AL100/'Tariffs Jan2018'!AJ100&gt;='Tariffs Jan2018'!J100,('Tariffs Jan2018'!J100*'Tariffs Jan2018'!U100/100)* 'Tariffs Jan2018'!AJ100,($C$5*'Tariffs Jan2018'!AL100/'Tariffs Jan2018'!AJ100*'Tariffs Jan2018'!U100/100)* 'Tariffs Jan2018'!AJ100)</f>
        <v>256</v>
      </c>
      <c r="K106" s="85">
        <f>IF($C$5*'Tariffs Jan2018'!AL100/'Tariffs Jan2018'!AJ100&lt;'Tariffs Jan2018'!J100,0,IF($C$5*'Tariffs Jan2018'!AL100/'Tariffs Jan2018'!AJ100&lt;='Tariffs Jan2018'!K100,($C$5*'Tariffs Jan2018'!AL100/'Tariffs Jan2018'!AJ100-'Tariffs Jan2018'!J100)*('Tariffs Jan2018'!V100/100)*'Tariffs Jan2018'!AJ100,('Tariffs Jan2018'!K100-'Tariffs Jan2018'!J100)*('Tariffs Jan2018'!V100/100)*'Tariffs Jan2018'!AJ100))</f>
        <v>0</v>
      </c>
      <c r="L106" s="85">
        <f>IF($C$5*'Tariffs Jan2018'!AL100/'Tariffs Jan2018'!AJ100&lt;'Tariffs Jan2018'!K100,0,IF($C$5*'Tariffs Jan2018'!AL100/'Tariffs Jan2018'!AJ100&lt;='Tariffs Jan2018'!L100,($C$5*'Tariffs Jan2018'!AL100/'Tariffs Jan2018'!AJ100-'Tariffs Jan2018'!K100)*('Tariffs Jan2018'!W100/100)*'Tariffs Jan2018'!AJ100,('Tariffs Jan2018'!L100-'Tariffs Jan2018'!K100)*('Tariffs Jan2018'!W100/100)*'Tariffs Jan2018'!AJ100))</f>
        <v>0</v>
      </c>
      <c r="M106" s="85">
        <f>IF($C$5*'Tariffs Jan2018'!AL100/'Tariffs Jan2018'!AJ100&lt;'Tariffs Jan2018'!L100,0,IF($C$5*'Tariffs Jan2018'!AL100/'Tariffs Jan2018'!AJ100&lt;='Tariffs Jan2018'!M100,($C$5*'Tariffs Jan2018'!AL100/'Tariffs Jan2018'!AJ100-'Tariffs Jan2018'!L100)*('Tariffs Jan2018'!X100/100)*'Tariffs Jan2018'!AJ100,('Tariffs Jan2018'!M100-'Tariffs Jan2018'!L100)*('Tariffs Jan2018'!X100/100)*'Tariffs Jan2018'!AJ100))</f>
        <v>0</v>
      </c>
      <c r="N106" s="85">
        <f>IF(($C$5*'Tariffs Jan2018'!AL100/'Tariffs Jan2018'!AJ100&gt;'Tariffs Jan2018'!M100),($C$5*'Tariffs Jan2018'!AL100/'Tariffs Jan2018'!AJ100-'Tariffs Jan2018'!M100)*'Tariffs Jan2018'!Y100/100*'Tariffs Jan2018'!AJ100,0)</f>
        <v>467.13279999999997</v>
      </c>
      <c r="O106" s="73">
        <f t="shared" si="14"/>
        <v>1508.1866</v>
      </c>
      <c r="P106" s="498">
        <f t="shared" si="15"/>
        <v>1659.0052600000001</v>
      </c>
    </row>
    <row r="107" spans="1:153" x14ac:dyDescent="0.15">
      <c r="A107" s="286" t="str">
        <f>'Tariffs Jan2018'!F101</f>
        <v>Red Energy</v>
      </c>
      <c r="B107" s="47" t="str">
        <f>'Tariffs Jan2018'!D101</f>
        <v>Ausnet Central 1</v>
      </c>
      <c r="C107" s="287">
        <f>'Tariffs Jan2018'!E101</f>
        <v>43119</v>
      </c>
      <c r="D107" s="85">
        <f>365*'Tariffs Jan2018'!H101/100</f>
        <v>308.42500000000001</v>
      </c>
      <c r="E107" s="85">
        <f>IF($C$5*'Tariffs Jan2018'!AK101/'Tariffs Jan2018'!AI101&gt;='Tariffs Jan2018'!J101,( 'Tariffs Jan2018'!J101*'Tariffs Jan2018'!O101/100)* 'Tariffs Jan2018'!AI101,($C$5*'Tariffs Jan2018'!AK101/'Tariffs Jan2018'!AI101*'Tariffs Jan2018'!O101/100)* 'Tariffs Jan2018'!AI101)</f>
        <v>183.68</v>
      </c>
      <c r="F107" s="85">
        <f>IF($C$5*'Tariffs Jan2018'!AK101/'Tariffs Jan2018'!AI101&lt;'Tariffs Jan2018'!J101,0,IF($C$5*'Tariffs Jan2018'!AK101/'Tariffs Jan2018'!AI101&lt;='Tariffs Jan2018'!K101,($C$5*'Tariffs Jan2018'!AK101/'Tariffs Jan2018'!AI101-'Tariffs Jan2018'!J101)*('Tariffs Jan2018'!P101/100)*'Tariffs Jan2018'!AI101,('Tariffs Jan2018'!K101-'Tariffs Jan2018'!J101)*('Tariffs Jan2018'!P101/100)*'Tariffs Jan2018'!AI101))</f>
        <v>0</v>
      </c>
      <c r="G107" s="85">
        <f>IF($C$5*'Tariffs Jan2018'!AK101/'Tariffs Jan2018'!AI101&lt;'Tariffs Jan2018'!K101,0,IF($C$5*'Tariffs Jan2018'!AK101/'Tariffs Jan2018'!AI101&lt;='Tariffs Jan2018'!L101,($C$5*'Tariffs Jan2018'!AK101/'Tariffs Jan2018'!AI101-'Tariffs Jan2018'!K101)*('Tariffs Jan2018'!Q101/100)*'Tariffs Jan2018'!AI101,('Tariffs Jan2018'!L101-'Tariffs Jan2018'!K101)*('Tariffs Jan2018'!Q101/100)*'Tariffs Jan2018'!AI101))</f>
        <v>0</v>
      </c>
      <c r="H107" s="85">
        <f>IF($C$5*'Tariffs Jan2018'!AK101/'Tariffs Jan2018'!AI101&lt;'Tariffs Jan2018'!L101,0,IF($C$5*'Tariffs Jan2018'!AK101/'Tariffs Jan2018'!AI101&lt;='Tariffs Jan2018'!M101,($C$5*'Tariffs Jan2018'!AK101/'Tariffs Jan2018'!AI101-'Tariffs Jan2018'!L101)*('Tariffs Jan2018'!R101/100)*'Tariffs Jan2018'!AI101,('Tariffs Jan2018'!M101-'Tariffs Jan2018'!L101)*('Tariffs Jan2018'!R101/100)*'Tariffs Jan2018'!AI101))</f>
        <v>0</v>
      </c>
      <c r="I107" s="85">
        <f>IF(($C$5*'Tariffs Jan2018'!AK101/'Tariffs Jan2018'!AI101&gt;'Tariffs Jan2018'!M101),($C$5*'Tariffs Jan2018'!AK101/'Tariffs Jan2018'!AI101-'Tariffs Jan2018'!M101)*'Tariffs Jan2018'!S101/100*'Tariffs Jan2018'!AI101,0)</f>
        <v>325.53316999999993</v>
      </c>
      <c r="J107" s="85">
        <f>IF($C$5*'Tariffs Jan2018'!AL101/'Tariffs Jan2018'!AJ101&gt;='Tariffs Jan2018'!J101,('Tariffs Jan2018'!J101*'Tariffs Jan2018'!U101/100)* 'Tariffs Jan2018'!AJ101,($C$5*'Tariffs Jan2018'!AL101/'Tariffs Jan2018'!AJ101*'Tariffs Jan2018'!U101/100)* 'Tariffs Jan2018'!AJ101)</f>
        <v>268.8</v>
      </c>
      <c r="K107" s="85">
        <f>IF($C$5*'Tariffs Jan2018'!AL101/'Tariffs Jan2018'!AJ101&lt;'Tariffs Jan2018'!J101,0,IF($C$5*'Tariffs Jan2018'!AL101/'Tariffs Jan2018'!AJ101&lt;='Tariffs Jan2018'!K101,($C$5*'Tariffs Jan2018'!AL101/'Tariffs Jan2018'!AJ101-'Tariffs Jan2018'!J101)*('Tariffs Jan2018'!V101/100)*'Tariffs Jan2018'!AJ101,('Tariffs Jan2018'!K101-'Tariffs Jan2018'!J101)*('Tariffs Jan2018'!V101/100)*'Tariffs Jan2018'!AJ101))</f>
        <v>0</v>
      </c>
      <c r="L107" s="85">
        <f>IF($C$5*'Tariffs Jan2018'!AL101/'Tariffs Jan2018'!AJ101&lt;'Tariffs Jan2018'!K101,0,IF($C$5*'Tariffs Jan2018'!AL101/'Tariffs Jan2018'!AJ101&lt;='Tariffs Jan2018'!L101,($C$5*'Tariffs Jan2018'!AL101/'Tariffs Jan2018'!AJ101-'Tariffs Jan2018'!K101)*('Tariffs Jan2018'!W101/100)*'Tariffs Jan2018'!AJ101,('Tariffs Jan2018'!L101-'Tariffs Jan2018'!K101)*('Tariffs Jan2018'!W101/100)*'Tariffs Jan2018'!AJ101))</f>
        <v>0</v>
      </c>
      <c r="M107" s="85">
        <f>IF($C$5*'Tariffs Jan2018'!AL101/'Tariffs Jan2018'!AJ101&lt;'Tariffs Jan2018'!L101,0,IF($C$5*'Tariffs Jan2018'!AL101/'Tariffs Jan2018'!AJ101&lt;='Tariffs Jan2018'!M101,($C$5*'Tariffs Jan2018'!AL101/'Tariffs Jan2018'!AJ101-'Tariffs Jan2018'!L101)*('Tariffs Jan2018'!X101/100)*'Tariffs Jan2018'!AJ101,('Tariffs Jan2018'!M101-'Tariffs Jan2018'!L101)*('Tariffs Jan2018'!X101/100)*'Tariffs Jan2018'!AJ101))</f>
        <v>0</v>
      </c>
      <c r="N107" s="85">
        <f>IF(($C$5*'Tariffs Jan2018'!AL101/'Tariffs Jan2018'!AJ101&gt;'Tariffs Jan2018'!M101),($C$5*'Tariffs Jan2018'!AL101/'Tariffs Jan2018'!AJ101-'Tariffs Jan2018'!M101)*'Tariffs Jan2018'!Y101/100*'Tariffs Jan2018'!AJ101,0)</f>
        <v>496.32859999999994</v>
      </c>
      <c r="O107" s="73">
        <f t="shared" si="14"/>
        <v>1582.7667699999997</v>
      </c>
      <c r="P107" s="498">
        <f t="shared" si="15"/>
        <v>1741.0434469999998</v>
      </c>
    </row>
    <row r="108" spans="1:153" x14ac:dyDescent="0.15">
      <c r="A108" s="286" t="str">
        <f>'Tariffs Jan2018'!F102</f>
        <v>Simply Energy</v>
      </c>
      <c r="B108" s="47" t="str">
        <f>'Tariffs Jan2018'!D102</f>
        <v>Ausnet Central 1</v>
      </c>
      <c r="C108" s="287">
        <f>'Tariffs Jan2018'!E102</f>
        <v>43101</v>
      </c>
      <c r="D108" s="85">
        <f>365*'Tariffs Jan2018'!H102/100</f>
        <v>280.35650000000004</v>
      </c>
      <c r="E108" s="85">
        <f>IF($C$5*'Tariffs Jan2018'!AK102/'Tariffs Jan2018'!AI102&gt;='Tariffs Jan2018'!J102,( 'Tariffs Jan2018'!J102*'Tariffs Jan2018'!O102/100)* 'Tariffs Jan2018'!AI102,($C$5*'Tariffs Jan2018'!AK102/'Tariffs Jan2018'!AI102*'Tariffs Jan2018'!O102/100)* 'Tariffs Jan2018'!AI102)</f>
        <v>345.6</v>
      </c>
      <c r="F108" s="85">
        <f>IF($C$5*'Tariffs Jan2018'!AK102/'Tariffs Jan2018'!AI102&lt;'Tariffs Jan2018'!J102,0,IF($C$5*'Tariffs Jan2018'!AK102/'Tariffs Jan2018'!AI102&lt;='Tariffs Jan2018'!K102,($C$5*'Tariffs Jan2018'!AK102/'Tariffs Jan2018'!AI102-'Tariffs Jan2018'!J102)*('Tariffs Jan2018'!P102/100)*'Tariffs Jan2018'!AI102,('Tariffs Jan2018'!K102-'Tariffs Jan2018'!J102)*('Tariffs Jan2018'!P102/100)*'Tariffs Jan2018'!AI102))</f>
        <v>253.74077999999994</v>
      </c>
      <c r="G108" s="85">
        <f>IF($C$5*'Tariffs Jan2018'!AK102/'Tariffs Jan2018'!AI102&lt;'Tariffs Jan2018'!K102,0,IF($C$5*'Tariffs Jan2018'!AK102/'Tariffs Jan2018'!AI102&lt;='Tariffs Jan2018'!L102,($C$5*'Tariffs Jan2018'!AK102/'Tariffs Jan2018'!AI102-'Tariffs Jan2018'!K102)*('Tariffs Jan2018'!Q102/100)*'Tariffs Jan2018'!AI102,('Tariffs Jan2018'!L102-'Tariffs Jan2018'!K102)*('Tariffs Jan2018'!Q102/100)*'Tariffs Jan2018'!AI102))</f>
        <v>0</v>
      </c>
      <c r="H108" s="85">
        <f>IF($C$5*'Tariffs Jan2018'!AK102/'Tariffs Jan2018'!AI102&lt;'Tariffs Jan2018'!L102,0,IF($C$5*'Tariffs Jan2018'!AK102/'Tariffs Jan2018'!AI102&lt;='Tariffs Jan2018'!M102,($C$5*'Tariffs Jan2018'!AK102/'Tariffs Jan2018'!AI102-'Tariffs Jan2018'!L102)*('Tariffs Jan2018'!R102/100)*'Tariffs Jan2018'!AI102,('Tariffs Jan2018'!M102-'Tariffs Jan2018'!L102)*('Tariffs Jan2018'!R102/100)*'Tariffs Jan2018'!AI102))</f>
        <v>0</v>
      </c>
      <c r="I108" s="85">
        <f>IF(($C$5*'Tariffs Jan2018'!AK102/'Tariffs Jan2018'!AI102&gt;'Tariffs Jan2018'!M102),($C$5*'Tariffs Jan2018'!AK102/'Tariffs Jan2018'!AI102-'Tariffs Jan2018'!M102)*'Tariffs Jan2018'!S102/100*'Tariffs Jan2018'!AI102,0)</f>
        <v>0</v>
      </c>
      <c r="J108" s="85">
        <f>IF($C$5*'Tariffs Jan2018'!AL102/'Tariffs Jan2018'!AJ102&gt;='Tariffs Jan2018'!J102,('Tariffs Jan2018'!J102*'Tariffs Jan2018'!U102/100)* 'Tariffs Jan2018'!AJ102,($C$5*'Tariffs Jan2018'!AL102/'Tariffs Jan2018'!AJ102*'Tariffs Jan2018'!U102/100)* 'Tariffs Jan2018'!AJ102)</f>
        <v>528.00000000000011</v>
      </c>
      <c r="K108" s="85">
        <f>IF($C$5*'Tariffs Jan2018'!AL102/'Tariffs Jan2018'!AJ102&lt;'Tariffs Jan2018'!J102,0,IF($C$5*'Tariffs Jan2018'!AL102/'Tariffs Jan2018'!AJ102&lt;='Tariffs Jan2018'!K102,($C$5*'Tariffs Jan2018'!AL102/'Tariffs Jan2018'!AJ102-'Tariffs Jan2018'!J102)*('Tariffs Jan2018'!V102/100)*'Tariffs Jan2018'!AJ102,('Tariffs Jan2018'!K102-'Tariffs Jan2018'!J102)*('Tariffs Jan2018'!V102/100)*'Tariffs Jan2018'!AJ102))</f>
        <v>381.5109599999999</v>
      </c>
      <c r="L108" s="85">
        <f>IF($C$5*'Tariffs Jan2018'!AL102/'Tariffs Jan2018'!AJ102&lt;'Tariffs Jan2018'!K102,0,IF($C$5*'Tariffs Jan2018'!AL102/'Tariffs Jan2018'!AJ102&lt;='Tariffs Jan2018'!L102,($C$5*'Tariffs Jan2018'!AL102/'Tariffs Jan2018'!AJ102-'Tariffs Jan2018'!K102)*('Tariffs Jan2018'!W102/100)*'Tariffs Jan2018'!AJ102,('Tariffs Jan2018'!L102-'Tariffs Jan2018'!K102)*('Tariffs Jan2018'!W102/100)*'Tariffs Jan2018'!AJ102))</f>
        <v>0</v>
      </c>
      <c r="M108" s="85">
        <f>IF($C$5*'Tariffs Jan2018'!AL102/'Tariffs Jan2018'!AJ102&lt;'Tariffs Jan2018'!L102,0,IF($C$5*'Tariffs Jan2018'!AL102/'Tariffs Jan2018'!AJ102&lt;='Tariffs Jan2018'!M102,($C$5*'Tariffs Jan2018'!AL102/'Tariffs Jan2018'!AJ102-'Tariffs Jan2018'!L102)*('Tariffs Jan2018'!X102/100)*'Tariffs Jan2018'!AJ102,('Tariffs Jan2018'!M102-'Tariffs Jan2018'!L102)*('Tariffs Jan2018'!X102/100)*'Tariffs Jan2018'!AJ102))</f>
        <v>0</v>
      </c>
      <c r="N108" s="85">
        <f>IF(($C$5*'Tariffs Jan2018'!AL102/'Tariffs Jan2018'!AJ102&gt;'Tariffs Jan2018'!M102),($C$5*'Tariffs Jan2018'!AL102/'Tariffs Jan2018'!AJ102-'Tariffs Jan2018'!M102)*'Tariffs Jan2018'!Y102/100*'Tariffs Jan2018'!AJ102,0)</f>
        <v>0</v>
      </c>
      <c r="O108" s="73">
        <f t="shared" si="14"/>
        <v>1789.2082399999999</v>
      </c>
      <c r="P108" s="498">
        <f t="shared" si="15"/>
        <v>1968.129064</v>
      </c>
    </row>
    <row r="109" spans="1:153" s="347" customFormat="1" x14ac:dyDescent="0.15">
      <c r="A109" s="286" t="str">
        <f>'Tariffs Jan2018'!F103</f>
        <v>Sumo Power</v>
      </c>
      <c r="B109" s="47" t="str">
        <f>'Tariffs Jan2018'!D103</f>
        <v>Ausnet Central 1</v>
      </c>
      <c r="C109" s="287">
        <f>'Tariffs Jan2018'!E103</f>
        <v>43132</v>
      </c>
      <c r="D109" s="85">
        <f>365*'Tariffs Jan2018'!H103/100</f>
        <v>315.90750000000003</v>
      </c>
      <c r="E109" s="85">
        <f>IF($C$5*'Tariffs Jan2018'!AK103/'Tariffs Jan2018'!AI103&gt;='Tariffs Jan2018'!J103,( 'Tariffs Jan2018'!J103*'Tariffs Jan2018'!O103/100)* 'Tariffs Jan2018'!AI103,($C$5*'Tariffs Jan2018'!AK103/'Tariffs Jan2018'!AI103*'Tariffs Jan2018'!O103/100)* 'Tariffs Jan2018'!AI103)</f>
        <v>363.96</v>
      </c>
      <c r="F109" s="85">
        <f>IF($C$5*'Tariffs Jan2018'!AK103/'Tariffs Jan2018'!AI103&lt;'Tariffs Jan2018'!J103,0,IF($C$5*'Tariffs Jan2018'!AK103/'Tariffs Jan2018'!AI103&lt;='Tariffs Jan2018'!K103,($C$5*'Tariffs Jan2018'!AK103/'Tariffs Jan2018'!AI103-'Tariffs Jan2018'!J103)*('Tariffs Jan2018'!P103/100)*'Tariffs Jan2018'!AI103,('Tariffs Jan2018'!K103-'Tariffs Jan2018'!J103)*('Tariffs Jan2018'!P103/100)*'Tariffs Jan2018'!AI103))</f>
        <v>259.49943599999989</v>
      </c>
      <c r="G109" s="85">
        <f>IF($C$5*'Tariffs Jan2018'!AK103/'Tariffs Jan2018'!AI103&lt;'Tariffs Jan2018'!K103,0,IF($C$5*'Tariffs Jan2018'!AK103/'Tariffs Jan2018'!AI103&lt;='Tariffs Jan2018'!L103,($C$5*'Tariffs Jan2018'!AK103/'Tariffs Jan2018'!AI103-'Tariffs Jan2018'!K103)*('Tariffs Jan2018'!Q103/100)*'Tariffs Jan2018'!AI103,('Tariffs Jan2018'!L103-'Tariffs Jan2018'!K103)*('Tariffs Jan2018'!Q103/100)*'Tariffs Jan2018'!AI103))</f>
        <v>0</v>
      </c>
      <c r="H109" s="85">
        <f>IF($C$5*'Tariffs Jan2018'!AK103/'Tariffs Jan2018'!AI103&lt;'Tariffs Jan2018'!L103,0,IF($C$5*'Tariffs Jan2018'!AK103/'Tariffs Jan2018'!AI103&lt;='Tariffs Jan2018'!M103,($C$5*'Tariffs Jan2018'!AK103/'Tariffs Jan2018'!AI103-'Tariffs Jan2018'!L103)*('Tariffs Jan2018'!R103/100)*'Tariffs Jan2018'!AI103,('Tariffs Jan2018'!M103-'Tariffs Jan2018'!L103)*('Tariffs Jan2018'!R103/100)*'Tariffs Jan2018'!AI103))</f>
        <v>0</v>
      </c>
      <c r="I109" s="85">
        <f>IF(($C$5*'Tariffs Jan2018'!AK103/'Tariffs Jan2018'!AI103&gt;'Tariffs Jan2018'!M103),($C$5*'Tariffs Jan2018'!AK103/'Tariffs Jan2018'!AI103-'Tariffs Jan2018'!M103)*'Tariffs Jan2018'!S103/100*'Tariffs Jan2018'!AI103,0)</f>
        <v>0</v>
      </c>
      <c r="J109" s="85">
        <f>IF($C$5*'Tariffs Jan2018'!AL103/'Tariffs Jan2018'!AJ103&gt;='Tariffs Jan2018'!J103,('Tariffs Jan2018'!J103*'Tariffs Jan2018'!U103/100)* 'Tariffs Jan2018'!AJ103,($C$5*'Tariffs Jan2018'!AL103/'Tariffs Jan2018'!AJ103*'Tariffs Jan2018'!U103/100)* 'Tariffs Jan2018'!AJ103)</f>
        <v>657.12</v>
      </c>
      <c r="K109" s="85">
        <f>IF($C$5*'Tariffs Jan2018'!AL103/'Tariffs Jan2018'!AJ103&lt;'Tariffs Jan2018'!J103,0,IF($C$5*'Tariffs Jan2018'!AL103/'Tariffs Jan2018'!AJ103&lt;='Tariffs Jan2018'!K103,($C$5*'Tariffs Jan2018'!AL103/'Tariffs Jan2018'!AJ103-'Tariffs Jan2018'!J103)*('Tariffs Jan2018'!V103/100)*'Tariffs Jan2018'!AJ103,('Tariffs Jan2018'!K103-'Tariffs Jan2018'!J103)*('Tariffs Jan2018'!V103/100)*'Tariffs Jan2018'!AJ103))</f>
        <v>375.57234599999998</v>
      </c>
      <c r="L109" s="85">
        <f>IF($C$5*'Tariffs Jan2018'!AL103/'Tariffs Jan2018'!AJ103&lt;'Tariffs Jan2018'!K103,0,IF($C$5*'Tariffs Jan2018'!AL103/'Tariffs Jan2018'!AJ103&lt;='Tariffs Jan2018'!L103,($C$5*'Tariffs Jan2018'!AL103/'Tariffs Jan2018'!AJ103-'Tariffs Jan2018'!K103)*('Tariffs Jan2018'!W103/100)*'Tariffs Jan2018'!AJ103,('Tariffs Jan2018'!L103-'Tariffs Jan2018'!K103)*('Tariffs Jan2018'!W103/100)*'Tariffs Jan2018'!AJ103))</f>
        <v>0</v>
      </c>
      <c r="M109" s="85">
        <f>IF($C$5*'Tariffs Jan2018'!AL103/'Tariffs Jan2018'!AJ103&lt;'Tariffs Jan2018'!L103,0,IF($C$5*'Tariffs Jan2018'!AL103/'Tariffs Jan2018'!AJ103&lt;='Tariffs Jan2018'!M103,($C$5*'Tariffs Jan2018'!AL103/'Tariffs Jan2018'!AJ103-'Tariffs Jan2018'!L103)*('Tariffs Jan2018'!X103/100)*'Tariffs Jan2018'!AJ103,('Tariffs Jan2018'!M103-'Tariffs Jan2018'!L103)*('Tariffs Jan2018'!X103/100)*'Tariffs Jan2018'!AJ103))</f>
        <v>0</v>
      </c>
      <c r="N109" s="85">
        <f>IF(($C$5*'Tariffs Jan2018'!AL103/'Tariffs Jan2018'!AJ103&gt;'Tariffs Jan2018'!M103),($C$5*'Tariffs Jan2018'!AL103/'Tariffs Jan2018'!AJ103-'Tariffs Jan2018'!M103)*'Tariffs Jan2018'!Y103/100*'Tariffs Jan2018'!AJ103,0)</f>
        <v>0</v>
      </c>
      <c r="O109" s="73">
        <f t="shared" ref="O109:O110" si="18">SUM(D109:N109)</f>
        <v>1972.0592819999997</v>
      </c>
      <c r="P109" s="498">
        <f t="shared" ref="P109:P110" si="19">O109*1.1</f>
        <v>2169.2652101999997</v>
      </c>
    </row>
    <row r="110" spans="1:153" s="347" customFormat="1" ht="14" thickBot="1" x14ac:dyDescent="0.2">
      <c r="A110" s="293" t="str">
        <f>'Tariffs Jan2018'!F104</f>
        <v>Amaysim</v>
      </c>
      <c r="B110" s="294" t="str">
        <f>'Tariffs Jan2018'!D104</f>
        <v>Ausnet Central 1</v>
      </c>
      <c r="C110" s="295">
        <f>'Tariffs Jan2018'!E104</f>
        <v>43101</v>
      </c>
      <c r="D110" s="296">
        <f>365*'Tariffs Jan2018'!H104/100</f>
        <v>353.32</v>
      </c>
      <c r="E110" s="296">
        <f>IF($C$5*'Tariffs Jan2018'!AK104/'Tariffs Jan2018'!AI104&gt;='Tariffs Jan2018'!J104,( 'Tariffs Jan2018'!J104*'Tariffs Jan2018'!O104/100)* 'Tariffs Jan2018'!AI104,($C$5*'Tariffs Jan2018'!AK104/'Tariffs Jan2018'!AI104*'Tariffs Jan2018'!O104/100)* 'Tariffs Jan2018'!AI104)</f>
        <v>426</v>
      </c>
      <c r="F110" s="296">
        <f>IF($C$5*'Tariffs Jan2018'!AK104/'Tariffs Jan2018'!AI104&lt;'Tariffs Jan2018'!J104,0,IF($C$5*'Tariffs Jan2018'!AK104/'Tariffs Jan2018'!AI104&lt;='Tariffs Jan2018'!K104,($C$5*'Tariffs Jan2018'!AK104/'Tariffs Jan2018'!AI104-'Tariffs Jan2018'!J104)*('Tariffs Jan2018'!P104/100)*'Tariffs Jan2018'!AI104,('Tariffs Jan2018'!K104-'Tariffs Jan2018'!J104)*('Tariffs Jan2018'!P104/100)*'Tariffs Jan2018'!AI104))</f>
        <v>274.43594999999993</v>
      </c>
      <c r="G110" s="296">
        <f>IF($C$5*'Tariffs Jan2018'!AK104/'Tariffs Jan2018'!AI104&lt;'Tariffs Jan2018'!K104,0,IF($C$5*'Tariffs Jan2018'!AK104/'Tariffs Jan2018'!AI104&lt;='Tariffs Jan2018'!L104,($C$5*'Tariffs Jan2018'!AK104/'Tariffs Jan2018'!AI104-'Tariffs Jan2018'!K104)*('Tariffs Jan2018'!Q104/100)*'Tariffs Jan2018'!AI104,('Tariffs Jan2018'!L104-'Tariffs Jan2018'!K104)*('Tariffs Jan2018'!Q104/100)*'Tariffs Jan2018'!AI104))</f>
        <v>0</v>
      </c>
      <c r="H110" s="296">
        <f>IF($C$5*'Tariffs Jan2018'!AK104/'Tariffs Jan2018'!AI104&lt;'Tariffs Jan2018'!L104,0,IF($C$5*'Tariffs Jan2018'!AK104/'Tariffs Jan2018'!AI104&lt;='Tariffs Jan2018'!M104,($C$5*'Tariffs Jan2018'!AK104/'Tariffs Jan2018'!AI104-'Tariffs Jan2018'!L104)*('Tariffs Jan2018'!R104/100)*'Tariffs Jan2018'!AI104,('Tariffs Jan2018'!M104-'Tariffs Jan2018'!L104)*('Tariffs Jan2018'!R104/100)*'Tariffs Jan2018'!AI104))</f>
        <v>0</v>
      </c>
      <c r="I110" s="296">
        <f>IF(($C$5*'Tariffs Jan2018'!AK104/'Tariffs Jan2018'!AI104&gt;'Tariffs Jan2018'!M104),($C$5*'Tariffs Jan2018'!AK104/'Tariffs Jan2018'!AI104-'Tariffs Jan2018'!M104)*'Tariffs Jan2018'!S104/100*'Tariffs Jan2018'!AI104,0)</f>
        <v>0</v>
      </c>
      <c r="J110" s="296">
        <f>IF($C$5*'Tariffs Jan2018'!AL104/'Tariffs Jan2018'!AJ104&gt;='Tariffs Jan2018'!J104,('Tariffs Jan2018'!J104*'Tariffs Jan2018'!U104/100)* 'Tariffs Jan2018'!AJ104,($C$5*'Tariffs Jan2018'!AL104/'Tariffs Jan2018'!AJ104*'Tariffs Jan2018'!U104/100)* 'Tariffs Jan2018'!AJ104)</f>
        <v>600</v>
      </c>
      <c r="K110" s="296">
        <f>IF($C$5*'Tariffs Jan2018'!AL104/'Tariffs Jan2018'!AJ104&lt;'Tariffs Jan2018'!J104,0,IF($C$5*'Tariffs Jan2018'!AL104/'Tariffs Jan2018'!AJ104&lt;='Tariffs Jan2018'!K104,($C$5*'Tariffs Jan2018'!AL104/'Tariffs Jan2018'!AJ104-'Tariffs Jan2018'!J104)*('Tariffs Jan2018'!V104/100)*'Tariffs Jan2018'!AJ104,('Tariffs Jan2018'!K104-'Tariffs Jan2018'!J104)*('Tariffs Jan2018'!V104/100)*'Tariffs Jan2018'!AJ104))</f>
        <v>440.89709999999991</v>
      </c>
      <c r="L110" s="296">
        <f>IF($C$5*'Tariffs Jan2018'!AL104/'Tariffs Jan2018'!AJ104&lt;'Tariffs Jan2018'!K104,0,IF($C$5*'Tariffs Jan2018'!AL104/'Tariffs Jan2018'!AJ104&lt;='Tariffs Jan2018'!L104,($C$5*'Tariffs Jan2018'!AL104/'Tariffs Jan2018'!AJ104-'Tariffs Jan2018'!K104)*('Tariffs Jan2018'!W104/100)*'Tariffs Jan2018'!AJ104,('Tariffs Jan2018'!L104-'Tariffs Jan2018'!K104)*('Tariffs Jan2018'!W104/100)*'Tariffs Jan2018'!AJ104))</f>
        <v>0</v>
      </c>
      <c r="M110" s="296">
        <f>IF($C$5*'Tariffs Jan2018'!AL104/'Tariffs Jan2018'!AJ104&lt;'Tariffs Jan2018'!L104,0,IF($C$5*'Tariffs Jan2018'!AL104/'Tariffs Jan2018'!AJ104&lt;='Tariffs Jan2018'!M104,($C$5*'Tariffs Jan2018'!AL104/'Tariffs Jan2018'!AJ104-'Tariffs Jan2018'!L104)*('Tariffs Jan2018'!X104/100)*'Tariffs Jan2018'!AJ104,('Tariffs Jan2018'!M104-'Tariffs Jan2018'!L104)*('Tariffs Jan2018'!X104/100)*'Tariffs Jan2018'!AJ104))</f>
        <v>0</v>
      </c>
      <c r="N110" s="296">
        <f>IF(($C$5*'Tariffs Jan2018'!AL104/'Tariffs Jan2018'!AJ104&gt;'Tariffs Jan2018'!M104),($C$5*'Tariffs Jan2018'!AL104/'Tariffs Jan2018'!AJ104-'Tariffs Jan2018'!M104)*'Tariffs Jan2018'!Y104/100*'Tariffs Jan2018'!AJ104,0)</f>
        <v>0</v>
      </c>
      <c r="O110" s="297">
        <f t="shared" si="18"/>
        <v>2094.6530499999999</v>
      </c>
      <c r="P110" s="500">
        <f t="shared" si="19"/>
        <v>2304.1183550000001</v>
      </c>
    </row>
    <row r="111" spans="1:153" s="347" customFormat="1" x14ac:dyDescent="0.15"/>
    <row r="112" spans="1:153" s="347" customFormat="1" x14ac:dyDescent="0.15"/>
    <row r="113" s="347" customFormat="1" x14ac:dyDescent="0.15"/>
    <row r="114" s="347" customFormat="1" x14ac:dyDescent="0.15"/>
    <row r="115" s="347" customFormat="1" x14ac:dyDescent="0.15"/>
    <row r="116" s="347" customFormat="1" x14ac:dyDescent="0.15"/>
    <row r="117" s="347" customFormat="1" x14ac:dyDescent="0.15"/>
    <row r="118" s="347" customFormat="1" x14ac:dyDescent="0.15"/>
    <row r="119" s="347" customFormat="1" x14ac:dyDescent="0.15"/>
    <row r="120" s="347" customFormat="1" x14ac:dyDescent="0.15"/>
    <row r="121" s="347" customFormat="1" x14ac:dyDescent="0.15"/>
    <row r="122" s="347" customFormat="1" x14ac:dyDescent="0.15"/>
    <row r="123" s="347" customFormat="1" x14ac:dyDescent="0.15"/>
    <row r="124" s="347" customFormat="1" x14ac:dyDescent="0.15"/>
    <row r="125" s="347" customFormat="1" x14ac:dyDescent="0.15"/>
    <row r="126" s="347" customFormat="1" x14ac:dyDescent="0.15"/>
    <row r="127" s="347" customFormat="1" x14ac:dyDescent="0.15"/>
    <row r="128" s="347" customFormat="1" x14ac:dyDescent="0.15"/>
    <row r="129" s="347" customFormat="1" x14ac:dyDescent="0.15"/>
    <row r="130" s="347" customFormat="1" x14ac:dyDescent="0.15"/>
    <row r="131" s="347" customFormat="1" x14ac:dyDescent="0.15"/>
    <row r="132" s="347" customFormat="1" x14ac:dyDescent="0.15"/>
    <row r="133" s="347" customFormat="1" x14ac:dyDescent="0.15"/>
    <row r="134" s="347" customFormat="1" x14ac:dyDescent="0.15"/>
    <row r="135" s="347" customFormat="1" x14ac:dyDescent="0.15"/>
    <row r="136" s="347" customFormat="1" x14ac:dyDescent="0.15"/>
    <row r="137" s="347" customFormat="1" x14ac:dyDescent="0.15"/>
    <row r="138" s="347" customFormat="1" x14ac:dyDescent="0.15"/>
    <row r="139" s="347" customFormat="1" x14ac:dyDescent="0.15"/>
    <row r="140" s="347" customFormat="1" x14ac:dyDescent="0.15"/>
    <row r="141" s="347" customFormat="1" x14ac:dyDescent="0.15"/>
    <row r="142" s="347" customFormat="1" x14ac:dyDescent="0.15"/>
    <row r="143" s="347" customFormat="1" x14ac:dyDescent="0.15"/>
    <row r="144" s="347" customFormat="1" x14ac:dyDescent="0.15"/>
    <row r="145" s="347" customFormat="1" x14ac:dyDescent="0.15"/>
    <row r="146" s="347" customFormat="1" x14ac:dyDescent="0.15"/>
    <row r="147" s="347" customFormat="1" x14ac:dyDescent="0.15"/>
    <row r="148" s="347" customFormat="1" x14ac:dyDescent="0.15"/>
    <row r="149" s="347" customFormat="1" x14ac:dyDescent="0.15"/>
    <row r="150" s="347" customFormat="1" x14ac:dyDescent="0.15"/>
    <row r="151" s="347" customFormat="1" x14ac:dyDescent="0.15"/>
    <row r="152" s="347" customFormat="1" x14ac:dyDescent="0.15"/>
    <row r="153" s="347" customFormat="1" x14ac:dyDescent="0.15"/>
    <row r="154" s="347" customFormat="1" x14ac:dyDescent="0.15"/>
    <row r="155" s="347" customFormat="1" x14ac:dyDescent="0.15"/>
    <row r="156" s="347" customFormat="1" x14ac:dyDescent="0.15"/>
    <row r="157" s="347" customFormat="1" x14ac:dyDescent="0.15"/>
    <row r="158" s="347" customFormat="1" x14ac:dyDescent="0.15"/>
    <row r="159" s="347" customFormat="1" x14ac:dyDescent="0.15"/>
    <row r="160" s="347" customFormat="1" x14ac:dyDescent="0.15"/>
    <row r="161" s="347" customFormat="1" x14ac:dyDescent="0.15"/>
    <row r="162" s="347" customFormat="1" x14ac:dyDescent="0.15"/>
    <row r="163" s="347" customFormat="1" x14ac:dyDescent="0.15"/>
    <row r="164" s="347" customFormat="1" x14ac:dyDescent="0.15"/>
    <row r="165" s="347" customFormat="1" x14ac:dyDescent="0.15"/>
    <row r="166" s="347" customFormat="1" x14ac:dyDescent="0.15"/>
    <row r="167" s="347" customFormat="1" x14ac:dyDescent="0.15"/>
    <row r="168" s="347" customFormat="1" x14ac:dyDescent="0.15"/>
    <row r="169" s="347" customFormat="1" x14ac:dyDescent="0.15"/>
    <row r="170" s="347" customFormat="1" x14ac:dyDescent="0.15"/>
    <row r="171" s="347" customFormat="1" x14ac:dyDescent="0.15"/>
    <row r="172" s="347" customFormat="1" x14ac:dyDescent="0.15"/>
    <row r="173" s="347" customFormat="1" x14ac:dyDescent="0.15"/>
    <row r="174" s="347" customFormat="1" x14ac:dyDescent="0.15"/>
    <row r="175" s="347" customFormat="1" x14ac:dyDescent="0.15"/>
    <row r="176" s="347" customFormat="1" x14ac:dyDescent="0.15"/>
    <row r="177" s="347" customFormat="1" x14ac:dyDescent="0.15"/>
    <row r="178" s="347" customFormat="1" x14ac:dyDescent="0.15"/>
    <row r="179" s="347" customFormat="1" x14ac:dyDescent="0.15"/>
    <row r="180" s="347" customFormat="1" x14ac:dyDescent="0.15"/>
    <row r="181" s="347" customFormat="1" x14ac:dyDescent="0.15"/>
    <row r="182" s="347" customFormat="1" x14ac:dyDescent="0.15"/>
    <row r="183" s="347" customFormat="1" x14ac:dyDescent="0.15"/>
    <row r="184" s="347" customFormat="1" x14ac:dyDescent="0.15"/>
    <row r="185" s="347" customFormat="1" x14ac:dyDescent="0.15"/>
    <row r="186" s="347" customFormat="1" x14ac:dyDescent="0.15"/>
    <row r="187" s="347" customFormat="1" x14ac:dyDescent="0.15"/>
    <row r="188" s="347" customFormat="1" x14ac:dyDescent="0.15"/>
    <row r="189" s="347" customFormat="1" x14ac:dyDescent="0.15"/>
    <row r="190" s="347" customFormat="1" x14ac:dyDescent="0.15"/>
    <row r="191" s="347" customFormat="1" x14ac:dyDescent="0.15"/>
    <row r="192" s="347" customFormat="1" x14ac:dyDescent="0.15"/>
    <row r="193" s="347" customFormat="1" x14ac:dyDescent="0.15"/>
    <row r="194" s="347" customFormat="1" x14ac:dyDescent="0.15"/>
    <row r="195" s="347" customFormat="1" x14ac:dyDescent="0.15"/>
    <row r="196" s="347" customFormat="1" x14ac:dyDescent="0.15"/>
    <row r="197" s="347" customFormat="1" x14ac:dyDescent="0.15"/>
    <row r="198" s="347" customFormat="1" x14ac:dyDescent="0.15"/>
    <row r="199" s="347" customFormat="1" x14ac:dyDescent="0.15"/>
    <row r="200" s="347" customFormat="1" x14ac:dyDescent="0.15"/>
    <row r="201" s="347" customFormat="1" x14ac:dyDescent="0.15"/>
    <row r="202" s="347" customFormat="1" x14ac:dyDescent="0.15"/>
    <row r="203" s="347" customFormat="1" x14ac:dyDescent="0.15"/>
    <row r="204" s="347" customFormat="1" x14ac:dyDescent="0.15"/>
    <row r="205" s="347" customFormat="1" x14ac:dyDescent="0.15"/>
    <row r="206" s="347" customFormat="1" x14ac:dyDescent="0.15"/>
    <row r="207" s="347" customFormat="1" x14ac:dyDescent="0.15"/>
    <row r="208" s="347" customFormat="1" x14ac:dyDescent="0.15"/>
    <row r="209" s="347" customFormat="1" x14ac:dyDescent="0.15"/>
    <row r="210" s="347" customFormat="1" x14ac:dyDescent="0.15"/>
    <row r="211" s="347" customFormat="1" x14ac:dyDescent="0.15"/>
    <row r="212" s="347" customFormat="1" x14ac:dyDescent="0.15"/>
    <row r="213" s="347" customFormat="1" x14ac:dyDescent="0.15"/>
    <row r="214" s="347" customFormat="1" x14ac:dyDescent="0.15"/>
    <row r="215" s="347" customFormat="1" x14ac:dyDescent="0.15"/>
    <row r="216" s="347" customFormat="1" x14ac:dyDescent="0.15"/>
    <row r="217" s="347" customFormat="1" x14ac:dyDescent="0.15"/>
    <row r="218" s="347" customFormat="1" x14ac:dyDescent="0.15"/>
    <row r="219" s="347" customFormat="1" x14ac:dyDescent="0.15"/>
    <row r="220" s="347" customFormat="1" x14ac:dyDescent="0.15"/>
    <row r="221" s="347" customFormat="1" x14ac:dyDescent="0.15"/>
    <row r="222" s="347" customFormat="1" x14ac:dyDescent="0.15"/>
    <row r="223" s="347" customFormat="1" x14ac:dyDescent="0.15"/>
    <row r="224" s="347" customFormat="1" x14ac:dyDescent="0.15"/>
    <row r="225" s="347" customFormat="1" x14ac:dyDescent="0.15"/>
    <row r="226" s="347" customFormat="1" x14ac:dyDescent="0.15"/>
    <row r="227" s="347" customFormat="1" x14ac:dyDescent="0.15"/>
    <row r="228" s="347" customFormat="1" x14ac:dyDescent="0.15"/>
    <row r="229" s="347" customFormat="1" x14ac:dyDescent="0.15"/>
    <row r="230" s="347" customFormat="1" x14ac:dyDescent="0.15"/>
    <row r="231" s="347" customFormat="1" x14ac:dyDescent="0.15"/>
    <row r="232" s="347" customFormat="1" x14ac:dyDescent="0.15"/>
    <row r="233" s="347" customFormat="1" x14ac:dyDescent="0.15"/>
    <row r="234" s="347" customFormat="1" x14ac:dyDescent="0.15"/>
    <row r="235" s="347" customFormat="1" x14ac:dyDescent="0.15"/>
    <row r="236" s="347" customFormat="1" x14ac:dyDescent="0.15"/>
    <row r="237" s="347" customFormat="1" x14ac:dyDescent="0.15"/>
    <row r="238" s="347" customFormat="1" x14ac:dyDescent="0.15"/>
    <row r="239" s="347" customFormat="1" x14ac:dyDescent="0.15"/>
    <row r="240" s="347" customFormat="1" x14ac:dyDescent="0.15"/>
    <row r="241" s="347" customFormat="1" x14ac:dyDescent="0.15"/>
    <row r="242" s="347" customFormat="1" x14ac:dyDescent="0.15"/>
    <row r="243" s="347" customFormat="1" x14ac:dyDescent="0.15"/>
    <row r="244" s="347" customFormat="1" x14ac:dyDescent="0.15"/>
    <row r="245" s="347" customFormat="1" x14ac:dyDescent="0.15"/>
    <row r="246" s="347" customFormat="1" x14ac:dyDescent="0.15"/>
    <row r="247" s="347" customFormat="1" x14ac:dyDescent="0.15"/>
    <row r="248" s="347" customFormat="1" x14ac:dyDescent="0.15"/>
    <row r="249" s="347" customFormat="1" x14ac:dyDescent="0.15"/>
    <row r="250" s="347" customFormat="1" x14ac:dyDescent="0.15"/>
    <row r="251" s="347" customFormat="1" x14ac:dyDescent="0.15"/>
    <row r="252" s="347" customFormat="1" x14ac:dyDescent="0.15"/>
    <row r="253" s="347" customFormat="1" x14ac:dyDescent="0.15"/>
    <row r="254" s="347" customFormat="1" x14ac:dyDescent="0.15"/>
    <row r="255" s="347" customFormat="1" x14ac:dyDescent="0.15"/>
    <row r="256" s="347" customFormat="1" x14ac:dyDescent="0.15"/>
    <row r="257" s="347" customFormat="1" x14ac:dyDescent="0.15"/>
    <row r="258" s="347" customFormat="1" x14ac:dyDescent="0.15"/>
    <row r="259" s="347" customFormat="1" x14ac:dyDescent="0.15"/>
    <row r="260" s="347" customFormat="1" x14ac:dyDescent="0.15"/>
    <row r="261" s="347" customFormat="1" x14ac:dyDescent="0.15"/>
    <row r="262" s="347" customFormat="1" x14ac:dyDescent="0.15"/>
    <row r="263" s="347" customFormat="1" x14ac:dyDescent="0.15"/>
    <row r="264" s="347" customFormat="1" x14ac:dyDescent="0.15"/>
    <row r="265" s="347" customFormat="1" x14ac:dyDescent="0.15"/>
    <row r="266" s="347" customFormat="1" x14ac:dyDescent="0.15"/>
    <row r="267" s="347" customFormat="1" x14ac:dyDescent="0.15"/>
    <row r="268" s="347" customFormat="1" x14ac:dyDescent="0.15"/>
    <row r="269" s="347" customFormat="1" x14ac:dyDescent="0.15"/>
    <row r="270" s="347" customFormat="1" x14ac:dyDescent="0.15"/>
    <row r="271" s="347" customFormat="1" x14ac:dyDescent="0.15"/>
    <row r="272" s="347" customFormat="1" x14ac:dyDescent="0.15"/>
    <row r="273" s="347" customFormat="1" x14ac:dyDescent="0.15"/>
    <row r="274" s="347" customFormat="1" x14ac:dyDescent="0.15"/>
    <row r="275" s="347" customFormat="1" x14ac:dyDescent="0.15"/>
    <row r="276" s="347" customFormat="1" x14ac:dyDescent="0.15"/>
    <row r="277" s="347" customFormat="1" x14ac:dyDescent="0.15"/>
    <row r="278" s="347" customFormat="1" x14ac:dyDescent="0.15"/>
    <row r="279" s="347" customFormat="1" x14ac:dyDescent="0.15"/>
    <row r="280" s="347" customFormat="1" x14ac:dyDescent="0.15"/>
    <row r="281" s="347" customFormat="1" x14ac:dyDescent="0.15"/>
    <row r="282" s="347" customFormat="1" x14ac:dyDescent="0.15"/>
    <row r="283" s="347" customFormat="1" x14ac:dyDescent="0.15"/>
    <row r="284" s="347" customFormat="1" x14ac:dyDescent="0.15"/>
    <row r="285" s="347" customFormat="1" x14ac:dyDescent="0.15"/>
    <row r="286" s="347" customFormat="1" x14ac:dyDescent="0.15"/>
    <row r="287" s="347" customFormat="1" x14ac:dyDescent="0.15"/>
    <row r="288" s="347" customFormat="1" x14ac:dyDescent="0.15"/>
    <row r="289" s="347" customFormat="1" x14ac:dyDescent="0.15"/>
    <row r="290" s="347" customFormat="1" x14ac:dyDescent="0.15"/>
    <row r="291" s="347" customFormat="1" x14ac:dyDescent="0.15"/>
    <row r="292" s="347" customFormat="1" x14ac:dyDescent="0.15"/>
    <row r="293" s="347" customFormat="1" x14ac:dyDescent="0.15"/>
    <row r="294" s="347" customFormat="1" x14ac:dyDescent="0.15"/>
    <row r="295" s="347" customFormat="1" x14ac:dyDescent="0.15"/>
    <row r="296" s="347" customFormat="1" x14ac:dyDescent="0.15"/>
    <row r="297" s="347" customFormat="1" x14ac:dyDescent="0.15"/>
    <row r="298" s="347" customFormat="1" x14ac:dyDescent="0.15"/>
    <row r="299" s="347" customFormat="1" x14ac:dyDescent="0.15"/>
    <row r="300" s="347" customFormat="1" x14ac:dyDescent="0.15"/>
    <row r="301" s="347" customFormat="1" x14ac:dyDescent="0.15"/>
    <row r="302" s="347" customFormat="1" x14ac:dyDescent="0.15"/>
    <row r="303" s="347" customFormat="1" x14ac:dyDescent="0.15"/>
    <row r="304" s="347" customFormat="1" x14ac:dyDescent="0.15"/>
    <row r="305" s="347" customFormat="1" x14ac:dyDescent="0.15"/>
    <row r="306" s="347" customFormat="1" x14ac:dyDescent="0.15"/>
    <row r="307" s="347" customFormat="1" x14ac:dyDescent="0.15"/>
    <row r="308" s="347" customFormat="1" x14ac:dyDescent="0.15"/>
    <row r="309" s="347" customFormat="1" x14ac:dyDescent="0.15"/>
    <row r="310" s="347" customFormat="1" x14ac:dyDescent="0.15"/>
    <row r="311" s="347" customFormat="1" x14ac:dyDescent="0.15"/>
    <row r="312" s="347" customFormat="1" x14ac:dyDescent="0.15"/>
    <row r="313" s="347" customFormat="1" x14ac:dyDescent="0.15"/>
    <row r="314" s="347" customFormat="1" x14ac:dyDescent="0.15"/>
    <row r="315" s="347" customFormat="1" x14ac:dyDescent="0.15"/>
    <row r="316" s="347" customFormat="1" x14ac:dyDescent="0.15"/>
    <row r="317" s="347" customFormat="1" x14ac:dyDescent="0.15"/>
    <row r="318" s="347" customFormat="1" x14ac:dyDescent="0.15"/>
    <row r="319" s="347" customFormat="1" x14ac:dyDescent="0.15"/>
    <row r="320" s="347" customFormat="1" x14ac:dyDescent="0.15"/>
    <row r="321" s="347" customFormat="1" x14ac:dyDescent="0.15"/>
    <row r="322" s="347" customFormat="1" x14ac:dyDescent="0.15"/>
    <row r="323" s="347" customFormat="1" x14ac:dyDescent="0.15"/>
    <row r="324" s="347" customFormat="1" x14ac:dyDescent="0.15"/>
    <row r="325" s="347" customFormat="1" x14ac:dyDescent="0.15"/>
    <row r="326" s="347" customFormat="1" x14ac:dyDescent="0.15"/>
    <row r="327" s="347" customFormat="1" x14ac:dyDescent="0.15"/>
    <row r="328" s="347" customFormat="1" x14ac:dyDescent="0.15"/>
    <row r="329" s="347" customFormat="1" x14ac:dyDescent="0.15"/>
    <row r="330" s="347" customFormat="1" x14ac:dyDescent="0.15"/>
    <row r="331" s="347" customFormat="1" x14ac:dyDescent="0.15"/>
    <row r="332" s="347" customFormat="1" x14ac:dyDescent="0.15"/>
    <row r="333" s="347" customFormat="1" x14ac:dyDescent="0.15"/>
    <row r="334" s="347" customFormat="1" x14ac:dyDescent="0.15"/>
    <row r="335" s="347" customFormat="1" x14ac:dyDescent="0.15"/>
    <row r="336" s="347" customFormat="1" x14ac:dyDescent="0.15"/>
    <row r="337" s="347" customFormat="1" x14ac:dyDescent="0.15"/>
    <row r="338" s="347" customFormat="1" x14ac:dyDescent="0.15"/>
    <row r="339" s="347" customFormat="1" x14ac:dyDescent="0.15"/>
    <row r="340" s="347" customFormat="1" x14ac:dyDescent="0.15"/>
    <row r="341" s="347" customFormat="1" x14ac:dyDescent="0.15"/>
    <row r="342" s="347" customFormat="1" x14ac:dyDescent="0.15"/>
    <row r="343" s="347" customFormat="1" x14ac:dyDescent="0.15"/>
    <row r="344" s="347" customFormat="1" x14ac:dyDescent="0.15"/>
    <row r="345" s="347" customFormat="1" x14ac:dyDescent="0.15"/>
    <row r="346" s="347" customFormat="1" x14ac:dyDescent="0.15"/>
    <row r="347" s="347" customFormat="1" x14ac:dyDescent="0.15"/>
    <row r="348" s="347" customFormat="1" x14ac:dyDescent="0.15"/>
    <row r="349" s="347" customFormat="1" x14ac:dyDescent="0.15"/>
    <row r="350" s="347" customFormat="1" x14ac:dyDescent="0.15"/>
    <row r="351" s="347" customFormat="1" x14ac:dyDescent="0.15"/>
    <row r="352" s="347" customFormat="1" x14ac:dyDescent="0.15"/>
    <row r="353" s="347" customFormat="1" x14ac:dyDescent="0.15"/>
    <row r="354" s="347" customFormat="1" x14ac:dyDescent="0.15"/>
    <row r="355" s="347" customFormat="1" x14ac:dyDescent="0.15"/>
    <row r="356" s="347" customFormat="1" x14ac:dyDescent="0.15"/>
    <row r="357" s="347" customFormat="1" x14ac:dyDescent="0.15"/>
    <row r="358" s="347" customFormat="1" x14ac:dyDescent="0.15"/>
    <row r="359" s="347" customFormat="1" x14ac:dyDescent="0.15"/>
    <row r="360" s="347" customFormat="1" x14ac:dyDescent="0.15"/>
    <row r="361" s="347" customFormat="1" x14ac:dyDescent="0.15"/>
    <row r="362" s="347" customFormat="1" x14ac:dyDescent="0.15"/>
    <row r="363" s="347" customFormat="1" x14ac:dyDescent="0.15"/>
    <row r="364" s="347" customFormat="1" x14ac:dyDescent="0.15"/>
    <row r="365" s="347" customFormat="1" x14ac:dyDescent="0.15"/>
    <row r="366" s="347" customFormat="1" x14ac:dyDescent="0.15"/>
    <row r="367" s="347" customFormat="1" x14ac:dyDescent="0.15"/>
    <row r="368" s="347" customFormat="1" x14ac:dyDescent="0.15"/>
    <row r="369" s="347" customFormat="1" x14ac:dyDescent="0.15"/>
    <row r="370" s="347" customFormat="1" x14ac:dyDescent="0.15"/>
    <row r="371" s="347" customFormat="1" x14ac:dyDescent="0.15"/>
    <row r="372" s="347" customFormat="1" x14ac:dyDescent="0.15"/>
    <row r="373" s="347" customFormat="1" x14ac:dyDescent="0.15"/>
    <row r="374" s="347" customFormat="1" x14ac:dyDescent="0.15"/>
    <row r="375" s="347" customFormat="1" x14ac:dyDescent="0.15"/>
    <row r="376" s="347" customFormat="1" x14ac:dyDescent="0.15"/>
    <row r="377" s="347" customFormat="1" x14ac:dyDescent="0.15"/>
    <row r="378" s="347" customFormat="1" x14ac:dyDescent="0.15"/>
    <row r="379" s="347" customFormat="1" x14ac:dyDescent="0.15"/>
    <row r="380" s="347" customFormat="1" x14ac:dyDescent="0.15"/>
    <row r="381" s="347" customFormat="1" x14ac:dyDescent="0.15"/>
    <row r="382" s="347" customFormat="1" x14ac:dyDescent="0.15"/>
    <row r="383" s="347" customFormat="1" x14ac:dyDescent="0.15"/>
    <row r="384" s="347" customFormat="1" x14ac:dyDescent="0.15"/>
    <row r="385" s="347" customFormat="1" x14ac:dyDescent="0.15"/>
    <row r="386" s="347" customFormat="1" x14ac:dyDescent="0.15"/>
    <row r="387" s="347" customFormat="1" x14ac:dyDescent="0.15"/>
    <row r="388" s="347" customFormat="1" x14ac:dyDescent="0.15"/>
    <row r="389" s="347" customFormat="1" x14ac:dyDescent="0.15"/>
    <row r="390" s="347" customFormat="1" x14ac:dyDescent="0.15"/>
    <row r="391" s="347" customFormat="1" x14ac:dyDescent="0.15"/>
    <row r="392" s="347" customFormat="1" x14ac:dyDescent="0.15"/>
    <row r="393" s="347" customFormat="1" x14ac:dyDescent="0.15"/>
    <row r="394" s="347" customFormat="1" x14ac:dyDescent="0.15"/>
    <row r="395" s="347" customFormat="1" x14ac:dyDescent="0.15"/>
    <row r="396" s="347" customFormat="1" x14ac:dyDescent="0.15"/>
    <row r="397" s="347" customFormat="1" x14ac:dyDescent="0.15"/>
    <row r="398" s="347" customFormat="1" x14ac:dyDescent="0.15"/>
    <row r="399" s="347" customFormat="1" x14ac:dyDescent="0.15"/>
    <row r="400" s="347" customFormat="1" x14ac:dyDescent="0.15"/>
    <row r="401" s="347" customFormat="1" x14ac:dyDescent="0.15"/>
    <row r="402" s="347" customFormat="1" x14ac:dyDescent="0.15"/>
    <row r="403" s="347" customFormat="1" x14ac:dyDescent="0.15"/>
    <row r="404" s="347" customFormat="1" x14ac:dyDescent="0.15"/>
    <row r="405" s="347" customFormat="1" x14ac:dyDescent="0.15"/>
    <row r="406" s="347" customFormat="1" x14ac:dyDescent="0.15"/>
    <row r="407" s="347" customFormat="1" x14ac:dyDescent="0.15"/>
    <row r="408" s="347" customFormat="1" x14ac:dyDescent="0.15"/>
    <row r="409" s="347" customFormat="1" x14ac:dyDescent="0.15"/>
    <row r="410" s="347" customFormat="1" x14ac:dyDescent="0.15"/>
    <row r="411" s="347" customFormat="1" x14ac:dyDescent="0.15"/>
    <row r="412" s="347" customFormat="1" x14ac:dyDescent="0.15"/>
    <row r="413" s="347" customFormat="1" x14ac:dyDescent="0.15"/>
    <row r="414" s="347" customFormat="1" x14ac:dyDescent="0.15"/>
    <row r="415" s="347" customFormat="1" x14ac:dyDescent="0.15"/>
    <row r="416" s="347" customFormat="1" x14ac:dyDescent="0.15"/>
    <row r="417" s="347" customFormat="1" x14ac:dyDescent="0.15"/>
    <row r="418" s="347" customFormat="1" x14ac:dyDescent="0.15"/>
    <row r="419" s="347" customFormat="1" x14ac:dyDescent="0.15"/>
    <row r="420" s="347" customFormat="1" x14ac:dyDescent="0.15"/>
    <row r="421" s="347" customFormat="1" x14ac:dyDescent="0.15"/>
    <row r="422" s="347" customFormat="1" x14ac:dyDescent="0.15"/>
    <row r="423" s="347" customFormat="1" x14ac:dyDescent="0.15"/>
    <row r="424" s="347" customFormat="1" x14ac:dyDescent="0.15"/>
    <row r="425" s="347" customFormat="1" x14ac:dyDescent="0.15"/>
    <row r="426" s="347" customFormat="1" x14ac:dyDescent="0.15"/>
    <row r="427" s="347" customFormat="1" x14ac:dyDescent="0.15"/>
    <row r="428" s="347" customFormat="1" x14ac:dyDescent="0.15"/>
    <row r="429" s="347" customFormat="1" x14ac:dyDescent="0.15"/>
    <row r="430" s="347" customFormat="1" x14ac:dyDescent="0.15"/>
    <row r="431" s="347" customFormat="1" x14ac:dyDescent="0.15"/>
    <row r="432" s="347" customFormat="1" x14ac:dyDescent="0.15"/>
    <row r="433" s="347" customFormat="1" x14ac:dyDescent="0.15"/>
    <row r="434" s="347" customFormat="1" x14ac:dyDescent="0.15"/>
    <row r="435" s="347" customFormat="1" x14ac:dyDescent="0.15"/>
    <row r="436" s="347" customFormat="1" x14ac:dyDescent="0.15"/>
    <row r="437" s="347" customFormat="1" x14ac:dyDescent="0.15"/>
    <row r="438" s="347" customFormat="1" x14ac:dyDescent="0.15"/>
    <row r="439" s="347" customFormat="1" x14ac:dyDescent="0.15"/>
    <row r="440" s="347" customFormat="1" x14ac:dyDescent="0.15"/>
    <row r="441" s="347" customFormat="1" x14ac:dyDescent="0.15"/>
    <row r="442" s="347" customFormat="1" x14ac:dyDescent="0.15"/>
    <row r="443" s="347" customFormat="1" x14ac:dyDescent="0.15"/>
    <row r="444" s="347" customFormat="1" x14ac:dyDescent="0.15"/>
    <row r="445" s="347" customFormat="1" x14ac:dyDescent="0.15"/>
    <row r="446" s="347" customFormat="1" x14ac:dyDescent="0.15"/>
    <row r="447" s="347" customFormat="1" x14ac:dyDescent="0.15"/>
    <row r="448" s="347" customFormat="1" x14ac:dyDescent="0.15"/>
    <row r="449" s="347" customFormat="1" x14ac:dyDescent="0.15"/>
    <row r="450" s="347" customFormat="1" x14ac:dyDescent="0.15"/>
    <row r="451" s="347" customFormat="1" x14ac:dyDescent="0.15"/>
    <row r="452" s="347" customFormat="1" x14ac:dyDescent="0.15"/>
    <row r="453" s="347" customFormat="1" x14ac:dyDescent="0.15"/>
    <row r="454" s="347" customFormat="1" x14ac:dyDescent="0.15"/>
    <row r="455" s="347" customFormat="1" x14ac:dyDescent="0.15"/>
    <row r="456" s="347" customFormat="1" x14ac:dyDescent="0.15"/>
    <row r="457" s="347" customFormat="1" x14ac:dyDescent="0.15"/>
    <row r="458" s="347" customFormat="1" x14ac:dyDescent="0.15"/>
    <row r="459" s="347" customFormat="1" x14ac:dyDescent="0.15"/>
    <row r="460" s="347" customFormat="1" x14ac:dyDescent="0.15"/>
    <row r="461" s="347" customFormat="1" x14ac:dyDescent="0.15"/>
    <row r="462" s="347" customFormat="1" x14ac:dyDescent="0.15"/>
    <row r="463" s="347" customFormat="1" x14ac:dyDescent="0.15"/>
    <row r="464" s="347" customFormat="1" x14ac:dyDescent="0.15"/>
    <row r="465" s="347" customFormat="1" x14ac:dyDescent="0.15"/>
    <row r="466" s="347" customFormat="1" x14ac:dyDescent="0.15"/>
    <row r="467" s="347" customFormat="1" x14ac:dyDescent="0.15"/>
    <row r="468" s="347" customFormat="1" x14ac:dyDescent="0.15"/>
    <row r="469" s="347" customFormat="1" x14ac:dyDescent="0.15"/>
    <row r="470" s="347" customFormat="1" x14ac:dyDescent="0.15"/>
    <row r="471" s="347" customFormat="1" x14ac:dyDescent="0.15"/>
    <row r="472" s="347" customFormat="1" x14ac:dyDescent="0.15"/>
    <row r="473" s="347" customFormat="1" x14ac:dyDescent="0.15"/>
    <row r="474" s="347" customFormat="1" x14ac:dyDescent="0.15"/>
    <row r="475" s="347" customFormat="1" x14ac:dyDescent="0.15"/>
    <row r="476" s="347" customFormat="1" x14ac:dyDescent="0.15"/>
    <row r="477" s="347" customFormat="1" x14ac:dyDescent="0.15"/>
    <row r="478" s="347" customFormat="1" x14ac:dyDescent="0.15"/>
    <row r="479" s="347" customFormat="1" x14ac:dyDescent="0.15"/>
    <row r="480" s="347" customFormat="1" x14ac:dyDescent="0.15"/>
    <row r="481" s="347" customFormat="1" x14ac:dyDescent="0.15"/>
    <row r="482" s="347" customFormat="1" x14ac:dyDescent="0.15"/>
    <row r="483" s="347" customFormat="1" x14ac:dyDescent="0.15"/>
    <row r="484" s="347" customFormat="1" x14ac:dyDescent="0.15"/>
    <row r="485" s="347" customFormat="1" x14ac:dyDescent="0.15"/>
    <row r="486" s="347" customFormat="1" x14ac:dyDescent="0.15"/>
    <row r="487" s="347" customFormat="1" x14ac:dyDescent="0.15"/>
    <row r="488" s="347" customFormat="1" x14ac:dyDescent="0.15"/>
    <row r="489" s="347" customFormat="1" x14ac:dyDescent="0.15"/>
    <row r="490" s="347" customFormat="1" x14ac:dyDescent="0.15"/>
    <row r="491" s="347" customFormat="1" x14ac:dyDescent="0.15"/>
    <row r="492" s="347" customFormat="1" x14ac:dyDescent="0.15"/>
    <row r="493" s="347" customFormat="1" x14ac:dyDescent="0.15"/>
    <row r="494" s="347" customFormat="1" x14ac:dyDescent="0.15"/>
    <row r="495" s="347" customFormat="1" x14ac:dyDescent="0.15"/>
    <row r="496" s="347" customFormat="1" x14ac:dyDescent="0.15"/>
    <row r="497" s="347" customFormat="1" x14ac:dyDescent="0.15"/>
    <row r="498" s="347" customFormat="1" x14ac:dyDescent="0.15"/>
    <row r="499" s="347" customFormat="1" x14ac:dyDescent="0.15"/>
    <row r="500" s="347" customFormat="1" x14ac:dyDescent="0.15"/>
    <row r="501" s="347" customFormat="1" x14ac:dyDescent="0.15"/>
    <row r="502" s="347" customFormat="1" x14ac:dyDescent="0.15"/>
    <row r="503" s="347" customFormat="1" x14ac:dyDescent="0.15"/>
    <row r="504" s="347" customFormat="1" x14ac:dyDescent="0.15"/>
    <row r="505" s="347" customFormat="1" x14ac:dyDescent="0.15"/>
    <row r="506" s="347" customFormat="1" x14ac:dyDescent="0.15"/>
    <row r="507" s="347" customFormat="1" x14ac:dyDescent="0.15"/>
    <row r="508" s="347" customFormat="1" x14ac:dyDescent="0.15"/>
    <row r="509" s="347" customFormat="1" x14ac:dyDescent="0.15"/>
    <row r="510" s="347" customFormat="1" x14ac:dyDescent="0.15"/>
    <row r="511" s="347" customFormat="1" x14ac:dyDescent="0.15"/>
    <row r="512" s="347" customFormat="1" x14ac:dyDescent="0.15"/>
    <row r="513" s="347" customFormat="1" x14ac:dyDescent="0.15"/>
    <row r="514" s="347" customFormat="1" x14ac:dyDescent="0.15"/>
    <row r="515" s="347" customFormat="1" x14ac:dyDescent="0.15"/>
    <row r="516" s="347" customFormat="1" x14ac:dyDescent="0.15"/>
    <row r="517" s="347" customFormat="1" x14ac:dyDescent="0.15"/>
    <row r="518" s="347" customFormat="1" x14ac:dyDescent="0.15"/>
    <row r="519" s="347" customFormat="1" x14ac:dyDescent="0.15"/>
    <row r="520" s="347" customFormat="1" x14ac:dyDescent="0.15"/>
    <row r="521" s="347" customFormat="1" x14ac:dyDescent="0.15"/>
    <row r="522" s="347" customFormat="1" x14ac:dyDescent="0.15"/>
    <row r="523" s="347" customFormat="1" x14ac:dyDescent="0.15"/>
    <row r="524" s="347" customFormat="1" x14ac:dyDescent="0.15"/>
    <row r="525" s="347" customFormat="1" x14ac:dyDescent="0.15"/>
    <row r="526" s="347" customFormat="1" x14ac:dyDescent="0.15"/>
    <row r="527" s="347" customFormat="1" x14ac:dyDescent="0.15"/>
    <row r="528" s="347" customFormat="1" x14ac:dyDescent="0.15"/>
    <row r="529" s="347" customFormat="1" x14ac:dyDescent="0.15"/>
    <row r="530" s="347" customFormat="1" x14ac:dyDescent="0.15"/>
    <row r="531" s="347" customFormat="1" x14ac:dyDescent="0.15"/>
    <row r="532" s="347" customFormat="1" x14ac:dyDescent="0.15"/>
    <row r="533" s="347" customFormat="1" x14ac:dyDescent="0.15"/>
    <row r="534" s="347" customFormat="1" x14ac:dyDescent="0.15"/>
    <row r="535" s="347" customFormat="1" x14ac:dyDescent="0.15"/>
    <row r="536" s="347" customFormat="1" x14ac:dyDescent="0.15"/>
    <row r="537" s="347" customFormat="1" x14ac:dyDescent="0.15"/>
    <row r="538" s="347" customFormat="1" x14ac:dyDescent="0.15"/>
    <row r="539" s="347" customFormat="1" x14ac:dyDescent="0.15"/>
    <row r="540" s="347" customFormat="1" x14ac:dyDescent="0.15"/>
    <row r="541" s="347" customFormat="1" x14ac:dyDescent="0.15"/>
    <row r="542" s="347" customFormat="1" x14ac:dyDescent="0.15"/>
    <row r="543" s="347" customFormat="1" x14ac:dyDescent="0.15"/>
    <row r="544" s="347" customFormat="1" x14ac:dyDescent="0.15"/>
    <row r="545" s="347" customFormat="1" x14ac:dyDescent="0.15"/>
    <row r="546" s="347" customFormat="1" x14ac:dyDescent="0.15"/>
    <row r="547" s="347" customFormat="1" x14ac:dyDescent="0.15"/>
    <row r="548" s="347" customFormat="1" x14ac:dyDescent="0.15"/>
    <row r="549" s="347" customFormat="1" x14ac:dyDescent="0.15"/>
    <row r="550" s="347" customFormat="1" x14ac:dyDescent="0.15"/>
    <row r="551" s="347" customFormat="1" x14ac:dyDescent="0.15"/>
    <row r="552" s="347" customFormat="1" x14ac:dyDescent="0.15"/>
    <row r="553" s="347" customFormat="1" x14ac:dyDescent="0.15"/>
    <row r="554" s="347" customFormat="1" x14ac:dyDescent="0.15"/>
    <row r="555" s="347" customFormat="1" x14ac:dyDescent="0.15"/>
    <row r="556" s="347" customFormat="1" x14ac:dyDescent="0.15"/>
    <row r="557" s="347" customFormat="1" x14ac:dyDescent="0.15"/>
    <row r="558" s="347" customFormat="1" x14ac:dyDescent="0.15"/>
    <row r="559" s="347" customFormat="1" x14ac:dyDescent="0.15"/>
    <row r="560" s="347" customFormat="1" x14ac:dyDescent="0.15"/>
    <row r="561" s="347" customFormat="1" x14ac:dyDescent="0.15"/>
    <row r="562" s="347" customFormat="1" x14ac:dyDescent="0.15"/>
    <row r="563" s="347" customFormat="1" x14ac:dyDescent="0.15"/>
    <row r="564" s="347" customFormat="1" x14ac:dyDescent="0.15"/>
    <row r="565" s="347" customFormat="1" x14ac:dyDescent="0.15"/>
    <row r="566" s="347" customFormat="1" x14ac:dyDescent="0.15"/>
    <row r="567" s="347" customFormat="1" x14ac:dyDescent="0.15"/>
    <row r="568" s="347" customFormat="1" x14ac:dyDescent="0.15"/>
    <row r="569" s="347" customFormat="1" x14ac:dyDescent="0.15"/>
    <row r="570" s="347" customFormat="1" x14ac:dyDescent="0.15"/>
    <row r="571" s="347" customFormat="1" x14ac:dyDescent="0.15"/>
    <row r="572" s="347" customFormat="1" x14ac:dyDescent="0.15"/>
    <row r="573" s="347" customFormat="1" x14ac:dyDescent="0.15"/>
    <row r="574" s="347" customFormat="1" x14ac:dyDescent="0.15"/>
    <row r="575" s="347" customFormat="1" x14ac:dyDescent="0.15"/>
    <row r="576" s="347" customFormat="1" x14ac:dyDescent="0.15"/>
    <row r="577" s="347" customFormat="1" x14ac:dyDescent="0.15"/>
    <row r="578" s="347" customFormat="1" x14ac:dyDescent="0.15"/>
    <row r="579" s="347" customFormat="1" x14ac:dyDescent="0.15"/>
    <row r="580" s="347" customFormat="1" x14ac:dyDescent="0.15"/>
    <row r="581" s="347" customFormat="1" x14ac:dyDescent="0.15"/>
    <row r="582" s="347" customFormat="1" x14ac:dyDescent="0.15"/>
    <row r="583" s="347" customFormat="1" x14ac:dyDescent="0.15"/>
    <row r="584" s="347" customFormat="1" x14ac:dyDescent="0.15"/>
    <row r="585" s="347" customFormat="1" x14ac:dyDescent="0.15"/>
    <row r="586" s="347" customFormat="1" x14ac:dyDescent="0.15"/>
    <row r="587" s="347" customFormat="1" x14ac:dyDescent="0.15"/>
    <row r="588" s="347" customFormat="1" x14ac:dyDescent="0.15"/>
    <row r="589" s="347" customFormat="1" x14ac:dyDescent="0.15"/>
    <row r="590" s="347" customFormat="1" x14ac:dyDescent="0.15"/>
    <row r="591" s="347" customFormat="1" x14ac:dyDescent="0.15"/>
    <row r="592" s="347" customFormat="1" x14ac:dyDescent="0.15"/>
    <row r="593" s="347" customFormat="1" x14ac:dyDescent="0.15"/>
    <row r="594" s="347" customFormat="1" x14ac:dyDescent="0.15"/>
    <row r="595" s="347" customFormat="1" x14ac:dyDescent="0.15"/>
    <row r="596" s="347" customFormat="1" x14ac:dyDescent="0.15"/>
    <row r="597" s="347" customFormat="1" x14ac:dyDescent="0.15"/>
    <row r="598" s="347" customFormat="1" x14ac:dyDescent="0.15"/>
    <row r="599" s="347" customFormat="1" x14ac:dyDescent="0.15"/>
    <row r="600" s="347" customFormat="1" x14ac:dyDescent="0.15"/>
    <row r="601" s="347" customFormat="1" x14ac:dyDescent="0.15"/>
    <row r="602" s="347" customFormat="1" x14ac:dyDescent="0.15"/>
    <row r="603" s="347" customFormat="1" x14ac:dyDescent="0.15"/>
    <row r="604" s="347" customFormat="1" x14ac:dyDescent="0.15"/>
    <row r="605" s="347" customFormat="1" x14ac:dyDescent="0.15"/>
    <row r="606" s="347" customFormat="1" x14ac:dyDescent="0.15"/>
    <row r="607" s="347" customFormat="1" x14ac:dyDescent="0.15"/>
    <row r="608" s="347" customFormat="1" x14ac:dyDescent="0.15"/>
    <row r="609" s="347" customFormat="1" x14ac:dyDescent="0.15"/>
    <row r="610" s="347" customFormat="1" x14ac:dyDescent="0.15"/>
    <row r="611" s="347" customFormat="1" x14ac:dyDescent="0.15"/>
    <row r="612" s="347" customFormat="1" x14ac:dyDescent="0.15"/>
    <row r="613" s="347" customFormat="1" x14ac:dyDescent="0.15"/>
    <row r="614" s="347" customFormat="1" x14ac:dyDescent="0.15"/>
    <row r="615" s="347" customFormat="1" x14ac:dyDescent="0.15"/>
    <row r="616" s="347" customFormat="1" x14ac:dyDescent="0.15"/>
    <row r="617" s="347" customFormat="1" x14ac:dyDescent="0.15"/>
    <row r="618" s="347" customFormat="1" x14ac:dyDescent="0.15"/>
    <row r="619" s="347" customFormat="1" x14ac:dyDescent="0.15"/>
    <row r="620" s="347" customFormat="1" x14ac:dyDescent="0.15"/>
    <row r="621" s="347" customFormat="1" x14ac:dyDescent="0.15"/>
    <row r="622" s="347" customFormat="1" x14ac:dyDescent="0.15"/>
    <row r="623" s="347" customFormat="1" x14ac:dyDescent="0.15"/>
    <row r="624" s="347" customFormat="1" x14ac:dyDescent="0.15"/>
    <row r="625" s="347" customFormat="1" x14ac:dyDescent="0.15"/>
    <row r="626" s="347" customFormat="1" x14ac:dyDescent="0.15"/>
    <row r="627" s="347" customFormat="1" x14ac:dyDescent="0.15"/>
    <row r="628" s="347" customFormat="1" x14ac:dyDescent="0.15"/>
    <row r="629" s="347" customFormat="1" x14ac:dyDescent="0.15"/>
    <row r="630" s="347" customFormat="1" x14ac:dyDescent="0.15"/>
    <row r="631" s="347" customFormat="1" x14ac:dyDescent="0.15"/>
    <row r="632" s="347" customFormat="1" x14ac:dyDescent="0.15"/>
    <row r="633" s="347" customFormat="1" x14ac:dyDescent="0.15"/>
    <row r="634" s="347" customFormat="1" x14ac:dyDescent="0.15"/>
    <row r="635" s="347" customFormat="1" x14ac:dyDescent="0.15"/>
    <row r="636" s="347" customFormat="1" x14ac:dyDescent="0.15"/>
    <row r="637" s="347" customFormat="1" x14ac:dyDescent="0.15"/>
    <row r="638" s="347" customFormat="1" x14ac:dyDescent="0.15"/>
    <row r="639" s="347" customFormat="1" x14ac:dyDescent="0.15"/>
    <row r="640" s="347" customFormat="1" x14ac:dyDescent="0.15"/>
    <row r="641" s="347" customFormat="1" x14ac:dyDescent="0.15"/>
    <row r="642" s="347" customFormat="1" x14ac:dyDescent="0.15"/>
    <row r="643" s="347" customFormat="1" x14ac:dyDescent="0.15"/>
    <row r="644" s="347" customFormat="1" x14ac:dyDescent="0.15"/>
    <row r="645" s="347" customFormat="1" x14ac:dyDescent="0.15"/>
    <row r="646" s="347" customFormat="1" x14ac:dyDescent="0.15"/>
    <row r="647" s="347" customFormat="1" x14ac:dyDescent="0.15"/>
    <row r="648" s="347" customFormat="1" x14ac:dyDescent="0.15"/>
    <row r="649" s="347" customFormat="1" x14ac:dyDescent="0.15"/>
    <row r="650" s="347" customFormat="1" x14ac:dyDescent="0.15"/>
    <row r="651" s="347" customFormat="1" x14ac:dyDescent="0.15"/>
    <row r="652" s="347" customFormat="1" x14ac:dyDescent="0.15"/>
    <row r="653" s="347" customFormat="1" x14ac:dyDescent="0.15"/>
    <row r="654" s="347" customFormat="1" x14ac:dyDescent="0.15"/>
    <row r="655" s="347" customFormat="1" x14ac:dyDescent="0.15"/>
    <row r="656" s="347" customFormat="1" x14ac:dyDescent="0.15"/>
    <row r="657" s="347" customFormat="1" x14ac:dyDescent="0.15"/>
    <row r="658" s="347" customFormat="1" x14ac:dyDescent="0.15"/>
    <row r="659" s="347" customFormat="1" x14ac:dyDescent="0.15"/>
    <row r="660" s="347" customFormat="1" x14ac:dyDescent="0.15"/>
    <row r="661" s="347" customFormat="1" x14ac:dyDescent="0.15"/>
    <row r="662" s="347" customFormat="1" x14ac:dyDescent="0.15"/>
    <row r="663" s="347" customFormat="1" x14ac:dyDescent="0.15"/>
    <row r="664" s="347" customFormat="1" x14ac:dyDescent="0.15"/>
    <row r="665" s="347" customFormat="1" x14ac:dyDescent="0.15"/>
    <row r="666" s="347" customFormat="1" x14ac:dyDescent="0.15"/>
    <row r="667" s="347" customFormat="1" x14ac:dyDescent="0.15"/>
    <row r="668" s="347" customFormat="1" x14ac:dyDescent="0.15"/>
    <row r="669" s="347" customFormat="1" x14ac:dyDescent="0.15"/>
    <row r="670" s="347" customFormat="1" x14ac:dyDescent="0.15"/>
    <row r="671" s="347" customFormat="1" x14ac:dyDescent="0.15"/>
    <row r="672" s="347" customFormat="1" x14ac:dyDescent="0.15"/>
    <row r="673" s="347" customFormat="1" x14ac:dyDescent="0.15"/>
    <row r="674" s="347" customFormat="1" x14ac:dyDescent="0.15"/>
    <row r="675" s="347" customFormat="1" x14ac:dyDescent="0.15"/>
    <row r="676" s="347" customFormat="1" x14ac:dyDescent="0.15"/>
    <row r="677" s="347" customFormat="1" x14ac:dyDescent="0.15"/>
    <row r="678" s="347" customFormat="1" x14ac:dyDescent="0.15"/>
    <row r="679" s="347" customFormat="1" x14ac:dyDescent="0.15"/>
    <row r="680" s="347" customFormat="1" x14ac:dyDescent="0.15"/>
    <row r="681" s="347" customFormat="1" x14ac:dyDescent="0.15"/>
    <row r="682" s="347" customFormat="1" x14ac:dyDescent="0.15"/>
    <row r="683" s="347" customFormat="1" x14ac:dyDescent="0.15"/>
    <row r="684" s="347" customFormat="1" x14ac:dyDescent="0.15"/>
    <row r="685" s="347" customFormat="1" x14ac:dyDescent="0.15"/>
    <row r="686" s="347" customFormat="1" x14ac:dyDescent="0.15"/>
    <row r="687" s="347" customFormat="1" x14ac:dyDescent="0.15"/>
    <row r="688" s="347" customFormat="1" x14ac:dyDescent="0.15"/>
    <row r="689" s="347" customFormat="1" x14ac:dyDescent="0.15"/>
    <row r="690" s="347" customFormat="1" x14ac:dyDescent="0.15"/>
    <row r="691" s="347" customFormat="1" x14ac:dyDescent="0.15"/>
    <row r="692" s="347" customFormat="1" x14ac:dyDescent="0.15"/>
    <row r="693" s="347" customFormat="1" x14ac:dyDescent="0.15"/>
    <row r="694" s="347" customFormat="1" x14ac:dyDescent="0.15"/>
    <row r="695" s="347" customFormat="1" x14ac:dyDescent="0.15"/>
    <row r="696" s="347" customFormat="1" x14ac:dyDescent="0.15"/>
    <row r="697" s="347" customFormat="1" x14ac:dyDescent="0.15"/>
    <row r="698" s="347" customFormat="1" x14ac:dyDescent="0.15"/>
    <row r="699" s="347" customFormat="1" x14ac:dyDescent="0.15"/>
    <row r="700" s="347" customFormat="1" x14ac:dyDescent="0.15"/>
    <row r="701" s="347" customFormat="1" x14ac:dyDescent="0.15"/>
    <row r="702" s="347" customFormat="1" x14ac:dyDescent="0.15"/>
    <row r="703" s="347" customFormat="1" x14ac:dyDescent="0.15"/>
    <row r="704" s="347" customFormat="1" x14ac:dyDescent="0.15"/>
    <row r="705" s="347" customFormat="1" x14ac:dyDescent="0.15"/>
    <row r="706" s="347" customFormat="1" x14ac:dyDescent="0.15"/>
    <row r="707" s="347" customFormat="1" x14ac:dyDescent="0.15"/>
    <row r="708" s="347" customFormat="1" x14ac:dyDescent="0.15"/>
    <row r="709" s="347" customFormat="1" x14ac:dyDescent="0.15"/>
    <row r="710" s="347" customFormat="1" x14ac:dyDescent="0.15"/>
    <row r="711" s="347" customFormat="1" x14ac:dyDescent="0.15"/>
    <row r="712" s="347" customFormat="1" x14ac:dyDescent="0.15"/>
    <row r="713" s="347" customFormat="1" x14ac:dyDescent="0.15"/>
    <row r="714" s="347" customFormat="1" x14ac:dyDescent="0.15"/>
    <row r="715" s="347" customFormat="1" x14ac:dyDescent="0.15"/>
    <row r="716" s="347" customFormat="1" x14ac:dyDescent="0.15"/>
    <row r="717" s="347" customFormat="1" x14ac:dyDescent="0.15"/>
    <row r="718" s="347" customFormat="1" x14ac:dyDescent="0.15"/>
    <row r="719" s="347" customFormat="1" x14ac:dyDescent="0.15"/>
    <row r="720" s="347" customFormat="1" x14ac:dyDescent="0.15"/>
    <row r="721" spans="17:106" s="347" customFormat="1" x14ac:dyDescent="0.15"/>
    <row r="722" spans="17:106" s="347" customFormat="1" x14ac:dyDescent="0.15"/>
    <row r="723" spans="17:106" s="347" customFormat="1" x14ac:dyDescent="0.15"/>
    <row r="724" spans="17:106" s="347" customFormat="1" x14ac:dyDescent="0.15"/>
    <row r="725" spans="17:106" s="347" customFormat="1" x14ac:dyDescent="0.15"/>
    <row r="726" spans="17:106" s="347" customFormat="1" x14ac:dyDescent="0.15"/>
    <row r="727" spans="17:106" s="318" customFormat="1" x14ac:dyDescent="0.15"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AZ727" s="347"/>
      <c r="BA727" s="347"/>
      <c r="BB727" s="347"/>
      <c r="BC727" s="347"/>
      <c r="BD727" s="347"/>
      <c r="BE727" s="347"/>
      <c r="BF727" s="347"/>
      <c r="BG727" s="347"/>
      <c r="BH727" s="347"/>
      <c r="BI727" s="347"/>
      <c r="BJ727" s="347"/>
      <c r="BK727" s="347"/>
      <c r="BL727" s="347"/>
      <c r="BM727" s="347"/>
      <c r="BN727" s="347"/>
      <c r="BO727" s="347"/>
      <c r="BP727" s="347"/>
      <c r="BQ727" s="347"/>
      <c r="BR727" s="347"/>
      <c r="BS727" s="347"/>
      <c r="BT727" s="347"/>
      <c r="BU727" s="347"/>
      <c r="BV727" s="347"/>
      <c r="BW727" s="347"/>
      <c r="BX727" s="347"/>
      <c r="BY727" s="347"/>
      <c r="BZ727" s="347"/>
      <c r="CA727" s="347"/>
      <c r="CB727" s="347"/>
      <c r="CC727" s="347"/>
      <c r="CD727" s="347"/>
      <c r="CE727" s="347"/>
      <c r="CF727" s="347"/>
      <c r="CG727" s="347"/>
      <c r="CH727" s="347"/>
      <c r="CI727" s="347"/>
      <c r="CJ727" s="347"/>
      <c r="CK727" s="347"/>
      <c r="CL727" s="347"/>
      <c r="CM727" s="347"/>
      <c r="CN727" s="347"/>
      <c r="CO727" s="347"/>
      <c r="CP727" s="347"/>
      <c r="CQ727" s="347"/>
      <c r="CR727" s="347"/>
      <c r="CS727" s="347"/>
      <c r="CT727" s="347"/>
      <c r="CU727" s="347"/>
      <c r="CV727" s="347"/>
      <c r="CW727" s="344"/>
      <c r="CX727" s="344"/>
      <c r="CY727" s="344"/>
      <c r="CZ727" s="344"/>
      <c r="DA727" s="344"/>
      <c r="DB727" s="344"/>
    </row>
    <row r="728" spans="17:106" s="318" customFormat="1" x14ac:dyDescent="0.15"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AZ728" s="347"/>
      <c r="BA728" s="347"/>
      <c r="BB728" s="347"/>
      <c r="BC728" s="347"/>
      <c r="BD728" s="347"/>
      <c r="BE728" s="347"/>
      <c r="BF728" s="347"/>
      <c r="BG728" s="347"/>
      <c r="BH728" s="347"/>
      <c r="BI728" s="347"/>
      <c r="BJ728" s="347"/>
      <c r="BK728" s="347"/>
      <c r="BL728" s="347"/>
      <c r="BM728" s="347"/>
      <c r="BN728" s="347"/>
      <c r="BO728" s="347"/>
      <c r="BP728" s="347"/>
      <c r="BQ728" s="347"/>
      <c r="BR728" s="347"/>
      <c r="BS728" s="347"/>
      <c r="BT728" s="347"/>
      <c r="BU728" s="347"/>
      <c r="BV728" s="347"/>
      <c r="BW728" s="347"/>
      <c r="BX728" s="347"/>
      <c r="BY728" s="347"/>
      <c r="BZ728" s="347"/>
      <c r="CA728" s="347"/>
      <c r="CB728" s="347"/>
      <c r="CC728" s="347"/>
      <c r="CD728" s="347"/>
      <c r="CE728" s="347"/>
      <c r="CF728" s="347"/>
      <c r="CG728" s="347"/>
      <c r="CH728" s="347"/>
      <c r="CI728" s="347"/>
      <c r="CJ728" s="347"/>
      <c r="CK728" s="347"/>
      <c r="CL728" s="347"/>
      <c r="CM728" s="347"/>
      <c r="CN728" s="347"/>
      <c r="CO728" s="347"/>
      <c r="CP728" s="347"/>
      <c r="CQ728" s="347"/>
      <c r="CR728" s="347"/>
      <c r="CS728" s="347"/>
      <c r="CT728" s="347"/>
      <c r="CU728" s="347"/>
      <c r="CV728" s="347"/>
      <c r="CW728" s="344"/>
      <c r="CX728" s="344"/>
      <c r="CY728" s="344"/>
      <c r="CZ728" s="344"/>
      <c r="DA728" s="344"/>
      <c r="DB728" s="344"/>
    </row>
    <row r="729" spans="17:106" s="318" customFormat="1" x14ac:dyDescent="0.15"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AZ729" s="347"/>
      <c r="BA729" s="347"/>
      <c r="BB729" s="347"/>
      <c r="BC729" s="347"/>
      <c r="BD729" s="347"/>
      <c r="BE729" s="347"/>
      <c r="BF729" s="347"/>
      <c r="BG729" s="347"/>
      <c r="BH729" s="347"/>
      <c r="BI729" s="347"/>
      <c r="BJ729" s="347"/>
      <c r="BK729" s="347"/>
      <c r="BL729" s="347"/>
      <c r="BM729" s="347"/>
      <c r="BN729" s="347"/>
      <c r="BO729" s="347"/>
      <c r="BP729" s="347"/>
      <c r="BQ729" s="347"/>
      <c r="BR729" s="347"/>
      <c r="BS729" s="347"/>
      <c r="BT729" s="347"/>
      <c r="BU729" s="347"/>
      <c r="BV729" s="347"/>
      <c r="BW729" s="347"/>
      <c r="BX729" s="347"/>
      <c r="BY729" s="347"/>
      <c r="BZ729" s="347"/>
      <c r="CA729" s="347"/>
      <c r="CB729" s="347"/>
      <c r="CC729" s="347"/>
      <c r="CD729" s="347"/>
      <c r="CE729" s="347"/>
      <c r="CF729" s="347"/>
      <c r="CG729" s="347"/>
      <c r="CH729" s="347"/>
      <c r="CI729" s="347"/>
      <c r="CJ729" s="347"/>
      <c r="CK729" s="347"/>
      <c r="CL729" s="347"/>
      <c r="CM729" s="347"/>
      <c r="CN729" s="347"/>
      <c r="CO729" s="347"/>
      <c r="CP729" s="347"/>
      <c r="CQ729" s="347"/>
      <c r="CR729" s="347"/>
      <c r="CS729" s="347"/>
      <c r="CT729" s="347"/>
      <c r="CU729" s="347"/>
      <c r="CV729" s="347"/>
      <c r="CW729" s="344"/>
      <c r="CX729" s="344"/>
      <c r="CY729" s="344"/>
      <c r="CZ729" s="344"/>
      <c r="DA729" s="344"/>
      <c r="DB729" s="344"/>
    </row>
    <row r="730" spans="17:106" s="318" customFormat="1" x14ac:dyDescent="0.15"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AZ730" s="347"/>
      <c r="BA730" s="347"/>
      <c r="BB730" s="347"/>
      <c r="BC730" s="347"/>
      <c r="BD730" s="347"/>
      <c r="BE730" s="347"/>
      <c r="BF730" s="347"/>
      <c r="BG730" s="347"/>
      <c r="BH730" s="347"/>
      <c r="BI730" s="347"/>
      <c r="BJ730" s="347"/>
      <c r="BK730" s="347"/>
      <c r="BL730" s="347"/>
      <c r="BM730" s="347"/>
      <c r="BN730" s="347"/>
      <c r="BO730" s="347"/>
      <c r="BP730" s="347"/>
      <c r="BQ730" s="347"/>
      <c r="BR730" s="347"/>
      <c r="BS730" s="347"/>
      <c r="BT730" s="347"/>
      <c r="BU730" s="347"/>
      <c r="BV730" s="347"/>
      <c r="BW730" s="347"/>
      <c r="BX730" s="347"/>
      <c r="BY730" s="347"/>
      <c r="BZ730" s="347"/>
      <c r="CA730" s="347"/>
      <c r="CB730" s="347"/>
      <c r="CC730" s="347"/>
      <c r="CD730" s="347"/>
      <c r="CE730" s="347"/>
      <c r="CF730" s="347"/>
      <c r="CG730" s="347"/>
      <c r="CH730" s="347"/>
      <c r="CI730" s="347"/>
      <c r="CJ730" s="347"/>
      <c r="CK730" s="347"/>
      <c r="CL730" s="347"/>
      <c r="CM730" s="347"/>
      <c r="CN730" s="347"/>
      <c r="CO730" s="347"/>
      <c r="CP730" s="347"/>
      <c r="CQ730" s="347"/>
      <c r="CR730" s="347"/>
      <c r="CS730" s="347"/>
      <c r="CT730" s="347"/>
      <c r="CU730" s="347"/>
      <c r="CV730" s="347"/>
      <c r="CW730" s="344"/>
      <c r="CX730" s="344"/>
      <c r="CY730" s="344"/>
      <c r="CZ730" s="344"/>
      <c r="DA730" s="344"/>
      <c r="DB730" s="344"/>
    </row>
    <row r="731" spans="17:106" s="318" customFormat="1" x14ac:dyDescent="0.15"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AZ731" s="347"/>
      <c r="BA731" s="347"/>
      <c r="BB731" s="347"/>
      <c r="BC731" s="347"/>
      <c r="BD731" s="347"/>
      <c r="BE731" s="347"/>
      <c r="BF731" s="347"/>
      <c r="BG731" s="347"/>
      <c r="BH731" s="347"/>
      <c r="BI731" s="347"/>
      <c r="BJ731" s="347"/>
      <c r="BK731" s="347"/>
      <c r="BL731" s="347"/>
      <c r="BM731" s="347"/>
      <c r="BN731" s="347"/>
      <c r="BO731" s="347"/>
      <c r="BP731" s="347"/>
      <c r="BQ731" s="347"/>
      <c r="BR731" s="347"/>
      <c r="BS731" s="347"/>
      <c r="BT731" s="347"/>
      <c r="BU731" s="347"/>
      <c r="BV731" s="347"/>
      <c r="BW731" s="347"/>
      <c r="BX731" s="347"/>
      <c r="BY731" s="347"/>
      <c r="BZ731" s="347"/>
      <c r="CA731" s="347"/>
      <c r="CB731" s="347"/>
      <c r="CC731" s="347"/>
      <c r="CD731" s="347"/>
      <c r="CE731" s="347"/>
      <c r="CF731" s="347"/>
      <c r="CG731" s="347"/>
      <c r="CH731" s="347"/>
      <c r="CI731" s="347"/>
      <c r="CJ731" s="347"/>
      <c r="CK731" s="347"/>
      <c r="CL731" s="347"/>
      <c r="CM731" s="347"/>
      <c r="CN731" s="347"/>
      <c r="CO731" s="347"/>
      <c r="CP731" s="347"/>
      <c r="CQ731" s="347"/>
      <c r="CR731" s="347"/>
      <c r="CS731" s="347"/>
      <c r="CT731" s="347"/>
      <c r="CU731" s="347"/>
      <c r="CV731" s="347"/>
      <c r="CW731" s="344"/>
      <c r="CX731" s="344"/>
      <c r="CY731" s="344"/>
      <c r="CZ731" s="344"/>
      <c r="DA731" s="344"/>
      <c r="DB731" s="344"/>
    </row>
    <row r="732" spans="17:106" s="318" customFormat="1" x14ac:dyDescent="0.15"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7"/>
      <c r="BI732" s="347"/>
      <c r="BJ732" s="347"/>
      <c r="BK732" s="347"/>
      <c r="BL732" s="347"/>
      <c r="BM732" s="347"/>
      <c r="BN732" s="347"/>
      <c r="BO732" s="347"/>
      <c r="BP732" s="347"/>
      <c r="BQ732" s="347"/>
      <c r="BR732" s="347"/>
      <c r="BS732" s="347"/>
      <c r="BT732" s="347"/>
      <c r="BU732" s="347"/>
      <c r="BV732" s="347"/>
      <c r="BW732" s="347"/>
      <c r="BX732" s="347"/>
      <c r="BY732" s="347"/>
      <c r="BZ732" s="347"/>
      <c r="CA732" s="347"/>
      <c r="CB732" s="347"/>
      <c r="CC732" s="347"/>
      <c r="CD732" s="347"/>
      <c r="CE732" s="347"/>
      <c r="CF732" s="347"/>
      <c r="CG732" s="347"/>
      <c r="CH732" s="347"/>
      <c r="CI732" s="347"/>
      <c r="CJ732" s="347"/>
      <c r="CK732" s="347"/>
      <c r="CL732" s="347"/>
      <c r="CM732" s="347"/>
      <c r="CN732" s="347"/>
      <c r="CO732" s="347"/>
      <c r="CP732" s="347"/>
      <c r="CQ732" s="347"/>
      <c r="CR732" s="347"/>
      <c r="CS732" s="347"/>
      <c r="CT732" s="347"/>
      <c r="CU732" s="347"/>
      <c r="CV732" s="347"/>
      <c r="CW732" s="344"/>
      <c r="CX732" s="344"/>
      <c r="CY732" s="344"/>
      <c r="CZ732" s="344"/>
      <c r="DA732" s="344"/>
      <c r="DB732" s="344"/>
    </row>
    <row r="733" spans="17:106" s="318" customFormat="1" x14ac:dyDescent="0.15"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AZ733" s="347"/>
      <c r="BA733" s="347"/>
      <c r="BB733" s="347"/>
      <c r="BC733" s="347"/>
      <c r="BD733" s="347"/>
      <c r="BE733" s="347"/>
      <c r="BF733" s="347"/>
      <c r="BG733" s="347"/>
      <c r="BH733" s="347"/>
      <c r="BI733" s="347"/>
      <c r="BJ733" s="347"/>
      <c r="BK733" s="347"/>
      <c r="BL733" s="347"/>
      <c r="BM733" s="347"/>
      <c r="BN733" s="347"/>
      <c r="BO733" s="347"/>
      <c r="BP733" s="347"/>
      <c r="BQ733" s="347"/>
      <c r="BR733" s="347"/>
      <c r="BS733" s="347"/>
      <c r="BT733" s="347"/>
      <c r="BU733" s="347"/>
      <c r="BV733" s="347"/>
      <c r="BW733" s="347"/>
      <c r="BX733" s="347"/>
      <c r="BY733" s="347"/>
      <c r="BZ733" s="347"/>
      <c r="CA733" s="347"/>
      <c r="CB733" s="347"/>
      <c r="CC733" s="347"/>
      <c r="CD733" s="347"/>
      <c r="CE733" s="347"/>
      <c r="CF733" s="347"/>
      <c r="CG733" s="347"/>
      <c r="CH733" s="347"/>
      <c r="CI733" s="347"/>
      <c r="CJ733" s="347"/>
      <c r="CK733" s="347"/>
      <c r="CL733" s="347"/>
      <c r="CM733" s="347"/>
      <c r="CN733" s="347"/>
      <c r="CO733" s="347"/>
      <c r="CP733" s="347"/>
      <c r="CQ733" s="347"/>
      <c r="CR733" s="347"/>
      <c r="CS733" s="347"/>
      <c r="CT733" s="347"/>
      <c r="CU733" s="347"/>
      <c r="CV733" s="347"/>
      <c r="CW733" s="344"/>
      <c r="CX733" s="344"/>
      <c r="CY733" s="344"/>
      <c r="CZ733" s="344"/>
      <c r="DA733" s="344"/>
      <c r="DB733" s="344"/>
    </row>
    <row r="734" spans="17:106" s="318" customFormat="1" x14ac:dyDescent="0.15"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AZ734" s="347"/>
      <c r="BA734" s="347"/>
      <c r="BB734" s="347"/>
      <c r="BC734" s="347"/>
      <c r="BD734" s="347"/>
      <c r="BE734" s="347"/>
      <c r="BF734" s="347"/>
      <c r="BG734" s="347"/>
      <c r="BH734" s="347"/>
      <c r="BI734" s="347"/>
      <c r="BJ734" s="347"/>
      <c r="BK734" s="347"/>
      <c r="BL734" s="347"/>
      <c r="BM734" s="347"/>
      <c r="BN734" s="347"/>
      <c r="BO734" s="347"/>
      <c r="BP734" s="347"/>
      <c r="BQ734" s="347"/>
      <c r="BR734" s="347"/>
      <c r="BS734" s="347"/>
      <c r="BT734" s="347"/>
      <c r="BU734" s="347"/>
      <c r="BV734" s="347"/>
      <c r="BW734" s="347"/>
      <c r="BX734" s="347"/>
      <c r="BY734" s="347"/>
      <c r="BZ734" s="347"/>
      <c r="CA734" s="347"/>
      <c r="CB734" s="347"/>
      <c r="CC734" s="347"/>
      <c r="CD734" s="347"/>
      <c r="CE734" s="347"/>
      <c r="CF734" s="347"/>
      <c r="CG734" s="347"/>
      <c r="CH734" s="347"/>
      <c r="CI734" s="347"/>
      <c r="CJ734" s="347"/>
      <c r="CK734" s="347"/>
      <c r="CL734" s="347"/>
      <c r="CM734" s="347"/>
      <c r="CN734" s="347"/>
      <c r="CO734" s="347"/>
      <c r="CP734" s="347"/>
      <c r="CQ734" s="347"/>
      <c r="CR734" s="347"/>
      <c r="CS734" s="347"/>
      <c r="CT734" s="347"/>
      <c r="CU734" s="347"/>
      <c r="CV734" s="347"/>
      <c r="CW734" s="344"/>
      <c r="CX734" s="344"/>
      <c r="CY734" s="344"/>
      <c r="CZ734" s="344"/>
      <c r="DA734" s="344"/>
      <c r="DB734" s="344"/>
    </row>
    <row r="735" spans="17:106" s="318" customFormat="1" x14ac:dyDescent="0.15"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AZ735" s="347"/>
      <c r="BA735" s="347"/>
      <c r="BB735" s="347"/>
      <c r="BC735" s="347"/>
      <c r="BD735" s="347"/>
      <c r="BE735" s="347"/>
      <c r="BF735" s="347"/>
      <c r="BG735" s="347"/>
      <c r="BH735" s="347"/>
      <c r="BI735" s="347"/>
      <c r="BJ735" s="347"/>
      <c r="BK735" s="347"/>
      <c r="BL735" s="347"/>
      <c r="BM735" s="347"/>
      <c r="BN735" s="347"/>
      <c r="BO735" s="347"/>
      <c r="BP735" s="347"/>
      <c r="BQ735" s="347"/>
      <c r="BR735" s="347"/>
      <c r="BS735" s="347"/>
      <c r="BT735" s="347"/>
      <c r="BU735" s="347"/>
      <c r="BV735" s="347"/>
      <c r="BW735" s="347"/>
      <c r="BX735" s="347"/>
      <c r="BY735" s="347"/>
      <c r="BZ735" s="347"/>
      <c r="CA735" s="347"/>
      <c r="CB735" s="347"/>
      <c r="CC735" s="347"/>
      <c r="CD735" s="347"/>
      <c r="CE735" s="347"/>
      <c r="CF735" s="347"/>
      <c r="CG735" s="347"/>
      <c r="CH735" s="347"/>
      <c r="CI735" s="347"/>
      <c r="CJ735" s="347"/>
      <c r="CK735" s="347"/>
      <c r="CL735" s="347"/>
      <c r="CM735" s="347"/>
      <c r="CN735" s="347"/>
      <c r="CO735" s="347"/>
      <c r="CP735" s="347"/>
      <c r="CQ735" s="347"/>
      <c r="CR735" s="347"/>
      <c r="CS735" s="347"/>
      <c r="CT735" s="347"/>
      <c r="CU735" s="347"/>
      <c r="CV735" s="347"/>
      <c r="CW735" s="344"/>
      <c r="CX735" s="344"/>
      <c r="CY735" s="344"/>
      <c r="CZ735" s="344"/>
      <c r="DA735" s="344"/>
      <c r="DB735" s="344"/>
    </row>
    <row r="736" spans="17:106" s="318" customFormat="1" x14ac:dyDescent="0.15"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AZ736" s="347"/>
      <c r="BA736" s="347"/>
      <c r="BB736" s="347"/>
      <c r="BC736" s="347"/>
      <c r="BD736" s="347"/>
      <c r="BE736" s="347"/>
      <c r="BF736" s="347"/>
      <c r="BG736" s="347"/>
      <c r="BH736" s="347"/>
      <c r="BI736" s="347"/>
      <c r="BJ736" s="347"/>
      <c r="BK736" s="347"/>
      <c r="BL736" s="347"/>
      <c r="BM736" s="347"/>
      <c r="BN736" s="347"/>
      <c r="BO736" s="347"/>
      <c r="BP736" s="347"/>
      <c r="BQ736" s="347"/>
      <c r="BR736" s="347"/>
      <c r="BS736" s="347"/>
      <c r="BT736" s="347"/>
      <c r="BU736" s="347"/>
      <c r="BV736" s="347"/>
      <c r="BW736" s="347"/>
      <c r="BX736" s="347"/>
      <c r="BY736" s="347"/>
      <c r="BZ736" s="347"/>
      <c r="CA736" s="347"/>
      <c r="CB736" s="347"/>
      <c r="CC736" s="347"/>
      <c r="CD736" s="347"/>
      <c r="CE736" s="347"/>
      <c r="CF736" s="347"/>
      <c r="CG736" s="347"/>
      <c r="CH736" s="347"/>
      <c r="CI736" s="347"/>
      <c r="CJ736" s="347"/>
      <c r="CK736" s="347"/>
      <c r="CL736" s="347"/>
      <c r="CM736" s="347"/>
      <c r="CN736" s="347"/>
      <c r="CO736" s="347"/>
      <c r="CP736" s="347"/>
      <c r="CQ736" s="347"/>
      <c r="CR736" s="347"/>
      <c r="CS736" s="347"/>
      <c r="CT736" s="347"/>
      <c r="CU736" s="347"/>
      <c r="CV736" s="347"/>
      <c r="CW736" s="344"/>
      <c r="CX736" s="344"/>
      <c r="CY736" s="344"/>
      <c r="CZ736" s="344"/>
      <c r="DA736" s="344"/>
      <c r="DB736" s="344"/>
    </row>
    <row r="737" spans="17:106" s="318" customFormat="1" x14ac:dyDescent="0.15"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AZ737" s="347"/>
      <c r="BA737" s="347"/>
      <c r="BB737" s="347"/>
      <c r="BC737" s="347"/>
      <c r="BD737" s="347"/>
      <c r="BE737" s="347"/>
      <c r="BF737" s="347"/>
      <c r="BG737" s="347"/>
      <c r="BH737" s="347"/>
      <c r="BI737" s="347"/>
      <c r="BJ737" s="347"/>
      <c r="BK737" s="347"/>
      <c r="BL737" s="347"/>
      <c r="BM737" s="347"/>
      <c r="BN737" s="347"/>
      <c r="BO737" s="347"/>
      <c r="BP737" s="347"/>
      <c r="BQ737" s="347"/>
      <c r="BR737" s="347"/>
      <c r="BS737" s="347"/>
      <c r="BT737" s="347"/>
      <c r="BU737" s="347"/>
      <c r="BV737" s="347"/>
      <c r="BW737" s="347"/>
      <c r="BX737" s="347"/>
      <c r="BY737" s="347"/>
      <c r="BZ737" s="347"/>
      <c r="CA737" s="347"/>
      <c r="CB737" s="347"/>
      <c r="CC737" s="347"/>
      <c r="CD737" s="347"/>
      <c r="CE737" s="347"/>
      <c r="CF737" s="347"/>
      <c r="CG737" s="347"/>
      <c r="CH737" s="347"/>
      <c r="CI737" s="347"/>
      <c r="CJ737" s="347"/>
      <c r="CK737" s="347"/>
      <c r="CL737" s="347"/>
      <c r="CM737" s="347"/>
      <c r="CN737" s="347"/>
      <c r="CO737" s="347"/>
      <c r="CP737" s="347"/>
      <c r="CQ737" s="347"/>
      <c r="CR737" s="347"/>
      <c r="CS737" s="347"/>
      <c r="CT737" s="347"/>
      <c r="CU737" s="347"/>
      <c r="CV737" s="347"/>
      <c r="CW737" s="344"/>
      <c r="CX737" s="344"/>
      <c r="CY737" s="344"/>
      <c r="CZ737" s="344"/>
      <c r="DA737" s="344"/>
      <c r="DB737" s="344"/>
    </row>
    <row r="738" spans="17:106" s="318" customFormat="1" x14ac:dyDescent="0.15"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AZ738" s="347"/>
      <c r="BA738" s="347"/>
      <c r="BB738" s="347"/>
      <c r="BC738" s="347"/>
      <c r="BD738" s="347"/>
      <c r="BE738" s="347"/>
      <c r="BF738" s="347"/>
      <c r="BG738" s="347"/>
      <c r="BH738" s="347"/>
      <c r="BI738" s="347"/>
      <c r="BJ738" s="347"/>
      <c r="BK738" s="347"/>
      <c r="BL738" s="347"/>
      <c r="BM738" s="347"/>
      <c r="BN738" s="347"/>
      <c r="BO738" s="347"/>
      <c r="BP738" s="347"/>
      <c r="BQ738" s="347"/>
      <c r="BR738" s="347"/>
      <c r="BS738" s="347"/>
      <c r="BT738" s="347"/>
      <c r="BU738" s="347"/>
      <c r="BV738" s="347"/>
      <c r="BW738" s="347"/>
      <c r="BX738" s="347"/>
      <c r="BY738" s="347"/>
      <c r="BZ738" s="347"/>
      <c r="CA738" s="347"/>
      <c r="CB738" s="347"/>
      <c r="CC738" s="347"/>
      <c r="CD738" s="347"/>
      <c r="CE738" s="347"/>
      <c r="CF738" s="347"/>
      <c r="CG738" s="347"/>
      <c r="CH738" s="347"/>
      <c r="CI738" s="347"/>
      <c r="CJ738" s="347"/>
      <c r="CK738" s="347"/>
      <c r="CL738" s="347"/>
      <c r="CM738" s="347"/>
      <c r="CN738" s="347"/>
      <c r="CO738" s="347"/>
      <c r="CP738" s="347"/>
      <c r="CQ738" s="347"/>
      <c r="CR738" s="347"/>
      <c r="CS738" s="347"/>
      <c r="CT738" s="347"/>
      <c r="CU738" s="347"/>
      <c r="CV738" s="347"/>
      <c r="CW738" s="344"/>
      <c r="CX738" s="344"/>
      <c r="CY738" s="344"/>
      <c r="CZ738" s="344"/>
      <c r="DA738" s="344"/>
      <c r="DB738" s="344"/>
    </row>
    <row r="739" spans="17:106" s="318" customFormat="1" x14ac:dyDescent="0.15"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AZ739" s="347"/>
      <c r="BA739" s="347"/>
      <c r="BB739" s="347"/>
      <c r="BC739" s="347"/>
      <c r="BD739" s="347"/>
      <c r="BE739" s="347"/>
      <c r="BF739" s="347"/>
      <c r="BG739" s="347"/>
      <c r="BH739" s="347"/>
      <c r="BI739" s="347"/>
      <c r="BJ739" s="347"/>
      <c r="BK739" s="347"/>
      <c r="BL739" s="347"/>
      <c r="BM739" s="347"/>
      <c r="BN739" s="347"/>
      <c r="BO739" s="347"/>
      <c r="BP739" s="347"/>
      <c r="BQ739" s="347"/>
      <c r="BR739" s="347"/>
      <c r="BS739" s="347"/>
      <c r="BT739" s="347"/>
      <c r="BU739" s="347"/>
      <c r="BV739" s="347"/>
      <c r="BW739" s="347"/>
      <c r="BX739" s="347"/>
      <c r="BY739" s="347"/>
      <c r="BZ739" s="347"/>
      <c r="CA739" s="347"/>
      <c r="CB739" s="347"/>
      <c r="CC739" s="347"/>
      <c r="CD739" s="347"/>
      <c r="CE739" s="347"/>
      <c r="CF739" s="347"/>
      <c r="CG739" s="347"/>
      <c r="CH739" s="347"/>
      <c r="CI739" s="347"/>
      <c r="CJ739" s="347"/>
      <c r="CK739" s="347"/>
      <c r="CL739" s="347"/>
      <c r="CM739" s="347"/>
      <c r="CN739" s="347"/>
      <c r="CO739" s="347"/>
      <c r="CP739" s="347"/>
      <c r="CQ739" s="347"/>
      <c r="CR739" s="347"/>
      <c r="CS739" s="347"/>
      <c r="CT739" s="347"/>
      <c r="CU739" s="347"/>
      <c r="CV739" s="347"/>
      <c r="CW739" s="344"/>
      <c r="CX739" s="344"/>
      <c r="CY739" s="344"/>
      <c r="CZ739" s="344"/>
      <c r="DA739" s="344"/>
      <c r="DB739" s="344"/>
    </row>
    <row r="740" spans="17:106" s="318" customFormat="1" x14ac:dyDescent="0.15"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AZ740" s="347"/>
      <c r="BA740" s="347"/>
      <c r="BB740" s="347"/>
      <c r="BC740" s="347"/>
      <c r="BD740" s="347"/>
      <c r="BE740" s="347"/>
      <c r="BF740" s="347"/>
      <c r="BG740" s="347"/>
      <c r="BH740" s="347"/>
      <c r="BI740" s="347"/>
      <c r="BJ740" s="347"/>
      <c r="BK740" s="347"/>
      <c r="BL740" s="347"/>
      <c r="BM740" s="347"/>
      <c r="BN740" s="347"/>
      <c r="BO740" s="347"/>
      <c r="BP740" s="347"/>
      <c r="BQ740" s="347"/>
      <c r="BR740" s="347"/>
      <c r="BS740" s="347"/>
      <c r="BT740" s="347"/>
      <c r="BU740" s="347"/>
      <c r="BV740" s="347"/>
      <c r="BW740" s="347"/>
      <c r="BX740" s="347"/>
      <c r="BY740" s="347"/>
      <c r="BZ740" s="347"/>
      <c r="CA740" s="347"/>
      <c r="CB740" s="347"/>
      <c r="CC740" s="347"/>
      <c r="CD740" s="347"/>
      <c r="CE740" s="347"/>
      <c r="CF740" s="347"/>
      <c r="CG740" s="347"/>
      <c r="CH740" s="347"/>
      <c r="CI740" s="347"/>
      <c r="CJ740" s="347"/>
      <c r="CK740" s="347"/>
      <c r="CL740" s="347"/>
      <c r="CM740" s="347"/>
      <c r="CN740" s="347"/>
      <c r="CO740" s="347"/>
      <c r="CP740" s="347"/>
      <c r="CQ740" s="347"/>
      <c r="CR740" s="347"/>
      <c r="CS740" s="347"/>
      <c r="CT740" s="347"/>
      <c r="CU740" s="347"/>
      <c r="CV740" s="347"/>
      <c r="CW740" s="344"/>
      <c r="CX740" s="344"/>
      <c r="CY740" s="344"/>
      <c r="CZ740" s="344"/>
      <c r="DA740" s="344"/>
      <c r="DB740" s="344"/>
    </row>
    <row r="741" spans="17:106" s="318" customFormat="1" x14ac:dyDescent="0.15"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AZ741" s="347"/>
      <c r="BA741" s="347"/>
      <c r="BB741" s="347"/>
      <c r="BC741" s="347"/>
      <c r="BD741" s="347"/>
      <c r="BE741" s="347"/>
      <c r="BF741" s="347"/>
      <c r="BG741" s="347"/>
      <c r="BH741" s="347"/>
      <c r="BI741" s="347"/>
      <c r="BJ741" s="347"/>
      <c r="BK741" s="347"/>
      <c r="BL741" s="347"/>
      <c r="BM741" s="347"/>
      <c r="BN741" s="347"/>
      <c r="BO741" s="347"/>
      <c r="BP741" s="347"/>
      <c r="BQ741" s="347"/>
      <c r="BR741" s="347"/>
      <c r="BS741" s="347"/>
      <c r="BT741" s="347"/>
      <c r="BU741" s="347"/>
      <c r="BV741" s="347"/>
      <c r="BW741" s="347"/>
      <c r="BX741" s="347"/>
      <c r="BY741" s="347"/>
      <c r="BZ741" s="347"/>
      <c r="CA741" s="347"/>
      <c r="CB741" s="347"/>
      <c r="CC741" s="347"/>
      <c r="CD741" s="347"/>
      <c r="CE741" s="347"/>
      <c r="CF741" s="347"/>
      <c r="CG741" s="347"/>
      <c r="CH741" s="347"/>
      <c r="CI741" s="347"/>
      <c r="CJ741" s="347"/>
      <c r="CK741" s="347"/>
      <c r="CL741" s="347"/>
      <c r="CM741" s="347"/>
      <c r="CN741" s="347"/>
      <c r="CO741" s="347"/>
      <c r="CP741" s="347"/>
      <c r="CQ741" s="347"/>
      <c r="CR741" s="347"/>
      <c r="CS741" s="347"/>
      <c r="CT741" s="347"/>
      <c r="CU741" s="347"/>
      <c r="CV741" s="347"/>
      <c r="CW741" s="344"/>
      <c r="CX741" s="344"/>
      <c r="CY741" s="344"/>
      <c r="CZ741" s="344"/>
      <c r="DA741" s="344"/>
      <c r="DB741" s="344"/>
    </row>
    <row r="742" spans="17:106" s="318" customFormat="1" x14ac:dyDescent="0.15"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AZ742" s="347"/>
      <c r="BA742" s="347"/>
      <c r="BB742" s="347"/>
      <c r="BC742" s="347"/>
      <c r="BD742" s="347"/>
      <c r="BE742" s="347"/>
      <c r="BF742" s="347"/>
      <c r="BG742" s="347"/>
      <c r="BH742" s="347"/>
      <c r="BI742" s="347"/>
      <c r="BJ742" s="347"/>
      <c r="BK742" s="347"/>
      <c r="BL742" s="347"/>
      <c r="BM742" s="347"/>
      <c r="BN742" s="347"/>
      <c r="BO742" s="347"/>
      <c r="BP742" s="347"/>
      <c r="BQ742" s="347"/>
      <c r="BR742" s="347"/>
      <c r="BS742" s="347"/>
      <c r="BT742" s="347"/>
      <c r="BU742" s="347"/>
      <c r="BV742" s="347"/>
      <c r="BW742" s="347"/>
      <c r="BX742" s="347"/>
      <c r="BY742" s="347"/>
      <c r="BZ742" s="347"/>
      <c r="CA742" s="347"/>
      <c r="CB742" s="347"/>
      <c r="CC742" s="347"/>
      <c r="CD742" s="347"/>
      <c r="CE742" s="347"/>
      <c r="CF742" s="347"/>
      <c r="CG742" s="347"/>
      <c r="CH742" s="347"/>
      <c r="CI742" s="347"/>
      <c r="CJ742" s="347"/>
      <c r="CK742" s="347"/>
      <c r="CL742" s="347"/>
      <c r="CM742" s="347"/>
      <c r="CN742" s="347"/>
      <c r="CO742" s="347"/>
      <c r="CP742" s="347"/>
      <c r="CQ742" s="347"/>
      <c r="CR742" s="347"/>
      <c r="CS742" s="347"/>
      <c r="CT742" s="347"/>
      <c r="CU742" s="347"/>
      <c r="CV742" s="347"/>
      <c r="CW742" s="344"/>
      <c r="CX742" s="344"/>
      <c r="CY742" s="344"/>
      <c r="CZ742" s="344"/>
      <c r="DA742" s="344"/>
      <c r="DB742" s="344"/>
    </row>
    <row r="743" spans="17:106" s="318" customFormat="1" x14ac:dyDescent="0.15"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AZ743" s="347"/>
      <c r="BA743" s="347"/>
      <c r="BB743" s="347"/>
      <c r="BC743" s="347"/>
      <c r="BD743" s="347"/>
      <c r="BE743" s="347"/>
      <c r="BF743" s="347"/>
      <c r="BG743" s="347"/>
      <c r="BH743" s="347"/>
      <c r="BI743" s="347"/>
      <c r="BJ743" s="347"/>
      <c r="BK743" s="347"/>
      <c r="BL743" s="347"/>
      <c r="BM743" s="347"/>
      <c r="BN743" s="347"/>
      <c r="BO743" s="347"/>
      <c r="BP743" s="347"/>
      <c r="BQ743" s="347"/>
      <c r="BR743" s="347"/>
      <c r="BS743" s="347"/>
      <c r="BT743" s="347"/>
      <c r="BU743" s="347"/>
      <c r="BV743" s="347"/>
      <c r="BW743" s="347"/>
      <c r="BX743" s="347"/>
      <c r="BY743" s="347"/>
      <c r="BZ743" s="347"/>
      <c r="CA743" s="347"/>
      <c r="CB743" s="347"/>
      <c r="CC743" s="347"/>
      <c r="CD743" s="347"/>
      <c r="CE743" s="347"/>
      <c r="CF743" s="347"/>
      <c r="CG743" s="347"/>
      <c r="CH743" s="347"/>
      <c r="CI743" s="347"/>
      <c r="CJ743" s="347"/>
      <c r="CK743" s="347"/>
      <c r="CL743" s="347"/>
      <c r="CM743" s="347"/>
      <c r="CN743" s="347"/>
      <c r="CO743" s="347"/>
      <c r="CP743" s="347"/>
      <c r="CQ743" s="347"/>
      <c r="CR743" s="347"/>
      <c r="CS743" s="347"/>
      <c r="CT743" s="347"/>
      <c r="CU743" s="347"/>
      <c r="CV743" s="347"/>
      <c r="CW743" s="344"/>
      <c r="CX743" s="344"/>
      <c r="CY743" s="344"/>
      <c r="CZ743" s="344"/>
      <c r="DA743" s="344"/>
      <c r="DB743" s="344"/>
    </row>
    <row r="744" spans="17:106" s="318" customFormat="1" x14ac:dyDescent="0.15"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AZ744" s="347"/>
      <c r="BA744" s="347"/>
      <c r="BB744" s="347"/>
      <c r="BC744" s="347"/>
      <c r="BD744" s="347"/>
      <c r="BE744" s="347"/>
      <c r="BF744" s="347"/>
      <c r="BG744" s="347"/>
      <c r="BH744" s="347"/>
      <c r="BI744" s="347"/>
      <c r="BJ744" s="347"/>
      <c r="BK744" s="347"/>
      <c r="BL744" s="347"/>
      <c r="BM744" s="347"/>
      <c r="BN744" s="347"/>
      <c r="BO744" s="347"/>
      <c r="BP744" s="347"/>
      <c r="BQ744" s="347"/>
      <c r="BR744" s="347"/>
      <c r="BS744" s="347"/>
      <c r="BT744" s="347"/>
      <c r="BU744" s="347"/>
      <c r="BV744" s="347"/>
      <c r="BW744" s="347"/>
      <c r="BX744" s="347"/>
      <c r="BY744" s="347"/>
      <c r="BZ744" s="347"/>
      <c r="CA744" s="347"/>
      <c r="CB744" s="347"/>
      <c r="CC744" s="347"/>
      <c r="CD744" s="347"/>
      <c r="CE744" s="347"/>
      <c r="CF744" s="347"/>
      <c r="CG744" s="347"/>
      <c r="CH744" s="347"/>
      <c r="CI744" s="347"/>
      <c r="CJ744" s="347"/>
      <c r="CK744" s="347"/>
      <c r="CL744" s="347"/>
      <c r="CM744" s="347"/>
      <c r="CN744" s="347"/>
      <c r="CO744" s="347"/>
      <c r="CP744" s="347"/>
      <c r="CQ744" s="347"/>
      <c r="CR744" s="347"/>
      <c r="CS744" s="347"/>
      <c r="CT744" s="347"/>
      <c r="CU744" s="347"/>
      <c r="CV744" s="347"/>
      <c r="CW744" s="344"/>
      <c r="CX744" s="344"/>
      <c r="CY744" s="344"/>
      <c r="CZ744" s="344"/>
      <c r="DA744" s="344"/>
      <c r="DB744" s="344"/>
    </row>
    <row r="745" spans="17:106" s="318" customFormat="1" x14ac:dyDescent="0.15"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7"/>
      <c r="BI745" s="347"/>
      <c r="BJ745" s="347"/>
      <c r="BK745" s="347"/>
      <c r="BL745" s="347"/>
      <c r="BM745" s="347"/>
      <c r="BN745" s="347"/>
      <c r="BO745" s="347"/>
      <c r="BP745" s="347"/>
      <c r="BQ745" s="347"/>
      <c r="BR745" s="347"/>
      <c r="BS745" s="347"/>
      <c r="BT745" s="347"/>
      <c r="BU745" s="347"/>
      <c r="BV745" s="347"/>
      <c r="BW745" s="347"/>
      <c r="BX745" s="347"/>
      <c r="BY745" s="347"/>
      <c r="BZ745" s="347"/>
      <c r="CA745" s="347"/>
      <c r="CB745" s="347"/>
      <c r="CC745" s="347"/>
      <c r="CD745" s="347"/>
      <c r="CE745" s="347"/>
      <c r="CF745" s="347"/>
      <c r="CG745" s="347"/>
      <c r="CH745" s="347"/>
      <c r="CI745" s="347"/>
      <c r="CJ745" s="347"/>
      <c r="CK745" s="347"/>
      <c r="CL745" s="347"/>
      <c r="CM745" s="347"/>
      <c r="CN745" s="347"/>
      <c r="CO745" s="347"/>
      <c r="CP745" s="347"/>
      <c r="CQ745" s="347"/>
      <c r="CR745" s="347"/>
      <c r="CS745" s="347"/>
      <c r="CT745" s="347"/>
      <c r="CU745" s="347"/>
      <c r="CV745" s="347"/>
      <c r="CW745" s="344"/>
      <c r="CX745" s="344"/>
      <c r="CY745" s="344"/>
      <c r="CZ745" s="344"/>
      <c r="DA745" s="344"/>
      <c r="DB745" s="344"/>
    </row>
    <row r="746" spans="17:106" s="318" customFormat="1" x14ac:dyDescent="0.15"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AZ746" s="347"/>
      <c r="BA746" s="347"/>
      <c r="BB746" s="347"/>
      <c r="BC746" s="347"/>
      <c r="BD746" s="347"/>
      <c r="BE746" s="347"/>
      <c r="BF746" s="347"/>
      <c r="BG746" s="347"/>
      <c r="BH746" s="347"/>
      <c r="BI746" s="347"/>
      <c r="BJ746" s="347"/>
      <c r="BK746" s="347"/>
      <c r="BL746" s="347"/>
      <c r="BM746" s="347"/>
      <c r="BN746" s="347"/>
      <c r="BO746" s="347"/>
      <c r="BP746" s="347"/>
      <c r="BQ746" s="347"/>
      <c r="BR746" s="347"/>
      <c r="BS746" s="347"/>
      <c r="BT746" s="347"/>
      <c r="BU746" s="347"/>
      <c r="BV746" s="347"/>
      <c r="BW746" s="347"/>
      <c r="BX746" s="347"/>
      <c r="BY746" s="347"/>
      <c r="BZ746" s="347"/>
      <c r="CA746" s="347"/>
      <c r="CB746" s="347"/>
      <c r="CC746" s="347"/>
      <c r="CD746" s="347"/>
      <c r="CE746" s="347"/>
      <c r="CF746" s="347"/>
      <c r="CG746" s="347"/>
      <c r="CH746" s="347"/>
      <c r="CI746" s="347"/>
      <c r="CJ746" s="347"/>
      <c r="CK746" s="347"/>
      <c r="CL746" s="347"/>
      <c r="CM746" s="347"/>
      <c r="CN746" s="347"/>
      <c r="CO746" s="347"/>
      <c r="CP746" s="347"/>
      <c r="CQ746" s="347"/>
      <c r="CR746" s="347"/>
      <c r="CS746" s="347"/>
      <c r="CT746" s="347"/>
      <c r="CU746" s="347"/>
      <c r="CV746" s="347"/>
      <c r="CW746" s="344"/>
      <c r="CX746" s="344"/>
      <c r="CY746" s="344"/>
      <c r="CZ746" s="344"/>
      <c r="DA746" s="344"/>
      <c r="DB746" s="344"/>
    </row>
    <row r="747" spans="17:106" s="318" customFormat="1" x14ac:dyDescent="0.15"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AZ747" s="347"/>
      <c r="BA747" s="347"/>
      <c r="BB747" s="347"/>
      <c r="BC747" s="347"/>
      <c r="BD747" s="347"/>
      <c r="BE747" s="347"/>
      <c r="BF747" s="347"/>
      <c r="BG747" s="347"/>
      <c r="BH747" s="347"/>
      <c r="BI747" s="347"/>
      <c r="BJ747" s="347"/>
      <c r="BK747" s="347"/>
      <c r="BL747" s="347"/>
      <c r="BM747" s="347"/>
      <c r="BN747" s="347"/>
      <c r="BO747" s="347"/>
      <c r="BP747" s="347"/>
      <c r="BQ747" s="347"/>
      <c r="BR747" s="347"/>
      <c r="BS747" s="347"/>
      <c r="BT747" s="347"/>
      <c r="BU747" s="347"/>
      <c r="BV747" s="347"/>
      <c r="BW747" s="347"/>
      <c r="BX747" s="347"/>
      <c r="BY747" s="347"/>
      <c r="BZ747" s="347"/>
      <c r="CA747" s="347"/>
      <c r="CB747" s="347"/>
      <c r="CC747" s="347"/>
      <c r="CD747" s="347"/>
      <c r="CE747" s="347"/>
      <c r="CF747" s="347"/>
      <c r="CG747" s="347"/>
      <c r="CH747" s="347"/>
      <c r="CI747" s="347"/>
      <c r="CJ747" s="347"/>
      <c r="CK747" s="347"/>
      <c r="CL747" s="347"/>
      <c r="CM747" s="347"/>
      <c r="CN747" s="347"/>
      <c r="CO747" s="347"/>
      <c r="CP747" s="347"/>
      <c r="CQ747" s="347"/>
      <c r="CR747" s="347"/>
      <c r="CS747" s="347"/>
      <c r="CT747" s="347"/>
      <c r="CU747" s="347"/>
      <c r="CV747" s="347"/>
      <c r="CW747" s="344"/>
      <c r="CX747" s="344"/>
      <c r="CY747" s="344"/>
      <c r="CZ747" s="344"/>
      <c r="DA747" s="344"/>
      <c r="DB747" s="344"/>
    </row>
    <row r="748" spans="17:106" s="318" customFormat="1" x14ac:dyDescent="0.15"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AZ748" s="347"/>
      <c r="BA748" s="347"/>
      <c r="BB748" s="347"/>
      <c r="BC748" s="347"/>
      <c r="BD748" s="347"/>
      <c r="BE748" s="347"/>
      <c r="BF748" s="347"/>
      <c r="BG748" s="347"/>
      <c r="BH748" s="347"/>
      <c r="BI748" s="347"/>
      <c r="BJ748" s="347"/>
      <c r="BK748" s="347"/>
      <c r="BL748" s="347"/>
      <c r="BM748" s="347"/>
      <c r="BN748" s="347"/>
      <c r="BO748" s="347"/>
      <c r="BP748" s="347"/>
      <c r="BQ748" s="347"/>
      <c r="BR748" s="347"/>
      <c r="BS748" s="347"/>
      <c r="BT748" s="347"/>
      <c r="BU748" s="347"/>
      <c r="BV748" s="347"/>
      <c r="BW748" s="347"/>
      <c r="BX748" s="347"/>
      <c r="BY748" s="347"/>
      <c r="BZ748" s="347"/>
      <c r="CA748" s="347"/>
      <c r="CB748" s="347"/>
      <c r="CC748" s="347"/>
      <c r="CD748" s="347"/>
      <c r="CE748" s="347"/>
      <c r="CF748" s="347"/>
      <c r="CG748" s="347"/>
      <c r="CH748" s="347"/>
      <c r="CI748" s="347"/>
      <c r="CJ748" s="347"/>
      <c r="CK748" s="347"/>
      <c r="CL748" s="347"/>
      <c r="CM748" s="347"/>
      <c r="CN748" s="347"/>
      <c r="CO748" s="347"/>
      <c r="CP748" s="347"/>
      <c r="CQ748" s="347"/>
      <c r="CR748" s="347"/>
      <c r="CS748" s="347"/>
      <c r="CT748" s="347"/>
      <c r="CU748" s="347"/>
      <c r="CV748" s="347"/>
      <c r="CW748" s="344"/>
      <c r="CX748" s="344"/>
      <c r="CY748" s="344"/>
      <c r="CZ748" s="344"/>
      <c r="DA748" s="344"/>
      <c r="DB748" s="344"/>
    </row>
    <row r="749" spans="17:106" s="318" customFormat="1" x14ac:dyDescent="0.15"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AZ749" s="347"/>
      <c r="BA749" s="347"/>
      <c r="BB749" s="347"/>
      <c r="BC749" s="347"/>
      <c r="BD749" s="347"/>
      <c r="BE749" s="347"/>
      <c r="BF749" s="347"/>
      <c r="BG749" s="347"/>
      <c r="BH749" s="347"/>
      <c r="BI749" s="347"/>
      <c r="BJ749" s="347"/>
      <c r="BK749" s="347"/>
      <c r="BL749" s="347"/>
      <c r="BM749" s="347"/>
      <c r="BN749" s="347"/>
      <c r="BO749" s="347"/>
      <c r="BP749" s="347"/>
      <c r="BQ749" s="347"/>
      <c r="BR749" s="347"/>
      <c r="BS749" s="347"/>
      <c r="BT749" s="347"/>
      <c r="BU749" s="347"/>
      <c r="BV749" s="347"/>
      <c r="BW749" s="347"/>
      <c r="BX749" s="347"/>
      <c r="BY749" s="347"/>
      <c r="BZ749" s="347"/>
      <c r="CA749" s="347"/>
      <c r="CB749" s="347"/>
      <c r="CC749" s="347"/>
      <c r="CD749" s="347"/>
      <c r="CE749" s="347"/>
      <c r="CF749" s="347"/>
      <c r="CG749" s="347"/>
      <c r="CH749" s="347"/>
      <c r="CI749" s="347"/>
      <c r="CJ749" s="347"/>
      <c r="CK749" s="347"/>
      <c r="CL749" s="347"/>
      <c r="CM749" s="347"/>
      <c r="CN749" s="347"/>
      <c r="CO749" s="347"/>
      <c r="CP749" s="347"/>
      <c r="CQ749" s="347"/>
      <c r="CR749" s="347"/>
      <c r="CS749" s="347"/>
      <c r="CT749" s="347"/>
      <c r="CU749" s="347"/>
      <c r="CV749" s="347"/>
      <c r="CW749" s="344"/>
      <c r="CX749" s="344"/>
      <c r="CY749" s="344"/>
      <c r="CZ749" s="344"/>
      <c r="DA749" s="344"/>
      <c r="DB749" s="344"/>
    </row>
    <row r="750" spans="17:106" s="318" customFormat="1" x14ac:dyDescent="0.15"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AZ750" s="347"/>
      <c r="BA750" s="347"/>
      <c r="BB750" s="347"/>
      <c r="BC750" s="347"/>
      <c r="BD750" s="347"/>
      <c r="BE750" s="347"/>
      <c r="BF750" s="347"/>
      <c r="BG750" s="347"/>
      <c r="BH750" s="347"/>
      <c r="BI750" s="347"/>
      <c r="BJ750" s="347"/>
      <c r="BK750" s="347"/>
      <c r="BL750" s="347"/>
      <c r="BM750" s="347"/>
      <c r="BN750" s="347"/>
      <c r="BO750" s="347"/>
      <c r="BP750" s="347"/>
      <c r="BQ750" s="347"/>
      <c r="BR750" s="347"/>
      <c r="BS750" s="347"/>
      <c r="BT750" s="347"/>
      <c r="BU750" s="347"/>
      <c r="BV750" s="347"/>
      <c r="BW750" s="347"/>
      <c r="BX750" s="347"/>
      <c r="BY750" s="347"/>
      <c r="BZ750" s="347"/>
      <c r="CA750" s="347"/>
      <c r="CB750" s="347"/>
      <c r="CC750" s="347"/>
      <c r="CD750" s="347"/>
      <c r="CE750" s="347"/>
      <c r="CF750" s="347"/>
      <c r="CG750" s="347"/>
      <c r="CH750" s="347"/>
      <c r="CI750" s="347"/>
      <c r="CJ750" s="347"/>
      <c r="CK750" s="347"/>
      <c r="CL750" s="347"/>
      <c r="CM750" s="347"/>
      <c r="CN750" s="347"/>
      <c r="CO750" s="347"/>
      <c r="CP750" s="347"/>
      <c r="CQ750" s="347"/>
      <c r="CR750" s="347"/>
      <c r="CS750" s="347"/>
      <c r="CT750" s="347"/>
      <c r="CU750" s="347"/>
      <c r="CV750" s="347"/>
      <c r="CW750" s="344"/>
      <c r="CX750" s="344"/>
      <c r="CY750" s="344"/>
      <c r="CZ750" s="344"/>
      <c r="DA750" s="344"/>
      <c r="DB750" s="344"/>
    </row>
    <row r="751" spans="17:106" s="318" customFormat="1" x14ac:dyDescent="0.15"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AZ751" s="347"/>
      <c r="BA751" s="347"/>
      <c r="BB751" s="347"/>
      <c r="BC751" s="347"/>
      <c r="BD751" s="347"/>
      <c r="BE751" s="347"/>
      <c r="BF751" s="347"/>
      <c r="BG751" s="347"/>
      <c r="BH751" s="347"/>
      <c r="BI751" s="347"/>
      <c r="BJ751" s="347"/>
      <c r="BK751" s="347"/>
      <c r="BL751" s="347"/>
      <c r="BM751" s="347"/>
      <c r="BN751" s="347"/>
      <c r="BO751" s="347"/>
      <c r="BP751" s="347"/>
      <c r="BQ751" s="347"/>
      <c r="BR751" s="347"/>
      <c r="BS751" s="347"/>
      <c r="BT751" s="347"/>
      <c r="BU751" s="347"/>
      <c r="BV751" s="347"/>
      <c r="BW751" s="347"/>
      <c r="BX751" s="347"/>
      <c r="BY751" s="347"/>
      <c r="BZ751" s="347"/>
      <c r="CA751" s="347"/>
      <c r="CB751" s="347"/>
      <c r="CC751" s="347"/>
      <c r="CD751" s="347"/>
      <c r="CE751" s="347"/>
      <c r="CF751" s="347"/>
      <c r="CG751" s="347"/>
      <c r="CH751" s="347"/>
      <c r="CI751" s="347"/>
      <c r="CJ751" s="347"/>
      <c r="CK751" s="347"/>
      <c r="CL751" s="347"/>
      <c r="CM751" s="347"/>
      <c r="CN751" s="347"/>
      <c r="CO751" s="347"/>
      <c r="CP751" s="347"/>
      <c r="CQ751" s="347"/>
      <c r="CR751" s="347"/>
      <c r="CS751" s="347"/>
      <c r="CT751" s="347"/>
      <c r="CU751" s="347"/>
      <c r="CV751" s="347"/>
      <c r="CW751" s="344"/>
      <c r="CX751" s="344"/>
      <c r="CY751" s="344"/>
      <c r="CZ751" s="344"/>
      <c r="DA751" s="344"/>
      <c r="DB751" s="344"/>
    </row>
    <row r="752" spans="17:106" s="318" customFormat="1" x14ac:dyDescent="0.15"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AZ752" s="347"/>
      <c r="BA752" s="347"/>
      <c r="BB752" s="347"/>
      <c r="BC752" s="347"/>
      <c r="BD752" s="347"/>
      <c r="BE752" s="347"/>
      <c r="BF752" s="347"/>
      <c r="BG752" s="347"/>
      <c r="BH752" s="347"/>
      <c r="BI752" s="347"/>
      <c r="BJ752" s="347"/>
      <c r="BK752" s="347"/>
      <c r="BL752" s="347"/>
      <c r="BM752" s="347"/>
      <c r="BN752" s="347"/>
      <c r="BO752" s="347"/>
      <c r="BP752" s="347"/>
      <c r="BQ752" s="347"/>
      <c r="BR752" s="347"/>
      <c r="BS752" s="347"/>
      <c r="BT752" s="347"/>
      <c r="BU752" s="347"/>
      <c r="BV752" s="347"/>
      <c r="BW752" s="347"/>
      <c r="BX752" s="347"/>
      <c r="BY752" s="347"/>
      <c r="BZ752" s="347"/>
      <c r="CA752" s="347"/>
      <c r="CB752" s="347"/>
      <c r="CC752" s="347"/>
      <c r="CD752" s="347"/>
      <c r="CE752" s="347"/>
      <c r="CF752" s="347"/>
      <c r="CG752" s="347"/>
      <c r="CH752" s="347"/>
      <c r="CI752" s="347"/>
      <c r="CJ752" s="347"/>
      <c r="CK752" s="347"/>
      <c r="CL752" s="347"/>
      <c r="CM752" s="347"/>
      <c r="CN752" s="347"/>
      <c r="CO752" s="347"/>
      <c r="CP752" s="347"/>
      <c r="CQ752" s="347"/>
      <c r="CR752" s="347"/>
      <c r="CS752" s="347"/>
      <c r="CT752" s="347"/>
      <c r="CU752" s="347"/>
      <c r="CV752" s="347"/>
      <c r="CW752" s="344"/>
      <c r="CX752" s="344"/>
      <c r="CY752" s="344"/>
      <c r="CZ752" s="344"/>
      <c r="DA752" s="344"/>
      <c r="DB752" s="344"/>
    </row>
    <row r="753" spans="17:106" s="318" customFormat="1" x14ac:dyDescent="0.15"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AZ753" s="347"/>
      <c r="BA753" s="347"/>
      <c r="BB753" s="347"/>
      <c r="BC753" s="347"/>
      <c r="BD753" s="347"/>
      <c r="BE753" s="347"/>
      <c r="BF753" s="347"/>
      <c r="BG753" s="347"/>
      <c r="BH753" s="347"/>
      <c r="BI753" s="347"/>
      <c r="BJ753" s="347"/>
      <c r="BK753" s="347"/>
      <c r="BL753" s="347"/>
      <c r="BM753" s="347"/>
      <c r="BN753" s="347"/>
      <c r="BO753" s="347"/>
      <c r="BP753" s="347"/>
      <c r="BQ753" s="347"/>
      <c r="BR753" s="347"/>
      <c r="BS753" s="347"/>
      <c r="BT753" s="347"/>
      <c r="BU753" s="347"/>
      <c r="BV753" s="347"/>
      <c r="BW753" s="347"/>
      <c r="BX753" s="347"/>
      <c r="BY753" s="347"/>
      <c r="BZ753" s="347"/>
      <c r="CA753" s="347"/>
      <c r="CB753" s="347"/>
      <c r="CC753" s="347"/>
      <c r="CD753" s="347"/>
      <c r="CE753" s="347"/>
      <c r="CF753" s="347"/>
      <c r="CG753" s="347"/>
      <c r="CH753" s="347"/>
      <c r="CI753" s="347"/>
      <c r="CJ753" s="347"/>
      <c r="CK753" s="347"/>
      <c r="CL753" s="347"/>
      <c r="CM753" s="347"/>
      <c r="CN753" s="347"/>
      <c r="CO753" s="347"/>
      <c r="CP753" s="347"/>
      <c r="CQ753" s="347"/>
      <c r="CR753" s="347"/>
      <c r="CS753" s="347"/>
      <c r="CT753" s="347"/>
      <c r="CU753" s="347"/>
      <c r="CV753" s="347"/>
      <c r="CW753" s="344"/>
      <c r="CX753" s="344"/>
      <c r="CY753" s="344"/>
      <c r="CZ753" s="344"/>
      <c r="DA753" s="344"/>
      <c r="DB753" s="344"/>
    </row>
    <row r="754" spans="17:106" s="318" customFormat="1" x14ac:dyDescent="0.15"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AZ754" s="347"/>
      <c r="BA754" s="347"/>
      <c r="BB754" s="347"/>
      <c r="BC754" s="347"/>
      <c r="BD754" s="347"/>
      <c r="BE754" s="347"/>
      <c r="BF754" s="347"/>
      <c r="BG754" s="347"/>
      <c r="BH754" s="347"/>
      <c r="BI754" s="347"/>
      <c r="BJ754" s="347"/>
      <c r="BK754" s="347"/>
      <c r="BL754" s="347"/>
      <c r="BM754" s="347"/>
      <c r="BN754" s="347"/>
      <c r="BO754" s="347"/>
      <c r="BP754" s="347"/>
      <c r="BQ754" s="347"/>
      <c r="BR754" s="347"/>
      <c r="BS754" s="347"/>
      <c r="BT754" s="347"/>
      <c r="BU754" s="347"/>
      <c r="BV754" s="347"/>
      <c r="BW754" s="347"/>
      <c r="BX754" s="347"/>
      <c r="BY754" s="347"/>
      <c r="BZ754" s="347"/>
      <c r="CA754" s="347"/>
      <c r="CB754" s="347"/>
      <c r="CC754" s="347"/>
      <c r="CD754" s="347"/>
      <c r="CE754" s="347"/>
      <c r="CF754" s="347"/>
      <c r="CG754" s="347"/>
      <c r="CH754" s="347"/>
      <c r="CI754" s="347"/>
      <c r="CJ754" s="347"/>
      <c r="CK754" s="347"/>
      <c r="CL754" s="347"/>
      <c r="CM754" s="347"/>
      <c r="CN754" s="347"/>
      <c r="CO754" s="347"/>
      <c r="CP754" s="347"/>
      <c r="CQ754" s="347"/>
      <c r="CR754" s="347"/>
      <c r="CS754" s="347"/>
      <c r="CT754" s="347"/>
      <c r="CU754" s="347"/>
      <c r="CV754" s="347"/>
      <c r="CW754" s="344"/>
      <c r="CX754" s="344"/>
      <c r="CY754" s="344"/>
      <c r="CZ754" s="344"/>
      <c r="DA754" s="344"/>
      <c r="DB754" s="344"/>
    </row>
    <row r="755" spans="17:106" s="318" customFormat="1" x14ac:dyDescent="0.15"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AZ755" s="347"/>
      <c r="BA755" s="347"/>
      <c r="BB755" s="347"/>
      <c r="BC755" s="347"/>
      <c r="BD755" s="347"/>
      <c r="BE755" s="347"/>
      <c r="BF755" s="347"/>
      <c r="BG755" s="347"/>
      <c r="BH755" s="347"/>
      <c r="BI755" s="347"/>
      <c r="BJ755" s="347"/>
      <c r="BK755" s="347"/>
      <c r="BL755" s="347"/>
      <c r="BM755" s="347"/>
      <c r="BN755" s="347"/>
      <c r="BO755" s="347"/>
      <c r="BP755" s="347"/>
      <c r="BQ755" s="347"/>
      <c r="BR755" s="347"/>
      <c r="BS755" s="347"/>
      <c r="BT755" s="347"/>
      <c r="BU755" s="347"/>
      <c r="BV755" s="347"/>
      <c r="BW755" s="347"/>
      <c r="BX755" s="347"/>
      <c r="BY755" s="347"/>
      <c r="BZ755" s="347"/>
      <c r="CA755" s="347"/>
      <c r="CB755" s="347"/>
      <c r="CC755" s="347"/>
      <c r="CD755" s="347"/>
      <c r="CE755" s="347"/>
      <c r="CF755" s="347"/>
      <c r="CG755" s="347"/>
      <c r="CH755" s="347"/>
      <c r="CI755" s="347"/>
      <c r="CJ755" s="347"/>
      <c r="CK755" s="347"/>
      <c r="CL755" s="347"/>
      <c r="CM755" s="347"/>
      <c r="CN755" s="347"/>
      <c r="CO755" s="347"/>
      <c r="CP755" s="347"/>
      <c r="CQ755" s="347"/>
      <c r="CR755" s="347"/>
      <c r="CS755" s="347"/>
      <c r="CT755" s="347"/>
      <c r="CU755" s="347"/>
      <c r="CV755" s="347"/>
      <c r="CW755" s="344"/>
      <c r="CX755" s="344"/>
      <c r="CY755" s="344"/>
      <c r="CZ755" s="344"/>
      <c r="DA755" s="344"/>
      <c r="DB755" s="344"/>
    </row>
    <row r="756" spans="17:106" s="318" customFormat="1" x14ac:dyDescent="0.15"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AZ756" s="347"/>
      <c r="BA756" s="347"/>
      <c r="BB756" s="347"/>
      <c r="BC756" s="347"/>
      <c r="BD756" s="347"/>
      <c r="BE756" s="347"/>
      <c r="BF756" s="347"/>
      <c r="BG756" s="347"/>
      <c r="BH756" s="347"/>
      <c r="BI756" s="347"/>
      <c r="BJ756" s="347"/>
      <c r="BK756" s="347"/>
      <c r="BL756" s="347"/>
      <c r="BM756" s="347"/>
      <c r="BN756" s="347"/>
      <c r="BO756" s="347"/>
      <c r="BP756" s="347"/>
      <c r="BQ756" s="347"/>
      <c r="BR756" s="347"/>
      <c r="BS756" s="347"/>
      <c r="BT756" s="347"/>
      <c r="BU756" s="347"/>
      <c r="BV756" s="347"/>
      <c r="BW756" s="347"/>
      <c r="BX756" s="347"/>
      <c r="BY756" s="347"/>
      <c r="BZ756" s="347"/>
      <c r="CA756" s="347"/>
      <c r="CB756" s="347"/>
      <c r="CC756" s="347"/>
      <c r="CD756" s="347"/>
      <c r="CE756" s="347"/>
      <c r="CF756" s="347"/>
      <c r="CG756" s="347"/>
      <c r="CH756" s="347"/>
      <c r="CI756" s="347"/>
      <c r="CJ756" s="347"/>
      <c r="CK756" s="347"/>
      <c r="CL756" s="347"/>
      <c r="CM756" s="347"/>
      <c r="CN756" s="347"/>
      <c r="CO756" s="347"/>
      <c r="CP756" s="347"/>
      <c r="CQ756" s="347"/>
      <c r="CR756" s="347"/>
      <c r="CS756" s="347"/>
      <c r="CT756" s="347"/>
      <c r="CU756" s="347"/>
      <c r="CV756" s="347"/>
      <c r="CW756" s="344"/>
      <c r="CX756" s="344"/>
      <c r="CY756" s="344"/>
      <c r="CZ756" s="344"/>
      <c r="DA756" s="344"/>
      <c r="DB756" s="344"/>
    </row>
    <row r="757" spans="17:106" s="318" customFormat="1" x14ac:dyDescent="0.15"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AZ757" s="347"/>
      <c r="BA757" s="347"/>
      <c r="BB757" s="347"/>
      <c r="BC757" s="347"/>
      <c r="BD757" s="347"/>
      <c r="BE757" s="347"/>
      <c r="BF757" s="347"/>
      <c r="BG757" s="347"/>
      <c r="BH757" s="347"/>
      <c r="BI757" s="347"/>
      <c r="BJ757" s="347"/>
      <c r="BK757" s="347"/>
      <c r="BL757" s="347"/>
      <c r="BM757" s="347"/>
      <c r="BN757" s="347"/>
      <c r="BO757" s="347"/>
      <c r="BP757" s="347"/>
      <c r="BQ757" s="347"/>
      <c r="BR757" s="347"/>
      <c r="BS757" s="347"/>
      <c r="BT757" s="347"/>
      <c r="BU757" s="347"/>
      <c r="BV757" s="347"/>
      <c r="BW757" s="347"/>
      <c r="BX757" s="347"/>
      <c r="BY757" s="347"/>
      <c r="BZ757" s="347"/>
      <c r="CA757" s="347"/>
      <c r="CB757" s="347"/>
      <c r="CC757" s="347"/>
      <c r="CD757" s="347"/>
      <c r="CE757" s="347"/>
      <c r="CF757" s="347"/>
      <c r="CG757" s="347"/>
      <c r="CH757" s="347"/>
      <c r="CI757" s="347"/>
      <c r="CJ757" s="347"/>
      <c r="CK757" s="347"/>
      <c r="CL757" s="347"/>
      <c r="CM757" s="347"/>
      <c r="CN757" s="347"/>
      <c r="CO757" s="347"/>
      <c r="CP757" s="347"/>
      <c r="CQ757" s="347"/>
      <c r="CR757" s="347"/>
      <c r="CS757" s="347"/>
      <c r="CT757" s="347"/>
      <c r="CU757" s="347"/>
      <c r="CV757" s="347"/>
      <c r="CW757" s="344"/>
      <c r="CX757" s="344"/>
      <c r="CY757" s="344"/>
      <c r="CZ757" s="344"/>
      <c r="DA757" s="344"/>
      <c r="DB757" s="344"/>
    </row>
    <row r="758" spans="17:106" s="318" customFormat="1" x14ac:dyDescent="0.15"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7"/>
      <c r="BI758" s="347"/>
      <c r="BJ758" s="347"/>
      <c r="BK758" s="347"/>
      <c r="BL758" s="347"/>
      <c r="BM758" s="347"/>
      <c r="BN758" s="347"/>
      <c r="BO758" s="347"/>
      <c r="BP758" s="347"/>
      <c r="BQ758" s="347"/>
      <c r="BR758" s="347"/>
      <c r="BS758" s="347"/>
      <c r="BT758" s="347"/>
      <c r="BU758" s="347"/>
      <c r="BV758" s="347"/>
      <c r="BW758" s="347"/>
      <c r="BX758" s="347"/>
      <c r="BY758" s="347"/>
      <c r="BZ758" s="347"/>
      <c r="CA758" s="347"/>
      <c r="CB758" s="347"/>
      <c r="CC758" s="347"/>
      <c r="CD758" s="347"/>
      <c r="CE758" s="347"/>
      <c r="CF758" s="347"/>
      <c r="CG758" s="347"/>
      <c r="CH758" s="347"/>
      <c r="CI758" s="347"/>
      <c r="CJ758" s="347"/>
      <c r="CK758" s="347"/>
      <c r="CL758" s="347"/>
      <c r="CM758" s="347"/>
      <c r="CN758" s="347"/>
      <c r="CO758" s="347"/>
      <c r="CP758" s="347"/>
      <c r="CQ758" s="347"/>
      <c r="CR758" s="347"/>
      <c r="CS758" s="347"/>
      <c r="CT758" s="347"/>
      <c r="CU758" s="347"/>
      <c r="CV758" s="347"/>
      <c r="CW758" s="344"/>
      <c r="CX758" s="344"/>
      <c r="CY758" s="344"/>
      <c r="CZ758" s="344"/>
      <c r="DA758" s="344"/>
      <c r="DB758" s="344"/>
    </row>
    <row r="759" spans="17:106" s="318" customFormat="1" x14ac:dyDescent="0.15"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AZ759" s="347"/>
      <c r="BA759" s="347"/>
      <c r="BB759" s="347"/>
      <c r="BC759" s="347"/>
      <c r="BD759" s="347"/>
      <c r="BE759" s="347"/>
      <c r="BF759" s="347"/>
      <c r="BG759" s="347"/>
      <c r="BH759" s="347"/>
      <c r="BI759" s="347"/>
      <c r="BJ759" s="347"/>
      <c r="BK759" s="347"/>
      <c r="BL759" s="347"/>
      <c r="BM759" s="347"/>
      <c r="BN759" s="347"/>
      <c r="BO759" s="347"/>
      <c r="BP759" s="347"/>
      <c r="BQ759" s="347"/>
      <c r="BR759" s="347"/>
      <c r="BS759" s="347"/>
      <c r="BT759" s="347"/>
      <c r="BU759" s="347"/>
      <c r="BV759" s="347"/>
      <c r="BW759" s="347"/>
      <c r="BX759" s="347"/>
      <c r="BY759" s="347"/>
      <c r="BZ759" s="347"/>
      <c r="CA759" s="347"/>
      <c r="CB759" s="347"/>
      <c r="CC759" s="347"/>
      <c r="CD759" s="347"/>
      <c r="CE759" s="347"/>
      <c r="CF759" s="347"/>
      <c r="CG759" s="347"/>
      <c r="CH759" s="347"/>
      <c r="CI759" s="347"/>
      <c r="CJ759" s="347"/>
      <c r="CK759" s="347"/>
      <c r="CL759" s="347"/>
      <c r="CM759" s="347"/>
      <c r="CN759" s="347"/>
      <c r="CO759" s="347"/>
      <c r="CP759" s="347"/>
      <c r="CQ759" s="347"/>
      <c r="CR759" s="347"/>
      <c r="CS759" s="347"/>
      <c r="CT759" s="347"/>
      <c r="CU759" s="347"/>
      <c r="CV759" s="347"/>
      <c r="CW759" s="344"/>
      <c r="CX759" s="344"/>
      <c r="CY759" s="344"/>
      <c r="CZ759" s="344"/>
      <c r="DA759" s="344"/>
      <c r="DB759" s="344"/>
    </row>
    <row r="760" spans="17:106" s="318" customFormat="1" x14ac:dyDescent="0.15"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AZ760" s="347"/>
      <c r="BA760" s="347"/>
      <c r="BB760" s="347"/>
      <c r="BC760" s="347"/>
      <c r="BD760" s="347"/>
      <c r="BE760" s="347"/>
      <c r="BF760" s="347"/>
      <c r="BG760" s="347"/>
      <c r="BH760" s="347"/>
      <c r="BI760" s="347"/>
      <c r="BJ760" s="347"/>
      <c r="BK760" s="347"/>
      <c r="BL760" s="347"/>
      <c r="BM760" s="347"/>
      <c r="BN760" s="347"/>
      <c r="BO760" s="347"/>
      <c r="BP760" s="347"/>
      <c r="BQ760" s="347"/>
      <c r="BR760" s="347"/>
      <c r="BS760" s="347"/>
      <c r="BT760" s="347"/>
      <c r="BU760" s="347"/>
      <c r="BV760" s="347"/>
      <c r="BW760" s="347"/>
      <c r="BX760" s="347"/>
      <c r="BY760" s="347"/>
      <c r="BZ760" s="347"/>
      <c r="CA760" s="347"/>
      <c r="CB760" s="347"/>
      <c r="CC760" s="347"/>
      <c r="CD760" s="347"/>
      <c r="CE760" s="347"/>
      <c r="CF760" s="347"/>
      <c r="CG760" s="347"/>
      <c r="CH760" s="347"/>
      <c r="CI760" s="347"/>
      <c r="CJ760" s="347"/>
      <c r="CK760" s="347"/>
      <c r="CL760" s="347"/>
      <c r="CM760" s="347"/>
      <c r="CN760" s="347"/>
      <c r="CO760" s="347"/>
      <c r="CP760" s="347"/>
      <c r="CQ760" s="347"/>
      <c r="CR760" s="347"/>
      <c r="CS760" s="347"/>
      <c r="CT760" s="347"/>
      <c r="CU760" s="347"/>
      <c r="CV760" s="347"/>
      <c r="CW760" s="344"/>
      <c r="CX760" s="344"/>
      <c r="CY760" s="344"/>
      <c r="CZ760" s="344"/>
      <c r="DA760" s="344"/>
      <c r="DB760" s="344"/>
    </row>
    <row r="761" spans="17:106" s="318" customFormat="1" x14ac:dyDescent="0.15"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AZ761" s="347"/>
      <c r="BA761" s="347"/>
      <c r="BB761" s="347"/>
      <c r="BC761" s="347"/>
      <c r="BD761" s="347"/>
      <c r="BE761" s="347"/>
      <c r="BF761" s="347"/>
      <c r="BG761" s="347"/>
      <c r="BH761" s="347"/>
      <c r="BI761" s="347"/>
      <c r="BJ761" s="347"/>
      <c r="BK761" s="347"/>
      <c r="BL761" s="347"/>
      <c r="BM761" s="347"/>
      <c r="BN761" s="347"/>
      <c r="BO761" s="347"/>
      <c r="BP761" s="347"/>
      <c r="BQ761" s="347"/>
      <c r="BR761" s="347"/>
      <c r="BS761" s="347"/>
      <c r="BT761" s="347"/>
      <c r="BU761" s="347"/>
      <c r="BV761" s="347"/>
      <c r="BW761" s="347"/>
      <c r="BX761" s="347"/>
      <c r="BY761" s="347"/>
      <c r="BZ761" s="347"/>
      <c r="CA761" s="347"/>
      <c r="CB761" s="347"/>
      <c r="CC761" s="347"/>
      <c r="CD761" s="347"/>
      <c r="CE761" s="347"/>
      <c r="CF761" s="347"/>
      <c r="CG761" s="347"/>
      <c r="CH761" s="347"/>
      <c r="CI761" s="347"/>
      <c r="CJ761" s="347"/>
      <c r="CK761" s="347"/>
      <c r="CL761" s="347"/>
      <c r="CM761" s="347"/>
      <c r="CN761" s="347"/>
      <c r="CO761" s="347"/>
      <c r="CP761" s="347"/>
      <c r="CQ761" s="347"/>
      <c r="CR761" s="347"/>
      <c r="CS761" s="347"/>
      <c r="CT761" s="347"/>
      <c r="CU761" s="347"/>
      <c r="CV761" s="347"/>
      <c r="CW761" s="344"/>
      <c r="CX761" s="344"/>
      <c r="CY761" s="344"/>
      <c r="CZ761" s="344"/>
      <c r="DA761" s="344"/>
      <c r="DB761" s="344"/>
    </row>
    <row r="762" spans="17:106" s="318" customFormat="1" x14ac:dyDescent="0.15"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AZ762" s="347"/>
      <c r="BA762" s="347"/>
      <c r="BB762" s="347"/>
      <c r="BC762" s="347"/>
      <c r="BD762" s="347"/>
      <c r="BE762" s="347"/>
      <c r="BF762" s="347"/>
      <c r="BG762" s="347"/>
      <c r="BH762" s="347"/>
      <c r="BI762" s="347"/>
      <c r="BJ762" s="347"/>
      <c r="BK762" s="347"/>
      <c r="BL762" s="347"/>
      <c r="BM762" s="347"/>
      <c r="BN762" s="347"/>
      <c r="BO762" s="347"/>
      <c r="BP762" s="347"/>
      <c r="BQ762" s="347"/>
      <c r="BR762" s="347"/>
      <c r="BS762" s="347"/>
      <c r="BT762" s="347"/>
      <c r="BU762" s="347"/>
      <c r="BV762" s="347"/>
      <c r="BW762" s="347"/>
      <c r="BX762" s="347"/>
      <c r="BY762" s="347"/>
      <c r="BZ762" s="347"/>
      <c r="CA762" s="347"/>
      <c r="CB762" s="347"/>
      <c r="CC762" s="347"/>
      <c r="CD762" s="347"/>
      <c r="CE762" s="347"/>
      <c r="CF762" s="347"/>
      <c r="CG762" s="347"/>
      <c r="CH762" s="347"/>
      <c r="CI762" s="347"/>
      <c r="CJ762" s="347"/>
      <c r="CK762" s="347"/>
      <c r="CL762" s="347"/>
      <c r="CM762" s="347"/>
      <c r="CN762" s="347"/>
      <c r="CO762" s="347"/>
      <c r="CP762" s="347"/>
      <c r="CQ762" s="347"/>
      <c r="CR762" s="347"/>
      <c r="CS762" s="347"/>
      <c r="CT762" s="347"/>
      <c r="CU762" s="347"/>
      <c r="CV762" s="347"/>
      <c r="CW762" s="344"/>
      <c r="CX762" s="344"/>
      <c r="CY762" s="344"/>
      <c r="CZ762" s="344"/>
      <c r="DA762" s="344"/>
      <c r="DB762" s="344"/>
    </row>
    <row r="763" spans="17:106" s="318" customFormat="1" x14ac:dyDescent="0.15"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AZ763" s="347"/>
      <c r="BA763" s="347"/>
      <c r="BB763" s="347"/>
      <c r="BC763" s="347"/>
      <c r="BD763" s="347"/>
      <c r="BE763" s="347"/>
      <c r="BF763" s="347"/>
      <c r="BG763" s="347"/>
      <c r="BH763" s="347"/>
      <c r="BI763" s="347"/>
      <c r="BJ763" s="347"/>
      <c r="BK763" s="347"/>
      <c r="BL763" s="347"/>
      <c r="BM763" s="347"/>
      <c r="BN763" s="347"/>
      <c r="BO763" s="347"/>
      <c r="BP763" s="347"/>
      <c r="BQ763" s="347"/>
      <c r="BR763" s="347"/>
      <c r="BS763" s="347"/>
      <c r="BT763" s="347"/>
      <c r="BU763" s="347"/>
      <c r="BV763" s="347"/>
      <c r="BW763" s="347"/>
      <c r="BX763" s="347"/>
      <c r="BY763" s="347"/>
      <c r="BZ763" s="347"/>
      <c r="CA763" s="347"/>
      <c r="CB763" s="347"/>
      <c r="CC763" s="347"/>
      <c r="CD763" s="347"/>
      <c r="CE763" s="347"/>
      <c r="CF763" s="347"/>
      <c r="CG763" s="347"/>
      <c r="CH763" s="347"/>
      <c r="CI763" s="347"/>
      <c r="CJ763" s="347"/>
      <c r="CK763" s="347"/>
      <c r="CL763" s="347"/>
      <c r="CM763" s="347"/>
      <c r="CN763" s="347"/>
      <c r="CO763" s="347"/>
      <c r="CP763" s="347"/>
      <c r="CQ763" s="347"/>
      <c r="CR763" s="347"/>
      <c r="CS763" s="347"/>
      <c r="CT763" s="347"/>
      <c r="CU763" s="347"/>
      <c r="CV763" s="347"/>
      <c r="CW763" s="344"/>
      <c r="CX763" s="344"/>
      <c r="CY763" s="344"/>
      <c r="CZ763" s="344"/>
      <c r="DA763" s="344"/>
      <c r="DB763" s="344"/>
    </row>
    <row r="764" spans="17:106" s="318" customFormat="1" x14ac:dyDescent="0.15"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AZ764" s="347"/>
      <c r="BA764" s="347"/>
      <c r="BB764" s="347"/>
      <c r="BC764" s="347"/>
      <c r="BD764" s="347"/>
      <c r="BE764" s="347"/>
      <c r="BF764" s="347"/>
      <c r="BG764" s="347"/>
      <c r="BH764" s="347"/>
      <c r="BI764" s="347"/>
      <c r="BJ764" s="347"/>
      <c r="BK764" s="347"/>
      <c r="BL764" s="347"/>
      <c r="BM764" s="347"/>
      <c r="BN764" s="347"/>
      <c r="BO764" s="347"/>
      <c r="BP764" s="347"/>
      <c r="BQ764" s="347"/>
      <c r="BR764" s="347"/>
      <c r="BS764" s="347"/>
      <c r="BT764" s="347"/>
      <c r="BU764" s="347"/>
      <c r="BV764" s="347"/>
      <c r="BW764" s="347"/>
      <c r="BX764" s="347"/>
      <c r="BY764" s="347"/>
      <c r="BZ764" s="347"/>
      <c r="CA764" s="347"/>
      <c r="CB764" s="347"/>
      <c r="CC764" s="347"/>
      <c r="CD764" s="347"/>
      <c r="CE764" s="347"/>
      <c r="CF764" s="347"/>
      <c r="CG764" s="347"/>
      <c r="CH764" s="347"/>
      <c r="CI764" s="347"/>
      <c r="CJ764" s="347"/>
      <c r="CK764" s="347"/>
      <c r="CL764" s="347"/>
      <c r="CM764" s="347"/>
      <c r="CN764" s="347"/>
      <c r="CO764" s="347"/>
      <c r="CP764" s="347"/>
      <c r="CQ764" s="347"/>
      <c r="CR764" s="347"/>
      <c r="CS764" s="347"/>
      <c r="CT764" s="347"/>
      <c r="CU764" s="347"/>
      <c r="CV764" s="347"/>
      <c r="CW764" s="344"/>
      <c r="CX764" s="344"/>
      <c r="CY764" s="344"/>
      <c r="CZ764" s="344"/>
      <c r="DA764" s="344"/>
      <c r="DB764" s="344"/>
    </row>
    <row r="765" spans="17:106" s="318" customFormat="1" x14ac:dyDescent="0.15"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AZ765" s="347"/>
      <c r="BA765" s="347"/>
      <c r="BB765" s="347"/>
      <c r="BC765" s="347"/>
      <c r="BD765" s="347"/>
      <c r="BE765" s="347"/>
      <c r="BF765" s="347"/>
      <c r="BG765" s="347"/>
      <c r="BH765" s="347"/>
      <c r="BI765" s="347"/>
      <c r="BJ765" s="347"/>
      <c r="BK765" s="347"/>
      <c r="BL765" s="347"/>
      <c r="BM765" s="347"/>
      <c r="BN765" s="347"/>
      <c r="BO765" s="347"/>
      <c r="BP765" s="347"/>
      <c r="BQ765" s="347"/>
      <c r="BR765" s="347"/>
      <c r="BS765" s="347"/>
      <c r="BT765" s="347"/>
      <c r="BU765" s="347"/>
      <c r="BV765" s="347"/>
      <c r="BW765" s="347"/>
      <c r="BX765" s="347"/>
      <c r="BY765" s="347"/>
      <c r="BZ765" s="347"/>
      <c r="CA765" s="347"/>
      <c r="CB765" s="347"/>
      <c r="CC765" s="347"/>
      <c r="CD765" s="347"/>
      <c r="CE765" s="347"/>
      <c r="CF765" s="347"/>
      <c r="CG765" s="347"/>
      <c r="CH765" s="347"/>
      <c r="CI765" s="347"/>
      <c r="CJ765" s="347"/>
      <c r="CK765" s="347"/>
      <c r="CL765" s="347"/>
      <c r="CM765" s="347"/>
      <c r="CN765" s="347"/>
      <c r="CO765" s="347"/>
      <c r="CP765" s="347"/>
      <c r="CQ765" s="347"/>
      <c r="CR765" s="347"/>
      <c r="CS765" s="347"/>
      <c r="CT765" s="347"/>
      <c r="CU765" s="347"/>
      <c r="CV765" s="347"/>
      <c r="CW765" s="344"/>
      <c r="CX765" s="344"/>
      <c r="CY765" s="344"/>
      <c r="CZ765" s="344"/>
      <c r="DA765" s="344"/>
      <c r="DB765" s="344"/>
    </row>
    <row r="766" spans="17:106" s="318" customFormat="1" x14ac:dyDescent="0.15"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AZ766" s="347"/>
      <c r="BA766" s="347"/>
      <c r="BB766" s="347"/>
      <c r="BC766" s="347"/>
      <c r="BD766" s="347"/>
      <c r="BE766" s="347"/>
      <c r="BF766" s="347"/>
      <c r="BG766" s="347"/>
      <c r="BH766" s="347"/>
      <c r="BI766" s="347"/>
      <c r="BJ766" s="347"/>
      <c r="BK766" s="347"/>
      <c r="BL766" s="347"/>
      <c r="BM766" s="347"/>
      <c r="BN766" s="347"/>
      <c r="BO766" s="347"/>
      <c r="BP766" s="347"/>
      <c r="BQ766" s="347"/>
      <c r="BR766" s="347"/>
      <c r="BS766" s="347"/>
      <c r="BT766" s="347"/>
      <c r="BU766" s="347"/>
      <c r="BV766" s="347"/>
      <c r="BW766" s="347"/>
      <c r="BX766" s="347"/>
      <c r="BY766" s="347"/>
      <c r="BZ766" s="347"/>
      <c r="CA766" s="347"/>
      <c r="CB766" s="347"/>
      <c r="CC766" s="347"/>
      <c r="CD766" s="347"/>
      <c r="CE766" s="347"/>
      <c r="CF766" s="347"/>
      <c r="CG766" s="347"/>
      <c r="CH766" s="347"/>
      <c r="CI766" s="347"/>
      <c r="CJ766" s="347"/>
      <c r="CK766" s="347"/>
      <c r="CL766" s="347"/>
      <c r="CM766" s="347"/>
      <c r="CN766" s="347"/>
      <c r="CO766" s="347"/>
      <c r="CP766" s="347"/>
      <c r="CQ766" s="347"/>
      <c r="CR766" s="347"/>
      <c r="CS766" s="347"/>
      <c r="CT766" s="347"/>
      <c r="CU766" s="347"/>
      <c r="CV766" s="347"/>
      <c r="CW766" s="344"/>
      <c r="CX766" s="344"/>
      <c r="CY766" s="344"/>
      <c r="CZ766" s="344"/>
      <c r="DA766" s="344"/>
      <c r="DB766" s="344"/>
    </row>
    <row r="767" spans="17:106" s="318" customFormat="1" x14ac:dyDescent="0.15"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AZ767" s="347"/>
      <c r="BA767" s="347"/>
      <c r="BB767" s="347"/>
      <c r="BC767" s="347"/>
      <c r="BD767" s="347"/>
      <c r="BE767" s="347"/>
      <c r="BF767" s="347"/>
      <c r="BG767" s="347"/>
      <c r="BH767" s="347"/>
      <c r="BI767" s="347"/>
      <c r="BJ767" s="347"/>
      <c r="BK767" s="347"/>
      <c r="BL767" s="347"/>
      <c r="BM767" s="347"/>
      <c r="BN767" s="347"/>
      <c r="BO767" s="347"/>
      <c r="BP767" s="347"/>
      <c r="BQ767" s="347"/>
      <c r="BR767" s="347"/>
      <c r="BS767" s="347"/>
      <c r="BT767" s="347"/>
      <c r="BU767" s="347"/>
      <c r="BV767" s="347"/>
      <c r="BW767" s="347"/>
      <c r="BX767" s="347"/>
      <c r="BY767" s="347"/>
      <c r="BZ767" s="347"/>
      <c r="CA767" s="347"/>
      <c r="CB767" s="347"/>
      <c r="CC767" s="347"/>
      <c r="CD767" s="347"/>
      <c r="CE767" s="347"/>
      <c r="CF767" s="347"/>
      <c r="CG767" s="347"/>
      <c r="CH767" s="347"/>
      <c r="CI767" s="347"/>
      <c r="CJ767" s="347"/>
      <c r="CK767" s="347"/>
      <c r="CL767" s="347"/>
      <c r="CM767" s="347"/>
      <c r="CN767" s="347"/>
      <c r="CO767" s="347"/>
      <c r="CP767" s="347"/>
      <c r="CQ767" s="347"/>
      <c r="CR767" s="347"/>
      <c r="CS767" s="347"/>
      <c r="CT767" s="347"/>
      <c r="CU767" s="347"/>
      <c r="CV767" s="347"/>
      <c r="CW767" s="344"/>
      <c r="CX767" s="344"/>
      <c r="CY767" s="344"/>
      <c r="CZ767" s="344"/>
      <c r="DA767" s="344"/>
      <c r="DB767" s="344"/>
    </row>
    <row r="768" spans="17:106" s="318" customFormat="1" x14ac:dyDescent="0.15"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AZ768" s="347"/>
      <c r="BA768" s="347"/>
      <c r="BB768" s="347"/>
      <c r="BC768" s="347"/>
      <c r="BD768" s="347"/>
      <c r="BE768" s="347"/>
      <c r="BF768" s="347"/>
      <c r="BG768" s="347"/>
      <c r="BH768" s="347"/>
      <c r="BI768" s="347"/>
      <c r="BJ768" s="347"/>
      <c r="BK768" s="347"/>
      <c r="BL768" s="347"/>
      <c r="BM768" s="347"/>
      <c r="BN768" s="347"/>
      <c r="BO768" s="347"/>
      <c r="BP768" s="347"/>
      <c r="BQ768" s="347"/>
      <c r="BR768" s="347"/>
      <c r="BS768" s="347"/>
      <c r="BT768" s="347"/>
      <c r="BU768" s="347"/>
      <c r="BV768" s="347"/>
      <c r="BW768" s="347"/>
      <c r="BX768" s="347"/>
      <c r="BY768" s="347"/>
      <c r="BZ768" s="347"/>
      <c r="CA768" s="347"/>
      <c r="CB768" s="347"/>
      <c r="CC768" s="347"/>
      <c r="CD768" s="347"/>
      <c r="CE768" s="347"/>
      <c r="CF768" s="347"/>
      <c r="CG768" s="347"/>
      <c r="CH768" s="347"/>
      <c r="CI768" s="347"/>
      <c r="CJ768" s="347"/>
      <c r="CK768" s="347"/>
      <c r="CL768" s="347"/>
      <c r="CM768" s="347"/>
      <c r="CN768" s="347"/>
      <c r="CO768" s="347"/>
      <c r="CP768" s="347"/>
      <c r="CQ768" s="347"/>
      <c r="CR768" s="347"/>
      <c r="CS768" s="347"/>
      <c r="CT768" s="347"/>
      <c r="CU768" s="347"/>
      <c r="CV768" s="347"/>
      <c r="CW768" s="344"/>
      <c r="CX768" s="344"/>
      <c r="CY768" s="344"/>
      <c r="CZ768" s="344"/>
      <c r="DA768" s="344"/>
      <c r="DB768" s="344"/>
    </row>
    <row r="769" spans="17:106" s="318" customFormat="1" x14ac:dyDescent="0.15"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AZ769" s="347"/>
      <c r="BA769" s="347"/>
      <c r="BB769" s="347"/>
      <c r="BC769" s="347"/>
      <c r="BD769" s="347"/>
      <c r="BE769" s="347"/>
      <c r="BF769" s="347"/>
      <c r="BG769" s="347"/>
      <c r="BH769" s="347"/>
      <c r="BI769" s="347"/>
      <c r="BJ769" s="347"/>
      <c r="BK769" s="347"/>
      <c r="BL769" s="347"/>
      <c r="BM769" s="347"/>
      <c r="BN769" s="347"/>
      <c r="BO769" s="347"/>
      <c r="BP769" s="347"/>
      <c r="BQ769" s="347"/>
      <c r="BR769" s="347"/>
      <c r="BS769" s="347"/>
      <c r="BT769" s="347"/>
      <c r="BU769" s="347"/>
      <c r="BV769" s="347"/>
      <c r="BW769" s="347"/>
      <c r="BX769" s="347"/>
      <c r="BY769" s="347"/>
      <c r="BZ769" s="347"/>
      <c r="CA769" s="347"/>
      <c r="CB769" s="347"/>
      <c r="CC769" s="347"/>
      <c r="CD769" s="347"/>
      <c r="CE769" s="347"/>
      <c r="CF769" s="347"/>
      <c r="CG769" s="347"/>
      <c r="CH769" s="347"/>
      <c r="CI769" s="347"/>
      <c r="CJ769" s="347"/>
      <c r="CK769" s="347"/>
      <c r="CL769" s="347"/>
      <c r="CM769" s="347"/>
      <c r="CN769" s="347"/>
      <c r="CO769" s="347"/>
      <c r="CP769" s="347"/>
      <c r="CQ769" s="347"/>
      <c r="CR769" s="347"/>
      <c r="CS769" s="347"/>
      <c r="CT769" s="347"/>
      <c r="CU769" s="347"/>
      <c r="CV769" s="347"/>
      <c r="CW769" s="344"/>
      <c r="CX769" s="344"/>
      <c r="CY769" s="344"/>
      <c r="CZ769" s="344"/>
      <c r="DA769" s="344"/>
      <c r="DB769" s="344"/>
    </row>
    <row r="770" spans="17:106" s="318" customFormat="1" x14ac:dyDescent="0.15"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AZ770" s="347"/>
      <c r="BA770" s="347"/>
      <c r="BB770" s="347"/>
      <c r="BC770" s="347"/>
      <c r="BD770" s="347"/>
      <c r="BE770" s="347"/>
      <c r="BF770" s="347"/>
      <c r="BG770" s="347"/>
      <c r="BH770" s="347"/>
      <c r="BI770" s="347"/>
      <c r="BJ770" s="347"/>
      <c r="BK770" s="347"/>
      <c r="BL770" s="347"/>
      <c r="BM770" s="347"/>
      <c r="BN770" s="347"/>
      <c r="BO770" s="347"/>
      <c r="BP770" s="347"/>
      <c r="BQ770" s="347"/>
      <c r="BR770" s="347"/>
      <c r="BS770" s="347"/>
      <c r="BT770" s="347"/>
      <c r="BU770" s="347"/>
      <c r="BV770" s="347"/>
      <c r="BW770" s="347"/>
      <c r="BX770" s="347"/>
      <c r="BY770" s="347"/>
      <c r="BZ770" s="347"/>
      <c r="CA770" s="347"/>
      <c r="CB770" s="347"/>
      <c r="CC770" s="347"/>
      <c r="CD770" s="347"/>
      <c r="CE770" s="347"/>
      <c r="CF770" s="347"/>
      <c r="CG770" s="347"/>
      <c r="CH770" s="347"/>
      <c r="CI770" s="347"/>
      <c r="CJ770" s="347"/>
      <c r="CK770" s="347"/>
      <c r="CL770" s="347"/>
      <c r="CM770" s="347"/>
      <c r="CN770" s="347"/>
      <c r="CO770" s="347"/>
      <c r="CP770" s="347"/>
      <c r="CQ770" s="347"/>
      <c r="CR770" s="347"/>
      <c r="CS770" s="347"/>
      <c r="CT770" s="347"/>
      <c r="CU770" s="347"/>
      <c r="CV770" s="347"/>
      <c r="CW770" s="344"/>
      <c r="CX770" s="344"/>
      <c r="CY770" s="344"/>
      <c r="CZ770" s="344"/>
      <c r="DA770" s="344"/>
      <c r="DB770" s="344"/>
    </row>
    <row r="771" spans="17:106" s="318" customFormat="1" x14ac:dyDescent="0.15"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7"/>
      <c r="BI771" s="347"/>
      <c r="BJ771" s="347"/>
      <c r="BK771" s="347"/>
      <c r="BL771" s="347"/>
      <c r="BM771" s="347"/>
      <c r="BN771" s="347"/>
      <c r="BO771" s="347"/>
      <c r="BP771" s="347"/>
      <c r="BQ771" s="347"/>
      <c r="BR771" s="347"/>
      <c r="BS771" s="347"/>
      <c r="BT771" s="347"/>
      <c r="BU771" s="347"/>
      <c r="BV771" s="347"/>
      <c r="BW771" s="347"/>
      <c r="BX771" s="347"/>
      <c r="BY771" s="347"/>
      <c r="BZ771" s="347"/>
      <c r="CA771" s="347"/>
      <c r="CB771" s="347"/>
      <c r="CC771" s="347"/>
      <c r="CD771" s="347"/>
      <c r="CE771" s="347"/>
      <c r="CF771" s="347"/>
      <c r="CG771" s="347"/>
      <c r="CH771" s="347"/>
      <c r="CI771" s="347"/>
      <c r="CJ771" s="347"/>
      <c r="CK771" s="347"/>
      <c r="CL771" s="347"/>
      <c r="CM771" s="347"/>
      <c r="CN771" s="347"/>
      <c r="CO771" s="347"/>
      <c r="CP771" s="347"/>
      <c r="CQ771" s="347"/>
      <c r="CR771" s="347"/>
      <c r="CS771" s="347"/>
      <c r="CT771" s="347"/>
      <c r="CU771" s="347"/>
      <c r="CV771" s="347"/>
      <c r="CW771" s="344"/>
      <c r="CX771" s="344"/>
      <c r="CY771" s="344"/>
      <c r="CZ771" s="344"/>
      <c r="DA771" s="344"/>
      <c r="DB771" s="344"/>
    </row>
    <row r="772" spans="17:106" s="318" customFormat="1" x14ac:dyDescent="0.15"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AZ772" s="347"/>
      <c r="BA772" s="347"/>
      <c r="BB772" s="347"/>
      <c r="BC772" s="347"/>
      <c r="BD772" s="347"/>
      <c r="BE772" s="347"/>
      <c r="BF772" s="347"/>
      <c r="BG772" s="347"/>
      <c r="BH772" s="347"/>
      <c r="BI772" s="347"/>
      <c r="BJ772" s="347"/>
      <c r="BK772" s="347"/>
      <c r="BL772" s="347"/>
      <c r="BM772" s="347"/>
      <c r="BN772" s="347"/>
      <c r="BO772" s="347"/>
      <c r="BP772" s="347"/>
      <c r="BQ772" s="347"/>
      <c r="BR772" s="347"/>
      <c r="BS772" s="347"/>
      <c r="BT772" s="347"/>
      <c r="BU772" s="347"/>
      <c r="BV772" s="347"/>
      <c r="BW772" s="347"/>
      <c r="BX772" s="347"/>
      <c r="BY772" s="347"/>
      <c r="BZ772" s="347"/>
      <c r="CA772" s="347"/>
      <c r="CB772" s="347"/>
      <c r="CC772" s="347"/>
      <c r="CD772" s="347"/>
      <c r="CE772" s="347"/>
      <c r="CF772" s="347"/>
      <c r="CG772" s="347"/>
      <c r="CH772" s="347"/>
      <c r="CI772" s="347"/>
      <c r="CJ772" s="347"/>
      <c r="CK772" s="347"/>
      <c r="CL772" s="347"/>
      <c r="CM772" s="347"/>
      <c r="CN772" s="347"/>
      <c r="CO772" s="347"/>
      <c r="CP772" s="347"/>
      <c r="CQ772" s="347"/>
      <c r="CR772" s="347"/>
      <c r="CS772" s="347"/>
      <c r="CT772" s="347"/>
      <c r="CU772" s="347"/>
      <c r="CV772" s="347"/>
      <c r="CW772" s="344"/>
      <c r="CX772" s="344"/>
      <c r="CY772" s="344"/>
      <c r="CZ772" s="344"/>
      <c r="DA772" s="344"/>
      <c r="DB772" s="344"/>
    </row>
    <row r="773" spans="17:106" s="318" customFormat="1" x14ac:dyDescent="0.15"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AZ773" s="347"/>
      <c r="BA773" s="347"/>
      <c r="BB773" s="347"/>
      <c r="BC773" s="347"/>
      <c r="BD773" s="347"/>
      <c r="BE773" s="347"/>
      <c r="BF773" s="347"/>
      <c r="BG773" s="347"/>
      <c r="BH773" s="347"/>
      <c r="BI773" s="347"/>
      <c r="BJ773" s="347"/>
      <c r="BK773" s="347"/>
      <c r="BL773" s="347"/>
      <c r="BM773" s="347"/>
      <c r="BN773" s="347"/>
      <c r="BO773" s="347"/>
      <c r="BP773" s="347"/>
      <c r="BQ773" s="347"/>
      <c r="BR773" s="347"/>
      <c r="BS773" s="347"/>
      <c r="BT773" s="347"/>
      <c r="BU773" s="347"/>
      <c r="BV773" s="347"/>
      <c r="BW773" s="347"/>
      <c r="BX773" s="347"/>
      <c r="BY773" s="347"/>
      <c r="BZ773" s="347"/>
      <c r="CA773" s="347"/>
      <c r="CB773" s="347"/>
      <c r="CC773" s="347"/>
      <c r="CD773" s="347"/>
      <c r="CE773" s="347"/>
      <c r="CF773" s="347"/>
      <c r="CG773" s="347"/>
      <c r="CH773" s="347"/>
      <c r="CI773" s="347"/>
      <c r="CJ773" s="347"/>
      <c r="CK773" s="347"/>
      <c r="CL773" s="347"/>
      <c r="CM773" s="347"/>
      <c r="CN773" s="347"/>
      <c r="CO773" s="347"/>
      <c r="CP773" s="347"/>
      <c r="CQ773" s="347"/>
      <c r="CR773" s="347"/>
      <c r="CS773" s="347"/>
      <c r="CT773" s="347"/>
      <c r="CU773" s="347"/>
      <c r="CV773" s="347"/>
      <c r="CW773" s="344"/>
      <c r="CX773" s="344"/>
      <c r="CY773" s="344"/>
      <c r="CZ773" s="344"/>
      <c r="DA773" s="344"/>
      <c r="DB773" s="344"/>
    </row>
    <row r="774" spans="17:106" s="318" customFormat="1" x14ac:dyDescent="0.15"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AZ774" s="347"/>
      <c r="BA774" s="347"/>
      <c r="BB774" s="347"/>
      <c r="BC774" s="347"/>
      <c r="BD774" s="347"/>
      <c r="BE774" s="347"/>
      <c r="BF774" s="347"/>
      <c r="BG774" s="347"/>
      <c r="BH774" s="347"/>
      <c r="BI774" s="347"/>
      <c r="BJ774" s="347"/>
      <c r="BK774" s="347"/>
      <c r="BL774" s="347"/>
      <c r="BM774" s="347"/>
      <c r="BN774" s="347"/>
      <c r="BO774" s="347"/>
      <c r="BP774" s="347"/>
      <c r="BQ774" s="347"/>
      <c r="BR774" s="347"/>
      <c r="BS774" s="347"/>
      <c r="BT774" s="347"/>
      <c r="BU774" s="347"/>
      <c r="BV774" s="347"/>
      <c r="BW774" s="347"/>
      <c r="BX774" s="347"/>
      <c r="BY774" s="347"/>
      <c r="BZ774" s="347"/>
      <c r="CA774" s="347"/>
      <c r="CB774" s="347"/>
      <c r="CC774" s="347"/>
      <c r="CD774" s="347"/>
      <c r="CE774" s="347"/>
      <c r="CF774" s="347"/>
      <c r="CG774" s="347"/>
      <c r="CH774" s="347"/>
      <c r="CI774" s="347"/>
      <c r="CJ774" s="347"/>
      <c r="CK774" s="347"/>
      <c r="CL774" s="347"/>
      <c r="CM774" s="347"/>
      <c r="CN774" s="347"/>
      <c r="CO774" s="347"/>
      <c r="CP774" s="347"/>
      <c r="CQ774" s="347"/>
      <c r="CR774" s="347"/>
      <c r="CS774" s="347"/>
      <c r="CT774" s="347"/>
      <c r="CU774" s="347"/>
      <c r="CV774" s="347"/>
      <c r="CW774" s="344"/>
      <c r="CX774" s="344"/>
      <c r="CY774" s="344"/>
      <c r="CZ774" s="344"/>
      <c r="DA774" s="344"/>
      <c r="DB774" s="344"/>
    </row>
    <row r="775" spans="17:106" s="318" customFormat="1" x14ac:dyDescent="0.15"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AZ775" s="347"/>
      <c r="BA775" s="347"/>
      <c r="BB775" s="347"/>
      <c r="BC775" s="347"/>
      <c r="BD775" s="347"/>
      <c r="BE775" s="347"/>
      <c r="BF775" s="347"/>
      <c r="BG775" s="347"/>
      <c r="BH775" s="347"/>
      <c r="BI775" s="347"/>
      <c r="BJ775" s="347"/>
      <c r="BK775" s="347"/>
      <c r="BL775" s="347"/>
      <c r="BM775" s="347"/>
      <c r="BN775" s="347"/>
      <c r="BO775" s="347"/>
      <c r="BP775" s="347"/>
      <c r="BQ775" s="347"/>
      <c r="BR775" s="347"/>
      <c r="BS775" s="347"/>
      <c r="BT775" s="347"/>
      <c r="BU775" s="347"/>
      <c r="BV775" s="347"/>
      <c r="BW775" s="347"/>
      <c r="BX775" s="347"/>
      <c r="BY775" s="347"/>
      <c r="BZ775" s="347"/>
      <c r="CA775" s="347"/>
      <c r="CB775" s="347"/>
      <c r="CC775" s="347"/>
      <c r="CD775" s="347"/>
      <c r="CE775" s="347"/>
      <c r="CF775" s="347"/>
      <c r="CG775" s="347"/>
      <c r="CH775" s="347"/>
      <c r="CI775" s="347"/>
      <c r="CJ775" s="347"/>
      <c r="CK775" s="347"/>
      <c r="CL775" s="347"/>
      <c r="CM775" s="347"/>
      <c r="CN775" s="347"/>
      <c r="CO775" s="347"/>
      <c r="CP775" s="347"/>
      <c r="CQ775" s="347"/>
      <c r="CR775" s="347"/>
      <c r="CS775" s="347"/>
      <c r="CT775" s="347"/>
      <c r="CU775" s="347"/>
      <c r="CV775" s="347"/>
      <c r="CW775" s="344"/>
      <c r="CX775" s="344"/>
      <c r="CY775" s="344"/>
      <c r="CZ775" s="344"/>
      <c r="DA775" s="344"/>
      <c r="DB775" s="344"/>
    </row>
    <row r="776" spans="17:106" s="318" customFormat="1" x14ac:dyDescent="0.15"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AZ776" s="347"/>
      <c r="BA776" s="347"/>
      <c r="BB776" s="347"/>
      <c r="BC776" s="347"/>
      <c r="BD776" s="347"/>
      <c r="BE776" s="347"/>
      <c r="BF776" s="347"/>
      <c r="BG776" s="347"/>
      <c r="BH776" s="347"/>
      <c r="BI776" s="347"/>
      <c r="BJ776" s="347"/>
      <c r="BK776" s="347"/>
      <c r="BL776" s="347"/>
      <c r="BM776" s="347"/>
      <c r="BN776" s="347"/>
      <c r="BO776" s="347"/>
      <c r="BP776" s="347"/>
      <c r="BQ776" s="347"/>
      <c r="BR776" s="347"/>
      <c r="BS776" s="347"/>
      <c r="BT776" s="347"/>
      <c r="BU776" s="347"/>
      <c r="BV776" s="347"/>
      <c r="BW776" s="347"/>
      <c r="BX776" s="347"/>
      <c r="BY776" s="347"/>
      <c r="BZ776" s="347"/>
      <c r="CA776" s="347"/>
      <c r="CB776" s="347"/>
      <c r="CC776" s="347"/>
      <c r="CD776" s="347"/>
      <c r="CE776" s="347"/>
      <c r="CF776" s="347"/>
      <c r="CG776" s="347"/>
      <c r="CH776" s="347"/>
      <c r="CI776" s="347"/>
      <c r="CJ776" s="347"/>
      <c r="CK776" s="347"/>
      <c r="CL776" s="347"/>
      <c r="CM776" s="347"/>
      <c r="CN776" s="347"/>
      <c r="CO776" s="347"/>
      <c r="CP776" s="347"/>
      <c r="CQ776" s="347"/>
      <c r="CR776" s="347"/>
      <c r="CS776" s="347"/>
      <c r="CT776" s="347"/>
      <c r="CU776" s="347"/>
      <c r="CV776" s="347"/>
      <c r="CW776" s="344"/>
      <c r="CX776" s="344"/>
      <c r="CY776" s="344"/>
      <c r="CZ776" s="344"/>
      <c r="DA776" s="344"/>
      <c r="DB776" s="344"/>
    </row>
    <row r="777" spans="17:106" s="318" customFormat="1" x14ac:dyDescent="0.15"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AZ777" s="347"/>
      <c r="BA777" s="347"/>
      <c r="BB777" s="347"/>
      <c r="BC777" s="347"/>
      <c r="BD777" s="347"/>
      <c r="BE777" s="347"/>
      <c r="BF777" s="347"/>
      <c r="BG777" s="347"/>
      <c r="BH777" s="347"/>
      <c r="BI777" s="347"/>
      <c r="BJ777" s="347"/>
      <c r="BK777" s="347"/>
      <c r="BL777" s="347"/>
      <c r="BM777" s="347"/>
      <c r="BN777" s="347"/>
      <c r="BO777" s="347"/>
      <c r="BP777" s="347"/>
      <c r="BQ777" s="347"/>
      <c r="BR777" s="347"/>
      <c r="BS777" s="347"/>
      <c r="BT777" s="347"/>
      <c r="BU777" s="347"/>
      <c r="BV777" s="347"/>
      <c r="BW777" s="347"/>
      <c r="BX777" s="347"/>
      <c r="BY777" s="347"/>
      <c r="BZ777" s="347"/>
      <c r="CA777" s="347"/>
      <c r="CB777" s="347"/>
      <c r="CC777" s="347"/>
      <c r="CD777" s="347"/>
      <c r="CE777" s="347"/>
      <c r="CF777" s="347"/>
      <c r="CG777" s="347"/>
      <c r="CH777" s="347"/>
      <c r="CI777" s="347"/>
      <c r="CJ777" s="347"/>
      <c r="CK777" s="347"/>
      <c r="CL777" s="347"/>
      <c r="CM777" s="347"/>
      <c r="CN777" s="347"/>
      <c r="CO777" s="347"/>
      <c r="CP777" s="347"/>
      <c r="CQ777" s="347"/>
      <c r="CR777" s="347"/>
      <c r="CS777" s="347"/>
      <c r="CT777" s="347"/>
      <c r="CU777" s="347"/>
      <c r="CV777" s="347"/>
      <c r="CW777" s="344"/>
      <c r="CX777" s="344"/>
      <c r="CY777" s="344"/>
      <c r="CZ777" s="344"/>
      <c r="DA777" s="344"/>
      <c r="DB777" s="344"/>
    </row>
    <row r="778" spans="17:106" s="318" customFormat="1" x14ac:dyDescent="0.15"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AZ778" s="347"/>
      <c r="BA778" s="347"/>
      <c r="BB778" s="347"/>
      <c r="BC778" s="347"/>
      <c r="BD778" s="347"/>
      <c r="BE778" s="347"/>
      <c r="BF778" s="347"/>
      <c r="BG778" s="347"/>
      <c r="BH778" s="347"/>
      <c r="BI778" s="347"/>
      <c r="BJ778" s="347"/>
      <c r="BK778" s="347"/>
      <c r="BL778" s="347"/>
      <c r="BM778" s="347"/>
      <c r="BN778" s="347"/>
      <c r="BO778" s="347"/>
      <c r="BP778" s="347"/>
      <c r="BQ778" s="347"/>
      <c r="BR778" s="347"/>
      <c r="BS778" s="347"/>
      <c r="BT778" s="347"/>
      <c r="BU778" s="347"/>
      <c r="BV778" s="347"/>
      <c r="BW778" s="347"/>
      <c r="BX778" s="347"/>
      <c r="BY778" s="347"/>
      <c r="BZ778" s="347"/>
      <c r="CA778" s="347"/>
      <c r="CB778" s="347"/>
      <c r="CC778" s="347"/>
      <c r="CD778" s="347"/>
      <c r="CE778" s="347"/>
      <c r="CF778" s="347"/>
      <c r="CG778" s="347"/>
      <c r="CH778" s="347"/>
      <c r="CI778" s="347"/>
      <c r="CJ778" s="347"/>
      <c r="CK778" s="347"/>
      <c r="CL778" s="347"/>
      <c r="CM778" s="347"/>
      <c r="CN778" s="347"/>
      <c r="CO778" s="347"/>
      <c r="CP778" s="347"/>
      <c r="CQ778" s="347"/>
      <c r="CR778" s="347"/>
      <c r="CS778" s="347"/>
      <c r="CT778" s="347"/>
      <c r="CU778" s="347"/>
      <c r="CV778" s="347"/>
      <c r="CW778" s="344"/>
      <c r="CX778" s="344"/>
      <c r="CY778" s="344"/>
      <c r="CZ778" s="344"/>
      <c r="DA778" s="344"/>
      <c r="DB778" s="344"/>
    </row>
    <row r="779" spans="17:106" s="318" customFormat="1" x14ac:dyDescent="0.15"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AZ779" s="347"/>
      <c r="BA779" s="347"/>
      <c r="BB779" s="347"/>
      <c r="BC779" s="347"/>
      <c r="BD779" s="347"/>
      <c r="BE779" s="347"/>
      <c r="BF779" s="347"/>
      <c r="BG779" s="347"/>
      <c r="BH779" s="347"/>
      <c r="BI779" s="347"/>
      <c r="BJ779" s="347"/>
      <c r="BK779" s="347"/>
      <c r="BL779" s="347"/>
      <c r="BM779" s="347"/>
      <c r="BN779" s="347"/>
      <c r="BO779" s="347"/>
      <c r="BP779" s="347"/>
      <c r="BQ779" s="347"/>
      <c r="BR779" s="347"/>
      <c r="BS779" s="347"/>
      <c r="BT779" s="347"/>
      <c r="BU779" s="347"/>
      <c r="BV779" s="347"/>
      <c r="BW779" s="347"/>
      <c r="BX779" s="347"/>
      <c r="BY779" s="347"/>
      <c r="BZ779" s="347"/>
      <c r="CA779" s="347"/>
      <c r="CB779" s="347"/>
      <c r="CC779" s="347"/>
      <c r="CD779" s="347"/>
      <c r="CE779" s="347"/>
      <c r="CF779" s="347"/>
      <c r="CG779" s="347"/>
      <c r="CH779" s="347"/>
      <c r="CI779" s="347"/>
      <c r="CJ779" s="347"/>
      <c r="CK779" s="347"/>
      <c r="CL779" s="347"/>
      <c r="CM779" s="347"/>
      <c r="CN779" s="347"/>
      <c r="CO779" s="347"/>
      <c r="CP779" s="347"/>
      <c r="CQ779" s="347"/>
      <c r="CR779" s="347"/>
      <c r="CS779" s="347"/>
      <c r="CT779" s="347"/>
      <c r="CU779" s="347"/>
      <c r="CV779" s="347"/>
      <c r="CW779" s="344"/>
      <c r="CX779" s="344"/>
      <c r="CY779" s="344"/>
      <c r="CZ779" s="344"/>
      <c r="DA779" s="344"/>
      <c r="DB779" s="344"/>
    </row>
    <row r="780" spans="17:106" s="318" customFormat="1" x14ac:dyDescent="0.15"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AZ780" s="347"/>
      <c r="BA780" s="347"/>
      <c r="BB780" s="347"/>
      <c r="BC780" s="347"/>
      <c r="BD780" s="347"/>
      <c r="BE780" s="347"/>
      <c r="BF780" s="347"/>
      <c r="BG780" s="347"/>
      <c r="BH780" s="347"/>
      <c r="BI780" s="347"/>
      <c r="BJ780" s="347"/>
      <c r="BK780" s="347"/>
      <c r="BL780" s="347"/>
      <c r="BM780" s="347"/>
      <c r="BN780" s="347"/>
      <c r="BO780" s="347"/>
      <c r="BP780" s="347"/>
      <c r="BQ780" s="347"/>
      <c r="BR780" s="347"/>
      <c r="BS780" s="347"/>
      <c r="BT780" s="347"/>
      <c r="BU780" s="347"/>
      <c r="BV780" s="347"/>
      <c r="BW780" s="347"/>
      <c r="BX780" s="347"/>
      <c r="BY780" s="347"/>
      <c r="BZ780" s="347"/>
      <c r="CA780" s="347"/>
      <c r="CB780" s="347"/>
      <c r="CC780" s="347"/>
      <c r="CD780" s="347"/>
      <c r="CE780" s="347"/>
      <c r="CF780" s="347"/>
      <c r="CG780" s="347"/>
      <c r="CH780" s="347"/>
      <c r="CI780" s="347"/>
      <c r="CJ780" s="347"/>
      <c r="CK780" s="347"/>
      <c r="CL780" s="347"/>
      <c r="CM780" s="347"/>
      <c r="CN780" s="347"/>
      <c r="CO780" s="347"/>
      <c r="CP780" s="347"/>
      <c r="CQ780" s="347"/>
      <c r="CR780" s="347"/>
      <c r="CS780" s="347"/>
      <c r="CT780" s="347"/>
      <c r="CU780" s="347"/>
      <c r="CV780" s="347"/>
      <c r="CW780" s="344"/>
      <c r="CX780" s="344"/>
      <c r="CY780" s="344"/>
      <c r="CZ780" s="344"/>
      <c r="DA780" s="344"/>
      <c r="DB780" s="344"/>
    </row>
    <row r="781" spans="17:106" s="318" customFormat="1" x14ac:dyDescent="0.15"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AZ781" s="347"/>
      <c r="BA781" s="347"/>
      <c r="BB781" s="347"/>
      <c r="BC781" s="347"/>
      <c r="BD781" s="347"/>
      <c r="BE781" s="347"/>
      <c r="BF781" s="347"/>
      <c r="BG781" s="347"/>
      <c r="BH781" s="347"/>
      <c r="BI781" s="347"/>
      <c r="BJ781" s="347"/>
      <c r="BK781" s="347"/>
      <c r="BL781" s="347"/>
      <c r="BM781" s="347"/>
      <c r="BN781" s="347"/>
      <c r="BO781" s="347"/>
      <c r="BP781" s="347"/>
      <c r="BQ781" s="347"/>
      <c r="BR781" s="347"/>
      <c r="BS781" s="347"/>
      <c r="BT781" s="347"/>
      <c r="BU781" s="347"/>
      <c r="BV781" s="347"/>
      <c r="BW781" s="347"/>
      <c r="BX781" s="347"/>
      <c r="BY781" s="347"/>
      <c r="BZ781" s="347"/>
      <c r="CA781" s="347"/>
      <c r="CB781" s="347"/>
      <c r="CC781" s="347"/>
      <c r="CD781" s="347"/>
      <c r="CE781" s="347"/>
      <c r="CF781" s="347"/>
      <c r="CG781" s="347"/>
      <c r="CH781" s="347"/>
      <c r="CI781" s="347"/>
      <c r="CJ781" s="347"/>
      <c r="CK781" s="347"/>
      <c r="CL781" s="347"/>
      <c r="CM781" s="347"/>
      <c r="CN781" s="347"/>
      <c r="CO781" s="347"/>
      <c r="CP781" s="347"/>
      <c r="CQ781" s="347"/>
      <c r="CR781" s="347"/>
      <c r="CS781" s="347"/>
      <c r="CT781" s="347"/>
      <c r="CU781" s="347"/>
      <c r="CV781" s="347"/>
      <c r="CW781" s="344"/>
      <c r="CX781" s="344"/>
      <c r="CY781" s="344"/>
      <c r="CZ781" s="344"/>
      <c r="DA781" s="344"/>
      <c r="DB781" s="344"/>
    </row>
    <row r="782" spans="17:106" s="318" customFormat="1" x14ac:dyDescent="0.15"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AZ782" s="347"/>
      <c r="BA782" s="347"/>
      <c r="BB782" s="347"/>
      <c r="BC782" s="347"/>
      <c r="BD782" s="347"/>
      <c r="BE782" s="347"/>
      <c r="BF782" s="347"/>
      <c r="BG782" s="347"/>
      <c r="BH782" s="347"/>
      <c r="BI782" s="347"/>
      <c r="BJ782" s="347"/>
      <c r="BK782" s="347"/>
      <c r="BL782" s="347"/>
      <c r="BM782" s="347"/>
      <c r="BN782" s="347"/>
      <c r="BO782" s="347"/>
      <c r="BP782" s="347"/>
      <c r="BQ782" s="347"/>
      <c r="BR782" s="347"/>
      <c r="BS782" s="347"/>
      <c r="BT782" s="347"/>
      <c r="BU782" s="347"/>
      <c r="BV782" s="347"/>
      <c r="BW782" s="347"/>
      <c r="BX782" s="347"/>
      <c r="BY782" s="347"/>
      <c r="BZ782" s="347"/>
      <c r="CA782" s="347"/>
      <c r="CB782" s="347"/>
      <c r="CC782" s="347"/>
      <c r="CD782" s="347"/>
      <c r="CE782" s="347"/>
      <c r="CF782" s="347"/>
      <c r="CG782" s="347"/>
      <c r="CH782" s="347"/>
      <c r="CI782" s="347"/>
      <c r="CJ782" s="347"/>
      <c r="CK782" s="347"/>
      <c r="CL782" s="347"/>
      <c r="CM782" s="347"/>
      <c r="CN782" s="347"/>
      <c r="CO782" s="347"/>
      <c r="CP782" s="347"/>
      <c r="CQ782" s="347"/>
      <c r="CR782" s="347"/>
      <c r="CS782" s="347"/>
      <c r="CT782" s="347"/>
      <c r="CU782" s="347"/>
      <c r="CV782" s="347"/>
      <c r="CW782" s="344"/>
      <c r="CX782" s="344"/>
      <c r="CY782" s="344"/>
      <c r="CZ782" s="344"/>
      <c r="DA782" s="344"/>
      <c r="DB782" s="344"/>
    </row>
    <row r="783" spans="17:106" s="318" customFormat="1" x14ac:dyDescent="0.15"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AZ783" s="347"/>
      <c r="BA783" s="347"/>
      <c r="BB783" s="347"/>
      <c r="BC783" s="347"/>
      <c r="BD783" s="347"/>
      <c r="BE783" s="347"/>
      <c r="BF783" s="347"/>
      <c r="BG783" s="347"/>
      <c r="BH783" s="347"/>
      <c r="BI783" s="347"/>
      <c r="BJ783" s="347"/>
      <c r="BK783" s="347"/>
      <c r="BL783" s="347"/>
      <c r="BM783" s="347"/>
      <c r="BN783" s="347"/>
      <c r="BO783" s="347"/>
      <c r="BP783" s="347"/>
      <c r="BQ783" s="347"/>
      <c r="BR783" s="347"/>
      <c r="BS783" s="347"/>
      <c r="BT783" s="347"/>
      <c r="BU783" s="347"/>
      <c r="BV783" s="347"/>
      <c r="BW783" s="347"/>
      <c r="BX783" s="347"/>
      <c r="BY783" s="347"/>
      <c r="BZ783" s="347"/>
      <c r="CA783" s="347"/>
      <c r="CB783" s="347"/>
      <c r="CC783" s="347"/>
      <c r="CD783" s="347"/>
      <c r="CE783" s="347"/>
      <c r="CF783" s="347"/>
      <c r="CG783" s="347"/>
      <c r="CH783" s="347"/>
      <c r="CI783" s="347"/>
      <c r="CJ783" s="347"/>
      <c r="CK783" s="347"/>
      <c r="CL783" s="347"/>
      <c r="CM783" s="347"/>
      <c r="CN783" s="347"/>
      <c r="CO783" s="347"/>
      <c r="CP783" s="347"/>
      <c r="CQ783" s="347"/>
      <c r="CR783" s="347"/>
      <c r="CS783" s="347"/>
      <c r="CT783" s="347"/>
      <c r="CU783" s="347"/>
      <c r="CV783" s="347"/>
      <c r="CW783" s="344"/>
      <c r="CX783" s="344"/>
      <c r="CY783" s="344"/>
      <c r="CZ783" s="344"/>
      <c r="DA783" s="344"/>
      <c r="DB783" s="344"/>
    </row>
    <row r="784" spans="17:106" s="318" customFormat="1" x14ac:dyDescent="0.15"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7"/>
      <c r="BI784" s="347"/>
      <c r="BJ784" s="347"/>
      <c r="BK784" s="347"/>
      <c r="BL784" s="347"/>
      <c r="BM784" s="347"/>
      <c r="BN784" s="347"/>
      <c r="BO784" s="347"/>
      <c r="BP784" s="347"/>
      <c r="BQ784" s="347"/>
      <c r="BR784" s="347"/>
      <c r="BS784" s="347"/>
      <c r="BT784" s="347"/>
      <c r="BU784" s="347"/>
      <c r="BV784" s="347"/>
      <c r="BW784" s="347"/>
      <c r="BX784" s="347"/>
      <c r="BY784" s="347"/>
      <c r="BZ784" s="347"/>
      <c r="CA784" s="347"/>
      <c r="CB784" s="347"/>
      <c r="CC784" s="347"/>
      <c r="CD784" s="347"/>
      <c r="CE784" s="347"/>
      <c r="CF784" s="347"/>
      <c r="CG784" s="347"/>
      <c r="CH784" s="347"/>
      <c r="CI784" s="347"/>
      <c r="CJ784" s="347"/>
      <c r="CK784" s="347"/>
      <c r="CL784" s="347"/>
      <c r="CM784" s="347"/>
      <c r="CN784" s="347"/>
      <c r="CO784" s="347"/>
      <c r="CP784" s="347"/>
      <c r="CQ784" s="347"/>
      <c r="CR784" s="347"/>
      <c r="CS784" s="347"/>
      <c r="CT784" s="347"/>
      <c r="CU784" s="347"/>
      <c r="CV784" s="347"/>
      <c r="CW784" s="344"/>
      <c r="CX784" s="344"/>
      <c r="CY784" s="344"/>
      <c r="CZ784" s="344"/>
      <c r="DA784" s="344"/>
      <c r="DB784" s="344"/>
    </row>
    <row r="785" spans="17:106" s="318" customFormat="1" x14ac:dyDescent="0.15"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AZ785" s="347"/>
      <c r="BA785" s="347"/>
      <c r="BB785" s="347"/>
      <c r="BC785" s="347"/>
      <c r="BD785" s="347"/>
      <c r="BE785" s="347"/>
      <c r="BF785" s="347"/>
      <c r="BG785" s="347"/>
      <c r="BH785" s="347"/>
      <c r="BI785" s="347"/>
      <c r="BJ785" s="347"/>
      <c r="BK785" s="347"/>
      <c r="BL785" s="347"/>
      <c r="BM785" s="347"/>
      <c r="BN785" s="347"/>
      <c r="BO785" s="347"/>
      <c r="BP785" s="347"/>
      <c r="BQ785" s="347"/>
      <c r="BR785" s="347"/>
      <c r="BS785" s="347"/>
      <c r="BT785" s="347"/>
      <c r="BU785" s="347"/>
      <c r="BV785" s="347"/>
      <c r="BW785" s="347"/>
      <c r="BX785" s="347"/>
      <c r="BY785" s="347"/>
      <c r="BZ785" s="347"/>
      <c r="CA785" s="347"/>
      <c r="CB785" s="347"/>
      <c r="CC785" s="347"/>
      <c r="CD785" s="347"/>
      <c r="CE785" s="347"/>
      <c r="CF785" s="347"/>
      <c r="CG785" s="347"/>
      <c r="CH785" s="347"/>
      <c r="CI785" s="347"/>
      <c r="CJ785" s="347"/>
      <c r="CK785" s="347"/>
      <c r="CL785" s="347"/>
      <c r="CM785" s="347"/>
      <c r="CN785" s="347"/>
      <c r="CO785" s="347"/>
      <c r="CP785" s="347"/>
      <c r="CQ785" s="347"/>
      <c r="CR785" s="347"/>
      <c r="CS785" s="347"/>
      <c r="CT785" s="347"/>
      <c r="CU785" s="347"/>
      <c r="CV785" s="347"/>
      <c r="CW785" s="344"/>
      <c r="CX785" s="344"/>
      <c r="CY785" s="344"/>
      <c r="CZ785" s="344"/>
      <c r="DA785" s="344"/>
      <c r="DB785" s="344"/>
    </row>
    <row r="786" spans="17:106" s="318" customFormat="1" x14ac:dyDescent="0.15"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AZ786" s="347"/>
      <c r="BA786" s="347"/>
      <c r="BB786" s="347"/>
      <c r="BC786" s="347"/>
      <c r="BD786" s="347"/>
      <c r="BE786" s="347"/>
      <c r="BF786" s="347"/>
      <c r="BG786" s="347"/>
      <c r="BH786" s="347"/>
      <c r="BI786" s="347"/>
      <c r="BJ786" s="347"/>
      <c r="BK786" s="347"/>
      <c r="BL786" s="347"/>
      <c r="BM786" s="347"/>
      <c r="BN786" s="347"/>
      <c r="BO786" s="347"/>
      <c r="BP786" s="347"/>
      <c r="BQ786" s="347"/>
      <c r="BR786" s="347"/>
      <c r="BS786" s="347"/>
      <c r="BT786" s="347"/>
      <c r="BU786" s="347"/>
      <c r="BV786" s="347"/>
      <c r="BW786" s="347"/>
      <c r="BX786" s="347"/>
      <c r="BY786" s="347"/>
      <c r="BZ786" s="347"/>
      <c r="CA786" s="347"/>
      <c r="CB786" s="347"/>
      <c r="CC786" s="347"/>
      <c r="CD786" s="347"/>
      <c r="CE786" s="347"/>
      <c r="CF786" s="347"/>
      <c r="CG786" s="347"/>
      <c r="CH786" s="347"/>
      <c r="CI786" s="347"/>
      <c r="CJ786" s="347"/>
      <c r="CK786" s="347"/>
      <c r="CL786" s="347"/>
      <c r="CM786" s="347"/>
      <c r="CN786" s="347"/>
      <c r="CO786" s="347"/>
      <c r="CP786" s="347"/>
      <c r="CQ786" s="347"/>
      <c r="CR786" s="347"/>
      <c r="CS786" s="347"/>
      <c r="CT786" s="347"/>
      <c r="CU786" s="347"/>
      <c r="CV786" s="347"/>
      <c r="CW786" s="344"/>
      <c r="CX786" s="344"/>
      <c r="CY786" s="344"/>
      <c r="CZ786" s="344"/>
      <c r="DA786" s="344"/>
      <c r="DB786" s="344"/>
    </row>
    <row r="787" spans="17:106" s="318" customFormat="1" x14ac:dyDescent="0.15"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AZ787" s="347"/>
      <c r="BA787" s="347"/>
      <c r="BB787" s="347"/>
      <c r="BC787" s="347"/>
      <c r="BD787" s="347"/>
      <c r="BE787" s="347"/>
      <c r="BF787" s="347"/>
      <c r="BG787" s="347"/>
      <c r="BH787" s="347"/>
      <c r="BI787" s="347"/>
      <c r="BJ787" s="347"/>
      <c r="BK787" s="347"/>
      <c r="BL787" s="347"/>
      <c r="BM787" s="347"/>
      <c r="BN787" s="347"/>
      <c r="BO787" s="347"/>
      <c r="BP787" s="347"/>
      <c r="BQ787" s="347"/>
      <c r="BR787" s="347"/>
      <c r="BS787" s="347"/>
      <c r="BT787" s="347"/>
      <c r="BU787" s="347"/>
      <c r="BV787" s="347"/>
      <c r="BW787" s="347"/>
      <c r="BX787" s="347"/>
      <c r="BY787" s="347"/>
      <c r="BZ787" s="347"/>
      <c r="CA787" s="347"/>
      <c r="CB787" s="347"/>
      <c r="CC787" s="347"/>
      <c r="CD787" s="347"/>
      <c r="CE787" s="347"/>
      <c r="CF787" s="347"/>
      <c r="CG787" s="347"/>
      <c r="CH787" s="347"/>
      <c r="CI787" s="347"/>
      <c r="CJ787" s="347"/>
      <c r="CK787" s="347"/>
      <c r="CL787" s="347"/>
      <c r="CM787" s="347"/>
      <c r="CN787" s="347"/>
      <c r="CO787" s="347"/>
      <c r="CP787" s="347"/>
      <c r="CQ787" s="347"/>
      <c r="CR787" s="347"/>
      <c r="CS787" s="347"/>
      <c r="CT787" s="347"/>
      <c r="CU787" s="347"/>
      <c r="CV787" s="347"/>
      <c r="CW787" s="344"/>
      <c r="CX787" s="344"/>
      <c r="CY787" s="344"/>
      <c r="CZ787" s="344"/>
      <c r="DA787" s="344"/>
      <c r="DB787" s="344"/>
    </row>
    <row r="788" spans="17:106" s="318" customFormat="1" x14ac:dyDescent="0.15"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AZ788" s="347"/>
      <c r="BA788" s="347"/>
      <c r="BB788" s="347"/>
      <c r="BC788" s="347"/>
      <c r="BD788" s="347"/>
      <c r="BE788" s="347"/>
      <c r="BF788" s="347"/>
      <c r="BG788" s="347"/>
      <c r="BH788" s="347"/>
      <c r="BI788" s="347"/>
      <c r="BJ788" s="347"/>
      <c r="BK788" s="347"/>
      <c r="BL788" s="347"/>
      <c r="BM788" s="347"/>
      <c r="BN788" s="347"/>
      <c r="BO788" s="347"/>
      <c r="BP788" s="347"/>
      <c r="BQ788" s="347"/>
      <c r="BR788" s="347"/>
      <c r="BS788" s="347"/>
      <c r="BT788" s="347"/>
      <c r="BU788" s="347"/>
      <c r="BV788" s="347"/>
      <c r="BW788" s="347"/>
      <c r="BX788" s="347"/>
      <c r="BY788" s="347"/>
      <c r="BZ788" s="347"/>
      <c r="CA788" s="347"/>
      <c r="CB788" s="347"/>
      <c r="CC788" s="347"/>
      <c r="CD788" s="347"/>
      <c r="CE788" s="347"/>
      <c r="CF788" s="347"/>
      <c r="CG788" s="347"/>
      <c r="CH788" s="347"/>
      <c r="CI788" s="347"/>
      <c r="CJ788" s="347"/>
      <c r="CK788" s="347"/>
      <c r="CL788" s="347"/>
      <c r="CM788" s="347"/>
      <c r="CN788" s="347"/>
      <c r="CO788" s="347"/>
      <c r="CP788" s="347"/>
      <c r="CQ788" s="347"/>
      <c r="CR788" s="347"/>
      <c r="CS788" s="347"/>
      <c r="CT788" s="347"/>
      <c r="CU788" s="347"/>
      <c r="CV788" s="347"/>
      <c r="CW788" s="344"/>
      <c r="CX788" s="344"/>
      <c r="CY788" s="344"/>
      <c r="CZ788" s="344"/>
      <c r="DA788" s="344"/>
      <c r="DB788" s="344"/>
    </row>
    <row r="789" spans="17:106" s="318" customFormat="1" x14ac:dyDescent="0.15"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AZ789" s="347"/>
      <c r="BA789" s="347"/>
      <c r="BB789" s="347"/>
      <c r="BC789" s="347"/>
      <c r="BD789" s="347"/>
      <c r="BE789" s="347"/>
      <c r="BF789" s="347"/>
      <c r="BG789" s="347"/>
      <c r="BH789" s="347"/>
      <c r="BI789" s="347"/>
      <c r="BJ789" s="347"/>
      <c r="BK789" s="347"/>
      <c r="BL789" s="347"/>
      <c r="BM789" s="347"/>
      <c r="BN789" s="347"/>
      <c r="BO789" s="347"/>
      <c r="BP789" s="347"/>
      <c r="BQ789" s="347"/>
      <c r="BR789" s="347"/>
      <c r="BS789" s="347"/>
      <c r="BT789" s="347"/>
      <c r="BU789" s="347"/>
      <c r="BV789" s="347"/>
      <c r="BW789" s="347"/>
      <c r="BX789" s="347"/>
      <c r="BY789" s="347"/>
      <c r="BZ789" s="347"/>
      <c r="CA789" s="347"/>
      <c r="CB789" s="347"/>
      <c r="CC789" s="347"/>
      <c r="CD789" s="347"/>
      <c r="CE789" s="347"/>
      <c r="CF789" s="347"/>
      <c r="CG789" s="347"/>
      <c r="CH789" s="347"/>
      <c r="CI789" s="347"/>
      <c r="CJ789" s="347"/>
      <c r="CK789" s="347"/>
      <c r="CL789" s="347"/>
      <c r="CM789" s="347"/>
      <c r="CN789" s="347"/>
      <c r="CO789" s="347"/>
      <c r="CP789" s="347"/>
      <c r="CQ789" s="347"/>
      <c r="CR789" s="347"/>
      <c r="CS789" s="347"/>
      <c r="CT789" s="347"/>
      <c r="CU789" s="347"/>
      <c r="CV789" s="347"/>
      <c r="CW789" s="344"/>
      <c r="CX789" s="344"/>
      <c r="CY789" s="344"/>
      <c r="CZ789" s="344"/>
      <c r="DA789" s="344"/>
      <c r="DB789" s="344"/>
    </row>
    <row r="790" spans="17:106" s="318" customFormat="1" x14ac:dyDescent="0.15"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AZ790" s="347"/>
      <c r="BA790" s="347"/>
      <c r="BB790" s="347"/>
      <c r="BC790" s="347"/>
      <c r="BD790" s="347"/>
      <c r="BE790" s="347"/>
      <c r="BF790" s="347"/>
      <c r="BG790" s="347"/>
      <c r="BH790" s="347"/>
      <c r="BI790" s="347"/>
      <c r="BJ790" s="347"/>
      <c r="BK790" s="347"/>
      <c r="BL790" s="347"/>
      <c r="BM790" s="347"/>
      <c r="BN790" s="347"/>
      <c r="BO790" s="347"/>
      <c r="BP790" s="347"/>
      <c r="BQ790" s="347"/>
      <c r="BR790" s="347"/>
      <c r="BS790" s="347"/>
      <c r="BT790" s="347"/>
      <c r="BU790" s="347"/>
      <c r="BV790" s="347"/>
      <c r="BW790" s="347"/>
      <c r="BX790" s="347"/>
      <c r="BY790" s="347"/>
      <c r="BZ790" s="347"/>
      <c r="CA790" s="347"/>
      <c r="CB790" s="347"/>
      <c r="CC790" s="347"/>
      <c r="CD790" s="347"/>
      <c r="CE790" s="347"/>
      <c r="CF790" s="347"/>
      <c r="CG790" s="347"/>
      <c r="CH790" s="347"/>
      <c r="CI790" s="347"/>
      <c r="CJ790" s="347"/>
      <c r="CK790" s="347"/>
      <c r="CL790" s="347"/>
      <c r="CM790" s="347"/>
      <c r="CN790" s="347"/>
      <c r="CO790" s="347"/>
      <c r="CP790" s="347"/>
      <c r="CQ790" s="347"/>
      <c r="CR790" s="347"/>
      <c r="CS790" s="347"/>
      <c r="CT790" s="347"/>
      <c r="CU790" s="347"/>
      <c r="CV790" s="347"/>
      <c r="CW790" s="344"/>
      <c r="CX790" s="344"/>
      <c r="CY790" s="344"/>
      <c r="CZ790" s="344"/>
      <c r="DA790" s="344"/>
      <c r="DB790" s="344"/>
    </row>
    <row r="791" spans="17:106" s="318" customFormat="1" x14ac:dyDescent="0.15"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AZ791" s="347"/>
      <c r="BA791" s="347"/>
      <c r="BB791" s="347"/>
      <c r="BC791" s="347"/>
      <c r="BD791" s="347"/>
      <c r="BE791" s="347"/>
      <c r="BF791" s="347"/>
      <c r="BG791" s="347"/>
      <c r="BH791" s="347"/>
      <c r="BI791" s="347"/>
      <c r="BJ791" s="347"/>
      <c r="BK791" s="347"/>
      <c r="BL791" s="347"/>
      <c r="BM791" s="347"/>
      <c r="BN791" s="347"/>
      <c r="BO791" s="347"/>
      <c r="BP791" s="347"/>
      <c r="BQ791" s="347"/>
      <c r="BR791" s="347"/>
      <c r="BS791" s="347"/>
      <c r="BT791" s="347"/>
      <c r="BU791" s="347"/>
      <c r="BV791" s="347"/>
      <c r="BW791" s="347"/>
      <c r="BX791" s="347"/>
      <c r="BY791" s="347"/>
      <c r="BZ791" s="347"/>
      <c r="CA791" s="347"/>
      <c r="CB791" s="347"/>
      <c r="CC791" s="347"/>
      <c r="CD791" s="347"/>
      <c r="CE791" s="347"/>
      <c r="CF791" s="347"/>
      <c r="CG791" s="347"/>
      <c r="CH791" s="347"/>
      <c r="CI791" s="347"/>
      <c r="CJ791" s="347"/>
      <c r="CK791" s="347"/>
      <c r="CL791" s="347"/>
      <c r="CM791" s="347"/>
      <c r="CN791" s="347"/>
      <c r="CO791" s="347"/>
      <c r="CP791" s="347"/>
      <c r="CQ791" s="347"/>
      <c r="CR791" s="347"/>
      <c r="CS791" s="347"/>
      <c r="CT791" s="347"/>
      <c r="CU791" s="347"/>
      <c r="CV791" s="347"/>
      <c r="CW791" s="344"/>
      <c r="CX791" s="344"/>
      <c r="CY791" s="344"/>
      <c r="CZ791" s="344"/>
      <c r="DA791" s="344"/>
      <c r="DB791" s="344"/>
    </row>
    <row r="792" spans="17:106" s="318" customFormat="1" x14ac:dyDescent="0.15"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AZ792" s="347"/>
      <c r="BA792" s="347"/>
      <c r="BB792" s="347"/>
      <c r="BC792" s="347"/>
      <c r="BD792" s="347"/>
      <c r="BE792" s="347"/>
      <c r="BF792" s="347"/>
      <c r="BG792" s="347"/>
      <c r="BH792" s="347"/>
      <c r="BI792" s="347"/>
      <c r="BJ792" s="347"/>
      <c r="BK792" s="347"/>
      <c r="BL792" s="347"/>
      <c r="BM792" s="347"/>
      <c r="BN792" s="347"/>
      <c r="BO792" s="347"/>
      <c r="BP792" s="347"/>
      <c r="BQ792" s="347"/>
      <c r="BR792" s="347"/>
      <c r="BS792" s="347"/>
      <c r="BT792" s="347"/>
      <c r="BU792" s="347"/>
      <c r="BV792" s="347"/>
      <c r="BW792" s="347"/>
      <c r="BX792" s="347"/>
      <c r="BY792" s="347"/>
      <c r="BZ792" s="347"/>
      <c r="CA792" s="347"/>
      <c r="CB792" s="347"/>
      <c r="CC792" s="347"/>
      <c r="CD792" s="347"/>
      <c r="CE792" s="347"/>
      <c r="CF792" s="347"/>
      <c r="CG792" s="347"/>
      <c r="CH792" s="347"/>
      <c r="CI792" s="347"/>
      <c r="CJ792" s="347"/>
      <c r="CK792" s="347"/>
      <c r="CL792" s="347"/>
      <c r="CM792" s="347"/>
      <c r="CN792" s="347"/>
      <c r="CO792" s="347"/>
      <c r="CP792" s="347"/>
      <c r="CQ792" s="347"/>
      <c r="CR792" s="347"/>
      <c r="CS792" s="347"/>
      <c r="CT792" s="347"/>
      <c r="CU792" s="347"/>
      <c r="CV792" s="347"/>
      <c r="CW792" s="344"/>
      <c r="CX792" s="344"/>
      <c r="CY792" s="344"/>
      <c r="CZ792" s="344"/>
      <c r="DA792" s="344"/>
      <c r="DB792" s="344"/>
    </row>
    <row r="793" spans="17:106" s="318" customFormat="1" x14ac:dyDescent="0.15"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AZ793" s="347"/>
      <c r="BA793" s="347"/>
      <c r="BB793" s="347"/>
      <c r="BC793" s="347"/>
      <c r="BD793" s="347"/>
      <c r="BE793" s="347"/>
      <c r="BF793" s="347"/>
      <c r="BG793" s="347"/>
      <c r="BH793" s="347"/>
      <c r="BI793" s="347"/>
      <c r="BJ793" s="347"/>
      <c r="BK793" s="347"/>
      <c r="BL793" s="347"/>
      <c r="BM793" s="347"/>
      <c r="BN793" s="347"/>
      <c r="BO793" s="347"/>
      <c r="BP793" s="347"/>
      <c r="BQ793" s="347"/>
      <c r="BR793" s="347"/>
      <c r="BS793" s="347"/>
      <c r="BT793" s="347"/>
      <c r="BU793" s="347"/>
      <c r="BV793" s="347"/>
      <c r="BW793" s="347"/>
      <c r="BX793" s="347"/>
      <c r="BY793" s="347"/>
      <c r="BZ793" s="347"/>
      <c r="CA793" s="347"/>
      <c r="CB793" s="347"/>
      <c r="CC793" s="347"/>
      <c r="CD793" s="347"/>
      <c r="CE793" s="347"/>
      <c r="CF793" s="347"/>
      <c r="CG793" s="347"/>
      <c r="CH793" s="347"/>
      <c r="CI793" s="347"/>
      <c r="CJ793" s="347"/>
      <c r="CK793" s="347"/>
      <c r="CL793" s="347"/>
      <c r="CM793" s="347"/>
      <c r="CN793" s="347"/>
      <c r="CO793" s="347"/>
      <c r="CP793" s="347"/>
      <c r="CQ793" s="347"/>
      <c r="CR793" s="347"/>
      <c r="CS793" s="347"/>
      <c r="CT793" s="347"/>
      <c r="CU793" s="347"/>
      <c r="CV793" s="347"/>
      <c r="CW793" s="344"/>
      <c r="CX793" s="344"/>
      <c r="CY793" s="344"/>
      <c r="CZ793" s="344"/>
      <c r="DA793" s="344"/>
      <c r="DB793" s="344"/>
    </row>
    <row r="794" spans="17:106" s="318" customFormat="1" x14ac:dyDescent="0.15"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AZ794" s="347"/>
      <c r="BA794" s="347"/>
      <c r="BB794" s="347"/>
      <c r="BC794" s="347"/>
      <c r="BD794" s="347"/>
      <c r="BE794" s="347"/>
      <c r="BF794" s="347"/>
      <c r="BG794" s="347"/>
      <c r="BH794" s="347"/>
      <c r="BI794" s="347"/>
      <c r="BJ794" s="347"/>
      <c r="BK794" s="347"/>
      <c r="BL794" s="347"/>
      <c r="BM794" s="347"/>
      <c r="BN794" s="347"/>
      <c r="BO794" s="347"/>
      <c r="BP794" s="347"/>
      <c r="BQ794" s="347"/>
      <c r="BR794" s="347"/>
      <c r="BS794" s="347"/>
      <c r="BT794" s="347"/>
      <c r="BU794" s="347"/>
      <c r="BV794" s="347"/>
      <c r="BW794" s="347"/>
      <c r="BX794" s="347"/>
      <c r="BY794" s="347"/>
      <c r="BZ794" s="347"/>
      <c r="CA794" s="347"/>
      <c r="CB794" s="347"/>
      <c r="CC794" s="347"/>
      <c r="CD794" s="347"/>
      <c r="CE794" s="347"/>
      <c r="CF794" s="347"/>
      <c r="CG794" s="347"/>
      <c r="CH794" s="347"/>
      <c r="CI794" s="347"/>
      <c r="CJ794" s="347"/>
      <c r="CK794" s="347"/>
      <c r="CL794" s="347"/>
      <c r="CM794" s="347"/>
      <c r="CN794" s="347"/>
      <c r="CO794" s="347"/>
      <c r="CP794" s="347"/>
      <c r="CQ794" s="347"/>
      <c r="CR794" s="347"/>
      <c r="CS794" s="347"/>
      <c r="CT794" s="347"/>
      <c r="CU794" s="347"/>
      <c r="CV794" s="347"/>
      <c r="CW794" s="344"/>
      <c r="CX794" s="344"/>
      <c r="CY794" s="344"/>
      <c r="CZ794" s="344"/>
      <c r="DA794" s="344"/>
      <c r="DB794" s="344"/>
    </row>
    <row r="795" spans="17:106" s="318" customFormat="1" x14ac:dyDescent="0.15"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AZ795" s="347"/>
      <c r="BA795" s="347"/>
      <c r="BB795" s="347"/>
      <c r="BC795" s="347"/>
      <c r="BD795" s="347"/>
      <c r="BE795" s="347"/>
      <c r="BF795" s="347"/>
      <c r="BG795" s="347"/>
      <c r="BH795" s="347"/>
      <c r="BI795" s="347"/>
      <c r="BJ795" s="347"/>
      <c r="BK795" s="347"/>
      <c r="BL795" s="347"/>
      <c r="BM795" s="347"/>
      <c r="BN795" s="347"/>
      <c r="BO795" s="347"/>
      <c r="BP795" s="347"/>
      <c r="BQ795" s="347"/>
      <c r="BR795" s="347"/>
      <c r="BS795" s="347"/>
      <c r="BT795" s="347"/>
      <c r="BU795" s="347"/>
      <c r="BV795" s="347"/>
      <c r="BW795" s="347"/>
      <c r="BX795" s="347"/>
      <c r="BY795" s="347"/>
      <c r="BZ795" s="347"/>
      <c r="CA795" s="347"/>
      <c r="CB795" s="347"/>
      <c r="CC795" s="347"/>
      <c r="CD795" s="347"/>
      <c r="CE795" s="347"/>
      <c r="CF795" s="347"/>
      <c r="CG795" s="347"/>
      <c r="CH795" s="347"/>
      <c r="CI795" s="347"/>
      <c r="CJ795" s="347"/>
      <c r="CK795" s="347"/>
      <c r="CL795" s="347"/>
      <c r="CM795" s="347"/>
      <c r="CN795" s="347"/>
      <c r="CO795" s="347"/>
      <c r="CP795" s="347"/>
      <c r="CQ795" s="347"/>
      <c r="CR795" s="347"/>
      <c r="CS795" s="347"/>
      <c r="CT795" s="347"/>
      <c r="CU795" s="347"/>
      <c r="CV795" s="347"/>
      <c r="CW795" s="344"/>
      <c r="CX795" s="344"/>
      <c r="CY795" s="344"/>
      <c r="CZ795" s="344"/>
      <c r="DA795" s="344"/>
      <c r="DB795" s="344"/>
    </row>
    <row r="796" spans="17:106" s="318" customFormat="1" x14ac:dyDescent="0.15"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AZ796" s="347"/>
      <c r="BA796" s="347"/>
      <c r="BB796" s="347"/>
      <c r="BC796" s="347"/>
      <c r="BD796" s="347"/>
      <c r="BE796" s="347"/>
      <c r="BF796" s="347"/>
      <c r="BG796" s="347"/>
      <c r="BH796" s="347"/>
      <c r="BI796" s="347"/>
      <c r="BJ796" s="347"/>
      <c r="BK796" s="347"/>
      <c r="BL796" s="347"/>
      <c r="BM796" s="347"/>
      <c r="BN796" s="347"/>
      <c r="BO796" s="347"/>
      <c r="BP796" s="347"/>
      <c r="BQ796" s="347"/>
      <c r="BR796" s="347"/>
      <c r="BS796" s="347"/>
      <c r="BT796" s="347"/>
      <c r="BU796" s="347"/>
      <c r="BV796" s="347"/>
      <c r="BW796" s="347"/>
      <c r="BX796" s="347"/>
      <c r="BY796" s="347"/>
      <c r="BZ796" s="347"/>
      <c r="CA796" s="347"/>
      <c r="CB796" s="347"/>
      <c r="CC796" s="347"/>
      <c r="CD796" s="347"/>
      <c r="CE796" s="347"/>
      <c r="CF796" s="347"/>
      <c r="CG796" s="347"/>
      <c r="CH796" s="347"/>
      <c r="CI796" s="347"/>
      <c r="CJ796" s="347"/>
      <c r="CK796" s="347"/>
      <c r="CL796" s="347"/>
      <c r="CM796" s="347"/>
      <c r="CN796" s="347"/>
      <c r="CO796" s="347"/>
      <c r="CP796" s="347"/>
      <c r="CQ796" s="347"/>
      <c r="CR796" s="347"/>
      <c r="CS796" s="347"/>
      <c r="CT796" s="347"/>
      <c r="CU796" s="347"/>
      <c r="CV796" s="347"/>
      <c r="CW796" s="344"/>
      <c r="CX796" s="344"/>
      <c r="CY796" s="344"/>
      <c r="CZ796" s="344"/>
      <c r="DA796" s="344"/>
      <c r="DB796" s="344"/>
    </row>
    <row r="797" spans="17:106" s="318" customFormat="1" x14ac:dyDescent="0.15"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7"/>
      <c r="BI797" s="347"/>
      <c r="BJ797" s="347"/>
      <c r="BK797" s="347"/>
      <c r="BL797" s="347"/>
      <c r="BM797" s="347"/>
      <c r="BN797" s="347"/>
      <c r="BO797" s="347"/>
      <c r="BP797" s="347"/>
      <c r="BQ797" s="347"/>
      <c r="BR797" s="347"/>
      <c r="BS797" s="347"/>
      <c r="BT797" s="347"/>
      <c r="BU797" s="347"/>
      <c r="BV797" s="347"/>
      <c r="BW797" s="347"/>
      <c r="BX797" s="347"/>
      <c r="BY797" s="347"/>
      <c r="BZ797" s="347"/>
      <c r="CA797" s="347"/>
      <c r="CB797" s="347"/>
      <c r="CC797" s="347"/>
      <c r="CD797" s="347"/>
      <c r="CE797" s="347"/>
      <c r="CF797" s="347"/>
      <c r="CG797" s="347"/>
      <c r="CH797" s="347"/>
      <c r="CI797" s="347"/>
      <c r="CJ797" s="347"/>
      <c r="CK797" s="347"/>
      <c r="CL797" s="347"/>
      <c r="CM797" s="347"/>
      <c r="CN797" s="347"/>
      <c r="CO797" s="347"/>
      <c r="CP797" s="347"/>
      <c r="CQ797" s="347"/>
      <c r="CR797" s="347"/>
      <c r="CS797" s="347"/>
      <c r="CT797" s="347"/>
      <c r="CU797" s="347"/>
      <c r="CV797" s="347"/>
      <c r="CW797" s="344"/>
      <c r="CX797" s="344"/>
      <c r="CY797" s="344"/>
      <c r="CZ797" s="344"/>
      <c r="DA797" s="344"/>
      <c r="DB797" s="344"/>
    </row>
    <row r="798" spans="17:106" s="318" customFormat="1" x14ac:dyDescent="0.15"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AZ798" s="347"/>
      <c r="BA798" s="347"/>
      <c r="BB798" s="347"/>
      <c r="BC798" s="347"/>
      <c r="BD798" s="347"/>
      <c r="BE798" s="347"/>
      <c r="BF798" s="347"/>
      <c r="BG798" s="347"/>
      <c r="BH798" s="347"/>
      <c r="BI798" s="347"/>
      <c r="BJ798" s="347"/>
      <c r="BK798" s="347"/>
      <c r="BL798" s="347"/>
      <c r="BM798" s="347"/>
      <c r="BN798" s="347"/>
      <c r="BO798" s="347"/>
      <c r="BP798" s="347"/>
      <c r="BQ798" s="347"/>
      <c r="BR798" s="347"/>
      <c r="BS798" s="347"/>
      <c r="BT798" s="347"/>
      <c r="BU798" s="347"/>
      <c r="BV798" s="347"/>
      <c r="BW798" s="347"/>
      <c r="BX798" s="347"/>
      <c r="BY798" s="347"/>
      <c r="BZ798" s="347"/>
      <c r="CA798" s="347"/>
      <c r="CB798" s="347"/>
      <c r="CC798" s="347"/>
      <c r="CD798" s="347"/>
      <c r="CE798" s="347"/>
      <c r="CF798" s="347"/>
      <c r="CG798" s="347"/>
      <c r="CH798" s="347"/>
      <c r="CI798" s="347"/>
      <c r="CJ798" s="347"/>
      <c r="CK798" s="347"/>
      <c r="CL798" s="347"/>
      <c r="CM798" s="347"/>
      <c r="CN798" s="347"/>
      <c r="CO798" s="347"/>
      <c r="CP798" s="347"/>
      <c r="CQ798" s="347"/>
      <c r="CR798" s="347"/>
      <c r="CS798" s="347"/>
      <c r="CT798" s="347"/>
      <c r="CU798" s="347"/>
      <c r="CV798" s="347"/>
      <c r="CW798" s="344"/>
      <c r="CX798" s="344"/>
      <c r="CY798" s="344"/>
      <c r="CZ798" s="344"/>
      <c r="DA798" s="344"/>
      <c r="DB798" s="344"/>
    </row>
    <row r="799" spans="17:106" s="318" customFormat="1" x14ac:dyDescent="0.15"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AZ799" s="347"/>
      <c r="BA799" s="347"/>
      <c r="BB799" s="347"/>
      <c r="BC799" s="347"/>
      <c r="BD799" s="347"/>
      <c r="BE799" s="347"/>
      <c r="BF799" s="347"/>
      <c r="BG799" s="347"/>
      <c r="BH799" s="347"/>
      <c r="BI799" s="347"/>
      <c r="BJ799" s="347"/>
      <c r="BK799" s="347"/>
      <c r="BL799" s="347"/>
      <c r="BM799" s="347"/>
      <c r="BN799" s="347"/>
      <c r="BO799" s="347"/>
      <c r="BP799" s="347"/>
      <c r="BQ799" s="347"/>
      <c r="BR799" s="347"/>
      <c r="BS799" s="347"/>
      <c r="BT799" s="347"/>
      <c r="BU799" s="347"/>
      <c r="BV799" s="347"/>
      <c r="BW799" s="347"/>
      <c r="BX799" s="347"/>
      <c r="BY799" s="347"/>
      <c r="BZ799" s="347"/>
      <c r="CA799" s="347"/>
      <c r="CB799" s="347"/>
      <c r="CC799" s="347"/>
      <c r="CD799" s="347"/>
      <c r="CE799" s="347"/>
      <c r="CF799" s="347"/>
      <c r="CG799" s="347"/>
      <c r="CH799" s="347"/>
      <c r="CI799" s="347"/>
      <c r="CJ799" s="347"/>
      <c r="CK799" s="347"/>
      <c r="CL799" s="347"/>
      <c r="CM799" s="347"/>
      <c r="CN799" s="347"/>
      <c r="CO799" s="347"/>
      <c r="CP799" s="347"/>
      <c r="CQ799" s="347"/>
      <c r="CR799" s="347"/>
      <c r="CS799" s="347"/>
      <c r="CT799" s="347"/>
      <c r="CU799" s="347"/>
      <c r="CV799" s="347"/>
      <c r="CW799" s="344"/>
      <c r="CX799" s="344"/>
      <c r="CY799" s="344"/>
      <c r="CZ799" s="344"/>
      <c r="DA799" s="344"/>
      <c r="DB799" s="344"/>
    </row>
    <row r="800" spans="17:106" s="318" customFormat="1" x14ac:dyDescent="0.15"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AZ800" s="347"/>
      <c r="BA800" s="347"/>
      <c r="BB800" s="347"/>
      <c r="BC800" s="347"/>
      <c r="BD800" s="347"/>
      <c r="BE800" s="347"/>
      <c r="BF800" s="347"/>
      <c r="BG800" s="347"/>
      <c r="BH800" s="347"/>
      <c r="BI800" s="347"/>
      <c r="BJ800" s="347"/>
      <c r="BK800" s="347"/>
      <c r="BL800" s="347"/>
      <c r="BM800" s="347"/>
      <c r="BN800" s="347"/>
      <c r="BO800" s="347"/>
      <c r="BP800" s="347"/>
      <c r="BQ800" s="347"/>
      <c r="BR800" s="347"/>
      <c r="BS800" s="347"/>
      <c r="BT800" s="347"/>
      <c r="BU800" s="347"/>
      <c r="BV800" s="347"/>
      <c r="BW800" s="347"/>
      <c r="BX800" s="347"/>
      <c r="BY800" s="347"/>
      <c r="BZ800" s="347"/>
      <c r="CA800" s="347"/>
      <c r="CB800" s="347"/>
      <c r="CC800" s="347"/>
      <c r="CD800" s="347"/>
      <c r="CE800" s="347"/>
      <c r="CF800" s="347"/>
      <c r="CG800" s="347"/>
      <c r="CH800" s="347"/>
      <c r="CI800" s="347"/>
      <c r="CJ800" s="347"/>
      <c r="CK800" s="347"/>
      <c r="CL800" s="347"/>
      <c r="CM800" s="347"/>
      <c r="CN800" s="347"/>
      <c r="CO800" s="347"/>
      <c r="CP800" s="347"/>
      <c r="CQ800" s="347"/>
      <c r="CR800" s="347"/>
      <c r="CS800" s="347"/>
      <c r="CT800" s="347"/>
      <c r="CU800" s="347"/>
      <c r="CV800" s="347"/>
      <c r="CW800" s="344"/>
      <c r="CX800" s="344"/>
      <c r="CY800" s="344"/>
      <c r="CZ800" s="344"/>
      <c r="DA800" s="344"/>
      <c r="DB800" s="344"/>
    </row>
    <row r="801" spans="17:106" s="318" customFormat="1" x14ac:dyDescent="0.15"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AZ801" s="347"/>
      <c r="BA801" s="347"/>
      <c r="BB801" s="347"/>
      <c r="BC801" s="347"/>
      <c r="BD801" s="347"/>
      <c r="BE801" s="347"/>
      <c r="BF801" s="347"/>
      <c r="BG801" s="347"/>
      <c r="BH801" s="347"/>
      <c r="BI801" s="347"/>
      <c r="BJ801" s="347"/>
      <c r="BK801" s="347"/>
      <c r="BL801" s="347"/>
      <c r="BM801" s="347"/>
      <c r="BN801" s="347"/>
      <c r="BO801" s="347"/>
      <c r="BP801" s="347"/>
      <c r="BQ801" s="347"/>
      <c r="BR801" s="347"/>
      <c r="BS801" s="347"/>
      <c r="BT801" s="347"/>
      <c r="BU801" s="347"/>
      <c r="BV801" s="347"/>
      <c r="BW801" s="347"/>
      <c r="BX801" s="347"/>
      <c r="BY801" s="347"/>
      <c r="BZ801" s="347"/>
      <c r="CA801" s="347"/>
      <c r="CB801" s="347"/>
      <c r="CC801" s="347"/>
      <c r="CD801" s="347"/>
      <c r="CE801" s="347"/>
      <c r="CF801" s="347"/>
      <c r="CG801" s="347"/>
      <c r="CH801" s="347"/>
      <c r="CI801" s="347"/>
      <c r="CJ801" s="347"/>
      <c r="CK801" s="347"/>
      <c r="CL801" s="347"/>
      <c r="CM801" s="347"/>
      <c r="CN801" s="347"/>
      <c r="CO801" s="347"/>
      <c r="CP801" s="347"/>
      <c r="CQ801" s="347"/>
      <c r="CR801" s="347"/>
      <c r="CS801" s="347"/>
      <c r="CT801" s="347"/>
      <c r="CU801" s="347"/>
      <c r="CV801" s="347"/>
      <c r="CW801" s="344"/>
      <c r="CX801" s="344"/>
      <c r="CY801" s="344"/>
      <c r="CZ801" s="344"/>
      <c r="DA801" s="344"/>
      <c r="DB801" s="344"/>
    </row>
    <row r="802" spans="17:106" s="318" customFormat="1" x14ac:dyDescent="0.15"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AZ802" s="347"/>
      <c r="BA802" s="347"/>
      <c r="BB802" s="347"/>
      <c r="BC802" s="347"/>
      <c r="BD802" s="347"/>
      <c r="BE802" s="347"/>
      <c r="BF802" s="347"/>
      <c r="BG802" s="347"/>
      <c r="BH802" s="347"/>
      <c r="BI802" s="347"/>
      <c r="BJ802" s="347"/>
      <c r="BK802" s="347"/>
      <c r="BL802" s="347"/>
      <c r="BM802" s="347"/>
      <c r="BN802" s="347"/>
      <c r="BO802" s="347"/>
      <c r="BP802" s="347"/>
      <c r="BQ802" s="347"/>
      <c r="BR802" s="347"/>
      <c r="BS802" s="347"/>
      <c r="BT802" s="347"/>
      <c r="BU802" s="347"/>
      <c r="BV802" s="347"/>
      <c r="BW802" s="347"/>
      <c r="BX802" s="347"/>
      <c r="BY802" s="347"/>
      <c r="BZ802" s="347"/>
      <c r="CA802" s="347"/>
      <c r="CB802" s="347"/>
      <c r="CC802" s="347"/>
      <c r="CD802" s="347"/>
      <c r="CE802" s="347"/>
      <c r="CF802" s="347"/>
      <c r="CG802" s="347"/>
      <c r="CH802" s="347"/>
      <c r="CI802" s="347"/>
      <c r="CJ802" s="347"/>
      <c r="CK802" s="347"/>
      <c r="CL802" s="347"/>
      <c r="CM802" s="347"/>
      <c r="CN802" s="347"/>
      <c r="CO802" s="347"/>
      <c r="CP802" s="347"/>
      <c r="CQ802" s="347"/>
      <c r="CR802" s="347"/>
      <c r="CS802" s="347"/>
      <c r="CT802" s="347"/>
      <c r="CU802" s="347"/>
      <c r="CV802" s="347"/>
      <c r="CW802" s="344"/>
      <c r="CX802" s="344"/>
      <c r="CY802" s="344"/>
      <c r="CZ802" s="344"/>
      <c r="DA802" s="344"/>
      <c r="DB802" s="344"/>
    </row>
    <row r="803" spans="17:106" s="318" customFormat="1" x14ac:dyDescent="0.15"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AZ803" s="347"/>
      <c r="BA803" s="347"/>
      <c r="BB803" s="347"/>
      <c r="BC803" s="347"/>
      <c r="BD803" s="347"/>
      <c r="BE803" s="347"/>
      <c r="BF803" s="347"/>
      <c r="BG803" s="347"/>
      <c r="BH803" s="347"/>
      <c r="BI803" s="347"/>
      <c r="BJ803" s="347"/>
      <c r="BK803" s="347"/>
      <c r="BL803" s="347"/>
      <c r="BM803" s="347"/>
      <c r="BN803" s="347"/>
      <c r="BO803" s="347"/>
      <c r="BP803" s="347"/>
      <c r="BQ803" s="347"/>
      <c r="BR803" s="347"/>
      <c r="BS803" s="347"/>
      <c r="BT803" s="347"/>
      <c r="BU803" s="347"/>
      <c r="BV803" s="347"/>
      <c r="BW803" s="347"/>
      <c r="BX803" s="347"/>
      <c r="BY803" s="347"/>
      <c r="BZ803" s="347"/>
      <c r="CA803" s="347"/>
      <c r="CB803" s="347"/>
      <c r="CC803" s="347"/>
      <c r="CD803" s="347"/>
      <c r="CE803" s="347"/>
      <c r="CF803" s="347"/>
      <c r="CG803" s="347"/>
      <c r="CH803" s="347"/>
      <c r="CI803" s="347"/>
      <c r="CJ803" s="347"/>
      <c r="CK803" s="347"/>
      <c r="CL803" s="347"/>
      <c r="CM803" s="347"/>
      <c r="CN803" s="347"/>
      <c r="CO803" s="347"/>
      <c r="CP803" s="347"/>
      <c r="CQ803" s="347"/>
      <c r="CR803" s="347"/>
      <c r="CS803" s="347"/>
      <c r="CT803" s="347"/>
      <c r="CU803" s="347"/>
      <c r="CV803" s="347"/>
      <c r="CW803" s="344"/>
      <c r="CX803" s="344"/>
      <c r="CY803" s="344"/>
      <c r="CZ803" s="344"/>
      <c r="DA803" s="344"/>
      <c r="DB803" s="344"/>
    </row>
    <row r="804" spans="17:106" s="318" customFormat="1" x14ac:dyDescent="0.15"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AZ804" s="347"/>
      <c r="BA804" s="347"/>
      <c r="BB804" s="347"/>
      <c r="BC804" s="347"/>
      <c r="BD804" s="347"/>
      <c r="BE804" s="347"/>
      <c r="BF804" s="347"/>
      <c r="BG804" s="347"/>
      <c r="BH804" s="347"/>
      <c r="BI804" s="347"/>
      <c r="BJ804" s="347"/>
      <c r="BK804" s="347"/>
      <c r="BL804" s="347"/>
      <c r="BM804" s="347"/>
      <c r="BN804" s="347"/>
      <c r="BO804" s="347"/>
      <c r="BP804" s="347"/>
      <c r="BQ804" s="347"/>
      <c r="BR804" s="347"/>
      <c r="BS804" s="347"/>
      <c r="BT804" s="347"/>
      <c r="BU804" s="347"/>
      <c r="BV804" s="347"/>
      <c r="BW804" s="347"/>
      <c r="BX804" s="347"/>
      <c r="BY804" s="347"/>
      <c r="BZ804" s="347"/>
      <c r="CA804" s="347"/>
      <c r="CB804" s="347"/>
      <c r="CC804" s="347"/>
      <c r="CD804" s="347"/>
      <c r="CE804" s="347"/>
      <c r="CF804" s="347"/>
      <c r="CG804" s="347"/>
      <c r="CH804" s="347"/>
      <c r="CI804" s="347"/>
      <c r="CJ804" s="347"/>
      <c r="CK804" s="347"/>
      <c r="CL804" s="347"/>
      <c r="CM804" s="347"/>
      <c r="CN804" s="347"/>
      <c r="CO804" s="347"/>
      <c r="CP804" s="347"/>
      <c r="CQ804" s="347"/>
      <c r="CR804" s="347"/>
      <c r="CS804" s="347"/>
      <c r="CT804" s="347"/>
      <c r="CU804" s="347"/>
      <c r="CV804" s="347"/>
      <c r="CW804" s="344"/>
      <c r="CX804" s="344"/>
      <c r="CY804" s="344"/>
      <c r="CZ804" s="344"/>
      <c r="DA804" s="344"/>
      <c r="DB804" s="344"/>
    </row>
    <row r="805" spans="17:106" s="318" customFormat="1" x14ac:dyDescent="0.15"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AZ805" s="347"/>
      <c r="BA805" s="347"/>
      <c r="BB805" s="347"/>
      <c r="BC805" s="347"/>
      <c r="BD805" s="347"/>
      <c r="BE805" s="347"/>
      <c r="BF805" s="347"/>
      <c r="BG805" s="347"/>
      <c r="BH805" s="347"/>
      <c r="BI805" s="347"/>
      <c r="BJ805" s="347"/>
      <c r="BK805" s="347"/>
      <c r="BL805" s="347"/>
      <c r="BM805" s="347"/>
      <c r="BN805" s="347"/>
      <c r="BO805" s="347"/>
      <c r="BP805" s="347"/>
      <c r="BQ805" s="347"/>
      <c r="BR805" s="347"/>
      <c r="BS805" s="347"/>
      <c r="BT805" s="347"/>
      <c r="BU805" s="347"/>
      <c r="BV805" s="347"/>
      <c r="BW805" s="347"/>
      <c r="BX805" s="347"/>
      <c r="BY805" s="347"/>
      <c r="BZ805" s="347"/>
      <c r="CA805" s="347"/>
      <c r="CB805" s="347"/>
      <c r="CC805" s="347"/>
      <c r="CD805" s="347"/>
      <c r="CE805" s="347"/>
      <c r="CF805" s="347"/>
      <c r="CG805" s="347"/>
      <c r="CH805" s="347"/>
      <c r="CI805" s="347"/>
      <c r="CJ805" s="347"/>
      <c r="CK805" s="347"/>
      <c r="CL805" s="347"/>
      <c r="CM805" s="347"/>
      <c r="CN805" s="347"/>
      <c r="CO805" s="347"/>
      <c r="CP805" s="347"/>
      <c r="CQ805" s="347"/>
      <c r="CR805" s="347"/>
      <c r="CS805" s="347"/>
      <c r="CT805" s="347"/>
      <c r="CU805" s="347"/>
      <c r="CV805" s="347"/>
      <c r="CW805" s="344"/>
      <c r="CX805" s="344"/>
      <c r="CY805" s="344"/>
      <c r="CZ805" s="344"/>
      <c r="DA805" s="344"/>
      <c r="DB805" s="344"/>
    </row>
    <row r="806" spans="17:106" s="318" customFormat="1" x14ac:dyDescent="0.15"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AZ806" s="347"/>
      <c r="BA806" s="347"/>
      <c r="BB806" s="347"/>
      <c r="BC806" s="347"/>
      <c r="BD806" s="347"/>
      <c r="BE806" s="347"/>
      <c r="BF806" s="347"/>
      <c r="BG806" s="347"/>
      <c r="BH806" s="347"/>
      <c r="BI806" s="347"/>
      <c r="BJ806" s="347"/>
      <c r="BK806" s="347"/>
      <c r="BL806" s="347"/>
      <c r="BM806" s="347"/>
      <c r="BN806" s="347"/>
      <c r="BO806" s="347"/>
      <c r="BP806" s="347"/>
      <c r="BQ806" s="347"/>
      <c r="BR806" s="347"/>
      <c r="BS806" s="347"/>
      <c r="BT806" s="347"/>
      <c r="BU806" s="347"/>
      <c r="BV806" s="347"/>
      <c r="BW806" s="347"/>
      <c r="BX806" s="347"/>
      <c r="BY806" s="347"/>
      <c r="BZ806" s="347"/>
      <c r="CA806" s="347"/>
      <c r="CB806" s="347"/>
      <c r="CC806" s="347"/>
      <c r="CD806" s="347"/>
      <c r="CE806" s="347"/>
      <c r="CF806" s="347"/>
      <c r="CG806" s="347"/>
      <c r="CH806" s="347"/>
      <c r="CI806" s="347"/>
      <c r="CJ806" s="347"/>
      <c r="CK806" s="347"/>
      <c r="CL806" s="347"/>
      <c r="CM806" s="347"/>
      <c r="CN806" s="347"/>
      <c r="CO806" s="347"/>
      <c r="CP806" s="347"/>
      <c r="CQ806" s="347"/>
      <c r="CR806" s="347"/>
      <c r="CS806" s="347"/>
      <c r="CT806" s="347"/>
      <c r="CU806" s="347"/>
      <c r="CV806" s="347"/>
      <c r="CW806" s="344"/>
      <c r="CX806" s="344"/>
      <c r="CY806" s="344"/>
      <c r="CZ806" s="344"/>
      <c r="DA806" s="344"/>
      <c r="DB806" s="344"/>
    </row>
    <row r="807" spans="17:106" s="318" customFormat="1" x14ac:dyDescent="0.15"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AZ807" s="347"/>
      <c r="BA807" s="347"/>
      <c r="BB807" s="347"/>
      <c r="BC807" s="347"/>
      <c r="BD807" s="347"/>
      <c r="BE807" s="347"/>
      <c r="BF807" s="347"/>
      <c r="BG807" s="347"/>
      <c r="BH807" s="347"/>
      <c r="BI807" s="347"/>
      <c r="BJ807" s="347"/>
      <c r="BK807" s="347"/>
      <c r="BL807" s="347"/>
      <c r="BM807" s="347"/>
      <c r="BN807" s="347"/>
      <c r="BO807" s="347"/>
      <c r="BP807" s="347"/>
      <c r="BQ807" s="347"/>
      <c r="BR807" s="347"/>
      <c r="BS807" s="347"/>
      <c r="BT807" s="347"/>
      <c r="BU807" s="347"/>
      <c r="BV807" s="347"/>
      <c r="BW807" s="347"/>
      <c r="BX807" s="347"/>
      <c r="BY807" s="347"/>
      <c r="BZ807" s="347"/>
      <c r="CA807" s="347"/>
      <c r="CB807" s="347"/>
      <c r="CC807" s="347"/>
      <c r="CD807" s="347"/>
      <c r="CE807" s="347"/>
      <c r="CF807" s="347"/>
      <c r="CG807" s="347"/>
      <c r="CH807" s="347"/>
      <c r="CI807" s="347"/>
      <c r="CJ807" s="347"/>
      <c r="CK807" s="347"/>
      <c r="CL807" s="347"/>
      <c r="CM807" s="347"/>
      <c r="CN807" s="347"/>
      <c r="CO807" s="347"/>
      <c r="CP807" s="347"/>
      <c r="CQ807" s="347"/>
      <c r="CR807" s="347"/>
      <c r="CS807" s="347"/>
      <c r="CT807" s="347"/>
      <c r="CU807" s="347"/>
      <c r="CV807" s="347"/>
      <c r="CW807" s="344"/>
      <c r="CX807" s="344"/>
      <c r="CY807" s="344"/>
      <c r="CZ807" s="344"/>
      <c r="DA807" s="344"/>
      <c r="DB807" s="344"/>
    </row>
    <row r="808" spans="17:106" s="318" customFormat="1" x14ac:dyDescent="0.15"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AZ808" s="347"/>
      <c r="BA808" s="347"/>
      <c r="BB808" s="347"/>
      <c r="BC808" s="347"/>
      <c r="BD808" s="347"/>
      <c r="BE808" s="347"/>
      <c r="BF808" s="347"/>
      <c r="BG808" s="347"/>
      <c r="BH808" s="347"/>
      <c r="BI808" s="347"/>
      <c r="BJ808" s="347"/>
      <c r="BK808" s="347"/>
      <c r="BL808" s="347"/>
      <c r="BM808" s="347"/>
      <c r="BN808" s="347"/>
      <c r="BO808" s="347"/>
      <c r="BP808" s="347"/>
      <c r="BQ808" s="347"/>
      <c r="BR808" s="347"/>
      <c r="BS808" s="347"/>
      <c r="BT808" s="347"/>
      <c r="BU808" s="347"/>
      <c r="BV808" s="347"/>
      <c r="BW808" s="347"/>
      <c r="BX808" s="347"/>
      <c r="BY808" s="347"/>
      <c r="BZ808" s="347"/>
      <c r="CA808" s="347"/>
      <c r="CB808" s="347"/>
      <c r="CC808" s="347"/>
      <c r="CD808" s="347"/>
      <c r="CE808" s="347"/>
      <c r="CF808" s="347"/>
      <c r="CG808" s="347"/>
      <c r="CH808" s="347"/>
      <c r="CI808" s="347"/>
      <c r="CJ808" s="347"/>
      <c r="CK808" s="347"/>
      <c r="CL808" s="347"/>
      <c r="CM808" s="347"/>
      <c r="CN808" s="347"/>
      <c r="CO808" s="347"/>
      <c r="CP808" s="347"/>
      <c r="CQ808" s="347"/>
      <c r="CR808" s="347"/>
      <c r="CS808" s="347"/>
      <c r="CT808" s="347"/>
      <c r="CU808" s="347"/>
      <c r="CV808" s="347"/>
      <c r="CW808" s="344"/>
      <c r="CX808" s="344"/>
      <c r="CY808" s="344"/>
      <c r="CZ808" s="344"/>
      <c r="DA808" s="344"/>
      <c r="DB808" s="344"/>
    </row>
    <row r="809" spans="17:106" s="318" customFormat="1" x14ac:dyDescent="0.15"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AZ809" s="347"/>
      <c r="BA809" s="347"/>
      <c r="BB809" s="347"/>
      <c r="BC809" s="347"/>
      <c r="BD809" s="347"/>
      <c r="BE809" s="347"/>
      <c r="BF809" s="347"/>
      <c r="BG809" s="347"/>
      <c r="BH809" s="347"/>
      <c r="BI809" s="347"/>
      <c r="BJ809" s="347"/>
      <c r="BK809" s="347"/>
      <c r="BL809" s="347"/>
      <c r="BM809" s="347"/>
      <c r="BN809" s="347"/>
      <c r="BO809" s="347"/>
      <c r="BP809" s="347"/>
      <c r="BQ809" s="347"/>
      <c r="BR809" s="347"/>
      <c r="BS809" s="347"/>
      <c r="BT809" s="347"/>
      <c r="BU809" s="347"/>
      <c r="BV809" s="347"/>
      <c r="BW809" s="347"/>
      <c r="BX809" s="347"/>
      <c r="BY809" s="347"/>
      <c r="BZ809" s="347"/>
      <c r="CA809" s="347"/>
      <c r="CB809" s="347"/>
      <c r="CC809" s="347"/>
      <c r="CD809" s="347"/>
      <c r="CE809" s="347"/>
      <c r="CF809" s="347"/>
      <c r="CG809" s="347"/>
      <c r="CH809" s="347"/>
      <c r="CI809" s="347"/>
      <c r="CJ809" s="347"/>
      <c r="CK809" s="347"/>
      <c r="CL809" s="347"/>
      <c r="CM809" s="347"/>
      <c r="CN809" s="347"/>
      <c r="CO809" s="347"/>
      <c r="CP809" s="347"/>
      <c r="CQ809" s="347"/>
      <c r="CR809" s="347"/>
      <c r="CS809" s="347"/>
      <c r="CT809" s="347"/>
      <c r="CU809" s="347"/>
      <c r="CV809" s="347"/>
      <c r="CW809" s="344"/>
      <c r="CX809" s="344"/>
      <c r="CY809" s="344"/>
      <c r="CZ809" s="344"/>
      <c r="DA809" s="344"/>
      <c r="DB809" s="344"/>
    </row>
    <row r="810" spans="17:106" s="318" customFormat="1" x14ac:dyDescent="0.15"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7"/>
      <c r="BI810" s="347"/>
      <c r="BJ810" s="347"/>
      <c r="BK810" s="347"/>
      <c r="BL810" s="347"/>
      <c r="BM810" s="347"/>
      <c r="BN810" s="347"/>
      <c r="BO810" s="347"/>
      <c r="BP810" s="347"/>
      <c r="BQ810" s="347"/>
      <c r="BR810" s="347"/>
      <c r="BS810" s="347"/>
      <c r="BT810" s="347"/>
      <c r="BU810" s="347"/>
      <c r="BV810" s="347"/>
      <c r="BW810" s="347"/>
      <c r="BX810" s="347"/>
      <c r="BY810" s="347"/>
      <c r="BZ810" s="347"/>
      <c r="CA810" s="347"/>
      <c r="CB810" s="347"/>
      <c r="CC810" s="347"/>
      <c r="CD810" s="347"/>
      <c r="CE810" s="347"/>
      <c r="CF810" s="347"/>
      <c r="CG810" s="347"/>
      <c r="CH810" s="347"/>
      <c r="CI810" s="347"/>
      <c r="CJ810" s="347"/>
      <c r="CK810" s="347"/>
      <c r="CL810" s="347"/>
      <c r="CM810" s="347"/>
      <c r="CN810" s="347"/>
      <c r="CO810" s="347"/>
      <c r="CP810" s="347"/>
      <c r="CQ810" s="347"/>
      <c r="CR810" s="347"/>
      <c r="CS810" s="347"/>
      <c r="CT810" s="347"/>
      <c r="CU810" s="347"/>
      <c r="CV810" s="347"/>
      <c r="CW810" s="344"/>
      <c r="CX810" s="344"/>
      <c r="CY810" s="344"/>
      <c r="CZ810" s="344"/>
      <c r="DA810" s="344"/>
      <c r="DB810" s="344"/>
    </row>
    <row r="811" spans="17:106" s="318" customFormat="1" x14ac:dyDescent="0.15"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AZ811" s="347"/>
      <c r="BA811" s="347"/>
      <c r="BB811" s="347"/>
      <c r="BC811" s="347"/>
      <c r="BD811" s="347"/>
      <c r="BE811" s="347"/>
      <c r="BF811" s="347"/>
      <c r="BG811" s="347"/>
      <c r="BH811" s="347"/>
      <c r="BI811" s="347"/>
      <c r="BJ811" s="347"/>
      <c r="BK811" s="347"/>
      <c r="BL811" s="347"/>
      <c r="BM811" s="347"/>
      <c r="BN811" s="347"/>
      <c r="BO811" s="347"/>
      <c r="BP811" s="347"/>
      <c r="BQ811" s="347"/>
      <c r="BR811" s="347"/>
      <c r="BS811" s="347"/>
      <c r="BT811" s="347"/>
      <c r="BU811" s="347"/>
      <c r="BV811" s="347"/>
      <c r="BW811" s="347"/>
      <c r="BX811" s="347"/>
      <c r="BY811" s="347"/>
      <c r="BZ811" s="347"/>
      <c r="CA811" s="347"/>
      <c r="CB811" s="347"/>
      <c r="CC811" s="347"/>
      <c r="CD811" s="347"/>
      <c r="CE811" s="347"/>
      <c r="CF811" s="347"/>
      <c r="CG811" s="347"/>
      <c r="CH811" s="347"/>
      <c r="CI811" s="347"/>
      <c r="CJ811" s="347"/>
      <c r="CK811" s="347"/>
      <c r="CL811" s="347"/>
      <c r="CM811" s="347"/>
      <c r="CN811" s="347"/>
      <c r="CO811" s="347"/>
      <c r="CP811" s="347"/>
      <c r="CQ811" s="347"/>
      <c r="CR811" s="347"/>
      <c r="CS811" s="347"/>
      <c r="CT811" s="347"/>
      <c r="CU811" s="347"/>
      <c r="CV811" s="347"/>
      <c r="CW811" s="344"/>
      <c r="CX811" s="344"/>
      <c r="CY811" s="344"/>
      <c r="CZ811" s="344"/>
      <c r="DA811" s="344"/>
      <c r="DB811" s="344"/>
    </row>
    <row r="812" spans="17:106" s="318" customFormat="1" x14ac:dyDescent="0.15"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AZ812" s="347"/>
      <c r="BA812" s="347"/>
      <c r="BB812" s="347"/>
      <c r="BC812" s="347"/>
      <c r="BD812" s="347"/>
      <c r="BE812" s="347"/>
      <c r="BF812" s="347"/>
      <c r="BG812" s="347"/>
      <c r="BH812" s="347"/>
      <c r="BI812" s="347"/>
      <c r="BJ812" s="347"/>
      <c r="BK812" s="347"/>
      <c r="BL812" s="347"/>
      <c r="BM812" s="347"/>
      <c r="BN812" s="347"/>
      <c r="BO812" s="347"/>
      <c r="BP812" s="347"/>
      <c r="BQ812" s="347"/>
      <c r="BR812" s="347"/>
      <c r="BS812" s="347"/>
      <c r="BT812" s="347"/>
      <c r="BU812" s="347"/>
      <c r="BV812" s="347"/>
      <c r="BW812" s="347"/>
      <c r="BX812" s="347"/>
      <c r="BY812" s="347"/>
      <c r="BZ812" s="347"/>
      <c r="CA812" s="347"/>
      <c r="CB812" s="347"/>
      <c r="CC812" s="347"/>
      <c r="CD812" s="347"/>
      <c r="CE812" s="347"/>
      <c r="CF812" s="347"/>
      <c r="CG812" s="347"/>
      <c r="CH812" s="347"/>
      <c r="CI812" s="347"/>
      <c r="CJ812" s="347"/>
      <c r="CK812" s="347"/>
      <c r="CL812" s="347"/>
      <c r="CM812" s="347"/>
      <c r="CN812" s="347"/>
      <c r="CO812" s="347"/>
      <c r="CP812" s="347"/>
      <c r="CQ812" s="347"/>
      <c r="CR812" s="347"/>
      <c r="CS812" s="347"/>
      <c r="CT812" s="347"/>
      <c r="CU812" s="347"/>
      <c r="CV812" s="347"/>
      <c r="CW812" s="344"/>
      <c r="CX812" s="344"/>
      <c r="CY812" s="344"/>
      <c r="CZ812" s="344"/>
      <c r="DA812" s="344"/>
      <c r="DB812" s="344"/>
    </row>
    <row r="813" spans="17:106" s="318" customFormat="1" x14ac:dyDescent="0.15"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AZ813" s="347"/>
      <c r="BA813" s="347"/>
      <c r="BB813" s="347"/>
      <c r="BC813" s="347"/>
      <c r="BD813" s="347"/>
      <c r="BE813" s="347"/>
      <c r="BF813" s="347"/>
      <c r="BG813" s="347"/>
      <c r="BH813" s="347"/>
      <c r="BI813" s="347"/>
      <c r="BJ813" s="347"/>
      <c r="BK813" s="347"/>
      <c r="BL813" s="347"/>
      <c r="BM813" s="347"/>
      <c r="BN813" s="347"/>
      <c r="BO813" s="347"/>
      <c r="BP813" s="347"/>
      <c r="BQ813" s="347"/>
      <c r="BR813" s="347"/>
      <c r="BS813" s="347"/>
      <c r="BT813" s="347"/>
      <c r="BU813" s="347"/>
      <c r="BV813" s="347"/>
      <c r="BW813" s="347"/>
      <c r="BX813" s="347"/>
      <c r="BY813" s="347"/>
      <c r="BZ813" s="347"/>
      <c r="CA813" s="347"/>
      <c r="CB813" s="347"/>
      <c r="CC813" s="347"/>
      <c r="CD813" s="347"/>
      <c r="CE813" s="347"/>
      <c r="CF813" s="347"/>
      <c r="CG813" s="347"/>
      <c r="CH813" s="347"/>
      <c r="CI813" s="347"/>
      <c r="CJ813" s="347"/>
      <c r="CK813" s="347"/>
      <c r="CL813" s="347"/>
      <c r="CM813" s="347"/>
      <c r="CN813" s="347"/>
      <c r="CO813" s="347"/>
      <c r="CP813" s="347"/>
      <c r="CQ813" s="347"/>
      <c r="CR813" s="347"/>
      <c r="CS813" s="347"/>
      <c r="CT813" s="347"/>
      <c r="CU813" s="347"/>
      <c r="CV813" s="347"/>
      <c r="CW813" s="344"/>
      <c r="CX813" s="344"/>
      <c r="CY813" s="344"/>
      <c r="CZ813" s="344"/>
      <c r="DA813" s="344"/>
      <c r="DB813" s="344"/>
    </row>
    <row r="814" spans="17:106" s="318" customFormat="1" x14ac:dyDescent="0.15"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AZ814" s="347"/>
      <c r="BA814" s="347"/>
      <c r="BB814" s="347"/>
      <c r="BC814" s="347"/>
      <c r="BD814" s="347"/>
      <c r="BE814" s="347"/>
      <c r="BF814" s="347"/>
      <c r="BG814" s="347"/>
      <c r="BH814" s="347"/>
      <c r="BI814" s="347"/>
      <c r="BJ814" s="347"/>
      <c r="BK814" s="347"/>
      <c r="BL814" s="347"/>
      <c r="BM814" s="347"/>
      <c r="BN814" s="347"/>
      <c r="BO814" s="347"/>
      <c r="BP814" s="347"/>
      <c r="BQ814" s="347"/>
      <c r="BR814" s="347"/>
      <c r="BS814" s="347"/>
      <c r="BT814" s="347"/>
      <c r="BU814" s="347"/>
      <c r="BV814" s="347"/>
      <c r="BW814" s="347"/>
      <c r="BX814" s="347"/>
      <c r="BY814" s="347"/>
      <c r="BZ814" s="347"/>
      <c r="CA814" s="347"/>
      <c r="CB814" s="347"/>
      <c r="CC814" s="347"/>
      <c r="CD814" s="347"/>
      <c r="CE814" s="347"/>
      <c r="CF814" s="347"/>
      <c r="CG814" s="347"/>
      <c r="CH814" s="347"/>
      <c r="CI814" s="347"/>
      <c r="CJ814" s="347"/>
      <c r="CK814" s="347"/>
      <c r="CL814" s="347"/>
      <c r="CM814" s="347"/>
      <c r="CN814" s="347"/>
      <c r="CO814" s="347"/>
      <c r="CP814" s="347"/>
      <c r="CQ814" s="347"/>
      <c r="CR814" s="347"/>
      <c r="CS814" s="347"/>
      <c r="CT814" s="347"/>
      <c r="CU814" s="347"/>
      <c r="CV814" s="347"/>
      <c r="CW814" s="344"/>
      <c r="CX814" s="344"/>
      <c r="CY814" s="344"/>
      <c r="CZ814" s="344"/>
      <c r="DA814" s="344"/>
      <c r="DB814" s="344"/>
    </row>
    <row r="815" spans="17:106" s="318" customFormat="1" x14ac:dyDescent="0.15"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AZ815" s="347"/>
      <c r="BA815" s="347"/>
      <c r="BB815" s="347"/>
      <c r="BC815" s="347"/>
      <c r="BD815" s="347"/>
      <c r="BE815" s="347"/>
      <c r="BF815" s="347"/>
      <c r="BG815" s="347"/>
      <c r="BH815" s="347"/>
      <c r="BI815" s="347"/>
      <c r="BJ815" s="347"/>
      <c r="BK815" s="347"/>
      <c r="BL815" s="347"/>
      <c r="BM815" s="347"/>
      <c r="BN815" s="347"/>
      <c r="BO815" s="347"/>
      <c r="BP815" s="347"/>
      <c r="BQ815" s="347"/>
      <c r="BR815" s="347"/>
      <c r="BS815" s="347"/>
      <c r="BT815" s="347"/>
      <c r="BU815" s="347"/>
      <c r="BV815" s="347"/>
      <c r="BW815" s="347"/>
      <c r="BX815" s="347"/>
      <c r="BY815" s="347"/>
      <c r="BZ815" s="347"/>
      <c r="CA815" s="347"/>
      <c r="CB815" s="347"/>
      <c r="CC815" s="347"/>
      <c r="CD815" s="347"/>
      <c r="CE815" s="347"/>
      <c r="CF815" s="347"/>
      <c r="CG815" s="347"/>
      <c r="CH815" s="347"/>
      <c r="CI815" s="347"/>
      <c r="CJ815" s="347"/>
      <c r="CK815" s="347"/>
      <c r="CL815" s="347"/>
      <c r="CM815" s="347"/>
      <c r="CN815" s="347"/>
      <c r="CO815" s="347"/>
      <c r="CP815" s="347"/>
      <c r="CQ815" s="347"/>
      <c r="CR815" s="347"/>
      <c r="CS815" s="347"/>
      <c r="CT815" s="347"/>
      <c r="CU815" s="347"/>
      <c r="CV815" s="347"/>
      <c r="CW815" s="344"/>
      <c r="CX815" s="344"/>
      <c r="CY815" s="344"/>
      <c r="CZ815" s="344"/>
      <c r="DA815" s="344"/>
      <c r="DB815" s="344"/>
    </row>
    <row r="816" spans="17:106" s="318" customFormat="1" x14ac:dyDescent="0.15"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AZ816" s="347"/>
      <c r="BA816" s="347"/>
      <c r="BB816" s="347"/>
      <c r="BC816" s="347"/>
      <c r="BD816" s="347"/>
      <c r="BE816" s="347"/>
      <c r="BF816" s="347"/>
      <c r="BG816" s="347"/>
      <c r="BH816" s="347"/>
      <c r="BI816" s="347"/>
      <c r="BJ816" s="347"/>
      <c r="BK816" s="347"/>
      <c r="BL816" s="347"/>
      <c r="BM816" s="347"/>
      <c r="BN816" s="347"/>
      <c r="BO816" s="347"/>
      <c r="BP816" s="347"/>
      <c r="BQ816" s="347"/>
      <c r="BR816" s="347"/>
      <c r="BS816" s="347"/>
      <c r="BT816" s="347"/>
      <c r="BU816" s="347"/>
      <c r="BV816" s="347"/>
      <c r="BW816" s="347"/>
      <c r="BX816" s="347"/>
      <c r="BY816" s="347"/>
      <c r="BZ816" s="347"/>
      <c r="CA816" s="347"/>
      <c r="CB816" s="347"/>
      <c r="CC816" s="347"/>
      <c r="CD816" s="347"/>
      <c r="CE816" s="347"/>
      <c r="CF816" s="347"/>
      <c r="CG816" s="347"/>
      <c r="CH816" s="347"/>
      <c r="CI816" s="347"/>
      <c r="CJ816" s="347"/>
      <c r="CK816" s="347"/>
      <c r="CL816" s="347"/>
      <c r="CM816" s="347"/>
      <c r="CN816" s="347"/>
      <c r="CO816" s="347"/>
      <c r="CP816" s="347"/>
      <c r="CQ816" s="347"/>
      <c r="CR816" s="347"/>
      <c r="CS816" s="347"/>
      <c r="CT816" s="347"/>
      <c r="CU816" s="347"/>
      <c r="CV816" s="347"/>
      <c r="CW816" s="344"/>
      <c r="CX816" s="344"/>
      <c r="CY816" s="344"/>
      <c r="CZ816" s="344"/>
      <c r="DA816" s="344"/>
      <c r="DB816" s="344"/>
    </row>
    <row r="817" spans="17:106" s="318" customFormat="1" x14ac:dyDescent="0.15"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AZ817" s="347"/>
      <c r="BA817" s="347"/>
      <c r="BB817" s="347"/>
      <c r="BC817" s="347"/>
      <c r="BD817" s="347"/>
      <c r="BE817" s="347"/>
      <c r="BF817" s="347"/>
      <c r="BG817" s="347"/>
      <c r="BH817" s="347"/>
      <c r="BI817" s="347"/>
      <c r="BJ817" s="347"/>
      <c r="BK817" s="347"/>
      <c r="BL817" s="347"/>
      <c r="BM817" s="347"/>
      <c r="BN817" s="347"/>
      <c r="BO817" s="347"/>
      <c r="BP817" s="347"/>
      <c r="BQ817" s="347"/>
      <c r="BR817" s="347"/>
      <c r="BS817" s="347"/>
      <c r="BT817" s="347"/>
      <c r="BU817" s="347"/>
      <c r="BV817" s="347"/>
      <c r="BW817" s="347"/>
      <c r="BX817" s="347"/>
      <c r="BY817" s="347"/>
      <c r="BZ817" s="347"/>
      <c r="CA817" s="347"/>
      <c r="CB817" s="347"/>
      <c r="CC817" s="347"/>
      <c r="CD817" s="347"/>
      <c r="CE817" s="347"/>
      <c r="CF817" s="347"/>
      <c r="CG817" s="347"/>
      <c r="CH817" s="347"/>
      <c r="CI817" s="347"/>
      <c r="CJ817" s="347"/>
      <c r="CK817" s="347"/>
      <c r="CL817" s="347"/>
      <c r="CM817" s="347"/>
      <c r="CN817" s="347"/>
      <c r="CO817" s="347"/>
      <c r="CP817" s="347"/>
      <c r="CQ817" s="347"/>
      <c r="CR817" s="347"/>
      <c r="CS817" s="347"/>
      <c r="CT817" s="347"/>
      <c r="CU817" s="347"/>
      <c r="CV817" s="347"/>
      <c r="CW817" s="344"/>
      <c r="CX817" s="344"/>
      <c r="CY817" s="344"/>
      <c r="CZ817" s="344"/>
      <c r="DA817" s="344"/>
      <c r="DB817" s="344"/>
    </row>
    <row r="818" spans="17:106" s="318" customFormat="1" x14ac:dyDescent="0.15"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AZ818" s="347"/>
      <c r="BA818" s="347"/>
      <c r="BB818" s="347"/>
      <c r="BC818" s="347"/>
      <c r="BD818" s="347"/>
      <c r="BE818" s="347"/>
      <c r="BF818" s="347"/>
      <c r="BG818" s="347"/>
      <c r="BH818" s="347"/>
      <c r="BI818" s="347"/>
      <c r="BJ818" s="347"/>
      <c r="BK818" s="347"/>
      <c r="BL818" s="347"/>
      <c r="BM818" s="347"/>
      <c r="BN818" s="347"/>
      <c r="BO818" s="347"/>
      <c r="BP818" s="347"/>
      <c r="BQ818" s="347"/>
      <c r="BR818" s="347"/>
      <c r="BS818" s="347"/>
      <c r="BT818" s="347"/>
      <c r="BU818" s="347"/>
      <c r="BV818" s="347"/>
      <c r="BW818" s="347"/>
      <c r="BX818" s="347"/>
      <c r="BY818" s="347"/>
      <c r="BZ818" s="347"/>
      <c r="CA818" s="347"/>
      <c r="CB818" s="347"/>
      <c r="CC818" s="347"/>
      <c r="CD818" s="347"/>
      <c r="CE818" s="347"/>
      <c r="CF818" s="347"/>
      <c r="CG818" s="347"/>
      <c r="CH818" s="347"/>
      <c r="CI818" s="347"/>
      <c r="CJ818" s="347"/>
      <c r="CK818" s="347"/>
      <c r="CL818" s="347"/>
      <c r="CM818" s="347"/>
      <c r="CN818" s="347"/>
      <c r="CO818" s="347"/>
      <c r="CP818" s="347"/>
      <c r="CQ818" s="347"/>
      <c r="CR818" s="347"/>
      <c r="CS818" s="347"/>
      <c r="CT818" s="347"/>
      <c r="CU818" s="347"/>
      <c r="CV818" s="347"/>
      <c r="CW818" s="344"/>
      <c r="CX818" s="344"/>
      <c r="CY818" s="344"/>
      <c r="CZ818" s="344"/>
      <c r="DA818" s="344"/>
      <c r="DB818" s="344"/>
    </row>
    <row r="819" spans="17:106" s="318" customFormat="1" x14ac:dyDescent="0.15"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AZ819" s="347"/>
      <c r="BA819" s="347"/>
      <c r="BB819" s="347"/>
      <c r="BC819" s="347"/>
      <c r="BD819" s="347"/>
      <c r="BE819" s="347"/>
      <c r="BF819" s="347"/>
      <c r="BG819" s="347"/>
      <c r="BH819" s="347"/>
      <c r="BI819" s="347"/>
      <c r="BJ819" s="347"/>
      <c r="BK819" s="347"/>
      <c r="BL819" s="347"/>
      <c r="BM819" s="347"/>
      <c r="BN819" s="347"/>
      <c r="BO819" s="347"/>
      <c r="BP819" s="347"/>
      <c r="BQ819" s="347"/>
      <c r="BR819" s="347"/>
      <c r="BS819" s="347"/>
      <c r="BT819" s="347"/>
      <c r="BU819" s="347"/>
      <c r="BV819" s="347"/>
      <c r="BW819" s="347"/>
      <c r="BX819" s="347"/>
      <c r="BY819" s="347"/>
      <c r="BZ819" s="347"/>
      <c r="CA819" s="347"/>
      <c r="CB819" s="347"/>
      <c r="CC819" s="347"/>
      <c r="CD819" s="347"/>
      <c r="CE819" s="347"/>
      <c r="CF819" s="347"/>
      <c r="CG819" s="347"/>
      <c r="CH819" s="347"/>
      <c r="CI819" s="347"/>
      <c r="CJ819" s="347"/>
      <c r="CK819" s="347"/>
      <c r="CL819" s="347"/>
      <c r="CM819" s="347"/>
      <c r="CN819" s="347"/>
      <c r="CO819" s="347"/>
      <c r="CP819" s="347"/>
      <c r="CQ819" s="347"/>
      <c r="CR819" s="347"/>
      <c r="CS819" s="347"/>
      <c r="CT819" s="347"/>
      <c r="CU819" s="347"/>
      <c r="CV819" s="347"/>
      <c r="CW819" s="344"/>
      <c r="CX819" s="344"/>
      <c r="CY819" s="344"/>
      <c r="CZ819" s="344"/>
      <c r="DA819" s="344"/>
      <c r="DB819" s="344"/>
    </row>
    <row r="820" spans="17:106" s="318" customFormat="1" x14ac:dyDescent="0.15"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AZ820" s="347"/>
      <c r="BA820" s="347"/>
      <c r="BB820" s="347"/>
      <c r="BC820" s="347"/>
      <c r="BD820" s="347"/>
      <c r="BE820" s="347"/>
      <c r="BF820" s="347"/>
      <c r="BG820" s="347"/>
      <c r="BH820" s="347"/>
      <c r="BI820" s="347"/>
      <c r="BJ820" s="347"/>
      <c r="BK820" s="347"/>
      <c r="BL820" s="347"/>
      <c r="BM820" s="347"/>
      <c r="BN820" s="347"/>
      <c r="BO820" s="347"/>
      <c r="BP820" s="347"/>
      <c r="BQ820" s="347"/>
      <c r="BR820" s="347"/>
      <c r="BS820" s="347"/>
      <c r="BT820" s="347"/>
      <c r="BU820" s="347"/>
      <c r="BV820" s="347"/>
      <c r="BW820" s="347"/>
      <c r="BX820" s="347"/>
      <c r="BY820" s="347"/>
      <c r="BZ820" s="347"/>
      <c r="CA820" s="347"/>
      <c r="CB820" s="347"/>
      <c r="CC820" s="347"/>
      <c r="CD820" s="347"/>
      <c r="CE820" s="347"/>
      <c r="CF820" s="347"/>
      <c r="CG820" s="347"/>
      <c r="CH820" s="347"/>
      <c r="CI820" s="347"/>
      <c r="CJ820" s="347"/>
      <c r="CK820" s="347"/>
      <c r="CL820" s="347"/>
      <c r="CM820" s="347"/>
      <c r="CN820" s="347"/>
      <c r="CO820" s="347"/>
      <c r="CP820" s="347"/>
      <c r="CQ820" s="347"/>
      <c r="CR820" s="347"/>
      <c r="CS820" s="347"/>
      <c r="CT820" s="347"/>
      <c r="CU820" s="347"/>
      <c r="CV820" s="347"/>
      <c r="CW820" s="344"/>
      <c r="CX820" s="344"/>
      <c r="CY820" s="344"/>
      <c r="CZ820" s="344"/>
      <c r="DA820" s="344"/>
      <c r="DB820" s="344"/>
    </row>
    <row r="821" spans="17:106" s="318" customFormat="1" x14ac:dyDescent="0.15"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AZ821" s="347"/>
      <c r="BA821" s="347"/>
      <c r="BB821" s="347"/>
      <c r="BC821" s="347"/>
      <c r="BD821" s="347"/>
      <c r="BE821" s="347"/>
      <c r="BF821" s="347"/>
      <c r="BG821" s="347"/>
      <c r="BH821" s="347"/>
      <c r="BI821" s="347"/>
      <c r="BJ821" s="347"/>
      <c r="BK821" s="347"/>
      <c r="BL821" s="347"/>
      <c r="BM821" s="347"/>
      <c r="BN821" s="347"/>
      <c r="BO821" s="347"/>
      <c r="BP821" s="347"/>
      <c r="BQ821" s="347"/>
      <c r="BR821" s="347"/>
      <c r="BS821" s="347"/>
      <c r="BT821" s="347"/>
      <c r="BU821" s="347"/>
      <c r="BV821" s="347"/>
      <c r="BW821" s="347"/>
      <c r="BX821" s="347"/>
      <c r="BY821" s="347"/>
      <c r="BZ821" s="347"/>
      <c r="CA821" s="347"/>
      <c r="CB821" s="347"/>
      <c r="CC821" s="347"/>
      <c r="CD821" s="347"/>
      <c r="CE821" s="347"/>
      <c r="CF821" s="347"/>
      <c r="CG821" s="347"/>
      <c r="CH821" s="347"/>
      <c r="CI821" s="347"/>
      <c r="CJ821" s="347"/>
      <c r="CK821" s="347"/>
      <c r="CL821" s="347"/>
      <c r="CM821" s="347"/>
      <c r="CN821" s="347"/>
      <c r="CO821" s="347"/>
      <c r="CP821" s="347"/>
      <c r="CQ821" s="347"/>
      <c r="CR821" s="347"/>
      <c r="CS821" s="347"/>
      <c r="CT821" s="347"/>
      <c r="CU821" s="347"/>
      <c r="CV821" s="347"/>
      <c r="CW821" s="344"/>
      <c r="CX821" s="344"/>
      <c r="CY821" s="344"/>
      <c r="CZ821" s="344"/>
      <c r="DA821" s="344"/>
      <c r="DB821" s="344"/>
    </row>
    <row r="822" spans="17:106" s="318" customFormat="1" x14ac:dyDescent="0.15"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AZ822" s="347"/>
      <c r="BA822" s="347"/>
      <c r="BB822" s="347"/>
      <c r="BC822" s="347"/>
      <c r="BD822" s="347"/>
      <c r="BE822" s="347"/>
      <c r="BF822" s="347"/>
      <c r="BG822" s="347"/>
      <c r="BH822" s="347"/>
      <c r="BI822" s="347"/>
      <c r="BJ822" s="347"/>
      <c r="BK822" s="347"/>
      <c r="BL822" s="347"/>
      <c r="BM822" s="347"/>
      <c r="BN822" s="347"/>
      <c r="BO822" s="347"/>
      <c r="BP822" s="347"/>
      <c r="BQ822" s="347"/>
      <c r="BR822" s="347"/>
      <c r="BS822" s="347"/>
      <c r="BT822" s="347"/>
      <c r="BU822" s="347"/>
      <c r="BV822" s="347"/>
      <c r="BW822" s="347"/>
      <c r="BX822" s="347"/>
      <c r="BY822" s="347"/>
      <c r="BZ822" s="347"/>
      <c r="CA822" s="347"/>
      <c r="CB822" s="347"/>
      <c r="CC822" s="347"/>
      <c r="CD822" s="347"/>
      <c r="CE822" s="347"/>
      <c r="CF822" s="347"/>
      <c r="CG822" s="347"/>
      <c r="CH822" s="347"/>
      <c r="CI822" s="347"/>
      <c r="CJ822" s="347"/>
      <c r="CK822" s="347"/>
      <c r="CL822" s="347"/>
      <c r="CM822" s="347"/>
      <c r="CN822" s="347"/>
      <c r="CO822" s="347"/>
      <c r="CP822" s="347"/>
      <c r="CQ822" s="347"/>
      <c r="CR822" s="347"/>
      <c r="CS822" s="347"/>
      <c r="CT822" s="347"/>
      <c r="CU822" s="347"/>
      <c r="CV822" s="347"/>
      <c r="CW822" s="344"/>
      <c r="CX822" s="344"/>
      <c r="CY822" s="344"/>
      <c r="CZ822" s="344"/>
      <c r="DA822" s="344"/>
      <c r="DB822" s="344"/>
    </row>
    <row r="823" spans="17:106" s="318" customFormat="1" x14ac:dyDescent="0.15"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7"/>
      <c r="BI823" s="347"/>
      <c r="BJ823" s="347"/>
      <c r="BK823" s="347"/>
      <c r="BL823" s="347"/>
      <c r="BM823" s="347"/>
      <c r="BN823" s="347"/>
      <c r="BO823" s="347"/>
      <c r="BP823" s="347"/>
      <c r="BQ823" s="347"/>
      <c r="BR823" s="347"/>
      <c r="BS823" s="347"/>
      <c r="BT823" s="347"/>
      <c r="BU823" s="347"/>
      <c r="BV823" s="347"/>
      <c r="BW823" s="347"/>
      <c r="BX823" s="347"/>
      <c r="BY823" s="347"/>
      <c r="BZ823" s="347"/>
      <c r="CA823" s="347"/>
      <c r="CB823" s="347"/>
      <c r="CC823" s="347"/>
      <c r="CD823" s="347"/>
      <c r="CE823" s="347"/>
      <c r="CF823" s="347"/>
      <c r="CG823" s="347"/>
      <c r="CH823" s="347"/>
      <c r="CI823" s="347"/>
      <c r="CJ823" s="347"/>
      <c r="CK823" s="347"/>
      <c r="CL823" s="347"/>
      <c r="CM823" s="347"/>
      <c r="CN823" s="347"/>
      <c r="CO823" s="347"/>
      <c r="CP823" s="347"/>
      <c r="CQ823" s="347"/>
      <c r="CR823" s="347"/>
      <c r="CS823" s="347"/>
      <c r="CT823" s="347"/>
      <c r="CU823" s="347"/>
      <c r="CV823" s="347"/>
      <c r="CW823" s="344"/>
      <c r="CX823" s="344"/>
      <c r="CY823" s="344"/>
      <c r="CZ823" s="344"/>
      <c r="DA823" s="344"/>
      <c r="DB823" s="344"/>
    </row>
    <row r="824" spans="17:106" s="318" customFormat="1" x14ac:dyDescent="0.15"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AZ824" s="347"/>
      <c r="BA824" s="347"/>
      <c r="BB824" s="347"/>
      <c r="BC824" s="347"/>
      <c r="BD824" s="347"/>
      <c r="BE824" s="347"/>
      <c r="BF824" s="347"/>
      <c r="BG824" s="347"/>
      <c r="BH824" s="347"/>
      <c r="BI824" s="347"/>
      <c r="BJ824" s="347"/>
      <c r="BK824" s="347"/>
      <c r="BL824" s="347"/>
      <c r="BM824" s="347"/>
      <c r="BN824" s="347"/>
      <c r="BO824" s="347"/>
      <c r="BP824" s="347"/>
      <c r="BQ824" s="347"/>
      <c r="BR824" s="347"/>
      <c r="BS824" s="347"/>
      <c r="BT824" s="347"/>
      <c r="BU824" s="347"/>
      <c r="BV824" s="347"/>
      <c r="BW824" s="347"/>
      <c r="BX824" s="347"/>
      <c r="BY824" s="347"/>
      <c r="BZ824" s="347"/>
      <c r="CA824" s="347"/>
      <c r="CB824" s="347"/>
      <c r="CC824" s="347"/>
      <c r="CD824" s="347"/>
      <c r="CE824" s="347"/>
      <c r="CF824" s="347"/>
      <c r="CG824" s="347"/>
      <c r="CH824" s="347"/>
      <c r="CI824" s="347"/>
      <c r="CJ824" s="347"/>
      <c r="CK824" s="347"/>
      <c r="CL824" s="347"/>
      <c r="CM824" s="347"/>
      <c r="CN824" s="347"/>
      <c r="CO824" s="347"/>
      <c r="CP824" s="347"/>
      <c r="CQ824" s="347"/>
      <c r="CR824" s="347"/>
      <c r="CS824" s="347"/>
      <c r="CT824" s="347"/>
      <c r="CU824" s="347"/>
      <c r="CV824" s="347"/>
      <c r="CW824" s="344"/>
      <c r="CX824" s="344"/>
      <c r="CY824" s="344"/>
      <c r="CZ824" s="344"/>
      <c r="DA824" s="344"/>
      <c r="DB824" s="344"/>
    </row>
    <row r="825" spans="17:106" s="318" customFormat="1" x14ac:dyDescent="0.15"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AZ825" s="347"/>
      <c r="BA825" s="347"/>
      <c r="BB825" s="347"/>
      <c r="BC825" s="347"/>
      <c r="BD825" s="347"/>
      <c r="BE825" s="347"/>
      <c r="BF825" s="347"/>
      <c r="BG825" s="347"/>
      <c r="BH825" s="347"/>
      <c r="BI825" s="347"/>
      <c r="BJ825" s="347"/>
      <c r="BK825" s="347"/>
      <c r="BL825" s="347"/>
      <c r="BM825" s="347"/>
      <c r="BN825" s="347"/>
      <c r="BO825" s="347"/>
      <c r="BP825" s="347"/>
      <c r="BQ825" s="347"/>
      <c r="BR825" s="347"/>
      <c r="BS825" s="347"/>
      <c r="BT825" s="347"/>
      <c r="BU825" s="347"/>
      <c r="BV825" s="347"/>
      <c r="BW825" s="347"/>
      <c r="BX825" s="347"/>
      <c r="BY825" s="347"/>
      <c r="BZ825" s="347"/>
      <c r="CA825" s="347"/>
      <c r="CB825" s="347"/>
      <c r="CC825" s="347"/>
      <c r="CD825" s="347"/>
      <c r="CE825" s="347"/>
      <c r="CF825" s="347"/>
      <c r="CG825" s="347"/>
      <c r="CH825" s="347"/>
      <c r="CI825" s="347"/>
      <c r="CJ825" s="347"/>
      <c r="CK825" s="347"/>
      <c r="CL825" s="347"/>
      <c r="CM825" s="347"/>
      <c r="CN825" s="347"/>
      <c r="CO825" s="347"/>
      <c r="CP825" s="347"/>
      <c r="CQ825" s="347"/>
      <c r="CR825" s="347"/>
      <c r="CS825" s="347"/>
      <c r="CT825" s="347"/>
      <c r="CU825" s="347"/>
      <c r="CV825" s="347"/>
      <c r="CW825" s="344"/>
      <c r="CX825" s="344"/>
      <c r="CY825" s="344"/>
      <c r="CZ825" s="344"/>
      <c r="DA825" s="344"/>
      <c r="DB825" s="344"/>
    </row>
    <row r="826" spans="17:106" s="318" customFormat="1" x14ac:dyDescent="0.15"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AZ826" s="347"/>
      <c r="BA826" s="347"/>
      <c r="BB826" s="347"/>
      <c r="BC826" s="347"/>
      <c r="BD826" s="347"/>
      <c r="BE826" s="347"/>
      <c r="BF826" s="347"/>
      <c r="BG826" s="347"/>
      <c r="BH826" s="347"/>
      <c r="BI826" s="347"/>
      <c r="BJ826" s="347"/>
      <c r="BK826" s="347"/>
      <c r="BL826" s="347"/>
      <c r="BM826" s="347"/>
      <c r="BN826" s="347"/>
      <c r="BO826" s="347"/>
      <c r="BP826" s="347"/>
      <c r="BQ826" s="347"/>
      <c r="BR826" s="347"/>
      <c r="BS826" s="347"/>
      <c r="BT826" s="347"/>
      <c r="BU826" s="347"/>
      <c r="BV826" s="347"/>
      <c r="BW826" s="347"/>
      <c r="BX826" s="347"/>
      <c r="BY826" s="347"/>
      <c r="BZ826" s="347"/>
      <c r="CA826" s="347"/>
      <c r="CB826" s="347"/>
      <c r="CC826" s="347"/>
      <c r="CD826" s="347"/>
      <c r="CE826" s="347"/>
      <c r="CF826" s="347"/>
      <c r="CG826" s="347"/>
      <c r="CH826" s="347"/>
      <c r="CI826" s="347"/>
      <c r="CJ826" s="347"/>
      <c r="CK826" s="347"/>
      <c r="CL826" s="347"/>
      <c r="CM826" s="347"/>
      <c r="CN826" s="347"/>
      <c r="CO826" s="347"/>
      <c r="CP826" s="347"/>
      <c r="CQ826" s="347"/>
      <c r="CR826" s="347"/>
      <c r="CS826" s="347"/>
      <c r="CT826" s="347"/>
      <c r="CU826" s="347"/>
      <c r="CV826" s="347"/>
      <c r="CW826" s="344"/>
      <c r="CX826" s="344"/>
      <c r="CY826" s="344"/>
      <c r="CZ826" s="344"/>
      <c r="DA826" s="344"/>
      <c r="DB826" s="344"/>
    </row>
    <row r="827" spans="17:106" s="318" customFormat="1" x14ac:dyDescent="0.15"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AZ827" s="347"/>
      <c r="BA827" s="347"/>
      <c r="BB827" s="347"/>
      <c r="BC827" s="347"/>
      <c r="BD827" s="347"/>
      <c r="BE827" s="347"/>
      <c r="BF827" s="347"/>
      <c r="BG827" s="347"/>
      <c r="BH827" s="347"/>
      <c r="BI827" s="347"/>
      <c r="BJ827" s="347"/>
      <c r="BK827" s="347"/>
      <c r="BL827" s="347"/>
      <c r="BM827" s="347"/>
      <c r="BN827" s="347"/>
      <c r="BO827" s="347"/>
      <c r="BP827" s="347"/>
      <c r="BQ827" s="347"/>
      <c r="BR827" s="347"/>
      <c r="BS827" s="347"/>
      <c r="BT827" s="347"/>
      <c r="BU827" s="347"/>
      <c r="BV827" s="347"/>
      <c r="BW827" s="347"/>
      <c r="BX827" s="347"/>
      <c r="BY827" s="347"/>
      <c r="BZ827" s="347"/>
      <c r="CA827" s="347"/>
      <c r="CB827" s="347"/>
      <c r="CC827" s="347"/>
      <c r="CD827" s="347"/>
      <c r="CE827" s="347"/>
      <c r="CF827" s="347"/>
      <c r="CG827" s="347"/>
      <c r="CH827" s="347"/>
      <c r="CI827" s="347"/>
      <c r="CJ827" s="347"/>
      <c r="CK827" s="347"/>
      <c r="CL827" s="347"/>
      <c r="CM827" s="347"/>
      <c r="CN827" s="347"/>
      <c r="CO827" s="347"/>
      <c r="CP827" s="347"/>
      <c r="CQ827" s="347"/>
      <c r="CR827" s="347"/>
      <c r="CS827" s="347"/>
      <c r="CT827" s="347"/>
      <c r="CU827" s="347"/>
      <c r="CV827" s="347"/>
      <c r="CW827" s="344"/>
      <c r="CX827" s="344"/>
      <c r="CY827" s="344"/>
      <c r="CZ827" s="344"/>
      <c r="DA827" s="344"/>
      <c r="DB827" s="344"/>
    </row>
    <row r="828" spans="17:106" s="318" customFormat="1" x14ac:dyDescent="0.15"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AZ828" s="347"/>
      <c r="BA828" s="347"/>
      <c r="BB828" s="347"/>
      <c r="BC828" s="347"/>
      <c r="BD828" s="347"/>
      <c r="BE828" s="347"/>
      <c r="BF828" s="347"/>
      <c r="BG828" s="347"/>
      <c r="BH828" s="347"/>
      <c r="BI828" s="347"/>
      <c r="BJ828" s="347"/>
      <c r="BK828" s="347"/>
      <c r="BL828" s="347"/>
      <c r="BM828" s="347"/>
      <c r="BN828" s="347"/>
      <c r="BO828" s="347"/>
      <c r="BP828" s="347"/>
      <c r="BQ828" s="347"/>
      <c r="BR828" s="347"/>
      <c r="BS828" s="347"/>
      <c r="BT828" s="347"/>
      <c r="BU828" s="347"/>
      <c r="BV828" s="347"/>
      <c r="BW828" s="347"/>
      <c r="BX828" s="347"/>
      <c r="BY828" s="347"/>
      <c r="BZ828" s="347"/>
      <c r="CA828" s="347"/>
      <c r="CB828" s="347"/>
      <c r="CC828" s="347"/>
      <c r="CD828" s="347"/>
      <c r="CE828" s="347"/>
      <c r="CF828" s="347"/>
      <c r="CG828" s="347"/>
      <c r="CH828" s="347"/>
      <c r="CI828" s="347"/>
      <c r="CJ828" s="347"/>
      <c r="CK828" s="347"/>
      <c r="CL828" s="347"/>
      <c r="CM828" s="347"/>
      <c r="CN828" s="347"/>
      <c r="CO828" s="347"/>
      <c r="CP828" s="347"/>
      <c r="CQ828" s="347"/>
      <c r="CR828" s="347"/>
      <c r="CS828" s="347"/>
      <c r="CT828" s="347"/>
      <c r="CU828" s="347"/>
      <c r="CV828" s="347"/>
      <c r="CW828" s="344"/>
      <c r="CX828" s="344"/>
      <c r="CY828" s="344"/>
      <c r="CZ828" s="344"/>
      <c r="DA828" s="344"/>
      <c r="DB828" s="344"/>
    </row>
    <row r="829" spans="17:106" s="318" customFormat="1" x14ac:dyDescent="0.15"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AZ829" s="347"/>
      <c r="BA829" s="347"/>
      <c r="BB829" s="347"/>
      <c r="BC829" s="347"/>
      <c r="BD829" s="347"/>
      <c r="BE829" s="347"/>
      <c r="BF829" s="347"/>
      <c r="BG829" s="347"/>
      <c r="BH829" s="347"/>
      <c r="BI829" s="347"/>
      <c r="BJ829" s="347"/>
      <c r="BK829" s="347"/>
      <c r="BL829" s="347"/>
      <c r="BM829" s="347"/>
      <c r="BN829" s="347"/>
      <c r="BO829" s="347"/>
      <c r="BP829" s="347"/>
      <c r="BQ829" s="347"/>
      <c r="BR829" s="347"/>
      <c r="BS829" s="347"/>
      <c r="BT829" s="347"/>
      <c r="BU829" s="347"/>
      <c r="BV829" s="347"/>
      <c r="BW829" s="347"/>
      <c r="BX829" s="347"/>
      <c r="BY829" s="347"/>
      <c r="BZ829" s="347"/>
      <c r="CA829" s="347"/>
      <c r="CB829" s="347"/>
      <c r="CC829" s="347"/>
      <c r="CD829" s="347"/>
      <c r="CE829" s="347"/>
      <c r="CF829" s="347"/>
      <c r="CG829" s="347"/>
      <c r="CH829" s="347"/>
      <c r="CI829" s="347"/>
      <c r="CJ829" s="347"/>
      <c r="CK829" s="347"/>
      <c r="CL829" s="347"/>
      <c r="CM829" s="347"/>
      <c r="CN829" s="347"/>
      <c r="CO829" s="347"/>
      <c r="CP829" s="347"/>
      <c r="CQ829" s="347"/>
      <c r="CR829" s="347"/>
      <c r="CS829" s="347"/>
      <c r="CT829" s="347"/>
      <c r="CU829" s="347"/>
      <c r="CV829" s="347"/>
      <c r="CW829" s="344"/>
      <c r="CX829" s="344"/>
      <c r="CY829" s="344"/>
      <c r="CZ829" s="344"/>
      <c r="DA829" s="344"/>
      <c r="DB829" s="344"/>
    </row>
    <row r="830" spans="17:106" s="318" customFormat="1" x14ac:dyDescent="0.15"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AZ830" s="347"/>
      <c r="BA830" s="347"/>
      <c r="BB830" s="347"/>
      <c r="BC830" s="347"/>
      <c r="BD830" s="347"/>
      <c r="BE830" s="347"/>
      <c r="BF830" s="347"/>
      <c r="BG830" s="347"/>
      <c r="BH830" s="347"/>
      <c r="BI830" s="347"/>
      <c r="BJ830" s="347"/>
      <c r="BK830" s="347"/>
      <c r="BL830" s="347"/>
      <c r="BM830" s="347"/>
      <c r="BN830" s="347"/>
      <c r="BO830" s="347"/>
      <c r="BP830" s="347"/>
      <c r="BQ830" s="347"/>
      <c r="BR830" s="347"/>
      <c r="BS830" s="347"/>
      <c r="BT830" s="347"/>
      <c r="BU830" s="347"/>
      <c r="BV830" s="347"/>
      <c r="BW830" s="347"/>
      <c r="BX830" s="347"/>
      <c r="BY830" s="347"/>
      <c r="BZ830" s="347"/>
      <c r="CA830" s="347"/>
      <c r="CB830" s="347"/>
      <c r="CC830" s="347"/>
      <c r="CD830" s="347"/>
      <c r="CE830" s="347"/>
      <c r="CF830" s="347"/>
      <c r="CG830" s="347"/>
      <c r="CH830" s="347"/>
      <c r="CI830" s="347"/>
      <c r="CJ830" s="347"/>
      <c r="CK830" s="347"/>
      <c r="CL830" s="347"/>
      <c r="CM830" s="347"/>
      <c r="CN830" s="347"/>
      <c r="CO830" s="347"/>
      <c r="CP830" s="347"/>
      <c r="CQ830" s="347"/>
      <c r="CR830" s="347"/>
      <c r="CS830" s="347"/>
      <c r="CT830" s="347"/>
      <c r="CU830" s="347"/>
      <c r="CV830" s="347"/>
      <c r="CW830" s="344"/>
      <c r="CX830" s="344"/>
      <c r="CY830" s="344"/>
      <c r="CZ830" s="344"/>
      <c r="DA830" s="344"/>
      <c r="DB830" s="344"/>
    </row>
    <row r="831" spans="17:106" s="318" customFormat="1" x14ac:dyDescent="0.15"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AZ831" s="347"/>
      <c r="BA831" s="347"/>
      <c r="BB831" s="347"/>
      <c r="BC831" s="347"/>
      <c r="BD831" s="347"/>
      <c r="BE831" s="347"/>
      <c r="BF831" s="347"/>
      <c r="BG831" s="347"/>
      <c r="BH831" s="347"/>
      <c r="BI831" s="347"/>
      <c r="BJ831" s="347"/>
      <c r="BK831" s="347"/>
      <c r="BL831" s="347"/>
      <c r="BM831" s="347"/>
      <c r="BN831" s="347"/>
      <c r="BO831" s="347"/>
      <c r="BP831" s="347"/>
      <c r="BQ831" s="347"/>
      <c r="BR831" s="347"/>
      <c r="BS831" s="347"/>
      <c r="BT831" s="347"/>
      <c r="BU831" s="347"/>
      <c r="BV831" s="347"/>
      <c r="BW831" s="347"/>
      <c r="BX831" s="347"/>
      <c r="BY831" s="347"/>
      <c r="BZ831" s="347"/>
      <c r="CA831" s="347"/>
      <c r="CB831" s="347"/>
      <c r="CC831" s="347"/>
      <c r="CD831" s="347"/>
      <c r="CE831" s="347"/>
      <c r="CF831" s="347"/>
      <c r="CG831" s="347"/>
      <c r="CH831" s="347"/>
      <c r="CI831" s="347"/>
      <c r="CJ831" s="347"/>
      <c r="CK831" s="347"/>
      <c r="CL831" s="347"/>
      <c r="CM831" s="347"/>
      <c r="CN831" s="347"/>
      <c r="CO831" s="347"/>
      <c r="CP831" s="347"/>
      <c r="CQ831" s="347"/>
      <c r="CR831" s="347"/>
      <c r="CS831" s="347"/>
      <c r="CT831" s="347"/>
      <c r="CU831" s="347"/>
      <c r="CV831" s="347"/>
      <c r="CW831" s="344"/>
      <c r="CX831" s="344"/>
      <c r="CY831" s="344"/>
      <c r="CZ831" s="344"/>
      <c r="DA831" s="344"/>
      <c r="DB831" s="344"/>
    </row>
    <row r="832" spans="17:106" s="318" customFormat="1" x14ac:dyDescent="0.15"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AZ832" s="347"/>
      <c r="BA832" s="347"/>
      <c r="BB832" s="347"/>
      <c r="BC832" s="347"/>
      <c r="BD832" s="347"/>
      <c r="BE832" s="347"/>
      <c r="BF832" s="347"/>
      <c r="BG832" s="347"/>
      <c r="BH832" s="347"/>
      <c r="BI832" s="347"/>
      <c r="BJ832" s="347"/>
      <c r="BK832" s="347"/>
      <c r="BL832" s="347"/>
      <c r="BM832" s="347"/>
      <c r="BN832" s="347"/>
      <c r="BO832" s="347"/>
      <c r="BP832" s="347"/>
      <c r="BQ832" s="347"/>
      <c r="BR832" s="347"/>
      <c r="BS832" s="347"/>
      <c r="BT832" s="347"/>
      <c r="BU832" s="347"/>
      <c r="BV832" s="347"/>
      <c r="BW832" s="347"/>
      <c r="BX832" s="347"/>
      <c r="BY832" s="347"/>
      <c r="BZ832" s="347"/>
      <c r="CA832" s="347"/>
      <c r="CB832" s="347"/>
      <c r="CC832" s="347"/>
      <c r="CD832" s="347"/>
      <c r="CE832" s="347"/>
      <c r="CF832" s="347"/>
      <c r="CG832" s="347"/>
      <c r="CH832" s="347"/>
      <c r="CI832" s="347"/>
      <c r="CJ832" s="347"/>
      <c r="CK832" s="347"/>
      <c r="CL832" s="347"/>
      <c r="CM832" s="347"/>
      <c r="CN832" s="347"/>
      <c r="CO832" s="347"/>
      <c r="CP832" s="347"/>
      <c r="CQ832" s="347"/>
      <c r="CR832" s="347"/>
      <c r="CS832" s="347"/>
      <c r="CT832" s="347"/>
      <c r="CU832" s="347"/>
      <c r="CV832" s="347"/>
      <c r="CW832" s="344"/>
      <c r="CX832" s="344"/>
      <c r="CY832" s="344"/>
      <c r="CZ832" s="344"/>
      <c r="DA832" s="344"/>
      <c r="DB832" s="344"/>
    </row>
    <row r="833" spans="17:106" s="318" customFormat="1" x14ac:dyDescent="0.15"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AZ833" s="347"/>
      <c r="BA833" s="347"/>
      <c r="BB833" s="347"/>
      <c r="BC833" s="347"/>
      <c r="BD833" s="347"/>
      <c r="BE833" s="347"/>
      <c r="BF833" s="347"/>
      <c r="BG833" s="347"/>
      <c r="BH833" s="347"/>
      <c r="BI833" s="347"/>
      <c r="BJ833" s="347"/>
      <c r="BK833" s="347"/>
      <c r="BL833" s="347"/>
      <c r="BM833" s="347"/>
      <c r="BN833" s="347"/>
      <c r="BO833" s="347"/>
      <c r="BP833" s="347"/>
      <c r="BQ833" s="347"/>
      <c r="BR833" s="347"/>
      <c r="BS833" s="347"/>
      <c r="BT833" s="347"/>
      <c r="BU833" s="347"/>
      <c r="BV833" s="347"/>
      <c r="BW833" s="347"/>
      <c r="BX833" s="347"/>
      <c r="BY833" s="347"/>
      <c r="BZ833" s="347"/>
      <c r="CA833" s="347"/>
      <c r="CB833" s="347"/>
      <c r="CC833" s="347"/>
      <c r="CD833" s="347"/>
      <c r="CE833" s="347"/>
      <c r="CF833" s="347"/>
      <c r="CG833" s="347"/>
      <c r="CH833" s="347"/>
      <c r="CI833" s="347"/>
      <c r="CJ833" s="347"/>
      <c r="CK833" s="347"/>
      <c r="CL833" s="347"/>
      <c r="CM833" s="347"/>
      <c r="CN833" s="347"/>
      <c r="CO833" s="347"/>
      <c r="CP833" s="347"/>
      <c r="CQ833" s="347"/>
      <c r="CR833" s="347"/>
      <c r="CS833" s="347"/>
      <c r="CT833" s="347"/>
      <c r="CU833" s="347"/>
      <c r="CV833" s="347"/>
      <c r="CW833" s="344"/>
      <c r="CX833" s="344"/>
      <c r="CY833" s="344"/>
      <c r="CZ833" s="344"/>
      <c r="DA833" s="344"/>
      <c r="DB833" s="344"/>
    </row>
    <row r="834" spans="17:106" s="318" customFormat="1" x14ac:dyDescent="0.15"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AZ834" s="347"/>
      <c r="BA834" s="347"/>
      <c r="BB834" s="347"/>
      <c r="BC834" s="347"/>
      <c r="BD834" s="347"/>
      <c r="BE834" s="347"/>
      <c r="BF834" s="347"/>
      <c r="BG834" s="347"/>
      <c r="BH834" s="347"/>
      <c r="BI834" s="347"/>
      <c r="BJ834" s="347"/>
      <c r="BK834" s="347"/>
      <c r="BL834" s="347"/>
      <c r="BM834" s="347"/>
      <c r="BN834" s="347"/>
      <c r="BO834" s="347"/>
      <c r="BP834" s="347"/>
      <c r="BQ834" s="347"/>
      <c r="BR834" s="347"/>
      <c r="BS834" s="347"/>
      <c r="BT834" s="347"/>
      <c r="BU834" s="347"/>
      <c r="BV834" s="347"/>
      <c r="BW834" s="347"/>
      <c r="BX834" s="347"/>
      <c r="BY834" s="347"/>
      <c r="BZ834" s="347"/>
      <c r="CA834" s="347"/>
      <c r="CB834" s="347"/>
      <c r="CC834" s="347"/>
      <c r="CD834" s="347"/>
      <c r="CE834" s="347"/>
      <c r="CF834" s="347"/>
      <c r="CG834" s="347"/>
      <c r="CH834" s="347"/>
      <c r="CI834" s="347"/>
      <c r="CJ834" s="347"/>
      <c r="CK834" s="347"/>
      <c r="CL834" s="347"/>
      <c r="CM834" s="347"/>
      <c r="CN834" s="347"/>
      <c r="CO834" s="347"/>
      <c r="CP834" s="347"/>
      <c r="CQ834" s="347"/>
      <c r="CR834" s="347"/>
      <c r="CS834" s="347"/>
      <c r="CT834" s="347"/>
      <c r="CU834" s="347"/>
      <c r="CV834" s="347"/>
      <c r="CW834" s="344"/>
      <c r="CX834" s="344"/>
      <c r="CY834" s="344"/>
      <c r="CZ834" s="344"/>
      <c r="DA834" s="344"/>
      <c r="DB834" s="344"/>
    </row>
    <row r="835" spans="17:106" s="318" customFormat="1" x14ac:dyDescent="0.15"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AZ835" s="347"/>
      <c r="BA835" s="347"/>
      <c r="BB835" s="347"/>
      <c r="BC835" s="347"/>
      <c r="BD835" s="347"/>
      <c r="BE835" s="347"/>
      <c r="BF835" s="347"/>
      <c r="BG835" s="347"/>
      <c r="BH835" s="347"/>
      <c r="BI835" s="347"/>
      <c r="BJ835" s="347"/>
      <c r="BK835" s="347"/>
      <c r="BL835" s="347"/>
      <c r="BM835" s="347"/>
      <c r="BN835" s="347"/>
      <c r="BO835" s="347"/>
      <c r="BP835" s="347"/>
      <c r="BQ835" s="347"/>
      <c r="BR835" s="347"/>
      <c r="BS835" s="347"/>
      <c r="BT835" s="347"/>
      <c r="BU835" s="347"/>
      <c r="BV835" s="347"/>
      <c r="BW835" s="347"/>
      <c r="BX835" s="347"/>
      <c r="BY835" s="347"/>
      <c r="BZ835" s="347"/>
      <c r="CA835" s="347"/>
      <c r="CB835" s="347"/>
      <c r="CC835" s="347"/>
      <c r="CD835" s="347"/>
      <c r="CE835" s="347"/>
      <c r="CF835" s="347"/>
      <c r="CG835" s="347"/>
      <c r="CH835" s="347"/>
      <c r="CI835" s="347"/>
      <c r="CJ835" s="347"/>
      <c r="CK835" s="347"/>
      <c r="CL835" s="347"/>
      <c r="CM835" s="347"/>
      <c r="CN835" s="347"/>
      <c r="CO835" s="347"/>
      <c r="CP835" s="347"/>
      <c r="CQ835" s="347"/>
      <c r="CR835" s="347"/>
      <c r="CS835" s="347"/>
      <c r="CT835" s="347"/>
      <c r="CU835" s="347"/>
      <c r="CV835" s="347"/>
      <c r="CW835" s="344"/>
      <c r="CX835" s="344"/>
      <c r="CY835" s="344"/>
      <c r="CZ835" s="344"/>
      <c r="DA835" s="344"/>
      <c r="DB835" s="344"/>
    </row>
    <row r="836" spans="17:106" s="318" customFormat="1" x14ac:dyDescent="0.15"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7"/>
      <c r="BI836" s="347"/>
      <c r="BJ836" s="347"/>
      <c r="BK836" s="347"/>
      <c r="BL836" s="347"/>
      <c r="BM836" s="347"/>
      <c r="BN836" s="347"/>
      <c r="BO836" s="347"/>
      <c r="BP836" s="347"/>
      <c r="BQ836" s="347"/>
      <c r="BR836" s="347"/>
      <c r="BS836" s="347"/>
      <c r="BT836" s="347"/>
      <c r="BU836" s="347"/>
      <c r="BV836" s="347"/>
      <c r="BW836" s="347"/>
      <c r="BX836" s="347"/>
      <c r="BY836" s="347"/>
      <c r="BZ836" s="347"/>
      <c r="CA836" s="347"/>
      <c r="CB836" s="347"/>
      <c r="CC836" s="347"/>
      <c r="CD836" s="347"/>
      <c r="CE836" s="347"/>
      <c r="CF836" s="347"/>
      <c r="CG836" s="347"/>
      <c r="CH836" s="347"/>
      <c r="CI836" s="347"/>
      <c r="CJ836" s="347"/>
      <c r="CK836" s="347"/>
      <c r="CL836" s="347"/>
      <c r="CM836" s="347"/>
      <c r="CN836" s="347"/>
      <c r="CO836" s="347"/>
      <c r="CP836" s="347"/>
      <c r="CQ836" s="347"/>
      <c r="CR836" s="347"/>
      <c r="CS836" s="347"/>
      <c r="CT836" s="347"/>
      <c r="CU836" s="347"/>
      <c r="CV836" s="347"/>
      <c r="CW836" s="344"/>
      <c r="CX836" s="344"/>
      <c r="CY836" s="344"/>
      <c r="CZ836" s="344"/>
      <c r="DA836" s="344"/>
      <c r="DB836" s="344"/>
    </row>
    <row r="837" spans="17:106" s="318" customFormat="1" x14ac:dyDescent="0.15"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AZ837" s="347"/>
      <c r="BA837" s="347"/>
      <c r="BB837" s="347"/>
      <c r="BC837" s="347"/>
      <c r="BD837" s="347"/>
      <c r="BE837" s="347"/>
      <c r="BF837" s="347"/>
      <c r="BG837" s="347"/>
      <c r="BH837" s="347"/>
      <c r="BI837" s="347"/>
      <c r="BJ837" s="347"/>
      <c r="BK837" s="347"/>
      <c r="BL837" s="347"/>
      <c r="BM837" s="347"/>
      <c r="BN837" s="347"/>
      <c r="BO837" s="347"/>
      <c r="BP837" s="347"/>
      <c r="BQ837" s="347"/>
      <c r="BR837" s="347"/>
      <c r="BS837" s="347"/>
      <c r="BT837" s="347"/>
      <c r="BU837" s="347"/>
      <c r="BV837" s="347"/>
      <c r="BW837" s="347"/>
      <c r="BX837" s="347"/>
      <c r="BY837" s="347"/>
      <c r="BZ837" s="347"/>
      <c r="CA837" s="347"/>
      <c r="CB837" s="347"/>
      <c r="CC837" s="347"/>
      <c r="CD837" s="347"/>
      <c r="CE837" s="347"/>
      <c r="CF837" s="347"/>
      <c r="CG837" s="347"/>
      <c r="CH837" s="347"/>
      <c r="CI837" s="347"/>
      <c r="CJ837" s="347"/>
      <c r="CK837" s="347"/>
      <c r="CL837" s="347"/>
      <c r="CM837" s="347"/>
      <c r="CN837" s="347"/>
      <c r="CO837" s="347"/>
      <c r="CP837" s="347"/>
      <c r="CQ837" s="347"/>
      <c r="CR837" s="347"/>
      <c r="CS837" s="347"/>
      <c r="CT837" s="347"/>
      <c r="CU837" s="347"/>
      <c r="CV837" s="347"/>
      <c r="CW837" s="344"/>
      <c r="CX837" s="344"/>
      <c r="CY837" s="344"/>
      <c r="CZ837" s="344"/>
      <c r="DA837" s="344"/>
      <c r="DB837" s="344"/>
    </row>
    <row r="838" spans="17:106" s="318" customFormat="1" x14ac:dyDescent="0.15"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AZ838" s="347"/>
      <c r="BA838" s="347"/>
      <c r="BB838" s="347"/>
      <c r="BC838" s="347"/>
      <c r="BD838" s="347"/>
      <c r="BE838" s="347"/>
      <c r="BF838" s="347"/>
      <c r="BG838" s="347"/>
      <c r="BH838" s="347"/>
      <c r="BI838" s="347"/>
      <c r="BJ838" s="347"/>
      <c r="BK838" s="347"/>
      <c r="BL838" s="347"/>
      <c r="BM838" s="347"/>
      <c r="BN838" s="347"/>
      <c r="BO838" s="347"/>
      <c r="BP838" s="347"/>
      <c r="BQ838" s="347"/>
      <c r="BR838" s="347"/>
      <c r="BS838" s="347"/>
      <c r="BT838" s="347"/>
      <c r="BU838" s="347"/>
      <c r="BV838" s="347"/>
      <c r="BW838" s="347"/>
      <c r="BX838" s="347"/>
      <c r="BY838" s="347"/>
      <c r="BZ838" s="347"/>
      <c r="CA838" s="347"/>
      <c r="CB838" s="347"/>
      <c r="CC838" s="347"/>
      <c r="CD838" s="347"/>
      <c r="CE838" s="347"/>
      <c r="CF838" s="347"/>
      <c r="CG838" s="347"/>
      <c r="CH838" s="347"/>
      <c r="CI838" s="347"/>
      <c r="CJ838" s="347"/>
      <c r="CK838" s="347"/>
      <c r="CL838" s="347"/>
      <c r="CM838" s="347"/>
      <c r="CN838" s="347"/>
      <c r="CO838" s="347"/>
      <c r="CP838" s="347"/>
      <c r="CQ838" s="347"/>
      <c r="CR838" s="347"/>
      <c r="CS838" s="347"/>
      <c r="CT838" s="347"/>
      <c r="CU838" s="347"/>
      <c r="CV838" s="347"/>
      <c r="CW838" s="344"/>
      <c r="CX838" s="344"/>
      <c r="CY838" s="344"/>
      <c r="CZ838" s="344"/>
      <c r="DA838" s="344"/>
      <c r="DB838" s="344"/>
    </row>
    <row r="839" spans="17:106" s="318" customFormat="1" x14ac:dyDescent="0.15"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AZ839" s="347"/>
      <c r="BA839" s="347"/>
      <c r="BB839" s="347"/>
      <c r="BC839" s="347"/>
      <c r="BD839" s="347"/>
      <c r="BE839" s="347"/>
      <c r="BF839" s="347"/>
      <c r="BG839" s="347"/>
      <c r="BH839" s="347"/>
      <c r="BI839" s="347"/>
      <c r="BJ839" s="347"/>
      <c r="BK839" s="347"/>
      <c r="BL839" s="347"/>
      <c r="BM839" s="347"/>
      <c r="BN839" s="347"/>
      <c r="BO839" s="347"/>
      <c r="BP839" s="347"/>
      <c r="BQ839" s="347"/>
      <c r="BR839" s="347"/>
      <c r="BS839" s="347"/>
      <c r="BT839" s="347"/>
      <c r="BU839" s="347"/>
      <c r="BV839" s="347"/>
      <c r="BW839" s="347"/>
      <c r="BX839" s="347"/>
      <c r="BY839" s="347"/>
      <c r="BZ839" s="347"/>
      <c r="CA839" s="347"/>
      <c r="CB839" s="347"/>
      <c r="CC839" s="347"/>
      <c r="CD839" s="347"/>
      <c r="CE839" s="347"/>
      <c r="CF839" s="347"/>
      <c r="CG839" s="347"/>
      <c r="CH839" s="347"/>
      <c r="CI839" s="347"/>
      <c r="CJ839" s="347"/>
      <c r="CK839" s="347"/>
      <c r="CL839" s="347"/>
      <c r="CM839" s="347"/>
      <c r="CN839" s="347"/>
      <c r="CO839" s="347"/>
      <c r="CP839" s="347"/>
      <c r="CQ839" s="347"/>
      <c r="CR839" s="347"/>
      <c r="CS839" s="347"/>
      <c r="CT839" s="347"/>
      <c r="CU839" s="347"/>
      <c r="CV839" s="347"/>
      <c r="CW839" s="344"/>
      <c r="CX839" s="344"/>
      <c r="CY839" s="344"/>
      <c r="CZ839" s="344"/>
      <c r="DA839" s="344"/>
      <c r="DB839" s="344"/>
    </row>
    <row r="840" spans="17:106" s="318" customFormat="1" x14ac:dyDescent="0.15"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AZ840" s="347"/>
      <c r="BA840" s="347"/>
      <c r="BB840" s="347"/>
      <c r="BC840" s="347"/>
      <c r="BD840" s="347"/>
      <c r="BE840" s="347"/>
      <c r="BF840" s="347"/>
      <c r="BG840" s="347"/>
      <c r="BH840" s="347"/>
      <c r="BI840" s="347"/>
      <c r="BJ840" s="347"/>
      <c r="BK840" s="347"/>
      <c r="BL840" s="347"/>
      <c r="BM840" s="347"/>
      <c r="BN840" s="347"/>
      <c r="BO840" s="347"/>
      <c r="BP840" s="347"/>
      <c r="BQ840" s="347"/>
      <c r="BR840" s="347"/>
      <c r="BS840" s="347"/>
      <c r="BT840" s="347"/>
      <c r="BU840" s="347"/>
      <c r="BV840" s="347"/>
      <c r="BW840" s="347"/>
      <c r="BX840" s="347"/>
      <c r="BY840" s="347"/>
      <c r="BZ840" s="347"/>
      <c r="CA840" s="347"/>
      <c r="CB840" s="347"/>
      <c r="CC840" s="347"/>
      <c r="CD840" s="347"/>
      <c r="CE840" s="347"/>
      <c r="CF840" s="347"/>
      <c r="CG840" s="347"/>
      <c r="CH840" s="347"/>
      <c r="CI840" s="347"/>
      <c r="CJ840" s="347"/>
      <c r="CK840" s="347"/>
      <c r="CL840" s="347"/>
      <c r="CM840" s="347"/>
      <c r="CN840" s="347"/>
      <c r="CO840" s="347"/>
      <c r="CP840" s="347"/>
      <c r="CQ840" s="347"/>
      <c r="CR840" s="347"/>
      <c r="CS840" s="347"/>
      <c r="CT840" s="347"/>
      <c r="CU840" s="347"/>
      <c r="CV840" s="347"/>
      <c r="CW840" s="344"/>
      <c r="CX840" s="344"/>
      <c r="CY840" s="344"/>
      <c r="CZ840" s="344"/>
      <c r="DA840" s="344"/>
      <c r="DB840" s="344"/>
    </row>
    <row r="841" spans="17:106" s="318" customFormat="1" x14ac:dyDescent="0.15"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AZ841" s="347"/>
      <c r="BA841" s="347"/>
      <c r="BB841" s="347"/>
      <c r="BC841" s="347"/>
      <c r="BD841" s="347"/>
      <c r="BE841" s="347"/>
      <c r="BF841" s="347"/>
      <c r="BG841" s="347"/>
      <c r="BH841" s="347"/>
      <c r="BI841" s="347"/>
      <c r="BJ841" s="347"/>
      <c r="BK841" s="347"/>
      <c r="BL841" s="347"/>
      <c r="BM841" s="347"/>
      <c r="BN841" s="347"/>
      <c r="BO841" s="347"/>
      <c r="BP841" s="347"/>
      <c r="BQ841" s="347"/>
      <c r="BR841" s="347"/>
      <c r="BS841" s="347"/>
      <c r="BT841" s="347"/>
      <c r="BU841" s="347"/>
      <c r="BV841" s="347"/>
      <c r="BW841" s="347"/>
      <c r="BX841" s="347"/>
      <c r="BY841" s="347"/>
      <c r="BZ841" s="347"/>
      <c r="CA841" s="347"/>
      <c r="CB841" s="347"/>
      <c r="CC841" s="347"/>
      <c r="CD841" s="347"/>
      <c r="CE841" s="347"/>
      <c r="CF841" s="347"/>
      <c r="CG841" s="347"/>
      <c r="CH841" s="347"/>
      <c r="CI841" s="347"/>
      <c r="CJ841" s="347"/>
      <c r="CK841" s="347"/>
      <c r="CL841" s="347"/>
      <c r="CM841" s="347"/>
      <c r="CN841" s="347"/>
      <c r="CO841" s="347"/>
      <c r="CP841" s="347"/>
      <c r="CQ841" s="347"/>
      <c r="CR841" s="347"/>
      <c r="CS841" s="347"/>
      <c r="CT841" s="347"/>
      <c r="CU841" s="347"/>
      <c r="CV841" s="347"/>
      <c r="CW841" s="344"/>
      <c r="CX841" s="344"/>
      <c r="CY841" s="344"/>
      <c r="CZ841" s="344"/>
      <c r="DA841" s="344"/>
      <c r="DB841" s="344"/>
    </row>
    <row r="842" spans="17:106" s="318" customFormat="1" x14ac:dyDescent="0.15"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AZ842" s="347"/>
      <c r="BA842" s="347"/>
      <c r="BB842" s="347"/>
      <c r="BC842" s="347"/>
      <c r="BD842" s="347"/>
      <c r="BE842" s="347"/>
      <c r="BF842" s="347"/>
      <c r="BG842" s="347"/>
      <c r="BH842" s="347"/>
      <c r="BI842" s="347"/>
      <c r="BJ842" s="347"/>
      <c r="BK842" s="347"/>
      <c r="BL842" s="347"/>
      <c r="BM842" s="347"/>
      <c r="BN842" s="347"/>
      <c r="BO842" s="347"/>
      <c r="BP842" s="347"/>
      <c r="BQ842" s="347"/>
      <c r="BR842" s="347"/>
      <c r="BS842" s="347"/>
      <c r="BT842" s="347"/>
      <c r="BU842" s="347"/>
      <c r="BV842" s="347"/>
      <c r="BW842" s="347"/>
      <c r="BX842" s="347"/>
      <c r="BY842" s="347"/>
      <c r="BZ842" s="347"/>
      <c r="CA842" s="347"/>
      <c r="CB842" s="347"/>
      <c r="CC842" s="347"/>
      <c r="CD842" s="347"/>
      <c r="CE842" s="347"/>
      <c r="CF842" s="347"/>
      <c r="CG842" s="347"/>
      <c r="CH842" s="347"/>
      <c r="CI842" s="347"/>
      <c r="CJ842" s="347"/>
      <c r="CK842" s="347"/>
      <c r="CL842" s="347"/>
      <c r="CM842" s="347"/>
      <c r="CN842" s="347"/>
      <c r="CO842" s="347"/>
      <c r="CP842" s="347"/>
      <c r="CQ842" s="347"/>
      <c r="CR842" s="347"/>
      <c r="CS842" s="347"/>
      <c r="CT842" s="347"/>
      <c r="CU842" s="347"/>
      <c r="CV842" s="347"/>
      <c r="CW842" s="344"/>
      <c r="CX842" s="344"/>
      <c r="CY842" s="344"/>
      <c r="CZ842" s="344"/>
      <c r="DA842" s="344"/>
      <c r="DB842" s="344"/>
    </row>
    <row r="843" spans="17:106" s="318" customFormat="1" x14ac:dyDescent="0.15"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AZ843" s="347"/>
      <c r="BA843" s="347"/>
      <c r="BB843" s="347"/>
      <c r="BC843" s="347"/>
      <c r="BD843" s="347"/>
      <c r="BE843" s="347"/>
      <c r="BF843" s="347"/>
      <c r="BG843" s="347"/>
      <c r="BH843" s="347"/>
      <c r="BI843" s="347"/>
      <c r="BJ843" s="347"/>
      <c r="BK843" s="347"/>
      <c r="BL843" s="347"/>
      <c r="BM843" s="347"/>
      <c r="BN843" s="347"/>
      <c r="BO843" s="347"/>
      <c r="BP843" s="347"/>
      <c r="BQ843" s="347"/>
      <c r="BR843" s="347"/>
      <c r="BS843" s="347"/>
      <c r="BT843" s="347"/>
      <c r="BU843" s="347"/>
      <c r="BV843" s="347"/>
      <c r="BW843" s="347"/>
      <c r="BX843" s="347"/>
      <c r="BY843" s="347"/>
      <c r="BZ843" s="347"/>
      <c r="CA843" s="347"/>
      <c r="CB843" s="347"/>
      <c r="CC843" s="347"/>
      <c r="CD843" s="347"/>
      <c r="CE843" s="347"/>
      <c r="CF843" s="347"/>
      <c r="CG843" s="347"/>
      <c r="CH843" s="347"/>
      <c r="CI843" s="347"/>
      <c r="CJ843" s="347"/>
      <c r="CK843" s="347"/>
      <c r="CL843" s="347"/>
      <c r="CM843" s="347"/>
      <c r="CN843" s="347"/>
      <c r="CO843" s="347"/>
      <c r="CP843" s="347"/>
      <c r="CQ843" s="347"/>
      <c r="CR843" s="347"/>
      <c r="CS843" s="347"/>
      <c r="CT843" s="347"/>
      <c r="CU843" s="347"/>
      <c r="CV843" s="347"/>
      <c r="CW843" s="344"/>
      <c r="CX843" s="344"/>
      <c r="CY843" s="344"/>
      <c r="CZ843" s="344"/>
      <c r="DA843" s="344"/>
      <c r="DB843" s="344"/>
    </row>
    <row r="844" spans="17:106" s="318" customFormat="1" x14ac:dyDescent="0.15"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AZ844" s="347"/>
      <c r="BA844" s="347"/>
      <c r="BB844" s="347"/>
      <c r="BC844" s="347"/>
      <c r="BD844" s="347"/>
      <c r="BE844" s="347"/>
      <c r="BF844" s="347"/>
      <c r="BG844" s="347"/>
      <c r="BH844" s="347"/>
      <c r="BI844" s="347"/>
      <c r="BJ844" s="347"/>
      <c r="BK844" s="347"/>
      <c r="BL844" s="347"/>
      <c r="BM844" s="347"/>
      <c r="BN844" s="347"/>
      <c r="BO844" s="347"/>
      <c r="BP844" s="347"/>
      <c r="BQ844" s="347"/>
      <c r="BR844" s="347"/>
      <c r="BS844" s="347"/>
      <c r="BT844" s="347"/>
      <c r="BU844" s="347"/>
      <c r="BV844" s="347"/>
      <c r="BW844" s="347"/>
      <c r="BX844" s="347"/>
      <c r="BY844" s="347"/>
      <c r="BZ844" s="347"/>
      <c r="CA844" s="347"/>
      <c r="CB844" s="347"/>
      <c r="CC844" s="347"/>
      <c r="CD844" s="347"/>
      <c r="CE844" s="347"/>
      <c r="CF844" s="347"/>
      <c r="CG844" s="347"/>
      <c r="CH844" s="347"/>
      <c r="CI844" s="347"/>
      <c r="CJ844" s="347"/>
      <c r="CK844" s="347"/>
      <c r="CL844" s="347"/>
      <c r="CM844" s="347"/>
      <c r="CN844" s="347"/>
      <c r="CO844" s="347"/>
      <c r="CP844" s="347"/>
      <c r="CQ844" s="347"/>
      <c r="CR844" s="347"/>
      <c r="CS844" s="347"/>
      <c r="CT844" s="347"/>
      <c r="CU844" s="347"/>
      <c r="CV844" s="347"/>
      <c r="CW844" s="344"/>
      <c r="CX844" s="344"/>
      <c r="CY844" s="344"/>
      <c r="CZ844" s="344"/>
      <c r="DA844" s="344"/>
      <c r="DB844" s="344"/>
    </row>
    <row r="845" spans="17:106" s="318" customFormat="1" x14ac:dyDescent="0.15"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AZ845" s="347"/>
      <c r="BA845" s="347"/>
      <c r="BB845" s="347"/>
      <c r="BC845" s="347"/>
      <c r="BD845" s="347"/>
      <c r="BE845" s="347"/>
      <c r="BF845" s="347"/>
      <c r="BG845" s="347"/>
      <c r="BH845" s="347"/>
      <c r="BI845" s="347"/>
      <c r="BJ845" s="347"/>
      <c r="BK845" s="347"/>
      <c r="BL845" s="347"/>
      <c r="BM845" s="347"/>
      <c r="BN845" s="347"/>
      <c r="BO845" s="347"/>
      <c r="BP845" s="347"/>
      <c r="BQ845" s="347"/>
      <c r="BR845" s="347"/>
      <c r="BS845" s="347"/>
      <c r="BT845" s="347"/>
      <c r="BU845" s="347"/>
      <c r="BV845" s="347"/>
      <c r="BW845" s="347"/>
      <c r="BX845" s="347"/>
      <c r="BY845" s="347"/>
      <c r="BZ845" s="347"/>
      <c r="CA845" s="347"/>
      <c r="CB845" s="347"/>
      <c r="CC845" s="347"/>
      <c r="CD845" s="347"/>
      <c r="CE845" s="347"/>
      <c r="CF845" s="347"/>
      <c r="CG845" s="347"/>
      <c r="CH845" s="347"/>
      <c r="CI845" s="347"/>
      <c r="CJ845" s="347"/>
      <c r="CK845" s="347"/>
      <c r="CL845" s="347"/>
      <c r="CM845" s="347"/>
      <c r="CN845" s="347"/>
      <c r="CO845" s="347"/>
      <c r="CP845" s="347"/>
      <c r="CQ845" s="347"/>
      <c r="CR845" s="347"/>
      <c r="CS845" s="347"/>
      <c r="CT845" s="347"/>
      <c r="CU845" s="347"/>
      <c r="CV845" s="347"/>
      <c r="CW845" s="344"/>
      <c r="CX845" s="344"/>
      <c r="CY845" s="344"/>
      <c r="CZ845" s="344"/>
      <c r="DA845" s="344"/>
      <c r="DB845" s="344"/>
    </row>
    <row r="846" spans="17:106" s="318" customFormat="1" x14ac:dyDescent="0.15"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AZ846" s="347"/>
      <c r="BA846" s="347"/>
      <c r="BB846" s="347"/>
      <c r="BC846" s="347"/>
      <c r="BD846" s="347"/>
      <c r="BE846" s="347"/>
      <c r="BF846" s="347"/>
      <c r="BG846" s="347"/>
      <c r="BH846" s="347"/>
      <c r="BI846" s="347"/>
      <c r="BJ846" s="347"/>
      <c r="BK846" s="347"/>
      <c r="BL846" s="347"/>
      <c r="BM846" s="347"/>
      <c r="BN846" s="347"/>
      <c r="BO846" s="347"/>
      <c r="BP846" s="347"/>
      <c r="BQ846" s="347"/>
      <c r="BR846" s="347"/>
      <c r="BS846" s="347"/>
      <c r="BT846" s="347"/>
      <c r="BU846" s="347"/>
      <c r="BV846" s="347"/>
      <c r="BW846" s="347"/>
      <c r="BX846" s="347"/>
      <c r="BY846" s="347"/>
      <c r="BZ846" s="347"/>
      <c r="CA846" s="347"/>
      <c r="CB846" s="347"/>
      <c r="CC846" s="347"/>
      <c r="CD846" s="347"/>
      <c r="CE846" s="347"/>
      <c r="CF846" s="347"/>
      <c r="CG846" s="347"/>
      <c r="CH846" s="347"/>
      <c r="CI846" s="347"/>
      <c r="CJ846" s="347"/>
      <c r="CK846" s="347"/>
      <c r="CL846" s="347"/>
      <c r="CM846" s="347"/>
      <c r="CN846" s="347"/>
      <c r="CO846" s="347"/>
      <c r="CP846" s="347"/>
      <c r="CQ846" s="347"/>
      <c r="CR846" s="347"/>
      <c r="CS846" s="347"/>
      <c r="CT846" s="347"/>
      <c r="CU846" s="347"/>
      <c r="CV846" s="347"/>
      <c r="CW846" s="344"/>
      <c r="CX846" s="344"/>
      <c r="CY846" s="344"/>
      <c r="CZ846" s="344"/>
      <c r="DA846" s="344"/>
      <c r="DB846" s="344"/>
    </row>
    <row r="847" spans="17:106" s="318" customFormat="1" x14ac:dyDescent="0.15"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AZ847" s="347"/>
      <c r="BA847" s="347"/>
      <c r="BB847" s="347"/>
      <c r="BC847" s="347"/>
      <c r="BD847" s="347"/>
      <c r="BE847" s="347"/>
      <c r="BF847" s="347"/>
      <c r="BG847" s="347"/>
      <c r="BH847" s="347"/>
      <c r="BI847" s="347"/>
      <c r="BJ847" s="347"/>
      <c r="BK847" s="347"/>
      <c r="BL847" s="347"/>
      <c r="BM847" s="347"/>
      <c r="BN847" s="347"/>
      <c r="BO847" s="347"/>
      <c r="BP847" s="347"/>
      <c r="BQ847" s="347"/>
      <c r="BR847" s="347"/>
      <c r="BS847" s="347"/>
      <c r="BT847" s="347"/>
      <c r="BU847" s="347"/>
      <c r="BV847" s="347"/>
      <c r="BW847" s="347"/>
      <c r="BX847" s="347"/>
      <c r="BY847" s="347"/>
      <c r="BZ847" s="347"/>
      <c r="CA847" s="347"/>
      <c r="CB847" s="347"/>
      <c r="CC847" s="347"/>
      <c r="CD847" s="347"/>
      <c r="CE847" s="347"/>
      <c r="CF847" s="347"/>
      <c r="CG847" s="347"/>
      <c r="CH847" s="347"/>
      <c r="CI847" s="347"/>
      <c r="CJ847" s="347"/>
      <c r="CK847" s="347"/>
      <c r="CL847" s="347"/>
      <c r="CM847" s="347"/>
      <c r="CN847" s="347"/>
      <c r="CO847" s="347"/>
      <c r="CP847" s="347"/>
      <c r="CQ847" s="347"/>
      <c r="CR847" s="347"/>
      <c r="CS847" s="347"/>
      <c r="CT847" s="347"/>
      <c r="CU847" s="347"/>
      <c r="CV847" s="347"/>
      <c r="CW847" s="344"/>
      <c r="CX847" s="344"/>
      <c r="CY847" s="344"/>
      <c r="CZ847" s="344"/>
      <c r="DA847" s="344"/>
      <c r="DB847" s="344"/>
    </row>
    <row r="848" spans="17:106" s="318" customFormat="1" x14ac:dyDescent="0.15"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AZ848" s="347"/>
      <c r="BA848" s="347"/>
      <c r="BB848" s="347"/>
      <c r="BC848" s="347"/>
      <c r="BD848" s="347"/>
      <c r="BE848" s="347"/>
      <c r="BF848" s="347"/>
      <c r="BG848" s="347"/>
      <c r="BH848" s="347"/>
      <c r="BI848" s="347"/>
      <c r="BJ848" s="347"/>
      <c r="BK848" s="347"/>
      <c r="BL848" s="347"/>
      <c r="BM848" s="347"/>
      <c r="BN848" s="347"/>
      <c r="BO848" s="347"/>
      <c r="BP848" s="347"/>
      <c r="BQ848" s="347"/>
      <c r="BR848" s="347"/>
      <c r="BS848" s="347"/>
      <c r="BT848" s="347"/>
      <c r="BU848" s="347"/>
      <c r="BV848" s="347"/>
      <c r="BW848" s="347"/>
      <c r="BX848" s="347"/>
      <c r="BY848" s="347"/>
      <c r="BZ848" s="347"/>
      <c r="CA848" s="347"/>
      <c r="CB848" s="347"/>
      <c r="CC848" s="347"/>
      <c r="CD848" s="347"/>
      <c r="CE848" s="347"/>
      <c r="CF848" s="347"/>
      <c r="CG848" s="347"/>
      <c r="CH848" s="347"/>
      <c r="CI848" s="347"/>
      <c r="CJ848" s="347"/>
      <c r="CK848" s="347"/>
      <c r="CL848" s="347"/>
      <c r="CM848" s="347"/>
      <c r="CN848" s="347"/>
      <c r="CO848" s="347"/>
      <c r="CP848" s="347"/>
      <c r="CQ848" s="347"/>
      <c r="CR848" s="347"/>
      <c r="CS848" s="347"/>
      <c r="CT848" s="347"/>
      <c r="CU848" s="347"/>
      <c r="CV848" s="347"/>
      <c r="CW848" s="344"/>
      <c r="CX848" s="344"/>
      <c r="CY848" s="344"/>
      <c r="CZ848" s="344"/>
      <c r="DA848" s="344"/>
      <c r="DB848" s="344"/>
    </row>
    <row r="849" spans="17:106" s="318" customFormat="1" x14ac:dyDescent="0.15"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7"/>
      <c r="BI849" s="347"/>
      <c r="BJ849" s="347"/>
      <c r="BK849" s="347"/>
      <c r="BL849" s="347"/>
      <c r="BM849" s="347"/>
      <c r="BN849" s="347"/>
      <c r="BO849" s="347"/>
      <c r="BP849" s="347"/>
      <c r="BQ849" s="347"/>
      <c r="BR849" s="347"/>
      <c r="BS849" s="347"/>
      <c r="BT849" s="347"/>
      <c r="BU849" s="347"/>
      <c r="BV849" s="347"/>
      <c r="BW849" s="347"/>
      <c r="BX849" s="347"/>
      <c r="BY849" s="347"/>
      <c r="BZ849" s="347"/>
      <c r="CA849" s="347"/>
      <c r="CB849" s="347"/>
      <c r="CC849" s="347"/>
      <c r="CD849" s="347"/>
      <c r="CE849" s="347"/>
      <c r="CF849" s="347"/>
      <c r="CG849" s="347"/>
      <c r="CH849" s="347"/>
      <c r="CI849" s="347"/>
      <c r="CJ849" s="347"/>
      <c r="CK849" s="347"/>
      <c r="CL849" s="347"/>
      <c r="CM849" s="347"/>
      <c r="CN849" s="347"/>
      <c r="CO849" s="347"/>
      <c r="CP849" s="347"/>
      <c r="CQ849" s="347"/>
      <c r="CR849" s="347"/>
      <c r="CS849" s="347"/>
      <c r="CT849" s="347"/>
      <c r="CU849" s="347"/>
      <c r="CV849" s="347"/>
      <c r="CW849" s="344"/>
      <c r="CX849" s="344"/>
      <c r="CY849" s="344"/>
      <c r="CZ849" s="344"/>
      <c r="DA849" s="344"/>
      <c r="DB849" s="344"/>
    </row>
    <row r="850" spans="17:106" s="318" customFormat="1" x14ac:dyDescent="0.15"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AZ850" s="347"/>
      <c r="BA850" s="347"/>
      <c r="BB850" s="347"/>
      <c r="BC850" s="347"/>
      <c r="BD850" s="347"/>
      <c r="BE850" s="347"/>
      <c r="BF850" s="347"/>
      <c r="BG850" s="347"/>
      <c r="BH850" s="347"/>
      <c r="BI850" s="347"/>
      <c r="BJ850" s="347"/>
      <c r="BK850" s="347"/>
      <c r="BL850" s="347"/>
      <c r="BM850" s="347"/>
      <c r="BN850" s="347"/>
      <c r="BO850" s="347"/>
      <c r="BP850" s="347"/>
      <c r="BQ850" s="347"/>
      <c r="BR850" s="347"/>
      <c r="BS850" s="347"/>
      <c r="BT850" s="347"/>
      <c r="BU850" s="347"/>
      <c r="BV850" s="347"/>
      <c r="BW850" s="347"/>
      <c r="BX850" s="347"/>
      <c r="BY850" s="347"/>
      <c r="BZ850" s="347"/>
      <c r="CA850" s="347"/>
      <c r="CB850" s="347"/>
      <c r="CC850" s="347"/>
      <c r="CD850" s="347"/>
      <c r="CE850" s="347"/>
      <c r="CF850" s="347"/>
      <c r="CG850" s="347"/>
      <c r="CH850" s="347"/>
      <c r="CI850" s="347"/>
      <c r="CJ850" s="347"/>
      <c r="CK850" s="347"/>
      <c r="CL850" s="347"/>
      <c r="CM850" s="347"/>
      <c r="CN850" s="347"/>
      <c r="CO850" s="347"/>
      <c r="CP850" s="347"/>
      <c r="CQ850" s="347"/>
      <c r="CR850" s="347"/>
      <c r="CS850" s="347"/>
      <c r="CT850" s="347"/>
      <c r="CU850" s="347"/>
      <c r="CV850" s="347"/>
      <c r="CW850" s="344"/>
      <c r="CX850" s="344"/>
      <c r="CY850" s="344"/>
      <c r="CZ850" s="344"/>
      <c r="DA850" s="344"/>
      <c r="DB850" s="344"/>
    </row>
    <row r="851" spans="17:106" s="318" customFormat="1" x14ac:dyDescent="0.15"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AZ851" s="347"/>
      <c r="BA851" s="347"/>
      <c r="BB851" s="347"/>
      <c r="BC851" s="347"/>
      <c r="BD851" s="347"/>
      <c r="BE851" s="347"/>
      <c r="BF851" s="347"/>
      <c r="BG851" s="347"/>
      <c r="BH851" s="347"/>
      <c r="BI851" s="347"/>
      <c r="BJ851" s="347"/>
      <c r="BK851" s="347"/>
      <c r="BL851" s="347"/>
      <c r="BM851" s="347"/>
      <c r="BN851" s="347"/>
      <c r="BO851" s="347"/>
      <c r="BP851" s="347"/>
      <c r="BQ851" s="347"/>
      <c r="BR851" s="347"/>
      <c r="BS851" s="347"/>
      <c r="BT851" s="347"/>
      <c r="BU851" s="347"/>
      <c r="BV851" s="347"/>
      <c r="BW851" s="347"/>
      <c r="BX851" s="347"/>
      <c r="BY851" s="347"/>
      <c r="BZ851" s="347"/>
      <c r="CA851" s="347"/>
      <c r="CB851" s="347"/>
      <c r="CC851" s="347"/>
      <c r="CD851" s="347"/>
      <c r="CE851" s="347"/>
      <c r="CF851" s="347"/>
      <c r="CG851" s="347"/>
      <c r="CH851" s="347"/>
      <c r="CI851" s="347"/>
      <c r="CJ851" s="347"/>
      <c r="CK851" s="347"/>
      <c r="CL851" s="347"/>
      <c r="CM851" s="347"/>
      <c r="CN851" s="347"/>
      <c r="CO851" s="347"/>
      <c r="CP851" s="347"/>
      <c r="CQ851" s="347"/>
      <c r="CR851" s="347"/>
      <c r="CS851" s="347"/>
      <c r="CT851" s="347"/>
      <c r="CU851" s="347"/>
      <c r="CV851" s="347"/>
      <c r="CW851" s="344"/>
      <c r="CX851" s="344"/>
      <c r="CY851" s="344"/>
      <c r="CZ851" s="344"/>
      <c r="DA851" s="344"/>
      <c r="DB851" s="344"/>
    </row>
    <row r="852" spans="17:106" s="318" customFormat="1" x14ac:dyDescent="0.15"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AZ852" s="347"/>
      <c r="BA852" s="347"/>
      <c r="BB852" s="347"/>
      <c r="BC852" s="347"/>
      <c r="BD852" s="347"/>
      <c r="BE852" s="347"/>
      <c r="BF852" s="347"/>
      <c r="BG852" s="347"/>
      <c r="BH852" s="347"/>
      <c r="BI852" s="347"/>
      <c r="BJ852" s="347"/>
      <c r="BK852" s="347"/>
      <c r="BL852" s="347"/>
      <c r="BM852" s="347"/>
      <c r="BN852" s="347"/>
      <c r="BO852" s="347"/>
      <c r="BP852" s="347"/>
      <c r="BQ852" s="347"/>
      <c r="BR852" s="347"/>
      <c r="BS852" s="347"/>
      <c r="BT852" s="347"/>
      <c r="BU852" s="347"/>
      <c r="BV852" s="347"/>
      <c r="BW852" s="347"/>
      <c r="BX852" s="347"/>
      <c r="BY852" s="347"/>
      <c r="BZ852" s="347"/>
      <c r="CA852" s="347"/>
      <c r="CB852" s="347"/>
      <c r="CC852" s="347"/>
      <c r="CD852" s="347"/>
      <c r="CE852" s="347"/>
      <c r="CF852" s="347"/>
      <c r="CG852" s="347"/>
      <c r="CH852" s="347"/>
      <c r="CI852" s="347"/>
      <c r="CJ852" s="347"/>
      <c r="CK852" s="347"/>
      <c r="CL852" s="347"/>
      <c r="CM852" s="347"/>
      <c r="CN852" s="347"/>
      <c r="CO852" s="347"/>
      <c r="CP852" s="347"/>
      <c r="CQ852" s="347"/>
      <c r="CR852" s="347"/>
      <c r="CS852" s="347"/>
      <c r="CT852" s="347"/>
      <c r="CU852" s="347"/>
      <c r="CV852" s="347"/>
      <c r="CW852" s="344"/>
      <c r="CX852" s="344"/>
      <c r="CY852" s="344"/>
      <c r="CZ852" s="344"/>
      <c r="DA852" s="344"/>
      <c r="DB852" s="344"/>
    </row>
    <row r="853" spans="17:106" s="318" customFormat="1" x14ac:dyDescent="0.15"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AZ853" s="347"/>
      <c r="BA853" s="347"/>
      <c r="BB853" s="347"/>
      <c r="BC853" s="347"/>
      <c r="BD853" s="347"/>
      <c r="BE853" s="347"/>
      <c r="BF853" s="347"/>
      <c r="BG853" s="347"/>
      <c r="BH853" s="347"/>
      <c r="BI853" s="347"/>
      <c r="BJ853" s="347"/>
      <c r="BK853" s="347"/>
      <c r="BL853" s="347"/>
      <c r="BM853" s="347"/>
      <c r="BN853" s="347"/>
      <c r="BO853" s="347"/>
      <c r="BP853" s="347"/>
      <c r="BQ853" s="347"/>
      <c r="BR853" s="347"/>
      <c r="BS853" s="347"/>
      <c r="BT853" s="347"/>
      <c r="BU853" s="347"/>
      <c r="BV853" s="347"/>
      <c r="BW853" s="347"/>
      <c r="BX853" s="347"/>
      <c r="BY853" s="347"/>
      <c r="BZ853" s="347"/>
      <c r="CA853" s="347"/>
      <c r="CB853" s="347"/>
      <c r="CC853" s="347"/>
      <c r="CD853" s="347"/>
      <c r="CE853" s="347"/>
      <c r="CF853" s="347"/>
      <c r="CG853" s="347"/>
      <c r="CH853" s="347"/>
      <c r="CI853" s="347"/>
      <c r="CJ853" s="347"/>
      <c r="CK853" s="347"/>
      <c r="CL853" s="347"/>
      <c r="CM853" s="347"/>
      <c r="CN853" s="347"/>
      <c r="CO853" s="347"/>
      <c r="CP853" s="347"/>
      <c r="CQ853" s="347"/>
      <c r="CR853" s="347"/>
      <c r="CS853" s="347"/>
      <c r="CT853" s="347"/>
      <c r="CU853" s="347"/>
      <c r="CV853" s="347"/>
      <c r="CW853" s="344"/>
      <c r="CX853" s="344"/>
      <c r="CY853" s="344"/>
      <c r="CZ853" s="344"/>
      <c r="DA853" s="344"/>
      <c r="DB853" s="344"/>
    </row>
    <row r="854" spans="17:106" s="318" customFormat="1" x14ac:dyDescent="0.15"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AZ854" s="347"/>
      <c r="BA854" s="347"/>
      <c r="BB854" s="347"/>
      <c r="BC854" s="347"/>
      <c r="BD854" s="347"/>
      <c r="BE854" s="347"/>
      <c r="BF854" s="347"/>
      <c r="BG854" s="347"/>
      <c r="BH854" s="347"/>
      <c r="BI854" s="347"/>
      <c r="BJ854" s="347"/>
      <c r="BK854" s="347"/>
      <c r="BL854" s="347"/>
      <c r="BM854" s="347"/>
      <c r="BN854" s="347"/>
      <c r="BO854" s="347"/>
      <c r="BP854" s="347"/>
      <c r="BQ854" s="347"/>
      <c r="BR854" s="347"/>
      <c r="BS854" s="347"/>
      <c r="BT854" s="347"/>
      <c r="BU854" s="347"/>
      <c r="BV854" s="347"/>
      <c r="BW854" s="347"/>
      <c r="BX854" s="347"/>
      <c r="BY854" s="347"/>
      <c r="BZ854" s="347"/>
      <c r="CA854" s="347"/>
      <c r="CB854" s="347"/>
      <c r="CC854" s="347"/>
      <c r="CD854" s="347"/>
      <c r="CE854" s="347"/>
      <c r="CF854" s="347"/>
      <c r="CG854" s="347"/>
      <c r="CH854" s="347"/>
      <c r="CI854" s="347"/>
      <c r="CJ854" s="347"/>
      <c r="CK854" s="347"/>
      <c r="CL854" s="347"/>
      <c r="CM854" s="347"/>
      <c r="CN854" s="347"/>
      <c r="CO854" s="347"/>
      <c r="CP854" s="347"/>
      <c r="CQ854" s="347"/>
      <c r="CR854" s="347"/>
      <c r="CS854" s="347"/>
      <c r="CT854" s="347"/>
      <c r="CU854" s="347"/>
      <c r="CV854" s="347"/>
      <c r="CW854" s="344"/>
      <c r="CX854" s="344"/>
      <c r="CY854" s="344"/>
      <c r="CZ854" s="344"/>
      <c r="DA854" s="344"/>
      <c r="DB854" s="344"/>
    </row>
    <row r="855" spans="17:106" s="318" customFormat="1" x14ac:dyDescent="0.15"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AZ855" s="347"/>
      <c r="BA855" s="347"/>
      <c r="BB855" s="347"/>
      <c r="BC855" s="347"/>
      <c r="BD855" s="347"/>
      <c r="BE855" s="347"/>
      <c r="BF855" s="347"/>
      <c r="BG855" s="347"/>
      <c r="BH855" s="347"/>
      <c r="BI855" s="347"/>
      <c r="BJ855" s="347"/>
      <c r="BK855" s="347"/>
      <c r="BL855" s="347"/>
      <c r="BM855" s="347"/>
      <c r="BN855" s="347"/>
      <c r="BO855" s="347"/>
      <c r="BP855" s="347"/>
      <c r="BQ855" s="347"/>
      <c r="BR855" s="347"/>
      <c r="BS855" s="347"/>
      <c r="BT855" s="347"/>
      <c r="BU855" s="347"/>
      <c r="BV855" s="347"/>
      <c r="BW855" s="347"/>
      <c r="BX855" s="347"/>
      <c r="BY855" s="347"/>
      <c r="BZ855" s="347"/>
      <c r="CA855" s="347"/>
      <c r="CB855" s="347"/>
      <c r="CC855" s="347"/>
      <c r="CD855" s="347"/>
      <c r="CE855" s="347"/>
      <c r="CF855" s="347"/>
      <c r="CG855" s="347"/>
      <c r="CH855" s="347"/>
      <c r="CI855" s="347"/>
      <c r="CJ855" s="347"/>
      <c r="CK855" s="347"/>
      <c r="CL855" s="347"/>
      <c r="CM855" s="347"/>
      <c r="CN855" s="347"/>
      <c r="CO855" s="347"/>
      <c r="CP855" s="347"/>
      <c r="CQ855" s="347"/>
      <c r="CR855" s="347"/>
      <c r="CS855" s="347"/>
      <c r="CT855" s="347"/>
      <c r="CU855" s="347"/>
      <c r="CV855" s="347"/>
      <c r="CW855" s="344"/>
      <c r="CX855" s="344"/>
      <c r="CY855" s="344"/>
      <c r="CZ855" s="344"/>
      <c r="DA855" s="344"/>
      <c r="DB855" s="344"/>
    </row>
    <row r="856" spans="17:106" s="318" customFormat="1" x14ac:dyDescent="0.15"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AZ856" s="347"/>
      <c r="BA856" s="347"/>
      <c r="BB856" s="347"/>
      <c r="BC856" s="347"/>
      <c r="BD856" s="347"/>
      <c r="BE856" s="347"/>
      <c r="BF856" s="347"/>
      <c r="BG856" s="347"/>
      <c r="BH856" s="347"/>
      <c r="BI856" s="347"/>
      <c r="BJ856" s="347"/>
      <c r="BK856" s="347"/>
      <c r="BL856" s="347"/>
      <c r="BM856" s="347"/>
      <c r="BN856" s="347"/>
      <c r="BO856" s="347"/>
      <c r="BP856" s="347"/>
      <c r="BQ856" s="347"/>
      <c r="BR856" s="347"/>
      <c r="BS856" s="347"/>
      <c r="BT856" s="347"/>
      <c r="BU856" s="347"/>
      <c r="BV856" s="347"/>
      <c r="BW856" s="347"/>
      <c r="BX856" s="347"/>
      <c r="BY856" s="347"/>
      <c r="BZ856" s="347"/>
      <c r="CA856" s="347"/>
      <c r="CB856" s="347"/>
      <c r="CC856" s="347"/>
      <c r="CD856" s="347"/>
      <c r="CE856" s="347"/>
      <c r="CF856" s="347"/>
      <c r="CG856" s="347"/>
      <c r="CH856" s="347"/>
      <c r="CI856" s="347"/>
      <c r="CJ856" s="347"/>
      <c r="CK856" s="347"/>
      <c r="CL856" s="347"/>
      <c r="CM856" s="347"/>
      <c r="CN856" s="347"/>
      <c r="CO856" s="347"/>
      <c r="CP856" s="347"/>
      <c r="CQ856" s="347"/>
      <c r="CR856" s="347"/>
      <c r="CS856" s="347"/>
      <c r="CT856" s="347"/>
      <c r="CU856" s="347"/>
      <c r="CV856" s="347"/>
      <c r="CW856" s="344"/>
      <c r="CX856" s="344"/>
      <c r="CY856" s="344"/>
      <c r="CZ856" s="344"/>
      <c r="DA856" s="344"/>
      <c r="DB856" s="344"/>
    </row>
    <row r="857" spans="17:106" s="318" customFormat="1" x14ac:dyDescent="0.15"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AZ857" s="347"/>
      <c r="BA857" s="347"/>
      <c r="BB857" s="347"/>
      <c r="BC857" s="347"/>
      <c r="BD857" s="347"/>
      <c r="BE857" s="347"/>
      <c r="BF857" s="347"/>
      <c r="BG857" s="347"/>
      <c r="BH857" s="347"/>
      <c r="BI857" s="347"/>
      <c r="BJ857" s="347"/>
      <c r="BK857" s="347"/>
      <c r="BL857" s="347"/>
      <c r="BM857" s="347"/>
      <c r="BN857" s="347"/>
      <c r="BO857" s="347"/>
      <c r="BP857" s="347"/>
      <c r="BQ857" s="347"/>
      <c r="BR857" s="347"/>
      <c r="BS857" s="347"/>
      <c r="BT857" s="347"/>
      <c r="BU857" s="347"/>
      <c r="BV857" s="347"/>
      <c r="BW857" s="347"/>
      <c r="BX857" s="347"/>
      <c r="BY857" s="347"/>
      <c r="BZ857" s="347"/>
      <c r="CA857" s="347"/>
      <c r="CB857" s="347"/>
      <c r="CC857" s="347"/>
      <c r="CD857" s="347"/>
      <c r="CE857" s="347"/>
      <c r="CF857" s="347"/>
      <c r="CG857" s="347"/>
      <c r="CH857" s="347"/>
      <c r="CI857" s="347"/>
      <c r="CJ857" s="347"/>
      <c r="CK857" s="347"/>
      <c r="CL857" s="347"/>
      <c r="CM857" s="347"/>
      <c r="CN857" s="347"/>
      <c r="CO857" s="347"/>
      <c r="CP857" s="347"/>
      <c r="CQ857" s="347"/>
      <c r="CR857" s="347"/>
      <c r="CS857" s="347"/>
      <c r="CT857" s="347"/>
      <c r="CU857" s="347"/>
      <c r="CV857" s="347"/>
      <c r="CW857" s="344"/>
      <c r="CX857" s="344"/>
      <c r="CY857" s="344"/>
      <c r="CZ857" s="344"/>
      <c r="DA857" s="344"/>
      <c r="DB857" s="344"/>
    </row>
    <row r="858" spans="17:106" s="318" customFormat="1" x14ac:dyDescent="0.15"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AZ858" s="347"/>
      <c r="BA858" s="347"/>
      <c r="BB858" s="347"/>
      <c r="BC858" s="347"/>
      <c r="BD858" s="347"/>
      <c r="BE858" s="347"/>
      <c r="BF858" s="347"/>
      <c r="BG858" s="347"/>
      <c r="BH858" s="347"/>
      <c r="BI858" s="347"/>
      <c r="BJ858" s="347"/>
      <c r="BK858" s="347"/>
      <c r="BL858" s="347"/>
      <c r="BM858" s="347"/>
      <c r="BN858" s="347"/>
      <c r="BO858" s="347"/>
      <c r="BP858" s="347"/>
      <c r="BQ858" s="347"/>
      <c r="BR858" s="347"/>
      <c r="BS858" s="347"/>
      <c r="BT858" s="347"/>
      <c r="BU858" s="347"/>
      <c r="BV858" s="347"/>
      <c r="BW858" s="347"/>
      <c r="BX858" s="347"/>
      <c r="BY858" s="347"/>
      <c r="BZ858" s="347"/>
      <c r="CA858" s="347"/>
      <c r="CB858" s="347"/>
      <c r="CC858" s="347"/>
      <c r="CD858" s="347"/>
      <c r="CE858" s="347"/>
      <c r="CF858" s="347"/>
      <c r="CG858" s="347"/>
      <c r="CH858" s="347"/>
      <c r="CI858" s="347"/>
      <c r="CJ858" s="347"/>
      <c r="CK858" s="347"/>
      <c r="CL858" s="347"/>
      <c r="CM858" s="347"/>
      <c r="CN858" s="347"/>
      <c r="CO858" s="347"/>
      <c r="CP858" s="347"/>
      <c r="CQ858" s="347"/>
      <c r="CR858" s="347"/>
      <c r="CS858" s="347"/>
      <c r="CT858" s="347"/>
      <c r="CU858" s="347"/>
      <c r="CV858" s="347"/>
      <c r="CW858" s="344"/>
      <c r="CX858" s="344"/>
      <c r="CY858" s="344"/>
      <c r="CZ858" s="344"/>
      <c r="DA858" s="344"/>
      <c r="DB858" s="344"/>
    </row>
    <row r="859" spans="17:106" s="318" customFormat="1" x14ac:dyDescent="0.15"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AZ859" s="347"/>
      <c r="BA859" s="347"/>
      <c r="BB859" s="347"/>
      <c r="BC859" s="347"/>
      <c r="BD859" s="347"/>
      <c r="BE859" s="347"/>
      <c r="BF859" s="347"/>
      <c r="BG859" s="347"/>
      <c r="BH859" s="347"/>
      <c r="BI859" s="347"/>
      <c r="BJ859" s="347"/>
      <c r="BK859" s="347"/>
      <c r="BL859" s="347"/>
      <c r="BM859" s="347"/>
      <c r="BN859" s="347"/>
      <c r="BO859" s="347"/>
      <c r="BP859" s="347"/>
      <c r="BQ859" s="347"/>
      <c r="BR859" s="347"/>
      <c r="BS859" s="347"/>
      <c r="BT859" s="347"/>
      <c r="BU859" s="347"/>
      <c r="BV859" s="347"/>
      <c r="BW859" s="347"/>
      <c r="BX859" s="347"/>
      <c r="BY859" s="347"/>
      <c r="BZ859" s="347"/>
      <c r="CA859" s="347"/>
      <c r="CB859" s="347"/>
      <c r="CC859" s="347"/>
      <c r="CD859" s="347"/>
      <c r="CE859" s="347"/>
      <c r="CF859" s="347"/>
      <c r="CG859" s="347"/>
      <c r="CH859" s="347"/>
      <c r="CI859" s="347"/>
      <c r="CJ859" s="347"/>
      <c r="CK859" s="347"/>
      <c r="CL859" s="347"/>
      <c r="CM859" s="347"/>
      <c r="CN859" s="347"/>
      <c r="CO859" s="347"/>
      <c r="CP859" s="347"/>
      <c r="CQ859" s="347"/>
      <c r="CR859" s="347"/>
      <c r="CS859" s="347"/>
      <c r="CT859" s="347"/>
      <c r="CU859" s="347"/>
      <c r="CV859" s="347"/>
      <c r="CW859" s="344"/>
      <c r="CX859" s="344"/>
      <c r="CY859" s="344"/>
      <c r="CZ859" s="344"/>
      <c r="DA859" s="344"/>
      <c r="DB859" s="344"/>
    </row>
    <row r="860" spans="17:106" s="318" customFormat="1" x14ac:dyDescent="0.15"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AZ860" s="347"/>
      <c r="BA860" s="347"/>
      <c r="BB860" s="347"/>
      <c r="BC860" s="347"/>
      <c r="BD860" s="347"/>
      <c r="BE860" s="347"/>
      <c r="BF860" s="347"/>
      <c r="BG860" s="347"/>
      <c r="BH860" s="347"/>
      <c r="BI860" s="347"/>
      <c r="BJ860" s="347"/>
      <c r="BK860" s="347"/>
      <c r="BL860" s="347"/>
      <c r="BM860" s="347"/>
      <c r="BN860" s="347"/>
      <c r="BO860" s="347"/>
      <c r="BP860" s="347"/>
      <c r="BQ860" s="347"/>
      <c r="BR860" s="347"/>
      <c r="BS860" s="347"/>
      <c r="BT860" s="347"/>
      <c r="BU860" s="347"/>
      <c r="BV860" s="347"/>
      <c r="BW860" s="347"/>
      <c r="BX860" s="347"/>
      <c r="BY860" s="347"/>
      <c r="BZ860" s="347"/>
      <c r="CA860" s="347"/>
      <c r="CB860" s="347"/>
      <c r="CC860" s="347"/>
      <c r="CD860" s="347"/>
      <c r="CE860" s="347"/>
      <c r="CF860" s="347"/>
      <c r="CG860" s="347"/>
      <c r="CH860" s="347"/>
      <c r="CI860" s="347"/>
      <c r="CJ860" s="347"/>
      <c r="CK860" s="347"/>
      <c r="CL860" s="347"/>
      <c r="CM860" s="347"/>
      <c r="CN860" s="347"/>
      <c r="CO860" s="347"/>
      <c r="CP860" s="347"/>
      <c r="CQ860" s="347"/>
      <c r="CR860" s="347"/>
      <c r="CS860" s="347"/>
      <c r="CT860" s="347"/>
      <c r="CU860" s="347"/>
      <c r="CV860" s="347"/>
      <c r="CW860" s="344"/>
      <c r="CX860" s="344"/>
      <c r="CY860" s="344"/>
      <c r="CZ860" s="344"/>
      <c r="DA860" s="344"/>
      <c r="DB860" s="344"/>
    </row>
    <row r="861" spans="17:106" s="318" customFormat="1" x14ac:dyDescent="0.15"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AZ861" s="347"/>
      <c r="BA861" s="347"/>
      <c r="BB861" s="347"/>
      <c r="BC861" s="347"/>
      <c r="BD861" s="347"/>
      <c r="BE861" s="347"/>
      <c r="BF861" s="347"/>
      <c r="BG861" s="347"/>
      <c r="BH861" s="347"/>
      <c r="BI861" s="347"/>
      <c r="BJ861" s="347"/>
      <c r="BK861" s="347"/>
      <c r="BL861" s="347"/>
      <c r="BM861" s="347"/>
      <c r="BN861" s="347"/>
      <c r="BO861" s="347"/>
      <c r="BP861" s="347"/>
      <c r="BQ861" s="347"/>
      <c r="BR861" s="347"/>
      <c r="BS861" s="347"/>
      <c r="BT861" s="347"/>
      <c r="BU861" s="347"/>
      <c r="BV861" s="347"/>
      <c r="BW861" s="347"/>
      <c r="BX861" s="347"/>
      <c r="BY861" s="347"/>
      <c r="BZ861" s="347"/>
      <c r="CA861" s="347"/>
      <c r="CB861" s="347"/>
      <c r="CC861" s="347"/>
      <c r="CD861" s="347"/>
      <c r="CE861" s="347"/>
      <c r="CF861" s="347"/>
      <c r="CG861" s="347"/>
      <c r="CH861" s="347"/>
      <c r="CI861" s="347"/>
      <c r="CJ861" s="347"/>
      <c r="CK861" s="347"/>
      <c r="CL861" s="347"/>
      <c r="CM861" s="347"/>
      <c r="CN861" s="347"/>
      <c r="CO861" s="347"/>
      <c r="CP861" s="347"/>
      <c r="CQ861" s="347"/>
      <c r="CR861" s="347"/>
      <c r="CS861" s="347"/>
      <c r="CT861" s="347"/>
      <c r="CU861" s="347"/>
      <c r="CV861" s="347"/>
      <c r="CW861" s="344"/>
      <c r="CX861" s="344"/>
      <c r="CY861" s="344"/>
      <c r="CZ861" s="344"/>
      <c r="DA861" s="344"/>
      <c r="DB861" s="344"/>
    </row>
    <row r="862" spans="17:106" s="318" customFormat="1" x14ac:dyDescent="0.15"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7"/>
      <c r="BI862" s="347"/>
      <c r="BJ862" s="347"/>
      <c r="BK862" s="347"/>
      <c r="BL862" s="347"/>
      <c r="BM862" s="347"/>
      <c r="BN862" s="347"/>
      <c r="BO862" s="347"/>
      <c r="BP862" s="347"/>
      <c r="BQ862" s="347"/>
      <c r="BR862" s="347"/>
      <c r="BS862" s="347"/>
      <c r="BT862" s="347"/>
      <c r="BU862" s="347"/>
      <c r="BV862" s="347"/>
      <c r="BW862" s="347"/>
      <c r="BX862" s="347"/>
      <c r="BY862" s="347"/>
      <c r="BZ862" s="347"/>
      <c r="CA862" s="347"/>
      <c r="CB862" s="347"/>
      <c r="CC862" s="347"/>
      <c r="CD862" s="347"/>
      <c r="CE862" s="347"/>
      <c r="CF862" s="347"/>
      <c r="CG862" s="347"/>
      <c r="CH862" s="347"/>
      <c r="CI862" s="347"/>
      <c r="CJ862" s="347"/>
      <c r="CK862" s="347"/>
      <c r="CL862" s="347"/>
      <c r="CM862" s="347"/>
      <c r="CN862" s="347"/>
      <c r="CO862" s="347"/>
      <c r="CP862" s="347"/>
      <c r="CQ862" s="347"/>
      <c r="CR862" s="347"/>
      <c r="CS862" s="347"/>
      <c r="CT862" s="347"/>
      <c r="CU862" s="347"/>
      <c r="CV862" s="347"/>
      <c r="CW862" s="344"/>
      <c r="CX862" s="344"/>
      <c r="CY862" s="344"/>
      <c r="CZ862" s="344"/>
      <c r="DA862" s="344"/>
      <c r="DB862" s="344"/>
    </row>
    <row r="863" spans="17:106" s="318" customFormat="1" x14ac:dyDescent="0.15"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AZ863" s="347"/>
      <c r="BA863" s="347"/>
      <c r="BB863" s="347"/>
      <c r="BC863" s="347"/>
      <c r="BD863" s="347"/>
      <c r="BE863" s="347"/>
      <c r="BF863" s="347"/>
      <c r="BG863" s="347"/>
      <c r="BH863" s="347"/>
      <c r="BI863" s="347"/>
      <c r="BJ863" s="347"/>
      <c r="BK863" s="347"/>
      <c r="BL863" s="347"/>
      <c r="BM863" s="347"/>
      <c r="BN863" s="347"/>
      <c r="BO863" s="347"/>
      <c r="BP863" s="347"/>
      <c r="BQ863" s="347"/>
      <c r="BR863" s="347"/>
      <c r="BS863" s="347"/>
      <c r="BT863" s="347"/>
      <c r="BU863" s="347"/>
      <c r="BV863" s="347"/>
      <c r="BW863" s="347"/>
      <c r="BX863" s="347"/>
      <c r="BY863" s="347"/>
      <c r="BZ863" s="347"/>
      <c r="CA863" s="347"/>
      <c r="CB863" s="347"/>
      <c r="CC863" s="347"/>
      <c r="CD863" s="347"/>
      <c r="CE863" s="347"/>
      <c r="CF863" s="347"/>
      <c r="CG863" s="347"/>
      <c r="CH863" s="347"/>
      <c r="CI863" s="347"/>
      <c r="CJ863" s="347"/>
      <c r="CK863" s="347"/>
      <c r="CL863" s="347"/>
      <c r="CM863" s="347"/>
      <c r="CN863" s="347"/>
      <c r="CO863" s="347"/>
      <c r="CP863" s="347"/>
      <c r="CQ863" s="347"/>
      <c r="CR863" s="347"/>
      <c r="CS863" s="347"/>
      <c r="CT863" s="347"/>
      <c r="CU863" s="347"/>
      <c r="CV863" s="347"/>
      <c r="CW863" s="344"/>
      <c r="CX863" s="344"/>
      <c r="CY863" s="344"/>
      <c r="CZ863" s="344"/>
      <c r="DA863" s="344"/>
      <c r="DB863" s="344"/>
    </row>
    <row r="864" spans="17:106" s="318" customFormat="1" x14ac:dyDescent="0.15"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AZ864" s="347"/>
      <c r="BA864" s="347"/>
      <c r="BB864" s="347"/>
      <c r="BC864" s="347"/>
      <c r="BD864" s="347"/>
      <c r="BE864" s="347"/>
      <c r="BF864" s="347"/>
      <c r="BG864" s="347"/>
      <c r="BH864" s="347"/>
      <c r="BI864" s="347"/>
      <c r="BJ864" s="347"/>
      <c r="BK864" s="347"/>
      <c r="BL864" s="347"/>
      <c r="BM864" s="347"/>
      <c r="BN864" s="347"/>
      <c r="BO864" s="347"/>
      <c r="BP864" s="347"/>
      <c r="BQ864" s="347"/>
      <c r="BR864" s="347"/>
      <c r="BS864" s="347"/>
      <c r="BT864" s="347"/>
      <c r="BU864" s="347"/>
      <c r="BV864" s="347"/>
      <c r="BW864" s="347"/>
      <c r="BX864" s="347"/>
      <c r="BY864" s="347"/>
      <c r="BZ864" s="347"/>
      <c r="CA864" s="347"/>
      <c r="CB864" s="347"/>
      <c r="CC864" s="347"/>
      <c r="CD864" s="347"/>
      <c r="CE864" s="347"/>
      <c r="CF864" s="347"/>
      <c r="CG864" s="347"/>
      <c r="CH864" s="347"/>
      <c r="CI864" s="347"/>
      <c r="CJ864" s="347"/>
      <c r="CK864" s="347"/>
      <c r="CL864" s="347"/>
      <c r="CM864" s="347"/>
      <c r="CN864" s="347"/>
      <c r="CO864" s="347"/>
      <c r="CP864" s="347"/>
      <c r="CQ864" s="347"/>
      <c r="CR864" s="347"/>
      <c r="CS864" s="347"/>
      <c r="CT864" s="347"/>
      <c r="CU864" s="347"/>
      <c r="CV864" s="347"/>
      <c r="CW864" s="344"/>
      <c r="CX864" s="344"/>
      <c r="CY864" s="344"/>
      <c r="CZ864" s="344"/>
      <c r="DA864" s="344"/>
      <c r="DB864" s="344"/>
    </row>
    <row r="865" spans="17:106" s="318" customFormat="1" x14ac:dyDescent="0.15"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AZ865" s="347"/>
      <c r="BA865" s="347"/>
      <c r="BB865" s="347"/>
      <c r="BC865" s="347"/>
      <c r="BD865" s="347"/>
      <c r="BE865" s="347"/>
      <c r="BF865" s="347"/>
      <c r="BG865" s="347"/>
      <c r="BH865" s="347"/>
      <c r="BI865" s="347"/>
      <c r="BJ865" s="347"/>
      <c r="BK865" s="347"/>
      <c r="BL865" s="347"/>
      <c r="BM865" s="347"/>
      <c r="BN865" s="347"/>
      <c r="BO865" s="347"/>
      <c r="BP865" s="347"/>
      <c r="BQ865" s="347"/>
      <c r="BR865" s="347"/>
      <c r="BS865" s="347"/>
      <c r="BT865" s="347"/>
      <c r="BU865" s="347"/>
      <c r="BV865" s="347"/>
      <c r="BW865" s="347"/>
      <c r="BX865" s="347"/>
      <c r="BY865" s="347"/>
      <c r="BZ865" s="347"/>
      <c r="CA865" s="347"/>
      <c r="CB865" s="347"/>
      <c r="CC865" s="347"/>
      <c r="CD865" s="347"/>
      <c r="CE865" s="347"/>
      <c r="CF865" s="347"/>
      <c r="CG865" s="347"/>
      <c r="CH865" s="347"/>
      <c r="CI865" s="347"/>
      <c r="CJ865" s="347"/>
      <c r="CK865" s="347"/>
      <c r="CL865" s="347"/>
      <c r="CM865" s="347"/>
      <c r="CN865" s="347"/>
      <c r="CO865" s="347"/>
      <c r="CP865" s="347"/>
      <c r="CQ865" s="347"/>
      <c r="CR865" s="347"/>
      <c r="CS865" s="347"/>
      <c r="CT865" s="347"/>
      <c r="CU865" s="347"/>
      <c r="CV865" s="347"/>
      <c r="CW865" s="344"/>
      <c r="CX865" s="344"/>
      <c r="CY865" s="344"/>
      <c r="CZ865" s="344"/>
      <c r="DA865" s="344"/>
      <c r="DB865" s="344"/>
    </row>
    <row r="866" spans="17:106" s="318" customFormat="1" x14ac:dyDescent="0.15"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AZ866" s="347"/>
      <c r="BA866" s="347"/>
      <c r="BB866" s="347"/>
      <c r="BC866" s="347"/>
      <c r="BD866" s="347"/>
      <c r="BE866" s="347"/>
      <c r="BF866" s="347"/>
      <c r="BG866" s="347"/>
      <c r="BH866" s="347"/>
      <c r="BI866" s="347"/>
      <c r="BJ866" s="347"/>
      <c r="BK866" s="347"/>
      <c r="BL866" s="347"/>
      <c r="BM866" s="347"/>
      <c r="BN866" s="347"/>
      <c r="BO866" s="347"/>
      <c r="BP866" s="347"/>
      <c r="BQ866" s="347"/>
      <c r="BR866" s="347"/>
      <c r="BS866" s="347"/>
      <c r="BT866" s="347"/>
      <c r="BU866" s="347"/>
      <c r="BV866" s="347"/>
      <c r="BW866" s="347"/>
      <c r="BX866" s="347"/>
      <c r="BY866" s="347"/>
      <c r="BZ866" s="347"/>
      <c r="CA866" s="347"/>
      <c r="CB866" s="347"/>
      <c r="CC866" s="347"/>
      <c r="CD866" s="347"/>
      <c r="CE866" s="347"/>
      <c r="CF866" s="347"/>
      <c r="CG866" s="347"/>
      <c r="CH866" s="347"/>
      <c r="CI866" s="347"/>
      <c r="CJ866" s="347"/>
      <c r="CK866" s="347"/>
      <c r="CL866" s="347"/>
      <c r="CM866" s="347"/>
      <c r="CN866" s="347"/>
      <c r="CO866" s="347"/>
      <c r="CP866" s="347"/>
      <c r="CQ866" s="347"/>
      <c r="CR866" s="347"/>
      <c r="CS866" s="347"/>
      <c r="CT866" s="347"/>
      <c r="CU866" s="347"/>
      <c r="CV866" s="347"/>
      <c r="CW866" s="344"/>
      <c r="CX866" s="344"/>
      <c r="CY866" s="344"/>
      <c r="CZ866" s="344"/>
      <c r="DA866" s="344"/>
      <c r="DB866" s="344"/>
    </row>
    <row r="867" spans="17:106" s="318" customFormat="1" x14ac:dyDescent="0.15"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AZ867" s="347"/>
      <c r="BA867" s="347"/>
      <c r="BB867" s="347"/>
      <c r="BC867" s="347"/>
      <c r="BD867" s="347"/>
      <c r="BE867" s="347"/>
      <c r="BF867" s="347"/>
      <c r="BG867" s="347"/>
      <c r="BH867" s="347"/>
      <c r="BI867" s="347"/>
      <c r="BJ867" s="347"/>
      <c r="BK867" s="347"/>
      <c r="BL867" s="347"/>
      <c r="BM867" s="347"/>
      <c r="BN867" s="347"/>
      <c r="BO867" s="347"/>
      <c r="BP867" s="347"/>
      <c r="BQ867" s="347"/>
      <c r="BR867" s="347"/>
      <c r="BS867" s="347"/>
      <c r="BT867" s="347"/>
      <c r="BU867" s="347"/>
      <c r="BV867" s="347"/>
      <c r="BW867" s="347"/>
      <c r="BX867" s="347"/>
      <c r="BY867" s="347"/>
      <c r="BZ867" s="347"/>
      <c r="CA867" s="347"/>
      <c r="CB867" s="347"/>
      <c r="CC867" s="347"/>
      <c r="CD867" s="347"/>
      <c r="CE867" s="347"/>
      <c r="CF867" s="347"/>
      <c r="CG867" s="347"/>
      <c r="CH867" s="347"/>
      <c r="CI867" s="347"/>
      <c r="CJ867" s="347"/>
      <c r="CK867" s="347"/>
      <c r="CL867" s="347"/>
      <c r="CM867" s="347"/>
      <c r="CN867" s="347"/>
      <c r="CO867" s="347"/>
      <c r="CP867" s="347"/>
      <c r="CQ867" s="347"/>
      <c r="CR867" s="347"/>
      <c r="CS867" s="347"/>
      <c r="CT867" s="347"/>
      <c r="CU867" s="347"/>
      <c r="CV867" s="347"/>
      <c r="CW867" s="344"/>
      <c r="CX867" s="344"/>
      <c r="CY867" s="344"/>
      <c r="CZ867" s="344"/>
      <c r="DA867" s="344"/>
      <c r="DB867" s="344"/>
    </row>
    <row r="868" spans="17:106" s="318" customFormat="1" x14ac:dyDescent="0.15"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AZ868" s="347"/>
      <c r="BA868" s="347"/>
      <c r="BB868" s="347"/>
      <c r="BC868" s="347"/>
      <c r="BD868" s="347"/>
      <c r="BE868" s="347"/>
      <c r="BF868" s="347"/>
      <c r="BG868" s="347"/>
      <c r="BH868" s="347"/>
      <c r="BI868" s="347"/>
      <c r="BJ868" s="347"/>
      <c r="BK868" s="347"/>
      <c r="BL868" s="347"/>
      <c r="BM868" s="347"/>
      <c r="BN868" s="347"/>
      <c r="BO868" s="347"/>
      <c r="BP868" s="347"/>
      <c r="BQ868" s="347"/>
      <c r="BR868" s="347"/>
      <c r="BS868" s="347"/>
      <c r="BT868" s="347"/>
      <c r="BU868" s="347"/>
      <c r="BV868" s="347"/>
      <c r="BW868" s="347"/>
      <c r="BX868" s="347"/>
      <c r="BY868" s="347"/>
      <c r="BZ868" s="347"/>
      <c r="CA868" s="347"/>
      <c r="CB868" s="347"/>
      <c r="CC868" s="347"/>
      <c r="CD868" s="347"/>
      <c r="CE868" s="347"/>
      <c r="CF868" s="347"/>
      <c r="CG868" s="347"/>
      <c r="CH868" s="347"/>
      <c r="CI868" s="347"/>
      <c r="CJ868" s="347"/>
      <c r="CK868" s="347"/>
      <c r="CL868" s="347"/>
      <c r="CM868" s="347"/>
      <c r="CN868" s="347"/>
      <c r="CO868" s="347"/>
      <c r="CP868" s="347"/>
      <c r="CQ868" s="347"/>
      <c r="CR868" s="347"/>
      <c r="CS868" s="347"/>
      <c r="CT868" s="347"/>
      <c r="CU868" s="347"/>
      <c r="CV868" s="347"/>
      <c r="CW868" s="344"/>
      <c r="CX868" s="344"/>
      <c r="CY868" s="344"/>
      <c r="CZ868" s="344"/>
      <c r="DA868" s="344"/>
      <c r="DB868" s="344"/>
    </row>
    <row r="869" spans="17:106" s="318" customFormat="1" x14ac:dyDescent="0.15"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AZ869" s="347"/>
      <c r="BA869" s="347"/>
      <c r="BB869" s="347"/>
      <c r="BC869" s="347"/>
      <c r="BD869" s="347"/>
      <c r="BE869" s="347"/>
      <c r="BF869" s="347"/>
      <c r="BG869" s="347"/>
      <c r="BH869" s="347"/>
      <c r="BI869" s="347"/>
      <c r="BJ869" s="347"/>
      <c r="BK869" s="347"/>
      <c r="BL869" s="347"/>
      <c r="BM869" s="347"/>
      <c r="BN869" s="347"/>
      <c r="BO869" s="347"/>
      <c r="BP869" s="347"/>
      <c r="BQ869" s="347"/>
      <c r="BR869" s="347"/>
      <c r="BS869" s="347"/>
      <c r="BT869" s="347"/>
      <c r="BU869" s="347"/>
      <c r="BV869" s="347"/>
      <c r="BW869" s="347"/>
      <c r="BX869" s="347"/>
      <c r="BY869" s="347"/>
      <c r="BZ869" s="347"/>
      <c r="CA869" s="347"/>
      <c r="CB869" s="347"/>
      <c r="CC869" s="347"/>
      <c r="CD869" s="347"/>
      <c r="CE869" s="347"/>
      <c r="CF869" s="347"/>
      <c r="CG869" s="347"/>
      <c r="CH869" s="347"/>
      <c r="CI869" s="347"/>
      <c r="CJ869" s="347"/>
      <c r="CK869" s="347"/>
      <c r="CL869" s="347"/>
      <c r="CM869" s="347"/>
      <c r="CN869" s="347"/>
      <c r="CO869" s="347"/>
      <c r="CP869" s="347"/>
      <c r="CQ869" s="347"/>
      <c r="CR869" s="347"/>
      <c r="CS869" s="347"/>
      <c r="CT869" s="347"/>
      <c r="CU869" s="347"/>
      <c r="CV869" s="347"/>
      <c r="CW869" s="344"/>
      <c r="CX869" s="344"/>
      <c r="CY869" s="344"/>
      <c r="CZ869" s="344"/>
      <c r="DA869" s="344"/>
      <c r="DB869" s="344"/>
    </row>
    <row r="870" spans="17:106" s="318" customFormat="1" x14ac:dyDescent="0.15"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AZ870" s="347"/>
      <c r="BA870" s="347"/>
      <c r="BB870" s="347"/>
      <c r="BC870" s="347"/>
      <c r="BD870" s="347"/>
      <c r="BE870" s="347"/>
      <c r="BF870" s="347"/>
      <c r="BG870" s="347"/>
      <c r="BH870" s="347"/>
      <c r="BI870" s="347"/>
      <c r="BJ870" s="347"/>
      <c r="BK870" s="347"/>
      <c r="BL870" s="347"/>
      <c r="BM870" s="347"/>
      <c r="BN870" s="347"/>
      <c r="BO870" s="347"/>
      <c r="BP870" s="347"/>
      <c r="BQ870" s="347"/>
      <c r="BR870" s="347"/>
      <c r="BS870" s="347"/>
      <c r="BT870" s="347"/>
      <c r="BU870" s="347"/>
      <c r="BV870" s="347"/>
      <c r="BW870" s="347"/>
      <c r="BX870" s="347"/>
      <c r="BY870" s="347"/>
      <c r="BZ870" s="347"/>
      <c r="CA870" s="347"/>
      <c r="CB870" s="347"/>
      <c r="CC870" s="347"/>
      <c r="CD870" s="347"/>
      <c r="CE870" s="347"/>
      <c r="CF870" s="347"/>
      <c r="CG870" s="347"/>
      <c r="CH870" s="347"/>
      <c r="CI870" s="347"/>
      <c r="CJ870" s="347"/>
      <c r="CK870" s="347"/>
      <c r="CL870" s="347"/>
      <c r="CM870" s="347"/>
      <c r="CN870" s="347"/>
      <c r="CO870" s="347"/>
      <c r="CP870" s="347"/>
      <c r="CQ870" s="347"/>
      <c r="CR870" s="347"/>
      <c r="CS870" s="347"/>
      <c r="CT870" s="347"/>
      <c r="CU870" s="347"/>
      <c r="CV870" s="347"/>
      <c r="CW870" s="344"/>
      <c r="CX870" s="344"/>
      <c r="CY870" s="344"/>
      <c r="CZ870" s="344"/>
      <c r="DA870" s="344"/>
      <c r="DB870" s="344"/>
    </row>
    <row r="871" spans="17:106" s="318" customFormat="1" x14ac:dyDescent="0.15"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AZ871" s="347"/>
      <c r="BA871" s="347"/>
      <c r="BB871" s="347"/>
      <c r="BC871" s="347"/>
      <c r="BD871" s="347"/>
      <c r="BE871" s="347"/>
      <c r="BF871" s="347"/>
      <c r="BG871" s="347"/>
      <c r="BH871" s="347"/>
      <c r="BI871" s="347"/>
      <c r="BJ871" s="347"/>
      <c r="BK871" s="347"/>
      <c r="BL871" s="347"/>
      <c r="BM871" s="347"/>
      <c r="BN871" s="347"/>
      <c r="BO871" s="347"/>
      <c r="BP871" s="347"/>
      <c r="BQ871" s="347"/>
      <c r="BR871" s="347"/>
      <c r="BS871" s="347"/>
      <c r="BT871" s="347"/>
      <c r="BU871" s="347"/>
      <c r="BV871" s="347"/>
      <c r="BW871" s="347"/>
      <c r="BX871" s="347"/>
      <c r="BY871" s="347"/>
      <c r="BZ871" s="347"/>
      <c r="CA871" s="347"/>
      <c r="CB871" s="347"/>
      <c r="CC871" s="347"/>
      <c r="CD871" s="347"/>
      <c r="CE871" s="347"/>
      <c r="CF871" s="347"/>
      <c r="CG871" s="347"/>
      <c r="CH871" s="347"/>
      <c r="CI871" s="347"/>
      <c r="CJ871" s="347"/>
      <c r="CK871" s="347"/>
      <c r="CL871" s="347"/>
      <c r="CM871" s="347"/>
      <c r="CN871" s="347"/>
      <c r="CO871" s="347"/>
      <c r="CP871" s="347"/>
      <c r="CQ871" s="347"/>
      <c r="CR871" s="347"/>
      <c r="CS871" s="347"/>
      <c r="CT871" s="347"/>
      <c r="CU871" s="347"/>
      <c r="CV871" s="347"/>
      <c r="CW871" s="344"/>
      <c r="CX871" s="344"/>
      <c r="CY871" s="344"/>
      <c r="CZ871" s="344"/>
      <c r="DA871" s="344"/>
      <c r="DB871" s="344"/>
    </row>
    <row r="872" spans="17:106" s="318" customFormat="1" x14ac:dyDescent="0.15"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AZ872" s="347"/>
      <c r="BA872" s="347"/>
      <c r="BB872" s="347"/>
      <c r="BC872" s="347"/>
      <c r="BD872" s="347"/>
      <c r="BE872" s="347"/>
      <c r="BF872" s="347"/>
      <c r="BG872" s="347"/>
      <c r="BH872" s="347"/>
      <c r="BI872" s="347"/>
      <c r="BJ872" s="347"/>
      <c r="BK872" s="347"/>
      <c r="BL872" s="347"/>
      <c r="BM872" s="347"/>
      <c r="BN872" s="347"/>
      <c r="BO872" s="347"/>
      <c r="BP872" s="347"/>
      <c r="BQ872" s="347"/>
      <c r="BR872" s="347"/>
      <c r="BS872" s="347"/>
      <c r="BT872" s="347"/>
      <c r="BU872" s="347"/>
      <c r="BV872" s="347"/>
      <c r="BW872" s="347"/>
      <c r="BX872" s="347"/>
      <c r="BY872" s="347"/>
      <c r="BZ872" s="347"/>
      <c r="CA872" s="347"/>
      <c r="CB872" s="347"/>
      <c r="CC872" s="347"/>
      <c r="CD872" s="347"/>
      <c r="CE872" s="347"/>
      <c r="CF872" s="347"/>
      <c r="CG872" s="347"/>
      <c r="CH872" s="347"/>
      <c r="CI872" s="347"/>
      <c r="CJ872" s="347"/>
      <c r="CK872" s="347"/>
      <c r="CL872" s="347"/>
      <c r="CM872" s="347"/>
      <c r="CN872" s="347"/>
      <c r="CO872" s="347"/>
      <c r="CP872" s="347"/>
      <c r="CQ872" s="347"/>
      <c r="CR872" s="347"/>
      <c r="CS872" s="347"/>
      <c r="CT872" s="347"/>
      <c r="CU872" s="347"/>
      <c r="CV872" s="347"/>
      <c r="CW872" s="344"/>
      <c r="CX872" s="344"/>
      <c r="CY872" s="344"/>
      <c r="CZ872" s="344"/>
      <c r="DA872" s="344"/>
      <c r="DB872" s="344"/>
    </row>
    <row r="873" spans="17:106" s="318" customFormat="1" x14ac:dyDescent="0.15"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AZ873" s="347"/>
      <c r="BA873" s="347"/>
      <c r="BB873" s="347"/>
      <c r="BC873" s="347"/>
      <c r="BD873" s="347"/>
      <c r="BE873" s="347"/>
      <c r="BF873" s="347"/>
      <c r="BG873" s="347"/>
      <c r="BH873" s="347"/>
      <c r="BI873" s="347"/>
      <c r="BJ873" s="347"/>
      <c r="BK873" s="347"/>
      <c r="BL873" s="347"/>
      <c r="BM873" s="347"/>
      <c r="BN873" s="347"/>
      <c r="BO873" s="347"/>
      <c r="BP873" s="347"/>
      <c r="BQ873" s="347"/>
      <c r="BR873" s="347"/>
      <c r="BS873" s="347"/>
      <c r="BT873" s="347"/>
      <c r="BU873" s="347"/>
      <c r="BV873" s="347"/>
      <c r="BW873" s="347"/>
      <c r="BX873" s="347"/>
      <c r="BY873" s="347"/>
      <c r="BZ873" s="347"/>
      <c r="CA873" s="347"/>
      <c r="CB873" s="347"/>
      <c r="CC873" s="347"/>
      <c r="CD873" s="347"/>
      <c r="CE873" s="347"/>
      <c r="CF873" s="347"/>
      <c r="CG873" s="347"/>
      <c r="CH873" s="347"/>
      <c r="CI873" s="347"/>
      <c r="CJ873" s="347"/>
      <c r="CK873" s="347"/>
      <c r="CL873" s="347"/>
      <c r="CM873" s="347"/>
      <c r="CN873" s="347"/>
      <c r="CO873" s="347"/>
      <c r="CP873" s="347"/>
      <c r="CQ873" s="347"/>
      <c r="CR873" s="347"/>
      <c r="CS873" s="347"/>
      <c r="CT873" s="347"/>
      <c r="CU873" s="347"/>
      <c r="CV873" s="347"/>
      <c r="CW873" s="344"/>
      <c r="CX873" s="344"/>
      <c r="CY873" s="344"/>
      <c r="CZ873" s="344"/>
      <c r="DA873" s="344"/>
      <c r="DB873" s="344"/>
    </row>
    <row r="874" spans="17:106" s="318" customFormat="1" x14ac:dyDescent="0.15"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AZ874" s="347"/>
      <c r="BA874" s="347"/>
      <c r="BB874" s="347"/>
      <c r="BC874" s="347"/>
      <c r="BD874" s="347"/>
      <c r="BE874" s="347"/>
      <c r="BF874" s="347"/>
      <c r="BG874" s="347"/>
      <c r="BH874" s="347"/>
      <c r="BI874" s="347"/>
      <c r="BJ874" s="347"/>
      <c r="BK874" s="347"/>
      <c r="BL874" s="347"/>
      <c r="BM874" s="347"/>
      <c r="BN874" s="347"/>
      <c r="BO874" s="347"/>
      <c r="BP874" s="347"/>
      <c r="BQ874" s="347"/>
      <c r="BR874" s="347"/>
      <c r="BS874" s="347"/>
      <c r="BT874" s="347"/>
      <c r="BU874" s="347"/>
      <c r="BV874" s="347"/>
      <c r="BW874" s="347"/>
      <c r="BX874" s="347"/>
      <c r="BY874" s="347"/>
      <c r="BZ874" s="347"/>
      <c r="CA874" s="347"/>
      <c r="CB874" s="347"/>
      <c r="CC874" s="347"/>
      <c r="CD874" s="347"/>
      <c r="CE874" s="347"/>
      <c r="CF874" s="347"/>
      <c r="CG874" s="347"/>
      <c r="CH874" s="347"/>
      <c r="CI874" s="347"/>
      <c r="CJ874" s="347"/>
      <c r="CK874" s="347"/>
      <c r="CL874" s="347"/>
      <c r="CM874" s="347"/>
      <c r="CN874" s="347"/>
      <c r="CO874" s="347"/>
      <c r="CP874" s="347"/>
      <c r="CQ874" s="347"/>
      <c r="CR874" s="347"/>
      <c r="CS874" s="347"/>
      <c r="CT874" s="347"/>
      <c r="CU874" s="347"/>
      <c r="CV874" s="347"/>
      <c r="CW874" s="344"/>
      <c r="CX874" s="344"/>
      <c r="CY874" s="344"/>
      <c r="CZ874" s="344"/>
      <c r="DA874" s="344"/>
      <c r="DB874" s="344"/>
    </row>
    <row r="875" spans="17:106" s="318" customFormat="1" x14ac:dyDescent="0.15"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7"/>
      <c r="BI875" s="347"/>
      <c r="BJ875" s="347"/>
      <c r="BK875" s="347"/>
      <c r="BL875" s="347"/>
      <c r="BM875" s="347"/>
      <c r="BN875" s="347"/>
      <c r="BO875" s="347"/>
      <c r="BP875" s="347"/>
      <c r="BQ875" s="347"/>
      <c r="BR875" s="347"/>
      <c r="BS875" s="347"/>
      <c r="BT875" s="347"/>
      <c r="BU875" s="347"/>
      <c r="BV875" s="347"/>
      <c r="BW875" s="347"/>
      <c r="BX875" s="347"/>
      <c r="BY875" s="347"/>
      <c r="BZ875" s="347"/>
      <c r="CA875" s="347"/>
      <c r="CB875" s="347"/>
      <c r="CC875" s="347"/>
      <c r="CD875" s="347"/>
      <c r="CE875" s="347"/>
      <c r="CF875" s="347"/>
      <c r="CG875" s="347"/>
      <c r="CH875" s="347"/>
      <c r="CI875" s="347"/>
      <c r="CJ875" s="347"/>
      <c r="CK875" s="347"/>
      <c r="CL875" s="347"/>
      <c r="CM875" s="347"/>
      <c r="CN875" s="347"/>
      <c r="CO875" s="347"/>
      <c r="CP875" s="347"/>
      <c r="CQ875" s="347"/>
      <c r="CR875" s="347"/>
      <c r="CS875" s="347"/>
      <c r="CT875" s="347"/>
      <c r="CU875" s="347"/>
      <c r="CV875" s="347"/>
      <c r="CW875" s="344"/>
      <c r="CX875" s="344"/>
      <c r="CY875" s="344"/>
      <c r="CZ875" s="344"/>
      <c r="DA875" s="344"/>
      <c r="DB875" s="344"/>
    </row>
    <row r="876" spans="17:106" s="318" customFormat="1" x14ac:dyDescent="0.15"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AZ876" s="347"/>
      <c r="BA876" s="347"/>
      <c r="BB876" s="347"/>
      <c r="BC876" s="347"/>
      <c r="BD876" s="347"/>
      <c r="BE876" s="347"/>
      <c r="BF876" s="347"/>
      <c r="BG876" s="347"/>
      <c r="BH876" s="347"/>
      <c r="BI876" s="347"/>
      <c r="BJ876" s="347"/>
      <c r="BK876" s="347"/>
      <c r="BL876" s="347"/>
      <c r="BM876" s="347"/>
      <c r="BN876" s="347"/>
      <c r="BO876" s="347"/>
      <c r="BP876" s="347"/>
      <c r="BQ876" s="347"/>
      <c r="BR876" s="347"/>
      <c r="BS876" s="347"/>
      <c r="BT876" s="347"/>
      <c r="BU876" s="347"/>
      <c r="BV876" s="347"/>
      <c r="BW876" s="347"/>
      <c r="BX876" s="347"/>
      <c r="BY876" s="347"/>
      <c r="BZ876" s="347"/>
      <c r="CA876" s="347"/>
      <c r="CB876" s="347"/>
      <c r="CC876" s="347"/>
      <c r="CD876" s="347"/>
      <c r="CE876" s="347"/>
      <c r="CF876" s="347"/>
      <c r="CG876" s="347"/>
      <c r="CH876" s="347"/>
      <c r="CI876" s="347"/>
      <c r="CJ876" s="347"/>
      <c r="CK876" s="347"/>
      <c r="CL876" s="347"/>
      <c r="CM876" s="347"/>
      <c r="CN876" s="347"/>
      <c r="CO876" s="347"/>
      <c r="CP876" s="347"/>
      <c r="CQ876" s="347"/>
      <c r="CR876" s="347"/>
      <c r="CS876" s="347"/>
      <c r="CT876" s="347"/>
      <c r="CU876" s="347"/>
      <c r="CV876" s="347"/>
      <c r="CW876" s="344"/>
      <c r="CX876" s="344"/>
      <c r="CY876" s="344"/>
      <c r="CZ876" s="344"/>
      <c r="DA876" s="344"/>
      <c r="DB876" s="344"/>
    </row>
    <row r="877" spans="17:106" s="318" customFormat="1" x14ac:dyDescent="0.15"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AZ877" s="347"/>
      <c r="BA877" s="347"/>
      <c r="BB877" s="347"/>
      <c r="BC877" s="347"/>
      <c r="BD877" s="347"/>
      <c r="BE877" s="347"/>
      <c r="BF877" s="347"/>
      <c r="BG877" s="347"/>
      <c r="BH877" s="347"/>
      <c r="BI877" s="347"/>
      <c r="BJ877" s="347"/>
      <c r="BK877" s="347"/>
      <c r="BL877" s="347"/>
      <c r="BM877" s="347"/>
      <c r="BN877" s="347"/>
      <c r="BO877" s="347"/>
      <c r="BP877" s="347"/>
      <c r="BQ877" s="347"/>
      <c r="BR877" s="347"/>
      <c r="BS877" s="347"/>
      <c r="BT877" s="347"/>
      <c r="BU877" s="347"/>
      <c r="BV877" s="347"/>
      <c r="BW877" s="347"/>
      <c r="BX877" s="347"/>
      <c r="BY877" s="347"/>
      <c r="BZ877" s="347"/>
      <c r="CA877" s="347"/>
      <c r="CB877" s="347"/>
      <c r="CC877" s="347"/>
      <c r="CD877" s="347"/>
      <c r="CE877" s="347"/>
      <c r="CF877" s="347"/>
      <c r="CG877" s="347"/>
      <c r="CH877" s="347"/>
      <c r="CI877" s="347"/>
      <c r="CJ877" s="347"/>
      <c r="CK877" s="347"/>
      <c r="CL877" s="347"/>
      <c r="CM877" s="347"/>
      <c r="CN877" s="347"/>
      <c r="CO877" s="347"/>
      <c r="CP877" s="347"/>
      <c r="CQ877" s="347"/>
      <c r="CR877" s="347"/>
      <c r="CS877" s="347"/>
      <c r="CT877" s="347"/>
      <c r="CU877" s="347"/>
      <c r="CV877" s="347"/>
      <c r="CW877" s="344"/>
      <c r="CX877" s="344"/>
      <c r="CY877" s="344"/>
      <c r="CZ877" s="344"/>
      <c r="DA877" s="344"/>
      <c r="DB877" s="344"/>
    </row>
    <row r="878" spans="17:106" s="318" customFormat="1" x14ac:dyDescent="0.15"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AZ878" s="347"/>
      <c r="BA878" s="347"/>
      <c r="BB878" s="347"/>
      <c r="BC878" s="347"/>
      <c r="BD878" s="347"/>
      <c r="BE878" s="347"/>
      <c r="BF878" s="347"/>
      <c r="BG878" s="347"/>
      <c r="BH878" s="347"/>
      <c r="BI878" s="347"/>
      <c r="BJ878" s="347"/>
      <c r="BK878" s="347"/>
      <c r="BL878" s="347"/>
      <c r="BM878" s="347"/>
      <c r="BN878" s="347"/>
      <c r="BO878" s="347"/>
      <c r="BP878" s="347"/>
      <c r="BQ878" s="347"/>
      <c r="BR878" s="347"/>
      <c r="BS878" s="347"/>
      <c r="BT878" s="347"/>
      <c r="BU878" s="347"/>
      <c r="BV878" s="347"/>
      <c r="BW878" s="347"/>
      <c r="BX878" s="347"/>
      <c r="BY878" s="347"/>
      <c r="BZ878" s="347"/>
      <c r="CA878" s="347"/>
      <c r="CB878" s="347"/>
      <c r="CC878" s="347"/>
      <c r="CD878" s="347"/>
      <c r="CE878" s="347"/>
      <c r="CF878" s="347"/>
      <c r="CG878" s="347"/>
      <c r="CH878" s="347"/>
      <c r="CI878" s="347"/>
      <c r="CJ878" s="347"/>
      <c r="CK878" s="347"/>
      <c r="CL878" s="347"/>
      <c r="CM878" s="347"/>
      <c r="CN878" s="347"/>
      <c r="CO878" s="347"/>
      <c r="CP878" s="347"/>
      <c r="CQ878" s="347"/>
      <c r="CR878" s="347"/>
      <c r="CS878" s="347"/>
      <c r="CT878" s="347"/>
      <c r="CU878" s="347"/>
      <c r="CV878" s="347"/>
      <c r="CW878" s="344"/>
      <c r="CX878" s="344"/>
      <c r="CY878" s="344"/>
      <c r="CZ878" s="344"/>
      <c r="DA878" s="344"/>
      <c r="DB878" s="344"/>
    </row>
    <row r="879" spans="17:106" s="318" customFormat="1" x14ac:dyDescent="0.15"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AZ879" s="347"/>
      <c r="BA879" s="347"/>
      <c r="BB879" s="347"/>
      <c r="BC879" s="347"/>
      <c r="BD879" s="347"/>
      <c r="BE879" s="347"/>
      <c r="BF879" s="347"/>
      <c r="BG879" s="347"/>
      <c r="BH879" s="347"/>
      <c r="BI879" s="347"/>
      <c r="BJ879" s="347"/>
      <c r="BK879" s="347"/>
      <c r="BL879" s="347"/>
      <c r="BM879" s="347"/>
      <c r="BN879" s="347"/>
      <c r="BO879" s="347"/>
      <c r="BP879" s="347"/>
      <c r="BQ879" s="347"/>
      <c r="BR879" s="347"/>
      <c r="BS879" s="347"/>
      <c r="BT879" s="347"/>
      <c r="BU879" s="347"/>
      <c r="BV879" s="347"/>
      <c r="BW879" s="347"/>
      <c r="BX879" s="347"/>
      <c r="BY879" s="347"/>
      <c r="BZ879" s="347"/>
      <c r="CA879" s="347"/>
      <c r="CB879" s="347"/>
      <c r="CC879" s="347"/>
      <c r="CD879" s="347"/>
      <c r="CE879" s="347"/>
      <c r="CF879" s="347"/>
      <c r="CG879" s="347"/>
      <c r="CH879" s="347"/>
      <c r="CI879" s="347"/>
      <c r="CJ879" s="347"/>
      <c r="CK879" s="347"/>
      <c r="CL879" s="347"/>
      <c r="CM879" s="347"/>
      <c r="CN879" s="347"/>
      <c r="CO879" s="347"/>
      <c r="CP879" s="347"/>
      <c r="CQ879" s="347"/>
      <c r="CR879" s="347"/>
      <c r="CS879" s="347"/>
      <c r="CT879" s="347"/>
      <c r="CU879" s="347"/>
      <c r="CV879" s="347"/>
      <c r="CW879" s="344"/>
      <c r="CX879" s="344"/>
      <c r="CY879" s="344"/>
      <c r="CZ879" s="344"/>
      <c r="DA879" s="344"/>
      <c r="DB879" s="344"/>
    </row>
    <row r="880" spans="17:106" s="318" customFormat="1" x14ac:dyDescent="0.15"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AZ880" s="347"/>
      <c r="BA880" s="347"/>
      <c r="BB880" s="347"/>
      <c r="BC880" s="347"/>
      <c r="BD880" s="347"/>
      <c r="BE880" s="347"/>
      <c r="BF880" s="347"/>
      <c r="BG880" s="347"/>
      <c r="BH880" s="347"/>
      <c r="BI880" s="347"/>
      <c r="BJ880" s="347"/>
      <c r="BK880" s="347"/>
      <c r="BL880" s="347"/>
      <c r="BM880" s="347"/>
      <c r="BN880" s="347"/>
      <c r="BO880" s="347"/>
      <c r="BP880" s="347"/>
      <c r="BQ880" s="347"/>
      <c r="BR880" s="347"/>
      <c r="BS880" s="347"/>
      <c r="BT880" s="347"/>
      <c r="BU880" s="347"/>
      <c r="BV880" s="347"/>
      <c r="BW880" s="347"/>
      <c r="BX880" s="347"/>
      <c r="BY880" s="347"/>
      <c r="BZ880" s="347"/>
      <c r="CA880" s="347"/>
      <c r="CB880" s="347"/>
      <c r="CC880" s="347"/>
      <c r="CD880" s="347"/>
      <c r="CE880" s="347"/>
      <c r="CF880" s="347"/>
      <c r="CG880" s="347"/>
      <c r="CH880" s="347"/>
      <c r="CI880" s="347"/>
      <c r="CJ880" s="347"/>
      <c r="CK880" s="347"/>
      <c r="CL880" s="347"/>
      <c r="CM880" s="347"/>
      <c r="CN880" s="347"/>
      <c r="CO880" s="347"/>
      <c r="CP880" s="347"/>
      <c r="CQ880" s="347"/>
      <c r="CR880" s="347"/>
      <c r="CS880" s="347"/>
      <c r="CT880" s="347"/>
      <c r="CU880" s="347"/>
      <c r="CV880" s="347"/>
      <c r="CW880" s="344"/>
      <c r="CX880" s="344"/>
      <c r="CY880" s="344"/>
      <c r="CZ880" s="344"/>
      <c r="DA880" s="344"/>
      <c r="DB880" s="344"/>
    </row>
    <row r="881" spans="17:106" s="318" customFormat="1" x14ac:dyDescent="0.15"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AZ881" s="347"/>
      <c r="BA881" s="347"/>
      <c r="BB881" s="347"/>
      <c r="BC881" s="347"/>
      <c r="BD881" s="347"/>
      <c r="BE881" s="347"/>
      <c r="BF881" s="347"/>
      <c r="BG881" s="347"/>
      <c r="BH881" s="347"/>
      <c r="BI881" s="347"/>
      <c r="BJ881" s="347"/>
      <c r="BK881" s="347"/>
      <c r="BL881" s="347"/>
      <c r="BM881" s="347"/>
      <c r="BN881" s="347"/>
      <c r="BO881" s="347"/>
      <c r="BP881" s="347"/>
      <c r="BQ881" s="347"/>
      <c r="BR881" s="347"/>
      <c r="BS881" s="347"/>
      <c r="BT881" s="347"/>
      <c r="BU881" s="347"/>
      <c r="BV881" s="347"/>
      <c r="BW881" s="347"/>
      <c r="BX881" s="347"/>
      <c r="BY881" s="347"/>
      <c r="BZ881" s="347"/>
      <c r="CA881" s="347"/>
      <c r="CB881" s="347"/>
      <c r="CC881" s="347"/>
      <c r="CD881" s="347"/>
      <c r="CE881" s="347"/>
      <c r="CF881" s="347"/>
      <c r="CG881" s="347"/>
      <c r="CH881" s="347"/>
      <c r="CI881" s="347"/>
      <c r="CJ881" s="347"/>
      <c r="CK881" s="347"/>
      <c r="CL881" s="347"/>
      <c r="CM881" s="347"/>
      <c r="CN881" s="347"/>
      <c r="CO881" s="347"/>
      <c r="CP881" s="347"/>
      <c r="CQ881" s="347"/>
      <c r="CR881" s="347"/>
      <c r="CS881" s="347"/>
      <c r="CT881" s="347"/>
      <c r="CU881" s="347"/>
      <c r="CV881" s="347"/>
      <c r="CW881" s="344"/>
      <c r="CX881" s="344"/>
      <c r="CY881" s="344"/>
      <c r="CZ881" s="344"/>
      <c r="DA881" s="344"/>
      <c r="DB881" s="344"/>
    </row>
    <row r="882" spans="17:106" s="318" customFormat="1" x14ac:dyDescent="0.15"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AZ882" s="347"/>
      <c r="BA882" s="347"/>
      <c r="BB882" s="347"/>
      <c r="BC882" s="347"/>
      <c r="BD882" s="347"/>
      <c r="BE882" s="347"/>
      <c r="BF882" s="347"/>
      <c r="BG882" s="347"/>
      <c r="BH882" s="347"/>
      <c r="BI882" s="347"/>
      <c r="BJ882" s="347"/>
      <c r="BK882" s="347"/>
      <c r="BL882" s="347"/>
      <c r="BM882" s="347"/>
      <c r="BN882" s="347"/>
      <c r="BO882" s="347"/>
      <c r="BP882" s="347"/>
      <c r="BQ882" s="347"/>
      <c r="BR882" s="347"/>
      <c r="BS882" s="347"/>
      <c r="BT882" s="347"/>
      <c r="BU882" s="347"/>
      <c r="BV882" s="347"/>
      <c r="BW882" s="347"/>
      <c r="BX882" s="347"/>
      <c r="BY882" s="347"/>
      <c r="BZ882" s="347"/>
      <c r="CA882" s="347"/>
      <c r="CB882" s="347"/>
      <c r="CC882" s="347"/>
      <c r="CD882" s="347"/>
      <c r="CE882" s="347"/>
      <c r="CF882" s="347"/>
      <c r="CG882" s="347"/>
      <c r="CH882" s="347"/>
      <c r="CI882" s="347"/>
      <c r="CJ882" s="347"/>
      <c r="CK882" s="347"/>
      <c r="CL882" s="347"/>
      <c r="CM882" s="347"/>
      <c r="CN882" s="347"/>
      <c r="CO882" s="347"/>
      <c r="CP882" s="347"/>
      <c r="CQ882" s="347"/>
      <c r="CR882" s="347"/>
      <c r="CS882" s="347"/>
      <c r="CT882" s="347"/>
      <c r="CU882" s="347"/>
      <c r="CV882" s="347"/>
      <c r="CW882" s="344"/>
      <c r="CX882" s="344"/>
      <c r="CY882" s="344"/>
      <c r="CZ882" s="344"/>
      <c r="DA882" s="344"/>
      <c r="DB882" s="344"/>
    </row>
    <row r="883" spans="17:106" s="318" customFormat="1" x14ac:dyDescent="0.15"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AZ883" s="347"/>
      <c r="BA883" s="347"/>
      <c r="BB883" s="347"/>
      <c r="BC883" s="347"/>
      <c r="BD883" s="347"/>
      <c r="BE883" s="347"/>
      <c r="BF883" s="347"/>
      <c r="BG883" s="347"/>
      <c r="BH883" s="347"/>
      <c r="BI883" s="347"/>
      <c r="BJ883" s="347"/>
      <c r="BK883" s="347"/>
      <c r="BL883" s="347"/>
      <c r="BM883" s="347"/>
      <c r="BN883" s="347"/>
      <c r="BO883" s="347"/>
      <c r="BP883" s="347"/>
      <c r="BQ883" s="347"/>
      <c r="BR883" s="347"/>
      <c r="BS883" s="347"/>
      <c r="BT883" s="347"/>
      <c r="BU883" s="347"/>
      <c r="BV883" s="347"/>
      <c r="BW883" s="347"/>
      <c r="BX883" s="347"/>
      <c r="BY883" s="347"/>
      <c r="BZ883" s="347"/>
      <c r="CA883" s="347"/>
      <c r="CB883" s="347"/>
      <c r="CC883" s="347"/>
      <c r="CD883" s="347"/>
      <c r="CE883" s="347"/>
      <c r="CF883" s="347"/>
      <c r="CG883" s="347"/>
      <c r="CH883" s="347"/>
      <c r="CI883" s="347"/>
      <c r="CJ883" s="347"/>
      <c r="CK883" s="347"/>
      <c r="CL883" s="347"/>
      <c r="CM883" s="347"/>
      <c r="CN883" s="347"/>
      <c r="CO883" s="347"/>
      <c r="CP883" s="347"/>
      <c r="CQ883" s="347"/>
      <c r="CR883" s="347"/>
      <c r="CS883" s="347"/>
      <c r="CT883" s="347"/>
      <c r="CU883" s="347"/>
      <c r="CV883" s="347"/>
      <c r="CW883" s="344"/>
      <c r="CX883" s="344"/>
      <c r="CY883" s="344"/>
      <c r="CZ883" s="344"/>
      <c r="DA883" s="344"/>
      <c r="DB883" s="344"/>
    </row>
    <row r="884" spans="17:106" s="318" customFormat="1" x14ac:dyDescent="0.15"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AZ884" s="347"/>
      <c r="BA884" s="347"/>
      <c r="BB884" s="347"/>
      <c r="BC884" s="347"/>
      <c r="BD884" s="347"/>
      <c r="BE884" s="347"/>
      <c r="BF884" s="347"/>
      <c r="BG884" s="347"/>
      <c r="BH884" s="347"/>
      <c r="BI884" s="347"/>
      <c r="BJ884" s="347"/>
      <c r="BK884" s="347"/>
      <c r="BL884" s="347"/>
      <c r="BM884" s="347"/>
      <c r="BN884" s="347"/>
      <c r="BO884" s="347"/>
      <c r="BP884" s="347"/>
      <c r="BQ884" s="347"/>
      <c r="BR884" s="347"/>
      <c r="BS884" s="347"/>
      <c r="BT884" s="347"/>
      <c r="BU884" s="347"/>
      <c r="BV884" s="347"/>
      <c r="BW884" s="347"/>
      <c r="BX884" s="347"/>
      <c r="BY884" s="347"/>
      <c r="BZ884" s="347"/>
      <c r="CA884" s="347"/>
      <c r="CB884" s="347"/>
      <c r="CC884" s="347"/>
      <c r="CD884" s="347"/>
      <c r="CE884" s="347"/>
      <c r="CF884" s="347"/>
      <c r="CG884" s="347"/>
      <c r="CH884" s="347"/>
      <c r="CI884" s="347"/>
      <c r="CJ884" s="347"/>
      <c r="CK884" s="347"/>
      <c r="CL884" s="347"/>
      <c r="CM884" s="347"/>
      <c r="CN884" s="347"/>
      <c r="CO884" s="347"/>
      <c r="CP884" s="347"/>
      <c r="CQ884" s="347"/>
      <c r="CR884" s="347"/>
      <c r="CS884" s="347"/>
      <c r="CT884" s="347"/>
      <c r="CU884" s="347"/>
      <c r="CV884" s="347"/>
      <c r="CW884" s="344"/>
      <c r="CX884" s="344"/>
      <c r="CY884" s="344"/>
      <c r="CZ884" s="344"/>
      <c r="DA884" s="344"/>
      <c r="DB884" s="344"/>
    </row>
    <row r="885" spans="17:106" s="318" customFormat="1" x14ac:dyDescent="0.15"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AZ885" s="347"/>
      <c r="BA885" s="347"/>
      <c r="BB885" s="347"/>
      <c r="BC885" s="347"/>
      <c r="BD885" s="347"/>
      <c r="BE885" s="347"/>
      <c r="BF885" s="347"/>
      <c r="BG885" s="347"/>
      <c r="BH885" s="347"/>
      <c r="BI885" s="347"/>
      <c r="BJ885" s="347"/>
      <c r="BK885" s="347"/>
      <c r="BL885" s="347"/>
      <c r="BM885" s="347"/>
      <c r="BN885" s="347"/>
      <c r="BO885" s="347"/>
      <c r="BP885" s="347"/>
      <c r="BQ885" s="347"/>
      <c r="BR885" s="347"/>
      <c r="BS885" s="347"/>
      <c r="BT885" s="347"/>
      <c r="BU885" s="347"/>
      <c r="BV885" s="347"/>
      <c r="BW885" s="347"/>
      <c r="BX885" s="347"/>
      <c r="BY885" s="347"/>
      <c r="BZ885" s="347"/>
      <c r="CA885" s="347"/>
      <c r="CB885" s="347"/>
      <c r="CC885" s="347"/>
      <c r="CD885" s="347"/>
      <c r="CE885" s="347"/>
      <c r="CF885" s="347"/>
      <c r="CG885" s="347"/>
      <c r="CH885" s="347"/>
      <c r="CI885" s="347"/>
      <c r="CJ885" s="347"/>
      <c r="CK885" s="347"/>
      <c r="CL885" s="347"/>
      <c r="CM885" s="347"/>
      <c r="CN885" s="347"/>
      <c r="CO885" s="347"/>
      <c r="CP885" s="347"/>
      <c r="CQ885" s="347"/>
      <c r="CR885" s="347"/>
      <c r="CS885" s="347"/>
      <c r="CT885" s="347"/>
      <c r="CU885" s="347"/>
      <c r="CV885" s="347"/>
      <c r="CW885" s="344"/>
      <c r="CX885" s="344"/>
      <c r="CY885" s="344"/>
      <c r="CZ885" s="344"/>
      <c r="DA885" s="344"/>
      <c r="DB885" s="344"/>
    </row>
    <row r="886" spans="17:106" s="318" customFormat="1" x14ac:dyDescent="0.15"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AZ886" s="347"/>
      <c r="BA886" s="347"/>
      <c r="BB886" s="347"/>
      <c r="BC886" s="347"/>
      <c r="BD886" s="347"/>
      <c r="BE886" s="347"/>
      <c r="BF886" s="347"/>
      <c r="BG886" s="347"/>
      <c r="BH886" s="347"/>
      <c r="BI886" s="347"/>
      <c r="BJ886" s="347"/>
      <c r="BK886" s="347"/>
      <c r="BL886" s="347"/>
      <c r="BM886" s="347"/>
      <c r="BN886" s="347"/>
      <c r="BO886" s="347"/>
      <c r="BP886" s="347"/>
      <c r="BQ886" s="347"/>
      <c r="BR886" s="347"/>
      <c r="BS886" s="347"/>
      <c r="BT886" s="347"/>
      <c r="BU886" s="347"/>
      <c r="BV886" s="347"/>
      <c r="BW886" s="347"/>
      <c r="BX886" s="347"/>
      <c r="BY886" s="347"/>
      <c r="BZ886" s="347"/>
      <c r="CA886" s="347"/>
      <c r="CB886" s="347"/>
      <c r="CC886" s="347"/>
      <c r="CD886" s="347"/>
      <c r="CE886" s="347"/>
      <c r="CF886" s="347"/>
      <c r="CG886" s="347"/>
      <c r="CH886" s="347"/>
      <c r="CI886" s="347"/>
      <c r="CJ886" s="347"/>
      <c r="CK886" s="347"/>
      <c r="CL886" s="347"/>
      <c r="CM886" s="347"/>
      <c r="CN886" s="347"/>
      <c r="CO886" s="347"/>
      <c r="CP886" s="347"/>
      <c r="CQ886" s="347"/>
      <c r="CR886" s="347"/>
      <c r="CS886" s="347"/>
      <c r="CT886" s="347"/>
      <c r="CU886" s="347"/>
      <c r="CV886" s="347"/>
      <c r="CW886" s="344"/>
      <c r="CX886" s="344"/>
      <c r="CY886" s="344"/>
      <c r="CZ886" s="344"/>
      <c r="DA886" s="344"/>
      <c r="DB886" s="344"/>
    </row>
    <row r="887" spans="17:106" s="318" customFormat="1" x14ac:dyDescent="0.15"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AZ887" s="347"/>
      <c r="BA887" s="347"/>
      <c r="BB887" s="347"/>
      <c r="BC887" s="347"/>
      <c r="BD887" s="347"/>
      <c r="BE887" s="347"/>
      <c r="BF887" s="347"/>
      <c r="BG887" s="347"/>
      <c r="BH887" s="347"/>
      <c r="BI887" s="347"/>
      <c r="BJ887" s="347"/>
      <c r="BK887" s="347"/>
      <c r="BL887" s="347"/>
      <c r="BM887" s="347"/>
      <c r="BN887" s="347"/>
      <c r="BO887" s="347"/>
      <c r="BP887" s="347"/>
      <c r="BQ887" s="347"/>
      <c r="BR887" s="347"/>
      <c r="BS887" s="347"/>
      <c r="BT887" s="347"/>
      <c r="BU887" s="347"/>
      <c r="BV887" s="347"/>
      <c r="BW887" s="347"/>
      <c r="BX887" s="347"/>
      <c r="BY887" s="347"/>
      <c r="BZ887" s="347"/>
      <c r="CA887" s="347"/>
      <c r="CB887" s="347"/>
      <c r="CC887" s="347"/>
      <c r="CD887" s="347"/>
      <c r="CE887" s="347"/>
      <c r="CF887" s="347"/>
      <c r="CG887" s="347"/>
      <c r="CH887" s="347"/>
      <c r="CI887" s="347"/>
      <c r="CJ887" s="347"/>
      <c r="CK887" s="347"/>
      <c r="CL887" s="347"/>
      <c r="CM887" s="347"/>
      <c r="CN887" s="347"/>
      <c r="CO887" s="347"/>
      <c r="CP887" s="347"/>
      <c r="CQ887" s="347"/>
      <c r="CR887" s="347"/>
      <c r="CS887" s="347"/>
      <c r="CT887" s="347"/>
      <c r="CU887" s="347"/>
      <c r="CV887" s="347"/>
      <c r="CW887" s="344"/>
      <c r="CX887" s="344"/>
      <c r="CY887" s="344"/>
      <c r="CZ887" s="344"/>
      <c r="DA887" s="344"/>
      <c r="DB887" s="344"/>
    </row>
    <row r="888" spans="17:106" s="318" customFormat="1" x14ac:dyDescent="0.15"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7"/>
      <c r="BI888" s="347"/>
      <c r="BJ888" s="347"/>
      <c r="BK888" s="347"/>
      <c r="BL888" s="347"/>
      <c r="BM888" s="347"/>
      <c r="BN888" s="347"/>
      <c r="BO888" s="347"/>
      <c r="BP888" s="347"/>
      <c r="BQ888" s="347"/>
      <c r="BR888" s="347"/>
      <c r="BS888" s="347"/>
      <c r="BT888" s="347"/>
      <c r="BU888" s="347"/>
      <c r="BV888" s="347"/>
      <c r="BW888" s="347"/>
      <c r="BX888" s="347"/>
      <c r="BY888" s="347"/>
      <c r="BZ888" s="347"/>
      <c r="CA888" s="347"/>
      <c r="CB888" s="347"/>
      <c r="CC888" s="347"/>
      <c r="CD888" s="347"/>
      <c r="CE888" s="347"/>
      <c r="CF888" s="347"/>
      <c r="CG888" s="347"/>
      <c r="CH888" s="347"/>
      <c r="CI888" s="347"/>
      <c r="CJ888" s="347"/>
      <c r="CK888" s="347"/>
      <c r="CL888" s="347"/>
      <c r="CM888" s="347"/>
      <c r="CN888" s="347"/>
      <c r="CO888" s="347"/>
      <c r="CP888" s="347"/>
      <c r="CQ888" s="347"/>
      <c r="CR888" s="347"/>
      <c r="CS888" s="347"/>
      <c r="CT888" s="347"/>
      <c r="CU888" s="347"/>
      <c r="CV888" s="347"/>
      <c r="CW888" s="344"/>
      <c r="CX888" s="344"/>
      <c r="CY888" s="344"/>
      <c r="CZ888" s="344"/>
      <c r="DA888" s="344"/>
      <c r="DB888" s="344"/>
    </row>
    <row r="889" spans="17:106" s="318" customFormat="1" x14ac:dyDescent="0.15"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AZ889" s="347"/>
      <c r="BA889" s="347"/>
      <c r="BB889" s="347"/>
      <c r="BC889" s="347"/>
      <c r="BD889" s="347"/>
      <c r="BE889" s="347"/>
      <c r="BF889" s="347"/>
      <c r="BG889" s="347"/>
      <c r="BH889" s="347"/>
      <c r="BI889" s="347"/>
      <c r="BJ889" s="347"/>
      <c r="BK889" s="347"/>
      <c r="BL889" s="347"/>
      <c r="BM889" s="347"/>
      <c r="BN889" s="347"/>
      <c r="BO889" s="347"/>
      <c r="BP889" s="347"/>
      <c r="BQ889" s="347"/>
      <c r="BR889" s="347"/>
      <c r="BS889" s="347"/>
      <c r="BT889" s="347"/>
      <c r="BU889" s="347"/>
      <c r="BV889" s="347"/>
      <c r="BW889" s="347"/>
      <c r="BX889" s="347"/>
      <c r="BY889" s="347"/>
      <c r="BZ889" s="347"/>
      <c r="CA889" s="347"/>
      <c r="CB889" s="347"/>
      <c r="CC889" s="347"/>
      <c r="CD889" s="347"/>
      <c r="CE889" s="347"/>
      <c r="CF889" s="347"/>
      <c r="CG889" s="347"/>
      <c r="CH889" s="347"/>
      <c r="CI889" s="347"/>
      <c r="CJ889" s="347"/>
      <c r="CK889" s="347"/>
      <c r="CL889" s="347"/>
      <c r="CM889" s="347"/>
      <c r="CN889" s="347"/>
      <c r="CO889" s="347"/>
      <c r="CP889" s="347"/>
      <c r="CQ889" s="347"/>
      <c r="CR889" s="347"/>
      <c r="CS889" s="347"/>
      <c r="CT889" s="347"/>
      <c r="CU889" s="347"/>
      <c r="CV889" s="347"/>
      <c r="CW889" s="344"/>
      <c r="CX889" s="344"/>
      <c r="CY889" s="344"/>
      <c r="CZ889" s="344"/>
      <c r="DA889" s="344"/>
      <c r="DB889" s="344"/>
    </row>
    <row r="890" spans="17:106" s="318" customFormat="1" x14ac:dyDescent="0.15"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AZ890" s="347"/>
      <c r="BA890" s="347"/>
      <c r="BB890" s="347"/>
      <c r="BC890" s="347"/>
      <c r="BD890" s="347"/>
      <c r="BE890" s="347"/>
      <c r="BF890" s="347"/>
      <c r="BG890" s="347"/>
      <c r="BH890" s="347"/>
      <c r="BI890" s="347"/>
      <c r="BJ890" s="347"/>
      <c r="BK890" s="347"/>
      <c r="BL890" s="347"/>
      <c r="BM890" s="347"/>
      <c r="BN890" s="347"/>
      <c r="BO890" s="347"/>
      <c r="BP890" s="347"/>
      <c r="BQ890" s="347"/>
      <c r="BR890" s="347"/>
      <c r="BS890" s="347"/>
      <c r="BT890" s="347"/>
      <c r="BU890" s="347"/>
      <c r="BV890" s="347"/>
      <c r="BW890" s="347"/>
      <c r="BX890" s="347"/>
      <c r="BY890" s="347"/>
      <c r="BZ890" s="347"/>
      <c r="CA890" s="347"/>
      <c r="CB890" s="347"/>
      <c r="CC890" s="347"/>
      <c r="CD890" s="347"/>
      <c r="CE890" s="347"/>
      <c r="CF890" s="347"/>
      <c r="CG890" s="347"/>
      <c r="CH890" s="347"/>
      <c r="CI890" s="347"/>
      <c r="CJ890" s="347"/>
      <c r="CK890" s="347"/>
      <c r="CL890" s="347"/>
      <c r="CM890" s="347"/>
      <c r="CN890" s="347"/>
      <c r="CO890" s="347"/>
      <c r="CP890" s="347"/>
      <c r="CQ890" s="347"/>
      <c r="CR890" s="347"/>
      <c r="CS890" s="347"/>
      <c r="CT890" s="347"/>
      <c r="CU890" s="347"/>
      <c r="CV890" s="347"/>
      <c r="CW890" s="344"/>
      <c r="CX890" s="344"/>
      <c r="CY890" s="344"/>
      <c r="CZ890" s="344"/>
      <c r="DA890" s="344"/>
      <c r="DB890" s="344"/>
    </row>
    <row r="891" spans="17:106" s="318" customFormat="1" x14ac:dyDescent="0.15"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AZ891" s="347"/>
      <c r="BA891" s="347"/>
      <c r="BB891" s="347"/>
      <c r="BC891" s="347"/>
      <c r="BD891" s="347"/>
      <c r="BE891" s="347"/>
      <c r="BF891" s="347"/>
      <c r="BG891" s="347"/>
      <c r="BH891" s="347"/>
      <c r="BI891" s="347"/>
      <c r="BJ891" s="347"/>
      <c r="BK891" s="347"/>
      <c r="BL891" s="347"/>
      <c r="BM891" s="347"/>
      <c r="BN891" s="347"/>
      <c r="BO891" s="347"/>
      <c r="BP891" s="347"/>
      <c r="BQ891" s="347"/>
      <c r="BR891" s="347"/>
      <c r="BS891" s="347"/>
      <c r="BT891" s="347"/>
      <c r="BU891" s="347"/>
      <c r="BV891" s="347"/>
      <c r="BW891" s="347"/>
      <c r="BX891" s="347"/>
      <c r="BY891" s="347"/>
      <c r="BZ891" s="347"/>
      <c r="CA891" s="347"/>
      <c r="CB891" s="347"/>
      <c r="CC891" s="347"/>
      <c r="CD891" s="347"/>
      <c r="CE891" s="347"/>
      <c r="CF891" s="347"/>
      <c r="CG891" s="347"/>
      <c r="CH891" s="347"/>
      <c r="CI891" s="347"/>
      <c r="CJ891" s="347"/>
      <c r="CK891" s="347"/>
      <c r="CL891" s="347"/>
      <c r="CM891" s="347"/>
      <c r="CN891" s="347"/>
      <c r="CO891" s="347"/>
      <c r="CP891" s="347"/>
      <c r="CQ891" s="347"/>
      <c r="CR891" s="347"/>
      <c r="CS891" s="347"/>
      <c r="CT891" s="347"/>
      <c r="CU891" s="347"/>
      <c r="CV891" s="347"/>
      <c r="CW891" s="344"/>
      <c r="CX891" s="344"/>
      <c r="CY891" s="344"/>
      <c r="CZ891" s="344"/>
      <c r="DA891" s="344"/>
      <c r="DB891" s="344"/>
    </row>
    <row r="892" spans="17:106" s="318" customFormat="1" x14ac:dyDescent="0.15"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AZ892" s="347"/>
      <c r="BA892" s="347"/>
      <c r="BB892" s="347"/>
      <c r="BC892" s="347"/>
      <c r="BD892" s="347"/>
      <c r="BE892" s="347"/>
      <c r="BF892" s="347"/>
      <c r="BG892" s="347"/>
      <c r="BH892" s="347"/>
      <c r="BI892" s="347"/>
      <c r="BJ892" s="347"/>
      <c r="BK892" s="347"/>
      <c r="BL892" s="347"/>
      <c r="BM892" s="347"/>
      <c r="BN892" s="347"/>
      <c r="BO892" s="347"/>
      <c r="BP892" s="347"/>
      <c r="BQ892" s="347"/>
      <c r="BR892" s="347"/>
      <c r="BS892" s="347"/>
      <c r="BT892" s="347"/>
      <c r="BU892" s="347"/>
      <c r="BV892" s="347"/>
      <c r="BW892" s="347"/>
      <c r="BX892" s="347"/>
      <c r="BY892" s="347"/>
      <c r="BZ892" s="347"/>
      <c r="CA892" s="347"/>
      <c r="CB892" s="347"/>
      <c r="CC892" s="347"/>
      <c r="CD892" s="347"/>
      <c r="CE892" s="347"/>
      <c r="CF892" s="347"/>
      <c r="CG892" s="347"/>
      <c r="CH892" s="347"/>
      <c r="CI892" s="347"/>
      <c r="CJ892" s="347"/>
      <c r="CK892" s="347"/>
      <c r="CL892" s="347"/>
      <c r="CM892" s="347"/>
      <c r="CN892" s="347"/>
      <c r="CO892" s="347"/>
      <c r="CP892" s="347"/>
      <c r="CQ892" s="347"/>
      <c r="CR892" s="347"/>
      <c r="CS892" s="347"/>
      <c r="CT892" s="347"/>
      <c r="CU892" s="347"/>
      <c r="CV892" s="347"/>
      <c r="CW892" s="344"/>
      <c r="CX892" s="344"/>
      <c r="CY892" s="344"/>
      <c r="CZ892" s="344"/>
      <c r="DA892" s="344"/>
      <c r="DB892" s="344"/>
    </row>
    <row r="893" spans="17:106" s="318" customFormat="1" x14ac:dyDescent="0.15"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AZ893" s="347"/>
      <c r="BA893" s="347"/>
      <c r="BB893" s="347"/>
      <c r="BC893" s="347"/>
      <c r="BD893" s="347"/>
      <c r="BE893" s="347"/>
      <c r="BF893" s="347"/>
      <c r="BG893" s="347"/>
      <c r="BH893" s="347"/>
      <c r="BI893" s="347"/>
      <c r="BJ893" s="347"/>
      <c r="BK893" s="347"/>
      <c r="BL893" s="347"/>
      <c r="BM893" s="347"/>
      <c r="BN893" s="347"/>
      <c r="BO893" s="347"/>
      <c r="BP893" s="347"/>
      <c r="BQ893" s="347"/>
      <c r="BR893" s="347"/>
      <c r="BS893" s="347"/>
      <c r="BT893" s="347"/>
      <c r="BU893" s="347"/>
      <c r="BV893" s="347"/>
      <c r="BW893" s="347"/>
      <c r="BX893" s="347"/>
      <c r="BY893" s="347"/>
      <c r="BZ893" s="347"/>
      <c r="CA893" s="347"/>
      <c r="CB893" s="347"/>
      <c r="CC893" s="347"/>
      <c r="CD893" s="347"/>
      <c r="CE893" s="347"/>
      <c r="CF893" s="347"/>
      <c r="CG893" s="347"/>
      <c r="CH893" s="347"/>
      <c r="CI893" s="347"/>
      <c r="CJ893" s="347"/>
      <c r="CK893" s="347"/>
      <c r="CL893" s="347"/>
      <c r="CM893" s="347"/>
      <c r="CN893" s="347"/>
      <c r="CO893" s="347"/>
      <c r="CP893" s="347"/>
      <c r="CQ893" s="347"/>
      <c r="CR893" s="347"/>
      <c r="CS893" s="347"/>
      <c r="CT893" s="347"/>
      <c r="CU893" s="347"/>
      <c r="CV893" s="347"/>
      <c r="CW893" s="344"/>
      <c r="CX893" s="344"/>
      <c r="CY893" s="344"/>
      <c r="CZ893" s="344"/>
      <c r="DA893" s="344"/>
      <c r="DB893" s="344"/>
    </row>
    <row r="894" spans="17:106" s="318" customFormat="1" x14ac:dyDescent="0.15"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AZ894" s="347"/>
      <c r="BA894" s="347"/>
      <c r="BB894" s="347"/>
      <c r="BC894" s="347"/>
      <c r="BD894" s="347"/>
      <c r="BE894" s="347"/>
      <c r="BF894" s="347"/>
      <c r="BG894" s="347"/>
      <c r="BH894" s="347"/>
      <c r="BI894" s="347"/>
      <c r="BJ894" s="347"/>
      <c r="BK894" s="347"/>
      <c r="BL894" s="347"/>
      <c r="BM894" s="347"/>
      <c r="BN894" s="347"/>
      <c r="BO894" s="347"/>
      <c r="BP894" s="347"/>
      <c r="BQ894" s="347"/>
      <c r="BR894" s="347"/>
      <c r="BS894" s="347"/>
      <c r="BT894" s="347"/>
      <c r="BU894" s="347"/>
      <c r="BV894" s="347"/>
      <c r="BW894" s="347"/>
      <c r="BX894" s="347"/>
      <c r="BY894" s="347"/>
      <c r="BZ894" s="347"/>
      <c r="CA894" s="347"/>
      <c r="CB894" s="347"/>
      <c r="CC894" s="347"/>
      <c r="CD894" s="347"/>
      <c r="CE894" s="347"/>
      <c r="CF894" s="347"/>
      <c r="CG894" s="347"/>
      <c r="CH894" s="347"/>
      <c r="CI894" s="347"/>
      <c r="CJ894" s="347"/>
      <c r="CK894" s="347"/>
      <c r="CL894" s="347"/>
      <c r="CM894" s="347"/>
      <c r="CN894" s="347"/>
      <c r="CO894" s="347"/>
      <c r="CP894" s="347"/>
      <c r="CQ894" s="347"/>
      <c r="CR894" s="347"/>
      <c r="CS894" s="347"/>
      <c r="CT894" s="347"/>
      <c r="CU894" s="347"/>
      <c r="CV894" s="347"/>
      <c r="CW894" s="344"/>
      <c r="CX894" s="344"/>
      <c r="CY894" s="344"/>
      <c r="CZ894" s="344"/>
      <c r="DA894" s="344"/>
      <c r="DB894" s="344"/>
    </row>
    <row r="895" spans="17:106" s="318" customFormat="1" x14ac:dyDescent="0.15"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AZ895" s="347"/>
      <c r="BA895" s="347"/>
      <c r="BB895" s="347"/>
      <c r="BC895" s="347"/>
      <c r="BD895" s="347"/>
      <c r="BE895" s="347"/>
      <c r="BF895" s="347"/>
      <c r="BG895" s="347"/>
      <c r="BH895" s="347"/>
      <c r="BI895" s="347"/>
      <c r="BJ895" s="347"/>
      <c r="BK895" s="347"/>
      <c r="BL895" s="347"/>
      <c r="BM895" s="347"/>
      <c r="BN895" s="347"/>
      <c r="BO895" s="347"/>
      <c r="BP895" s="347"/>
      <c r="BQ895" s="347"/>
      <c r="BR895" s="347"/>
      <c r="BS895" s="347"/>
      <c r="BT895" s="347"/>
      <c r="BU895" s="347"/>
      <c r="BV895" s="347"/>
      <c r="BW895" s="347"/>
      <c r="BX895" s="347"/>
      <c r="BY895" s="347"/>
      <c r="BZ895" s="347"/>
      <c r="CA895" s="347"/>
      <c r="CB895" s="347"/>
      <c r="CC895" s="347"/>
      <c r="CD895" s="347"/>
      <c r="CE895" s="347"/>
      <c r="CF895" s="347"/>
      <c r="CG895" s="347"/>
      <c r="CH895" s="347"/>
      <c r="CI895" s="347"/>
      <c r="CJ895" s="347"/>
      <c r="CK895" s="347"/>
      <c r="CL895" s="347"/>
      <c r="CM895" s="347"/>
      <c r="CN895" s="347"/>
      <c r="CO895" s="347"/>
      <c r="CP895" s="347"/>
      <c r="CQ895" s="347"/>
      <c r="CR895" s="347"/>
      <c r="CS895" s="347"/>
      <c r="CT895" s="347"/>
      <c r="CU895" s="347"/>
      <c r="CV895" s="347"/>
      <c r="CW895" s="344"/>
      <c r="CX895" s="344"/>
      <c r="CY895" s="344"/>
      <c r="CZ895" s="344"/>
      <c r="DA895" s="344"/>
      <c r="DB895" s="344"/>
    </row>
    <row r="896" spans="17:106" s="318" customFormat="1" x14ac:dyDescent="0.15"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AZ896" s="347"/>
      <c r="BA896" s="347"/>
      <c r="BB896" s="347"/>
      <c r="BC896" s="347"/>
      <c r="BD896" s="347"/>
      <c r="BE896" s="347"/>
      <c r="BF896" s="347"/>
      <c r="BG896" s="347"/>
      <c r="BH896" s="347"/>
      <c r="BI896" s="347"/>
      <c r="BJ896" s="347"/>
      <c r="BK896" s="347"/>
      <c r="BL896" s="347"/>
      <c r="BM896" s="347"/>
      <c r="BN896" s="347"/>
      <c r="BO896" s="347"/>
      <c r="BP896" s="347"/>
      <c r="BQ896" s="347"/>
      <c r="BR896" s="347"/>
      <c r="BS896" s="347"/>
      <c r="BT896" s="347"/>
      <c r="BU896" s="347"/>
      <c r="BV896" s="347"/>
      <c r="BW896" s="347"/>
      <c r="BX896" s="347"/>
      <c r="BY896" s="347"/>
      <c r="BZ896" s="347"/>
      <c r="CA896" s="347"/>
      <c r="CB896" s="347"/>
      <c r="CC896" s="347"/>
      <c r="CD896" s="347"/>
      <c r="CE896" s="347"/>
      <c r="CF896" s="347"/>
      <c r="CG896" s="347"/>
      <c r="CH896" s="347"/>
      <c r="CI896" s="347"/>
      <c r="CJ896" s="347"/>
      <c r="CK896" s="347"/>
      <c r="CL896" s="347"/>
      <c r="CM896" s="347"/>
      <c r="CN896" s="347"/>
      <c r="CO896" s="347"/>
      <c r="CP896" s="347"/>
      <c r="CQ896" s="347"/>
      <c r="CR896" s="347"/>
      <c r="CS896" s="347"/>
      <c r="CT896" s="347"/>
      <c r="CU896" s="347"/>
      <c r="CV896" s="347"/>
      <c r="CW896" s="344"/>
      <c r="CX896" s="344"/>
      <c r="CY896" s="344"/>
      <c r="CZ896" s="344"/>
      <c r="DA896" s="344"/>
      <c r="DB896" s="344"/>
    </row>
    <row r="897" spans="17:106" s="318" customFormat="1" x14ac:dyDescent="0.15"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AZ897" s="347"/>
      <c r="BA897" s="347"/>
      <c r="BB897" s="347"/>
      <c r="BC897" s="347"/>
      <c r="BD897" s="347"/>
      <c r="BE897" s="347"/>
      <c r="BF897" s="347"/>
      <c r="BG897" s="347"/>
      <c r="BH897" s="347"/>
      <c r="BI897" s="347"/>
      <c r="BJ897" s="347"/>
      <c r="BK897" s="347"/>
      <c r="BL897" s="347"/>
      <c r="BM897" s="347"/>
      <c r="BN897" s="347"/>
      <c r="BO897" s="347"/>
      <c r="BP897" s="347"/>
      <c r="BQ897" s="347"/>
      <c r="BR897" s="347"/>
      <c r="BS897" s="347"/>
      <c r="BT897" s="347"/>
      <c r="BU897" s="347"/>
      <c r="BV897" s="347"/>
      <c r="BW897" s="347"/>
      <c r="BX897" s="347"/>
      <c r="BY897" s="347"/>
      <c r="BZ897" s="347"/>
      <c r="CA897" s="347"/>
      <c r="CB897" s="347"/>
      <c r="CC897" s="347"/>
      <c r="CD897" s="347"/>
      <c r="CE897" s="347"/>
      <c r="CF897" s="347"/>
      <c r="CG897" s="347"/>
      <c r="CH897" s="347"/>
      <c r="CI897" s="347"/>
      <c r="CJ897" s="347"/>
      <c r="CK897" s="347"/>
      <c r="CL897" s="347"/>
      <c r="CM897" s="347"/>
      <c r="CN897" s="347"/>
      <c r="CO897" s="347"/>
      <c r="CP897" s="347"/>
      <c r="CQ897" s="347"/>
      <c r="CR897" s="347"/>
      <c r="CS897" s="347"/>
      <c r="CT897" s="347"/>
      <c r="CU897" s="347"/>
      <c r="CV897" s="347"/>
      <c r="CW897" s="344"/>
      <c r="CX897" s="344"/>
      <c r="CY897" s="344"/>
      <c r="CZ897" s="344"/>
      <c r="DA897" s="344"/>
      <c r="DB897" s="344"/>
    </row>
    <row r="898" spans="17:106" s="318" customFormat="1" x14ac:dyDescent="0.15"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AZ898" s="347"/>
      <c r="BA898" s="347"/>
      <c r="BB898" s="347"/>
      <c r="BC898" s="347"/>
      <c r="BD898" s="347"/>
      <c r="BE898" s="347"/>
      <c r="BF898" s="347"/>
      <c r="BG898" s="347"/>
      <c r="BH898" s="347"/>
      <c r="BI898" s="347"/>
      <c r="BJ898" s="347"/>
      <c r="BK898" s="347"/>
      <c r="BL898" s="347"/>
      <c r="BM898" s="347"/>
      <c r="BN898" s="347"/>
      <c r="BO898" s="347"/>
      <c r="BP898" s="347"/>
      <c r="BQ898" s="347"/>
      <c r="BR898" s="347"/>
      <c r="BS898" s="347"/>
      <c r="BT898" s="347"/>
      <c r="BU898" s="347"/>
      <c r="BV898" s="347"/>
      <c r="BW898" s="347"/>
      <c r="BX898" s="347"/>
      <c r="BY898" s="347"/>
      <c r="BZ898" s="347"/>
      <c r="CA898" s="347"/>
      <c r="CB898" s="347"/>
      <c r="CC898" s="347"/>
      <c r="CD898" s="347"/>
      <c r="CE898" s="347"/>
      <c r="CF898" s="347"/>
      <c r="CG898" s="347"/>
      <c r="CH898" s="347"/>
      <c r="CI898" s="347"/>
      <c r="CJ898" s="347"/>
      <c r="CK898" s="347"/>
      <c r="CL898" s="347"/>
      <c r="CM898" s="347"/>
      <c r="CN898" s="347"/>
      <c r="CO898" s="347"/>
      <c r="CP898" s="347"/>
      <c r="CQ898" s="347"/>
      <c r="CR898" s="347"/>
      <c r="CS898" s="347"/>
      <c r="CT898" s="347"/>
      <c r="CU898" s="347"/>
      <c r="CV898" s="347"/>
      <c r="CW898" s="344"/>
      <c r="CX898" s="344"/>
      <c r="CY898" s="344"/>
      <c r="CZ898" s="344"/>
      <c r="DA898" s="344"/>
      <c r="DB898" s="344"/>
    </row>
    <row r="899" spans="17:106" s="318" customFormat="1" x14ac:dyDescent="0.15"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AZ899" s="347"/>
      <c r="BA899" s="347"/>
      <c r="BB899" s="347"/>
      <c r="BC899" s="347"/>
      <c r="BD899" s="347"/>
      <c r="BE899" s="347"/>
      <c r="BF899" s="347"/>
      <c r="BG899" s="347"/>
      <c r="BH899" s="347"/>
      <c r="BI899" s="347"/>
      <c r="BJ899" s="347"/>
      <c r="BK899" s="347"/>
      <c r="BL899" s="347"/>
      <c r="BM899" s="347"/>
      <c r="BN899" s="347"/>
      <c r="BO899" s="347"/>
      <c r="BP899" s="347"/>
      <c r="BQ899" s="347"/>
      <c r="BR899" s="347"/>
      <c r="BS899" s="347"/>
      <c r="BT899" s="347"/>
      <c r="BU899" s="347"/>
      <c r="BV899" s="347"/>
      <c r="BW899" s="347"/>
      <c r="BX899" s="347"/>
      <c r="BY899" s="347"/>
      <c r="BZ899" s="347"/>
      <c r="CA899" s="347"/>
      <c r="CB899" s="347"/>
      <c r="CC899" s="347"/>
      <c r="CD899" s="347"/>
      <c r="CE899" s="347"/>
      <c r="CF899" s="347"/>
      <c r="CG899" s="347"/>
      <c r="CH899" s="347"/>
      <c r="CI899" s="347"/>
      <c r="CJ899" s="347"/>
      <c r="CK899" s="347"/>
      <c r="CL899" s="347"/>
      <c r="CM899" s="347"/>
      <c r="CN899" s="347"/>
      <c r="CO899" s="347"/>
      <c r="CP899" s="347"/>
      <c r="CQ899" s="347"/>
      <c r="CR899" s="347"/>
      <c r="CS899" s="347"/>
      <c r="CT899" s="347"/>
      <c r="CU899" s="347"/>
      <c r="CV899" s="347"/>
      <c r="CW899" s="344"/>
      <c r="CX899" s="344"/>
      <c r="CY899" s="344"/>
      <c r="CZ899" s="344"/>
      <c r="DA899" s="344"/>
      <c r="DB899" s="344"/>
    </row>
    <row r="900" spans="17:106" s="318" customFormat="1" x14ac:dyDescent="0.15"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AZ900" s="347"/>
      <c r="BA900" s="347"/>
      <c r="BB900" s="347"/>
      <c r="BC900" s="347"/>
      <c r="BD900" s="347"/>
      <c r="BE900" s="347"/>
      <c r="BF900" s="347"/>
      <c r="BG900" s="347"/>
      <c r="BH900" s="347"/>
      <c r="BI900" s="347"/>
      <c r="BJ900" s="347"/>
      <c r="BK900" s="347"/>
      <c r="BL900" s="347"/>
      <c r="BM900" s="347"/>
      <c r="BN900" s="347"/>
      <c r="BO900" s="347"/>
      <c r="BP900" s="347"/>
      <c r="BQ900" s="347"/>
      <c r="BR900" s="347"/>
      <c r="BS900" s="347"/>
      <c r="BT900" s="347"/>
      <c r="BU900" s="347"/>
      <c r="BV900" s="347"/>
      <c r="BW900" s="347"/>
      <c r="BX900" s="347"/>
      <c r="BY900" s="347"/>
      <c r="BZ900" s="347"/>
      <c r="CA900" s="347"/>
      <c r="CB900" s="347"/>
      <c r="CC900" s="347"/>
      <c r="CD900" s="347"/>
      <c r="CE900" s="347"/>
      <c r="CF900" s="347"/>
      <c r="CG900" s="347"/>
      <c r="CH900" s="347"/>
      <c r="CI900" s="347"/>
      <c r="CJ900" s="347"/>
      <c r="CK900" s="347"/>
      <c r="CL900" s="347"/>
      <c r="CM900" s="347"/>
      <c r="CN900" s="347"/>
      <c r="CO900" s="347"/>
      <c r="CP900" s="347"/>
      <c r="CQ900" s="347"/>
      <c r="CR900" s="347"/>
      <c r="CS900" s="347"/>
      <c r="CT900" s="347"/>
      <c r="CU900" s="347"/>
      <c r="CV900" s="347"/>
      <c r="CW900" s="344"/>
      <c r="CX900" s="344"/>
      <c r="CY900" s="344"/>
      <c r="CZ900" s="344"/>
      <c r="DA900" s="344"/>
      <c r="DB900" s="344"/>
    </row>
    <row r="901" spans="17:106" s="318" customFormat="1" x14ac:dyDescent="0.15"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7"/>
      <c r="BI901" s="347"/>
      <c r="BJ901" s="347"/>
      <c r="BK901" s="347"/>
      <c r="BL901" s="347"/>
      <c r="BM901" s="347"/>
      <c r="BN901" s="347"/>
      <c r="BO901" s="347"/>
      <c r="BP901" s="347"/>
      <c r="BQ901" s="347"/>
      <c r="BR901" s="347"/>
      <c r="BS901" s="347"/>
      <c r="BT901" s="347"/>
      <c r="BU901" s="347"/>
      <c r="BV901" s="347"/>
      <c r="BW901" s="347"/>
      <c r="BX901" s="347"/>
      <c r="BY901" s="347"/>
      <c r="BZ901" s="347"/>
      <c r="CA901" s="347"/>
      <c r="CB901" s="347"/>
      <c r="CC901" s="347"/>
      <c r="CD901" s="347"/>
      <c r="CE901" s="347"/>
      <c r="CF901" s="347"/>
      <c r="CG901" s="347"/>
      <c r="CH901" s="347"/>
      <c r="CI901" s="347"/>
      <c r="CJ901" s="347"/>
      <c r="CK901" s="347"/>
      <c r="CL901" s="347"/>
      <c r="CM901" s="347"/>
      <c r="CN901" s="347"/>
      <c r="CO901" s="347"/>
      <c r="CP901" s="347"/>
      <c r="CQ901" s="347"/>
      <c r="CR901" s="347"/>
      <c r="CS901" s="347"/>
      <c r="CT901" s="347"/>
      <c r="CU901" s="347"/>
      <c r="CV901" s="347"/>
      <c r="CW901" s="344"/>
      <c r="CX901" s="344"/>
      <c r="CY901" s="344"/>
      <c r="CZ901" s="344"/>
      <c r="DA901" s="344"/>
      <c r="DB901" s="344"/>
    </row>
    <row r="902" spans="17:106" s="318" customFormat="1" x14ac:dyDescent="0.15"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AZ902" s="347"/>
      <c r="BA902" s="347"/>
      <c r="BB902" s="347"/>
      <c r="BC902" s="347"/>
      <c r="BD902" s="347"/>
      <c r="BE902" s="347"/>
      <c r="BF902" s="347"/>
      <c r="BG902" s="347"/>
      <c r="BH902" s="347"/>
      <c r="BI902" s="347"/>
      <c r="BJ902" s="347"/>
      <c r="BK902" s="347"/>
      <c r="BL902" s="347"/>
      <c r="BM902" s="347"/>
      <c r="BN902" s="347"/>
      <c r="BO902" s="347"/>
      <c r="BP902" s="347"/>
      <c r="BQ902" s="347"/>
      <c r="BR902" s="347"/>
      <c r="BS902" s="347"/>
      <c r="BT902" s="347"/>
      <c r="BU902" s="347"/>
      <c r="BV902" s="347"/>
      <c r="BW902" s="347"/>
      <c r="BX902" s="347"/>
      <c r="BY902" s="347"/>
      <c r="BZ902" s="347"/>
      <c r="CA902" s="347"/>
      <c r="CB902" s="347"/>
      <c r="CC902" s="347"/>
      <c r="CD902" s="347"/>
      <c r="CE902" s="347"/>
      <c r="CF902" s="347"/>
      <c r="CG902" s="347"/>
      <c r="CH902" s="347"/>
      <c r="CI902" s="347"/>
      <c r="CJ902" s="347"/>
      <c r="CK902" s="347"/>
      <c r="CL902" s="347"/>
      <c r="CM902" s="347"/>
      <c r="CN902" s="347"/>
      <c r="CO902" s="347"/>
      <c r="CP902" s="347"/>
      <c r="CQ902" s="347"/>
      <c r="CR902" s="347"/>
      <c r="CS902" s="347"/>
      <c r="CT902" s="347"/>
      <c r="CU902" s="347"/>
      <c r="CV902" s="347"/>
      <c r="CW902" s="344"/>
      <c r="CX902" s="344"/>
      <c r="CY902" s="344"/>
      <c r="CZ902" s="344"/>
      <c r="DA902" s="344"/>
      <c r="DB902" s="344"/>
    </row>
    <row r="903" spans="17:106" s="318" customFormat="1" x14ac:dyDescent="0.15"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AZ903" s="347"/>
      <c r="BA903" s="347"/>
      <c r="BB903" s="347"/>
      <c r="BC903" s="347"/>
      <c r="BD903" s="347"/>
      <c r="BE903" s="347"/>
      <c r="BF903" s="347"/>
      <c r="BG903" s="347"/>
      <c r="BH903" s="347"/>
      <c r="BI903" s="347"/>
      <c r="BJ903" s="347"/>
      <c r="BK903" s="347"/>
      <c r="BL903" s="347"/>
      <c r="BM903" s="347"/>
      <c r="BN903" s="347"/>
      <c r="BO903" s="347"/>
      <c r="BP903" s="347"/>
      <c r="BQ903" s="347"/>
      <c r="BR903" s="347"/>
      <c r="BS903" s="347"/>
      <c r="BT903" s="347"/>
      <c r="BU903" s="347"/>
      <c r="BV903" s="347"/>
      <c r="BW903" s="347"/>
      <c r="BX903" s="347"/>
      <c r="BY903" s="347"/>
      <c r="BZ903" s="347"/>
      <c r="CA903" s="347"/>
      <c r="CB903" s="347"/>
      <c r="CC903" s="347"/>
      <c r="CD903" s="347"/>
      <c r="CE903" s="347"/>
      <c r="CF903" s="347"/>
      <c r="CG903" s="347"/>
      <c r="CH903" s="347"/>
      <c r="CI903" s="347"/>
      <c r="CJ903" s="347"/>
      <c r="CK903" s="347"/>
      <c r="CL903" s="347"/>
      <c r="CM903" s="347"/>
      <c r="CN903" s="347"/>
      <c r="CO903" s="347"/>
      <c r="CP903" s="347"/>
      <c r="CQ903" s="347"/>
      <c r="CR903" s="347"/>
      <c r="CS903" s="347"/>
      <c r="CT903" s="347"/>
      <c r="CU903" s="347"/>
      <c r="CV903" s="347"/>
      <c r="CW903" s="344"/>
      <c r="CX903" s="344"/>
      <c r="CY903" s="344"/>
      <c r="CZ903" s="344"/>
      <c r="DA903" s="344"/>
      <c r="DB903" s="344"/>
    </row>
    <row r="904" spans="17:106" s="318" customFormat="1" x14ac:dyDescent="0.15"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AZ904" s="347"/>
      <c r="BA904" s="347"/>
      <c r="BB904" s="347"/>
      <c r="BC904" s="347"/>
      <c r="BD904" s="347"/>
      <c r="BE904" s="347"/>
      <c r="BF904" s="347"/>
      <c r="BG904" s="347"/>
      <c r="BH904" s="347"/>
      <c r="BI904" s="347"/>
      <c r="BJ904" s="347"/>
      <c r="BK904" s="347"/>
      <c r="BL904" s="347"/>
      <c r="BM904" s="347"/>
      <c r="BN904" s="347"/>
      <c r="BO904" s="347"/>
      <c r="BP904" s="347"/>
      <c r="BQ904" s="347"/>
      <c r="BR904" s="347"/>
      <c r="BS904" s="347"/>
      <c r="BT904" s="347"/>
      <c r="BU904" s="347"/>
      <c r="BV904" s="347"/>
      <c r="BW904" s="347"/>
      <c r="BX904" s="347"/>
      <c r="BY904" s="347"/>
      <c r="BZ904" s="347"/>
      <c r="CA904" s="347"/>
      <c r="CB904" s="347"/>
      <c r="CC904" s="347"/>
      <c r="CD904" s="347"/>
      <c r="CE904" s="347"/>
      <c r="CF904" s="347"/>
      <c r="CG904" s="347"/>
      <c r="CH904" s="347"/>
      <c r="CI904" s="347"/>
      <c r="CJ904" s="347"/>
      <c r="CK904" s="347"/>
      <c r="CL904" s="347"/>
      <c r="CM904" s="347"/>
      <c r="CN904" s="347"/>
      <c r="CO904" s="347"/>
      <c r="CP904" s="347"/>
      <c r="CQ904" s="347"/>
      <c r="CR904" s="347"/>
      <c r="CS904" s="347"/>
      <c r="CT904" s="347"/>
      <c r="CU904" s="347"/>
      <c r="CV904" s="347"/>
      <c r="CW904" s="344"/>
      <c r="CX904" s="344"/>
      <c r="CY904" s="344"/>
      <c r="CZ904" s="344"/>
      <c r="DA904" s="344"/>
      <c r="DB904" s="344"/>
    </row>
    <row r="905" spans="17:106" s="318" customFormat="1" x14ac:dyDescent="0.15"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AZ905" s="347"/>
      <c r="BA905" s="347"/>
      <c r="BB905" s="347"/>
      <c r="BC905" s="347"/>
      <c r="BD905" s="347"/>
      <c r="BE905" s="347"/>
      <c r="BF905" s="347"/>
      <c r="BG905" s="347"/>
      <c r="BH905" s="347"/>
      <c r="BI905" s="347"/>
      <c r="BJ905" s="347"/>
      <c r="BK905" s="347"/>
      <c r="BL905" s="347"/>
      <c r="BM905" s="347"/>
      <c r="BN905" s="347"/>
      <c r="BO905" s="347"/>
      <c r="BP905" s="347"/>
      <c r="BQ905" s="347"/>
      <c r="BR905" s="347"/>
      <c r="BS905" s="347"/>
      <c r="BT905" s="347"/>
      <c r="BU905" s="347"/>
      <c r="BV905" s="347"/>
      <c r="BW905" s="347"/>
      <c r="BX905" s="347"/>
      <c r="BY905" s="347"/>
      <c r="BZ905" s="347"/>
      <c r="CA905" s="347"/>
      <c r="CB905" s="347"/>
      <c r="CC905" s="347"/>
      <c r="CD905" s="347"/>
      <c r="CE905" s="347"/>
      <c r="CF905" s="347"/>
      <c r="CG905" s="347"/>
      <c r="CH905" s="347"/>
      <c r="CI905" s="347"/>
      <c r="CJ905" s="347"/>
      <c r="CK905" s="347"/>
      <c r="CL905" s="347"/>
      <c r="CM905" s="347"/>
      <c r="CN905" s="347"/>
      <c r="CO905" s="347"/>
      <c r="CP905" s="347"/>
      <c r="CQ905" s="347"/>
      <c r="CR905" s="347"/>
      <c r="CS905" s="347"/>
      <c r="CT905" s="347"/>
      <c r="CU905" s="347"/>
      <c r="CV905" s="347"/>
      <c r="CW905" s="344"/>
      <c r="CX905" s="344"/>
      <c r="CY905" s="344"/>
      <c r="CZ905" s="344"/>
      <c r="DA905" s="344"/>
      <c r="DB905" s="344"/>
    </row>
    <row r="906" spans="17:106" s="318" customFormat="1" x14ac:dyDescent="0.15"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AZ906" s="347"/>
      <c r="BA906" s="347"/>
      <c r="BB906" s="347"/>
      <c r="BC906" s="347"/>
      <c r="BD906" s="347"/>
      <c r="BE906" s="347"/>
      <c r="BF906" s="347"/>
      <c r="BG906" s="347"/>
      <c r="BH906" s="347"/>
      <c r="BI906" s="347"/>
      <c r="BJ906" s="347"/>
      <c r="BK906" s="347"/>
      <c r="BL906" s="347"/>
      <c r="BM906" s="347"/>
      <c r="BN906" s="347"/>
      <c r="BO906" s="347"/>
      <c r="BP906" s="347"/>
      <c r="BQ906" s="347"/>
      <c r="BR906" s="347"/>
      <c r="BS906" s="347"/>
      <c r="BT906" s="347"/>
      <c r="BU906" s="347"/>
      <c r="BV906" s="347"/>
      <c r="BW906" s="347"/>
      <c r="BX906" s="347"/>
      <c r="BY906" s="347"/>
      <c r="BZ906" s="347"/>
      <c r="CA906" s="347"/>
      <c r="CB906" s="347"/>
      <c r="CC906" s="347"/>
      <c r="CD906" s="347"/>
      <c r="CE906" s="347"/>
      <c r="CF906" s="347"/>
      <c r="CG906" s="347"/>
      <c r="CH906" s="347"/>
      <c r="CI906" s="347"/>
      <c r="CJ906" s="347"/>
      <c r="CK906" s="347"/>
      <c r="CL906" s="347"/>
      <c r="CM906" s="347"/>
      <c r="CN906" s="347"/>
      <c r="CO906" s="347"/>
      <c r="CP906" s="347"/>
      <c r="CQ906" s="347"/>
      <c r="CR906" s="347"/>
      <c r="CS906" s="347"/>
      <c r="CT906" s="347"/>
      <c r="CU906" s="347"/>
      <c r="CV906" s="347"/>
      <c r="CW906" s="344"/>
      <c r="CX906" s="344"/>
      <c r="CY906" s="344"/>
      <c r="CZ906" s="344"/>
      <c r="DA906" s="344"/>
      <c r="DB906" s="344"/>
    </row>
    <row r="907" spans="17:106" s="318" customFormat="1" x14ac:dyDescent="0.15"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AZ907" s="347"/>
      <c r="BA907" s="347"/>
      <c r="BB907" s="347"/>
      <c r="BC907" s="347"/>
      <c r="BD907" s="347"/>
      <c r="BE907" s="347"/>
      <c r="BF907" s="347"/>
      <c r="BG907" s="347"/>
      <c r="BH907" s="347"/>
      <c r="BI907" s="347"/>
      <c r="BJ907" s="347"/>
      <c r="BK907" s="347"/>
      <c r="BL907" s="347"/>
      <c r="BM907" s="347"/>
      <c r="BN907" s="347"/>
      <c r="BO907" s="347"/>
      <c r="BP907" s="347"/>
      <c r="BQ907" s="347"/>
      <c r="BR907" s="347"/>
      <c r="BS907" s="347"/>
      <c r="BT907" s="347"/>
      <c r="BU907" s="347"/>
      <c r="BV907" s="347"/>
      <c r="BW907" s="347"/>
      <c r="BX907" s="347"/>
      <c r="BY907" s="347"/>
      <c r="BZ907" s="347"/>
      <c r="CA907" s="347"/>
      <c r="CB907" s="347"/>
      <c r="CC907" s="347"/>
      <c r="CD907" s="347"/>
      <c r="CE907" s="347"/>
      <c r="CF907" s="347"/>
      <c r="CG907" s="347"/>
      <c r="CH907" s="347"/>
      <c r="CI907" s="347"/>
      <c r="CJ907" s="347"/>
      <c r="CK907" s="347"/>
      <c r="CL907" s="347"/>
      <c r="CM907" s="347"/>
      <c r="CN907" s="347"/>
      <c r="CO907" s="347"/>
      <c r="CP907" s="347"/>
      <c r="CQ907" s="347"/>
      <c r="CR907" s="347"/>
      <c r="CS907" s="347"/>
      <c r="CT907" s="347"/>
      <c r="CU907" s="347"/>
      <c r="CV907" s="347"/>
      <c r="CW907" s="344"/>
      <c r="CX907" s="344"/>
      <c r="CY907" s="344"/>
      <c r="CZ907" s="344"/>
      <c r="DA907" s="344"/>
      <c r="DB907" s="344"/>
    </row>
    <row r="908" spans="17:106" s="318" customFormat="1" x14ac:dyDescent="0.15"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AZ908" s="347"/>
      <c r="BA908" s="347"/>
      <c r="BB908" s="347"/>
      <c r="BC908" s="347"/>
      <c r="BD908" s="347"/>
      <c r="BE908" s="347"/>
      <c r="BF908" s="347"/>
      <c r="BG908" s="347"/>
      <c r="BH908" s="347"/>
      <c r="BI908" s="347"/>
      <c r="BJ908" s="347"/>
      <c r="BK908" s="347"/>
      <c r="BL908" s="347"/>
      <c r="BM908" s="347"/>
      <c r="BN908" s="347"/>
      <c r="BO908" s="347"/>
      <c r="BP908" s="347"/>
      <c r="BQ908" s="347"/>
      <c r="BR908" s="347"/>
      <c r="BS908" s="347"/>
      <c r="BT908" s="347"/>
      <c r="BU908" s="347"/>
      <c r="BV908" s="347"/>
      <c r="BW908" s="347"/>
      <c r="BX908" s="347"/>
      <c r="BY908" s="347"/>
      <c r="BZ908" s="347"/>
      <c r="CA908" s="347"/>
      <c r="CB908" s="347"/>
      <c r="CC908" s="347"/>
      <c r="CD908" s="347"/>
      <c r="CE908" s="347"/>
      <c r="CF908" s="347"/>
      <c r="CG908" s="347"/>
      <c r="CH908" s="347"/>
      <c r="CI908" s="347"/>
      <c r="CJ908" s="347"/>
      <c r="CK908" s="347"/>
      <c r="CL908" s="347"/>
      <c r="CM908" s="347"/>
      <c r="CN908" s="347"/>
      <c r="CO908" s="347"/>
      <c r="CP908" s="347"/>
      <c r="CQ908" s="347"/>
      <c r="CR908" s="347"/>
      <c r="CS908" s="347"/>
      <c r="CT908" s="347"/>
      <c r="CU908" s="347"/>
      <c r="CV908" s="347"/>
      <c r="CW908" s="344"/>
      <c r="CX908" s="344"/>
      <c r="CY908" s="344"/>
      <c r="CZ908" s="344"/>
      <c r="DA908" s="344"/>
      <c r="DB908" s="344"/>
    </row>
    <row r="909" spans="17:106" s="318" customFormat="1" x14ac:dyDescent="0.15"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AZ909" s="347"/>
      <c r="BA909" s="347"/>
      <c r="BB909" s="347"/>
      <c r="BC909" s="347"/>
      <c r="BD909" s="347"/>
      <c r="BE909" s="347"/>
      <c r="BF909" s="347"/>
      <c r="BG909" s="347"/>
      <c r="BH909" s="347"/>
      <c r="BI909" s="347"/>
      <c r="BJ909" s="347"/>
      <c r="BK909" s="347"/>
      <c r="BL909" s="347"/>
      <c r="BM909" s="347"/>
      <c r="BN909" s="347"/>
      <c r="BO909" s="347"/>
      <c r="BP909" s="347"/>
      <c r="BQ909" s="347"/>
      <c r="BR909" s="347"/>
      <c r="BS909" s="347"/>
      <c r="BT909" s="347"/>
      <c r="BU909" s="347"/>
      <c r="BV909" s="347"/>
      <c r="BW909" s="347"/>
      <c r="BX909" s="347"/>
      <c r="BY909" s="347"/>
      <c r="BZ909" s="347"/>
      <c r="CA909" s="347"/>
      <c r="CB909" s="347"/>
      <c r="CC909" s="347"/>
      <c r="CD909" s="347"/>
      <c r="CE909" s="347"/>
      <c r="CF909" s="347"/>
      <c r="CG909" s="347"/>
      <c r="CH909" s="347"/>
      <c r="CI909" s="347"/>
      <c r="CJ909" s="347"/>
      <c r="CK909" s="347"/>
      <c r="CL909" s="347"/>
      <c r="CM909" s="347"/>
      <c r="CN909" s="347"/>
      <c r="CO909" s="347"/>
      <c r="CP909" s="347"/>
      <c r="CQ909" s="347"/>
      <c r="CR909" s="347"/>
      <c r="CS909" s="347"/>
      <c r="CT909" s="347"/>
      <c r="CU909" s="347"/>
      <c r="CV909" s="347"/>
      <c r="CW909" s="344"/>
      <c r="CX909" s="344"/>
      <c r="CY909" s="344"/>
      <c r="CZ909" s="344"/>
      <c r="DA909" s="344"/>
      <c r="DB909" s="344"/>
    </row>
  </sheetData>
  <sheetProtection algorithmName="SHA-512" hashValue="PrOiAlw4wRaT/PuRvUTCVN6wRQ4vRtEO0N2hlLFWwn3BrsBXjIKc9bpSauIeTYKMFsmIfOJPXHIS7R8FYY1s3Q==" saltValue="p/+dGSNvSKciwX7rynoXY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EW895"/>
  <sheetViews>
    <sheetView topLeftCell="A74" workbookViewId="0">
      <selection activeCell="O1" sqref="O1:O1048576"/>
    </sheetView>
  </sheetViews>
  <sheetFormatPr baseColWidth="10" defaultRowHeight="13" x14ac:dyDescent="0.15"/>
  <cols>
    <col min="1" max="1" width="17.5" style="47" customWidth="1"/>
    <col min="2" max="2" width="17.1640625" style="47" customWidth="1"/>
    <col min="3" max="3" width="16" style="47" customWidth="1"/>
    <col min="4" max="14" width="14.83203125" style="47" customWidth="1"/>
    <col min="15" max="15" width="14.83203125" style="47" hidden="1" customWidth="1"/>
    <col min="16" max="16" width="14.83203125" style="47" customWidth="1"/>
    <col min="17" max="26" width="12.5" style="344" customWidth="1"/>
    <col min="27" max="106" width="10.83203125" style="344"/>
    <col min="107" max="153" width="10.83203125" style="318"/>
    <col min="154" max="16384" width="10.83203125" style="47"/>
  </cols>
  <sheetData>
    <row r="1" spans="1:16" s="344" customFormat="1" ht="14" x14ac:dyDescent="0.15">
      <c r="A1" s="343" t="s">
        <v>797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</row>
    <row r="2" spans="1:16" s="344" customFormat="1" ht="14" x14ac:dyDescent="0.15">
      <c r="A2" s="345" t="s">
        <v>543</v>
      </c>
      <c r="B2" s="345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</row>
    <row r="3" spans="1:16" s="344" customFormat="1" ht="15" thickBot="1" x14ac:dyDescent="0.2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Jul2017'!F2</f>
        <v>AGL</v>
      </c>
      <c r="B8" s="47" t="str">
        <f>'Tariffs Jul2017'!D2</f>
        <v>Multinet 1</v>
      </c>
      <c r="C8" s="287">
        <f>'Tariffs Jul2017'!E2</f>
        <v>42736</v>
      </c>
      <c r="D8" s="85">
        <f>365*'Tariffs Jul2017'!H2/100</f>
        <v>270.57449999999994</v>
      </c>
      <c r="E8" s="85">
        <f>IF($C$5*'Tariffs Jul2017'!AK2/'Tariffs Jul2017'!AI2&gt;='Tariffs Jul2017'!J2,( 'Tariffs Jul2017'!J2*'Tariffs Jul2017'!O2/100)* 'Tariffs Jul2017'!AI2,($C$5*'Tariffs Jul2017'!AK2/'Tariffs Jul2017'!AI2*'Tariffs Jul2017'!O2/100)* 'Tariffs Jul2017'!AI2)</f>
        <v>208.35000000000002</v>
      </c>
      <c r="F8" s="85">
        <f>IF($C$5*'Tariffs Jul2017'!AK2/'Tariffs Jul2017'!AI2&lt;'Tariffs Jul2017'!J2,0,IF($C$5*'Tariffs Jul2017'!AK2/'Tariffs Jul2017'!AI2&lt;='Tariffs Jul2017'!K2,($C$5*'Tariffs Jul2017'!AK2/'Tariffs Jul2017'!AI2-'Tariffs Jul2017'!J2)*('Tariffs Jul2017'!P2/100)*'Tariffs Jul2017'!AI2,('Tariffs Jul2017'!K2-'Tariffs Jul2017'!J2)*('Tariffs Jul2017'!P2/100)*'Tariffs Jul2017'!AI2))</f>
        <v>181.17</v>
      </c>
      <c r="G8" s="85">
        <f>IF($C$5*'Tariffs Jul2017'!AK2/'Tariffs Jul2017'!AI2&lt;'Tariffs Jul2017'!K2,0,IF($C$5*'Tariffs Jul2017'!AK2/'Tariffs Jul2017'!AI2&lt;='Tariffs Jul2017'!L2,($C$5*'Tariffs Jul2017'!AK2/'Tariffs Jul2017'!AI2-'Tariffs Jul2017'!K2)*('Tariffs Jul2017'!Q2/100)*'Tariffs Jul2017'!AI2,('Tariffs Jul2017'!L2-'Tariffs Jul2017'!K2)*('Tariffs Jul2017'!Q2/100)*'Tariffs Jul2017'!AI2))</f>
        <v>144.36000000000001</v>
      </c>
      <c r="H8" s="85">
        <f>IF($C$5*'Tariffs Jul2017'!AK2/'Tariffs Jul2017'!AI2&lt;'Tariffs Jul2017'!L2,0,IF($C$5*'Tariffs Jul2017'!AK2/'Tariffs Jul2017'!AI2&lt;='Tariffs Jul2017'!M2,($C$5*'Tariffs Jul2017'!AK2/'Tariffs Jul2017'!AI2-'Tariffs Jul2017'!L2)*('Tariffs Jul2017'!R2/100)*'Tariffs Jul2017'!AI2,('Tariffs Jul2017'!M2-'Tariffs Jul2017'!L2)*('Tariffs Jul2017'!R2/100)*'Tariffs Jul2017'!AI2))</f>
        <v>62.414999999999999</v>
      </c>
      <c r="I8" s="85">
        <f>IF(($C$5*'Tariffs Jul2017'!AK2/'Tariffs Jul2017'!AI2&gt;'Tariffs Jul2017'!M2),($C$5*'Tariffs Jul2017'!AK2/'Tariffs Jul2017'!AI2-'Tariffs Jul2017'!M2)*'Tariffs Jul2017'!S2/100*'Tariffs Jul2017'!AI2,0)</f>
        <v>0</v>
      </c>
      <c r="J8" s="85">
        <f>IF($C$5*'Tariffs Jul2017'!AL2/'Tariffs Jul2017'!AJ2&gt;='Tariffs Jul2017'!J2,('Tariffs Jul2017'!J2*'Tariffs Jul2017'!U2/100)* 'Tariffs Jul2017'!AJ2,($C$5*'Tariffs Jul2017'!AL2/'Tariffs Jul2017'!AJ2*'Tariffs Jul2017'!U2/100)* 'Tariffs Jul2017'!AJ2)</f>
        <v>197.64000000000004</v>
      </c>
      <c r="K8" s="85">
        <f>IF($C$5*'Tariffs Jul2017'!AL2/'Tariffs Jul2017'!AJ2&lt;'Tariffs Jul2017'!J2,0,IF($C$5*'Tariffs Jul2017'!AL2/'Tariffs Jul2017'!AJ2&lt;='Tariffs Jul2017'!K2,($C$5*'Tariffs Jul2017'!AL2/'Tariffs Jul2017'!AJ2-'Tariffs Jul2017'!J2)*('Tariffs Jul2017'!V2/100)*'Tariffs Jul2017'!AJ2,('Tariffs Jul2017'!K2-'Tariffs Jul2017'!J2)*('Tariffs Jul2017'!V2/100)*'Tariffs Jul2017'!AJ2))</f>
        <v>170.64</v>
      </c>
      <c r="L8" s="85">
        <f>IF($C$5*'Tariffs Jul2017'!AL2/'Tariffs Jul2017'!AJ2&lt;'Tariffs Jul2017'!K2,0,IF($C$5*'Tariffs Jul2017'!AL2/'Tariffs Jul2017'!AJ2&lt;='Tariffs Jul2017'!L2,($C$5*'Tariffs Jul2017'!AL2/'Tariffs Jul2017'!AJ2-'Tariffs Jul2017'!K2)*('Tariffs Jul2017'!W2/100)*'Tariffs Jul2017'!AJ2,('Tariffs Jul2017'!L2-'Tariffs Jul2017'!K2)*('Tariffs Jul2017'!W2/100)*'Tariffs Jul2017'!AJ2))</f>
        <v>139.94999999999999</v>
      </c>
      <c r="M8" s="85">
        <f>IF($C$5*'Tariffs Jul2017'!AL2/'Tariffs Jul2017'!AJ2&lt;'Tariffs Jul2017'!L2,0,IF($C$5*'Tariffs Jul2017'!AL2/'Tariffs Jul2017'!AJ2&lt;='Tariffs Jul2017'!M2,($C$5*'Tariffs Jul2017'!AL2/'Tariffs Jul2017'!AJ2-'Tariffs Jul2017'!L2)*('Tariffs Jul2017'!X2/100)*'Tariffs Jul2017'!AJ2,('Tariffs Jul2017'!M2-'Tariffs Jul2017'!L2)*('Tariffs Jul2017'!X2/100)*'Tariffs Jul2017'!AJ2))</f>
        <v>61.605000000000004</v>
      </c>
      <c r="N8" s="85">
        <f>IF(($C$5*'Tariffs Jul2017'!AL2/'Tariffs Jul2017'!AJ2&gt;'Tariffs Jul2017'!M2),($C$5*'Tariffs Jul2017'!AL2/'Tariffs Jul2017'!AJ2-'Tariffs Jul2017'!M2)*'Tariffs Jul2017'!Y2/100*'Tariffs Jul2017'!AJ2,0)</f>
        <v>0</v>
      </c>
      <c r="O8" s="73">
        <f>SUM(D8:N8)</f>
        <v>1436.7045000000001</v>
      </c>
      <c r="P8" s="498">
        <f>O8*1.1</f>
        <v>1580.3749500000001</v>
      </c>
    </row>
    <row r="9" spans="1:16" x14ac:dyDescent="0.15">
      <c r="A9" s="286" t="str">
        <f>'Tariffs Jul2017'!F3</f>
        <v>Alinta Energy</v>
      </c>
      <c r="B9" s="47" t="str">
        <f>'Tariffs Jul2017'!D3</f>
        <v>Multinet 1</v>
      </c>
      <c r="C9" s="287">
        <f>'Tariffs Jul2017'!E3</f>
        <v>42747</v>
      </c>
      <c r="D9" s="85">
        <f>365*'Tariffs Jul2017'!H3/100</f>
        <v>251.70399999999998</v>
      </c>
      <c r="E9" s="85">
        <f>IF($C$5*'Tariffs Jul2017'!AK3/'Tariffs Jul2017'!AI3&gt;='Tariffs Jul2017'!J3,( 'Tariffs Jul2017'!J3*'Tariffs Jul2017'!O3/100)* 'Tariffs Jul2017'!AI3,($C$5*'Tariffs Jul2017'!AK3/'Tariffs Jul2017'!AI3*'Tariffs Jul2017'!O3/100)* 'Tariffs Jul2017'!AI3)</f>
        <v>184.49999999999997</v>
      </c>
      <c r="F9" s="85">
        <f>IF($C$5*'Tariffs Jul2017'!AK3/'Tariffs Jul2017'!AI3&lt;'Tariffs Jul2017'!J3,0,IF($C$5*'Tariffs Jul2017'!AK3/'Tariffs Jul2017'!AI3&lt;='Tariffs Jul2017'!K3,($C$5*'Tariffs Jul2017'!AK3/'Tariffs Jul2017'!AI3-'Tariffs Jul2017'!J3)*('Tariffs Jul2017'!P3/100)*'Tariffs Jul2017'!AI3,('Tariffs Jul2017'!K3-'Tariffs Jul2017'!J3)*('Tariffs Jul2017'!P3/100)*'Tariffs Jul2017'!AI3))</f>
        <v>160.19999999999999</v>
      </c>
      <c r="G9" s="85">
        <f>IF($C$5*'Tariffs Jul2017'!AK3/'Tariffs Jul2017'!AI3&lt;'Tariffs Jul2017'!K3,0,IF($C$5*'Tariffs Jul2017'!AK3/'Tariffs Jul2017'!AI3&lt;='Tariffs Jul2017'!L3,($C$5*'Tariffs Jul2017'!AK3/'Tariffs Jul2017'!AI3-'Tariffs Jul2017'!K3)*('Tariffs Jul2017'!Q3/100)*'Tariffs Jul2017'!AI3,('Tariffs Jul2017'!L3-'Tariffs Jul2017'!K3)*('Tariffs Jul2017'!Q3/100)*'Tariffs Jul2017'!AI3))</f>
        <v>0</v>
      </c>
      <c r="H9" s="85">
        <f>IF($C$5*'Tariffs Jul2017'!AK3/'Tariffs Jul2017'!AI3&lt;'Tariffs Jul2017'!L3,0,IF($C$5*'Tariffs Jul2017'!AK3/'Tariffs Jul2017'!AI3&lt;='Tariffs Jul2017'!M3,($C$5*'Tariffs Jul2017'!AK3/'Tariffs Jul2017'!AI3-'Tariffs Jul2017'!L3)*('Tariffs Jul2017'!R3/100)*'Tariffs Jul2017'!AI3,('Tariffs Jul2017'!M3-'Tariffs Jul2017'!L3)*('Tariffs Jul2017'!R3/100)*'Tariffs Jul2017'!AI3))</f>
        <v>0</v>
      </c>
      <c r="I9" s="85">
        <f>IF(($C$5*'Tariffs Jul2017'!AK3/'Tariffs Jul2017'!AI3&gt;'Tariffs Jul2017'!M3),($C$5*'Tariffs Jul2017'!AK3/'Tariffs Jul2017'!AI3-'Tariffs Jul2017'!M3)*'Tariffs Jul2017'!S3/100*'Tariffs Jul2017'!AI3,0)</f>
        <v>194.39999999999998</v>
      </c>
      <c r="J9" s="85">
        <f>IF($C$5*'Tariffs Jul2017'!AL3/'Tariffs Jul2017'!AJ3&gt;='Tariffs Jul2017'!J3,('Tariffs Jul2017'!J3*'Tariffs Jul2017'!U3/100)* 'Tariffs Jul2017'!AJ3,($C$5*'Tariffs Jul2017'!AL3/'Tariffs Jul2017'!AJ3*'Tariffs Jul2017'!U3/100)* 'Tariffs Jul2017'!AJ3)</f>
        <v>179.10000000000002</v>
      </c>
      <c r="K9" s="85">
        <f>IF($C$5*'Tariffs Jul2017'!AL3/'Tariffs Jul2017'!AJ3&lt;'Tariffs Jul2017'!J3,0,IF($C$5*'Tariffs Jul2017'!AL3/'Tariffs Jul2017'!AJ3&lt;='Tariffs Jul2017'!K3,($C$5*'Tariffs Jul2017'!AL3/'Tariffs Jul2017'!AJ3-'Tariffs Jul2017'!J3)*('Tariffs Jul2017'!V3/100)*'Tariffs Jul2017'!AJ3,('Tariffs Jul2017'!K3-'Tariffs Jul2017'!J3)*('Tariffs Jul2017'!V3/100)*'Tariffs Jul2017'!AJ3))</f>
        <v>155.69999999999999</v>
      </c>
      <c r="L9" s="85">
        <f>IF($C$5*'Tariffs Jul2017'!AL3/'Tariffs Jul2017'!AJ3&lt;'Tariffs Jul2017'!K3,0,IF($C$5*'Tariffs Jul2017'!AL3/'Tariffs Jul2017'!AJ3&lt;='Tariffs Jul2017'!L3,($C$5*'Tariffs Jul2017'!AL3/'Tariffs Jul2017'!AJ3-'Tariffs Jul2017'!K3)*('Tariffs Jul2017'!W3/100)*'Tariffs Jul2017'!AJ3,('Tariffs Jul2017'!L3-'Tariffs Jul2017'!K3)*('Tariffs Jul2017'!W3/100)*'Tariffs Jul2017'!AJ3))</f>
        <v>0</v>
      </c>
      <c r="M9" s="85">
        <f>IF($C$5*'Tariffs Jul2017'!AL3/'Tariffs Jul2017'!AJ3&lt;'Tariffs Jul2017'!L3,0,IF($C$5*'Tariffs Jul2017'!AL3/'Tariffs Jul2017'!AJ3&lt;='Tariffs Jul2017'!M3,($C$5*'Tariffs Jul2017'!AL3/'Tariffs Jul2017'!AJ3-'Tariffs Jul2017'!L3)*('Tariffs Jul2017'!X3/100)*'Tariffs Jul2017'!AJ3,('Tariffs Jul2017'!M3-'Tariffs Jul2017'!L3)*('Tariffs Jul2017'!X3/100)*'Tariffs Jul2017'!AJ3))</f>
        <v>0</v>
      </c>
      <c r="N9" s="85">
        <f>IF(($C$5*'Tariffs Jul2017'!AL3/'Tariffs Jul2017'!AJ3&gt;'Tariffs Jul2017'!M3),($C$5*'Tariffs Jul2017'!AL3/'Tariffs Jul2017'!AJ3-'Tariffs Jul2017'!M3)*'Tariffs Jul2017'!Y3/100*'Tariffs Jul2017'!AJ3,0)</f>
        <v>193.04999999999998</v>
      </c>
      <c r="O9" s="73">
        <f t="shared" ref="O9:O72" si="0">SUM(D9:N9)</f>
        <v>1318.654</v>
      </c>
      <c r="P9" s="498">
        <f t="shared" ref="P9:P72" si="1">O9*1.1</f>
        <v>1450.5194000000001</v>
      </c>
    </row>
    <row r="10" spans="1:16" x14ac:dyDescent="0.15">
      <c r="A10" s="286" t="str">
        <f>'Tariffs Jul2017'!F4</f>
        <v>Click Energy</v>
      </c>
      <c r="B10" s="47" t="str">
        <f>'Tariffs Jul2017'!D4</f>
        <v>Multinet 1</v>
      </c>
      <c r="C10" s="287">
        <f>'Tariffs Jul2017'!E4</f>
        <v>42917</v>
      </c>
      <c r="D10" s="85">
        <f>365*'Tariffs Jul2017'!H4/100</f>
        <v>285.06499999999994</v>
      </c>
      <c r="E10" s="85">
        <f>IF($C$5*'Tariffs Jul2017'!AK4/'Tariffs Jul2017'!AI4&gt;='Tariffs Jul2017'!J4,( 'Tariffs Jul2017'!J4*'Tariffs Jul2017'!O4/100)* 'Tariffs Jul2017'!AI4,($C$5*'Tariffs Jul2017'!AK4/'Tariffs Jul2017'!AI4*'Tariffs Jul2017'!O4/100)* 'Tariffs Jul2017'!AI4)</f>
        <v>238.5</v>
      </c>
      <c r="F10" s="85">
        <f>IF($C$5*'Tariffs Jul2017'!AK4/'Tariffs Jul2017'!AI4&lt;'Tariffs Jul2017'!J4,0,IF($C$5*'Tariffs Jul2017'!AK4/'Tariffs Jul2017'!AI4&lt;='Tariffs Jul2017'!K4,($C$5*'Tariffs Jul2017'!AK4/'Tariffs Jul2017'!AI4-'Tariffs Jul2017'!J4)*('Tariffs Jul2017'!P4/100)*'Tariffs Jul2017'!AI4,('Tariffs Jul2017'!K4-'Tariffs Jul2017'!J4)*('Tariffs Jul2017'!P4/100)*'Tariffs Jul2017'!AI4))</f>
        <v>202.5</v>
      </c>
      <c r="G10" s="85">
        <f>IF($C$5*'Tariffs Jul2017'!AK4/'Tariffs Jul2017'!AI4&lt;'Tariffs Jul2017'!K4,0,IF($C$5*'Tariffs Jul2017'!AK4/'Tariffs Jul2017'!AI4&lt;='Tariffs Jul2017'!L4,($C$5*'Tariffs Jul2017'!AK4/'Tariffs Jul2017'!AI4-'Tariffs Jul2017'!K4)*('Tariffs Jul2017'!Q4/100)*'Tariffs Jul2017'!AI4,('Tariffs Jul2017'!L4-'Tariffs Jul2017'!K4)*('Tariffs Jul2017'!Q4/100)*'Tariffs Jul2017'!AI4))</f>
        <v>166.50000000000003</v>
      </c>
      <c r="H10" s="85">
        <f>IF($C$5*'Tariffs Jul2017'!AK4/'Tariffs Jul2017'!AI4&lt;'Tariffs Jul2017'!L4,0,IF($C$5*'Tariffs Jul2017'!AK4/'Tariffs Jul2017'!AI4&lt;='Tariffs Jul2017'!M4,($C$5*'Tariffs Jul2017'!AK4/'Tariffs Jul2017'!AI4-'Tariffs Jul2017'!L4)*('Tariffs Jul2017'!R4/100)*'Tariffs Jul2017'!AI4,('Tariffs Jul2017'!M4-'Tariffs Jul2017'!L4)*('Tariffs Jul2017'!R4/100)*'Tariffs Jul2017'!AI4))</f>
        <v>74.25</v>
      </c>
      <c r="I10" s="85">
        <f>IF(($C$5*'Tariffs Jul2017'!AK4/'Tariffs Jul2017'!AI4&gt;'Tariffs Jul2017'!M4),($C$5*'Tariffs Jul2017'!AK4/'Tariffs Jul2017'!AI4-'Tariffs Jul2017'!M4)*'Tariffs Jul2017'!S4/100*'Tariffs Jul2017'!AI4,0)</f>
        <v>0</v>
      </c>
      <c r="J10" s="85">
        <f>IF($C$5*'Tariffs Jul2017'!AL4/'Tariffs Jul2017'!AJ4&gt;='Tariffs Jul2017'!J4,('Tariffs Jul2017'!J4*'Tariffs Jul2017'!U4/100)* 'Tariffs Jul2017'!AJ4,($C$5*'Tariffs Jul2017'!AL4/'Tariffs Jul2017'!AJ4*'Tariffs Jul2017'!U4/100)* 'Tariffs Jul2017'!AJ4)</f>
        <v>229.49999999999994</v>
      </c>
      <c r="K10" s="85">
        <f>IF($C$5*'Tariffs Jul2017'!AL4/'Tariffs Jul2017'!AJ4&lt;'Tariffs Jul2017'!J4,0,IF($C$5*'Tariffs Jul2017'!AL4/'Tariffs Jul2017'!AJ4&lt;='Tariffs Jul2017'!K4,($C$5*'Tariffs Jul2017'!AL4/'Tariffs Jul2017'!AJ4-'Tariffs Jul2017'!J4)*('Tariffs Jul2017'!V4/100)*'Tariffs Jul2017'!AJ4,('Tariffs Jul2017'!K4-'Tariffs Jul2017'!J4)*('Tariffs Jul2017'!V4/100)*'Tariffs Jul2017'!AJ4))</f>
        <v>198</v>
      </c>
      <c r="L10" s="85">
        <f>IF($C$5*'Tariffs Jul2017'!AL4/'Tariffs Jul2017'!AJ4&lt;'Tariffs Jul2017'!K4,0,IF($C$5*'Tariffs Jul2017'!AL4/'Tariffs Jul2017'!AJ4&lt;='Tariffs Jul2017'!L4,($C$5*'Tariffs Jul2017'!AL4/'Tariffs Jul2017'!AJ4-'Tariffs Jul2017'!K4)*('Tariffs Jul2017'!W4/100)*'Tariffs Jul2017'!AJ4,('Tariffs Jul2017'!L4-'Tariffs Jul2017'!K4)*('Tariffs Jul2017'!W4/100)*'Tariffs Jul2017'!AJ4))</f>
        <v>162.00000000000003</v>
      </c>
      <c r="M10" s="85">
        <f>IF($C$5*'Tariffs Jul2017'!AL4/'Tariffs Jul2017'!AJ4&lt;'Tariffs Jul2017'!L4,0,IF($C$5*'Tariffs Jul2017'!AL4/'Tariffs Jul2017'!AJ4&lt;='Tariffs Jul2017'!M4,($C$5*'Tariffs Jul2017'!AL4/'Tariffs Jul2017'!AJ4-'Tariffs Jul2017'!L4)*('Tariffs Jul2017'!X4/100)*'Tariffs Jul2017'!AJ4,('Tariffs Jul2017'!M4-'Tariffs Jul2017'!L4)*('Tariffs Jul2017'!X4/100)*'Tariffs Jul2017'!AJ4))</f>
        <v>74.25</v>
      </c>
      <c r="N10" s="85">
        <f>IF(($C$5*'Tariffs Jul2017'!AL4/'Tariffs Jul2017'!AJ4&gt;'Tariffs Jul2017'!M4),($C$5*'Tariffs Jul2017'!AL4/'Tariffs Jul2017'!AJ4-'Tariffs Jul2017'!M4)*'Tariffs Jul2017'!Y4/100*'Tariffs Jul2017'!AJ4,0)</f>
        <v>0</v>
      </c>
      <c r="O10" s="73">
        <f t="shared" si="0"/>
        <v>1630.5649999999998</v>
      </c>
      <c r="P10" s="498">
        <f t="shared" si="1"/>
        <v>1793.6215</v>
      </c>
    </row>
    <row r="11" spans="1:16" x14ac:dyDescent="0.15">
      <c r="A11" s="286" t="str">
        <f>'Tariffs Jul2017'!F5</f>
        <v>Covau</v>
      </c>
      <c r="B11" s="47" t="str">
        <f>'Tariffs Jul2017'!D5</f>
        <v>Multinet 1</v>
      </c>
      <c r="C11" s="287">
        <f>'Tariffs Jul2017'!E5</f>
        <v>42736</v>
      </c>
      <c r="D11" s="85">
        <f>365*'Tariffs Jul2017'!H5/100</f>
        <v>269.005</v>
      </c>
      <c r="E11" s="85">
        <f>IF($C$5*'Tariffs Jul2017'!AK5/'Tariffs Jul2017'!AI5&gt;='Tariffs Jul2017'!J5,( 'Tariffs Jul2017'!J5*'Tariffs Jul2017'!O5/100)* 'Tariffs Jul2017'!AI5,($C$5*'Tariffs Jul2017'!AK5/'Tariffs Jul2017'!AI5*'Tariffs Jul2017'!O5/100)* 'Tariffs Jul2017'!AI5)</f>
        <v>274.5</v>
      </c>
      <c r="F11" s="85">
        <f>IF($C$5*'Tariffs Jul2017'!AK5/'Tariffs Jul2017'!AI5&lt;'Tariffs Jul2017'!J5,0,IF($C$5*'Tariffs Jul2017'!AK5/'Tariffs Jul2017'!AI5&lt;='Tariffs Jul2017'!K5,($C$5*'Tariffs Jul2017'!AK5/'Tariffs Jul2017'!AI5-'Tariffs Jul2017'!J5)*('Tariffs Jul2017'!P5/100)*'Tariffs Jul2017'!AI5,('Tariffs Jul2017'!K5-'Tariffs Jul2017'!J5)*('Tariffs Jul2017'!P5/100)*'Tariffs Jul2017'!AI5))</f>
        <v>238.5</v>
      </c>
      <c r="G11" s="85">
        <f>IF($C$5*'Tariffs Jul2017'!AK5/'Tariffs Jul2017'!AI5&lt;'Tariffs Jul2017'!K5,0,IF($C$5*'Tariffs Jul2017'!AK5/'Tariffs Jul2017'!AI5&lt;='Tariffs Jul2017'!L5,($C$5*'Tariffs Jul2017'!AK5/'Tariffs Jul2017'!AI5-'Tariffs Jul2017'!K5)*('Tariffs Jul2017'!Q5/100)*'Tariffs Jul2017'!AI5,('Tariffs Jul2017'!L5-'Tariffs Jul2017'!K5)*('Tariffs Jul2017'!Q5/100)*'Tariffs Jul2017'!AI5))</f>
        <v>162.00000000000003</v>
      </c>
      <c r="H11" s="85">
        <f>IF($C$5*'Tariffs Jul2017'!AK5/'Tariffs Jul2017'!AI5&lt;'Tariffs Jul2017'!L5,0,IF($C$5*'Tariffs Jul2017'!AK5/'Tariffs Jul2017'!AI5&lt;='Tariffs Jul2017'!M5,($C$5*'Tariffs Jul2017'!AK5/'Tariffs Jul2017'!AI5-'Tariffs Jul2017'!L5)*('Tariffs Jul2017'!R5/100)*'Tariffs Jul2017'!AI5,('Tariffs Jul2017'!M5-'Tariffs Jul2017'!L5)*('Tariffs Jul2017'!R5/100)*'Tariffs Jul2017'!AI5))</f>
        <v>85.5</v>
      </c>
      <c r="I11" s="85">
        <f>IF(($C$5*'Tariffs Jul2017'!AK5/'Tariffs Jul2017'!AI5&gt;'Tariffs Jul2017'!M5),($C$5*'Tariffs Jul2017'!AK5/'Tariffs Jul2017'!AI5-'Tariffs Jul2017'!M5)*'Tariffs Jul2017'!S5/100*'Tariffs Jul2017'!AI5,0)</f>
        <v>0</v>
      </c>
      <c r="J11" s="85">
        <f>IF($C$5*'Tariffs Jul2017'!AL5/'Tariffs Jul2017'!AJ5&gt;='Tariffs Jul2017'!J5,('Tariffs Jul2017'!J5*'Tariffs Jul2017'!U5/100)* 'Tariffs Jul2017'!AJ5,($C$5*'Tariffs Jul2017'!AL5/'Tariffs Jul2017'!AJ5*'Tariffs Jul2017'!U5/100)* 'Tariffs Jul2017'!AJ5)</f>
        <v>203.39999999999998</v>
      </c>
      <c r="K11" s="85">
        <f>IF($C$5*'Tariffs Jul2017'!AL5/'Tariffs Jul2017'!AJ5&lt;'Tariffs Jul2017'!J5,0,IF($C$5*'Tariffs Jul2017'!AL5/'Tariffs Jul2017'!AJ5&lt;='Tariffs Jul2017'!K5,($C$5*'Tariffs Jul2017'!AL5/'Tariffs Jul2017'!AJ5-'Tariffs Jul2017'!J5)*('Tariffs Jul2017'!V5/100)*'Tariffs Jul2017'!AJ5,('Tariffs Jul2017'!K5-'Tariffs Jul2017'!J5)*('Tariffs Jul2017'!V5/100)*'Tariffs Jul2017'!AJ5))</f>
        <v>172.79999999999998</v>
      </c>
      <c r="L11" s="85">
        <f>IF($C$5*'Tariffs Jul2017'!AL5/'Tariffs Jul2017'!AJ5&lt;'Tariffs Jul2017'!K5,0,IF($C$5*'Tariffs Jul2017'!AL5/'Tariffs Jul2017'!AJ5&lt;='Tariffs Jul2017'!L5,($C$5*'Tariffs Jul2017'!AL5/'Tariffs Jul2017'!AJ5-'Tariffs Jul2017'!K5)*('Tariffs Jul2017'!W5/100)*'Tariffs Jul2017'!AJ5,('Tariffs Jul2017'!L5-'Tariffs Jul2017'!K5)*('Tariffs Jul2017'!W5/100)*'Tariffs Jul2017'!AJ5))</f>
        <v>135</v>
      </c>
      <c r="M11" s="85">
        <f>IF($C$5*'Tariffs Jul2017'!AL5/'Tariffs Jul2017'!AJ5&lt;'Tariffs Jul2017'!L5,0,IF($C$5*'Tariffs Jul2017'!AL5/'Tariffs Jul2017'!AJ5&lt;='Tariffs Jul2017'!M5,($C$5*'Tariffs Jul2017'!AL5/'Tariffs Jul2017'!AJ5-'Tariffs Jul2017'!L5)*('Tariffs Jul2017'!X5/100)*'Tariffs Jul2017'!AJ5,('Tariffs Jul2017'!M5-'Tariffs Jul2017'!L5)*('Tariffs Jul2017'!X5/100)*'Tariffs Jul2017'!AJ5))</f>
        <v>57.599999999999994</v>
      </c>
      <c r="N11" s="85">
        <f>IF(($C$5*'Tariffs Jul2017'!AL5/'Tariffs Jul2017'!AJ5&gt;'Tariffs Jul2017'!M5),($C$5*'Tariffs Jul2017'!AL5/'Tariffs Jul2017'!AJ5-'Tariffs Jul2017'!M5)*'Tariffs Jul2017'!Y5/100*'Tariffs Jul2017'!AJ5,0)</f>
        <v>0</v>
      </c>
      <c r="O11" s="73">
        <f t="shared" si="0"/>
        <v>1598.3050000000001</v>
      </c>
      <c r="P11" s="498">
        <f t="shared" si="1"/>
        <v>1758.1355000000003</v>
      </c>
    </row>
    <row r="12" spans="1:16" x14ac:dyDescent="0.15">
      <c r="A12" s="286" t="str">
        <f>'Tariffs Jul2017'!F6</f>
        <v>Dodo Power &amp; Gas</v>
      </c>
      <c r="B12" s="47" t="str">
        <f>'Tariffs Jul2017'!D6</f>
        <v>Multinet 1</v>
      </c>
      <c r="C12" s="287">
        <f>'Tariffs Jul2017'!E6</f>
        <v>42917</v>
      </c>
      <c r="D12" s="85">
        <f>365*'Tariffs Jul2017'!H6/100</f>
        <v>247.28749999999999</v>
      </c>
      <c r="E12" s="85">
        <f>IF($C$5*'Tariffs Jul2017'!AK6/'Tariffs Jul2017'!AI6&gt;='Tariffs Jul2017'!J6,( 'Tariffs Jul2017'!J6*'Tariffs Jul2017'!O6/100)* 'Tariffs Jul2017'!AI6,($C$5*'Tariffs Jul2017'!AK6/'Tariffs Jul2017'!AI6*'Tariffs Jul2017'!O6/100)* 'Tariffs Jul2017'!AI6)</f>
        <v>442.79999999999995</v>
      </c>
      <c r="F12" s="85">
        <f>IF($C$5*'Tariffs Jul2017'!AK6/'Tariffs Jul2017'!AI6&lt;'Tariffs Jul2017'!J6,0,IF($C$5*'Tariffs Jul2017'!AK6/'Tariffs Jul2017'!AI6&lt;='Tariffs Jul2017'!K6,($C$5*'Tariffs Jul2017'!AK6/'Tariffs Jul2017'!AI6-'Tariffs Jul2017'!J6)*('Tariffs Jul2017'!P6/100)*'Tariffs Jul2017'!AI6,('Tariffs Jul2017'!K6-'Tariffs Jul2017'!J6)*('Tariffs Jul2017'!P6/100)*'Tariffs Jul2017'!AI6))</f>
        <v>165.6</v>
      </c>
      <c r="G12" s="85">
        <f>IF($C$5*'Tariffs Jul2017'!AK6/'Tariffs Jul2017'!AI6&lt;'Tariffs Jul2017'!K6,0,IF($C$5*'Tariffs Jul2017'!AK6/'Tariffs Jul2017'!AI6&lt;='Tariffs Jul2017'!L6,($C$5*'Tariffs Jul2017'!AK6/'Tariffs Jul2017'!AI6-'Tariffs Jul2017'!K6)*('Tariffs Jul2017'!Q6/100)*'Tariffs Jul2017'!AI6,('Tariffs Jul2017'!L6-'Tariffs Jul2017'!K6)*('Tariffs Jul2017'!Q6/100)*'Tariffs Jul2017'!AI6))</f>
        <v>0</v>
      </c>
      <c r="H12" s="85">
        <f>IF($C$5*'Tariffs Jul2017'!AK6/'Tariffs Jul2017'!AI6&lt;'Tariffs Jul2017'!L6,0,IF($C$5*'Tariffs Jul2017'!AK6/'Tariffs Jul2017'!AI6&lt;='Tariffs Jul2017'!M6,($C$5*'Tariffs Jul2017'!AK6/'Tariffs Jul2017'!AI6-'Tariffs Jul2017'!L6)*('Tariffs Jul2017'!R6/100)*'Tariffs Jul2017'!AI6,('Tariffs Jul2017'!M6-'Tariffs Jul2017'!L6)*('Tariffs Jul2017'!R6/100)*'Tariffs Jul2017'!AI6))</f>
        <v>0</v>
      </c>
      <c r="I12" s="85">
        <f>IF(($C$5*'Tariffs Jul2017'!AK6/'Tariffs Jul2017'!AI6&gt;'Tariffs Jul2017'!M6),($C$5*'Tariffs Jul2017'!AK6/'Tariffs Jul2017'!AI6-'Tariffs Jul2017'!M6)*'Tariffs Jul2017'!S6/100*'Tariffs Jul2017'!AI6,0)</f>
        <v>65.699999999999989</v>
      </c>
      <c r="J12" s="85">
        <f>IF($C$5*'Tariffs Jul2017'!AL6/'Tariffs Jul2017'!AJ6&gt;='Tariffs Jul2017'!J6,('Tariffs Jul2017'!J6*'Tariffs Jul2017'!U6/100)* 'Tariffs Jul2017'!AJ6,($C$5*'Tariffs Jul2017'!AL6/'Tariffs Jul2017'!AJ6*'Tariffs Jul2017'!U6/100)* 'Tariffs Jul2017'!AJ6)</f>
        <v>442.79999999999995</v>
      </c>
      <c r="K12" s="85">
        <f>IF($C$5*'Tariffs Jul2017'!AL6/'Tariffs Jul2017'!AJ6&lt;'Tariffs Jul2017'!J6,0,IF($C$5*'Tariffs Jul2017'!AL6/'Tariffs Jul2017'!AJ6&lt;='Tariffs Jul2017'!K6,($C$5*'Tariffs Jul2017'!AL6/'Tariffs Jul2017'!AJ6-'Tariffs Jul2017'!J6)*('Tariffs Jul2017'!V6/100)*'Tariffs Jul2017'!AJ6,('Tariffs Jul2017'!K6-'Tariffs Jul2017'!J6)*('Tariffs Jul2017'!V6/100)*'Tariffs Jul2017'!AJ6))</f>
        <v>165.6</v>
      </c>
      <c r="L12" s="85">
        <f>IF($C$5*'Tariffs Jul2017'!AL6/'Tariffs Jul2017'!AJ6&lt;'Tariffs Jul2017'!K6,0,IF($C$5*'Tariffs Jul2017'!AL6/'Tariffs Jul2017'!AJ6&lt;='Tariffs Jul2017'!L6,($C$5*'Tariffs Jul2017'!AL6/'Tariffs Jul2017'!AJ6-'Tariffs Jul2017'!K6)*('Tariffs Jul2017'!W6/100)*'Tariffs Jul2017'!AJ6,('Tariffs Jul2017'!L6-'Tariffs Jul2017'!K6)*('Tariffs Jul2017'!W6/100)*'Tariffs Jul2017'!AJ6))</f>
        <v>0</v>
      </c>
      <c r="M12" s="85">
        <f>IF($C$5*'Tariffs Jul2017'!AL6/'Tariffs Jul2017'!AJ6&lt;'Tariffs Jul2017'!L6,0,IF($C$5*'Tariffs Jul2017'!AL6/'Tariffs Jul2017'!AJ6&lt;='Tariffs Jul2017'!M6,($C$5*'Tariffs Jul2017'!AL6/'Tariffs Jul2017'!AJ6-'Tariffs Jul2017'!L6)*('Tariffs Jul2017'!X6/100)*'Tariffs Jul2017'!AJ6,('Tariffs Jul2017'!M6-'Tariffs Jul2017'!L6)*('Tariffs Jul2017'!X6/100)*'Tariffs Jul2017'!AJ6))</f>
        <v>0</v>
      </c>
      <c r="N12" s="85">
        <f>IF(($C$5*'Tariffs Jul2017'!AL6/'Tariffs Jul2017'!AJ6&gt;'Tariffs Jul2017'!M6),($C$5*'Tariffs Jul2017'!AL6/'Tariffs Jul2017'!AJ6-'Tariffs Jul2017'!M6)*'Tariffs Jul2017'!Y6/100*'Tariffs Jul2017'!AJ6,0)</f>
        <v>65.699999999999989</v>
      </c>
      <c r="O12" s="73">
        <f t="shared" si="0"/>
        <v>1595.4875</v>
      </c>
      <c r="P12" s="498">
        <f t="shared" si="1"/>
        <v>1755.0362500000001</v>
      </c>
    </row>
    <row r="13" spans="1:16" x14ac:dyDescent="0.15">
      <c r="A13" s="286" t="str">
        <f>'Tariffs Jul2017'!F7</f>
        <v>EnergyAustralia</v>
      </c>
      <c r="B13" s="47" t="str">
        <f>'Tariffs Jul2017'!D7</f>
        <v>Multinet 1</v>
      </c>
      <c r="C13" s="287">
        <f>'Tariffs Jul2017'!E7</f>
        <v>42736</v>
      </c>
      <c r="D13" s="85">
        <f>365*'Tariffs Jul2017'!H7/100</f>
        <v>276.69920000000002</v>
      </c>
      <c r="E13" s="85">
        <f>IF($C$5*'Tariffs Jul2017'!AK7/'Tariffs Jul2017'!AI7&gt;='Tariffs Jul2017'!J7,( 'Tariffs Jul2017'!J7*'Tariffs Jul2017'!O7/100)* 'Tariffs Jul2017'!AI7,($C$5*'Tariffs Jul2017'!AK7/'Tariffs Jul2017'!AI7*'Tariffs Jul2017'!O7/100)* 'Tariffs Jul2017'!AI7)</f>
        <v>212.28299999999999</v>
      </c>
      <c r="F13" s="85">
        <f>IF($C$5*'Tariffs Jul2017'!AK7/'Tariffs Jul2017'!AI7&lt;'Tariffs Jul2017'!J7,0,IF($C$5*'Tariffs Jul2017'!AK7/'Tariffs Jul2017'!AI7&lt;='Tariffs Jul2017'!K7,($C$5*'Tariffs Jul2017'!AK7/'Tariffs Jul2017'!AI7-'Tariffs Jul2017'!J7)*('Tariffs Jul2017'!P7/100)*'Tariffs Jul2017'!AI7,('Tariffs Jul2017'!K7-'Tariffs Jul2017'!J7)*('Tariffs Jul2017'!P7/100)*'Tariffs Jul2017'!AI7))</f>
        <v>186.327</v>
      </c>
      <c r="G13" s="85">
        <f>IF($C$5*'Tariffs Jul2017'!AK7/'Tariffs Jul2017'!AI7&lt;'Tariffs Jul2017'!K7,0,IF($C$5*'Tariffs Jul2017'!AK7/'Tariffs Jul2017'!AI7&lt;='Tariffs Jul2017'!L7,($C$5*'Tariffs Jul2017'!AK7/'Tariffs Jul2017'!AI7-'Tariffs Jul2017'!K7)*('Tariffs Jul2017'!Q7/100)*'Tariffs Jul2017'!AI7,('Tariffs Jul2017'!L7-'Tariffs Jul2017'!K7)*('Tariffs Jul2017'!Q7/100)*'Tariffs Jul2017'!AI7))</f>
        <v>149.24700000000001</v>
      </c>
      <c r="H13" s="85">
        <f>IF($C$5*'Tariffs Jul2017'!AK7/'Tariffs Jul2017'!AI7&lt;'Tariffs Jul2017'!L7,0,IF($C$5*'Tariffs Jul2017'!AK7/'Tariffs Jul2017'!AI7&lt;='Tariffs Jul2017'!M7,($C$5*'Tariffs Jul2017'!AK7/'Tariffs Jul2017'!AI7-'Tariffs Jul2017'!L7)*('Tariffs Jul2017'!R7/100)*'Tariffs Jul2017'!AI7,('Tariffs Jul2017'!M7-'Tariffs Jul2017'!L7)*('Tariffs Jul2017'!R7/100)*'Tariffs Jul2017'!AI7))</f>
        <v>64.426500000000004</v>
      </c>
      <c r="I13" s="85">
        <f>IF(($C$5*'Tariffs Jul2017'!AK7/'Tariffs Jul2017'!AI7&gt;'Tariffs Jul2017'!M7),($C$5*'Tariffs Jul2017'!AK7/'Tariffs Jul2017'!AI7-'Tariffs Jul2017'!M7)*'Tariffs Jul2017'!S7/100*'Tariffs Jul2017'!AI7,0)</f>
        <v>0</v>
      </c>
      <c r="J13" s="85">
        <f>IF($C$5*'Tariffs Jul2017'!AL7/'Tariffs Jul2017'!AJ7&gt;='Tariffs Jul2017'!J7,('Tariffs Jul2017'!J7*'Tariffs Jul2017'!U7/100)* 'Tariffs Jul2017'!AJ7,($C$5*'Tariffs Jul2017'!AL7/'Tariffs Jul2017'!AJ7*'Tariffs Jul2017'!U7/100)* 'Tariffs Jul2017'!AJ7)</f>
        <v>197.45100000000002</v>
      </c>
      <c r="K13" s="85">
        <f>IF($C$5*'Tariffs Jul2017'!AL7/'Tariffs Jul2017'!AJ7&lt;'Tariffs Jul2017'!J7,0,IF($C$5*'Tariffs Jul2017'!AL7/'Tariffs Jul2017'!AJ7&lt;='Tariffs Jul2017'!K7,($C$5*'Tariffs Jul2017'!AL7/'Tariffs Jul2017'!AJ7-'Tariffs Jul2017'!J7)*('Tariffs Jul2017'!V7/100)*'Tariffs Jul2017'!AJ7,('Tariffs Jul2017'!K7-'Tariffs Jul2017'!J7)*('Tariffs Jul2017'!V7/100)*'Tariffs Jul2017'!AJ7))</f>
        <v>166.86</v>
      </c>
      <c r="L13" s="85">
        <f>IF($C$5*'Tariffs Jul2017'!AL7/'Tariffs Jul2017'!AJ7&lt;'Tariffs Jul2017'!K7,0,IF($C$5*'Tariffs Jul2017'!AL7/'Tariffs Jul2017'!AJ7&lt;='Tariffs Jul2017'!L7,($C$5*'Tariffs Jul2017'!AL7/'Tariffs Jul2017'!AJ7-'Tariffs Jul2017'!K7)*('Tariffs Jul2017'!W7/100)*'Tariffs Jul2017'!AJ7,('Tariffs Jul2017'!L7-'Tariffs Jul2017'!K7)*('Tariffs Jul2017'!W7/100)*'Tariffs Jul2017'!AJ7))</f>
        <v>136.26900000000001</v>
      </c>
      <c r="M13" s="85">
        <f>IF($C$5*'Tariffs Jul2017'!AL7/'Tariffs Jul2017'!AJ7&lt;'Tariffs Jul2017'!L7,0,IF($C$5*'Tariffs Jul2017'!AL7/'Tariffs Jul2017'!AJ7&lt;='Tariffs Jul2017'!M7,($C$5*'Tariffs Jul2017'!AL7/'Tariffs Jul2017'!AJ7-'Tariffs Jul2017'!L7)*('Tariffs Jul2017'!X7/100)*'Tariffs Jul2017'!AJ7,('Tariffs Jul2017'!M7-'Tariffs Jul2017'!L7)*('Tariffs Jul2017'!X7/100)*'Tariffs Jul2017'!AJ7))</f>
        <v>59.328000000000003</v>
      </c>
      <c r="N13" s="85">
        <f>IF(($C$5*'Tariffs Jul2017'!AL7/'Tariffs Jul2017'!AJ7&gt;'Tariffs Jul2017'!M7),($C$5*'Tariffs Jul2017'!AL7/'Tariffs Jul2017'!AJ7-'Tariffs Jul2017'!M7)*'Tariffs Jul2017'!Y7/100*'Tariffs Jul2017'!AJ7,0)</f>
        <v>0</v>
      </c>
      <c r="O13" s="73">
        <f t="shared" si="0"/>
        <v>1448.8907000000002</v>
      </c>
      <c r="P13" s="498">
        <f t="shared" si="1"/>
        <v>1593.7797700000003</v>
      </c>
    </row>
    <row r="14" spans="1:16" x14ac:dyDescent="0.15">
      <c r="A14" s="286" t="str">
        <f>'Tariffs Jul2017'!F8</f>
        <v>Lumo Energy</v>
      </c>
      <c r="B14" s="47" t="str">
        <f>'Tariffs Jul2017'!D8</f>
        <v>Multinet 1</v>
      </c>
      <c r="C14" s="287">
        <f>'Tariffs Jul2017'!E8</f>
        <v>42736</v>
      </c>
      <c r="D14" s="85">
        <f>365*'Tariffs Jul2017'!H8/100</f>
        <v>241.95850000000002</v>
      </c>
      <c r="E14" s="85">
        <f>IF($C$5*'Tariffs Jul2017'!AK8/'Tariffs Jul2017'!AI8&gt;='Tariffs Jul2017'!J8,( 'Tariffs Jul2017'!J8*'Tariffs Jul2017'!O8/100)* 'Tariffs Jul2017'!AI8,($C$5*'Tariffs Jul2017'!AK8/'Tariffs Jul2017'!AI8*'Tariffs Jul2017'!O8/100)* 'Tariffs Jul2017'!AI8)</f>
        <v>209.51999999999998</v>
      </c>
      <c r="F14" s="85">
        <f>IF($C$5*'Tariffs Jul2017'!AK8/'Tariffs Jul2017'!AI8&lt;'Tariffs Jul2017'!J8,0,IF($C$5*'Tariffs Jul2017'!AK8/'Tariffs Jul2017'!AI8&lt;='Tariffs Jul2017'!K8,($C$5*'Tariffs Jul2017'!AK8/'Tariffs Jul2017'!AI8-'Tariffs Jul2017'!J8)*('Tariffs Jul2017'!P8/100)*'Tariffs Jul2017'!AI8,('Tariffs Jul2017'!K8-'Tariffs Jul2017'!J8)*('Tariffs Jul2017'!P8/100)*'Tariffs Jul2017'!AI8))</f>
        <v>182.25</v>
      </c>
      <c r="G14" s="85">
        <f>IF($C$5*'Tariffs Jul2017'!AK8/'Tariffs Jul2017'!AI8&lt;'Tariffs Jul2017'!K8,0,IF($C$5*'Tariffs Jul2017'!AK8/'Tariffs Jul2017'!AI8&lt;='Tariffs Jul2017'!L8,($C$5*'Tariffs Jul2017'!AK8/'Tariffs Jul2017'!AI8-'Tariffs Jul2017'!K8)*('Tariffs Jul2017'!Q8/100)*'Tariffs Jul2017'!AI8,('Tariffs Jul2017'!L8-'Tariffs Jul2017'!K8)*('Tariffs Jul2017'!Q8/100)*'Tariffs Jul2017'!AI8))</f>
        <v>149.31</v>
      </c>
      <c r="H14" s="85">
        <f>IF($C$5*'Tariffs Jul2017'!AK8/'Tariffs Jul2017'!AI8&lt;'Tariffs Jul2017'!L8,0,IF($C$5*'Tariffs Jul2017'!AK8/'Tariffs Jul2017'!AI8&lt;='Tariffs Jul2017'!M8,($C$5*'Tariffs Jul2017'!AK8/'Tariffs Jul2017'!AI8-'Tariffs Jul2017'!L8)*('Tariffs Jul2017'!R8/100)*'Tariffs Jul2017'!AI8,('Tariffs Jul2017'!M8-'Tariffs Jul2017'!L8)*('Tariffs Jul2017'!R8/100)*'Tariffs Jul2017'!AI8))</f>
        <v>65.97</v>
      </c>
      <c r="I14" s="85">
        <f>IF(($C$5*'Tariffs Jul2017'!AK8/'Tariffs Jul2017'!AI8&gt;'Tariffs Jul2017'!M8),($C$5*'Tariffs Jul2017'!AK8/'Tariffs Jul2017'!AI8-'Tariffs Jul2017'!M8)*'Tariffs Jul2017'!S8/100*'Tariffs Jul2017'!AI8,0)</f>
        <v>0</v>
      </c>
      <c r="J14" s="85">
        <f>IF($C$5*'Tariffs Jul2017'!AL8/'Tariffs Jul2017'!AJ8&gt;='Tariffs Jul2017'!J8,('Tariffs Jul2017'!J8*'Tariffs Jul2017'!U8/100)* 'Tariffs Jul2017'!AJ8,($C$5*'Tariffs Jul2017'!AL8/'Tariffs Jul2017'!AJ8*'Tariffs Jul2017'!U8/100)* 'Tariffs Jul2017'!AJ8)</f>
        <v>196.56000000000003</v>
      </c>
      <c r="K14" s="85">
        <f>IF($C$5*'Tariffs Jul2017'!AL8/'Tariffs Jul2017'!AJ8&lt;'Tariffs Jul2017'!J8,0,IF($C$5*'Tariffs Jul2017'!AL8/'Tariffs Jul2017'!AJ8&lt;='Tariffs Jul2017'!K8,($C$5*'Tariffs Jul2017'!AL8/'Tariffs Jul2017'!AJ8-'Tariffs Jul2017'!J8)*('Tariffs Jul2017'!V8/100)*'Tariffs Jul2017'!AJ8,('Tariffs Jul2017'!K8-'Tariffs Jul2017'!J8)*('Tariffs Jul2017'!V8/100)*'Tariffs Jul2017'!AJ8))</f>
        <v>172.98000000000002</v>
      </c>
      <c r="L14" s="85">
        <f>IF($C$5*'Tariffs Jul2017'!AL8/'Tariffs Jul2017'!AJ8&lt;'Tariffs Jul2017'!K8,0,IF($C$5*'Tariffs Jul2017'!AL8/'Tariffs Jul2017'!AJ8&lt;='Tariffs Jul2017'!L8,($C$5*'Tariffs Jul2017'!AL8/'Tariffs Jul2017'!AJ8-'Tariffs Jul2017'!K8)*('Tariffs Jul2017'!W8/100)*'Tariffs Jul2017'!AJ8,('Tariffs Jul2017'!L8-'Tariffs Jul2017'!K8)*('Tariffs Jul2017'!W8/100)*'Tariffs Jul2017'!AJ8))</f>
        <v>144.44999999999999</v>
      </c>
      <c r="M14" s="85">
        <f>IF($C$5*'Tariffs Jul2017'!AL8/'Tariffs Jul2017'!AJ8&lt;'Tariffs Jul2017'!L8,0,IF($C$5*'Tariffs Jul2017'!AL8/'Tariffs Jul2017'!AJ8&lt;='Tariffs Jul2017'!M8,($C$5*'Tariffs Jul2017'!AL8/'Tariffs Jul2017'!AJ8-'Tariffs Jul2017'!L8)*('Tariffs Jul2017'!X8/100)*'Tariffs Jul2017'!AJ8,('Tariffs Jul2017'!M8-'Tariffs Jul2017'!L8)*('Tariffs Jul2017'!X8/100)*'Tariffs Jul2017'!AJ8))</f>
        <v>64.709999999999994</v>
      </c>
      <c r="N14" s="85">
        <f>IF(($C$5*'Tariffs Jul2017'!AL8/'Tariffs Jul2017'!AJ8&gt;'Tariffs Jul2017'!M8),($C$5*'Tariffs Jul2017'!AL8/'Tariffs Jul2017'!AJ8-'Tariffs Jul2017'!M8)*'Tariffs Jul2017'!Y8/100*'Tariffs Jul2017'!AJ8,0)</f>
        <v>0</v>
      </c>
      <c r="O14" s="73">
        <f t="shared" si="0"/>
        <v>1427.7085</v>
      </c>
      <c r="P14" s="498">
        <f t="shared" si="1"/>
        <v>1570.4793500000001</v>
      </c>
    </row>
    <row r="15" spans="1:16" x14ac:dyDescent="0.15">
      <c r="A15" s="286" t="str">
        <f>'Tariffs Jul2017'!F9</f>
        <v>Momentum Energy</v>
      </c>
      <c r="B15" s="47" t="str">
        <f>'Tariffs Jul2017'!D9</f>
        <v>Multinet 1</v>
      </c>
      <c r="C15" s="287">
        <f>'Tariffs Jul2017'!E9</f>
        <v>42736</v>
      </c>
      <c r="D15" s="85">
        <f>365*'Tariffs Jul2017'!H9/100</f>
        <v>223.16099999999997</v>
      </c>
      <c r="E15" s="85">
        <f>IF($C$5*'Tariffs Jul2017'!AK9/'Tariffs Jul2017'!AI9&gt;='Tariffs Jul2017'!J9,( 'Tariffs Jul2017'!J9*'Tariffs Jul2017'!O9/100)* 'Tariffs Jul2017'!AI9,($C$5*'Tariffs Jul2017'!AK9/'Tariffs Jul2017'!AI9*'Tariffs Jul2017'!O9/100)* 'Tariffs Jul2017'!AI9)</f>
        <v>235.17000000000002</v>
      </c>
      <c r="F15" s="85">
        <f>IF($C$5*'Tariffs Jul2017'!AK9/'Tariffs Jul2017'!AI9&lt;'Tariffs Jul2017'!J9,0,IF($C$5*'Tariffs Jul2017'!AK9/'Tariffs Jul2017'!AI9&lt;='Tariffs Jul2017'!K9,($C$5*'Tariffs Jul2017'!AK9/'Tariffs Jul2017'!AI9-'Tariffs Jul2017'!J9)*('Tariffs Jul2017'!P9/100)*'Tariffs Jul2017'!AI9,('Tariffs Jul2017'!K9-'Tariffs Jul2017'!J9)*('Tariffs Jul2017'!P9/100)*'Tariffs Jul2017'!AI9))</f>
        <v>214.82999999999998</v>
      </c>
      <c r="G15" s="85">
        <f>IF($C$5*'Tariffs Jul2017'!AK9/'Tariffs Jul2017'!AI9&lt;'Tariffs Jul2017'!K9,0,IF($C$5*'Tariffs Jul2017'!AK9/'Tariffs Jul2017'!AI9&lt;='Tariffs Jul2017'!L9,($C$5*'Tariffs Jul2017'!AK9/'Tariffs Jul2017'!AI9-'Tariffs Jul2017'!K9)*('Tariffs Jul2017'!Q9/100)*'Tariffs Jul2017'!AI9,('Tariffs Jul2017'!L9-'Tariffs Jul2017'!K9)*('Tariffs Jul2017'!Q9/100)*'Tariffs Jul2017'!AI9))</f>
        <v>190.07999999999998</v>
      </c>
      <c r="H15" s="85">
        <f>IF($C$5*'Tariffs Jul2017'!AK9/'Tariffs Jul2017'!AI9&lt;'Tariffs Jul2017'!L9,0,IF($C$5*'Tariffs Jul2017'!AK9/'Tariffs Jul2017'!AI9&lt;='Tariffs Jul2017'!M9,($C$5*'Tariffs Jul2017'!AK9/'Tariffs Jul2017'!AI9-'Tariffs Jul2017'!L9)*('Tariffs Jul2017'!R9/100)*'Tariffs Jul2017'!AI9,('Tariffs Jul2017'!M9-'Tariffs Jul2017'!L9)*('Tariffs Jul2017'!R9/100)*'Tariffs Jul2017'!AI9))</f>
        <v>88.515000000000001</v>
      </c>
      <c r="I15" s="85">
        <f>IF(($C$5*'Tariffs Jul2017'!AK9/'Tariffs Jul2017'!AI9&gt;'Tariffs Jul2017'!M9),($C$5*'Tariffs Jul2017'!AK9/'Tariffs Jul2017'!AI9-'Tariffs Jul2017'!M9)*'Tariffs Jul2017'!S9/100*'Tariffs Jul2017'!AI9,0)</f>
        <v>0</v>
      </c>
      <c r="J15" s="85">
        <f>IF($C$5*'Tariffs Jul2017'!AL9/'Tariffs Jul2017'!AJ9&gt;='Tariffs Jul2017'!J9,('Tariffs Jul2017'!J9*'Tariffs Jul2017'!U9/100)* 'Tariffs Jul2017'!AJ9,($C$5*'Tariffs Jul2017'!AL9/'Tariffs Jul2017'!AJ9*'Tariffs Jul2017'!U9/100)* 'Tariffs Jul2017'!AJ9)</f>
        <v>218.43</v>
      </c>
      <c r="K15" s="85">
        <f>IF($C$5*'Tariffs Jul2017'!AL9/'Tariffs Jul2017'!AJ9&lt;'Tariffs Jul2017'!J9,0,IF($C$5*'Tariffs Jul2017'!AL9/'Tariffs Jul2017'!AJ9&lt;='Tariffs Jul2017'!K9,($C$5*'Tariffs Jul2017'!AL9/'Tariffs Jul2017'!AJ9-'Tariffs Jul2017'!J9)*('Tariffs Jul2017'!V9/100)*'Tariffs Jul2017'!AJ9,('Tariffs Jul2017'!K9-'Tariffs Jul2017'!J9)*('Tariffs Jul2017'!V9/100)*'Tariffs Jul2017'!AJ9))</f>
        <v>201.06</v>
      </c>
      <c r="L15" s="85">
        <f>IF($C$5*'Tariffs Jul2017'!AL9/'Tariffs Jul2017'!AJ9&lt;'Tariffs Jul2017'!K9,0,IF($C$5*'Tariffs Jul2017'!AL9/'Tariffs Jul2017'!AJ9&lt;='Tariffs Jul2017'!L9,($C$5*'Tariffs Jul2017'!AL9/'Tariffs Jul2017'!AJ9-'Tariffs Jul2017'!K9)*('Tariffs Jul2017'!W9/100)*'Tariffs Jul2017'!AJ9,('Tariffs Jul2017'!L9-'Tariffs Jul2017'!K9)*('Tariffs Jul2017'!W9/100)*'Tariffs Jul2017'!AJ9))</f>
        <v>180.09</v>
      </c>
      <c r="M15" s="85">
        <f>IF($C$5*'Tariffs Jul2017'!AL9/'Tariffs Jul2017'!AJ9&lt;'Tariffs Jul2017'!L9,0,IF($C$5*'Tariffs Jul2017'!AL9/'Tariffs Jul2017'!AJ9&lt;='Tariffs Jul2017'!M9,($C$5*'Tariffs Jul2017'!AL9/'Tariffs Jul2017'!AJ9-'Tariffs Jul2017'!L9)*('Tariffs Jul2017'!X9/100)*'Tariffs Jul2017'!AJ9,('Tariffs Jul2017'!M9-'Tariffs Jul2017'!L9)*('Tariffs Jul2017'!X9/100)*'Tariffs Jul2017'!AJ9))</f>
        <v>84.464999999999989</v>
      </c>
      <c r="N15" s="85">
        <f>IF(($C$5*'Tariffs Jul2017'!AL9/'Tariffs Jul2017'!AJ9&gt;'Tariffs Jul2017'!M9),($C$5*'Tariffs Jul2017'!AL9/'Tariffs Jul2017'!AJ9-'Tariffs Jul2017'!M9)*'Tariffs Jul2017'!Y9/100*'Tariffs Jul2017'!AJ9,0)</f>
        <v>0</v>
      </c>
      <c r="O15" s="73">
        <f t="shared" si="0"/>
        <v>1635.8009999999997</v>
      </c>
      <c r="P15" s="498">
        <f t="shared" si="1"/>
        <v>1799.3810999999998</v>
      </c>
    </row>
    <row r="16" spans="1:16" x14ac:dyDescent="0.15">
      <c r="A16" s="286" t="str">
        <f>'Tariffs Jul2017'!F10</f>
        <v>Origin Energy</v>
      </c>
      <c r="B16" s="47" t="str">
        <f>'Tariffs Jul2017'!D10</f>
        <v>Multinet 1</v>
      </c>
      <c r="C16" s="287">
        <f>'Tariffs Jul2017'!E10</f>
        <v>42736</v>
      </c>
      <c r="D16" s="85">
        <f>365*'Tariffs Jul2017'!H10/100</f>
        <v>253.78450000000001</v>
      </c>
      <c r="E16" s="85">
        <f>IF($C$5*'Tariffs Jul2017'!AK10/'Tariffs Jul2017'!AI10&gt;='Tariffs Jul2017'!J10,( 'Tariffs Jul2017'!J10*'Tariffs Jul2017'!O10/100)* 'Tariffs Jul2017'!AI10,($C$5*'Tariffs Jul2017'!AK10/'Tariffs Jul2017'!AI10*'Tariffs Jul2017'!O10/100)* 'Tariffs Jul2017'!AI10)</f>
        <v>398.70000000000005</v>
      </c>
      <c r="F16" s="85">
        <f>IF($C$5*'Tariffs Jul2017'!AK10/'Tariffs Jul2017'!AI10&lt;'Tariffs Jul2017'!J10,0,IF($C$5*'Tariffs Jul2017'!AK10/'Tariffs Jul2017'!AI10&lt;='Tariffs Jul2017'!K10,($C$5*'Tariffs Jul2017'!AK10/'Tariffs Jul2017'!AI10-'Tariffs Jul2017'!J10)*('Tariffs Jul2017'!P10/100)*'Tariffs Jul2017'!AI10,('Tariffs Jul2017'!K10-'Tariffs Jul2017'!J10)*('Tariffs Jul2017'!P10/100)*'Tariffs Jul2017'!AI10))</f>
        <v>162.36000000000001</v>
      </c>
      <c r="G16" s="85">
        <f>IF($C$5*'Tariffs Jul2017'!AK10/'Tariffs Jul2017'!AI10&lt;'Tariffs Jul2017'!K10,0,IF($C$5*'Tariffs Jul2017'!AK10/'Tariffs Jul2017'!AI10&lt;='Tariffs Jul2017'!L10,($C$5*'Tariffs Jul2017'!AK10/'Tariffs Jul2017'!AI10-'Tariffs Jul2017'!K10)*('Tariffs Jul2017'!Q10/100)*'Tariffs Jul2017'!AI10,('Tariffs Jul2017'!L10-'Tariffs Jul2017'!K10)*('Tariffs Jul2017'!Q10/100)*'Tariffs Jul2017'!AI10))</f>
        <v>0</v>
      </c>
      <c r="H16" s="85">
        <f>IF($C$5*'Tariffs Jul2017'!AK10/'Tariffs Jul2017'!AI10&lt;'Tariffs Jul2017'!L10,0,IF($C$5*'Tariffs Jul2017'!AK10/'Tariffs Jul2017'!AI10&lt;='Tariffs Jul2017'!M10,($C$5*'Tariffs Jul2017'!AK10/'Tariffs Jul2017'!AI10-'Tariffs Jul2017'!L10)*('Tariffs Jul2017'!R10/100)*'Tariffs Jul2017'!AI10,('Tariffs Jul2017'!M10-'Tariffs Jul2017'!L10)*('Tariffs Jul2017'!R10/100)*'Tariffs Jul2017'!AI10))</f>
        <v>0</v>
      </c>
      <c r="I16" s="85">
        <f>IF(($C$5*'Tariffs Jul2017'!AK10/'Tariffs Jul2017'!AI10&gt;'Tariffs Jul2017'!M10),($C$5*'Tariffs Jul2017'!AK10/'Tariffs Jul2017'!AI10-'Tariffs Jul2017'!M10)*'Tariffs Jul2017'!S10/100*'Tariffs Jul2017'!AI10,0)</f>
        <v>58.454999999999998</v>
      </c>
      <c r="J16" s="85">
        <f>IF($C$5*'Tariffs Jul2017'!AL10/'Tariffs Jul2017'!AJ10&gt;='Tariffs Jul2017'!J10,('Tariffs Jul2017'!J10*'Tariffs Jul2017'!U10/100)* 'Tariffs Jul2017'!AJ10,($C$5*'Tariffs Jul2017'!AL10/'Tariffs Jul2017'!AJ10*'Tariffs Jul2017'!U10/100)* 'Tariffs Jul2017'!AJ10)</f>
        <v>361.98</v>
      </c>
      <c r="K16" s="85">
        <f>IF($C$5*'Tariffs Jul2017'!AL10/'Tariffs Jul2017'!AJ10&lt;'Tariffs Jul2017'!J10,0,IF($C$5*'Tariffs Jul2017'!AL10/'Tariffs Jul2017'!AJ10&lt;='Tariffs Jul2017'!K10,($C$5*'Tariffs Jul2017'!AL10/'Tariffs Jul2017'!AJ10-'Tariffs Jul2017'!J10)*('Tariffs Jul2017'!V10/100)*'Tariffs Jul2017'!AJ10,('Tariffs Jul2017'!K10-'Tariffs Jul2017'!J10)*('Tariffs Jul2017'!V10/100)*'Tariffs Jul2017'!AJ10))</f>
        <v>142.56</v>
      </c>
      <c r="L16" s="85">
        <f>IF($C$5*'Tariffs Jul2017'!AL10/'Tariffs Jul2017'!AJ10&lt;'Tariffs Jul2017'!K10,0,IF($C$5*'Tariffs Jul2017'!AL10/'Tariffs Jul2017'!AJ10&lt;='Tariffs Jul2017'!L10,($C$5*'Tariffs Jul2017'!AL10/'Tariffs Jul2017'!AJ10-'Tariffs Jul2017'!K10)*('Tariffs Jul2017'!W10/100)*'Tariffs Jul2017'!AJ10,('Tariffs Jul2017'!L10-'Tariffs Jul2017'!K10)*('Tariffs Jul2017'!W10/100)*'Tariffs Jul2017'!AJ10))</f>
        <v>0</v>
      </c>
      <c r="M16" s="85">
        <f>IF($C$5*'Tariffs Jul2017'!AL10/'Tariffs Jul2017'!AJ10&lt;'Tariffs Jul2017'!L10,0,IF($C$5*'Tariffs Jul2017'!AL10/'Tariffs Jul2017'!AJ10&lt;='Tariffs Jul2017'!M10,($C$5*'Tariffs Jul2017'!AL10/'Tariffs Jul2017'!AJ10-'Tariffs Jul2017'!L10)*('Tariffs Jul2017'!X10/100)*'Tariffs Jul2017'!AJ10,('Tariffs Jul2017'!M10-'Tariffs Jul2017'!L10)*('Tariffs Jul2017'!X10/100)*'Tariffs Jul2017'!AJ10))</f>
        <v>0</v>
      </c>
      <c r="N16" s="85">
        <f>IF(($C$5*'Tariffs Jul2017'!AL10/'Tariffs Jul2017'!AJ10&gt;'Tariffs Jul2017'!M10),($C$5*'Tariffs Jul2017'!AL10/'Tariffs Jul2017'!AJ10-'Tariffs Jul2017'!M10)*'Tariffs Jul2017'!Y10/100*'Tariffs Jul2017'!AJ10,0)</f>
        <v>55.08</v>
      </c>
      <c r="O16" s="73">
        <f t="shared" si="0"/>
        <v>1432.9195</v>
      </c>
      <c r="P16" s="498">
        <f t="shared" si="1"/>
        <v>1576.21145</v>
      </c>
    </row>
    <row r="17" spans="1:153" x14ac:dyDescent="0.15">
      <c r="A17" s="286" t="str">
        <f>'Tariffs Jul2017'!F11</f>
        <v>Red Energy</v>
      </c>
      <c r="B17" s="47" t="str">
        <f>'Tariffs Jul2017'!D11</f>
        <v>Multinet 1</v>
      </c>
      <c r="C17" s="287">
        <f>'Tariffs Jul2017'!E11</f>
        <v>42736</v>
      </c>
      <c r="D17" s="85">
        <f>365*'Tariffs Jul2017'!H11/100</f>
        <v>265.0265</v>
      </c>
      <c r="E17" s="85">
        <f>IF($C$5*'Tariffs Jul2017'!AK11/'Tariffs Jul2017'!AI11&gt;='Tariffs Jul2017'!J11,( 'Tariffs Jul2017'!J11*'Tariffs Jul2017'!O11/100)* 'Tariffs Jul2017'!AI11,($C$5*'Tariffs Jul2017'!AK11/'Tariffs Jul2017'!AI11*'Tariffs Jul2017'!O11/100)* 'Tariffs Jul2017'!AI11)</f>
        <v>381.6</v>
      </c>
      <c r="F17" s="85">
        <f>IF($C$5*'Tariffs Jul2017'!AK11/'Tariffs Jul2017'!AI11&lt;'Tariffs Jul2017'!J11,0,IF($C$5*'Tariffs Jul2017'!AK11/'Tariffs Jul2017'!AI11&lt;='Tariffs Jul2017'!K11,($C$5*'Tariffs Jul2017'!AK11/'Tariffs Jul2017'!AI11-'Tariffs Jul2017'!J11)*('Tariffs Jul2017'!P11/100)*'Tariffs Jul2017'!AI11,('Tariffs Jul2017'!K11-'Tariffs Jul2017'!J11)*('Tariffs Jul2017'!P11/100)*'Tariffs Jul2017'!AI11))</f>
        <v>148.5</v>
      </c>
      <c r="G17" s="85">
        <f>IF($C$5*'Tariffs Jul2017'!AK11/'Tariffs Jul2017'!AI11&lt;'Tariffs Jul2017'!K11,0,IF($C$5*'Tariffs Jul2017'!AK11/'Tariffs Jul2017'!AI11&lt;='Tariffs Jul2017'!L11,($C$5*'Tariffs Jul2017'!AK11/'Tariffs Jul2017'!AI11-'Tariffs Jul2017'!K11)*('Tariffs Jul2017'!Q11/100)*'Tariffs Jul2017'!AI11,('Tariffs Jul2017'!L11-'Tariffs Jul2017'!K11)*('Tariffs Jul2017'!Q11/100)*'Tariffs Jul2017'!AI11))</f>
        <v>0</v>
      </c>
      <c r="H17" s="85">
        <f>IF($C$5*'Tariffs Jul2017'!AK11/'Tariffs Jul2017'!AI11&lt;'Tariffs Jul2017'!L11,0,IF($C$5*'Tariffs Jul2017'!AK11/'Tariffs Jul2017'!AI11&lt;='Tariffs Jul2017'!M11,($C$5*'Tariffs Jul2017'!AK11/'Tariffs Jul2017'!AI11-'Tariffs Jul2017'!L11)*('Tariffs Jul2017'!R11/100)*'Tariffs Jul2017'!AI11,('Tariffs Jul2017'!M11-'Tariffs Jul2017'!L11)*('Tariffs Jul2017'!R11/100)*'Tariffs Jul2017'!AI11))</f>
        <v>0</v>
      </c>
      <c r="I17" s="85">
        <f>IF(($C$5*'Tariffs Jul2017'!AK11/'Tariffs Jul2017'!AI11&gt;'Tariffs Jul2017'!M11),($C$5*'Tariffs Jul2017'!AK11/'Tariffs Jul2017'!AI11-'Tariffs Jul2017'!M11)*'Tariffs Jul2017'!S11/100*'Tariffs Jul2017'!AI11,0)</f>
        <v>65.699999999999989</v>
      </c>
      <c r="J17" s="85">
        <f>IF($C$5*'Tariffs Jul2017'!AL11/'Tariffs Jul2017'!AJ11&gt;='Tariffs Jul2017'!J11,('Tariffs Jul2017'!J11*'Tariffs Jul2017'!U11/100)* 'Tariffs Jul2017'!AJ11,($C$5*'Tariffs Jul2017'!AL11/'Tariffs Jul2017'!AJ11*'Tariffs Jul2017'!U11/100)* 'Tariffs Jul2017'!AJ11)</f>
        <v>360</v>
      </c>
      <c r="K17" s="85">
        <f>IF($C$5*'Tariffs Jul2017'!AL11/'Tariffs Jul2017'!AJ11&lt;'Tariffs Jul2017'!J11,0,IF($C$5*'Tariffs Jul2017'!AL11/'Tariffs Jul2017'!AJ11&lt;='Tariffs Jul2017'!K11,($C$5*'Tariffs Jul2017'!AL11/'Tariffs Jul2017'!AJ11-'Tariffs Jul2017'!J11)*('Tariffs Jul2017'!V11/100)*'Tariffs Jul2017'!AJ11,('Tariffs Jul2017'!K11-'Tariffs Jul2017'!J11)*('Tariffs Jul2017'!V11/100)*'Tariffs Jul2017'!AJ11))</f>
        <v>144</v>
      </c>
      <c r="L17" s="85">
        <f>IF($C$5*'Tariffs Jul2017'!AL11/'Tariffs Jul2017'!AJ11&lt;'Tariffs Jul2017'!K11,0,IF($C$5*'Tariffs Jul2017'!AL11/'Tariffs Jul2017'!AJ11&lt;='Tariffs Jul2017'!L11,($C$5*'Tariffs Jul2017'!AL11/'Tariffs Jul2017'!AJ11-'Tariffs Jul2017'!K11)*('Tariffs Jul2017'!W11/100)*'Tariffs Jul2017'!AJ11,('Tariffs Jul2017'!L11-'Tariffs Jul2017'!K11)*('Tariffs Jul2017'!W11/100)*'Tariffs Jul2017'!AJ11))</f>
        <v>0</v>
      </c>
      <c r="M17" s="85">
        <f>IF($C$5*'Tariffs Jul2017'!AL11/'Tariffs Jul2017'!AJ11&lt;'Tariffs Jul2017'!L11,0,IF($C$5*'Tariffs Jul2017'!AL11/'Tariffs Jul2017'!AJ11&lt;='Tariffs Jul2017'!M11,($C$5*'Tariffs Jul2017'!AL11/'Tariffs Jul2017'!AJ11-'Tariffs Jul2017'!L11)*('Tariffs Jul2017'!X11/100)*'Tariffs Jul2017'!AJ11,('Tariffs Jul2017'!M11-'Tariffs Jul2017'!L11)*('Tariffs Jul2017'!X11/100)*'Tariffs Jul2017'!AJ11))</f>
        <v>0</v>
      </c>
      <c r="N17" s="85">
        <f>IF(($C$5*'Tariffs Jul2017'!AL11/'Tariffs Jul2017'!AJ11&gt;'Tariffs Jul2017'!M11),($C$5*'Tariffs Jul2017'!AL11/'Tariffs Jul2017'!AJ11-'Tariffs Jul2017'!M11)*'Tariffs Jul2017'!Y11/100*'Tariffs Jul2017'!AJ11,0)</f>
        <v>64.800000000000011</v>
      </c>
      <c r="O17" s="73">
        <f t="shared" si="0"/>
        <v>1429.6265000000001</v>
      </c>
      <c r="P17" s="498">
        <f t="shared" si="1"/>
        <v>1572.5891500000002</v>
      </c>
    </row>
    <row r="18" spans="1:153" s="289" customFormat="1" ht="14" thickBot="1" x14ac:dyDescent="0.2">
      <c r="A18" s="288" t="str">
        <f>'Tariffs Jul2017'!F12</f>
        <v>Simply Energy</v>
      </c>
      <c r="B18" s="289" t="str">
        <f>'Tariffs Jul2017'!D12</f>
        <v>Multinet 1</v>
      </c>
      <c r="C18" s="290">
        <f>'Tariffs Jul2017'!E12</f>
        <v>42736</v>
      </c>
      <c r="D18" s="291">
        <f>365*'Tariffs Jul2017'!H12/100</f>
        <v>258.63900000000001</v>
      </c>
      <c r="E18" s="291">
        <f>IF($C$5*'Tariffs Jul2017'!AK12/'Tariffs Jul2017'!AI12&gt;='Tariffs Jul2017'!J12,( 'Tariffs Jul2017'!J12*'Tariffs Jul2017'!O12/100)* 'Tariffs Jul2017'!AI12,($C$5*'Tariffs Jul2017'!AK12/'Tariffs Jul2017'!AI12*'Tariffs Jul2017'!O12/100)* 'Tariffs Jul2017'!AI12)</f>
        <v>403.92000000000007</v>
      </c>
      <c r="F18" s="291">
        <f>IF($C$5*'Tariffs Jul2017'!AK12/'Tariffs Jul2017'!AI12&lt;'Tariffs Jul2017'!J12,0,IF($C$5*'Tariffs Jul2017'!AK12/'Tariffs Jul2017'!AI12&lt;='Tariffs Jul2017'!K12,($C$5*'Tariffs Jul2017'!AK12/'Tariffs Jul2017'!AI12-'Tariffs Jul2017'!J12)*('Tariffs Jul2017'!P12/100)*'Tariffs Jul2017'!AI12,('Tariffs Jul2017'!K12-'Tariffs Jul2017'!J12)*('Tariffs Jul2017'!P12/100)*'Tariffs Jul2017'!AI12))</f>
        <v>147.32999999999998</v>
      </c>
      <c r="G18" s="291">
        <f>IF($C$5*'Tariffs Jul2017'!AK12/'Tariffs Jul2017'!AI12&lt;'Tariffs Jul2017'!K12,0,IF($C$5*'Tariffs Jul2017'!AK12/'Tariffs Jul2017'!AI12&lt;='Tariffs Jul2017'!L12,($C$5*'Tariffs Jul2017'!AK12/'Tariffs Jul2017'!AI12-'Tariffs Jul2017'!K12)*('Tariffs Jul2017'!Q12/100)*'Tariffs Jul2017'!AI12,('Tariffs Jul2017'!L12-'Tariffs Jul2017'!K12)*('Tariffs Jul2017'!Q12/100)*'Tariffs Jul2017'!AI12))</f>
        <v>0</v>
      </c>
      <c r="H18" s="291">
        <f>IF($C$5*'Tariffs Jul2017'!AK12/'Tariffs Jul2017'!AI12&lt;'Tariffs Jul2017'!L12,0,IF($C$5*'Tariffs Jul2017'!AK12/'Tariffs Jul2017'!AI12&lt;='Tariffs Jul2017'!M12,($C$5*'Tariffs Jul2017'!AK12/'Tariffs Jul2017'!AI12-'Tariffs Jul2017'!L12)*('Tariffs Jul2017'!R12/100)*'Tariffs Jul2017'!AI12,('Tariffs Jul2017'!M12-'Tariffs Jul2017'!L12)*('Tariffs Jul2017'!R12/100)*'Tariffs Jul2017'!AI12))</f>
        <v>0</v>
      </c>
      <c r="I18" s="291">
        <f>IF(($C$5*'Tariffs Jul2017'!AK12/'Tariffs Jul2017'!AI12&gt;'Tariffs Jul2017'!M12),($C$5*'Tariffs Jul2017'!AK12/'Tariffs Jul2017'!AI12-'Tariffs Jul2017'!M12)*'Tariffs Jul2017'!S12/100*'Tariffs Jul2017'!AI12,0)</f>
        <v>50.580000000000013</v>
      </c>
      <c r="J18" s="291">
        <f>IF($C$5*'Tariffs Jul2017'!AL12/'Tariffs Jul2017'!AJ12&gt;='Tariffs Jul2017'!J12,('Tariffs Jul2017'!J12*'Tariffs Jul2017'!U12/100)* 'Tariffs Jul2017'!AJ12,($C$5*'Tariffs Jul2017'!AL12/'Tariffs Jul2017'!AJ12*'Tariffs Jul2017'!U12/100)* 'Tariffs Jul2017'!AJ12)</f>
        <v>375.48</v>
      </c>
      <c r="K18" s="291">
        <f>IF($C$5*'Tariffs Jul2017'!AL12/'Tariffs Jul2017'!AJ12&lt;'Tariffs Jul2017'!J12,0,IF($C$5*'Tariffs Jul2017'!AL12/'Tariffs Jul2017'!AJ12&lt;='Tariffs Jul2017'!K12,($C$5*'Tariffs Jul2017'!AL12/'Tariffs Jul2017'!AJ12-'Tariffs Jul2017'!J12)*('Tariffs Jul2017'!V12/100)*'Tariffs Jul2017'!AJ12,('Tariffs Jul2017'!K12-'Tariffs Jul2017'!J12)*('Tariffs Jul2017'!V12/100)*'Tariffs Jul2017'!AJ12))</f>
        <v>127.97999999999999</v>
      </c>
      <c r="L18" s="291">
        <f>IF($C$5*'Tariffs Jul2017'!AL12/'Tariffs Jul2017'!AJ12&lt;'Tariffs Jul2017'!K12,0,IF($C$5*'Tariffs Jul2017'!AL12/'Tariffs Jul2017'!AJ12&lt;='Tariffs Jul2017'!L12,($C$5*'Tariffs Jul2017'!AL12/'Tariffs Jul2017'!AJ12-'Tariffs Jul2017'!K12)*('Tariffs Jul2017'!W12/100)*'Tariffs Jul2017'!AJ12,('Tariffs Jul2017'!L12-'Tariffs Jul2017'!K12)*('Tariffs Jul2017'!W12/100)*'Tariffs Jul2017'!AJ12))</f>
        <v>0</v>
      </c>
      <c r="M18" s="291">
        <f>IF($C$5*'Tariffs Jul2017'!AL12/'Tariffs Jul2017'!AJ12&lt;'Tariffs Jul2017'!L12,0,IF($C$5*'Tariffs Jul2017'!AL12/'Tariffs Jul2017'!AJ12&lt;='Tariffs Jul2017'!M12,($C$5*'Tariffs Jul2017'!AL12/'Tariffs Jul2017'!AJ12-'Tariffs Jul2017'!L12)*('Tariffs Jul2017'!X12/100)*'Tariffs Jul2017'!AJ12,('Tariffs Jul2017'!M12-'Tariffs Jul2017'!L12)*('Tariffs Jul2017'!X12/100)*'Tariffs Jul2017'!AJ12))</f>
        <v>0</v>
      </c>
      <c r="N18" s="291">
        <f>IF(($C$5*'Tariffs Jul2017'!AL12/'Tariffs Jul2017'!AJ12&gt;'Tariffs Jul2017'!M12),($C$5*'Tariffs Jul2017'!AL12/'Tariffs Jul2017'!AJ12-'Tariffs Jul2017'!M12)*'Tariffs Jul2017'!Y12/100*'Tariffs Jul2017'!AJ12,0)</f>
        <v>47.744999999999997</v>
      </c>
      <c r="O18" s="292">
        <f t="shared" si="0"/>
        <v>1411.674</v>
      </c>
      <c r="P18" s="499">
        <f t="shared" si="1"/>
        <v>1552.8414</v>
      </c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44"/>
      <c r="BR18" s="344"/>
      <c r="BS18" s="344"/>
      <c r="BT18" s="344"/>
      <c r="BU18" s="344"/>
      <c r="BV18" s="344"/>
      <c r="BW18" s="344"/>
      <c r="BX18" s="344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4"/>
      <c r="CR18" s="344"/>
      <c r="CS18" s="344"/>
      <c r="CT18" s="344"/>
      <c r="CU18" s="344"/>
      <c r="CV18" s="344"/>
      <c r="CW18" s="344"/>
      <c r="CX18" s="344"/>
      <c r="CY18" s="344"/>
      <c r="CZ18" s="344"/>
      <c r="DA18" s="344"/>
      <c r="DB18" s="344"/>
      <c r="DC18" s="318"/>
      <c r="DD18" s="318"/>
      <c r="DE18" s="318"/>
      <c r="DF18" s="318"/>
      <c r="DG18" s="318"/>
      <c r="DH18" s="318"/>
      <c r="DI18" s="318"/>
      <c r="DJ18" s="318"/>
      <c r="DK18" s="320"/>
      <c r="DL18" s="320"/>
      <c r="DM18" s="320"/>
      <c r="DN18" s="320"/>
      <c r="DO18" s="320"/>
      <c r="DP18" s="320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</row>
    <row r="19" spans="1:153" ht="14" thickTop="1" x14ac:dyDescent="0.15">
      <c r="A19" s="286" t="str">
        <f>'Tariffs Jul2017'!F13</f>
        <v>AGL</v>
      </c>
      <c r="B19" s="47" t="str">
        <f>'Tariffs Jul2017'!D13</f>
        <v>Multinet 2</v>
      </c>
      <c r="C19" s="287">
        <f>'Tariffs Jul2017'!E13</f>
        <v>42736</v>
      </c>
      <c r="D19" s="85">
        <f>365*'Tariffs Jul2017'!H13/100</f>
        <v>284.95549999999997</v>
      </c>
      <c r="E19" s="85">
        <f>IF($C$5*'Tariffs Jul2017'!AK13/'Tariffs Jul2017'!AI13&gt;='Tariffs Jul2017'!J13,( 'Tariffs Jul2017'!J13*'Tariffs Jul2017'!O13/100)* 'Tariffs Jul2017'!AI13,($C$5*'Tariffs Jul2017'!AK13/'Tariffs Jul2017'!AI13*'Tariffs Jul2017'!O13/100)* 'Tariffs Jul2017'!AI13)</f>
        <v>204.03000000000003</v>
      </c>
      <c r="F19" s="85">
        <f>IF($C$5*'Tariffs Jul2017'!AK13/'Tariffs Jul2017'!AI13&lt;'Tariffs Jul2017'!J13,0,IF($C$5*'Tariffs Jul2017'!AK13/'Tariffs Jul2017'!AI13&lt;='Tariffs Jul2017'!K13,($C$5*'Tariffs Jul2017'!AK13/'Tariffs Jul2017'!AI13-'Tariffs Jul2017'!J13)*('Tariffs Jul2017'!P13/100)*'Tariffs Jul2017'!AI13,('Tariffs Jul2017'!K13-'Tariffs Jul2017'!J13)*('Tariffs Jul2017'!P13/100)*'Tariffs Jul2017'!AI13))</f>
        <v>178.64999999999998</v>
      </c>
      <c r="G19" s="85">
        <f>IF($C$5*'Tariffs Jul2017'!AK13/'Tariffs Jul2017'!AI13&lt;'Tariffs Jul2017'!K13,0,IF($C$5*'Tariffs Jul2017'!AK13/'Tariffs Jul2017'!AI13&lt;='Tariffs Jul2017'!L13,($C$5*'Tariffs Jul2017'!AK13/'Tariffs Jul2017'!AI13-'Tariffs Jul2017'!K13)*('Tariffs Jul2017'!Q13/100)*'Tariffs Jul2017'!AI13,('Tariffs Jul2017'!L13-'Tariffs Jul2017'!K13)*('Tariffs Jul2017'!Q13/100)*'Tariffs Jul2017'!AI13))</f>
        <v>144</v>
      </c>
      <c r="H19" s="85">
        <f>IF($C$5*'Tariffs Jul2017'!AK13/'Tariffs Jul2017'!AI13&lt;'Tariffs Jul2017'!L13,0,IF($C$5*'Tariffs Jul2017'!AK13/'Tariffs Jul2017'!AI13&lt;='Tariffs Jul2017'!M13,($C$5*'Tariffs Jul2017'!AK13/'Tariffs Jul2017'!AI13-'Tariffs Jul2017'!L13)*('Tariffs Jul2017'!R13/100)*'Tariffs Jul2017'!AI13,('Tariffs Jul2017'!M13-'Tariffs Jul2017'!L13)*('Tariffs Jul2017'!R13/100)*'Tariffs Jul2017'!AI13))</f>
        <v>62.819999999999993</v>
      </c>
      <c r="I19" s="85">
        <f>IF(($C$5*'Tariffs Jul2017'!AK13/'Tariffs Jul2017'!AI13&gt;'Tariffs Jul2017'!M13),($C$5*'Tariffs Jul2017'!AK13/'Tariffs Jul2017'!AI13-'Tariffs Jul2017'!M13)*'Tariffs Jul2017'!S13/100*'Tariffs Jul2017'!AI13,0)</f>
        <v>0</v>
      </c>
      <c r="J19" s="85">
        <f>IF($C$5*'Tariffs Jul2017'!AL13/'Tariffs Jul2017'!AJ13&gt;='Tariffs Jul2017'!J13,('Tariffs Jul2017'!J13*'Tariffs Jul2017'!U13/100)* 'Tariffs Jul2017'!AJ13,($C$5*'Tariffs Jul2017'!AL13/'Tariffs Jul2017'!AJ13*'Tariffs Jul2017'!U13/100)* 'Tariffs Jul2017'!AJ13)</f>
        <v>193.68</v>
      </c>
      <c r="K19" s="85">
        <f>IF($C$5*'Tariffs Jul2017'!AL13/'Tariffs Jul2017'!AJ13&lt;'Tariffs Jul2017'!J13,0,IF($C$5*'Tariffs Jul2017'!AL13/'Tariffs Jul2017'!AJ13&lt;='Tariffs Jul2017'!K13,($C$5*'Tariffs Jul2017'!AL13/'Tariffs Jul2017'!AJ13-'Tariffs Jul2017'!J13)*('Tariffs Jul2017'!V13/100)*'Tariffs Jul2017'!AJ13,('Tariffs Jul2017'!K13-'Tariffs Jul2017'!J13)*('Tariffs Jul2017'!V13/100)*'Tariffs Jul2017'!AJ13))</f>
        <v>168.92999999999998</v>
      </c>
      <c r="L19" s="85">
        <f>IF($C$5*'Tariffs Jul2017'!AL13/'Tariffs Jul2017'!AJ13&lt;'Tariffs Jul2017'!K13,0,IF($C$5*'Tariffs Jul2017'!AL13/'Tariffs Jul2017'!AJ13&lt;='Tariffs Jul2017'!L13,($C$5*'Tariffs Jul2017'!AL13/'Tariffs Jul2017'!AJ13-'Tariffs Jul2017'!K13)*('Tariffs Jul2017'!W13/100)*'Tariffs Jul2017'!AJ13,('Tariffs Jul2017'!L13-'Tariffs Jul2017'!K13)*('Tariffs Jul2017'!W13/100)*'Tariffs Jul2017'!AJ13))</f>
        <v>138.96</v>
      </c>
      <c r="M19" s="85">
        <f>IF($C$5*'Tariffs Jul2017'!AL13/'Tariffs Jul2017'!AJ13&lt;'Tariffs Jul2017'!L13,0,IF($C$5*'Tariffs Jul2017'!AL13/'Tariffs Jul2017'!AJ13&lt;='Tariffs Jul2017'!M13,($C$5*'Tariffs Jul2017'!AL13/'Tariffs Jul2017'!AJ13-'Tariffs Jul2017'!L13)*('Tariffs Jul2017'!X13/100)*'Tariffs Jul2017'!AJ13,('Tariffs Jul2017'!M13-'Tariffs Jul2017'!L13)*('Tariffs Jul2017'!X13/100)*'Tariffs Jul2017'!AJ13))</f>
        <v>61.515000000000001</v>
      </c>
      <c r="N19" s="85">
        <f>IF(($C$5*'Tariffs Jul2017'!AL13/'Tariffs Jul2017'!AJ13&gt;'Tariffs Jul2017'!M13),($C$5*'Tariffs Jul2017'!AL13/'Tariffs Jul2017'!AJ13-'Tariffs Jul2017'!M13)*'Tariffs Jul2017'!Y13/100*'Tariffs Jul2017'!AJ13,0)</f>
        <v>0</v>
      </c>
      <c r="O19" s="73">
        <f t="shared" si="0"/>
        <v>1437.5405000000003</v>
      </c>
      <c r="P19" s="498">
        <f t="shared" si="1"/>
        <v>1581.2945500000005</v>
      </c>
    </row>
    <row r="20" spans="1:153" x14ac:dyDescent="0.15">
      <c r="A20" s="286" t="str">
        <f>'Tariffs Jul2017'!F14</f>
        <v>Alinta Energy</v>
      </c>
      <c r="B20" s="47" t="str">
        <f>'Tariffs Jul2017'!D14</f>
        <v>Multinet 2</v>
      </c>
      <c r="C20" s="287">
        <f>'Tariffs Jul2017'!E14</f>
        <v>42747</v>
      </c>
      <c r="D20" s="85">
        <f>365*'Tariffs Jul2017'!H14/100</f>
        <v>240.79049999999998</v>
      </c>
      <c r="E20" s="85">
        <f>IF($C$5*'Tariffs Jul2017'!AK14/'Tariffs Jul2017'!AI14&gt;='Tariffs Jul2017'!J14,( 'Tariffs Jul2017'!J14*'Tariffs Jul2017'!O14/100)* 'Tariffs Jul2017'!AI14,($C$5*'Tariffs Jul2017'!AK14/'Tariffs Jul2017'!AI14*'Tariffs Jul2017'!O14/100)* 'Tariffs Jul2017'!AI14)</f>
        <v>189</v>
      </c>
      <c r="F20" s="85">
        <f>IF($C$5*'Tariffs Jul2017'!AK14/'Tariffs Jul2017'!AI14&lt;'Tariffs Jul2017'!J14,0,IF($C$5*'Tariffs Jul2017'!AK14/'Tariffs Jul2017'!AI14&lt;='Tariffs Jul2017'!K14,($C$5*'Tariffs Jul2017'!AK14/'Tariffs Jul2017'!AI14-'Tariffs Jul2017'!J14)*('Tariffs Jul2017'!P14/100)*'Tariffs Jul2017'!AI14,('Tariffs Jul2017'!K14-'Tariffs Jul2017'!J14)*('Tariffs Jul2017'!P14/100)*'Tariffs Jul2017'!AI14))</f>
        <v>142.20000000000002</v>
      </c>
      <c r="G20" s="85">
        <f>IF($C$5*'Tariffs Jul2017'!AK14/'Tariffs Jul2017'!AI14&lt;'Tariffs Jul2017'!K14,0,IF($C$5*'Tariffs Jul2017'!AK14/'Tariffs Jul2017'!AI14&lt;='Tariffs Jul2017'!L14,($C$5*'Tariffs Jul2017'!AK14/'Tariffs Jul2017'!AI14-'Tariffs Jul2017'!K14)*('Tariffs Jul2017'!Q14/100)*'Tariffs Jul2017'!AI14,('Tariffs Jul2017'!L14-'Tariffs Jul2017'!K14)*('Tariffs Jul2017'!Q14/100)*'Tariffs Jul2017'!AI14))</f>
        <v>0</v>
      </c>
      <c r="H20" s="85">
        <f>IF($C$5*'Tariffs Jul2017'!AK14/'Tariffs Jul2017'!AI14&lt;'Tariffs Jul2017'!L14,0,IF($C$5*'Tariffs Jul2017'!AK14/'Tariffs Jul2017'!AI14&lt;='Tariffs Jul2017'!M14,($C$5*'Tariffs Jul2017'!AK14/'Tariffs Jul2017'!AI14-'Tariffs Jul2017'!L14)*('Tariffs Jul2017'!R14/100)*'Tariffs Jul2017'!AI14,('Tariffs Jul2017'!M14-'Tariffs Jul2017'!L14)*('Tariffs Jul2017'!R14/100)*'Tariffs Jul2017'!AI14))</f>
        <v>0</v>
      </c>
      <c r="I20" s="85">
        <f>IF(($C$5*'Tariffs Jul2017'!AK14/'Tariffs Jul2017'!AI14&gt;'Tariffs Jul2017'!M14),($C$5*'Tariffs Jul2017'!AK14/'Tariffs Jul2017'!AI14-'Tariffs Jul2017'!M14)*'Tariffs Jul2017'!S14/100*'Tariffs Jul2017'!AI14,0)</f>
        <v>213.29999999999998</v>
      </c>
      <c r="J20" s="85">
        <f>IF($C$5*'Tariffs Jul2017'!AL14/'Tariffs Jul2017'!AJ14&gt;='Tariffs Jul2017'!J14,('Tariffs Jul2017'!J14*'Tariffs Jul2017'!U14/100)* 'Tariffs Jul2017'!AJ14,($C$5*'Tariffs Jul2017'!AL14/'Tariffs Jul2017'!AJ14*'Tariffs Jul2017'!U14/100)* 'Tariffs Jul2017'!AJ14)</f>
        <v>184.49999999999997</v>
      </c>
      <c r="K20" s="85">
        <f>IF($C$5*'Tariffs Jul2017'!AL14/'Tariffs Jul2017'!AJ14&lt;'Tariffs Jul2017'!J14,0,IF($C$5*'Tariffs Jul2017'!AL14/'Tariffs Jul2017'!AJ14&lt;='Tariffs Jul2017'!K14,($C$5*'Tariffs Jul2017'!AL14/'Tariffs Jul2017'!AJ14-'Tariffs Jul2017'!J14)*('Tariffs Jul2017'!V14/100)*'Tariffs Jul2017'!AJ14,('Tariffs Jul2017'!K14-'Tariffs Jul2017'!J14)*('Tariffs Jul2017'!V14/100)*'Tariffs Jul2017'!AJ14))</f>
        <v>134.10000000000002</v>
      </c>
      <c r="L20" s="85">
        <f>IF($C$5*'Tariffs Jul2017'!AL14/'Tariffs Jul2017'!AJ14&lt;'Tariffs Jul2017'!K14,0,IF($C$5*'Tariffs Jul2017'!AL14/'Tariffs Jul2017'!AJ14&lt;='Tariffs Jul2017'!L14,($C$5*'Tariffs Jul2017'!AL14/'Tariffs Jul2017'!AJ14-'Tariffs Jul2017'!K14)*('Tariffs Jul2017'!W14/100)*'Tariffs Jul2017'!AJ14,('Tariffs Jul2017'!L14-'Tariffs Jul2017'!K14)*('Tariffs Jul2017'!W14/100)*'Tariffs Jul2017'!AJ14))</f>
        <v>0</v>
      </c>
      <c r="M20" s="85">
        <f>IF($C$5*'Tariffs Jul2017'!AL14/'Tariffs Jul2017'!AJ14&lt;'Tariffs Jul2017'!L14,0,IF($C$5*'Tariffs Jul2017'!AL14/'Tariffs Jul2017'!AJ14&lt;='Tariffs Jul2017'!M14,($C$5*'Tariffs Jul2017'!AL14/'Tariffs Jul2017'!AJ14-'Tariffs Jul2017'!L14)*('Tariffs Jul2017'!X14/100)*'Tariffs Jul2017'!AJ14,('Tariffs Jul2017'!M14-'Tariffs Jul2017'!L14)*('Tariffs Jul2017'!X14/100)*'Tariffs Jul2017'!AJ14))</f>
        <v>0</v>
      </c>
      <c r="N20" s="85">
        <f>IF(($C$5*'Tariffs Jul2017'!AL14/'Tariffs Jul2017'!AJ14&gt;'Tariffs Jul2017'!M14),($C$5*'Tariffs Jul2017'!AL14/'Tariffs Jul2017'!AJ14-'Tariffs Jul2017'!M14)*'Tariffs Jul2017'!Y14/100*'Tariffs Jul2017'!AJ14,0)</f>
        <v>201.14999999999998</v>
      </c>
      <c r="O20" s="73">
        <f t="shared" si="0"/>
        <v>1305.0405000000001</v>
      </c>
      <c r="P20" s="498">
        <f t="shared" si="1"/>
        <v>1435.5445500000003</v>
      </c>
    </row>
    <row r="21" spans="1:153" x14ac:dyDescent="0.15">
      <c r="A21" s="286" t="str">
        <f>'Tariffs Jul2017'!F15</f>
        <v>Click Energy</v>
      </c>
      <c r="B21" s="47" t="str">
        <f>'Tariffs Jul2017'!D15</f>
        <v>Multinet 2</v>
      </c>
      <c r="C21" s="287">
        <f>'Tariffs Jul2017'!E15</f>
        <v>42917</v>
      </c>
      <c r="D21" s="85">
        <f>365*'Tariffs Jul2017'!H15/100</f>
        <v>285.06499999999994</v>
      </c>
      <c r="E21" s="85">
        <f>IF($C$5*'Tariffs Jul2017'!AK15/'Tariffs Jul2017'!AI15&gt;='Tariffs Jul2017'!J15,( 'Tariffs Jul2017'!J15*'Tariffs Jul2017'!O15/100)* 'Tariffs Jul2017'!AI15,($C$5*'Tariffs Jul2017'!AK15/'Tariffs Jul2017'!AI15*'Tariffs Jul2017'!O15/100)* 'Tariffs Jul2017'!AI15)</f>
        <v>238.5</v>
      </c>
      <c r="F21" s="85">
        <f>IF($C$5*'Tariffs Jul2017'!AK15/'Tariffs Jul2017'!AI15&lt;'Tariffs Jul2017'!J15,0,IF($C$5*'Tariffs Jul2017'!AK15/'Tariffs Jul2017'!AI15&lt;='Tariffs Jul2017'!K15,($C$5*'Tariffs Jul2017'!AK15/'Tariffs Jul2017'!AI15-'Tariffs Jul2017'!J15)*('Tariffs Jul2017'!P15/100)*'Tariffs Jul2017'!AI15,('Tariffs Jul2017'!K15-'Tariffs Jul2017'!J15)*('Tariffs Jul2017'!P15/100)*'Tariffs Jul2017'!AI15))</f>
        <v>202.5</v>
      </c>
      <c r="G21" s="85">
        <f>IF($C$5*'Tariffs Jul2017'!AK15/'Tariffs Jul2017'!AI15&lt;'Tariffs Jul2017'!K15,0,IF($C$5*'Tariffs Jul2017'!AK15/'Tariffs Jul2017'!AI15&lt;='Tariffs Jul2017'!L15,($C$5*'Tariffs Jul2017'!AK15/'Tariffs Jul2017'!AI15-'Tariffs Jul2017'!K15)*('Tariffs Jul2017'!Q15/100)*'Tariffs Jul2017'!AI15,('Tariffs Jul2017'!L15-'Tariffs Jul2017'!K15)*('Tariffs Jul2017'!Q15/100)*'Tariffs Jul2017'!AI15))</f>
        <v>166.50000000000003</v>
      </c>
      <c r="H21" s="85">
        <f>IF($C$5*'Tariffs Jul2017'!AK15/'Tariffs Jul2017'!AI15&lt;'Tariffs Jul2017'!L15,0,IF($C$5*'Tariffs Jul2017'!AK15/'Tariffs Jul2017'!AI15&lt;='Tariffs Jul2017'!M15,($C$5*'Tariffs Jul2017'!AK15/'Tariffs Jul2017'!AI15-'Tariffs Jul2017'!L15)*('Tariffs Jul2017'!R15/100)*'Tariffs Jul2017'!AI15,('Tariffs Jul2017'!M15-'Tariffs Jul2017'!L15)*('Tariffs Jul2017'!R15/100)*'Tariffs Jul2017'!AI15))</f>
        <v>74.25</v>
      </c>
      <c r="I21" s="85">
        <f>IF(($C$5*'Tariffs Jul2017'!AK15/'Tariffs Jul2017'!AI15&gt;'Tariffs Jul2017'!M15),($C$5*'Tariffs Jul2017'!AK15/'Tariffs Jul2017'!AI15-'Tariffs Jul2017'!M15)*'Tariffs Jul2017'!S15/100*'Tariffs Jul2017'!AI15,0)</f>
        <v>0</v>
      </c>
      <c r="J21" s="85">
        <f>IF($C$5*'Tariffs Jul2017'!AL15/'Tariffs Jul2017'!AJ15&gt;='Tariffs Jul2017'!J15,('Tariffs Jul2017'!J15*'Tariffs Jul2017'!U15/100)* 'Tariffs Jul2017'!AJ15,($C$5*'Tariffs Jul2017'!AL15/'Tariffs Jul2017'!AJ15*'Tariffs Jul2017'!U15/100)* 'Tariffs Jul2017'!AJ15)</f>
        <v>229.49999999999994</v>
      </c>
      <c r="K21" s="85">
        <f>IF($C$5*'Tariffs Jul2017'!AL15/'Tariffs Jul2017'!AJ15&lt;'Tariffs Jul2017'!J15,0,IF($C$5*'Tariffs Jul2017'!AL15/'Tariffs Jul2017'!AJ15&lt;='Tariffs Jul2017'!K15,($C$5*'Tariffs Jul2017'!AL15/'Tariffs Jul2017'!AJ15-'Tariffs Jul2017'!J15)*('Tariffs Jul2017'!V15/100)*'Tariffs Jul2017'!AJ15,('Tariffs Jul2017'!K15-'Tariffs Jul2017'!J15)*('Tariffs Jul2017'!V15/100)*'Tariffs Jul2017'!AJ15))</f>
        <v>198</v>
      </c>
      <c r="L21" s="85">
        <f>IF($C$5*'Tariffs Jul2017'!AL15/'Tariffs Jul2017'!AJ15&lt;'Tariffs Jul2017'!K15,0,IF($C$5*'Tariffs Jul2017'!AL15/'Tariffs Jul2017'!AJ15&lt;='Tariffs Jul2017'!L15,($C$5*'Tariffs Jul2017'!AL15/'Tariffs Jul2017'!AJ15-'Tariffs Jul2017'!K15)*('Tariffs Jul2017'!W15/100)*'Tariffs Jul2017'!AJ15,('Tariffs Jul2017'!L15-'Tariffs Jul2017'!K15)*('Tariffs Jul2017'!W15/100)*'Tariffs Jul2017'!AJ15))</f>
        <v>162.00000000000003</v>
      </c>
      <c r="M21" s="85">
        <f>IF($C$5*'Tariffs Jul2017'!AL15/'Tariffs Jul2017'!AJ15&lt;'Tariffs Jul2017'!L15,0,IF($C$5*'Tariffs Jul2017'!AL15/'Tariffs Jul2017'!AJ15&lt;='Tariffs Jul2017'!M15,($C$5*'Tariffs Jul2017'!AL15/'Tariffs Jul2017'!AJ15-'Tariffs Jul2017'!L15)*('Tariffs Jul2017'!X15/100)*'Tariffs Jul2017'!AJ15,('Tariffs Jul2017'!M15-'Tariffs Jul2017'!L15)*('Tariffs Jul2017'!X15/100)*'Tariffs Jul2017'!AJ15))</f>
        <v>74.25</v>
      </c>
      <c r="N21" s="85">
        <f>IF(($C$5*'Tariffs Jul2017'!AL15/'Tariffs Jul2017'!AJ15&gt;'Tariffs Jul2017'!M15),($C$5*'Tariffs Jul2017'!AL15/'Tariffs Jul2017'!AJ15-'Tariffs Jul2017'!M15)*'Tariffs Jul2017'!Y15/100*'Tariffs Jul2017'!AJ15,0)</f>
        <v>0</v>
      </c>
      <c r="O21" s="73">
        <f t="shared" si="0"/>
        <v>1630.5649999999998</v>
      </c>
      <c r="P21" s="498">
        <f t="shared" si="1"/>
        <v>1793.6215</v>
      </c>
    </row>
    <row r="22" spans="1:153" x14ac:dyDescent="0.15">
      <c r="A22" s="286" t="str">
        <f>'Tariffs Jul2017'!F16</f>
        <v>Covau</v>
      </c>
      <c r="B22" s="47" t="str">
        <f>'Tariffs Jul2017'!D16</f>
        <v>Multinet 2</v>
      </c>
      <c r="C22" s="287">
        <f>'Tariffs Jul2017'!E16</f>
        <v>42736</v>
      </c>
      <c r="D22" s="85">
        <f>365*'Tariffs Jul2017'!H16/100</f>
        <v>269.005</v>
      </c>
      <c r="E22" s="85">
        <f>IF($C$5*'Tariffs Jul2017'!AK16/'Tariffs Jul2017'!AI16&gt;='Tariffs Jul2017'!J16,( 'Tariffs Jul2017'!J16*'Tariffs Jul2017'!O16/100)* 'Tariffs Jul2017'!AI16,($C$5*'Tariffs Jul2017'!AK16/'Tariffs Jul2017'!AI16*'Tariffs Jul2017'!O16/100)* 'Tariffs Jul2017'!AI16)</f>
        <v>274.5</v>
      </c>
      <c r="F22" s="85">
        <f>IF($C$5*'Tariffs Jul2017'!AK16/'Tariffs Jul2017'!AI16&lt;'Tariffs Jul2017'!J16,0,IF($C$5*'Tariffs Jul2017'!AK16/'Tariffs Jul2017'!AI16&lt;='Tariffs Jul2017'!K16,($C$5*'Tariffs Jul2017'!AK16/'Tariffs Jul2017'!AI16-'Tariffs Jul2017'!J16)*('Tariffs Jul2017'!P16/100)*'Tariffs Jul2017'!AI16,('Tariffs Jul2017'!K16-'Tariffs Jul2017'!J16)*('Tariffs Jul2017'!P16/100)*'Tariffs Jul2017'!AI16))</f>
        <v>238.5</v>
      </c>
      <c r="G22" s="85">
        <f>IF($C$5*'Tariffs Jul2017'!AK16/'Tariffs Jul2017'!AI16&lt;'Tariffs Jul2017'!K16,0,IF($C$5*'Tariffs Jul2017'!AK16/'Tariffs Jul2017'!AI16&lt;='Tariffs Jul2017'!L16,($C$5*'Tariffs Jul2017'!AK16/'Tariffs Jul2017'!AI16-'Tariffs Jul2017'!K16)*('Tariffs Jul2017'!Q16/100)*'Tariffs Jul2017'!AI16,('Tariffs Jul2017'!L16-'Tariffs Jul2017'!K16)*('Tariffs Jul2017'!Q16/100)*'Tariffs Jul2017'!AI16))</f>
        <v>162.00000000000003</v>
      </c>
      <c r="H22" s="85">
        <f>IF($C$5*'Tariffs Jul2017'!AK16/'Tariffs Jul2017'!AI16&lt;'Tariffs Jul2017'!L16,0,IF($C$5*'Tariffs Jul2017'!AK16/'Tariffs Jul2017'!AI16&lt;='Tariffs Jul2017'!M16,($C$5*'Tariffs Jul2017'!AK16/'Tariffs Jul2017'!AI16-'Tariffs Jul2017'!L16)*('Tariffs Jul2017'!R16/100)*'Tariffs Jul2017'!AI16,('Tariffs Jul2017'!M16-'Tariffs Jul2017'!L16)*('Tariffs Jul2017'!R16/100)*'Tariffs Jul2017'!AI16))</f>
        <v>85.5</v>
      </c>
      <c r="I22" s="85">
        <f>IF(($C$5*'Tariffs Jul2017'!AK16/'Tariffs Jul2017'!AI16&gt;'Tariffs Jul2017'!M16),($C$5*'Tariffs Jul2017'!AK16/'Tariffs Jul2017'!AI16-'Tariffs Jul2017'!M16)*'Tariffs Jul2017'!S16/100*'Tariffs Jul2017'!AI16,0)</f>
        <v>0</v>
      </c>
      <c r="J22" s="85">
        <f>IF($C$5*'Tariffs Jul2017'!AL16/'Tariffs Jul2017'!AJ16&gt;='Tariffs Jul2017'!J16,('Tariffs Jul2017'!J16*'Tariffs Jul2017'!U16/100)* 'Tariffs Jul2017'!AJ16,($C$5*'Tariffs Jul2017'!AL16/'Tariffs Jul2017'!AJ16*'Tariffs Jul2017'!U16/100)* 'Tariffs Jul2017'!AJ16)</f>
        <v>203.39999999999998</v>
      </c>
      <c r="K22" s="85">
        <f>IF($C$5*'Tariffs Jul2017'!AL16/'Tariffs Jul2017'!AJ16&lt;'Tariffs Jul2017'!J16,0,IF($C$5*'Tariffs Jul2017'!AL16/'Tariffs Jul2017'!AJ16&lt;='Tariffs Jul2017'!K16,($C$5*'Tariffs Jul2017'!AL16/'Tariffs Jul2017'!AJ16-'Tariffs Jul2017'!J16)*('Tariffs Jul2017'!V16/100)*'Tariffs Jul2017'!AJ16,('Tariffs Jul2017'!K16-'Tariffs Jul2017'!J16)*('Tariffs Jul2017'!V16/100)*'Tariffs Jul2017'!AJ16))</f>
        <v>172.79999999999998</v>
      </c>
      <c r="L22" s="85">
        <f>IF($C$5*'Tariffs Jul2017'!AL16/'Tariffs Jul2017'!AJ16&lt;'Tariffs Jul2017'!K16,0,IF($C$5*'Tariffs Jul2017'!AL16/'Tariffs Jul2017'!AJ16&lt;='Tariffs Jul2017'!L16,($C$5*'Tariffs Jul2017'!AL16/'Tariffs Jul2017'!AJ16-'Tariffs Jul2017'!K16)*('Tariffs Jul2017'!W16/100)*'Tariffs Jul2017'!AJ16,('Tariffs Jul2017'!L16-'Tariffs Jul2017'!K16)*('Tariffs Jul2017'!W16/100)*'Tariffs Jul2017'!AJ16))</f>
        <v>135</v>
      </c>
      <c r="M22" s="85">
        <f>IF($C$5*'Tariffs Jul2017'!AL16/'Tariffs Jul2017'!AJ16&lt;'Tariffs Jul2017'!L16,0,IF($C$5*'Tariffs Jul2017'!AL16/'Tariffs Jul2017'!AJ16&lt;='Tariffs Jul2017'!M16,($C$5*'Tariffs Jul2017'!AL16/'Tariffs Jul2017'!AJ16-'Tariffs Jul2017'!L16)*('Tariffs Jul2017'!X16/100)*'Tariffs Jul2017'!AJ16,('Tariffs Jul2017'!M16-'Tariffs Jul2017'!L16)*('Tariffs Jul2017'!X16/100)*'Tariffs Jul2017'!AJ16))</f>
        <v>57.599999999999994</v>
      </c>
      <c r="N22" s="85">
        <f>IF(($C$5*'Tariffs Jul2017'!AL16/'Tariffs Jul2017'!AJ16&gt;'Tariffs Jul2017'!M16),($C$5*'Tariffs Jul2017'!AL16/'Tariffs Jul2017'!AJ16-'Tariffs Jul2017'!M16)*'Tariffs Jul2017'!Y16/100*'Tariffs Jul2017'!AJ16,0)</f>
        <v>0</v>
      </c>
      <c r="O22" s="73">
        <f t="shared" si="0"/>
        <v>1598.3050000000001</v>
      </c>
      <c r="P22" s="498">
        <f t="shared" si="1"/>
        <v>1758.1355000000003</v>
      </c>
    </row>
    <row r="23" spans="1:153" x14ac:dyDescent="0.15">
      <c r="A23" s="286" t="str">
        <f>'Tariffs Jul2017'!F17</f>
        <v>Dodo Power &amp; Gas</v>
      </c>
      <c r="B23" s="47" t="str">
        <f>'Tariffs Jul2017'!D17</f>
        <v>Multinet 2</v>
      </c>
      <c r="C23" s="287">
        <f>'Tariffs Jul2017'!E17</f>
        <v>42917</v>
      </c>
      <c r="D23" s="85">
        <f>365*'Tariffs Jul2017'!H17/100</f>
        <v>247.28749999999999</v>
      </c>
      <c r="E23" s="85">
        <f>IF($C$5*'Tariffs Jul2017'!AK17/'Tariffs Jul2017'!AI17&gt;='Tariffs Jul2017'!J17,( 'Tariffs Jul2017'!J17*'Tariffs Jul2017'!O17/100)* 'Tariffs Jul2017'!AI17,($C$5*'Tariffs Jul2017'!AK17/'Tariffs Jul2017'!AI17*'Tariffs Jul2017'!O17/100)* 'Tariffs Jul2017'!AI17)</f>
        <v>245.7</v>
      </c>
      <c r="F23" s="85">
        <f>IF($C$5*'Tariffs Jul2017'!AK17/'Tariffs Jul2017'!AI17&lt;'Tariffs Jul2017'!J17,0,IF($C$5*'Tariffs Jul2017'!AK17/'Tariffs Jul2017'!AI17&lt;='Tariffs Jul2017'!K17,($C$5*'Tariffs Jul2017'!AK17/'Tariffs Jul2017'!AI17-'Tariffs Jul2017'!J17)*('Tariffs Jul2017'!P17/100)*'Tariffs Jul2017'!AI17,('Tariffs Jul2017'!K17-'Tariffs Jul2017'!J17)*('Tariffs Jul2017'!P17/100)*'Tariffs Jul2017'!AI17))</f>
        <v>0</v>
      </c>
      <c r="G23" s="85">
        <f>IF($C$5*'Tariffs Jul2017'!AK17/'Tariffs Jul2017'!AI17&lt;'Tariffs Jul2017'!K17,0,IF($C$5*'Tariffs Jul2017'!AK17/'Tariffs Jul2017'!AI17&lt;='Tariffs Jul2017'!L17,($C$5*'Tariffs Jul2017'!AK17/'Tariffs Jul2017'!AI17-'Tariffs Jul2017'!K17)*('Tariffs Jul2017'!Q17/100)*'Tariffs Jul2017'!AI17,('Tariffs Jul2017'!L17-'Tariffs Jul2017'!K17)*('Tariffs Jul2017'!Q17/100)*'Tariffs Jul2017'!AI17))</f>
        <v>0</v>
      </c>
      <c r="H23" s="85">
        <f>IF($C$5*'Tariffs Jul2017'!AK17/'Tariffs Jul2017'!AI17&lt;'Tariffs Jul2017'!L17,0,IF($C$5*'Tariffs Jul2017'!AK17/'Tariffs Jul2017'!AI17&lt;='Tariffs Jul2017'!M17,($C$5*'Tariffs Jul2017'!AK17/'Tariffs Jul2017'!AI17-'Tariffs Jul2017'!L17)*('Tariffs Jul2017'!R17/100)*'Tariffs Jul2017'!AI17,('Tariffs Jul2017'!M17-'Tariffs Jul2017'!L17)*('Tariffs Jul2017'!R17/100)*'Tariffs Jul2017'!AI17))</f>
        <v>0</v>
      </c>
      <c r="I23" s="85">
        <f>IF(($C$5*'Tariffs Jul2017'!AK17/'Tariffs Jul2017'!AI17&gt;'Tariffs Jul2017'!M17),($C$5*'Tariffs Jul2017'!AK17/'Tariffs Jul2017'!AI17-'Tariffs Jul2017'!M17)*'Tariffs Jul2017'!S17/100*'Tariffs Jul2017'!AI17,0)</f>
        <v>396.90000000000003</v>
      </c>
      <c r="J23" s="85">
        <f>IF($C$5*'Tariffs Jul2017'!AL17/'Tariffs Jul2017'!AJ17&gt;='Tariffs Jul2017'!J17,('Tariffs Jul2017'!J17*'Tariffs Jul2017'!U17/100)* 'Tariffs Jul2017'!AJ17,($C$5*'Tariffs Jul2017'!AL17/'Tariffs Jul2017'!AJ17*'Tariffs Jul2017'!U17/100)* 'Tariffs Jul2017'!AJ17)</f>
        <v>245.7</v>
      </c>
      <c r="K23" s="85">
        <f>IF($C$5*'Tariffs Jul2017'!AL17/'Tariffs Jul2017'!AJ17&lt;'Tariffs Jul2017'!J17,0,IF($C$5*'Tariffs Jul2017'!AL17/'Tariffs Jul2017'!AJ17&lt;='Tariffs Jul2017'!K17,($C$5*'Tariffs Jul2017'!AL17/'Tariffs Jul2017'!AJ17-'Tariffs Jul2017'!J17)*('Tariffs Jul2017'!V17/100)*'Tariffs Jul2017'!AJ17,('Tariffs Jul2017'!K17-'Tariffs Jul2017'!J17)*('Tariffs Jul2017'!V17/100)*'Tariffs Jul2017'!AJ17))</f>
        <v>0</v>
      </c>
      <c r="L23" s="85">
        <f>IF($C$5*'Tariffs Jul2017'!AL17/'Tariffs Jul2017'!AJ17&lt;'Tariffs Jul2017'!K17,0,IF($C$5*'Tariffs Jul2017'!AL17/'Tariffs Jul2017'!AJ17&lt;='Tariffs Jul2017'!L17,($C$5*'Tariffs Jul2017'!AL17/'Tariffs Jul2017'!AJ17-'Tariffs Jul2017'!K17)*('Tariffs Jul2017'!W17/100)*'Tariffs Jul2017'!AJ17,('Tariffs Jul2017'!L17-'Tariffs Jul2017'!K17)*('Tariffs Jul2017'!W17/100)*'Tariffs Jul2017'!AJ17))</f>
        <v>0</v>
      </c>
      <c r="M23" s="85">
        <f>IF($C$5*'Tariffs Jul2017'!AL17/'Tariffs Jul2017'!AJ17&lt;'Tariffs Jul2017'!L17,0,IF($C$5*'Tariffs Jul2017'!AL17/'Tariffs Jul2017'!AJ17&lt;='Tariffs Jul2017'!M17,($C$5*'Tariffs Jul2017'!AL17/'Tariffs Jul2017'!AJ17-'Tariffs Jul2017'!L17)*('Tariffs Jul2017'!X17/100)*'Tariffs Jul2017'!AJ17,('Tariffs Jul2017'!M17-'Tariffs Jul2017'!L17)*('Tariffs Jul2017'!X17/100)*'Tariffs Jul2017'!AJ17))</f>
        <v>0</v>
      </c>
      <c r="N23" s="85">
        <f>IF(($C$5*'Tariffs Jul2017'!AL17/'Tariffs Jul2017'!AJ17&gt;'Tariffs Jul2017'!M17),($C$5*'Tariffs Jul2017'!AL17/'Tariffs Jul2017'!AJ17-'Tariffs Jul2017'!M17)*'Tariffs Jul2017'!Y17/100*'Tariffs Jul2017'!AJ17,0)</f>
        <v>396.90000000000003</v>
      </c>
      <c r="O23" s="73">
        <f t="shared" si="0"/>
        <v>1532.4875000000002</v>
      </c>
      <c r="P23" s="498">
        <f t="shared" si="1"/>
        <v>1685.7362500000004</v>
      </c>
    </row>
    <row r="24" spans="1:153" x14ac:dyDescent="0.15">
      <c r="A24" s="286" t="str">
        <f>'Tariffs Jul2017'!F18</f>
        <v>EnergyAustralia</v>
      </c>
      <c r="B24" s="47" t="str">
        <f>'Tariffs Jul2017'!D18</f>
        <v>Multinet 2</v>
      </c>
      <c r="C24" s="287">
        <f>'Tariffs Jul2017'!E18</f>
        <v>42736</v>
      </c>
      <c r="D24" s="85">
        <f>365*'Tariffs Jul2017'!H18/100</f>
        <v>253.01435000000001</v>
      </c>
      <c r="E24" s="85">
        <f>IF($C$5*'Tariffs Jul2017'!AK18/'Tariffs Jul2017'!AI18&gt;='Tariffs Jul2017'!J18,( 'Tariffs Jul2017'!J18*'Tariffs Jul2017'!O18/100)* 'Tariffs Jul2017'!AI18,($C$5*'Tariffs Jul2017'!AK18/'Tariffs Jul2017'!AI18*'Tariffs Jul2017'!O18/100)* 'Tariffs Jul2017'!AI18)</f>
        <v>221.553</v>
      </c>
      <c r="F24" s="85">
        <f>IF($C$5*'Tariffs Jul2017'!AK18/'Tariffs Jul2017'!AI18&lt;'Tariffs Jul2017'!J18,0,IF($C$5*'Tariffs Jul2017'!AK18/'Tariffs Jul2017'!AI18&lt;='Tariffs Jul2017'!K18,($C$5*'Tariffs Jul2017'!AK18/'Tariffs Jul2017'!AI18-'Tariffs Jul2017'!J18)*('Tariffs Jul2017'!P18/100)*'Tariffs Jul2017'!AI18,('Tariffs Jul2017'!K18-'Tariffs Jul2017'!J18)*('Tariffs Jul2017'!P18/100)*'Tariffs Jul2017'!AI18))</f>
        <v>198.37800000000001</v>
      </c>
      <c r="G24" s="85">
        <f>IF($C$5*'Tariffs Jul2017'!AK18/'Tariffs Jul2017'!AI18&lt;'Tariffs Jul2017'!K18,0,IF($C$5*'Tariffs Jul2017'!AK18/'Tariffs Jul2017'!AI18&lt;='Tariffs Jul2017'!L18,($C$5*'Tariffs Jul2017'!AK18/'Tariffs Jul2017'!AI18-'Tariffs Jul2017'!K18)*('Tariffs Jul2017'!Q18/100)*'Tariffs Jul2017'!AI18,('Tariffs Jul2017'!L18-'Tariffs Jul2017'!K18)*('Tariffs Jul2017'!Q18/100)*'Tariffs Jul2017'!AI18))</f>
        <v>160.37100000000004</v>
      </c>
      <c r="H24" s="85">
        <f>IF($C$5*'Tariffs Jul2017'!AK18/'Tariffs Jul2017'!AI18&lt;'Tariffs Jul2017'!L18,0,IF($C$5*'Tariffs Jul2017'!AK18/'Tariffs Jul2017'!AI18&lt;='Tariffs Jul2017'!M18,($C$5*'Tariffs Jul2017'!AK18/'Tariffs Jul2017'!AI18-'Tariffs Jul2017'!L18)*('Tariffs Jul2017'!R18/100)*'Tariffs Jul2017'!AI18,('Tariffs Jul2017'!M18-'Tariffs Jul2017'!L18)*('Tariffs Jul2017'!R18/100)*'Tariffs Jul2017'!AI18))</f>
        <v>68.597999999999999</v>
      </c>
      <c r="I24" s="85">
        <f>IF(($C$5*'Tariffs Jul2017'!AK18/'Tariffs Jul2017'!AI18&gt;'Tariffs Jul2017'!M18),($C$5*'Tariffs Jul2017'!AK18/'Tariffs Jul2017'!AI18-'Tariffs Jul2017'!M18)*'Tariffs Jul2017'!S18/100*'Tariffs Jul2017'!AI18,0)</f>
        <v>0</v>
      </c>
      <c r="J24" s="85">
        <f>IF($C$5*'Tariffs Jul2017'!AL18/'Tariffs Jul2017'!AJ18&gt;='Tariffs Jul2017'!J18,('Tariffs Jul2017'!J18*'Tariffs Jul2017'!U18/100)* 'Tariffs Jul2017'!AJ18,($C$5*'Tariffs Jul2017'!AL18/'Tariffs Jul2017'!AJ18*'Tariffs Jul2017'!U18/100)* 'Tariffs Jul2017'!AJ18)</f>
        <v>191.88899999999998</v>
      </c>
      <c r="K24" s="85">
        <f>IF($C$5*'Tariffs Jul2017'!AL18/'Tariffs Jul2017'!AJ18&lt;'Tariffs Jul2017'!J18,0,IF($C$5*'Tariffs Jul2017'!AL18/'Tariffs Jul2017'!AJ18&lt;='Tariffs Jul2017'!K18,($C$5*'Tariffs Jul2017'!AL18/'Tariffs Jul2017'!AJ18-'Tariffs Jul2017'!J18)*('Tariffs Jul2017'!V18/100)*'Tariffs Jul2017'!AJ18,('Tariffs Jul2017'!K18-'Tariffs Jul2017'!J18)*('Tariffs Jul2017'!V18/100)*'Tariffs Jul2017'!AJ18))</f>
        <v>165.00599999999997</v>
      </c>
      <c r="L24" s="85">
        <f>IF($C$5*'Tariffs Jul2017'!AL18/'Tariffs Jul2017'!AJ18&lt;'Tariffs Jul2017'!K18,0,IF($C$5*'Tariffs Jul2017'!AL18/'Tariffs Jul2017'!AJ18&lt;='Tariffs Jul2017'!L18,($C$5*'Tariffs Jul2017'!AL18/'Tariffs Jul2017'!AJ18-'Tariffs Jul2017'!K18)*('Tariffs Jul2017'!W18/100)*'Tariffs Jul2017'!AJ18,('Tariffs Jul2017'!L18-'Tariffs Jul2017'!K18)*('Tariffs Jul2017'!W18/100)*'Tariffs Jul2017'!AJ18))</f>
        <v>135.34200000000001</v>
      </c>
      <c r="M24" s="85">
        <f>IF($C$5*'Tariffs Jul2017'!AL18/'Tariffs Jul2017'!AJ18&lt;'Tariffs Jul2017'!L18,0,IF($C$5*'Tariffs Jul2017'!AL18/'Tariffs Jul2017'!AJ18&lt;='Tariffs Jul2017'!M18,($C$5*'Tariffs Jul2017'!AL18/'Tariffs Jul2017'!AJ18-'Tariffs Jul2017'!L18)*('Tariffs Jul2017'!X18/100)*'Tariffs Jul2017'!AJ18,('Tariffs Jul2017'!M18-'Tariffs Jul2017'!L18)*('Tariffs Jul2017'!X18/100)*'Tariffs Jul2017'!AJ18))</f>
        <v>61.181999999999995</v>
      </c>
      <c r="N24" s="85">
        <f>IF(($C$5*'Tariffs Jul2017'!AL18/'Tariffs Jul2017'!AJ18&gt;'Tariffs Jul2017'!M18),($C$5*'Tariffs Jul2017'!AL18/'Tariffs Jul2017'!AJ18-'Tariffs Jul2017'!M18)*'Tariffs Jul2017'!Y18/100*'Tariffs Jul2017'!AJ18,0)</f>
        <v>0</v>
      </c>
      <c r="O24" s="73">
        <f t="shared" si="0"/>
        <v>1455.3333500000001</v>
      </c>
      <c r="P24" s="498">
        <f t="shared" si="1"/>
        <v>1600.8666850000002</v>
      </c>
    </row>
    <row r="25" spans="1:153" x14ac:dyDescent="0.15">
      <c r="A25" s="286" t="str">
        <f>'Tariffs Jul2017'!F19</f>
        <v>Lumo Energy</v>
      </c>
      <c r="B25" s="47" t="str">
        <f>'Tariffs Jul2017'!D19</f>
        <v>Multinet 2</v>
      </c>
      <c r="C25" s="287">
        <f>'Tariffs Jul2017'!E19</f>
        <v>42736</v>
      </c>
      <c r="D25" s="85">
        <f>365*'Tariffs Jul2017'!H19/100</f>
        <v>241.95850000000002</v>
      </c>
      <c r="E25" s="85">
        <f>IF($C$5*'Tariffs Jul2017'!AK19/'Tariffs Jul2017'!AI19&gt;='Tariffs Jul2017'!J19,( 'Tariffs Jul2017'!J19*'Tariffs Jul2017'!O19/100)* 'Tariffs Jul2017'!AI19,($C$5*'Tariffs Jul2017'!AK19/'Tariffs Jul2017'!AI19*'Tariffs Jul2017'!O19/100)* 'Tariffs Jul2017'!AI19)</f>
        <v>211.23</v>
      </c>
      <c r="F25" s="85">
        <f>IF($C$5*'Tariffs Jul2017'!AK19/'Tariffs Jul2017'!AI19&lt;'Tariffs Jul2017'!J19,0,IF($C$5*'Tariffs Jul2017'!AK19/'Tariffs Jul2017'!AI19&lt;='Tariffs Jul2017'!K19,($C$5*'Tariffs Jul2017'!AK19/'Tariffs Jul2017'!AI19-'Tariffs Jul2017'!J19)*('Tariffs Jul2017'!P19/100)*'Tariffs Jul2017'!AI19,('Tariffs Jul2017'!K19-'Tariffs Jul2017'!J19)*('Tariffs Jul2017'!P19/100)*'Tariffs Jul2017'!AI19))</f>
        <v>184.05</v>
      </c>
      <c r="G25" s="85">
        <f>IF($C$5*'Tariffs Jul2017'!AK19/'Tariffs Jul2017'!AI19&lt;'Tariffs Jul2017'!K19,0,IF($C$5*'Tariffs Jul2017'!AK19/'Tariffs Jul2017'!AI19&lt;='Tariffs Jul2017'!L19,($C$5*'Tariffs Jul2017'!AK19/'Tariffs Jul2017'!AI19-'Tariffs Jul2017'!K19)*('Tariffs Jul2017'!Q19/100)*'Tariffs Jul2017'!AI19,('Tariffs Jul2017'!L19-'Tariffs Jul2017'!K19)*('Tariffs Jul2017'!Q19/100)*'Tariffs Jul2017'!AI19))</f>
        <v>151.01999999999998</v>
      </c>
      <c r="H25" s="85">
        <f>IF($C$5*'Tariffs Jul2017'!AK19/'Tariffs Jul2017'!AI19&lt;'Tariffs Jul2017'!L19,0,IF($C$5*'Tariffs Jul2017'!AK19/'Tariffs Jul2017'!AI19&lt;='Tariffs Jul2017'!M19,($C$5*'Tariffs Jul2017'!AK19/'Tariffs Jul2017'!AI19-'Tariffs Jul2017'!L19)*('Tariffs Jul2017'!R19/100)*'Tariffs Jul2017'!AI19,('Tariffs Jul2017'!M19-'Tariffs Jul2017'!L19)*('Tariffs Jul2017'!R19/100)*'Tariffs Jul2017'!AI19))</f>
        <v>66.78</v>
      </c>
      <c r="I25" s="85">
        <f>IF(($C$5*'Tariffs Jul2017'!AK19/'Tariffs Jul2017'!AI19&gt;'Tariffs Jul2017'!M19),($C$5*'Tariffs Jul2017'!AK19/'Tariffs Jul2017'!AI19-'Tariffs Jul2017'!M19)*'Tariffs Jul2017'!S19/100*'Tariffs Jul2017'!AI19,0)</f>
        <v>0</v>
      </c>
      <c r="J25" s="85">
        <f>IF($C$5*'Tariffs Jul2017'!AL19/'Tariffs Jul2017'!AJ19&gt;='Tariffs Jul2017'!J19,('Tariffs Jul2017'!J19*'Tariffs Jul2017'!U19/100)* 'Tariffs Jul2017'!AJ19,($C$5*'Tariffs Jul2017'!AL19/'Tariffs Jul2017'!AJ19*'Tariffs Jul2017'!U19/100)* 'Tariffs Jul2017'!AJ19)</f>
        <v>198.26999999999998</v>
      </c>
      <c r="K25" s="85">
        <f>IF($C$5*'Tariffs Jul2017'!AL19/'Tariffs Jul2017'!AJ19&lt;'Tariffs Jul2017'!J19,0,IF($C$5*'Tariffs Jul2017'!AL19/'Tariffs Jul2017'!AJ19&lt;='Tariffs Jul2017'!K19,($C$5*'Tariffs Jul2017'!AL19/'Tariffs Jul2017'!AJ19-'Tariffs Jul2017'!J19)*('Tariffs Jul2017'!V19/100)*'Tariffs Jul2017'!AJ19,('Tariffs Jul2017'!K19-'Tariffs Jul2017'!J19)*('Tariffs Jul2017'!V19/100)*'Tariffs Jul2017'!AJ19))</f>
        <v>174.69</v>
      </c>
      <c r="L25" s="85">
        <f>IF($C$5*'Tariffs Jul2017'!AL19/'Tariffs Jul2017'!AJ19&lt;'Tariffs Jul2017'!K19,0,IF($C$5*'Tariffs Jul2017'!AL19/'Tariffs Jul2017'!AJ19&lt;='Tariffs Jul2017'!L19,($C$5*'Tariffs Jul2017'!AL19/'Tariffs Jul2017'!AJ19-'Tariffs Jul2017'!K19)*('Tariffs Jul2017'!W19/100)*'Tariffs Jul2017'!AJ19,('Tariffs Jul2017'!L19-'Tariffs Jul2017'!K19)*('Tariffs Jul2017'!W19/100)*'Tariffs Jul2017'!AJ19))</f>
        <v>146.25</v>
      </c>
      <c r="M25" s="85">
        <f>IF($C$5*'Tariffs Jul2017'!AL19/'Tariffs Jul2017'!AJ19&lt;'Tariffs Jul2017'!L19,0,IF($C$5*'Tariffs Jul2017'!AL19/'Tariffs Jul2017'!AJ19&lt;='Tariffs Jul2017'!M19,($C$5*'Tariffs Jul2017'!AL19/'Tariffs Jul2017'!AJ19-'Tariffs Jul2017'!L19)*('Tariffs Jul2017'!X19/100)*'Tariffs Jul2017'!AJ19,('Tariffs Jul2017'!M19-'Tariffs Jul2017'!L19)*('Tariffs Jul2017'!X19/100)*'Tariffs Jul2017'!AJ19))</f>
        <v>65.609999999999985</v>
      </c>
      <c r="N25" s="85">
        <f>IF(($C$5*'Tariffs Jul2017'!AL19/'Tariffs Jul2017'!AJ19&gt;'Tariffs Jul2017'!M19),($C$5*'Tariffs Jul2017'!AL19/'Tariffs Jul2017'!AJ19-'Tariffs Jul2017'!M19)*'Tariffs Jul2017'!Y19/100*'Tariffs Jul2017'!AJ19,0)</f>
        <v>0</v>
      </c>
      <c r="O25" s="73">
        <f t="shared" si="0"/>
        <v>1439.8584999999998</v>
      </c>
      <c r="P25" s="498">
        <f t="shared" si="1"/>
        <v>1583.8443499999998</v>
      </c>
    </row>
    <row r="26" spans="1:153" x14ac:dyDescent="0.15">
      <c r="A26" s="286" t="str">
        <f>'Tariffs Jul2017'!F20</f>
        <v>Momentum Energy</v>
      </c>
      <c r="B26" s="47" t="str">
        <f>'Tariffs Jul2017'!D20</f>
        <v>Multinet 2</v>
      </c>
      <c r="C26" s="287">
        <f>'Tariffs Jul2017'!E20</f>
        <v>42736</v>
      </c>
      <c r="D26" s="85">
        <f>365*'Tariffs Jul2017'!H20/100</f>
        <v>223.16099999999997</v>
      </c>
      <c r="E26" s="85">
        <f>IF($C$5*'Tariffs Jul2017'!AK20/'Tariffs Jul2017'!AI20&gt;='Tariffs Jul2017'!J20,( 'Tariffs Jul2017'!J20*'Tariffs Jul2017'!O20/100)* 'Tariffs Jul2017'!AI20,($C$5*'Tariffs Jul2017'!AK20/'Tariffs Jul2017'!AI20*'Tariffs Jul2017'!O20/100)* 'Tariffs Jul2017'!AI20)</f>
        <v>235.17000000000002</v>
      </c>
      <c r="F26" s="85">
        <f>IF($C$5*'Tariffs Jul2017'!AK20/'Tariffs Jul2017'!AI20&lt;'Tariffs Jul2017'!J20,0,IF($C$5*'Tariffs Jul2017'!AK20/'Tariffs Jul2017'!AI20&lt;='Tariffs Jul2017'!K20,($C$5*'Tariffs Jul2017'!AK20/'Tariffs Jul2017'!AI20-'Tariffs Jul2017'!J20)*('Tariffs Jul2017'!P20/100)*'Tariffs Jul2017'!AI20,('Tariffs Jul2017'!K20-'Tariffs Jul2017'!J20)*('Tariffs Jul2017'!P20/100)*'Tariffs Jul2017'!AI20))</f>
        <v>214.82999999999998</v>
      </c>
      <c r="G26" s="85">
        <f>IF($C$5*'Tariffs Jul2017'!AK20/'Tariffs Jul2017'!AI20&lt;'Tariffs Jul2017'!K20,0,IF($C$5*'Tariffs Jul2017'!AK20/'Tariffs Jul2017'!AI20&lt;='Tariffs Jul2017'!L20,($C$5*'Tariffs Jul2017'!AK20/'Tariffs Jul2017'!AI20-'Tariffs Jul2017'!K20)*('Tariffs Jul2017'!Q20/100)*'Tariffs Jul2017'!AI20,('Tariffs Jul2017'!L20-'Tariffs Jul2017'!K20)*('Tariffs Jul2017'!Q20/100)*'Tariffs Jul2017'!AI20))</f>
        <v>190.07999999999998</v>
      </c>
      <c r="H26" s="85">
        <f>IF($C$5*'Tariffs Jul2017'!AK20/'Tariffs Jul2017'!AI20&lt;'Tariffs Jul2017'!L20,0,IF($C$5*'Tariffs Jul2017'!AK20/'Tariffs Jul2017'!AI20&lt;='Tariffs Jul2017'!M20,($C$5*'Tariffs Jul2017'!AK20/'Tariffs Jul2017'!AI20-'Tariffs Jul2017'!L20)*('Tariffs Jul2017'!R20/100)*'Tariffs Jul2017'!AI20,('Tariffs Jul2017'!M20-'Tariffs Jul2017'!L20)*('Tariffs Jul2017'!R20/100)*'Tariffs Jul2017'!AI20))</f>
        <v>88.515000000000001</v>
      </c>
      <c r="I26" s="85">
        <f>IF(($C$5*'Tariffs Jul2017'!AK20/'Tariffs Jul2017'!AI20&gt;'Tariffs Jul2017'!M20),($C$5*'Tariffs Jul2017'!AK20/'Tariffs Jul2017'!AI20-'Tariffs Jul2017'!M20)*'Tariffs Jul2017'!S20/100*'Tariffs Jul2017'!AI20,0)</f>
        <v>0</v>
      </c>
      <c r="J26" s="85">
        <f>IF($C$5*'Tariffs Jul2017'!AL20/'Tariffs Jul2017'!AJ20&gt;='Tariffs Jul2017'!J20,('Tariffs Jul2017'!J20*'Tariffs Jul2017'!U20/100)* 'Tariffs Jul2017'!AJ20,($C$5*'Tariffs Jul2017'!AL20/'Tariffs Jul2017'!AJ20*'Tariffs Jul2017'!U20/100)* 'Tariffs Jul2017'!AJ20)</f>
        <v>218.43</v>
      </c>
      <c r="K26" s="85">
        <f>IF($C$5*'Tariffs Jul2017'!AL20/'Tariffs Jul2017'!AJ20&lt;'Tariffs Jul2017'!J20,0,IF($C$5*'Tariffs Jul2017'!AL20/'Tariffs Jul2017'!AJ20&lt;='Tariffs Jul2017'!K20,($C$5*'Tariffs Jul2017'!AL20/'Tariffs Jul2017'!AJ20-'Tariffs Jul2017'!J20)*('Tariffs Jul2017'!V20/100)*'Tariffs Jul2017'!AJ20,('Tariffs Jul2017'!K20-'Tariffs Jul2017'!J20)*('Tariffs Jul2017'!V20/100)*'Tariffs Jul2017'!AJ20))</f>
        <v>201.06</v>
      </c>
      <c r="L26" s="85">
        <f>IF($C$5*'Tariffs Jul2017'!AL20/'Tariffs Jul2017'!AJ20&lt;'Tariffs Jul2017'!K20,0,IF($C$5*'Tariffs Jul2017'!AL20/'Tariffs Jul2017'!AJ20&lt;='Tariffs Jul2017'!L20,($C$5*'Tariffs Jul2017'!AL20/'Tariffs Jul2017'!AJ20-'Tariffs Jul2017'!K20)*('Tariffs Jul2017'!W20/100)*'Tariffs Jul2017'!AJ20,('Tariffs Jul2017'!L20-'Tariffs Jul2017'!K20)*('Tariffs Jul2017'!W20/100)*'Tariffs Jul2017'!AJ20))</f>
        <v>180.09</v>
      </c>
      <c r="M26" s="85">
        <f>IF($C$5*'Tariffs Jul2017'!AL20/'Tariffs Jul2017'!AJ20&lt;'Tariffs Jul2017'!L20,0,IF($C$5*'Tariffs Jul2017'!AL20/'Tariffs Jul2017'!AJ20&lt;='Tariffs Jul2017'!M20,($C$5*'Tariffs Jul2017'!AL20/'Tariffs Jul2017'!AJ20-'Tariffs Jul2017'!L20)*('Tariffs Jul2017'!X20/100)*'Tariffs Jul2017'!AJ20,('Tariffs Jul2017'!M20-'Tariffs Jul2017'!L20)*('Tariffs Jul2017'!X20/100)*'Tariffs Jul2017'!AJ20))</f>
        <v>84.464999999999989</v>
      </c>
      <c r="N26" s="85">
        <f>IF(($C$5*'Tariffs Jul2017'!AL20/'Tariffs Jul2017'!AJ20&gt;'Tariffs Jul2017'!M20),($C$5*'Tariffs Jul2017'!AL20/'Tariffs Jul2017'!AJ20-'Tariffs Jul2017'!M20)*'Tariffs Jul2017'!Y20/100*'Tariffs Jul2017'!AJ20,0)</f>
        <v>0</v>
      </c>
      <c r="O26" s="73">
        <f t="shared" si="0"/>
        <v>1635.8009999999997</v>
      </c>
      <c r="P26" s="498">
        <f t="shared" si="1"/>
        <v>1799.3810999999998</v>
      </c>
    </row>
    <row r="27" spans="1:153" x14ac:dyDescent="0.15">
      <c r="A27" s="286" t="str">
        <f>'Tariffs Jul2017'!F21</f>
        <v>Origin Energy</v>
      </c>
      <c r="B27" s="47" t="str">
        <f>'Tariffs Jul2017'!D21</f>
        <v>Multinet 2</v>
      </c>
      <c r="C27" s="287">
        <f>'Tariffs Jul2017'!E21</f>
        <v>42736</v>
      </c>
      <c r="D27" s="85">
        <f>365*'Tariffs Jul2017'!H21/100</f>
        <v>253.78450000000001</v>
      </c>
      <c r="E27" s="85">
        <f>IF($C$5*'Tariffs Jul2017'!AK21/'Tariffs Jul2017'!AI21&gt;='Tariffs Jul2017'!J21,( 'Tariffs Jul2017'!J21*'Tariffs Jul2017'!O21/100)* 'Tariffs Jul2017'!AI21,($C$5*'Tariffs Jul2017'!AK21/'Tariffs Jul2017'!AI21*'Tariffs Jul2017'!O21/100)* 'Tariffs Jul2017'!AI21)</f>
        <v>398.70000000000005</v>
      </c>
      <c r="F27" s="85">
        <f>IF($C$5*'Tariffs Jul2017'!AK21/'Tariffs Jul2017'!AI21&lt;'Tariffs Jul2017'!J21,0,IF($C$5*'Tariffs Jul2017'!AK21/'Tariffs Jul2017'!AI21&lt;='Tariffs Jul2017'!K21,($C$5*'Tariffs Jul2017'!AK21/'Tariffs Jul2017'!AI21-'Tariffs Jul2017'!J21)*('Tariffs Jul2017'!P21/100)*'Tariffs Jul2017'!AI21,('Tariffs Jul2017'!K21-'Tariffs Jul2017'!J21)*('Tariffs Jul2017'!P21/100)*'Tariffs Jul2017'!AI21))</f>
        <v>162.36000000000001</v>
      </c>
      <c r="G27" s="85">
        <f>IF($C$5*'Tariffs Jul2017'!AK21/'Tariffs Jul2017'!AI21&lt;'Tariffs Jul2017'!K21,0,IF($C$5*'Tariffs Jul2017'!AK21/'Tariffs Jul2017'!AI21&lt;='Tariffs Jul2017'!L21,($C$5*'Tariffs Jul2017'!AK21/'Tariffs Jul2017'!AI21-'Tariffs Jul2017'!K21)*('Tariffs Jul2017'!Q21/100)*'Tariffs Jul2017'!AI21,('Tariffs Jul2017'!L21-'Tariffs Jul2017'!K21)*('Tariffs Jul2017'!Q21/100)*'Tariffs Jul2017'!AI21))</f>
        <v>0</v>
      </c>
      <c r="H27" s="85">
        <f>IF($C$5*'Tariffs Jul2017'!AK21/'Tariffs Jul2017'!AI21&lt;'Tariffs Jul2017'!L21,0,IF($C$5*'Tariffs Jul2017'!AK21/'Tariffs Jul2017'!AI21&lt;='Tariffs Jul2017'!M21,($C$5*'Tariffs Jul2017'!AK21/'Tariffs Jul2017'!AI21-'Tariffs Jul2017'!L21)*('Tariffs Jul2017'!R21/100)*'Tariffs Jul2017'!AI21,('Tariffs Jul2017'!M21-'Tariffs Jul2017'!L21)*('Tariffs Jul2017'!R21/100)*'Tariffs Jul2017'!AI21))</f>
        <v>0</v>
      </c>
      <c r="I27" s="85">
        <f>IF(($C$5*'Tariffs Jul2017'!AK21/'Tariffs Jul2017'!AI21&gt;'Tariffs Jul2017'!M21),($C$5*'Tariffs Jul2017'!AK21/'Tariffs Jul2017'!AI21-'Tariffs Jul2017'!M21)*'Tariffs Jul2017'!S21/100*'Tariffs Jul2017'!AI21,0)</f>
        <v>58.454999999999998</v>
      </c>
      <c r="J27" s="85">
        <f>IF($C$5*'Tariffs Jul2017'!AL21/'Tariffs Jul2017'!AJ21&gt;='Tariffs Jul2017'!J21,('Tariffs Jul2017'!J21*'Tariffs Jul2017'!U21/100)* 'Tariffs Jul2017'!AJ21,($C$5*'Tariffs Jul2017'!AL21/'Tariffs Jul2017'!AJ21*'Tariffs Jul2017'!U21/100)* 'Tariffs Jul2017'!AJ21)</f>
        <v>361.98</v>
      </c>
      <c r="K27" s="85">
        <f>IF($C$5*'Tariffs Jul2017'!AL21/'Tariffs Jul2017'!AJ21&lt;'Tariffs Jul2017'!J21,0,IF($C$5*'Tariffs Jul2017'!AL21/'Tariffs Jul2017'!AJ21&lt;='Tariffs Jul2017'!K21,($C$5*'Tariffs Jul2017'!AL21/'Tariffs Jul2017'!AJ21-'Tariffs Jul2017'!J21)*('Tariffs Jul2017'!V21/100)*'Tariffs Jul2017'!AJ21,('Tariffs Jul2017'!K21-'Tariffs Jul2017'!J21)*('Tariffs Jul2017'!V21/100)*'Tariffs Jul2017'!AJ21))</f>
        <v>142.56</v>
      </c>
      <c r="L27" s="85">
        <f>IF($C$5*'Tariffs Jul2017'!AL21/'Tariffs Jul2017'!AJ21&lt;'Tariffs Jul2017'!K21,0,IF($C$5*'Tariffs Jul2017'!AL21/'Tariffs Jul2017'!AJ21&lt;='Tariffs Jul2017'!L21,($C$5*'Tariffs Jul2017'!AL21/'Tariffs Jul2017'!AJ21-'Tariffs Jul2017'!K21)*('Tariffs Jul2017'!W21/100)*'Tariffs Jul2017'!AJ21,('Tariffs Jul2017'!L21-'Tariffs Jul2017'!K21)*('Tariffs Jul2017'!W21/100)*'Tariffs Jul2017'!AJ21))</f>
        <v>0</v>
      </c>
      <c r="M27" s="85">
        <f>IF($C$5*'Tariffs Jul2017'!AL21/'Tariffs Jul2017'!AJ21&lt;'Tariffs Jul2017'!L21,0,IF($C$5*'Tariffs Jul2017'!AL21/'Tariffs Jul2017'!AJ21&lt;='Tariffs Jul2017'!M21,($C$5*'Tariffs Jul2017'!AL21/'Tariffs Jul2017'!AJ21-'Tariffs Jul2017'!L21)*('Tariffs Jul2017'!X21/100)*'Tariffs Jul2017'!AJ21,('Tariffs Jul2017'!M21-'Tariffs Jul2017'!L21)*('Tariffs Jul2017'!X21/100)*'Tariffs Jul2017'!AJ21))</f>
        <v>0</v>
      </c>
      <c r="N27" s="85">
        <f>IF(($C$5*'Tariffs Jul2017'!AL21/'Tariffs Jul2017'!AJ21&gt;'Tariffs Jul2017'!M21),($C$5*'Tariffs Jul2017'!AL21/'Tariffs Jul2017'!AJ21-'Tariffs Jul2017'!M21)*'Tariffs Jul2017'!Y21/100*'Tariffs Jul2017'!AJ21,0)</f>
        <v>55.08</v>
      </c>
      <c r="O27" s="73">
        <f t="shared" si="0"/>
        <v>1432.9195</v>
      </c>
      <c r="P27" s="498">
        <f t="shared" si="1"/>
        <v>1576.21145</v>
      </c>
    </row>
    <row r="28" spans="1:153" x14ac:dyDescent="0.15">
      <c r="A28" s="286" t="str">
        <f>'Tariffs Jul2017'!F22</f>
        <v>Red Energy</v>
      </c>
      <c r="B28" s="47" t="str">
        <f>'Tariffs Jul2017'!D22</f>
        <v>Multinet 2</v>
      </c>
      <c r="C28" s="287">
        <f>'Tariffs Jul2017'!E22</f>
        <v>42736</v>
      </c>
      <c r="D28" s="85">
        <f>365*'Tariffs Jul2017'!H22/100</f>
        <v>265.0265</v>
      </c>
      <c r="E28" s="85">
        <f>IF($C$5*'Tariffs Jul2017'!AK22/'Tariffs Jul2017'!AI22&gt;='Tariffs Jul2017'!J22,( 'Tariffs Jul2017'!J22*'Tariffs Jul2017'!O22/100)* 'Tariffs Jul2017'!AI22,($C$5*'Tariffs Jul2017'!AK22/'Tariffs Jul2017'!AI22*'Tariffs Jul2017'!O22/100)* 'Tariffs Jul2017'!AI22)</f>
        <v>208.95000000000002</v>
      </c>
      <c r="F28" s="85">
        <f>IF($C$5*'Tariffs Jul2017'!AK22/'Tariffs Jul2017'!AI22&lt;'Tariffs Jul2017'!J22,0,IF($C$5*'Tariffs Jul2017'!AK22/'Tariffs Jul2017'!AI22&lt;='Tariffs Jul2017'!K22,($C$5*'Tariffs Jul2017'!AK22/'Tariffs Jul2017'!AI22-'Tariffs Jul2017'!J22)*('Tariffs Jul2017'!P22/100)*'Tariffs Jul2017'!AI22,('Tariffs Jul2017'!K22-'Tariffs Jul2017'!J22)*('Tariffs Jul2017'!P22/100)*'Tariffs Jul2017'!AI22))</f>
        <v>0</v>
      </c>
      <c r="G28" s="85">
        <f>IF($C$5*'Tariffs Jul2017'!AK22/'Tariffs Jul2017'!AI22&lt;'Tariffs Jul2017'!K22,0,IF($C$5*'Tariffs Jul2017'!AK22/'Tariffs Jul2017'!AI22&lt;='Tariffs Jul2017'!L22,($C$5*'Tariffs Jul2017'!AK22/'Tariffs Jul2017'!AI22-'Tariffs Jul2017'!K22)*('Tariffs Jul2017'!Q22/100)*'Tariffs Jul2017'!AI22,('Tariffs Jul2017'!L22-'Tariffs Jul2017'!K22)*('Tariffs Jul2017'!Q22/100)*'Tariffs Jul2017'!AI22))</f>
        <v>0</v>
      </c>
      <c r="H28" s="85">
        <f>IF($C$5*'Tariffs Jul2017'!AK22/'Tariffs Jul2017'!AI22&lt;'Tariffs Jul2017'!L22,0,IF($C$5*'Tariffs Jul2017'!AK22/'Tariffs Jul2017'!AI22&lt;='Tariffs Jul2017'!M22,($C$5*'Tariffs Jul2017'!AK22/'Tariffs Jul2017'!AI22-'Tariffs Jul2017'!L22)*('Tariffs Jul2017'!R22/100)*'Tariffs Jul2017'!AI22,('Tariffs Jul2017'!M22-'Tariffs Jul2017'!L22)*('Tariffs Jul2017'!R22/100)*'Tariffs Jul2017'!AI22))</f>
        <v>0</v>
      </c>
      <c r="I28" s="85">
        <f>IF(($C$5*'Tariffs Jul2017'!AK22/'Tariffs Jul2017'!AI22&gt;'Tariffs Jul2017'!M22),($C$5*'Tariffs Jul2017'!AK22/'Tariffs Jul2017'!AI22-'Tariffs Jul2017'!M22)*'Tariffs Jul2017'!S22/100*'Tariffs Jul2017'!AI22,0)</f>
        <v>365.4</v>
      </c>
      <c r="J28" s="85">
        <f>IF($C$5*'Tariffs Jul2017'!AL22/'Tariffs Jul2017'!AJ22&gt;='Tariffs Jul2017'!J22,('Tariffs Jul2017'!J22*'Tariffs Jul2017'!U22/100)* 'Tariffs Jul2017'!AJ22,($C$5*'Tariffs Jul2017'!AL22/'Tariffs Jul2017'!AJ22*'Tariffs Jul2017'!U22/100)* 'Tariffs Jul2017'!AJ22)</f>
        <v>196.35000000000002</v>
      </c>
      <c r="K28" s="85">
        <f>IF($C$5*'Tariffs Jul2017'!AL22/'Tariffs Jul2017'!AJ22&lt;'Tariffs Jul2017'!J22,0,IF($C$5*'Tariffs Jul2017'!AL22/'Tariffs Jul2017'!AJ22&lt;='Tariffs Jul2017'!K22,($C$5*'Tariffs Jul2017'!AL22/'Tariffs Jul2017'!AJ22-'Tariffs Jul2017'!J22)*('Tariffs Jul2017'!V22/100)*'Tariffs Jul2017'!AJ22,('Tariffs Jul2017'!K22-'Tariffs Jul2017'!J22)*('Tariffs Jul2017'!V22/100)*'Tariffs Jul2017'!AJ22))</f>
        <v>0</v>
      </c>
      <c r="L28" s="85">
        <f>IF($C$5*'Tariffs Jul2017'!AL22/'Tariffs Jul2017'!AJ22&lt;'Tariffs Jul2017'!K22,0,IF($C$5*'Tariffs Jul2017'!AL22/'Tariffs Jul2017'!AJ22&lt;='Tariffs Jul2017'!L22,($C$5*'Tariffs Jul2017'!AL22/'Tariffs Jul2017'!AJ22-'Tariffs Jul2017'!K22)*('Tariffs Jul2017'!W22/100)*'Tariffs Jul2017'!AJ22,('Tariffs Jul2017'!L22-'Tariffs Jul2017'!K22)*('Tariffs Jul2017'!W22/100)*'Tariffs Jul2017'!AJ22))</f>
        <v>0</v>
      </c>
      <c r="M28" s="85">
        <f>IF($C$5*'Tariffs Jul2017'!AL22/'Tariffs Jul2017'!AJ22&lt;'Tariffs Jul2017'!L22,0,IF($C$5*'Tariffs Jul2017'!AL22/'Tariffs Jul2017'!AJ22&lt;='Tariffs Jul2017'!M22,($C$5*'Tariffs Jul2017'!AL22/'Tariffs Jul2017'!AJ22-'Tariffs Jul2017'!L22)*('Tariffs Jul2017'!X22/100)*'Tariffs Jul2017'!AJ22,('Tariffs Jul2017'!M22-'Tariffs Jul2017'!L22)*('Tariffs Jul2017'!X22/100)*'Tariffs Jul2017'!AJ22))</f>
        <v>0</v>
      </c>
      <c r="N28" s="85">
        <f>IF(($C$5*'Tariffs Jul2017'!AL22/'Tariffs Jul2017'!AJ22&gt;'Tariffs Jul2017'!M22),($C$5*'Tariffs Jul2017'!AL22/'Tariffs Jul2017'!AJ22-'Tariffs Jul2017'!M22)*'Tariffs Jul2017'!Y22/100*'Tariffs Jul2017'!AJ22,0)</f>
        <v>348.6</v>
      </c>
      <c r="O28" s="73">
        <f t="shared" si="0"/>
        <v>1384.3265000000001</v>
      </c>
      <c r="P28" s="498">
        <f t="shared" si="1"/>
        <v>1522.7591500000003</v>
      </c>
    </row>
    <row r="29" spans="1:153" s="289" customFormat="1" ht="14" thickBot="1" x14ac:dyDescent="0.2">
      <c r="A29" s="288" t="str">
        <f>'Tariffs Jul2017'!F23</f>
        <v>Simply Energy</v>
      </c>
      <c r="B29" s="289" t="str">
        <f>'Tariffs Jul2017'!D23</f>
        <v>Multinet 2</v>
      </c>
      <c r="C29" s="290">
        <f>'Tariffs Jul2017'!E23</f>
        <v>42736</v>
      </c>
      <c r="D29" s="291">
        <f>365*'Tariffs Jul2017'!H23/100</f>
        <v>236.0455</v>
      </c>
      <c r="E29" s="291">
        <f>IF($C$5*'Tariffs Jul2017'!AK23/'Tariffs Jul2017'!AI23&gt;='Tariffs Jul2017'!J23,( 'Tariffs Jul2017'!J23*'Tariffs Jul2017'!O23/100)* 'Tariffs Jul2017'!AI23,($C$5*'Tariffs Jul2017'!AK23/'Tariffs Jul2017'!AI23*'Tariffs Jul2017'!O23/100)* 'Tariffs Jul2017'!AI23)</f>
        <v>211.15500000000003</v>
      </c>
      <c r="F29" s="291">
        <f>IF($C$5*'Tariffs Jul2017'!AK23/'Tariffs Jul2017'!AI23&lt;'Tariffs Jul2017'!J23,0,IF($C$5*'Tariffs Jul2017'!AK23/'Tariffs Jul2017'!AI23&lt;='Tariffs Jul2017'!K23,($C$5*'Tariffs Jul2017'!AK23/'Tariffs Jul2017'!AI23-'Tariffs Jul2017'!J23)*('Tariffs Jul2017'!P23/100)*'Tariffs Jul2017'!AI23,('Tariffs Jul2017'!K23-'Tariffs Jul2017'!J23)*('Tariffs Jul2017'!P23/100)*'Tariffs Jul2017'!AI23))</f>
        <v>0</v>
      </c>
      <c r="G29" s="291">
        <f>IF($C$5*'Tariffs Jul2017'!AK23/'Tariffs Jul2017'!AI23&lt;'Tariffs Jul2017'!K23,0,IF($C$5*'Tariffs Jul2017'!AK23/'Tariffs Jul2017'!AI23&lt;='Tariffs Jul2017'!L23,($C$5*'Tariffs Jul2017'!AK23/'Tariffs Jul2017'!AI23-'Tariffs Jul2017'!K23)*('Tariffs Jul2017'!Q23/100)*'Tariffs Jul2017'!AI23,('Tariffs Jul2017'!L23-'Tariffs Jul2017'!K23)*('Tariffs Jul2017'!Q23/100)*'Tariffs Jul2017'!AI23))</f>
        <v>0</v>
      </c>
      <c r="H29" s="291">
        <f>IF($C$5*'Tariffs Jul2017'!AK23/'Tariffs Jul2017'!AI23&lt;'Tariffs Jul2017'!L23,0,IF($C$5*'Tariffs Jul2017'!AK23/'Tariffs Jul2017'!AI23&lt;='Tariffs Jul2017'!M23,($C$5*'Tariffs Jul2017'!AK23/'Tariffs Jul2017'!AI23-'Tariffs Jul2017'!L23)*('Tariffs Jul2017'!R23/100)*'Tariffs Jul2017'!AI23,('Tariffs Jul2017'!M23-'Tariffs Jul2017'!L23)*('Tariffs Jul2017'!R23/100)*'Tariffs Jul2017'!AI23))</f>
        <v>0</v>
      </c>
      <c r="I29" s="291">
        <f>IF(($C$5*'Tariffs Jul2017'!AK23/'Tariffs Jul2017'!AI23&gt;'Tariffs Jul2017'!M23),($C$5*'Tariffs Jul2017'!AK23/'Tariffs Jul2017'!AI23-'Tariffs Jul2017'!M23)*'Tariffs Jul2017'!S23/100*'Tariffs Jul2017'!AI23,0)</f>
        <v>364.56</v>
      </c>
      <c r="J29" s="291">
        <f>IF($C$5*'Tariffs Jul2017'!AL23/'Tariffs Jul2017'!AJ23&gt;='Tariffs Jul2017'!J23,('Tariffs Jul2017'!J23*'Tariffs Jul2017'!U23/100)* 'Tariffs Jul2017'!AJ23,($C$5*'Tariffs Jul2017'!AL23/'Tariffs Jul2017'!AJ23*'Tariffs Jul2017'!U23/100)* 'Tariffs Jul2017'!AJ23)</f>
        <v>201.70499999999998</v>
      </c>
      <c r="K29" s="291">
        <f>IF($C$5*'Tariffs Jul2017'!AL23/'Tariffs Jul2017'!AJ23&lt;'Tariffs Jul2017'!J23,0,IF($C$5*'Tariffs Jul2017'!AL23/'Tariffs Jul2017'!AJ23&lt;='Tariffs Jul2017'!K23,($C$5*'Tariffs Jul2017'!AL23/'Tariffs Jul2017'!AJ23-'Tariffs Jul2017'!J23)*('Tariffs Jul2017'!V23/100)*'Tariffs Jul2017'!AJ23,('Tariffs Jul2017'!K23-'Tariffs Jul2017'!J23)*('Tariffs Jul2017'!V23/100)*'Tariffs Jul2017'!AJ23))</f>
        <v>0</v>
      </c>
      <c r="L29" s="291">
        <f>IF($C$5*'Tariffs Jul2017'!AL23/'Tariffs Jul2017'!AJ23&lt;'Tariffs Jul2017'!K23,0,IF($C$5*'Tariffs Jul2017'!AL23/'Tariffs Jul2017'!AJ23&lt;='Tariffs Jul2017'!L23,($C$5*'Tariffs Jul2017'!AL23/'Tariffs Jul2017'!AJ23-'Tariffs Jul2017'!K23)*('Tariffs Jul2017'!W23/100)*'Tariffs Jul2017'!AJ23,('Tariffs Jul2017'!L23-'Tariffs Jul2017'!K23)*('Tariffs Jul2017'!W23/100)*'Tariffs Jul2017'!AJ23))</f>
        <v>0</v>
      </c>
      <c r="M29" s="291">
        <f>IF($C$5*'Tariffs Jul2017'!AL23/'Tariffs Jul2017'!AJ23&lt;'Tariffs Jul2017'!L23,0,IF($C$5*'Tariffs Jul2017'!AL23/'Tariffs Jul2017'!AJ23&lt;='Tariffs Jul2017'!M23,($C$5*'Tariffs Jul2017'!AL23/'Tariffs Jul2017'!AJ23-'Tariffs Jul2017'!L23)*('Tariffs Jul2017'!X23/100)*'Tariffs Jul2017'!AJ23,('Tariffs Jul2017'!M23-'Tariffs Jul2017'!L23)*('Tariffs Jul2017'!X23/100)*'Tariffs Jul2017'!AJ23))</f>
        <v>0</v>
      </c>
      <c r="N29" s="291">
        <f>IF(($C$5*'Tariffs Jul2017'!AL23/'Tariffs Jul2017'!AJ23&gt;'Tariffs Jul2017'!M23),($C$5*'Tariffs Jul2017'!AL23/'Tariffs Jul2017'!AJ23-'Tariffs Jul2017'!M23)*'Tariffs Jul2017'!Y23/100*'Tariffs Jul2017'!AJ23,0)</f>
        <v>315.42</v>
      </c>
      <c r="O29" s="292">
        <f t="shared" si="0"/>
        <v>1328.8855000000001</v>
      </c>
      <c r="P29" s="499">
        <f t="shared" si="1"/>
        <v>1461.7740500000002</v>
      </c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44"/>
      <c r="CX29" s="344"/>
      <c r="CY29" s="344"/>
      <c r="CZ29" s="344"/>
      <c r="DA29" s="344"/>
      <c r="DB29" s="344"/>
      <c r="DC29" s="318"/>
      <c r="DD29" s="318"/>
      <c r="DE29" s="318"/>
      <c r="DF29" s="318"/>
      <c r="DG29" s="318"/>
      <c r="DH29" s="318"/>
      <c r="DI29" s="318"/>
      <c r="DJ29" s="318"/>
      <c r="DK29" s="320"/>
      <c r="DL29" s="320"/>
      <c r="DM29" s="320"/>
      <c r="DN29" s="320"/>
      <c r="DO29" s="320"/>
      <c r="DP29" s="320"/>
      <c r="DQ29" s="320"/>
      <c r="DR29" s="320"/>
      <c r="DS29" s="320"/>
      <c r="DT29" s="320"/>
      <c r="DU29" s="320"/>
      <c r="DV29" s="320"/>
      <c r="DW29" s="320"/>
      <c r="DX29" s="320"/>
      <c r="DY29" s="320"/>
      <c r="DZ29" s="320"/>
      <c r="EA29" s="320"/>
      <c r="EB29" s="320"/>
      <c r="EC29" s="320"/>
      <c r="ED29" s="320"/>
      <c r="EE29" s="320"/>
      <c r="EF29" s="320"/>
      <c r="EG29" s="320"/>
      <c r="EH29" s="320"/>
      <c r="EI29" s="320"/>
      <c r="EJ29" s="320"/>
      <c r="EK29" s="320"/>
      <c r="EL29" s="320"/>
      <c r="EM29" s="320"/>
      <c r="EN29" s="320"/>
      <c r="EO29" s="320"/>
      <c r="EP29" s="320"/>
      <c r="EQ29" s="320"/>
      <c r="ER29" s="320"/>
      <c r="ES29" s="320"/>
      <c r="ET29" s="320"/>
      <c r="EU29" s="320"/>
      <c r="EV29" s="320"/>
      <c r="EW29" s="320"/>
    </row>
    <row r="30" spans="1:153" ht="14" thickTop="1" x14ac:dyDescent="0.15">
      <c r="A30" s="286" t="str">
        <f>'Tariffs Jul2017'!F24</f>
        <v>AGL</v>
      </c>
      <c r="B30" s="47" t="str">
        <f>'Tariffs Jul2017'!D24</f>
        <v>Envestra North</v>
      </c>
      <c r="C30" s="287">
        <f>'Tariffs Jul2017'!E24</f>
        <v>42736</v>
      </c>
      <c r="D30" s="85">
        <f>365*'Tariffs Jul2017'!H24/100</f>
        <v>261.74149999999997</v>
      </c>
      <c r="E30" s="85">
        <f>IF($C$5*'Tariffs Jul2017'!AK24/'Tariffs Jul2017'!AI24&gt;='Tariffs Jul2017'!J24,( 'Tariffs Jul2017'!J24*'Tariffs Jul2017'!O24/100)* 'Tariffs Jul2017'!AI24,($C$5*'Tariffs Jul2017'!AK24/'Tariffs Jul2017'!AI24*'Tariffs Jul2017'!O24/100)* 'Tariffs Jul2017'!AI24)</f>
        <v>76.525400000000005</v>
      </c>
      <c r="F30" s="85">
        <f>IF($C$5*'Tariffs Jul2017'!AK24/'Tariffs Jul2017'!AI24&lt;'Tariffs Jul2017'!J24,0,IF($C$5*'Tariffs Jul2017'!AK24/'Tariffs Jul2017'!AI24&lt;='Tariffs Jul2017'!K24,($C$5*'Tariffs Jul2017'!AK24/'Tariffs Jul2017'!AI24-'Tariffs Jul2017'!J24)*('Tariffs Jul2017'!P24/100)*'Tariffs Jul2017'!AI24,('Tariffs Jul2017'!K24-'Tariffs Jul2017'!J24)*('Tariffs Jul2017'!P24/100)*'Tariffs Jul2017'!AI24))</f>
        <v>57.289400000000001</v>
      </c>
      <c r="G30" s="85">
        <f>IF($C$5*'Tariffs Jul2017'!AK24/'Tariffs Jul2017'!AI24&lt;'Tariffs Jul2017'!K24,0,IF($C$5*'Tariffs Jul2017'!AK24/'Tariffs Jul2017'!AI24&lt;='Tariffs Jul2017'!L24,($C$5*'Tariffs Jul2017'!AK24/'Tariffs Jul2017'!AI24-'Tariffs Jul2017'!K24)*('Tariffs Jul2017'!Q24/100)*'Tariffs Jul2017'!AI24,('Tariffs Jul2017'!L24-'Tariffs Jul2017'!K24)*('Tariffs Jul2017'!Q24/100)*'Tariffs Jul2017'!AI24))</f>
        <v>0</v>
      </c>
      <c r="H30" s="85">
        <f>IF($C$5*'Tariffs Jul2017'!AK24/'Tariffs Jul2017'!AI24&lt;'Tariffs Jul2017'!L24,0,IF($C$5*'Tariffs Jul2017'!AK24/'Tariffs Jul2017'!AI24&lt;='Tariffs Jul2017'!M24,($C$5*'Tariffs Jul2017'!AK24/'Tariffs Jul2017'!AI24-'Tariffs Jul2017'!L24)*('Tariffs Jul2017'!R24/100)*'Tariffs Jul2017'!AI24,('Tariffs Jul2017'!M24-'Tariffs Jul2017'!L24)*('Tariffs Jul2017'!R24/100)*'Tariffs Jul2017'!AI24))</f>
        <v>0</v>
      </c>
      <c r="I30" s="85">
        <f>IF(($C$5*'Tariffs Jul2017'!AK24/'Tariffs Jul2017'!AI24&gt;'Tariffs Jul2017'!M24),($C$5*'Tariffs Jul2017'!AK24/'Tariffs Jul2017'!AI24-'Tariffs Jul2017'!M24)*'Tariffs Jul2017'!S24/100*'Tariffs Jul2017'!AI24,0)</f>
        <v>264.56295599999999</v>
      </c>
      <c r="J30" s="85">
        <f>IF($C$5*'Tariffs Jul2017'!AL24/'Tariffs Jul2017'!AJ24&gt;='Tariffs Jul2017'!J24,('Tariffs Jul2017'!J24*'Tariffs Jul2017'!U24/100)* 'Tariffs Jul2017'!AJ24,($C$5*'Tariffs Jul2017'!AL24/'Tariffs Jul2017'!AJ24*'Tariffs Jul2017'!U24/100)* 'Tariffs Jul2017'!AJ24)</f>
        <v>153.05080000000001</v>
      </c>
      <c r="K30" s="85">
        <f>IF($C$5*'Tariffs Jul2017'!AL24/'Tariffs Jul2017'!AJ24&lt;'Tariffs Jul2017'!J24,0,IF($C$5*'Tariffs Jul2017'!AL24/'Tariffs Jul2017'!AJ24&lt;='Tariffs Jul2017'!K24,($C$5*'Tariffs Jul2017'!AL24/'Tariffs Jul2017'!AJ24-'Tariffs Jul2017'!J24)*('Tariffs Jul2017'!V24/100)*'Tariffs Jul2017'!AJ24,('Tariffs Jul2017'!K24-'Tariffs Jul2017'!J24)*('Tariffs Jul2017'!V24/100)*'Tariffs Jul2017'!AJ24))</f>
        <v>114.5788</v>
      </c>
      <c r="L30" s="85">
        <f>IF($C$5*'Tariffs Jul2017'!AL24/'Tariffs Jul2017'!AJ24&lt;'Tariffs Jul2017'!K24,0,IF($C$5*'Tariffs Jul2017'!AL24/'Tariffs Jul2017'!AJ24&lt;='Tariffs Jul2017'!L24,($C$5*'Tariffs Jul2017'!AL24/'Tariffs Jul2017'!AJ24-'Tariffs Jul2017'!K24)*('Tariffs Jul2017'!W24/100)*'Tariffs Jul2017'!AJ24,('Tariffs Jul2017'!L24-'Tariffs Jul2017'!K24)*('Tariffs Jul2017'!W24/100)*'Tariffs Jul2017'!AJ24))</f>
        <v>0</v>
      </c>
      <c r="M30" s="85">
        <f>IF($C$5*'Tariffs Jul2017'!AL24/'Tariffs Jul2017'!AJ24&lt;'Tariffs Jul2017'!L24,0,IF($C$5*'Tariffs Jul2017'!AL24/'Tariffs Jul2017'!AJ24&lt;='Tariffs Jul2017'!M24,($C$5*'Tariffs Jul2017'!AL24/'Tariffs Jul2017'!AJ24-'Tariffs Jul2017'!L24)*('Tariffs Jul2017'!X24/100)*'Tariffs Jul2017'!AJ24,('Tariffs Jul2017'!M24-'Tariffs Jul2017'!L24)*('Tariffs Jul2017'!X24/100)*'Tariffs Jul2017'!AJ24))</f>
        <v>0</v>
      </c>
      <c r="N30" s="85">
        <f>IF(($C$5*'Tariffs Jul2017'!AL24/'Tariffs Jul2017'!AJ24&gt;'Tariffs Jul2017'!M24),($C$5*'Tariffs Jul2017'!AL24/'Tariffs Jul2017'!AJ24-'Tariffs Jul2017'!M24)*'Tariffs Jul2017'!Y24/100*'Tariffs Jul2017'!AJ24,0)</f>
        <v>529.12591199999997</v>
      </c>
      <c r="O30" s="73">
        <f t="shared" si="0"/>
        <v>1456.8747679999999</v>
      </c>
      <c r="P30" s="498">
        <f t="shared" si="1"/>
        <v>1602.5622447999999</v>
      </c>
    </row>
    <row r="31" spans="1:153" x14ac:dyDescent="0.15">
      <c r="A31" s="286" t="str">
        <f>'Tariffs Jul2017'!F25</f>
        <v>Alinta Energy</v>
      </c>
      <c r="B31" s="47" t="str">
        <f>'Tariffs Jul2017'!D25</f>
        <v>Envestra North</v>
      </c>
      <c r="C31" s="287">
        <f>'Tariffs Jul2017'!E25</f>
        <v>42747</v>
      </c>
      <c r="D31" s="85">
        <f>365*'Tariffs Jul2017'!H25/100</f>
        <v>250.71849999999998</v>
      </c>
      <c r="E31" s="85">
        <f>IF($C$5*'Tariffs Jul2017'!AK25/'Tariffs Jul2017'!AI25&gt;='Tariffs Jul2017'!J25,( 'Tariffs Jul2017'!J25*'Tariffs Jul2017'!O25/100)* 'Tariffs Jul2017'!AI25,($C$5*'Tariffs Jul2017'!AK25/'Tariffs Jul2017'!AI25*'Tariffs Jul2017'!O25/100)* 'Tariffs Jul2017'!AI25)</f>
        <v>64.813000000000002</v>
      </c>
      <c r="F31" s="85">
        <f>IF($C$5*'Tariffs Jul2017'!AK25/'Tariffs Jul2017'!AI25&lt;'Tariffs Jul2017'!J25,0,IF($C$5*'Tariffs Jul2017'!AK25/'Tariffs Jul2017'!AI25&lt;='Tariffs Jul2017'!K25,($C$5*'Tariffs Jul2017'!AK25/'Tariffs Jul2017'!AI25-'Tariffs Jul2017'!J25)*('Tariffs Jul2017'!P25/100)*'Tariffs Jul2017'!AI25,('Tariffs Jul2017'!K25-'Tariffs Jul2017'!J25)*('Tariffs Jul2017'!P25/100)*'Tariffs Jul2017'!AI25))</f>
        <v>53.386999999999993</v>
      </c>
      <c r="G31" s="85">
        <f>IF($C$5*'Tariffs Jul2017'!AK25/'Tariffs Jul2017'!AI25&lt;'Tariffs Jul2017'!K25,0,IF($C$5*'Tariffs Jul2017'!AK25/'Tariffs Jul2017'!AI25&lt;='Tariffs Jul2017'!L25,($C$5*'Tariffs Jul2017'!AK25/'Tariffs Jul2017'!AI25-'Tariffs Jul2017'!K25)*('Tariffs Jul2017'!Q25/100)*'Tariffs Jul2017'!AI25,('Tariffs Jul2017'!L25-'Tariffs Jul2017'!K25)*('Tariffs Jul2017'!Q25/100)*'Tariffs Jul2017'!AI25))</f>
        <v>0</v>
      </c>
      <c r="H31" s="85">
        <f>IF($C$5*'Tariffs Jul2017'!AK25/'Tariffs Jul2017'!AI25&lt;'Tariffs Jul2017'!L25,0,IF($C$5*'Tariffs Jul2017'!AK25/'Tariffs Jul2017'!AI25&lt;='Tariffs Jul2017'!M25,($C$5*'Tariffs Jul2017'!AK25/'Tariffs Jul2017'!AI25-'Tariffs Jul2017'!L25)*('Tariffs Jul2017'!R25/100)*'Tariffs Jul2017'!AI25,('Tariffs Jul2017'!M25-'Tariffs Jul2017'!L25)*('Tariffs Jul2017'!R25/100)*'Tariffs Jul2017'!AI25))</f>
        <v>0</v>
      </c>
      <c r="I31" s="85">
        <f>IF(($C$5*'Tariffs Jul2017'!AK25/'Tariffs Jul2017'!AI25&gt;'Tariffs Jul2017'!M25),($C$5*'Tariffs Jul2017'!AK25/'Tariffs Jul2017'!AI25-'Tariffs Jul2017'!M25)*'Tariffs Jul2017'!S25/100*'Tariffs Jul2017'!AI25,0)</f>
        <v>260.96346</v>
      </c>
      <c r="J31" s="85">
        <f>IF($C$5*'Tariffs Jul2017'!AL25/'Tariffs Jul2017'!AJ25&gt;='Tariffs Jul2017'!J25,('Tariffs Jul2017'!J25*'Tariffs Jul2017'!U25/100)* 'Tariffs Jul2017'!AJ25,($C$5*'Tariffs Jul2017'!AL25/'Tariffs Jul2017'!AJ25*'Tariffs Jul2017'!U25/100)* 'Tariffs Jul2017'!AJ25)</f>
        <v>129.626</v>
      </c>
      <c r="K31" s="85">
        <f>IF($C$5*'Tariffs Jul2017'!AL25/'Tariffs Jul2017'!AJ25&lt;'Tariffs Jul2017'!J25,0,IF($C$5*'Tariffs Jul2017'!AL25/'Tariffs Jul2017'!AJ25&lt;='Tariffs Jul2017'!K25,($C$5*'Tariffs Jul2017'!AL25/'Tariffs Jul2017'!AJ25-'Tariffs Jul2017'!J25)*('Tariffs Jul2017'!V25/100)*'Tariffs Jul2017'!AJ25,('Tariffs Jul2017'!K25-'Tariffs Jul2017'!J25)*('Tariffs Jul2017'!V25/100)*'Tariffs Jul2017'!AJ25))</f>
        <v>106.77399999999999</v>
      </c>
      <c r="L31" s="85">
        <f>IF($C$5*'Tariffs Jul2017'!AL25/'Tariffs Jul2017'!AJ25&lt;'Tariffs Jul2017'!K25,0,IF($C$5*'Tariffs Jul2017'!AL25/'Tariffs Jul2017'!AJ25&lt;='Tariffs Jul2017'!L25,($C$5*'Tariffs Jul2017'!AL25/'Tariffs Jul2017'!AJ25-'Tariffs Jul2017'!K25)*('Tariffs Jul2017'!W25/100)*'Tariffs Jul2017'!AJ25,('Tariffs Jul2017'!L25-'Tariffs Jul2017'!K25)*('Tariffs Jul2017'!W25/100)*'Tariffs Jul2017'!AJ25))</f>
        <v>0</v>
      </c>
      <c r="M31" s="85">
        <f>IF($C$5*'Tariffs Jul2017'!AL25/'Tariffs Jul2017'!AJ25&lt;'Tariffs Jul2017'!L25,0,IF($C$5*'Tariffs Jul2017'!AL25/'Tariffs Jul2017'!AJ25&lt;='Tariffs Jul2017'!M25,($C$5*'Tariffs Jul2017'!AL25/'Tariffs Jul2017'!AJ25-'Tariffs Jul2017'!L25)*('Tariffs Jul2017'!X25/100)*'Tariffs Jul2017'!AJ25,('Tariffs Jul2017'!M25-'Tariffs Jul2017'!L25)*('Tariffs Jul2017'!X25/100)*'Tariffs Jul2017'!AJ25))</f>
        <v>0</v>
      </c>
      <c r="N31" s="85">
        <f>IF(($C$5*'Tariffs Jul2017'!AL25/'Tariffs Jul2017'!AJ25&gt;'Tariffs Jul2017'!M25),($C$5*'Tariffs Jul2017'!AL25/'Tariffs Jul2017'!AJ25-'Tariffs Jul2017'!M25)*'Tariffs Jul2017'!Y25/100*'Tariffs Jul2017'!AJ25,0)</f>
        <v>521.92692</v>
      </c>
      <c r="O31" s="73">
        <f t="shared" si="0"/>
        <v>1388.2088799999999</v>
      </c>
      <c r="P31" s="498">
        <f t="shared" si="1"/>
        <v>1527.0297680000001</v>
      </c>
    </row>
    <row r="32" spans="1:153" x14ac:dyDescent="0.15">
      <c r="A32" s="286" t="str">
        <f>'Tariffs Jul2017'!F26</f>
        <v>Click Energy</v>
      </c>
      <c r="B32" s="47" t="str">
        <f>'Tariffs Jul2017'!D26</f>
        <v>Envestra North</v>
      </c>
      <c r="C32" s="287">
        <f>'Tariffs Jul2017'!E26</f>
        <v>42917</v>
      </c>
      <c r="D32" s="85">
        <f>365*'Tariffs Jul2017'!H26/100</f>
        <v>292.73</v>
      </c>
      <c r="E32" s="85">
        <f>IF($C$5*'Tariffs Jul2017'!AK26/'Tariffs Jul2017'!AI26&gt;='Tariffs Jul2017'!J26,( 'Tariffs Jul2017'!J26*'Tariffs Jul2017'!O26/100)* 'Tariffs Jul2017'!AI26,($C$5*'Tariffs Jul2017'!AK26/'Tariffs Jul2017'!AI26*'Tariffs Jul2017'!O26/100)* 'Tariffs Jul2017'!AI26)</f>
        <v>97.055000000000007</v>
      </c>
      <c r="F32" s="85">
        <f>IF($C$5*'Tariffs Jul2017'!AK26/'Tariffs Jul2017'!AI26&lt;'Tariffs Jul2017'!J26,0,IF($C$5*'Tariffs Jul2017'!AK26/'Tariffs Jul2017'!AI26&lt;='Tariffs Jul2017'!K26,($C$5*'Tariffs Jul2017'!AK26/'Tariffs Jul2017'!AI26-'Tariffs Jul2017'!J26)*('Tariffs Jul2017'!P26/100)*'Tariffs Jul2017'!AI26,('Tariffs Jul2017'!K26-'Tariffs Jul2017'!J26)*('Tariffs Jul2017'!P26/100)*'Tariffs Jul2017'!AI26))</f>
        <v>65.040000000000006</v>
      </c>
      <c r="G32" s="85">
        <f>IF($C$5*'Tariffs Jul2017'!AK26/'Tariffs Jul2017'!AI26&lt;'Tariffs Jul2017'!K26,0,IF($C$5*'Tariffs Jul2017'!AK26/'Tariffs Jul2017'!AI26&lt;='Tariffs Jul2017'!L26,($C$5*'Tariffs Jul2017'!AK26/'Tariffs Jul2017'!AI26-'Tariffs Jul2017'!K26)*('Tariffs Jul2017'!Q26/100)*'Tariffs Jul2017'!AI26,('Tariffs Jul2017'!L26-'Tariffs Jul2017'!K26)*('Tariffs Jul2017'!Q26/100)*'Tariffs Jul2017'!AI26))</f>
        <v>0</v>
      </c>
      <c r="H32" s="85">
        <f>IF($C$5*'Tariffs Jul2017'!AK26/'Tariffs Jul2017'!AI26&lt;'Tariffs Jul2017'!L26,0,IF($C$5*'Tariffs Jul2017'!AK26/'Tariffs Jul2017'!AI26&lt;='Tariffs Jul2017'!M26,($C$5*'Tariffs Jul2017'!AK26/'Tariffs Jul2017'!AI26-'Tariffs Jul2017'!L26)*('Tariffs Jul2017'!R26/100)*'Tariffs Jul2017'!AI26,('Tariffs Jul2017'!M26-'Tariffs Jul2017'!L26)*('Tariffs Jul2017'!R26/100)*'Tariffs Jul2017'!AI26))</f>
        <v>0</v>
      </c>
      <c r="I32" s="85">
        <f>IF(($C$5*'Tariffs Jul2017'!AK26/'Tariffs Jul2017'!AI26&gt;'Tariffs Jul2017'!M26),($C$5*'Tariffs Jul2017'!AK26/'Tariffs Jul2017'!AI26-'Tariffs Jul2017'!M26)*'Tariffs Jul2017'!S26/100*'Tariffs Jul2017'!AI26,0)</f>
        <v>299.95799999999997</v>
      </c>
      <c r="J32" s="85">
        <f>IF($C$5*'Tariffs Jul2017'!AL26/'Tariffs Jul2017'!AJ26&gt;='Tariffs Jul2017'!J26,('Tariffs Jul2017'!J26*'Tariffs Jul2017'!U26/100)* 'Tariffs Jul2017'!AJ26,($C$5*'Tariffs Jul2017'!AL26/'Tariffs Jul2017'!AJ26*'Tariffs Jul2017'!U26/100)* 'Tariffs Jul2017'!AJ26)</f>
        <v>194.11</v>
      </c>
      <c r="K32" s="85">
        <f>IF($C$5*'Tariffs Jul2017'!AL26/'Tariffs Jul2017'!AJ26&lt;'Tariffs Jul2017'!J26,0,IF($C$5*'Tariffs Jul2017'!AL26/'Tariffs Jul2017'!AJ26&lt;='Tariffs Jul2017'!K26,($C$5*'Tariffs Jul2017'!AL26/'Tariffs Jul2017'!AJ26-'Tariffs Jul2017'!J26)*('Tariffs Jul2017'!V26/100)*'Tariffs Jul2017'!AJ26,('Tariffs Jul2017'!K26-'Tariffs Jul2017'!J26)*('Tariffs Jul2017'!V26/100)*'Tariffs Jul2017'!AJ26))</f>
        <v>130.08000000000001</v>
      </c>
      <c r="L32" s="85">
        <f>IF($C$5*'Tariffs Jul2017'!AL26/'Tariffs Jul2017'!AJ26&lt;'Tariffs Jul2017'!K26,0,IF($C$5*'Tariffs Jul2017'!AL26/'Tariffs Jul2017'!AJ26&lt;='Tariffs Jul2017'!L26,($C$5*'Tariffs Jul2017'!AL26/'Tariffs Jul2017'!AJ26-'Tariffs Jul2017'!K26)*('Tariffs Jul2017'!W26/100)*'Tariffs Jul2017'!AJ26,('Tariffs Jul2017'!L26-'Tariffs Jul2017'!K26)*('Tariffs Jul2017'!W26/100)*'Tariffs Jul2017'!AJ26))</f>
        <v>0</v>
      </c>
      <c r="M32" s="85">
        <f>IF($C$5*'Tariffs Jul2017'!AL26/'Tariffs Jul2017'!AJ26&lt;'Tariffs Jul2017'!L26,0,IF($C$5*'Tariffs Jul2017'!AL26/'Tariffs Jul2017'!AJ26&lt;='Tariffs Jul2017'!M26,($C$5*'Tariffs Jul2017'!AL26/'Tariffs Jul2017'!AJ26-'Tariffs Jul2017'!L26)*('Tariffs Jul2017'!X26/100)*'Tariffs Jul2017'!AJ26,('Tariffs Jul2017'!M26-'Tariffs Jul2017'!L26)*('Tariffs Jul2017'!X26/100)*'Tariffs Jul2017'!AJ26))</f>
        <v>0</v>
      </c>
      <c r="N32" s="85">
        <f>IF(($C$5*'Tariffs Jul2017'!AL26/'Tariffs Jul2017'!AJ26&gt;'Tariffs Jul2017'!M26),($C$5*'Tariffs Jul2017'!AL26/'Tariffs Jul2017'!AJ26-'Tariffs Jul2017'!M26)*'Tariffs Jul2017'!Y26/100*'Tariffs Jul2017'!AJ26,0)</f>
        <v>599.91599999999994</v>
      </c>
      <c r="O32" s="73">
        <f t="shared" si="0"/>
        <v>1678.8889999999999</v>
      </c>
      <c r="P32" s="498">
        <f t="shared" si="1"/>
        <v>1846.7779</v>
      </c>
    </row>
    <row r="33" spans="1:153" x14ac:dyDescent="0.15">
      <c r="A33" s="286" t="str">
        <f>'Tariffs Jul2017'!F27</f>
        <v>Covau</v>
      </c>
      <c r="B33" s="47" t="str">
        <f>'Tariffs Jul2017'!D27</f>
        <v>Envestra North</v>
      </c>
      <c r="C33" s="287">
        <f>'Tariffs Jul2017'!E27</f>
        <v>42736</v>
      </c>
      <c r="D33" s="85">
        <f>365*'Tariffs Jul2017'!H27/100</f>
        <v>248.93</v>
      </c>
      <c r="E33" s="85">
        <f>IF($C$5*'Tariffs Jul2017'!AK27/'Tariffs Jul2017'!AI27&gt;='Tariffs Jul2017'!J27,( 'Tariffs Jul2017'!J27*'Tariffs Jul2017'!O27/100)* 'Tariffs Jul2017'!AI27,($C$5*'Tariffs Jul2017'!AK27/'Tariffs Jul2017'!AI27*'Tariffs Jul2017'!O27/100)* 'Tariffs Jul2017'!AI27)</f>
        <v>96.397000000000006</v>
      </c>
      <c r="F33" s="85">
        <f>IF($C$5*'Tariffs Jul2017'!AK27/'Tariffs Jul2017'!AI27&lt;'Tariffs Jul2017'!J27,0,IF($C$5*'Tariffs Jul2017'!AK27/'Tariffs Jul2017'!AI27&lt;='Tariffs Jul2017'!K27,($C$5*'Tariffs Jul2017'!AK27/'Tariffs Jul2017'!AI27-'Tariffs Jul2017'!J27)*('Tariffs Jul2017'!P27/100)*'Tariffs Jul2017'!AI27,('Tariffs Jul2017'!K27-'Tariffs Jul2017'!J27)*('Tariffs Jul2017'!P27/100)*'Tariffs Jul2017'!AI27))</f>
        <v>74.795999999999992</v>
      </c>
      <c r="G33" s="85">
        <f>IF($C$5*'Tariffs Jul2017'!AK27/'Tariffs Jul2017'!AI27&lt;'Tariffs Jul2017'!K27,0,IF($C$5*'Tariffs Jul2017'!AK27/'Tariffs Jul2017'!AI27&lt;='Tariffs Jul2017'!L27,($C$5*'Tariffs Jul2017'!AK27/'Tariffs Jul2017'!AI27-'Tariffs Jul2017'!K27)*('Tariffs Jul2017'!Q27/100)*'Tariffs Jul2017'!AI27,('Tariffs Jul2017'!L27-'Tariffs Jul2017'!K27)*('Tariffs Jul2017'!Q27/100)*'Tariffs Jul2017'!AI27))</f>
        <v>0</v>
      </c>
      <c r="H33" s="85">
        <f>IF($C$5*'Tariffs Jul2017'!AK27/'Tariffs Jul2017'!AI27&lt;'Tariffs Jul2017'!L27,0,IF($C$5*'Tariffs Jul2017'!AK27/'Tariffs Jul2017'!AI27&lt;='Tariffs Jul2017'!M27,($C$5*'Tariffs Jul2017'!AK27/'Tariffs Jul2017'!AI27-'Tariffs Jul2017'!L27)*('Tariffs Jul2017'!R27/100)*'Tariffs Jul2017'!AI27,('Tariffs Jul2017'!M27-'Tariffs Jul2017'!L27)*('Tariffs Jul2017'!R27/100)*'Tariffs Jul2017'!AI27))</f>
        <v>0</v>
      </c>
      <c r="I33" s="85">
        <f>IF(($C$5*'Tariffs Jul2017'!AK27/'Tariffs Jul2017'!AI27&gt;'Tariffs Jul2017'!M27),($C$5*'Tariffs Jul2017'!AK27/'Tariffs Jul2017'!AI27-'Tariffs Jul2017'!M27)*'Tariffs Jul2017'!S27/100*'Tariffs Jul2017'!AI27,0)</f>
        <v>338.95253999999994</v>
      </c>
      <c r="J33" s="85">
        <f>IF($C$5*'Tariffs Jul2017'!AL27/'Tariffs Jul2017'!AJ27&gt;='Tariffs Jul2017'!J27,('Tariffs Jul2017'!J27*'Tariffs Jul2017'!U27/100)* 'Tariffs Jul2017'!AJ27,($C$5*'Tariffs Jul2017'!AL27/'Tariffs Jul2017'!AJ27*'Tariffs Jul2017'!U27/100)* 'Tariffs Jul2017'!AJ27)</f>
        <v>192.79400000000001</v>
      </c>
      <c r="K33" s="85">
        <f>IF($C$5*'Tariffs Jul2017'!AL27/'Tariffs Jul2017'!AJ27&lt;'Tariffs Jul2017'!J27,0,IF($C$5*'Tariffs Jul2017'!AL27/'Tariffs Jul2017'!AJ27&lt;='Tariffs Jul2017'!K27,($C$5*'Tariffs Jul2017'!AL27/'Tariffs Jul2017'!AJ27-'Tariffs Jul2017'!J27)*('Tariffs Jul2017'!V27/100)*'Tariffs Jul2017'!AJ27,('Tariffs Jul2017'!K27-'Tariffs Jul2017'!J27)*('Tariffs Jul2017'!V27/100)*'Tariffs Jul2017'!AJ27))</f>
        <v>149.59199999999998</v>
      </c>
      <c r="L33" s="85">
        <f>IF($C$5*'Tariffs Jul2017'!AL27/'Tariffs Jul2017'!AJ27&lt;'Tariffs Jul2017'!K27,0,IF($C$5*'Tariffs Jul2017'!AL27/'Tariffs Jul2017'!AJ27&lt;='Tariffs Jul2017'!L27,($C$5*'Tariffs Jul2017'!AL27/'Tariffs Jul2017'!AJ27-'Tariffs Jul2017'!K27)*('Tariffs Jul2017'!W27/100)*'Tariffs Jul2017'!AJ27,('Tariffs Jul2017'!L27-'Tariffs Jul2017'!K27)*('Tariffs Jul2017'!W27/100)*'Tariffs Jul2017'!AJ27))</f>
        <v>0</v>
      </c>
      <c r="M33" s="85">
        <f>IF($C$5*'Tariffs Jul2017'!AL27/'Tariffs Jul2017'!AJ27&lt;'Tariffs Jul2017'!L27,0,IF($C$5*'Tariffs Jul2017'!AL27/'Tariffs Jul2017'!AJ27&lt;='Tariffs Jul2017'!M27,($C$5*'Tariffs Jul2017'!AL27/'Tariffs Jul2017'!AJ27-'Tariffs Jul2017'!L27)*('Tariffs Jul2017'!X27/100)*'Tariffs Jul2017'!AJ27,('Tariffs Jul2017'!M27-'Tariffs Jul2017'!L27)*('Tariffs Jul2017'!X27/100)*'Tariffs Jul2017'!AJ27))</f>
        <v>0</v>
      </c>
      <c r="N33" s="85">
        <f>IF(($C$5*'Tariffs Jul2017'!AL27/'Tariffs Jul2017'!AJ27&gt;'Tariffs Jul2017'!M27),($C$5*'Tariffs Jul2017'!AL27/'Tariffs Jul2017'!AJ27-'Tariffs Jul2017'!M27)*'Tariffs Jul2017'!Y27/100*'Tariffs Jul2017'!AJ27,0)</f>
        <v>677.90507999999988</v>
      </c>
      <c r="O33" s="73">
        <f t="shared" si="0"/>
        <v>1779.3666199999998</v>
      </c>
      <c r="P33" s="498">
        <f t="shared" si="1"/>
        <v>1957.3032819999999</v>
      </c>
    </row>
    <row r="34" spans="1:153" x14ac:dyDescent="0.15">
      <c r="A34" s="286" t="str">
        <f>'Tariffs Jul2017'!F28</f>
        <v>Dodo Power &amp; Gas</v>
      </c>
      <c r="B34" s="47" t="str">
        <f>'Tariffs Jul2017'!D28</f>
        <v>Envestra North</v>
      </c>
      <c r="C34" s="287">
        <f>'Tariffs Jul2017'!E28</f>
        <v>42917</v>
      </c>
      <c r="D34" s="85">
        <f>365*'Tariffs Jul2017'!H28/100</f>
        <v>272.21699999999998</v>
      </c>
      <c r="E34" s="85">
        <f>IF($C$5*'Tariffs Jul2017'!AK28/'Tariffs Jul2017'!AI28&gt;='Tariffs Jul2017'!J28,( 'Tariffs Jul2017'!J28*'Tariffs Jul2017'!O28/100)* 'Tariffs Jul2017'!AI28,($C$5*'Tariffs Jul2017'!AK28/'Tariffs Jul2017'!AI28*'Tariffs Jul2017'!O28/100)* 'Tariffs Jul2017'!AI28)</f>
        <v>192</v>
      </c>
      <c r="F34" s="85">
        <f>IF($C$5*'Tariffs Jul2017'!AK28/'Tariffs Jul2017'!AI28&lt;'Tariffs Jul2017'!J28,0,IF($C$5*'Tariffs Jul2017'!AK28/'Tariffs Jul2017'!AI28&lt;='Tariffs Jul2017'!K28,($C$5*'Tariffs Jul2017'!AK28/'Tariffs Jul2017'!AI28-'Tariffs Jul2017'!J28)*('Tariffs Jul2017'!P28/100)*'Tariffs Jul2017'!AI28,('Tariffs Jul2017'!K28-'Tariffs Jul2017'!J28)*('Tariffs Jul2017'!P28/100)*'Tariffs Jul2017'!AI28))</f>
        <v>270.35631999999993</v>
      </c>
      <c r="G34" s="85">
        <f>IF($C$5*'Tariffs Jul2017'!AK28/'Tariffs Jul2017'!AI28&lt;'Tariffs Jul2017'!K28,0,IF($C$5*'Tariffs Jul2017'!AK28/'Tariffs Jul2017'!AI28&lt;='Tariffs Jul2017'!L28,($C$5*'Tariffs Jul2017'!AK28/'Tariffs Jul2017'!AI28-'Tariffs Jul2017'!K28)*('Tariffs Jul2017'!Q28/100)*'Tariffs Jul2017'!AI28,('Tariffs Jul2017'!L28-'Tariffs Jul2017'!K28)*('Tariffs Jul2017'!Q28/100)*'Tariffs Jul2017'!AI28))</f>
        <v>0</v>
      </c>
      <c r="H34" s="85">
        <f>IF($C$5*'Tariffs Jul2017'!AK28/'Tariffs Jul2017'!AI28&lt;'Tariffs Jul2017'!L28,0,IF($C$5*'Tariffs Jul2017'!AK28/'Tariffs Jul2017'!AI28&lt;='Tariffs Jul2017'!M28,($C$5*'Tariffs Jul2017'!AK28/'Tariffs Jul2017'!AI28-'Tariffs Jul2017'!L28)*('Tariffs Jul2017'!R28/100)*'Tariffs Jul2017'!AI28,('Tariffs Jul2017'!M28-'Tariffs Jul2017'!L28)*('Tariffs Jul2017'!R28/100)*'Tariffs Jul2017'!AI28))</f>
        <v>0</v>
      </c>
      <c r="I34" s="85">
        <f>IF(($C$5*'Tariffs Jul2017'!AK28/'Tariffs Jul2017'!AI28&gt;'Tariffs Jul2017'!M28),($C$5*'Tariffs Jul2017'!AK28/'Tariffs Jul2017'!AI28-'Tariffs Jul2017'!M28)*'Tariffs Jul2017'!S28/100*'Tariffs Jul2017'!AI28,0)</f>
        <v>0</v>
      </c>
      <c r="J34" s="85">
        <f>IF($C$5*'Tariffs Jul2017'!AL28/'Tariffs Jul2017'!AJ28&gt;='Tariffs Jul2017'!J28,('Tariffs Jul2017'!J28*'Tariffs Jul2017'!U28/100)* 'Tariffs Jul2017'!AJ28,($C$5*'Tariffs Jul2017'!AL28/'Tariffs Jul2017'!AJ28*'Tariffs Jul2017'!U28/100)* 'Tariffs Jul2017'!AJ28)</f>
        <v>384</v>
      </c>
      <c r="K34" s="85">
        <f>IF($C$5*'Tariffs Jul2017'!AL28/'Tariffs Jul2017'!AJ28&lt;'Tariffs Jul2017'!J28,0,IF($C$5*'Tariffs Jul2017'!AL28/'Tariffs Jul2017'!AJ28&lt;='Tariffs Jul2017'!K28,($C$5*'Tariffs Jul2017'!AL28/'Tariffs Jul2017'!AJ28-'Tariffs Jul2017'!J28)*('Tariffs Jul2017'!V28/100)*'Tariffs Jul2017'!AJ28,('Tariffs Jul2017'!K28-'Tariffs Jul2017'!J28)*('Tariffs Jul2017'!V28/100)*'Tariffs Jul2017'!AJ28))</f>
        <v>540.71263999999985</v>
      </c>
      <c r="L34" s="85">
        <f>IF($C$5*'Tariffs Jul2017'!AL28/'Tariffs Jul2017'!AJ28&lt;'Tariffs Jul2017'!K28,0,IF($C$5*'Tariffs Jul2017'!AL28/'Tariffs Jul2017'!AJ28&lt;='Tariffs Jul2017'!L28,($C$5*'Tariffs Jul2017'!AL28/'Tariffs Jul2017'!AJ28-'Tariffs Jul2017'!K28)*('Tariffs Jul2017'!W28/100)*'Tariffs Jul2017'!AJ28,('Tariffs Jul2017'!L28-'Tariffs Jul2017'!K28)*('Tariffs Jul2017'!W28/100)*'Tariffs Jul2017'!AJ28))</f>
        <v>0</v>
      </c>
      <c r="M34" s="85">
        <f>IF($C$5*'Tariffs Jul2017'!AL28/'Tariffs Jul2017'!AJ28&lt;'Tariffs Jul2017'!L28,0,IF($C$5*'Tariffs Jul2017'!AL28/'Tariffs Jul2017'!AJ28&lt;='Tariffs Jul2017'!M28,($C$5*'Tariffs Jul2017'!AL28/'Tariffs Jul2017'!AJ28-'Tariffs Jul2017'!L28)*('Tariffs Jul2017'!X28/100)*'Tariffs Jul2017'!AJ28,('Tariffs Jul2017'!M28-'Tariffs Jul2017'!L28)*('Tariffs Jul2017'!X28/100)*'Tariffs Jul2017'!AJ28))</f>
        <v>0</v>
      </c>
      <c r="N34" s="85">
        <f>IF(($C$5*'Tariffs Jul2017'!AL28/'Tariffs Jul2017'!AJ28&gt;'Tariffs Jul2017'!M28),($C$5*'Tariffs Jul2017'!AL28/'Tariffs Jul2017'!AJ28-'Tariffs Jul2017'!M28)*'Tariffs Jul2017'!Y28/100*'Tariffs Jul2017'!AJ28,0)</f>
        <v>0</v>
      </c>
      <c r="O34" s="73">
        <f t="shared" si="0"/>
        <v>1659.2859599999997</v>
      </c>
      <c r="P34" s="498">
        <f t="shared" si="1"/>
        <v>1825.2145559999999</v>
      </c>
    </row>
    <row r="35" spans="1:153" x14ac:dyDescent="0.15">
      <c r="A35" s="286" t="str">
        <f>'Tariffs Jul2017'!F29</f>
        <v>EnergyAustralia</v>
      </c>
      <c r="B35" s="47" t="str">
        <f>'Tariffs Jul2017'!D29</f>
        <v>Envestra North</v>
      </c>
      <c r="C35" s="287">
        <f>'Tariffs Jul2017'!E29</f>
        <v>42736</v>
      </c>
      <c r="D35" s="85">
        <f>365*'Tariffs Jul2017'!H29/100</f>
        <v>278.95490000000001</v>
      </c>
      <c r="E35" s="85">
        <f>IF($C$5*'Tariffs Jul2017'!AK29/'Tariffs Jul2017'!AI29&gt;='Tariffs Jul2017'!J29,( 'Tariffs Jul2017'!J29*'Tariffs Jul2017'!O29/100)* 'Tariffs Jul2017'!AI29,($C$5*'Tariffs Jul2017'!AK29/'Tariffs Jul2017'!AI29*'Tariffs Jul2017'!O29/100)* 'Tariffs Jul2017'!AI29)</f>
        <v>90.817160000000001</v>
      </c>
      <c r="F35" s="85">
        <f>IF($C$5*'Tariffs Jul2017'!AK29/'Tariffs Jul2017'!AI29&lt;'Tariffs Jul2017'!J29,0,IF($C$5*'Tariffs Jul2017'!AK29/'Tariffs Jul2017'!AI29&lt;='Tariffs Jul2017'!K29,($C$5*'Tariffs Jul2017'!AK29/'Tariffs Jul2017'!AI29-'Tariffs Jul2017'!J29)*('Tariffs Jul2017'!P29/100)*'Tariffs Jul2017'!AI29,('Tariffs Jul2017'!K29-'Tariffs Jul2017'!J29)*('Tariffs Jul2017'!P29/100)*'Tariffs Jul2017'!AI29))</f>
        <v>60.571210000000001</v>
      </c>
      <c r="G35" s="85">
        <f>IF($C$5*'Tariffs Jul2017'!AK29/'Tariffs Jul2017'!AI29&lt;'Tariffs Jul2017'!K29,0,IF($C$5*'Tariffs Jul2017'!AK29/'Tariffs Jul2017'!AI29&lt;='Tariffs Jul2017'!L29,($C$5*'Tariffs Jul2017'!AK29/'Tariffs Jul2017'!AI29-'Tariffs Jul2017'!K29)*('Tariffs Jul2017'!Q29/100)*'Tariffs Jul2017'!AI29,('Tariffs Jul2017'!L29-'Tariffs Jul2017'!K29)*('Tariffs Jul2017'!Q29/100)*'Tariffs Jul2017'!AI29))</f>
        <v>0</v>
      </c>
      <c r="H35" s="85">
        <f>IF($C$5*'Tariffs Jul2017'!AK29/'Tariffs Jul2017'!AI29&lt;'Tariffs Jul2017'!L29,0,IF($C$5*'Tariffs Jul2017'!AK29/'Tariffs Jul2017'!AI29&lt;='Tariffs Jul2017'!M29,($C$5*'Tariffs Jul2017'!AK29/'Tariffs Jul2017'!AI29-'Tariffs Jul2017'!L29)*('Tariffs Jul2017'!R29/100)*'Tariffs Jul2017'!AI29,('Tariffs Jul2017'!M29-'Tariffs Jul2017'!L29)*('Tariffs Jul2017'!R29/100)*'Tariffs Jul2017'!AI29))</f>
        <v>0</v>
      </c>
      <c r="I35" s="85">
        <f>IF(($C$5*'Tariffs Jul2017'!AK29/'Tariffs Jul2017'!AI29&gt;'Tariffs Jul2017'!M29),($C$5*'Tariffs Jul2017'!AK29/'Tariffs Jul2017'!AI29-'Tariffs Jul2017'!M29)*'Tariffs Jul2017'!S29/100*'Tariffs Jul2017'!AI29,0)</f>
        <v>264.15801269999997</v>
      </c>
      <c r="J35" s="85">
        <f>IF($C$5*'Tariffs Jul2017'!AL29/'Tariffs Jul2017'!AJ29&gt;='Tariffs Jul2017'!J29,('Tariffs Jul2017'!J29*'Tariffs Jul2017'!U29/100)* 'Tariffs Jul2017'!AJ29,($C$5*'Tariffs Jul2017'!AL29/'Tariffs Jul2017'!AJ29*'Tariffs Jul2017'!U29/100)* 'Tariffs Jul2017'!AJ29)</f>
        <v>180.27883999999997</v>
      </c>
      <c r="K35" s="85">
        <f>IF($C$5*'Tariffs Jul2017'!AL29/'Tariffs Jul2017'!AJ29&lt;'Tariffs Jul2017'!J29,0,IF($C$5*'Tariffs Jul2017'!AL29/'Tariffs Jul2017'!AJ29&lt;='Tariffs Jul2017'!K29,($C$5*'Tariffs Jul2017'!AL29/'Tariffs Jul2017'!AJ29-'Tariffs Jul2017'!J29)*('Tariffs Jul2017'!V29/100)*'Tariffs Jul2017'!AJ29,('Tariffs Jul2017'!K29-'Tariffs Jul2017'!J29)*('Tariffs Jul2017'!V29/100)*'Tariffs Jul2017'!AJ29))</f>
        <v>120.02590000000001</v>
      </c>
      <c r="L35" s="85">
        <f>IF($C$5*'Tariffs Jul2017'!AL29/'Tariffs Jul2017'!AJ29&lt;'Tariffs Jul2017'!K29,0,IF($C$5*'Tariffs Jul2017'!AL29/'Tariffs Jul2017'!AJ29&lt;='Tariffs Jul2017'!L29,($C$5*'Tariffs Jul2017'!AL29/'Tariffs Jul2017'!AJ29-'Tariffs Jul2017'!K29)*('Tariffs Jul2017'!W29/100)*'Tariffs Jul2017'!AJ29,('Tariffs Jul2017'!L29-'Tariffs Jul2017'!K29)*('Tariffs Jul2017'!W29/100)*'Tariffs Jul2017'!AJ29))</f>
        <v>0</v>
      </c>
      <c r="M35" s="85">
        <f>IF($C$5*'Tariffs Jul2017'!AL29/'Tariffs Jul2017'!AJ29&lt;'Tariffs Jul2017'!L29,0,IF($C$5*'Tariffs Jul2017'!AL29/'Tariffs Jul2017'!AJ29&lt;='Tariffs Jul2017'!M29,($C$5*'Tariffs Jul2017'!AL29/'Tariffs Jul2017'!AJ29-'Tariffs Jul2017'!L29)*('Tariffs Jul2017'!X29/100)*'Tariffs Jul2017'!AJ29,('Tariffs Jul2017'!M29-'Tariffs Jul2017'!L29)*('Tariffs Jul2017'!X29/100)*'Tariffs Jul2017'!AJ29))</f>
        <v>0</v>
      </c>
      <c r="N35" s="85">
        <f>IF(($C$5*'Tariffs Jul2017'!AL29/'Tariffs Jul2017'!AJ29&gt;'Tariffs Jul2017'!M29),($C$5*'Tariffs Jul2017'!AL29/'Tariffs Jul2017'!AJ29-'Tariffs Jul2017'!M29)*'Tariffs Jul2017'!Y29/100*'Tariffs Jul2017'!AJ29,0)</f>
        <v>522.1368905999999</v>
      </c>
      <c r="O35" s="73">
        <f t="shared" si="0"/>
        <v>1516.9429132999999</v>
      </c>
      <c r="P35" s="498">
        <f t="shared" si="1"/>
        <v>1668.63720463</v>
      </c>
    </row>
    <row r="36" spans="1:153" x14ac:dyDescent="0.15">
      <c r="A36" s="286" t="str">
        <f>'Tariffs Jul2017'!F30</f>
        <v>Lumo Energy</v>
      </c>
      <c r="B36" s="47" t="str">
        <f>'Tariffs Jul2017'!D30</f>
        <v>Envestra North</v>
      </c>
      <c r="C36" s="287">
        <f>'Tariffs Jul2017'!E30</f>
        <v>42736</v>
      </c>
      <c r="D36" s="85">
        <f>365*'Tariffs Jul2017'!H30/100</f>
        <v>249.87899999999999</v>
      </c>
      <c r="E36" s="85">
        <f>IF($C$5*'Tariffs Jul2017'!AK30/'Tariffs Jul2017'!AI30&gt;='Tariffs Jul2017'!J30,( 'Tariffs Jul2017'!J30*'Tariffs Jul2017'!O30/100)* 'Tariffs Jul2017'!AI30,($C$5*'Tariffs Jul2017'!AK30/'Tariffs Jul2017'!AI30*'Tariffs Jul2017'!O30/100)* 'Tariffs Jul2017'!AI30)</f>
        <v>90.804000000000002</v>
      </c>
      <c r="F36" s="85">
        <f>IF($C$5*'Tariffs Jul2017'!AK30/'Tariffs Jul2017'!AI30&lt;'Tariffs Jul2017'!J30,0,IF($C$5*'Tariffs Jul2017'!AK30/'Tariffs Jul2017'!AI30&lt;='Tariffs Jul2017'!K30,($C$5*'Tariffs Jul2017'!AK30/'Tariffs Jul2017'!AI30-'Tariffs Jul2017'!J30)*('Tariffs Jul2017'!P30/100)*'Tariffs Jul2017'!AI30,('Tariffs Jul2017'!K30-'Tariffs Jul2017'!J30)*('Tariffs Jul2017'!P30/100)*'Tariffs Jul2017'!AI30))</f>
        <v>61.462799999999994</v>
      </c>
      <c r="G36" s="85">
        <f>IF($C$5*'Tariffs Jul2017'!AK30/'Tariffs Jul2017'!AI30&lt;'Tariffs Jul2017'!K30,0,IF($C$5*'Tariffs Jul2017'!AK30/'Tariffs Jul2017'!AI30&lt;='Tariffs Jul2017'!L30,($C$5*'Tariffs Jul2017'!AK30/'Tariffs Jul2017'!AI30-'Tariffs Jul2017'!K30)*('Tariffs Jul2017'!Q30/100)*'Tariffs Jul2017'!AI30,('Tariffs Jul2017'!L30-'Tariffs Jul2017'!K30)*('Tariffs Jul2017'!Q30/100)*'Tariffs Jul2017'!AI30))</f>
        <v>0</v>
      </c>
      <c r="H36" s="85">
        <f>IF($C$5*'Tariffs Jul2017'!AK30/'Tariffs Jul2017'!AI30&lt;'Tariffs Jul2017'!L30,0,IF($C$5*'Tariffs Jul2017'!AK30/'Tariffs Jul2017'!AI30&lt;='Tariffs Jul2017'!M30,($C$5*'Tariffs Jul2017'!AK30/'Tariffs Jul2017'!AI30-'Tariffs Jul2017'!L30)*('Tariffs Jul2017'!R30/100)*'Tariffs Jul2017'!AI30,('Tariffs Jul2017'!M30-'Tariffs Jul2017'!L30)*('Tariffs Jul2017'!R30/100)*'Tariffs Jul2017'!AI30))</f>
        <v>0</v>
      </c>
      <c r="I36" s="85">
        <f>IF(($C$5*'Tariffs Jul2017'!AK30/'Tariffs Jul2017'!AI30&gt;'Tariffs Jul2017'!M30),($C$5*'Tariffs Jul2017'!AK30/'Tariffs Jul2017'!AI30-'Tariffs Jul2017'!M30)*'Tariffs Jul2017'!S30/100*'Tariffs Jul2017'!AI30,0)</f>
        <v>283.01037299999996</v>
      </c>
      <c r="J36" s="85">
        <f>IF($C$5*'Tariffs Jul2017'!AL30/'Tariffs Jul2017'!AJ30&gt;='Tariffs Jul2017'!J30,('Tariffs Jul2017'!J30*'Tariffs Jul2017'!U30/100)* 'Tariffs Jul2017'!AJ30,($C$5*'Tariffs Jul2017'!AL30/'Tariffs Jul2017'!AJ30*'Tariffs Jul2017'!U30/100)* 'Tariffs Jul2017'!AJ30)</f>
        <v>181.608</v>
      </c>
      <c r="K36" s="85">
        <f>IF($C$5*'Tariffs Jul2017'!AL30/'Tariffs Jul2017'!AJ30&lt;'Tariffs Jul2017'!J30,0,IF($C$5*'Tariffs Jul2017'!AL30/'Tariffs Jul2017'!AJ30&lt;='Tariffs Jul2017'!K30,($C$5*'Tariffs Jul2017'!AL30/'Tariffs Jul2017'!AJ30-'Tariffs Jul2017'!J30)*('Tariffs Jul2017'!V30/100)*'Tariffs Jul2017'!AJ30,('Tariffs Jul2017'!K30-'Tariffs Jul2017'!J30)*('Tariffs Jul2017'!V30/100)*'Tariffs Jul2017'!AJ30))</f>
        <v>122.92559999999999</v>
      </c>
      <c r="L36" s="85">
        <f>IF($C$5*'Tariffs Jul2017'!AL30/'Tariffs Jul2017'!AJ30&lt;'Tariffs Jul2017'!K30,0,IF($C$5*'Tariffs Jul2017'!AL30/'Tariffs Jul2017'!AJ30&lt;='Tariffs Jul2017'!L30,($C$5*'Tariffs Jul2017'!AL30/'Tariffs Jul2017'!AJ30-'Tariffs Jul2017'!K30)*('Tariffs Jul2017'!W30/100)*'Tariffs Jul2017'!AJ30,('Tariffs Jul2017'!L30-'Tariffs Jul2017'!K30)*('Tariffs Jul2017'!W30/100)*'Tariffs Jul2017'!AJ30))</f>
        <v>0</v>
      </c>
      <c r="M36" s="85">
        <f>IF($C$5*'Tariffs Jul2017'!AL30/'Tariffs Jul2017'!AJ30&lt;'Tariffs Jul2017'!L30,0,IF($C$5*'Tariffs Jul2017'!AL30/'Tariffs Jul2017'!AJ30&lt;='Tariffs Jul2017'!M30,($C$5*'Tariffs Jul2017'!AL30/'Tariffs Jul2017'!AJ30-'Tariffs Jul2017'!L30)*('Tariffs Jul2017'!X30/100)*'Tariffs Jul2017'!AJ30,('Tariffs Jul2017'!M30-'Tariffs Jul2017'!L30)*('Tariffs Jul2017'!X30/100)*'Tariffs Jul2017'!AJ30))</f>
        <v>0</v>
      </c>
      <c r="N36" s="85">
        <f>IF(($C$5*'Tariffs Jul2017'!AL30/'Tariffs Jul2017'!AJ30&gt;'Tariffs Jul2017'!M30),($C$5*'Tariffs Jul2017'!AL30/'Tariffs Jul2017'!AJ30-'Tariffs Jul2017'!M30)*'Tariffs Jul2017'!Y30/100*'Tariffs Jul2017'!AJ30,0)</f>
        <v>566.02074599999992</v>
      </c>
      <c r="O36" s="73">
        <f t="shared" si="0"/>
        <v>1555.710519</v>
      </c>
      <c r="P36" s="498">
        <f t="shared" si="1"/>
        <v>1711.2815709000001</v>
      </c>
    </row>
    <row r="37" spans="1:153" x14ac:dyDescent="0.15">
      <c r="A37" s="286" t="str">
        <f>'Tariffs Jul2017'!F31</f>
        <v>Momentum Energy</v>
      </c>
      <c r="B37" s="47" t="str">
        <f>'Tariffs Jul2017'!D31</f>
        <v>Envestra North</v>
      </c>
      <c r="C37" s="287">
        <f>'Tariffs Jul2017'!E31</f>
        <v>42736</v>
      </c>
      <c r="D37" s="85">
        <f>365*'Tariffs Jul2017'!H31/100</f>
        <v>244.87850000000003</v>
      </c>
      <c r="E37" s="85">
        <f>IF($C$5*'Tariffs Jul2017'!AK31/'Tariffs Jul2017'!AI31&gt;='Tariffs Jul2017'!J31,( 'Tariffs Jul2017'!J31*'Tariffs Jul2017'!O31/100)* 'Tariffs Jul2017'!AI31,($C$5*'Tariffs Jul2017'!AK31/'Tariffs Jul2017'!AI31*'Tariffs Jul2017'!O31/100)* 'Tariffs Jul2017'!AI31)</f>
        <v>91.659400000000005</v>
      </c>
      <c r="F37" s="85">
        <f>IF($C$5*'Tariffs Jul2017'!AK31/'Tariffs Jul2017'!AI31&lt;'Tariffs Jul2017'!J31,0,IF($C$5*'Tariffs Jul2017'!AK31/'Tariffs Jul2017'!AI31&lt;='Tariffs Jul2017'!K31,($C$5*'Tariffs Jul2017'!AK31/'Tariffs Jul2017'!AI31-'Tariffs Jul2017'!J31)*('Tariffs Jul2017'!P31/100)*'Tariffs Jul2017'!AI31,('Tariffs Jul2017'!K31-'Tariffs Jul2017'!J31)*('Tariffs Jul2017'!P31/100)*'Tariffs Jul2017'!AI31))</f>
        <v>65.4465</v>
      </c>
      <c r="G37" s="85">
        <f>IF($C$5*'Tariffs Jul2017'!AK31/'Tariffs Jul2017'!AI31&lt;'Tariffs Jul2017'!K31,0,IF($C$5*'Tariffs Jul2017'!AK31/'Tariffs Jul2017'!AI31&lt;='Tariffs Jul2017'!L31,($C$5*'Tariffs Jul2017'!AK31/'Tariffs Jul2017'!AI31-'Tariffs Jul2017'!K31)*('Tariffs Jul2017'!Q31/100)*'Tariffs Jul2017'!AI31,('Tariffs Jul2017'!L31-'Tariffs Jul2017'!K31)*('Tariffs Jul2017'!Q31/100)*'Tariffs Jul2017'!AI31))</f>
        <v>0</v>
      </c>
      <c r="H37" s="85">
        <f>IF($C$5*'Tariffs Jul2017'!AK31/'Tariffs Jul2017'!AI31&lt;'Tariffs Jul2017'!L31,0,IF($C$5*'Tariffs Jul2017'!AK31/'Tariffs Jul2017'!AI31&lt;='Tariffs Jul2017'!M31,($C$5*'Tariffs Jul2017'!AK31/'Tariffs Jul2017'!AI31-'Tariffs Jul2017'!L31)*('Tariffs Jul2017'!R31/100)*'Tariffs Jul2017'!AI31,('Tariffs Jul2017'!M31-'Tariffs Jul2017'!L31)*('Tariffs Jul2017'!R31/100)*'Tariffs Jul2017'!AI31))</f>
        <v>0</v>
      </c>
      <c r="I37" s="85">
        <f>IF(($C$5*'Tariffs Jul2017'!AK31/'Tariffs Jul2017'!AI31&gt;'Tariffs Jul2017'!M31),($C$5*'Tariffs Jul2017'!AK31/'Tariffs Jul2017'!AI31-'Tariffs Jul2017'!M31)*'Tariffs Jul2017'!S31/100*'Tariffs Jul2017'!AI31,0)</f>
        <v>320.20516499999991</v>
      </c>
      <c r="J37" s="85">
        <f>IF($C$5*'Tariffs Jul2017'!AL31/'Tariffs Jul2017'!AJ31&gt;='Tariffs Jul2017'!J31,('Tariffs Jul2017'!J31*'Tariffs Jul2017'!U31/100)* 'Tariffs Jul2017'!AJ31,($C$5*'Tariffs Jul2017'!AL31/'Tariffs Jul2017'!AJ31*'Tariffs Jul2017'!U31/100)* 'Tariffs Jul2017'!AJ31)</f>
        <v>178.9102</v>
      </c>
      <c r="K37" s="85">
        <f>IF($C$5*'Tariffs Jul2017'!AL31/'Tariffs Jul2017'!AJ31&lt;'Tariffs Jul2017'!J31,0,IF($C$5*'Tariffs Jul2017'!AL31/'Tariffs Jul2017'!AJ31&lt;='Tariffs Jul2017'!K31,($C$5*'Tariffs Jul2017'!AL31/'Tariffs Jul2017'!AJ31-'Tariffs Jul2017'!J31)*('Tariffs Jul2017'!V31/100)*'Tariffs Jul2017'!AJ31,('Tariffs Jul2017'!K31-'Tariffs Jul2017'!J31)*('Tariffs Jul2017'!V31/100)*'Tariffs Jul2017'!AJ31))</f>
        <v>127.26159999999999</v>
      </c>
      <c r="L37" s="85">
        <f>IF($C$5*'Tariffs Jul2017'!AL31/'Tariffs Jul2017'!AJ31&lt;'Tariffs Jul2017'!K31,0,IF($C$5*'Tariffs Jul2017'!AL31/'Tariffs Jul2017'!AJ31&lt;='Tariffs Jul2017'!L31,($C$5*'Tariffs Jul2017'!AL31/'Tariffs Jul2017'!AJ31-'Tariffs Jul2017'!K31)*('Tariffs Jul2017'!W31/100)*'Tariffs Jul2017'!AJ31,('Tariffs Jul2017'!L31-'Tariffs Jul2017'!K31)*('Tariffs Jul2017'!W31/100)*'Tariffs Jul2017'!AJ31))</f>
        <v>0</v>
      </c>
      <c r="M37" s="85">
        <f>IF($C$5*'Tariffs Jul2017'!AL31/'Tariffs Jul2017'!AJ31&lt;'Tariffs Jul2017'!L31,0,IF($C$5*'Tariffs Jul2017'!AL31/'Tariffs Jul2017'!AJ31&lt;='Tariffs Jul2017'!M31,($C$5*'Tariffs Jul2017'!AL31/'Tariffs Jul2017'!AJ31-'Tariffs Jul2017'!L31)*('Tariffs Jul2017'!X31/100)*'Tariffs Jul2017'!AJ31,('Tariffs Jul2017'!M31-'Tariffs Jul2017'!L31)*('Tariffs Jul2017'!X31/100)*'Tariffs Jul2017'!AJ31))</f>
        <v>0</v>
      </c>
      <c r="N37" s="85">
        <f>IF(($C$5*'Tariffs Jul2017'!AL31/'Tariffs Jul2017'!AJ31&gt;'Tariffs Jul2017'!M31),($C$5*'Tariffs Jul2017'!AL31/'Tariffs Jul2017'!AJ31-'Tariffs Jul2017'!M31)*'Tariffs Jul2017'!Y31/100*'Tariffs Jul2017'!AJ31,0)</f>
        <v>620.01318600000002</v>
      </c>
      <c r="O37" s="73">
        <f t="shared" si="0"/>
        <v>1648.3745509999999</v>
      </c>
      <c r="P37" s="498">
        <f t="shared" si="1"/>
        <v>1813.2120061000001</v>
      </c>
    </row>
    <row r="38" spans="1:153" x14ac:dyDescent="0.15">
      <c r="A38" s="286" t="str">
        <f>'Tariffs Jul2017'!F32</f>
        <v>Origin Energy</v>
      </c>
      <c r="B38" s="47" t="str">
        <f>'Tariffs Jul2017'!D32</f>
        <v>Envestra North</v>
      </c>
      <c r="C38" s="287">
        <f>'Tariffs Jul2017'!E32</f>
        <v>42736</v>
      </c>
      <c r="D38" s="85">
        <f>365*'Tariffs Jul2017'!H32/100</f>
        <v>251.41199999999998</v>
      </c>
      <c r="E38" s="85">
        <f>IF($C$5*'Tariffs Jul2017'!AK32/'Tariffs Jul2017'!AI32&gt;='Tariffs Jul2017'!J32,( 'Tariffs Jul2017'!J32*'Tariffs Jul2017'!O32/100)* 'Tariffs Jul2017'!AI32,($C$5*'Tariffs Jul2017'!AK32/'Tariffs Jul2017'!AI32*'Tariffs Jul2017'!O32/100)* 'Tariffs Jul2017'!AI32)</f>
        <v>165.2</v>
      </c>
      <c r="F38" s="85">
        <f>IF($C$5*'Tariffs Jul2017'!AK32/'Tariffs Jul2017'!AI32&lt;'Tariffs Jul2017'!J32,0,IF($C$5*'Tariffs Jul2017'!AK32/'Tariffs Jul2017'!AI32&lt;='Tariffs Jul2017'!K32,($C$5*'Tariffs Jul2017'!AK32/'Tariffs Jul2017'!AI32-'Tariffs Jul2017'!J32)*('Tariffs Jul2017'!P32/100)*'Tariffs Jul2017'!AI32,('Tariffs Jul2017'!K32-'Tariffs Jul2017'!J32)*('Tariffs Jul2017'!P32/100)*'Tariffs Jul2017'!AI32))</f>
        <v>258.78818899999999</v>
      </c>
      <c r="G38" s="85">
        <f>IF($C$5*'Tariffs Jul2017'!AK32/'Tariffs Jul2017'!AI32&lt;'Tariffs Jul2017'!K32,0,IF($C$5*'Tariffs Jul2017'!AK32/'Tariffs Jul2017'!AI32&lt;='Tariffs Jul2017'!L32,($C$5*'Tariffs Jul2017'!AK32/'Tariffs Jul2017'!AI32-'Tariffs Jul2017'!K32)*('Tariffs Jul2017'!Q32/100)*'Tariffs Jul2017'!AI32,('Tariffs Jul2017'!L32-'Tariffs Jul2017'!K32)*('Tariffs Jul2017'!Q32/100)*'Tariffs Jul2017'!AI32))</f>
        <v>0</v>
      </c>
      <c r="H38" s="85">
        <f>IF($C$5*'Tariffs Jul2017'!AK32/'Tariffs Jul2017'!AI32&lt;'Tariffs Jul2017'!L32,0,IF($C$5*'Tariffs Jul2017'!AK32/'Tariffs Jul2017'!AI32&lt;='Tariffs Jul2017'!M32,($C$5*'Tariffs Jul2017'!AK32/'Tariffs Jul2017'!AI32-'Tariffs Jul2017'!L32)*('Tariffs Jul2017'!R32/100)*'Tariffs Jul2017'!AI32,('Tariffs Jul2017'!M32-'Tariffs Jul2017'!L32)*('Tariffs Jul2017'!R32/100)*'Tariffs Jul2017'!AI32))</f>
        <v>0</v>
      </c>
      <c r="I38" s="85">
        <f>IF(($C$5*'Tariffs Jul2017'!AK32/'Tariffs Jul2017'!AI32&gt;'Tariffs Jul2017'!M32),($C$5*'Tariffs Jul2017'!AK32/'Tariffs Jul2017'!AI32-'Tariffs Jul2017'!M32)*'Tariffs Jul2017'!S32/100*'Tariffs Jul2017'!AI32,0)</f>
        <v>0</v>
      </c>
      <c r="J38" s="85">
        <f>IF($C$5*'Tariffs Jul2017'!AL32/'Tariffs Jul2017'!AJ32&gt;='Tariffs Jul2017'!J32,('Tariffs Jul2017'!J32*'Tariffs Jul2017'!U32/100)* 'Tariffs Jul2017'!AJ32,($C$5*'Tariffs Jul2017'!AL32/'Tariffs Jul2017'!AJ32*'Tariffs Jul2017'!U32/100)* 'Tariffs Jul2017'!AJ32)</f>
        <v>330.4</v>
      </c>
      <c r="K38" s="85">
        <f>IF($C$5*'Tariffs Jul2017'!AL32/'Tariffs Jul2017'!AJ32&lt;'Tariffs Jul2017'!J32,0,IF($C$5*'Tariffs Jul2017'!AL32/'Tariffs Jul2017'!AJ32&lt;='Tariffs Jul2017'!K32,($C$5*'Tariffs Jul2017'!AL32/'Tariffs Jul2017'!AJ32-'Tariffs Jul2017'!J32)*('Tariffs Jul2017'!V32/100)*'Tariffs Jul2017'!AJ32,('Tariffs Jul2017'!K32-'Tariffs Jul2017'!J32)*('Tariffs Jul2017'!V32/100)*'Tariffs Jul2017'!AJ32))</f>
        <v>517.57637799999998</v>
      </c>
      <c r="L38" s="85">
        <f>IF($C$5*'Tariffs Jul2017'!AL32/'Tariffs Jul2017'!AJ32&lt;'Tariffs Jul2017'!K32,0,IF($C$5*'Tariffs Jul2017'!AL32/'Tariffs Jul2017'!AJ32&lt;='Tariffs Jul2017'!L32,($C$5*'Tariffs Jul2017'!AL32/'Tariffs Jul2017'!AJ32-'Tariffs Jul2017'!K32)*('Tariffs Jul2017'!W32/100)*'Tariffs Jul2017'!AJ32,('Tariffs Jul2017'!L32-'Tariffs Jul2017'!K32)*('Tariffs Jul2017'!W32/100)*'Tariffs Jul2017'!AJ32))</f>
        <v>0</v>
      </c>
      <c r="M38" s="85">
        <f>IF($C$5*'Tariffs Jul2017'!AL32/'Tariffs Jul2017'!AJ32&lt;'Tariffs Jul2017'!L32,0,IF($C$5*'Tariffs Jul2017'!AL32/'Tariffs Jul2017'!AJ32&lt;='Tariffs Jul2017'!M32,($C$5*'Tariffs Jul2017'!AL32/'Tariffs Jul2017'!AJ32-'Tariffs Jul2017'!L32)*('Tariffs Jul2017'!X32/100)*'Tariffs Jul2017'!AJ32,('Tariffs Jul2017'!M32-'Tariffs Jul2017'!L32)*('Tariffs Jul2017'!X32/100)*'Tariffs Jul2017'!AJ32))</f>
        <v>0</v>
      </c>
      <c r="N38" s="85">
        <f>IF(($C$5*'Tariffs Jul2017'!AL32/'Tariffs Jul2017'!AJ32&gt;'Tariffs Jul2017'!M32),($C$5*'Tariffs Jul2017'!AL32/'Tariffs Jul2017'!AJ32-'Tariffs Jul2017'!M32)*'Tariffs Jul2017'!Y32/100*'Tariffs Jul2017'!AJ32,0)</f>
        <v>0</v>
      </c>
      <c r="O38" s="73">
        <f t="shared" si="0"/>
        <v>1523.3765669999998</v>
      </c>
      <c r="P38" s="498">
        <f t="shared" si="1"/>
        <v>1675.7142236999998</v>
      </c>
    </row>
    <row r="39" spans="1:153" x14ac:dyDescent="0.15">
      <c r="A39" s="286" t="str">
        <f>'Tariffs Jul2017'!F33</f>
        <v>Red Energy</v>
      </c>
      <c r="B39" s="47" t="str">
        <f>'Tariffs Jul2017'!D33</f>
        <v>Envestra North</v>
      </c>
      <c r="C39" s="287">
        <f>'Tariffs Jul2017'!E33</f>
        <v>42736</v>
      </c>
      <c r="D39" s="85">
        <f>365*'Tariffs Jul2017'!H33/100</f>
        <v>266.99750000000006</v>
      </c>
      <c r="E39" s="85">
        <f>IF($C$5*'Tariffs Jul2017'!AK33/'Tariffs Jul2017'!AI33&gt;='Tariffs Jul2017'!J33,( 'Tariffs Jul2017'!J33*'Tariffs Jul2017'!O33/100)* 'Tariffs Jul2017'!AI33,($C$5*'Tariffs Jul2017'!AK33/'Tariffs Jul2017'!AI33*'Tariffs Jul2017'!O33/100)* 'Tariffs Jul2017'!AI33)</f>
        <v>149.4</v>
      </c>
      <c r="F39" s="85">
        <f>IF($C$5*'Tariffs Jul2017'!AK33/'Tariffs Jul2017'!AI33&lt;'Tariffs Jul2017'!J33,0,IF($C$5*'Tariffs Jul2017'!AK33/'Tariffs Jul2017'!AI33&lt;='Tariffs Jul2017'!K33,($C$5*'Tariffs Jul2017'!AK33/'Tariffs Jul2017'!AI33-'Tariffs Jul2017'!J33)*('Tariffs Jul2017'!P33/100)*'Tariffs Jul2017'!AI33,('Tariffs Jul2017'!K33-'Tariffs Jul2017'!J33)*('Tariffs Jul2017'!P33/100)*'Tariffs Jul2017'!AI33))</f>
        <v>0</v>
      </c>
      <c r="G39" s="85">
        <f>IF($C$5*'Tariffs Jul2017'!AK33/'Tariffs Jul2017'!AI33&lt;'Tariffs Jul2017'!K33,0,IF($C$5*'Tariffs Jul2017'!AK33/'Tariffs Jul2017'!AI33&lt;='Tariffs Jul2017'!L33,($C$5*'Tariffs Jul2017'!AK33/'Tariffs Jul2017'!AI33-'Tariffs Jul2017'!K33)*('Tariffs Jul2017'!Q33/100)*'Tariffs Jul2017'!AI33,('Tariffs Jul2017'!L33-'Tariffs Jul2017'!K33)*('Tariffs Jul2017'!Q33/100)*'Tariffs Jul2017'!AI33))</f>
        <v>0</v>
      </c>
      <c r="H39" s="85">
        <f>IF($C$5*'Tariffs Jul2017'!AK33/'Tariffs Jul2017'!AI33&lt;'Tariffs Jul2017'!L33,0,IF($C$5*'Tariffs Jul2017'!AK33/'Tariffs Jul2017'!AI33&lt;='Tariffs Jul2017'!M33,($C$5*'Tariffs Jul2017'!AK33/'Tariffs Jul2017'!AI33-'Tariffs Jul2017'!L33)*('Tariffs Jul2017'!R33/100)*'Tariffs Jul2017'!AI33,('Tariffs Jul2017'!M33-'Tariffs Jul2017'!L33)*('Tariffs Jul2017'!R33/100)*'Tariffs Jul2017'!AI33))</f>
        <v>0</v>
      </c>
      <c r="I39" s="85">
        <f>IF(($C$5*'Tariffs Jul2017'!AK33/'Tariffs Jul2017'!AI33&gt;'Tariffs Jul2017'!M33),($C$5*'Tariffs Jul2017'!AK33/'Tariffs Jul2017'!AI33-'Tariffs Jul2017'!M33)*'Tariffs Jul2017'!S33/100*'Tariffs Jul2017'!AI33,0)</f>
        <v>280.46072999999996</v>
      </c>
      <c r="J39" s="85">
        <f>IF($C$5*'Tariffs Jul2017'!AL33/'Tariffs Jul2017'!AJ33&gt;='Tariffs Jul2017'!J33,('Tariffs Jul2017'!J33*'Tariffs Jul2017'!U33/100)* 'Tariffs Jul2017'!AJ33,($C$5*'Tariffs Jul2017'!AL33/'Tariffs Jul2017'!AJ33*'Tariffs Jul2017'!U33/100)* 'Tariffs Jul2017'!AJ33)</f>
        <v>298.8</v>
      </c>
      <c r="K39" s="85">
        <f>IF($C$5*'Tariffs Jul2017'!AL33/'Tariffs Jul2017'!AJ33&lt;'Tariffs Jul2017'!J33,0,IF($C$5*'Tariffs Jul2017'!AL33/'Tariffs Jul2017'!AJ33&lt;='Tariffs Jul2017'!K33,($C$5*'Tariffs Jul2017'!AL33/'Tariffs Jul2017'!AJ33-'Tariffs Jul2017'!J33)*('Tariffs Jul2017'!V33/100)*'Tariffs Jul2017'!AJ33,('Tariffs Jul2017'!K33-'Tariffs Jul2017'!J33)*('Tariffs Jul2017'!V33/100)*'Tariffs Jul2017'!AJ33))</f>
        <v>0</v>
      </c>
      <c r="L39" s="85">
        <f>IF($C$5*'Tariffs Jul2017'!AL33/'Tariffs Jul2017'!AJ33&lt;'Tariffs Jul2017'!K33,0,IF($C$5*'Tariffs Jul2017'!AL33/'Tariffs Jul2017'!AJ33&lt;='Tariffs Jul2017'!L33,($C$5*'Tariffs Jul2017'!AL33/'Tariffs Jul2017'!AJ33-'Tariffs Jul2017'!K33)*('Tariffs Jul2017'!W33/100)*'Tariffs Jul2017'!AJ33,('Tariffs Jul2017'!L33-'Tariffs Jul2017'!K33)*('Tariffs Jul2017'!W33/100)*'Tariffs Jul2017'!AJ33))</f>
        <v>0</v>
      </c>
      <c r="M39" s="85">
        <f>IF($C$5*'Tariffs Jul2017'!AL33/'Tariffs Jul2017'!AJ33&lt;'Tariffs Jul2017'!L33,0,IF($C$5*'Tariffs Jul2017'!AL33/'Tariffs Jul2017'!AJ33&lt;='Tariffs Jul2017'!M33,($C$5*'Tariffs Jul2017'!AL33/'Tariffs Jul2017'!AJ33-'Tariffs Jul2017'!L33)*('Tariffs Jul2017'!X33/100)*'Tariffs Jul2017'!AJ33,('Tariffs Jul2017'!M33-'Tariffs Jul2017'!L33)*('Tariffs Jul2017'!X33/100)*'Tariffs Jul2017'!AJ33))</f>
        <v>0</v>
      </c>
      <c r="N39" s="85">
        <f>IF(($C$5*'Tariffs Jul2017'!AL33/'Tariffs Jul2017'!AJ33&gt;'Tariffs Jul2017'!M33),($C$5*'Tariffs Jul2017'!AL33/'Tariffs Jul2017'!AJ33-'Tariffs Jul2017'!M33)*'Tariffs Jul2017'!Y33/100*'Tariffs Jul2017'!AJ33,0)</f>
        <v>560.92145999999991</v>
      </c>
      <c r="O39" s="73">
        <f t="shared" si="0"/>
        <v>1556.57969</v>
      </c>
      <c r="P39" s="498">
        <f t="shared" si="1"/>
        <v>1712.2376590000001</v>
      </c>
    </row>
    <row r="40" spans="1:153" s="289" customFormat="1" ht="14" thickBot="1" x14ac:dyDescent="0.2">
      <c r="A40" s="288" t="str">
        <f>'Tariffs Jul2017'!F34</f>
        <v>Simply Energy</v>
      </c>
      <c r="B40" s="289" t="str">
        <f>'Tariffs Jul2017'!D34</f>
        <v>Envestra North</v>
      </c>
      <c r="C40" s="290">
        <f>'Tariffs Jul2017'!E34</f>
        <v>42736</v>
      </c>
      <c r="D40" s="291">
        <f>365*'Tariffs Jul2017'!H34/100</f>
        <v>244.22149999999999</v>
      </c>
      <c r="E40" s="291">
        <f>IF($C$5*'Tariffs Jul2017'!AK34/'Tariffs Jul2017'!AI34&gt;='Tariffs Jul2017'!J34,( 'Tariffs Jul2017'!J34*'Tariffs Jul2017'!O34/100)* 'Tariffs Jul2017'!AI34,($C$5*'Tariffs Jul2017'!AK34/'Tariffs Jul2017'!AI34*'Tariffs Jul2017'!O34/100)* 'Tariffs Jul2017'!AI34)</f>
        <v>165.84</v>
      </c>
      <c r="F40" s="291">
        <f>IF($C$5*'Tariffs Jul2017'!AK34/'Tariffs Jul2017'!AI34&lt;'Tariffs Jul2017'!J34,0,IF($C$5*'Tariffs Jul2017'!AK34/'Tariffs Jul2017'!AI34&lt;='Tariffs Jul2017'!K34,($C$5*'Tariffs Jul2017'!AK34/'Tariffs Jul2017'!AI34-'Tariffs Jul2017'!J34)*('Tariffs Jul2017'!P34/100)*'Tariffs Jul2017'!AI34,('Tariffs Jul2017'!K34-'Tariffs Jul2017'!J34)*('Tariffs Jul2017'!P34/100)*'Tariffs Jul2017'!AI34))</f>
        <v>255.53871399999997</v>
      </c>
      <c r="G40" s="291">
        <f>IF($C$5*'Tariffs Jul2017'!AK34/'Tariffs Jul2017'!AI34&lt;'Tariffs Jul2017'!K34,0,IF($C$5*'Tariffs Jul2017'!AK34/'Tariffs Jul2017'!AI34&lt;='Tariffs Jul2017'!L34,($C$5*'Tariffs Jul2017'!AK34/'Tariffs Jul2017'!AI34-'Tariffs Jul2017'!K34)*('Tariffs Jul2017'!Q34/100)*'Tariffs Jul2017'!AI34,('Tariffs Jul2017'!L34-'Tariffs Jul2017'!K34)*('Tariffs Jul2017'!Q34/100)*'Tariffs Jul2017'!AI34))</f>
        <v>0</v>
      </c>
      <c r="H40" s="291">
        <f>IF($C$5*'Tariffs Jul2017'!AK34/'Tariffs Jul2017'!AI34&lt;'Tariffs Jul2017'!L34,0,IF($C$5*'Tariffs Jul2017'!AK34/'Tariffs Jul2017'!AI34&lt;='Tariffs Jul2017'!M34,($C$5*'Tariffs Jul2017'!AK34/'Tariffs Jul2017'!AI34-'Tariffs Jul2017'!L34)*('Tariffs Jul2017'!R34/100)*'Tariffs Jul2017'!AI34,('Tariffs Jul2017'!M34-'Tariffs Jul2017'!L34)*('Tariffs Jul2017'!R34/100)*'Tariffs Jul2017'!AI34))</f>
        <v>0</v>
      </c>
      <c r="I40" s="291">
        <f>IF(($C$5*'Tariffs Jul2017'!AK34/'Tariffs Jul2017'!AI34&gt;'Tariffs Jul2017'!M34),($C$5*'Tariffs Jul2017'!AK34/'Tariffs Jul2017'!AI34-'Tariffs Jul2017'!M34)*'Tariffs Jul2017'!S34/100*'Tariffs Jul2017'!AI34,0)</f>
        <v>0</v>
      </c>
      <c r="J40" s="291">
        <f>IF($C$5*'Tariffs Jul2017'!AL34/'Tariffs Jul2017'!AJ34&gt;='Tariffs Jul2017'!J34,('Tariffs Jul2017'!J34*'Tariffs Jul2017'!U34/100)* 'Tariffs Jul2017'!AJ34,($C$5*'Tariffs Jul2017'!AL34/'Tariffs Jul2017'!AJ34*'Tariffs Jul2017'!U34/100)* 'Tariffs Jul2017'!AJ34)</f>
        <v>317.12</v>
      </c>
      <c r="K40" s="291">
        <f>IF($C$5*'Tariffs Jul2017'!AL34/'Tariffs Jul2017'!AJ34&lt;'Tariffs Jul2017'!J34,0,IF($C$5*'Tariffs Jul2017'!AL34/'Tariffs Jul2017'!AJ34&lt;='Tariffs Jul2017'!K34,($C$5*'Tariffs Jul2017'!AL34/'Tariffs Jul2017'!AJ34-'Tariffs Jul2017'!J34)*('Tariffs Jul2017'!V34/100)*'Tariffs Jul2017'!AJ34,('Tariffs Jul2017'!K34-'Tariffs Jul2017'!J34)*('Tariffs Jul2017'!V34/100)*'Tariffs Jul2017'!AJ34))</f>
        <v>495.73990599999991</v>
      </c>
      <c r="L40" s="291">
        <f>IF($C$5*'Tariffs Jul2017'!AL34/'Tariffs Jul2017'!AJ34&lt;'Tariffs Jul2017'!K34,0,IF($C$5*'Tariffs Jul2017'!AL34/'Tariffs Jul2017'!AJ34&lt;='Tariffs Jul2017'!L34,($C$5*'Tariffs Jul2017'!AL34/'Tariffs Jul2017'!AJ34-'Tariffs Jul2017'!K34)*('Tariffs Jul2017'!W34/100)*'Tariffs Jul2017'!AJ34,('Tariffs Jul2017'!L34-'Tariffs Jul2017'!K34)*('Tariffs Jul2017'!W34/100)*'Tariffs Jul2017'!AJ34))</f>
        <v>0</v>
      </c>
      <c r="M40" s="291">
        <f>IF($C$5*'Tariffs Jul2017'!AL34/'Tariffs Jul2017'!AJ34&lt;'Tariffs Jul2017'!L34,0,IF($C$5*'Tariffs Jul2017'!AL34/'Tariffs Jul2017'!AJ34&lt;='Tariffs Jul2017'!M34,($C$5*'Tariffs Jul2017'!AL34/'Tariffs Jul2017'!AJ34-'Tariffs Jul2017'!L34)*('Tariffs Jul2017'!X34/100)*'Tariffs Jul2017'!AJ34,('Tariffs Jul2017'!M34-'Tariffs Jul2017'!L34)*('Tariffs Jul2017'!X34/100)*'Tariffs Jul2017'!AJ34))</f>
        <v>0</v>
      </c>
      <c r="N40" s="291">
        <f>IF(($C$5*'Tariffs Jul2017'!AL34/'Tariffs Jul2017'!AJ34&gt;'Tariffs Jul2017'!M34),($C$5*'Tariffs Jul2017'!AL34/'Tariffs Jul2017'!AJ34-'Tariffs Jul2017'!M34)*'Tariffs Jul2017'!Y34/100*'Tariffs Jul2017'!AJ34,0)</f>
        <v>0</v>
      </c>
      <c r="O40" s="292">
        <f t="shared" si="0"/>
        <v>1478.46012</v>
      </c>
      <c r="P40" s="499">
        <f t="shared" si="1"/>
        <v>1626.3061320000002</v>
      </c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  <c r="CY40" s="344"/>
      <c r="CZ40" s="344"/>
      <c r="DA40" s="344"/>
      <c r="DB40" s="344"/>
      <c r="DC40" s="318"/>
      <c r="DD40" s="318"/>
      <c r="DE40" s="318"/>
      <c r="DF40" s="318"/>
      <c r="DG40" s="318"/>
      <c r="DH40" s="318"/>
      <c r="DI40" s="318"/>
      <c r="DJ40" s="318"/>
      <c r="DK40" s="320"/>
      <c r="DL40" s="320"/>
      <c r="DM40" s="320"/>
      <c r="DN40" s="320"/>
      <c r="DO40" s="320"/>
      <c r="DP40" s="320"/>
      <c r="DQ40" s="320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20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20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</row>
    <row r="41" spans="1:153" ht="14" thickTop="1" x14ac:dyDescent="0.15">
      <c r="A41" s="286" t="str">
        <f>'Tariffs Jul2017'!F35</f>
        <v>AGL</v>
      </c>
      <c r="B41" s="47" t="str">
        <f>'Tariffs Jul2017'!D35</f>
        <v>Envestra Central 2</v>
      </c>
      <c r="C41" s="287">
        <f>'Tariffs Jul2017'!E35</f>
        <v>42736</v>
      </c>
      <c r="D41" s="85">
        <f>365*'Tariffs Jul2017'!H35/100</f>
        <v>260.79250000000002</v>
      </c>
      <c r="E41" s="85">
        <f>IF($C$5*'Tariffs Jul2017'!AK35/'Tariffs Jul2017'!AI35&gt;='Tariffs Jul2017'!J35,( 'Tariffs Jul2017'!J35*'Tariffs Jul2017'!O35/100)* 'Tariffs Jul2017'!AI35,($C$5*'Tariffs Jul2017'!AK35/'Tariffs Jul2017'!AI35*'Tariffs Jul2017'!O35/100)* 'Tariffs Jul2017'!AI35)</f>
        <v>78.992899999999992</v>
      </c>
      <c r="F41" s="85">
        <f>IF($C$5*'Tariffs Jul2017'!AK35/'Tariffs Jul2017'!AI35&lt;'Tariffs Jul2017'!J35,0,IF($C$5*'Tariffs Jul2017'!AK35/'Tariffs Jul2017'!AI35&lt;='Tariffs Jul2017'!K35,($C$5*'Tariffs Jul2017'!AK35/'Tariffs Jul2017'!AI35-'Tariffs Jul2017'!J35)*('Tariffs Jul2017'!P35/100)*'Tariffs Jul2017'!AI35,('Tariffs Jul2017'!K35-'Tariffs Jul2017'!J35)*('Tariffs Jul2017'!P35/100)*'Tariffs Jul2017'!AI35))</f>
        <v>62.140300000000003</v>
      </c>
      <c r="G41" s="85">
        <f>IF($C$5*'Tariffs Jul2017'!AK35/'Tariffs Jul2017'!AI35&lt;'Tariffs Jul2017'!K35,0,IF($C$5*'Tariffs Jul2017'!AK35/'Tariffs Jul2017'!AI35&lt;='Tariffs Jul2017'!L35,($C$5*'Tariffs Jul2017'!AK35/'Tariffs Jul2017'!AI35-'Tariffs Jul2017'!K35)*('Tariffs Jul2017'!Q35/100)*'Tariffs Jul2017'!AI35,('Tariffs Jul2017'!L35-'Tariffs Jul2017'!K35)*('Tariffs Jul2017'!Q35/100)*'Tariffs Jul2017'!AI35))</f>
        <v>0</v>
      </c>
      <c r="H41" s="85">
        <f>IF($C$5*'Tariffs Jul2017'!AK35/'Tariffs Jul2017'!AI35&lt;'Tariffs Jul2017'!L35,0,IF($C$5*'Tariffs Jul2017'!AK35/'Tariffs Jul2017'!AI35&lt;='Tariffs Jul2017'!M35,($C$5*'Tariffs Jul2017'!AK35/'Tariffs Jul2017'!AI35-'Tariffs Jul2017'!L35)*('Tariffs Jul2017'!R35/100)*'Tariffs Jul2017'!AI35,('Tariffs Jul2017'!M35-'Tariffs Jul2017'!L35)*('Tariffs Jul2017'!R35/100)*'Tariffs Jul2017'!AI35))</f>
        <v>0</v>
      </c>
      <c r="I41" s="85">
        <f>IF(($C$5*'Tariffs Jul2017'!AK35/'Tariffs Jul2017'!AI35&gt;'Tariffs Jul2017'!M35),($C$5*'Tariffs Jul2017'!AK35/'Tariffs Jul2017'!AI35-'Tariffs Jul2017'!M35)*'Tariffs Jul2017'!S35/100*'Tariffs Jul2017'!AI35,0)</f>
        <v>232.61742899999993</v>
      </c>
      <c r="J41" s="85">
        <f>IF($C$5*'Tariffs Jul2017'!AL35/'Tariffs Jul2017'!AJ35&gt;='Tariffs Jul2017'!J35,('Tariffs Jul2017'!J35*'Tariffs Jul2017'!U35/100)* 'Tariffs Jul2017'!AJ35,($C$5*'Tariffs Jul2017'!AL35/'Tariffs Jul2017'!AJ35*'Tariffs Jul2017'!U35/100)* 'Tariffs Jul2017'!AJ35)</f>
        <v>157.98579999999998</v>
      </c>
      <c r="K41" s="85">
        <f>IF($C$5*'Tariffs Jul2017'!AL35/'Tariffs Jul2017'!AJ35&lt;'Tariffs Jul2017'!J35,0,IF($C$5*'Tariffs Jul2017'!AL35/'Tariffs Jul2017'!AJ35&lt;='Tariffs Jul2017'!K35,($C$5*'Tariffs Jul2017'!AL35/'Tariffs Jul2017'!AJ35-'Tariffs Jul2017'!J35)*('Tariffs Jul2017'!V35/100)*'Tariffs Jul2017'!AJ35,('Tariffs Jul2017'!K35-'Tariffs Jul2017'!J35)*('Tariffs Jul2017'!V35/100)*'Tariffs Jul2017'!AJ35))</f>
        <v>124.28060000000001</v>
      </c>
      <c r="L41" s="85">
        <f>IF($C$5*'Tariffs Jul2017'!AL35/'Tariffs Jul2017'!AJ35&lt;'Tariffs Jul2017'!K35,0,IF($C$5*'Tariffs Jul2017'!AL35/'Tariffs Jul2017'!AJ35&lt;='Tariffs Jul2017'!L35,($C$5*'Tariffs Jul2017'!AL35/'Tariffs Jul2017'!AJ35-'Tariffs Jul2017'!K35)*('Tariffs Jul2017'!W35/100)*'Tariffs Jul2017'!AJ35,('Tariffs Jul2017'!L35-'Tariffs Jul2017'!K35)*('Tariffs Jul2017'!W35/100)*'Tariffs Jul2017'!AJ35))</f>
        <v>0</v>
      </c>
      <c r="M41" s="85">
        <f>IF($C$5*'Tariffs Jul2017'!AL35/'Tariffs Jul2017'!AJ35&lt;'Tariffs Jul2017'!L35,0,IF($C$5*'Tariffs Jul2017'!AL35/'Tariffs Jul2017'!AJ35&lt;='Tariffs Jul2017'!M35,($C$5*'Tariffs Jul2017'!AL35/'Tariffs Jul2017'!AJ35-'Tariffs Jul2017'!L35)*('Tariffs Jul2017'!X35/100)*'Tariffs Jul2017'!AJ35,('Tariffs Jul2017'!M35-'Tariffs Jul2017'!L35)*('Tariffs Jul2017'!X35/100)*'Tariffs Jul2017'!AJ35))</f>
        <v>0</v>
      </c>
      <c r="N41" s="85">
        <f>IF(($C$5*'Tariffs Jul2017'!AL35/'Tariffs Jul2017'!AJ35&gt;'Tariffs Jul2017'!M35),($C$5*'Tariffs Jul2017'!AL35/'Tariffs Jul2017'!AJ35-'Tariffs Jul2017'!M35)*'Tariffs Jul2017'!Y35/100*'Tariffs Jul2017'!AJ35,0)</f>
        <v>465.23485799999986</v>
      </c>
      <c r="O41" s="73">
        <f t="shared" si="0"/>
        <v>1382.0443869999997</v>
      </c>
      <c r="P41" s="498">
        <f t="shared" si="1"/>
        <v>1520.2488256999998</v>
      </c>
    </row>
    <row r="42" spans="1:153" x14ac:dyDescent="0.15">
      <c r="A42" s="286" t="str">
        <f>'Tariffs Jul2017'!F36</f>
        <v>Alinta Energy</v>
      </c>
      <c r="B42" s="47" t="str">
        <f>'Tariffs Jul2017'!D36</f>
        <v>Envestra Central 2</v>
      </c>
      <c r="C42" s="287">
        <f>'Tariffs Jul2017'!E36</f>
        <v>42747</v>
      </c>
      <c r="D42" s="85">
        <f>365*'Tariffs Jul2017'!H36/100</f>
        <v>259.80700000000002</v>
      </c>
      <c r="E42" s="85">
        <f>IF($C$5*'Tariffs Jul2017'!AK36/'Tariffs Jul2017'!AI36&gt;='Tariffs Jul2017'!J36,( 'Tariffs Jul2017'!J36*'Tariffs Jul2017'!O36/100)* 'Tariffs Jul2017'!AI36,($C$5*'Tariffs Jul2017'!AK36/'Tariffs Jul2017'!AI36*'Tariffs Jul2017'!O36/100)* 'Tariffs Jul2017'!AI36)</f>
        <v>70.734999999999999</v>
      </c>
      <c r="F42" s="85">
        <f>IF($C$5*'Tariffs Jul2017'!AK36/'Tariffs Jul2017'!AI36&lt;'Tariffs Jul2017'!J36,0,IF($C$5*'Tariffs Jul2017'!AK36/'Tariffs Jul2017'!AI36&lt;='Tariffs Jul2017'!K36,($C$5*'Tariffs Jul2017'!AK36/'Tariffs Jul2017'!AI36-'Tariffs Jul2017'!J36)*('Tariffs Jul2017'!P36/100)*'Tariffs Jul2017'!AI36,('Tariffs Jul2017'!K36-'Tariffs Jul2017'!J36)*('Tariffs Jul2017'!P36/100)*'Tariffs Jul2017'!AI36))</f>
        <v>58.264999999999993</v>
      </c>
      <c r="G42" s="85">
        <f>IF($C$5*'Tariffs Jul2017'!AK36/'Tariffs Jul2017'!AI36&lt;'Tariffs Jul2017'!K36,0,IF($C$5*'Tariffs Jul2017'!AK36/'Tariffs Jul2017'!AI36&lt;='Tariffs Jul2017'!L36,($C$5*'Tariffs Jul2017'!AK36/'Tariffs Jul2017'!AI36-'Tariffs Jul2017'!K36)*('Tariffs Jul2017'!Q36/100)*'Tariffs Jul2017'!AI36,('Tariffs Jul2017'!L36-'Tariffs Jul2017'!K36)*('Tariffs Jul2017'!Q36/100)*'Tariffs Jul2017'!AI36))</f>
        <v>0</v>
      </c>
      <c r="H42" s="85">
        <f>IF($C$5*'Tariffs Jul2017'!AK36/'Tariffs Jul2017'!AI36&lt;'Tariffs Jul2017'!L36,0,IF($C$5*'Tariffs Jul2017'!AK36/'Tariffs Jul2017'!AI36&lt;='Tariffs Jul2017'!M36,($C$5*'Tariffs Jul2017'!AK36/'Tariffs Jul2017'!AI36-'Tariffs Jul2017'!L36)*('Tariffs Jul2017'!R36/100)*'Tariffs Jul2017'!AI36,('Tariffs Jul2017'!M36-'Tariffs Jul2017'!L36)*('Tariffs Jul2017'!R36/100)*'Tariffs Jul2017'!AI36))</f>
        <v>0</v>
      </c>
      <c r="I42" s="85">
        <f>IF(($C$5*'Tariffs Jul2017'!AK36/'Tariffs Jul2017'!AI36&gt;'Tariffs Jul2017'!M36),($C$5*'Tariffs Jul2017'!AK36/'Tariffs Jul2017'!AI36-'Tariffs Jul2017'!M36)*'Tariffs Jul2017'!S36/100*'Tariffs Jul2017'!AI36,0)</f>
        <v>254.96429999999998</v>
      </c>
      <c r="J42" s="85">
        <f>IF($C$5*'Tariffs Jul2017'!AL36/'Tariffs Jul2017'!AJ36&gt;='Tariffs Jul2017'!J36,('Tariffs Jul2017'!J36*'Tariffs Jul2017'!U36/100)* 'Tariffs Jul2017'!AJ36,($C$5*'Tariffs Jul2017'!AL36/'Tariffs Jul2017'!AJ36*'Tariffs Jul2017'!U36/100)* 'Tariffs Jul2017'!AJ36)</f>
        <v>141.47</v>
      </c>
      <c r="K42" s="85">
        <f>IF($C$5*'Tariffs Jul2017'!AL36/'Tariffs Jul2017'!AJ36&lt;'Tariffs Jul2017'!J36,0,IF($C$5*'Tariffs Jul2017'!AL36/'Tariffs Jul2017'!AJ36&lt;='Tariffs Jul2017'!K36,($C$5*'Tariffs Jul2017'!AL36/'Tariffs Jul2017'!AJ36-'Tariffs Jul2017'!J36)*('Tariffs Jul2017'!V36/100)*'Tariffs Jul2017'!AJ36,('Tariffs Jul2017'!K36-'Tariffs Jul2017'!J36)*('Tariffs Jul2017'!V36/100)*'Tariffs Jul2017'!AJ36))</f>
        <v>116.52999999999999</v>
      </c>
      <c r="L42" s="85">
        <f>IF($C$5*'Tariffs Jul2017'!AL36/'Tariffs Jul2017'!AJ36&lt;'Tariffs Jul2017'!K36,0,IF($C$5*'Tariffs Jul2017'!AL36/'Tariffs Jul2017'!AJ36&lt;='Tariffs Jul2017'!L36,($C$5*'Tariffs Jul2017'!AL36/'Tariffs Jul2017'!AJ36-'Tariffs Jul2017'!K36)*('Tariffs Jul2017'!W36/100)*'Tariffs Jul2017'!AJ36,('Tariffs Jul2017'!L36-'Tariffs Jul2017'!K36)*('Tariffs Jul2017'!W36/100)*'Tariffs Jul2017'!AJ36))</f>
        <v>0</v>
      </c>
      <c r="M42" s="85">
        <f>IF($C$5*'Tariffs Jul2017'!AL36/'Tariffs Jul2017'!AJ36&lt;'Tariffs Jul2017'!L36,0,IF($C$5*'Tariffs Jul2017'!AL36/'Tariffs Jul2017'!AJ36&lt;='Tariffs Jul2017'!M36,($C$5*'Tariffs Jul2017'!AL36/'Tariffs Jul2017'!AJ36-'Tariffs Jul2017'!L36)*('Tariffs Jul2017'!X36/100)*'Tariffs Jul2017'!AJ36,('Tariffs Jul2017'!M36-'Tariffs Jul2017'!L36)*('Tariffs Jul2017'!X36/100)*'Tariffs Jul2017'!AJ36))</f>
        <v>0</v>
      </c>
      <c r="N42" s="85">
        <f>IF(($C$5*'Tariffs Jul2017'!AL36/'Tariffs Jul2017'!AJ36&gt;'Tariffs Jul2017'!M36),($C$5*'Tariffs Jul2017'!AL36/'Tariffs Jul2017'!AJ36-'Tariffs Jul2017'!M36)*'Tariffs Jul2017'!Y36/100*'Tariffs Jul2017'!AJ36,0)</f>
        <v>509.92859999999996</v>
      </c>
      <c r="O42" s="73">
        <f t="shared" si="0"/>
        <v>1411.6999000000001</v>
      </c>
      <c r="P42" s="498">
        <f t="shared" si="1"/>
        <v>1552.8698900000002</v>
      </c>
    </row>
    <row r="43" spans="1:153" x14ac:dyDescent="0.15">
      <c r="A43" s="286" t="str">
        <f>'Tariffs Jul2017'!F37</f>
        <v>Click Energy</v>
      </c>
      <c r="B43" s="47" t="str">
        <f>'Tariffs Jul2017'!D37</f>
        <v>Envestra Central 2</v>
      </c>
      <c r="C43" s="287">
        <f>'Tariffs Jul2017'!E37</f>
        <v>42917</v>
      </c>
      <c r="D43" s="85">
        <f>365*'Tariffs Jul2017'!H37/100</f>
        <v>292.73</v>
      </c>
      <c r="E43" s="85">
        <f>IF($C$5*'Tariffs Jul2017'!AK37/'Tariffs Jul2017'!AI37&gt;='Tariffs Jul2017'!J37,( 'Tariffs Jul2017'!J37*'Tariffs Jul2017'!O37/100)* 'Tariffs Jul2017'!AI37,($C$5*'Tariffs Jul2017'!AK37/'Tariffs Jul2017'!AI37*'Tariffs Jul2017'!O37/100)* 'Tariffs Jul2017'!AI37)</f>
        <v>97.055000000000007</v>
      </c>
      <c r="F43" s="85">
        <f>IF($C$5*'Tariffs Jul2017'!AK37/'Tariffs Jul2017'!AI37&lt;'Tariffs Jul2017'!J37,0,IF($C$5*'Tariffs Jul2017'!AK37/'Tariffs Jul2017'!AI37&lt;='Tariffs Jul2017'!K37,($C$5*'Tariffs Jul2017'!AK37/'Tariffs Jul2017'!AI37-'Tariffs Jul2017'!J37)*('Tariffs Jul2017'!P37/100)*'Tariffs Jul2017'!AI37,('Tariffs Jul2017'!K37-'Tariffs Jul2017'!J37)*('Tariffs Jul2017'!P37/100)*'Tariffs Jul2017'!AI37))</f>
        <v>65.040000000000006</v>
      </c>
      <c r="G43" s="85">
        <f>IF($C$5*'Tariffs Jul2017'!AK37/'Tariffs Jul2017'!AI37&lt;'Tariffs Jul2017'!K37,0,IF($C$5*'Tariffs Jul2017'!AK37/'Tariffs Jul2017'!AI37&lt;='Tariffs Jul2017'!L37,($C$5*'Tariffs Jul2017'!AK37/'Tariffs Jul2017'!AI37-'Tariffs Jul2017'!K37)*('Tariffs Jul2017'!Q37/100)*'Tariffs Jul2017'!AI37,('Tariffs Jul2017'!L37-'Tariffs Jul2017'!K37)*('Tariffs Jul2017'!Q37/100)*'Tariffs Jul2017'!AI37))</f>
        <v>0</v>
      </c>
      <c r="H43" s="85">
        <f>IF($C$5*'Tariffs Jul2017'!AK37/'Tariffs Jul2017'!AI37&lt;'Tariffs Jul2017'!L37,0,IF($C$5*'Tariffs Jul2017'!AK37/'Tariffs Jul2017'!AI37&lt;='Tariffs Jul2017'!M37,($C$5*'Tariffs Jul2017'!AK37/'Tariffs Jul2017'!AI37-'Tariffs Jul2017'!L37)*('Tariffs Jul2017'!R37/100)*'Tariffs Jul2017'!AI37,('Tariffs Jul2017'!M37-'Tariffs Jul2017'!L37)*('Tariffs Jul2017'!R37/100)*'Tariffs Jul2017'!AI37))</f>
        <v>0</v>
      </c>
      <c r="I43" s="85">
        <f>IF(($C$5*'Tariffs Jul2017'!AK37/'Tariffs Jul2017'!AI37&gt;'Tariffs Jul2017'!M37),($C$5*'Tariffs Jul2017'!AK37/'Tariffs Jul2017'!AI37-'Tariffs Jul2017'!M37)*'Tariffs Jul2017'!S37/100*'Tariffs Jul2017'!AI37,0)</f>
        <v>284.96009999999995</v>
      </c>
      <c r="J43" s="85">
        <f>IF($C$5*'Tariffs Jul2017'!AL37/'Tariffs Jul2017'!AJ37&gt;='Tariffs Jul2017'!J37,('Tariffs Jul2017'!J37*'Tariffs Jul2017'!U37/100)* 'Tariffs Jul2017'!AJ37,($C$5*'Tariffs Jul2017'!AL37/'Tariffs Jul2017'!AJ37*'Tariffs Jul2017'!U37/100)* 'Tariffs Jul2017'!AJ37)</f>
        <v>194.11</v>
      </c>
      <c r="K43" s="85">
        <f>IF($C$5*'Tariffs Jul2017'!AL37/'Tariffs Jul2017'!AJ37&lt;'Tariffs Jul2017'!J37,0,IF($C$5*'Tariffs Jul2017'!AL37/'Tariffs Jul2017'!AJ37&lt;='Tariffs Jul2017'!K37,($C$5*'Tariffs Jul2017'!AL37/'Tariffs Jul2017'!AJ37-'Tariffs Jul2017'!J37)*('Tariffs Jul2017'!V37/100)*'Tariffs Jul2017'!AJ37,('Tariffs Jul2017'!K37-'Tariffs Jul2017'!J37)*('Tariffs Jul2017'!V37/100)*'Tariffs Jul2017'!AJ37))</f>
        <v>130.08000000000001</v>
      </c>
      <c r="L43" s="85">
        <f>IF($C$5*'Tariffs Jul2017'!AL37/'Tariffs Jul2017'!AJ37&lt;'Tariffs Jul2017'!K37,0,IF($C$5*'Tariffs Jul2017'!AL37/'Tariffs Jul2017'!AJ37&lt;='Tariffs Jul2017'!L37,($C$5*'Tariffs Jul2017'!AL37/'Tariffs Jul2017'!AJ37-'Tariffs Jul2017'!K37)*('Tariffs Jul2017'!W37/100)*'Tariffs Jul2017'!AJ37,('Tariffs Jul2017'!L37-'Tariffs Jul2017'!K37)*('Tariffs Jul2017'!W37/100)*'Tariffs Jul2017'!AJ37))</f>
        <v>0</v>
      </c>
      <c r="M43" s="85">
        <f>IF($C$5*'Tariffs Jul2017'!AL37/'Tariffs Jul2017'!AJ37&lt;'Tariffs Jul2017'!L37,0,IF($C$5*'Tariffs Jul2017'!AL37/'Tariffs Jul2017'!AJ37&lt;='Tariffs Jul2017'!M37,($C$5*'Tariffs Jul2017'!AL37/'Tariffs Jul2017'!AJ37-'Tariffs Jul2017'!L37)*('Tariffs Jul2017'!X37/100)*'Tariffs Jul2017'!AJ37,('Tariffs Jul2017'!M37-'Tariffs Jul2017'!L37)*('Tariffs Jul2017'!X37/100)*'Tariffs Jul2017'!AJ37))</f>
        <v>0</v>
      </c>
      <c r="N43" s="85">
        <f>IF(($C$5*'Tariffs Jul2017'!AL37/'Tariffs Jul2017'!AJ37&gt;'Tariffs Jul2017'!M37),($C$5*'Tariffs Jul2017'!AL37/'Tariffs Jul2017'!AJ37-'Tariffs Jul2017'!M37)*'Tariffs Jul2017'!Y37/100*'Tariffs Jul2017'!AJ37,0)</f>
        <v>569.92019999999991</v>
      </c>
      <c r="O43" s="73">
        <f t="shared" si="0"/>
        <v>1633.8953000000001</v>
      </c>
      <c r="P43" s="498">
        <f t="shared" si="1"/>
        <v>1797.2848300000003</v>
      </c>
    </row>
    <row r="44" spans="1:153" x14ac:dyDescent="0.15">
      <c r="A44" s="286" t="str">
        <f>'Tariffs Jul2017'!F38</f>
        <v>Covau</v>
      </c>
      <c r="B44" s="47" t="str">
        <f>'Tariffs Jul2017'!D38</f>
        <v>Envestra Central 2</v>
      </c>
      <c r="C44" s="287">
        <f>'Tariffs Jul2017'!E38</f>
        <v>42736</v>
      </c>
      <c r="D44" s="85">
        <f>365*'Tariffs Jul2017'!H38/100</f>
        <v>266.99750000000006</v>
      </c>
      <c r="E44" s="85">
        <f>IF($C$5*'Tariffs Jul2017'!AK38/'Tariffs Jul2017'!AI38&gt;='Tariffs Jul2017'!J38,( 'Tariffs Jul2017'!J38*'Tariffs Jul2017'!O38/100)* 'Tariffs Jul2017'!AI38,($C$5*'Tariffs Jul2017'!AK38/'Tariffs Jul2017'!AI38*'Tariffs Jul2017'!O38/100)* 'Tariffs Jul2017'!AI38)</f>
        <v>120.74299999999999</v>
      </c>
      <c r="F44" s="85">
        <f>IF($C$5*'Tariffs Jul2017'!AK38/'Tariffs Jul2017'!AI38&lt;'Tariffs Jul2017'!J38,0,IF($C$5*'Tariffs Jul2017'!AK38/'Tariffs Jul2017'!AI38&lt;='Tariffs Jul2017'!K38,($C$5*'Tariffs Jul2017'!AK38/'Tariffs Jul2017'!AI38-'Tariffs Jul2017'!J38)*('Tariffs Jul2017'!P38/100)*'Tariffs Jul2017'!AI38,('Tariffs Jul2017'!K38-'Tariffs Jul2017'!J38)*('Tariffs Jul2017'!P38/100)*'Tariffs Jul2017'!AI38))</f>
        <v>78.319000000000003</v>
      </c>
      <c r="G44" s="85">
        <f>IF($C$5*'Tariffs Jul2017'!AK38/'Tariffs Jul2017'!AI38&lt;'Tariffs Jul2017'!K38,0,IF($C$5*'Tariffs Jul2017'!AK38/'Tariffs Jul2017'!AI38&lt;='Tariffs Jul2017'!L38,($C$5*'Tariffs Jul2017'!AK38/'Tariffs Jul2017'!AI38-'Tariffs Jul2017'!K38)*('Tariffs Jul2017'!Q38/100)*'Tariffs Jul2017'!AI38,('Tariffs Jul2017'!L38-'Tariffs Jul2017'!K38)*('Tariffs Jul2017'!Q38/100)*'Tariffs Jul2017'!AI38))</f>
        <v>0</v>
      </c>
      <c r="H44" s="85">
        <f>IF($C$5*'Tariffs Jul2017'!AK38/'Tariffs Jul2017'!AI38&lt;'Tariffs Jul2017'!L38,0,IF($C$5*'Tariffs Jul2017'!AK38/'Tariffs Jul2017'!AI38&lt;='Tariffs Jul2017'!M38,($C$5*'Tariffs Jul2017'!AK38/'Tariffs Jul2017'!AI38-'Tariffs Jul2017'!L38)*('Tariffs Jul2017'!R38/100)*'Tariffs Jul2017'!AI38,('Tariffs Jul2017'!M38-'Tariffs Jul2017'!L38)*('Tariffs Jul2017'!R38/100)*'Tariffs Jul2017'!AI38))</f>
        <v>0</v>
      </c>
      <c r="I44" s="85">
        <f>IF(($C$5*'Tariffs Jul2017'!AK38/'Tariffs Jul2017'!AI38&gt;'Tariffs Jul2017'!M38),($C$5*'Tariffs Jul2017'!AK38/'Tariffs Jul2017'!AI38-'Tariffs Jul2017'!M38)*'Tariffs Jul2017'!S38/100*'Tariffs Jul2017'!AI38,0)</f>
        <v>296.95841999999999</v>
      </c>
      <c r="J44" s="85">
        <f>IF($C$5*'Tariffs Jul2017'!AL38/'Tariffs Jul2017'!AJ38&gt;='Tariffs Jul2017'!J38,('Tariffs Jul2017'!J38*'Tariffs Jul2017'!U38/100)* 'Tariffs Jul2017'!AJ38,($C$5*'Tariffs Jul2017'!AL38/'Tariffs Jul2017'!AJ38*'Tariffs Jul2017'!U38/100)* 'Tariffs Jul2017'!AJ38)</f>
        <v>241.48599999999999</v>
      </c>
      <c r="K44" s="85">
        <f>IF($C$5*'Tariffs Jul2017'!AL38/'Tariffs Jul2017'!AJ38&lt;'Tariffs Jul2017'!J38,0,IF($C$5*'Tariffs Jul2017'!AL38/'Tariffs Jul2017'!AJ38&lt;='Tariffs Jul2017'!K38,($C$5*'Tariffs Jul2017'!AL38/'Tariffs Jul2017'!AJ38-'Tariffs Jul2017'!J38)*('Tariffs Jul2017'!V38/100)*'Tariffs Jul2017'!AJ38,('Tariffs Jul2017'!K38-'Tariffs Jul2017'!J38)*('Tariffs Jul2017'!V38/100)*'Tariffs Jul2017'!AJ38))</f>
        <v>156.63800000000001</v>
      </c>
      <c r="L44" s="85">
        <f>IF($C$5*'Tariffs Jul2017'!AL38/'Tariffs Jul2017'!AJ38&lt;'Tariffs Jul2017'!K38,0,IF($C$5*'Tariffs Jul2017'!AL38/'Tariffs Jul2017'!AJ38&lt;='Tariffs Jul2017'!L38,($C$5*'Tariffs Jul2017'!AL38/'Tariffs Jul2017'!AJ38-'Tariffs Jul2017'!K38)*('Tariffs Jul2017'!W38/100)*'Tariffs Jul2017'!AJ38,('Tariffs Jul2017'!L38-'Tariffs Jul2017'!K38)*('Tariffs Jul2017'!W38/100)*'Tariffs Jul2017'!AJ38))</f>
        <v>0</v>
      </c>
      <c r="M44" s="85">
        <f>IF($C$5*'Tariffs Jul2017'!AL38/'Tariffs Jul2017'!AJ38&lt;'Tariffs Jul2017'!L38,0,IF($C$5*'Tariffs Jul2017'!AL38/'Tariffs Jul2017'!AJ38&lt;='Tariffs Jul2017'!M38,($C$5*'Tariffs Jul2017'!AL38/'Tariffs Jul2017'!AJ38-'Tariffs Jul2017'!L38)*('Tariffs Jul2017'!X38/100)*'Tariffs Jul2017'!AJ38,('Tariffs Jul2017'!M38-'Tariffs Jul2017'!L38)*('Tariffs Jul2017'!X38/100)*'Tariffs Jul2017'!AJ38))</f>
        <v>0</v>
      </c>
      <c r="N44" s="85">
        <f>IF(($C$5*'Tariffs Jul2017'!AL38/'Tariffs Jul2017'!AJ38&gt;'Tariffs Jul2017'!M38),($C$5*'Tariffs Jul2017'!AL38/'Tariffs Jul2017'!AJ38-'Tariffs Jul2017'!M38)*'Tariffs Jul2017'!Y38/100*'Tariffs Jul2017'!AJ38,0)</f>
        <v>593.91683999999998</v>
      </c>
      <c r="O44" s="73">
        <f t="shared" si="0"/>
        <v>1755.0587599999999</v>
      </c>
      <c r="P44" s="498">
        <f t="shared" si="1"/>
        <v>1930.5646360000001</v>
      </c>
    </row>
    <row r="45" spans="1:153" x14ac:dyDescent="0.15">
      <c r="A45" s="286" t="str">
        <f>'Tariffs Jul2017'!F39</f>
        <v>Dodo Power &amp; Gas</v>
      </c>
      <c r="B45" s="47" t="str">
        <f>'Tariffs Jul2017'!D39</f>
        <v>Envestra Central 2</v>
      </c>
      <c r="C45" s="287">
        <f>'Tariffs Jul2017'!E39</f>
        <v>42917</v>
      </c>
      <c r="D45" s="85">
        <f>365*'Tariffs Jul2017'!H39/100</f>
        <v>272.21699999999998</v>
      </c>
      <c r="E45" s="85">
        <f>IF($C$5*'Tariffs Jul2017'!AK39/'Tariffs Jul2017'!AI39&gt;='Tariffs Jul2017'!J39,( 'Tariffs Jul2017'!J39*'Tariffs Jul2017'!O39/100)* 'Tariffs Jul2017'!AI39,($C$5*'Tariffs Jul2017'!AK39/'Tariffs Jul2017'!AI39*'Tariffs Jul2017'!O39/100)* 'Tariffs Jul2017'!AI39)</f>
        <v>152.96</v>
      </c>
      <c r="F45" s="85">
        <f>IF($C$5*'Tariffs Jul2017'!AK39/'Tariffs Jul2017'!AI39&lt;'Tariffs Jul2017'!J39,0,IF($C$5*'Tariffs Jul2017'!AK39/'Tariffs Jul2017'!AI39&lt;='Tariffs Jul2017'!K39,($C$5*'Tariffs Jul2017'!AK39/'Tariffs Jul2017'!AI39-'Tariffs Jul2017'!J39)*('Tariffs Jul2017'!P39/100)*'Tariffs Jul2017'!AI39,('Tariffs Jul2017'!K39-'Tariffs Jul2017'!J39)*('Tariffs Jul2017'!P39/100)*'Tariffs Jul2017'!AI39))</f>
        <v>0</v>
      </c>
      <c r="G45" s="85">
        <f>IF($C$5*'Tariffs Jul2017'!AK39/'Tariffs Jul2017'!AI39&lt;'Tariffs Jul2017'!K39,0,IF($C$5*'Tariffs Jul2017'!AK39/'Tariffs Jul2017'!AI39&lt;='Tariffs Jul2017'!L39,($C$5*'Tariffs Jul2017'!AK39/'Tariffs Jul2017'!AI39-'Tariffs Jul2017'!K39)*('Tariffs Jul2017'!Q39/100)*'Tariffs Jul2017'!AI39,('Tariffs Jul2017'!L39-'Tariffs Jul2017'!K39)*('Tariffs Jul2017'!Q39/100)*'Tariffs Jul2017'!AI39))</f>
        <v>0</v>
      </c>
      <c r="H45" s="85">
        <f>IF($C$5*'Tariffs Jul2017'!AK39/'Tariffs Jul2017'!AI39&lt;'Tariffs Jul2017'!L39,0,IF($C$5*'Tariffs Jul2017'!AK39/'Tariffs Jul2017'!AI39&lt;='Tariffs Jul2017'!M39,($C$5*'Tariffs Jul2017'!AK39/'Tariffs Jul2017'!AI39-'Tariffs Jul2017'!L39)*('Tariffs Jul2017'!R39/100)*'Tariffs Jul2017'!AI39,('Tariffs Jul2017'!M39-'Tariffs Jul2017'!L39)*('Tariffs Jul2017'!R39/100)*'Tariffs Jul2017'!AI39))</f>
        <v>0</v>
      </c>
      <c r="I45" s="85">
        <f>IF(($C$5*'Tariffs Jul2017'!AK39/'Tariffs Jul2017'!AI39&gt;'Tariffs Jul2017'!M39),($C$5*'Tariffs Jul2017'!AK39/'Tariffs Jul2017'!AI39-'Tariffs Jul2017'!M39)*'Tariffs Jul2017'!S39/100*'Tariffs Jul2017'!AI39,0)</f>
        <v>275.90030999999993</v>
      </c>
      <c r="J45" s="85">
        <f>IF($C$5*'Tariffs Jul2017'!AL39/'Tariffs Jul2017'!AJ39&gt;='Tariffs Jul2017'!J39,('Tariffs Jul2017'!J39*'Tariffs Jul2017'!U39/100)* 'Tariffs Jul2017'!AJ39,($C$5*'Tariffs Jul2017'!AL39/'Tariffs Jul2017'!AJ39*'Tariffs Jul2017'!U39/100)* 'Tariffs Jul2017'!AJ39)</f>
        <v>305.92</v>
      </c>
      <c r="K45" s="85">
        <f>IF($C$5*'Tariffs Jul2017'!AL39/'Tariffs Jul2017'!AJ39&lt;'Tariffs Jul2017'!J39,0,IF($C$5*'Tariffs Jul2017'!AL39/'Tariffs Jul2017'!AJ39&lt;='Tariffs Jul2017'!K39,($C$5*'Tariffs Jul2017'!AL39/'Tariffs Jul2017'!AJ39-'Tariffs Jul2017'!J39)*('Tariffs Jul2017'!V39/100)*'Tariffs Jul2017'!AJ39,('Tariffs Jul2017'!K39-'Tariffs Jul2017'!J39)*('Tariffs Jul2017'!V39/100)*'Tariffs Jul2017'!AJ39))</f>
        <v>0</v>
      </c>
      <c r="L45" s="85">
        <f>IF($C$5*'Tariffs Jul2017'!AL39/'Tariffs Jul2017'!AJ39&lt;'Tariffs Jul2017'!K39,0,IF($C$5*'Tariffs Jul2017'!AL39/'Tariffs Jul2017'!AJ39&lt;='Tariffs Jul2017'!L39,($C$5*'Tariffs Jul2017'!AL39/'Tariffs Jul2017'!AJ39-'Tariffs Jul2017'!K39)*('Tariffs Jul2017'!W39/100)*'Tariffs Jul2017'!AJ39,('Tariffs Jul2017'!L39-'Tariffs Jul2017'!K39)*('Tariffs Jul2017'!W39/100)*'Tariffs Jul2017'!AJ39))</f>
        <v>0</v>
      </c>
      <c r="M45" s="85">
        <f>IF($C$5*'Tariffs Jul2017'!AL39/'Tariffs Jul2017'!AJ39&lt;'Tariffs Jul2017'!L39,0,IF($C$5*'Tariffs Jul2017'!AL39/'Tariffs Jul2017'!AJ39&lt;='Tariffs Jul2017'!M39,($C$5*'Tariffs Jul2017'!AL39/'Tariffs Jul2017'!AJ39-'Tariffs Jul2017'!L39)*('Tariffs Jul2017'!X39/100)*'Tariffs Jul2017'!AJ39,('Tariffs Jul2017'!M39-'Tariffs Jul2017'!L39)*('Tariffs Jul2017'!X39/100)*'Tariffs Jul2017'!AJ39))</f>
        <v>0</v>
      </c>
      <c r="N45" s="85">
        <f>IF(($C$5*'Tariffs Jul2017'!AL39/'Tariffs Jul2017'!AJ39&gt;'Tariffs Jul2017'!M39),($C$5*'Tariffs Jul2017'!AL39/'Tariffs Jul2017'!AJ39-'Tariffs Jul2017'!M39)*'Tariffs Jul2017'!Y39/100*'Tariffs Jul2017'!AJ39,0)</f>
        <v>551.80061999999987</v>
      </c>
      <c r="O45" s="73">
        <f t="shared" si="0"/>
        <v>1558.7979299999997</v>
      </c>
      <c r="P45" s="498">
        <f t="shared" si="1"/>
        <v>1714.6777229999998</v>
      </c>
    </row>
    <row r="46" spans="1:153" x14ac:dyDescent="0.15">
      <c r="A46" s="286" t="str">
        <f>'Tariffs Jul2017'!F40</f>
        <v>EnergyAustralia</v>
      </c>
      <c r="B46" s="47" t="str">
        <f>'Tariffs Jul2017'!D40</f>
        <v>Envestra Central 2</v>
      </c>
      <c r="C46" s="287">
        <f>'Tariffs Jul2017'!E40</f>
        <v>42736</v>
      </c>
      <c r="D46" s="85">
        <f>365*'Tariffs Jul2017'!H40/100</f>
        <v>278.20299999999997</v>
      </c>
      <c r="E46" s="85">
        <f>IF($C$5*'Tariffs Jul2017'!AK40/'Tariffs Jul2017'!AI40&gt;='Tariffs Jul2017'!J40,( 'Tariffs Jul2017'!J40*'Tariffs Jul2017'!O40/100)* 'Tariffs Jul2017'!AI40,($C$5*'Tariffs Jul2017'!AK40/'Tariffs Jul2017'!AI40*'Tariffs Jul2017'!O40/100)* 'Tariffs Jul2017'!AI40)</f>
        <v>94.544730000000001</v>
      </c>
      <c r="F46" s="85">
        <f>IF($C$5*'Tariffs Jul2017'!AK40/'Tariffs Jul2017'!AI40&lt;'Tariffs Jul2017'!J40,0,IF($C$5*'Tariffs Jul2017'!AK40/'Tariffs Jul2017'!AI40&lt;='Tariffs Jul2017'!K40,($C$5*'Tariffs Jul2017'!AK40/'Tariffs Jul2017'!AI40-'Tariffs Jul2017'!J40)*('Tariffs Jul2017'!P40/100)*'Tariffs Jul2017'!AI40,('Tariffs Jul2017'!K40-'Tariffs Jul2017'!J40)*('Tariffs Jul2017'!P40/100)*'Tariffs Jul2017'!AI40))</f>
        <v>60.850340000000003</v>
      </c>
      <c r="G46" s="85">
        <f>IF($C$5*'Tariffs Jul2017'!AK40/'Tariffs Jul2017'!AI40&lt;'Tariffs Jul2017'!K40,0,IF($C$5*'Tariffs Jul2017'!AK40/'Tariffs Jul2017'!AI40&lt;='Tariffs Jul2017'!L40,($C$5*'Tariffs Jul2017'!AK40/'Tariffs Jul2017'!AI40-'Tariffs Jul2017'!K40)*('Tariffs Jul2017'!Q40/100)*'Tariffs Jul2017'!AI40,('Tariffs Jul2017'!L40-'Tariffs Jul2017'!K40)*('Tariffs Jul2017'!Q40/100)*'Tariffs Jul2017'!AI40))</f>
        <v>0</v>
      </c>
      <c r="H46" s="85">
        <f>IF($C$5*'Tariffs Jul2017'!AK40/'Tariffs Jul2017'!AI40&lt;'Tariffs Jul2017'!L40,0,IF($C$5*'Tariffs Jul2017'!AK40/'Tariffs Jul2017'!AI40&lt;='Tariffs Jul2017'!M40,($C$5*'Tariffs Jul2017'!AK40/'Tariffs Jul2017'!AI40-'Tariffs Jul2017'!L40)*('Tariffs Jul2017'!R40/100)*'Tariffs Jul2017'!AI40,('Tariffs Jul2017'!M40-'Tariffs Jul2017'!L40)*('Tariffs Jul2017'!R40/100)*'Tariffs Jul2017'!AI40))</f>
        <v>0</v>
      </c>
      <c r="I46" s="85">
        <f>IF(($C$5*'Tariffs Jul2017'!AK40/'Tariffs Jul2017'!AI40&gt;'Tariffs Jul2017'!M40),($C$5*'Tariffs Jul2017'!AK40/'Tariffs Jul2017'!AI40-'Tariffs Jul2017'!M40)*'Tariffs Jul2017'!S40/100*'Tariffs Jul2017'!AI40,0)</f>
        <v>248.71017569999995</v>
      </c>
      <c r="J46" s="85">
        <f>IF($C$5*'Tariffs Jul2017'!AL40/'Tariffs Jul2017'!AJ40&gt;='Tariffs Jul2017'!J40,('Tariffs Jul2017'!J40*'Tariffs Jul2017'!U40/100)* 'Tariffs Jul2017'!AJ40,($C$5*'Tariffs Jul2017'!AL40/'Tariffs Jul2017'!AJ40*'Tariffs Jul2017'!U40/100)* 'Tariffs Jul2017'!AJ40)</f>
        <v>189.08946</v>
      </c>
      <c r="K46" s="85">
        <f>IF($C$5*'Tariffs Jul2017'!AL40/'Tariffs Jul2017'!AJ40&lt;'Tariffs Jul2017'!J40,0,IF($C$5*'Tariffs Jul2017'!AL40/'Tariffs Jul2017'!AJ40&lt;='Tariffs Jul2017'!K40,($C$5*'Tariffs Jul2017'!AL40/'Tariffs Jul2017'!AJ40-'Tariffs Jul2017'!J40)*('Tariffs Jul2017'!V40/100)*'Tariffs Jul2017'!AJ40,('Tariffs Jul2017'!K40-'Tariffs Jul2017'!J40)*('Tariffs Jul2017'!V40/100)*'Tariffs Jul2017'!AJ40))</f>
        <v>121.70068000000001</v>
      </c>
      <c r="L46" s="85">
        <f>IF($C$5*'Tariffs Jul2017'!AL40/'Tariffs Jul2017'!AJ40&lt;'Tariffs Jul2017'!K40,0,IF($C$5*'Tariffs Jul2017'!AL40/'Tariffs Jul2017'!AJ40&lt;='Tariffs Jul2017'!L40,($C$5*'Tariffs Jul2017'!AL40/'Tariffs Jul2017'!AJ40-'Tariffs Jul2017'!K40)*('Tariffs Jul2017'!W40/100)*'Tariffs Jul2017'!AJ40,('Tariffs Jul2017'!L40-'Tariffs Jul2017'!K40)*('Tariffs Jul2017'!W40/100)*'Tariffs Jul2017'!AJ40))</f>
        <v>0</v>
      </c>
      <c r="M46" s="85">
        <f>IF($C$5*'Tariffs Jul2017'!AL40/'Tariffs Jul2017'!AJ40&lt;'Tariffs Jul2017'!L40,0,IF($C$5*'Tariffs Jul2017'!AL40/'Tariffs Jul2017'!AJ40&lt;='Tariffs Jul2017'!M40,($C$5*'Tariffs Jul2017'!AL40/'Tariffs Jul2017'!AJ40-'Tariffs Jul2017'!L40)*('Tariffs Jul2017'!X40/100)*'Tariffs Jul2017'!AJ40,('Tariffs Jul2017'!M40-'Tariffs Jul2017'!L40)*('Tariffs Jul2017'!X40/100)*'Tariffs Jul2017'!AJ40))</f>
        <v>0</v>
      </c>
      <c r="N46" s="85">
        <f>IF(($C$5*'Tariffs Jul2017'!AL40/'Tariffs Jul2017'!AJ40&gt;'Tariffs Jul2017'!M40),($C$5*'Tariffs Jul2017'!AL40/'Tariffs Jul2017'!AJ40-'Tariffs Jul2017'!M40)*'Tariffs Jul2017'!Y40/100*'Tariffs Jul2017'!AJ40,0)</f>
        <v>497.4203513999999</v>
      </c>
      <c r="O46" s="73">
        <f t="shared" si="0"/>
        <v>1490.5187371</v>
      </c>
      <c r="P46" s="498">
        <f t="shared" si="1"/>
        <v>1639.5706108100001</v>
      </c>
    </row>
    <row r="47" spans="1:153" x14ac:dyDescent="0.15">
      <c r="A47" s="286" t="str">
        <f>'Tariffs Jul2017'!F41</f>
        <v>Lumo Energy</v>
      </c>
      <c r="B47" s="47" t="str">
        <f>'Tariffs Jul2017'!D41</f>
        <v>Envestra Central 2</v>
      </c>
      <c r="C47" s="287">
        <f>'Tariffs Jul2017'!E41</f>
        <v>42736</v>
      </c>
      <c r="D47" s="85">
        <f>365*'Tariffs Jul2017'!H41/100</f>
        <v>249.87899999999999</v>
      </c>
      <c r="E47" s="85">
        <f>IF($C$5*'Tariffs Jul2017'!AK41/'Tariffs Jul2017'!AI41&gt;='Tariffs Jul2017'!J41,( 'Tariffs Jul2017'!J41*'Tariffs Jul2017'!O41/100)* 'Tariffs Jul2017'!AI41,($C$5*'Tariffs Jul2017'!AK41/'Tariffs Jul2017'!AI41*'Tariffs Jul2017'!O41/100)* 'Tariffs Jul2017'!AI41)</f>
        <v>92.843800000000016</v>
      </c>
      <c r="F47" s="85">
        <f>IF($C$5*'Tariffs Jul2017'!AK41/'Tariffs Jul2017'!AI41&lt;'Tariffs Jul2017'!J41,0,IF($C$5*'Tariffs Jul2017'!AK41/'Tariffs Jul2017'!AI41&lt;='Tariffs Jul2017'!K41,($C$5*'Tariffs Jul2017'!AK41/'Tariffs Jul2017'!AI41-'Tariffs Jul2017'!J41)*('Tariffs Jul2017'!P41/100)*'Tariffs Jul2017'!AI41,('Tariffs Jul2017'!K41-'Tariffs Jul2017'!J41)*('Tariffs Jul2017'!P41/100)*'Tariffs Jul2017'!AI41))</f>
        <v>61.815100000000001</v>
      </c>
      <c r="G47" s="85">
        <f>IF($C$5*'Tariffs Jul2017'!AK41/'Tariffs Jul2017'!AI41&lt;'Tariffs Jul2017'!K41,0,IF($C$5*'Tariffs Jul2017'!AK41/'Tariffs Jul2017'!AI41&lt;='Tariffs Jul2017'!L41,($C$5*'Tariffs Jul2017'!AK41/'Tariffs Jul2017'!AI41-'Tariffs Jul2017'!K41)*('Tariffs Jul2017'!Q41/100)*'Tariffs Jul2017'!AI41,('Tariffs Jul2017'!L41-'Tariffs Jul2017'!K41)*('Tariffs Jul2017'!Q41/100)*'Tariffs Jul2017'!AI41))</f>
        <v>0</v>
      </c>
      <c r="H47" s="85">
        <f>IF($C$5*'Tariffs Jul2017'!AK41/'Tariffs Jul2017'!AI41&lt;'Tariffs Jul2017'!L41,0,IF($C$5*'Tariffs Jul2017'!AK41/'Tariffs Jul2017'!AI41&lt;='Tariffs Jul2017'!M41,($C$5*'Tariffs Jul2017'!AK41/'Tariffs Jul2017'!AI41-'Tariffs Jul2017'!L41)*('Tariffs Jul2017'!R41/100)*'Tariffs Jul2017'!AI41,('Tariffs Jul2017'!M41-'Tariffs Jul2017'!L41)*('Tariffs Jul2017'!R41/100)*'Tariffs Jul2017'!AI41))</f>
        <v>0</v>
      </c>
      <c r="I47" s="85">
        <f>IF(($C$5*'Tariffs Jul2017'!AK41/'Tariffs Jul2017'!AI41&gt;'Tariffs Jul2017'!M41),($C$5*'Tariffs Jul2017'!AK41/'Tariffs Jul2017'!AI41-'Tariffs Jul2017'!M41)*'Tariffs Jul2017'!S41/100*'Tariffs Jul2017'!AI41,0)</f>
        <v>278.06106599999998</v>
      </c>
      <c r="J47" s="85">
        <f>IF($C$5*'Tariffs Jul2017'!AL41/'Tariffs Jul2017'!AJ41&gt;='Tariffs Jul2017'!J41,('Tariffs Jul2017'!J41*'Tariffs Jul2017'!U41/100)* 'Tariffs Jul2017'!AJ41,($C$5*'Tariffs Jul2017'!AL41/'Tariffs Jul2017'!AJ41*'Tariffs Jul2017'!U41/100)* 'Tariffs Jul2017'!AJ41)</f>
        <v>185.68760000000003</v>
      </c>
      <c r="K47" s="85">
        <f>IF($C$5*'Tariffs Jul2017'!AL41/'Tariffs Jul2017'!AJ41&lt;'Tariffs Jul2017'!J41,0,IF($C$5*'Tariffs Jul2017'!AL41/'Tariffs Jul2017'!AJ41&lt;='Tariffs Jul2017'!K41,($C$5*'Tariffs Jul2017'!AL41/'Tariffs Jul2017'!AJ41-'Tariffs Jul2017'!J41)*('Tariffs Jul2017'!V41/100)*'Tariffs Jul2017'!AJ41,('Tariffs Jul2017'!K41-'Tariffs Jul2017'!J41)*('Tariffs Jul2017'!V41/100)*'Tariffs Jul2017'!AJ41))</f>
        <v>123.6302</v>
      </c>
      <c r="L47" s="85">
        <f>IF($C$5*'Tariffs Jul2017'!AL41/'Tariffs Jul2017'!AJ41&lt;'Tariffs Jul2017'!K41,0,IF($C$5*'Tariffs Jul2017'!AL41/'Tariffs Jul2017'!AJ41&lt;='Tariffs Jul2017'!L41,($C$5*'Tariffs Jul2017'!AL41/'Tariffs Jul2017'!AJ41-'Tariffs Jul2017'!K41)*('Tariffs Jul2017'!W41/100)*'Tariffs Jul2017'!AJ41,('Tariffs Jul2017'!L41-'Tariffs Jul2017'!K41)*('Tariffs Jul2017'!W41/100)*'Tariffs Jul2017'!AJ41))</f>
        <v>0</v>
      </c>
      <c r="M47" s="85">
        <f>IF($C$5*'Tariffs Jul2017'!AL41/'Tariffs Jul2017'!AJ41&lt;'Tariffs Jul2017'!L41,0,IF($C$5*'Tariffs Jul2017'!AL41/'Tariffs Jul2017'!AJ41&lt;='Tariffs Jul2017'!M41,($C$5*'Tariffs Jul2017'!AL41/'Tariffs Jul2017'!AJ41-'Tariffs Jul2017'!L41)*('Tariffs Jul2017'!X41/100)*'Tariffs Jul2017'!AJ41,('Tariffs Jul2017'!M41-'Tariffs Jul2017'!L41)*('Tariffs Jul2017'!X41/100)*'Tariffs Jul2017'!AJ41))</f>
        <v>0</v>
      </c>
      <c r="N47" s="85">
        <f>IF(($C$5*'Tariffs Jul2017'!AL41/'Tariffs Jul2017'!AJ41&gt;'Tariffs Jul2017'!M41),($C$5*'Tariffs Jul2017'!AL41/'Tariffs Jul2017'!AJ41-'Tariffs Jul2017'!M41)*'Tariffs Jul2017'!Y41/100*'Tariffs Jul2017'!AJ41,0)</f>
        <v>556.12213199999997</v>
      </c>
      <c r="O47" s="73">
        <f t="shared" si="0"/>
        <v>1548.038898</v>
      </c>
      <c r="P47" s="498">
        <f t="shared" si="1"/>
        <v>1702.8427878000002</v>
      </c>
    </row>
    <row r="48" spans="1:153" x14ac:dyDescent="0.15">
      <c r="A48" s="286" t="str">
        <f>'Tariffs Jul2017'!F42</f>
        <v>Momentum Energy</v>
      </c>
      <c r="B48" s="47" t="str">
        <f>'Tariffs Jul2017'!D42</f>
        <v>Envestra Central 2</v>
      </c>
      <c r="C48" s="287">
        <f>'Tariffs Jul2017'!E42</f>
        <v>42736</v>
      </c>
      <c r="D48" s="85">
        <f>365*'Tariffs Jul2017'!H42/100</f>
        <v>238.63699999999997</v>
      </c>
      <c r="E48" s="85">
        <f>IF($C$5*'Tariffs Jul2017'!AK42/'Tariffs Jul2017'!AI42&gt;='Tariffs Jul2017'!J42,( 'Tariffs Jul2017'!J42*'Tariffs Jul2017'!O42/100)* 'Tariffs Jul2017'!AI42,($C$5*'Tariffs Jul2017'!AK42/'Tariffs Jul2017'!AI42*'Tariffs Jul2017'!O42/100)* 'Tariffs Jul2017'!AI42)</f>
        <v>92.949080000000009</v>
      </c>
      <c r="F48" s="85">
        <f>IF($C$5*'Tariffs Jul2017'!AK42/'Tariffs Jul2017'!AI42&lt;'Tariffs Jul2017'!J42,0,IF($C$5*'Tariffs Jul2017'!AK42/'Tariffs Jul2017'!AI42&lt;='Tariffs Jul2017'!K42,($C$5*'Tariffs Jul2017'!AK42/'Tariffs Jul2017'!AI42-'Tariffs Jul2017'!J42)*('Tariffs Jul2017'!P42/100)*'Tariffs Jul2017'!AI42,('Tariffs Jul2017'!K42-'Tariffs Jul2017'!J42)*('Tariffs Jul2017'!P42/100)*'Tariffs Jul2017'!AI42))</f>
        <v>65.527799999999999</v>
      </c>
      <c r="G48" s="85">
        <f>IF($C$5*'Tariffs Jul2017'!AK42/'Tariffs Jul2017'!AI42&lt;'Tariffs Jul2017'!K42,0,IF($C$5*'Tariffs Jul2017'!AK42/'Tariffs Jul2017'!AI42&lt;='Tariffs Jul2017'!L42,($C$5*'Tariffs Jul2017'!AK42/'Tariffs Jul2017'!AI42-'Tariffs Jul2017'!K42)*('Tariffs Jul2017'!Q42/100)*'Tariffs Jul2017'!AI42,('Tariffs Jul2017'!L42-'Tariffs Jul2017'!K42)*('Tariffs Jul2017'!Q42/100)*'Tariffs Jul2017'!AI42))</f>
        <v>0</v>
      </c>
      <c r="H48" s="85">
        <f>IF($C$5*'Tariffs Jul2017'!AK42/'Tariffs Jul2017'!AI42&lt;'Tariffs Jul2017'!L42,0,IF($C$5*'Tariffs Jul2017'!AK42/'Tariffs Jul2017'!AI42&lt;='Tariffs Jul2017'!M42,($C$5*'Tariffs Jul2017'!AK42/'Tariffs Jul2017'!AI42-'Tariffs Jul2017'!L42)*('Tariffs Jul2017'!R42/100)*'Tariffs Jul2017'!AI42,('Tariffs Jul2017'!M42-'Tariffs Jul2017'!L42)*('Tariffs Jul2017'!R42/100)*'Tariffs Jul2017'!AI42))</f>
        <v>0</v>
      </c>
      <c r="I48" s="85">
        <f>IF(($C$5*'Tariffs Jul2017'!AK42/'Tariffs Jul2017'!AI42&gt;'Tariffs Jul2017'!M42),($C$5*'Tariffs Jul2017'!AK42/'Tariffs Jul2017'!AI42-'Tariffs Jul2017'!M42)*'Tariffs Jul2017'!S42/100*'Tariffs Jul2017'!AI42,0)</f>
        <v>315.70579499999997</v>
      </c>
      <c r="J48" s="85">
        <f>IF($C$5*'Tariffs Jul2017'!AL42/'Tariffs Jul2017'!AJ42&gt;='Tariffs Jul2017'!J42,('Tariffs Jul2017'!J42*'Tariffs Jul2017'!U42/100)* 'Tariffs Jul2017'!AJ42,($C$5*'Tariffs Jul2017'!AL42/'Tariffs Jul2017'!AJ42*'Tariffs Jul2017'!U42/100)* 'Tariffs Jul2017'!AJ42)</f>
        <v>183.25299999999999</v>
      </c>
      <c r="K48" s="85">
        <f>IF($C$5*'Tariffs Jul2017'!AL42/'Tariffs Jul2017'!AJ42&lt;'Tariffs Jul2017'!J42,0,IF($C$5*'Tariffs Jul2017'!AL42/'Tariffs Jul2017'!AJ42&lt;='Tariffs Jul2017'!K42,($C$5*'Tariffs Jul2017'!AL42/'Tariffs Jul2017'!AJ42-'Tariffs Jul2017'!J42)*('Tariffs Jul2017'!V42/100)*'Tariffs Jul2017'!AJ42,('Tariffs Jul2017'!K42-'Tariffs Jul2017'!J42)*('Tariffs Jul2017'!V42/100)*'Tariffs Jul2017'!AJ42))</f>
        <v>127.37</v>
      </c>
      <c r="L48" s="85">
        <f>IF($C$5*'Tariffs Jul2017'!AL42/'Tariffs Jul2017'!AJ42&lt;'Tariffs Jul2017'!K42,0,IF($C$5*'Tariffs Jul2017'!AL42/'Tariffs Jul2017'!AJ42&lt;='Tariffs Jul2017'!L42,($C$5*'Tariffs Jul2017'!AL42/'Tariffs Jul2017'!AJ42-'Tariffs Jul2017'!K42)*('Tariffs Jul2017'!W42/100)*'Tariffs Jul2017'!AJ42,('Tariffs Jul2017'!L42-'Tariffs Jul2017'!K42)*('Tariffs Jul2017'!W42/100)*'Tariffs Jul2017'!AJ42))</f>
        <v>0</v>
      </c>
      <c r="M48" s="85">
        <f>IF($C$5*'Tariffs Jul2017'!AL42/'Tariffs Jul2017'!AJ42&lt;'Tariffs Jul2017'!L42,0,IF($C$5*'Tariffs Jul2017'!AL42/'Tariffs Jul2017'!AJ42&lt;='Tariffs Jul2017'!M42,($C$5*'Tariffs Jul2017'!AL42/'Tariffs Jul2017'!AJ42-'Tariffs Jul2017'!L42)*('Tariffs Jul2017'!X42/100)*'Tariffs Jul2017'!AJ42,('Tariffs Jul2017'!M42-'Tariffs Jul2017'!L42)*('Tariffs Jul2017'!X42/100)*'Tariffs Jul2017'!AJ42))</f>
        <v>0</v>
      </c>
      <c r="N48" s="85">
        <f>IF(($C$5*'Tariffs Jul2017'!AL42/'Tariffs Jul2017'!AJ42&gt;'Tariffs Jul2017'!M42),($C$5*'Tariffs Jul2017'!AL42/'Tariffs Jul2017'!AJ42-'Tariffs Jul2017'!M42)*'Tariffs Jul2017'!Y42/100*'Tariffs Jul2017'!AJ42,0)</f>
        <v>611.31440399999985</v>
      </c>
      <c r="O48" s="73">
        <f t="shared" si="0"/>
        <v>1634.7570789999997</v>
      </c>
      <c r="P48" s="498">
        <f t="shared" si="1"/>
        <v>1798.2327868999998</v>
      </c>
    </row>
    <row r="49" spans="1:153" x14ac:dyDescent="0.15">
      <c r="A49" s="286" t="str">
        <f>'Tariffs Jul2017'!F43</f>
        <v>Origin Energy</v>
      </c>
      <c r="B49" s="47" t="str">
        <f>'Tariffs Jul2017'!D43</f>
        <v>Envestra Central 2</v>
      </c>
      <c r="C49" s="287">
        <f>'Tariffs Jul2017'!E43</f>
        <v>42736</v>
      </c>
      <c r="D49" s="85">
        <f>365*'Tariffs Jul2017'!H43/100</f>
        <v>251.52149999999997</v>
      </c>
      <c r="E49" s="85">
        <f>IF($C$5*'Tariffs Jul2017'!AK43/'Tariffs Jul2017'!AI43&gt;='Tariffs Jul2017'!J43,( 'Tariffs Jul2017'!J43*'Tariffs Jul2017'!O43/100)* 'Tariffs Jul2017'!AI43,($C$5*'Tariffs Jul2017'!AK43/'Tariffs Jul2017'!AI43*'Tariffs Jul2017'!O43/100)* 'Tariffs Jul2017'!AI43)</f>
        <v>171.44</v>
      </c>
      <c r="F49" s="85">
        <f>IF($C$5*'Tariffs Jul2017'!AK43/'Tariffs Jul2017'!AI43&lt;'Tariffs Jul2017'!J43,0,IF($C$5*'Tariffs Jul2017'!AK43/'Tariffs Jul2017'!AI43&lt;='Tariffs Jul2017'!K43,($C$5*'Tariffs Jul2017'!AK43/'Tariffs Jul2017'!AI43-'Tariffs Jul2017'!J43)*('Tariffs Jul2017'!P43/100)*'Tariffs Jul2017'!AI43,('Tariffs Jul2017'!K43-'Tariffs Jul2017'!J43)*('Tariffs Jul2017'!P43/100)*'Tariffs Jul2017'!AI43))</f>
        <v>250.72949099999997</v>
      </c>
      <c r="G49" s="85">
        <f>IF($C$5*'Tariffs Jul2017'!AK43/'Tariffs Jul2017'!AI43&lt;'Tariffs Jul2017'!K43,0,IF($C$5*'Tariffs Jul2017'!AK43/'Tariffs Jul2017'!AI43&lt;='Tariffs Jul2017'!L43,($C$5*'Tariffs Jul2017'!AK43/'Tariffs Jul2017'!AI43-'Tariffs Jul2017'!K43)*('Tariffs Jul2017'!Q43/100)*'Tariffs Jul2017'!AI43,('Tariffs Jul2017'!L43-'Tariffs Jul2017'!K43)*('Tariffs Jul2017'!Q43/100)*'Tariffs Jul2017'!AI43))</f>
        <v>0</v>
      </c>
      <c r="H49" s="85">
        <f>IF($C$5*'Tariffs Jul2017'!AK43/'Tariffs Jul2017'!AI43&lt;'Tariffs Jul2017'!L43,0,IF($C$5*'Tariffs Jul2017'!AK43/'Tariffs Jul2017'!AI43&lt;='Tariffs Jul2017'!M43,($C$5*'Tariffs Jul2017'!AK43/'Tariffs Jul2017'!AI43-'Tariffs Jul2017'!L43)*('Tariffs Jul2017'!R43/100)*'Tariffs Jul2017'!AI43,('Tariffs Jul2017'!M43-'Tariffs Jul2017'!L43)*('Tariffs Jul2017'!R43/100)*'Tariffs Jul2017'!AI43))</f>
        <v>0</v>
      </c>
      <c r="I49" s="85">
        <f>IF(($C$5*'Tariffs Jul2017'!AK43/'Tariffs Jul2017'!AI43&gt;'Tariffs Jul2017'!M43),($C$5*'Tariffs Jul2017'!AK43/'Tariffs Jul2017'!AI43-'Tariffs Jul2017'!M43)*'Tariffs Jul2017'!S43/100*'Tariffs Jul2017'!AI43,0)</f>
        <v>0</v>
      </c>
      <c r="J49" s="85">
        <f>IF($C$5*'Tariffs Jul2017'!AL43/'Tariffs Jul2017'!AJ43&gt;='Tariffs Jul2017'!J43,('Tariffs Jul2017'!J43*'Tariffs Jul2017'!U43/100)* 'Tariffs Jul2017'!AJ43,($C$5*'Tariffs Jul2017'!AL43/'Tariffs Jul2017'!AJ43*'Tariffs Jul2017'!U43/100)* 'Tariffs Jul2017'!AJ43)</f>
        <v>342.88</v>
      </c>
      <c r="K49" s="85">
        <f>IF($C$5*'Tariffs Jul2017'!AL43/'Tariffs Jul2017'!AJ43&lt;'Tariffs Jul2017'!J43,0,IF($C$5*'Tariffs Jul2017'!AL43/'Tariffs Jul2017'!AJ43&lt;='Tariffs Jul2017'!K43,($C$5*'Tariffs Jul2017'!AL43/'Tariffs Jul2017'!AJ43-'Tariffs Jul2017'!J43)*('Tariffs Jul2017'!V43/100)*'Tariffs Jul2017'!AJ43,('Tariffs Jul2017'!K43-'Tariffs Jul2017'!J43)*('Tariffs Jul2017'!V43/100)*'Tariffs Jul2017'!AJ43))</f>
        <v>501.45898199999993</v>
      </c>
      <c r="L49" s="85">
        <f>IF($C$5*'Tariffs Jul2017'!AL43/'Tariffs Jul2017'!AJ43&lt;'Tariffs Jul2017'!K43,0,IF($C$5*'Tariffs Jul2017'!AL43/'Tariffs Jul2017'!AJ43&lt;='Tariffs Jul2017'!L43,($C$5*'Tariffs Jul2017'!AL43/'Tariffs Jul2017'!AJ43-'Tariffs Jul2017'!K43)*('Tariffs Jul2017'!W43/100)*'Tariffs Jul2017'!AJ43,('Tariffs Jul2017'!L43-'Tariffs Jul2017'!K43)*('Tariffs Jul2017'!W43/100)*'Tariffs Jul2017'!AJ43))</f>
        <v>0</v>
      </c>
      <c r="M49" s="85">
        <f>IF($C$5*'Tariffs Jul2017'!AL43/'Tariffs Jul2017'!AJ43&lt;'Tariffs Jul2017'!L43,0,IF($C$5*'Tariffs Jul2017'!AL43/'Tariffs Jul2017'!AJ43&lt;='Tariffs Jul2017'!M43,($C$5*'Tariffs Jul2017'!AL43/'Tariffs Jul2017'!AJ43-'Tariffs Jul2017'!L43)*('Tariffs Jul2017'!X43/100)*'Tariffs Jul2017'!AJ43,('Tariffs Jul2017'!M43-'Tariffs Jul2017'!L43)*('Tariffs Jul2017'!X43/100)*'Tariffs Jul2017'!AJ43))</f>
        <v>0</v>
      </c>
      <c r="N49" s="85">
        <f>IF(($C$5*'Tariffs Jul2017'!AL43/'Tariffs Jul2017'!AJ43&gt;'Tariffs Jul2017'!M43),($C$5*'Tariffs Jul2017'!AL43/'Tariffs Jul2017'!AJ43-'Tariffs Jul2017'!M43)*'Tariffs Jul2017'!Y43/100*'Tariffs Jul2017'!AJ43,0)</f>
        <v>0</v>
      </c>
      <c r="O49" s="73">
        <f t="shared" si="0"/>
        <v>1518.0299729999999</v>
      </c>
      <c r="P49" s="498">
        <f t="shared" si="1"/>
        <v>1669.8329702999999</v>
      </c>
    </row>
    <row r="50" spans="1:153" x14ac:dyDescent="0.15">
      <c r="A50" s="286" t="str">
        <f>'Tariffs Jul2017'!F44</f>
        <v>Red Energy</v>
      </c>
      <c r="B50" s="47" t="str">
        <f>'Tariffs Jul2017'!D44</f>
        <v>Envestra Central 2</v>
      </c>
      <c r="C50" s="287">
        <f>'Tariffs Jul2017'!E44</f>
        <v>42736</v>
      </c>
      <c r="D50" s="85">
        <f>365*'Tariffs Jul2017'!H44/100</f>
        <v>266.99750000000006</v>
      </c>
      <c r="E50" s="85">
        <f>IF($C$5*'Tariffs Jul2017'!AK44/'Tariffs Jul2017'!AI44&gt;='Tariffs Jul2017'!J44,( 'Tariffs Jul2017'!J44*'Tariffs Jul2017'!O44/100)* 'Tariffs Jul2017'!AI44,($C$5*'Tariffs Jul2017'!AK44/'Tariffs Jul2017'!AI44*'Tariffs Jul2017'!O44/100)* 'Tariffs Jul2017'!AI44)</f>
        <v>146.4</v>
      </c>
      <c r="F50" s="85">
        <f>IF($C$5*'Tariffs Jul2017'!AK44/'Tariffs Jul2017'!AI44&lt;'Tariffs Jul2017'!J44,0,IF($C$5*'Tariffs Jul2017'!AK44/'Tariffs Jul2017'!AI44&lt;='Tariffs Jul2017'!K44,($C$5*'Tariffs Jul2017'!AK44/'Tariffs Jul2017'!AI44-'Tariffs Jul2017'!J44)*('Tariffs Jul2017'!P44/100)*'Tariffs Jul2017'!AI44,('Tariffs Jul2017'!K44-'Tariffs Jul2017'!J44)*('Tariffs Jul2017'!P44/100)*'Tariffs Jul2017'!AI44))</f>
        <v>0</v>
      </c>
      <c r="G50" s="85">
        <f>IF($C$5*'Tariffs Jul2017'!AK44/'Tariffs Jul2017'!AI44&lt;'Tariffs Jul2017'!K44,0,IF($C$5*'Tariffs Jul2017'!AK44/'Tariffs Jul2017'!AI44&lt;='Tariffs Jul2017'!L44,($C$5*'Tariffs Jul2017'!AK44/'Tariffs Jul2017'!AI44-'Tariffs Jul2017'!K44)*('Tariffs Jul2017'!Q44/100)*'Tariffs Jul2017'!AI44,('Tariffs Jul2017'!L44-'Tariffs Jul2017'!K44)*('Tariffs Jul2017'!Q44/100)*'Tariffs Jul2017'!AI44))</f>
        <v>0</v>
      </c>
      <c r="H50" s="85">
        <f>IF($C$5*'Tariffs Jul2017'!AK44/'Tariffs Jul2017'!AI44&lt;'Tariffs Jul2017'!L44,0,IF($C$5*'Tariffs Jul2017'!AK44/'Tariffs Jul2017'!AI44&lt;='Tariffs Jul2017'!M44,($C$5*'Tariffs Jul2017'!AK44/'Tariffs Jul2017'!AI44-'Tariffs Jul2017'!L44)*('Tariffs Jul2017'!R44/100)*'Tariffs Jul2017'!AI44,('Tariffs Jul2017'!M44-'Tariffs Jul2017'!L44)*('Tariffs Jul2017'!R44/100)*'Tariffs Jul2017'!AI44))</f>
        <v>0</v>
      </c>
      <c r="I50" s="85">
        <f>IF(($C$5*'Tariffs Jul2017'!AK44/'Tariffs Jul2017'!AI44&gt;'Tariffs Jul2017'!M44),($C$5*'Tariffs Jul2017'!AK44/'Tariffs Jul2017'!AI44-'Tariffs Jul2017'!M44)*'Tariffs Jul2017'!S44/100*'Tariffs Jul2017'!AI44,0)</f>
        <v>265.46282999999994</v>
      </c>
      <c r="J50" s="85">
        <f>IF($C$5*'Tariffs Jul2017'!AL44/'Tariffs Jul2017'!AJ44&gt;='Tariffs Jul2017'!J44,('Tariffs Jul2017'!J44*'Tariffs Jul2017'!U44/100)* 'Tariffs Jul2017'!AJ44,($C$5*'Tariffs Jul2017'!AL44/'Tariffs Jul2017'!AJ44*'Tariffs Jul2017'!U44/100)* 'Tariffs Jul2017'!AJ44)</f>
        <v>292.8</v>
      </c>
      <c r="K50" s="85">
        <f>IF($C$5*'Tariffs Jul2017'!AL44/'Tariffs Jul2017'!AJ44&lt;'Tariffs Jul2017'!J44,0,IF($C$5*'Tariffs Jul2017'!AL44/'Tariffs Jul2017'!AJ44&lt;='Tariffs Jul2017'!K44,($C$5*'Tariffs Jul2017'!AL44/'Tariffs Jul2017'!AJ44-'Tariffs Jul2017'!J44)*('Tariffs Jul2017'!V44/100)*'Tariffs Jul2017'!AJ44,('Tariffs Jul2017'!K44-'Tariffs Jul2017'!J44)*('Tariffs Jul2017'!V44/100)*'Tariffs Jul2017'!AJ44))</f>
        <v>0</v>
      </c>
      <c r="L50" s="85">
        <f>IF($C$5*'Tariffs Jul2017'!AL44/'Tariffs Jul2017'!AJ44&lt;'Tariffs Jul2017'!K44,0,IF($C$5*'Tariffs Jul2017'!AL44/'Tariffs Jul2017'!AJ44&lt;='Tariffs Jul2017'!L44,($C$5*'Tariffs Jul2017'!AL44/'Tariffs Jul2017'!AJ44-'Tariffs Jul2017'!K44)*('Tariffs Jul2017'!W44/100)*'Tariffs Jul2017'!AJ44,('Tariffs Jul2017'!L44-'Tariffs Jul2017'!K44)*('Tariffs Jul2017'!W44/100)*'Tariffs Jul2017'!AJ44))</f>
        <v>0</v>
      </c>
      <c r="M50" s="85">
        <f>IF($C$5*'Tariffs Jul2017'!AL44/'Tariffs Jul2017'!AJ44&lt;'Tariffs Jul2017'!L44,0,IF($C$5*'Tariffs Jul2017'!AL44/'Tariffs Jul2017'!AJ44&lt;='Tariffs Jul2017'!M44,($C$5*'Tariffs Jul2017'!AL44/'Tariffs Jul2017'!AJ44-'Tariffs Jul2017'!L44)*('Tariffs Jul2017'!X44/100)*'Tariffs Jul2017'!AJ44,('Tariffs Jul2017'!M44-'Tariffs Jul2017'!L44)*('Tariffs Jul2017'!X44/100)*'Tariffs Jul2017'!AJ44))</f>
        <v>0</v>
      </c>
      <c r="N50" s="85">
        <f>IF(($C$5*'Tariffs Jul2017'!AL44/'Tariffs Jul2017'!AJ44&gt;'Tariffs Jul2017'!M44),($C$5*'Tariffs Jul2017'!AL44/'Tariffs Jul2017'!AJ44-'Tariffs Jul2017'!M44)*'Tariffs Jul2017'!Y44/100*'Tariffs Jul2017'!AJ44,0)</f>
        <v>530.92565999999988</v>
      </c>
      <c r="O50" s="73">
        <f t="shared" si="0"/>
        <v>1502.5859899999998</v>
      </c>
      <c r="P50" s="498">
        <f t="shared" si="1"/>
        <v>1652.8445889999998</v>
      </c>
    </row>
    <row r="51" spans="1:153" s="289" customFormat="1" ht="14" thickBot="1" x14ac:dyDescent="0.2">
      <c r="A51" s="288" t="str">
        <f>'Tariffs Jul2017'!F45</f>
        <v>Simply Energy</v>
      </c>
      <c r="B51" s="289" t="str">
        <f>'Tariffs Jul2017'!D45</f>
        <v>Envestra Central 2</v>
      </c>
      <c r="C51" s="290">
        <f>'Tariffs Jul2017'!E45</f>
        <v>42736</v>
      </c>
      <c r="D51" s="291">
        <f>365*'Tariffs Jul2017'!H45/100</f>
        <v>238.12599999999998</v>
      </c>
      <c r="E51" s="291">
        <f>IF($C$5*'Tariffs Jul2017'!AK45/'Tariffs Jul2017'!AI45&gt;='Tariffs Jul2017'!J45,( 'Tariffs Jul2017'!J45*'Tariffs Jul2017'!O45/100)* 'Tariffs Jul2017'!AI45,($C$5*'Tariffs Jul2017'!AK45/'Tariffs Jul2017'!AI45*'Tariffs Jul2017'!O45/100)* 'Tariffs Jul2017'!AI45)</f>
        <v>132.096</v>
      </c>
      <c r="F51" s="291">
        <f>IF($C$5*'Tariffs Jul2017'!AK45/'Tariffs Jul2017'!AI45&lt;'Tariffs Jul2017'!J45,0,IF($C$5*'Tariffs Jul2017'!AK45/'Tariffs Jul2017'!AI45&lt;='Tariffs Jul2017'!K45,($C$5*'Tariffs Jul2017'!AK45/'Tariffs Jul2017'!AI45-'Tariffs Jul2017'!J45)*('Tariffs Jul2017'!P45/100)*'Tariffs Jul2017'!AI45,('Tariffs Jul2017'!K45-'Tariffs Jul2017'!J45)*('Tariffs Jul2017'!P45/100)*'Tariffs Jul2017'!AI45))</f>
        <v>0</v>
      </c>
      <c r="G51" s="291">
        <f>IF($C$5*'Tariffs Jul2017'!AK45/'Tariffs Jul2017'!AI45&lt;'Tariffs Jul2017'!K45,0,IF($C$5*'Tariffs Jul2017'!AK45/'Tariffs Jul2017'!AI45&lt;='Tariffs Jul2017'!L45,($C$5*'Tariffs Jul2017'!AK45/'Tariffs Jul2017'!AI45-'Tariffs Jul2017'!K45)*('Tariffs Jul2017'!Q45/100)*'Tariffs Jul2017'!AI45,('Tariffs Jul2017'!L45-'Tariffs Jul2017'!K45)*('Tariffs Jul2017'!Q45/100)*'Tariffs Jul2017'!AI45))</f>
        <v>0</v>
      </c>
      <c r="H51" s="291">
        <f>IF($C$5*'Tariffs Jul2017'!AK45/'Tariffs Jul2017'!AI45&lt;'Tariffs Jul2017'!L45,0,IF($C$5*'Tariffs Jul2017'!AK45/'Tariffs Jul2017'!AI45&lt;='Tariffs Jul2017'!M45,($C$5*'Tariffs Jul2017'!AK45/'Tariffs Jul2017'!AI45-'Tariffs Jul2017'!L45)*('Tariffs Jul2017'!R45/100)*'Tariffs Jul2017'!AI45,('Tariffs Jul2017'!M45-'Tariffs Jul2017'!L45)*('Tariffs Jul2017'!R45/100)*'Tariffs Jul2017'!AI45))</f>
        <v>0</v>
      </c>
      <c r="I51" s="291">
        <f>IF(($C$5*'Tariffs Jul2017'!AK45/'Tariffs Jul2017'!AI45&gt;'Tariffs Jul2017'!M45),($C$5*'Tariffs Jul2017'!AK45/'Tariffs Jul2017'!AI45-'Tariffs Jul2017'!M45)*'Tariffs Jul2017'!S45/100*'Tariffs Jul2017'!AI45,0)</f>
        <v>265.97373799999997</v>
      </c>
      <c r="J51" s="291">
        <f>IF($C$5*'Tariffs Jul2017'!AL45/'Tariffs Jul2017'!AJ45&gt;='Tariffs Jul2017'!J45,('Tariffs Jul2017'!J45*'Tariffs Jul2017'!U45/100)* 'Tariffs Jul2017'!AJ45,($C$5*'Tariffs Jul2017'!AL45/'Tariffs Jul2017'!AJ45*'Tariffs Jul2017'!U45/100)* 'Tariffs Jul2017'!AJ45)</f>
        <v>247.80799999999999</v>
      </c>
      <c r="K51" s="291">
        <f>IF($C$5*'Tariffs Jul2017'!AL45/'Tariffs Jul2017'!AJ45&lt;'Tariffs Jul2017'!J45,0,IF($C$5*'Tariffs Jul2017'!AL45/'Tariffs Jul2017'!AJ45&lt;='Tariffs Jul2017'!K45,($C$5*'Tariffs Jul2017'!AL45/'Tariffs Jul2017'!AJ45-'Tariffs Jul2017'!J45)*('Tariffs Jul2017'!V45/100)*'Tariffs Jul2017'!AJ45,('Tariffs Jul2017'!K45-'Tariffs Jul2017'!J45)*('Tariffs Jul2017'!V45/100)*'Tariffs Jul2017'!AJ45))</f>
        <v>0</v>
      </c>
      <c r="L51" s="291">
        <f>IF($C$5*'Tariffs Jul2017'!AL45/'Tariffs Jul2017'!AJ45&lt;'Tariffs Jul2017'!K45,0,IF($C$5*'Tariffs Jul2017'!AL45/'Tariffs Jul2017'!AJ45&lt;='Tariffs Jul2017'!L45,($C$5*'Tariffs Jul2017'!AL45/'Tariffs Jul2017'!AJ45-'Tariffs Jul2017'!K45)*('Tariffs Jul2017'!W45/100)*'Tariffs Jul2017'!AJ45,('Tariffs Jul2017'!L45-'Tariffs Jul2017'!K45)*('Tariffs Jul2017'!W45/100)*'Tariffs Jul2017'!AJ45))</f>
        <v>0</v>
      </c>
      <c r="M51" s="291">
        <f>IF($C$5*'Tariffs Jul2017'!AL45/'Tariffs Jul2017'!AJ45&lt;'Tariffs Jul2017'!L45,0,IF($C$5*'Tariffs Jul2017'!AL45/'Tariffs Jul2017'!AJ45&lt;='Tariffs Jul2017'!M45,($C$5*'Tariffs Jul2017'!AL45/'Tariffs Jul2017'!AJ45-'Tariffs Jul2017'!L45)*('Tariffs Jul2017'!X45/100)*'Tariffs Jul2017'!AJ45,('Tariffs Jul2017'!M45-'Tariffs Jul2017'!L45)*('Tariffs Jul2017'!X45/100)*'Tariffs Jul2017'!AJ45))</f>
        <v>0</v>
      </c>
      <c r="N51" s="291">
        <f>IF(($C$5*'Tariffs Jul2017'!AL45/'Tariffs Jul2017'!AJ45&gt;'Tariffs Jul2017'!M45),($C$5*'Tariffs Jul2017'!AL45/'Tariffs Jul2017'!AJ45-'Tariffs Jul2017'!M45)*'Tariffs Jul2017'!Y45/100*'Tariffs Jul2017'!AJ45,0)</f>
        <v>504.21146599999992</v>
      </c>
      <c r="O51" s="292">
        <f t="shared" si="0"/>
        <v>1388.2152039999999</v>
      </c>
      <c r="P51" s="499">
        <f t="shared" si="1"/>
        <v>1527.0367243999999</v>
      </c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  <c r="CY51" s="344"/>
      <c r="CZ51" s="344"/>
      <c r="DA51" s="344"/>
      <c r="DB51" s="344"/>
      <c r="DC51" s="318"/>
      <c r="DD51" s="318"/>
      <c r="DE51" s="318"/>
      <c r="DF51" s="318"/>
      <c r="DG51" s="318"/>
      <c r="DH51" s="318"/>
      <c r="DI51" s="318"/>
      <c r="DJ51" s="318"/>
      <c r="DK51" s="320"/>
      <c r="DL51" s="320"/>
      <c r="DM51" s="320"/>
      <c r="DN51" s="320"/>
      <c r="DO51" s="320"/>
      <c r="DP51" s="320"/>
      <c r="DQ51" s="320"/>
      <c r="DR51" s="320"/>
      <c r="DS51" s="320"/>
      <c r="DT51" s="320"/>
      <c r="DU51" s="320"/>
      <c r="DV51" s="320"/>
      <c r="DW51" s="320"/>
      <c r="DX51" s="320"/>
      <c r="DY51" s="320"/>
      <c r="DZ51" s="320"/>
      <c r="EA51" s="320"/>
      <c r="EB51" s="320"/>
      <c r="EC51" s="320"/>
      <c r="ED51" s="320"/>
      <c r="EE51" s="320"/>
      <c r="EF51" s="320"/>
      <c r="EG51" s="320"/>
      <c r="EH51" s="320"/>
      <c r="EI51" s="320"/>
      <c r="EJ51" s="320"/>
      <c r="EK51" s="320"/>
      <c r="EL51" s="320"/>
      <c r="EM51" s="320"/>
      <c r="EN51" s="320"/>
      <c r="EO51" s="320"/>
      <c r="EP51" s="320"/>
      <c r="EQ51" s="320"/>
      <c r="ER51" s="320"/>
      <c r="ES51" s="320"/>
      <c r="ET51" s="320"/>
      <c r="EU51" s="320"/>
      <c r="EV51" s="320"/>
      <c r="EW51" s="320"/>
    </row>
    <row r="52" spans="1:153" ht="14" thickTop="1" x14ac:dyDescent="0.15">
      <c r="A52" s="286" t="str">
        <f>'Tariffs Jul2017'!F46</f>
        <v>AGL</v>
      </c>
      <c r="B52" s="47" t="str">
        <f>'Tariffs Jul2017'!D46</f>
        <v>Envestra Central 1</v>
      </c>
      <c r="C52" s="287">
        <f>'Tariffs Jul2017'!E46</f>
        <v>42736</v>
      </c>
      <c r="D52" s="85">
        <f>365*'Tariffs Jul2017'!H46/100</f>
        <v>268.53050000000002</v>
      </c>
      <c r="E52" s="85">
        <f>IF($C$5*'Tariffs Jul2017'!AK46/'Tariffs Jul2017'!AI46&gt;='Tariffs Jul2017'!J46,( 'Tariffs Jul2017'!J46*'Tariffs Jul2017'!O46/100)* 'Tariffs Jul2017'!AI46,($C$5*'Tariffs Jul2017'!AK46/'Tariffs Jul2017'!AI46*'Tariffs Jul2017'!O46/100)* 'Tariffs Jul2017'!AI46)</f>
        <v>80.2102</v>
      </c>
      <c r="F52" s="85">
        <f>IF($C$5*'Tariffs Jul2017'!AK46/'Tariffs Jul2017'!AI46&lt;'Tariffs Jul2017'!J46,0,IF($C$5*'Tariffs Jul2017'!AK46/'Tariffs Jul2017'!AI46&lt;='Tariffs Jul2017'!K46,($C$5*'Tariffs Jul2017'!AK46/'Tariffs Jul2017'!AI46-'Tariffs Jul2017'!J46)*('Tariffs Jul2017'!P46/100)*'Tariffs Jul2017'!AI46,('Tariffs Jul2017'!K46-'Tariffs Jul2017'!J46)*('Tariffs Jul2017'!P46/100)*'Tariffs Jul2017'!AI46))</f>
        <v>56.557700000000011</v>
      </c>
      <c r="G52" s="85">
        <f>IF($C$5*'Tariffs Jul2017'!AK46/'Tariffs Jul2017'!AI46&lt;'Tariffs Jul2017'!K46,0,IF($C$5*'Tariffs Jul2017'!AK46/'Tariffs Jul2017'!AI46&lt;='Tariffs Jul2017'!L46,($C$5*'Tariffs Jul2017'!AK46/'Tariffs Jul2017'!AI46-'Tariffs Jul2017'!K46)*('Tariffs Jul2017'!Q46/100)*'Tariffs Jul2017'!AI46,('Tariffs Jul2017'!L46-'Tariffs Jul2017'!K46)*('Tariffs Jul2017'!Q46/100)*'Tariffs Jul2017'!AI46))</f>
        <v>0</v>
      </c>
      <c r="H52" s="85">
        <f>IF($C$5*'Tariffs Jul2017'!AK46/'Tariffs Jul2017'!AI46&lt;'Tariffs Jul2017'!L46,0,IF($C$5*'Tariffs Jul2017'!AK46/'Tariffs Jul2017'!AI46&lt;='Tariffs Jul2017'!M46,($C$5*'Tariffs Jul2017'!AK46/'Tariffs Jul2017'!AI46-'Tariffs Jul2017'!L46)*('Tariffs Jul2017'!R46/100)*'Tariffs Jul2017'!AI46,('Tariffs Jul2017'!M46-'Tariffs Jul2017'!L46)*('Tariffs Jul2017'!R46/100)*'Tariffs Jul2017'!AI46))</f>
        <v>0</v>
      </c>
      <c r="I52" s="85">
        <f>IF(($C$5*'Tariffs Jul2017'!AK46/'Tariffs Jul2017'!AI46&gt;'Tariffs Jul2017'!M46),($C$5*'Tariffs Jul2017'!AK46/'Tariffs Jul2017'!AI46-'Tariffs Jul2017'!M46)*'Tariffs Jul2017'!S46/100*'Tariffs Jul2017'!AI46,0)</f>
        <v>249.11511899999996</v>
      </c>
      <c r="J52" s="85">
        <f>IF($C$5*'Tariffs Jul2017'!AL46/'Tariffs Jul2017'!AJ46&gt;='Tariffs Jul2017'!J46,('Tariffs Jul2017'!J46*'Tariffs Jul2017'!U46/100)* 'Tariffs Jul2017'!AJ46,($C$5*'Tariffs Jul2017'!AL46/'Tariffs Jul2017'!AJ46*'Tariffs Jul2017'!U46/100)* 'Tariffs Jul2017'!AJ46)</f>
        <v>160.4204</v>
      </c>
      <c r="K52" s="85">
        <f>IF($C$5*'Tariffs Jul2017'!AL46/'Tariffs Jul2017'!AJ46&lt;'Tariffs Jul2017'!J46,0,IF($C$5*'Tariffs Jul2017'!AL46/'Tariffs Jul2017'!AJ46&lt;='Tariffs Jul2017'!K46,($C$5*'Tariffs Jul2017'!AL46/'Tariffs Jul2017'!AJ46-'Tariffs Jul2017'!J46)*('Tariffs Jul2017'!V46/100)*'Tariffs Jul2017'!AJ46,('Tariffs Jul2017'!K46-'Tariffs Jul2017'!J46)*('Tariffs Jul2017'!V46/100)*'Tariffs Jul2017'!AJ46))</f>
        <v>113.11540000000002</v>
      </c>
      <c r="L52" s="85">
        <f>IF($C$5*'Tariffs Jul2017'!AL46/'Tariffs Jul2017'!AJ46&lt;'Tariffs Jul2017'!K46,0,IF($C$5*'Tariffs Jul2017'!AL46/'Tariffs Jul2017'!AJ46&lt;='Tariffs Jul2017'!L46,($C$5*'Tariffs Jul2017'!AL46/'Tariffs Jul2017'!AJ46-'Tariffs Jul2017'!K46)*('Tariffs Jul2017'!W46/100)*'Tariffs Jul2017'!AJ46,('Tariffs Jul2017'!L46-'Tariffs Jul2017'!K46)*('Tariffs Jul2017'!W46/100)*'Tariffs Jul2017'!AJ46))</f>
        <v>0</v>
      </c>
      <c r="M52" s="85">
        <f>IF($C$5*'Tariffs Jul2017'!AL46/'Tariffs Jul2017'!AJ46&lt;'Tariffs Jul2017'!L46,0,IF($C$5*'Tariffs Jul2017'!AL46/'Tariffs Jul2017'!AJ46&lt;='Tariffs Jul2017'!M46,($C$5*'Tariffs Jul2017'!AL46/'Tariffs Jul2017'!AJ46-'Tariffs Jul2017'!L46)*('Tariffs Jul2017'!X46/100)*'Tariffs Jul2017'!AJ46,('Tariffs Jul2017'!M46-'Tariffs Jul2017'!L46)*('Tariffs Jul2017'!X46/100)*'Tariffs Jul2017'!AJ46))</f>
        <v>0</v>
      </c>
      <c r="N52" s="85">
        <f>IF(($C$5*'Tariffs Jul2017'!AL46/'Tariffs Jul2017'!AJ46&gt;'Tariffs Jul2017'!M46),($C$5*'Tariffs Jul2017'!AL46/'Tariffs Jul2017'!AJ46-'Tariffs Jul2017'!M46)*'Tariffs Jul2017'!Y46/100*'Tariffs Jul2017'!AJ46,0)</f>
        <v>498.23023799999993</v>
      </c>
      <c r="O52" s="73">
        <f t="shared" si="0"/>
        <v>1426.1795569999999</v>
      </c>
      <c r="P52" s="498">
        <f t="shared" si="1"/>
        <v>1568.7975127</v>
      </c>
    </row>
    <row r="53" spans="1:153" x14ac:dyDescent="0.15">
      <c r="A53" s="286" t="str">
        <f>'Tariffs Jul2017'!F47</f>
        <v>Alinta Energy</v>
      </c>
      <c r="B53" s="47" t="str">
        <f>'Tariffs Jul2017'!D47</f>
        <v>Envestra Central 1</v>
      </c>
      <c r="C53" s="287">
        <f>'Tariffs Jul2017'!E47</f>
        <v>42747</v>
      </c>
      <c r="D53" s="85">
        <f>365*'Tariffs Jul2017'!H47/100</f>
        <v>255.3905</v>
      </c>
      <c r="E53" s="85">
        <f>IF($C$5*'Tariffs Jul2017'!AK47/'Tariffs Jul2017'!AI47&gt;='Tariffs Jul2017'!J47,( 'Tariffs Jul2017'!J47*'Tariffs Jul2017'!O47/100)* 'Tariffs Jul2017'!AI47,($C$5*'Tariffs Jul2017'!AK47/'Tariffs Jul2017'!AI47*'Tariffs Jul2017'!O47/100)* 'Tariffs Jul2017'!AI47)</f>
        <v>81.591999999999999</v>
      </c>
      <c r="F53" s="85">
        <f>IF($C$5*'Tariffs Jul2017'!AK47/'Tariffs Jul2017'!AI47&lt;'Tariffs Jul2017'!J47,0,IF($C$5*'Tariffs Jul2017'!AK47/'Tariffs Jul2017'!AI47&lt;='Tariffs Jul2017'!K47,($C$5*'Tariffs Jul2017'!AK47/'Tariffs Jul2017'!AI47-'Tariffs Jul2017'!J47)*('Tariffs Jul2017'!P47/100)*'Tariffs Jul2017'!AI47,('Tariffs Jul2017'!K47-'Tariffs Jul2017'!J47)*('Tariffs Jul2017'!P47/100)*'Tariffs Jul2017'!AI47))</f>
        <v>57.451999999999998</v>
      </c>
      <c r="G53" s="85">
        <f>IF($C$5*'Tariffs Jul2017'!AK47/'Tariffs Jul2017'!AI47&lt;'Tariffs Jul2017'!K47,0,IF($C$5*'Tariffs Jul2017'!AK47/'Tariffs Jul2017'!AI47&lt;='Tariffs Jul2017'!L47,($C$5*'Tariffs Jul2017'!AK47/'Tariffs Jul2017'!AI47-'Tariffs Jul2017'!K47)*('Tariffs Jul2017'!Q47/100)*'Tariffs Jul2017'!AI47,('Tariffs Jul2017'!L47-'Tariffs Jul2017'!K47)*('Tariffs Jul2017'!Q47/100)*'Tariffs Jul2017'!AI47))</f>
        <v>0</v>
      </c>
      <c r="H53" s="85">
        <f>IF($C$5*'Tariffs Jul2017'!AK47/'Tariffs Jul2017'!AI47&lt;'Tariffs Jul2017'!L47,0,IF($C$5*'Tariffs Jul2017'!AK47/'Tariffs Jul2017'!AI47&lt;='Tariffs Jul2017'!M47,($C$5*'Tariffs Jul2017'!AK47/'Tariffs Jul2017'!AI47-'Tariffs Jul2017'!L47)*('Tariffs Jul2017'!R47/100)*'Tariffs Jul2017'!AI47,('Tariffs Jul2017'!M47-'Tariffs Jul2017'!L47)*('Tariffs Jul2017'!R47/100)*'Tariffs Jul2017'!AI47))</f>
        <v>0</v>
      </c>
      <c r="I53" s="85">
        <f>IF(($C$5*'Tariffs Jul2017'!AK47/'Tariffs Jul2017'!AI47&gt;'Tariffs Jul2017'!M47),($C$5*'Tariffs Jul2017'!AK47/'Tariffs Jul2017'!AI47-'Tariffs Jul2017'!M47)*'Tariffs Jul2017'!S47/100*'Tariffs Jul2017'!AI47,0)</f>
        <v>250.46492999999995</v>
      </c>
      <c r="J53" s="85">
        <f>IF($C$5*'Tariffs Jul2017'!AL47/'Tariffs Jul2017'!AJ47&gt;='Tariffs Jul2017'!J47,('Tariffs Jul2017'!J47*'Tariffs Jul2017'!U47/100)* 'Tariffs Jul2017'!AJ47,($C$5*'Tariffs Jul2017'!AL47/'Tariffs Jul2017'!AJ47*'Tariffs Jul2017'!U47/100)* 'Tariffs Jul2017'!AJ47)</f>
        <v>163.184</v>
      </c>
      <c r="K53" s="85">
        <f>IF($C$5*'Tariffs Jul2017'!AL47/'Tariffs Jul2017'!AJ47&lt;'Tariffs Jul2017'!J47,0,IF($C$5*'Tariffs Jul2017'!AL47/'Tariffs Jul2017'!AJ47&lt;='Tariffs Jul2017'!K47,($C$5*'Tariffs Jul2017'!AL47/'Tariffs Jul2017'!AJ47-'Tariffs Jul2017'!J47)*('Tariffs Jul2017'!V47/100)*'Tariffs Jul2017'!AJ47,('Tariffs Jul2017'!K47-'Tariffs Jul2017'!J47)*('Tariffs Jul2017'!V47/100)*'Tariffs Jul2017'!AJ47))</f>
        <v>114.904</v>
      </c>
      <c r="L53" s="85">
        <f>IF($C$5*'Tariffs Jul2017'!AL47/'Tariffs Jul2017'!AJ47&lt;'Tariffs Jul2017'!K47,0,IF($C$5*'Tariffs Jul2017'!AL47/'Tariffs Jul2017'!AJ47&lt;='Tariffs Jul2017'!L47,($C$5*'Tariffs Jul2017'!AL47/'Tariffs Jul2017'!AJ47-'Tariffs Jul2017'!K47)*('Tariffs Jul2017'!W47/100)*'Tariffs Jul2017'!AJ47,('Tariffs Jul2017'!L47-'Tariffs Jul2017'!K47)*('Tariffs Jul2017'!W47/100)*'Tariffs Jul2017'!AJ47))</f>
        <v>0</v>
      </c>
      <c r="M53" s="85">
        <f>IF($C$5*'Tariffs Jul2017'!AL47/'Tariffs Jul2017'!AJ47&lt;'Tariffs Jul2017'!L47,0,IF($C$5*'Tariffs Jul2017'!AL47/'Tariffs Jul2017'!AJ47&lt;='Tariffs Jul2017'!M47,($C$5*'Tariffs Jul2017'!AL47/'Tariffs Jul2017'!AJ47-'Tariffs Jul2017'!L47)*('Tariffs Jul2017'!X47/100)*'Tariffs Jul2017'!AJ47,('Tariffs Jul2017'!M47-'Tariffs Jul2017'!L47)*('Tariffs Jul2017'!X47/100)*'Tariffs Jul2017'!AJ47))</f>
        <v>0</v>
      </c>
      <c r="N53" s="85">
        <f>IF(($C$5*'Tariffs Jul2017'!AL47/'Tariffs Jul2017'!AJ47&gt;'Tariffs Jul2017'!M47),($C$5*'Tariffs Jul2017'!AL47/'Tariffs Jul2017'!AJ47-'Tariffs Jul2017'!M47)*'Tariffs Jul2017'!Y47/100*'Tariffs Jul2017'!AJ47,0)</f>
        <v>500.92985999999991</v>
      </c>
      <c r="O53" s="73">
        <f t="shared" si="0"/>
        <v>1423.9172899999999</v>
      </c>
      <c r="P53" s="498">
        <f t="shared" si="1"/>
        <v>1566.309019</v>
      </c>
    </row>
    <row r="54" spans="1:153" x14ac:dyDescent="0.15">
      <c r="A54" s="286" t="str">
        <f>'Tariffs Jul2017'!F48</f>
        <v>Click Energy</v>
      </c>
      <c r="B54" s="47" t="str">
        <f>'Tariffs Jul2017'!D48</f>
        <v>Envestra Central 1</v>
      </c>
      <c r="C54" s="287">
        <f>'Tariffs Jul2017'!E48</f>
        <v>42917</v>
      </c>
      <c r="D54" s="85">
        <f>365*'Tariffs Jul2017'!H48/100</f>
        <v>292.73</v>
      </c>
      <c r="E54" s="85">
        <f>IF($C$5*'Tariffs Jul2017'!AK48/'Tariffs Jul2017'!AI48&gt;='Tariffs Jul2017'!J48,( 'Tariffs Jul2017'!J48*'Tariffs Jul2017'!O48/100)* 'Tariffs Jul2017'!AI48,($C$5*'Tariffs Jul2017'!AK48/'Tariffs Jul2017'!AI48*'Tariffs Jul2017'!O48/100)* 'Tariffs Jul2017'!AI48)</f>
        <v>97.055000000000007</v>
      </c>
      <c r="F54" s="85">
        <f>IF($C$5*'Tariffs Jul2017'!AK48/'Tariffs Jul2017'!AI48&lt;'Tariffs Jul2017'!J48,0,IF($C$5*'Tariffs Jul2017'!AK48/'Tariffs Jul2017'!AI48&lt;='Tariffs Jul2017'!K48,($C$5*'Tariffs Jul2017'!AK48/'Tariffs Jul2017'!AI48-'Tariffs Jul2017'!J48)*('Tariffs Jul2017'!P48/100)*'Tariffs Jul2017'!AI48,('Tariffs Jul2017'!K48-'Tariffs Jul2017'!J48)*('Tariffs Jul2017'!P48/100)*'Tariffs Jul2017'!AI48))</f>
        <v>65.040000000000006</v>
      </c>
      <c r="G54" s="85">
        <f>IF($C$5*'Tariffs Jul2017'!AK48/'Tariffs Jul2017'!AI48&lt;'Tariffs Jul2017'!K48,0,IF($C$5*'Tariffs Jul2017'!AK48/'Tariffs Jul2017'!AI48&lt;='Tariffs Jul2017'!L48,($C$5*'Tariffs Jul2017'!AK48/'Tariffs Jul2017'!AI48-'Tariffs Jul2017'!K48)*('Tariffs Jul2017'!Q48/100)*'Tariffs Jul2017'!AI48,('Tariffs Jul2017'!L48-'Tariffs Jul2017'!K48)*('Tariffs Jul2017'!Q48/100)*'Tariffs Jul2017'!AI48))</f>
        <v>0</v>
      </c>
      <c r="H54" s="85">
        <f>IF($C$5*'Tariffs Jul2017'!AK48/'Tariffs Jul2017'!AI48&lt;'Tariffs Jul2017'!L48,0,IF($C$5*'Tariffs Jul2017'!AK48/'Tariffs Jul2017'!AI48&lt;='Tariffs Jul2017'!M48,($C$5*'Tariffs Jul2017'!AK48/'Tariffs Jul2017'!AI48-'Tariffs Jul2017'!L48)*('Tariffs Jul2017'!R48/100)*'Tariffs Jul2017'!AI48,('Tariffs Jul2017'!M48-'Tariffs Jul2017'!L48)*('Tariffs Jul2017'!R48/100)*'Tariffs Jul2017'!AI48))</f>
        <v>0</v>
      </c>
      <c r="I54" s="85">
        <f>IF(($C$5*'Tariffs Jul2017'!AK48/'Tariffs Jul2017'!AI48&gt;'Tariffs Jul2017'!M48),($C$5*'Tariffs Jul2017'!AK48/'Tariffs Jul2017'!AI48-'Tariffs Jul2017'!M48)*'Tariffs Jul2017'!S48/100*'Tariffs Jul2017'!AI48,0)</f>
        <v>284.96009999999995</v>
      </c>
      <c r="J54" s="85">
        <f>IF($C$5*'Tariffs Jul2017'!AL48/'Tariffs Jul2017'!AJ48&gt;='Tariffs Jul2017'!J48,('Tariffs Jul2017'!J48*'Tariffs Jul2017'!U48/100)* 'Tariffs Jul2017'!AJ48,($C$5*'Tariffs Jul2017'!AL48/'Tariffs Jul2017'!AJ48*'Tariffs Jul2017'!U48/100)* 'Tariffs Jul2017'!AJ48)</f>
        <v>194.11</v>
      </c>
      <c r="K54" s="85">
        <f>IF($C$5*'Tariffs Jul2017'!AL48/'Tariffs Jul2017'!AJ48&lt;'Tariffs Jul2017'!J48,0,IF($C$5*'Tariffs Jul2017'!AL48/'Tariffs Jul2017'!AJ48&lt;='Tariffs Jul2017'!K48,($C$5*'Tariffs Jul2017'!AL48/'Tariffs Jul2017'!AJ48-'Tariffs Jul2017'!J48)*('Tariffs Jul2017'!V48/100)*'Tariffs Jul2017'!AJ48,('Tariffs Jul2017'!K48-'Tariffs Jul2017'!J48)*('Tariffs Jul2017'!V48/100)*'Tariffs Jul2017'!AJ48))</f>
        <v>130.08000000000001</v>
      </c>
      <c r="L54" s="85">
        <f>IF($C$5*'Tariffs Jul2017'!AL48/'Tariffs Jul2017'!AJ48&lt;'Tariffs Jul2017'!K48,0,IF($C$5*'Tariffs Jul2017'!AL48/'Tariffs Jul2017'!AJ48&lt;='Tariffs Jul2017'!L48,($C$5*'Tariffs Jul2017'!AL48/'Tariffs Jul2017'!AJ48-'Tariffs Jul2017'!K48)*('Tariffs Jul2017'!W48/100)*'Tariffs Jul2017'!AJ48,('Tariffs Jul2017'!L48-'Tariffs Jul2017'!K48)*('Tariffs Jul2017'!W48/100)*'Tariffs Jul2017'!AJ48))</f>
        <v>0</v>
      </c>
      <c r="M54" s="85">
        <f>IF($C$5*'Tariffs Jul2017'!AL48/'Tariffs Jul2017'!AJ48&lt;'Tariffs Jul2017'!L48,0,IF($C$5*'Tariffs Jul2017'!AL48/'Tariffs Jul2017'!AJ48&lt;='Tariffs Jul2017'!M48,($C$5*'Tariffs Jul2017'!AL48/'Tariffs Jul2017'!AJ48-'Tariffs Jul2017'!L48)*('Tariffs Jul2017'!X48/100)*'Tariffs Jul2017'!AJ48,('Tariffs Jul2017'!M48-'Tariffs Jul2017'!L48)*('Tariffs Jul2017'!X48/100)*'Tariffs Jul2017'!AJ48))</f>
        <v>0</v>
      </c>
      <c r="N54" s="85">
        <f>IF(($C$5*'Tariffs Jul2017'!AL48/'Tariffs Jul2017'!AJ48&gt;'Tariffs Jul2017'!M48),($C$5*'Tariffs Jul2017'!AL48/'Tariffs Jul2017'!AJ48-'Tariffs Jul2017'!M48)*'Tariffs Jul2017'!Y48/100*'Tariffs Jul2017'!AJ48,0)</f>
        <v>569.92019999999991</v>
      </c>
      <c r="O54" s="73">
        <f t="shared" si="0"/>
        <v>1633.8953000000001</v>
      </c>
      <c r="P54" s="498">
        <f t="shared" si="1"/>
        <v>1797.2848300000003</v>
      </c>
    </row>
    <row r="55" spans="1:153" x14ac:dyDescent="0.15">
      <c r="A55" s="286" t="str">
        <f>'Tariffs Jul2017'!F49</f>
        <v>Covau</v>
      </c>
      <c r="B55" s="47" t="str">
        <f>'Tariffs Jul2017'!D49</f>
        <v>Envestra Central 1</v>
      </c>
      <c r="C55" s="287">
        <f>'Tariffs Jul2017'!E49</f>
        <v>42736</v>
      </c>
      <c r="D55" s="85">
        <f>365*'Tariffs Jul2017'!H49/100</f>
        <v>266.99750000000006</v>
      </c>
      <c r="E55" s="85">
        <f>IF($C$5*'Tariffs Jul2017'!AK49/'Tariffs Jul2017'!AI49&gt;='Tariffs Jul2017'!J49,( 'Tariffs Jul2017'!J49*'Tariffs Jul2017'!O49/100)* 'Tariffs Jul2017'!AI49,($C$5*'Tariffs Jul2017'!AK49/'Tariffs Jul2017'!AI49*'Tariffs Jul2017'!O49/100)* 'Tariffs Jul2017'!AI49)</f>
        <v>120.74299999999999</v>
      </c>
      <c r="F55" s="85">
        <f>IF($C$5*'Tariffs Jul2017'!AK49/'Tariffs Jul2017'!AI49&lt;'Tariffs Jul2017'!J49,0,IF($C$5*'Tariffs Jul2017'!AK49/'Tariffs Jul2017'!AI49&lt;='Tariffs Jul2017'!K49,($C$5*'Tariffs Jul2017'!AK49/'Tariffs Jul2017'!AI49-'Tariffs Jul2017'!J49)*('Tariffs Jul2017'!P49/100)*'Tariffs Jul2017'!AI49,('Tariffs Jul2017'!K49-'Tariffs Jul2017'!J49)*('Tariffs Jul2017'!P49/100)*'Tariffs Jul2017'!AI49))</f>
        <v>78.319000000000003</v>
      </c>
      <c r="G55" s="85">
        <f>IF($C$5*'Tariffs Jul2017'!AK49/'Tariffs Jul2017'!AI49&lt;'Tariffs Jul2017'!K49,0,IF($C$5*'Tariffs Jul2017'!AK49/'Tariffs Jul2017'!AI49&lt;='Tariffs Jul2017'!L49,($C$5*'Tariffs Jul2017'!AK49/'Tariffs Jul2017'!AI49-'Tariffs Jul2017'!K49)*('Tariffs Jul2017'!Q49/100)*'Tariffs Jul2017'!AI49,('Tariffs Jul2017'!L49-'Tariffs Jul2017'!K49)*('Tariffs Jul2017'!Q49/100)*'Tariffs Jul2017'!AI49))</f>
        <v>0</v>
      </c>
      <c r="H55" s="85">
        <f>IF($C$5*'Tariffs Jul2017'!AK49/'Tariffs Jul2017'!AI49&lt;'Tariffs Jul2017'!L49,0,IF($C$5*'Tariffs Jul2017'!AK49/'Tariffs Jul2017'!AI49&lt;='Tariffs Jul2017'!M49,($C$5*'Tariffs Jul2017'!AK49/'Tariffs Jul2017'!AI49-'Tariffs Jul2017'!L49)*('Tariffs Jul2017'!R49/100)*'Tariffs Jul2017'!AI49,('Tariffs Jul2017'!M49-'Tariffs Jul2017'!L49)*('Tariffs Jul2017'!R49/100)*'Tariffs Jul2017'!AI49))</f>
        <v>0</v>
      </c>
      <c r="I55" s="85">
        <f>IF(($C$5*'Tariffs Jul2017'!AK49/'Tariffs Jul2017'!AI49&gt;'Tariffs Jul2017'!M49),($C$5*'Tariffs Jul2017'!AK49/'Tariffs Jul2017'!AI49-'Tariffs Jul2017'!M49)*'Tariffs Jul2017'!S49/100*'Tariffs Jul2017'!AI49,0)</f>
        <v>296.95841999999999</v>
      </c>
      <c r="J55" s="85">
        <f>IF($C$5*'Tariffs Jul2017'!AL49/'Tariffs Jul2017'!AJ49&gt;='Tariffs Jul2017'!J49,('Tariffs Jul2017'!J49*'Tariffs Jul2017'!U49/100)* 'Tariffs Jul2017'!AJ49,($C$5*'Tariffs Jul2017'!AL49/'Tariffs Jul2017'!AJ49*'Tariffs Jul2017'!U49/100)* 'Tariffs Jul2017'!AJ49)</f>
        <v>241.48599999999999</v>
      </c>
      <c r="K55" s="85">
        <f>IF($C$5*'Tariffs Jul2017'!AL49/'Tariffs Jul2017'!AJ49&lt;'Tariffs Jul2017'!J49,0,IF($C$5*'Tariffs Jul2017'!AL49/'Tariffs Jul2017'!AJ49&lt;='Tariffs Jul2017'!K49,($C$5*'Tariffs Jul2017'!AL49/'Tariffs Jul2017'!AJ49-'Tariffs Jul2017'!J49)*('Tariffs Jul2017'!V49/100)*'Tariffs Jul2017'!AJ49,('Tariffs Jul2017'!K49-'Tariffs Jul2017'!J49)*('Tariffs Jul2017'!V49/100)*'Tariffs Jul2017'!AJ49))</f>
        <v>156.63800000000001</v>
      </c>
      <c r="L55" s="85">
        <f>IF($C$5*'Tariffs Jul2017'!AL49/'Tariffs Jul2017'!AJ49&lt;'Tariffs Jul2017'!K49,0,IF($C$5*'Tariffs Jul2017'!AL49/'Tariffs Jul2017'!AJ49&lt;='Tariffs Jul2017'!L49,($C$5*'Tariffs Jul2017'!AL49/'Tariffs Jul2017'!AJ49-'Tariffs Jul2017'!K49)*('Tariffs Jul2017'!W49/100)*'Tariffs Jul2017'!AJ49,('Tariffs Jul2017'!L49-'Tariffs Jul2017'!K49)*('Tariffs Jul2017'!W49/100)*'Tariffs Jul2017'!AJ49))</f>
        <v>0</v>
      </c>
      <c r="M55" s="85">
        <f>IF($C$5*'Tariffs Jul2017'!AL49/'Tariffs Jul2017'!AJ49&lt;'Tariffs Jul2017'!L49,0,IF($C$5*'Tariffs Jul2017'!AL49/'Tariffs Jul2017'!AJ49&lt;='Tariffs Jul2017'!M49,($C$5*'Tariffs Jul2017'!AL49/'Tariffs Jul2017'!AJ49-'Tariffs Jul2017'!L49)*('Tariffs Jul2017'!X49/100)*'Tariffs Jul2017'!AJ49,('Tariffs Jul2017'!M49-'Tariffs Jul2017'!L49)*('Tariffs Jul2017'!X49/100)*'Tariffs Jul2017'!AJ49))</f>
        <v>0</v>
      </c>
      <c r="N55" s="85">
        <f>IF(($C$5*'Tariffs Jul2017'!AL49/'Tariffs Jul2017'!AJ49&gt;'Tariffs Jul2017'!M49),($C$5*'Tariffs Jul2017'!AL49/'Tariffs Jul2017'!AJ49-'Tariffs Jul2017'!M49)*'Tariffs Jul2017'!Y49/100*'Tariffs Jul2017'!AJ49,0)</f>
        <v>593.91683999999998</v>
      </c>
      <c r="O55" s="73">
        <f t="shared" si="0"/>
        <v>1755.0587599999999</v>
      </c>
      <c r="P55" s="498">
        <f t="shared" si="1"/>
        <v>1930.5646360000001</v>
      </c>
    </row>
    <row r="56" spans="1:153" x14ac:dyDescent="0.15">
      <c r="A56" s="286" t="str">
        <f>'Tariffs Jul2017'!F50</f>
        <v>Dodo Power &amp; Gas</v>
      </c>
      <c r="B56" s="47" t="str">
        <f>'Tariffs Jul2017'!D50</f>
        <v>Envestra Central 1</v>
      </c>
      <c r="C56" s="287">
        <f>'Tariffs Jul2017'!E50</f>
        <v>42917</v>
      </c>
      <c r="D56" s="85">
        <f>365*'Tariffs Jul2017'!H50/100</f>
        <v>272.21699999999998</v>
      </c>
      <c r="E56" s="85">
        <f>IF($C$5*'Tariffs Jul2017'!AK50/'Tariffs Jul2017'!AI50&gt;='Tariffs Jul2017'!J50,( 'Tariffs Jul2017'!J50*'Tariffs Jul2017'!O50/100)* 'Tariffs Jul2017'!AI50,($C$5*'Tariffs Jul2017'!AK50/'Tariffs Jul2017'!AI50*'Tariffs Jul2017'!O50/100)* 'Tariffs Jul2017'!AI50)</f>
        <v>194.4</v>
      </c>
      <c r="F56" s="85">
        <f>IF($C$5*'Tariffs Jul2017'!AK50/'Tariffs Jul2017'!AI50&lt;'Tariffs Jul2017'!J50,0,IF($C$5*'Tariffs Jul2017'!AK50/'Tariffs Jul2017'!AI50&lt;='Tariffs Jul2017'!K50,($C$5*'Tariffs Jul2017'!AK50/'Tariffs Jul2017'!AI50-'Tariffs Jul2017'!J50)*('Tariffs Jul2017'!P50/100)*'Tariffs Jul2017'!AI50,('Tariffs Jul2017'!K50-'Tariffs Jul2017'!J50)*('Tariffs Jul2017'!P50/100)*'Tariffs Jul2017'!AI50))</f>
        <v>258.65821</v>
      </c>
      <c r="G56" s="85">
        <f>IF($C$5*'Tariffs Jul2017'!AK50/'Tariffs Jul2017'!AI50&lt;'Tariffs Jul2017'!K50,0,IF($C$5*'Tariffs Jul2017'!AK50/'Tariffs Jul2017'!AI50&lt;='Tariffs Jul2017'!L50,($C$5*'Tariffs Jul2017'!AK50/'Tariffs Jul2017'!AI50-'Tariffs Jul2017'!K50)*('Tariffs Jul2017'!Q50/100)*'Tariffs Jul2017'!AI50,('Tariffs Jul2017'!L50-'Tariffs Jul2017'!K50)*('Tariffs Jul2017'!Q50/100)*'Tariffs Jul2017'!AI50))</f>
        <v>0</v>
      </c>
      <c r="H56" s="85">
        <f>IF($C$5*'Tariffs Jul2017'!AK50/'Tariffs Jul2017'!AI50&lt;'Tariffs Jul2017'!L50,0,IF($C$5*'Tariffs Jul2017'!AK50/'Tariffs Jul2017'!AI50&lt;='Tariffs Jul2017'!M50,($C$5*'Tariffs Jul2017'!AK50/'Tariffs Jul2017'!AI50-'Tariffs Jul2017'!L50)*('Tariffs Jul2017'!R50/100)*'Tariffs Jul2017'!AI50,('Tariffs Jul2017'!M50-'Tariffs Jul2017'!L50)*('Tariffs Jul2017'!R50/100)*'Tariffs Jul2017'!AI50))</f>
        <v>0</v>
      </c>
      <c r="I56" s="85">
        <f>IF(($C$5*'Tariffs Jul2017'!AK50/'Tariffs Jul2017'!AI50&gt;'Tariffs Jul2017'!M50),($C$5*'Tariffs Jul2017'!AK50/'Tariffs Jul2017'!AI50-'Tariffs Jul2017'!M50)*'Tariffs Jul2017'!S50/100*'Tariffs Jul2017'!AI50,0)</f>
        <v>0</v>
      </c>
      <c r="J56" s="85">
        <f>IF($C$5*'Tariffs Jul2017'!AL50/'Tariffs Jul2017'!AJ50&gt;='Tariffs Jul2017'!J50,('Tariffs Jul2017'!J50*'Tariffs Jul2017'!U50/100)* 'Tariffs Jul2017'!AJ50,($C$5*'Tariffs Jul2017'!AL50/'Tariffs Jul2017'!AJ50*'Tariffs Jul2017'!U50/100)* 'Tariffs Jul2017'!AJ50)</f>
        <v>388.8</v>
      </c>
      <c r="K56" s="85">
        <f>IF($C$5*'Tariffs Jul2017'!AL50/'Tariffs Jul2017'!AJ50&lt;'Tariffs Jul2017'!J50,0,IF($C$5*'Tariffs Jul2017'!AL50/'Tariffs Jul2017'!AJ50&lt;='Tariffs Jul2017'!K50,($C$5*'Tariffs Jul2017'!AL50/'Tariffs Jul2017'!AJ50-'Tariffs Jul2017'!J50)*('Tariffs Jul2017'!V50/100)*'Tariffs Jul2017'!AJ50,('Tariffs Jul2017'!K50-'Tariffs Jul2017'!J50)*('Tariffs Jul2017'!V50/100)*'Tariffs Jul2017'!AJ50))</f>
        <v>517.31641999999999</v>
      </c>
      <c r="L56" s="85">
        <f>IF($C$5*'Tariffs Jul2017'!AL50/'Tariffs Jul2017'!AJ50&lt;'Tariffs Jul2017'!K50,0,IF($C$5*'Tariffs Jul2017'!AL50/'Tariffs Jul2017'!AJ50&lt;='Tariffs Jul2017'!L50,($C$5*'Tariffs Jul2017'!AL50/'Tariffs Jul2017'!AJ50-'Tariffs Jul2017'!K50)*('Tariffs Jul2017'!W50/100)*'Tariffs Jul2017'!AJ50,('Tariffs Jul2017'!L50-'Tariffs Jul2017'!K50)*('Tariffs Jul2017'!W50/100)*'Tariffs Jul2017'!AJ50))</f>
        <v>0</v>
      </c>
      <c r="M56" s="85">
        <f>IF($C$5*'Tariffs Jul2017'!AL50/'Tariffs Jul2017'!AJ50&lt;'Tariffs Jul2017'!L50,0,IF($C$5*'Tariffs Jul2017'!AL50/'Tariffs Jul2017'!AJ50&lt;='Tariffs Jul2017'!M50,($C$5*'Tariffs Jul2017'!AL50/'Tariffs Jul2017'!AJ50-'Tariffs Jul2017'!L50)*('Tariffs Jul2017'!X50/100)*'Tariffs Jul2017'!AJ50,('Tariffs Jul2017'!M50-'Tariffs Jul2017'!L50)*('Tariffs Jul2017'!X50/100)*'Tariffs Jul2017'!AJ50))</f>
        <v>0</v>
      </c>
      <c r="N56" s="85">
        <f>IF(($C$5*'Tariffs Jul2017'!AL50/'Tariffs Jul2017'!AJ50&gt;'Tariffs Jul2017'!M50),($C$5*'Tariffs Jul2017'!AL50/'Tariffs Jul2017'!AJ50-'Tariffs Jul2017'!M50)*'Tariffs Jul2017'!Y50/100*'Tariffs Jul2017'!AJ50,0)</f>
        <v>0</v>
      </c>
      <c r="O56" s="73">
        <f t="shared" si="0"/>
        <v>1631.3916300000001</v>
      </c>
      <c r="P56" s="498">
        <f t="shared" si="1"/>
        <v>1794.5307930000001</v>
      </c>
    </row>
    <row r="57" spans="1:153" x14ac:dyDescent="0.15">
      <c r="A57" s="286" t="str">
        <f>'Tariffs Jul2017'!F51</f>
        <v>EnergyAustralia</v>
      </c>
      <c r="B57" s="47" t="str">
        <f>'Tariffs Jul2017'!D51</f>
        <v>Envestra Central 1</v>
      </c>
      <c r="C57" s="287">
        <f>'Tariffs Jul2017'!E51</f>
        <v>42736</v>
      </c>
      <c r="D57" s="85">
        <f>365*'Tariffs Jul2017'!H51/100</f>
        <v>276.32325000000003</v>
      </c>
      <c r="E57" s="85">
        <f>IF($C$5*'Tariffs Jul2017'!AK51/'Tariffs Jul2017'!AI51&gt;='Tariffs Jul2017'!J51,( 'Tariffs Jul2017'!J51*'Tariffs Jul2017'!O51/100)* 'Tariffs Jul2017'!AI51,($C$5*'Tariffs Jul2017'!AK51/'Tariffs Jul2017'!AI51*'Tariffs Jul2017'!O51/100)* 'Tariffs Jul2017'!AI51)</f>
        <v>95.561340000000001</v>
      </c>
      <c r="F57" s="85">
        <f>IF($C$5*'Tariffs Jul2017'!AK51/'Tariffs Jul2017'!AI51&lt;'Tariffs Jul2017'!J51,0,IF($C$5*'Tariffs Jul2017'!AK51/'Tariffs Jul2017'!AI51&lt;='Tariffs Jul2017'!K51,($C$5*'Tariffs Jul2017'!AK51/'Tariffs Jul2017'!AI51-'Tariffs Jul2017'!J51)*('Tariffs Jul2017'!P51/100)*'Tariffs Jul2017'!AI51,('Tariffs Jul2017'!K51-'Tariffs Jul2017'!J51)*('Tariffs Jul2017'!P51/100)*'Tariffs Jul2017'!AI51))</f>
        <v>60.571210000000001</v>
      </c>
      <c r="G57" s="85">
        <f>IF($C$5*'Tariffs Jul2017'!AK51/'Tariffs Jul2017'!AI51&lt;'Tariffs Jul2017'!K51,0,IF($C$5*'Tariffs Jul2017'!AK51/'Tariffs Jul2017'!AI51&lt;='Tariffs Jul2017'!L51,($C$5*'Tariffs Jul2017'!AK51/'Tariffs Jul2017'!AI51-'Tariffs Jul2017'!K51)*('Tariffs Jul2017'!Q51/100)*'Tariffs Jul2017'!AI51,('Tariffs Jul2017'!L51-'Tariffs Jul2017'!K51)*('Tariffs Jul2017'!Q51/100)*'Tariffs Jul2017'!AI51))</f>
        <v>0</v>
      </c>
      <c r="H57" s="85">
        <f>IF($C$5*'Tariffs Jul2017'!AK51/'Tariffs Jul2017'!AI51&lt;'Tariffs Jul2017'!L51,0,IF($C$5*'Tariffs Jul2017'!AK51/'Tariffs Jul2017'!AI51&lt;='Tariffs Jul2017'!M51,($C$5*'Tariffs Jul2017'!AK51/'Tariffs Jul2017'!AI51-'Tariffs Jul2017'!L51)*('Tariffs Jul2017'!R51/100)*'Tariffs Jul2017'!AI51,('Tariffs Jul2017'!M51-'Tariffs Jul2017'!L51)*('Tariffs Jul2017'!R51/100)*'Tariffs Jul2017'!AI51))</f>
        <v>0</v>
      </c>
      <c r="I57" s="85">
        <f>IF(($C$5*'Tariffs Jul2017'!AK51/'Tariffs Jul2017'!AI51&gt;'Tariffs Jul2017'!M51),($C$5*'Tariffs Jul2017'!AK51/'Tariffs Jul2017'!AI51-'Tariffs Jul2017'!M51)*'Tariffs Jul2017'!S51/100*'Tariffs Jul2017'!AI51,0)</f>
        <v>262.61322899999993</v>
      </c>
      <c r="J57" s="85">
        <f>IF($C$5*'Tariffs Jul2017'!AL51/'Tariffs Jul2017'!AJ51&gt;='Tariffs Jul2017'!J51,('Tariffs Jul2017'!J51*'Tariffs Jul2017'!U51/100)* 'Tariffs Jul2017'!AJ51,($C$5*'Tariffs Jul2017'!AL51/'Tariffs Jul2017'!AJ51*'Tariffs Jul2017'!U51/100)* 'Tariffs Jul2017'!AJ51)</f>
        <v>191.12268</v>
      </c>
      <c r="K57" s="85">
        <f>IF($C$5*'Tariffs Jul2017'!AL51/'Tariffs Jul2017'!AJ51&lt;'Tariffs Jul2017'!J51,0,IF($C$5*'Tariffs Jul2017'!AL51/'Tariffs Jul2017'!AJ51&lt;='Tariffs Jul2017'!K51,($C$5*'Tariffs Jul2017'!AL51/'Tariffs Jul2017'!AJ51-'Tariffs Jul2017'!J51)*('Tariffs Jul2017'!V51/100)*'Tariffs Jul2017'!AJ51,('Tariffs Jul2017'!K51-'Tariffs Jul2017'!J51)*('Tariffs Jul2017'!V51/100)*'Tariffs Jul2017'!AJ51))</f>
        <v>121.14242</v>
      </c>
      <c r="L57" s="85">
        <f>IF($C$5*'Tariffs Jul2017'!AL51/'Tariffs Jul2017'!AJ51&lt;'Tariffs Jul2017'!K51,0,IF($C$5*'Tariffs Jul2017'!AL51/'Tariffs Jul2017'!AJ51&lt;='Tariffs Jul2017'!L51,($C$5*'Tariffs Jul2017'!AL51/'Tariffs Jul2017'!AJ51-'Tariffs Jul2017'!K51)*('Tariffs Jul2017'!W51/100)*'Tariffs Jul2017'!AJ51,('Tariffs Jul2017'!L51-'Tariffs Jul2017'!K51)*('Tariffs Jul2017'!W51/100)*'Tariffs Jul2017'!AJ51))</f>
        <v>0</v>
      </c>
      <c r="M57" s="85">
        <f>IF($C$5*'Tariffs Jul2017'!AL51/'Tariffs Jul2017'!AJ51&lt;'Tariffs Jul2017'!L51,0,IF($C$5*'Tariffs Jul2017'!AL51/'Tariffs Jul2017'!AJ51&lt;='Tariffs Jul2017'!M51,($C$5*'Tariffs Jul2017'!AL51/'Tariffs Jul2017'!AJ51-'Tariffs Jul2017'!L51)*('Tariffs Jul2017'!X51/100)*'Tariffs Jul2017'!AJ51,('Tariffs Jul2017'!M51-'Tariffs Jul2017'!L51)*('Tariffs Jul2017'!X51/100)*'Tariffs Jul2017'!AJ51))</f>
        <v>0</v>
      </c>
      <c r="N57" s="85">
        <f>IF(($C$5*'Tariffs Jul2017'!AL51/'Tariffs Jul2017'!AJ51&gt;'Tariffs Jul2017'!M51),($C$5*'Tariffs Jul2017'!AL51/'Tariffs Jul2017'!AJ51-'Tariffs Jul2017'!M51)*'Tariffs Jul2017'!Y51/100*'Tariffs Jul2017'!AJ51,0)</f>
        <v>525.22645799999987</v>
      </c>
      <c r="O57" s="73">
        <f t="shared" si="0"/>
        <v>1532.5605869999999</v>
      </c>
      <c r="P57" s="498">
        <f t="shared" si="1"/>
        <v>1685.8166457</v>
      </c>
    </row>
    <row r="58" spans="1:153" x14ac:dyDescent="0.15">
      <c r="A58" s="286" t="str">
        <f>'Tariffs Jul2017'!F52</f>
        <v>Lumo Energy</v>
      </c>
      <c r="B58" s="47" t="str">
        <f>'Tariffs Jul2017'!D52</f>
        <v>Envestra Central 1</v>
      </c>
      <c r="C58" s="287">
        <f>'Tariffs Jul2017'!E52</f>
        <v>42736</v>
      </c>
      <c r="D58" s="85">
        <f>365*'Tariffs Jul2017'!H52/100</f>
        <v>249.87899999999999</v>
      </c>
      <c r="E58" s="85">
        <f>IF($C$5*'Tariffs Jul2017'!AK52/'Tariffs Jul2017'!AI52&gt;='Tariffs Jul2017'!J52,( 'Tariffs Jul2017'!J52*'Tariffs Jul2017'!O52/100)* 'Tariffs Jul2017'!AI52,($C$5*'Tariffs Jul2017'!AK52/'Tariffs Jul2017'!AI52*'Tariffs Jul2017'!O52/100)* 'Tariffs Jul2017'!AI52)</f>
        <v>93.074100000000001</v>
      </c>
      <c r="F58" s="85">
        <f>IF($C$5*'Tariffs Jul2017'!AK52/'Tariffs Jul2017'!AI52&lt;'Tariffs Jul2017'!J52,0,IF($C$5*'Tariffs Jul2017'!AK52/'Tariffs Jul2017'!AI52&lt;='Tariffs Jul2017'!K52,($C$5*'Tariffs Jul2017'!AK52/'Tariffs Jul2017'!AI52-'Tariffs Jul2017'!J52)*('Tariffs Jul2017'!P52/100)*'Tariffs Jul2017'!AI52,('Tariffs Jul2017'!K52-'Tariffs Jul2017'!J52)*('Tariffs Jul2017'!P52/100)*'Tariffs Jul2017'!AI52))</f>
        <v>61.164699999999996</v>
      </c>
      <c r="G58" s="85">
        <f>IF($C$5*'Tariffs Jul2017'!AK52/'Tariffs Jul2017'!AI52&lt;'Tariffs Jul2017'!K52,0,IF($C$5*'Tariffs Jul2017'!AK52/'Tariffs Jul2017'!AI52&lt;='Tariffs Jul2017'!L52,($C$5*'Tariffs Jul2017'!AK52/'Tariffs Jul2017'!AI52-'Tariffs Jul2017'!K52)*('Tariffs Jul2017'!Q52/100)*'Tariffs Jul2017'!AI52,('Tariffs Jul2017'!L52-'Tariffs Jul2017'!K52)*('Tariffs Jul2017'!Q52/100)*'Tariffs Jul2017'!AI52))</f>
        <v>0</v>
      </c>
      <c r="H58" s="85">
        <f>IF($C$5*'Tariffs Jul2017'!AK52/'Tariffs Jul2017'!AI52&lt;'Tariffs Jul2017'!L52,0,IF($C$5*'Tariffs Jul2017'!AK52/'Tariffs Jul2017'!AI52&lt;='Tariffs Jul2017'!M52,($C$5*'Tariffs Jul2017'!AK52/'Tariffs Jul2017'!AI52-'Tariffs Jul2017'!L52)*('Tariffs Jul2017'!R52/100)*'Tariffs Jul2017'!AI52,('Tariffs Jul2017'!M52-'Tariffs Jul2017'!L52)*('Tariffs Jul2017'!R52/100)*'Tariffs Jul2017'!AI52))</f>
        <v>0</v>
      </c>
      <c r="I58" s="85">
        <f>IF(($C$5*'Tariffs Jul2017'!AK52/'Tariffs Jul2017'!AI52&gt;'Tariffs Jul2017'!M52),($C$5*'Tariffs Jul2017'!AK52/'Tariffs Jul2017'!AI52-'Tariffs Jul2017'!M52)*'Tariffs Jul2017'!S52/100*'Tariffs Jul2017'!AI52,0)</f>
        <v>274.61154899999997</v>
      </c>
      <c r="J58" s="85">
        <f>IF($C$5*'Tariffs Jul2017'!AL52/'Tariffs Jul2017'!AJ52&gt;='Tariffs Jul2017'!J52,('Tariffs Jul2017'!J52*'Tariffs Jul2017'!U52/100)* 'Tariffs Jul2017'!AJ52,($C$5*'Tariffs Jul2017'!AL52/'Tariffs Jul2017'!AJ52*'Tariffs Jul2017'!U52/100)* 'Tariffs Jul2017'!AJ52)</f>
        <v>186.1482</v>
      </c>
      <c r="K58" s="85">
        <f>IF($C$5*'Tariffs Jul2017'!AL52/'Tariffs Jul2017'!AJ52&lt;'Tariffs Jul2017'!J52,0,IF($C$5*'Tariffs Jul2017'!AL52/'Tariffs Jul2017'!AJ52&lt;='Tariffs Jul2017'!K52,($C$5*'Tariffs Jul2017'!AL52/'Tariffs Jul2017'!AJ52-'Tariffs Jul2017'!J52)*('Tariffs Jul2017'!V52/100)*'Tariffs Jul2017'!AJ52,('Tariffs Jul2017'!K52-'Tariffs Jul2017'!J52)*('Tariffs Jul2017'!V52/100)*'Tariffs Jul2017'!AJ52))</f>
        <v>122.32939999999999</v>
      </c>
      <c r="L58" s="85">
        <f>IF($C$5*'Tariffs Jul2017'!AL52/'Tariffs Jul2017'!AJ52&lt;'Tariffs Jul2017'!K52,0,IF($C$5*'Tariffs Jul2017'!AL52/'Tariffs Jul2017'!AJ52&lt;='Tariffs Jul2017'!L52,($C$5*'Tariffs Jul2017'!AL52/'Tariffs Jul2017'!AJ52-'Tariffs Jul2017'!K52)*('Tariffs Jul2017'!W52/100)*'Tariffs Jul2017'!AJ52,('Tariffs Jul2017'!L52-'Tariffs Jul2017'!K52)*('Tariffs Jul2017'!W52/100)*'Tariffs Jul2017'!AJ52))</f>
        <v>0</v>
      </c>
      <c r="M58" s="85">
        <f>IF($C$5*'Tariffs Jul2017'!AL52/'Tariffs Jul2017'!AJ52&lt;'Tariffs Jul2017'!L52,0,IF($C$5*'Tariffs Jul2017'!AL52/'Tariffs Jul2017'!AJ52&lt;='Tariffs Jul2017'!M52,($C$5*'Tariffs Jul2017'!AL52/'Tariffs Jul2017'!AJ52-'Tariffs Jul2017'!L52)*('Tariffs Jul2017'!X52/100)*'Tariffs Jul2017'!AJ52,('Tariffs Jul2017'!M52-'Tariffs Jul2017'!L52)*('Tariffs Jul2017'!X52/100)*'Tariffs Jul2017'!AJ52))</f>
        <v>0</v>
      </c>
      <c r="N58" s="85">
        <f>IF(($C$5*'Tariffs Jul2017'!AL52/'Tariffs Jul2017'!AJ52&gt;'Tariffs Jul2017'!M52),($C$5*'Tariffs Jul2017'!AL52/'Tariffs Jul2017'!AJ52-'Tariffs Jul2017'!M52)*'Tariffs Jul2017'!Y52/100*'Tariffs Jul2017'!AJ52,0)</f>
        <v>549.22309799999994</v>
      </c>
      <c r="O58" s="73">
        <f t="shared" si="0"/>
        <v>1536.4300469999998</v>
      </c>
      <c r="P58" s="498">
        <f t="shared" si="1"/>
        <v>1690.0730517</v>
      </c>
    </row>
    <row r="59" spans="1:153" x14ac:dyDescent="0.15">
      <c r="A59" s="286" t="str">
        <f>'Tariffs Jul2017'!F53</f>
        <v>Momentum Energy</v>
      </c>
      <c r="B59" s="47" t="str">
        <f>'Tariffs Jul2017'!D53</f>
        <v>Envestra Central 1</v>
      </c>
      <c r="C59" s="287">
        <f>'Tariffs Jul2017'!E53</f>
        <v>42736</v>
      </c>
      <c r="D59" s="85">
        <f>365*'Tariffs Jul2017'!H53/100</f>
        <v>238.63699999999997</v>
      </c>
      <c r="E59" s="85">
        <f>IF($C$5*'Tariffs Jul2017'!AK53/'Tariffs Jul2017'!AI53&gt;='Tariffs Jul2017'!J53,( 'Tariffs Jul2017'!J53*'Tariffs Jul2017'!O53/100)* 'Tariffs Jul2017'!AI53,($C$5*'Tariffs Jul2017'!AK53/'Tariffs Jul2017'!AI53*'Tariffs Jul2017'!O53/100)* 'Tariffs Jul2017'!AI53)</f>
        <v>92.949080000000009</v>
      </c>
      <c r="F59" s="85">
        <f>IF($C$5*'Tariffs Jul2017'!AK53/'Tariffs Jul2017'!AI53&lt;'Tariffs Jul2017'!J53,0,IF($C$5*'Tariffs Jul2017'!AK53/'Tariffs Jul2017'!AI53&lt;='Tariffs Jul2017'!K53,($C$5*'Tariffs Jul2017'!AK53/'Tariffs Jul2017'!AI53-'Tariffs Jul2017'!J53)*('Tariffs Jul2017'!P53/100)*'Tariffs Jul2017'!AI53,('Tariffs Jul2017'!K53-'Tariffs Jul2017'!J53)*('Tariffs Jul2017'!P53/100)*'Tariffs Jul2017'!AI53))</f>
        <v>65.527799999999999</v>
      </c>
      <c r="G59" s="85">
        <f>IF($C$5*'Tariffs Jul2017'!AK53/'Tariffs Jul2017'!AI53&lt;'Tariffs Jul2017'!K53,0,IF($C$5*'Tariffs Jul2017'!AK53/'Tariffs Jul2017'!AI53&lt;='Tariffs Jul2017'!L53,($C$5*'Tariffs Jul2017'!AK53/'Tariffs Jul2017'!AI53-'Tariffs Jul2017'!K53)*('Tariffs Jul2017'!Q53/100)*'Tariffs Jul2017'!AI53,('Tariffs Jul2017'!L53-'Tariffs Jul2017'!K53)*('Tariffs Jul2017'!Q53/100)*'Tariffs Jul2017'!AI53))</f>
        <v>0</v>
      </c>
      <c r="H59" s="85">
        <f>IF($C$5*'Tariffs Jul2017'!AK53/'Tariffs Jul2017'!AI53&lt;'Tariffs Jul2017'!L53,0,IF($C$5*'Tariffs Jul2017'!AK53/'Tariffs Jul2017'!AI53&lt;='Tariffs Jul2017'!M53,($C$5*'Tariffs Jul2017'!AK53/'Tariffs Jul2017'!AI53-'Tariffs Jul2017'!L53)*('Tariffs Jul2017'!R53/100)*'Tariffs Jul2017'!AI53,('Tariffs Jul2017'!M53-'Tariffs Jul2017'!L53)*('Tariffs Jul2017'!R53/100)*'Tariffs Jul2017'!AI53))</f>
        <v>0</v>
      </c>
      <c r="I59" s="85">
        <f>IF(($C$5*'Tariffs Jul2017'!AK53/'Tariffs Jul2017'!AI53&gt;'Tariffs Jul2017'!M53),($C$5*'Tariffs Jul2017'!AK53/'Tariffs Jul2017'!AI53-'Tariffs Jul2017'!M53)*'Tariffs Jul2017'!S53/100*'Tariffs Jul2017'!AI53,0)</f>
        <v>315.70579499999997</v>
      </c>
      <c r="J59" s="85">
        <f>IF($C$5*'Tariffs Jul2017'!AL53/'Tariffs Jul2017'!AJ53&gt;='Tariffs Jul2017'!J53,('Tariffs Jul2017'!J53*'Tariffs Jul2017'!U53/100)* 'Tariffs Jul2017'!AJ53,($C$5*'Tariffs Jul2017'!AL53/'Tariffs Jul2017'!AJ53*'Tariffs Jul2017'!U53/100)* 'Tariffs Jul2017'!AJ53)</f>
        <v>183.25299999999999</v>
      </c>
      <c r="K59" s="85">
        <f>IF($C$5*'Tariffs Jul2017'!AL53/'Tariffs Jul2017'!AJ53&lt;'Tariffs Jul2017'!J53,0,IF($C$5*'Tariffs Jul2017'!AL53/'Tariffs Jul2017'!AJ53&lt;='Tariffs Jul2017'!K53,($C$5*'Tariffs Jul2017'!AL53/'Tariffs Jul2017'!AJ53-'Tariffs Jul2017'!J53)*('Tariffs Jul2017'!V53/100)*'Tariffs Jul2017'!AJ53,('Tariffs Jul2017'!K53-'Tariffs Jul2017'!J53)*('Tariffs Jul2017'!V53/100)*'Tariffs Jul2017'!AJ53))</f>
        <v>127.37</v>
      </c>
      <c r="L59" s="85">
        <f>IF($C$5*'Tariffs Jul2017'!AL53/'Tariffs Jul2017'!AJ53&lt;'Tariffs Jul2017'!K53,0,IF($C$5*'Tariffs Jul2017'!AL53/'Tariffs Jul2017'!AJ53&lt;='Tariffs Jul2017'!L53,($C$5*'Tariffs Jul2017'!AL53/'Tariffs Jul2017'!AJ53-'Tariffs Jul2017'!K53)*('Tariffs Jul2017'!W53/100)*'Tariffs Jul2017'!AJ53,('Tariffs Jul2017'!L53-'Tariffs Jul2017'!K53)*('Tariffs Jul2017'!W53/100)*'Tariffs Jul2017'!AJ53))</f>
        <v>0</v>
      </c>
      <c r="M59" s="85">
        <f>IF($C$5*'Tariffs Jul2017'!AL53/'Tariffs Jul2017'!AJ53&lt;'Tariffs Jul2017'!L53,0,IF($C$5*'Tariffs Jul2017'!AL53/'Tariffs Jul2017'!AJ53&lt;='Tariffs Jul2017'!M53,($C$5*'Tariffs Jul2017'!AL53/'Tariffs Jul2017'!AJ53-'Tariffs Jul2017'!L53)*('Tariffs Jul2017'!X53/100)*'Tariffs Jul2017'!AJ53,('Tariffs Jul2017'!M53-'Tariffs Jul2017'!L53)*('Tariffs Jul2017'!X53/100)*'Tariffs Jul2017'!AJ53))</f>
        <v>0</v>
      </c>
      <c r="N59" s="85">
        <f>IF(($C$5*'Tariffs Jul2017'!AL53/'Tariffs Jul2017'!AJ53&gt;'Tariffs Jul2017'!M53),($C$5*'Tariffs Jul2017'!AL53/'Tariffs Jul2017'!AJ53-'Tariffs Jul2017'!M53)*'Tariffs Jul2017'!Y53/100*'Tariffs Jul2017'!AJ53,0)</f>
        <v>611.31440399999985</v>
      </c>
      <c r="O59" s="73">
        <f t="shared" si="0"/>
        <v>1634.7570789999997</v>
      </c>
      <c r="P59" s="498">
        <f t="shared" si="1"/>
        <v>1798.2327868999998</v>
      </c>
    </row>
    <row r="60" spans="1:153" x14ac:dyDescent="0.15">
      <c r="A60" s="286" t="str">
        <f>'Tariffs Jul2017'!F54</f>
        <v>Origin Energy</v>
      </c>
      <c r="B60" s="47" t="str">
        <f>'Tariffs Jul2017'!D54</f>
        <v>Envestra Central 1</v>
      </c>
      <c r="C60" s="287">
        <f>'Tariffs Jul2017'!E54</f>
        <v>42736</v>
      </c>
      <c r="D60" s="85">
        <f>365*'Tariffs Jul2017'!H54/100</f>
        <v>251.52149999999997</v>
      </c>
      <c r="E60" s="85">
        <f>IF($C$5*'Tariffs Jul2017'!AK54/'Tariffs Jul2017'!AI54&gt;='Tariffs Jul2017'!J54,( 'Tariffs Jul2017'!J54*'Tariffs Jul2017'!O54/100)* 'Tariffs Jul2017'!AI54,($C$5*'Tariffs Jul2017'!AK54/'Tariffs Jul2017'!AI54*'Tariffs Jul2017'!O54/100)* 'Tariffs Jul2017'!AI54)</f>
        <v>171.44</v>
      </c>
      <c r="F60" s="85">
        <f>IF($C$5*'Tariffs Jul2017'!AK54/'Tariffs Jul2017'!AI54&lt;'Tariffs Jul2017'!J54,0,IF($C$5*'Tariffs Jul2017'!AK54/'Tariffs Jul2017'!AI54&lt;='Tariffs Jul2017'!K54,($C$5*'Tariffs Jul2017'!AK54/'Tariffs Jul2017'!AI54-'Tariffs Jul2017'!J54)*('Tariffs Jul2017'!P54/100)*'Tariffs Jul2017'!AI54,('Tariffs Jul2017'!K54-'Tariffs Jul2017'!J54)*('Tariffs Jul2017'!P54/100)*'Tariffs Jul2017'!AI54))</f>
        <v>250.72949099999997</v>
      </c>
      <c r="G60" s="85">
        <f>IF($C$5*'Tariffs Jul2017'!AK54/'Tariffs Jul2017'!AI54&lt;'Tariffs Jul2017'!K54,0,IF($C$5*'Tariffs Jul2017'!AK54/'Tariffs Jul2017'!AI54&lt;='Tariffs Jul2017'!L54,($C$5*'Tariffs Jul2017'!AK54/'Tariffs Jul2017'!AI54-'Tariffs Jul2017'!K54)*('Tariffs Jul2017'!Q54/100)*'Tariffs Jul2017'!AI54,('Tariffs Jul2017'!L54-'Tariffs Jul2017'!K54)*('Tariffs Jul2017'!Q54/100)*'Tariffs Jul2017'!AI54))</f>
        <v>0</v>
      </c>
      <c r="H60" s="85">
        <f>IF($C$5*'Tariffs Jul2017'!AK54/'Tariffs Jul2017'!AI54&lt;'Tariffs Jul2017'!L54,0,IF($C$5*'Tariffs Jul2017'!AK54/'Tariffs Jul2017'!AI54&lt;='Tariffs Jul2017'!M54,($C$5*'Tariffs Jul2017'!AK54/'Tariffs Jul2017'!AI54-'Tariffs Jul2017'!L54)*('Tariffs Jul2017'!R54/100)*'Tariffs Jul2017'!AI54,('Tariffs Jul2017'!M54-'Tariffs Jul2017'!L54)*('Tariffs Jul2017'!R54/100)*'Tariffs Jul2017'!AI54))</f>
        <v>0</v>
      </c>
      <c r="I60" s="85">
        <f>IF(($C$5*'Tariffs Jul2017'!AK54/'Tariffs Jul2017'!AI54&gt;'Tariffs Jul2017'!M54),($C$5*'Tariffs Jul2017'!AK54/'Tariffs Jul2017'!AI54-'Tariffs Jul2017'!M54)*'Tariffs Jul2017'!S54/100*'Tariffs Jul2017'!AI54,0)</f>
        <v>0</v>
      </c>
      <c r="J60" s="85">
        <f>IF($C$5*'Tariffs Jul2017'!AL54/'Tariffs Jul2017'!AJ54&gt;='Tariffs Jul2017'!J54,('Tariffs Jul2017'!J54*'Tariffs Jul2017'!U54/100)* 'Tariffs Jul2017'!AJ54,($C$5*'Tariffs Jul2017'!AL54/'Tariffs Jul2017'!AJ54*'Tariffs Jul2017'!U54/100)* 'Tariffs Jul2017'!AJ54)</f>
        <v>342.88</v>
      </c>
      <c r="K60" s="85">
        <f>IF($C$5*'Tariffs Jul2017'!AL54/'Tariffs Jul2017'!AJ54&lt;'Tariffs Jul2017'!J54,0,IF($C$5*'Tariffs Jul2017'!AL54/'Tariffs Jul2017'!AJ54&lt;='Tariffs Jul2017'!K54,($C$5*'Tariffs Jul2017'!AL54/'Tariffs Jul2017'!AJ54-'Tariffs Jul2017'!J54)*('Tariffs Jul2017'!V54/100)*'Tariffs Jul2017'!AJ54,('Tariffs Jul2017'!K54-'Tariffs Jul2017'!J54)*('Tariffs Jul2017'!V54/100)*'Tariffs Jul2017'!AJ54))</f>
        <v>501.45898199999993</v>
      </c>
      <c r="L60" s="85">
        <f>IF($C$5*'Tariffs Jul2017'!AL54/'Tariffs Jul2017'!AJ54&lt;'Tariffs Jul2017'!K54,0,IF($C$5*'Tariffs Jul2017'!AL54/'Tariffs Jul2017'!AJ54&lt;='Tariffs Jul2017'!L54,($C$5*'Tariffs Jul2017'!AL54/'Tariffs Jul2017'!AJ54-'Tariffs Jul2017'!K54)*('Tariffs Jul2017'!W54/100)*'Tariffs Jul2017'!AJ54,('Tariffs Jul2017'!L54-'Tariffs Jul2017'!K54)*('Tariffs Jul2017'!W54/100)*'Tariffs Jul2017'!AJ54))</f>
        <v>0</v>
      </c>
      <c r="M60" s="85">
        <f>IF($C$5*'Tariffs Jul2017'!AL54/'Tariffs Jul2017'!AJ54&lt;'Tariffs Jul2017'!L54,0,IF($C$5*'Tariffs Jul2017'!AL54/'Tariffs Jul2017'!AJ54&lt;='Tariffs Jul2017'!M54,($C$5*'Tariffs Jul2017'!AL54/'Tariffs Jul2017'!AJ54-'Tariffs Jul2017'!L54)*('Tariffs Jul2017'!X54/100)*'Tariffs Jul2017'!AJ54,('Tariffs Jul2017'!M54-'Tariffs Jul2017'!L54)*('Tariffs Jul2017'!X54/100)*'Tariffs Jul2017'!AJ54))</f>
        <v>0</v>
      </c>
      <c r="N60" s="85">
        <f>IF(($C$5*'Tariffs Jul2017'!AL54/'Tariffs Jul2017'!AJ54&gt;'Tariffs Jul2017'!M54),($C$5*'Tariffs Jul2017'!AL54/'Tariffs Jul2017'!AJ54-'Tariffs Jul2017'!M54)*'Tariffs Jul2017'!Y54/100*'Tariffs Jul2017'!AJ54,0)</f>
        <v>0</v>
      </c>
      <c r="O60" s="73">
        <f t="shared" si="0"/>
        <v>1518.0299729999999</v>
      </c>
      <c r="P60" s="498">
        <f t="shared" si="1"/>
        <v>1669.8329702999999</v>
      </c>
    </row>
    <row r="61" spans="1:153" x14ac:dyDescent="0.15">
      <c r="A61" s="286" t="str">
        <f>'Tariffs Jul2017'!F55</f>
        <v>Red Energy</v>
      </c>
      <c r="B61" s="47" t="str">
        <f>'Tariffs Jul2017'!D55</f>
        <v>Envestra Central 1</v>
      </c>
      <c r="C61" s="287">
        <f>'Tariffs Jul2017'!E55</f>
        <v>42736</v>
      </c>
      <c r="D61" s="85">
        <f>365*'Tariffs Jul2017'!H55/100</f>
        <v>266.99750000000006</v>
      </c>
      <c r="E61" s="85">
        <f>IF($C$5*'Tariffs Jul2017'!AK55/'Tariffs Jul2017'!AI55&gt;='Tariffs Jul2017'!J55,( 'Tariffs Jul2017'!J55*'Tariffs Jul2017'!O55/100)* 'Tariffs Jul2017'!AI55,($C$5*'Tariffs Jul2017'!AK55/'Tariffs Jul2017'!AI55*'Tariffs Jul2017'!O55/100)* 'Tariffs Jul2017'!AI55)</f>
        <v>147.6</v>
      </c>
      <c r="F61" s="85">
        <f>IF($C$5*'Tariffs Jul2017'!AK55/'Tariffs Jul2017'!AI55&lt;'Tariffs Jul2017'!J55,0,IF($C$5*'Tariffs Jul2017'!AK55/'Tariffs Jul2017'!AI55&lt;='Tariffs Jul2017'!K55,($C$5*'Tariffs Jul2017'!AK55/'Tariffs Jul2017'!AI55-'Tariffs Jul2017'!J55)*('Tariffs Jul2017'!P55/100)*'Tariffs Jul2017'!AI55,('Tariffs Jul2017'!K55-'Tariffs Jul2017'!J55)*('Tariffs Jul2017'!P55/100)*'Tariffs Jul2017'!AI55))</f>
        <v>0</v>
      </c>
      <c r="G61" s="85">
        <f>IF($C$5*'Tariffs Jul2017'!AK55/'Tariffs Jul2017'!AI55&lt;'Tariffs Jul2017'!K55,0,IF($C$5*'Tariffs Jul2017'!AK55/'Tariffs Jul2017'!AI55&lt;='Tariffs Jul2017'!L55,($C$5*'Tariffs Jul2017'!AK55/'Tariffs Jul2017'!AI55-'Tariffs Jul2017'!K55)*('Tariffs Jul2017'!Q55/100)*'Tariffs Jul2017'!AI55,('Tariffs Jul2017'!L55-'Tariffs Jul2017'!K55)*('Tariffs Jul2017'!Q55/100)*'Tariffs Jul2017'!AI55))</f>
        <v>0</v>
      </c>
      <c r="H61" s="85">
        <f>IF($C$5*'Tariffs Jul2017'!AK55/'Tariffs Jul2017'!AI55&lt;'Tariffs Jul2017'!L55,0,IF($C$5*'Tariffs Jul2017'!AK55/'Tariffs Jul2017'!AI55&lt;='Tariffs Jul2017'!M55,($C$5*'Tariffs Jul2017'!AK55/'Tariffs Jul2017'!AI55-'Tariffs Jul2017'!L55)*('Tariffs Jul2017'!R55/100)*'Tariffs Jul2017'!AI55,('Tariffs Jul2017'!M55-'Tariffs Jul2017'!L55)*('Tariffs Jul2017'!R55/100)*'Tariffs Jul2017'!AI55))</f>
        <v>0</v>
      </c>
      <c r="I61" s="85">
        <f>IF(($C$5*'Tariffs Jul2017'!AK55/'Tariffs Jul2017'!AI55&gt;'Tariffs Jul2017'!M55),($C$5*'Tariffs Jul2017'!AK55/'Tariffs Jul2017'!AI55-'Tariffs Jul2017'!M55)*'Tariffs Jul2017'!S55/100*'Tariffs Jul2017'!AI55,0)</f>
        <v>263.96303999999998</v>
      </c>
      <c r="J61" s="85">
        <f>IF($C$5*'Tariffs Jul2017'!AL55/'Tariffs Jul2017'!AJ55&gt;='Tariffs Jul2017'!J55,('Tariffs Jul2017'!J55*'Tariffs Jul2017'!U55/100)* 'Tariffs Jul2017'!AJ55,($C$5*'Tariffs Jul2017'!AL55/'Tariffs Jul2017'!AJ55*'Tariffs Jul2017'!U55/100)* 'Tariffs Jul2017'!AJ55)</f>
        <v>295.2</v>
      </c>
      <c r="K61" s="85">
        <f>IF($C$5*'Tariffs Jul2017'!AL55/'Tariffs Jul2017'!AJ55&lt;'Tariffs Jul2017'!J55,0,IF($C$5*'Tariffs Jul2017'!AL55/'Tariffs Jul2017'!AJ55&lt;='Tariffs Jul2017'!K55,($C$5*'Tariffs Jul2017'!AL55/'Tariffs Jul2017'!AJ55-'Tariffs Jul2017'!J55)*('Tariffs Jul2017'!V55/100)*'Tariffs Jul2017'!AJ55,('Tariffs Jul2017'!K55-'Tariffs Jul2017'!J55)*('Tariffs Jul2017'!V55/100)*'Tariffs Jul2017'!AJ55))</f>
        <v>0</v>
      </c>
      <c r="L61" s="85">
        <f>IF($C$5*'Tariffs Jul2017'!AL55/'Tariffs Jul2017'!AJ55&lt;'Tariffs Jul2017'!K55,0,IF($C$5*'Tariffs Jul2017'!AL55/'Tariffs Jul2017'!AJ55&lt;='Tariffs Jul2017'!L55,($C$5*'Tariffs Jul2017'!AL55/'Tariffs Jul2017'!AJ55-'Tariffs Jul2017'!K55)*('Tariffs Jul2017'!W55/100)*'Tariffs Jul2017'!AJ55,('Tariffs Jul2017'!L55-'Tariffs Jul2017'!K55)*('Tariffs Jul2017'!W55/100)*'Tariffs Jul2017'!AJ55))</f>
        <v>0</v>
      </c>
      <c r="M61" s="85">
        <f>IF($C$5*'Tariffs Jul2017'!AL55/'Tariffs Jul2017'!AJ55&lt;'Tariffs Jul2017'!L55,0,IF($C$5*'Tariffs Jul2017'!AL55/'Tariffs Jul2017'!AJ55&lt;='Tariffs Jul2017'!M55,($C$5*'Tariffs Jul2017'!AL55/'Tariffs Jul2017'!AJ55-'Tariffs Jul2017'!L55)*('Tariffs Jul2017'!X55/100)*'Tariffs Jul2017'!AJ55,('Tariffs Jul2017'!M55-'Tariffs Jul2017'!L55)*('Tariffs Jul2017'!X55/100)*'Tariffs Jul2017'!AJ55))</f>
        <v>0</v>
      </c>
      <c r="N61" s="85">
        <f>IF(($C$5*'Tariffs Jul2017'!AL55/'Tariffs Jul2017'!AJ55&gt;'Tariffs Jul2017'!M55),($C$5*'Tariffs Jul2017'!AL55/'Tariffs Jul2017'!AJ55-'Tariffs Jul2017'!M55)*'Tariffs Jul2017'!Y55/100*'Tariffs Jul2017'!AJ55,0)</f>
        <v>527.92607999999996</v>
      </c>
      <c r="O61" s="73">
        <f t="shared" si="0"/>
        <v>1501.6866199999999</v>
      </c>
      <c r="P61" s="498">
        <f t="shared" si="1"/>
        <v>1651.855282</v>
      </c>
    </row>
    <row r="62" spans="1:153" s="289" customFormat="1" ht="14" thickBot="1" x14ac:dyDescent="0.2">
      <c r="A62" s="288" t="str">
        <f>'Tariffs Jul2017'!F56</f>
        <v>Simply Energy</v>
      </c>
      <c r="B62" s="289" t="str">
        <f>'Tariffs Jul2017'!D56</f>
        <v>Envestra Central 1</v>
      </c>
      <c r="C62" s="290">
        <f>'Tariffs Jul2017'!E56</f>
        <v>42736</v>
      </c>
      <c r="D62" s="291">
        <f>365*'Tariffs Jul2017'!H56/100</f>
        <v>244.69600000000003</v>
      </c>
      <c r="E62" s="291">
        <f>IF($C$5*'Tariffs Jul2017'!AK56/'Tariffs Jul2017'!AI56&gt;='Tariffs Jul2017'!J56,( 'Tariffs Jul2017'!J56*'Tariffs Jul2017'!O56/100)* 'Tariffs Jul2017'!AI56,($C$5*'Tariffs Jul2017'!AK56/'Tariffs Jul2017'!AI56*'Tariffs Jul2017'!O56/100)* 'Tariffs Jul2017'!AI56)</f>
        <v>169.28</v>
      </c>
      <c r="F62" s="291">
        <f>IF($C$5*'Tariffs Jul2017'!AK56/'Tariffs Jul2017'!AI56&lt;'Tariffs Jul2017'!J56,0,IF($C$5*'Tariffs Jul2017'!AK56/'Tariffs Jul2017'!AI56&lt;='Tariffs Jul2017'!K56,($C$5*'Tariffs Jul2017'!AK56/'Tariffs Jul2017'!AI56-'Tariffs Jul2017'!J56)*('Tariffs Jul2017'!P56/100)*'Tariffs Jul2017'!AI56,('Tariffs Jul2017'!K56-'Tariffs Jul2017'!J56)*('Tariffs Jul2017'!P56/100)*'Tariffs Jul2017'!AI56))</f>
        <v>243.58064599999994</v>
      </c>
      <c r="G62" s="291">
        <f>IF($C$5*'Tariffs Jul2017'!AK56/'Tariffs Jul2017'!AI56&lt;'Tariffs Jul2017'!K56,0,IF($C$5*'Tariffs Jul2017'!AK56/'Tariffs Jul2017'!AI56&lt;='Tariffs Jul2017'!L56,($C$5*'Tariffs Jul2017'!AK56/'Tariffs Jul2017'!AI56-'Tariffs Jul2017'!K56)*('Tariffs Jul2017'!Q56/100)*'Tariffs Jul2017'!AI56,('Tariffs Jul2017'!L56-'Tariffs Jul2017'!K56)*('Tariffs Jul2017'!Q56/100)*'Tariffs Jul2017'!AI56))</f>
        <v>0</v>
      </c>
      <c r="H62" s="291">
        <f>IF($C$5*'Tariffs Jul2017'!AK56/'Tariffs Jul2017'!AI56&lt;'Tariffs Jul2017'!L56,0,IF($C$5*'Tariffs Jul2017'!AK56/'Tariffs Jul2017'!AI56&lt;='Tariffs Jul2017'!M56,($C$5*'Tariffs Jul2017'!AK56/'Tariffs Jul2017'!AI56-'Tariffs Jul2017'!L56)*('Tariffs Jul2017'!R56/100)*'Tariffs Jul2017'!AI56,('Tariffs Jul2017'!M56-'Tariffs Jul2017'!L56)*('Tariffs Jul2017'!R56/100)*'Tariffs Jul2017'!AI56))</f>
        <v>0</v>
      </c>
      <c r="I62" s="291">
        <f>IF(($C$5*'Tariffs Jul2017'!AK56/'Tariffs Jul2017'!AI56&gt;'Tariffs Jul2017'!M56),($C$5*'Tariffs Jul2017'!AK56/'Tariffs Jul2017'!AI56-'Tariffs Jul2017'!M56)*'Tariffs Jul2017'!S56/100*'Tariffs Jul2017'!AI56,0)</f>
        <v>0</v>
      </c>
      <c r="J62" s="291">
        <f>IF($C$5*'Tariffs Jul2017'!AL56/'Tariffs Jul2017'!AJ56&gt;='Tariffs Jul2017'!J56,('Tariffs Jul2017'!J56*'Tariffs Jul2017'!U56/100)* 'Tariffs Jul2017'!AJ56,($C$5*'Tariffs Jul2017'!AL56/'Tariffs Jul2017'!AJ56*'Tariffs Jul2017'!U56/100)* 'Tariffs Jul2017'!AJ56)</f>
        <v>332.96</v>
      </c>
      <c r="K62" s="291">
        <f>IF($C$5*'Tariffs Jul2017'!AL56/'Tariffs Jul2017'!AJ56&lt;'Tariffs Jul2017'!J56,0,IF($C$5*'Tariffs Jul2017'!AL56/'Tariffs Jul2017'!AJ56&lt;='Tariffs Jul2017'!K56,($C$5*'Tariffs Jul2017'!AL56/'Tariffs Jul2017'!AJ56-'Tariffs Jul2017'!J56)*('Tariffs Jul2017'!V56/100)*'Tariffs Jul2017'!AJ56,('Tariffs Jul2017'!K56-'Tariffs Jul2017'!J56)*('Tariffs Jul2017'!V56/100)*'Tariffs Jul2017'!AJ56))</f>
        <v>481.44221599999997</v>
      </c>
      <c r="L62" s="291">
        <f>IF($C$5*'Tariffs Jul2017'!AL56/'Tariffs Jul2017'!AJ56&lt;'Tariffs Jul2017'!K56,0,IF($C$5*'Tariffs Jul2017'!AL56/'Tariffs Jul2017'!AJ56&lt;='Tariffs Jul2017'!L56,($C$5*'Tariffs Jul2017'!AL56/'Tariffs Jul2017'!AJ56-'Tariffs Jul2017'!K56)*('Tariffs Jul2017'!W56/100)*'Tariffs Jul2017'!AJ56,('Tariffs Jul2017'!L56-'Tariffs Jul2017'!K56)*('Tariffs Jul2017'!W56/100)*'Tariffs Jul2017'!AJ56))</f>
        <v>0</v>
      </c>
      <c r="M62" s="291">
        <f>IF($C$5*'Tariffs Jul2017'!AL56/'Tariffs Jul2017'!AJ56&lt;'Tariffs Jul2017'!L56,0,IF($C$5*'Tariffs Jul2017'!AL56/'Tariffs Jul2017'!AJ56&lt;='Tariffs Jul2017'!M56,($C$5*'Tariffs Jul2017'!AL56/'Tariffs Jul2017'!AJ56-'Tariffs Jul2017'!L56)*('Tariffs Jul2017'!X56/100)*'Tariffs Jul2017'!AJ56,('Tariffs Jul2017'!M56-'Tariffs Jul2017'!L56)*('Tariffs Jul2017'!X56/100)*'Tariffs Jul2017'!AJ56))</f>
        <v>0</v>
      </c>
      <c r="N62" s="291">
        <f>IF(($C$5*'Tariffs Jul2017'!AL56/'Tariffs Jul2017'!AJ56&gt;'Tariffs Jul2017'!M56),($C$5*'Tariffs Jul2017'!AL56/'Tariffs Jul2017'!AJ56-'Tariffs Jul2017'!M56)*'Tariffs Jul2017'!Y56/100*'Tariffs Jul2017'!AJ56,0)</f>
        <v>0</v>
      </c>
      <c r="O62" s="292">
        <f t="shared" si="0"/>
        <v>1471.958862</v>
      </c>
      <c r="P62" s="499">
        <f t="shared" si="1"/>
        <v>1619.1547482000001</v>
      </c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344"/>
      <c r="BB62" s="344"/>
      <c r="BC62" s="344"/>
      <c r="BD62" s="344"/>
      <c r="BE62" s="344"/>
      <c r="BF62" s="344"/>
      <c r="BG62" s="344"/>
      <c r="BH62" s="344"/>
      <c r="BI62" s="344"/>
      <c r="BJ62" s="344"/>
      <c r="BK62" s="344"/>
      <c r="BL62" s="344"/>
      <c r="BM62" s="344"/>
      <c r="BN62" s="344"/>
      <c r="BO62" s="344"/>
      <c r="BP62" s="344"/>
      <c r="BQ62" s="344"/>
      <c r="BR62" s="344"/>
      <c r="BS62" s="344"/>
      <c r="BT62" s="344"/>
      <c r="BU62" s="344"/>
      <c r="BV62" s="344"/>
      <c r="BW62" s="344"/>
      <c r="BX62" s="344"/>
      <c r="BY62" s="344"/>
      <c r="BZ62" s="344"/>
      <c r="CA62" s="344"/>
      <c r="CB62" s="344"/>
      <c r="CC62" s="344"/>
      <c r="CD62" s="344"/>
      <c r="CE62" s="344"/>
      <c r="CF62" s="344"/>
      <c r="CG62" s="344"/>
      <c r="CH62" s="344"/>
      <c r="CI62" s="344"/>
      <c r="CJ62" s="344"/>
      <c r="CK62" s="344"/>
      <c r="CL62" s="344"/>
      <c r="CM62" s="344"/>
      <c r="CN62" s="344"/>
      <c r="CO62" s="344"/>
      <c r="CP62" s="344"/>
      <c r="CQ62" s="344"/>
      <c r="CR62" s="344"/>
      <c r="CS62" s="344"/>
      <c r="CT62" s="344"/>
      <c r="CU62" s="344"/>
      <c r="CV62" s="344"/>
      <c r="CW62" s="344"/>
      <c r="CX62" s="344"/>
      <c r="CY62" s="344"/>
      <c r="CZ62" s="344"/>
      <c r="DA62" s="344"/>
      <c r="DB62" s="344"/>
      <c r="DC62" s="318"/>
      <c r="DD62" s="318"/>
      <c r="DE62" s="318"/>
      <c r="DF62" s="318"/>
      <c r="DG62" s="318"/>
      <c r="DH62" s="318"/>
      <c r="DI62" s="318"/>
      <c r="DJ62" s="318"/>
      <c r="DK62" s="320"/>
      <c r="DL62" s="320"/>
      <c r="DM62" s="320"/>
      <c r="DN62" s="320"/>
      <c r="DO62" s="320"/>
      <c r="DP62" s="320"/>
      <c r="DQ62" s="320"/>
      <c r="DR62" s="320"/>
      <c r="DS62" s="320"/>
      <c r="DT62" s="320"/>
      <c r="DU62" s="320"/>
      <c r="DV62" s="320"/>
      <c r="DW62" s="320"/>
      <c r="DX62" s="320"/>
      <c r="DY62" s="320"/>
      <c r="DZ62" s="320"/>
      <c r="EA62" s="320"/>
      <c r="EB62" s="320"/>
      <c r="EC62" s="320"/>
      <c r="ED62" s="320"/>
      <c r="EE62" s="320"/>
      <c r="EF62" s="320"/>
      <c r="EG62" s="320"/>
      <c r="EH62" s="320"/>
      <c r="EI62" s="320"/>
      <c r="EJ62" s="320"/>
      <c r="EK62" s="320"/>
      <c r="EL62" s="320"/>
      <c r="EM62" s="320"/>
      <c r="EN62" s="320"/>
      <c r="EO62" s="320"/>
      <c r="EP62" s="320"/>
      <c r="EQ62" s="320"/>
      <c r="ER62" s="320"/>
      <c r="ES62" s="320"/>
      <c r="ET62" s="320"/>
      <c r="EU62" s="320"/>
      <c r="EV62" s="320"/>
      <c r="EW62" s="320"/>
    </row>
    <row r="63" spans="1:153" ht="14" thickTop="1" x14ac:dyDescent="0.15">
      <c r="A63" s="286" t="str">
        <f>'Tariffs Jul2017'!F57</f>
        <v>AGL</v>
      </c>
      <c r="B63" s="47" t="str">
        <f>'Tariffs Jul2017'!D57</f>
        <v>Ausnet West</v>
      </c>
      <c r="C63" s="287">
        <f>'Tariffs Jul2017'!E57</f>
        <v>42736</v>
      </c>
      <c r="D63" s="85">
        <f>365*'Tariffs Jul2017'!H57/100</f>
        <v>286.37899999999996</v>
      </c>
      <c r="E63" s="85">
        <f>IF($C$5*'Tariffs Jul2017'!AK57/'Tariffs Jul2017'!AI57&gt;='Tariffs Jul2017'!J57,( 'Tariffs Jul2017'!J57*'Tariffs Jul2017'!O57/100)* 'Tariffs Jul2017'!AI57,($C$5*'Tariffs Jul2017'!AK57/'Tariffs Jul2017'!AI57*'Tariffs Jul2017'!O57/100)* 'Tariffs Jul2017'!AI57)</f>
        <v>234.36</v>
      </c>
      <c r="F63" s="85">
        <f>IF($C$5*'Tariffs Jul2017'!AK57/'Tariffs Jul2017'!AI57&lt;'Tariffs Jul2017'!J57,0,IF($C$5*'Tariffs Jul2017'!AK57/'Tariffs Jul2017'!AI57&lt;='Tariffs Jul2017'!K57,($C$5*'Tariffs Jul2017'!AK57/'Tariffs Jul2017'!AI57-'Tariffs Jul2017'!J57)*('Tariffs Jul2017'!P57/100)*'Tariffs Jul2017'!AI57,('Tariffs Jul2017'!K57-'Tariffs Jul2017'!J57)*('Tariffs Jul2017'!P57/100)*'Tariffs Jul2017'!AI57))</f>
        <v>168.71062499999996</v>
      </c>
      <c r="G63" s="85">
        <f>IF($C$5*'Tariffs Jul2017'!AK57/'Tariffs Jul2017'!AI57&lt;'Tariffs Jul2017'!K57,0,IF($C$5*'Tariffs Jul2017'!AK57/'Tariffs Jul2017'!AI57&lt;='Tariffs Jul2017'!L57,($C$5*'Tariffs Jul2017'!AK57/'Tariffs Jul2017'!AI57-'Tariffs Jul2017'!K57)*('Tariffs Jul2017'!Q57/100)*'Tariffs Jul2017'!AI57,('Tariffs Jul2017'!L57-'Tariffs Jul2017'!K57)*('Tariffs Jul2017'!Q57/100)*'Tariffs Jul2017'!AI57))</f>
        <v>0</v>
      </c>
      <c r="H63" s="85">
        <f>IF($C$5*'Tariffs Jul2017'!AK57/'Tariffs Jul2017'!AI57&lt;'Tariffs Jul2017'!L57,0,IF($C$5*'Tariffs Jul2017'!AK57/'Tariffs Jul2017'!AI57&lt;='Tariffs Jul2017'!M57,($C$5*'Tariffs Jul2017'!AK57/'Tariffs Jul2017'!AI57-'Tariffs Jul2017'!L57)*('Tariffs Jul2017'!R57/100)*'Tariffs Jul2017'!AI57,('Tariffs Jul2017'!M57-'Tariffs Jul2017'!L57)*('Tariffs Jul2017'!R57/100)*'Tariffs Jul2017'!AI57))</f>
        <v>0</v>
      </c>
      <c r="I63" s="85">
        <f>IF(($C$5*'Tariffs Jul2017'!AK57/'Tariffs Jul2017'!AI57&gt;'Tariffs Jul2017'!M57),($C$5*'Tariffs Jul2017'!AK57/'Tariffs Jul2017'!AI57-'Tariffs Jul2017'!M57)*'Tariffs Jul2017'!S57/100*'Tariffs Jul2017'!AI57,0)</f>
        <v>0</v>
      </c>
      <c r="J63" s="85">
        <f>IF($C$5*'Tariffs Jul2017'!AL57/'Tariffs Jul2017'!AJ57&gt;='Tariffs Jul2017'!J57,('Tariffs Jul2017'!J57*'Tariffs Jul2017'!U57/100)* 'Tariffs Jul2017'!AJ57,($C$5*'Tariffs Jul2017'!AL57/'Tariffs Jul2017'!AJ57*'Tariffs Jul2017'!U57/100)* 'Tariffs Jul2017'!AJ57)</f>
        <v>426</v>
      </c>
      <c r="K63" s="85">
        <f>IF($C$5*'Tariffs Jul2017'!AL57/'Tariffs Jul2017'!AJ57&lt;'Tariffs Jul2017'!J57,0,IF($C$5*'Tariffs Jul2017'!AL57/'Tariffs Jul2017'!AJ57&lt;='Tariffs Jul2017'!K57,($C$5*'Tariffs Jul2017'!AL57/'Tariffs Jul2017'!AJ57-'Tariffs Jul2017'!J57)*('Tariffs Jul2017'!V57/100)*'Tariffs Jul2017'!AJ57,('Tariffs Jul2017'!K57-'Tariffs Jul2017'!J57)*('Tariffs Jul2017'!V57/100)*'Tariffs Jul2017'!AJ57))</f>
        <v>257.69985599999995</v>
      </c>
      <c r="L63" s="85">
        <f>IF($C$5*'Tariffs Jul2017'!AL57/'Tariffs Jul2017'!AJ57&lt;'Tariffs Jul2017'!K57,0,IF($C$5*'Tariffs Jul2017'!AL57/'Tariffs Jul2017'!AJ57&lt;='Tariffs Jul2017'!L57,($C$5*'Tariffs Jul2017'!AL57/'Tariffs Jul2017'!AJ57-'Tariffs Jul2017'!K57)*('Tariffs Jul2017'!W57/100)*'Tariffs Jul2017'!AJ57,('Tariffs Jul2017'!L57-'Tariffs Jul2017'!K57)*('Tariffs Jul2017'!W57/100)*'Tariffs Jul2017'!AJ57))</f>
        <v>0</v>
      </c>
      <c r="M63" s="85">
        <f>IF($C$5*'Tariffs Jul2017'!AL57/'Tariffs Jul2017'!AJ57&lt;'Tariffs Jul2017'!L57,0,IF($C$5*'Tariffs Jul2017'!AL57/'Tariffs Jul2017'!AJ57&lt;='Tariffs Jul2017'!M57,($C$5*'Tariffs Jul2017'!AL57/'Tariffs Jul2017'!AJ57-'Tariffs Jul2017'!L57)*('Tariffs Jul2017'!X57/100)*'Tariffs Jul2017'!AJ57,('Tariffs Jul2017'!M57-'Tariffs Jul2017'!L57)*('Tariffs Jul2017'!X57/100)*'Tariffs Jul2017'!AJ57))</f>
        <v>0</v>
      </c>
      <c r="N63" s="85">
        <f>IF(($C$5*'Tariffs Jul2017'!AL57/'Tariffs Jul2017'!AJ57&gt;'Tariffs Jul2017'!M57),($C$5*'Tariffs Jul2017'!AL57/'Tariffs Jul2017'!AJ57-'Tariffs Jul2017'!M57)*'Tariffs Jul2017'!Y57/100*'Tariffs Jul2017'!AJ57,0)</f>
        <v>0</v>
      </c>
      <c r="O63" s="73">
        <f t="shared" si="0"/>
        <v>1373.1494809999999</v>
      </c>
      <c r="P63" s="498">
        <f t="shared" si="1"/>
        <v>1510.4644291</v>
      </c>
    </row>
    <row r="64" spans="1:153" x14ac:dyDescent="0.15">
      <c r="A64" s="286" t="str">
        <f>'Tariffs Jul2017'!F58</f>
        <v>Alinta Energy</v>
      </c>
      <c r="B64" s="47" t="str">
        <f>'Tariffs Jul2017'!D58</f>
        <v>Ausnet West</v>
      </c>
      <c r="C64" s="287">
        <f>'Tariffs Jul2017'!E58</f>
        <v>42747</v>
      </c>
      <c r="D64" s="85">
        <f>365*'Tariffs Jul2017'!H58/100</f>
        <v>231.62900000000002</v>
      </c>
      <c r="E64" s="85">
        <f>IF($C$5*'Tariffs Jul2017'!AK58/'Tariffs Jul2017'!AI58&gt;='Tariffs Jul2017'!J58,( 'Tariffs Jul2017'!J58*'Tariffs Jul2017'!O58/100)* 'Tariffs Jul2017'!AI58,($C$5*'Tariffs Jul2017'!AK58/'Tariffs Jul2017'!AI58*'Tariffs Jul2017'!O58/100)* 'Tariffs Jul2017'!AI58)</f>
        <v>238.8</v>
      </c>
      <c r="F64" s="85">
        <f>IF($C$5*'Tariffs Jul2017'!AK58/'Tariffs Jul2017'!AI58&lt;'Tariffs Jul2017'!J58,0,IF($C$5*'Tariffs Jul2017'!AK58/'Tariffs Jul2017'!AI58&lt;='Tariffs Jul2017'!K58,($C$5*'Tariffs Jul2017'!AK58/'Tariffs Jul2017'!AI58-'Tariffs Jul2017'!J58)*('Tariffs Jul2017'!P58/100)*'Tariffs Jul2017'!AI58,('Tariffs Jul2017'!K58-'Tariffs Jul2017'!J58)*('Tariffs Jul2017'!P58/100)*'Tariffs Jul2017'!AI58))</f>
        <v>0</v>
      </c>
      <c r="G64" s="85">
        <f>IF($C$5*'Tariffs Jul2017'!AK58/'Tariffs Jul2017'!AI58&lt;'Tariffs Jul2017'!K58,0,IF($C$5*'Tariffs Jul2017'!AK58/'Tariffs Jul2017'!AI58&lt;='Tariffs Jul2017'!L58,($C$5*'Tariffs Jul2017'!AK58/'Tariffs Jul2017'!AI58-'Tariffs Jul2017'!K58)*('Tariffs Jul2017'!Q58/100)*'Tariffs Jul2017'!AI58,('Tariffs Jul2017'!L58-'Tariffs Jul2017'!K58)*('Tariffs Jul2017'!Q58/100)*'Tariffs Jul2017'!AI58))</f>
        <v>0</v>
      </c>
      <c r="H64" s="85">
        <f>IF($C$5*'Tariffs Jul2017'!AK58/'Tariffs Jul2017'!AI58&lt;'Tariffs Jul2017'!L58,0,IF($C$5*'Tariffs Jul2017'!AK58/'Tariffs Jul2017'!AI58&lt;='Tariffs Jul2017'!M58,($C$5*'Tariffs Jul2017'!AK58/'Tariffs Jul2017'!AI58-'Tariffs Jul2017'!L58)*('Tariffs Jul2017'!R58/100)*'Tariffs Jul2017'!AI58,('Tariffs Jul2017'!M58-'Tariffs Jul2017'!L58)*('Tariffs Jul2017'!R58/100)*'Tariffs Jul2017'!AI58))</f>
        <v>0</v>
      </c>
      <c r="I64" s="85">
        <f>IF(($C$5*'Tariffs Jul2017'!AK58/'Tariffs Jul2017'!AI58&gt;'Tariffs Jul2017'!M58),($C$5*'Tariffs Jul2017'!AK58/'Tariffs Jul2017'!AI58-'Tariffs Jul2017'!M58)*'Tariffs Jul2017'!S58/100*'Tariffs Jul2017'!AI58,0)</f>
        <v>161.06240999999997</v>
      </c>
      <c r="J64" s="85">
        <f>IF($C$5*'Tariffs Jul2017'!AL58/'Tariffs Jul2017'!AJ58&gt;='Tariffs Jul2017'!J58,('Tariffs Jul2017'!J58*'Tariffs Jul2017'!U58/100)* 'Tariffs Jul2017'!AJ58,($C$5*'Tariffs Jul2017'!AL58/'Tariffs Jul2017'!AJ58*'Tariffs Jul2017'!U58/100)* 'Tariffs Jul2017'!AJ58)</f>
        <v>424.8</v>
      </c>
      <c r="K64" s="85">
        <f>IF($C$5*'Tariffs Jul2017'!AL58/'Tariffs Jul2017'!AJ58&lt;'Tariffs Jul2017'!J58,0,IF($C$5*'Tariffs Jul2017'!AL58/'Tariffs Jul2017'!AJ58&lt;='Tariffs Jul2017'!K58,($C$5*'Tariffs Jul2017'!AL58/'Tariffs Jul2017'!AJ58-'Tariffs Jul2017'!J58)*('Tariffs Jul2017'!V58/100)*'Tariffs Jul2017'!AJ58,('Tariffs Jul2017'!K58-'Tariffs Jul2017'!J58)*('Tariffs Jul2017'!V58/100)*'Tariffs Jul2017'!AJ58))</f>
        <v>0</v>
      </c>
      <c r="L64" s="85">
        <f>IF($C$5*'Tariffs Jul2017'!AL58/'Tariffs Jul2017'!AJ58&lt;'Tariffs Jul2017'!K58,0,IF($C$5*'Tariffs Jul2017'!AL58/'Tariffs Jul2017'!AJ58&lt;='Tariffs Jul2017'!L58,($C$5*'Tariffs Jul2017'!AL58/'Tariffs Jul2017'!AJ58-'Tariffs Jul2017'!K58)*('Tariffs Jul2017'!W58/100)*'Tariffs Jul2017'!AJ58,('Tariffs Jul2017'!L58-'Tariffs Jul2017'!K58)*('Tariffs Jul2017'!W58/100)*'Tariffs Jul2017'!AJ58))</f>
        <v>0</v>
      </c>
      <c r="M64" s="85">
        <f>IF($C$5*'Tariffs Jul2017'!AL58/'Tariffs Jul2017'!AJ58&lt;'Tariffs Jul2017'!L58,0,IF($C$5*'Tariffs Jul2017'!AL58/'Tariffs Jul2017'!AJ58&lt;='Tariffs Jul2017'!M58,($C$5*'Tariffs Jul2017'!AL58/'Tariffs Jul2017'!AJ58-'Tariffs Jul2017'!L58)*('Tariffs Jul2017'!X58/100)*'Tariffs Jul2017'!AJ58,('Tariffs Jul2017'!M58-'Tariffs Jul2017'!L58)*('Tariffs Jul2017'!X58/100)*'Tariffs Jul2017'!AJ58))</f>
        <v>0</v>
      </c>
      <c r="N64" s="85">
        <f>IF(($C$5*'Tariffs Jul2017'!AL58/'Tariffs Jul2017'!AJ58&gt;'Tariffs Jul2017'!M58),($C$5*'Tariffs Jul2017'!AL58/'Tariffs Jul2017'!AJ58-'Tariffs Jul2017'!M58)*'Tariffs Jul2017'!Y58/100*'Tariffs Jul2017'!AJ58,0)</f>
        <v>266.33783999999991</v>
      </c>
      <c r="O64" s="73">
        <f t="shared" si="0"/>
        <v>1322.62925</v>
      </c>
      <c r="P64" s="498">
        <f t="shared" si="1"/>
        <v>1454.8921750000002</v>
      </c>
    </row>
    <row r="65" spans="1:153" x14ac:dyDescent="0.15">
      <c r="A65" s="286" t="str">
        <f>'Tariffs Jul2017'!F59</f>
        <v>Click Energy</v>
      </c>
      <c r="B65" s="47" t="str">
        <f>'Tariffs Jul2017'!D59</f>
        <v>Ausnet West</v>
      </c>
      <c r="C65" s="287">
        <f>'Tariffs Jul2017'!E59</f>
        <v>42917</v>
      </c>
      <c r="D65" s="85">
        <f>365*'Tariffs Jul2017'!H59/100</f>
        <v>353.32</v>
      </c>
      <c r="E65" s="85">
        <f>IF($C$5*'Tariffs Jul2017'!AK59/'Tariffs Jul2017'!AI59&gt;='Tariffs Jul2017'!J59,( 'Tariffs Jul2017'!J59*'Tariffs Jul2017'!O59/100)* 'Tariffs Jul2017'!AI59,($C$5*'Tariffs Jul2017'!AK59/'Tariffs Jul2017'!AI59*'Tariffs Jul2017'!O59/100)* 'Tariffs Jul2017'!AI59)</f>
        <v>282</v>
      </c>
      <c r="F65" s="85">
        <f>IF($C$5*'Tariffs Jul2017'!AK59/'Tariffs Jul2017'!AI59&lt;'Tariffs Jul2017'!J59,0,IF($C$5*'Tariffs Jul2017'!AK59/'Tariffs Jul2017'!AI59&lt;='Tariffs Jul2017'!K59,($C$5*'Tariffs Jul2017'!AK59/'Tariffs Jul2017'!AI59-'Tariffs Jul2017'!J59)*('Tariffs Jul2017'!P59/100)*'Tariffs Jul2017'!AI59,('Tariffs Jul2017'!K59-'Tariffs Jul2017'!J59)*('Tariffs Jul2017'!P59/100)*'Tariffs Jul2017'!AI59))</f>
        <v>197.95379999999997</v>
      </c>
      <c r="G65" s="85">
        <f>IF($C$5*'Tariffs Jul2017'!AK59/'Tariffs Jul2017'!AI59&lt;'Tariffs Jul2017'!K59,0,IF($C$5*'Tariffs Jul2017'!AK59/'Tariffs Jul2017'!AI59&lt;='Tariffs Jul2017'!L59,($C$5*'Tariffs Jul2017'!AK59/'Tariffs Jul2017'!AI59-'Tariffs Jul2017'!K59)*('Tariffs Jul2017'!Q59/100)*'Tariffs Jul2017'!AI59,('Tariffs Jul2017'!L59-'Tariffs Jul2017'!K59)*('Tariffs Jul2017'!Q59/100)*'Tariffs Jul2017'!AI59))</f>
        <v>0</v>
      </c>
      <c r="H65" s="85">
        <f>IF($C$5*'Tariffs Jul2017'!AK59/'Tariffs Jul2017'!AI59&lt;'Tariffs Jul2017'!L59,0,IF($C$5*'Tariffs Jul2017'!AK59/'Tariffs Jul2017'!AI59&lt;='Tariffs Jul2017'!M59,($C$5*'Tariffs Jul2017'!AK59/'Tariffs Jul2017'!AI59-'Tariffs Jul2017'!L59)*('Tariffs Jul2017'!R59/100)*'Tariffs Jul2017'!AI59,('Tariffs Jul2017'!M59-'Tariffs Jul2017'!L59)*('Tariffs Jul2017'!R59/100)*'Tariffs Jul2017'!AI59))</f>
        <v>0</v>
      </c>
      <c r="I65" s="85">
        <f>IF(($C$5*'Tariffs Jul2017'!AK59/'Tariffs Jul2017'!AI59&gt;'Tariffs Jul2017'!M59),($C$5*'Tariffs Jul2017'!AK59/'Tariffs Jul2017'!AI59-'Tariffs Jul2017'!M59)*'Tariffs Jul2017'!S59/100*'Tariffs Jul2017'!AI59,0)</f>
        <v>0</v>
      </c>
      <c r="J65" s="85">
        <f>IF($C$5*'Tariffs Jul2017'!AL59/'Tariffs Jul2017'!AJ59&gt;='Tariffs Jul2017'!J59,('Tariffs Jul2017'!J59*'Tariffs Jul2017'!U59/100)* 'Tariffs Jul2017'!AJ59,($C$5*'Tariffs Jul2017'!AL59/'Tariffs Jul2017'!AJ59*'Tariffs Jul2017'!U59/100)* 'Tariffs Jul2017'!AJ59)</f>
        <v>432</v>
      </c>
      <c r="K65" s="85">
        <f>IF($C$5*'Tariffs Jul2017'!AL59/'Tariffs Jul2017'!AJ59&lt;'Tariffs Jul2017'!J59,0,IF($C$5*'Tariffs Jul2017'!AL59/'Tariffs Jul2017'!AJ59&lt;='Tariffs Jul2017'!K59,($C$5*'Tariffs Jul2017'!AL59/'Tariffs Jul2017'!AJ59-'Tariffs Jul2017'!J59)*('Tariffs Jul2017'!V59/100)*'Tariffs Jul2017'!AJ59,('Tariffs Jul2017'!K59-'Tariffs Jul2017'!J59)*('Tariffs Jul2017'!V59/100)*'Tariffs Jul2017'!AJ59))</f>
        <v>314.92649999999998</v>
      </c>
      <c r="L65" s="85">
        <f>IF($C$5*'Tariffs Jul2017'!AL59/'Tariffs Jul2017'!AJ59&lt;'Tariffs Jul2017'!K59,0,IF($C$5*'Tariffs Jul2017'!AL59/'Tariffs Jul2017'!AJ59&lt;='Tariffs Jul2017'!L59,($C$5*'Tariffs Jul2017'!AL59/'Tariffs Jul2017'!AJ59-'Tariffs Jul2017'!K59)*('Tariffs Jul2017'!W59/100)*'Tariffs Jul2017'!AJ59,('Tariffs Jul2017'!L59-'Tariffs Jul2017'!K59)*('Tariffs Jul2017'!W59/100)*'Tariffs Jul2017'!AJ59))</f>
        <v>0</v>
      </c>
      <c r="M65" s="85">
        <f>IF($C$5*'Tariffs Jul2017'!AL59/'Tariffs Jul2017'!AJ59&lt;'Tariffs Jul2017'!L59,0,IF($C$5*'Tariffs Jul2017'!AL59/'Tariffs Jul2017'!AJ59&lt;='Tariffs Jul2017'!M59,($C$5*'Tariffs Jul2017'!AL59/'Tariffs Jul2017'!AJ59-'Tariffs Jul2017'!L59)*('Tariffs Jul2017'!X59/100)*'Tariffs Jul2017'!AJ59,('Tariffs Jul2017'!M59-'Tariffs Jul2017'!L59)*('Tariffs Jul2017'!X59/100)*'Tariffs Jul2017'!AJ59))</f>
        <v>0</v>
      </c>
      <c r="N65" s="85">
        <f>IF(($C$5*'Tariffs Jul2017'!AL59/'Tariffs Jul2017'!AJ59&gt;'Tariffs Jul2017'!M59),($C$5*'Tariffs Jul2017'!AL59/'Tariffs Jul2017'!AJ59-'Tariffs Jul2017'!M59)*'Tariffs Jul2017'!Y59/100*'Tariffs Jul2017'!AJ59,0)</f>
        <v>0</v>
      </c>
      <c r="O65" s="73">
        <f t="shared" si="0"/>
        <v>1580.2003</v>
      </c>
      <c r="P65" s="498">
        <f t="shared" si="1"/>
        <v>1738.2203300000001</v>
      </c>
    </row>
    <row r="66" spans="1:153" x14ac:dyDescent="0.15">
      <c r="A66" s="286" t="str">
        <f>'Tariffs Jul2017'!F60</f>
        <v>Covau</v>
      </c>
      <c r="B66" s="47" t="str">
        <f>'Tariffs Jul2017'!D60</f>
        <v>Ausnet West</v>
      </c>
      <c r="C66" s="287">
        <f>'Tariffs Jul2017'!E60</f>
        <v>42736</v>
      </c>
      <c r="D66" s="85">
        <f>365*'Tariffs Jul2017'!H60/100</f>
        <v>264.98999999999995</v>
      </c>
      <c r="E66" s="85">
        <f>IF($C$5*'Tariffs Jul2017'!AK60/'Tariffs Jul2017'!AI60&gt;='Tariffs Jul2017'!J60,( 'Tariffs Jul2017'!J60*'Tariffs Jul2017'!O60/100)* 'Tariffs Jul2017'!AI60,($C$5*'Tariffs Jul2017'!AK60/'Tariffs Jul2017'!AI60*'Tariffs Jul2017'!O60/100)* 'Tariffs Jul2017'!AI60)</f>
        <v>468</v>
      </c>
      <c r="F66" s="85">
        <f>IF($C$5*'Tariffs Jul2017'!AK60/'Tariffs Jul2017'!AI60&lt;'Tariffs Jul2017'!J60,0,IF($C$5*'Tariffs Jul2017'!AK60/'Tariffs Jul2017'!AI60&lt;='Tariffs Jul2017'!K60,($C$5*'Tariffs Jul2017'!AK60/'Tariffs Jul2017'!AI60-'Tariffs Jul2017'!J60)*('Tariffs Jul2017'!P60/100)*'Tariffs Jul2017'!AI60,('Tariffs Jul2017'!K60-'Tariffs Jul2017'!J60)*('Tariffs Jul2017'!P60/100)*'Tariffs Jul2017'!AI60))</f>
        <v>314.55</v>
      </c>
      <c r="G66" s="85">
        <f>IF($C$5*'Tariffs Jul2017'!AK60/'Tariffs Jul2017'!AI60&lt;'Tariffs Jul2017'!K60,0,IF($C$5*'Tariffs Jul2017'!AK60/'Tariffs Jul2017'!AI60&lt;='Tariffs Jul2017'!L60,($C$5*'Tariffs Jul2017'!AK60/'Tariffs Jul2017'!AI60-'Tariffs Jul2017'!K60)*('Tariffs Jul2017'!Q60/100)*'Tariffs Jul2017'!AI60,('Tariffs Jul2017'!L60-'Tariffs Jul2017'!K60)*('Tariffs Jul2017'!Q60/100)*'Tariffs Jul2017'!AI60))</f>
        <v>0</v>
      </c>
      <c r="H66" s="85">
        <f>IF($C$5*'Tariffs Jul2017'!AK60/'Tariffs Jul2017'!AI60&lt;'Tariffs Jul2017'!L60,0,IF($C$5*'Tariffs Jul2017'!AK60/'Tariffs Jul2017'!AI60&lt;='Tariffs Jul2017'!M60,($C$5*'Tariffs Jul2017'!AK60/'Tariffs Jul2017'!AI60-'Tariffs Jul2017'!L60)*('Tariffs Jul2017'!R60/100)*'Tariffs Jul2017'!AI60,('Tariffs Jul2017'!M60-'Tariffs Jul2017'!L60)*('Tariffs Jul2017'!R60/100)*'Tariffs Jul2017'!AI60))</f>
        <v>0</v>
      </c>
      <c r="I66" s="85">
        <f>IF(($C$5*'Tariffs Jul2017'!AK60/'Tariffs Jul2017'!AI60&gt;'Tariffs Jul2017'!M60),($C$5*'Tariffs Jul2017'!AK60/'Tariffs Jul2017'!AI60-'Tariffs Jul2017'!M60)*'Tariffs Jul2017'!S60/100*'Tariffs Jul2017'!AI60,0)</f>
        <v>0</v>
      </c>
      <c r="J66" s="85">
        <f>IF($C$5*'Tariffs Jul2017'!AL60/'Tariffs Jul2017'!AJ60&gt;='Tariffs Jul2017'!J60,('Tariffs Jul2017'!J60*'Tariffs Jul2017'!U60/100)* 'Tariffs Jul2017'!AJ60,($C$5*'Tariffs Jul2017'!AL60/'Tariffs Jul2017'!AJ60*'Tariffs Jul2017'!U60/100)* 'Tariffs Jul2017'!AJ60)</f>
        <v>282.60000000000002</v>
      </c>
      <c r="K66" s="85">
        <f>IF($C$5*'Tariffs Jul2017'!AL60/'Tariffs Jul2017'!AJ60&lt;'Tariffs Jul2017'!J60,0,IF($C$5*'Tariffs Jul2017'!AL60/'Tariffs Jul2017'!AJ60&lt;='Tariffs Jul2017'!K60,($C$5*'Tariffs Jul2017'!AL60/'Tariffs Jul2017'!AJ60-'Tariffs Jul2017'!J60)*('Tariffs Jul2017'!V60/100)*'Tariffs Jul2017'!AJ60,('Tariffs Jul2017'!K60-'Tariffs Jul2017'!J60)*('Tariffs Jul2017'!V60/100)*'Tariffs Jul2017'!AJ60))</f>
        <v>179.55</v>
      </c>
      <c r="L66" s="85">
        <f>IF($C$5*'Tariffs Jul2017'!AL60/'Tariffs Jul2017'!AJ60&lt;'Tariffs Jul2017'!K60,0,IF($C$5*'Tariffs Jul2017'!AL60/'Tariffs Jul2017'!AJ60&lt;='Tariffs Jul2017'!L60,($C$5*'Tariffs Jul2017'!AL60/'Tariffs Jul2017'!AJ60-'Tariffs Jul2017'!K60)*('Tariffs Jul2017'!W60/100)*'Tariffs Jul2017'!AJ60,('Tariffs Jul2017'!L60-'Tariffs Jul2017'!K60)*('Tariffs Jul2017'!W60/100)*'Tariffs Jul2017'!AJ60))</f>
        <v>0</v>
      </c>
      <c r="M66" s="85">
        <f>IF($C$5*'Tariffs Jul2017'!AL60/'Tariffs Jul2017'!AJ60&lt;'Tariffs Jul2017'!L60,0,IF($C$5*'Tariffs Jul2017'!AL60/'Tariffs Jul2017'!AJ60&lt;='Tariffs Jul2017'!M60,($C$5*'Tariffs Jul2017'!AL60/'Tariffs Jul2017'!AJ60-'Tariffs Jul2017'!L60)*('Tariffs Jul2017'!X60/100)*'Tariffs Jul2017'!AJ60,('Tariffs Jul2017'!M60-'Tariffs Jul2017'!L60)*('Tariffs Jul2017'!X60/100)*'Tariffs Jul2017'!AJ60))</f>
        <v>0</v>
      </c>
      <c r="N66" s="85">
        <f>IF(($C$5*'Tariffs Jul2017'!AL60/'Tariffs Jul2017'!AJ60&gt;'Tariffs Jul2017'!M60),($C$5*'Tariffs Jul2017'!AL60/'Tariffs Jul2017'!AJ60-'Tariffs Jul2017'!M60)*'Tariffs Jul2017'!Y60/100*'Tariffs Jul2017'!AJ60,0)</f>
        <v>0</v>
      </c>
      <c r="O66" s="73">
        <f t="shared" si="0"/>
        <v>1509.6899999999998</v>
      </c>
      <c r="P66" s="498">
        <f t="shared" si="1"/>
        <v>1660.6589999999999</v>
      </c>
    </row>
    <row r="67" spans="1:153" x14ac:dyDescent="0.15">
      <c r="A67" s="286" t="str">
        <f>'Tariffs Jul2017'!F61</f>
        <v>EnergyAustralia</v>
      </c>
      <c r="B67" s="47" t="str">
        <f>'Tariffs Jul2017'!D61</f>
        <v>Ausnet West</v>
      </c>
      <c r="C67" s="287">
        <f>'Tariffs Jul2017'!E61</f>
        <v>42736</v>
      </c>
      <c r="D67" s="85">
        <f>365*'Tariffs Jul2017'!H61/100</f>
        <v>314.26864999999998</v>
      </c>
      <c r="E67" s="85">
        <f>IF($C$5*'Tariffs Jul2017'!AK61/'Tariffs Jul2017'!AI61&gt;='Tariffs Jul2017'!J61,( 'Tariffs Jul2017'!J61*'Tariffs Jul2017'!O61/100)* 'Tariffs Jul2017'!AI61,($C$5*'Tariffs Jul2017'!AK61/'Tariffs Jul2017'!AI61*'Tariffs Jul2017'!O61/100)* 'Tariffs Jul2017'!AI61)</f>
        <v>268.21199999999999</v>
      </c>
      <c r="F67" s="85">
        <f>IF($C$5*'Tariffs Jul2017'!AK61/'Tariffs Jul2017'!AI61&lt;'Tariffs Jul2017'!J61,0,IF($C$5*'Tariffs Jul2017'!AK61/'Tariffs Jul2017'!AI61&lt;='Tariffs Jul2017'!K61,($C$5*'Tariffs Jul2017'!AK61/'Tariffs Jul2017'!AI61-'Tariffs Jul2017'!J61)*('Tariffs Jul2017'!P61/100)*'Tariffs Jul2017'!AI61,('Tariffs Jul2017'!K61-'Tariffs Jul2017'!J61)*('Tariffs Jul2017'!P61/100)*'Tariffs Jul2017'!AI61))</f>
        <v>191.84422589999994</v>
      </c>
      <c r="G67" s="85">
        <f>IF($C$5*'Tariffs Jul2017'!AK61/'Tariffs Jul2017'!AI61&lt;'Tariffs Jul2017'!K61,0,IF($C$5*'Tariffs Jul2017'!AK61/'Tariffs Jul2017'!AI61&lt;='Tariffs Jul2017'!L61,($C$5*'Tariffs Jul2017'!AK61/'Tariffs Jul2017'!AI61-'Tariffs Jul2017'!K61)*('Tariffs Jul2017'!Q61/100)*'Tariffs Jul2017'!AI61,('Tariffs Jul2017'!L61-'Tariffs Jul2017'!K61)*('Tariffs Jul2017'!Q61/100)*'Tariffs Jul2017'!AI61))</f>
        <v>0</v>
      </c>
      <c r="H67" s="85">
        <f>IF($C$5*'Tariffs Jul2017'!AK61/'Tariffs Jul2017'!AI61&lt;'Tariffs Jul2017'!L61,0,IF($C$5*'Tariffs Jul2017'!AK61/'Tariffs Jul2017'!AI61&lt;='Tariffs Jul2017'!M61,($C$5*'Tariffs Jul2017'!AK61/'Tariffs Jul2017'!AI61-'Tariffs Jul2017'!L61)*('Tariffs Jul2017'!R61/100)*'Tariffs Jul2017'!AI61,('Tariffs Jul2017'!M61-'Tariffs Jul2017'!L61)*('Tariffs Jul2017'!R61/100)*'Tariffs Jul2017'!AI61))</f>
        <v>0</v>
      </c>
      <c r="I67" s="85">
        <f>IF(($C$5*'Tariffs Jul2017'!AK61/'Tariffs Jul2017'!AI61&gt;'Tariffs Jul2017'!M61),($C$5*'Tariffs Jul2017'!AK61/'Tariffs Jul2017'!AI61-'Tariffs Jul2017'!M61)*'Tariffs Jul2017'!S61/100*'Tariffs Jul2017'!AI61,0)</f>
        <v>0</v>
      </c>
      <c r="J67" s="85">
        <f>IF($C$5*'Tariffs Jul2017'!AL61/'Tariffs Jul2017'!AJ61&gt;='Tariffs Jul2017'!J61,('Tariffs Jul2017'!J61*'Tariffs Jul2017'!U61/100)* 'Tariffs Jul2017'!AJ61,($C$5*'Tariffs Jul2017'!AL61/'Tariffs Jul2017'!AJ61*'Tariffs Jul2017'!U61/100)* 'Tariffs Jul2017'!AJ61)</f>
        <v>388.10400000000004</v>
      </c>
      <c r="K67" s="85">
        <f>IF($C$5*'Tariffs Jul2017'!AL61/'Tariffs Jul2017'!AJ61&lt;'Tariffs Jul2017'!J61,0,IF($C$5*'Tariffs Jul2017'!AL61/'Tariffs Jul2017'!AJ61&lt;='Tariffs Jul2017'!K61,($C$5*'Tariffs Jul2017'!AL61/'Tariffs Jul2017'!AJ61-'Tariffs Jul2017'!J61)*('Tariffs Jul2017'!V61/100)*'Tariffs Jul2017'!AJ61,('Tariffs Jul2017'!K61-'Tariffs Jul2017'!J61)*('Tariffs Jul2017'!V61/100)*'Tariffs Jul2017'!AJ61))</f>
        <v>276.18154259999994</v>
      </c>
      <c r="L67" s="85">
        <f>IF($C$5*'Tariffs Jul2017'!AL61/'Tariffs Jul2017'!AJ61&lt;'Tariffs Jul2017'!K61,0,IF($C$5*'Tariffs Jul2017'!AL61/'Tariffs Jul2017'!AJ61&lt;='Tariffs Jul2017'!L61,($C$5*'Tariffs Jul2017'!AL61/'Tariffs Jul2017'!AJ61-'Tariffs Jul2017'!K61)*('Tariffs Jul2017'!W61/100)*'Tariffs Jul2017'!AJ61,('Tariffs Jul2017'!L61-'Tariffs Jul2017'!K61)*('Tariffs Jul2017'!W61/100)*'Tariffs Jul2017'!AJ61))</f>
        <v>0</v>
      </c>
      <c r="M67" s="85">
        <f>IF($C$5*'Tariffs Jul2017'!AL61/'Tariffs Jul2017'!AJ61&lt;'Tariffs Jul2017'!L61,0,IF($C$5*'Tariffs Jul2017'!AL61/'Tariffs Jul2017'!AJ61&lt;='Tariffs Jul2017'!M61,($C$5*'Tariffs Jul2017'!AL61/'Tariffs Jul2017'!AJ61-'Tariffs Jul2017'!L61)*('Tariffs Jul2017'!X61/100)*'Tariffs Jul2017'!AJ61,('Tariffs Jul2017'!M61-'Tariffs Jul2017'!L61)*('Tariffs Jul2017'!X61/100)*'Tariffs Jul2017'!AJ61))</f>
        <v>0</v>
      </c>
      <c r="N67" s="85">
        <f>IF(($C$5*'Tariffs Jul2017'!AL61/'Tariffs Jul2017'!AJ61&gt;'Tariffs Jul2017'!M61),($C$5*'Tariffs Jul2017'!AL61/'Tariffs Jul2017'!AJ61-'Tariffs Jul2017'!M61)*'Tariffs Jul2017'!Y61/100*'Tariffs Jul2017'!AJ61,0)</f>
        <v>0</v>
      </c>
      <c r="O67" s="73">
        <f t="shared" si="0"/>
        <v>1438.6104184999999</v>
      </c>
      <c r="P67" s="498">
        <f t="shared" si="1"/>
        <v>1582.4714603500001</v>
      </c>
    </row>
    <row r="68" spans="1:153" x14ac:dyDescent="0.15">
      <c r="A68" s="286" t="str">
        <f>'Tariffs Jul2017'!F62</f>
        <v>Lumo Energy</v>
      </c>
      <c r="B68" s="47" t="str">
        <f>'Tariffs Jul2017'!D62</f>
        <v>Ausnet West</v>
      </c>
      <c r="C68" s="287">
        <f>'Tariffs Jul2017'!E62</f>
        <v>42736</v>
      </c>
      <c r="D68" s="85">
        <f>365*'Tariffs Jul2017'!H62/100</f>
        <v>300.24900000000002</v>
      </c>
      <c r="E68" s="85">
        <f>IF($C$5*'Tariffs Jul2017'!AK62/'Tariffs Jul2017'!AI62&gt;='Tariffs Jul2017'!J62,( 'Tariffs Jul2017'!J62*'Tariffs Jul2017'!O62/100)* 'Tariffs Jul2017'!AI62,($C$5*'Tariffs Jul2017'!AK62/'Tariffs Jul2017'!AI62*'Tariffs Jul2017'!O62/100)* 'Tariffs Jul2017'!AI62)</f>
        <v>255.71999999999997</v>
      </c>
      <c r="F68" s="85">
        <f>IF($C$5*'Tariffs Jul2017'!AK62/'Tariffs Jul2017'!AI62&lt;'Tariffs Jul2017'!J62,0,IF($C$5*'Tariffs Jul2017'!AK62/'Tariffs Jul2017'!AI62&lt;='Tariffs Jul2017'!K62,($C$5*'Tariffs Jul2017'!AK62/'Tariffs Jul2017'!AI62-'Tariffs Jul2017'!J62)*('Tariffs Jul2017'!P62/100)*'Tariffs Jul2017'!AI62,('Tariffs Jul2017'!K62-'Tariffs Jul2017'!J62)*('Tariffs Jul2017'!P62/100)*'Tariffs Jul2017'!AI62))</f>
        <v>176.17888199999996</v>
      </c>
      <c r="G68" s="85">
        <f>IF($C$5*'Tariffs Jul2017'!AK62/'Tariffs Jul2017'!AI62&lt;'Tariffs Jul2017'!K62,0,IF($C$5*'Tariffs Jul2017'!AK62/'Tariffs Jul2017'!AI62&lt;='Tariffs Jul2017'!L62,($C$5*'Tariffs Jul2017'!AK62/'Tariffs Jul2017'!AI62-'Tariffs Jul2017'!K62)*('Tariffs Jul2017'!Q62/100)*'Tariffs Jul2017'!AI62,('Tariffs Jul2017'!L62-'Tariffs Jul2017'!K62)*('Tariffs Jul2017'!Q62/100)*'Tariffs Jul2017'!AI62))</f>
        <v>0</v>
      </c>
      <c r="H68" s="85">
        <f>IF($C$5*'Tariffs Jul2017'!AK62/'Tariffs Jul2017'!AI62&lt;'Tariffs Jul2017'!L62,0,IF($C$5*'Tariffs Jul2017'!AK62/'Tariffs Jul2017'!AI62&lt;='Tariffs Jul2017'!M62,($C$5*'Tariffs Jul2017'!AK62/'Tariffs Jul2017'!AI62-'Tariffs Jul2017'!L62)*('Tariffs Jul2017'!R62/100)*'Tariffs Jul2017'!AI62,('Tariffs Jul2017'!M62-'Tariffs Jul2017'!L62)*('Tariffs Jul2017'!R62/100)*'Tariffs Jul2017'!AI62))</f>
        <v>0</v>
      </c>
      <c r="I68" s="85">
        <f>IF(($C$5*'Tariffs Jul2017'!AK62/'Tariffs Jul2017'!AI62&gt;'Tariffs Jul2017'!M62),($C$5*'Tariffs Jul2017'!AK62/'Tariffs Jul2017'!AI62-'Tariffs Jul2017'!M62)*'Tariffs Jul2017'!S62/100*'Tariffs Jul2017'!AI62,0)</f>
        <v>0</v>
      </c>
      <c r="J68" s="85">
        <f>IF($C$5*'Tariffs Jul2017'!AL62/'Tariffs Jul2017'!AJ62&gt;='Tariffs Jul2017'!J62,('Tariffs Jul2017'!J62*'Tariffs Jul2017'!U62/100)* 'Tariffs Jul2017'!AJ62,($C$5*'Tariffs Jul2017'!AL62/'Tariffs Jul2017'!AJ62*'Tariffs Jul2017'!U62/100)* 'Tariffs Jul2017'!AJ62)</f>
        <v>392.88</v>
      </c>
      <c r="K68" s="85">
        <f>IF($C$5*'Tariffs Jul2017'!AL62/'Tariffs Jul2017'!AJ62&lt;'Tariffs Jul2017'!J62,0,IF($C$5*'Tariffs Jul2017'!AL62/'Tariffs Jul2017'!AJ62&lt;='Tariffs Jul2017'!K62,($C$5*'Tariffs Jul2017'!AL62/'Tariffs Jul2017'!AJ62-'Tariffs Jul2017'!J62)*('Tariffs Jul2017'!V62/100)*'Tariffs Jul2017'!AJ62,('Tariffs Jul2017'!K62-'Tariffs Jul2017'!J62)*('Tariffs Jul2017'!V62/100)*'Tariffs Jul2017'!AJ62))</f>
        <v>289.37246399999992</v>
      </c>
      <c r="L68" s="85">
        <f>IF($C$5*'Tariffs Jul2017'!AL62/'Tariffs Jul2017'!AJ62&lt;'Tariffs Jul2017'!K62,0,IF($C$5*'Tariffs Jul2017'!AL62/'Tariffs Jul2017'!AJ62&lt;='Tariffs Jul2017'!L62,($C$5*'Tariffs Jul2017'!AL62/'Tariffs Jul2017'!AJ62-'Tariffs Jul2017'!K62)*('Tariffs Jul2017'!W62/100)*'Tariffs Jul2017'!AJ62,('Tariffs Jul2017'!L62-'Tariffs Jul2017'!K62)*('Tariffs Jul2017'!W62/100)*'Tariffs Jul2017'!AJ62))</f>
        <v>0</v>
      </c>
      <c r="M68" s="85">
        <f>IF($C$5*'Tariffs Jul2017'!AL62/'Tariffs Jul2017'!AJ62&lt;'Tariffs Jul2017'!L62,0,IF($C$5*'Tariffs Jul2017'!AL62/'Tariffs Jul2017'!AJ62&lt;='Tariffs Jul2017'!M62,($C$5*'Tariffs Jul2017'!AL62/'Tariffs Jul2017'!AJ62-'Tariffs Jul2017'!L62)*('Tariffs Jul2017'!X62/100)*'Tariffs Jul2017'!AJ62,('Tariffs Jul2017'!M62-'Tariffs Jul2017'!L62)*('Tariffs Jul2017'!X62/100)*'Tariffs Jul2017'!AJ62))</f>
        <v>0</v>
      </c>
      <c r="N68" s="85">
        <f>IF(($C$5*'Tariffs Jul2017'!AL62/'Tariffs Jul2017'!AJ62&gt;'Tariffs Jul2017'!M62),($C$5*'Tariffs Jul2017'!AL62/'Tariffs Jul2017'!AJ62-'Tariffs Jul2017'!M62)*'Tariffs Jul2017'!Y62/100*'Tariffs Jul2017'!AJ62,0)</f>
        <v>0</v>
      </c>
      <c r="O68" s="73">
        <f t="shared" si="0"/>
        <v>1414.4003459999999</v>
      </c>
      <c r="P68" s="498">
        <f t="shared" si="1"/>
        <v>1555.8403806000001</v>
      </c>
    </row>
    <row r="69" spans="1:153" x14ac:dyDescent="0.15">
      <c r="A69" s="286" t="str">
        <f>'Tariffs Jul2017'!F63</f>
        <v>Momentum Energy</v>
      </c>
      <c r="B69" s="47" t="str">
        <f>'Tariffs Jul2017'!D63</f>
        <v>Ausnet West</v>
      </c>
      <c r="C69" s="287">
        <f>'Tariffs Jul2017'!E63</f>
        <v>42736</v>
      </c>
      <c r="D69" s="85">
        <f>365*'Tariffs Jul2017'!H63/100</f>
        <v>255.02550000000002</v>
      </c>
      <c r="E69" s="85">
        <f>IF($C$5*'Tariffs Jul2017'!AK63/'Tariffs Jul2017'!AI63&gt;='Tariffs Jul2017'!J63,( 'Tariffs Jul2017'!J63*'Tariffs Jul2017'!O63/100)* 'Tariffs Jul2017'!AI63,($C$5*'Tariffs Jul2017'!AK63/'Tariffs Jul2017'!AI63*'Tariffs Jul2017'!O63/100)* 'Tariffs Jul2017'!AI63)</f>
        <v>316.08</v>
      </c>
      <c r="F69" s="85">
        <f>IF($C$5*'Tariffs Jul2017'!AK63/'Tariffs Jul2017'!AI63&lt;'Tariffs Jul2017'!J63,0,IF($C$5*'Tariffs Jul2017'!AK63/'Tariffs Jul2017'!AI63&lt;='Tariffs Jul2017'!K63,($C$5*'Tariffs Jul2017'!AK63/'Tariffs Jul2017'!AI63-'Tariffs Jul2017'!J63)*('Tariffs Jul2017'!P63/100)*'Tariffs Jul2017'!AI63,('Tariffs Jul2017'!K63-'Tariffs Jul2017'!J63)*('Tariffs Jul2017'!P63/100)*'Tariffs Jul2017'!AI63))</f>
        <v>223.41785699999997</v>
      </c>
      <c r="G69" s="85">
        <f>IF($C$5*'Tariffs Jul2017'!AK63/'Tariffs Jul2017'!AI63&lt;'Tariffs Jul2017'!K63,0,IF($C$5*'Tariffs Jul2017'!AK63/'Tariffs Jul2017'!AI63&lt;='Tariffs Jul2017'!L63,($C$5*'Tariffs Jul2017'!AK63/'Tariffs Jul2017'!AI63-'Tariffs Jul2017'!K63)*('Tariffs Jul2017'!Q63/100)*'Tariffs Jul2017'!AI63,('Tariffs Jul2017'!L63-'Tariffs Jul2017'!K63)*('Tariffs Jul2017'!Q63/100)*'Tariffs Jul2017'!AI63))</f>
        <v>0</v>
      </c>
      <c r="H69" s="85">
        <f>IF($C$5*'Tariffs Jul2017'!AK63/'Tariffs Jul2017'!AI63&lt;'Tariffs Jul2017'!L63,0,IF($C$5*'Tariffs Jul2017'!AK63/'Tariffs Jul2017'!AI63&lt;='Tariffs Jul2017'!M63,($C$5*'Tariffs Jul2017'!AK63/'Tariffs Jul2017'!AI63-'Tariffs Jul2017'!L63)*('Tariffs Jul2017'!R63/100)*'Tariffs Jul2017'!AI63,('Tariffs Jul2017'!M63-'Tariffs Jul2017'!L63)*('Tariffs Jul2017'!R63/100)*'Tariffs Jul2017'!AI63))</f>
        <v>0</v>
      </c>
      <c r="I69" s="85">
        <f>IF(($C$5*'Tariffs Jul2017'!AK63/'Tariffs Jul2017'!AI63&gt;'Tariffs Jul2017'!M63),($C$5*'Tariffs Jul2017'!AK63/'Tariffs Jul2017'!AI63-'Tariffs Jul2017'!M63)*'Tariffs Jul2017'!S63/100*'Tariffs Jul2017'!AI63,0)</f>
        <v>0</v>
      </c>
      <c r="J69" s="85">
        <f>IF($C$5*'Tariffs Jul2017'!AL63/'Tariffs Jul2017'!AJ63&gt;='Tariffs Jul2017'!J63,('Tariffs Jul2017'!J63*'Tariffs Jul2017'!U63/100)* 'Tariffs Jul2017'!AJ63,($C$5*'Tariffs Jul2017'!AL63/'Tariffs Jul2017'!AJ63*'Tariffs Jul2017'!U63/100)* 'Tariffs Jul2017'!AJ63)</f>
        <v>528.00000000000011</v>
      </c>
      <c r="K69" s="85">
        <f>IF($C$5*'Tariffs Jul2017'!AL63/'Tariffs Jul2017'!AJ63&lt;'Tariffs Jul2017'!J63,0,IF($C$5*'Tariffs Jul2017'!AL63/'Tariffs Jul2017'!AJ63&lt;='Tariffs Jul2017'!K63,($C$5*'Tariffs Jul2017'!AL63/'Tariffs Jul2017'!AJ63-'Tariffs Jul2017'!J63)*('Tariffs Jul2017'!V63/100)*'Tariffs Jul2017'!AJ63,('Tariffs Jul2017'!K63-'Tariffs Jul2017'!J63)*('Tariffs Jul2017'!V63/100)*'Tariffs Jul2017'!AJ63))</f>
        <v>392.4883979999999</v>
      </c>
      <c r="L69" s="85">
        <f>IF($C$5*'Tariffs Jul2017'!AL63/'Tariffs Jul2017'!AJ63&lt;'Tariffs Jul2017'!K63,0,IF($C$5*'Tariffs Jul2017'!AL63/'Tariffs Jul2017'!AJ63&lt;='Tariffs Jul2017'!L63,($C$5*'Tariffs Jul2017'!AL63/'Tariffs Jul2017'!AJ63-'Tariffs Jul2017'!K63)*('Tariffs Jul2017'!W63/100)*'Tariffs Jul2017'!AJ63,('Tariffs Jul2017'!L63-'Tariffs Jul2017'!K63)*('Tariffs Jul2017'!W63/100)*'Tariffs Jul2017'!AJ63))</f>
        <v>0</v>
      </c>
      <c r="M69" s="85">
        <f>IF($C$5*'Tariffs Jul2017'!AL63/'Tariffs Jul2017'!AJ63&lt;'Tariffs Jul2017'!L63,0,IF($C$5*'Tariffs Jul2017'!AL63/'Tariffs Jul2017'!AJ63&lt;='Tariffs Jul2017'!M63,($C$5*'Tariffs Jul2017'!AL63/'Tariffs Jul2017'!AJ63-'Tariffs Jul2017'!L63)*('Tariffs Jul2017'!X63/100)*'Tariffs Jul2017'!AJ63,('Tariffs Jul2017'!M63-'Tariffs Jul2017'!L63)*('Tariffs Jul2017'!X63/100)*'Tariffs Jul2017'!AJ63))</f>
        <v>0</v>
      </c>
      <c r="N69" s="85">
        <f>IF(($C$5*'Tariffs Jul2017'!AL63/'Tariffs Jul2017'!AJ63&gt;'Tariffs Jul2017'!M63),($C$5*'Tariffs Jul2017'!AL63/'Tariffs Jul2017'!AJ63-'Tariffs Jul2017'!M63)*'Tariffs Jul2017'!Y63/100*'Tariffs Jul2017'!AJ63,0)</f>
        <v>0</v>
      </c>
      <c r="O69" s="73">
        <f t="shared" si="0"/>
        <v>1715.011755</v>
      </c>
      <c r="P69" s="498">
        <f t="shared" si="1"/>
        <v>1886.5129305</v>
      </c>
    </row>
    <row r="70" spans="1:153" x14ac:dyDescent="0.15">
      <c r="A70" s="286" t="str">
        <f>'Tariffs Jul2017'!F64</f>
        <v>Origin Energy</v>
      </c>
      <c r="B70" s="47" t="str">
        <f>'Tariffs Jul2017'!D64</f>
        <v>Ausnet West</v>
      </c>
      <c r="C70" s="287">
        <f>'Tariffs Jul2017'!E64</f>
        <v>42736</v>
      </c>
      <c r="D70" s="85">
        <f>365*'Tariffs Jul2017'!H64/100</f>
        <v>300.10300000000001</v>
      </c>
      <c r="E70" s="85">
        <f>IF($C$5*'Tariffs Jul2017'!AK64/'Tariffs Jul2017'!AI64&gt;='Tariffs Jul2017'!J64,( 'Tariffs Jul2017'!J64*'Tariffs Jul2017'!O64/100)* 'Tariffs Jul2017'!AI64,($C$5*'Tariffs Jul2017'!AK64/'Tariffs Jul2017'!AI64*'Tariffs Jul2017'!O64/100)* 'Tariffs Jul2017'!AI64)</f>
        <v>143.744</v>
      </c>
      <c r="F70" s="85">
        <f>IF($C$5*'Tariffs Jul2017'!AK64/'Tariffs Jul2017'!AI64&lt;'Tariffs Jul2017'!J64,0,IF($C$5*'Tariffs Jul2017'!AK64/'Tariffs Jul2017'!AI64&lt;='Tariffs Jul2017'!K64,($C$5*'Tariffs Jul2017'!AK64/'Tariffs Jul2017'!AI64-'Tariffs Jul2017'!J64)*('Tariffs Jul2017'!P64/100)*'Tariffs Jul2017'!AI64,('Tariffs Jul2017'!K64-'Tariffs Jul2017'!J64)*('Tariffs Jul2017'!P64/100)*'Tariffs Jul2017'!AI64))</f>
        <v>0</v>
      </c>
      <c r="G70" s="85">
        <f>IF($C$5*'Tariffs Jul2017'!AK64/'Tariffs Jul2017'!AI64&lt;'Tariffs Jul2017'!K64,0,IF($C$5*'Tariffs Jul2017'!AK64/'Tariffs Jul2017'!AI64&lt;='Tariffs Jul2017'!L64,($C$5*'Tariffs Jul2017'!AK64/'Tariffs Jul2017'!AI64-'Tariffs Jul2017'!K64)*('Tariffs Jul2017'!Q64/100)*'Tariffs Jul2017'!AI64,('Tariffs Jul2017'!L64-'Tariffs Jul2017'!K64)*('Tariffs Jul2017'!Q64/100)*'Tariffs Jul2017'!AI64))</f>
        <v>0</v>
      </c>
      <c r="H70" s="85">
        <f>IF($C$5*'Tariffs Jul2017'!AK64/'Tariffs Jul2017'!AI64&lt;'Tariffs Jul2017'!L64,0,IF($C$5*'Tariffs Jul2017'!AK64/'Tariffs Jul2017'!AI64&lt;='Tariffs Jul2017'!M64,($C$5*'Tariffs Jul2017'!AK64/'Tariffs Jul2017'!AI64-'Tariffs Jul2017'!L64)*('Tariffs Jul2017'!R64/100)*'Tariffs Jul2017'!AI64,('Tariffs Jul2017'!M64-'Tariffs Jul2017'!L64)*('Tariffs Jul2017'!R64/100)*'Tariffs Jul2017'!AI64))</f>
        <v>0</v>
      </c>
      <c r="I70" s="85">
        <f>IF(($C$5*'Tariffs Jul2017'!AK64/'Tariffs Jul2017'!AI64&gt;'Tariffs Jul2017'!M64),($C$5*'Tariffs Jul2017'!AK64/'Tariffs Jul2017'!AI64-'Tariffs Jul2017'!M64)*'Tariffs Jul2017'!S64/100*'Tariffs Jul2017'!AI64,0)</f>
        <v>287.14069299999994</v>
      </c>
      <c r="J70" s="85">
        <f>IF($C$5*'Tariffs Jul2017'!AL64/'Tariffs Jul2017'!AJ64&gt;='Tariffs Jul2017'!J64,('Tariffs Jul2017'!J64*'Tariffs Jul2017'!U64/100)* 'Tariffs Jul2017'!AJ64,($C$5*'Tariffs Jul2017'!AL64/'Tariffs Jul2017'!AJ64*'Tariffs Jul2017'!U64/100)* 'Tariffs Jul2017'!AJ64)</f>
        <v>208.25599999999997</v>
      </c>
      <c r="K70" s="85">
        <f>IF($C$5*'Tariffs Jul2017'!AL64/'Tariffs Jul2017'!AJ64&lt;'Tariffs Jul2017'!J64,0,IF($C$5*'Tariffs Jul2017'!AL64/'Tariffs Jul2017'!AJ64&lt;='Tariffs Jul2017'!K64,($C$5*'Tariffs Jul2017'!AL64/'Tariffs Jul2017'!AJ64-'Tariffs Jul2017'!J64)*('Tariffs Jul2017'!V64/100)*'Tariffs Jul2017'!AJ64,('Tariffs Jul2017'!K64-'Tariffs Jul2017'!J64)*('Tariffs Jul2017'!V64/100)*'Tariffs Jul2017'!AJ64))</f>
        <v>0</v>
      </c>
      <c r="L70" s="85">
        <f>IF($C$5*'Tariffs Jul2017'!AL64/'Tariffs Jul2017'!AJ64&lt;'Tariffs Jul2017'!K64,0,IF($C$5*'Tariffs Jul2017'!AL64/'Tariffs Jul2017'!AJ64&lt;='Tariffs Jul2017'!L64,($C$5*'Tariffs Jul2017'!AL64/'Tariffs Jul2017'!AJ64-'Tariffs Jul2017'!K64)*('Tariffs Jul2017'!W64/100)*'Tariffs Jul2017'!AJ64,('Tariffs Jul2017'!L64-'Tariffs Jul2017'!K64)*('Tariffs Jul2017'!W64/100)*'Tariffs Jul2017'!AJ64))</f>
        <v>0</v>
      </c>
      <c r="M70" s="85">
        <f>IF($C$5*'Tariffs Jul2017'!AL64/'Tariffs Jul2017'!AJ64&lt;'Tariffs Jul2017'!L64,0,IF($C$5*'Tariffs Jul2017'!AL64/'Tariffs Jul2017'!AJ64&lt;='Tariffs Jul2017'!M64,($C$5*'Tariffs Jul2017'!AL64/'Tariffs Jul2017'!AJ64-'Tariffs Jul2017'!L64)*('Tariffs Jul2017'!X64/100)*'Tariffs Jul2017'!AJ64,('Tariffs Jul2017'!M64-'Tariffs Jul2017'!L64)*('Tariffs Jul2017'!X64/100)*'Tariffs Jul2017'!AJ64))</f>
        <v>0</v>
      </c>
      <c r="N70" s="85">
        <f>IF(($C$5*'Tariffs Jul2017'!AL64/'Tariffs Jul2017'!AJ64&gt;'Tariffs Jul2017'!M64),($C$5*'Tariffs Jul2017'!AL64/'Tariffs Jul2017'!AJ64-'Tariffs Jul2017'!M64)*'Tariffs Jul2017'!Y64/100*'Tariffs Jul2017'!AJ64,0)</f>
        <v>417.49993999999992</v>
      </c>
      <c r="O70" s="73">
        <f t="shared" si="0"/>
        <v>1356.7436329999998</v>
      </c>
      <c r="P70" s="498">
        <f t="shared" si="1"/>
        <v>1492.4179962999999</v>
      </c>
    </row>
    <row r="71" spans="1:153" x14ac:dyDescent="0.15">
      <c r="A71" s="286" t="str">
        <f>'Tariffs Jul2017'!F65</f>
        <v>Red Energy</v>
      </c>
      <c r="B71" s="47" t="str">
        <f>'Tariffs Jul2017'!D65</f>
        <v>Ausnet West</v>
      </c>
      <c r="C71" s="287">
        <f>'Tariffs Jul2017'!E65</f>
        <v>42736</v>
      </c>
      <c r="D71" s="85">
        <f>365*'Tariffs Jul2017'!H65/100</f>
        <v>317.44049999999999</v>
      </c>
      <c r="E71" s="85">
        <f>IF($C$5*'Tariffs Jul2017'!AK65/'Tariffs Jul2017'!AI65&gt;='Tariffs Jul2017'!J65,( 'Tariffs Jul2017'!J65*'Tariffs Jul2017'!O65/100)* 'Tariffs Jul2017'!AI65,($C$5*'Tariffs Jul2017'!AK65/'Tariffs Jul2017'!AI65*'Tariffs Jul2017'!O65/100)* 'Tariffs Jul2017'!AI65)</f>
        <v>142.72</v>
      </c>
      <c r="F71" s="85">
        <f>IF($C$5*'Tariffs Jul2017'!AK65/'Tariffs Jul2017'!AI65&lt;'Tariffs Jul2017'!J65,0,IF($C$5*'Tariffs Jul2017'!AK65/'Tariffs Jul2017'!AI65&lt;='Tariffs Jul2017'!K65,($C$5*'Tariffs Jul2017'!AK65/'Tariffs Jul2017'!AI65-'Tariffs Jul2017'!J65)*('Tariffs Jul2017'!P65/100)*'Tariffs Jul2017'!AI65,('Tariffs Jul2017'!K65-'Tariffs Jul2017'!J65)*('Tariffs Jul2017'!P65/100)*'Tariffs Jul2017'!AI65))</f>
        <v>0</v>
      </c>
      <c r="G71" s="85">
        <f>IF($C$5*'Tariffs Jul2017'!AK65/'Tariffs Jul2017'!AI65&lt;'Tariffs Jul2017'!K65,0,IF($C$5*'Tariffs Jul2017'!AK65/'Tariffs Jul2017'!AI65&lt;='Tariffs Jul2017'!L65,($C$5*'Tariffs Jul2017'!AK65/'Tariffs Jul2017'!AI65-'Tariffs Jul2017'!K65)*('Tariffs Jul2017'!Q65/100)*'Tariffs Jul2017'!AI65,('Tariffs Jul2017'!L65-'Tariffs Jul2017'!K65)*('Tariffs Jul2017'!Q65/100)*'Tariffs Jul2017'!AI65))</f>
        <v>0</v>
      </c>
      <c r="H71" s="85">
        <f>IF($C$5*'Tariffs Jul2017'!AK65/'Tariffs Jul2017'!AI65&lt;'Tariffs Jul2017'!L65,0,IF($C$5*'Tariffs Jul2017'!AK65/'Tariffs Jul2017'!AI65&lt;='Tariffs Jul2017'!M65,($C$5*'Tariffs Jul2017'!AK65/'Tariffs Jul2017'!AI65-'Tariffs Jul2017'!L65)*('Tariffs Jul2017'!R65/100)*'Tariffs Jul2017'!AI65,('Tariffs Jul2017'!M65-'Tariffs Jul2017'!L65)*('Tariffs Jul2017'!R65/100)*'Tariffs Jul2017'!AI65))</f>
        <v>0</v>
      </c>
      <c r="I71" s="85">
        <f>IF(($C$5*'Tariffs Jul2017'!AK65/'Tariffs Jul2017'!AI65&gt;'Tariffs Jul2017'!M65),($C$5*'Tariffs Jul2017'!AK65/'Tariffs Jul2017'!AI65-'Tariffs Jul2017'!M65)*'Tariffs Jul2017'!S65/100*'Tariffs Jul2017'!AI65,0)</f>
        <v>243.78492999999995</v>
      </c>
      <c r="J71" s="85">
        <f>IF($C$5*'Tariffs Jul2017'!AL65/'Tariffs Jul2017'!AJ65&gt;='Tariffs Jul2017'!J65,('Tariffs Jul2017'!J65*'Tariffs Jul2017'!U65/100)* 'Tariffs Jul2017'!AJ65,($C$5*'Tariffs Jul2017'!AL65/'Tariffs Jul2017'!AJ65*'Tariffs Jul2017'!U65/100)* 'Tariffs Jul2017'!AJ65)</f>
        <v>285.44</v>
      </c>
      <c r="K71" s="85">
        <f>IF($C$5*'Tariffs Jul2017'!AL65/'Tariffs Jul2017'!AJ65&lt;'Tariffs Jul2017'!J65,0,IF($C$5*'Tariffs Jul2017'!AL65/'Tariffs Jul2017'!AJ65&lt;='Tariffs Jul2017'!K65,($C$5*'Tariffs Jul2017'!AL65/'Tariffs Jul2017'!AJ65-'Tariffs Jul2017'!J65)*('Tariffs Jul2017'!V65/100)*'Tariffs Jul2017'!AJ65,('Tariffs Jul2017'!K65-'Tariffs Jul2017'!J65)*('Tariffs Jul2017'!V65/100)*'Tariffs Jul2017'!AJ65))</f>
        <v>0</v>
      </c>
      <c r="L71" s="85">
        <f>IF($C$5*'Tariffs Jul2017'!AL65/'Tariffs Jul2017'!AJ65&lt;'Tariffs Jul2017'!K65,0,IF($C$5*'Tariffs Jul2017'!AL65/'Tariffs Jul2017'!AJ65&lt;='Tariffs Jul2017'!L65,($C$5*'Tariffs Jul2017'!AL65/'Tariffs Jul2017'!AJ65-'Tariffs Jul2017'!K65)*('Tariffs Jul2017'!W65/100)*'Tariffs Jul2017'!AJ65,('Tariffs Jul2017'!L65-'Tariffs Jul2017'!K65)*('Tariffs Jul2017'!W65/100)*'Tariffs Jul2017'!AJ65))</f>
        <v>0</v>
      </c>
      <c r="M71" s="85">
        <f>IF($C$5*'Tariffs Jul2017'!AL65/'Tariffs Jul2017'!AJ65&lt;'Tariffs Jul2017'!L65,0,IF($C$5*'Tariffs Jul2017'!AL65/'Tariffs Jul2017'!AJ65&lt;='Tariffs Jul2017'!M65,($C$5*'Tariffs Jul2017'!AL65/'Tariffs Jul2017'!AJ65-'Tariffs Jul2017'!L65)*('Tariffs Jul2017'!X65/100)*'Tariffs Jul2017'!AJ65,('Tariffs Jul2017'!M65-'Tariffs Jul2017'!L65)*('Tariffs Jul2017'!X65/100)*'Tariffs Jul2017'!AJ65))</f>
        <v>0</v>
      </c>
      <c r="N71" s="85">
        <f>IF(($C$5*'Tariffs Jul2017'!AL65/'Tariffs Jul2017'!AJ65&gt;'Tariffs Jul2017'!M65),($C$5*'Tariffs Jul2017'!AL65/'Tariffs Jul2017'!AJ65-'Tariffs Jul2017'!M65)*'Tariffs Jul2017'!Y65/100*'Tariffs Jul2017'!AJ65,0)</f>
        <v>487.56985999999989</v>
      </c>
      <c r="O71" s="73">
        <f t="shared" si="0"/>
        <v>1476.9552899999996</v>
      </c>
      <c r="P71" s="498">
        <f t="shared" si="1"/>
        <v>1624.6508189999997</v>
      </c>
    </row>
    <row r="72" spans="1:153" s="289" customFormat="1" ht="14" thickBot="1" x14ac:dyDescent="0.2">
      <c r="A72" s="288" t="str">
        <f>'Tariffs Jul2017'!F66</f>
        <v>Simply Energy</v>
      </c>
      <c r="B72" s="289" t="str">
        <f>'Tariffs Jul2017'!D66</f>
        <v>Ausnet West</v>
      </c>
      <c r="C72" s="290">
        <f>'Tariffs Jul2017'!E66</f>
        <v>42736</v>
      </c>
      <c r="D72" s="291">
        <f>365*'Tariffs Jul2017'!H66/100</f>
        <v>301.81849999999997</v>
      </c>
      <c r="E72" s="291">
        <f>IF($C$5*'Tariffs Jul2017'!AK66/'Tariffs Jul2017'!AI66&gt;='Tariffs Jul2017'!J66,( 'Tariffs Jul2017'!J66*'Tariffs Jul2017'!O66/100)* 'Tariffs Jul2017'!AI66,($C$5*'Tariffs Jul2017'!AK66/'Tariffs Jul2017'!AI66*'Tariffs Jul2017'!O66/100)* 'Tariffs Jul2017'!AI66)</f>
        <v>128.38399999999999</v>
      </c>
      <c r="F72" s="291">
        <f>IF($C$5*'Tariffs Jul2017'!AK66/'Tariffs Jul2017'!AI66&lt;'Tariffs Jul2017'!J66,0,IF($C$5*'Tariffs Jul2017'!AK66/'Tariffs Jul2017'!AI66&lt;='Tariffs Jul2017'!K66,($C$5*'Tariffs Jul2017'!AK66/'Tariffs Jul2017'!AI66-'Tariffs Jul2017'!J66)*('Tariffs Jul2017'!P66/100)*'Tariffs Jul2017'!AI66,('Tariffs Jul2017'!K66-'Tariffs Jul2017'!J66)*('Tariffs Jul2017'!P66/100)*'Tariffs Jul2017'!AI66))</f>
        <v>0</v>
      </c>
      <c r="G72" s="291">
        <f>IF($C$5*'Tariffs Jul2017'!AK66/'Tariffs Jul2017'!AI66&lt;'Tariffs Jul2017'!K66,0,IF($C$5*'Tariffs Jul2017'!AK66/'Tariffs Jul2017'!AI66&lt;='Tariffs Jul2017'!L66,($C$5*'Tariffs Jul2017'!AK66/'Tariffs Jul2017'!AI66-'Tariffs Jul2017'!K66)*('Tariffs Jul2017'!Q66/100)*'Tariffs Jul2017'!AI66,('Tariffs Jul2017'!L66-'Tariffs Jul2017'!K66)*('Tariffs Jul2017'!Q66/100)*'Tariffs Jul2017'!AI66))</f>
        <v>0</v>
      </c>
      <c r="H72" s="291">
        <f>IF($C$5*'Tariffs Jul2017'!AK66/'Tariffs Jul2017'!AI66&lt;'Tariffs Jul2017'!L66,0,IF($C$5*'Tariffs Jul2017'!AK66/'Tariffs Jul2017'!AI66&lt;='Tariffs Jul2017'!M66,($C$5*'Tariffs Jul2017'!AK66/'Tariffs Jul2017'!AI66-'Tariffs Jul2017'!L66)*('Tariffs Jul2017'!R66/100)*'Tariffs Jul2017'!AI66,('Tariffs Jul2017'!M66-'Tariffs Jul2017'!L66)*('Tariffs Jul2017'!R66/100)*'Tariffs Jul2017'!AI66))</f>
        <v>0</v>
      </c>
      <c r="I72" s="291">
        <f>IF(($C$5*'Tariffs Jul2017'!AK66/'Tariffs Jul2017'!AI66&gt;'Tariffs Jul2017'!M66),($C$5*'Tariffs Jul2017'!AK66/'Tariffs Jul2017'!AI66-'Tariffs Jul2017'!M66)*'Tariffs Jul2017'!S66/100*'Tariffs Jul2017'!AI66,0)</f>
        <v>258.38282999999996</v>
      </c>
      <c r="J72" s="291">
        <f>IF($C$5*'Tariffs Jul2017'!AL66/'Tariffs Jul2017'!AJ66&gt;='Tariffs Jul2017'!J66,('Tariffs Jul2017'!J66*'Tariffs Jul2017'!U66/100)* 'Tariffs Jul2017'!AJ66,($C$5*'Tariffs Jul2017'!AL66/'Tariffs Jul2017'!AJ66*'Tariffs Jul2017'!U66/100)* 'Tariffs Jul2017'!AJ66)</f>
        <v>218.36799999999999</v>
      </c>
      <c r="K72" s="291">
        <f>IF($C$5*'Tariffs Jul2017'!AL66/'Tariffs Jul2017'!AJ66&lt;'Tariffs Jul2017'!J66,0,IF($C$5*'Tariffs Jul2017'!AL66/'Tariffs Jul2017'!AJ66&lt;='Tariffs Jul2017'!K66,($C$5*'Tariffs Jul2017'!AL66/'Tariffs Jul2017'!AJ66-'Tariffs Jul2017'!J66)*('Tariffs Jul2017'!V66/100)*'Tariffs Jul2017'!AJ66,('Tariffs Jul2017'!K66-'Tariffs Jul2017'!J66)*('Tariffs Jul2017'!V66/100)*'Tariffs Jul2017'!AJ66))</f>
        <v>0</v>
      </c>
      <c r="L72" s="291">
        <f>IF($C$5*'Tariffs Jul2017'!AL66/'Tariffs Jul2017'!AJ66&lt;'Tariffs Jul2017'!K66,0,IF($C$5*'Tariffs Jul2017'!AL66/'Tariffs Jul2017'!AJ66&lt;='Tariffs Jul2017'!L66,($C$5*'Tariffs Jul2017'!AL66/'Tariffs Jul2017'!AJ66-'Tariffs Jul2017'!K66)*('Tariffs Jul2017'!W66/100)*'Tariffs Jul2017'!AJ66,('Tariffs Jul2017'!L66-'Tariffs Jul2017'!K66)*('Tariffs Jul2017'!W66/100)*'Tariffs Jul2017'!AJ66))</f>
        <v>0</v>
      </c>
      <c r="M72" s="291">
        <f>IF($C$5*'Tariffs Jul2017'!AL66/'Tariffs Jul2017'!AJ66&lt;'Tariffs Jul2017'!L66,0,IF($C$5*'Tariffs Jul2017'!AL66/'Tariffs Jul2017'!AJ66&lt;='Tariffs Jul2017'!M66,($C$5*'Tariffs Jul2017'!AL66/'Tariffs Jul2017'!AJ66-'Tariffs Jul2017'!L66)*('Tariffs Jul2017'!X66/100)*'Tariffs Jul2017'!AJ66,('Tariffs Jul2017'!M66-'Tariffs Jul2017'!L66)*('Tariffs Jul2017'!X66/100)*'Tariffs Jul2017'!AJ66))</f>
        <v>0</v>
      </c>
      <c r="N72" s="291">
        <f>IF(($C$5*'Tariffs Jul2017'!AL66/'Tariffs Jul2017'!AJ66&gt;'Tariffs Jul2017'!M66),($C$5*'Tariffs Jul2017'!AL66/'Tariffs Jul2017'!AJ66-'Tariffs Jul2017'!M66)*'Tariffs Jul2017'!Y66/100*'Tariffs Jul2017'!AJ66,0)</f>
        <v>438.81287399999997</v>
      </c>
      <c r="O72" s="292">
        <f t="shared" si="0"/>
        <v>1345.7662039999998</v>
      </c>
      <c r="P72" s="499">
        <f t="shared" si="1"/>
        <v>1480.3428243999999</v>
      </c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  <c r="AU72" s="344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  <c r="CY72" s="344"/>
      <c r="CZ72" s="344"/>
      <c r="DA72" s="344"/>
      <c r="DB72" s="344"/>
      <c r="DC72" s="318"/>
      <c r="DD72" s="318"/>
      <c r="DE72" s="318"/>
      <c r="DF72" s="318"/>
      <c r="DG72" s="318"/>
      <c r="DH72" s="318"/>
      <c r="DI72" s="318"/>
      <c r="DJ72" s="318"/>
      <c r="DK72" s="320"/>
      <c r="DL72" s="320"/>
      <c r="DM72" s="320"/>
      <c r="DN72" s="320"/>
      <c r="DO72" s="320"/>
      <c r="DP72" s="320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</row>
    <row r="73" spans="1:153" ht="14" thickTop="1" x14ac:dyDescent="0.15">
      <c r="A73" s="286" t="str">
        <f>'Tariffs Jul2017'!F67</f>
        <v>AGL</v>
      </c>
      <c r="B73" s="47" t="str">
        <f>'Tariffs Jul2017'!D67</f>
        <v>Ausnet Central 2</v>
      </c>
      <c r="C73" s="287">
        <f>'Tariffs Jul2017'!E67</f>
        <v>42736</v>
      </c>
      <c r="D73" s="85">
        <f>365*'Tariffs Jul2017'!H67/100</f>
        <v>293.89799999999997</v>
      </c>
      <c r="E73" s="85">
        <f>IF($C$5*'Tariffs Jul2017'!AK67/'Tariffs Jul2017'!AI67&gt;='Tariffs Jul2017'!J67,( 'Tariffs Jul2017'!J67*'Tariffs Jul2017'!O67/100)* 'Tariffs Jul2017'!AI67,($C$5*'Tariffs Jul2017'!AK67/'Tariffs Jul2017'!AI67*'Tariffs Jul2017'!O67/100)* 'Tariffs Jul2017'!AI67)</f>
        <v>259.92</v>
      </c>
      <c r="F73" s="85">
        <f>IF($C$5*'Tariffs Jul2017'!AK67/'Tariffs Jul2017'!AI67&lt;'Tariffs Jul2017'!J67,0,IF($C$5*'Tariffs Jul2017'!AK67/'Tariffs Jul2017'!AI67&lt;='Tariffs Jul2017'!K67,($C$5*'Tariffs Jul2017'!AK67/'Tariffs Jul2017'!AI67-'Tariffs Jul2017'!J67)*('Tariffs Jul2017'!P67/100)*'Tariffs Jul2017'!AI67,('Tariffs Jul2017'!K67-'Tariffs Jul2017'!J67)*('Tariffs Jul2017'!P67/100)*'Tariffs Jul2017'!AI67))</f>
        <v>185.62667699999997</v>
      </c>
      <c r="G73" s="85">
        <f>IF($C$5*'Tariffs Jul2017'!AK67/'Tariffs Jul2017'!AI67&lt;'Tariffs Jul2017'!K67,0,IF($C$5*'Tariffs Jul2017'!AK67/'Tariffs Jul2017'!AI67&lt;='Tariffs Jul2017'!L67,($C$5*'Tariffs Jul2017'!AK67/'Tariffs Jul2017'!AI67-'Tariffs Jul2017'!K67)*('Tariffs Jul2017'!Q67/100)*'Tariffs Jul2017'!AI67,('Tariffs Jul2017'!L67-'Tariffs Jul2017'!K67)*('Tariffs Jul2017'!Q67/100)*'Tariffs Jul2017'!AI67))</f>
        <v>0</v>
      </c>
      <c r="H73" s="85">
        <f>IF($C$5*'Tariffs Jul2017'!AK67/'Tariffs Jul2017'!AI67&lt;'Tariffs Jul2017'!L67,0,IF($C$5*'Tariffs Jul2017'!AK67/'Tariffs Jul2017'!AI67&lt;='Tariffs Jul2017'!M67,($C$5*'Tariffs Jul2017'!AK67/'Tariffs Jul2017'!AI67-'Tariffs Jul2017'!L67)*('Tariffs Jul2017'!R67/100)*'Tariffs Jul2017'!AI67,('Tariffs Jul2017'!M67-'Tariffs Jul2017'!L67)*('Tariffs Jul2017'!R67/100)*'Tariffs Jul2017'!AI67))</f>
        <v>0</v>
      </c>
      <c r="I73" s="85">
        <f>IF(($C$5*'Tariffs Jul2017'!AK67/'Tariffs Jul2017'!AI67&gt;'Tariffs Jul2017'!M67),($C$5*'Tariffs Jul2017'!AK67/'Tariffs Jul2017'!AI67-'Tariffs Jul2017'!M67)*'Tariffs Jul2017'!S67/100*'Tariffs Jul2017'!AI67,0)</f>
        <v>0</v>
      </c>
      <c r="J73" s="85">
        <f>IF($C$5*'Tariffs Jul2017'!AL67/'Tariffs Jul2017'!AJ67&gt;='Tariffs Jul2017'!J67,('Tariffs Jul2017'!J67*'Tariffs Jul2017'!U67/100)* 'Tariffs Jul2017'!AJ67,($C$5*'Tariffs Jul2017'!AL67/'Tariffs Jul2017'!AJ67*'Tariffs Jul2017'!U67/100)* 'Tariffs Jul2017'!AJ67)</f>
        <v>447.12</v>
      </c>
      <c r="K73" s="85">
        <f>IF($C$5*'Tariffs Jul2017'!AL67/'Tariffs Jul2017'!AJ67&lt;'Tariffs Jul2017'!J67,0,IF($C$5*'Tariffs Jul2017'!AL67/'Tariffs Jul2017'!AJ67&lt;='Tariffs Jul2017'!K67,($C$5*'Tariffs Jul2017'!AL67/'Tariffs Jul2017'!AJ67-'Tariffs Jul2017'!J67)*('Tariffs Jul2017'!V67/100)*'Tariffs Jul2017'!AJ67,('Tariffs Jul2017'!K67-'Tariffs Jul2017'!J67)*('Tariffs Jul2017'!V67/100)*'Tariffs Jul2017'!AJ67))</f>
        <v>292.07183399999997</v>
      </c>
      <c r="L73" s="85">
        <f>IF($C$5*'Tariffs Jul2017'!AL67/'Tariffs Jul2017'!AJ67&lt;'Tariffs Jul2017'!K67,0,IF($C$5*'Tariffs Jul2017'!AL67/'Tariffs Jul2017'!AJ67&lt;='Tariffs Jul2017'!L67,($C$5*'Tariffs Jul2017'!AL67/'Tariffs Jul2017'!AJ67-'Tariffs Jul2017'!K67)*('Tariffs Jul2017'!W67/100)*'Tariffs Jul2017'!AJ67,('Tariffs Jul2017'!L67-'Tariffs Jul2017'!K67)*('Tariffs Jul2017'!W67/100)*'Tariffs Jul2017'!AJ67))</f>
        <v>0</v>
      </c>
      <c r="M73" s="85">
        <f>IF($C$5*'Tariffs Jul2017'!AL67/'Tariffs Jul2017'!AJ67&lt;'Tariffs Jul2017'!L67,0,IF($C$5*'Tariffs Jul2017'!AL67/'Tariffs Jul2017'!AJ67&lt;='Tariffs Jul2017'!M67,($C$5*'Tariffs Jul2017'!AL67/'Tariffs Jul2017'!AJ67-'Tariffs Jul2017'!L67)*('Tariffs Jul2017'!X67/100)*'Tariffs Jul2017'!AJ67,('Tariffs Jul2017'!M67-'Tariffs Jul2017'!L67)*('Tariffs Jul2017'!X67/100)*'Tariffs Jul2017'!AJ67))</f>
        <v>0</v>
      </c>
      <c r="N73" s="85">
        <f>IF(($C$5*'Tariffs Jul2017'!AL67/'Tariffs Jul2017'!AJ67&gt;'Tariffs Jul2017'!M67),($C$5*'Tariffs Jul2017'!AL67/'Tariffs Jul2017'!AJ67-'Tariffs Jul2017'!M67)*'Tariffs Jul2017'!Y67/100*'Tariffs Jul2017'!AJ67,0)</f>
        <v>0</v>
      </c>
      <c r="O73" s="73">
        <f t="shared" ref="O73:O94" si="2">SUM(D73:N73)</f>
        <v>1478.6365109999997</v>
      </c>
      <c r="P73" s="498">
        <f t="shared" ref="P73:P94" si="3">O73*1.1</f>
        <v>1626.5001620999999</v>
      </c>
    </row>
    <row r="74" spans="1:153" x14ac:dyDescent="0.15">
      <c r="A74" s="286" t="str">
        <f>'Tariffs Jul2017'!F68</f>
        <v>Alinta Energy</v>
      </c>
      <c r="B74" s="47" t="str">
        <f>'Tariffs Jul2017'!D68</f>
        <v>Ausnet Central 2</v>
      </c>
      <c r="C74" s="287">
        <f>'Tariffs Jul2017'!E68</f>
        <v>42747</v>
      </c>
      <c r="D74" s="85">
        <f>365*'Tariffs Jul2017'!H68/100</f>
        <v>240.46199999999996</v>
      </c>
      <c r="E74" s="85">
        <f>IF($C$5*'Tariffs Jul2017'!AK68/'Tariffs Jul2017'!AI68&gt;='Tariffs Jul2017'!J68,( 'Tariffs Jul2017'!J68*'Tariffs Jul2017'!O68/100)* 'Tariffs Jul2017'!AI68,($C$5*'Tariffs Jul2017'!AK68/'Tariffs Jul2017'!AI68*'Tariffs Jul2017'!O68/100)* 'Tariffs Jul2017'!AI68)</f>
        <v>271.2</v>
      </c>
      <c r="F74" s="85">
        <f>IF($C$5*'Tariffs Jul2017'!AK68/'Tariffs Jul2017'!AI68&lt;'Tariffs Jul2017'!J68,0,IF($C$5*'Tariffs Jul2017'!AK68/'Tariffs Jul2017'!AI68&lt;='Tariffs Jul2017'!K68,($C$5*'Tariffs Jul2017'!AK68/'Tariffs Jul2017'!AI68-'Tariffs Jul2017'!J68)*('Tariffs Jul2017'!P68/100)*'Tariffs Jul2017'!AI68,('Tariffs Jul2017'!K68-'Tariffs Jul2017'!J68)*('Tariffs Jul2017'!P68/100)*'Tariffs Jul2017'!AI68))</f>
        <v>0</v>
      </c>
      <c r="G74" s="85">
        <f>IF($C$5*'Tariffs Jul2017'!AK68/'Tariffs Jul2017'!AI68&lt;'Tariffs Jul2017'!K68,0,IF($C$5*'Tariffs Jul2017'!AK68/'Tariffs Jul2017'!AI68&lt;='Tariffs Jul2017'!L68,($C$5*'Tariffs Jul2017'!AK68/'Tariffs Jul2017'!AI68-'Tariffs Jul2017'!K68)*('Tariffs Jul2017'!Q68/100)*'Tariffs Jul2017'!AI68,('Tariffs Jul2017'!L68-'Tariffs Jul2017'!K68)*('Tariffs Jul2017'!Q68/100)*'Tariffs Jul2017'!AI68))</f>
        <v>0</v>
      </c>
      <c r="H74" s="85">
        <f>IF($C$5*'Tariffs Jul2017'!AK68/'Tariffs Jul2017'!AI68&lt;'Tariffs Jul2017'!L68,0,IF($C$5*'Tariffs Jul2017'!AK68/'Tariffs Jul2017'!AI68&lt;='Tariffs Jul2017'!M68,($C$5*'Tariffs Jul2017'!AK68/'Tariffs Jul2017'!AI68-'Tariffs Jul2017'!L68)*('Tariffs Jul2017'!R68/100)*'Tariffs Jul2017'!AI68,('Tariffs Jul2017'!M68-'Tariffs Jul2017'!L68)*('Tariffs Jul2017'!R68/100)*'Tariffs Jul2017'!AI68))</f>
        <v>0</v>
      </c>
      <c r="I74" s="85">
        <f>IF(($C$5*'Tariffs Jul2017'!AK68/'Tariffs Jul2017'!AI68&gt;'Tariffs Jul2017'!M68),($C$5*'Tariffs Jul2017'!AK68/'Tariffs Jul2017'!AI68-'Tariffs Jul2017'!M68)*'Tariffs Jul2017'!S68/100*'Tariffs Jul2017'!AI68,0)</f>
        <v>161.96219999999997</v>
      </c>
      <c r="J74" s="85">
        <f>IF($C$5*'Tariffs Jul2017'!AL68/'Tariffs Jul2017'!AJ68&gt;='Tariffs Jul2017'!J68,('Tariffs Jul2017'!J68*'Tariffs Jul2017'!U68/100)* 'Tariffs Jul2017'!AJ68,($C$5*'Tariffs Jul2017'!AL68/'Tariffs Jul2017'!AJ68*'Tariffs Jul2017'!U68/100)* 'Tariffs Jul2017'!AJ68)</f>
        <v>489.6</v>
      </c>
      <c r="K74" s="85">
        <f>IF($C$5*'Tariffs Jul2017'!AL68/'Tariffs Jul2017'!AJ68&lt;'Tariffs Jul2017'!J68,0,IF($C$5*'Tariffs Jul2017'!AL68/'Tariffs Jul2017'!AJ68&lt;='Tariffs Jul2017'!K68,($C$5*'Tariffs Jul2017'!AL68/'Tariffs Jul2017'!AJ68-'Tariffs Jul2017'!J68)*('Tariffs Jul2017'!V68/100)*'Tariffs Jul2017'!AJ68,('Tariffs Jul2017'!K68-'Tariffs Jul2017'!J68)*('Tariffs Jul2017'!V68/100)*'Tariffs Jul2017'!AJ68))</f>
        <v>0</v>
      </c>
      <c r="L74" s="85">
        <f>IF($C$5*'Tariffs Jul2017'!AL68/'Tariffs Jul2017'!AJ68&lt;'Tariffs Jul2017'!K68,0,IF($C$5*'Tariffs Jul2017'!AL68/'Tariffs Jul2017'!AJ68&lt;='Tariffs Jul2017'!L68,($C$5*'Tariffs Jul2017'!AL68/'Tariffs Jul2017'!AJ68-'Tariffs Jul2017'!K68)*('Tariffs Jul2017'!W68/100)*'Tariffs Jul2017'!AJ68,('Tariffs Jul2017'!L68-'Tariffs Jul2017'!K68)*('Tariffs Jul2017'!W68/100)*'Tariffs Jul2017'!AJ68))</f>
        <v>0</v>
      </c>
      <c r="M74" s="85">
        <f>IF($C$5*'Tariffs Jul2017'!AL68/'Tariffs Jul2017'!AJ68&lt;'Tariffs Jul2017'!L68,0,IF($C$5*'Tariffs Jul2017'!AL68/'Tariffs Jul2017'!AJ68&lt;='Tariffs Jul2017'!M68,($C$5*'Tariffs Jul2017'!AL68/'Tariffs Jul2017'!AJ68-'Tariffs Jul2017'!L68)*('Tariffs Jul2017'!X68/100)*'Tariffs Jul2017'!AJ68,('Tariffs Jul2017'!M68-'Tariffs Jul2017'!L68)*('Tariffs Jul2017'!X68/100)*'Tariffs Jul2017'!AJ68))</f>
        <v>0</v>
      </c>
      <c r="N74" s="85">
        <f>IF(($C$5*'Tariffs Jul2017'!AL68/'Tariffs Jul2017'!AJ68&gt;'Tariffs Jul2017'!M68),($C$5*'Tariffs Jul2017'!AL68/'Tariffs Jul2017'!AJ68-'Tariffs Jul2017'!M68)*'Tariffs Jul2017'!Y68/100*'Tariffs Jul2017'!AJ68,0)</f>
        <v>296.93069999999994</v>
      </c>
      <c r="O74" s="73">
        <f t="shared" si="2"/>
        <v>1460.1548999999998</v>
      </c>
      <c r="P74" s="498">
        <f t="shared" si="3"/>
        <v>1606.1703899999998</v>
      </c>
    </row>
    <row r="75" spans="1:153" x14ac:dyDescent="0.15">
      <c r="A75" s="286" t="str">
        <f>'Tariffs Jul2017'!F69</f>
        <v>Click Energy</v>
      </c>
      <c r="B75" s="47" t="str">
        <f>'Tariffs Jul2017'!D69</f>
        <v>Ausnet Central 2</v>
      </c>
      <c r="C75" s="287">
        <f>'Tariffs Jul2017'!E69</f>
        <v>42917</v>
      </c>
      <c r="D75" s="85">
        <f>365*'Tariffs Jul2017'!H69/100</f>
        <v>353.32</v>
      </c>
      <c r="E75" s="85">
        <f>IF($C$5*'Tariffs Jul2017'!AK69/'Tariffs Jul2017'!AI69&gt;='Tariffs Jul2017'!J69,( 'Tariffs Jul2017'!J69*'Tariffs Jul2017'!O69/100)* 'Tariffs Jul2017'!AI69,($C$5*'Tariffs Jul2017'!AK69/'Tariffs Jul2017'!AI69*'Tariffs Jul2017'!O69/100)* 'Tariffs Jul2017'!AI69)</f>
        <v>342</v>
      </c>
      <c r="F75" s="85">
        <f>IF($C$5*'Tariffs Jul2017'!AK69/'Tariffs Jul2017'!AI69&lt;'Tariffs Jul2017'!J69,0,IF($C$5*'Tariffs Jul2017'!AK69/'Tariffs Jul2017'!AI69&lt;='Tariffs Jul2017'!K69,($C$5*'Tariffs Jul2017'!AK69/'Tariffs Jul2017'!AI69-'Tariffs Jul2017'!J69)*('Tariffs Jul2017'!P69/100)*'Tariffs Jul2017'!AI69,('Tariffs Jul2017'!K69-'Tariffs Jul2017'!J69)*('Tariffs Jul2017'!P69/100)*'Tariffs Jul2017'!AI69))</f>
        <v>211.45064999999994</v>
      </c>
      <c r="G75" s="85">
        <f>IF($C$5*'Tariffs Jul2017'!AK69/'Tariffs Jul2017'!AI69&lt;'Tariffs Jul2017'!K69,0,IF($C$5*'Tariffs Jul2017'!AK69/'Tariffs Jul2017'!AI69&lt;='Tariffs Jul2017'!L69,($C$5*'Tariffs Jul2017'!AK69/'Tariffs Jul2017'!AI69-'Tariffs Jul2017'!K69)*('Tariffs Jul2017'!Q69/100)*'Tariffs Jul2017'!AI69,('Tariffs Jul2017'!L69-'Tariffs Jul2017'!K69)*('Tariffs Jul2017'!Q69/100)*'Tariffs Jul2017'!AI69))</f>
        <v>0</v>
      </c>
      <c r="H75" s="85">
        <f>IF($C$5*'Tariffs Jul2017'!AK69/'Tariffs Jul2017'!AI69&lt;'Tariffs Jul2017'!L69,0,IF($C$5*'Tariffs Jul2017'!AK69/'Tariffs Jul2017'!AI69&lt;='Tariffs Jul2017'!M69,($C$5*'Tariffs Jul2017'!AK69/'Tariffs Jul2017'!AI69-'Tariffs Jul2017'!L69)*('Tariffs Jul2017'!R69/100)*'Tariffs Jul2017'!AI69,('Tariffs Jul2017'!M69-'Tariffs Jul2017'!L69)*('Tariffs Jul2017'!R69/100)*'Tariffs Jul2017'!AI69))</f>
        <v>0</v>
      </c>
      <c r="I75" s="85">
        <f>IF(($C$5*'Tariffs Jul2017'!AK69/'Tariffs Jul2017'!AI69&gt;'Tariffs Jul2017'!M69),($C$5*'Tariffs Jul2017'!AK69/'Tariffs Jul2017'!AI69-'Tariffs Jul2017'!M69)*'Tariffs Jul2017'!S69/100*'Tariffs Jul2017'!AI69,0)</f>
        <v>0</v>
      </c>
      <c r="J75" s="85">
        <f>IF($C$5*'Tariffs Jul2017'!AL69/'Tariffs Jul2017'!AJ69&gt;='Tariffs Jul2017'!J69,('Tariffs Jul2017'!J69*'Tariffs Jul2017'!U69/100)* 'Tariffs Jul2017'!AJ69,($C$5*'Tariffs Jul2017'!AL69/'Tariffs Jul2017'!AJ69*'Tariffs Jul2017'!U69/100)* 'Tariffs Jul2017'!AJ69)</f>
        <v>432</v>
      </c>
      <c r="K75" s="85">
        <f>IF($C$5*'Tariffs Jul2017'!AL69/'Tariffs Jul2017'!AJ69&lt;'Tariffs Jul2017'!J69,0,IF($C$5*'Tariffs Jul2017'!AL69/'Tariffs Jul2017'!AJ69&lt;='Tariffs Jul2017'!K69,($C$5*'Tariffs Jul2017'!AL69/'Tariffs Jul2017'!AJ69-'Tariffs Jul2017'!J69)*('Tariffs Jul2017'!V69/100)*'Tariffs Jul2017'!AJ69,('Tariffs Jul2017'!K69-'Tariffs Jul2017'!J69)*('Tariffs Jul2017'!V69/100)*'Tariffs Jul2017'!AJ69))</f>
        <v>314.92649999999998</v>
      </c>
      <c r="L75" s="85">
        <f>IF($C$5*'Tariffs Jul2017'!AL69/'Tariffs Jul2017'!AJ69&lt;'Tariffs Jul2017'!K69,0,IF($C$5*'Tariffs Jul2017'!AL69/'Tariffs Jul2017'!AJ69&lt;='Tariffs Jul2017'!L69,($C$5*'Tariffs Jul2017'!AL69/'Tariffs Jul2017'!AJ69-'Tariffs Jul2017'!K69)*('Tariffs Jul2017'!W69/100)*'Tariffs Jul2017'!AJ69,('Tariffs Jul2017'!L69-'Tariffs Jul2017'!K69)*('Tariffs Jul2017'!W69/100)*'Tariffs Jul2017'!AJ69))</f>
        <v>0</v>
      </c>
      <c r="M75" s="85">
        <f>IF($C$5*'Tariffs Jul2017'!AL69/'Tariffs Jul2017'!AJ69&lt;'Tariffs Jul2017'!L69,0,IF($C$5*'Tariffs Jul2017'!AL69/'Tariffs Jul2017'!AJ69&lt;='Tariffs Jul2017'!M69,($C$5*'Tariffs Jul2017'!AL69/'Tariffs Jul2017'!AJ69-'Tariffs Jul2017'!L69)*('Tariffs Jul2017'!X69/100)*'Tariffs Jul2017'!AJ69,('Tariffs Jul2017'!M69-'Tariffs Jul2017'!L69)*('Tariffs Jul2017'!X69/100)*'Tariffs Jul2017'!AJ69))</f>
        <v>0</v>
      </c>
      <c r="N75" s="85">
        <f>IF(($C$5*'Tariffs Jul2017'!AL69/'Tariffs Jul2017'!AJ69&gt;'Tariffs Jul2017'!M69),($C$5*'Tariffs Jul2017'!AL69/'Tariffs Jul2017'!AJ69-'Tariffs Jul2017'!M69)*'Tariffs Jul2017'!Y69/100*'Tariffs Jul2017'!AJ69,0)</f>
        <v>0</v>
      </c>
      <c r="O75" s="73">
        <f t="shared" si="2"/>
        <v>1653.69715</v>
      </c>
      <c r="P75" s="498">
        <f t="shared" si="3"/>
        <v>1819.066865</v>
      </c>
    </row>
    <row r="76" spans="1:153" x14ac:dyDescent="0.15">
      <c r="A76" s="286" t="str">
        <f>'Tariffs Jul2017'!F70</f>
        <v>Covau</v>
      </c>
      <c r="B76" s="47" t="str">
        <f>'Tariffs Jul2017'!D70</f>
        <v>Ausnet Central 2</v>
      </c>
      <c r="C76" s="287">
        <f>'Tariffs Jul2017'!E70</f>
        <v>42736</v>
      </c>
      <c r="D76" s="85">
        <f>365*'Tariffs Jul2017'!H70/100</f>
        <v>264.98999999999995</v>
      </c>
      <c r="E76" s="85">
        <f>IF($C$5*'Tariffs Jul2017'!AK70/'Tariffs Jul2017'!AI70&gt;='Tariffs Jul2017'!J70,( 'Tariffs Jul2017'!J70*'Tariffs Jul2017'!O70/100)* 'Tariffs Jul2017'!AI70,($C$5*'Tariffs Jul2017'!AK70/'Tariffs Jul2017'!AI70*'Tariffs Jul2017'!O70/100)* 'Tariffs Jul2017'!AI70)</f>
        <v>511.20000000000005</v>
      </c>
      <c r="F76" s="85">
        <f>IF($C$5*'Tariffs Jul2017'!AK70/'Tariffs Jul2017'!AI70&lt;'Tariffs Jul2017'!J70,0,IF($C$5*'Tariffs Jul2017'!AK70/'Tariffs Jul2017'!AI70&lt;='Tariffs Jul2017'!K70,($C$5*'Tariffs Jul2017'!AK70/'Tariffs Jul2017'!AI70-'Tariffs Jul2017'!J70)*('Tariffs Jul2017'!P70/100)*'Tariffs Jul2017'!AI70,('Tariffs Jul2017'!K70-'Tariffs Jul2017'!J70)*('Tariffs Jul2017'!P70/100)*'Tariffs Jul2017'!AI70))</f>
        <v>359.1</v>
      </c>
      <c r="G76" s="85">
        <f>IF($C$5*'Tariffs Jul2017'!AK70/'Tariffs Jul2017'!AI70&lt;'Tariffs Jul2017'!K70,0,IF($C$5*'Tariffs Jul2017'!AK70/'Tariffs Jul2017'!AI70&lt;='Tariffs Jul2017'!L70,($C$5*'Tariffs Jul2017'!AK70/'Tariffs Jul2017'!AI70-'Tariffs Jul2017'!K70)*('Tariffs Jul2017'!Q70/100)*'Tariffs Jul2017'!AI70,('Tariffs Jul2017'!L70-'Tariffs Jul2017'!K70)*('Tariffs Jul2017'!Q70/100)*'Tariffs Jul2017'!AI70))</f>
        <v>0</v>
      </c>
      <c r="H76" s="85">
        <f>IF($C$5*'Tariffs Jul2017'!AK70/'Tariffs Jul2017'!AI70&lt;'Tariffs Jul2017'!L70,0,IF($C$5*'Tariffs Jul2017'!AK70/'Tariffs Jul2017'!AI70&lt;='Tariffs Jul2017'!M70,($C$5*'Tariffs Jul2017'!AK70/'Tariffs Jul2017'!AI70-'Tariffs Jul2017'!L70)*('Tariffs Jul2017'!R70/100)*'Tariffs Jul2017'!AI70,('Tariffs Jul2017'!M70-'Tariffs Jul2017'!L70)*('Tariffs Jul2017'!R70/100)*'Tariffs Jul2017'!AI70))</f>
        <v>0</v>
      </c>
      <c r="I76" s="85">
        <f>IF(($C$5*'Tariffs Jul2017'!AK70/'Tariffs Jul2017'!AI70&gt;'Tariffs Jul2017'!M70),($C$5*'Tariffs Jul2017'!AK70/'Tariffs Jul2017'!AI70-'Tariffs Jul2017'!M70)*'Tariffs Jul2017'!S70/100*'Tariffs Jul2017'!AI70,0)</f>
        <v>0</v>
      </c>
      <c r="J76" s="85">
        <f>IF($C$5*'Tariffs Jul2017'!AL70/'Tariffs Jul2017'!AJ70&gt;='Tariffs Jul2017'!J70,('Tariffs Jul2017'!J70*'Tariffs Jul2017'!U70/100)* 'Tariffs Jul2017'!AJ70,($C$5*'Tariffs Jul2017'!AL70/'Tariffs Jul2017'!AJ70*'Tariffs Jul2017'!U70/100)* 'Tariffs Jul2017'!AJ70)</f>
        <v>270</v>
      </c>
      <c r="K76" s="85">
        <f>IF($C$5*'Tariffs Jul2017'!AL70/'Tariffs Jul2017'!AJ70&lt;'Tariffs Jul2017'!J70,0,IF($C$5*'Tariffs Jul2017'!AL70/'Tariffs Jul2017'!AJ70&lt;='Tariffs Jul2017'!K70,($C$5*'Tariffs Jul2017'!AL70/'Tariffs Jul2017'!AJ70-'Tariffs Jul2017'!J70)*('Tariffs Jul2017'!V70/100)*'Tariffs Jul2017'!AJ70,('Tariffs Jul2017'!K70-'Tariffs Jul2017'!J70)*('Tariffs Jul2017'!V70/100)*'Tariffs Jul2017'!AJ70))</f>
        <v>222.75</v>
      </c>
      <c r="L76" s="85">
        <f>IF($C$5*'Tariffs Jul2017'!AL70/'Tariffs Jul2017'!AJ70&lt;'Tariffs Jul2017'!K70,0,IF($C$5*'Tariffs Jul2017'!AL70/'Tariffs Jul2017'!AJ70&lt;='Tariffs Jul2017'!L70,($C$5*'Tariffs Jul2017'!AL70/'Tariffs Jul2017'!AJ70-'Tariffs Jul2017'!K70)*('Tariffs Jul2017'!W70/100)*'Tariffs Jul2017'!AJ70,('Tariffs Jul2017'!L70-'Tariffs Jul2017'!K70)*('Tariffs Jul2017'!W70/100)*'Tariffs Jul2017'!AJ70))</f>
        <v>0</v>
      </c>
      <c r="M76" s="85">
        <f>IF($C$5*'Tariffs Jul2017'!AL70/'Tariffs Jul2017'!AJ70&lt;'Tariffs Jul2017'!L70,0,IF($C$5*'Tariffs Jul2017'!AL70/'Tariffs Jul2017'!AJ70&lt;='Tariffs Jul2017'!M70,($C$5*'Tariffs Jul2017'!AL70/'Tariffs Jul2017'!AJ70-'Tariffs Jul2017'!L70)*('Tariffs Jul2017'!X70/100)*'Tariffs Jul2017'!AJ70,('Tariffs Jul2017'!M70-'Tariffs Jul2017'!L70)*('Tariffs Jul2017'!X70/100)*'Tariffs Jul2017'!AJ70))</f>
        <v>0</v>
      </c>
      <c r="N76" s="85">
        <f>IF(($C$5*'Tariffs Jul2017'!AL70/'Tariffs Jul2017'!AJ70&gt;'Tariffs Jul2017'!M70),($C$5*'Tariffs Jul2017'!AL70/'Tariffs Jul2017'!AJ70-'Tariffs Jul2017'!M70)*'Tariffs Jul2017'!Y70/100*'Tariffs Jul2017'!AJ70,0)</f>
        <v>0</v>
      </c>
      <c r="O76" s="73">
        <f t="shared" si="2"/>
        <v>1628.04</v>
      </c>
      <c r="P76" s="498">
        <f t="shared" si="3"/>
        <v>1790.8440000000001</v>
      </c>
    </row>
    <row r="77" spans="1:153" x14ac:dyDescent="0.15">
      <c r="A77" s="286" t="str">
        <f>'Tariffs Jul2017'!F71</f>
        <v>Dodo Power &amp; Gas</v>
      </c>
      <c r="B77" s="47" t="str">
        <f>'Tariffs Jul2017'!D71</f>
        <v>Ausnet Central 2</v>
      </c>
      <c r="C77" s="287">
        <f>'Tariffs Jul2017'!E71</f>
        <v>42917</v>
      </c>
      <c r="D77" s="85">
        <f>365*'Tariffs Jul2017'!H71/100</f>
        <v>264.95350000000002</v>
      </c>
      <c r="E77" s="85">
        <f>IF($C$5*'Tariffs Jul2017'!AK71/'Tariffs Jul2017'!AI71&gt;='Tariffs Jul2017'!J71,( 'Tariffs Jul2017'!J71*'Tariffs Jul2017'!O71/100)* 'Tariffs Jul2017'!AI71,($C$5*'Tariffs Jul2017'!AK71/'Tariffs Jul2017'!AI71*'Tariffs Jul2017'!O71/100)* 'Tariffs Jul2017'!AI71)</f>
        <v>184.8</v>
      </c>
      <c r="F77" s="85">
        <f>IF($C$5*'Tariffs Jul2017'!AK71/'Tariffs Jul2017'!AI71&lt;'Tariffs Jul2017'!J71,0,IF($C$5*'Tariffs Jul2017'!AK71/'Tariffs Jul2017'!AI71&lt;='Tariffs Jul2017'!K71,($C$5*'Tariffs Jul2017'!AK71/'Tariffs Jul2017'!AI71-'Tariffs Jul2017'!J71)*('Tariffs Jul2017'!P71/100)*'Tariffs Jul2017'!AI71,('Tariffs Jul2017'!K71-'Tariffs Jul2017'!J71)*('Tariffs Jul2017'!P71/100)*'Tariffs Jul2017'!AI71))</f>
        <v>0</v>
      </c>
      <c r="G77" s="85">
        <f>IF($C$5*'Tariffs Jul2017'!AK71/'Tariffs Jul2017'!AI71&lt;'Tariffs Jul2017'!K71,0,IF($C$5*'Tariffs Jul2017'!AK71/'Tariffs Jul2017'!AI71&lt;='Tariffs Jul2017'!L71,($C$5*'Tariffs Jul2017'!AK71/'Tariffs Jul2017'!AI71-'Tariffs Jul2017'!K71)*('Tariffs Jul2017'!Q71/100)*'Tariffs Jul2017'!AI71,('Tariffs Jul2017'!L71-'Tariffs Jul2017'!K71)*('Tariffs Jul2017'!Q71/100)*'Tariffs Jul2017'!AI71))</f>
        <v>0</v>
      </c>
      <c r="H77" s="85">
        <f>IF($C$5*'Tariffs Jul2017'!AK71/'Tariffs Jul2017'!AI71&lt;'Tariffs Jul2017'!L71,0,IF($C$5*'Tariffs Jul2017'!AK71/'Tariffs Jul2017'!AI71&lt;='Tariffs Jul2017'!M71,($C$5*'Tariffs Jul2017'!AK71/'Tariffs Jul2017'!AI71-'Tariffs Jul2017'!L71)*('Tariffs Jul2017'!R71/100)*'Tariffs Jul2017'!AI71,('Tariffs Jul2017'!M71-'Tariffs Jul2017'!L71)*('Tariffs Jul2017'!R71/100)*'Tariffs Jul2017'!AI71))</f>
        <v>0</v>
      </c>
      <c r="I77" s="85">
        <f>IF(($C$5*'Tariffs Jul2017'!AK71/'Tariffs Jul2017'!AI71&gt;'Tariffs Jul2017'!M71),($C$5*'Tariffs Jul2017'!AK71/'Tariffs Jul2017'!AI71-'Tariffs Jul2017'!M71)*'Tariffs Jul2017'!S71/100*'Tariffs Jul2017'!AI71,0)</f>
        <v>313.55295999999998</v>
      </c>
      <c r="J77" s="85">
        <f>IF($C$5*'Tariffs Jul2017'!AL71/'Tariffs Jul2017'!AJ71&gt;='Tariffs Jul2017'!J71,('Tariffs Jul2017'!J71*'Tariffs Jul2017'!U71/100)* 'Tariffs Jul2017'!AJ71,($C$5*'Tariffs Jul2017'!AL71/'Tariffs Jul2017'!AJ71*'Tariffs Jul2017'!U71/100)* 'Tariffs Jul2017'!AJ71)</f>
        <v>369.6</v>
      </c>
      <c r="K77" s="85">
        <f>IF($C$5*'Tariffs Jul2017'!AL71/'Tariffs Jul2017'!AJ71&lt;'Tariffs Jul2017'!J71,0,IF($C$5*'Tariffs Jul2017'!AL71/'Tariffs Jul2017'!AJ71&lt;='Tariffs Jul2017'!K71,($C$5*'Tariffs Jul2017'!AL71/'Tariffs Jul2017'!AJ71-'Tariffs Jul2017'!J71)*('Tariffs Jul2017'!V71/100)*'Tariffs Jul2017'!AJ71,('Tariffs Jul2017'!K71-'Tariffs Jul2017'!J71)*('Tariffs Jul2017'!V71/100)*'Tariffs Jul2017'!AJ71))</f>
        <v>0</v>
      </c>
      <c r="L77" s="85">
        <f>IF($C$5*'Tariffs Jul2017'!AL71/'Tariffs Jul2017'!AJ71&lt;'Tariffs Jul2017'!K71,0,IF($C$5*'Tariffs Jul2017'!AL71/'Tariffs Jul2017'!AJ71&lt;='Tariffs Jul2017'!L71,($C$5*'Tariffs Jul2017'!AL71/'Tariffs Jul2017'!AJ71-'Tariffs Jul2017'!K71)*('Tariffs Jul2017'!W71/100)*'Tariffs Jul2017'!AJ71,('Tariffs Jul2017'!L71-'Tariffs Jul2017'!K71)*('Tariffs Jul2017'!W71/100)*'Tariffs Jul2017'!AJ71))</f>
        <v>0</v>
      </c>
      <c r="M77" s="85">
        <f>IF($C$5*'Tariffs Jul2017'!AL71/'Tariffs Jul2017'!AJ71&lt;'Tariffs Jul2017'!L71,0,IF($C$5*'Tariffs Jul2017'!AL71/'Tariffs Jul2017'!AJ71&lt;='Tariffs Jul2017'!M71,($C$5*'Tariffs Jul2017'!AL71/'Tariffs Jul2017'!AJ71-'Tariffs Jul2017'!L71)*('Tariffs Jul2017'!X71/100)*'Tariffs Jul2017'!AJ71,('Tariffs Jul2017'!M71-'Tariffs Jul2017'!L71)*('Tariffs Jul2017'!X71/100)*'Tariffs Jul2017'!AJ71))</f>
        <v>0</v>
      </c>
      <c r="N77" s="85">
        <f>IF(($C$5*'Tariffs Jul2017'!AL71/'Tariffs Jul2017'!AJ71&gt;'Tariffs Jul2017'!M71),($C$5*'Tariffs Jul2017'!AL71/'Tariffs Jul2017'!AJ71-'Tariffs Jul2017'!M71)*'Tariffs Jul2017'!Y71/100*'Tariffs Jul2017'!AJ71,0)</f>
        <v>627.10591999999997</v>
      </c>
      <c r="O77" s="73">
        <f t="shared" si="2"/>
        <v>1760.0123800000001</v>
      </c>
      <c r="P77" s="498">
        <f t="shared" si="3"/>
        <v>1936.0136180000002</v>
      </c>
    </row>
    <row r="78" spans="1:153" x14ac:dyDescent="0.15">
      <c r="A78" s="286" t="str">
        <f>'Tariffs Jul2017'!F72</f>
        <v>EnergyAustralia</v>
      </c>
      <c r="B78" s="47" t="str">
        <f>'Tariffs Jul2017'!D72</f>
        <v>Ausnet Central 2</v>
      </c>
      <c r="C78" s="287">
        <f>'Tariffs Jul2017'!E72</f>
        <v>42736</v>
      </c>
      <c r="D78" s="85">
        <f>365*'Tariffs Jul2017'!H72/100</f>
        <v>306.39924999999999</v>
      </c>
      <c r="E78" s="85">
        <f>IF($C$5*'Tariffs Jul2017'!AK72/'Tariffs Jul2017'!AI72&gt;='Tariffs Jul2017'!J72,( 'Tariffs Jul2017'!J72*'Tariffs Jul2017'!O72/100)* 'Tariffs Jul2017'!AI72,($C$5*'Tariffs Jul2017'!AK72/'Tariffs Jul2017'!AI72*'Tariffs Jul2017'!O72/100)* 'Tariffs Jul2017'!AI72)</f>
        <v>331.24800000000005</v>
      </c>
      <c r="F78" s="85">
        <f>IF($C$5*'Tariffs Jul2017'!AK72/'Tariffs Jul2017'!AI72&lt;'Tariffs Jul2017'!J72,0,IF($C$5*'Tariffs Jul2017'!AK72/'Tariffs Jul2017'!AI72&lt;='Tariffs Jul2017'!K72,($C$5*'Tariffs Jul2017'!AK72/'Tariffs Jul2017'!AI72-'Tariffs Jul2017'!J72)*('Tariffs Jul2017'!P72/100)*'Tariffs Jul2017'!AI72,('Tariffs Jul2017'!K72-'Tariffs Jul2017'!J72)*('Tariffs Jul2017'!P72/100)*'Tariffs Jul2017'!AI72))</f>
        <v>199.25849549999995</v>
      </c>
      <c r="G78" s="85">
        <f>IF($C$5*'Tariffs Jul2017'!AK72/'Tariffs Jul2017'!AI72&lt;'Tariffs Jul2017'!K72,0,IF($C$5*'Tariffs Jul2017'!AK72/'Tariffs Jul2017'!AI72&lt;='Tariffs Jul2017'!L72,($C$5*'Tariffs Jul2017'!AK72/'Tariffs Jul2017'!AI72-'Tariffs Jul2017'!K72)*('Tariffs Jul2017'!Q72/100)*'Tariffs Jul2017'!AI72,('Tariffs Jul2017'!L72-'Tariffs Jul2017'!K72)*('Tariffs Jul2017'!Q72/100)*'Tariffs Jul2017'!AI72))</f>
        <v>0</v>
      </c>
      <c r="H78" s="85">
        <f>IF($C$5*'Tariffs Jul2017'!AK72/'Tariffs Jul2017'!AI72&lt;'Tariffs Jul2017'!L72,0,IF($C$5*'Tariffs Jul2017'!AK72/'Tariffs Jul2017'!AI72&lt;='Tariffs Jul2017'!M72,($C$5*'Tariffs Jul2017'!AK72/'Tariffs Jul2017'!AI72-'Tariffs Jul2017'!L72)*('Tariffs Jul2017'!R72/100)*'Tariffs Jul2017'!AI72,('Tariffs Jul2017'!M72-'Tariffs Jul2017'!L72)*('Tariffs Jul2017'!R72/100)*'Tariffs Jul2017'!AI72))</f>
        <v>0</v>
      </c>
      <c r="I78" s="85">
        <f>IF(($C$5*'Tariffs Jul2017'!AK72/'Tariffs Jul2017'!AI72&gt;'Tariffs Jul2017'!M72),($C$5*'Tariffs Jul2017'!AK72/'Tariffs Jul2017'!AI72-'Tariffs Jul2017'!M72)*'Tariffs Jul2017'!S72/100*'Tariffs Jul2017'!AI72,0)</f>
        <v>0</v>
      </c>
      <c r="J78" s="85">
        <f>IF($C$5*'Tariffs Jul2017'!AL72/'Tariffs Jul2017'!AJ72&gt;='Tariffs Jul2017'!J72,('Tariffs Jul2017'!J72*'Tariffs Jul2017'!U72/100)* 'Tariffs Jul2017'!AJ72,($C$5*'Tariffs Jul2017'!AL72/'Tariffs Jul2017'!AJ72*'Tariffs Jul2017'!U72/100)* 'Tariffs Jul2017'!AJ72)</f>
        <v>415.29599999999999</v>
      </c>
      <c r="K78" s="85">
        <f>IF($C$5*'Tariffs Jul2017'!AL72/'Tariffs Jul2017'!AJ72&lt;'Tariffs Jul2017'!J72,0,IF($C$5*'Tariffs Jul2017'!AL72/'Tariffs Jul2017'!AJ72&lt;='Tariffs Jul2017'!K72,($C$5*'Tariffs Jul2017'!AL72/'Tariffs Jul2017'!AJ72-'Tariffs Jul2017'!J72)*('Tariffs Jul2017'!V72/100)*'Tariffs Jul2017'!AJ72,('Tariffs Jul2017'!K72-'Tariffs Jul2017'!J72)*('Tariffs Jul2017'!V72/100)*'Tariffs Jul2017'!AJ72))</f>
        <v>292.86364919999994</v>
      </c>
      <c r="L78" s="85">
        <f>IF($C$5*'Tariffs Jul2017'!AL72/'Tariffs Jul2017'!AJ72&lt;'Tariffs Jul2017'!K72,0,IF($C$5*'Tariffs Jul2017'!AL72/'Tariffs Jul2017'!AJ72&lt;='Tariffs Jul2017'!L72,($C$5*'Tariffs Jul2017'!AL72/'Tariffs Jul2017'!AJ72-'Tariffs Jul2017'!K72)*('Tariffs Jul2017'!W72/100)*'Tariffs Jul2017'!AJ72,('Tariffs Jul2017'!L72-'Tariffs Jul2017'!K72)*('Tariffs Jul2017'!W72/100)*'Tariffs Jul2017'!AJ72))</f>
        <v>0</v>
      </c>
      <c r="M78" s="85">
        <f>IF($C$5*'Tariffs Jul2017'!AL72/'Tariffs Jul2017'!AJ72&lt;'Tariffs Jul2017'!L72,0,IF($C$5*'Tariffs Jul2017'!AL72/'Tariffs Jul2017'!AJ72&lt;='Tariffs Jul2017'!M72,($C$5*'Tariffs Jul2017'!AL72/'Tariffs Jul2017'!AJ72-'Tariffs Jul2017'!L72)*('Tariffs Jul2017'!X72/100)*'Tariffs Jul2017'!AJ72,('Tariffs Jul2017'!M72-'Tariffs Jul2017'!L72)*('Tariffs Jul2017'!X72/100)*'Tariffs Jul2017'!AJ72))</f>
        <v>0</v>
      </c>
      <c r="N78" s="85">
        <f>IF(($C$5*'Tariffs Jul2017'!AL72/'Tariffs Jul2017'!AJ72&gt;'Tariffs Jul2017'!M72),($C$5*'Tariffs Jul2017'!AL72/'Tariffs Jul2017'!AJ72-'Tariffs Jul2017'!M72)*'Tariffs Jul2017'!Y72/100*'Tariffs Jul2017'!AJ72,0)</f>
        <v>0</v>
      </c>
      <c r="O78" s="73">
        <f t="shared" si="2"/>
        <v>1545.0653947000001</v>
      </c>
      <c r="P78" s="498">
        <f t="shared" si="3"/>
        <v>1699.5719341700003</v>
      </c>
    </row>
    <row r="79" spans="1:153" x14ac:dyDescent="0.15">
      <c r="A79" s="286" t="str">
        <f>'Tariffs Jul2017'!F73</f>
        <v>Lumo Energy</v>
      </c>
      <c r="B79" s="47" t="str">
        <f>'Tariffs Jul2017'!D73</f>
        <v>Ausnet Central 2</v>
      </c>
      <c r="C79" s="287">
        <f>'Tariffs Jul2017'!E73</f>
        <v>42736</v>
      </c>
      <c r="D79" s="85">
        <f>365*'Tariffs Jul2017'!H73/100</f>
        <v>300.24900000000002</v>
      </c>
      <c r="E79" s="85">
        <f>IF($C$5*'Tariffs Jul2017'!AK73/'Tariffs Jul2017'!AI73&gt;='Tariffs Jul2017'!J73,( 'Tariffs Jul2017'!J73*'Tariffs Jul2017'!O73/100)* 'Tariffs Jul2017'!AI73,($C$5*'Tariffs Jul2017'!AK73/'Tariffs Jul2017'!AI73*'Tariffs Jul2017'!O73/100)* 'Tariffs Jul2017'!AI73)</f>
        <v>308.64</v>
      </c>
      <c r="F79" s="85">
        <f>IF($C$5*'Tariffs Jul2017'!AK73/'Tariffs Jul2017'!AI73&lt;'Tariffs Jul2017'!J73,0,IF($C$5*'Tariffs Jul2017'!AK73/'Tariffs Jul2017'!AI73&lt;='Tariffs Jul2017'!K73,($C$5*'Tariffs Jul2017'!AK73/'Tariffs Jul2017'!AI73-'Tariffs Jul2017'!J73)*('Tariffs Jul2017'!P73/100)*'Tariffs Jul2017'!AI73,('Tariffs Jul2017'!K73-'Tariffs Jul2017'!J73)*('Tariffs Jul2017'!P73/100)*'Tariffs Jul2017'!AI73))</f>
        <v>193.45484999999994</v>
      </c>
      <c r="G79" s="85">
        <f>IF($C$5*'Tariffs Jul2017'!AK73/'Tariffs Jul2017'!AI73&lt;'Tariffs Jul2017'!K73,0,IF($C$5*'Tariffs Jul2017'!AK73/'Tariffs Jul2017'!AI73&lt;='Tariffs Jul2017'!L73,($C$5*'Tariffs Jul2017'!AK73/'Tariffs Jul2017'!AI73-'Tariffs Jul2017'!K73)*('Tariffs Jul2017'!Q73/100)*'Tariffs Jul2017'!AI73,('Tariffs Jul2017'!L73-'Tariffs Jul2017'!K73)*('Tariffs Jul2017'!Q73/100)*'Tariffs Jul2017'!AI73))</f>
        <v>0</v>
      </c>
      <c r="H79" s="85">
        <f>IF($C$5*'Tariffs Jul2017'!AK73/'Tariffs Jul2017'!AI73&lt;'Tariffs Jul2017'!L73,0,IF($C$5*'Tariffs Jul2017'!AK73/'Tariffs Jul2017'!AI73&lt;='Tariffs Jul2017'!M73,($C$5*'Tariffs Jul2017'!AK73/'Tariffs Jul2017'!AI73-'Tariffs Jul2017'!L73)*('Tariffs Jul2017'!R73/100)*'Tariffs Jul2017'!AI73,('Tariffs Jul2017'!M73-'Tariffs Jul2017'!L73)*('Tariffs Jul2017'!R73/100)*'Tariffs Jul2017'!AI73))</f>
        <v>0</v>
      </c>
      <c r="I79" s="85">
        <f>IF(($C$5*'Tariffs Jul2017'!AK73/'Tariffs Jul2017'!AI73&gt;'Tariffs Jul2017'!M73),($C$5*'Tariffs Jul2017'!AK73/'Tariffs Jul2017'!AI73-'Tariffs Jul2017'!M73)*'Tariffs Jul2017'!S73/100*'Tariffs Jul2017'!AI73,0)</f>
        <v>0</v>
      </c>
      <c r="J79" s="85">
        <f>IF($C$5*'Tariffs Jul2017'!AL73/'Tariffs Jul2017'!AJ73&gt;='Tariffs Jul2017'!J73,('Tariffs Jul2017'!J73*'Tariffs Jul2017'!U73/100)* 'Tariffs Jul2017'!AJ73,($C$5*'Tariffs Jul2017'!AL73/'Tariffs Jul2017'!AJ73*'Tariffs Jul2017'!U73/100)* 'Tariffs Jul2017'!AJ73)</f>
        <v>403.2</v>
      </c>
      <c r="K79" s="85">
        <f>IF($C$5*'Tariffs Jul2017'!AL73/'Tariffs Jul2017'!AJ73&lt;'Tariffs Jul2017'!J73,0,IF($C$5*'Tariffs Jul2017'!AL73/'Tariffs Jul2017'!AJ73&lt;='Tariffs Jul2017'!K73,($C$5*'Tariffs Jul2017'!AL73/'Tariffs Jul2017'!AJ73-'Tariffs Jul2017'!J73)*('Tariffs Jul2017'!V73/100)*'Tariffs Jul2017'!AJ73,('Tariffs Jul2017'!K73-'Tariffs Jul2017'!J73)*('Tariffs Jul2017'!V73/100)*'Tariffs Jul2017'!AJ73))</f>
        <v>291.17204399999991</v>
      </c>
      <c r="L79" s="85">
        <f>IF($C$5*'Tariffs Jul2017'!AL73/'Tariffs Jul2017'!AJ73&lt;'Tariffs Jul2017'!K73,0,IF($C$5*'Tariffs Jul2017'!AL73/'Tariffs Jul2017'!AJ73&lt;='Tariffs Jul2017'!L73,($C$5*'Tariffs Jul2017'!AL73/'Tariffs Jul2017'!AJ73-'Tariffs Jul2017'!K73)*('Tariffs Jul2017'!W73/100)*'Tariffs Jul2017'!AJ73,('Tariffs Jul2017'!L73-'Tariffs Jul2017'!K73)*('Tariffs Jul2017'!W73/100)*'Tariffs Jul2017'!AJ73))</f>
        <v>0</v>
      </c>
      <c r="M79" s="85">
        <f>IF($C$5*'Tariffs Jul2017'!AL73/'Tariffs Jul2017'!AJ73&lt;'Tariffs Jul2017'!L73,0,IF($C$5*'Tariffs Jul2017'!AL73/'Tariffs Jul2017'!AJ73&lt;='Tariffs Jul2017'!M73,($C$5*'Tariffs Jul2017'!AL73/'Tariffs Jul2017'!AJ73-'Tariffs Jul2017'!L73)*('Tariffs Jul2017'!X73/100)*'Tariffs Jul2017'!AJ73,('Tariffs Jul2017'!M73-'Tariffs Jul2017'!L73)*('Tariffs Jul2017'!X73/100)*'Tariffs Jul2017'!AJ73))</f>
        <v>0</v>
      </c>
      <c r="N79" s="85">
        <f>IF(($C$5*'Tariffs Jul2017'!AL73/'Tariffs Jul2017'!AJ73&gt;'Tariffs Jul2017'!M73),($C$5*'Tariffs Jul2017'!AL73/'Tariffs Jul2017'!AJ73-'Tariffs Jul2017'!M73)*'Tariffs Jul2017'!Y73/100*'Tariffs Jul2017'!AJ73,0)</f>
        <v>0</v>
      </c>
      <c r="O79" s="73">
        <f t="shared" si="2"/>
        <v>1496.7158939999999</v>
      </c>
      <c r="P79" s="498">
        <f t="shared" si="3"/>
        <v>1646.3874834000001</v>
      </c>
    </row>
    <row r="80" spans="1:153" x14ac:dyDescent="0.15">
      <c r="A80" s="286" t="str">
        <f>'Tariffs Jul2017'!F74</f>
        <v>Momentum Energy</v>
      </c>
      <c r="B80" s="47" t="str">
        <f>'Tariffs Jul2017'!D74</f>
        <v>Ausnet Central 2</v>
      </c>
      <c r="C80" s="287">
        <f>'Tariffs Jul2017'!E74</f>
        <v>42736</v>
      </c>
      <c r="D80" s="85">
        <f>365*'Tariffs Jul2017'!H74/100</f>
        <v>242.06799999999998</v>
      </c>
      <c r="E80" s="85">
        <f>IF($C$5*'Tariffs Jul2017'!AK74/'Tariffs Jul2017'!AI74&gt;='Tariffs Jul2017'!J74,( 'Tariffs Jul2017'!J74*'Tariffs Jul2017'!O74/100)* 'Tariffs Jul2017'!AI74,($C$5*'Tariffs Jul2017'!AK74/'Tariffs Jul2017'!AI74*'Tariffs Jul2017'!O74/100)* 'Tariffs Jul2017'!AI74)</f>
        <v>364.8</v>
      </c>
      <c r="F80" s="85">
        <f>IF($C$5*'Tariffs Jul2017'!AK74/'Tariffs Jul2017'!AI74&lt;'Tariffs Jul2017'!J74,0,IF($C$5*'Tariffs Jul2017'!AK74/'Tariffs Jul2017'!AI74&lt;='Tariffs Jul2017'!K74,($C$5*'Tariffs Jul2017'!AK74/'Tariffs Jul2017'!AI74-'Tariffs Jul2017'!J74)*('Tariffs Jul2017'!P74/100)*'Tariffs Jul2017'!AI74,('Tariffs Jul2017'!K74-'Tariffs Jul2017'!J74)*('Tariffs Jul2017'!P74/100)*'Tariffs Jul2017'!AI74))</f>
        <v>239.79403499999995</v>
      </c>
      <c r="G80" s="85">
        <f>IF($C$5*'Tariffs Jul2017'!AK74/'Tariffs Jul2017'!AI74&lt;'Tariffs Jul2017'!K74,0,IF($C$5*'Tariffs Jul2017'!AK74/'Tariffs Jul2017'!AI74&lt;='Tariffs Jul2017'!L74,($C$5*'Tariffs Jul2017'!AK74/'Tariffs Jul2017'!AI74-'Tariffs Jul2017'!K74)*('Tariffs Jul2017'!Q74/100)*'Tariffs Jul2017'!AI74,('Tariffs Jul2017'!L74-'Tariffs Jul2017'!K74)*('Tariffs Jul2017'!Q74/100)*'Tariffs Jul2017'!AI74))</f>
        <v>0</v>
      </c>
      <c r="H80" s="85">
        <f>IF($C$5*'Tariffs Jul2017'!AK74/'Tariffs Jul2017'!AI74&lt;'Tariffs Jul2017'!L74,0,IF($C$5*'Tariffs Jul2017'!AK74/'Tariffs Jul2017'!AI74&lt;='Tariffs Jul2017'!M74,($C$5*'Tariffs Jul2017'!AK74/'Tariffs Jul2017'!AI74-'Tariffs Jul2017'!L74)*('Tariffs Jul2017'!R74/100)*'Tariffs Jul2017'!AI74,('Tariffs Jul2017'!M74-'Tariffs Jul2017'!L74)*('Tariffs Jul2017'!R74/100)*'Tariffs Jul2017'!AI74))</f>
        <v>0</v>
      </c>
      <c r="I80" s="85">
        <f>IF(($C$5*'Tariffs Jul2017'!AK74/'Tariffs Jul2017'!AI74&gt;'Tariffs Jul2017'!M74),($C$5*'Tariffs Jul2017'!AK74/'Tariffs Jul2017'!AI74-'Tariffs Jul2017'!M74)*'Tariffs Jul2017'!S74/100*'Tariffs Jul2017'!AI74,0)</f>
        <v>0</v>
      </c>
      <c r="J80" s="85">
        <f>IF($C$5*'Tariffs Jul2017'!AL74/'Tariffs Jul2017'!AJ74&gt;='Tariffs Jul2017'!J74,('Tariffs Jul2017'!J74*'Tariffs Jul2017'!U74/100)* 'Tariffs Jul2017'!AJ74,($C$5*'Tariffs Jul2017'!AL74/'Tariffs Jul2017'!AJ74*'Tariffs Jul2017'!U74/100)* 'Tariffs Jul2017'!AJ74)</f>
        <v>547.19999999999993</v>
      </c>
      <c r="K80" s="85">
        <f>IF($C$5*'Tariffs Jul2017'!AL74/'Tariffs Jul2017'!AJ74&lt;'Tariffs Jul2017'!J74,0,IF($C$5*'Tariffs Jul2017'!AL74/'Tariffs Jul2017'!AJ74&lt;='Tariffs Jul2017'!K74,($C$5*'Tariffs Jul2017'!AL74/'Tariffs Jul2017'!AJ74-'Tariffs Jul2017'!J74)*('Tariffs Jul2017'!V74/100)*'Tariffs Jul2017'!AJ74,('Tariffs Jul2017'!K74-'Tariffs Jul2017'!J74)*('Tariffs Jul2017'!V74/100)*'Tariffs Jul2017'!AJ74))</f>
        <v>402.74600399999991</v>
      </c>
      <c r="L80" s="85">
        <f>IF($C$5*'Tariffs Jul2017'!AL74/'Tariffs Jul2017'!AJ74&lt;'Tariffs Jul2017'!K74,0,IF($C$5*'Tariffs Jul2017'!AL74/'Tariffs Jul2017'!AJ74&lt;='Tariffs Jul2017'!L74,($C$5*'Tariffs Jul2017'!AL74/'Tariffs Jul2017'!AJ74-'Tariffs Jul2017'!K74)*('Tariffs Jul2017'!W74/100)*'Tariffs Jul2017'!AJ74,('Tariffs Jul2017'!L74-'Tariffs Jul2017'!K74)*('Tariffs Jul2017'!W74/100)*'Tariffs Jul2017'!AJ74))</f>
        <v>0</v>
      </c>
      <c r="M80" s="85">
        <f>IF($C$5*'Tariffs Jul2017'!AL74/'Tariffs Jul2017'!AJ74&lt;'Tariffs Jul2017'!L74,0,IF($C$5*'Tariffs Jul2017'!AL74/'Tariffs Jul2017'!AJ74&lt;='Tariffs Jul2017'!M74,($C$5*'Tariffs Jul2017'!AL74/'Tariffs Jul2017'!AJ74-'Tariffs Jul2017'!L74)*('Tariffs Jul2017'!X74/100)*'Tariffs Jul2017'!AJ74,('Tariffs Jul2017'!M74-'Tariffs Jul2017'!L74)*('Tariffs Jul2017'!X74/100)*'Tariffs Jul2017'!AJ74))</f>
        <v>0</v>
      </c>
      <c r="N80" s="85">
        <f>IF(($C$5*'Tariffs Jul2017'!AL74/'Tariffs Jul2017'!AJ74&gt;'Tariffs Jul2017'!M74),($C$5*'Tariffs Jul2017'!AL74/'Tariffs Jul2017'!AJ74-'Tariffs Jul2017'!M74)*'Tariffs Jul2017'!Y74/100*'Tariffs Jul2017'!AJ74,0)</f>
        <v>0</v>
      </c>
      <c r="O80" s="73">
        <f t="shared" si="2"/>
        <v>1796.6080389999995</v>
      </c>
      <c r="P80" s="498">
        <f t="shared" si="3"/>
        <v>1976.2688428999995</v>
      </c>
    </row>
    <row r="81" spans="1:153" x14ac:dyDescent="0.15">
      <c r="A81" s="286" t="str">
        <f>'Tariffs Jul2017'!F75</f>
        <v>Origin Energy</v>
      </c>
      <c r="B81" s="47" t="str">
        <f>'Tariffs Jul2017'!D75</f>
        <v>Ausnet Central 2</v>
      </c>
      <c r="C81" s="287">
        <f>'Tariffs Jul2017'!E75</f>
        <v>42736</v>
      </c>
      <c r="D81" s="85">
        <f>365*'Tariffs Jul2017'!H75/100</f>
        <v>297.767</v>
      </c>
      <c r="E81" s="85">
        <f>IF($C$5*'Tariffs Jul2017'!AK75/'Tariffs Jul2017'!AI75&gt;='Tariffs Jul2017'!J75,( 'Tariffs Jul2017'!J75*'Tariffs Jul2017'!O75/100)* 'Tariffs Jul2017'!AI75,($C$5*'Tariffs Jul2017'!AK75/'Tariffs Jul2017'!AI75*'Tariffs Jul2017'!O75/100)* 'Tariffs Jul2017'!AI75)</f>
        <v>168.25599999999997</v>
      </c>
      <c r="F81" s="85">
        <f>IF($C$5*'Tariffs Jul2017'!AK75/'Tariffs Jul2017'!AI75&lt;'Tariffs Jul2017'!J75,0,IF($C$5*'Tariffs Jul2017'!AK75/'Tariffs Jul2017'!AI75&lt;='Tariffs Jul2017'!K75,($C$5*'Tariffs Jul2017'!AK75/'Tariffs Jul2017'!AI75-'Tariffs Jul2017'!J75)*('Tariffs Jul2017'!P75/100)*'Tariffs Jul2017'!AI75,('Tariffs Jul2017'!K75-'Tariffs Jul2017'!J75)*('Tariffs Jul2017'!P75/100)*'Tariffs Jul2017'!AI75))</f>
        <v>0</v>
      </c>
      <c r="G81" s="85">
        <f>IF($C$5*'Tariffs Jul2017'!AK75/'Tariffs Jul2017'!AI75&lt;'Tariffs Jul2017'!K75,0,IF($C$5*'Tariffs Jul2017'!AK75/'Tariffs Jul2017'!AI75&lt;='Tariffs Jul2017'!L75,($C$5*'Tariffs Jul2017'!AK75/'Tariffs Jul2017'!AI75-'Tariffs Jul2017'!K75)*('Tariffs Jul2017'!Q75/100)*'Tariffs Jul2017'!AI75,('Tariffs Jul2017'!L75-'Tariffs Jul2017'!K75)*('Tariffs Jul2017'!Q75/100)*'Tariffs Jul2017'!AI75))</f>
        <v>0</v>
      </c>
      <c r="H81" s="85">
        <f>IF($C$5*'Tariffs Jul2017'!AK75/'Tariffs Jul2017'!AI75&lt;'Tariffs Jul2017'!L75,0,IF($C$5*'Tariffs Jul2017'!AK75/'Tariffs Jul2017'!AI75&lt;='Tariffs Jul2017'!M75,($C$5*'Tariffs Jul2017'!AK75/'Tariffs Jul2017'!AI75-'Tariffs Jul2017'!L75)*('Tariffs Jul2017'!R75/100)*'Tariffs Jul2017'!AI75,('Tariffs Jul2017'!M75-'Tariffs Jul2017'!L75)*('Tariffs Jul2017'!R75/100)*'Tariffs Jul2017'!AI75))</f>
        <v>0</v>
      </c>
      <c r="I81" s="85">
        <f>IF(($C$5*'Tariffs Jul2017'!AK75/'Tariffs Jul2017'!AI75&gt;'Tariffs Jul2017'!M75),($C$5*'Tariffs Jul2017'!AK75/'Tariffs Jul2017'!AI75-'Tariffs Jul2017'!M75)*'Tariffs Jul2017'!S75/100*'Tariffs Jul2017'!AI75,0)</f>
        <v>304.65817299999998</v>
      </c>
      <c r="J81" s="85">
        <f>IF($C$5*'Tariffs Jul2017'!AL75/'Tariffs Jul2017'!AJ75&gt;='Tariffs Jul2017'!J75,('Tariffs Jul2017'!J75*'Tariffs Jul2017'!U75/100)* 'Tariffs Jul2017'!AJ75,($C$5*'Tariffs Jul2017'!AL75/'Tariffs Jul2017'!AJ75*'Tariffs Jul2017'!U75/100)* 'Tariffs Jul2017'!AJ75)</f>
        <v>235.77600000000001</v>
      </c>
      <c r="K81" s="85">
        <f>IF($C$5*'Tariffs Jul2017'!AL75/'Tariffs Jul2017'!AJ75&lt;'Tariffs Jul2017'!J75,0,IF($C$5*'Tariffs Jul2017'!AL75/'Tariffs Jul2017'!AJ75&lt;='Tariffs Jul2017'!K75,($C$5*'Tariffs Jul2017'!AL75/'Tariffs Jul2017'!AJ75-'Tariffs Jul2017'!J75)*('Tariffs Jul2017'!V75/100)*'Tariffs Jul2017'!AJ75,('Tariffs Jul2017'!K75-'Tariffs Jul2017'!J75)*('Tariffs Jul2017'!V75/100)*'Tariffs Jul2017'!AJ75))</f>
        <v>0</v>
      </c>
      <c r="L81" s="85">
        <f>IF($C$5*'Tariffs Jul2017'!AL75/'Tariffs Jul2017'!AJ75&lt;'Tariffs Jul2017'!K75,0,IF($C$5*'Tariffs Jul2017'!AL75/'Tariffs Jul2017'!AJ75&lt;='Tariffs Jul2017'!L75,($C$5*'Tariffs Jul2017'!AL75/'Tariffs Jul2017'!AJ75-'Tariffs Jul2017'!K75)*('Tariffs Jul2017'!W75/100)*'Tariffs Jul2017'!AJ75,('Tariffs Jul2017'!L75-'Tariffs Jul2017'!K75)*('Tariffs Jul2017'!W75/100)*'Tariffs Jul2017'!AJ75))</f>
        <v>0</v>
      </c>
      <c r="M81" s="85">
        <f>IF($C$5*'Tariffs Jul2017'!AL75/'Tariffs Jul2017'!AJ75&lt;'Tariffs Jul2017'!L75,0,IF($C$5*'Tariffs Jul2017'!AL75/'Tariffs Jul2017'!AJ75&lt;='Tariffs Jul2017'!M75,($C$5*'Tariffs Jul2017'!AL75/'Tariffs Jul2017'!AJ75-'Tariffs Jul2017'!L75)*('Tariffs Jul2017'!X75/100)*'Tariffs Jul2017'!AJ75,('Tariffs Jul2017'!M75-'Tariffs Jul2017'!L75)*('Tariffs Jul2017'!X75/100)*'Tariffs Jul2017'!AJ75))</f>
        <v>0</v>
      </c>
      <c r="N81" s="85">
        <f>IF(($C$5*'Tariffs Jul2017'!AL75/'Tariffs Jul2017'!AJ75&gt;'Tariffs Jul2017'!M75),($C$5*'Tariffs Jul2017'!AL75/'Tariffs Jul2017'!AJ75-'Tariffs Jul2017'!M75)*'Tariffs Jul2017'!Y75/100*'Tariffs Jul2017'!AJ75,0)</f>
        <v>427.71846999999997</v>
      </c>
      <c r="O81" s="73">
        <f t="shared" si="2"/>
        <v>1434.175643</v>
      </c>
      <c r="P81" s="498">
        <f t="shared" si="3"/>
        <v>1577.5932073000001</v>
      </c>
    </row>
    <row r="82" spans="1:153" x14ac:dyDescent="0.15">
      <c r="A82" s="286" t="str">
        <f>'Tariffs Jul2017'!F76</f>
        <v>Red Energy</v>
      </c>
      <c r="B82" s="47" t="str">
        <f>'Tariffs Jul2017'!D76</f>
        <v>Ausnet Central 2</v>
      </c>
      <c r="C82" s="287">
        <f>'Tariffs Jul2017'!E76</f>
        <v>42736</v>
      </c>
      <c r="D82" s="85">
        <f>365*'Tariffs Jul2017'!H76/100</f>
        <v>317.44049999999999</v>
      </c>
      <c r="E82" s="85">
        <f>IF($C$5*'Tariffs Jul2017'!AK76/'Tariffs Jul2017'!AI76&gt;='Tariffs Jul2017'!J76,( 'Tariffs Jul2017'!J76*'Tariffs Jul2017'!O76/100)* 'Tariffs Jul2017'!AI76,($C$5*'Tariffs Jul2017'!AK76/'Tariffs Jul2017'!AI76*'Tariffs Jul2017'!O76/100)* 'Tariffs Jul2017'!AI76)</f>
        <v>187.6</v>
      </c>
      <c r="F82" s="85">
        <f>IF($C$5*'Tariffs Jul2017'!AK76/'Tariffs Jul2017'!AI76&lt;'Tariffs Jul2017'!J76,0,IF($C$5*'Tariffs Jul2017'!AK76/'Tariffs Jul2017'!AI76&lt;='Tariffs Jul2017'!K76,($C$5*'Tariffs Jul2017'!AK76/'Tariffs Jul2017'!AI76-'Tariffs Jul2017'!J76)*('Tariffs Jul2017'!P76/100)*'Tariffs Jul2017'!AI76,('Tariffs Jul2017'!K76-'Tariffs Jul2017'!J76)*('Tariffs Jul2017'!P76/100)*'Tariffs Jul2017'!AI76))</f>
        <v>0</v>
      </c>
      <c r="G82" s="85">
        <f>IF($C$5*'Tariffs Jul2017'!AK76/'Tariffs Jul2017'!AI76&lt;'Tariffs Jul2017'!K76,0,IF($C$5*'Tariffs Jul2017'!AK76/'Tariffs Jul2017'!AI76&lt;='Tariffs Jul2017'!L76,($C$5*'Tariffs Jul2017'!AK76/'Tariffs Jul2017'!AI76-'Tariffs Jul2017'!K76)*('Tariffs Jul2017'!Q76/100)*'Tariffs Jul2017'!AI76,('Tariffs Jul2017'!L76-'Tariffs Jul2017'!K76)*('Tariffs Jul2017'!Q76/100)*'Tariffs Jul2017'!AI76))</f>
        <v>0</v>
      </c>
      <c r="H82" s="85">
        <f>IF($C$5*'Tariffs Jul2017'!AK76/'Tariffs Jul2017'!AI76&lt;'Tariffs Jul2017'!L76,0,IF($C$5*'Tariffs Jul2017'!AK76/'Tariffs Jul2017'!AI76&lt;='Tariffs Jul2017'!M76,($C$5*'Tariffs Jul2017'!AK76/'Tariffs Jul2017'!AI76-'Tariffs Jul2017'!L76)*('Tariffs Jul2017'!R76/100)*'Tariffs Jul2017'!AI76,('Tariffs Jul2017'!M76-'Tariffs Jul2017'!L76)*('Tariffs Jul2017'!R76/100)*'Tariffs Jul2017'!AI76))</f>
        <v>0</v>
      </c>
      <c r="I82" s="85">
        <f>IF(($C$5*'Tariffs Jul2017'!AK76/'Tariffs Jul2017'!AI76&gt;'Tariffs Jul2017'!M76),($C$5*'Tariffs Jul2017'!AK76/'Tariffs Jul2017'!AI76-'Tariffs Jul2017'!M76)*'Tariffs Jul2017'!S76/100*'Tariffs Jul2017'!AI76,0)</f>
        <v>282.75757999999996</v>
      </c>
      <c r="J82" s="85">
        <f>IF($C$5*'Tariffs Jul2017'!AL76/'Tariffs Jul2017'!AJ76&gt;='Tariffs Jul2017'!J76,('Tariffs Jul2017'!J76*'Tariffs Jul2017'!U76/100)* 'Tariffs Jul2017'!AJ76,($C$5*'Tariffs Jul2017'!AL76/'Tariffs Jul2017'!AJ76*'Tariffs Jul2017'!U76/100)* 'Tariffs Jul2017'!AJ76)</f>
        <v>375.2</v>
      </c>
      <c r="K82" s="85">
        <f>IF($C$5*'Tariffs Jul2017'!AL76/'Tariffs Jul2017'!AJ76&lt;'Tariffs Jul2017'!J76,0,IF($C$5*'Tariffs Jul2017'!AL76/'Tariffs Jul2017'!AJ76&lt;='Tariffs Jul2017'!K76,($C$5*'Tariffs Jul2017'!AL76/'Tariffs Jul2017'!AJ76-'Tariffs Jul2017'!J76)*('Tariffs Jul2017'!V76/100)*'Tariffs Jul2017'!AJ76,('Tariffs Jul2017'!K76-'Tariffs Jul2017'!J76)*('Tariffs Jul2017'!V76/100)*'Tariffs Jul2017'!AJ76))</f>
        <v>0</v>
      </c>
      <c r="L82" s="85">
        <f>IF($C$5*'Tariffs Jul2017'!AL76/'Tariffs Jul2017'!AJ76&lt;'Tariffs Jul2017'!K76,0,IF($C$5*'Tariffs Jul2017'!AL76/'Tariffs Jul2017'!AJ76&lt;='Tariffs Jul2017'!L76,($C$5*'Tariffs Jul2017'!AL76/'Tariffs Jul2017'!AJ76-'Tariffs Jul2017'!K76)*('Tariffs Jul2017'!W76/100)*'Tariffs Jul2017'!AJ76,('Tariffs Jul2017'!L76-'Tariffs Jul2017'!K76)*('Tariffs Jul2017'!W76/100)*'Tariffs Jul2017'!AJ76))</f>
        <v>0</v>
      </c>
      <c r="M82" s="85">
        <f>IF($C$5*'Tariffs Jul2017'!AL76/'Tariffs Jul2017'!AJ76&lt;'Tariffs Jul2017'!L76,0,IF($C$5*'Tariffs Jul2017'!AL76/'Tariffs Jul2017'!AJ76&lt;='Tariffs Jul2017'!M76,($C$5*'Tariffs Jul2017'!AL76/'Tariffs Jul2017'!AJ76-'Tariffs Jul2017'!L76)*('Tariffs Jul2017'!X76/100)*'Tariffs Jul2017'!AJ76,('Tariffs Jul2017'!M76-'Tariffs Jul2017'!L76)*('Tariffs Jul2017'!X76/100)*'Tariffs Jul2017'!AJ76))</f>
        <v>0</v>
      </c>
      <c r="N82" s="85">
        <f>IF(($C$5*'Tariffs Jul2017'!AL76/'Tariffs Jul2017'!AJ76&gt;'Tariffs Jul2017'!M76),($C$5*'Tariffs Jul2017'!AL76/'Tariffs Jul2017'!AJ76-'Tariffs Jul2017'!M76)*'Tariffs Jul2017'!Y76/100*'Tariffs Jul2017'!AJ76,0)</f>
        <v>565.51515999999992</v>
      </c>
      <c r="O82" s="73">
        <f t="shared" si="2"/>
        <v>1728.5132399999998</v>
      </c>
      <c r="P82" s="498">
        <f t="shared" si="3"/>
        <v>1901.364564</v>
      </c>
    </row>
    <row r="83" spans="1:153" s="289" customFormat="1" ht="14" thickBot="1" x14ac:dyDescent="0.2">
      <c r="A83" s="288" t="str">
        <f>'Tariffs Jul2017'!F77</f>
        <v>Simply Energy</v>
      </c>
      <c r="B83" s="289" t="str">
        <f>'Tariffs Jul2017'!D77</f>
        <v>Ausnet Central 2</v>
      </c>
      <c r="C83" s="290">
        <f>'Tariffs Jul2017'!E77</f>
        <v>42736</v>
      </c>
      <c r="D83" s="291">
        <f>365*'Tariffs Jul2017'!H77/100</f>
        <v>304.11799999999999</v>
      </c>
      <c r="E83" s="291">
        <f>IF($C$5*'Tariffs Jul2017'!AK77/'Tariffs Jul2017'!AI77&gt;='Tariffs Jul2017'!J77,( 'Tariffs Jul2017'!J77*'Tariffs Jul2017'!O77/100)* 'Tariffs Jul2017'!AI77,($C$5*'Tariffs Jul2017'!AK77/'Tariffs Jul2017'!AI77*'Tariffs Jul2017'!O77/100)* 'Tariffs Jul2017'!AI77)</f>
        <v>152.60000000000002</v>
      </c>
      <c r="F83" s="291">
        <f>IF($C$5*'Tariffs Jul2017'!AK77/'Tariffs Jul2017'!AI77&lt;'Tariffs Jul2017'!J77,0,IF($C$5*'Tariffs Jul2017'!AK77/'Tariffs Jul2017'!AI77&lt;='Tariffs Jul2017'!K77,($C$5*'Tariffs Jul2017'!AK77/'Tariffs Jul2017'!AI77-'Tariffs Jul2017'!J77)*('Tariffs Jul2017'!P77/100)*'Tariffs Jul2017'!AI77,('Tariffs Jul2017'!K77-'Tariffs Jul2017'!J77)*('Tariffs Jul2017'!P77/100)*'Tariffs Jul2017'!AI77))</f>
        <v>0</v>
      </c>
      <c r="G83" s="291">
        <f>IF($C$5*'Tariffs Jul2017'!AK77/'Tariffs Jul2017'!AI77&lt;'Tariffs Jul2017'!K77,0,IF($C$5*'Tariffs Jul2017'!AK77/'Tariffs Jul2017'!AI77&lt;='Tariffs Jul2017'!L77,($C$5*'Tariffs Jul2017'!AK77/'Tariffs Jul2017'!AI77-'Tariffs Jul2017'!K77)*('Tariffs Jul2017'!Q77/100)*'Tariffs Jul2017'!AI77,('Tariffs Jul2017'!L77-'Tariffs Jul2017'!K77)*('Tariffs Jul2017'!Q77/100)*'Tariffs Jul2017'!AI77))</f>
        <v>0</v>
      </c>
      <c r="H83" s="291">
        <f>IF($C$5*'Tariffs Jul2017'!AK77/'Tariffs Jul2017'!AI77&lt;'Tariffs Jul2017'!L77,0,IF($C$5*'Tariffs Jul2017'!AK77/'Tariffs Jul2017'!AI77&lt;='Tariffs Jul2017'!M77,($C$5*'Tariffs Jul2017'!AK77/'Tariffs Jul2017'!AI77-'Tariffs Jul2017'!L77)*('Tariffs Jul2017'!R77/100)*'Tariffs Jul2017'!AI77,('Tariffs Jul2017'!M77-'Tariffs Jul2017'!L77)*('Tariffs Jul2017'!R77/100)*'Tariffs Jul2017'!AI77))</f>
        <v>0</v>
      </c>
      <c r="I83" s="291">
        <f>IF(($C$5*'Tariffs Jul2017'!AK77/'Tariffs Jul2017'!AI77&gt;'Tariffs Jul2017'!M77),($C$5*'Tariffs Jul2017'!AK77/'Tariffs Jul2017'!AI77-'Tariffs Jul2017'!M77)*'Tariffs Jul2017'!S77/100*'Tariffs Jul2017'!AI77,0)</f>
        <v>271.83921799999996</v>
      </c>
      <c r="J83" s="291">
        <f>IF($C$5*'Tariffs Jul2017'!AL77/'Tariffs Jul2017'!AJ77&gt;='Tariffs Jul2017'!J77,('Tariffs Jul2017'!J77*'Tariffs Jul2017'!U77/100)* 'Tariffs Jul2017'!AJ77,($C$5*'Tariffs Jul2017'!AL77/'Tariffs Jul2017'!AJ77*'Tariffs Jul2017'!U77/100)* 'Tariffs Jul2017'!AJ77)</f>
        <v>250.46</v>
      </c>
      <c r="K83" s="291">
        <f>IF($C$5*'Tariffs Jul2017'!AL77/'Tariffs Jul2017'!AJ77&lt;'Tariffs Jul2017'!J77,0,IF($C$5*'Tariffs Jul2017'!AL77/'Tariffs Jul2017'!AJ77&lt;='Tariffs Jul2017'!K77,($C$5*'Tariffs Jul2017'!AL77/'Tariffs Jul2017'!AJ77-'Tariffs Jul2017'!J77)*('Tariffs Jul2017'!V77/100)*'Tariffs Jul2017'!AJ77,('Tariffs Jul2017'!K77-'Tariffs Jul2017'!J77)*('Tariffs Jul2017'!V77/100)*'Tariffs Jul2017'!AJ77))</f>
        <v>0</v>
      </c>
      <c r="L83" s="291">
        <f>IF($C$5*'Tariffs Jul2017'!AL77/'Tariffs Jul2017'!AJ77&lt;'Tariffs Jul2017'!K77,0,IF($C$5*'Tariffs Jul2017'!AL77/'Tariffs Jul2017'!AJ77&lt;='Tariffs Jul2017'!L77,($C$5*'Tariffs Jul2017'!AL77/'Tariffs Jul2017'!AJ77-'Tariffs Jul2017'!K77)*('Tariffs Jul2017'!W77/100)*'Tariffs Jul2017'!AJ77,('Tariffs Jul2017'!L77-'Tariffs Jul2017'!K77)*('Tariffs Jul2017'!W77/100)*'Tariffs Jul2017'!AJ77))</f>
        <v>0</v>
      </c>
      <c r="M83" s="291">
        <f>IF($C$5*'Tariffs Jul2017'!AL77/'Tariffs Jul2017'!AJ77&lt;'Tariffs Jul2017'!L77,0,IF($C$5*'Tariffs Jul2017'!AL77/'Tariffs Jul2017'!AJ77&lt;='Tariffs Jul2017'!M77,($C$5*'Tariffs Jul2017'!AL77/'Tariffs Jul2017'!AJ77-'Tariffs Jul2017'!L77)*('Tariffs Jul2017'!X77/100)*'Tariffs Jul2017'!AJ77,('Tariffs Jul2017'!M77-'Tariffs Jul2017'!L77)*('Tariffs Jul2017'!X77/100)*'Tariffs Jul2017'!AJ77))</f>
        <v>0</v>
      </c>
      <c r="N83" s="291">
        <f>IF(($C$5*'Tariffs Jul2017'!AL77/'Tariffs Jul2017'!AJ77&gt;'Tariffs Jul2017'!M77),($C$5*'Tariffs Jul2017'!AL77/'Tariffs Jul2017'!AJ77-'Tariffs Jul2017'!M77)*'Tariffs Jul2017'!Y77/100*'Tariffs Jul2017'!AJ77,0)</f>
        <v>482.08767599999993</v>
      </c>
      <c r="O83" s="292">
        <f t="shared" si="2"/>
        <v>1461.1048939999998</v>
      </c>
      <c r="P83" s="499">
        <f t="shared" si="3"/>
        <v>1607.2153833999998</v>
      </c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44"/>
      <c r="BO83" s="344"/>
      <c r="BP83" s="344"/>
      <c r="BQ83" s="344"/>
      <c r="BR83" s="344"/>
      <c r="BS83" s="344"/>
      <c r="BT83" s="344"/>
      <c r="BU83" s="344"/>
      <c r="BV83" s="344"/>
      <c r="BW83" s="344"/>
      <c r="BX83" s="344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44"/>
      <c r="CO83" s="344"/>
      <c r="CP83" s="344"/>
      <c r="CQ83" s="344"/>
      <c r="CR83" s="344"/>
      <c r="CS83" s="344"/>
      <c r="CT83" s="344"/>
      <c r="CU83" s="344"/>
      <c r="CV83" s="344"/>
      <c r="CW83" s="344"/>
      <c r="CX83" s="344"/>
      <c r="CY83" s="344"/>
      <c r="CZ83" s="344"/>
      <c r="DA83" s="344"/>
      <c r="DB83" s="344"/>
      <c r="DC83" s="318"/>
      <c r="DD83" s="318"/>
      <c r="DE83" s="318"/>
      <c r="DF83" s="318"/>
      <c r="DG83" s="318"/>
      <c r="DH83" s="318"/>
      <c r="DI83" s="318"/>
      <c r="DJ83" s="318"/>
      <c r="DK83" s="320"/>
      <c r="DL83" s="320"/>
      <c r="DM83" s="320"/>
      <c r="DN83" s="320"/>
      <c r="DO83" s="320"/>
      <c r="DP83" s="320"/>
      <c r="DQ83" s="320"/>
      <c r="DR83" s="320"/>
      <c r="DS83" s="320"/>
      <c r="DT83" s="320"/>
      <c r="DU83" s="320"/>
      <c r="DV83" s="320"/>
      <c r="DW83" s="320"/>
      <c r="DX83" s="320"/>
      <c r="DY83" s="320"/>
      <c r="DZ83" s="320"/>
      <c r="EA83" s="320"/>
      <c r="EB83" s="320"/>
      <c r="EC83" s="320"/>
      <c r="ED83" s="320"/>
      <c r="EE83" s="320"/>
      <c r="EF83" s="320"/>
      <c r="EG83" s="320"/>
      <c r="EH83" s="320"/>
      <c r="EI83" s="320"/>
      <c r="EJ83" s="320"/>
      <c r="EK83" s="320"/>
      <c r="EL83" s="320"/>
      <c r="EM83" s="320"/>
      <c r="EN83" s="320"/>
      <c r="EO83" s="320"/>
      <c r="EP83" s="320"/>
      <c r="EQ83" s="320"/>
      <c r="ER83" s="320"/>
      <c r="ES83" s="320"/>
      <c r="ET83" s="320"/>
      <c r="EU83" s="320"/>
      <c r="EV83" s="320"/>
      <c r="EW83" s="320"/>
    </row>
    <row r="84" spans="1:153" ht="14" thickTop="1" x14ac:dyDescent="0.15">
      <c r="A84" s="286" t="str">
        <f>'Tariffs Jul2017'!F78</f>
        <v>AGL</v>
      </c>
      <c r="B84" s="47" t="str">
        <f>'Tariffs Jul2017'!D78</f>
        <v>Ausnet Central 1</v>
      </c>
      <c r="C84" s="287">
        <f>'Tariffs Jul2017'!E78</f>
        <v>42736</v>
      </c>
      <c r="D84" s="85">
        <f>365*'Tariffs Jul2017'!H78/100</f>
        <v>287.18200000000002</v>
      </c>
      <c r="E84" s="85">
        <f>IF($C$5*'Tariffs Jul2017'!AK78/'Tariffs Jul2017'!AI78&gt;='Tariffs Jul2017'!J78,( 'Tariffs Jul2017'!J78*'Tariffs Jul2017'!O78/100)* 'Tariffs Jul2017'!AI78,($C$5*'Tariffs Jul2017'!AK78/'Tariffs Jul2017'!AI78*'Tariffs Jul2017'!O78/100)* 'Tariffs Jul2017'!AI78)</f>
        <v>261.72000000000003</v>
      </c>
      <c r="F84" s="85">
        <f>IF($C$5*'Tariffs Jul2017'!AK78/'Tariffs Jul2017'!AI78&lt;'Tariffs Jul2017'!J78,0,IF($C$5*'Tariffs Jul2017'!AK78/'Tariffs Jul2017'!AI78&lt;='Tariffs Jul2017'!K78,($C$5*'Tariffs Jul2017'!AK78/'Tariffs Jul2017'!AI78-'Tariffs Jul2017'!J78)*('Tariffs Jul2017'!P78/100)*'Tariffs Jul2017'!AI78,('Tariffs Jul2017'!K78-'Tariffs Jul2017'!J78)*('Tariffs Jul2017'!P78/100)*'Tariffs Jul2017'!AI78))</f>
        <v>185.62667699999997</v>
      </c>
      <c r="G84" s="85">
        <f>IF($C$5*'Tariffs Jul2017'!AK78/'Tariffs Jul2017'!AI78&lt;'Tariffs Jul2017'!K78,0,IF($C$5*'Tariffs Jul2017'!AK78/'Tariffs Jul2017'!AI78&lt;='Tariffs Jul2017'!L78,($C$5*'Tariffs Jul2017'!AK78/'Tariffs Jul2017'!AI78-'Tariffs Jul2017'!K78)*('Tariffs Jul2017'!Q78/100)*'Tariffs Jul2017'!AI78,('Tariffs Jul2017'!L78-'Tariffs Jul2017'!K78)*('Tariffs Jul2017'!Q78/100)*'Tariffs Jul2017'!AI78))</f>
        <v>0</v>
      </c>
      <c r="H84" s="85">
        <f>IF($C$5*'Tariffs Jul2017'!AK78/'Tariffs Jul2017'!AI78&lt;'Tariffs Jul2017'!L78,0,IF($C$5*'Tariffs Jul2017'!AK78/'Tariffs Jul2017'!AI78&lt;='Tariffs Jul2017'!M78,($C$5*'Tariffs Jul2017'!AK78/'Tariffs Jul2017'!AI78-'Tariffs Jul2017'!L78)*('Tariffs Jul2017'!R78/100)*'Tariffs Jul2017'!AI78,('Tariffs Jul2017'!M78-'Tariffs Jul2017'!L78)*('Tariffs Jul2017'!R78/100)*'Tariffs Jul2017'!AI78))</f>
        <v>0</v>
      </c>
      <c r="I84" s="85">
        <f>IF(($C$5*'Tariffs Jul2017'!AK78/'Tariffs Jul2017'!AI78&gt;'Tariffs Jul2017'!M78),($C$5*'Tariffs Jul2017'!AK78/'Tariffs Jul2017'!AI78-'Tariffs Jul2017'!M78)*'Tariffs Jul2017'!S78/100*'Tariffs Jul2017'!AI78,0)</f>
        <v>0</v>
      </c>
      <c r="J84" s="85">
        <f>IF($C$5*'Tariffs Jul2017'!AL78/'Tariffs Jul2017'!AJ78&gt;='Tariffs Jul2017'!J78,('Tariffs Jul2017'!J78*'Tariffs Jul2017'!U78/100)* 'Tariffs Jul2017'!AJ78,($C$5*'Tariffs Jul2017'!AL78/'Tariffs Jul2017'!AJ78*'Tariffs Jul2017'!U78/100)* 'Tariffs Jul2017'!AJ78)</f>
        <v>478.56</v>
      </c>
      <c r="K84" s="85">
        <f>IF($C$5*'Tariffs Jul2017'!AL78/'Tariffs Jul2017'!AJ78&lt;'Tariffs Jul2017'!J78,0,IF($C$5*'Tariffs Jul2017'!AL78/'Tariffs Jul2017'!AJ78&lt;='Tariffs Jul2017'!K78,($C$5*'Tariffs Jul2017'!AL78/'Tariffs Jul2017'!AJ78-'Tariffs Jul2017'!J78)*('Tariffs Jul2017'!V78/100)*'Tariffs Jul2017'!AJ78,('Tariffs Jul2017'!K78-'Tariffs Jul2017'!J78)*('Tariffs Jul2017'!V78/100)*'Tariffs Jul2017'!AJ78))</f>
        <v>273.53615999999994</v>
      </c>
      <c r="L84" s="85">
        <f>IF($C$5*'Tariffs Jul2017'!AL78/'Tariffs Jul2017'!AJ78&lt;'Tariffs Jul2017'!K78,0,IF($C$5*'Tariffs Jul2017'!AL78/'Tariffs Jul2017'!AJ78&lt;='Tariffs Jul2017'!L78,($C$5*'Tariffs Jul2017'!AL78/'Tariffs Jul2017'!AJ78-'Tariffs Jul2017'!K78)*('Tariffs Jul2017'!W78/100)*'Tariffs Jul2017'!AJ78,('Tariffs Jul2017'!L78-'Tariffs Jul2017'!K78)*('Tariffs Jul2017'!W78/100)*'Tariffs Jul2017'!AJ78))</f>
        <v>0</v>
      </c>
      <c r="M84" s="85">
        <f>IF($C$5*'Tariffs Jul2017'!AL78/'Tariffs Jul2017'!AJ78&lt;'Tariffs Jul2017'!L78,0,IF($C$5*'Tariffs Jul2017'!AL78/'Tariffs Jul2017'!AJ78&lt;='Tariffs Jul2017'!M78,($C$5*'Tariffs Jul2017'!AL78/'Tariffs Jul2017'!AJ78-'Tariffs Jul2017'!L78)*('Tariffs Jul2017'!X78/100)*'Tariffs Jul2017'!AJ78,('Tariffs Jul2017'!M78-'Tariffs Jul2017'!L78)*('Tariffs Jul2017'!X78/100)*'Tariffs Jul2017'!AJ78))</f>
        <v>0</v>
      </c>
      <c r="N84" s="85">
        <f>IF(($C$5*'Tariffs Jul2017'!AL78/'Tariffs Jul2017'!AJ78&gt;'Tariffs Jul2017'!M78),($C$5*'Tariffs Jul2017'!AL78/'Tariffs Jul2017'!AJ78-'Tariffs Jul2017'!M78)*'Tariffs Jul2017'!Y78/100*'Tariffs Jul2017'!AJ78,0)</f>
        <v>0</v>
      </c>
      <c r="O84" s="73">
        <f t="shared" si="2"/>
        <v>1486.6248369999998</v>
      </c>
      <c r="P84" s="498">
        <f t="shared" si="3"/>
        <v>1635.2873207</v>
      </c>
    </row>
    <row r="85" spans="1:153" x14ac:dyDescent="0.15">
      <c r="A85" s="286" t="str">
        <f>'Tariffs Jul2017'!F79</f>
        <v>Alinta Energy</v>
      </c>
      <c r="B85" s="47" t="str">
        <f>'Tariffs Jul2017'!D79</f>
        <v>Ausnet Central 1</v>
      </c>
      <c r="C85" s="287">
        <f>'Tariffs Jul2017'!E79</f>
        <v>42747</v>
      </c>
      <c r="D85" s="85">
        <f>365*'Tariffs Jul2017'!H79/100</f>
        <v>240.93650000000002</v>
      </c>
      <c r="E85" s="85">
        <f>IF($C$5*'Tariffs Jul2017'!AK79/'Tariffs Jul2017'!AI79&gt;='Tariffs Jul2017'!J79,( 'Tariffs Jul2017'!J79*'Tariffs Jul2017'!O79/100)* 'Tariffs Jul2017'!AI79,($C$5*'Tariffs Jul2017'!AK79/'Tariffs Jul2017'!AI79*'Tariffs Jul2017'!O79/100)* 'Tariffs Jul2017'!AI79)</f>
        <v>268.8</v>
      </c>
      <c r="F85" s="85">
        <f>IF($C$5*'Tariffs Jul2017'!AK79/'Tariffs Jul2017'!AI79&lt;'Tariffs Jul2017'!J79,0,IF($C$5*'Tariffs Jul2017'!AK79/'Tariffs Jul2017'!AI79&lt;='Tariffs Jul2017'!K79,($C$5*'Tariffs Jul2017'!AK79/'Tariffs Jul2017'!AI79-'Tariffs Jul2017'!J79)*('Tariffs Jul2017'!P79/100)*'Tariffs Jul2017'!AI79,('Tariffs Jul2017'!K79-'Tariffs Jul2017'!J79)*('Tariffs Jul2017'!P79/100)*'Tariffs Jul2017'!AI79))</f>
        <v>0</v>
      </c>
      <c r="G85" s="85">
        <f>IF($C$5*'Tariffs Jul2017'!AK79/'Tariffs Jul2017'!AI79&lt;'Tariffs Jul2017'!K79,0,IF($C$5*'Tariffs Jul2017'!AK79/'Tariffs Jul2017'!AI79&lt;='Tariffs Jul2017'!L79,($C$5*'Tariffs Jul2017'!AK79/'Tariffs Jul2017'!AI79-'Tariffs Jul2017'!K79)*('Tariffs Jul2017'!Q79/100)*'Tariffs Jul2017'!AI79,('Tariffs Jul2017'!L79-'Tariffs Jul2017'!K79)*('Tariffs Jul2017'!Q79/100)*'Tariffs Jul2017'!AI79))</f>
        <v>0</v>
      </c>
      <c r="H85" s="85">
        <f>IF($C$5*'Tariffs Jul2017'!AK79/'Tariffs Jul2017'!AI79&lt;'Tariffs Jul2017'!L79,0,IF($C$5*'Tariffs Jul2017'!AK79/'Tariffs Jul2017'!AI79&lt;='Tariffs Jul2017'!M79,($C$5*'Tariffs Jul2017'!AK79/'Tariffs Jul2017'!AI79-'Tariffs Jul2017'!L79)*('Tariffs Jul2017'!R79/100)*'Tariffs Jul2017'!AI79,('Tariffs Jul2017'!M79-'Tariffs Jul2017'!L79)*('Tariffs Jul2017'!R79/100)*'Tariffs Jul2017'!AI79))</f>
        <v>0</v>
      </c>
      <c r="I85" s="85">
        <f>IF(($C$5*'Tariffs Jul2017'!AK79/'Tariffs Jul2017'!AI79&gt;'Tariffs Jul2017'!M79),($C$5*'Tariffs Jul2017'!AK79/'Tariffs Jul2017'!AI79-'Tariffs Jul2017'!M79)*'Tariffs Jul2017'!S79/100*'Tariffs Jul2017'!AI79,0)</f>
        <v>157.46324999999996</v>
      </c>
      <c r="J85" s="85">
        <f>IF($C$5*'Tariffs Jul2017'!AL79/'Tariffs Jul2017'!AJ79&gt;='Tariffs Jul2017'!J79,('Tariffs Jul2017'!J79*'Tariffs Jul2017'!U79/100)* 'Tariffs Jul2017'!AJ79,($C$5*'Tariffs Jul2017'!AL79/'Tariffs Jul2017'!AJ79*'Tariffs Jul2017'!U79/100)* 'Tariffs Jul2017'!AJ79)</f>
        <v>511.2</v>
      </c>
      <c r="K85" s="85">
        <f>IF($C$5*'Tariffs Jul2017'!AL79/'Tariffs Jul2017'!AJ79&lt;'Tariffs Jul2017'!J79,0,IF($C$5*'Tariffs Jul2017'!AL79/'Tariffs Jul2017'!AJ79&lt;='Tariffs Jul2017'!K79,($C$5*'Tariffs Jul2017'!AL79/'Tariffs Jul2017'!AJ79-'Tariffs Jul2017'!J79)*('Tariffs Jul2017'!V79/100)*'Tariffs Jul2017'!AJ79,('Tariffs Jul2017'!K79-'Tariffs Jul2017'!J79)*('Tariffs Jul2017'!V79/100)*'Tariffs Jul2017'!AJ79))</f>
        <v>0</v>
      </c>
      <c r="L85" s="85">
        <f>IF($C$5*'Tariffs Jul2017'!AL79/'Tariffs Jul2017'!AJ79&lt;'Tariffs Jul2017'!K79,0,IF($C$5*'Tariffs Jul2017'!AL79/'Tariffs Jul2017'!AJ79&lt;='Tariffs Jul2017'!L79,($C$5*'Tariffs Jul2017'!AL79/'Tariffs Jul2017'!AJ79-'Tariffs Jul2017'!K79)*('Tariffs Jul2017'!W79/100)*'Tariffs Jul2017'!AJ79,('Tariffs Jul2017'!L79-'Tariffs Jul2017'!K79)*('Tariffs Jul2017'!W79/100)*'Tariffs Jul2017'!AJ79))</f>
        <v>0</v>
      </c>
      <c r="M85" s="85">
        <f>IF($C$5*'Tariffs Jul2017'!AL79/'Tariffs Jul2017'!AJ79&lt;'Tariffs Jul2017'!L79,0,IF($C$5*'Tariffs Jul2017'!AL79/'Tariffs Jul2017'!AJ79&lt;='Tariffs Jul2017'!M79,($C$5*'Tariffs Jul2017'!AL79/'Tariffs Jul2017'!AJ79-'Tariffs Jul2017'!L79)*('Tariffs Jul2017'!X79/100)*'Tariffs Jul2017'!AJ79,('Tariffs Jul2017'!M79-'Tariffs Jul2017'!L79)*('Tariffs Jul2017'!X79/100)*'Tariffs Jul2017'!AJ79))</f>
        <v>0</v>
      </c>
      <c r="N85" s="85">
        <f>IF(($C$5*'Tariffs Jul2017'!AL79/'Tariffs Jul2017'!AJ79&gt;'Tariffs Jul2017'!M79),($C$5*'Tariffs Jul2017'!AL79/'Tariffs Jul2017'!AJ79-'Tariffs Jul2017'!M79)*'Tariffs Jul2017'!Y79/100*'Tariffs Jul2017'!AJ79,0)</f>
        <v>293.3315399999999</v>
      </c>
      <c r="O85" s="73">
        <f t="shared" si="2"/>
        <v>1471.7312899999999</v>
      </c>
      <c r="P85" s="498">
        <f t="shared" si="3"/>
        <v>1618.904419</v>
      </c>
    </row>
    <row r="86" spans="1:153" x14ac:dyDescent="0.15">
      <c r="A86" s="286" t="str">
        <f>'Tariffs Jul2017'!F80</f>
        <v>Click Energy</v>
      </c>
      <c r="B86" s="47" t="str">
        <f>'Tariffs Jul2017'!D80</f>
        <v>Ausnet Central 1</v>
      </c>
      <c r="C86" s="287">
        <f>'Tariffs Jul2017'!E80</f>
        <v>42917</v>
      </c>
      <c r="D86" s="85">
        <f>365*'Tariffs Jul2017'!H80/100</f>
        <v>353.32</v>
      </c>
      <c r="E86" s="85">
        <f>IF($C$5*'Tariffs Jul2017'!AK80/'Tariffs Jul2017'!AI80&gt;='Tariffs Jul2017'!J80,( 'Tariffs Jul2017'!J80*'Tariffs Jul2017'!O80/100)* 'Tariffs Jul2017'!AI80,($C$5*'Tariffs Jul2017'!AK80/'Tariffs Jul2017'!AI80*'Tariffs Jul2017'!O80/100)* 'Tariffs Jul2017'!AI80)</f>
        <v>342</v>
      </c>
      <c r="F86" s="85">
        <f>IF($C$5*'Tariffs Jul2017'!AK80/'Tariffs Jul2017'!AI80&lt;'Tariffs Jul2017'!J80,0,IF($C$5*'Tariffs Jul2017'!AK80/'Tariffs Jul2017'!AI80&lt;='Tariffs Jul2017'!K80,($C$5*'Tariffs Jul2017'!AK80/'Tariffs Jul2017'!AI80-'Tariffs Jul2017'!J80)*('Tariffs Jul2017'!P80/100)*'Tariffs Jul2017'!AI80,('Tariffs Jul2017'!K80-'Tariffs Jul2017'!J80)*('Tariffs Jul2017'!P80/100)*'Tariffs Jul2017'!AI80))</f>
        <v>211.45064999999994</v>
      </c>
      <c r="G86" s="85">
        <f>IF($C$5*'Tariffs Jul2017'!AK80/'Tariffs Jul2017'!AI80&lt;'Tariffs Jul2017'!K80,0,IF($C$5*'Tariffs Jul2017'!AK80/'Tariffs Jul2017'!AI80&lt;='Tariffs Jul2017'!L80,($C$5*'Tariffs Jul2017'!AK80/'Tariffs Jul2017'!AI80-'Tariffs Jul2017'!K80)*('Tariffs Jul2017'!Q80/100)*'Tariffs Jul2017'!AI80,('Tariffs Jul2017'!L80-'Tariffs Jul2017'!K80)*('Tariffs Jul2017'!Q80/100)*'Tariffs Jul2017'!AI80))</f>
        <v>0</v>
      </c>
      <c r="H86" s="85">
        <f>IF($C$5*'Tariffs Jul2017'!AK80/'Tariffs Jul2017'!AI80&lt;'Tariffs Jul2017'!L80,0,IF($C$5*'Tariffs Jul2017'!AK80/'Tariffs Jul2017'!AI80&lt;='Tariffs Jul2017'!M80,($C$5*'Tariffs Jul2017'!AK80/'Tariffs Jul2017'!AI80-'Tariffs Jul2017'!L80)*('Tariffs Jul2017'!R80/100)*'Tariffs Jul2017'!AI80,('Tariffs Jul2017'!M80-'Tariffs Jul2017'!L80)*('Tariffs Jul2017'!R80/100)*'Tariffs Jul2017'!AI80))</f>
        <v>0</v>
      </c>
      <c r="I86" s="85">
        <f>IF(($C$5*'Tariffs Jul2017'!AK80/'Tariffs Jul2017'!AI80&gt;'Tariffs Jul2017'!M80),($C$5*'Tariffs Jul2017'!AK80/'Tariffs Jul2017'!AI80-'Tariffs Jul2017'!M80)*'Tariffs Jul2017'!S80/100*'Tariffs Jul2017'!AI80,0)</f>
        <v>0</v>
      </c>
      <c r="J86" s="85">
        <f>IF($C$5*'Tariffs Jul2017'!AL80/'Tariffs Jul2017'!AJ80&gt;='Tariffs Jul2017'!J80,('Tariffs Jul2017'!J80*'Tariffs Jul2017'!U80/100)* 'Tariffs Jul2017'!AJ80,($C$5*'Tariffs Jul2017'!AL80/'Tariffs Jul2017'!AJ80*'Tariffs Jul2017'!U80/100)* 'Tariffs Jul2017'!AJ80)</f>
        <v>432</v>
      </c>
      <c r="K86" s="85">
        <f>IF($C$5*'Tariffs Jul2017'!AL80/'Tariffs Jul2017'!AJ80&lt;'Tariffs Jul2017'!J80,0,IF($C$5*'Tariffs Jul2017'!AL80/'Tariffs Jul2017'!AJ80&lt;='Tariffs Jul2017'!K80,($C$5*'Tariffs Jul2017'!AL80/'Tariffs Jul2017'!AJ80-'Tariffs Jul2017'!J80)*('Tariffs Jul2017'!V80/100)*'Tariffs Jul2017'!AJ80,('Tariffs Jul2017'!K80-'Tariffs Jul2017'!J80)*('Tariffs Jul2017'!V80/100)*'Tariffs Jul2017'!AJ80))</f>
        <v>314.92649999999998</v>
      </c>
      <c r="L86" s="85">
        <f>IF($C$5*'Tariffs Jul2017'!AL80/'Tariffs Jul2017'!AJ80&lt;'Tariffs Jul2017'!K80,0,IF($C$5*'Tariffs Jul2017'!AL80/'Tariffs Jul2017'!AJ80&lt;='Tariffs Jul2017'!L80,($C$5*'Tariffs Jul2017'!AL80/'Tariffs Jul2017'!AJ80-'Tariffs Jul2017'!K80)*('Tariffs Jul2017'!W80/100)*'Tariffs Jul2017'!AJ80,('Tariffs Jul2017'!L80-'Tariffs Jul2017'!K80)*('Tariffs Jul2017'!W80/100)*'Tariffs Jul2017'!AJ80))</f>
        <v>0</v>
      </c>
      <c r="M86" s="85">
        <f>IF($C$5*'Tariffs Jul2017'!AL80/'Tariffs Jul2017'!AJ80&lt;'Tariffs Jul2017'!L80,0,IF($C$5*'Tariffs Jul2017'!AL80/'Tariffs Jul2017'!AJ80&lt;='Tariffs Jul2017'!M80,($C$5*'Tariffs Jul2017'!AL80/'Tariffs Jul2017'!AJ80-'Tariffs Jul2017'!L80)*('Tariffs Jul2017'!X80/100)*'Tariffs Jul2017'!AJ80,('Tariffs Jul2017'!M80-'Tariffs Jul2017'!L80)*('Tariffs Jul2017'!X80/100)*'Tariffs Jul2017'!AJ80))</f>
        <v>0</v>
      </c>
      <c r="N86" s="85">
        <f>IF(($C$5*'Tariffs Jul2017'!AL80/'Tariffs Jul2017'!AJ80&gt;'Tariffs Jul2017'!M80),($C$5*'Tariffs Jul2017'!AL80/'Tariffs Jul2017'!AJ80-'Tariffs Jul2017'!M80)*'Tariffs Jul2017'!Y80/100*'Tariffs Jul2017'!AJ80,0)</f>
        <v>0</v>
      </c>
      <c r="O86" s="73">
        <f t="shared" si="2"/>
        <v>1653.69715</v>
      </c>
      <c r="P86" s="498">
        <f t="shared" si="3"/>
        <v>1819.066865</v>
      </c>
    </row>
    <row r="87" spans="1:153" x14ac:dyDescent="0.15">
      <c r="A87" s="286" t="str">
        <f>'Tariffs Jul2017'!F81</f>
        <v>Covau</v>
      </c>
      <c r="B87" s="47" t="str">
        <f>'Tariffs Jul2017'!D81</f>
        <v>Ausnet Central 1</v>
      </c>
      <c r="C87" s="287">
        <f>'Tariffs Jul2017'!E81</f>
        <v>42736</v>
      </c>
      <c r="D87" s="85">
        <f>365*'Tariffs Jul2017'!H81/100</f>
        <v>264.98999999999995</v>
      </c>
      <c r="E87" s="85">
        <f>IF($C$5*'Tariffs Jul2017'!AK81/'Tariffs Jul2017'!AI81&gt;='Tariffs Jul2017'!J81,( 'Tariffs Jul2017'!J81*'Tariffs Jul2017'!O81/100)* 'Tariffs Jul2017'!AI81,($C$5*'Tariffs Jul2017'!AK81/'Tariffs Jul2017'!AI81*'Tariffs Jul2017'!O81/100)* 'Tariffs Jul2017'!AI81)</f>
        <v>511.20000000000005</v>
      </c>
      <c r="F87" s="85">
        <f>IF($C$5*'Tariffs Jul2017'!AK81/'Tariffs Jul2017'!AI81&lt;'Tariffs Jul2017'!J81,0,IF($C$5*'Tariffs Jul2017'!AK81/'Tariffs Jul2017'!AI81&lt;='Tariffs Jul2017'!K81,($C$5*'Tariffs Jul2017'!AK81/'Tariffs Jul2017'!AI81-'Tariffs Jul2017'!J81)*('Tariffs Jul2017'!P81/100)*'Tariffs Jul2017'!AI81,('Tariffs Jul2017'!K81-'Tariffs Jul2017'!J81)*('Tariffs Jul2017'!P81/100)*'Tariffs Jul2017'!AI81))</f>
        <v>359.1</v>
      </c>
      <c r="G87" s="85">
        <f>IF($C$5*'Tariffs Jul2017'!AK81/'Tariffs Jul2017'!AI81&lt;'Tariffs Jul2017'!K81,0,IF($C$5*'Tariffs Jul2017'!AK81/'Tariffs Jul2017'!AI81&lt;='Tariffs Jul2017'!L81,($C$5*'Tariffs Jul2017'!AK81/'Tariffs Jul2017'!AI81-'Tariffs Jul2017'!K81)*('Tariffs Jul2017'!Q81/100)*'Tariffs Jul2017'!AI81,('Tariffs Jul2017'!L81-'Tariffs Jul2017'!K81)*('Tariffs Jul2017'!Q81/100)*'Tariffs Jul2017'!AI81))</f>
        <v>0</v>
      </c>
      <c r="H87" s="85">
        <f>IF($C$5*'Tariffs Jul2017'!AK81/'Tariffs Jul2017'!AI81&lt;'Tariffs Jul2017'!L81,0,IF($C$5*'Tariffs Jul2017'!AK81/'Tariffs Jul2017'!AI81&lt;='Tariffs Jul2017'!M81,($C$5*'Tariffs Jul2017'!AK81/'Tariffs Jul2017'!AI81-'Tariffs Jul2017'!L81)*('Tariffs Jul2017'!R81/100)*'Tariffs Jul2017'!AI81,('Tariffs Jul2017'!M81-'Tariffs Jul2017'!L81)*('Tariffs Jul2017'!R81/100)*'Tariffs Jul2017'!AI81))</f>
        <v>0</v>
      </c>
      <c r="I87" s="85">
        <f>IF(($C$5*'Tariffs Jul2017'!AK81/'Tariffs Jul2017'!AI81&gt;'Tariffs Jul2017'!M81),($C$5*'Tariffs Jul2017'!AK81/'Tariffs Jul2017'!AI81-'Tariffs Jul2017'!M81)*'Tariffs Jul2017'!S81/100*'Tariffs Jul2017'!AI81,0)</f>
        <v>0</v>
      </c>
      <c r="J87" s="85">
        <f>IF($C$5*'Tariffs Jul2017'!AL81/'Tariffs Jul2017'!AJ81&gt;='Tariffs Jul2017'!J81,('Tariffs Jul2017'!J81*'Tariffs Jul2017'!U81/100)* 'Tariffs Jul2017'!AJ81,($C$5*'Tariffs Jul2017'!AL81/'Tariffs Jul2017'!AJ81*'Tariffs Jul2017'!U81/100)* 'Tariffs Jul2017'!AJ81)</f>
        <v>270</v>
      </c>
      <c r="K87" s="85">
        <f>IF($C$5*'Tariffs Jul2017'!AL81/'Tariffs Jul2017'!AJ81&lt;'Tariffs Jul2017'!J81,0,IF($C$5*'Tariffs Jul2017'!AL81/'Tariffs Jul2017'!AJ81&lt;='Tariffs Jul2017'!K81,($C$5*'Tariffs Jul2017'!AL81/'Tariffs Jul2017'!AJ81-'Tariffs Jul2017'!J81)*('Tariffs Jul2017'!V81/100)*'Tariffs Jul2017'!AJ81,('Tariffs Jul2017'!K81-'Tariffs Jul2017'!J81)*('Tariffs Jul2017'!V81/100)*'Tariffs Jul2017'!AJ81))</f>
        <v>222.75</v>
      </c>
      <c r="L87" s="85">
        <f>IF($C$5*'Tariffs Jul2017'!AL81/'Tariffs Jul2017'!AJ81&lt;'Tariffs Jul2017'!K81,0,IF($C$5*'Tariffs Jul2017'!AL81/'Tariffs Jul2017'!AJ81&lt;='Tariffs Jul2017'!L81,($C$5*'Tariffs Jul2017'!AL81/'Tariffs Jul2017'!AJ81-'Tariffs Jul2017'!K81)*('Tariffs Jul2017'!W81/100)*'Tariffs Jul2017'!AJ81,('Tariffs Jul2017'!L81-'Tariffs Jul2017'!K81)*('Tariffs Jul2017'!W81/100)*'Tariffs Jul2017'!AJ81))</f>
        <v>0</v>
      </c>
      <c r="M87" s="85">
        <f>IF($C$5*'Tariffs Jul2017'!AL81/'Tariffs Jul2017'!AJ81&lt;'Tariffs Jul2017'!L81,0,IF($C$5*'Tariffs Jul2017'!AL81/'Tariffs Jul2017'!AJ81&lt;='Tariffs Jul2017'!M81,($C$5*'Tariffs Jul2017'!AL81/'Tariffs Jul2017'!AJ81-'Tariffs Jul2017'!L81)*('Tariffs Jul2017'!X81/100)*'Tariffs Jul2017'!AJ81,('Tariffs Jul2017'!M81-'Tariffs Jul2017'!L81)*('Tariffs Jul2017'!X81/100)*'Tariffs Jul2017'!AJ81))</f>
        <v>0</v>
      </c>
      <c r="N87" s="85">
        <f>IF(($C$5*'Tariffs Jul2017'!AL81/'Tariffs Jul2017'!AJ81&gt;'Tariffs Jul2017'!M81),($C$5*'Tariffs Jul2017'!AL81/'Tariffs Jul2017'!AJ81-'Tariffs Jul2017'!M81)*'Tariffs Jul2017'!Y81/100*'Tariffs Jul2017'!AJ81,0)</f>
        <v>0</v>
      </c>
      <c r="O87" s="73">
        <f t="shared" si="2"/>
        <v>1628.04</v>
      </c>
      <c r="P87" s="498">
        <f t="shared" si="3"/>
        <v>1790.8440000000001</v>
      </c>
    </row>
    <row r="88" spans="1:153" x14ac:dyDescent="0.15">
      <c r="A88" s="286" t="str">
        <f>'Tariffs Jul2017'!F82</f>
        <v>Dodo Power &amp; Gas</v>
      </c>
      <c r="B88" s="47" t="str">
        <f>'Tariffs Jul2017'!D82</f>
        <v>Ausnet Central 1</v>
      </c>
      <c r="C88" s="287">
        <f>'Tariffs Jul2017'!E82</f>
        <v>42917</v>
      </c>
      <c r="D88" s="85">
        <f>365*'Tariffs Jul2017'!H82/100</f>
        <v>264.95350000000002</v>
      </c>
      <c r="E88" s="85">
        <f>IF($C$5*'Tariffs Jul2017'!AK82/'Tariffs Jul2017'!AI82&gt;='Tariffs Jul2017'!J82,( 'Tariffs Jul2017'!J82*'Tariffs Jul2017'!O82/100)* 'Tariffs Jul2017'!AI82,($C$5*'Tariffs Jul2017'!AK82/'Tariffs Jul2017'!AI82*'Tariffs Jul2017'!O82/100)* 'Tariffs Jul2017'!AI82)</f>
        <v>152.96</v>
      </c>
      <c r="F88" s="85">
        <f>IF($C$5*'Tariffs Jul2017'!AK82/'Tariffs Jul2017'!AI82&lt;'Tariffs Jul2017'!J82,0,IF($C$5*'Tariffs Jul2017'!AK82/'Tariffs Jul2017'!AI82&lt;='Tariffs Jul2017'!K82,($C$5*'Tariffs Jul2017'!AK82/'Tariffs Jul2017'!AI82-'Tariffs Jul2017'!J82)*('Tariffs Jul2017'!P82/100)*'Tariffs Jul2017'!AI82,('Tariffs Jul2017'!K82-'Tariffs Jul2017'!J82)*('Tariffs Jul2017'!P82/100)*'Tariffs Jul2017'!AI82))</f>
        <v>0</v>
      </c>
      <c r="G88" s="85">
        <f>IF($C$5*'Tariffs Jul2017'!AK82/'Tariffs Jul2017'!AI82&lt;'Tariffs Jul2017'!K82,0,IF($C$5*'Tariffs Jul2017'!AK82/'Tariffs Jul2017'!AI82&lt;='Tariffs Jul2017'!L82,($C$5*'Tariffs Jul2017'!AK82/'Tariffs Jul2017'!AI82-'Tariffs Jul2017'!K82)*('Tariffs Jul2017'!Q82/100)*'Tariffs Jul2017'!AI82,('Tariffs Jul2017'!L82-'Tariffs Jul2017'!K82)*('Tariffs Jul2017'!Q82/100)*'Tariffs Jul2017'!AI82))</f>
        <v>0</v>
      </c>
      <c r="H88" s="85">
        <f>IF($C$5*'Tariffs Jul2017'!AK82/'Tariffs Jul2017'!AI82&lt;'Tariffs Jul2017'!L82,0,IF($C$5*'Tariffs Jul2017'!AK82/'Tariffs Jul2017'!AI82&lt;='Tariffs Jul2017'!M82,($C$5*'Tariffs Jul2017'!AK82/'Tariffs Jul2017'!AI82-'Tariffs Jul2017'!L82)*('Tariffs Jul2017'!R82/100)*'Tariffs Jul2017'!AI82,('Tariffs Jul2017'!M82-'Tariffs Jul2017'!L82)*('Tariffs Jul2017'!R82/100)*'Tariffs Jul2017'!AI82))</f>
        <v>0</v>
      </c>
      <c r="I88" s="85">
        <f>IF(($C$5*'Tariffs Jul2017'!AK82/'Tariffs Jul2017'!AI82&gt;'Tariffs Jul2017'!M82),($C$5*'Tariffs Jul2017'!AK82/'Tariffs Jul2017'!AI82-'Tariffs Jul2017'!M82)*'Tariffs Jul2017'!S82/100*'Tariffs Jul2017'!AI82,0)</f>
        <v>310.93526999999995</v>
      </c>
      <c r="J88" s="85">
        <f>IF($C$5*'Tariffs Jul2017'!AL82/'Tariffs Jul2017'!AJ82&gt;='Tariffs Jul2017'!J82,('Tariffs Jul2017'!J82*'Tariffs Jul2017'!U82/100)* 'Tariffs Jul2017'!AJ82,($C$5*'Tariffs Jul2017'!AL82/'Tariffs Jul2017'!AJ82*'Tariffs Jul2017'!U82/100)* 'Tariffs Jul2017'!AJ82)</f>
        <v>305.92</v>
      </c>
      <c r="K88" s="85">
        <f>IF($C$5*'Tariffs Jul2017'!AL82/'Tariffs Jul2017'!AJ82&lt;'Tariffs Jul2017'!J82,0,IF($C$5*'Tariffs Jul2017'!AL82/'Tariffs Jul2017'!AJ82&lt;='Tariffs Jul2017'!K82,($C$5*'Tariffs Jul2017'!AL82/'Tariffs Jul2017'!AJ82-'Tariffs Jul2017'!J82)*('Tariffs Jul2017'!V82/100)*'Tariffs Jul2017'!AJ82,('Tariffs Jul2017'!K82-'Tariffs Jul2017'!J82)*('Tariffs Jul2017'!V82/100)*'Tariffs Jul2017'!AJ82))</f>
        <v>0</v>
      </c>
      <c r="L88" s="85">
        <f>IF($C$5*'Tariffs Jul2017'!AL82/'Tariffs Jul2017'!AJ82&lt;'Tariffs Jul2017'!K82,0,IF($C$5*'Tariffs Jul2017'!AL82/'Tariffs Jul2017'!AJ82&lt;='Tariffs Jul2017'!L82,($C$5*'Tariffs Jul2017'!AL82/'Tariffs Jul2017'!AJ82-'Tariffs Jul2017'!K82)*('Tariffs Jul2017'!W82/100)*'Tariffs Jul2017'!AJ82,('Tariffs Jul2017'!L82-'Tariffs Jul2017'!K82)*('Tariffs Jul2017'!W82/100)*'Tariffs Jul2017'!AJ82))</f>
        <v>0</v>
      </c>
      <c r="M88" s="85">
        <f>IF($C$5*'Tariffs Jul2017'!AL82/'Tariffs Jul2017'!AJ82&lt;'Tariffs Jul2017'!L82,0,IF($C$5*'Tariffs Jul2017'!AL82/'Tariffs Jul2017'!AJ82&lt;='Tariffs Jul2017'!M82,($C$5*'Tariffs Jul2017'!AL82/'Tariffs Jul2017'!AJ82-'Tariffs Jul2017'!L82)*('Tariffs Jul2017'!X82/100)*'Tariffs Jul2017'!AJ82,('Tariffs Jul2017'!M82-'Tariffs Jul2017'!L82)*('Tariffs Jul2017'!X82/100)*'Tariffs Jul2017'!AJ82))</f>
        <v>0</v>
      </c>
      <c r="N88" s="85">
        <f>IF(($C$5*'Tariffs Jul2017'!AL82/'Tariffs Jul2017'!AJ82&gt;'Tariffs Jul2017'!M82),($C$5*'Tariffs Jul2017'!AL82/'Tariffs Jul2017'!AJ82-'Tariffs Jul2017'!M82)*'Tariffs Jul2017'!Y82/100*'Tariffs Jul2017'!AJ82,0)</f>
        <v>621.87053999999989</v>
      </c>
      <c r="O88" s="73">
        <f t="shared" si="2"/>
        <v>1656.6393099999998</v>
      </c>
      <c r="P88" s="498">
        <f t="shared" si="3"/>
        <v>1822.3032409999998</v>
      </c>
    </row>
    <row r="89" spans="1:153" x14ac:dyDescent="0.15">
      <c r="A89" s="286" t="str">
        <f>'Tariffs Jul2017'!F83</f>
        <v>EnergyAustralia</v>
      </c>
      <c r="B89" s="47" t="str">
        <f>'Tariffs Jul2017'!D83</f>
        <v>Ausnet Central 1</v>
      </c>
      <c r="C89" s="287">
        <f>'Tariffs Jul2017'!E83</f>
        <v>42736</v>
      </c>
      <c r="D89" s="85">
        <f>365*'Tariffs Jul2017'!H83/100</f>
        <v>323.69295</v>
      </c>
      <c r="E89" s="85">
        <f>IF($C$5*'Tariffs Jul2017'!AK83/'Tariffs Jul2017'!AI83&gt;='Tariffs Jul2017'!J83,( 'Tariffs Jul2017'!J83*'Tariffs Jul2017'!O83/100)* 'Tariffs Jul2017'!AI83,($C$5*'Tariffs Jul2017'!AK83/'Tariffs Jul2017'!AI83*'Tariffs Jul2017'!O83/100)* 'Tariffs Jul2017'!AI83)</f>
        <v>328.77600000000001</v>
      </c>
      <c r="F89" s="85">
        <f>IF($C$5*'Tariffs Jul2017'!AK83/'Tariffs Jul2017'!AI83&lt;'Tariffs Jul2017'!J83,0,IF($C$5*'Tariffs Jul2017'!AK83/'Tariffs Jul2017'!AI83&lt;='Tariffs Jul2017'!K83,($C$5*'Tariffs Jul2017'!AK83/'Tariffs Jul2017'!AI83-'Tariffs Jul2017'!J83)*('Tariffs Jul2017'!P83/100)*'Tariffs Jul2017'!AI83,('Tariffs Jul2017'!K83-'Tariffs Jul2017'!J83)*('Tariffs Jul2017'!P83/100)*'Tariffs Jul2017'!AI83))</f>
        <v>189.99065849999994</v>
      </c>
      <c r="G89" s="85">
        <f>IF($C$5*'Tariffs Jul2017'!AK83/'Tariffs Jul2017'!AI83&lt;'Tariffs Jul2017'!K83,0,IF($C$5*'Tariffs Jul2017'!AK83/'Tariffs Jul2017'!AI83&lt;='Tariffs Jul2017'!L83,($C$5*'Tariffs Jul2017'!AK83/'Tariffs Jul2017'!AI83-'Tariffs Jul2017'!K83)*('Tariffs Jul2017'!Q83/100)*'Tariffs Jul2017'!AI83,('Tariffs Jul2017'!L83-'Tariffs Jul2017'!K83)*('Tariffs Jul2017'!Q83/100)*'Tariffs Jul2017'!AI83))</f>
        <v>0</v>
      </c>
      <c r="H89" s="85">
        <f>IF($C$5*'Tariffs Jul2017'!AK83/'Tariffs Jul2017'!AI83&lt;'Tariffs Jul2017'!L83,0,IF($C$5*'Tariffs Jul2017'!AK83/'Tariffs Jul2017'!AI83&lt;='Tariffs Jul2017'!M83,($C$5*'Tariffs Jul2017'!AK83/'Tariffs Jul2017'!AI83-'Tariffs Jul2017'!L83)*('Tariffs Jul2017'!R83/100)*'Tariffs Jul2017'!AI83,('Tariffs Jul2017'!M83-'Tariffs Jul2017'!L83)*('Tariffs Jul2017'!R83/100)*'Tariffs Jul2017'!AI83))</f>
        <v>0</v>
      </c>
      <c r="I89" s="85">
        <f>IF(($C$5*'Tariffs Jul2017'!AK83/'Tariffs Jul2017'!AI83&gt;'Tariffs Jul2017'!M83),($C$5*'Tariffs Jul2017'!AK83/'Tariffs Jul2017'!AI83-'Tariffs Jul2017'!M83)*'Tariffs Jul2017'!S83/100*'Tariffs Jul2017'!AI83,0)</f>
        <v>0</v>
      </c>
      <c r="J89" s="85">
        <f>IF($C$5*'Tariffs Jul2017'!AL83/'Tariffs Jul2017'!AJ83&gt;='Tariffs Jul2017'!J83,('Tariffs Jul2017'!J83*'Tariffs Jul2017'!U83/100)* 'Tariffs Jul2017'!AJ83,($C$5*'Tariffs Jul2017'!AL83/'Tariffs Jul2017'!AJ83*'Tariffs Jul2017'!U83/100)* 'Tariffs Jul2017'!AJ83)</f>
        <v>440.01599999999996</v>
      </c>
      <c r="K89" s="85">
        <f>IF($C$5*'Tariffs Jul2017'!AL83/'Tariffs Jul2017'!AJ83&lt;'Tariffs Jul2017'!J83,0,IF($C$5*'Tariffs Jul2017'!AL83/'Tariffs Jul2017'!AJ83&lt;='Tariffs Jul2017'!K83,($C$5*'Tariffs Jul2017'!AL83/'Tariffs Jul2017'!AJ83-'Tariffs Jul2017'!J83)*('Tariffs Jul2017'!V83/100)*'Tariffs Jul2017'!AJ83,('Tariffs Jul2017'!K83-'Tariffs Jul2017'!J83)*('Tariffs Jul2017'!V83/100)*'Tariffs Jul2017'!AJ83))</f>
        <v>283.59581219999995</v>
      </c>
      <c r="L89" s="85">
        <f>IF($C$5*'Tariffs Jul2017'!AL83/'Tariffs Jul2017'!AJ83&lt;'Tariffs Jul2017'!K83,0,IF($C$5*'Tariffs Jul2017'!AL83/'Tariffs Jul2017'!AJ83&lt;='Tariffs Jul2017'!L83,($C$5*'Tariffs Jul2017'!AL83/'Tariffs Jul2017'!AJ83-'Tariffs Jul2017'!K83)*('Tariffs Jul2017'!W83/100)*'Tariffs Jul2017'!AJ83,('Tariffs Jul2017'!L83-'Tariffs Jul2017'!K83)*('Tariffs Jul2017'!W83/100)*'Tariffs Jul2017'!AJ83))</f>
        <v>0</v>
      </c>
      <c r="M89" s="85">
        <f>IF($C$5*'Tariffs Jul2017'!AL83/'Tariffs Jul2017'!AJ83&lt;'Tariffs Jul2017'!L83,0,IF($C$5*'Tariffs Jul2017'!AL83/'Tariffs Jul2017'!AJ83&lt;='Tariffs Jul2017'!M83,($C$5*'Tariffs Jul2017'!AL83/'Tariffs Jul2017'!AJ83-'Tariffs Jul2017'!L83)*('Tariffs Jul2017'!X83/100)*'Tariffs Jul2017'!AJ83,('Tariffs Jul2017'!M83-'Tariffs Jul2017'!L83)*('Tariffs Jul2017'!X83/100)*'Tariffs Jul2017'!AJ83))</f>
        <v>0</v>
      </c>
      <c r="N89" s="85">
        <f>IF(($C$5*'Tariffs Jul2017'!AL83/'Tariffs Jul2017'!AJ83&gt;'Tariffs Jul2017'!M83),($C$5*'Tariffs Jul2017'!AL83/'Tariffs Jul2017'!AJ83-'Tariffs Jul2017'!M83)*'Tariffs Jul2017'!Y83/100*'Tariffs Jul2017'!AJ83,0)</f>
        <v>0</v>
      </c>
      <c r="O89" s="73">
        <f t="shared" si="2"/>
        <v>1566.0714206999999</v>
      </c>
      <c r="P89" s="498">
        <f t="shared" si="3"/>
        <v>1722.6785627700001</v>
      </c>
    </row>
    <row r="90" spans="1:153" x14ac:dyDescent="0.15">
      <c r="A90" s="286" t="str">
        <f>'Tariffs Jul2017'!F84</f>
        <v>Lumo Energy</v>
      </c>
      <c r="B90" s="47" t="str">
        <f>'Tariffs Jul2017'!D84</f>
        <v>Ausnet Central 1</v>
      </c>
      <c r="C90" s="287">
        <f>'Tariffs Jul2017'!E84</f>
        <v>42736</v>
      </c>
      <c r="D90" s="85">
        <f>365*'Tariffs Jul2017'!H84/100</f>
        <v>300.24900000000002</v>
      </c>
      <c r="E90" s="85">
        <f>IF($C$5*'Tariffs Jul2017'!AK84/'Tariffs Jul2017'!AI84&gt;='Tariffs Jul2017'!J84,( 'Tariffs Jul2017'!J84*'Tariffs Jul2017'!O84/100)* 'Tariffs Jul2017'!AI84,($C$5*'Tariffs Jul2017'!AK84/'Tariffs Jul2017'!AI84*'Tariffs Jul2017'!O84/100)* 'Tariffs Jul2017'!AI84)</f>
        <v>311.40000000000003</v>
      </c>
      <c r="F90" s="85">
        <f>IF($C$5*'Tariffs Jul2017'!AK84/'Tariffs Jul2017'!AI84&lt;'Tariffs Jul2017'!J84,0,IF($C$5*'Tariffs Jul2017'!AK84/'Tariffs Jul2017'!AI84&lt;='Tariffs Jul2017'!K84,($C$5*'Tariffs Jul2017'!AK84/'Tariffs Jul2017'!AI84-'Tariffs Jul2017'!J84)*('Tariffs Jul2017'!P84/100)*'Tariffs Jul2017'!AI84,('Tariffs Jul2017'!K84-'Tariffs Jul2017'!J84)*('Tariffs Jul2017'!P84/100)*'Tariffs Jul2017'!AI84))</f>
        <v>195.61434599999995</v>
      </c>
      <c r="G90" s="85">
        <f>IF($C$5*'Tariffs Jul2017'!AK84/'Tariffs Jul2017'!AI84&lt;'Tariffs Jul2017'!K84,0,IF($C$5*'Tariffs Jul2017'!AK84/'Tariffs Jul2017'!AI84&lt;='Tariffs Jul2017'!L84,($C$5*'Tariffs Jul2017'!AK84/'Tariffs Jul2017'!AI84-'Tariffs Jul2017'!K84)*('Tariffs Jul2017'!Q84/100)*'Tariffs Jul2017'!AI84,('Tariffs Jul2017'!L84-'Tariffs Jul2017'!K84)*('Tariffs Jul2017'!Q84/100)*'Tariffs Jul2017'!AI84))</f>
        <v>0</v>
      </c>
      <c r="H90" s="85">
        <f>IF($C$5*'Tariffs Jul2017'!AK84/'Tariffs Jul2017'!AI84&lt;'Tariffs Jul2017'!L84,0,IF($C$5*'Tariffs Jul2017'!AK84/'Tariffs Jul2017'!AI84&lt;='Tariffs Jul2017'!M84,($C$5*'Tariffs Jul2017'!AK84/'Tariffs Jul2017'!AI84-'Tariffs Jul2017'!L84)*('Tariffs Jul2017'!R84/100)*'Tariffs Jul2017'!AI84,('Tariffs Jul2017'!M84-'Tariffs Jul2017'!L84)*('Tariffs Jul2017'!R84/100)*'Tariffs Jul2017'!AI84))</f>
        <v>0</v>
      </c>
      <c r="I90" s="85">
        <f>IF(($C$5*'Tariffs Jul2017'!AK84/'Tariffs Jul2017'!AI84&gt;'Tariffs Jul2017'!M84),($C$5*'Tariffs Jul2017'!AK84/'Tariffs Jul2017'!AI84-'Tariffs Jul2017'!M84)*'Tariffs Jul2017'!S84/100*'Tariffs Jul2017'!AI84,0)</f>
        <v>0</v>
      </c>
      <c r="J90" s="85">
        <f>IF($C$5*'Tariffs Jul2017'!AL84/'Tariffs Jul2017'!AJ84&gt;='Tariffs Jul2017'!J84,('Tariffs Jul2017'!J84*'Tariffs Jul2017'!U84/100)* 'Tariffs Jul2017'!AJ84,($C$5*'Tariffs Jul2017'!AL84/'Tariffs Jul2017'!AJ84*'Tariffs Jul2017'!U84/100)* 'Tariffs Jul2017'!AJ84)</f>
        <v>408.72</v>
      </c>
      <c r="K90" s="85">
        <f>IF($C$5*'Tariffs Jul2017'!AL84/'Tariffs Jul2017'!AJ84&lt;'Tariffs Jul2017'!J84,0,IF($C$5*'Tariffs Jul2017'!AL84/'Tariffs Jul2017'!AJ84&lt;='Tariffs Jul2017'!K84,($C$5*'Tariffs Jul2017'!AL84/'Tariffs Jul2017'!AJ84-'Tariffs Jul2017'!J84)*('Tariffs Jul2017'!V84/100)*'Tariffs Jul2017'!AJ84,('Tariffs Jul2017'!K84-'Tariffs Jul2017'!J84)*('Tariffs Jul2017'!V84/100)*'Tariffs Jul2017'!AJ84))</f>
        <v>295.1311199999999</v>
      </c>
      <c r="L90" s="85">
        <f>IF($C$5*'Tariffs Jul2017'!AL84/'Tariffs Jul2017'!AJ84&lt;'Tariffs Jul2017'!K84,0,IF($C$5*'Tariffs Jul2017'!AL84/'Tariffs Jul2017'!AJ84&lt;='Tariffs Jul2017'!L84,($C$5*'Tariffs Jul2017'!AL84/'Tariffs Jul2017'!AJ84-'Tariffs Jul2017'!K84)*('Tariffs Jul2017'!W84/100)*'Tariffs Jul2017'!AJ84,('Tariffs Jul2017'!L84-'Tariffs Jul2017'!K84)*('Tariffs Jul2017'!W84/100)*'Tariffs Jul2017'!AJ84))</f>
        <v>0</v>
      </c>
      <c r="M90" s="85">
        <f>IF($C$5*'Tariffs Jul2017'!AL84/'Tariffs Jul2017'!AJ84&lt;'Tariffs Jul2017'!L84,0,IF($C$5*'Tariffs Jul2017'!AL84/'Tariffs Jul2017'!AJ84&lt;='Tariffs Jul2017'!M84,($C$5*'Tariffs Jul2017'!AL84/'Tariffs Jul2017'!AJ84-'Tariffs Jul2017'!L84)*('Tariffs Jul2017'!X84/100)*'Tariffs Jul2017'!AJ84,('Tariffs Jul2017'!M84-'Tariffs Jul2017'!L84)*('Tariffs Jul2017'!X84/100)*'Tariffs Jul2017'!AJ84))</f>
        <v>0</v>
      </c>
      <c r="N90" s="85">
        <f>IF(($C$5*'Tariffs Jul2017'!AL84/'Tariffs Jul2017'!AJ84&gt;'Tariffs Jul2017'!M84),($C$5*'Tariffs Jul2017'!AL84/'Tariffs Jul2017'!AJ84-'Tariffs Jul2017'!M84)*'Tariffs Jul2017'!Y84/100*'Tariffs Jul2017'!AJ84,0)</f>
        <v>0</v>
      </c>
      <c r="O90" s="73">
        <f t="shared" si="2"/>
        <v>1511.114466</v>
      </c>
      <c r="P90" s="498">
        <f t="shared" si="3"/>
        <v>1662.2259126000001</v>
      </c>
    </row>
    <row r="91" spans="1:153" x14ac:dyDescent="0.15">
      <c r="A91" s="286" t="str">
        <f>'Tariffs Jul2017'!F85</f>
        <v>Momentum Energy</v>
      </c>
      <c r="B91" s="47" t="str">
        <f>'Tariffs Jul2017'!D85</f>
        <v>Ausnet Central 1</v>
      </c>
      <c r="C91" s="287">
        <f>'Tariffs Jul2017'!E85</f>
        <v>42736</v>
      </c>
      <c r="D91" s="85">
        <f>365*'Tariffs Jul2017'!H85/100</f>
        <v>242.06799999999998</v>
      </c>
      <c r="E91" s="85">
        <f>IF($C$5*'Tariffs Jul2017'!AK85/'Tariffs Jul2017'!AI85&gt;='Tariffs Jul2017'!J85,( 'Tariffs Jul2017'!J85*'Tariffs Jul2017'!O85/100)* 'Tariffs Jul2017'!AI85,($C$5*'Tariffs Jul2017'!AK85/'Tariffs Jul2017'!AI85*'Tariffs Jul2017'!O85/100)* 'Tariffs Jul2017'!AI85)</f>
        <v>364.8</v>
      </c>
      <c r="F91" s="85">
        <f>IF($C$5*'Tariffs Jul2017'!AK85/'Tariffs Jul2017'!AI85&lt;'Tariffs Jul2017'!J85,0,IF($C$5*'Tariffs Jul2017'!AK85/'Tariffs Jul2017'!AI85&lt;='Tariffs Jul2017'!K85,($C$5*'Tariffs Jul2017'!AK85/'Tariffs Jul2017'!AI85-'Tariffs Jul2017'!J85)*('Tariffs Jul2017'!P85/100)*'Tariffs Jul2017'!AI85,('Tariffs Jul2017'!K85-'Tariffs Jul2017'!J85)*('Tariffs Jul2017'!P85/100)*'Tariffs Jul2017'!AI85))</f>
        <v>239.79403499999995</v>
      </c>
      <c r="G91" s="85">
        <f>IF($C$5*'Tariffs Jul2017'!AK85/'Tariffs Jul2017'!AI85&lt;'Tariffs Jul2017'!K85,0,IF($C$5*'Tariffs Jul2017'!AK85/'Tariffs Jul2017'!AI85&lt;='Tariffs Jul2017'!L85,($C$5*'Tariffs Jul2017'!AK85/'Tariffs Jul2017'!AI85-'Tariffs Jul2017'!K85)*('Tariffs Jul2017'!Q85/100)*'Tariffs Jul2017'!AI85,('Tariffs Jul2017'!L85-'Tariffs Jul2017'!K85)*('Tariffs Jul2017'!Q85/100)*'Tariffs Jul2017'!AI85))</f>
        <v>0</v>
      </c>
      <c r="H91" s="85">
        <f>IF($C$5*'Tariffs Jul2017'!AK85/'Tariffs Jul2017'!AI85&lt;'Tariffs Jul2017'!L85,0,IF($C$5*'Tariffs Jul2017'!AK85/'Tariffs Jul2017'!AI85&lt;='Tariffs Jul2017'!M85,($C$5*'Tariffs Jul2017'!AK85/'Tariffs Jul2017'!AI85-'Tariffs Jul2017'!L85)*('Tariffs Jul2017'!R85/100)*'Tariffs Jul2017'!AI85,('Tariffs Jul2017'!M85-'Tariffs Jul2017'!L85)*('Tariffs Jul2017'!R85/100)*'Tariffs Jul2017'!AI85))</f>
        <v>0</v>
      </c>
      <c r="I91" s="85">
        <f>IF(($C$5*'Tariffs Jul2017'!AK85/'Tariffs Jul2017'!AI85&gt;'Tariffs Jul2017'!M85),($C$5*'Tariffs Jul2017'!AK85/'Tariffs Jul2017'!AI85-'Tariffs Jul2017'!M85)*'Tariffs Jul2017'!S85/100*'Tariffs Jul2017'!AI85,0)</f>
        <v>0</v>
      </c>
      <c r="J91" s="85">
        <f>IF($C$5*'Tariffs Jul2017'!AL85/'Tariffs Jul2017'!AJ85&gt;='Tariffs Jul2017'!J85,('Tariffs Jul2017'!J85*'Tariffs Jul2017'!U85/100)* 'Tariffs Jul2017'!AJ85,($C$5*'Tariffs Jul2017'!AL85/'Tariffs Jul2017'!AJ85*'Tariffs Jul2017'!U85/100)* 'Tariffs Jul2017'!AJ85)</f>
        <v>547.19999999999993</v>
      </c>
      <c r="K91" s="85">
        <f>IF($C$5*'Tariffs Jul2017'!AL85/'Tariffs Jul2017'!AJ85&lt;'Tariffs Jul2017'!J85,0,IF($C$5*'Tariffs Jul2017'!AL85/'Tariffs Jul2017'!AJ85&lt;='Tariffs Jul2017'!K85,($C$5*'Tariffs Jul2017'!AL85/'Tariffs Jul2017'!AJ85-'Tariffs Jul2017'!J85)*('Tariffs Jul2017'!V85/100)*'Tariffs Jul2017'!AJ85,('Tariffs Jul2017'!K85-'Tariffs Jul2017'!J85)*('Tariffs Jul2017'!V85/100)*'Tariffs Jul2017'!AJ85))</f>
        <v>402.74600399999991</v>
      </c>
      <c r="L91" s="85">
        <f>IF($C$5*'Tariffs Jul2017'!AL85/'Tariffs Jul2017'!AJ85&lt;'Tariffs Jul2017'!K85,0,IF($C$5*'Tariffs Jul2017'!AL85/'Tariffs Jul2017'!AJ85&lt;='Tariffs Jul2017'!L85,($C$5*'Tariffs Jul2017'!AL85/'Tariffs Jul2017'!AJ85-'Tariffs Jul2017'!K85)*('Tariffs Jul2017'!W85/100)*'Tariffs Jul2017'!AJ85,('Tariffs Jul2017'!L85-'Tariffs Jul2017'!K85)*('Tariffs Jul2017'!W85/100)*'Tariffs Jul2017'!AJ85))</f>
        <v>0</v>
      </c>
      <c r="M91" s="85">
        <f>IF($C$5*'Tariffs Jul2017'!AL85/'Tariffs Jul2017'!AJ85&lt;'Tariffs Jul2017'!L85,0,IF($C$5*'Tariffs Jul2017'!AL85/'Tariffs Jul2017'!AJ85&lt;='Tariffs Jul2017'!M85,($C$5*'Tariffs Jul2017'!AL85/'Tariffs Jul2017'!AJ85-'Tariffs Jul2017'!L85)*('Tariffs Jul2017'!X85/100)*'Tariffs Jul2017'!AJ85,('Tariffs Jul2017'!M85-'Tariffs Jul2017'!L85)*('Tariffs Jul2017'!X85/100)*'Tariffs Jul2017'!AJ85))</f>
        <v>0</v>
      </c>
      <c r="N91" s="85">
        <f>IF(($C$5*'Tariffs Jul2017'!AL85/'Tariffs Jul2017'!AJ85&gt;'Tariffs Jul2017'!M85),($C$5*'Tariffs Jul2017'!AL85/'Tariffs Jul2017'!AJ85-'Tariffs Jul2017'!M85)*'Tariffs Jul2017'!Y85/100*'Tariffs Jul2017'!AJ85,0)</f>
        <v>0</v>
      </c>
      <c r="O91" s="73">
        <f t="shared" si="2"/>
        <v>1796.6080389999995</v>
      </c>
      <c r="P91" s="498">
        <f t="shared" si="3"/>
        <v>1976.2688428999995</v>
      </c>
    </row>
    <row r="92" spans="1:153" x14ac:dyDescent="0.15">
      <c r="A92" s="286" t="str">
        <f>'Tariffs Jul2017'!F86</f>
        <v>Origin Energy</v>
      </c>
      <c r="B92" s="47" t="str">
        <f>'Tariffs Jul2017'!D86</f>
        <v>Ausnet Central 1</v>
      </c>
      <c r="C92" s="287">
        <f>'Tariffs Jul2017'!E86</f>
        <v>42736</v>
      </c>
      <c r="D92" s="85">
        <f>365*'Tariffs Jul2017'!H86/100</f>
        <v>297.767</v>
      </c>
      <c r="E92" s="85">
        <f>IF($C$5*'Tariffs Jul2017'!AK86/'Tariffs Jul2017'!AI86&gt;='Tariffs Jul2017'!J86,( 'Tariffs Jul2017'!J86*'Tariffs Jul2017'!O86/100)* 'Tariffs Jul2017'!AI86,($C$5*'Tariffs Jul2017'!AK86/'Tariffs Jul2017'!AI86*'Tariffs Jul2017'!O86/100)* 'Tariffs Jul2017'!AI86)</f>
        <v>168.25599999999997</v>
      </c>
      <c r="F92" s="85">
        <f>IF($C$5*'Tariffs Jul2017'!AK86/'Tariffs Jul2017'!AI86&lt;'Tariffs Jul2017'!J86,0,IF($C$5*'Tariffs Jul2017'!AK86/'Tariffs Jul2017'!AI86&lt;='Tariffs Jul2017'!K86,($C$5*'Tariffs Jul2017'!AK86/'Tariffs Jul2017'!AI86-'Tariffs Jul2017'!J86)*('Tariffs Jul2017'!P86/100)*'Tariffs Jul2017'!AI86,('Tariffs Jul2017'!K86-'Tariffs Jul2017'!J86)*('Tariffs Jul2017'!P86/100)*'Tariffs Jul2017'!AI86))</f>
        <v>0</v>
      </c>
      <c r="G92" s="85">
        <f>IF($C$5*'Tariffs Jul2017'!AK86/'Tariffs Jul2017'!AI86&lt;'Tariffs Jul2017'!K86,0,IF($C$5*'Tariffs Jul2017'!AK86/'Tariffs Jul2017'!AI86&lt;='Tariffs Jul2017'!L86,($C$5*'Tariffs Jul2017'!AK86/'Tariffs Jul2017'!AI86-'Tariffs Jul2017'!K86)*('Tariffs Jul2017'!Q86/100)*'Tariffs Jul2017'!AI86,('Tariffs Jul2017'!L86-'Tariffs Jul2017'!K86)*('Tariffs Jul2017'!Q86/100)*'Tariffs Jul2017'!AI86))</f>
        <v>0</v>
      </c>
      <c r="H92" s="85">
        <f>IF($C$5*'Tariffs Jul2017'!AK86/'Tariffs Jul2017'!AI86&lt;'Tariffs Jul2017'!L86,0,IF($C$5*'Tariffs Jul2017'!AK86/'Tariffs Jul2017'!AI86&lt;='Tariffs Jul2017'!M86,($C$5*'Tariffs Jul2017'!AK86/'Tariffs Jul2017'!AI86-'Tariffs Jul2017'!L86)*('Tariffs Jul2017'!R86/100)*'Tariffs Jul2017'!AI86,('Tariffs Jul2017'!M86-'Tariffs Jul2017'!L86)*('Tariffs Jul2017'!R86/100)*'Tariffs Jul2017'!AI86))</f>
        <v>0</v>
      </c>
      <c r="I92" s="85">
        <f>IF(($C$5*'Tariffs Jul2017'!AK86/'Tariffs Jul2017'!AI86&gt;'Tariffs Jul2017'!M86),($C$5*'Tariffs Jul2017'!AK86/'Tariffs Jul2017'!AI86-'Tariffs Jul2017'!M86)*'Tariffs Jul2017'!S86/100*'Tariffs Jul2017'!AI86,0)</f>
        <v>304.65817299999998</v>
      </c>
      <c r="J92" s="85">
        <f>IF($C$5*'Tariffs Jul2017'!AL86/'Tariffs Jul2017'!AJ86&gt;='Tariffs Jul2017'!J86,('Tariffs Jul2017'!J86*'Tariffs Jul2017'!U86/100)* 'Tariffs Jul2017'!AJ86,($C$5*'Tariffs Jul2017'!AL86/'Tariffs Jul2017'!AJ86*'Tariffs Jul2017'!U86/100)* 'Tariffs Jul2017'!AJ86)</f>
        <v>235.77600000000001</v>
      </c>
      <c r="K92" s="85">
        <f>IF($C$5*'Tariffs Jul2017'!AL86/'Tariffs Jul2017'!AJ86&lt;'Tariffs Jul2017'!J86,0,IF($C$5*'Tariffs Jul2017'!AL86/'Tariffs Jul2017'!AJ86&lt;='Tariffs Jul2017'!K86,($C$5*'Tariffs Jul2017'!AL86/'Tariffs Jul2017'!AJ86-'Tariffs Jul2017'!J86)*('Tariffs Jul2017'!V86/100)*'Tariffs Jul2017'!AJ86,('Tariffs Jul2017'!K86-'Tariffs Jul2017'!J86)*('Tariffs Jul2017'!V86/100)*'Tariffs Jul2017'!AJ86))</f>
        <v>0</v>
      </c>
      <c r="L92" s="85">
        <f>IF($C$5*'Tariffs Jul2017'!AL86/'Tariffs Jul2017'!AJ86&lt;'Tariffs Jul2017'!K86,0,IF($C$5*'Tariffs Jul2017'!AL86/'Tariffs Jul2017'!AJ86&lt;='Tariffs Jul2017'!L86,($C$5*'Tariffs Jul2017'!AL86/'Tariffs Jul2017'!AJ86-'Tariffs Jul2017'!K86)*('Tariffs Jul2017'!W86/100)*'Tariffs Jul2017'!AJ86,('Tariffs Jul2017'!L86-'Tariffs Jul2017'!K86)*('Tariffs Jul2017'!W86/100)*'Tariffs Jul2017'!AJ86))</f>
        <v>0</v>
      </c>
      <c r="M92" s="85">
        <f>IF($C$5*'Tariffs Jul2017'!AL86/'Tariffs Jul2017'!AJ86&lt;'Tariffs Jul2017'!L86,0,IF($C$5*'Tariffs Jul2017'!AL86/'Tariffs Jul2017'!AJ86&lt;='Tariffs Jul2017'!M86,($C$5*'Tariffs Jul2017'!AL86/'Tariffs Jul2017'!AJ86-'Tariffs Jul2017'!L86)*('Tariffs Jul2017'!X86/100)*'Tariffs Jul2017'!AJ86,('Tariffs Jul2017'!M86-'Tariffs Jul2017'!L86)*('Tariffs Jul2017'!X86/100)*'Tariffs Jul2017'!AJ86))</f>
        <v>0</v>
      </c>
      <c r="N92" s="85">
        <f>IF(($C$5*'Tariffs Jul2017'!AL86/'Tariffs Jul2017'!AJ86&gt;'Tariffs Jul2017'!M86),($C$5*'Tariffs Jul2017'!AL86/'Tariffs Jul2017'!AJ86-'Tariffs Jul2017'!M86)*'Tariffs Jul2017'!Y86/100*'Tariffs Jul2017'!AJ86,0)</f>
        <v>427.71846999999997</v>
      </c>
      <c r="O92" s="73">
        <f t="shared" si="2"/>
        <v>1434.175643</v>
      </c>
      <c r="P92" s="498">
        <f t="shared" si="3"/>
        <v>1577.5932073000001</v>
      </c>
    </row>
    <row r="93" spans="1:153" x14ac:dyDescent="0.15">
      <c r="A93" s="286" t="str">
        <f>'Tariffs Jul2017'!F87</f>
        <v>Red Energy</v>
      </c>
      <c r="B93" s="47" t="str">
        <f>'Tariffs Jul2017'!D87</f>
        <v>Ausnet Central 1</v>
      </c>
      <c r="C93" s="287">
        <f>'Tariffs Jul2017'!E87</f>
        <v>42736</v>
      </c>
      <c r="D93" s="85">
        <f>365*'Tariffs Jul2017'!H87/100</f>
        <v>317.44049999999999</v>
      </c>
      <c r="E93" s="85">
        <f>IF($C$5*'Tariffs Jul2017'!AK87/'Tariffs Jul2017'!AI87&gt;='Tariffs Jul2017'!J87,( 'Tariffs Jul2017'!J87*'Tariffs Jul2017'!O87/100)* 'Tariffs Jul2017'!AI87,($C$5*'Tariffs Jul2017'!AK87/'Tariffs Jul2017'!AI87*'Tariffs Jul2017'!O87/100)* 'Tariffs Jul2017'!AI87)</f>
        <v>171.52</v>
      </c>
      <c r="F93" s="85">
        <f>IF($C$5*'Tariffs Jul2017'!AK87/'Tariffs Jul2017'!AI87&lt;'Tariffs Jul2017'!J87,0,IF($C$5*'Tariffs Jul2017'!AK87/'Tariffs Jul2017'!AI87&lt;='Tariffs Jul2017'!K87,($C$5*'Tariffs Jul2017'!AK87/'Tariffs Jul2017'!AI87-'Tariffs Jul2017'!J87)*('Tariffs Jul2017'!P87/100)*'Tariffs Jul2017'!AI87,('Tariffs Jul2017'!K87-'Tariffs Jul2017'!J87)*('Tariffs Jul2017'!P87/100)*'Tariffs Jul2017'!AI87))</f>
        <v>0</v>
      </c>
      <c r="G93" s="85">
        <f>IF($C$5*'Tariffs Jul2017'!AK87/'Tariffs Jul2017'!AI87&lt;'Tariffs Jul2017'!K87,0,IF($C$5*'Tariffs Jul2017'!AK87/'Tariffs Jul2017'!AI87&lt;='Tariffs Jul2017'!L87,($C$5*'Tariffs Jul2017'!AK87/'Tariffs Jul2017'!AI87-'Tariffs Jul2017'!K87)*('Tariffs Jul2017'!Q87/100)*'Tariffs Jul2017'!AI87,('Tariffs Jul2017'!L87-'Tariffs Jul2017'!K87)*('Tariffs Jul2017'!Q87/100)*'Tariffs Jul2017'!AI87))</f>
        <v>0</v>
      </c>
      <c r="H93" s="85">
        <f>IF($C$5*'Tariffs Jul2017'!AK87/'Tariffs Jul2017'!AI87&lt;'Tariffs Jul2017'!L87,0,IF($C$5*'Tariffs Jul2017'!AK87/'Tariffs Jul2017'!AI87&lt;='Tariffs Jul2017'!M87,($C$5*'Tariffs Jul2017'!AK87/'Tariffs Jul2017'!AI87-'Tariffs Jul2017'!L87)*('Tariffs Jul2017'!R87/100)*'Tariffs Jul2017'!AI87,('Tariffs Jul2017'!M87-'Tariffs Jul2017'!L87)*('Tariffs Jul2017'!R87/100)*'Tariffs Jul2017'!AI87))</f>
        <v>0</v>
      </c>
      <c r="I93" s="85">
        <f>IF(($C$5*'Tariffs Jul2017'!AK87/'Tariffs Jul2017'!AI87&gt;'Tariffs Jul2017'!M87),($C$5*'Tariffs Jul2017'!AK87/'Tariffs Jul2017'!AI87-'Tariffs Jul2017'!M87)*'Tariffs Jul2017'!S87/100*'Tariffs Jul2017'!AI87,0)</f>
        <v>259.84261999999995</v>
      </c>
      <c r="J93" s="85">
        <f>IF($C$5*'Tariffs Jul2017'!AL87/'Tariffs Jul2017'!AJ87&gt;='Tariffs Jul2017'!J87,('Tariffs Jul2017'!J87*'Tariffs Jul2017'!U87/100)* 'Tariffs Jul2017'!AJ87,($C$5*'Tariffs Jul2017'!AL87/'Tariffs Jul2017'!AJ87*'Tariffs Jul2017'!U87/100)* 'Tariffs Jul2017'!AJ87)</f>
        <v>343.04</v>
      </c>
      <c r="K93" s="85">
        <f>IF($C$5*'Tariffs Jul2017'!AL87/'Tariffs Jul2017'!AJ87&lt;'Tariffs Jul2017'!J87,0,IF($C$5*'Tariffs Jul2017'!AL87/'Tariffs Jul2017'!AJ87&lt;='Tariffs Jul2017'!K87,($C$5*'Tariffs Jul2017'!AL87/'Tariffs Jul2017'!AJ87-'Tariffs Jul2017'!J87)*('Tariffs Jul2017'!V87/100)*'Tariffs Jul2017'!AJ87,('Tariffs Jul2017'!K87-'Tariffs Jul2017'!J87)*('Tariffs Jul2017'!V87/100)*'Tariffs Jul2017'!AJ87))</f>
        <v>0</v>
      </c>
      <c r="L93" s="85">
        <f>IF($C$5*'Tariffs Jul2017'!AL87/'Tariffs Jul2017'!AJ87&lt;'Tariffs Jul2017'!K87,0,IF($C$5*'Tariffs Jul2017'!AL87/'Tariffs Jul2017'!AJ87&lt;='Tariffs Jul2017'!L87,($C$5*'Tariffs Jul2017'!AL87/'Tariffs Jul2017'!AJ87-'Tariffs Jul2017'!K87)*('Tariffs Jul2017'!W87/100)*'Tariffs Jul2017'!AJ87,('Tariffs Jul2017'!L87-'Tariffs Jul2017'!K87)*('Tariffs Jul2017'!W87/100)*'Tariffs Jul2017'!AJ87))</f>
        <v>0</v>
      </c>
      <c r="M93" s="85">
        <f>IF($C$5*'Tariffs Jul2017'!AL87/'Tariffs Jul2017'!AJ87&lt;'Tariffs Jul2017'!L87,0,IF($C$5*'Tariffs Jul2017'!AL87/'Tariffs Jul2017'!AJ87&lt;='Tariffs Jul2017'!M87,($C$5*'Tariffs Jul2017'!AL87/'Tariffs Jul2017'!AJ87-'Tariffs Jul2017'!L87)*('Tariffs Jul2017'!X87/100)*'Tariffs Jul2017'!AJ87,('Tariffs Jul2017'!M87-'Tariffs Jul2017'!L87)*('Tariffs Jul2017'!X87/100)*'Tariffs Jul2017'!AJ87))</f>
        <v>0</v>
      </c>
      <c r="N93" s="85">
        <f>IF(($C$5*'Tariffs Jul2017'!AL87/'Tariffs Jul2017'!AJ87&gt;'Tariffs Jul2017'!M87),($C$5*'Tariffs Jul2017'!AL87/'Tariffs Jul2017'!AJ87-'Tariffs Jul2017'!M87)*'Tariffs Jul2017'!Y87/100*'Tariffs Jul2017'!AJ87,0)</f>
        <v>519.68523999999991</v>
      </c>
      <c r="O93" s="73">
        <f t="shared" si="2"/>
        <v>1611.5283599999998</v>
      </c>
      <c r="P93" s="498">
        <f t="shared" si="3"/>
        <v>1772.681196</v>
      </c>
    </row>
    <row r="94" spans="1:153" ht="14" thickBot="1" x14ac:dyDescent="0.2">
      <c r="A94" s="293" t="str">
        <f>'Tariffs Jul2017'!F88</f>
        <v>Simply Energy</v>
      </c>
      <c r="B94" s="294" t="str">
        <f>'Tariffs Jul2017'!D88</f>
        <v>Ausnet Central 1</v>
      </c>
      <c r="C94" s="295">
        <f>'Tariffs Jul2017'!E88</f>
        <v>42736</v>
      </c>
      <c r="D94" s="296">
        <f>365*'Tariffs Jul2017'!H88/100</f>
        <v>307.11099999999999</v>
      </c>
      <c r="E94" s="296">
        <f>IF($C$5*'Tariffs Jul2017'!AK88/'Tariffs Jul2017'!AI88&gt;='Tariffs Jul2017'!J88,( 'Tariffs Jul2017'!J88*'Tariffs Jul2017'!O88/100)* 'Tariffs Jul2017'!AI88,($C$5*'Tariffs Jul2017'!AK88/'Tariffs Jul2017'!AI88*'Tariffs Jul2017'!O88/100)* 'Tariffs Jul2017'!AI88)</f>
        <v>146.75200000000001</v>
      </c>
      <c r="F94" s="296">
        <f>IF($C$5*'Tariffs Jul2017'!AK88/'Tariffs Jul2017'!AI88&lt;'Tariffs Jul2017'!J88,0,IF($C$5*'Tariffs Jul2017'!AK88/'Tariffs Jul2017'!AI88&lt;='Tariffs Jul2017'!K88,($C$5*'Tariffs Jul2017'!AK88/'Tariffs Jul2017'!AI88-'Tariffs Jul2017'!J88)*('Tariffs Jul2017'!P88/100)*'Tariffs Jul2017'!AI88,('Tariffs Jul2017'!K88-'Tariffs Jul2017'!J88)*('Tariffs Jul2017'!P88/100)*'Tariffs Jul2017'!AI88))</f>
        <v>0</v>
      </c>
      <c r="G94" s="296">
        <f>IF($C$5*'Tariffs Jul2017'!AK88/'Tariffs Jul2017'!AI88&lt;'Tariffs Jul2017'!K88,0,IF($C$5*'Tariffs Jul2017'!AK88/'Tariffs Jul2017'!AI88&lt;='Tariffs Jul2017'!L88,($C$5*'Tariffs Jul2017'!AK88/'Tariffs Jul2017'!AI88-'Tariffs Jul2017'!K88)*('Tariffs Jul2017'!Q88/100)*'Tariffs Jul2017'!AI88,('Tariffs Jul2017'!L88-'Tariffs Jul2017'!K88)*('Tariffs Jul2017'!Q88/100)*'Tariffs Jul2017'!AI88))</f>
        <v>0</v>
      </c>
      <c r="H94" s="296">
        <f>IF($C$5*'Tariffs Jul2017'!AK88/'Tariffs Jul2017'!AI88&lt;'Tariffs Jul2017'!L88,0,IF($C$5*'Tariffs Jul2017'!AK88/'Tariffs Jul2017'!AI88&lt;='Tariffs Jul2017'!M88,($C$5*'Tariffs Jul2017'!AK88/'Tariffs Jul2017'!AI88-'Tariffs Jul2017'!L88)*('Tariffs Jul2017'!R88/100)*'Tariffs Jul2017'!AI88,('Tariffs Jul2017'!M88-'Tariffs Jul2017'!L88)*('Tariffs Jul2017'!R88/100)*'Tariffs Jul2017'!AI88))</f>
        <v>0</v>
      </c>
      <c r="I94" s="296">
        <f>IF(($C$5*'Tariffs Jul2017'!AK88/'Tariffs Jul2017'!AI88&gt;'Tariffs Jul2017'!M88),($C$5*'Tariffs Jul2017'!AK88/'Tariffs Jul2017'!AI88-'Tariffs Jul2017'!M88)*'Tariffs Jul2017'!S88/100*'Tariffs Jul2017'!AI88,0)</f>
        <v>266.99559099999993</v>
      </c>
      <c r="J94" s="296">
        <f>IF($C$5*'Tariffs Jul2017'!AL88/'Tariffs Jul2017'!AJ88&gt;='Tariffs Jul2017'!J88,('Tariffs Jul2017'!J88*'Tariffs Jul2017'!U88/100)* 'Tariffs Jul2017'!AJ88,($C$5*'Tariffs Jul2017'!AL88/'Tariffs Jul2017'!AJ88*'Tariffs Jul2017'!U88/100)* 'Tariffs Jul2017'!AJ88)</f>
        <v>250.36799999999999</v>
      </c>
      <c r="K94" s="296">
        <f>IF($C$5*'Tariffs Jul2017'!AL88/'Tariffs Jul2017'!AJ88&lt;'Tariffs Jul2017'!J88,0,IF($C$5*'Tariffs Jul2017'!AL88/'Tariffs Jul2017'!AJ88&lt;='Tariffs Jul2017'!K88,($C$5*'Tariffs Jul2017'!AL88/'Tariffs Jul2017'!AJ88-'Tariffs Jul2017'!J88)*('Tariffs Jul2017'!V88/100)*'Tariffs Jul2017'!AJ88,('Tariffs Jul2017'!K88-'Tariffs Jul2017'!J88)*('Tariffs Jul2017'!V88/100)*'Tariffs Jul2017'!AJ88))</f>
        <v>0</v>
      </c>
      <c r="L94" s="296">
        <f>IF($C$5*'Tariffs Jul2017'!AL88/'Tariffs Jul2017'!AJ88&lt;'Tariffs Jul2017'!K88,0,IF($C$5*'Tariffs Jul2017'!AL88/'Tariffs Jul2017'!AJ88&lt;='Tariffs Jul2017'!L88,($C$5*'Tariffs Jul2017'!AL88/'Tariffs Jul2017'!AJ88-'Tariffs Jul2017'!K88)*('Tariffs Jul2017'!W88/100)*'Tariffs Jul2017'!AJ88,('Tariffs Jul2017'!L88-'Tariffs Jul2017'!K88)*('Tariffs Jul2017'!W88/100)*'Tariffs Jul2017'!AJ88))</f>
        <v>0</v>
      </c>
      <c r="M94" s="296">
        <f>IF($C$5*'Tariffs Jul2017'!AL88/'Tariffs Jul2017'!AJ88&lt;'Tariffs Jul2017'!L88,0,IF($C$5*'Tariffs Jul2017'!AL88/'Tariffs Jul2017'!AJ88&lt;='Tariffs Jul2017'!M88,($C$5*'Tariffs Jul2017'!AL88/'Tariffs Jul2017'!AJ88-'Tariffs Jul2017'!L88)*('Tariffs Jul2017'!X88/100)*'Tariffs Jul2017'!AJ88,('Tariffs Jul2017'!M88-'Tariffs Jul2017'!L88)*('Tariffs Jul2017'!X88/100)*'Tariffs Jul2017'!AJ88))</f>
        <v>0</v>
      </c>
      <c r="N94" s="296">
        <f>IF(($C$5*'Tariffs Jul2017'!AL88/'Tariffs Jul2017'!AJ88&gt;'Tariffs Jul2017'!M88),($C$5*'Tariffs Jul2017'!AL88/'Tariffs Jul2017'!AJ88-'Tariffs Jul2017'!M88)*'Tariffs Jul2017'!Y88/100*'Tariffs Jul2017'!AJ88,0)</f>
        <v>500.70796999999993</v>
      </c>
      <c r="O94" s="297">
        <f t="shared" si="2"/>
        <v>1471.9345609999998</v>
      </c>
      <c r="P94" s="500">
        <f t="shared" si="3"/>
        <v>1619.1280170999999</v>
      </c>
    </row>
    <row r="95" spans="1:153" s="344" customFormat="1" x14ac:dyDescent="0.15"/>
    <row r="96" spans="1:153" s="344" customFormat="1" x14ac:dyDescent="0.15"/>
    <row r="97" s="344" customFormat="1" x14ac:dyDescent="0.15"/>
    <row r="98" s="344" customFormat="1" x14ac:dyDescent="0.15"/>
    <row r="99" s="344" customFormat="1" x14ac:dyDescent="0.15"/>
    <row r="100" s="344" customFormat="1" x14ac:dyDescent="0.15"/>
    <row r="101" s="344" customFormat="1" x14ac:dyDescent="0.15"/>
    <row r="102" s="344" customFormat="1" x14ac:dyDescent="0.15"/>
    <row r="103" s="344" customFormat="1" x14ac:dyDescent="0.15"/>
    <row r="104" s="344" customFormat="1" x14ac:dyDescent="0.15"/>
    <row r="105" s="344" customFormat="1" x14ac:dyDescent="0.15"/>
    <row r="106" s="344" customFormat="1" x14ac:dyDescent="0.15"/>
    <row r="107" s="344" customFormat="1" x14ac:dyDescent="0.15"/>
    <row r="108" s="344" customFormat="1" x14ac:dyDescent="0.15"/>
    <row r="109" s="344" customFormat="1" x14ac:dyDescent="0.15"/>
    <row r="110" s="344" customFormat="1" x14ac:dyDescent="0.15"/>
    <row r="111" s="344" customFormat="1" x14ac:dyDescent="0.15"/>
    <row r="112" s="344" customFormat="1" x14ac:dyDescent="0.15"/>
    <row r="113" s="344" customFormat="1" x14ac:dyDescent="0.15"/>
    <row r="114" s="344" customFormat="1" x14ac:dyDescent="0.15"/>
    <row r="115" s="344" customFormat="1" x14ac:dyDescent="0.15"/>
    <row r="116" s="344" customFormat="1" x14ac:dyDescent="0.15"/>
    <row r="117" s="344" customFormat="1" x14ac:dyDescent="0.15"/>
    <row r="118" s="344" customFormat="1" x14ac:dyDescent="0.15"/>
    <row r="119" s="344" customFormat="1" x14ac:dyDescent="0.15"/>
    <row r="120" s="344" customFormat="1" x14ac:dyDescent="0.15"/>
    <row r="121" s="344" customFormat="1" x14ac:dyDescent="0.15"/>
    <row r="122" s="344" customFormat="1" x14ac:dyDescent="0.15"/>
    <row r="123" s="344" customFormat="1" x14ac:dyDescent="0.15"/>
    <row r="124" s="344" customFormat="1" x14ac:dyDescent="0.15"/>
    <row r="125" s="344" customFormat="1" x14ac:dyDescent="0.15"/>
    <row r="126" s="344" customFormat="1" x14ac:dyDescent="0.15"/>
    <row r="127" s="344" customFormat="1" x14ac:dyDescent="0.15"/>
    <row r="128" s="344" customFormat="1" x14ac:dyDescent="0.15"/>
    <row r="129" s="344" customFormat="1" x14ac:dyDescent="0.15"/>
    <row r="130" s="344" customFormat="1" x14ac:dyDescent="0.15"/>
    <row r="131" s="344" customFormat="1" x14ac:dyDescent="0.15"/>
    <row r="132" s="344" customFormat="1" x14ac:dyDescent="0.15"/>
    <row r="133" s="344" customFormat="1" x14ac:dyDescent="0.15"/>
    <row r="134" s="344" customFormat="1" x14ac:dyDescent="0.15"/>
    <row r="135" s="344" customFormat="1" x14ac:dyDescent="0.15"/>
    <row r="136" s="344" customFormat="1" x14ac:dyDescent="0.15"/>
    <row r="137" s="344" customFormat="1" x14ac:dyDescent="0.15"/>
    <row r="138" s="344" customFormat="1" x14ac:dyDescent="0.15"/>
    <row r="139" s="344" customFormat="1" x14ac:dyDescent="0.15"/>
    <row r="140" s="344" customFormat="1" x14ac:dyDescent="0.15"/>
    <row r="141" s="344" customFormat="1" x14ac:dyDescent="0.15"/>
    <row r="142" s="344" customFormat="1" x14ac:dyDescent="0.15"/>
    <row r="143" s="344" customFormat="1" x14ac:dyDescent="0.15"/>
    <row r="144" s="344" customFormat="1" x14ac:dyDescent="0.15"/>
    <row r="145" s="344" customFormat="1" x14ac:dyDescent="0.15"/>
    <row r="146" s="344" customFormat="1" x14ac:dyDescent="0.15"/>
    <row r="147" s="344" customFormat="1" x14ac:dyDescent="0.15"/>
    <row r="148" s="344" customFormat="1" x14ac:dyDescent="0.15"/>
    <row r="149" s="344" customFormat="1" x14ac:dyDescent="0.15"/>
    <row r="150" s="344" customFormat="1" x14ac:dyDescent="0.15"/>
    <row r="151" s="344" customFormat="1" x14ac:dyDescent="0.15"/>
    <row r="152" s="344" customFormat="1" x14ac:dyDescent="0.15"/>
    <row r="153" s="344" customFormat="1" x14ac:dyDescent="0.15"/>
    <row r="154" s="344" customFormat="1" x14ac:dyDescent="0.15"/>
    <row r="155" s="344" customFormat="1" x14ac:dyDescent="0.15"/>
    <row r="156" s="344" customFormat="1" x14ac:dyDescent="0.15"/>
    <row r="157" s="344" customFormat="1" x14ac:dyDescent="0.15"/>
    <row r="158" s="344" customFormat="1" x14ac:dyDescent="0.15"/>
    <row r="159" s="344" customFormat="1" x14ac:dyDescent="0.15"/>
    <row r="160" s="344" customFormat="1" x14ac:dyDescent="0.15"/>
    <row r="161" s="344" customFormat="1" x14ac:dyDescent="0.15"/>
    <row r="162" s="344" customFormat="1" x14ac:dyDescent="0.15"/>
    <row r="163" s="344" customFormat="1" x14ac:dyDescent="0.15"/>
    <row r="164" s="344" customFormat="1" x14ac:dyDescent="0.15"/>
    <row r="165" s="344" customFormat="1" x14ac:dyDescent="0.15"/>
    <row r="166" s="344" customFormat="1" x14ac:dyDescent="0.15"/>
    <row r="167" s="344" customFormat="1" x14ac:dyDescent="0.15"/>
    <row r="168" s="344" customFormat="1" x14ac:dyDescent="0.15"/>
    <row r="169" s="344" customFormat="1" x14ac:dyDescent="0.15"/>
    <row r="170" s="344" customFormat="1" x14ac:dyDescent="0.15"/>
    <row r="171" s="344" customFormat="1" x14ac:dyDescent="0.15"/>
    <row r="172" s="344" customFormat="1" x14ac:dyDescent="0.15"/>
    <row r="173" s="344" customFormat="1" x14ac:dyDescent="0.15"/>
    <row r="174" s="344" customFormat="1" x14ac:dyDescent="0.15"/>
    <row r="175" s="344" customFormat="1" x14ac:dyDescent="0.15"/>
    <row r="176" s="344" customFormat="1" x14ac:dyDescent="0.15"/>
    <row r="177" s="344" customFormat="1" x14ac:dyDescent="0.15"/>
    <row r="178" s="344" customFormat="1" x14ac:dyDescent="0.15"/>
    <row r="179" s="344" customFormat="1" x14ac:dyDescent="0.15"/>
    <row r="180" s="344" customFormat="1" x14ac:dyDescent="0.15"/>
    <row r="181" s="344" customFormat="1" x14ac:dyDescent="0.15"/>
    <row r="182" s="344" customFormat="1" x14ac:dyDescent="0.15"/>
    <row r="183" s="344" customFormat="1" x14ac:dyDescent="0.15"/>
    <row r="184" s="344" customFormat="1" x14ac:dyDescent="0.15"/>
    <row r="185" s="344" customFormat="1" x14ac:dyDescent="0.15"/>
    <row r="186" s="344" customFormat="1" x14ac:dyDescent="0.15"/>
    <row r="187" s="344" customFormat="1" x14ac:dyDescent="0.15"/>
    <row r="188" s="344" customFormat="1" x14ac:dyDescent="0.15"/>
    <row r="189" s="344" customFormat="1" x14ac:dyDescent="0.15"/>
    <row r="190" s="344" customFormat="1" x14ac:dyDescent="0.15"/>
    <row r="191" s="344" customFormat="1" x14ac:dyDescent="0.15"/>
    <row r="192" s="344" customFormat="1" x14ac:dyDescent="0.15"/>
    <row r="193" s="344" customFormat="1" x14ac:dyDescent="0.15"/>
    <row r="194" s="344" customFormat="1" x14ac:dyDescent="0.15"/>
    <row r="195" s="344" customFormat="1" x14ac:dyDescent="0.15"/>
    <row r="196" s="344" customFormat="1" x14ac:dyDescent="0.15"/>
    <row r="197" s="344" customFormat="1" x14ac:dyDescent="0.15"/>
    <row r="198" s="344" customFormat="1" x14ac:dyDescent="0.15"/>
    <row r="199" s="344" customFormat="1" x14ac:dyDescent="0.15"/>
    <row r="200" s="344" customFormat="1" x14ac:dyDescent="0.15"/>
    <row r="201" s="344" customFormat="1" x14ac:dyDescent="0.15"/>
    <row r="202" s="344" customFormat="1" x14ac:dyDescent="0.15"/>
    <row r="203" s="344" customFormat="1" x14ac:dyDescent="0.15"/>
    <row r="204" s="344" customFormat="1" x14ac:dyDescent="0.15"/>
    <row r="205" s="344" customFormat="1" x14ac:dyDescent="0.15"/>
    <row r="206" s="344" customFormat="1" x14ac:dyDescent="0.15"/>
    <row r="207" s="344" customFormat="1" x14ac:dyDescent="0.15"/>
    <row r="208" s="344" customFormat="1" x14ac:dyDescent="0.15"/>
    <row r="209" s="344" customFormat="1" x14ac:dyDescent="0.15"/>
    <row r="210" s="344" customFormat="1" x14ac:dyDescent="0.15"/>
    <row r="211" s="344" customFormat="1" x14ac:dyDescent="0.15"/>
    <row r="212" s="344" customFormat="1" x14ac:dyDescent="0.15"/>
    <row r="213" s="344" customFormat="1" x14ac:dyDescent="0.15"/>
    <row r="214" s="344" customFormat="1" x14ac:dyDescent="0.15"/>
    <row r="215" s="344" customFormat="1" x14ac:dyDescent="0.15"/>
    <row r="216" s="344" customFormat="1" x14ac:dyDescent="0.15"/>
    <row r="217" s="344" customFormat="1" x14ac:dyDescent="0.15"/>
    <row r="218" s="344" customFormat="1" x14ac:dyDescent="0.15"/>
    <row r="219" s="344" customFormat="1" x14ac:dyDescent="0.15"/>
    <row r="220" s="344" customFormat="1" x14ac:dyDescent="0.15"/>
    <row r="221" s="344" customFormat="1" x14ac:dyDescent="0.15"/>
    <row r="222" s="344" customFormat="1" x14ac:dyDescent="0.15"/>
    <row r="223" s="344" customFormat="1" x14ac:dyDescent="0.15"/>
    <row r="224" s="344" customFormat="1" x14ac:dyDescent="0.15"/>
    <row r="225" s="344" customFormat="1" x14ac:dyDescent="0.15"/>
    <row r="226" s="344" customFormat="1" x14ac:dyDescent="0.15"/>
    <row r="227" s="344" customFormat="1" x14ac:dyDescent="0.15"/>
    <row r="228" s="344" customFormat="1" x14ac:dyDescent="0.15"/>
    <row r="229" s="344" customFormat="1" x14ac:dyDescent="0.15"/>
    <row r="230" s="344" customFormat="1" x14ac:dyDescent="0.15"/>
    <row r="231" s="344" customFormat="1" x14ac:dyDescent="0.15"/>
    <row r="232" s="344" customFormat="1" x14ac:dyDescent="0.15"/>
    <row r="233" s="344" customFormat="1" x14ac:dyDescent="0.15"/>
    <row r="234" s="344" customFormat="1" x14ac:dyDescent="0.15"/>
    <row r="235" s="344" customFormat="1" x14ac:dyDescent="0.15"/>
    <row r="236" s="344" customFormat="1" x14ac:dyDescent="0.15"/>
    <row r="237" s="344" customFormat="1" x14ac:dyDescent="0.15"/>
    <row r="238" s="344" customFormat="1" x14ac:dyDescent="0.15"/>
    <row r="239" s="344" customFormat="1" x14ac:dyDescent="0.15"/>
    <row r="240" s="344" customFormat="1" x14ac:dyDescent="0.15"/>
    <row r="241" s="344" customFormat="1" x14ac:dyDescent="0.15"/>
    <row r="242" s="344" customFormat="1" x14ac:dyDescent="0.15"/>
    <row r="243" s="344" customFormat="1" x14ac:dyDescent="0.15"/>
    <row r="244" s="344" customFormat="1" x14ac:dyDescent="0.15"/>
    <row r="245" s="344" customFormat="1" x14ac:dyDescent="0.15"/>
    <row r="246" s="344" customFormat="1" x14ac:dyDescent="0.15"/>
    <row r="247" s="344" customFormat="1" x14ac:dyDescent="0.15"/>
    <row r="248" s="344" customFormat="1" x14ac:dyDescent="0.15"/>
    <row r="249" s="344" customFormat="1" x14ac:dyDescent="0.15"/>
    <row r="250" s="344" customFormat="1" x14ac:dyDescent="0.15"/>
    <row r="251" s="344" customFormat="1" x14ac:dyDescent="0.15"/>
    <row r="252" s="344" customFormat="1" x14ac:dyDescent="0.15"/>
    <row r="253" s="344" customFormat="1" x14ac:dyDescent="0.15"/>
    <row r="254" s="344" customFormat="1" x14ac:dyDescent="0.15"/>
    <row r="255" s="344" customFormat="1" x14ac:dyDescent="0.15"/>
    <row r="256" s="344" customFormat="1" x14ac:dyDescent="0.15"/>
    <row r="257" s="344" customFormat="1" x14ac:dyDescent="0.15"/>
    <row r="258" s="344" customFormat="1" x14ac:dyDescent="0.15"/>
    <row r="259" s="344" customFormat="1" x14ac:dyDescent="0.15"/>
    <row r="260" s="344" customFormat="1" x14ac:dyDescent="0.15"/>
    <row r="261" s="344" customFormat="1" x14ac:dyDescent="0.15"/>
    <row r="262" s="344" customFormat="1" x14ac:dyDescent="0.15"/>
    <row r="263" s="344" customFormat="1" x14ac:dyDescent="0.15"/>
    <row r="264" s="344" customFormat="1" x14ac:dyDescent="0.15"/>
    <row r="265" s="344" customFormat="1" x14ac:dyDescent="0.15"/>
    <row r="266" s="344" customFormat="1" x14ac:dyDescent="0.15"/>
    <row r="267" s="344" customFormat="1" x14ac:dyDescent="0.15"/>
    <row r="268" s="344" customFormat="1" x14ac:dyDescent="0.15"/>
    <row r="269" s="344" customFormat="1" x14ac:dyDescent="0.15"/>
    <row r="270" s="344" customFormat="1" x14ac:dyDescent="0.15"/>
    <row r="271" s="344" customFormat="1" x14ac:dyDescent="0.15"/>
    <row r="272" s="344" customFormat="1" x14ac:dyDescent="0.15"/>
    <row r="273" s="344" customFormat="1" x14ac:dyDescent="0.15"/>
    <row r="274" s="344" customFormat="1" x14ac:dyDescent="0.15"/>
    <row r="275" s="344" customFormat="1" x14ac:dyDescent="0.15"/>
    <row r="276" s="344" customFormat="1" x14ac:dyDescent="0.15"/>
    <row r="277" s="344" customFormat="1" x14ac:dyDescent="0.15"/>
    <row r="278" s="344" customFormat="1" x14ac:dyDescent="0.15"/>
    <row r="279" s="344" customFormat="1" x14ac:dyDescent="0.15"/>
    <row r="280" s="344" customFormat="1" x14ac:dyDescent="0.15"/>
    <row r="281" s="344" customFormat="1" x14ac:dyDescent="0.15"/>
    <row r="282" s="344" customFormat="1" x14ac:dyDescent="0.15"/>
    <row r="283" s="344" customFormat="1" x14ac:dyDescent="0.15"/>
    <row r="284" s="344" customFormat="1" x14ac:dyDescent="0.15"/>
    <row r="285" s="344" customFormat="1" x14ac:dyDescent="0.15"/>
    <row r="286" s="344" customFormat="1" x14ac:dyDescent="0.15"/>
    <row r="287" s="344" customFormat="1" x14ac:dyDescent="0.15"/>
    <row r="288" s="344" customFormat="1" x14ac:dyDescent="0.15"/>
    <row r="289" s="344" customFormat="1" x14ac:dyDescent="0.15"/>
    <row r="290" s="344" customFormat="1" x14ac:dyDescent="0.15"/>
    <row r="291" s="344" customFormat="1" x14ac:dyDescent="0.15"/>
    <row r="292" s="344" customFormat="1" x14ac:dyDescent="0.15"/>
    <row r="293" s="344" customFormat="1" x14ac:dyDescent="0.15"/>
    <row r="294" s="344" customFormat="1" x14ac:dyDescent="0.15"/>
    <row r="295" s="344" customFormat="1" x14ac:dyDescent="0.15"/>
    <row r="296" s="344" customFormat="1" x14ac:dyDescent="0.15"/>
    <row r="297" s="344" customFormat="1" x14ac:dyDescent="0.15"/>
    <row r="298" s="344" customFormat="1" x14ac:dyDescent="0.15"/>
    <row r="299" s="344" customFormat="1" x14ac:dyDescent="0.15"/>
    <row r="300" s="344" customFormat="1" x14ac:dyDescent="0.15"/>
    <row r="301" s="344" customFormat="1" x14ac:dyDescent="0.15"/>
    <row r="302" s="344" customFormat="1" x14ac:dyDescent="0.15"/>
    <row r="303" s="344" customFormat="1" x14ac:dyDescent="0.15"/>
    <row r="304" s="344" customFormat="1" x14ac:dyDescent="0.15"/>
    <row r="305" s="344" customFormat="1" x14ac:dyDescent="0.15"/>
    <row r="306" s="344" customFormat="1" x14ac:dyDescent="0.15"/>
    <row r="307" s="344" customFormat="1" x14ac:dyDescent="0.15"/>
    <row r="308" s="344" customFormat="1" x14ac:dyDescent="0.15"/>
    <row r="309" s="344" customFormat="1" x14ac:dyDescent="0.15"/>
    <row r="310" s="344" customFormat="1" x14ac:dyDescent="0.15"/>
    <row r="311" s="344" customFormat="1" x14ac:dyDescent="0.15"/>
    <row r="312" s="344" customFormat="1" x14ac:dyDescent="0.15"/>
    <row r="313" s="344" customFormat="1" x14ac:dyDescent="0.15"/>
    <row r="314" s="344" customFormat="1" x14ac:dyDescent="0.15"/>
    <row r="315" s="344" customFormat="1" x14ac:dyDescent="0.15"/>
    <row r="316" s="344" customFormat="1" x14ac:dyDescent="0.15"/>
    <row r="317" s="344" customFormat="1" x14ac:dyDescent="0.15"/>
    <row r="318" s="344" customFormat="1" x14ac:dyDescent="0.15"/>
    <row r="319" s="344" customFormat="1" x14ac:dyDescent="0.15"/>
    <row r="320" s="344" customFormat="1" x14ac:dyDescent="0.15"/>
    <row r="321" s="344" customFormat="1" x14ac:dyDescent="0.15"/>
    <row r="322" s="344" customFormat="1" x14ac:dyDescent="0.15"/>
    <row r="323" s="344" customFormat="1" x14ac:dyDescent="0.15"/>
    <row r="324" s="344" customFormat="1" x14ac:dyDescent="0.15"/>
    <row r="325" s="344" customFormat="1" x14ac:dyDescent="0.15"/>
    <row r="326" s="344" customFormat="1" x14ac:dyDescent="0.15"/>
    <row r="327" s="344" customFormat="1" x14ac:dyDescent="0.15"/>
    <row r="328" s="344" customFormat="1" x14ac:dyDescent="0.15"/>
    <row r="329" s="344" customFormat="1" x14ac:dyDescent="0.15"/>
    <row r="330" s="344" customFormat="1" x14ac:dyDescent="0.15"/>
    <row r="331" s="344" customFormat="1" x14ac:dyDescent="0.15"/>
    <row r="332" s="344" customFormat="1" x14ac:dyDescent="0.15"/>
    <row r="333" s="344" customFormat="1" x14ac:dyDescent="0.15"/>
    <row r="334" s="344" customFormat="1" x14ac:dyDescent="0.15"/>
    <row r="335" s="344" customFormat="1" x14ac:dyDescent="0.15"/>
    <row r="336" s="344" customFormat="1" x14ac:dyDescent="0.15"/>
    <row r="337" s="344" customFormat="1" x14ac:dyDescent="0.15"/>
    <row r="338" s="344" customFormat="1" x14ac:dyDescent="0.15"/>
    <row r="339" s="344" customFormat="1" x14ac:dyDescent="0.15"/>
    <row r="340" s="344" customFormat="1" x14ac:dyDescent="0.15"/>
    <row r="341" s="344" customFormat="1" x14ac:dyDescent="0.15"/>
    <row r="342" s="344" customFormat="1" x14ac:dyDescent="0.15"/>
    <row r="343" s="344" customFormat="1" x14ac:dyDescent="0.15"/>
    <row r="344" s="344" customFormat="1" x14ac:dyDescent="0.15"/>
    <row r="345" s="344" customFormat="1" x14ac:dyDescent="0.15"/>
    <row r="346" s="344" customFormat="1" x14ac:dyDescent="0.15"/>
    <row r="347" s="344" customFormat="1" x14ac:dyDescent="0.15"/>
    <row r="348" s="344" customFormat="1" x14ac:dyDescent="0.15"/>
    <row r="349" s="344" customFormat="1" x14ac:dyDescent="0.15"/>
    <row r="350" s="344" customFormat="1" x14ac:dyDescent="0.15"/>
    <row r="351" s="344" customFormat="1" x14ac:dyDescent="0.15"/>
    <row r="352" s="344" customFormat="1" x14ac:dyDescent="0.15"/>
    <row r="353" s="344" customFormat="1" x14ac:dyDescent="0.15"/>
    <row r="354" s="344" customFormat="1" x14ac:dyDescent="0.15"/>
    <row r="355" s="344" customFormat="1" x14ac:dyDescent="0.15"/>
    <row r="356" s="344" customFormat="1" x14ac:dyDescent="0.15"/>
    <row r="357" s="344" customFormat="1" x14ac:dyDescent="0.15"/>
    <row r="358" s="344" customFormat="1" x14ac:dyDescent="0.15"/>
    <row r="359" s="344" customFormat="1" x14ac:dyDescent="0.15"/>
    <row r="360" s="344" customFormat="1" x14ac:dyDescent="0.15"/>
    <row r="361" s="344" customFormat="1" x14ac:dyDescent="0.15"/>
    <row r="362" s="344" customFormat="1" x14ac:dyDescent="0.15"/>
    <row r="363" s="344" customFormat="1" x14ac:dyDescent="0.15"/>
    <row r="364" s="344" customFormat="1" x14ac:dyDescent="0.15"/>
    <row r="365" s="344" customFormat="1" x14ac:dyDescent="0.15"/>
    <row r="366" s="344" customFormat="1" x14ac:dyDescent="0.15"/>
    <row r="367" s="344" customFormat="1" x14ac:dyDescent="0.15"/>
    <row r="368" s="344" customFormat="1" x14ac:dyDescent="0.15"/>
    <row r="369" s="344" customFormat="1" x14ac:dyDescent="0.15"/>
    <row r="370" s="344" customFormat="1" x14ac:dyDescent="0.15"/>
    <row r="371" s="344" customFormat="1" x14ac:dyDescent="0.15"/>
    <row r="372" s="344" customFormat="1" x14ac:dyDescent="0.15"/>
    <row r="373" s="344" customFormat="1" x14ac:dyDescent="0.15"/>
    <row r="374" s="344" customFormat="1" x14ac:dyDescent="0.15"/>
    <row r="375" s="344" customFormat="1" x14ac:dyDescent="0.15"/>
    <row r="376" s="344" customFormat="1" x14ac:dyDescent="0.15"/>
    <row r="377" s="344" customFormat="1" x14ac:dyDescent="0.15"/>
    <row r="378" s="344" customFormat="1" x14ac:dyDescent="0.15"/>
    <row r="379" s="344" customFormat="1" x14ac:dyDescent="0.15"/>
    <row r="380" s="344" customFormat="1" x14ac:dyDescent="0.15"/>
    <row r="381" s="344" customFormat="1" x14ac:dyDescent="0.15"/>
    <row r="382" s="344" customFormat="1" x14ac:dyDescent="0.15"/>
    <row r="383" s="344" customFormat="1" x14ac:dyDescent="0.15"/>
    <row r="384" s="344" customFormat="1" x14ac:dyDescent="0.15"/>
    <row r="385" s="344" customFormat="1" x14ac:dyDescent="0.15"/>
    <row r="386" s="344" customFormat="1" x14ac:dyDescent="0.15"/>
    <row r="387" s="344" customFormat="1" x14ac:dyDescent="0.15"/>
    <row r="388" s="344" customFormat="1" x14ac:dyDescent="0.15"/>
    <row r="389" s="344" customFormat="1" x14ac:dyDescent="0.15"/>
    <row r="390" s="344" customFormat="1" x14ac:dyDescent="0.15"/>
    <row r="391" s="344" customFormat="1" x14ac:dyDescent="0.15"/>
    <row r="392" s="344" customFormat="1" x14ac:dyDescent="0.15"/>
    <row r="393" s="344" customFormat="1" x14ac:dyDescent="0.15"/>
    <row r="394" s="344" customFormat="1" x14ac:dyDescent="0.15"/>
    <row r="395" s="344" customFormat="1" x14ac:dyDescent="0.15"/>
    <row r="396" s="344" customFormat="1" x14ac:dyDescent="0.15"/>
    <row r="397" s="344" customFormat="1" x14ac:dyDescent="0.15"/>
    <row r="398" s="344" customFormat="1" x14ac:dyDescent="0.15"/>
    <row r="399" s="344" customFormat="1" x14ac:dyDescent="0.15"/>
    <row r="400" s="344" customFormat="1" x14ac:dyDescent="0.15"/>
    <row r="401" s="344" customFormat="1" x14ac:dyDescent="0.15"/>
    <row r="402" s="344" customFormat="1" x14ac:dyDescent="0.15"/>
    <row r="403" s="344" customFormat="1" x14ac:dyDescent="0.15"/>
    <row r="404" s="344" customFormat="1" x14ac:dyDescent="0.15"/>
    <row r="405" s="344" customFormat="1" x14ac:dyDescent="0.15"/>
    <row r="406" s="344" customFormat="1" x14ac:dyDescent="0.15"/>
    <row r="407" s="344" customFormat="1" x14ac:dyDescent="0.15"/>
    <row r="408" s="344" customFormat="1" x14ac:dyDescent="0.15"/>
    <row r="409" s="344" customFormat="1" x14ac:dyDescent="0.15"/>
    <row r="410" s="344" customFormat="1" x14ac:dyDescent="0.15"/>
    <row r="411" s="344" customFormat="1" x14ac:dyDescent="0.15"/>
    <row r="412" s="344" customFormat="1" x14ac:dyDescent="0.15"/>
    <row r="413" s="344" customFormat="1" x14ac:dyDescent="0.15"/>
    <row r="414" s="344" customFormat="1" x14ac:dyDescent="0.15"/>
    <row r="415" s="344" customFormat="1" x14ac:dyDescent="0.15"/>
    <row r="416" s="344" customFormat="1" x14ac:dyDescent="0.15"/>
    <row r="417" s="344" customFormat="1" x14ac:dyDescent="0.15"/>
    <row r="418" s="344" customFormat="1" x14ac:dyDescent="0.15"/>
    <row r="419" s="344" customFormat="1" x14ac:dyDescent="0.15"/>
    <row r="420" s="344" customFormat="1" x14ac:dyDescent="0.15"/>
    <row r="421" s="344" customFormat="1" x14ac:dyDescent="0.15"/>
    <row r="422" s="344" customFormat="1" x14ac:dyDescent="0.15"/>
    <row r="423" s="344" customFormat="1" x14ac:dyDescent="0.15"/>
    <row r="424" s="344" customFormat="1" x14ac:dyDescent="0.15"/>
    <row r="425" s="344" customFormat="1" x14ac:dyDescent="0.15"/>
    <row r="426" s="344" customFormat="1" x14ac:dyDescent="0.15"/>
    <row r="427" s="344" customFormat="1" x14ac:dyDescent="0.15"/>
    <row r="428" s="344" customFormat="1" x14ac:dyDescent="0.15"/>
    <row r="429" s="344" customFormat="1" x14ac:dyDescent="0.15"/>
    <row r="430" s="344" customFormat="1" x14ac:dyDescent="0.15"/>
    <row r="431" s="344" customFormat="1" x14ac:dyDescent="0.15"/>
    <row r="432" s="344" customFormat="1" x14ac:dyDescent="0.15"/>
    <row r="433" s="344" customFormat="1" x14ac:dyDescent="0.15"/>
    <row r="434" s="344" customFormat="1" x14ac:dyDescent="0.15"/>
    <row r="435" s="344" customFormat="1" x14ac:dyDescent="0.15"/>
    <row r="436" s="344" customFormat="1" x14ac:dyDescent="0.15"/>
    <row r="437" s="344" customFormat="1" x14ac:dyDescent="0.15"/>
    <row r="438" s="344" customFormat="1" x14ac:dyDescent="0.15"/>
    <row r="439" s="344" customFormat="1" x14ac:dyDescent="0.15"/>
    <row r="440" s="344" customFormat="1" x14ac:dyDescent="0.15"/>
    <row r="441" s="344" customFormat="1" x14ac:dyDescent="0.15"/>
    <row r="442" s="344" customFormat="1" x14ac:dyDescent="0.15"/>
    <row r="443" s="344" customFormat="1" x14ac:dyDescent="0.15"/>
    <row r="444" s="344" customFormat="1" x14ac:dyDescent="0.15"/>
    <row r="445" s="344" customFormat="1" x14ac:dyDescent="0.15"/>
    <row r="446" s="344" customFormat="1" x14ac:dyDescent="0.15"/>
    <row r="447" s="344" customFormat="1" x14ac:dyDescent="0.15"/>
    <row r="448" s="344" customFormat="1" x14ac:dyDescent="0.15"/>
    <row r="449" s="344" customFormat="1" x14ac:dyDescent="0.15"/>
    <row r="450" s="344" customFormat="1" x14ac:dyDescent="0.15"/>
    <row r="451" s="344" customFormat="1" x14ac:dyDescent="0.15"/>
    <row r="452" s="344" customFormat="1" x14ac:dyDescent="0.15"/>
    <row r="453" s="344" customFormat="1" x14ac:dyDescent="0.15"/>
    <row r="454" s="344" customFormat="1" x14ac:dyDescent="0.15"/>
    <row r="455" s="344" customFormat="1" x14ac:dyDescent="0.15"/>
    <row r="456" s="344" customFormat="1" x14ac:dyDescent="0.15"/>
    <row r="457" s="344" customFormat="1" x14ac:dyDescent="0.15"/>
    <row r="458" s="344" customFormat="1" x14ac:dyDescent="0.15"/>
    <row r="459" s="344" customFormat="1" x14ac:dyDescent="0.15"/>
    <row r="460" s="344" customFormat="1" x14ac:dyDescent="0.15"/>
    <row r="461" s="344" customFormat="1" x14ac:dyDescent="0.15"/>
    <row r="462" s="344" customFormat="1" x14ac:dyDescent="0.15"/>
    <row r="463" s="344" customFormat="1" x14ac:dyDescent="0.15"/>
    <row r="464" s="344" customFormat="1" x14ac:dyDescent="0.15"/>
    <row r="465" s="344" customFormat="1" x14ac:dyDescent="0.15"/>
    <row r="466" s="344" customFormat="1" x14ac:dyDescent="0.15"/>
    <row r="467" s="344" customFormat="1" x14ac:dyDescent="0.15"/>
    <row r="468" s="344" customFormat="1" x14ac:dyDescent="0.15"/>
    <row r="469" s="344" customFormat="1" x14ac:dyDescent="0.15"/>
    <row r="470" s="344" customFormat="1" x14ac:dyDescent="0.15"/>
    <row r="471" s="344" customFormat="1" x14ac:dyDescent="0.15"/>
    <row r="472" s="344" customFormat="1" x14ac:dyDescent="0.15"/>
    <row r="473" s="344" customFormat="1" x14ac:dyDescent="0.15"/>
    <row r="474" s="344" customFormat="1" x14ac:dyDescent="0.15"/>
    <row r="475" s="344" customFormat="1" x14ac:dyDescent="0.15"/>
    <row r="476" s="344" customFormat="1" x14ac:dyDescent="0.15"/>
    <row r="477" s="344" customFormat="1" x14ac:dyDescent="0.15"/>
    <row r="478" s="344" customFormat="1" x14ac:dyDescent="0.15"/>
    <row r="479" s="344" customFormat="1" x14ac:dyDescent="0.15"/>
    <row r="480" s="344" customFormat="1" x14ac:dyDescent="0.15"/>
    <row r="481" s="344" customFormat="1" x14ac:dyDescent="0.15"/>
    <row r="482" s="344" customFormat="1" x14ac:dyDescent="0.15"/>
    <row r="483" s="344" customFormat="1" x14ac:dyDescent="0.15"/>
    <row r="484" s="344" customFormat="1" x14ac:dyDescent="0.15"/>
    <row r="485" s="344" customFormat="1" x14ac:dyDescent="0.15"/>
    <row r="486" s="344" customFormat="1" x14ac:dyDescent="0.15"/>
    <row r="487" s="344" customFormat="1" x14ac:dyDescent="0.15"/>
    <row r="488" s="344" customFormat="1" x14ac:dyDescent="0.15"/>
    <row r="489" s="344" customFormat="1" x14ac:dyDescent="0.15"/>
    <row r="490" s="344" customFormat="1" x14ac:dyDescent="0.15"/>
    <row r="491" s="344" customFormat="1" x14ac:dyDescent="0.15"/>
    <row r="492" s="344" customFormat="1" x14ac:dyDescent="0.15"/>
    <row r="493" s="344" customFormat="1" x14ac:dyDescent="0.15"/>
    <row r="494" s="344" customFormat="1" x14ac:dyDescent="0.15"/>
    <row r="495" s="344" customFormat="1" x14ac:dyDescent="0.15"/>
    <row r="496" s="344" customFormat="1" x14ac:dyDescent="0.15"/>
    <row r="497" s="344" customFormat="1" x14ac:dyDescent="0.15"/>
    <row r="498" s="344" customFormat="1" x14ac:dyDescent="0.15"/>
    <row r="499" s="344" customFormat="1" x14ac:dyDescent="0.15"/>
    <row r="500" s="344" customFormat="1" x14ac:dyDescent="0.15"/>
    <row r="501" s="344" customFormat="1" x14ac:dyDescent="0.15"/>
    <row r="502" s="344" customFormat="1" x14ac:dyDescent="0.15"/>
    <row r="503" s="344" customFormat="1" x14ac:dyDescent="0.15"/>
    <row r="504" s="344" customFormat="1" x14ac:dyDescent="0.15"/>
    <row r="505" s="344" customFormat="1" x14ac:dyDescent="0.15"/>
    <row r="506" s="344" customFormat="1" x14ac:dyDescent="0.15"/>
    <row r="507" s="344" customFormat="1" x14ac:dyDescent="0.15"/>
    <row r="508" s="344" customFormat="1" x14ac:dyDescent="0.15"/>
    <row r="509" s="344" customFormat="1" x14ac:dyDescent="0.15"/>
    <row r="510" s="344" customFormat="1" x14ac:dyDescent="0.15"/>
    <row r="511" s="344" customFormat="1" x14ac:dyDescent="0.15"/>
    <row r="512" s="344" customFormat="1" x14ac:dyDescent="0.15"/>
    <row r="513" s="344" customFormat="1" x14ac:dyDescent="0.15"/>
    <row r="514" s="344" customFormat="1" x14ac:dyDescent="0.15"/>
    <row r="515" s="344" customFormat="1" x14ac:dyDescent="0.15"/>
    <row r="516" s="344" customFormat="1" x14ac:dyDescent="0.15"/>
    <row r="517" s="344" customFormat="1" x14ac:dyDescent="0.15"/>
    <row r="518" s="344" customFormat="1" x14ac:dyDescent="0.15"/>
    <row r="519" s="344" customFormat="1" x14ac:dyDescent="0.15"/>
    <row r="520" s="344" customFormat="1" x14ac:dyDescent="0.15"/>
    <row r="521" s="344" customFormat="1" x14ac:dyDescent="0.15"/>
    <row r="522" s="344" customFormat="1" x14ac:dyDescent="0.15"/>
    <row r="523" s="344" customFormat="1" x14ac:dyDescent="0.15"/>
    <row r="524" s="344" customFormat="1" x14ac:dyDescent="0.15"/>
    <row r="525" s="344" customFormat="1" x14ac:dyDescent="0.15"/>
    <row r="526" s="344" customFormat="1" x14ac:dyDescent="0.15"/>
    <row r="527" s="344" customFormat="1" x14ac:dyDescent="0.15"/>
    <row r="528" s="344" customFormat="1" x14ac:dyDescent="0.15"/>
    <row r="529" s="344" customFormat="1" x14ac:dyDescent="0.15"/>
    <row r="530" s="344" customFormat="1" x14ac:dyDescent="0.15"/>
    <row r="531" s="344" customFormat="1" x14ac:dyDescent="0.15"/>
    <row r="532" s="344" customFormat="1" x14ac:dyDescent="0.15"/>
    <row r="533" s="344" customFormat="1" x14ac:dyDescent="0.15"/>
    <row r="534" s="344" customFormat="1" x14ac:dyDescent="0.15"/>
    <row r="535" s="344" customFormat="1" x14ac:dyDescent="0.15"/>
    <row r="536" s="344" customFormat="1" x14ac:dyDescent="0.15"/>
    <row r="537" s="344" customFormat="1" x14ac:dyDescent="0.15"/>
    <row r="538" s="344" customFormat="1" x14ac:dyDescent="0.15"/>
    <row r="539" s="344" customFormat="1" x14ac:dyDescent="0.15"/>
    <row r="540" s="344" customFormat="1" x14ac:dyDescent="0.15"/>
    <row r="541" s="344" customFormat="1" x14ac:dyDescent="0.15"/>
    <row r="542" s="344" customFormat="1" x14ac:dyDescent="0.15"/>
    <row r="543" s="344" customFormat="1" x14ac:dyDescent="0.15"/>
    <row r="544" s="344" customFormat="1" x14ac:dyDescent="0.15"/>
    <row r="545" s="344" customFormat="1" x14ac:dyDescent="0.15"/>
    <row r="546" s="344" customFormat="1" x14ac:dyDescent="0.15"/>
    <row r="547" s="344" customFormat="1" x14ac:dyDescent="0.15"/>
    <row r="548" s="344" customFormat="1" x14ac:dyDescent="0.15"/>
    <row r="549" s="344" customFormat="1" x14ac:dyDescent="0.15"/>
    <row r="550" s="344" customFormat="1" x14ac:dyDescent="0.15"/>
    <row r="551" s="344" customFormat="1" x14ac:dyDescent="0.15"/>
    <row r="552" s="344" customFormat="1" x14ac:dyDescent="0.15"/>
    <row r="553" s="344" customFormat="1" x14ac:dyDescent="0.15"/>
    <row r="554" s="344" customFormat="1" x14ac:dyDescent="0.15"/>
    <row r="555" s="344" customFormat="1" x14ac:dyDescent="0.15"/>
    <row r="556" s="344" customFormat="1" x14ac:dyDescent="0.15"/>
    <row r="557" s="344" customFormat="1" x14ac:dyDescent="0.15"/>
    <row r="558" s="344" customFormat="1" x14ac:dyDescent="0.15"/>
    <row r="559" s="344" customFormat="1" x14ac:dyDescent="0.15"/>
    <row r="560" s="344" customFormat="1" x14ac:dyDescent="0.15"/>
    <row r="561" s="344" customFormat="1" x14ac:dyDescent="0.15"/>
    <row r="562" s="344" customFormat="1" x14ac:dyDescent="0.15"/>
    <row r="563" s="344" customFormat="1" x14ac:dyDescent="0.15"/>
    <row r="564" s="344" customFormat="1" x14ac:dyDescent="0.15"/>
    <row r="565" s="344" customFormat="1" x14ac:dyDescent="0.15"/>
    <row r="566" s="344" customFormat="1" x14ac:dyDescent="0.15"/>
    <row r="567" s="344" customFormat="1" x14ac:dyDescent="0.15"/>
    <row r="568" s="344" customFormat="1" x14ac:dyDescent="0.15"/>
    <row r="569" s="344" customFormat="1" x14ac:dyDescent="0.15"/>
    <row r="570" s="344" customFormat="1" x14ac:dyDescent="0.15"/>
    <row r="571" s="344" customFormat="1" x14ac:dyDescent="0.15"/>
    <row r="572" s="344" customFormat="1" x14ac:dyDescent="0.15"/>
    <row r="573" s="344" customFormat="1" x14ac:dyDescent="0.15"/>
    <row r="574" s="344" customFormat="1" x14ac:dyDescent="0.15"/>
    <row r="575" s="344" customFormat="1" x14ac:dyDescent="0.15"/>
    <row r="576" s="344" customFormat="1" x14ac:dyDescent="0.15"/>
    <row r="577" s="344" customFormat="1" x14ac:dyDescent="0.15"/>
    <row r="578" s="344" customFormat="1" x14ac:dyDescent="0.15"/>
    <row r="579" s="344" customFormat="1" x14ac:dyDescent="0.15"/>
    <row r="580" s="344" customFormat="1" x14ac:dyDescent="0.15"/>
    <row r="581" s="344" customFormat="1" x14ac:dyDescent="0.15"/>
    <row r="582" s="344" customFormat="1" x14ac:dyDescent="0.15"/>
    <row r="583" s="344" customFormat="1" x14ac:dyDescent="0.15"/>
    <row r="584" s="344" customFormat="1" x14ac:dyDescent="0.15"/>
    <row r="585" s="344" customFormat="1" x14ac:dyDescent="0.15"/>
    <row r="586" s="344" customFormat="1" x14ac:dyDescent="0.15"/>
    <row r="587" s="344" customFormat="1" x14ac:dyDescent="0.15"/>
    <row r="588" s="344" customFormat="1" x14ac:dyDescent="0.15"/>
    <row r="589" s="344" customFormat="1" x14ac:dyDescent="0.15"/>
    <row r="590" s="344" customFormat="1" x14ac:dyDescent="0.15"/>
    <row r="591" s="344" customFormat="1" x14ac:dyDescent="0.15"/>
    <row r="592" s="344" customFormat="1" x14ac:dyDescent="0.15"/>
    <row r="593" s="344" customFormat="1" x14ac:dyDescent="0.15"/>
    <row r="594" s="344" customFormat="1" x14ac:dyDescent="0.15"/>
    <row r="595" s="344" customFormat="1" x14ac:dyDescent="0.15"/>
    <row r="596" s="344" customFormat="1" x14ac:dyDescent="0.15"/>
    <row r="597" s="344" customFormat="1" x14ac:dyDescent="0.15"/>
    <row r="598" s="344" customFormat="1" x14ac:dyDescent="0.15"/>
    <row r="599" s="344" customFormat="1" x14ac:dyDescent="0.15"/>
    <row r="600" s="344" customFormat="1" x14ac:dyDescent="0.15"/>
    <row r="601" s="344" customFormat="1" x14ac:dyDescent="0.15"/>
    <row r="602" s="344" customFormat="1" x14ac:dyDescent="0.15"/>
    <row r="603" s="344" customFormat="1" x14ac:dyDescent="0.15"/>
    <row r="604" s="344" customFormat="1" x14ac:dyDescent="0.15"/>
    <row r="605" s="344" customFormat="1" x14ac:dyDescent="0.15"/>
    <row r="606" s="344" customFormat="1" x14ac:dyDescent="0.15"/>
    <row r="607" s="344" customFormat="1" x14ac:dyDescent="0.15"/>
    <row r="608" s="344" customFormat="1" x14ac:dyDescent="0.15"/>
    <row r="609" s="344" customFormat="1" x14ac:dyDescent="0.15"/>
    <row r="610" s="344" customFormat="1" x14ac:dyDescent="0.15"/>
    <row r="611" s="344" customFormat="1" x14ac:dyDescent="0.15"/>
    <row r="612" s="344" customFormat="1" x14ac:dyDescent="0.15"/>
    <row r="613" s="344" customFormat="1" x14ac:dyDescent="0.15"/>
    <row r="614" s="344" customFormat="1" x14ac:dyDescent="0.15"/>
    <row r="615" s="344" customFormat="1" x14ac:dyDescent="0.15"/>
    <row r="616" s="344" customFormat="1" x14ac:dyDescent="0.15"/>
    <row r="617" s="344" customFormat="1" x14ac:dyDescent="0.15"/>
    <row r="618" s="344" customFormat="1" x14ac:dyDescent="0.15"/>
    <row r="619" s="344" customFormat="1" x14ac:dyDescent="0.15"/>
    <row r="620" s="344" customFormat="1" x14ac:dyDescent="0.15"/>
    <row r="621" s="344" customFormat="1" x14ac:dyDescent="0.15"/>
    <row r="622" s="344" customFormat="1" x14ac:dyDescent="0.15"/>
    <row r="623" s="344" customFormat="1" x14ac:dyDescent="0.15"/>
    <row r="624" s="344" customFormat="1" x14ac:dyDescent="0.15"/>
    <row r="625" s="344" customFormat="1" x14ac:dyDescent="0.15"/>
    <row r="626" s="344" customFormat="1" x14ac:dyDescent="0.15"/>
    <row r="627" s="344" customFormat="1" x14ac:dyDescent="0.15"/>
    <row r="628" s="344" customFormat="1" x14ac:dyDescent="0.15"/>
    <row r="629" s="344" customFormat="1" x14ac:dyDescent="0.15"/>
    <row r="630" s="344" customFormat="1" x14ac:dyDescent="0.15"/>
    <row r="631" s="344" customFormat="1" x14ac:dyDescent="0.15"/>
    <row r="632" s="344" customFormat="1" x14ac:dyDescent="0.15"/>
    <row r="633" s="344" customFormat="1" x14ac:dyDescent="0.15"/>
    <row r="634" s="344" customFormat="1" x14ac:dyDescent="0.15"/>
    <row r="635" s="344" customFormat="1" x14ac:dyDescent="0.15"/>
    <row r="636" s="344" customFormat="1" x14ac:dyDescent="0.15"/>
    <row r="637" s="344" customFormat="1" x14ac:dyDescent="0.15"/>
    <row r="638" s="344" customFormat="1" x14ac:dyDescent="0.15"/>
    <row r="639" s="344" customFormat="1" x14ac:dyDescent="0.15"/>
    <row r="640" s="344" customFormat="1" x14ac:dyDescent="0.15"/>
    <row r="641" s="344" customFormat="1" x14ac:dyDescent="0.15"/>
    <row r="642" s="344" customFormat="1" x14ac:dyDescent="0.15"/>
    <row r="643" s="344" customFormat="1" x14ac:dyDescent="0.15"/>
    <row r="644" s="344" customFormat="1" x14ac:dyDescent="0.15"/>
    <row r="645" s="344" customFormat="1" x14ac:dyDescent="0.15"/>
    <row r="646" s="344" customFormat="1" x14ac:dyDescent="0.15"/>
    <row r="647" s="344" customFormat="1" x14ac:dyDescent="0.15"/>
    <row r="648" s="344" customFormat="1" x14ac:dyDescent="0.15"/>
    <row r="649" s="344" customFormat="1" x14ac:dyDescent="0.15"/>
    <row r="650" s="344" customFormat="1" x14ac:dyDescent="0.15"/>
    <row r="651" s="344" customFormat="1" x14ac:dyDescent="0.15"/>
    <row r="652" s="344" customFormat="1" x14ac:dyDescent="0.15"/>
    <row r="653" s="344" customFormat="1" x14ac:dyDescent="0.15"/>
    <row r="654" s="344" customFormat="1" x14ac:dyDescent="0.15"/>
    <row r="655" s="344" customFormat="1" x14ac:dyDescent="0.15"/>
    <row r="656" s="344" customFormat="1" x14ac:dyDescent="0.15"/>
    <row r="657" spans="17:106" s="344" customFormat="1" x14ac:dyDescent="0.15"/>
    <row r="658" spans="17:106" s="344" customFormat="1" x14ac:dyDescent="0.15"/>
    <row r="659" spans="17:106" s="344" customFormat="1" x14ac:dyDescent="0.15"/>
    <row r="660" spans="17:106" s="344" customFormat="1" x14ac:dyDescent="0.15"/>
    <row r="661" spans="17:106" s="344" customFormat="1" x14ac:dyDescent="0.15"/>
    <row r="662" spans="17:106" s="344" customFormat="1" x14ac:dyDescent="0.15"/>
    <row r="663" spans="17:106" s="344" customFormat="1" x14ac:dyDescent="0.15"/>
    <row r="664" spans="17:106" s="344" customFormat="1" x14ac:dyDescent="0.15"/>
    <row r="665" spans="17:106" s="344" customFormat="1" x14ac:dyDescent="0.15"/>
    <row r="666" spans="17:106" s="344" customFormat="1" x14ac:dyDescent="0.15"/>
    <row r="667" spans="17:106" s="344" customFormat="1" x14ac:dyDescent="0.15"/>
    <row r="668" spans="17:106" s="344" customFormat="1" x14ac:dyDescent="0.15"/>
    <row r="669" spans="17:106" s="344" customFormat="1" x14ac:dyDescent="0.15"/>
    <row r="670" spans="17:106" s="344" customFormat="1" x14ac:dyDescent="0.15"/>
    <row r="671" spans="17:106" s="344" customFormat="1" x14ac:dyDescent="0.15"/>
    <row r="672" spans="17:106" s="318" customFormat="1" x14ac:dyDescent="0.15"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  <c r="AA672" s="344"/>
      <c r="AB672" s="344"/>
      <c r="AC672" s="344"/>
      <c r="AD672" s="344"/>
      <c r="AE672" s="344"/>
      <c r="AF672" s="344"/>
      <c r="AG672" s="344"/>
      <c r="AH672" s="344"/>
      <c r="AI672" s="344"/>
      <c r="AJ672" s="344"/>
      <c r="AK672" s="344"/>
      <c r="AL672" s="344"/>
      <c r="AM672" s="344"/>
      <c r="AN672" s="344"/>
      <c r="AO672" s="344"/>
      <c r="AP672" s="344"/>
      <c r="AQ672" s="344"/>
      <c r="AR672" s="344"/>
      <c r="AS672" s="344"/>
      <c r="AT672" s="344"/>
      <c r="AU672" s="344"/>
      <c r="AV672" s="344"/>
      <c r="AW672" s="344"/>
      <c r="AX672" s="344"/>
      <c r="AY672" s="344"/>
      <c r="AZ672" s="344"/>
      <c r="BA672" s="344"/>
      <c r="BB672" s="344"/>
      <c r="BC672" s="344"/>
      <c r="BD672" s="344"/>
      <c r="BE672" s="344"/>
      <c r="BF672" s="344"/>
      <c r="BG672" s="344"/>
      <c r="BH672" s="344"/>
      <c r="BI672" s="344"/>
      <c r="BJ672" s="344"/>
      <c r="BK672" s="344"/>
      <c r="BL672" s="344"/>
      <c r="BM672" s="344"/>
      <c r="BN672" s="344"/>
      <c r="BO672" s="344"/>
      <c r="BP672" s="344"/>
      <c r="BQ672" s="344"/>
      <c r="BR672" s="344"/>
      <c r="BS672" s="344"/>
      <c r="BT672" s="344"/>
      <c r="BU672" s="344"/>
      <c r="BV672" s="344"/>
      <c r="BW672" s="344"/>
      <c r="BX672" s="344"/>
      <c r="BY672" s="344"/>
      <c r="BZ672" s="344"/>
      <c r="CA672" s="344"/>
      <c r="CB672" s="344"/>
      <c r="CC672" s="344"/>
      <c r="CD672" s="344"/>
      <c r="CE672" s="344"/>
      <c r="CF672" s="344"/>
      <c r="CG672" s="344"/>
      <c r="CH672" s="344"/>
      <c r="CI672" s="344"/>
      <c r="CJ672" s="344"/>
      <c r="CK672" s="344"/>
      <c r="CL672" s="344"/>
      <c r="CM672" s="344"/>
      <c r="CN672" s="344"/>
      <c r="CO672" s="344"/>
      <c r="CP672" s="344"/>
      <c r="CQ672" s="344"/>
      <c r="CR672" s="344"/>
      <c r="CS672" s="344"/>
      <c r="CT672" s="344"/>
      <c r="CU672" s="344"/>
      <c r="CV672" s="344"/>
      <c r="CW672" s="344"/>
      <c r="CX672" s="344"/>
      <c r="CY672" s="344"/>
      <c r="CZ672" s="344"/>
      <c r="DA672" s="344"/>
      <c r="DB672" s="344"/>
    </row>
    <row r="673" spans="17:106" s="318" customFormat="1" x14ac:dyDescent="0.15"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  <c r="AA673" s="344"/>
      <c r="AB673" s="344"/>
      <c r="AC673" s="344"/>
      <c r="AD673" s="344"/>
      <c r="AE673" s="344"/>
      <c r="AF673" s="344"/>
      <c r="AG673" s="344"/>
      <c r="AH673" s="344"/>
      <c r="AI673" s="344"/>
      <c r="AJ673" s="344"/>
      <c r="AK673" s="344"/>
      <c r="AL673" s="344"/>
      <c r="AM673" s="344"/>
      <c r="AN673" s="344"/>
      <c r="AO673" s="344"/>
      <c r="AP673" s="344"/>
      <c r="AQ673" s="344"/>
      <c r="AR673" s="344"/>
      <c r="AS673" s="344"/>
      <c r="AT673" s="344"/>
      <c r="AU673" s="344"/>
      <c r="AV673" s="344"/>
      <c r="AW673" s="344"/>
      <c r="AX673" s="344"/>
      <c r="AY673" s="344"/>
      <c r="AZ673" s="344"/>
      <c r="BA673" s="344"/>
      <c r="BB673" s="344"/>
      <c r="BC673" s="344"/>
      <c r="BD673" s="344"/>
      <c r="BE673" s="344"/>
      <c r="BF673" s="344"/>
      <c r="BG673" s="344"/>
      <c r="BH673" s="344"/>
      <c r="BI673" s="344"/>
      <c r="BJ673" s="344"/>
      <c r="BK673" s="344"/>
      <c r="BL673" s="344"/>
      <c r="BM673" s="344"/>
      <c r="BN673" s="344"/>
      <c r="BO673" s="344"/>
      <c r="BP673" s="344"/>
      <c r="BQ673" s="344"/>
      <c r="BR673" s="344"/>
      <c r="BS673" s="344"/>
      <c r="BT673" s="344"/>
      <c r="BU673" s="344"/>
      <c r="BV673" s="344"/>
      <c r="BW673" s="344"/>
      <c r="BX673" s="344"/>
      <c r="BY673" s="344"/>
      <c r="BZ673" s="344"/>
      <c r="CA673" s="344"/>
      <c r="CB673" s="344"/>
      <c r="CC673" s="344"/>
      <c r="CD673" s="344"/>
      <c r="CE673" s="344"/>
      <c r="CF673" s="344"/>
      <c r="CG673" s="344"/>
      <c r="CH673" s="344"/>
      <c r="CI673" s="344"/>
      <c r="CJ673" s="344"/>
      <c r="CK673" s="344"/>
      <c r="CL673" s="344"/>
      <c r="CM673" s="344"/>
      <c r="CN673" s="344"/>
      <c r="CO673" s="344"/>
      <c r="CP673" s="344"/>
      <c r="CQ673" s="344"/>
      <c r="CR673" s="344"/>
      <c r="CS673" s="344"/>
      <c r="CT673" s="344"/>
      <c r="CU673" s="344"/>
      <c r="CV673" s="344"/>
      <c r="CW673" s="344"/>
      <c r="CX673" s="344"/>
      <c r="CY673" s="344"/>
      <c r="CZ673" s="344"/>
      <c r="DA673" s="344"/>
      <c r="DB673" s="344"/>
    </row>
    <row r="674" spans="17:106" s="318" customFormat="1" x14ac:dyDescent="0.15"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  <c r="AA674" s="344"/>
      <c r="AB674" s="344"/>
      <c r="AC674" s="344"/>
      <c r="AD674" s="344"/>
      <c r="AE674" s="344"/>
      <c r="AF674" s="344"/>
      <c r="AG674" s="344"/>
      <c r="AH674" s="344"/>
      <c r="AI674" s="344"/>
      <c r="AJ674" s="344"/>
      <c r="AK674" s="344"/>
      <c r="AL674" s="344"/>
      <c r="AM674" s="344"/>
      <c r="AN674" s="344"/>
      <c r="AO674" s="344"/>
      <c r="AP674" s="344"/>
      <c r="AQ674" s="344"/>
      <c r="AR674" s="344"/>
      <c r="AS674" s="344"/>
      <c r="AT674" s="344"/>
      <c r="AU674" s="344"/>
      <c r="AV674" s="344"/>
      <c r="AW674" s="344"/>
      <c r="AX674" s="344"/>
      <c r="AY674" s="344"/>
      <c r="AZ674" s="344"/>
      <c r="BA674" s="344"/>
      <c r="BB674" s="344"/>
      <c r="BC674" s="344"/>
      <c r="BD674" s="344"/>
      <c r="BE674" s="344"/>
      <c r="BF674" s="344"/>
      <c r="BG674" s="344"/>
      <c r="BH674" s="344"/>
      <c r="BI674" s="344"/>
      <c r="BJ674" s="344"/>
      <c r="BK674" s="344"/>
      <c r="BL674" s="344"/>
      <c r="BM674" s="344"/>
      <c r="BN674" s="344"/>
      <c r="BO674" s="344"/>
      <c r="BP674" s="344"/>
      <c r="BQ674" s="344"/>
      <c r="BR674" s="344"/>
      <c r="BS674" s="344"/>
      <c r="BT674" s="344"/>
      <c r="BU674" s="344"/>
      <c r="BV674" s="344"/>
      <c r="BW674" s="344"/>
      <c r="BX674" s="344"/>
      <c r="BY674" s="344"/>
      <c r="BZ674" s="344"/>
      <c r="CA674" s="344"/>
      <c r="CB674" s="344"/>
      <c r="CC674" s="344"/>
      <c r="CD674" s="344"/>
      <c r="CE674" s="344"/>
      <c r="CF674" s="344"/>
      <c r="CG674" s="344"/>
      <c r="CH674" s="344"/>
      <c r="CI674" s="344"/>
      <c r="CJ674" s="344"/>
      <c r="CK674" s="344"/>
      <c r="CL674" s="344"/>
      <c r="CM674" s="344"/>
      <c r="CN674" s="344"/>
      <c r="CO674" s="344"/>
      <c r="CP674" s="344"/>
      <c r="CQ674" s="344"/>
      <c r="CR674" s="344"/>
      <c r="CS674" s="344"/>
      <c r="CT674" s="344"/>
      <c r="CU674" s="344"/>
      <c r="CV674" s="344"/>
      <c r="CW674" s="344"/>
      <c r="CX674" s="344"/>
      <c r="CY674" s="344"/>
      <c r="CZ674" s="344"/>
      <c r="DA674" s="344"/>
      <c r="DB674" s="344"/>
    </row>
    <row r="675" spans="17:106" s="318" customFormat="1" x14ac:dyDescent="0.15"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  <c r="AA675" s="344"/>
      <c r="AB675" s="344"/>
      <c r="AC675" s="344"/>
      <c r="AD675" s="344"/>
      <c r="AE675" s="344"/>
      <c r="AF675" s="344"/>
      <c r="AG675" s="344"/>
      <c r="AH675" s="344"/>
      <c r="AI675" s="344"/>
      <c r="AJ675" s="344"/>
      <c r="AK675" s="344"/>
      <c r="AL675" s="344"/>
      <c r="AM675" s="344"/>
      <c r="AN675" s="344"/>
      <c r="AO675" s="344"/>
      <c r="AP675" s="344"/>
      <c r="AQ675" s="344"/>
      <c r="AR675" s="344"/>
      <c r="AS675" s="344"/>
      <c r="AT675" s="344"/>
      <c r="AU675" s="344"/>
      <c r="AV675" s="344"/>
      <c r="AW675" s="344"/>
      <c r="AX675" s="344"/>
      <c r="AY675" s="344"/>
      <c r="AZ675" s="344"/>
      <c r="BA675" s="344"/>
      <c r="BB675" s="344"/>
      <c r="BC675" s="344"/>
      <c r="BD675" s="344"/>
      <c r="BE675" s="344"/>
      <c r="BF675" s="344"/>
      <c r="BG675" s="344"/>
      <c r="BH675" s="344"/>
      <c r="BI675" s="344"/>
      <c r="BJ675" s="344"/>
      <c r="BK675" s="344"/>
      <c r="BL675" s="344"/>
      <c r="BM675" s="344"/>
      <c r="BN675" s="344"/>
      <c r="BO675" s="344"/>
      <c r="BP675" s="344"/>
      <c r="BQ675" s="344"/>
      <c r="BR675" s="344"/>
      <c r="BS675" s="344"/>
      <c r="BT675" s="344"/>
      <c r="BU675" s="344"/>
      <c r="BV675" s="344"/>
      <c r="BW675" s="344"/>
      <c r="BX675" s="344"/>
      <c r="BY675" s="344"/>
      <c r="BZ675" s="344"/>
      <c r="CA675" s="344"/>
      <c r="CB675" s="344"/>
      <c r="CC675" s="344"/>
      <c r="CD675" s="344"/>
      <c r="CE675" s="344"/>
      <c r="CF675" s="344"/>
      <c r="CG675" s="344"/>
      <c r="CH675" s="344"/>
      <c r="CI675" s="344"/>
      <c r="CJ675" s="344"/>
      <c r="CK675" s="344"/>
      <c r="CL675" s="344"/>
      <c r="CM675" s="344"/>
      <c r="CN675" s="344"/>
      <c r="CO675" s="344"/>
      <c r="CP675" s="344"/>
      <c r="CQ675" s="344"/>
      <c r="CR675" s="344"/>
      <c r="CS675" s="344"/>
      <c r="CT675" s="344"/>
      <c r="CU675" s="344"/>
      <c r="CV675" s="344"/>
      <c r="CW675" s="344"/>
      <c r="CX675" s="344"/>
      <c r="CY675" s="344"/>
      <c r="CZ675" s="344"/>
      <c r="DA675" s="344"/>
      <c r="DB675" s="344"/>
    </row>
    <row r="676" spans="17:106" s="318" customFormat="1" x14ac:dyDescent="0.15"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  <c r="AA676" s="344"/>
      <c r="AB676" s="344"/>
      <c r="AC676" s="344"/>
      <c r="AD676" s="344"/>
      <c r="AE676" s="344"/>
      <c r="AF676" s="344"/>
      <c r="AG676" s="344"/>
      <c r="AH676" s="344"/>
      <c r="AI676" s="344"/>
      <c r="AJ676" s="344"/>
      <c r="AK676" s="344"/>
      <c r="AL676" s="344"/>
      <c r="AM676" s="344"/>
      <c r="AN676" s="344"/>
      <c r="AO676" s="344"/>
      <c r="AP676" s="344"/>
      <c r="AQ676" s="344"/>
      <c r="AR676" s="344"/>
      <c r="AS676" s="344"/>
      <c r="AT676" s="344"/>
      <c r="AU676" s="344"/>
      <c r="AV676" s="344"/>
      <c r="AW676" s="344"/>
      <c r="AX676" s="344"/>
      <c r="AY676" s="344"/>
      <c r="AZ676" s="344"/>
      <c r="BA676" s="344"/>
      <c r="BB676" s="344"/>
      <c r="BC676" s="344"/>
      <c r="BD676" s="344"/>
      <c r="BE676" s="344"/>
      <c r="BF676" s="344"/>
      <c r="BG676" s="344"/>
      <c r="BH676" s="344"/>
      <c r="BI676" s="344"/>
      <c r="BJ676" s="344"/>
      <c r="BK676" s="344"/>
      <c r="BL676" s="344"/>
      <c r="BM676" s="344"/>
      <c r="BN676" s="344"/>
      <c r="BO676" s="344"/>
      <c r="BP676" s="344"/>
      <c r="BQ676" s="344"/>
      <c r="BR676" s="344"/>
      <c r="BS676" s="344"/>
      <c r="BT676" s="344"/>
      <c r="BU676" s="344"/>
      <c r="BV676" s="344"/>
      <c r="BW676" s="344"/>
      <c r="BX676" s="344"/>
      <c r="BY676" s="344"/>
      <c r="BZ676" s="344"/>
      <c r="CA676" s="344"/>
      <c r="CB676" s="344"/>
      <c r="CC676" s="344"/>
      <c r="CD676" s="344"/>
      <c r="CE676" s="344"/>
      <c r="CF676" s="344"/>
      <c r="CG676" s="344"/>
      <c r="CH676" s="344"/>
      <c r="CI676" s="344"/>
      <c r="CJ676" s="344"/>
      <c r="CK676" s="344"/>
      <c r="CL676" s="344"/>
      <c r="CM676" s="344"/>
      <c r="CN676" s="344"/>
      <c r="CO676" s="344"/>
      <c r="CP676" s="344"/>
      <c r="CQ676" s="344"/>
      <c r="CR676" s="344"/>
      <c r="CS676" s="344"/>
      <c r="CT676" s="344"/>
      <c r="CU676" s="344"/>
      <c r="CV676" s="344"/>
      <c r="CW676" s="344"/>
      <c r="CX676" s="344"/>
      <c r="CY676" s="344"/>
      <c r="CZ676" s="344"/>
      <c r="DA676" s="344"/>
      <c r="DB676" s="344"/>
    </row>
    <row r="677" spans="17:106" s="318" customFormat="1" x14ac:dyDescent="0.15"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  <c r="AA677" s="344"/>
      <c r="AB677" s="344"/>
      <c r="AC677" s="344"/>
      <c r="AD677" s="344"/>
      <c r="AE677" s="344"/>
      <c r="AF677" s="344"/>
      <c r="AG677" s="344"/>
      <c r="AH677" s="344"/>
      <c r="AI677" s="344"/>
      <c r="AJ677" s="344"/>
      <c r="AK677" s="344"/>
      <c r="AL677" s="344"/>
      <c r="AM677" s="344"/>
      <c r="AN677" s="344"/>
      <c r="AO677" s="344"/>
      <c r="AP677" s="344"/>
      <c r="AQ677" s="344"/>
      <c r="AR677" s="344"/>
      <c r="AS677" s="344"/>
      <c r="AT677" s="344"/>
      <c r="AU677" s="344"/>
      <c r="AV677" s="344"/>
      <c r="AW677" s="344"/>
      <c r="AX677" s="344"/>
      <c r="AY677" s="344"/>
      <c r="AZ677" s="344"/>
      <c r="BA677" s="344"/>
      <c r="BB677" s="344"/>
      <c r="BC677" s="344"/>
      <c r="BD677" s="344"/>
      <c r="BE677" s="344"/>
      <c r="BF677" s="344"/>
      <c r="BG677" s="344"/>
      <c r="BH677" s="344"/>
      <c r="BI677" s="344"/>
      <c r="BJ677" s="344"/>
      <c r="BK677" s="344"/>
      <c r="BL677" s="344"/>
      <c r="BM677" s="344"/>
      <c r="BN677" s="344"/>
      <c r="BO677" s="344"/>
      <c r="BP677" s="344"/>
      <c r="BQ677" s="344"/>
      <c r="BR677" s="344"/>
      <c r="BS677" s="344"/>
      <c r="BT677" s="344"/>
      <c r="BU677" s="344"/>
      <c r="BV677" s="344"/>
      <c r="BW677" s="344"/>
      <c r="BX677" s="344"/>
      <c r="BY677" s="344"/>
      <c r="BZ677" s="344"/>
      <c r="CA677" s="344"/>
      <c r="CB677" s="344"/>
      <c r="CC677" s="344"/>
      <c r="CD677" s="344"/>
      <c r="CE677" s="344"/>
      <c r="CF677" s="344"/>
      <c r="CG677" s="344"/>
      <c r="CH677" s="344"/>
      <c r="CI677" s="344"/>
      <c r="CJ677" s="344"/>
      <c r="CK677" s="344"/>
      <c r="CL677" s="344"/>
      <c r="CM677" s="344"/>
      <c r="CN677" s="344"/>
      <c r="CO677" s="344"/>
      <c r="CP677" s="344"/>
      <c r="CQ677" s="344"/>
      <c r="CR677" s="344"/>
      <c r="CS677" s="344"/>
      <c r="CT677" s="344"/>
      <c r="CU677" s="344"/>
      <c r="CV677" s="344"/>
      <c r="CW677" s="344"/>
      <c r="CX677" s="344"/>
      <c r="CY677" s="344"/>
      <c r="CZ677" s="344"/>
      <c r="DA677" s="344"/>
      <c r="DB677" s="344"/>
    </row>
    <row r="678" spans="17:106" s="318" customFormat="1" x14ac:dyDescent="0.15"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  <c r="AA678" s="344"/>
      <c r="AB678" s="344"/>
      <c r="AC678" s="344"/>
      <c r="AD678" s="344"/>
      <c r="AE678" s="344"/>
      <c r="AF678" s="344"/>
      <c r="AG678" s="344"/>
      <c r="AH678" s="344"/>
      <c r="AI678" s="344"/>
      <c r="AJ678" s="344"/>
      <c r="AK678" s="344"/>
      <c r="AL678" s="344"/>
      <c r="AM678" s="344"/>
      <c r="AN678" s="344"/>
      <c r="AO678" s="344"/>
      <c r="AP678" s="344"/>
      <c r="AQ678" s="344"/>
      <c r="AR678" s="344"/>
      <c r="AS678" s="344"/>
      <c r="AT678" s="344"/>
      <c r="AU678" s="344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4"/>
      <c r="BI678" s="344"/>
      <c r="BJ678" s="344"/>
      <c r="BK678" s="344"/>
      <c r="BL678" s="344"/>
      <c r="BM678" s="344"/>
      <c r="BN678" s="344"/>
      <c r="BO678" s="344"/>
      <c r="BP678" s="344"/>
      <c r="BQ678" s="344"/>
      <c r="BR678" s="344"/>
      <c r="BS678" s="344"/>
      <c r="BT678" s="344"/>
      <c r="BU678" s="344"/>
      <c r="BV678" s="344"/>
      <c r="BW678" s="344"/>
      <c r="BX678" s="344"/>
      <c r="BY678" s="344"/>
      <c r="BZ678" s="344"/>
      <c r="CA678" s="344"/>
      <c r="CB678" s="344"/>
      <c r="CC678" s="344"/>
      <c r="CD678" s="344"/>
      <c r="CE678" s="344"/>
      <c r="CF678" s="344"/>
      <c r="CG678" s="344"/>
      <c r="CH678" s="344"/>
      <c r="CI678" s="344"/>
      <c r="CJ678" s="344"/>
      <c r="CK678" s="344"/>
      <c r="CL678" s="344"/>
      <c r="CM678" s="344"/>
      <c r="CN678" s="344"/>
      <c r="CO678" s="344"/>
      <c r="CP678" s="344"/>
      <c r="CQ678" s="344"/>
      <c r="CR678" s="344"/>
      <c r="CS678" s="344"/>
      <c r="CT678" s="344"/>
      <c r="CU678" s="344"/>
      <c r="CV678" s="344"/>
      <c r="CW678" s="344"/>
      <c r="CX678" s="344"/>
      <c r="CY678" s="344"/>
      <c r="CZ678" s="344"/>
      <c r="DA678" s="344"/>
      <c r="DB678" s="344"/>
    </row>
    <row r="679" spans="17:106" s="318" customFormat="1" x14ac:dyDescent="0.15"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  <c r="AA679" s="344"/>
      <c r="AB679" s="344"/>
      <c r="AC679" s="344"/>
      <c r="AD679" s="344"/>
      <c r="AE679" s="344"/>
      <c r="AF679" s="344"/>
      <c r="AG679" s="344"/>
      <c r="AH679" s="344"/>
      <c r="AI679" s="344"/>
      <c r="AJ679" s="344"/>
      <c r="AK679" s="344"/>
      <c r="AL679" s="344"/>
      <c r="AM679" s="344"/>
      <c r="AN679" s="344"/>
      <c r="AO679" s="344"/>
      <c r="AP679" s="344"/>
      <c r="AQ679" s="344"/>
      <c r="AR679" s="344"/>
      <c r="AS679" s="344"/>
      <c r="AT679" s="344"/>
      <c r="AU679" s="344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4"/>
      <c r="BI679" s="344"/>
      <c r="BJ679" s="344"/>
      <c r="BK679" s="344"/>
      <c r="BL679" s="344"/>
      <c r="BM679" s="344"/>
      <c r="BN679" s="344"/>
      <c r="BO679" s="344"/>
      <c r="BP679" s="344"/>
      <c r="BQ679" s="344"/>
      <c r="BR679" s="344"/>
      <c r="BS679" s="344"/>
      <c r="BT679" s="344"/>
      <c r="BU679" s="344"/>
      <c r="BV679" s="344"/>
      <c r="BW679" s="344"/>
      <c r="BX679" s="344"/>
      <c r="BY679" s="344"/>
      <c r="BZ679" s="344"/>
      <c r="CA679" s="344"/>
      <c r="CB679" s="344"/>
      <c r="CC679" s="344"/>
      <c r="CD679" s="344"/>
      <c r="CE679" s="344"/>
      <c r="CF679" s="344"/>
      <c r="CG679" s="344"/>
      <c r="CH679" s="344"/>
      <c r="CI679" s="344"/>
      <c r="CJ679" s="344"/>
      <c r="CK679" s="344"/>
      <c r="CL679" s="344"/>
      <c r="CM679" s="344"/>
      <c r="CN679" s="344"/>
      <c r="CO679" s="344"/>
      <c r="CP679" s="344"/>
      <c r="CQ679" s="344"/>
      <c r="CR679" s="344"/>
      <c r="CS679" s="344"/>
      <c r="CT679" s="344"/>
      <c r="CU679" s="344"/>
      <c r="CV679" s="344"/>
      <c r="CW679" s="344"/>
      <c r="CX679" s="344"/>
      <c r="CY679" s="344"/>
      <c r="CZ679" s="344"/>
      <c r="DA679" s="344"/>
      <c r="DB679" s="344"/>
    </row>
    <row r="680" spans="17:106" s="318" customFormat="1" x14ac:dyDescent="0.15"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  <c r="AA680" s="344"/>
      <c r="AB680" s="344"/>
      <c r="AC680" s="344"/>
      <c r="AD680" s="344"/>
      <c r="AE680" s="344"/>
      <c r="AF680" s="344"/>
      <c r="AG680" s="344"/>
      <c r="AH680" s="344"/>
      <c r="AI680" s="344"/>
      <c r="AJ680" s="344"/>
      <c r="AK680" s="344"/>
      <c r="AL680" s="344"/>
      <c r="AM680" s="344"/>
      <c r="AN680" s="344"/>
      <c r="AO680" s="344"/>
      <c r="AP680" s="344"/>
      <c r="AQ680" s="344"/>
      <c r="AR680" s="344"/>
      <c r="AS680" s="344"/>
      <c r="AT680" s="344"/>
      <c r="AU680" s="344"/>
      <c r="AV680" s="344"/>
      <c r="AW680" s="344"/>
      <c r="AX680" s="344"/>
      <c r="AY680" s="344"/>
      <c r="AZ680" s="344"/>
      <c r="BA680" s="344"/>
      <c r="BB680" s="344"/>
      <c r="BC680" s="344"/>
      <c r="BD680" s="344"/>
      <c r="BE680" s="344"/>
      <c r="BF680" s="344"/>
      <c r="BG680" s="344"/>
      <c r="BH680" s="344"/>
      <c r="BI680" s="344"/>
      <c r="BJ680" s="344"/>
      <c r="BK680" s="344"/>
      <c r="BL680" s="344"/>
      <c r="BM680" s="344"/>
      <c r="BN680" s="344"/>
      <c r="BO680" s="344"/>
      <c r="BP680" s="344"/>
      <c r="BQ680" s="344"/>
      <c r="BR680" s="344"/>
      <c r="BS680" s="344"/>
      <c r="BT680" s="344"/>
      <c r="BU680" s="344"/>
      <c r="BV680" s="344"/>
      <c r="BW680" s="344"/>
      <c r="BX680" s="344"/>
      <c r="BY680" s="344"/>
      <c r="BZ680" s="344"/>
      <c r="CA680" s="344"/>
      <c r="CB680" s="344"/>
      <c r="CC680" s="344"/>
      <c r="CD680" s="344"/>
      <c r="CE680" s="344"/>
      <c r="CF680" s="344"/>
      <c r="CG680" s="344"/>
      <c r="CH680" s="344"/>
      <c r="CI680" s="344"/>
      <c r="CJ680" s="344"/>
      <c r="CK680" s="344"/>
      <c r="CL680" s="344"/>
      <c r="CM680" s="344"/>
      <c r="CN680" s="344"/>
      <c r="CO680" s="344"/>
      <c r="CP680" s="344"/>
      <c r="CQ680" s="344"/>
      <c r="CR680" s="344"/>
      <c r="CS680" s="344"/>
      <c r="CT680" s="344"/>
      <c r="CU680" s="344"/>
      <c r="CV680" s="344"/>
      <c r="CW680" s="344"/>
      <c r="CX680" s="344"/>
      <c r="CY680" s="344"/>
      <c r="CZ680" s="344"/>
      <c r="DA680" s="344"/>
      <c r="DB680" s="344"/>
    </row>
    <row r="681" spans="17:106" s="318" customFormat="1" x14ac:dyDescent="0.15"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  <c r="AA681" s="344"/>
      <c r="AB681" s="344"/>
      <c r="AC681" s="344"/>
      <c r="AD681" s="344"/>
      <c r="AE681" s="344"/>
      <c r="AF681" s="344"/>
      <c r="AG681" s="344"/>
      <c r="AH681" s="344"/>
      <c r="AI681" s="344"/>
      <c r="AJ681" s="344"/>
      <c r="AK681" s="344"/>
      <c r="AL681" s="344"/>
      <c r="AM681" s="344"/>
      <c r="AN681" s="344"/>
      <c r="AO681" s="344"/>
      <c r="AP681" s="344"/>
      <c r="AQ681" s="344"/>
      <c r="AR681" s="344"/>
      <c r="AS681" s="344"/>
      <c r="AT681" s="344"/>
      <c r="AU681" s="344"/>
      <c r="AV681" s="344"/>
      <c r="AW681" s="344"/>
      <c r="AX681" s="344"/>
      <c r="AY681" s="344"/>
      <c r="AZ681" s="344"/>
      <c r="BA681" s="344"/>
      <c r="BB681" s="344"/>
      <c r="BC681" s="344"/>
      <c r="BD681" s="344"/>
      <c r="BE681" s="344"/>
      <c r="BF681" s="344"/>
      <c r="BG681" s="344"/>
      <c r="BH681" s="344"/>
      <c r="BI681" s="344"/>
      <c r="BJ681" s="344"/>
      <c r="BK681" s="344"/>
      <c r="BL681" s="344"/>
      <c r="BM681" s="344"/>
      <c r="BN681" s="344"/>
      <c r="BO681" s="344"/>
      <c r="BP681" s="344"/>
      <c r="BQ681" s="344"/>
      <c r="BR681" s="344"/>
      <c r="BS681" s="344"/>
      <c r="BT681" s="344"/>
      <c r="BU681" s="344"/>
      <c r="BV681" s="344"/>
      <c r="BW681" s="344"/>
      <c r="BX681" s="344"/>
      <c r="BY681" s="344"/>
      <c r="BZ681" s="344"/>
      <c r="CA681" s="344"/>
      <c r="CB681" s="344"/>
      <c r="CC681" s="344"/>
      <c r="CD681" s="344"/>
      <c r="CE681" s="344"/>
      <c r="CF681" s="344"/>
      <c r="CG681" s="344"/>
      <c r="CH681" s="344"/>
      <c r="CI681" s="344"/>
      <c r="CJ681" s="344"/>
      <c r="CK681" s="344"/>
      <c r="CL681" s="344"/>
      <c r="CM681" s="344"/>
      <c r="CN681" s="344"/>
      <c r="CO681" s="344"/>
      <c r="CP681" s="344"/>
      <c r="CQ681" s="344"/>
      <c r="CR681" s="344"/>
      <c r="CS681" s="344"/>
      <c r="CT681" s="344"/>
      <c r="CU681" s="344"/>
      <c r="CV681" s="344"/>
      <c r="CW681" s="344"/>
      <c r="CX681" s="344"/>
      <c r="CY681" s="344"/>
      <c r="CZ681" s="344"/>
      <c r="DA681" s="344"/>
      <c r="DB681" s="344"/>
    </row>
    <row r="682" spans="17:106" s="318" customFormat="1" x14ac:dyDescent="0.15"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  <c r="AA682" s="344"/>
      <c r="AB682" s="344"/>
      <c r="AC682" s="344"/>
      <c r="AD682" s="344"/>
      <c r="AE682" s="344"/>
      <c r="AF682" s="344"/>
      <c r="AG682" s="344"/>
      <c r="AH682" s="344"/>
      <c r="AI682" s="344"/>
      <c r="AJ682" s="344"/>
      <c r="AK682" s="344"/>
      <c r="AL682" s="344"/>
      <c r="AM682" s="344"/>
      <c r="AN682" s="344"/>
      <c r="AO682" s="344"/>
      <c r="AP682" s="344"/>
      <c r="AQ682" s="344"/>
      <c r="AR682" s="344"/>
      <c r="AS682" s="344"/>
      <c r="AT682" s="344"/>
      <c r="AU682" s="344"/>
      <c r="AV682" s="344"/>
      <c r="AW682" s="344"/>
      <c r="AX682" s="344"/>
      <c r="AY682" s="344"/>
      <c r="AZ682" s="344"/>
      <c r="BA682" s="344"/>
      <c r="BB682" s="344"/>
      <c r="BC682" s="344"/>
      <c r="BD682" s="344"/>
      <c r="BE682" s="344"/>
      <c r="BF682" s="344"/>
      <c r="BG682" s="344"/>
      <c r="BH682" s="344"/>
      <c r="BI682" s="344"/>
      <c r="BJ682" s="344"/>
      <c r="BK682" s="344"/>
      <c r="BL682" s="344"/>
      <c r="BM682" s="344"/>
      <c r="BN682" s="344"/>
      <c r="BO682" s="344"/>
      <c r="BP682" s="344"/>
      <c r="BQ682" s="344"/>
      <c r="BR682" s="344"/>
      <c r="BS682" s="344"/>
      <c r="BT682" s="344"/>
      <c r="BU682" s="344"/>
      <c r="BV682" s="344"/>
      <c r="BW682" s="344"/>
      <c r="BX682" s="344"/>
      <c r="BY682" s="344"/>
      <c r="BZ682" s="344"/>
      <c r="CA682" s="344"/>
      <c r="CB682" s="344"/>
      <c r="CC682" s="344"/>
      <c r="CD682" s="344"/>
      <c r="CE682" s="344"/>
      <c r="CF682" s="344"/>
      <c r="CG682" s="344"/>
      <c r="CH682" s="344"/>
      <c r="CI682" s="344"/>
      <c r="CJ682" s="344"/>
      <c r="CK682" s="344"/>
      <c r="CL682" s="344"/>
      <c r="CM682" s="344"/>
      <c r="CN682" s="344"/>
      <c r="CO682" s="344"/>
      <c r="CP682" s="344"/>
      <c r="CQ682" s="344"/>
      <c r="CR682" s="344"/>
      <c r="CS682" s="344"/>
      <c r="CT682" s="344"/>
      <c r="CU682" s="344"/>
      <c r="CV682" s="344"/>
      <c r="CW682" s="344"/>
      <c r="CX682" s="344"/>
      <c r="CY682" s="344"/>
      <c r="CZ682" s="344"/>
      <c r="DA682" s="344"/>
      <c r="DB682" s="344"/>
    </row>
    <row r="683" spans="17:106" s="318" customFormat="1" x14ac:dyDescent="0.15"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  <c r="AA683" s="344"/>
      <c r="AB683" s="344"/>
      <c r="AC683" s="344"/>
      <c r="AD683" s="344"/>
      <c r="AE683" s="344"/>
      <c r="AF683" s="344"/>
      <c r="AG683" s="344"/>
      <c r="AH683" s="344"/>
      <c r="AI683" s="344"/>
      <c r="AJ683" s="344"/>
      <c r="AK683" s="344"/>
      <c r="AL683" s="344"/>
      <c r="AM683" s="344"/>
      <c r="AN683" s="344"/>
      <c r="AO683" s="344"/>
      <c r="AP683" s="344"/>
      <c r="AQ683" s="344"/>
      <c r="AR683" s="344"/>
      <c r="AS683" s="344"/>
      <c r="AT683" s="344"/>
      <c r="AU683" s="344"/>
      <c r="AV683" s="344"/>
      <c r="AW683" s="344"/>
      <c r="AX683" s="344"/>
      <c r="AY683" s="344"/>
      <c r="AZ683" s="344"/>
      <c r="BA683" s="344"/>
      <c r="BB683" s="344"/>
      <c r="BC683" s="344"/>
      <c r="BD683" s="344"/>
      <c r="BE683" s="344"/>
      <c r="BF683" s="344"/>
      <c r="BG683" s="344"/>
      <c r="BH683" s="344"/>
      <c r="BI683" s="344"/>
      <c r="BJ683" s="344"/>
      <c r="BK683" s="344"/>
      <c r="BL683" s="344"/>
      <c r="BM683" s="344"/>
      <c r="BN683" s="344"/>
      <c r="BO683" s="344"/>
      <c r="BP683" s="344"/>
      <c r="BQ683" s="344"/>
      <c r="BR683" s="344"/>
      <c r="BS683" s="344"/>
      <c r="BT683" s="344"/>
      <c r="BU683" s="344"/>
      <c r="BV683" s="344"/>
      <c r="BW683" s="344"/>
      <c r="BX683" s="344"/>
      <c r="BY683" s="344"/>
      <c r="BZ683" s="344"/>
      <c r="CA683" s="344"/>
      <c r="CB683" s="344"/>
      <c r="CC683" s="344"/>
      <c r="CD683" s="344"/>
      <c r="CE683" s="344"/>
      <c r="CF683" s="344"/>
      <c r="CG683" s="344"/>
      <c r="CH683" s="344"/>
      <c r="CI683" s="344"/>
      <c r="CJ683" s="344"/>
      <c r="CK683" s="344"/>
      <c r="CL683" s="344"/>
      <c r="CM683" s="344"/>
      <c r="CN683" s="344"/>
      <c r="CO683" s="344"/>
      <c r="CP683" s="344"/>
      <c r="CQ683" s="344"/>
      <c r="CR683" s="344"/>
      <c r="CS683" s="344"/>
      <c r="CT683" s="344"/>
      <c r="CU683" s="344"/>
      <c r="CV683" s="344"/>
      <c r="CW683" s="344"/>
      <c r="CX683" s="344"/>
      <c r="CY683" s="344"/>
      <c r="CZ683" s="344"/>
      <c r="DA683" s="344"/>
      <c r="DB683" s="344"/>
    </row>
    <row r="684" spans="17:106" s="318" customFormat="1" x14ac:dyDescent="0.15"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  <c r="AA684" s="344"/>
      <c r="AB684" s="344"/>
      <c r="AC684" s="344"/>
      <c r="AD684" s="344"/>
      <c r="AE684" s="344"/>
      <c r="AF684" s="344"/>
      <c r="AG684" s="344"/>
      <c r="AH684" s="344"/>
      <c r="AI684" s="344"/>
      <c r="AJ684" s="344"/>
      <c r="AK684" s="344"/>
      <c r="AL684" s="344"/>
      <c r="AM684" s="344"/>
      <c r="AN684" s="344"/>
      <c r="AO684" s="344"/>
      <c r="AP684" s="344"/>
      <c r="AQ684" s="344"/>
      <c r="AR684" s="344"/>
      <c r="AS684" s="344"/>
      <c r="AT684" s="344"/>
      <c r="AU684" s="344"/>
      <c r="AV684" s="344"/>
      <c r="AW684" s="344"/>
      <c r="AX684" s="344"/>
      <c r="AY684" s="344"/>
      <c r="AZ684" s="344"/>
      <c r="BA684" s="344"/>
      <c r="BB684" s="344"/>
      <c r="BC684" s="344"/>
      <c r="BD684" s="344"/>
      <c r="BE684" s="344"/>
      <c r="BF684" s="344"/>
      <c r="BG684" s="344"/>
      <c r="BH684" s="344"/>
      <c r="BI684" s="344"/>
      <c r="BJ684" s="344"/>
      <c r="BK684" s="344"/>
      <c r="BL684" s="344"/>
      <c r="BM684" s="344"/>
      <c r="BN684" s="344"/>
      <c r="BO684" s="344"/>
      <c r="BP684" s="344"/>
      <c r="BQ684" s="344"/>
      <c r="BR684" s="344"/>
      <c r="BS684" s="344"/>
      <c r="BT684" s="344"/>
      <c r="BU684" s="344"/>
      <c r="BV684" s="344"/>
      <c r="BW684" s="344"/>
      <c r="BX684" s="344"/>
      <c r="BY684" s="344"/>
      <c r="BZ684" s="344"/>
      <c r="CA684" s="344"/>
      <c r="CB684" s="344"/>
      <c r="CC684" s="344"/>
      <c r="CD684" s="344"/>
      <c r="CE684" s="344"/>
      <c r="CF684" s="344"/>
      <c r="CG684" s="344"/>
      <c r="CH684" s="344"/>
      <c r="CI684" s="344"/>
      <c r="CJ684" s="344"/>
      <c r="CK684" s="344"/>
      <c r="CL684" s="344"/>
      <c r="CM684" s="344"/>
      <c r="CN684" s="344"/>
      <c r="CO684" s="344"/>
      <c r="CP684" s="344"/>
      <c r="CQ684" s="344"/>
      <c r="CR684" s="344"/>
      <c r="CS684" s="344"/>
      <c r="CT684" s="344"/>
      <c r="CU684" s="344"/>
      <c r="CV684" s="344"/>
      <c r="CW684" s="344"/>
      <c r="CX684" s="344"/>
      <c r="CY684" s="344"/>
      <c r="CZ684" s="344"/>
      <c r="DA684" s="344"/>
      <c r="DB684" s="344"/>
    </row>
    <row r="685" spans="17:106" s="318" customFormat="1" x14ac:dyDescent="0.15"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  <c r="AA685" s="344"/>
      <c r="AB685" s="344"/>
      <c r="AC685" s="344"/>
      <c r="AD685" s="344"/>
      <c r="AE685" s="344"/>
      <c r="AF685" s="344"/>
      <c r="AG685" s="344"/>
      <c r="AH685" s="344"/>
      <c r="AI685" s="344"/>
      <c r="AJ685" s="344"/>
      <c r="AK685" s="344"/>
      <c r="AL685" s="344"/>
      <c r="AM685" s="344"/>
      <c r="AN685" s="344"/>
      <c r="AO685" s="344"/>
      <c r="AP685" s="344"/>
      <c r="AQ685" s="344"/>
      <c r="AR685" s="344"/>
      <c r="AS685" s="344"/>
      <c r="AT685" s="344"/>
      <c r="AU685" s="344"/>
      <c r="AV685" s="344"/>
      <c r="AW685" s="344"/>
      <c r="AX685" s="344"/>
      <c r="AY685" s="344"/>
      <c r="AZ685" s="344"/>
      <c r="BA685" s="344"/>
      <c r="BB685" s="344"/>
      <c r="BC685" s="344"/>
      <c r="BD685" s="344"/>
      <c r="BE685" s="344"/>
      <c r="BF685" s="344"/>
      <c r="BG685" s="344"/>
      <c r="BH685" s="344"/>
      <c r="BI685" s="344"/>
      <c r="BJ685" s="344"/>
      <c r="BK685" s="344"/>
      <c r="BL685" s="344"/>
      <c r="BM685" s="344"/>
      <c r="BN685" s="344"/>
      <c r="BO685" s="344"/>
      <c r="BP685" s="344"/>
      <c r="BQ685" s="344"/>
      <c r="BR685" s="344"/>
      <c r="BS685" s="344"/>
      <c r="BT685" s="344"/>
      <c r="BU685" s="344"/>
      <c r="BV685" s="344"/>
      <c r="BW685" s="344"/>
      <c r="BX685" s="344"/>
      <c r="BY685" s="344"/>
      <c r="BZ685" s="344"/>
      <c r="CA685" s="344"/>
      <c r="CB685" s="344"/>
      <c r="CC685" s="344"/>
      <c r="CD685" s="344"/>
      <c r="CE685" s="344"/>
      <c r="CF685" s="344"/>
      <c r="CG685" s="344"/>
      <c r="CH685" s="344"/>
      <c r="CI685" s="344"/>
      <c r="CJ685" s="344"/>
      <c r="CK685" s="344"/>
      <c r="CL685" s="344"/>
      <c r="CM685" s="344"/>
      <c r="CN685" s="344"/>
      <c r="CO685" s="344"/>
      <c r="CP685" s="344"/>
      <c r="CQ685" s="344"/>
      <c r="CR685" s="344"/>
      <c r="CS685" s="344"/>
      <c r="CT685" s="344"/>
      <c r="CU685" s="344"/>
      <c r="CV685" s="344"/>
      <c r="CW685" s="344"/>
      <c r="CX685" s="344"/>
      <c r="CY685" s="344"/>
      <c r="CZ685" s="344"/>
      <c r="DA685" s="344"/>
      <c r="DB685" s="344"/>
    </row>
    <row r="686" spans="17:106" s="318" customFormat="1" x14ac:dyDescent="0.15"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  <c r="AA686" s="344"/>
      <c r="AB686" s="344"/>
      <c r="AC686" s="344"/>
      <c r="AD686" s="344"/>
      <c r="AE686" s="344"/>
      <c r="AF686" s="344"/>
      <c r="AG686" s="344"/>
      <c r="AH686" s="344"/>
      <c r="AI686" s="344"/>
      <c r="AJ686" s="344"/>
      <c r="AK686" s="344"/>
      <c r="AL686" s="344"/>
      <c r="AM686" s="344"/>
      <c r="AN686" s="344"/>
      <c r="AO686" s="344"/>
      <c r="AP686" s="344"/>
      <c r="AQ686" s="344"/>
      <c r="AR686" s="344"/>
      <c r="AS686" s="344"/>
      <c r="AT686" s="344"/>
      <c r="AU686" s="344"/>
      <c r="AV686" s="344"/>
      <c r="AW686" s="344"/>
      <c r="AX686" s="344"/>
      <c r="AY686" s="344"/>
      <c r="AZ686" s="344"/>
      <c r="BA686" s="344"/>
      <c r="BB686" s="344"/>
      <c r="BC686" s="344"/>
      <c r="BD686" s="344"/>
      <c r="BE686" s="344"/>
      <c r="BF686" s="344"/>
      <c r="BG686" s="344"/>
      <c r="BH686" s="344"/>
      <c r="BI686" s="344"/>
      <c r="BJ686" s="344"/>
      <c r="BK686" s="344"/>
      <c r="BL686" s="344"/>
      <c r="BM686" s="344"/>
      <c r="BN686" s="344"/>
      <c r="BO686" s="344"/>
      <c r="BP686" s="344"/>
      <c r="BQ686" s="344"/>
      <c r="BR686" s="344"/>
      <c r="BS686" s="344"/>
      <c r="BT686" s="344"/>
      <c r="BU686" s="344"/>
      <c r="BV686" s="344"/>
      <c r="BW686" s="344"/>
      <c r="BX686" s="344"/>
      <c r="BY686" s="344"/>
      <c r="BZ686" s="344"/>
      <c r="CA686" s="344"/>
      <c r="CB686" s="344"/>
      <c r="CC686" s="344"/>
      <c r="CD686" s="344"/>
      <c r="CE686" s="344"/>
      <c r="CF686" s="344"/>
      <c r="CG686" s="344"/>
      <c r="CH686" s="344"/>
      <c r="CI686" s="344"/>
      <c r="CJ686" s="344"/>
      <c r="CK686" s="344"/>
      <c r="CL686" s="344"/>
      <c r="CM686" s="344"/>
      <c r="CN686" s="344"/>
      <c r="CO686" s="344"/>
      <c r="CP686" s="344"/>
      <c r="CQ686" s="344"/>
      <c r="CR686" s="344"/>
      <c r="CS686" s="344"/>
      <c r="CT686" s="344"/>
      <c r="CU686" s="344"/>
      <c r="CV686" s="344"/>
      <c r="CW686" s="344"/>
      <c r="CX686" s="344"/>
      <c r="CY686" s="344"/>
      <c r="CZ686" s="344"/>
      <c r="DA686" s="344"/>
      <c r="DB686" s="344"/>
    </row>
    <row r="687" spans="17:106" s="318" customFormat="1" x14ac:dyDescent="0.15"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  <c r="AA687" s="344"/>
      <c r="AB687" s="344"/>
      <c r="AC687" s="344"/>
      <c r="AD687" s="344"/>
      <c r="AE687" s="344"/>
      <c r="AF687" s="344"/>
      <c r="AG687" s="344"/>
      <c r="AH687" s="344"/>
      <c r="AI687" s="344"/>
      <c r="AJ687" s="344"/>
      <c r="AK687" s="344"/>
      <c r="AL687" s="344"/>
      <c r="AM687" s="344"/>
      <c r="AN687" s="344"/>
      <c r="AO687" s="344"/>
      <c r="AP687" s="344"/>
      <c r="AQ687" s="344"/>
      <c r="AR687" s="344"/>
      <c r="AS687" s="344"/>
      <c r="AT687" s="344"/>
      <c r="AU687" s="344"/>
      <c r="AV687" s="344"/>
      <c r="AW687" s="344"/>
      <c r="AX687" s="344"/>
      <c r="AY687" s="344"/>
      <c r="AZ687" s="344"/>
      <c r="BA687" s="344"/>
      <c r="BB687" s="344"/>
      <c r="BC687" s="344"/>
      <c r="BD687" s="344"/>
      <c r="BE687" s="344"/>
      <c r="BF687" s="344"/>
      <c r="BG687" s="344"/>
      <c r="BH687" s="344"/>
      <c r="BI687" s="344"/>
      <c r="BJ687" s="344"/>
      <c r="BK687" s="344"/>
      <c r="BL687" s="344"/>
      <c r="BM687" s="344"/>
      <c r="BN687" s="344"/>
      <c r="BO687" s="344"/>
      <c r="BP687" s="344"/>
      <c r="BQ687" s="344"/>
      <c r="BR687" s="344"/>
      <c r="BS687" s="344"/>
      <c r="BT687" s="344"/>
      <c r="BU687" s="344"/>
      <c r="BV687" s="344"/>
      <c r="BW687" s="344"/>
      <c r="BX687" s="344"/>
      <c r="BY687" s="344"/>
      <c r="BZ687" s="344"/>
      <c r="CA687" s="344"/>
      <c r="CB687" s="344"/>
      <c r="CC687" s="344"/>
      <c r="CD687" s="344"/>
      <c r="CE687" s="344"/>
      <c r="CF687" s="344"/>
      <c r="CG687" s="344"/>
      <c r="CH687" s="344"/>
      <c r="CI687" s="344"/>
      <c r="CJ687" s="344"/>
      <c r="CK687" s="344"/>
      <c r="CL687" s="344"/>
      <c r="CM687" s="344"/>
      <c r="CN687" s="344"/>
      <c r="CO687" s="344"/>
      <c r="CP687" s="344"/>
      <c r="CQ687" s="344"/>
      <c r="CR687" s="344"/>
      <c r="CS687" s="344"/>
      <c r="CT687" s="344"/>
      <c r="CU687" s="344"/>
      <c r="CV687" s="344"/>
      <c r="CW687" s="344"/>
      <c r="CX687" s="344"/>
      <c r="CY687" s="344"/>
      <c r="CZ687" s="344"/>
      <c r="DA687" s="344"/>
      <c r="DB687" s="344"/>
    </row>
    <row r="688" spans="17:106" s="318" customFormat="1" x14ac:dyDescent="0.15"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  <c r="AA688" s="344"/>
      <c r="AB688" s="344"/>
      <c r="AC688" s="344"/>
      <c r="AD688" s="344"/>
      <c r="AE688" s="344"/>
      <c r="AF688" s="344"/>
      <c r="AG688" s="344"/>
      <c r="AH688" s="344"/>
      <c r="AI688" s="344"/>
      <c r="AJ688" s="344"/>
      <c r="AK688" s="344"/>
      <c r="AL688" s="344"/>
      <c r="AM688" s="344"/>
      <c r="AN688" s="344"/>
      <c r="AO688" s="344"/>
      <c r="AP688" s="344"/>
      <c r="AQ688" s="344"/>
      <c r="AR688" s="344"/>
      <c r="AS688" s="344"/>
      <c r="AT688" s="344"/>
      <c r="AU688" s="344"/>
      <c r="AV688" s="344"/>
      <c r="AW688" s="344"/>
      <c r="AX688" s="344"/>
      <c r="AY688" s="344"/>
      <c r="AZ688" s="344"/>
      <c r="BA688" s="344"/>
      <c r="BB688" s="344"/>
      <c r="BC688" s="344"/>
      <c r="BD688" s="344"/>
      <c r="BE688" s="344"/>
      <c r="BF688" s="344"/>
      <c r="BG688" s="344"/>
      <c r="BH688" s="344"/>
      <c r="BI688" s="344"/>
      <c r="BJ688" s="344"/>
      <c r="BK688" s="344"/>
      <c r="BL688" s="344"/>
      <c r="BM688" s="344"/>
      <c r="BN688" s="344"/>
      <c r="BO688" s="344"/>
      <c r="BP688" s="344"/>
      <c r="BQ688" s="344"/>
      <c r="BR688" s="344"/>
      <c r="BS688" s="344"/>
      <c r="BT688" s="344"/>
      <c r="BU688" s="344"/>
      <c r="BV688" s="344"/>
      <c r="BW688" s="344"/>
      <c r="BX688" s="344"/>
      <c r="BY688" s="344"/>
      <c r="BZ688" s="344"/>
      <c r="CA688" s="344"/>
      <c r="CB688" s="344"/>
      <c r="CC688" s="344"/>
      <c r="CD688" s="344"/>
      <c r="CE688" s="344"/>
      <c r="CF688" s="344"/>
      <c r="CG688" s="344"/>
      <c r="CH688" s="344"/>
      <c r="CI688" s="344"/>
      <c r="CJ688" s="344"/>
      <c r="CK688" s="344"/>
      <c r="CL688" s="344"/>
      <c r="CM688" s="344"/>
      <c r="CN688" s="344"/>
      <c r="CO688" s="344"/>
      <c r="CP688" s="344"/>
      <c r="CQ688" s="344"/>
      <c r="CR688" s="344"/>
      <c r="CS688" s="344"/>
      <c r="CT688" s="344"/>
      <c r="CU688" s="344"/>
      <c r="CV688" s="344"/>
      <c r="CW688" s="344"/>
      <c r="CX688" s="344"/>
      <c r="CY688" s="344"/>
      <c r="CZ688" s="344"/>
      <c r="DA688" s="344"/>
      <c r="DB688" s="344"/>
    </row>
    <row r="689" spans="17:106" s="318" customFormat="1" x14ac:dyDescent="0.15"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  <c r="AA689" s="344"/>
      <c r="AB689" s="344"/>
      <c r="AC689" s="344"/>
      <c r="AD689" s="344"/>
      <c r="AE689" s="344"/>
      <c r="AF689" s="344"/>
      <c r="AG689" s="344"/>
      <c r="AH689" s="344"/>
      <c r="AI689" s="344"/>
      <c r="AJ689" s="344"/>
      <c r="AK689" s="344"/>
      <c r="AL689" s="344"/>
      <c r="AM689" s="344"/>
      <c r="AN689" s="344"/>
      <c r="AO689" s="344"/>
      <c r="AP689" s="344"/>
      <c r="AQ689" s="344"/>
      <c r="AR689" s="344"/>
      <c r="AS689" s="344"/>
      <c r="AT689" s="344"/>
      <c r="AU689" s="344"/>
      <c r="AV689" s="344"/>
      <c r="AW689" s="344"/>
      <c r="AX689" s="344"/>
      <c r="AY689" s="344"/>
      <c r="AZ689" s="344"/>
      <c r="BA689" s="344"/>
      <c r="BB689" s="344"/>
      <c r="BC689" s="344"/>
      <c r="BD689" s="344"/>
      <c r="BE689" s="344"/>
      <c r="BF689" s="344"/>
      <c r="BG689" s="344"/>
      <c r="BH689" s="344"/>
      <c r="BI689" s="344"/>
      <c r="BJ689" s="344"/>
      <c r="BK689" s="344"/>
      <c r="BL689" s="344"/>
      <c r="BM689" s="344"/>
      <c r="BN689" s="344"/>
      <c r="BO689" s="344"/>
      <c r="BP689" s="344"/>
      <c r="BQ689" s="344"/>
      <c r="BR689" s="344"/>
      <c r="BS689" s="344"/>
      <c r="BT689" s="344"/>
      <c r="BU689" s="344"/>
      <c r="BV689" s="344"/>
      <c r="BW689" s="344"/>
      <c r="BX689" s="344"/>
      <c r="BY689" s="344"/>
      <c r="BZ689" s="344"/>
      <c r="CA689" s="344"/>
      <c r="CB689" s="344"/>
      <c r="CC689" s="344"/>
      <c r="CD689" s="344"/>
      <c r="CE689" s="344"/>
      <c r="CF689" s="344"/>
      <c r="CG689" s="344"/>
      <c r="CH689" s="344"/>
      <c r="CI689" s="344"/>
      <c r="CJ689" s="344"/>
      <c r="CK689" s="344"/>
      <c r="CL689" s="344"/>
      <c r="CM689" s="344"/>
      <c r="CN689" s="344"/>
      <c r="CO689" s="344"/>
      <c r="CP689" s="344"/>
      <c r="CQ689" s="344"/>
      <c r="CR689" s="344"/>
      <c r="CS689" s="344"/>
      <c r="CT689" s="344"/>
      <c r="CU689" s="344"/>
      <c r="CV689" s="344"/>
      <c r="CW689" s="344"/>
      <c r="CX689" s="344"/>
      <c r="CY689" s="344"/>
      <c r="CZ689" s="344"/>
      <c r="DA689" s="344"/>
      <c r="DB689" s="344"/>
    </row>
    <row r="690" spans="17:106" s="318" customFormat="1" x14ac:dyDescent="0.15"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  <c r="AA690" s="344"/>
      <c r="AB690" s="344"/>
      <c r="AC690" s="344"/>
      <c r="AD690" s="344"/>
      <c r="AE690" s="344"/>
      <c r="AF690" s="344"/>
      <c r="AG690" s="344"/>
      <c r="AH690" s="344"/>
      <c r="AI690" s="344"/>
      <c r="AJ690" s="344"/>
      <c r="AK690" s="344"/>
      <c r="AL690" s="344"/>
      <c r="AM690" s="344"/>
      <c r="AN690" s="344"/>
      <c r="AO690" s="344"/>
      <c r="AP690" s="344"/>
      <c r="AQ690" s="344"/>
      <c r="AR690" s="344"/>
      <c r="AS690" s="344"/>
      <c r="AT690" s="344"/>
      <c r="AU690" s="344"/>
      <c r="AV690" s="344"/>
      <c r="AW690" s="344"/>
      <c r="AX690" s="344"/>
      <c r="AY690" s="344"/>
      <c r="AZ690" s="344"/>
      <c r="BA690" s="344"/>
      <c r="BB690" s="344"/>
      <c r="BC690" s="344"/>
      <c r="BD690" s="344"/>
      <c r="BE690" s="344"/>
      <c r="BF690" s="344"/>
      <c r="BG690" s="344"/>
      <c r="BH690" s="344"/>
      <c r="BI690" s="344"/>
      <c r="BJ690" s="344"/>
      <c r="BK690" s="344"/>
      <c r="BL690" s="344"/>
      <c r="BM690" s="344"/>
      <c r="BN690" s="344"/>
      <c r="BO690" s="344"/>
      <c r="BP690" s="344"/>
      <c r="BQ690" s="344"/>
      <c r="BR690" s="344"/>
      <c r="BS690" s="344"/>
      <c r="BT690" s="344"/>
      <c r="BU690" s="344"/>
      <c r="BV690" s="344"/>
      <c r="BW690" s="344"/>
      <c r="BX690" s="344"/>
      <c r="BY690" s="344"/>
      <c r="BZ690" s="344"/>
      <c r="CA690" s="344"/>
      <c r="CB690" s="344"/>
      <c r="CC690" s="344"/>
      <c r="CD690" s="344"/>
      <c r="CE690" s="344"/>
      <c r="CF690" s="344"/>
      <c r="CG690" s="344"/>
      <c r="CH690" s="344"/>
      <c r="CI690" s="344"/>
      <c r="CJ690" s="344"/>
      <c r="CK690" s="344"/>
      <c r="CL690" s="344"/>
      <c r="CM690" s="344"/>
      <c r="CN690" s="344"/>
      <c r="CO690" s="344"/>
      <c r="CP690" s="344"/>
      <c r="CQ690" s="344"/>
      <c r="CR690" s="344"/>
      <c r="CS690" s="344"/>
      <c r="CT690" s="344"/>
      <c r="CU690" s="344"/>
      <c r="CV690" s="344"/>
      <c r="CW690" s="344"/>
      <c r="CX690" s="344"/>
      <c r="CY690" s="344"/>
      <c r="CZ690" s="344"/>
      <c r="DA690" s="344"/>
      <c r="DB690" s="344"/>
    </row>
    <row r="691" spans="17:106" s="318" customFormat="1" x14ac:dyDescent="0.15"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  <c r="AA691" s="344"/>
      <c r="AB691" s="344"/>
      <c r="AC691" s="344"/>
      <c r="AD691" s="344"/>
      <c r="AE691" s="344"/>
      <c r="AF691" s="344"/>
      <c r="AG691" s="344"/>
      <c r="AH691" s="344"/>
      <c r="AI691" s="344"/>
      <c r="AJ691" s="344"/>
      <c r="AK691" s="344"/>
      <c r="AL691" s="344"/>
      <c r="AM691" s="344"/>
      <c r="AN691" s="344"/>
      <c r="AO691" s="344"/>
      <c r="AP691" s="344"/>
      <c r="AQ691" s="344"/>
      <c r="AR691" s="344"/>
      <c r="AS691" s="344"/>
      <c r="AT691" s="344"/>
      <c r="AU691" s="344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4"/>
      <c r="BI691" s="344"/>
      <c r="BJ691" s="344"/>
      <c r="BK691" s="344"/>
      <c r="BL691" s="344"/>
      <c r="BM691" s="344"/>
      <c r="BN691" s="344"/>
      <c r="BO691" s="344"/>
      <c r="BP691" s="344"/>
      <c r="BQ691" s="344"/>
      <c r="BR691" s="344"/>
      <c r="BS691" s="344"/>
      <c r="BT691" s="344"/>
      <c r="BU691" s="344"/>
      <c r="BV691" s="344"/>
      <c r="BW691" s="344"/>
      <c r="BX691" s="344"/>
      <c r="BY691" s="344"/>
      <c r="BZ691" s="344"/>
      <c r="CA691" s="344"/>
      <c r="CB691" s="344"/>
      <c r="CC691" s="344"/>
      <c r="CD691" s="344"/>
      <c r="CE691" s="344"/>
      <c r="CF691" s="344"/>
      <c r="CG691" s="344"/>
      <c r="CH691" s="344"/>
      <c r="CI691" s="344"/>
      <c r="CJ691" s="344"/>
      <c r="CK691" s="344"/>
      <c r="CL691" s="344"/>
      <c r="CM691" s="344"/>
      <c r="CN691" s="344"/>
      <c r="CO691" s="344"/>
      <c r="CP691" s="344"/>
      <c r="CQ691" s="344"/>
      <c r="CR691" s="344"/>
      <c r="CS691" s="344"/>
      <c r="CT691" s="344"/>
      <c r="CU691" s="344"/>
      <c r="CV691" s="344"/>
      <c r="CW691" s="344"/>
      <c r="CX691" s="344"/>
      <c r="CY691" s="344"/>
      <c r="CZ691" s="344"/>
      <c r="DA691" s="344"/>
      <c r="DB691" s="344"/>
    </row>
    <row r="692" spans="17:106" s="318" customFormat="1" x14ac:dyDescent="0.15"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  <c r="AA692" s="344"/>
      <c r="AB692" s="344"/>
      <c r="AC692" s="344"/>
      <c r="AD692" s="344"/>
      <c r="AE692" s="344"/>
      <c r="AF692" s="344"/>
      <c r="AG692" s="344"/>
      <c r="AH692" s="344"/>
      <c r="AI692" s="344"/>
      <c r="AJ692" s="344"/>
      <c r="AK692" s="344"/>
      <c r="AL692" s="344"/>
      <c r="AM692" s="344"/>
      <c r="AN692" s="344"/>
      <c r="AO692" s="344"/>
      <c r="AP692" s="344"/>
      <c r="AQ692" s="344"/>
      <c r="AR692" s="344"/>
      <c r="AS692" s="344"/>
      <c r="AT692" s="344"/>
      <c r="AU692" s="344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4"/>
      <c r="BI692" s="344"/>
      <c r="BJ692" s="344"/>
      <c r="BK692" s="344"/>
      <c r="BL692" s="344"/>
      <c r="BM692" s="344"/>
      <c r="BN692" s="344"/>
      <c r="BO692" s="344"/>
      <c r="BP692" s="344"/>
      <c r="BQ692" s="344"/>
      <c r="BR692" s="344"/>
      <c r="BS692" s="344"/>
      <c r="BT692" s="344"/>
      <c r="BU692" s="344"/>
      <c r="BV692" s="344"/>
      <c r="BW692" s="344"/>
      <c r="BX692" s="344"/>
      <c r="BY692" s="344"/>
      <c r="BZ692" s="344"/>
      <c r="CA692" s="344"/>
      <c r="CB692" s="344"/>
      <c r="CC692" s="344"/>
      <c r="CD692" s="344"/>
      <c r="CE692" s="344"/>
      <c r="CF692" s="344"/>
      <c r="CG692" s="344"/>
      <c r="CH692" s="344"/>
      <c r="CI692" s="344"/>
      <c r="CJ692" s="344"/>
      <c r="CK692" s="344"/>
      <c r="CL692" s="344"/>
      <c r="CM692" s="344"/>
      <c r="CN692" s="344"/>
      <c r="CO692" s="344"/>
      <c r="CP692" s="344"/>
      <c r="CQ692" s="344"/>
      <c r="CR692" s="344"/>
      <c r="CS692" s="344"/>
      <c r="CT692" s="344"/>
      <c r="CU692" s="344"/>
      <c r="CV692" s="344"/>
      <c r="CW692" s="344"/>
      <c r="CX692" s="344"/>
      <c r="CY692" s="344"/>
      <c r="CZ692" s="344"/>
      <c r="DA692" s="344"/>
      <c r="DB692" s="344"/>
    </row>
    <row r="693" spans="17:106" s="318" customFormat="1" x14ac:dyDescent="0.15"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  <c r="AA693" s="344"/>
      <c r="AB693" s="344"/>
      <c r="AC693" s="344"/>
      <c r="AD693" s="344"/>
      <c r="AE693" s="344"/>
      <c r="AF693" s="344"/>
      <c r="AG693" s="344"/>
      <c r="AH693" s="344"/>
      <c r="AI693" s="344"/>
      <c r="AJ693" s="344"/>
      <c r="AK693" s="344"/>
      <c r="AL693" s="344"/>
      <c r="AM693" s="344"/>
      <c r="AN693" s="344"/>
      <c r="AO693" s="344"/>
      <c r="AP693" s="344"/>
      <c r="AQ693" s="344"/>
      <c r="AR693" s="344"/>
      <c r="AS693" s="344"/>
      <c r="AT693" s="344"/>
      <c r="AU693" s="344"/>
      <c r="AV693" s="344"/>
      <c r="AW693" s="344"/>
      <c r="AX693" s="344"/>
      <c r="AY693" s="344"/>
      <c r="AZ693" s="344"/>
      <c r="BA693" s="344"/>
      <c r="BB693" s="344"/>
      <c r="BC693" s="344"/>
      <c r="BD693" s="344"/>
      <c r="BE693" s="344"/>
      <c r="BF693" s="344"/>
      <c r="BG693" s="344"/>
      <c r="BH693" s="344"/>
      <c r="BI693" s="344"/>
      <c r="BJ693" s="344"/>
      <c r="BK693" s="344"/>
      <c r="BL693" s="344"/>
      <c r="BM693" s="344"/>
      <c r="BN693" s="344"/>
      <c r="BO693" s="344"/>
      <c r="BP693" s="344"/>
      <c r="BQ693" s="344"/>
      <c r="BR693" s="344"/>
      <c r="BS693" s="344"/>
      <c r="BT693" s="344"/>
      <c r="BU693" s="344"/>
      <c r="BV693" s="344"/>
      <c r="BW693" s="344"/>
      <c r="BX693" s="344"/>
      <c r="BY693" s="344"/>
      <c r="BZ693" s="344"/>
      <c r="CA693" s="344"/>
      <c r="CB693" s="344"/>
      <c r="CC693" s="344"/>
      <c r="CD693" s="344"/>
      <c r="CE693" s="344"/>
      <c r="CF693" s="344"/>
      <c r="CG693" s="344"/>
      <c r="CH693" s="344"/>
      <c r="CI693" s="344"/>
      <c r="CJ693" s="344"/>
      <c r="CK693" s="344"/>
      <c r="CL693" s="344"/>
      <c r="CM693" s="344"/>
      <c r="CN693" s="344"/>
      <c r="CO693" s="344"/>
      <c r="CP693" s="344"/>
      <c r="CQ693" s="344"/>
      <c r="CR693" s="344"/>
      <c r="CS693" s="344"/>
      <c r="CT693" s="344"/>
      <c r="CU693" s="344"/>
      <c r="CV693" s="344"/>
      <c r="CW693" s="344"/>
      <c r="CX693" s="344"/>
      <c r="CY693" s="344"/>
      <c r="CZ693" s="344"/>
      <c r="DA693" s="344"/>
      <c r="DB693" s="344"/>
    </row>
    <row r="694" spans="17:106" s="318" customFormat="1" x14ac:dyDescent="0.15"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  <c r="AA694" s="344"/>
      <c r="AB694" s="344"/>
      <c r="AC694" s="344"/>
      <c r="AD694" s="344"/>
      <c r="AE694" s="344"/>
      <c r="AF694" s="344"/>
      <c r="AG694" s="344"/>
      <c r="AH694" s="344"/>
      <c r="AI694" s="344"/>
      <c r="AJ694" s="344"/>
      <c r="AK694" s="344"/>
      <c r="AL694" s="344"/>
      <c r="AM694" s="344"/>
      <c r="AN694" s="344"/>
      <c r="AO694" s="344"/>
      <c r="AP694" s="344"/>
      <c r="AQ694" s="344"/>
      <c r="AR694" s="344"/>
      <c r="AS694" s="344"/>
      <c r="AT694" s="344"/>
      <c r="AU694" s="344"/>
      <c r="AV694" s="344"/>
      <c r="AW694" s="344"/>
      <c r="AX694" s="344"/>
      <c r="AY694" s="344"/>
      <c r="AZ694" s="344"/>
      <c r="BA694" s="344"/>
      <c r="BB694" s="344"/>
      <c r="BC694" s="344"/>
      <c r="BD694" s="344"/>
      <c r="BE694" s="344"/>
      <c r="BF694" s="344"/>
      <c r="BG694" s="344"/>
      <c r="BH694" s="344"/>
      <c r="BI694" s="344"/>
      <c r="BJ694" s="344"/>
      <c r="BK694" s="344"/>
      <c r="BL694" s="344"/>
      <c r="BM694" s="344"/>
      <c r="BN694" s="344"/>
      <c r="BO694" s="344"/>
      <c r="BP694" s="344"/>
      <c r="BQ694" s="344"/>
      <c r="BR694" s="344"/>
      <c r="BS694" s="344"/>
      <c r="BT694" s="344"/>
      <c r="BU694" s="344"/>
      <c r="BV694" s="344"/>
      <c r="BW694" s="344"/>
      <c r="BX694" s="344"/>
      <c r="BY694" s="344"/>
      <c r="BZ694" s="344"/>
      <c r="CA694" s="344"/>
      <c r="CB694" s="344"/>
      <c r="CC694" s="344"/>
      <c r="CD694" s="344"/>
      <c r="CE694" s="344"/>
      <c r="CF694" s="344"/>
      <c r="CG694" s="344"/>
      <c r="CH694" s="344"/>
      <c r="CI694" s="344"/>
      <c r="CJ694" s="344"/>
      <c r="CK694" s="344"/>
      <c r="CL694" s="344"/>
      <c r="CM694" s="344"/>
      <c r="CN694" s="344"/>
      <c r="CO694" s="344"/>
      <c r="CP694" s="344"/>
      <c r="CQ694" s="344"/>
      <c r="CR694" s="344"/>
      <c r="CS694" s="344"/>
      <c r="CT694" s="344"/>
      <c r="CU694" s="344"/>
      <c r="CV694" s="344"/>
      <c r="CW694" s="344"/>
      <c r="CX694" s="344"/>
      <c r="CY694" s="344"/>
      <c r="CZ694" s="344"/>
      <c r="DA694" s="344"/>
      <c r="DB694" s="344"/>
    </row>
    <row r="695" spans="17:106" s="318" customFormat="1" x14ac:dyDescent="0.15"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  <c r="AA695" s="344"/>
      <c r="AB695" s="344"/>
      <c r="AC695" s="344"/>
      <c r="AD695" s="344"/>
      <c r="AE695" s="344"/>
      <c r="AF695" s="344"/>
      <c r="AG695" s="344"/>
      <c r="AH695" s="344"/>
      <c r="AI695" s="344"/>
      <c r="AJ695" s="344"/>
      <c r="AK695" s="344"/>
      <c r="AL695" s="344"/>
      <c r="AM695" s="344"/>
      <c r="AN695" s="344"/>
      <c r="AO695" s="344"/>
      <c r="AP695" s="344"/>
      <c r="AQ695" s="344"/>
      <c r="AR695" s="344"/>
      <c r="AS695" s="344"/>
      <c r="AT695" s="344"/>
      <c r="AU695" s="344"/>
      <c r="AV695" s="344"/>
      <c r="AW695" s="344"/>
      <c r="AX695" s="344"/>
      <c r="AY695" s="344"/>
      <c r="AZ695" s="344"/>
      <c r="BA695" s="344"/>
      <c r="BB695" s="344"/>
      <c r="BC695" s="344"/>
      <c r="BD695" s="344"/>
      <c r="BE695" s="344"/>
      <c r="BF695" s="344"/>
      <c r="BG695" s="344"/>
      <c r="BH695" s="344"/>
      <c r="BI695" s="344"/>
      <c r="BJ695" s="344"/>
      <c r="BK695" s="344"/>
      <c r="BL695" s="344"/>
      <c r="BM695" s="344"/>
      <c r="BN695" s="344"/>
      <c r="BO695" s="344"/>
      <c r="BP695" s="344"/>
      <c r="BQ695" s="344"/>
      <c r="BR695" s="344"/>
      <c r="BS695" s="344"/>
      <c r="BT695" s="344"/>
      <c r="BU695" s="344"/>
      <c r="BV695" s="344"/>
      <c r="BW695" s="344"/>
      <c r="BX695" s="344"/>
      <c r="BY695" s="344"/>
      <c r="BZ695" s="344"/>
      <c r="CA695" s="344"/>
      <c r="CB695" s="344"/>
      <c r="CC695" s="344"/>
      <c r="CD695" s="344"/>
      <c r="CE695" s="344"/>
      <c r="CF695" s="344"/>
      <c r="CG695" s="344"/>
      <c r="CH695" s="344"/>
      <c r="CI695" s="344"/>
      <c r="CJ695" s="344"/>
      <c r="CK695" s="344"/>
      <c r="CL695" s="344"/>
      <c r="CM695" s="344"/>
      <c r="CN695" s="344"/>
      <c r="CO695" s="344"/>
      <c r="CP695" s="344"/>
      <c r="CQ695" s="344"/>
      <c r="CR695" s="344"/>
      <c r="CS695" s="344"/>
      <c r="CT695" s="344"/>
      <c r="CU695" s="344"/>
      <c r="CV695" s="344"/>
      <c r="CW695" s="344"/>
      <c r="CX695" s="344"/>
      <c r="CY695" s="344"/>
      <c r="CZ695" s="344"/>
      <c r="DA695" s="344"/>
      <c r="DB695" s="344"/>
    </row>
    <row r="696" spans="17:106" s="318" customFormat="1" x14ac:dyDescent="0.15"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  <c r="AA696" s="344"/>
      <c r="AB696" s="344"/>
      <c r="AC696" s="344"/>
      <c r="AD696" s="344"/>
      <c r="AE696" s="344"/>
      <c r="AF696" s="344"/>
      <c r="AG696" s="344"/>
      <c r="AH696" s="344"/>
      <c r="AI696" s="344"/>
      <c r="AJ696" s="344"/>
      <c r="AK696" s="344"/>
      <c r="AL696" s="344"/>
      <c r="AM696" s="344"/>
      <c r="AN696" s="344"/>
      <c r="AO696" s="344"/>
      <c r="AP696" s="344"/>
      <c r="AQ696" s="344"/>
      <c r="AR696" s="344"/>
      <c r="AS696" s="344"/>
      <c r="AT696" s="344"/>
      <c r="AU696" s="344"/>
      <c r="AV696" s="344"/>
      <c r="AW696" s="344"/>
      <c r="AX696" s="344"/>
      <c r="AY696" s="344"/>
      <c r="AZ696" s="344"/>
      <c r="BA696" s="344"/>
      <c r="BB696" s="344"/>
      <c r="BC696" s="344"/>
      <c r="BD696" s="344"/>
      <c r="BE696" s="344"/>
      <c r="BF696" s="344"/>
      <c r="BG696" s="344"/>
      <c r="BH696" s="344"/>
      <c r="BI696" s="344"/>
      <c r="BJ696" s="344"/>
      <c r="BK696" s="344"/>
      <c r="BL696" s="344"/>
      <c r="BM696" s="344"/>
      <c r="BN696" s="344"/>
      <c r="BO696" s="344"/>
      <c r="BP696" s="344"/>
      <c r="BQ696" s="344"/>
      <c r="BR696" s="344"/>
      <c r="BS696" s="344"/>
      <c r="BT696" s="344"/>
      <c r="BU696" s="344"/>
      <c r="BV696" s="344"/>
      <c r="BW696" s="344"/>
      <c r="BX696" s="344"/>
      <c r="BY696" s="344"/>
      <c r="BZ696" s="344"/>
      <c r="CA696" s="344"/>
      <c r="CB696" s="344"/>
      <c r="CC696" s="344"/>
      <c r="CD696" s="344"/>
      <c r="CE696" s="344"/>
      <c r="CF696" s="344"/>
      <c r="CG696" s="344"/>
      <c r="CH696" s="344"/>
      <c r="CI696" s="344"/>
      <c r="CJ696" s="344"/>
      <c r="CK696" s="344"/>
      <c r="CL696" s="344"/>
      <c r="CM696" s="344"/>
      <c r="CN696" s="344"/>
      <c r="CO696" s="344"/>
      <c r="CP696" s="344"/>
      <c r="CQ696" s="344"/>
      <c r="CR696" s="344"/>
      <c r="CS696" s="344"/>
      <c r="CT696" s="344"/>
      <c r="CU696" s="344"/>
      <c r="CV696" s="344"/>
      <c r="CW696" s="344"/>
      <c r="CX696" s="344"/>
      <c r="CY696" s="344"/>
      <c r="CZ696" s="344"/>
      <c r="DA696" s="344"/>
      <c r="DB696" s="344"/>
    </row>
    <row r="697" spans="17:106" s="318" customFormat="1" x14ac:dyDescent="0.15"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  <c r="AA697" s="344"/>
      <c r="AB697" s="344"/>
      <c r="AC697" s="344"/>
      <c r="AD697" s="344"/>
      <c r="AE697" s="344"/>
      <c r="AF697" s="344"/>
      <c r="AG697" s="344"/>
      <c r="AH697" s="344"/>
      <c r="AI697" s="344"/>
      <c r="AJ697" s="344"/>
      <c r="AK697" s="344"/>
      <c r="AL697" s="344"/>
      <c r="AM697" s="344"/>
      <c r="AN697" s="344"/>
      <c r="AO697" s="344"/>
      <c r="AP697" s="344"/>
      <c r="AQ697" s="344"/>
      <c r="AR697" s="344"/>
      <c r="AS697" s="344"/>
      <c r="AT697" s="344"/>
      <c r="AU697" s="344"/>
      <c r="AV697" s="344"/>
      <c r="AW697" s="344"/>
      <c r="AX697" s="344"/>
      <c r="AY697" s="344"/>
      <c r="AZ697" s="344"/>
      <c r="BA697" s="344"/>
      <c r="BB697" s="344"/>
      <c r="BC697" s="344"/>
      <c r="BD697" s="344"/>
      <c r="BE697" s="344"/>
      <c r="BF697" s="344"/>
      <c r="BG697" s="344"/>
      <c r="BH697" s="344"/>
      <c r="BI697" s="344"/>
      <c r="BJ697" s="344"/>
      <c r="BK697" s="344"/>
      <c r="BL697" s="344"/>
      <c r="BM697" s="344"/>
      <c r="BN697" s="344"/>
      <c r="BO697" s="344"/>
      <c r="BP697" s="344"/>
      <c r="BQ697" s="344"/>
      <c r="BR697" s="344"/>
      <c r="BS697" s="344"/>
      <c r="BT697" s="344"/>
      <c r="BU697" s="344"/>
      <c r="BV697" s="344"/>
      <c r="BW697" s="344"/>
      <c r="BX697" s="344"/>
      <c r="BY697" s="344"/>
      <c r="BZ697" s="344"/>
      <c r="CA697" s="344"/>
      <c r="CB697" s="344"/>
      <c r="CC697" s="344"/>
      <c r="CD697" s="344"/>
      <c r="CE697" s="344"/>
      <c r="CF697" s="344"/>
      <c r="CG697" s="344"/>
      <c r="CH697" s="344"/>
      <c r="CI697" s="344"/>
      <c r="CJ697" s="344"/>
      <c r="CK697" s="344"/>
      <c r="CL697" s="344"/>
      <c r="CM697" s="344"/>
      <c r="CN697" s="344"/>
      <c r="CO697" s="344"/>
      <c r="CP697" s="344"/>
      <c r="CQ697" s="344"/>
      <c r="CR697" s="344"/>
      <c r="CS697" s="344"/>
      <c r="CT697" s="344"/>
      <c r="CU697" s="344"/>
      <c r="CV697" s="344"/>
      <c r="CW697" s="344"/>
      <c r="CX697" s="344"/>
      <c r="CY697" s="344"/>
      <c r="CZ697" s="344"/>
      <c r="DA697" s="344"/>
      <c r="DB697" s="344"/>
    </row>
    <row r="698" spans="17:106" s="318" customFormat="1" x14ac:dyDescent="0.15"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  <c r="AA698" s="344"/>
      <c r="AB698" s="344"/>
      <c r="AC698" s="344"/>
      <c r="AD698" s="344"/>
      <c r="AE698" s="344"/>
      <c r="AF698" s="344"/>
      <c r="AG698" s="344"/>
      <c r="AH698" s="344"/>
      <c r="AI698" s="344"/>
      <c r="AJ698" s="344"/>
      <c r="AK698" s="344"/>
      <c r="AL698" s="344"/>
      <c r="AM698" s="344"/>
      <c r="AN698" s="344"/>
      <c r="AO698" s="344"/>
      <c r="AP698" s="344"/>
      <c r="AQ698" s="344"/>
      <c r="AR698" s="344"/>
      <c r="AS698" s="344"/>
      <c r="AT698" s="344"/>
      <c r="AU698" s="344"/>
      <c r="AV698" s="344"/>
      <c r="AW698" s="344"/>
      <c r="AX698" s="344"/>
      <c r="AY698" s="344"/>
      <c r="AZ698" s="344"/>
      <c r="BA698" s="344"/>
      <c r="BB698" s="344"/>
      <c r="BC698" s="344"/>
      <c r="BD698" s="344"/>
      <c r="BE698" s="344"/>
      <c r="BF698" s="344"/>
      <c r="BG698" s="344"/>
      <c r="BH698" s="344"/>
      <c r="BI698" s="344"/>
      <c r="BJ698" s="344"/>
      <c r="BK698" s="344"/>
      <c r="BL698" s="344"/>
      <c r="BM698" s="344"/>
      <c r="BN698" s="344"/>
      <c r="BO698" s="344"/>
      <c r="BP698" s="344"/>
      <c r="BQ698" s="344"/>
      <c r="BR698" s="344"/>
      <c r="BS698" s="344"/>
      <c r="BT698" s="344"/>
      <c r="BU698" s="344"/>
      <c r="BV698" s="344"/>
      <c r="BW698" s="344"/>
      <c r="BX698" s="344"/>
      <c r="BY698" s="344"/>
      <c r="BZ698" s="344"/>
      <c r="CA698" s="344"/>
      <c r="CB698" s="344"/>
      <c r="CC698" s="344"/>
      <c r="CD698" s="344"/>
      <c r="CE698" s="344"/>
      <c r="CF698" s="344"/>
      <c r="CG698" s="344"/>
      <c r="CH698" s="344"/>
      <c r="CI698" s="344"/>
      <c r="CJ698" s="344"/>
      <c r="CK698" s="344"/>
      <c r="CL698" s="344"/>
      <c r="CM698" s="344"/>
      <c r="CN698" s="344"/>
      <c r="CO698" s="344"/>
      <c r="CP698" s="344"/>
      <c r="CQ698" s="344"/>
      <c r="CR698" s="344"/>
      <c r="CS698" s="344"/>
      <c r="CT698" s="344"/>
      <c r="CU698" s="344"/>
      <c r="CV698" s="344"/>
      <c r="CW698" s="344"/>
      <c r="CX698" s="344"/>
      <c r="CY698" s="344"/>
      <c r="CZ698" s="344"/>
      <c r="DA698" s="344"/>
      <c r="DB698" s="344"/>
    </row>
    <row r="699" spans="17:106" s="318" customFormat="1" x14ac:dyDescent="0.15"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  <c r="AA699" s="344"/>
      <c r="AB699" s="344"/>
      <c r="AC699" s="344"/>
      <c r="AD699" s="344"/>
      <c r="AE699" s="344"/>
      <c r="AF699" s="344"/>
      <c r="AG699" s="344"/>
      <c r="AH699" s="344"/>
      <c r="AI699" s="344"/>
      <c r="AJ699" s="344"/>
      <c r="AK699" s="344"/>
      <c r="AL699" s="344"/>
      <c r="AM699" s="344"/>
      <c r="AN699" s="344"/>
      <c r="AO699" s="344"/>
      <c r="AP699" s="344"/>
      <c r="AQ699" s="344"/>
      <c r="AR699" s="344"/>
      <c r="AS699" s="344"/>
      <c r="AT699" s="344"/>
      <c r="AU699" s="344"/>
      <c r="AV699" s="344"/>
      <c r="AW699" s="344"/>
      <c r="AX699" s="344"/>
      <c r="AY699" s="344"/>
      <c r="AZ699" s="344"/>
      <c r="BA699" s="344"/>
      <c r="BB699" s="344"/>
      <c r="BC699" s="344"/>
      <c r="BD699" s="344"/>
      <c r="BE699" s="344"/>
      <c r="BF699" s="344"/>
      <c r="BG699" s="344"/>
      <c r="BH699" s="344"/>
      <c r="BI699" s="344"/>
      <c r="BJ699" s="344"/>
      <c r="BK699" s="344"/>
      <c r="BL699" s="344"/>
      <c r="BM699" s="344"/>
      <c r="BN699" s="344"/>
      <c r="BO699" s="344"/>
      <c r="BP699" s="344"/>
      <c r="BQ699" s="344"/>
      <c r="BR699" s="344"/>
      <c r="BS699" s="344"/>
      <c r="BT699" s="344"/>
      <c r="BU699" s="344"/>
      <c r="BV699" s="344"/>
      <c r="BW699" s="344"/>
      <c r="BX699" s="344"/>
      <c r="BY699" s="344"/>
      <c r="BZ699" s="344"/>
      <c r="CA699" s="344"/>
      <c r="CB699" s="344"/>
      <c r="CC699" s="344"/>
      <c r="CD699" s="344"/>
      <c r="CE699" s="344"/>
      <c r="CF699" s="344"/>
      <c r="CG699" s="344"/>
      <c r="CH699" s="344"/>
      <c r="CI699" s="344"/>
      <c r="CJ699" s="344"/>
      <c r="CK699" s="344"/>
      <c r="CL699" s="344"/>
      <c r="CM699" s="344"/>
      <c r="CN699" s="344"/>
      <c r="CO699" s="344"/>
      <c r="CP699" s="344"/>
      <c r="CQ699" s="344"/>
      <c r="CR699" s="344"/>
      <c r="CS699" s="344"/>
      <c r="CT699" s="344"/>
      <c r="CU699" s="344"/>
      <c r="CV699" s="344"/>
      <c r="CW699" s="344"/>
      <c r="CX699" s="344"/>
      <c r="CY699" s="344"/>
      <c r="CZ699" s="344"/>
      <c r="DA699" s="344"/>
      <c r="DB699" s="344"/>
    </row>
    <row r="700" spans="17:106" s="318" customFormat="1" x14ac:dyDescent="0.15"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  <c r="AA700" s="344"/>
      <c r="AB700" s="344"/>
      <c r="AC700" s="344"/>
      <c r="AD700" s="344"/>
      <c r="AE700" s="344"/>
      <c r="AF700" s="344"/>
      <c r="AG700" s="344"/>
      <c r="AH700" s="344"/>
      <c r="AI700" s="344"/>
      <c r="AJ700" s="344"/>
      <c r="AK700" s="344"/>
      <c r="AL700" s="344"/>
      <c r="AM700" s="344"/>
      <c r="AN700" s="344"/>
      <c r="AO700" s="344"/>
      <c r="AP700" s="344"/>
      <c r="AQ700" s="344"/>
      <c r="AR700" s="344"/>
      <c r="AS700" s="344"/>
      <c r="AT700" s="344"/>
      <c r="AU700" s="344"/>
      <c r="AV700" s="344"/>
      <c r="AW700" s="344"/>
      <c r="AX700" s="344"/>
      <c r="AY700" s="344"/>
      <c r="AZ700" s="344"/>
      <c r="BA700" s="344"/>
      <c r="BB700" s="344"/>
      <c r="BC700" s="344"/>
      <c r="BD700" s="344"/>
      <c r="BE700" s="344"/>
      <c r="BF700" s="344"/>
      <c r="BG700" s="344"/>
      <c r="BH700" s="344"/>
      <c r="BI700" s="344"/>
      <c r="BJ700" s="344"/>
      <c r="BK700" s="344"/>
      <c r="BL700" s="344"/>
      <c r="BM700" s="344"/>
      <c r="BN700" s="344"/>
      <c r="BO700" s="344"/>
      <c r="BP700" s="344"/>
      <c r="BQ700" s="344"/>
      <c r="BR700" s="344"/>
      <c r="BS700" s="344"/>
      <c r="BT700" s="344"/>
      <c r="BU700" s="344"/>
      <c r="BV700" s="344"/>
      <c r="BW700" s="344"/>
      <c r="BX700" s="344"/>
      <c r="BY700" s="344"/>
      <c r="BZ700" s="344"/>
      <c r="CA700" s="344"/>
      <c r="CB700" s="344"/>
      <c r="CC700" s="344"/>
      <c r="CD700" s="344"/>
      <c r="CE700" s="344"/>
      <c r="CF700" s="344"/>
      <c r="CG700" s="344"/>
      <c r="CH700" s="344"/>
      <c r="CI700" s="344"/>
      <c r="CJ700" s="344"/>
      <c r="CK700" s="344"/>
      <c r="CL700" s="344"/>
      <c r="CM700" s="344"/>
      <c r="CN700" s="344"/>
      <c r="CO700" s="344"/>
      <c r="CP700" s="344"/>
      <c r="CQ700" s="344"/>
      <c r="CR700" s="344"/>
      <c r="CS700" s="344"/>
      <c r="CT700" s="344"/>
      <c r="CU700" s="344"/>
      <c r="CV700" s="344"/>
      <c r="CW700" s="344"/>
      <c r="CX700" s="344"/>
      <c r="CY700" s="344"/>
      <c r="CZ700" s="344"/>
      <c r="DA700" s="344"/>
      <c r="DB700" s="344"/>
    </row>
    <row r="701" spans="17:106" s="318" customFormat="1" x14ac:dyDescent="0.15"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  <c r="AA701" s="344"/>
      <c r="AB701" s="344"/>
      <c r="AC701" s="344"/>
      <c r="AD701" s="344"/>
      <c r="AE701" s="344"/>
      <c r="AF701" s="344"/>
      <c r="AG701" s="344"/>
      <c r="AH701" s="344"/>
      <c r="AI701" s="344"/>
      <c r="AJ701" s="344"/>
      <c r="AK701" s="344"/>
      <c r="AL701" s="344"/>
      <c r="AM701" s="344"/>
      <c r="AN701" s="344"/>
      <c r="AO701" s="344"/>
      <c r="AP701" s="344"/>
      <c r="AQ701" s="344"/>
      <c r="AR701" s="344"/>
      <c r="AS701" s="344"/>
      <c r="AT701" s="344"/>
      <c r="AU701" s="344"/>
      <c r="AV701" s="344"/>
      <c r="AW701" s="344"/>
      <c r="AX701" s="344"/>
      <c r="AY701" s="344"/>
      <c r="AZ701" s="344"/>
      <c r="BA701" s="344"/>
      <c r="BB701" s="344"/>
      <c r="BC701" s="344"/>
      <c r="BD701" s="344"/>
      <c r="BE701" s="344"/>
      <c r="BF701" s="344"/>
      <c r="BG701" s="344"/>
      <c r="BH701" s="344"/>
      <c r="BI701" s="344"/>
      <c r="BJ701" s="344"/>
      <c r="BK701" s="344"/>
      <c r="BL701" s="344"/>
      <c r="BM701" s="344"/>
      <c r="BN701" s="344"/>
      <c r="BO701" s="344"/>
      <c r="BP701" s="344"/>
      <c r="BQ701" s="344"/>
      <c r="BR701" s="344"/>
      <c r="BS701" s="344"/>
      <c r="BT701" s="344"/>
      <c r="BU701" s="344"/>
      <c r="BV701" s="344"/>
      <c r="BW701" s="344"/>
      <c r="BX701" s="344"/>
      <c r="BY701" s="344"/>
      <c r="BZ701" s="344"/>
      <c r="CA701" s="344"/>
      <c r="CB701" s="344"/>
      <c r="CC701" s="344"/>
      <c r="CD701" s="344"/>
      <c r="CE701" s="344"/>
      <c r="CF701" s="344"/>
      <c r="CG701" s="344"/>
      <c r="CH701" s="344"/>
      <c r="CI701" s="344"/>
      <c r="CJ701" s="344"/>
      <c r="CK701" s="344"/>
      <c r="CL701" s="344"/>
      <c r="CM701" s="344"/>
      <c r="CN701" s="344"/>
      <c r="CO701" s="344"/>
      <c r="CP701" s="344"/>
      <c r="CQ701" s="344"/>
      <c r="CR701" s="344"/>
      <c r="CS701" s="344"/>
      <c r="CT701" s="344"/>
      <c r="CU701" s="344"/>
      <c r="CV701" s="344"/>
      <c r="CW701" s="344"/>
      <c r="CX701" s="344"/>
      <c r="CY701" s="344"/>
      <c r="CZ701" s="344"/>
      <c r="DA701" s="344"/>
      <c r="DB701" s="344"/>
    </row>
    <row r="702" spans="17:106" s="318" customFormat="1" x14ac:dyDescent="0.15"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  <c r="AA702" s="344"/>
      <c r="AB702" s="344"/>
      <c r="AC702" s="344"/>
      <c r="AD702" s="344"/>
      <c r="AE702" s="344"/>
      <c r="AF702" s="344"/>
      <c r="AG702" s="344"/>
      <c r="AH702" s="344"/>
      <c r="AI702" s="344"/>
      <c r="AJ702" s="344"/>
      <c r="AK702" s="344"/>
      <c r="AL702" s="344"/>
      <c r="AM702" s="344"/>
      <c r="AN702" s="344"/>
      <c r="AO702" s="344"/>
      <c r="AP702" s="344"/>
      <c r="AQ702" s="344"/>
      <c r="AR702" s="344"/>
      <c r="AS702" s="344"/>
      <c r="AT702" s="344"/>
      <c r="AU702" s="344"/>
      <c r="AV702" s="344"/>
      <c r="AW702" s="344"/>
      <c r="AX702" s="344"/>
      <c r="AY702" s="344"/>
      <c r="AZ702" s="344"/>
      <c r="BA702" s="344"/>
      <c r="BB702" s="344"/>
      <c r="BC702" s="344"/>
      <c r="BD702" s="344"/>
      <c r="BE702" s="344"/>
      <c r="BF702" s="344"/>
      <c r="BG702" s="344"/>
      <c r="BH702" s="344"/>
      <c r="BI702" s="344"/>
      <c r="BJ702" s="344"/>
      <c r="BK702" s="344"/>
      <c r="BL702" s="344"/>
      <c r="BM702" s="344"/>
      <c r="BN702" s="344"/>
      <c r="BO702" s="344"/>
      <c r="BP702" s="344"/>
      <c r="BQ702" s="344"/>
      <c r="BR702" s="344"/>
      <c r="BS702" s="344"/>
      <c r="BT702" s="344"/>
      <c r="BU702" s="344"/>
      <c r="BV702" s="344"/>
      <c r="BW702" s="344"/>
      <c r="BX702" s="344"/>
      <c r="BY702" s="344"/>
      <c r="BZ702" s="344"/>
      <c r="CA702" s="344"/>
      <c r="CB702" s="344"/>
      <c r="CC702" s="344"/>
      <c r="CD702" s="344"/>
      <c r="CE702" s="344"/>
      <c r="CF702" s="344"/>
      <c r="CG702" s="344"/>
      <c r="CH702" s="344"/>
      <c r="CI702" s="344"/>
      <c r="CJ702" s="344"/>
      <c r="CK702" s="344"/>
      <c r="CL702" s="344"/>
      <c r="CM702" s="344"/>
      <c r="CN702" s="344"/>
      <c r="CO702" s="344"/>
      <c r="CP702" s="344"/>
      <c r="CQ702" s="344"/>
      <c r="CR702" s="344"/>
      <c r="CS702" s="344"/>
      <c r="CT702" s="344"/>
      <c r="CU702" s="344"/>
      <c r="CV702" s="344"/>
      <c r="CW702" s="344"/>
      <c r="CX702" s="344"/>
      <c r="CY702" s="344"/>
      <c r="CZ702" s="344"/>
      <c r="DA702" s="344"/>
      <c r="DB702" s="344"/>
    </row>
    <row r="703" spans="17:106" s="318" customFormat="1" x14ac:dyDescent="0.15"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  <c r="AA703" s="344"/>
      <c r="AB703" s="344"/>
      <c r="AC703" s="344"/>
      <c r="AD703" s="344"/>
      <c r="AE703" s="344"/>
      <c r="AF703" s="344"/>
      <c r="AG703" s="344"/>
      <c r="AH703" s="344"/>
      <c r="AI703" s="344"/>
      <c r="AJ703" s="344"/>
      <c r="AK703" s="344"/>
      <c r="AL703" s="344"/>
      <c r="AM703" s="344"/>
      <c r="AN703" s="344"/>
      <c r="AO703" s="344"/>
      <c r="AP703" s="344"/>
      <c r="AQ703" s="344"/>
      <c r="AR703" s="344"/>
      <c r="AS703" s="344"/>
      <c r="AT703" s="344"/>
      <c r="AU703" s="344"/>
      <c r="AV703" s="344"/>
      <c r="AW703" s="344"/>
      <c r="AX703" s="344"/>
      <c r="AY703" s="344"/>
      <c r="AZ703" s="344"/>
      <c r="BA703" s="344"/>
      <c r="BB703" s="344"/>
      <c r="BC703" s="344"/>
      <c r="BD703" s="344"/>
      <c r="BE703" s="344"/>
      <c r="BF703" s="344"/>
      <c r="BG703" s="344"/>
      <c r="BH703" s="344"/>
      <c r="BI703" s="344"/>
      <c r="BJ703" s="344"/>
      <c r="BK703" s="344"/>
      <c r="BL703" s="344"/>
      <c r="BM703" s="344"/>
      <c r="BN703" s="344"/>
      <c r="BO703" s="344"/>
      <c r="BP703" s="344"/>
      <c r="BQ703" s="344"/>
      <c r="BR703" s="344"/>
      <c r="BS703" s="344"/>
      <c r="BT703" s="344"/>
      <c r="BU703" s="344"/>
      <c r="BV703" s="344"/>
      <c r="BW703" s="344"/>
      <c r="BX703" s="344"/>
      <c r="BY703" s="344"/>
      <c r="BZ703" s="344"/>
      <c r="CA703" s="344"/>
      <c r="CB703" s="344"/>
      <c r="CC703" s="344"/>
      <c r="CD703" s="344"/>
      <c r="CE703" s="344"/>
      <c r="CF703" s="344"/>
      <c r="CG703" s="344"/>
      <c r="CH703" s="344"/>
      <c r="CI703" s="344"/>
      <c r="CJ703" s="344"/>
      <c r="CK703" s="344"/>
      <c r="CL703" s="344"/>
      <c r="CM703" s="344"/>
      <c r="CN703" s="344"/>
      <c r="CO703" s="344"/>
      <c r="CP703" s="344"/>
      <c r="CQ703" s="344"/>
      <c r="CR703" s="344"/>
      <c r="CS703" s="344"/>
      <c r="CT703" s="344"/>
      <c r="CU703" s="344"/>
      <c r="CV703" s="344"/>
      <c r="CW703" s="344"/>
      <c r="CX703" s="344"/>
      <c r="CY703" s="344"/>
      <c r="CZ703" s="344"/>
      <c r="DA703" s="344"/>
      <c r="DB703" s="344"/>
    </row>
    <row r="704" spans="17:106" s="318" customFormat="1" x14ac:dyDescent="0.15"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  <c r="AA704" s="344"/>
      <c r="AB704" s="344"/>
      <c r="AC704" s="344"/>
      <c r="AD704" s="344"/>
      <c r="AE704" s="344"/>
      <c r="AF704" s="344"/>
      <c r="AG704" s="344"/>
      <c r="AH704" s="344"/>
      <c r="AI704" s="344"/>
      <c r="AJ704" s="344"/>
      <c r="AK704" s="344"/>
      <c r="AL704" s="344"/>
      <c r="AM704" s="344"/>
      <c r="AN704" s="344"/>
      <c r="AO704" s="344"/>
      <c r="AP704" s="344"/>
      <c r="AQ704" s="344"/>
      <c r="AR704" s="344"/>
      <c r="AS704" s="344"/>
      <c r="AT704" s="344"/>
      <c r="AU704" s="344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4"/>
      <c r="BI704" s="344"/>
      <c r="BJ704" s="344"/>
      <c r="BK704" s="344"/>
      <c r="BL704" s="344"/>
      <c r="BM704" s="344"/>
      <c r="BN704" s="344"/>
      <c r="BO704" s="344"/>
      <c r="BP704" s="344"/>
      <c r="BQ704" s="344"/>
      <c r="BR704" s="344"/>
      <c r="BS704" s="344"/>
      <c r="BT704" s="344"/>
      <c r="BU704" s="344"/>
      <c r="BV704" s="344"/>
      <c r="BW704" s="344"/>
      <c r="BX704" s="344"/>
      <c r="BY704" s="344"/>
      <c r="BZ704" s="344"/>
      <c r="CA704" s="344"/>
      <c r="CB704" s="344"/>
      <c r="CC704" s="344"/>
      <c r="CD704" s="344"/>
      <c r="CE704" s="344"/>
      <c r="CF704" s="344"/>
      <c r="CG704" s="344"/>
      <c r="CH704" s="344"/>
      <c r="CI704" s="344"/>
      <c r="CJ704" s="344"/>
      <c r="CK704" s="344"/>
      <c r="CL704" s="344"/>
      <c r="CM704" s="344"/>
      <c r="CN704" s="344"/>
      <c r="CO704" s="344"/>
      <c r="CP704" s="344"/>
      <c r="CQ704" s="344"/>
      <c r="CR704" s="344"/>
      <c r="CS704" s="344"/>
      <c r="CT704" s="344"/>
      <c r="CU704" s="344"/>
      <c r="CV704" s="344"/>
      <c r="CW704" s="344"/>
      <c r="CX704" s="344"/>
      <c r="CY704" s="344"/>
      <c r="CZ704" s="344"/>
      <c r="DA704" s="344"/>
      <c r="DB704" s="344"/>
    </row>
    <row r="705" spans="17:106" s="318" customFormat="1" x14ac:dyDescent="0.15"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  <c r="AA705" s="344"/>
      <c r="AB705" s="344"/>
      <c r="AC705" s="344"/>
      <c r="AD705" s="344"/>
      <c r="AE705" s="344"/>
      <c r="AF705" s="344"/>
      <c r="AG705" s="344"/>
      <c r="AH705" s="344"/>
      <c r="AI705" s="344"/>
      <c r="AJ705" s="344"/>
      <c r="AK705" s="344"/>
      <c r="AL705" s="344"/>
      <c r="AM705" s="344"/>
      <c r="AN705" s="344"/>
      <c r="AO705" s="344"/>
      <c r="AP705" s="344"/>
      <c r="AQ705" s="344"/>
      <c r="AR705" s="344"/>
      <c r="AS705" s="344"/>
      <c r="AT705" s="344"/>
      <c r="AU705" s="344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4"/>
      <c r="BI705" s="344"/>
      <c r="BJ705" s="344"/>
      <c r="BK705" s="344"/>
      <c r="BL705" s="344"/>
      <c r="BM705" s="344"/>
      <c r="BN705" s="344"/>
      <c r="BO705" s="344"/>
      <c r="BP705" s="344"/>
      <c r="BQ705" s="344"/>
      <c r="BR705" s="344"/>
      <c r="BS705" s="344"/>
      <c r="BT705" s="344"/>
      <c r="BU705" s="344"/>
      <c r="BV705" s="344"/>
      <c r="BW705" s="344"/>
      <c r="BX705" s="344"/>
      <c r="BY705" s="344"/>
      <c r="BZ705" s="344"/>
      <c r="CA705" s="344"/>
      <c r="CB705" s="344"/>
      <c r="CC705" s="344"/>
      <c r="CD705" s="344"/>
      <c r="CE705" s="344"/>
      <c r="CF705" s="344"/>
      <c r="CG705" s="344"/>
      <c r="CH705" s="344"/>
      <c r="CI705" s="344"/>
      <c r="CJ705" s="344"/>
      <c r="CK705" s="344"/>
      <c r="CL705" s="344"/>
      <c r="CM705" s="344"/>
      <c r="CN705" s="344"/>
      <c r="CO705" s="344"/>
      <c r="CP705" s="344"/>
      <c r="CQ705" s="344"/>
      <c r="CR705" s="344"/>
      <c r="CS705" s="344"/>
      <c r="CT705" s="344"/>
      <c r="CU705" s="344"/>
      <c r="CV705" s="344"/>
      <c r="CW705" s="344"/>
      <c r="CX705" s="344"/>
      <c r="CY705" s="344"/>
      <c r="CZ705" s="344"/>
      <c r="DA705" s="344"/>
      <c r="DB705" s="344"/>
    </row>
    <row r="706" spans="17:106" s="318" customFormat="1" x14ac:dyDescent="0.15"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  <c r="AA706" s="344"/>
      <c r="AB706" s="344"/>
      <c r="AC706" s="344"/>
      <c r="AD706" s="344"/>
      <c r="AE706" s="344"/>
      <c r="AF706" s="344"/>
      <c r="AG706" s="344"/>
      <c r="AH706" s="344"/>
      <c r="AI706" s="344"/>
      <c r="AJ706" s="344"/>
      <c r="AK706" s="344"/>
      <c r="AL706" s="344"/>
      <c r="AM706" s="344"/>
      <c r="AN706" s="344"/>
      <c r="AO706" s="344"/>
      <c r="AP706" s="344"/>
      <c r="AQ706" s="344"/>
      <c r="AR706" s="344"/>
      <c r="AS706" s="344"/>
      <c r="AT706" s="344"/>
      <c r="AU706" s="344"/>
      <c r="AV706" s="344"/>
      <c r="AW706" s="344"/>
      <c r="AX706" s="344"/>
      <c r="AY706" s="344"/>
      <c r="AZ706" s="344"/>
      <c r="BA706" s="344"/>
      <c r="BB706" s="344"/>
      <c r="BC706" s="344"/>
      <c r="BD706" s="344"/>
      <c r="BE706" s="344"/>
      <c r="BF706" s="344"/>
      <c r="BG706" s="344"/>
      <c r="BH706" s="344"/>
      <c r="BI706" s="344"/>
      <c r="BJ706" s="344"/>
      <c r="BK706" s="344"/>
      <c r="BL706" s="344"/>
      <c r="BM706" s="344"/>
      <c r="BN706" s="344"/>
      <c r="BO706" s="344"/>
      <c r="BP706" s="344"/>
      <c r="BQ706" s="344"/>
      <c r="BR706" s="344"/>
      <c r="BS706" s="344"/>
      <c r="BT706" s="344"/>
      <c r="BU706" s="344"/>
      <c r="BV706" s="344"/>
      <c r="BW706" s="344"/>
      <c r="BX706" s="344"/>
      <c r="BY706" s="344"/>
      <c r="BZ706" s="344"/>
      <c r="CA706" s="344"/>
      <c r="CB706" s="344"/>
      <c r="CC706" s="344"/>
      <c r="CD706" s="344"/>
      <c r="CE706" s="344"/>
      <c r="CF706" s="344"/>
      <c r="CG706" s="344"/>
      <c r="CH706" s="344"/>
      <c r="CI706" s="344"/>
      <c r="CJ706" s="344"/>
      <c r="CK706" s="344"/>
      <c r="CL706" s="344"/>
      <c r="CM706" s="344"/>
      <c r="CN706" s="344"/>
      <c r="CO706" s="344"/>
      <c r="CP706" s="344"/>
      <c r="CQ706" s="344"/>
      <c r="CR706" s="344"/>
      <c r="CS706" s="344"/>
      <c r="CT706" s="344"/>
      <c r="CU706" s="344"/>
      <c r="CV706" s="344"/>
      <c r="CW706" s="344"/>
      <c r="CX706" s="344"/>
      <c r="CY706" s="344"/>
      <c r="CZ706" s="344"/>
      <c r="DA706" s="344"/>
      <c r="DB706" s="344"/>
    </row>
    <row r="707" spans="17:106" s="318" customFormat="1" x14ac:dyDescent="0.15"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  <c r="AA707" s="344"/>
      <c r="AB707" s="344"/>
      <c r="AC707" s="344"/>
      <c r="AD707" s="344"/>
      <c r="AE707" s="344"/>
      <c r="AF707" s="344"/>
      <c r="AG707" s="344"/>
      <c r="AH707" s="344"/>
      <c r="AI707" s="344"/>
      <c r="AJ707" s="344"/>
      <c r="AK707" s="344"/>
      <c r="AL707" s="344"/>
      <c r="AM707" s="344"/>
      <c r="AN707" s="344"/>
      <c r="AO707" s="344"/>
      <c r="AP707" s="344"/>
      <c r="AQ707" s="344"/>
      <c r="AR707" s="344"/>
      <c r="AS707" s="344"/>
      <c r="AT707" s="344"/>
      <c r="AU707" s="344"/>
      <c r="AV707" s="344"/>
      <c r="AW707" s="344"/>
      <c r="AX707" s="344"/>
      <c r="AY707" s="344"/>
      <c r="AZ707" s="344"/>
      <c r="BA707" s="344"/>
      <c r="BB707" s="344"/>
      <c r="BC707" s="344"/>
      <c r="BD707" s="344"/>
      <c r="BE707" s="344"/>
      <c r="BF707" s="344"/>
      <c r="BG707" s="344"/>
      <c r="BH707" s="344"/>
      <c r="BI707" s="344"/>
      <c r="BJ707" s="344"/>
      <c r="BK707" s="344"/>
      <c r="BL707" s="344"/>
      <c r="BM707" s="344"/>
      <c r="BN707" s="344"/>
      <c r="BO707" s="344"/>
      <c r="BP707" s="344"/>
      <c r="BQ707" s="344"/>
      <c r="BR707" s="344"/>
      <c r="BS707" s="344"/>
      <c r="BT707" s="344"/>
      <c r="BU707" s="344"/>
      <c r="BV707" s="344"/>
      <c r="BW707" s="344"/>
      <c r="BX707" s="344"/>
      <c r="BY707" s="344"/>
      <c r="BZ707" s="344"/>
      <c r="CA707" s="344"/>
      <c r="CB707" s="344"/>
      <c r="CC707" s="344"/>
      <c r="CD707" s="344"/>
      <c r="CE707" s="344"/>
      <c r="CF707" s="344"/>
      <c r="CG707" s="344"/>
      <c r="CH707" s="344"/>
      <c r="CI707" s="344"/>
      <c r="CJ707" s="344"/>
      <c r="CK707" s="344"/>
      <c r="CL707" s="344"/>
      <c r="CM707" s="344"/>
      <c r="CN707" s="344"/>
      <c r="CO707" s="344"/>
      <c r="CP707" s="344"/>
      <c r="CQ707" s="344"/>
      <c r="CR707" s="344"/>
      <c r="CS707" s="344"/>
      <c r="CT707" s="344"/>
      <c r="CU707" s="344"/>
      <c r="CV707" s="344"/>
      <c r="CW707" s="344"/>
      <c r="CX707" s="344"/>
      <c r="CY707" s="344"/>
      <c r="CZ707" s="344"/>
      <c r="DA707" s="344"/>
      <c r="DB707" s="344"/>
    </row>
    <row r="708" spans="17:106" s="318" customFormat="1" x14ac:dyDescent="0.15"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  <c r="AA708" s="344"/>
      <c r="AB708" s="344"/>
      <c r="AC708" s="344"/>
      <c r="AD708" s="344"/>
      <c r="AE708" s="344"/>
      <c r="AF708" s="344"/>
      <c r="AG708" s="344"/>
      <c r="AH708" s="344"/>
      <c r="AI708" s="344"/>
      <c r="AJ708" s="344"/>
      <c r="AK708" s="344"/>
      <c r="AL708" s="344"/>
      <c r="AM708" s="344"/>
      <c r="AN708" s="344"/>
      <c r="AO708" s="344"/>
      <c r="AP708" s="344"/>
      <c r="AQ708" s="344"/>
      <c r="AR708" s="344"/>
      <c r="AS708" s="344"/>
      <c r="AT708" s="344"/>
      <c r="AU708" s="344"/>
      <c r="AV708" s="344"/>
      <c r="AW708" s="344"/>
      <c r="AX708" s="344"/>
      <c r="AY708" s="344"/>
      <c r="AZ708" s="344"/>
      <c r="BA708" s="344"/>
      <c r="BB708" s="344"/>
      <c r="BC708" s="344"/>
      <c r="BD708" s="344"/>
      <c r="BE708" s="344"/>
      <c r="BF708" s="344"/>
      <c r="BG708" s="344"/>
      <c r="BH708" s="344"/>
      <c r="BI708" s="344"/>
      <c r="BJ708" s="344"/>
      <c r="BK708" s="344"/>
      <c r="BL708" s="344"/>
      <c r="BM708" s="344"/>
      <c r="BN708" s="344"/>
      <c r="BO708" s="344"/>
      <c r="BP708" s="344"/>
      <c r="BQ708" s="344"/>
      <c r="BR708" s="344"/>
      <c r="BS708" s="344"/>
      <c r="BT708" s="344"/>
      <c r="BU708" s="344"/>
      <c r="BV708" s="344"/>
      <c r="BW708" s="344"/>
      <c r="BX708" s="344"/>
      <c r="BY708" s="344"/>
      <c r="BZ708" s="344"/>
      <c r="CA708" s="344"/>
      <c r="CB708" s="344"/>
      <c r="CC708" s="344"/>
      <c r="CD708" s="344"/>
      <c r="CE708" s="344"/>
      <c r="CF708" s="344"/>
      <c r="CG708" s="344"/>
      <c r="CH708" s="344"/>
      <c r="CI708" s="344"/>
      <c r="CJ708" s="344"/>
      <c r="CK708" s="344"/>
      <c r="CL708" s="344"/>
      <c r="CM708" s="344"/>
      <c r="CN708" s="344"/>
      <c r="CO708" s="344"/>
      <c r="CP708" s="344"/>
      <c r="CQ708" s="344"/>
      <c r="CR708" s="344"/>
      <c r="CS708" s="344"/>
      <c r="CT708" s="344"/>
      <c r="CU708" s="344"/>
      <c r="CV708" s="344"/>
      <c r="CW708" s="344"/>
      <c r="CX708" s="344"/>
      <c r="CY708" s="344"/>
      <c r="CZ708" s="344"/>
      <c r="DA708" s="344"/>
      <c r="DB708" s="344"/>
    </row>
    <row r="709" spans="17:106" s="318" customFormat="1" x14ac:dyDescent="0.15"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  <c r="AA709" s="344"/>
      <c r="AB709" s="344"/>
      <c r="AC709" s="344"/>
      <c r="AD709" s="344"/>
      <c r="AE709" s="344"/>
      <c r="AF709" s="344"/>
      <c r="AG709" s="344"/>
      <c r="AH709" s="344"/>
      <c r="AI709" s="344"/>
      <c r="AJ709" s="344"/>
      <c r="AK709" s="344"/>
      <c r="AL709" s="344"/>
      <c r="AM709" s="344"/>
      <c r="AN709" s="344"/>
      <c r="AO709" s="344"/>
      <c r="AP709" s="344"/>
      <c r="AQ709" s="344"/>
      <c r="AR709" s="344"/>
      <c r="AS709" s="344"/>
      <c r="AT709" s="344"/>
      <c r="AU709" s="344"/>
      <c r="AV709" s="344"/>
      <c r="AW709" s="344"/>
      <c r="AX709" s="344"/>
      <c r="AY709" s="344"/>
      <c r="AZ709" s="344"/>
      <c r="BA709" s="344"/>
      <c r="BB709" s="344"/>
      <c r="BC709" s="344"/>
      <c r="BD709" s="344"/>
      <c r="BE709" s="344"/>
      <c r="BF709" s="344"/>
      <c r="BG709" s="344"/>
      <c r="BH709" s="344"/>
      <c r="BI709" s="344"/>
      <c r="BJ709" s="344"/>
      <c r="BK709" s="344"/>
      <c r="BL709" s="344"/>
      <c r="BM709" s="344"/>
      <c r="BN709" s="344"/>
      <c r="BO709" s="344"/>
      <c r="BP709" s="344"/>
      <c r="BQ709" s="344"/>
      <c r="BR709" s="344"/>
      <c r="BS709" s="344"/>
      <c r="BT709" s="344"/>
      <c r="BU709" s="344"/>
      <c r="BV709" s="344"/>
      <c r="BW709" s="344"/>
      <c r="BX709" s="344"/>
      <c r="BY709" s="344"/>
      <c r="BZ709" s="344"/>
      <c r="CA709" s="344"/>
      <c r="CB709" s="344"/>
      <c r="CC709" s="344"/>
      <c r="CD709" s="344"/>
      <c r="CE709" s="344"/>
      <c r="CF709" s="344"/>
      <c r="CG709" s="344"/>
      <c r="CH709" s="344"/>
      <c r="CI709" s="344"/>
      <c r="CJ709" s="344"/>
      <c r="CK709" s="344"/>
      <c r="CL709" s="344"/>
      <c r="CM709" s="344"/>
      <c r="CN709" s="344"/>
      <c r="CO709" s="344"/>
      <c r="CP709" s="344"/>
      <c r="CQ709" s="344"/>
      <c r="CR709" s="344"/>
      <c r="CS709" s="344"/>
      <c r="CT709" s="344"/>
      <c r="CU709" s="344"/>
      <c r="CV709" s="344"/>
      <c r="CW709" s="344"/>
      <c r="CX709" s="344"/>
      <c r="CY709" s="344"/>
      <c r="CZ709" s="344"/>
      <c r="DA709" s="344"/>
      <c r="DB709" s="344"/>
    </row>
    <row r="710" spans="17:106" s="318" customFormat="1" x14ac:dyDescent="0.15"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  <c r="AA710" s="344"/>
      <c r="AB710" s="344"/>
      <c r="AC710" s="344"/>
      <c r="AD710" s="344"/>
      <c r="AE710" s="344"/>
      <c r="AF710" s="344"/>
      <c r="AG710" s="344"/>
      <c r="AH710" s="344"/>
      <c r="AI710" s="344"/>
      <c r="AJ710" s="344"/>
      <c r="AK710" s="344"/>
      <c r="AL710" s="344"/>
      <c r="AM710" s="344"/>
      <c r="AN710" s="344"/>
      <c r="AO710" s="344"/>
      <c r="AP710" s="344"/>
      <c r="AQ710" s="344"/>
      <c r="AR710" s="344"/>
      <c r="AS710" s="344"/>
      <c r="AT710" s="344"/>
      <c r="AU710" s="344"/>
      <c r="AV710" s="344"/>
      <c r="AW710" s="344"/>
      <c r="AX710" s="344"/>
      <c r="AY710" s="344"/>
      <c r="AZ710" s="344"/>
      <c r="BA710" s="344"/>
      <c r="BB710" s="344"/>
      <c r="BC710" s="344"/>
      <c r="BD710" s="344"/>
      <c r="BE710" s="344"/>
      <c r="BF710" s="344"/>
      <c r="BG710" s="344"/>
      <c r="BH710" s="344"/>
      <c r="BI710" s="344"/>
      <c r="BJ710" s="344"/>
      <c r="BK710" s="344"/>
      <c r="BL710" s="344"/>
      <c r="BM710" s="344"/>
      <c r="BN710" s="344"/>
      <c r="BO710" s="344"/>
      <c r="BP710" s="344"/>
      <c r="BQ710" s="344"/>
      <c r="BR710" s="344"/>
      <c r="BS710" s="344"/>
      <c r="BT710" s="344"/>
      <c r="BU710" s="344"/>
      <c r="BV710" s="344"/>
      <c r="BW710" s="344"/>
      <c r="BX710" s="344"/>
      <c r="BY710" s="344"/>
      <c r="BZ710" s="344"/>
      <c r="CA710" s="344"/>
      <c r="CB710" s="344"/>
      <c r="CC710" s="344"/>
      <c r="CD710" s="344"/>
      <c r="CE710" s="344"/>
      <c r="CF710" s="344"/>
      <c r="CG710" s="344"/>
      <c r="CH710" s="344"/>
      <c r="CI710" s="344"/>
      <c r="CJ710" s="344"/>
      <c r="CK710" s="344"/>
      <c r="CL710" s="344"/>
      <c r="CM710" s="344"/>
      <c r="CN710" s="344"/>
      <c r="CO710" s="344"/>
      <c r="CP710" s="344"/>
      <c r="CQ710" s="344"/>
      <c r="CR710" s="344"/>
      <c r="CS710" s="344"/>
      <c r="CT710" s="344"/>
      <c r="CU710" s="344"/>
      <c r="CV710" s="344"/>
      <c r="CW710" s="344"/>
      <c r="CX710" s="344"/>
      <c r="CY710" s="344"/>
      <c r="CZ710" s="344"/>
      <c r="DA710" s="344"/>
      <c r="DB710" s="344"/>
    </row>
    <row r="711" spans="17:106" s="318" customFormat="1" x14ac:dyDescent="0.15"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  <c r="AA711" s="344"/>
      <c r="AB711" s="344"/>
      <c r="AC711" s="344"/>
      <c r="AD711" s="344"/>
      <c r="AE711" s="344"/>
      <c r="AF711" s="344"/>
      <c r="AG711" s="344"/>
      <c r="AH711" s="344"/>
      <c r="AI711" s="344"/>
      <c r="AJ711" s="344"/>
      <c r="AK711" s="344"/>
      <c r="AL711" s="344"/>
      <c r="AM711" s="344"/>
      <c r="AN711" s="344"/>
      <c r="AO711" s="344"/>
      <c r="AP711" s="344"/>
      <c r="AQ711" s="344"/>
      <c r="AR711" s="344"/>
      <c r="AS711" s="344"/>
      <c r="AT711" s="344"/>
      <c r="AU711" s="344"/>
      <c r="AV711" s="344"/>
      <c r="AW711" s="344"/>
      <c r="AX711" s="344"/>
      <c r="AY711" s="344"/>
      <c r="AZ711" s="344"/>
      <c r="BA711" s="344"/>
      <c r="BB711" s="344"/>
      <c r="BC711" s="344"/>
      <c r="BD711" s="344"/>
      <c r="BE711" s="344"/>
      <c r="BF711" s="344"/>
      <c r="BG711" s="344"/>
      <c r="BH711" s="344"/>
      <c r="BI711" s="344"/>
      <c r="BJ711" s="344"/>
      <c r="BK711" s="344"/>
      <c r="BL711" s="344"/>
      <c r="BM711" s="344"/>
      <c r="BN711" s="344"/>
      <c r="BO711" s="344"/>
      <c r="BP711" s="344"/>
      <c r="BQ711" s="344"/>
      <c r="BR711" s="344"/>
      <c r="BS711" s="344"/>
      <c r="BT711" s="344"/>
      <c r="BU711" s="344"/>
      <c r="BV711" s="344"/>
      <c r="BW711" s="344"/>
      <c r="BX711" s="344"/>
      <c r="BY711" s="344"/>
      <c r="BZ711" s="344"/>
      <c r="CA711" s="344"/>
      <c r="CB711" s="344"/>
      <c r="CC711" s="344"/>
      <c r="CD711" s="344"/>
      <c r="CE711" s="344"/>
      <c r="CF711" s="344"/>
      <c r="CG711" s="344"/>
      <c r="CH711" s="344"/>
      <c r="CI711" s="344"/>
      <c r="CJ711" s="344"/>
      <c r="CK711" s="344"/>
      <c r="CL711" s="344"/>
      <c r="CM711" s="344"/>
      <c r="CN711" s="344"/>
      <c r="CO711" s="344"/>
      <c r="CP711" s="344"/>
      <c r="CQ711" s="344"/>
      <c r="CR711" s="344"/>
      <c r="CS711" s="344"/>
      <c r="CT711" s="344"/>
      <c r="CU711" s="344"/>
      <c r="CV711" s="344"/>
      <c r="CW711" s="344"/>
      <c r="CX711" s="344"/>
      <c r="CY711" s="344"/>
      <c r="CZ711" s="344"/>
      <c r="DA711" s="344"/>
      <c r="DB711" s="344"/>
    </row>
    <row r="712" spans="17:106" s="318" customFormat="1" x14ac:dyDescent="0.15"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  <c r="AA712" s="344"/>
      <c r="AB712" s="344"/>
      <c r="AC712" s="344"/>
      <c r="AD712" s="344"/>
      <c r="AE712" s="344"/>
      <c r="AF712" s="344"/>
      <c r="AG712" s="344"/>
      <c r="AH712" s="344"/>
      <c r="AI712" s="344"/>
      <c r="AJ712" s="344"/>
      <c r="AK712" s="344"/>
      <c r="AL712" s="344"/>
      <c r="AM712" s="344"/>
      <c r="AN712" s="344"/>
      <c r="AO712" s="344"/>
      <c r="AP712" s="344"/>
      <c r="AQ712" s="344"/>
      <c r="AR712" s="344"/>
      <c r="AS712" s="344"/>
      <c r="AT712" s="344"/>
      <c r="AU712" s="344"/>
      <c r="AV712" s="344"/>
      <c r="AW712" s="344"/>
      <c r="AX712" s="344"/>
      <c r="AY712" s="344"/>
      <c r="AZ712" s="344"/>
      <c r="BA712" s="344"/>
      <c r="BB712" s="344"/>
      <c r="BC712" s="344"/>
      <c r="BD712" s="344"/>
      <c r="BE712" s="344"/>
      <c r="BF712" s="344"/>
      <c r="BG712" s="344"/>
      <c r="BH712" s="344"/>
      <c r="BI712" s="344"/>
      <c r="BJ712" s="344"/>
      <c r="BK712" s="344"/>
      <c r="BL712" s="344"/>
      <c r="BM712" s="344"/>
      <c r="BN712" s="344"/>
      <c r="BO712" s="344"/>
      <c r="BP712" s="344"/>
      <c r="BQ712" s="344"/>
      <c r="BR712" s="344"/>
      <c r="BS712" s="344"/>
      <c r="BT712" s="344"/>
      <c r="BU712" s="344"/>
      <c r="BV712" s="344"/>
      <c r="BW712" s="344"/>
      <c r="BX712" s="344"/>
      <c r="BY712" s="344"/>
      <c r="BZ712" s="344"/>
      <c r="CA712" s="344"/>
      <c r="CB712" s="344"/>
      <c r="CC712" s="344"/>
      <c r="CD712" s="344"/>
      <c r="CE712" s="344"/>
      <c r="CF712" s="344"/>
      <c r="CG712" s="344"/>
      <c r="CH712" s="344"/>
      <c r="CI712" s="344"/>
      <c r="CJ712" s="344"/>
      <c r="CK712" s="344"/>
      <c r="CL712" s="344"/>
      <c r="CM712" s="344"/>
      <c r="CN712" s="344"/>
      <c r="CO712" s="344"/>
      <c r="CP712" s="344"/>
      <c r="CQ712" s="344"/>
      <c r="CR712" s="344"/>
      <c r="CS712" s="344"/>
      <c r="CT712" s="344"/>
      <c r="CU712" s="344"/>
      <c r="CV712" s="344"/>
      <c r="CW712" s="344"/>
      <c r="CX712" s="344"/>
      <c r="CY712" s="344"/>
      <c r="CZ712" s="344"/>
      <c r="DA712" s="344"/>
      <c r="DB712" s="344"/>
    </row>
    <row r="713" spans="17:106" s="318" customFormat="1" x14ac:dyDescent="0.15"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  <c r="AA713" s="344"/>
      <c r="AB713" s="344"/>
      <c r="AC713" s="344"/>
      <c r="AD713" s="344"/>
      <c r="AE713" s="344"/>
      <c r="AF713" s="344"/>
      <c r="AG713" s="344"/>
      <c r="AH713" s="344"/>
      <c r="AI713" s="344"/>
      <c r="AJ713" s="344"/>
      <c r="AK713" s="344"/>
      <c r="AL713" s="344"/>
      <c r="AM713" s="344"/>
      <c r="AN713" s="344"/>
      <c r="AO713" s="344"/>
      <c r="AP713" s="344"/>
      <c r="AQ713" s="344"/>
      <c r="AR713" s="344"/>
      <c r="AS713" s="344"/>
      <c r="AT713" s="344"/>
      <c r="AU713" s="344"/>
      <c r="AV713" s="344"/>
      <c r="AW713" s="344"/>
      <c r="AX713" s="344"/>
      <c r="AY713" s="344"/>
      <c r="AZ713" s="344"/>
      <c r="BA713" s="344"/>
      <c r="BB713" s="344"/>
      <c r="BC713" s="344"/>
      <c r="BD713" s="344"/>
      <c r="BE713" s="344"/>
      <c r="BF713" s="344"/>
      <c r="BG713" s="344"/>
      <c r="BH713" s="344"/>
      <c r="BI713" s="344"/>
      <c r="BJ713" s="344"/>
      <c r="BK713" s="344"/>
      <c r="BL713" s="344"/>
      <c r="BM713" s="344"/>
      <c r="BN713" s="344"/>
      <c r="BO713" s="344"/>
      <c r="BP713" s="344"/>
      <c r="BQ713" s="344"/>
      <c r="BR713" s="344"/>
      <c r="BS713" s="344"/>
      <c r="BT713" s="344"/>
      <c r="BU713" s="344"/>
      <c r="BV713" s="344"/>
      <c r="BW713" s="344"/>
      <c r="BX713" s="344"/>
      <c r="BY713" s="344"/>
      <c r="BZ713" s="344"/>
      <c r="CA713" s="344"/>
      <c r="CB713" s="344"/>
      <c r="CC713" s="344"/>
      <c r="CD713" s="344"/>
      <c r="CE713" s="344"/>
      <c r="CF713" s="344"/>
      <c r="CG713" s="344"/>
      <c r="CH713" s="344"/>
      <c r="CI713" s="344"/>
      <c r="CJ713" s="344"/>
      <c r="CK713" s="344"/>
      <c r="CL713" s="344"/>
      <c r="CM713" s="344"/>
      <c r="CN713" s="344"/>
      <c r="CO713" s="344"/>
      <c r="CP713" s="344"/>
      <c r="CQ713" s="344"/>
      <c r="CR713" s="344"/>
      <c r="CS713" s="344"/>
      <c r="CT713" s="344"/>
      <c r="CU713" s="344"/>
      <c r="CV713" s="344"/>
      <c r="CW713" s="344"/>
      <c r="CX713" s="344"/>
      <c r="CY713" s="344"/>
      <c r="CZ713" s="344"/>
      <c r="DA713" s="344"/>
      <c r="DB713" s="344"/>
    </row>
    <row r="714" spans="17:106" s="318" customFormat="1" x14ac:dyDescent="0.15"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  <c r="AA714" s="344"/>
      <c r="AB714" s="344"/>
      <c r="AC714" s="344"/>
      <c r="AD714" s="344"/>
      <c r="AE714" s="344"/>
      <c r="AF714" s="344"/>
      <c r="AG714" s="344"/>
      <c r="AH714" s="344"/>
      <c r="AI714" s="344"/>
      <c r="AJ714" s="344"/>
      <c r="AK714" s="344"/>
      <c r="AL714" s="344"/>
      <c r="AM714" s="344"/>
      <c r="AN714" s="344"/>
      <c r="AO714" s="344"/>
      <c r="AP714" s="344"/>
      <c r="AQ714" s="344"/>
      <c r="AR714" s="344"/>
      <c r="AS714" s="344"/>
      <c r="AT714" s="344"/>
      <c r="AU714" s="344"/>
      <c r="AV714" s="344"/>
      <c r="AW714" s="344"/>
      <c r="AX714" s="344"/>
      <c r="AY714" s="344"/>
      <c r="AZ714" s="344"/>
      <c r="BA714" s="344"/>
      <c r="BB714" s="344"/>
      <c r="BC714" s="344"/>
      <c r="BD714" s="344"/>
      <c r="BE714" s="344"/>
      <c r="BF714" s="344"/>
      <c r="BG714" s="344"/>
      <c r="BH714" s="344"/>
      <c r="BI714" s="344"/>
      <c r="BJ714" s="344"/>
      <c r="BK714" s="344"/>
      <c r="BL714" s="344"/>
      <c r="BM714" s="344"/>
      <c r="BN714" s="344"/>
      <c r="BO714" s="344"/>
      <c r="BP714" s="344"/>
      <c r="BQ714" s="344"/>
      <c r="BR714" s="344"/>
      <c r="BS714" s="344"/>
      <c r="BT714" s="344"/>
      <c r="BU714" s="344"/>
      <c r="BV714" s="344"/>
      <c r="BW714" s="344"/>
      <c r="BX714" s="344"/>
      <c r="BY714" s="344"/>
      <c r="BZ714" s="344"/>
      <c r="CA714" s="344"/>
      <c r="CB714" s="344"/>
      <c r="CC714" s="344"/>
      <c r="CD714" s="344"/>
      <c r="CE714" s="344"/>
      <c r="CF714" s="344"/>
      <c r="CG714" s="344"/>
      <c r="CH714" s="344"/>
      <c r="CI714" s="344"/>
      <c r="CJ714" s="344"/>
      <c r="CK714" s="344"/>
      <c r="CL714" s="344"/>
      <c r="CM714" s="344"/>
      <c r="CN714" s="344"/>
      <c r="CO714" s="344"/>
      <c r="CP714" s="344"/>
      <c r="CQ714" s="344"/>
      <c r="CR714" s="344"/>
      <c r="CS714" s="344"/>
      <c r="CT714" s="344"/>
      <c r="CU714" s="344"/>
      <c r="CV714" s="344"/>
      <c r="CW714" s="344"/>
      <c r="CX714" s="344"/>
      <c r="CY714" s="344"/>
      <c r="CZ714" s="344"/>
      <c r="DA714" s="344"/>
      <c r="DB714" s="344"/>
    </row>
    <row r="715" spans="17:106" s="318" customFormat="1" x14ac:dyDescent="0.15"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  <c r="AA715" s="344"/>
      <c r="AB715" s="344"/>
      <c r="AC715" s="344"/>
      <c r="AD715" s="344"/>
      <c r="AE715" s="344"/>
      <c r="AF715" s="344"/>
      <c r="AG715" s="344"/>
      <c r="AH715" s="344"/>
      <c r="AI715" s="344"/>
      <c r="AJ715" s="344"/>
      <c r="AK715" s="344"/>
      <c r="AL715" s="344"/>
      <c r="AM715" s="344"/>
      <c r="AN715" s="344"/>
      <c r="AO715" s="344"/>
      <c r="AP715" s="344"/>
      <c r="AQ715" s="344"/>
      <c r="AR715" s="344"/>
      <c r="AS715" s="344"/>
      <c r="AT715" s="344"/>
      <c r="AU715" s="344"/>
      <c r="AV715" s="344"/>
      <c r="AW715" s="344"/>
      <c r="AX715" s="344"/>
      <c r="AY715" s="344"/>
      <c r="AZ715" s="344"/>
      <c r="BA715" s="344"/>
      <c r="BB715" s="344"/>
      <c r="BC715" s="344"/>
      <c r="BD715" s="344"/>
      <c r="BE715" s="344"/>
      <c r="BF715" s="344"/>
      <c r="BG715" s="344"/>
      <c r="BH715" s="344"/>
      <c r="BI715" s="344"/>
      <c r="BJ715" s="344"/>
      <c r="BK715" s="344"/>
      <c r="BL715" s="344"/>
      <c r="BM715" s="344"/>
      <c r="BN715" s="344"/>
      <c r="BO715" s="344"/>
      <c r="BP715" s="344"/>
      <c r="BQ715" s="344"/>
      <c r="BR715" s="344"/>
      <c r="BS715" s="344"/>
      <c r="BT715" s="344"/>
      <c r="BU715" s="344"/>
      <c r="BV715" s="344"/>
      <c r="BW715" s="344"/>
      <c r="BX715" s="344"/>
      <c r="BY715" s="344"/>
      <c r="BZ715" s="344"/>
      <c r="CA715" s="344"/>
      <c r="CB715" s="344"/>
      <c r="CC715" s="344"/>
      <c r="CD715" s="344"/>
      <c r="CE715" s="344"/>
      <c r="CF715" s="344"/>
      <c r="CG715" s="344"/>
      <c r="CH715" s="344"/>
      <c r="CI715" s="344"/>
      <c r="CJ715" s="344"/>
      <c r="CK715" s="344"/>
      <c r="CL715" s="344"/>
      <c r="CM715" s="344"/>
      <c r="CN715" s="344"/>
      <c r="CO715" s="344"/>
      <c r="CP715" s="344"/>
      <c r="CQ715" s="344"/>
      <c r="CR715" s="344"/>
      <c r="CS715" s="344"/>
      <c r="CT715" s="344"/>
      <c r="CU715" s="344"/>
      <c r="CV715" s="344"/>
      <c r="CW715" s="344"/>
      <c r="CX715" s="344"/>
      <c r="CY715" s="344"/>
      <c r="CZ715" s="344"/>
      <c r="DA715" s="344"/>
      <c r="DB715" s="344"/>
    </row>
    <row r="716" spans="17:106" s="318" customFormat="1" x14ac:dyDescent="0.15"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  <c r="AA716" s="344"/>
      <c r="AB716" s="344"/>
      <c r="AC716" s="344"/>
      <c r="AD716" s="344"/>
      <c r="AE716" s="344"/>
      <c r="AF716" s="344"/>
      <c r="AG716" s="344"/>
      <c r="AH716" s="344"/>
      <c r="AI716" s="344"/>
      <c r="AJ716" s="344"/>
      <c r="AK716" s="344"/>
      <c r="AL716" s="344"/>
      <c r="AM716" s="344"/>
      <c r="AN716" s="344"/>
      <c r="AO716" s="344"/>
      <c r="AP716" s="344"/>
      <c r="AQ716" s="344"/>
      <c r="AR716" s="344"/>
      <c r="AS716" s="344"/>
      <c r="AT716" s="344"/>
      <c r="AU716" s="344"/>
      <c r="AV716" s="344"/>
      <c r="AW716" s="344"/>
      <c r="AX716" s="344"/>
      <c r="AY716" s="344"/>
      <c r="AZ716" s="344"/>
      <c r="BA716" s="344"/>
      <c r="BB716" s="344"/>
      <c r="BC716" s="344"/>
      <c r="BD716" s="344"/>
      <c r="BE716" s="344"/>
      <c r="BF716" s="344"/>
      <c r="BG716" s="344"/>
      <c r="BH716" s="344"/>
      <c r="BI716" s="344"/>
      <c r="BJ716" s="344"/>
      <c r="BK716" s="344"/>
      <c r="BL716" s="344"/>
      <c r="BM716" s="344"/>
      <c r="BN716" s="344"/>
      <c r="BO716" s="344"/>
      <c r="BP716" s="344"/>
      <c r="BQ716" s="344"/>
      <c r="BR716" s="344"/>
      <c r="BS716" s="344"/>
      <c r="BT716" s="344"/>
      <c r="BU716" s="344"/>
      <c r="BV716" s="344"/>
      <c r="BW716" s="344"/>
      <c r="BX716" s="344"/>
      <c r="BY716" s="344"/>
      <c r="BZ716" s="344"/>
      <c r="CA716" s="344"/>
      <c r="CB716" s="344"/>
      <c r="CC716" s="344"/>
      <c r="CD716" s="344"/>
      <c r="CE716" s="344"/>
      <c r="CF716" s="344"/>
      <c r="CG716" s="344"/>
      <c r="CH716" s="344"/>
      <c r="CI716" s="344"/>
      <c r="CJ716" s="344"/>
      <c r="CK716" s="344"/>
      <c r="CL716" s="344"/>
      <c r="CM716" s="344"/>
      <c r="CN716" s="344"/>
      <c r="CO716" s="344"/>
      <c r="CP716" s="344"/>
      <c r="CQ716" s="344"/>
      <c r="CR716" s="344"/>
      <c r="CS716" s="344"/>
      <c r="CT716" s="344"/>
      <c r="CU716" s="344"/>
      <c r="CV716" s="344"/>
      <c r="CW716" s="344"/>
      <c r="CX716" s="344"/>
      <c r="CY716" s="344"/>
      <c r="CZ716" s="344"/>
      <c r="DA716" s="344"/>
      <c r="DB716" s="344"/>
    </row>
    <row r="717" spans="17:106" s="318" customFormat="1" x14ac:dyDescent="0.15"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  <c r="AA717" s="344"/>
      <c r="AB717" s="344"/>
      <c r="AC717" s="344"/>
      <c r="AD717" s="344"/>
      <c r="AE717" s="344"/>
      <c r="AF717" s="344"/>
      <c r="AG717" s="344"/>
      <c r="AH717" s="344"/>
      <c r="AI717" s="344"/>
      <c r="AJ717" s="344"/>
      <c r="AK717" s="344"/>
      <c r="AL717" s="344"/>
      <c r="AM717" s="344"/>
      <c r="AN717" s="344"/>
      <c r="AO717" s="344"/>
      <c r="AP717" s="344"/>
      <c r="AQ717" s="344"/>
      <c r="AR717" s="344"/>
      <c r="AS717" s="344"/>
      <c r="AT717" s="344"/>
      <c r="AU717" s="344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4"/>
      <c r="BI717" s="344"/>
      <c r="BJ717" s="344"/>
      <c r="BK717" s="344"/>
      <c r="BL717" s="344"/>
      <c r="BM717" s="344"/>
      <c r="BN717" s="344"/>
      <c r="BO717" s="344"/>
      <c r="BP717" s="344"/>
      <c r="BQ717" s="344"/>
      <c r="BR717" s="344"/>
      <c r="BS717" s="344"/>
      <c r="BT717" s="344"/>
      <c r="BU717" s="344"/>
      <c r="BV717" s="344"/>
      <c r="BW717" s="344"/>
      <c r="BX717" s="344"/>
      <c r="BY717" s="344"/>
      <c r="BZ717" s="344"/>
      <c r="CA717" s="344"/>
      <c r="CB717" s="344"/>
      <c r="CC717" s="344"/>
      <c r="CD717" s="344"/>
      <c r="CE717" s="344"/>
      <c r="CF717" s="344"/>
      <c r="CG717" s="344"/>
      <c r="CH717" s="344"/>
      <c r="CI717" s="344"/>
      <c r="CJ717" s="344"/>
      <c r="CK717" s="344"/>
      <c r="CL717" s="344"/>
      <c r="CM717" s="344"/>
      <c r="CN717" s="344"/>
      <c r="CO717" s="344"/>
      <c r="CP717" s="344"/>
      <c r="CQ717" s="344"/>
      <c r="CR717" s="344"/>
      <c r="CS717" s="344"/>
      <c r="CT717" s="344"/>
      <c r="CU717" s="344"/>
      <c r="CV717" s="344"/>
      <c r="CW717" s="344"/>
      <c r="CX717" s="344"/>
      <c r="CY717" s="344"/>
      <c r="CZ717" s="344"/>
      <c r="DA717" s="344"/>
      <c r="DB717" s="344"/>
    </row>
    <row r="718" spans="17:106" s="318" customFormat="1" x14ac:dyDescent="0.15"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  <c r="AA718" s="344"/>
      <c r="AB718" s="344"/>
      <c r="AC718" s="344"/>
      <c r="AD718" s="344"/>
      <c r="AE718" s="344"/>
      <c r="AF718" s="344"/>
      <c r="AG718" s="344"/>
      <c r="AH718" s="344"/>
      <c r="AI718" s="344"/>
      <c r="AJ718" s="344"/>
      <c r="AK718" s="344"/>
      <c r="AL718" s="344"/>
      <c r="AM718" s="344"/>
      <c r="AN718" s="344"/>
      <c r="AO718" s="344"/>
      <c r="AP718" s="344"/>
      <c r="AQ718" s="344"/>
      <c r="AR718" s="344"/>
      <c r="AS718" s="344"/>
      <c r="AT718" s="344"/>
      <c r="AU718" s="344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4"/>
      <c r="BI718" s="344"/>
      <c r="BJ718" s="344"/>
      <c r="BK718" s="344"/>
      <c r="BL718" s="344"/>
      <c r="BM718" s="344"/>
      <c r="BN718" s="344"/>
      <c r="BO718" s="344"/>
      <c r="BP718" s="344"/>
      <c r="BQ718" s="344"/>
      <c r="BR718" s="344"/>
      <c r="BS718" s="344"/>
      <c r="BT718" s="344"/>
      <c r="BU718" s="344"/>
      <c r="BV718" s="344"/>
      <c r="BW718" s="344"/>
      <c r="BX718" s="344"/>
      <c r="BY718" s="344"/>
      <c r="BZ718" s="344"/>
      <c r="CA718" s="344"/>
      <c r="CB718" s="344"/>
      <c r="CC718" s="344"/>
      <c r="CD718" s="344"/>
      <c r="CE718" s="344"/>
      <c r="CF718" s="344"/>
      <c r="CG718" s="344"/>
      <c r="CH718" s="344"/>
      <c r="CI718" s="344"/>
      <c r="CJ718" s="344"/>
      <c r="CK718" s="344"/>
      <c r="CL718" s="344"/>
      <c r="CM718" s="344"/>
      <c r="CN718" s="344"/>
      <c r="CO718" s="344"/>
      <c r="CP718" s="344"/>
      <c r="CQ718" s="344"/>
      <c r="CR718" s="344"/>
      <c r="CS718" s="344"/>
      <c r="CT718" s="344"/>
      <c r="CU718" s="344"/>
      <c r="CV718" s="344"/>
      <c r="CW718" s="344"/>
      <c r="CX718" s="344"/>
      <c r="CY718" s="344"/>
      <c r="CZ718" s="344"/>
      <c r="DA718" s="344"/>
      <c r="DB718" s="344"/>
    </row>
    <row r="719" spans="17:106" s="318" customFormat="1" x14ac:dyDescent="0.15"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  <c r="AA719" s="344"/>
      <c r="AB719" s="344"/>
      <c r="AC719" s="344"/>
      <c r="AD719" s="344"/>
      <c r="AE719" s="344"/>
      <c r="AF719" s="344"/>
      <c r="AG719" s="344"/>
      <c r="AH719" s="344"/>
      <c r="AI719" s="344"/>
      <c r="AJ719" s="344"/>
      <c r="AK719" s="344"/>
      <c r="AL719" s="344"/>
      <c r="AM719" s="344"/>
      <c r="AN719" s="344"/>
      <c r="AO719" s="344"/>
      <c r="AP719" s="344"/>
      <c r="AQ719" s="344"/>
      <c r="AR719" s="344"/>
      <c r="AS719" s="344"/>
      <c r="AT719" s="344"/>
      <c r="AU719" s="344"/>
      <c r="AV719" s="344"/>
      <c r="AW719" s="344"/>
      <c r="AX719" s="344"/>
      <c r="AY719" s="344"/>
      <c r="AZ719" s="344"/>
      <c r="BA719" s="344"/>
      <c r="BB719" s="344"/>
      <c r="BC719" s="344"/>
      <c r="BD719" s="344"/>
      <c r="BE719" s="344"/>
      <c r="BF719" s="344"/>
      <c r="BG719" s="344"/>
      <c r="BH719" s="344"/>
      <c r="BI719" s="344"/>
      <c r="BJ719" s="344"/>
      <c r="BK719" s="344"/>
      <c r="BL719" s="344"/>
      <c r="BM719" s="344"/>
      <c r="BN719" s="344"/>
      <c r="BO719" s="344"/>
      <c r="BP719" s="344"/>
      <c r="BQ719" s="344"/>
      <c r="BR719" s="344"/>
      <c r="BS719" s="344"/>
      <c r="BT719" s="344"/>
      <c r="BU719" s="344"/>
      <c r="BV719" s="344"/>
      <c r="BW719" s="344"/>
      <c r="BX719" s="344"/>
      <c r="BY719" s="344"/>
      <c r="BZ719" s="344"/>
      <c r="CA719" s="344"/>
      <c r="CB719" s="344"/>
      <c r="CC719" s="344"/>
      <c r="CD719" s="344"/>
      <c r="CE719" s="344"/>
      <c r="CF719" s="344"/>
      <c r="CG719" s="344"/>
      <c r="CH719" s="344"/>
      <c r="CI719" s="344"/>
      <c r="CJ719" s="344"/>
      <c r="CK719" s="344"/>
      <c r="CL719" s="344"/>
      <c r="CM719" s="344"/>
      <c r="CN719" s="344"/>
      <c r="CO719" s="344"/>
      <c r="CP719" s="344"/>
      <c r="CQ719" s="344"/>
      <c r="CR719" s="344"/>
      <c r="CS719" s="344"/>
      <c r="CT719" s="344"/>
      <c r="CU719" s="344"/>
      <c r="CV719" s="344"/>
      <c r="CW719" s="344"/>
      <c r="CX719" s="344"/>
      <c r="CY719" s="344"/>
      <c r="CZ719" s="344"/>
      <c r="DA719" s="344"/>
      <c r="DB719" s="344"/>
    </row>
    <row r="720" spans="17:106" s="318" customFormat="1" x14ac:dyDescent="0.15"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  <c r="AA720" s="344"/>
      <c r="AB720" s="344"/>
      <c r="AC720" s="344"/>
      <c r="AD720" s="344"/>
      <c r="AE720" s="344"/>
      <c r="AF720" s="344"/>
      <c r="AG720" s="344"/>
      <c r="AH720" s="344"/>
      <c r="AI720" s="344"/>
      <c r="AJ720" s="344"/>
      <c r="AK720" s="344"/>
      <c r="AL720" s="344"/>
      <c r="AM720" s="344"/>
      <c r="AN720" s="344"/>
      <c r="AO720" s="344"/>
      <c r="AP720" s="344"/>
      <c r="AQ720" s="344"/>
      <c r="AR720" s="344"/>
      <c r="AS720" s="344"/>
      <c r="AT720" s="344"/>
      <c r="AU720" s="344"/>
      <c r="AV720" s="344"/>
      <c r="AW720" s="344"/>
      <c r="AX720" s="344"/>
      <c r="AY720" s="344"/>
      <c r="AZ720" s="344"/>
      <c r="BA720" s="344"/>
      <c r="BB720" s="344"/>
      <c r="BC720" s="344"/>
      <c r="BD720" s="344"/>
      <c r="BE720" s="344"/>
      <c r="BF720" s="344"/>
      <c r="BG720" s="344"/>
      <c r="BH720" s="344"/>
      <c r="BI720" s="344"/>
      <c r="BJ720" s="344"/>
      <c r="BK720" s="344"/>
      <c r="BL720" s="344"/>
      <c r="BM720" s="344"/>
      <c r="BN720" s="344"/>
      <c r="BO720" s="344"/>
      <c r="BP720" s="344"/>
      <c r="BQ720" s="344"/>
      <c r="BR720" s="344"/>
      <c r="BS720" s="344"/>
      <c r="BT720" s="344"/>
      <c r="BU720" s="344"/>
      <c r="BV720" s="344"/>
      <c r="BW720" s="344"/>
      <c r="BX720" s="344"/>
      <c r="BY720" s="344"/>
      <c r="BZ720" s="344"/>
      <c r="CA720" s="344"/>
      <c r="CB720" s="344"/>
      <c r="CC720" s="344"/>
      <c r="CD720" s="344"/>
      <c r="CE720" s="344"/>
      <c r="CF720" s="344"/>
      <c r="CG720" s="344"/>
      <c r="CH720" s="344"/>
      <c r="CI720" s="344"/>
      <c r="CJ720" s="344"/>
      <c r="CK720" s="344"/>
      <c r="CL720" s="344"/>
      <c r="CM720" s="344"/>
      <c r="CN720" s="344"/>
      <c r="CO720" s="344"/>
      <c r="CP720" s="344"/>
      <c r="CQ720" s="344"/>
      <c r="CR720" s="344"/>
      <c r="CS720" s="344"/>
      <c r="CT720" s="344"/>
      <c r="CU720" s="344"/>
      <c r="CV720" s="344"/>
      <c r="CW720" s="344"/>
      <c r="CX720" s="344"/>
      <c r="CY720" s="344"/>
      <c r="CZ720" s="344"/>
      <c r="DA720" s="344"/>
      <c r="DB720" s="344"/>
    </row>
    <row r="721" spans="17:106" s="318" customFormat="1" x14ac:dyDescent="0.15"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  <c r="AA721" s="344"/>
      <c r="AB721" s="344"/>
      <c r="AC721" s="344"/>
      <c r="AD721" s="344"/>
      <c r="AE721" s="344"/>
      <c r="AF721" s="344"/>
      <c r="AG721" s="344"/>
      <c r="AH721" s="344"/>
      <c r="AI721" s="344"/>
      <c r="AJ721" s="344"/>
      <c r="AK721" s="344"/>
      <c r="AL721" s="344"/>
      <c r="AM721" s="344"/>
      <c r="AN721" s="344"/>
      <c r="AO721" s="344"/>
      <c r="AP721" s="344"/>
      <c r="AQ721" s="344"/>
      <c r="AR721" s="344"/>
      <c r="AS721" s="344"/>
      <c r="AT721" s="344"/>
      <c r="AU721" s="344"/>
      <c r="AV721" s="344"/>
      <c r="AW721" s="344"/>
      <c r="AX721" s="344"/>
      <c r="AY721" s="344"/>
      <c r="AZ721" s="344"/>
      <c r="BA721" s="344"/>
      <c r="BB721" s="344"/>
      <c r="BC721" s="344"/>
      <c r="BD721" s="344"/>
      <c r="BE721" s="344"/>
      <c r="BF721" s="344"/>
      <c r="BG721" s="344"/>
      <c r="BH721" s="344"/>
      <c r="BI721" s="344"/>
      <c r="BJ721" s="344"/>
      <c r="BK721" s="344"/>
      <c r="BL721" s="344"/>
      <c r="BM721" s="344"/>
      <c r="BN721" s="344"/>
      <c r="BO721" s="344"/>
      <c r="BP721" s="344"/>
      <c r="BQ721" s="344"/>
      <c r="BR721" s="344"/>
      <c r="BS721" s="344"/>
      <c r="BT721" s="344"/>
      <c r="BU721" s="344"/>
      <c r="BV721" s="344"/>
      <c r="BW721" s="344"/>
      <c r="BX721" s="344"/>
      <c r="BY721" s="344"/>
      <c r="BZ721" s="344"/>
      <c r="CA721" s="344"/>
      <c r="CB721" s="344"/>
      <c r="CC721" s="344"/>
      <c r="CD721" s="344"/>
      <c r="CE721" s="344"/>
      <c r="CF721" s="344"/>
      <c r="CG721" s="344"/>
      <c r="CH721" s="344"/>
      <c r="CI721" s="344"/>
      <c r="CJ721" s="344"/>
      <c r="CK721" s="344"/>
      <c r="CL721" s="344"/>
      <c r="CM721" s="344"/>
      <c r="CN721" s="344"/>
      <c r="CO721" s="344"/>
      <c r="CP721" s="344"/>
      <c r="CQ721" s="344"/>
      <c r="CR721" s="344"/>
      <c r="CS721" s="344"/>
      <c r="CT721" s="344"/>
      <c r="CU721" s="344"/>
      <c r="CV721" s="344"/>
      <c r="CW721" s="344"/>
      <c r="CX721" s="344"/>
      <c r="CY721" s="344"/>
      <c r="CZ721" s="344"/>
      <c r="DA721" s="344"/>
      <c r="DB721" s="344"/>
    </row>
    <row r="722" spans="17:106" s="318" customFormat="1" x14ac:dyDescent="0.15"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  <c r="AA722" s="344"/>
      <c r="AB722" s="344"/>
      <c r="AC722" s="344"/>
      <c r="AD722" s="344"/>
      <c r="AE722" s="344"/>
      <c r="AF722" s="344"/>
      <c r="AG722" s="344"/>
      <c r="AH722" s="344"/>
      <c r="AI722" s="344"/>
      <c r="AJ722" s="344"/>
      <c r="AK722" s="344"/>
      <c r="AL722" s="344"/>
      <c r="AM722" s="344"/>
      <c r="AN722" s="344"/>
      <c r="AO722" s="344"/>
      <c r="AP722" s="344"/>
      <c r="AQ722" s="344"/>
      <c r="AR722" s="344"/>
      <c r="AS722" s="344"/>
      <c r="AT722" s="344"/>
      <c r="AU722" s="344"/>
      <c r="AV722" s="344"/>
      <c r="AW722" s="344"/>
      <c r="AX722" s="344"/>
      <c r="AY722" s="344"/>
      <c r="AZ722" s="344"/>
      <c r="BA722" s="344"/>
      <c r="BB722" s="344"/>
      <c r="BC722" s="344"/>
      <c r="BD722" s="344"/>
      <c r="BE722" s="344"/>
      <c r="BF722" s="344"/>
      <c r="BG722" s="344"/>
      <c r="BH722" s="344"/>
      <c r="BI722" s="344"/>
      <c r="BJ722" s="344"/>
      <c r="BK722" s="344"/>
      <c r="BL722" s="344"/>
      <c r="BM722" s="344"/>
      <c r="BN722" s="344"/>
      <c r="BO722" s="344"/>
      <c r="BP722" s="344"/>
      <c r="BQ722" s="344"/>
      <c r="BR722" s="344"/>
      <c r="BS722" s="344"/>
      <c r="BT722" s="344"/>
      <c r="BU722" s="344"/>
      <c r="BV722" s="344"/>
      <c r="BW722" s="344"/>
      <c r="BX722" s="344"/>
      <c r="BY722" s="344"/>
      <c r="BZ722" s="344"/>
      <c r="CA722" s="344"/>
      <c r="CB722" s="344"/>
      <c r="CC722" s="344"/>
      <c r="CD722" s="344"/>
      <c r="CE722" s="344"/>
      <c r="CF722" s="344"/>
      <c r="CG722" s="344"/>
      <c r="CH722" s="344"/>
      <c r="CI722" s="344"/>
      <c r="CJ722" s="344"/>
      <c r="CK722" s="344"/>
      <c r="CL722" s="344"/>
      <c r="CM722" s="344"/>
      <c r="CN722" s="344"/>
      <c r="CO722" s="344"/>
      <c r="CP722" s="344"/>
      <c r="CQ722" s="344"/>
      <c r="CR722" s="344"/>
      <c r="CS722" s="344"/>
      <c r="CT722" s="344"/>
      <c r="CU722" s="344"/>
      <c r="CV722" s="344"/>
      <c r="CW722" s="344"/>
      <c r="CX722" s="344"/>
      <c r="CY722" s="344"/>
      <c r="CZ722" s="344"/>
      <c r="DA722" s="344"/>
      <c r="DB722" s="344"/>
    </row>
    <row r="723" spans="17:106" s="318" customFormat="1" x14ac:dyDescent="0.15"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  <c r="AA723" s="344"/>
      <c r="AB723" s="344"/>
      <c r="AC723" s="344"/>
      <c r="AD723" s="344"/>
      <c r="AE723" s="344"/>
      <c r="AF723" s="344"/>
      <c r="AG723" s="344"/>
      <c r="AH723" s="344"/>
      <c r="AI723" s="344"/>
      <c r="AJ723" s="344"/>
      <c r="AK723" s="344"/>
      <c r="AL723" s="344"/>
      <c r="AM723" s="344"/>
      <c r="AN723" s="344"/>
      <c r="AO723" s="344"/>
      <c r="AP723" s="344"/>
      <c r="AQ723" s="344"/>
      <c r="AR723" s="344"/>
      <c r="AS723" s="344"/>
      <c r="AT723" s="344"/>
      <c r="AU723" s="344"/>
      <c r="AV723" s="344"/>
      <c r="AW723" s="344"/>
      <c r="AX723" s="344"/>
      <c r="AY723" s="344"/>
      <c r="AZ723" s="344"/>
      <c r="BA723" s="344"/>
      <c r="BB723" s="344"/>
      <c r="BC723" s="344"/>
      <c r="BD723" s="344"/>
      <c r="BE723" s="344"/>
      <c r="BF723" s="344"/>
      <c r="BG723" s="344"/>
      <c r="BH723" s="344"/>
      <c r="BI723" s="344"/>
      <c r="BJ723" s="344"/>
      <c r="BK723" s="344"/>
      <c r="BL723" s="344"/>
      <c r="BM723" s="344"/>
      <c r="BN723" s="344"/>
      <c r="BO723" s="344"/>
      <c r="BP723" s="344"/>
      <c r="BQ723" s="344"/>
      <c r="BR723" s="344"/>
      <c r="BS723" s="344"/>
      <c r="BT723" s="344"/>
      <c r="BU723" s="344"/>
      <c r="BV723" s="344"/>
      <c r="BW723" s="344"/>
      <c r="BX723" s="344"/>
      <c r="BY723" s="344"/>
      <c r="BZ723" s="344"/>
      <c r="CA723" s="344"/>
      <c r="CB723" s="344"/>
      <c r="CC723" s="344"/>
      <c r="CD723" s="344"/>
      <c r="CE723" s="344"/>
      <c r="CF723" s="344"/>
      <c r="CG723" s="344"/>
      <c r="CH723" s="344"/>
      <c r="CI723" s="344"/>
      <c r="CJ723" s="344"/>
      <c r="CK723" s="344"/>
      <c r="CL723" s="344"/>
      <c r="CM723" s="344"/>
      <c r="CN723" s="344"/>
      <c r="CO723" s="344"/>
      <c r="CP723" s="344"/>
      <c r="CQ723" s="344"/>
      <c r="CR723" s="344"/>
      <c r="CS723" s="344"/>
      <c r="CT723" s="344"/>
      <c r="CU723" s="344"/>
      <c r="CV723" s="344"/>
      <c r="CW723" s="344"/>
      <c r="CX723" s="344"/>
      <c r="CY723" s="344"/>
      <c r="CZ723" s="344"/>
      <c r="DA723" s="344"/>
      <c r="DB723" s="344"/>
    </row>
    <row r="724" spans="17:106" s="318" customFormat="1" x14ac:dyDescent="0.15"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  <c r="AA724" s="344"/>
      <c r="AB724" s="344"/>
      <c r="AC724" s="344"/>
      <c r="AD724" s="344"/>
      <c r="AE724" s="344"/>
      <c r="AF724" s="344"/>
      <c r="AG724" s="344"/>
      <c r="AH724" s="344"/>
      <c r="AI724" s="344"/>
      <c r="AJ724" s="344"/>
      <c r="AK724" s="344"/>
      <c r="AL724" s="344"/>
      <c r="AM724" s="344"/>
      <c r="AN724" s="344"/>
      <c r="AO724" s="344"/>
      <c r="AP724" s="344"/>
      <c r="AQ724" s="344"/>
      <c r="AR724" s="344"/>
      <c r="AS724" s="344"/>
      <c r="AT724" s="344"/>
      <c r="AU724" s="344"/>
      <c r="AV724" s="344"/>
      <c r="AW724" s="344"/>
      <c r="AX724" s="344"/>
      <c r="AY724" s="344"/>
      <c r="AZ724" s="344"/>
      <c r="BA724" s="344"/>
      <c r="BB724" s="344"/>
      <c r="BC724" s="344"/>
      <c r="BD724" s="344"/>
      <c r="BE724" s="344"/>
      <c r="BF724" s="344"/>
      <c r="BG724" s="344"/>
      <c r="BH724" s="344"/>
      <c r="BI724" s="344"/>
      <c r="BJ724" s="344"/>
      <c r="BK724" s="344"/>
      <c r="BL724" s="344"/>
      <c r="BM724" s="344"/>
      <c r="BN724" s="344"/>
      <c r="BO724" s="344"/>
      <c r="BP724" s="344"/>
      <c r="BQ724" s="344"/>
      <c r="BR724" s="344"/>
      <c r="BS724" s="344"/>
      <c r="BT724" s="344"/>
      <c r="BU724" s="344"/>
      <c r="BV724" s="344"/>
      <c r="BW724" s="344"/>
      <c r="BX724" s="344"/>
      <c r="BY724" s="344"/>
      <c r="BZ724" s="344"/>
      <c r="CA724" s="344"/>
      <c r="CB724" s="344"/>
      <c r="CC724" s="344"/>
      <c r="CD724" s="344"/>
      <c r="CE724" s="344"/>
      <c r="CF724" s="344"/>
      <c r="CG724" s="344"/>
      <c r="CH724" s="344"/>
      <c r="CI724" s="344"/>
      <c r="CJ724" s="344"/>
      <c r="CK724" s="344"/>
      <c r="CL724" s="344"/>
      <c r="CM724" s="344"/>
      <c r="CN724" s="344"/>
      <c r="CO724" s="344"/>
      <c r="CP724" s="344"/>
      <c r="CQ724" s="344"/>
      <c r="CR724" s="344"/>
      <c r="CS724" s="344"/>
      <c r="CT724" s="344"/>
      <c r="CU724" s="344"/>
      <c r="CV724" s="344"/>
      <c r="CW724" s="344"/>
      <c r="CX724" s="344"/>
      <c r="CY724" s="344"/>
      <c r="CZ724" s="344"/>
      <c r="DA724" s="344"/>
      <c r="DB724" s="344"/>
    </row>
    <row r="725" spans="17:106" s="318" customFormat="1" x14ac:dyDescent="0.15"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  <c r="AA725" s="344"/>
      <c r="AB725" s="344"/>
      <c r="AC725" s="344"/>
      <c r="AD725" s="344"/>
      <c r="AE725" s="344"/>
      <c r="AF725" s="344"/>
      <c r="AG725" s="344"/>
      <c r="AH725" s="344"/>
      <c r="AI725" s="344"/>
      <c r="AJ725" s="344"/>
      <c r="AK725" s="344"/>
      <c r="AL725" s="344"/>
      <c r="AM725" s="344"/>
      <c r="AN725" s="344"/>
      <c r="AO725" s="344"/>
      <c r="AP725" s="344"/>
      <c r="AQ725" s="344"/>
      <c r="AR725" s="344"/>
      <c r="AS725" s="344"/>
      <c r="AT725" s="344"/>
      <c r="AU725" s="344"/>
      <c r="AV725" s="344"/>
      <c r="AW725" s="344"/>
      <c r="AX725" s="344"/>
      <c r="AY725" s="344"/>
      <c r="AZ725" s="344"/>
      <c r="BA725" s="344"/>
      <c r="BB725" s="344"/>
      <c r="BC725" s="344"/>
      <c r="BD725" s="344"/>
      <c r="BE725" s="344"/>
      <c r="BF725" s="344"/>
      <c r="BG725" s="344"/>
      <c r="BH725" s="344"/>
      <c r="BI725" s="344"/>
      <c r="BJ725" s="344"/>
      <c r="BK725" s="344"/>
      <c r="BL725" s="344"/>
      <c r="BM725" s="344"/>
      <c r="BN725" s="344"/>
      <c r="BO725" s="344"/>
      <c r="BP725" s="344"/>
      <c r="BQ725" s="344"/>
      <c r="BR725" s="344"/>
      <c r="BS725" s="344"/>
      <c r="BT725" s="344"/>
      <c r="BU725" s="344"/>
      <c r="BV725" s="344"/>
      <c r="BW725" s="344"/>
      <c r="BX725" s="344"/>
      <c r="BY725" s="344"/>
      <c r="BZ725" s="344"/>
      <c r="CA725" s="344"/>
      <c r="CB725" s="344"/>
      <c r="CC725" s="344"/>
      <c r="CD725" s="344"/>
      <c r="CE725" s="344"/>
      <c r="CF725" s="344"/>
      <c r="CG725" s="344"/>
      <c r="CH725" s="344"/>
      <c r="CI725" s="344"/>
      <c r="CJ725" s="344"/>
      <c r="CK725" s="344"/>
      <c r="CL725" s="344"/>
      <c r="CM725" s="344"/>
      <c r="CN725" s="344"/>
      <c r="CO725" s="344"/>
      <c r="CP725" s="344"/>
      <c r="CQ725" s="344"/>
      <c r="CR725" s="344"/>
      <c r="CS725" s="344"/>
      <c r="CT725" s="344"/>
      <c r="CU725" s="344"/>
      <c r="CV725" s="344"/>
      <c r="CW725" s="344"/>
      <c r="CX725" s="344"/>
      <c r="CY725" s="344"/>
      <c r="CZ725" s="344"/>
      <c r="DA725" s="344"/>
      <c r="DB725" s="344"/>
    </row>
    <row r="726" spans="17:106" s="318" customFormat="1" x14ac:dyDescent="0.15"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  <c r="AA726" s="344"/>
      <c r="AB726" s="344"/>
      <c r="AC726" s="344"/>
      <c r="AD726" s="344"/>
      <c r="AE726" s="344"/>
      <c r="AF726" s="344"/>
      <c r="AG726" s="344"/>
      <c r="AH726" s="344"/>
      <c r="AI726" s="344"/>
      <c r="AJ726" s="344"/>
      <c r="AK726" s="344"/>
      <c r="AL726" s="344"/>
      <c r="AM726" s="344"/>
      <c r="AN726" s="344"/>
      <c r="AO726" s="344"/>
      <c r="AP726" s="344"/>
      <c r="AQ726" s="344"/>
      <c r="AR726" s="344"/>
      <c r="AS726" s="344"/>
      <c r="AT726" s="344"/>
      <c r="AU726" s="344"/>
      <c r="AV726" s="344"/>
      <c r="AW726" s="344"/>
      <c r="AX726" s="344"/>
      <c r="AY726" s="344"/>
      <c r="AZ726" s="344"/>
      <c r="BA726" s="344"/>
      <c r="BB726" s="344"/>
      <c r="BC726" s="344"/>
      <c r="BD726" s="344"/>
      <c r="BE726" s="344"/>
      <c r="BF726" s="344"/>
      <c r="BG726" s="344"/>
      <c r="BH726" s="344"/>
      <c r="BI726" s="344"/>
      <c r="BJ726" s="344"/>
      <c r="BK726" s="344"/>
      <c r="BL726" s="344"/>
      <c r="BM726" s="344"/>
      <c r="BN726" s="344"/>
      <c r="BO726" s="344"/>
      <c r="BP726" s="344"/>
      <c r="BQ726" s="344"/>
      <c r="BR726" s="344"/>
      <c r="BS726" s="344"/>
      <c r="BT726" s="344"/>
      <c r="BU726" s="344"/>
      <c r="BV726" s="344"/>
      <c r="BW726" s="344"/>
      <c r="BX726" s="344"/>
      <c r="BY726" s="344"/>
      <c r="BZ726" s="344"/>
      <c r="CA726" s="344"/>
      <c r="CB726" s="344"/>
      <c r="CC726" s="344"/>
      <c r="CD726" s="344"/>
      <c r="CE726" s="344"/>
      <c r="CF726" s="344"/>
      <c r="CG726" s="344"/>
      <c r="CH726" s="344"/>
      <c r="CI726" s="344"/>
      <c r="CJ726" s="344"/>
      <c r="CK726" s="344"/>
      <c r="CL726" s="344"/>
      <c r="CM726" s="344"/>
      <c r="CN726" s="344"/>
      <c r="CO726" s="344"/>
      <c r="CP726" s="344"/>
      <c r="CQ726" s="344"/>
      <c r="CR726" s="344"/>
      <c r="CS726" s="344"/>
      <c r="CT726" s="344"/>
      <c r="CU726" s="344"/>
      <c r="CV726" s="344"/>
      <c r="CW726" s="344"/>
      <c r="CX726" s="344"/>
      <c r="CY726" s="344"/>
      <c r="CZ726" s="344"/>
      <c r="DA726" s="344"/>
      <c r="DB726" s="344"/>
    </row>
    <row r="727" spans="17:106" s="318" customFormat="1" x14ac:dyDescent="0.15"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  <c r="AA727" s="344"/>
      <c r="AB727" s="344"/>
      <c r="AC727" s="344"/>
      <c r="AD727" s="344"/>
      <c r="AE727" s="344"/>
      <c r="AF727" s="344"/>
      <c r="AG727" s="344"/>
      <c r="AH727" s="344"/>
      <c r="AI727" s="344"/>
      <c r="AJ727" s="344"/>
      <c r="AK727" s="344"/>
      <c r="AL727" s="344"/>
      <c r="AM727" s="344"/>
      <c r="AN727" s="344"/>
      <c r="AO727" s="344"/>
      <c r="AP727" s="344"/>
      <c r="AQ727" s="344"/>
      <c r="AR727" s="344"/>
      <c r="AS727" s="344"/>
      <c r="AT727" s="344"/>
      <c r="AU727" s="344"/>
      <c r="AV727" s="344"/>
      <c r="AW727" s="344"/>
      <c r="AX727" s="344"/>
      <c r="AY727" s="344"/>
      <c r="AZ727" s="344"/>
      <c r="BA727" s="344"/>
      <c r="BB727" s="344"/>
      <c r="BC727" s="344"/>
      <c r="BD727" s="344"/>
      <c r="BE727" s="344"/>
      <c r="BF727" s="344"/>
      <c r="BG727" s="344"/>
      <c r="BH727" s="344"/>
      <c r="BI727" s="344"/>
      <c r="BJ727" s="344"/>
      <c r="BK727" s="344"/>
      <c r="BL727" s="344"/>
      <c r="BM727" s="344"/>
      <c r="BN727" s="344"/>
      <c r="BO727" s="344"/>
      <c r="BP727" s="344"/>
      <c r="BQ727" s="344"/>
      <c r="BR727" s="344"/>
      <c r="BS727" s="344"/>
      <c r="BT727" s="344"/>
      <c r="BU727" s="344"/>
      <c r="BV727" s="344"/>
      <c r="BW727" s="344"/>
      <c r="BX727" s="344"/>
      <c r="BY727" s="344"/>
      <c r="BZ727" s="344"/>
      <c r="CA727" s="344"/>
      <c r="CB727" s="344"/>
      <c r="CC727" s="344"/>
      <c r="CD727" s="344"/>
      <c r="CE727" s="344"/>
      <c r="CF727" s="344"/>
      <c r="CG727" s="344"/>
      <c r="CH727" s="344"/>
      <c r="CI727" s="344"/>
      <c r="CJ727" s="344"/>
      <c r="CK727" s="344"/>
      <c r="CL727" s="344"/>
      <c r="CM727" s="344"/>
      <c r="CN727" s="344"/>
      <c r="CO727" s="344"/>
      <c r="CP727" s="344"/>
      <c r="CQ727" s="344"/>
      <c r="CR727" s="344"/>
      <c r="CS727" s="344"/>
      <c r="CT727" s="344"/>
      <c r="CU727" s="344"/>
      <c r="CV727" s="344"/>
      <c r="CW727" s="344"/>
      <c r="CX727" s="344"/>
      <c r="CY727" s="344"/>
      <c r="CZ727" s="344"/>
      <c r="DA727" s="344"/>
      <c r="DB727" s="344"/>
    </row>
    <row r="728" spans="17:106" s="318" customFormat="1" x14ac:dyDescent="0.15"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  <c r="AA728" s="344"/>
      <c r="AB728" s="344"/>
      <c r="AC728" s="344"/>
      <c r="AD728" s="344"/>
      <c r="AE728" s="344"/>
      <c r="AF728" s="344"/>
      <c r="AG728" s="344"/>
      <c r="AH728" s="344"/>
      <c r="AI728" s="344"/>
      <c r="AJ728" s="344"/>
      <c r="AK728" s="344"/>
      <c r="AL728" s="344"/>
      <c r="AM728" s="344"/>
      <c r="AN728" s="344"/>
      <c r="AO728" s="344"/>
      <c r="AP728" s="344"/>
      <c r="AQ728" s="344"/>
      <c r="AR728" s="344"/>
      <c r="AS728" s="344"/>
      <c r="AT728" s="344"/>
      <c r="AU728" s="344"/>
      <c r="AV728" s="344"/>
      <c r="AW728" s="344"/>
      <c r="AX728" s="344"/>
      <c r="AY728" s="344"/>
      <c r="AZ728" s="344"/>
      <c r="BA728" s="344"/>
      <c r="BB728" s="344"/>
      <c r="BC728" s="344"/>
      <c r="BD728" s="344"/>
      <c r="BE728" s="344"/>
      <c r="BF728" s="344"/>
      <c r="BG728" s="344"/>
      <c r="BH728" s="344"/>
      <c r="BI728" s="344"/>
      <c r="BJ728" s="344"/>
      <c r="BK728" s="344"/>
      <c r="BL728" s="344"/>
      <c r="BM728" s="344"/>
      <c r="BN728" s="344"/>
      <c r="BO728" s="344"/>
      <c r="BP728" s="344"/>
      <c r="BQ728" s="344"/>
      <c r="BR728" s="344"/>
      <c r="BS728" s="344"/>
      <c r="BT728" s="344"/>
      <c r="BU728" s="344"/>
      <c r="BV728" s="344"/>
      <c r="BW728" s="344"/>
      <c r="BX728" s="344"/>
      <c r="BY728" s="344"/>
      <c r="BZ728" s="344"/>
      <c r="CA728" s="344"/>
      <c r="CB728" s="344"/>
      <c r="CC728" s="344"/>
      <c r="CD728" s="344"/>
      <c r="CE728" s="344"/>
      <c r="CF728" s="344"/>
      <c r="CG728" s="344"/>
      <c r="CH728" s="344"/>
      <c r="CI728" s="344"/>
      <c r="CJ728" s="344"/>
      <c r="CK728" s="344"/>
      <c r="CL728" s="344"/>
      <c r="CM728" s="344"/>
      <c r="CN728" s="344"/>
      <c r="CO728" s="344"/>
      <c r="CP728" s="344"/>
      <c r="CQ728" s="344"/>
      <c r="CR728" s="344"/>
      <c r="CS728" s="344"/>
      <c r="CT728" s="344"/>
      <c r="CU728" s="344"/>
      <c r="CV728" s="344"/>
      <c r="CW728" s="344"/>
      <c r="CX728" s="344"/>
      <c r="CY728" s="344"/>
      <c r="CZ728" s="344"/>
      <c r="DA728" s="344"/>
      <c r="DB728" s="344"/>
    </row>
    <row r="729" spans="17:106" s="318" customFormat="1" x14ac:dyDescent="0.15"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  <c r="AA729" s="344"/>
      <c r="AB729" s="344"/>
      <c r="AC729" s="344"/>
      <c r="AD729" s="344"/>
      <c r="AE729" s="344"/>
      <c r="AF729" s="344"/>
      <c r="AG729" s="344"/>
      <c r="AH729" s="344"/>
      <c r="AI729" s="344"/>
      <c r="AJ729" s="344"/>
      <c r="AK729" s="344"/>
      <c r="AL729" s="344"/>
      <c r="AM729" s="344"/>
      <c r="AN729" s="344"/>
      <c r="AO729" s="344"/>
      <c r="AP729" s="344"/>
      <c r="AQ729" s="344"/>
      <c r="AR729" s="344"/>
      <c r="AS729" s="344"/>
      <c r="AT729" s="344"/>
      <c r="AU729" s="344"/>
      <c r="AV729" s="344"/>
      <c r="AW729" s="344"/>
      <c r="AX729" s="344"/>
      <c r="AY729" s="344"/>
      <c r="AZ729" s="344"/>
      <c r="BA729" s="344"/>
      <c r="BB729" s="344"/>
      <c r="BC729" s="344"/>
      <c r="BD729" s="344"/>
      <c r="BE729" s="344"/>
      <c r="BF729" s="344"/>
      <c r="BG729" s="344"/>
      <c r="BH729" s="344"/>
      <c r="BI729" s="344"/>
      <c r="BJ729" s="344"/>
      <c r="BK729" s="344"/>
      <c r="BL729" s="344"/>
      <c r="BM729" s="344"/>
      <c r="BN729" s="344"/>
      <c r="BO729" s="344"/>
      <c r="BP729" s="344"/>
      <c r="BQ729" s="344"/>
      <c r="BR729" s="344"/>
      <c r="BS729" s="344"/>
      <c r="BT729" s="344"/>
      <c r="BU729" s="344"/>
      <c r="BV729" s="344"/>
      <c r="BW729" s="344"/>
      <c r="BX729" s="344"/>
      <c r="BY729" s="344"/>
      <c r="BZ729" s="344"/>
      <c r="CA729" s="344"/>
      <c r="CB729" s="344"/>
      <c r="CC729" s="344"/>
      <c r="CD729" s="344"/>
      <c r="CE729" s="344"/>
      <c r="CF729" s="344"/>
      <c r="CG729" s="344"/>
      <c r="CH729" s="344"/>
      <c r="CI729" s="344"/>
      <c r="CJ729" s="344"/>
      <c r="CK729" s="344"/>
      <c r="CL729" s="344"/>
      <c r="CM729" s="344"/>
      <c r="CN729" s="344"/>
      <c r="CO729" s="344"/>
      <c r="CP729" s="344"/>
      <c r="CQ729" s="344"/>
      <c r="CR729" s="344"/>
      <c r="CS729" s="344"/>
      <c r="CT729" s="344"/>
      <c r="CU729" s="344"/>
      <c r="CV729" s="344"/>
      <c r="CW729" s="344"/>
      <c r="CX729" s="344"/>
      <c r="CY729" s="344"/>
      <c r="CZ729" s="344"/>
      <c r="DA729" s="344"/>
      <c r="DB729" s="344"/>
    </row>
    <row r="730" spans="17:106" s="318" customFormat="1" x14ac:dyDescent="0.15"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  <c r="AA730" s="344"/>
      <c r="AB730" s="344"/>
      <c r="AC730" s="344"/>
      <c r="AD730" s="344"/>
      <c r="AE730" s="344"/>
      <c r="AF730" s="344"/>
      <c r="AG730" s="344"/>
      <c r="AH730" s="344"/>
      <c r="AI730" s="344"/>
      <c r="AJ730" s="344"/>
      <c r="AK730" s="344"/>
      <c r="AL730" s="344"/>
      <c r="AM730" s="344"/>
      <c r="AN730" s="344"/>
      <c r="AO730" s="344"/>
      <c r="AP730" s="344"/>
      <c r="AQ730" s="344"/>
      <c r="AR730" s="344"/>
      <c r="AS730" s="344"/>
      <c r="AT730" s="344"/>
      <c r="AU730" s="344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4"/>
      <c r="BI730" s="344"/>
      <c r="BJ730" s="344"/>
      <c r="BK730" s="344"/>
      <c r="BL730" s="344"/>
      <c r="BM730" s="344"/>
      <c r="BN730" s="344"/>
      <c r="BO730" s="344"/>
      <c r="BP730" s="344"/>
      <c r="BQ730" s="344"/>
      <c r="BR730" s="344"/>
      <c r="BS730" s="344"/>
      <c r="BT730" s="344"/>
      <c r="BU730" s="344"/>
      <c r="BV730" s="344"/>
      <c r="BW730" s="344"/>
      <c r="BX730" s="344"/>
      <c r="BY730" s="344"/>
      <c r="BZ730" s="344"/>
      <c r="CA730" s="344"/>
      <c r="CB730" s="344"/>
      <c r="CC730" s="344"/>
      <c r="CD730" s="344"/>
      <c r="CE730" s="344"/>
      <c r="CF730" s="344"/>
      <c r="CG730" s="344"/>
      <c r="CH730" s="344"/>
      <c r="CI730" s="344"/>
      <c r="CJ730" s="344"/>
      <c r="CK730" s="344"/>
      <c r="CL730" s="344"/>
      <c r="CM730" s="344"/>
      <c r="CN730" s="344"/>
      <c r="CO730" s="344"/>
      <c r="CP730" s="344"/>
      <c r="CQ730" s="344"/>
      <c r="CR730" s="344"/>
      <c r="CS730" s="344"/>
      <c r="CT730" s="344"/>
      <c r="CU730" s="344"/>
      <c r="CV730" s="344"/>
      <c r="CW730" s="344"/>
      <c r="CX730" s="344"/>
      <c r="CY730" s="344"/>
      <c r="CZ730" s="344"/>
      <c r="DA730" s="344"/>
      <c r="DB730" s="344"/>
    </row>
    <row r="731" spans="17:106" s="318" customFormat="1" x14ac:dyDescent="0.15"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  <c r="AA731" s="344"/>
      <c r="AB731" s="344"/>
      <c r="AC731" s="344"/>
      <c r="AD731" s="344"/>
      <c r="AE731" s="344"/>
      <c r="AF731" s="344"/>
      <c r="AG731" s="344"/>
      <c r="AH731" s="344"/>
      <c r="AI731" s="344"/>
      <c r="AJ731" s="344"/>
      <c r="AK731" s="344"/>
      <c r="AL731" s="344"/>
      <c r="AM731" s="344"/>
      <c r="AN731" s="344"/>
      <c r="AO731" s="344"/>
      <c r="AP731" s="344"/>
      <c r="AQ731" s="344"/>
      <c r="AR731" s="344"/>
      <c r="AS731" s="344"/>
      <c r="AT731" s="344"/>
      <c r="AU731" s="344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4"/>
      <c r="BI731" s="344"/>
      <c r="BJ731" s="344"/>
      <c r="BK731" s="344"/>
      <c r="BL731" s="344"/>
      <c r="BM731" s="344"/>
      <c r="BN731" s="344"/>
      <c r="BO731" s="344"/>
      <c r="BP731" s="344"/>
      <c r="BQ731" s="344"/>
      <c r="BR731" s="344"/>
      <c r="BS731" s="344"/>
      <c r="BT731" s="344"/>
      <c r="BU731" s="344"/>
      <c r="BV731" s="344"/>
      <c r="BW731" s="344"/>
      <c r="BX731" s="344"/>
      <c r="BY731" s="344"/>
      <c r="BZ731" s="344"/>
      <c r="CA731" s="344"/>
      <c r="CB731" s="344"/>
      <c r="CC731" s="344"/>
      <c r="CD731" s="344"/>
      <c r="CE731" s="344"/>
      <c r="CF731" s="344"/>
      <c r="CG731" s="344"/>
      <c r="CH731" s="344"/>
      <c r="CI731" s="344"/>
      <c r="CJ731" s="344"/>
      <c r="CK731" s="344"/>
      <c r="CL731" s="344"/>
      <c r="CM731" s="344"/>
      <c r="CN731" s="344"/>
      <c r="CO731" s="344"/>
      <c r="CP731" s="344"/>
      <c r="CQ731" s="344"/>
      <c r="CR731" s="344"/>
      <c r="CS731" s="344"/>
      <c r="CT731" s="344"/>
      <c r="CU731" s="344"/>
      <c r="CV731" s="344"/>
      <c r="CW731" s="344"/>
      <c r="CX731" s="344"/>
      <c r="CY731" s="344"/>
      <c r="CZ731" s="344"/>
      <c r="DA731" s="344"/>
      <c r="DB731" s="344"/>
    </row>
    <row r="732" spans="17:106" s="318" customFormat="1" x14ac:dyDescent="0.15"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  <c r="AA732" s="344"/>
      <c r="AB732" s="344"/>
      <c r="AC732" s="344"/>
      <c r="AD732" s="344"/>
      <c r="AE732" s="344"/>
      <c r="AF732" s="344"/>
      <c r="AG732" s="344"/>
      <c r="AH732" s="344"/>
      <c r="AI732" s="344"/>
      <c r="AJ732" s="344"/>
      <c r="AK732" s="344"/>
      <c r="AL732" s="344"/>
      <c r="AM732" s="344"/>
      <c r="AN732" s="344"/>
      <c r="AO732" s="344"/>
      <c r="AP732" s="344"/>
      <c r="AQ732" s="344"/>
      <c r="AR732" s="344"/>
      <c r="AS732" s="344"/>
      <c r="AT732" s="344"/>
      <c r="AU732" s="344"/>
      <c r="AV732" s="344"/>
      <c r="AW732" s="344"/>
      <c r="AX732" s="344"/>
      <c r="AY732" s="344"/>
      <c r="AZ732" s="344"/>
      <c r="BA732" s="344"/>
      <c r="BB732" s="344"/>
      <c r="BC732" s="344"/>
      <c r="BD732" s="344"/>
      <c r="BE732" s="344"/>
      <c r="BF732" s="344"/>
      <c r="BG732" s="344"/>
      <c r="BH732" s="344"/>
      <c r="BI732" s="344"/>
      <c r="BJ732" s="344"/>
      <c r="BK732" s="344"/>
      <c r="BL732" s="344"/>
      <c r="BM732" s="344"/>
      <c r="BN732" s="344"/>
      <c r="BO732" s="344"/>
      <c r="BP732" s="344"/>
      <c r="BQ732" s="344"/>
      <c r="BR732" s="344"/>
      <c r="BS732" s="344"/>
      <c r="BT732" s="344"/>
      <c r="BU732" s="344"/>
      <c r="BV732" s="344"/>
      <c r="BW732" s="344"/>
      <c r="BX732" s="344"/>
      <c r="BY732" s="344"/>
      <c r="BZ732" s="344"/>
      <c r="CA732" s="344"/>
      <c r="CB732" s="344"/>
      <c r="CC732" s="344"/>
      <c r="CD732" s="344"/>
      <c r="CE732" s="344"/>
      <c r="CF732" s="344"/>
      <c r="CG732" s="344"/>
      <c r="CH732" s="344"/>
      <c r="CI732" s="344"/>
      <c r="CJ732" s="344"/>
      <c r="CK732" s="344"/>
      <c r="CL732" s="344"/>
      <c r="CM732" s="344"/>
      <c r="CN732" s="344"/>
      <c r="CO732" s="344"/>
      <c r="CP732" s="344"/>
      <c r="CQ732" s="344"/>
      <c r="CR732" s="344"/>
      <c r="CS732" s="344"/>
      <c r="CT732" s="344"/>
      <c r="CU732" s="344"/>
      <c r="CV732" s="344"/>
      <c r="CW732" s="344"/>
      <c r="CX732" s="344"/>
      <c r="CY732" s="344"/>
      <c r="CZ732" s="344"/>
      <c r="DA732" s="344"/>
      <c r="DB732" s="344"/>
    </row>
    <row r="733" spans="17:106" s="318" customFormat="1" x14ac:dyDescent="0.15"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  <c r="AA733" s="344"/>
      <c r="AB733" s="344"/>
      <c r="AC733" s="344"/>
      <c r="AD733" s="344"/>
      <c r="AE733" s="344"/>
      <c r="AF733" s="344"/>
      <c r="AG733" s="344"/>
      <c r="AH733" s="344"/>
      <c r="AI733" s="344"/>
      <c r="AJ733" s="344"/>
      <c r="AK733" s="344"/>
      <c r="AL733" s="344"/>
      <c r="AM733" s="344"/>
      <c r="AN733" s="344"/>
      <c r="AO733" s="344"/>
      <c r="AP733" s="344"/>
      <c r="AQ733" s="344"/>
      <c r="AR733" s="344"/>
      <c r="AS733" s="344"/>
      <c r="AT733" s="344"/>
      <c r="AU733" s="344"/>
      <c r="AV733" s="344"/>
      <c r="AW733" s="344"/>
      <c r="AX733" s="344"/>
      <c r="AY733" s="344"/>
      <c r="AZ733" s="344"/>
      <c r="BA733" s="344"/>
      <c r="BB733" s="344"/>
      <c r="BC733" s="344"/>
      <c r="BD733" s="344"/>
      <c r="BE733" s="344"/>
      <c r="BF733" s="344"/>
      <c r="BG733" s="344"/>
      <c r="BH733" s="344"/>
      <c r="BI733" s="344"/>
      <c r="BJ733" s="344"/>
      <c r="BK733" s="344"/>
      <c r="BL733" s="344"/>
      <c r="BM733" s="344"/>
      <c r="BN733" s="344"/>
      <c r="BO733" s="344"/>
      <c r="BP733" s="344"/>
      <c r="BQ733" s="344"/>
      <c r="BR733" s="344"/>
      <c r="BS733" s="344"/>
      <c r="BT733" s="344"/>
      <c r="BU733" s="344"/>
      <c r="BV733" s="344"/>
      <c r="BW733" s="344"/>
      <c r="BX733" s="344"/>
      <c r="BY733" s="344"/>
      <c r="BZ733" s="344"/>
      <c r="CA733" s="344"/>
      <c r="CB733" s="344"/>
      <c r="CC733" s="344"/>
      <c r="CD733" s="344"/>
      <c r="CE733" s="344"/>
      <c r="CF733" s="344"/>
      <c r="CG733" s="344"/>
      <c r="CH733" s="344"/>
      <c r="CI733" s="344"/>
      <c r="CJ733" s="344"/>
      <c r="CK733" s="344"/>
      <c r="CL733" s="344"/>
      <c r="CM733" s="344"/>
      <c r="CN733" s="344"/>
      <c r="CO733" s="344"/>
      <c r="CP733" s="344"/>
      <c r="CQ733" s="344"/>
      <c r="CR733" s="344"/>
      <c r="CS733" s="344"/>
      <c r="CT733" s="344"/>
      <c r="CU733" s="344"/>
      <c r="CV733" s="344"/>
      <c r="CW733" s="344"/>
      <c r="CX733" s="344"/>
      <c r="CY733" s="344"/>
      <c r="CZ733" s="344"/>
      <c r="DA733" s="344"/>
      <c r="DB733" s="344"/>
    </row>
    <row r="734" spans="17:106" s="318" customFormat="1" x14ac:dyDescent="0.15"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  <c r="AA734" s="344"/>
      <c r="AB734" s="344"/>
      <c r="AC734" s="344"/>
      <c r="AD734" s="344"/>
      <c r="AE734" s="344"/>
      <c r="AF734" s="344"/>
      <c r="AG734" s="344"/>
      <c r="AH734" s="344"/>
      <c r="AI734" s="344"/>
      <c r="AJ734" s="344"/>
      <c r="AK734" s="344"/>
      <c r="AL734" s="344"/>
      <c r="AM734" s="344"/>
      <c r="AN734" s="344"/>
      <c r="AO734" s="344"/>
      <c r="AP734" s="344"/>
      <c r="AQ734" s="344"/>
      <c r="AR734" s="344"/>
      <c r="AS734" s="344"/>
      <c r="AT734" s="344"/>
      <c r="AU734" s="344"/>
      <c r="AV734" s="344"/>
      <c r="AW734" s="344"/>
      <c r="AX734" s="344"/>
      <c r="AY734" s="344"/>
      <c r="AZ734" s="344"/>
      <c r="BA734" s="344"/>
      <c r="BB734" s="344"/>
      <c r="BC734" s="344"/>
      <c r="BD734" s="344"/>
      <c r="BE734" s="344"/>
      <c r="BF734" s="344"/>
      <c r="BG734" s="344"/>
      <c r="BH734" s="344"/>
      <c r="BI734" s="344"/>
      <c r="BJ734" s="344"/>
      <c r="BK734" s="344"/>
      <c r="BL734" s="344"/>
      <c r="BM734" s="344"/>
      <c r="BN734" s="344"/>
      <c r="BO734" s="344"/>
      <c r="BP734" s="344"/>
      <c r="BQ734" s="344"/>
      <c r="BR734" s="344"/>
      <c r="BS734" s="344"/>
      <c r="BT734" s="344"/>
      <c r="BU734" s="344"/>
      <c r="BV734" s="344"/>
      <c r="BW734" s="344"/>
      <c r="BX734" s="344"/>
      <c r="BY734" s="344"/>
      <c r="BZ734" s="344"/>
      <c r="CA734" s="344"/>
      <c r="CB734" s="344"/>
      <c r="CC734" s="344"/>
      <c r="CD734" s="344"/>
      <c r="CE734" s="344"/>
      <c r="CF734" s="344"/>
      <c r="CG734" s="344"/>
      <c r="CH734" s="344"/>
      <c r="CI734" s="344"/>
      <c r="CJ734" s="344"/>
      <c r="CK734" s="344"/>
      <c r="CL734" s="344"/>
      <c r="CM734" s="344"/>
      <c r="CN734" s="344"/>
      <c r="CO734" s="344"/>
      <c r="CP734" s="344"/>
      <c r="CQ734" s="344"/>
      <c r="CR734" s="344"/>
      <c r="CS734" s="344"/>
      <c r="CT734" s="344"/>
      <c r="CU734" s="344"/>
      <c r="CV734" s="344"/>
      <c r="CW734" s="344"/>
      <c r="CX734" s="344"/>
      <c r="CY734" s="344"/>
      <c r="CZ734" s="344"/>
      <c r="DA734" s="344"/>
      <c r="DB734" s="344"/>
    </row>
    <row r="735" spans="17:106" s="318" customFormat="1" x14ac:dyDescent="0.15"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  <c r="AA735" s="344"/>
      <c r="AB735" s="344"/>
      <c r="AC735" s="344"/>
      <c r="AD735" s="344"/>
      <c r="AE735" s="344"/>
      <c r="AF735" s="344"/>
      <c r="AG735" s="344"/>
      <c r="AH735" s="344"/>
      <c r="AI735" s="344"/>
      <c r="AJ735" s="344"/>
      <c r="AK735" s="344"/>
      <c r="AL735" s="344"/>
      <c r="AM735" s="344"/>
      <c r="AN735" s="344"/>
      <c r="AO735" s="344"/>
      <c r="AP735" s="344"/>
      <c r="AQ735" s="344"/>
      <c r="AR735" s="344"/>
      <c r="AS735" s="344"/>
      <c r="AT735" s="344"/>
      <c r="AU735" s="344"/>
      <c r="AV735" s="344"/>
      <c r="AW735" s="344"/>
      <c r="AX735" s="344"/>
      <c r="AY735" s="344"/>
      <c r="AZ735" s="344"/>
      <c r="BA735" s="344"/>
      <c r="BB735" s="344"/>
      <c r="BC735" s="344"/>
      <c r="BD735" s="344"/>
      <c r="BE735" s="344"/>
      <c r="BF735" s="344"/>
      <c r="BG735" s="344"/>
      <c r="BH735" s="344"/>
      <c r="BI735" s="344"/>
      <c r="BJ735" s="344"/>
      <c r="BK735" s="344"/>
      <c r="BL735" s="344"/>
      <c r="BM735" s="344"/>
      <c r="BN735" s="344"/>
      <c r="BO735" s="344"/>
      <c r="BP735" s="344"/>
      <c r="BQ735" s="344"/>
      <c r="BR735" s="344"/>
      <c r="BS735" s="344"/>
      <c r="BT735" s="344"/>
      <c r="BU735" s="344"/>
      <c r="BV735" s="344"/>
      <c r="BW735" s="344"/>
      <c r="BX735" s="344"/>
      <c r="BY735" s="344"/>
      <c r="BZ735" s="344"/>
      <c r="CA735" s="344"/>
      <c r="CB735" s="344"/>
      <c r="CC735" s="344"/>
      <c r="CD735" s="344"/>
      <c r="CE735" s="344"/>
      <c r="CF735" s="344"/>
      <c r="CG735" s="344"/>
      <c r="CH735" s="344"/>
      <c r="CI735" s="344"/>
      <c r="CJ735" s="344"/>
      <c r="CK735" s="344"/>
      <c r="CL735" s="344"/>
      <c r="CM735" s="344"/>
      <c r="CN735" s="344"/>
      <c r="CO735" s="344"/>
      <c r="CP735" s="344"/>
      <c r="CQ735" s="344"/>
      <c r="CR735" s="344"/>
      <c r="CS735" s="344"/>
      <c r="CT735" s="344"/>
      <c r="CU735" s="344"/>
      <c r="CV735" s="344"/>
      <c r="CW735" s="344"/>
      <c r="CX735" s="344"/>
      <c r="CY735" s="344"/>
      <c r="CZ735" s="344"/>
      <c r="DA735" s="344"/>
      <c r="DB735" s="344"/>
    </row>
    <row r="736" spans="17:106" s="318" customFormat="1" x14ac:dyDescent="0.15"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  <c r="AA736" s="344"/>
      <c r="AB736" s="344"/>
      <c r="AC736" s="344"/>
      <c r="AD736" s="344"/>
      <c r="AE736" s="344"/>
      <c r="AF736" s="344"/>
      <c r="AG736" s="344"/>
      <c r="AH736" s="344"/>
      <c r="AI736" s="344"/>
      <c r="AJ736" s="344"/>
      <c r="AK736" s="344"/>
      <c r="AL736" s="344"/>
      <c r="AM736" s="344"/>
      <c r="AN736" s="344"/>
      <c r="AO736" s="344"/>
      <c r="AP736" s="344"/>
      <c r="AQ736" s="344"/>
      <c r="AR736" s="344"/>
      <c r="AS736" s="344"/>
      <c r="AT736" s="344"/>
      <c r="AU736" s="344"/>
      <c r="AV736" s="344"/>
      <c r="AW736" s="344"/>
      <c r="AX736" s="344"/>
      <c r="AY736" s="344"/>
      <c r="AZ736" s="344"/>
      <c r="BA736" s="344"/>
      <c r="BB736" s="344"/>
      <c r="BC736" s="344"/>
      <c r="BD736" s="344"/>
      <c r="BE736" s="344"/>
      <c r="BF736" s="344"/>
      <c r="BG736" s="344"/>
      <c r="BH736" s="344"/>
      <c r="BI736" s="344"/>
      <c r="BJ736" s="344"/>
      <c r="BK736" s="344"/>
      <c r="BL736" s="344"/>
      <c r="BM736" s="344"/>
      <c r="BN736" s="344"/>
      <c r="BO736" s="344"/>
      <c r="BP736" s="344"/>
      <c r="BQ736" s="344"/>
      <c r="BR736" s="344"/>
      <c r="BS736" s="344"/>
      <c r="BT736" s="344"/>
      <c r="BU736" s="344"/>
      <c r="BV736" s="344"/>
      <c r="BW736" s="344"/>
      <c r="BX736" s="344"/>
      <c r="BY736" s="344"/>
      <c r="BZ736" s="344"/>
      <c r="CA736" s="344"/>
      <c r="CB736" s="344"/>
      <c r="CC736" s="344"/>
      <c r="CD736" s="344"/>
      <c r="CE736" s="344"/>
      <c r="CF736" s="344"/>
      <c r="CG736" s="344"/>
      <c r="CH736" s="344"/>
      <c r="CI736" s="344"/>
      <c r="CJ736" s="344"/>
      <c r="CK736" s="344"/>
      <c r="CL736" s="344"/>
      <c r="CM736" s="344"/>
      <c r="CN736" s="344"/>
      <c r="CO736" s="344"/>
      <c r="CP736" s="344"/>
      <c r="CQ736" s="344"/>
      <c r="CR736" s="344"/>
      <c r="CS736" s="344"/>
      <c r="CT736" s="344"/>
      <c r="CU736" s="344"/>
      <c r="CV736" s="344"/>
      <c r="CW736" s="344"/>
      <c r="CX736" s="344"/>
      <c r="CY736" s="344"/>
      <c r="CZ736" s="344"/>
      <c r="DA736" s="344"/>
      <c r="DB736" s="344"/>
    </row>
    <row r="737" spans="17:106" s="318" customFormat="1" x14ac:dyDescent="0.15"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  <c r="AA737" s="344"/>
      <c r="AB737" s="344"/>
      <c r="AC737" s="344"/>
      <c r="AD737" s="344"/>
      <c r="AE737" s="344"/>
      <c r="AF737" s="344"/>
      <c r="AG737" s="344"/>
      <c r="AH737" s="344"/>
      <c r="AI737" s="344"/>
      <c r="AJ737" s="344"/>
      <c r="AK737" s="344"/>
      <c r="AL737" s="344"/>
      <c r="AM737" s="344"/>
      <c r="AN737" s="344"/>
      <c r="AO737" s="344"/>
      <c r="AP737" s="344"/>
      <c r="AQ737" s="344"/>
      <c r="AR737" s="344"/>
      <c r="AS737" s="344"/>
      <c r="AT737" s="344"/>
      <c r="AU737" s="344"/>
      <c r="AV737" s="344"/>
      <c r="AW737" s="344"/>
      <c r="AX737" s="344"/>
      <c r="AY737" s="344"/>
      <c r="AZ737" s="344"/>
      <c r="BA737" s="344"/>
      <c r="BB737" s="344"/>
      <c r="BC737" s="344"/>
      <c r="BD737" s="344"/>
      <c r="BE737" s="344"/>
      <c r="BF737" s="344"/>
      <c r="BG737" s="344"/>
      <c r="BH737" s="344"/>
      <c r="BI737" s="344"/>
      <c r="BJ737" s="344"/>
      <c r="BK737" s="344"/>
      <c r="BL737" s="344"/>
      <c r="BM737" s="344"/>
      <c r="BN737" s="344"/>
      <c r="BO737" s="344"/>
      <c r="BP737" s="344"/>
      <c r="BQ737" s="344"/>
      <c r="BR737" s="344"/>
      <c r="BS737" s="344"/>
      <c r="BT737" s="344"/>
      <c r="BU737" s="344"/>
      <c r="BV737" s="344"/>
      <c r="BW737" s="344"/>
      <c r="BX737" s="344"/>
      <c r="BY737" s="344"/>
      <c r="BZ737" s="344"/>
      <c r="CA737" s="344"/>
      <c r="CB737" s="344"/>
      <c r="CC737" s="344"/>
      <c r="CD737" s="344"/>
      <c r="CE737" s="344"/>
      <c r="CF737" s="344"/>
      <c r="CG737" s="344"/>
      <c r="CH737" s="344"/>
      <c r="CI737" s="344"/>
      <c r="CJ737" s="344"/>
      <c r="CK737" s="344"/>
      <c r="CL737" s="344"/>
      <c r="CM737" s="344"/>
      <c r="CN737" s="344"/>
      <c r="CO737" s="344"/>
      <c r="CP737" s="344"/>
      <c r="CQ737" s="344"/>
      <c r="CR737" s="344"/>
      <c r="CS737" s="344"/>
      <c r="CT737" s="344"/>
      <c r="CU737" s="344"/>
      <c r="CV737" s="344"/>
      <c r="CW737" s="344"/>
      <c r="CX737" s="344"/>
      <c r="CY737" s="344"/>
      <c r="CZ737" s="344"/>
      <c r="DA737" s="344"/>
      <c r="DB737" s="344"/>
    </row>
    <row r="738" spans="17:106" s="318" customFormat="1" x14ac:dyDescent="0.15"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  <c r="AA738" s="344"/>
      <c r="AB738" s="344"/>
      <c r="AC738" s="344"/>
      <c r="AD738" s="344"/>
      <c r="AE738" s="344"/>
      <c r="AF738" s="344"/>
      <c r="AG738" s="344"/>
      <c r="AH738" s="344"/>
      <c r="AI738" s="344"/>
      <c r="AJ738" s="344"/>
      <c r="AK738" s="344"/>
      <c r="AL738" s="344"/>
      <c r="AM738" s="344"/>
      <c r="AN738" s="344"/>
      <c r="AO738" s="344"/>
      <c r="AP738" s="344"/>
      <c r="AQ738" s="344"/>
      <c r="AR738" s="344"/>
      <c r="AS738" s="344"/>
      <c r="AT738" s="344"/>
      <c r="AU738" s="344"/>
      <c r="AV738" s="344"/>
      <c r="AW738" s="344"/>
      <c r="AX738" s="344"/>
      <c r="AY738" s="344"/>
      <c r="AZ738" s="344"/>
      <c r="BA738" s="344"/>
      <c r="BB738" s="344"/>
      <c r="BC738" s="344"/>
      <c r="BD738" s="344"/>
      <c r="BE738" s="344"/>
      <c r="BF738" s="344"/>
      <c r="BG738" s="344"/>
      <c r="BH738" s="344"/>
      <c r="BI738" s="344"/>
      <c r="BJ738" s="344"/>
      <c r="BK738" s="344"/>
      <c r="BL738" s="344"/>
      <c r="BM738" s="344"/>
      <c r="BN738" s="344"/>
      <c r="BO738" s="344"/>
      <c r="BP738" s="344"/>
      <c r="BQ738" s="344"/>
      <c r="BR738" s="344"/>
      <c r="BS738" s="344"/>
      <c r="BT738" s="344"/>
      <c r="BU738" s="344"/>
      <c r="BV738" s="344"/>
      <c r="BW738" s="344"/>
      <c r="BX738" s="344"/>
      <c r="BY738" s="344"/>
      <c r="BZ738" s="344"/>
      <c r="CA738" s="344"/>
      <c r="CB738" s="344"/>
      <c r="CC738" s="344"/>
      <c r="CD738" s="344"/>
      <c r="CE738" s="344"/>
      <c r="CF738" s="344"/>
      <c r="CG738" s="344"/>
      <c r="CH738" s="344"/>
      <c r="CI738" s="344"/>
      <c r="CJ738" s="344"/>
      <c r="CK738" s="344"/>
      <c r="CL738" s="344"/>
      <c r="CM738" s="344"/>
      <c r="CN738" s="344"/>
      <c r="CO738" s="344"/>
      <c r="CP738" s="344"/>
      <c r="CQ738" s="344"/>
      <c r="CR738" s="344"/>
      <c r="CS738" s="344"/>
      <c r="CT738" s="344"/>
      <c r="CU738" s="344"/>
      <c r="CV738" s="344"/>
      <c r="CW738" s="344"/>
      <c r="CX738" s="344"/>
      <c r="CY738" s="344"/>
      <c r="CZ738" s="344"/>
      <c r="DA738" s="344"/>
      <c r="DB738" s="344"/>
    </row>
    <row r="739" spans="17:106" s="318" customFormat="1" x14ac:dyDescent="0.15"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  <c r="AA739" s="344"/>
      <c r="AB739" s="344"/>
      <c r="AC739" s="344"/>
      <c r="AD739" s="344"/>
      <c r="AE739" s="344"/>
      <c r="AF739" s="344"/>
      <c r="AG739" s="344"/>
      <c r="AH739" s="344"/>
      <c r="AI739" s="344"/>
      <c r="AJ739" s="344"/>
      <c r="AK739" s="344"/>
      <c r="AL739" s="344"/>
      <c r="AM739" s="344"/>
      <c r="AN739" s="344"/>
      <c r="AO739" s="344"/>
      <c r="AP739" s="344"/>
      <c r="AQ739" s="344"/>
      <c r="AR739" s="344"/>
      <c r="AS739" s="344"/>
      <c r="AT739" s="344"/>
      <c r="AU739" s="344"/>
      <c r="AV739" s="344"/>
      <c r="AW739" s="344"/>
      <c r="AX739" s="344"/>
      <c r="AY739" s="344"/>
      <c r="AZ739" s="344"/>
      <c r="BA739" s="344"/>
      <c r="BB739" s="344"/>
      <c r="BC739" s="344"/>
      <c r="BD739" s="344"/>
      <c r="BE739" s="344"/>
      <c r="BF739" s="344"/>
      <c r="BG739" s="344"/>
      <c r="BH739" s="344"/>
      <c r="BI739" s="344"/>
      <c r="BJ739" s="344"/>
      <c r="BK739" s="344"/>
      <c r="BL739" s="344"/>
      <c r="BM739" s="344"/>
      <c r="BN739" s="344"/>
      <c r="BO739" s="344"/>
      <c r="BP739" s="344"/>
      <c r="BQ739" s="344"/>
      <c r="BR739" s="344"/>
      <c r="BS739" s="344"/>
      <c r="BT739" s="344"/>
      <c r="BU739" s="344"/>
      <c r="BV739" s="344"/>
      <c r="BW739" s="344"/>
      <c r="BX739" s="344"/>
      <c r="BY739" s="344"/>
      <c r="BZ739" s="344"/>
      <c r="CA739" s="344"/>
      <c r="CB739" s="344"/>
      <c r="CC739" s="344"/>
      <c r="CD739" s="344"/>
      <c r="CE739" s="344"/>
      <c r="CF739" s="344"/>
      <c r="CG739" s="344"/>
      <c r="CH739" s="344"/>
      <c r="CI739" s="344"/>
      <c r="CJ739" s="344"/>
      <c r="CK739" s="344"/>
      <c r="CL739" s="344"/>
      <c r="CM739" s="344"/>
      <c r="CN739" s="344"/>
      <c r="CO739" s="344"/>
      <c r="CP739" s="344"/>
      <c r="CQ739" s="344"/>
      <c r="CR739" s="344"/>
      <c r="CS739" s="344"/>
      <c r="CT739" s="344"/>
      <c r="CU739" s="344"/>
      <c r="CV739" s="344"/>
      <c r="CW739" s="344"/>
      <c r="CX739" s="344"/>
      <c r="CY739" s="344"/>
      <c r="CZ739" s="344"/>
      <c r="DA739" s="344"/>
      <c r="DB739" s="344"/>
    </row>
    <row r="740" spans="17:106" s="318" customFormat="1" x14ac:dyDescent="0.15"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  <c r="AA740" s="344"/>
      <c r="AB740" s="344"/>
      <c r="AC740" s="344"/>
      <c r="AD740" s="344"/>
      <c r="AE740" s="344"/>
      <c r="AF740" s="344"/>
      <c r="AG740" s="344"/>
      <c r="AH740" s="344"/>
      <c r="AI740" s="344"/>
      <c r="AJ740" s="344"/>
      <c r="AK740" s="344"/>
      <c r="AL740" s="344"/>
      <c r="AM740" s="344"/>
      <c r="AN740" s="344"/>
      <c r="AO740" s="344"/>
      <c r="AP740" s="344"/>
      <c r="AQ740" s="344"/>
      <c r="AR740" s="344"/>
      <c r="AS740" s="344"/>
      <c r="AT740" s="344"/>
      <c r="AU740" s="344"/>
      <c r="AV740" s="344"/>
      <c r="AW740" s="344"/>
      <c r="AX740" s="344"/>
      <c r="AY740" s="344"/>
      <c r="AZ740" s="344"/>
      <c r="BA740" s="344"/>
      <c r="BB740" s="344"/>
      <c r="BC740" s="344"/>
      <c r="BD740" s="344"/>
      <c r="BE740" s="344"/>
      <c r="BF740" s="344"/>
      <c r="BG740" s="344"/>
      <c r="BH740" s="344"/>
      <c r="BI740" s="344"/>
      <c r="BJ740" s="344"/>
      <c r="BK740" s="344"/>
      <c r="BL740" s="344"/>
      <c r="BM740" s="344"/>
      <c r="BN740" s="344"/>
      <c r="BO740" s="344"/>
      <c r="BP740" s="344"/>
      <c r="BQ740" s="344"/>
      <c r="BR740" s="344"/>
      <c r="BS740" s="344"/>
      <c r="BT740" s="344"/>
      <c r="BU740" s="344"/>
      <c r="BV740" s="344"/>
      <c r="BW740" s="344"/>
      <c r="BX740" s="344"/>
      <c r="BY740" s="344"/>
      <c r="BZ740" s="344"/>
      <c r="CA740" s="344"/>
      <c r="CB740" s="344"/>
      <c r="CC740" s="344"/>
      <c r="CD740" s="344"/>
      <c r="CE740" s="344"/>
      <c r="CF740" s="344"/>
      <c r="CG740" s="344"/>
      <c r="CH740" s="344"/>
      <c r="CI740" s="344"/>
      <c r="CJ740" s="344"/>
      <c r="CK740" s="344"/>
      <c r="CL740" s="344"/>
      <c r="CM740" s="344"/>
      <c r="CN740" s="344"/>
      <c r="CO740" s="344"/>
      <c r="CP740" s="344"/>
      <c r="CQ740" s="344"/>
      <c r="CR740" s="344"/>
      <c r="CS740" s="344"/>
      <c r="CT740" s="344"/>
      <c r="CU740" s="344"/>
      <c r="CV740" s="344"/>
      <c r="CW740" s="344"/>
      <c r="CX740" s="344"/>
      <c r="CY740" s="344"/>
      <c r="CZ740" s="344"/>
      <c r="DA740" s="344"/>
      <c r="DB740" s="344"/>
    </row>
    <row r="741" spans="17:106" s="318" customFormat="1" x14ac:dyDescent="0.15"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  <c r="AA741" s="344"/>
      <c r="AB741" s="344"/>
      <c r="AC741" s="344"/>
      <c r="AD741" s="344"/>
      <c r="AE741" s="344"/>
      <c r="AF741" s="344"/>
      <c r="AG741" s="344"/>
      <c r="AH741" s="344"/>
      <c r="AI741" s="344"/>
      <c r="AJ741" s="344"/>
      <c r="AK741" s="344"/>
      <c r="AL741" s="344"/>
      <c r="AM741" s="344"/>
      <c r="AN741" s="344"/>
      <c r="AO741" s="344"/>
      <c r="AP741" s="344"/>
      <c r="AQ741" s="344"/>
      <c r="AR741" s="344"/>
      <c r="AS741" s="344"/>
      <c r="AT741" s="344"/>
      <c r="AU741" s="344"/>
      <c r="AV741" s="344"/>
      <c r="AW741" s="344"/>
      <c r="AX741" s="344"/>
      <c r="AY741" s="344"/>
      <c r="AZ741" s="344"/>
      <c r="BA741" s="344"/>
      <c r="BB741" s="344"/>
      <c r="BC741" s="344"/>
      <c r="BD741" s="344"/>
      <c r="BE741" s="344"/>
      <c r="BF741" s="344"/>
      <c r="BG741" s="344"/>
      <c r="BH741" s="344"/>
      <c r="BI741" s="344"/>
      <c r="BJ741" s="344"/>
      <c r="BK741" s="344"/>
      <c r="BL741" s="344"/>
      <c r="BM741" s="344"/>
      <c r="BN741" s="344"/>
      <c r="BO741" s="344"/>
      <c r="BP741" s="344"/>
      <c r="BQ741" s="344"/>
      <c r="BR741" s="344"/>
      <c r="BS741" s="344"/>
      <c r="BT741" s="344"/>
      <c r="BU741" s="344"/>
      <c r="BV741" s="344"/>
      <c r="BW741" s="344"/>
      <c r="BX741" s="344"/>
      <c r="BY741" s="344"/>
      <c r="BZ741" s="344"/>
      <c r="CA741" s="344"/>
      <c r="CB741" s="344"/>
      <c r="CC741" s="344"/>
      <c r="CD741" s="344"/>
      <c r="CE741" s="344"/>
      <c r="CF741" s="344"/>
      <c r="CG741" s="344"/>
      <c r="CH741" s="344"/>
      <c r="CI741" s="344"/>
      <c r="CJ741" s="344"/>
      <c r="CK741" s="344"/>
      <c r="CL741" s="344"/>
      <c r="CM741" s="344"/>
      <c r="CN741" s="344"/>
      <c r="CO741" s="344"/>
      <c r="CP741" s="344"/>
      <c r="CQ741" s="344"/>
      <c r="CR741" s="344"/>
      <c r="CS741" s="344"/>
      <c r="CT741" s="344"/>
      <c r="CU741" s="344"/>
      <c r="CV741" s="344"/>
      <c r="CW741" s="344"/>
      <c r="CX741" s="344"/>
      <c r="CY741" s="344"/>
      <c r="CZ741" s="344"/>
      <c r="DA741" s="344"/>
      <c r="DB741" s="344"/>
    </row>
    <row r="742" spans="17:106" s="318" customFormat="1" x14ac:dyDescent="0.15"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  <c r="AA742" s="344"/>
      <c r="AB742" s="344"/>
      <c r="AC742" s="344"/>
      <c r="AD742" s="344"/>
      <c r="AE742" s="344"/>
      <c r="AF742" s="344"/>
      <c r="AG742" s="344"/>
      <c r="AH742" s="344"/>
      <c r="AI742" s="344"/>
      <c r="AJ742" s="344"/>
      <c r="AK742" s="344"/>
      <c r="AL742" s="344"/>
      <c r="AM742" s="344"/>
      <c r="AN742" s="344"/>
      <c r="AO742" s="344"/>
      <c r="AP742" s="344"/>
      <c r="AQ742" s="344"/>
      <c r="AR742" s="344"/>
      <c r="AS742" s="344"/>
      <c r="AT742" s="344"/>
      <c r="AU742" s="344"/>
      <c r="AV742" s="344"/>
      <c r="AW742" s="344"/>
      <c r="AX742" s="344"/>
      <c r="AY742" s="344"/>
      <c r="AZ742" s="344"/>
      <c r="BA742" s="344"/>
      <c r="BB742" s="344"/>
      <c r="BC742" s="344"/>
      <c r="BD742" s="344"/>
      <c r="BE742" s="344"/>
      <c r="BF742" s="344"/>
      <c r="BG742" s="344"/>
      <c r="BH742" s="344"/>
      <c r="BI742" s="344"/>
      <c r="BJ742" s="344"/>
      <c r="BK742" s="344"/>
      <c r="BL742" s="344"/>
      <c r="BM742" s="344"/>
      <c r="BN742" s="344"/>
      <c r="BO742" s="344"/>
      <c r="BP742" s="344"/>
      <c r="BQ742" s="344"/>
      <c r="BR742" s="344"/>
      <c r="BS742" s="344"/>
      <c r="BT742" s="344"/>
      <c r="BU742" s="344"/>
      <c r="BV742" s="344"/>
      <c r="BW742" s="344"/>
      <c r="BX742" s="344"/>
      <c r="BY742" s="344"/>
      <c r="BZ742" s="344"/>
      <c r="CA742" s="344"/>
      <c r="CB742" s="344"/>
      <c r="CC742" s="344"/>
      <c r="CD742" s="344"/>
      <c r="CE742" s="344"/>
      <c r="CF742" s="344"/>
      <c r="CG742" s="344"/>
      <c r="CH742" s="344"/>
      <c r="CI742" s="344"/>
      <c r="CJ742" s="344"/>
      <c r="CK742" s="344"/>
      <c r="CL742" s="344"/>
      <c r="CM742" s="344"/>
      <c r="CN742" s="344"/>
      <c r="CO742" s="344"/>
      <c r="CP742" s="344"/>
      <c r="CQ742" s="344"/>
      <c r="CR742" s="344"/>
      <c r="CS742" s="344"/>
      <c r="CT742" s="344"/>
      <c r="CU742" s="344"/>
      <c r="CV742" s="344"/>
      <c r="CW742" s="344"/>
      <c r="CX742" s="344"/>
      <c r="CY742" s="344"/>
      <c r="CZ742" s="344"/>
      <c r="DA742" s="344"/>
      <c r="DB742" s="344"/>
    </row>
    <row r="743" spans="17:106" s="318" customFormat="1" x14ac:dyDescent="0.15"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  <c r="AA743" s="344"/>
      <c r="AB743" s="344"/>
      <c r="AC743" s="344"/>
      <c r="AD743" s="344"/>
      <c r="AE743" s="344"/>
      <c r="AF743" s="344"/>
      <c r="AG743" s="344"/>
      <c r="AH743" s="344"/>
      <c r="AI743" s="344"/>
      <c r="AJ743" s="344"/>
      <c r="AK743" s="344"/>
      <c r="AL743" s="344"/>
      <c r="AM743" s="344"/>
      <c r="AN743" s="344"/>
      <c r="AO743" s="344"/>
      <c r="AP743" s="344"/>
      <c r="AQ743" s="344"/>
      <c r="AR743" s="344"/>
      <c r="AS743" s="344"/>
      <c r="AT743" s="344"/>
      <c r="AU743" s="344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4"/>
      <c r="BI743" s="344"/>
      <c r="BJ743" s="344"/>
      <c r="BK743" s="344"/>
      <c r="BL743" s="344"/>
      <c r="BM743" s="344"/>
      <c r="BN743" s="344"/>
      <c r="BO743" s="344"/>
      <c r="BP743" s="344"/>
      <c r="BQ743" s="344"/>
      <c r="BR743" s="344"/>
      <c r="BS743" s="344"/>
      <c r="BT743" s="344"/>
      <c r="BU743" s="344"/>
      <c r="BV743" s="344"/>
      <c r="BW743" s="344"/>
      <c r="BX743" s="344"/>
      <c r="BY743" s="344"/>
      <c r="BZ743" s="344"/>
      <c r="CA743" s="344"/>
      <c r="CB743" s="344"/>
      <c r="CC743" s="344"/>
      <c r="CD743" s="344"/>
      <c r="CE743" s="344"/>
      <c r="CF743" s="344"/>
      <c r="CG743" s="344"/>
      <c r="CH743" s="344"/>
      <c r="CI743" s="344"/>
      <c r="CJ743" s="344"/>
      <c r="CK743" s="344"/>
      <c r="CL743" s="344"/>
      <c r="CM743" s="344"/>
      <c r="CN743" s="344"/>
      <c r="CO743" s="344"/>
      <c r="CP743" s="344"/>
      <c r="CQ743" s="344"/>
      <c r="CR743" s="344"/>
      <c r="CS743" s="344"/>
      <c r="CT743" s="344"/>
      <c r="CU743" s="344"/>
      <c r="CV743" s="344"/>
      <c r="CW743" s="344"/>
      <c r="CX743" s="344"/>
      <c r="CY743" s="344"/>
      <c r="CZ743" s="344"/>
      <c r="DA743" s="344"/>
      <c r="DB743" s="344"/>
    </row>
    <row r="744" spans="17:106" s="318" customFormat="1" x14ac:dyDescent="0.15"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  <c r="AA744" s="344"/>
      <c r="AB744" s="344"/>
      <c r="AC744" s="344"/>
      <c r="AD744" s="344"/>
      <c r="AE744" s="344"/>
      <c r="AF744" s="344"/>
      <c r="AG744" s="344"/>
      <c r="AH744" s="344"/>
      <c r="AI744" s="344"/>
      <c r="AJ744" s="344"/>
      <c r="AK744" s="344"/>
      <c r="AL744" s="344"/>
      <c r="AM744" s="344"/>
      <c r="AN744" s="344"/>
      <c r="AO744" s="344"/>
      <c r="AP744" s="344"/>
      <c r="AQ744" s="344"/>
      <c r="AR744" s="344"/>
      <c r="AS744" s="344"/>
      <c r="AT744" s="344"/>
      <c r="AU744" s="344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4"/>
      <c r="BI744" s="344"/>
      <c r="BJ744" s="344"/>
      <c r="BK744" s="344"/>
      <c r="BL744" s="344"/>
      <c r="BM744" s="344"/>
      <c r="BN744" s="344"/>
      <c r="BO744" s="344"/>
      <c r="BP744" s="344"/>
      <c r="BQ744" s="344"/>
      <c r="BR744" s="344"/>
      <c r="BS744" s="344"/>
      <c r="BT744" s="344"/>
      <c r="BU744" s="344"/>
      <c r="BV744" s="344"/>
      <c r="BW744" s="344"/>
      <c r="BX744" s="344"/>
      <c r="BY744" s="344"/>
      <c r="BZ744" s="344"/>
      <c r="CA744" s="344"/>
      <c r="CB744" s="344"/>
      <c r="CC744" s="344"/>
      <c r="CD744" s="344"/>
      <c r="CE744" s="344"/>
      <c r="CF744" s="344"/>
      <c r="CG744" s="344"/>
      <c r="CH744" s="344"/>
      <c r="CI744" s="344"/>
      <c r="CJ744" s="344"/>
      <c r="CK744" s="344"/>
      <c r="CL744" s="344"/>
      <c r="CM744" s="344"/>
      <c r="CN744" s="344"/>
      <c r="CO744" s="344"/>
      <c r="CP744" s="344"/>
      <c r="CQ744" s="344"/>
      <c r="CR744" s="344"/>
      <c r="CS744" s="344"/>
      <c r="CT744" s="344"/>
      <c r="CU744" s="344"/>
      <c r="CV744" s="344"/>
      <c r="CW744" s="344"/>
      <c r="CX744" s="344"/>
      <c r="CY744" s="344"/>
      <c r="CZ744" s="344"/>
      <c r="DA744" s="344"/>
      <c r="DB744" s="344"/>
    </row>
    <row r="745" spans="17:106" s="318" customFormat="1" x14ac:dyDescent="0.15"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  <c r="AA745" s="344"/>
      <c r="AB745" s="344"/>
      <c r="AC745" s="344"/>
      <c r="AD745" s="344"/>
      <c r="AE745" s="344"/>
      <c r="AF745" s="344"/>
      <c r="AG745" s="344"/>
      <c r="AH745" s="344"/>
      <c r="AI745" s="344"/>
      <c r="AJ745" s="344"/>
      <c r="AK745" s="344"/>
      <c r="AL745" s="344"/>
      <c r="AM745" s="344"/>
      <c r="AN745" s="344"/>
      <c r="AO745" s="344"/>
      <c r="AP745" s="344"/>
      <c r="AQ745" s="344"/>
      <c r="AR745" s="344"/>
      <c r="AS745" s="344"/>
      <c r="AT745" s="344"/>
      <c r="AU745" s="344"/>
      <c r="AV745" s="344"/>
      <c r="AW745" s="344"/>
      <c r="AX745" s="344"/>
      <c r="AY745" s="344"/>
      <c r="AZ745" s="344"/>
      <c r="BA745" s="344"/>
      <c r="BB745" s="344"/>
      <c r="BC745" s="344"/>
      <c r="BD745" s="344"/>
      <c r="BE745" s="344"/>
      <c r="BF745" s="344"/>
      <c r="BG745" s="344"/>
      <c r="BH745" s="344"/>
      <c r="BI745" s="344"/>
      <c r="BJ745" s="344"/>
      <c r="BK745" s="344"/>
      <c r="BL745" s="344"/>
      <c r="BM745" s="344"/>
      <c r="BN745" s="344"/>
      <c r="BO745" s="344"/>
      <c r="BP745" s="344"/>
      <c r="BQ745" s="344"/>
      <c r="BR745" s="344"/>
      <c r="BS745" s="344"/>
      <c r="BT745" s="344"/>
      <c r="BU745" s="344"/>
      <c r="BV745" s="344"/>
      <c r="BW745" s="344"/>
      <c r="BX745" s="344"/>
      <c r="BY745" s="344"/>
      <c r="BZ745" s="344"/>
      <c r="CA745" s="344"/>
      <c r="CB745" s="344"/>
      <c r="CC745" s="344"/>
      <c r="CD745" s="344"/>
      <c r="CE745" s="344"/>
      <c r="CF745" s="344"/>
      <c r="CG745" s="344"/>
      <c r="CH745" s="344"/>
      <c r="CI745" s="344"/>
      <c r="CJ745" s="344"/>
      <c r="CK745" s="344"/>
      <c r="CL745" s="344"/>
      <c r="CM745" s="344"/>
      <c r="CN745" s="344"/>
      <c r="CO745" s="344"/>
      <c r="CP745" s="344"/>
      <c r="CQ745" s="344"/>
      <c r="CR745" s="344"/>
      <c r="CS745" s="344"/>
      <c r="CT745" s="344"/>
      <c r="CU745" s="344"/>
      <c r="CV745" s="344"/>
      <c r="CW745" s="344"/>
      <c r="CX745" s="344"/>
      <c r="CY745" s="344"/>
      <c r="CZ745" s="344"/>
      <c r="DA745" s="344"/>
      <c r="DB745" s="344"/>
    </row>
    <row r="746" spans="17:106" s="318" customFormat="1" x14ac:dyDescent="0.15"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  <c r="AA746" s="344"/>
      <c r="AB746" s="344"/>
      <c r="AC746" s="344"/>
      <c r="AD746" s="344"/>
      <c r="AE746" s="344"/>
      <c r="AF746" s="344"/>
      <c r="AG746" s="344"/>
      <c r="AH746" s="344"/>
      <c r="AI746" s="344"/>
      <c r="AJ746" s="344"/>
      <c r="AK746" s="344"/>
      <c r="AL746" s="344"/>
      <c r="AM746" s="344"/>
      <c r="AN746" s="344"/>
      <c r="AO746" s="344"/>
      <c r="AP746" s="344"/>
      <c r="AQ746" s="344"/>
      <c r="AR746" s="344"/>
      <c r="AS746" s="344"/>
      <c r="AT746" s="344"/>
      <c r="AU746" s="344"/>
      <c r="AV746" s="344"/>
      <c r="AW746" s="344"/>
      <c r="AX746" s="344"/>
      <c r="AY746" s="344"/>
      <c r="AZ746" s="344"/>
      <c r="BA746" s="344"/>
      <c r="BB746" s="344"/>
      <c r="BC746" s="344"/>
      <c r="BD746" s="344"/>
      <c r="BE746" s="344"/>
      <c r="BF746" s="344"/>
      <c r="BG746" s="344"/>
      <c r="BH746" s="344"/>
      <c r="BI746" s="344"/>
      <c r="BJ746" s="344"/>
      <c r="BK746" s="344"/>
      <c r="BL746" s="344"/>
      <c r="BM746" s="344"/>
      <c r="BN746" s="344"/>
      <c r="BO746" s="344"/>
      <c r="BP746" s="344"/>
      <c r="BQ746" s="344"/>
      <c r="BR746" s="344"/>
      <c r="BS746" s="344"/>
      <c r="BT746" s="344"/>
      <c r="BU746" s="344"/>
      <c r="BV746" s="344"/>
      <c r="BW746" s="344"/>
      <c r="BX746" s="344"/>
      <c r="BY746" s="344"/>
      <c r="BZ746" s="344"/>
      <c r="CA746" s="344"/>
      <c r="CB746" s="344"/>
      <c r="CC746" s="344"/>
      <c r="CD746" s="344"/>
      <c r="CE746" s="344"/>
      <c r="CF746" s="344"/>
      <c r="CG746" s="344"/>
      <c r="CH746" s="344"/>
      <c r="CI746" s="344"/>
      <c r="CJ746" s="344"/>
      <c r="CK746" s="344"/>
      <c r="CL746" s="344"/>
      <c r="CM746" s="344"/>
      <c r="CN746" s="344"/>
      <c r="CO746" s="344"/>
      <c r="CP746" s="344"/>
      <c r="CQ746" s="344"/>
      <c r="CR746" s="344"/>
      <c r="CS746" s="344"/>
      <c r="CT746" s="344"/>
      <c r="CU746" s="344"/>
      <c r="CV746" s="344"/>
      <c r="CW746" s="344"/>
      <c r="CX746" s="344"/>
      <c r="CY746" s="344"/>
      <c r="CZ746" s="344"/>
      <c r="DA746" s="344"/>
      <c r="DB746" s="344"/>
    </row>
    <row r="747" spans="17:106" s="318" customFormat="1" x14ac:dyDescent="0.15"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  <c r="AA747" s="344"/>
      <c r="AB747" s="344"/>
      <c r="AC747" s="344"/>
      <c r="AD747" s="344"/>
      <c r="AE747" s="344"/>
      <c r="AF747" s="344"/>
      <c r="AG747" s="344"/>
      <c r="AH747" s="344"/>
      <c r="AI747" s="344"/>
      <c r="AJ747" s="344"/>
      <c r="AK747" s="344"/>
      <c r="AL747" s="344"/>
      <c r="AM747" s="344"/>
      <c r="AN747" s="344"/>
      <c r="AO747" s="344"/>
      <c r="AP747" s="344"/>
      <c r="AQ747" s="344"/>
      <c r="AR747" s="344"/>
      <c r="AS747" s="344"/>
      <c r="AT747" s="344"/>
      <c r="AU747" s="344"/>
      <c r="AV747" s="344"/>
      <c r="AW747" s="344"/>
      <c r="AX747" s="344"/>
      <c r="AY747" s="344"/>
      <c r="AZ747" s="344"/>
      <c r="BA747" s="344"/>
      <c r="BB747" s="344"/>
      <c r="BC747" s="344"/>
      <c r="BD747" s="344"/>
      <c r="BE747" s="344"/>
      <c r="BF747" s="344"/>
      <c r="BG747" s="344"/>
      <c r="BH747" s="344"/>
      <c r="BI747" s="344"/>
      <c r="BJ747" s="344"/>
      <c r="BK747" s="344"/>
      <c r="BL747" s="344"/>
      <c r="BM747" s="344"/>
      <c r="BN747" s="344"/>
      <c r="BO747" s="344"/>
      <c r="BP747" s="344"/>
      <c r="BQ747" s="344"/>
      <c r="BR747" s="344"/>
      <c r="BS747" s="344"/>
      <c r="BT747" s="344"/>
      <c r="BU747" s="344"/>
      <c r="BV747" s="344"/>
      <c r="BW747" s="344"/>
      <c r="BX747" s="344"/>
      <c r="BY747" s="344"/>
      <c r="BZ747" s="344"/>
      <c r="CA747" s="344"/>
      <c r="CB747" s="344"/>
      <c r="CC747" s="344"/>
      <c r="CD747" s="344"/>
      <c r="CE747" s="344"/>
      <c r="CF747" s="344"/>
      <c r="CG747" s="344"/>
      <c r="CH747" s="344"/>
      <c r="CI747" s="344"/>
      <c r="CJ747" s="344"/>
      <c r="CK747" s="344"/>
      <c r="CL747" s="344"/>
      <c r="CM747" s="344"/>
      <c r="CN747" s="344"/>
      <c r="CO747" s="344"/>
      <c r="CP747" s="344"/>
      <c r="CQ747" s="344"/>
      <c r="CR747" s="344"/>
      <c r="CS747" s="344"/>
      <c r="CT747" s="344"/>
      <c r="CU747" s="344"/>
      <c r="CV747" s="344"/>
      <c r="CW747" s="344"/>
      <c r="CX747" s="344"/>
      <c r="CY747" s="344"/>
      <c r="CZ747" s="344"/>
      <c r="DA747" s="344"/>
      <c r="DB747" s="344"/>
    </row>
    <row r="748" spans="17:106" s="318" customFormat="1" x14ac:dyDescent="0.15"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  <c r="AA748" s="344"/>
      <c r="AB748" s="344"/>
      <c r="AC748" s="344"/>
      <c r="AD748" s="344"/>
      <c r="AE748" s="344"/>
      <c r="AF748" s="344"/>
      <c r="AG748" s="344"/>
      <c r="AH748" s="344"/>
      <c r="AI748" s="344"/>
      <c r="AJ748" s="344"/>
      <c r="AK748" s="344"/>
      <c r="AL748" s="344"/>
      <c r="AM748" s="344"/>
      <c r="AN748" s="344"/>
      <c r="AO748" s="344"/>
      <c r="AP748" s="344"/>
      <c r="AQ748" s="344"/>
      <c r="AR748" s="344"/>
      <c r="AS748" s="344"/>
      <c r="AT748" s="344"/>
      <c r="AU748" s="344"/>
      <c r="AV748" s="344"/>
      <c r="AW748" s="344"/>
      <c r="AX748" s="344"/>
      <c r="AY748" s="344"/>
      <c r="AZ748" s="344"/>
      <c r="BA748" s="344"/>
      <c r="BB748" s="344"/>
      <c r="BC748" s="344"/>
      <c r="BD748" s="344"/>
      <c r="BE748" s="344"/>
      <c r="BF748" s="344"/>
      <c r="BG748" s="344"/>
      <c r="BH748" s="344"/>
      <c r="BI748" s="344"/>
      <c r="BJ748" s="344"/>
      <c r="BK748" s="344"/>
      <c r="BL748" s="344"/>
      <c r="BM748" s="344"/>
      <c r="BN748" s="344"/>
      <c r="BO748" s="344"/>
      <c r="BP748" s="344"/>
      <c r="BQ748" s="344"/>
      <c r="BR748" s="344"/>
      <c r="BS748" s="344"/>
      <c r="BT748" s="344"/>
      <c r="BU748" s="344"/>
      <c r="BV748" s="344"/>
      <c r="BW748" s="344"/>
      <c r="BX748" s="344"/>
      <c r="BY748" s="344"/>
      <c r="BZ748" s="344"/>
      <c r="CA748" s="344"/>
      <c r="CB748" s="344"/>
      <c r="CC748" s="344"/>
      <c r="CD748" s="344"/>
      <c r="CE748" s="344"/>
      <c r="CF748" s="344"/>
      <c r="CG748" s="344"/>
      <c r="CH748" s="344"/>
      <c r="CI748" s="344"/>
      <c r="CJ748" s="344"/>
      <c r="CK748" s="344"/>
      <c r="CL748" s="344"/>
      <c r="CM748" s="344"/>
      <c r="CN748" s="344"/>
      <c r="CO748" s="344"/>
      <c r="CP748" s="344"/>
      <c r="CQ748" s="344"/>
      <c r="CR748" s="344"/>
      <c r="CS748" s="344"/>
      <c r="CT748" s="344"/>
      <c r="CU748" s="344"/>
      <c r="CV748" s="344"/>
      <c r="CW748" s="344"/>
      <c r="CX748" s="344"/>
      <c r="CY748" s="344"/>
      <c r="CZ748" s="344"/>
      <c r="DA748" s="344"/>
      <c r="DB748" s="344"/>
    </row>
    <row r="749" spans="17:106" s="318" customFormat="1" x14ac:dyDescent="0.15"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  <c r="AA749" s="344"/>
      <c r="AB749" s="344"/>
      <c r="AC749" s="344"/>
      <c r="AD749" s="344"/>
      <c r="AE749" s="344"/>
      <c r="AF749" s="344"/>
      <c r="AG749" s="344"/>
      <c r="AH749" s="344"/>
      <c r="AI749" s="344"/>
      <c r="AJ749" s="344"/>
      <c r="AK749" s="344"/>
      <c r="AL749" s="344"/>
      <c r="AM749" s="344"/>
      <c r="AN749" s="344"/>
      <c r="AO749" s="344"/>
      <c r="AP749" s="344"/>
      <c r="AQ749" s="344"/>
      <c r="AR749" s="344"/>
      <c r="AS749" s="344"/>
      <c r="AT749" s="344"/>
      <c r="AU749" s="344"/>
      <c r="AV749" s="344"/>
      <c r="AW749" s="344"/>
      <c r="AX749" s="344"/>
      <c r="AY749" s="344"/>
      <c r="AZ749" s="344"/>
      <c r="BA749" s="344"/>
      <c r="BB749" s="344"/>
      <c r="BC749" s="344"/>
      <c r="BD749" s="344"/>
      <c r="BE749" s="344"/>
      <c r="BF749" s="344"/>
      <c r="BG749" s="344"/>
      <c r="BH749" s="344"/>
      <c r="BI749" s="344"/>
      <c r="BJ749" s="344"/>
      <c r="BK749" s="344"/>
      <c r="BL749" s="344"/>
      <c r="BM749" s="344"/>
      <c r="BN749" s="344"/>
      <c r="BO749" s="344"/>
      <c r="BP749" s="344"/>
      <c r="BQ749" s="344"/>
      <c r="BR749" s="344"/>
      <c r="BS749" s="344"/>
      <c r="BT749" s="344"/>
      <c r="BU749" s="344"/>
      <c r="BV749" s="344"/>
      <c r="BW749" s="344"/>
      <c r="BX749" s="344"/>
      <c r="BY749" s="344"/>
      <c r="BZ749" s="344"/>
      <c r="CA749" s="344"/>
      <c r="CB749" s="344"/>
      <c r="CC749" s="344"/>
      <c r="CD749" s="344"/>
      <c r="CE749" s="344"/>
      <c r="CF749" s="344"/>
      <c r="CG749" s="344"/>
      <c r="CH749" s="344"/>
      <c r="CI749" s="344"/>
      <c r="CJ749" s="344"/>
      <c r="CK749" s="344"/>
      <c r="CL749" s="344"/>
      <c r="CM749" s="344"/>
      <c r="CN749" s="344"/>
      <c r="CO749" s="344"/>
      <c r="CP749" s="344"/>
      <c r="CQ749" s="344"/>
      <c r="CR749" s="344"/>
      <c r="CS749" s="344"/>
      <c r="CT749" s="344"/>
      <c r="CU749" s="344"/>
      <c r="CV749" s="344"/>
      <c r="CW749" s="344"/>
      <c r="CX749" s="344"/>
      <c r="CY749" s="344"/>
      <c r="CZ749" s="344"/>
      <c r="DA749" s="344"/>
      <c r="DB749" s="344"/>
    </row>
    <row r="750" spans="17:106" s="318" customFormat="1" x14ac:dyDescent="0.15"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  <c r="AA750" s="344"/>
      <c r="AB750" s="344"/>
      <c r="AC750" s="344"/>
      <c r="AD750" s="344"/>
      <c r="AE750" s="344"/>
      <c r="AF750" s="344"/>
      <c r="AG750" s="344"/>
      <c r="AH750" s="344"/>
      <c r="AI750" s="344"/>
      <c r="AJ750" s="344"/>
      <c r="AK750" s="344"/>
      <c r="AL750" s="344"/>
      <c r="AM750" s="344"/>
      <c r="AN750" s="344"/>
      <c r="AO750" s="344"/>
      <c r="AP750" s="344"/>
      <c r="AQ750" s="344"/>
      <c r="AR750" s="344"/>
      <c r="AS750" s="344"/>
      <c r="AT750" s="344"/>
      <c r="AU750" s="344"/>
      <c r="AV750" s="344"/>
      <c r="AW750" s="344"/>
      <c r="AX750" s="344"/>
      <c r="AY750" s="344"/>
      <c r="AZ750" s="344"/>
      <c r="BA750" s="344"/>
      <c r="BB750" s="344"/>
      <c r="BC750" s="344"/>
      <c r="BD750" s="344"/>
      <c r="BE750" s="344"/>
      <c r="BF750" s="344"/>
      <c r="BG750" s="344"/>
      <c r="BH750" s="344"/>
      <c r="BI750" s="344"/>
      <c r="BJ750" s="344"/>
      <c r="BK750" s="344"/>
      <c r="BL750" s="344"/>
      <c r="BM750" s="344"/>
      <c r="BN750" s="344"/>
      <c r="BO750" s="344"/>
      <c r="BP750" s="344"/>
      <c r="BQ750" s="344"/>
      <c r="BR750" s="344"/>
      <c r="BS750" s="344"/>
      <c r="BT750" s="344"/>
      <c r="BU750" s="344"/>
      <c r="BV750" s="344"/>
      <c r="BW750" s="344"/>
      <c r="BX750" s="344"/>
      <c r="BY750" s="344"/>
      <c r="BZ750" s="344"/>
      <c r="CA750" s="344"/>
      <c r="CB750" s="344"/>
      <c r="CC750" s="344"/>
      <c r="CD750" s="344"/>
      <c r="CE750" s="344"/>
      <c r="CF750" s="344"/>
      <c r="CG750" s="344"/>
      <c r="CH750" s="344"/>
      <c r="CI750" s="344"/>
      <c r="CJ750" s="344"/>
      <c r="CK750" s="344"/>
      <c r="CL750" s="344"/>
      <c r="CM750" s="344"/>
      <c r="CN750" s="344"/>
      <c r="CO750" s="344"/>
      <c r="CP750" s="344"/>
      <c r="CQ750" s="344"/>
      <c r="CR750" s="344"/>
      <c r="CS750" s="344"/>
      <c r="CT750" s="344"/>
      <c r="CU750" s="344"/>
      <c r="CV750" s="344"/>
      <c r="CW750" s="344"/>
      <c r="CX750" s="344"/>
      <c r="CY750" s="344"/>
      <c r="CZ750" s="344"/>
      <c r="DA750" s="344"/>
      <c r="DB750" s="344"/>
    </row>
    <row r="751" spans="17:106" s="318" customFormat="1" x14ac:dyDescent="0.15"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  <c r="AA751" s="344"/>
      <c r="AB751" s="344"/>
      <c r="AC751" s="344"/>
      <c r="AD751" s="344"/>
      <c r="AE751" s="344"/>
      <c r="AF751" s="344"/>
      <c r="AG751" s="344"/>
      <c r="AH751" s="344"/>
      <c r="AI751" s="344"/>
      <c r="AJ751" s="344"/>
      <c r="AK751" s="344"/>
      <c r="AL751" s="344"/>
      <c r="AM751" s="344"/>
      <c r="AN751" s="344"/>
      <c r="AO751" s="344"/>
      <c r="AP751" s="344"/>
      <c r="AQ751" s="344"/>
      <c r="AR751" s="344"/>
      <c r="AS751" s="344"/>
      <c r="AT751" s="344"/>
      <c r="AU751" s="344"/>
      <c r="AV751" s="344"/>
      <c r="AW751" s="344"/>
      <c r="AX751" s="344"/>
      <c r="AY751" s="344"/>
      <c r="AZ751" s="344"/>
      <c r="BA751" s="344"/>
      <c r="BB751" s="344"/>
      <c r="BC751" s="344"/>
      <c r="BD751" s="344"/>
      <c r="BE751" s="344"/>
      <c r="BF751" s="344"/>
      <c r="BG751" s="344"/>
      <c r="BH751" s="344"/>
      <c r="BI751" s="344"/>
      <c r="BJ751" s="344"/>
      <c r="BK751" s="344"/>
      <c r="BL751" s="344"/>
      <c r="BM751" s="344"/>
      <c r="BN751" s="344"/>
      <c r="BO751" s="344"/>
      <c r="BP751" s="344"/>
      <c r="BQ751" s="344"/>
      <c r="BR751" s="344"/>
      <c r="BS751" s="344"/>
      <c r="BT751" s="344"/>
      <c r="BU751" s="344"/>
      <c r="BV751" s="344"/>
      <c r="BW751" s="344"/>
      <c r="BX751" s="344"/>
      <c r="BY751" s="344"/>
      <c r="BZ751" s="344"/>
      <c r="CA751" s="344"/>
      <c r="CB751" s="344"/>
      <c r="CC751" s="344"/>
      <c r="CD751" s="344"/>
      <c r="CE751" s="344"/>
      <c r="CF751" s="344"/>
      <c r="CG751" s="344"/>
      <c r="CH751" s="344"/>
      <c r="CI751" s="344"/>
      <c r="CJ751" s="344"/>
      <c r="CK751" s="344"/>
      <c r="CL751" s="344"/>
      <c r="CM751" s="344"/>
      <c r="CN751" s="344"/>
      <c r="CO751" s="344"/>
      <c r="CP751" s="344"/>
      <c r="CQ751" s="344"/>
      <c r="CR751" s="344"/>
      <c r="CS751" s="344"/>
      <c r="CT751" s="344"/>
      <c r="CU751" s="344"/>
      <c r="CV751" s="344"/>
      <c r="CW751" s="344"/>
      <c r="CX751" s="344"/>
      <c r="CY751" s="344"/>
      <c r="CZ751" s="344"/>
      <c r="DA751" s="344"/>
      <c r="DB751" s="344"/>
    </row>
    <row r="752" spans="17:106" s="318" customFormat="1" x14ac:dyDescent="0.15"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  <c r="AA752" s="344"/>
      <c r="AB752" s="344"/>
      <c r="AC752" s="344"/>
      <c r="AD752" s="344"/>
      <c r="AE752" s="344"/>
      <c r="AF752" s="344"/>
      <c r="AG752" s="344"/>
      <c r="AH752" s="344"/>
      <c r="AI752" s="344"/>
      <c r="AJ752" s="344"/>
      <c r="AK752" s="344"/>
      <c r="AL752" s="344"/>
      <c r="AM752" s="344"/>
      <c r="AN752" s="344"/>
      <c r="AO752" s="344"/>
      <c r="AP752" s="344"/>
      <c r="AQ752" s="344"/>
      <c r="AR752" s="344"/>
      <c r="AS752" s="344"/>
      <c r="AT752" s="344"/>
      <c r="AU752" s="344"/>
      <c r="AV752" s="344"/>
      <c r="AW752" s="344"/>
      <c r="AX752" s="344"/>
      <c r="AY752" s="344"/>
      <c r="AZ752" s="344"/>
      <c r="BA752" s="344"/>
      <c r="BB752" s="344"/>
      <c r="BC752" s="344"/>
      <c r="BD752" s="344"/>
      <c r="BE752" s="344"/>
      <c r="BF752" s="344"/>
      <c r="BG752" s="344"/>
      <c r="BH752" s="344"/>
      <c r="BI752" s="344"/>
      <c r="BJ752" s="344"/>
      <c r="BK752" s="344"/>
      <c r="BL752" s="344"/>
      <c r="BM752" s="344"/>
      <c r="BN752" s="344"/>
      <c r="BO752" s="344"/>
      <c r="BP752" s="344"/>
      <c r="BQ752" s="344"/>
      <c r="BR752" s="344"/>
      <c r="BS752" s="344"/>
      <c r="BT752" s="344"/>
      <c r="BU752" s="344"/>
      <c r="BV752" s="344"/>
      <c r="BW752" s="344"/>
      <c r="BX752" s="344"/>
      <c r="BY752" s="344"/>
      <c r="BZ752" s="344"/>
      <c r="CA752" s="344"/>
      <c r="CB752" s="344"/>
      <c r="CC752" s="344"/>
      <c r="CD752" s="344"/>
      <c r="CE752" s="344"/>
      <c r="CF752" s="344"/>
      <c r="CG752" s="344"/>
      <c r="CH752" s="344"/>
      <c r="CI752" s="344"/>
      <c r="CJ752" s="344"/>
      <c r="CK752" s="344"/>
      <c r="CL752" s="344"/>
      <c r="CM752" s="344"/>
      <c r="CN752" s="344"/>
      <c r="CO752" s="344"/>
      <c r="CP752" s="344"/>
      <c r="CQ752" s="344"/>
      <c r="CR752" s="344"/>
      <c r="CS752" s="344"/>
      <c r="CT752" s="344"/>
      <c r="CU752" s="344"/>
      <c r="CV752" s="344"/>
      <c r="CW752" s="344"/>
      <c r="CX752" s="344"/>
      <c r="CY752" s="344"/>
      <c r="CZ752" s="344"/>
      <c r="DA752" s="344"/>
      <c r="DB752" s="344"/>
    </row>
    <row r="753" spans="17:106" s="318" customFormat="1" x14ac:dyDescent="0.15"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  <c r="AA753" s="344"/>
      <c r="AB753" s="344"/>
      <c r="AC753" s="344"/>
      <c r="AD753" s="344"/>
      <c r="AE753" s="344"/>
      <c r="AF753" s="344"/>
      <c r="AG753" s="344"/>
      <c r="AH753" s="344"/>
      <c r="AI753" s="344"/>
      <c r="AJ753" s="344"/>
      <c r="AK753" s="344"/>
      <c r="AL753" s="344"/>
      <c r="AM753" s="344"/>
      <c r="AN753" s="344"/>
      <c r="AO753" s="344"/>
      <c r="AP753" s="344"/>
      <c r="AQ753" s="344"/>
      <c r="AR753" s="344"/>
      <c r="AS753" s="344"/>
      <c r="AT753" s="344"/>
      <c r="AU753" s="344"/>
      <c r="AV753" s="344"/>
      <c r="AW753" s="344"/>
      <c r="AX753" s="344"/>
      <c r="AY753" s="344"/>
      <c r="AZ753" s="344"/>
      <c r="BA753" s="344"/>
      <c r="BB753" s="344"/>
      <c r="BC753" s="344"/>
      <c r="BD753" s="344"/>
      <c r="BE753" s="344"/>
      <c r="BF753" s="344"/>
      <c r="BG753" s="344"/>
      <c r="BH753" s="344"/>
      <c r="BI753" s="344"/>
      <c r="BJ753" s="344"/>
      <c r="BK753" s="344"/>
      <c r="BL753" s="344"/>
      <c r="BM753" s="344"/>
      <c r="BN753" s="344"/>
      <c r="BO753" s="344"/>
      <c r="BP753" s="344"/>
      <c r="BQ753" s="344"/>
      <c r="BR753" s="344"/>
      <c r="BS753" s="344"/>
      <c r="BT753" s="344"/>
      <c r="BU753" s="344"/>
      <c r="BV753" s="344"/>
      <c r="BW753" s="344"/>
      <c r="BX753" s="344"/>
      <c r="BY753" s="344"/>
      <c r="BZ753" s="344"/>
      <c r="CA753" s="344"/>
      <c r="CB753" s="344"/>
      <c r="CC753" s="344"/>
      <c r="CD753" s="344"/>
      <c r="CE753" s="344"/>
      <c r="CF753" s="344"/>
      <c r="CG753" s="344"/>
      <c r="CH753" s="344"/>
      <c r="CI753" s="344"/>
      <c r="CJ753" s="344"/>
      <c r="CK753" s="344"/>
      <c r="CL753" s="344"/>
      <c r="CM753" s="344"/>
      <c r="CN753" s="344"/>
      <c r="CO753" s="344"/>
      <c r="CP753" s="344"/>
      <c r="CQ753" s="344"/>
      <c r="CR753" s="344"/>
      <c r="CS753" s="344"/>
      <c r="CT753" s="344"/>
      <c r="CU753" s="344"/>
      <c r="CV753" s="344"/>
      <c r="CW753" s="344"/>
      <c r="CX753" s="344"/>
      <c r="CY753" s="344"/>
      <c r="CZ753" s="344"/>
      <c r="DA753" s="344"/>
      <c r="DB753" s="344"/>
    </row>
    <row r="754" spans="17:106" s="318" customFormat="1" x14ac:dyDescent="0.15"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  <c r="AA754" s="344"/>
      <c r="AB754" s="344"/>
      <c r="AC754" s="344"/>
      <c r="AD754" s="344"/>
      <c r="AE754" s="344"/>
      <c r="AF754" s="344"/>
      <c r="AG754" s="344"/>
      <c r="AH754" s="344"/>
      <c r="AI754" s="344"/>
      <c r="AJ754" s="344"/>
      <c r="AK754" s="344"/>
      <c r="AL754" s="344"/>
      <c r="AM754" s="344"/>
      <c r="AN754" s="344"/>
      <c r="AO754" s="344"/>
      <c r="AP754" s="344"/>
      <c r="AQ754" s="344"/>
      <c r="AR754" s="344"/>
      <c r="AS754" s="344"/>
      <c r="AT754" s="344"/>
      <c r="AU754" s="344"/>
      <c r="AV754" s="344"/>
      <c r="AW754" s="344"/>
      <c r="AX754" s="344"/>
      <c r="AY754" s="344"/>
      <c r="AZ754" s="344"/>
      <c r="BA754" s="344"/>
      <c r="BB754" s="344"/>
      <c r="BC754" s="344"/>
      <c r="BD754" s="344"/>
      <c r="BE754" s="344"/>
      <c r="BF754" s="344"/>
      <c r="BG754" s="344"/>
      <c r="BH754" s="344"/>
      <c r="BI754" s="344"/>
      <c r="BJ754" s="344"/>
      <c r="BK754" s="344"/>
      <c r="BL754" s="344"/>
      <c r="BM754" s="344"/>
      <c r="BN754" s="344"/>
      <c r="BO754" s="344"/>
      <c r="BP754" s="344"/>
      <c r="BQ754" s="344"/>
      <c r="BR754" s="344"/>
      <c r="BS754" s="344"/>
      <c r="BT754" s="344"/>
      <c r="BU754" s="344"/>
      <c r="BV754" s="344"/>
      <c r="BW754" s="344"/>
      <c r="BX754" s="344"/>
      <c r="BY754" s="344"/>
      <c r="BZ754" s="344"/>
      <c r="CA754" s="344"/>
      <c r="CB754" s="344"/>
      <c r="CC754" s="344"/>
      <c r="CD754" s="344"/>
      <c r="CE754" s="344"/>
      <c r="CF754" s="344"/>
      <c r="CG754" s="344"/>
      <c r="CH754" s="344"/>
      <c r="CI754" s="344"/>
      <c r="CJ754" s="344"/>
      <c r="CK754" s="344"/>
      <c r="CL754" s="344"/>
      <c r="CM754" s="344"/>
      <c r="CN754" s="344"/>
      <c r="CO754" s="344"/>
      <c r="CP754" s="344"/>
      <c r="CQ754" s="344"/>
      <c r="CR754" s="344"/>
      <c r="CS754" s="344"/>
      <c r="CT754" s="344"/>
      <c r="CU754" s="344"/>
      <c r="CV754" s="344"/>
      <c r="CW754" s="344"/>
      <c r="CX754" s="344"/>
      <c r="CY754" s="344"/>
      <c r="CZ754" s="344"/>
      <c r="DA754" s="344"/>
      <c r="DB754" s="344"/>
    </row>
    <row r="755" spans="17:106" s="318" customFormat="1" x14ac:dyDescent="0.15"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  <c r="AA755" s="344"/>
      <c r="AB755" s="344"/>
      <c r="AC755" s="344"/>
      <c r="AD755" s="344"/>
      <c r="AE755" s="344"/>
      <c r="AF755" s="344"/>
      <c r="AG755" s="344"/>
      <c r="AH755" s="344"/>
      <c r="AI755" s="344"/>
      <c r="AJ755" s="344"/>
      <c r="AK755" s="344"/>
      <c r="AL755" s="344"/>
      <c r="AM755" s="344"/>
      <c r="AN755" s="344"/>
      <c r="AO755" s="344"/>
      <c r="AP755" s="344"/>
      <c r="AQ755" s="344"/>
      <c r="AR755" s="344"/>
      <c r="AS755" s="344"/>
      <c r="AT755" s="344"/>
      <c r="AU755" s="344"/>
      <c r="AV755" s="344"/>
      <c r="AW755" s="344"/>
      <c r="AX755" s="344"/>
      <c r="AY755" s="344"/>
      <c r="AZ755" s="344"/>
      <c r="BA755" s="344"/>
      <c r="BB755" s="344"/>
      <c r="BC755" s="344"/>
      <c r="BD755" s="344"/>
      <c r="BE755" s="344"/>
      <c r="BF755" s="344"/>
      <c r="BG755" s="344"/>
      <c r="BH755" s="344"/>
      <c r="BI755" s="344"/>
      <c r="BJ755" s="344"/>
      <c r="BK755" s="344"/>
      <c r="BL755" s="344"/>
      <c r="BM755" s="344"/>
      <c r="BN755" s="344"/>
      <c r="BO755" s="344"/>
      <c r="BP755" s="344"/>
      <c r="BQ755" s="344"/>
      <c r="BR755" s="344"/>
      <c r="BS755" s="344"/>
      <c r="BT755" s="344"/>
      <c r="BU755" s="344"/>
      <c r="BV755" s="344"/>
      <c r="BW755" s="344"/>
      <c r="BX755" s="344"/>
      <c r="BY755" s="344"/>
      <c r="BZ755" s="344"/>
      <c r="CA755" s="344"/>
      <c r="CB755" s="344"/>
      <c r="CC755" s="344"/>
      <c r="CD755" s="344"/>
      <c r="CE755" s="344"/>
      <c r="CF755" s="344"/>
      <c r="CG755" s="344"/>
      <c r="CH755" s="344"/>
      <c r="CI755" s="344"/>
      <c r="CJ755" s="344"/>
      <c r="CK755" s="344"/>
      <c r="CL755" s="344"/>
      <c r="CM755" s="344"/>
      <c r="CN755" s="344"/>
      <c r="CO755" s="344"/>
      <c r="CP755" s="344"/>
      <c r="CQ755" s="344"/>
      <c r="CR755" s="344"/>
      <c r="CS755" s="344"/>
      <c r="CT755" s="344"/>
      <c r="CU755" s="344"/>
      <c r="CV755" s="344"/>
      <c r="CW755" s="344"/>
      <c r="CX755" s="344"/>
      <c r="CY755" s="344"/>
      <c r="CZ755" s="344"/>
      <c r="DA755" s="344"/>
      <c r="DB755" s="344"/>
    </row>
    <row r="756" spans="17:106" s="318" customFormat="1" x14ac:dyDescent="0.15"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  <c r="AA756" s="344"/>
      <c r="AB756" s="344"/>
      <c r="AC756" s="344"/>
      <c r="AD756" s="344"/>
      <c r="AE756" s="344"/>
      <c r="AF756" s="344"/>
      <c r="AG756" s="344"/>
      <c r="AH756" s="344"/>
      <c r="AI756" s="344"/>
      <c r="AJ756" s="344"/>
      <c r="AK756" s="344"/>
      <c r="AL756" s="344"/>
      <c r="AM756" s="344"/>
      <c r="AN756" s="344"/>
      <c r="AO756" s="344"/>
      <c r="AP756" s="344"/>
      <c r="AQ756" s="344"/>
      <c r="AR756" s="344"/>
      <c r="AS756" s="344"/>
      <c r="AT756" s="344"/>
      <c r="AU756" s="344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4"/>
      <c r="BI756" s="344"/>
      <c r="BJ756" s="344"/>
      <c r="BK756" s="344"/>
      <c r="BL756" s="344"/>
      <c r="BM756" s="344"/>
      <c r="BN756" s="344"/>
      <c r="BO756" s="344"/>
      <c r="BP756" s="344"/>
      <c r="BQ756" s="344"/>
      <c r="BR756" s="344"/>
      <c r="BS756" s="344"/>
      <c r="BT756" s="344"/>
      <c r="BU756" s="344"/>
      <c r="BV756" s="344"/>
      <c r="BW756" s="344"/>
      <c r="BX756" s="344"/>
      <c r="BY756" s="344"/>
      <c r="BZ756" s="344"/>
      <c r="CA756" s="344"/>
      <c r="CB756" s="344"/>
      <c r="CC756" s="344"/>
      <c r="CD756" s="344"/>
      <c r="CE756" s="344"/>
      <c r="CF756" s="344"/>
      <c r="CG756" s="344"/>
      <c r="CH756" s="344"/>
      <c r="CI756" s="344"/>
      <c r="CJ756" s="344"/>
      <c r="CK756" s="344"/>
      <c r="CL756" s="344"/>
      <c r="CM756" s="344"/>
      <c r="CN756" s="344"/>
      <c r="CO756" s="344"/>
      <c r="CP756" s="344"/>
      <c r="CQ756" s="344"/>
      <c r="CR756" s="344"/>
      <c r="CS756" s="344"/>
      <c r="CT756" s="344"/>
      <c r="CU756" s="344"/>
      <c r="CV756" s="344"/>
      <c r="CW756" s="344"/>
      <c r="CX756" s="344"/>
      <c r="CY756" s="344"/>
      <c r="CZ756" s="344"/>
      <c r="DA756" s="344"/>
      <c r="DB756" s="344"/>
    </row>
    <row r="757" spans="17:106" s="318" customFormat="1" x14ac:dyDescent="0.15"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  <c r="AA757" s="344"/>
      <c r="AB757" s="344"/>
      <c r="AC757" s="344"/>
      <c r="AD757" s="344"/>
      <c r="AE757" s="344"/>
      <c r="AF757" s="344"/>
      <c r="AG757" s="344"/>
      <c r="AH757" s="344"/>
      <c r="AI757" s="344"/>
      <c r="AJ757" s="344"/>
      <c r="AK757" s="344"/>
      <c r="AL757" s="344"/>
      <c r="AM757" s="344"/>
      <c r="AN757" s="344"/>
      <c r="AO757" s="344"/>
      <c r="AP757" s="344"/>
      <c r="AQ757" s="344"/>
      <c r="AR757" s="344"/>
      <c r="AS757" s="344"/>
      <c r="AT757" s="344"/>
      <c r="AU757" s="344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4"/>
      <c r="BI757" s="344"/>
      <c r="BJ757" s="344"/>
      <c r="BK757" s="344"/>
      <c r="BL757" s="344"/>
      <c r="BM757" s="344"/>
      <c r="BN757" s="344"/>
      <c r="BO757" s="344"/>
      <c r="BP757" s="344"/>
      <c r="BQ757" s="344"/>
      <c r="BR757" s="344"/>
      <c r="BS757" s="344"/>
      <c r="BT757" s="344"/>
      <c r="BU757" s="344"/>
      <c r="BV757" s="344"/>
      <c r="BW757" s="344"/>
      <c r="BX757" s="344"/>
      <c r="BY757" s="344"/>
      <c r="BZ757" s="344"/>
      <c r="CA757" s="344"/>
      <c r="CB757" s="344"/>
      <c r="CC757" s="344"/>
      <c r="CD757" s="344"/>
      <c r="CE757" s="344"/>
      <c r="CF757" s="344"/>
      <c r="CG757" s="344"/>
      <c r="CH757" s="344"/>
      <c r="CI757" s="344"/>
      <c r="CJ757" s="344"/>
      <c r="CK757" s="344"/>
      <c r="CL757" s="344"/>
      <c r="CM757" s="344"/>
      <c r="CN757" s="344"/>
      <c r="CO757" s="344"/>
      <c r="CP757" s="344"/>
      <c r="CQ757" s="344"/>
      <c r="CR757" s="344"/>
      <c r="CS757" s="344"/>
      <c r="CT757" s="344"/>
      <c r="CU757" s="344"/>
      <c r="CV757" s="344"/>
      <c r="CW757" s="344"/>
      <c r="CX757" s="344"/>
      <c r="CY757" s="344"/>
      <c r="CZ757" s="344"/>
      <c r="DA757" s="344"/>
      <c r="DB757" s="344"/>
    </row>
    <row r="758" spans="17:106" s="318" customFormat="1" x14ac:dyDescent="0.15"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  <c r="AA758" s="344"/>
      <c r="AB758" s="344"/>
      <c r="AC758" s="344"/>
      <c r="AD758" s="344"/>
      <c r="AE758" s="344"/>
      <c r="AF758" s="344"/>
      <c r="AG758" s="344"/>
      <c r="AH758" s="344"/>
      <c r="AI758" s="344"/>
      <c r="AJ758" s="344"/>
      <c r="AK758" s="344"/>
      <c r="AL758" s="344"/>
      <c r="AM758" s="344"/>
      <c r="AN758" s="344"/>
      <c r="AO758" s="344"/>
      <c r="AP758" s="344"/>
      <c r="AQ758" s="344"/>
      <c r="AR758" s="344"/>
      <c r="AS758" s="344"/>
      <c r="AT758" s="344"/>
      <c r="AU758" s="344"/>
      <c r="AV758" s="344"/>
      <c r="AW758" s="344"/>
      <c r="AX758" s="344"/>
      <c r="AY758" s="344"/>
      <c r="AZ758" s="344"/>
      <c r="BA758" s="344"/>
      <c r="BB758" s="344"/>
      <c r="BC758" s="344"/>
      <c r="BD758" s="344"/>
      <c r="BE758" s="344"/>
      <c r="BF758" s="344"/>
      <c r="BG758" s="344"/>
      <c r="BH758" s="344"/>
      <c r="BI758" s="344"/>
      <c r="BJ758" s="344"/>
      <c r="BK758" s="344"/>
      <c r="BL758" s="344"/>
      <c r="BM758" s="344"/>
      <c r="BN758" s="344"/>
      <c r="BO758" s="344"/>
      <c r="BP758" s="344"/>
      <c r="BQ758" s="344"/>
      <c r="BR758" s="344"/>
      <c r="BS758" s="344"/>
      <c r="BT758" s="344"/>
      <c r="BU758" s="344"/>
      <c r="BV758" s="344"/>
      <c r="BW758" s="344"/>
      <c r="BX758" s="344"/>
      <c r="BY758" s="344"/>
      <c r="BZ758" s="344"/>
      <c r="CA758" s="344"/>
      <c r="CB758" s="344"/>
      <c r="CC758" s="344"/>
      <c r="CD758" s="344"/>
      <c r="CE758" s="344"/>
      <c r="CF758" s="344"/>
      <c r="CG758" s="344"/>
      <c r="CH758" s="344"/>
      <c r="CI758" s="344"/>
      <c r="CJ758" s="344"/>
      <c r="CK758" s="344"/>
      <c r="CL758" s="344"/>
      <c r="CM758" s="344"/>
      <c r="CN758" s="344"/>
      <c r="CO758" s="344"/>
      <c r="CP758" s="344"/>
      <c r="CQ758" s="344"/>
      <c r="CR758" s="344"/>
      <c r="CS758" s="344"/>
      <c r="CT758" s="344"/>
      <c r="CU758" s="344"/>
      <c r="CV758" s="344"/>
      <c r="CW758" s="344"/>
      <c r="CX758" s="344"/>
      <c r="CY758" s="344"/>
      <c r="CZ758" s="344"/>
      <c r="DA758" s="344"/>
      <c r="DB758" s="344"/>
    </row>
    <row r="759" spans="17:106" s="318" customFormat="1" x14ac:dyDescent="0.15"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  <c r="AA759" s="344"/>
      <c r="AB759" s="344"/>
      <c r="AC759" s="344"/>
      <c r="AD759" s="344"/>
      <c r="AE759" s="344"/>
      <c r="AF759" s="344"/>
      <c r="AG759" s="344"/>
      <c r="AH759" s="344"/>
      <c r="AI759" s="344"/>
      <c r="AJ759" s="344"/>
      <c r="AK759" s="344"/>
      <c r="AL759" s="344"/>
      <c r="AM759" s="344"/>
      <c r="AN759" s="344"/>
      <c r="AO759" s="344"/>
      <c r="AP759" s="344"/>
      <c r="AQ759" s="344"/>
      <c r="AR759" s="344"/>
      <c r="AS759" s="344"/>
      <c r="AT759" s="344"/>
      <c r="AU759" s="344"/>
      <c r="AV759" s="344"/>
      <c r="AW759" s="344"/>
      <c r="AX759" s="344"/>
      <c r="AY759" s="344"/>
      <c r="AZ759" s="344"/>
      <c r="BA759" s="344"/>
      <c r="BB759" s="344"/>
      <c r="BC759" s="344"/>
      <c r="BD759" s="344"/>
      <c r="BE759" s="344"/>
      <c r="BF759" s="344"/>
      <c r="BG759" s="344"/>
      <c r="BH759" s="344"/>
      <c r="BI759" s="344"/>
      <c r="BJ759" s="344"/>
      <c r="BK759" s="344"/>
      <c r="BL759" s="344"/>
      <c r="BM759" s="344"/>
      <c r="BN759" s="344"/>
      <c r="BO759" s="344"/>
      <c r="BP759" s="344"/>
      <c r="BQ759" s="344"/>
      <c r="BR759" s="344"/>
      <c r="BS759" s="344"/>
      <c r="BT759" s="344"/>
      <c r="BU759" s="344"/>
      <c r="BV759" s="344"/>
      <c r="BW759" s="344"/>
      <c r="BX759" s="344"/>
      <c r="BY759" s="344"/>
      <c r="BZ759" s="344"/>
      <c r="CA759" s="344"/>
      <c r="CB759" s="344"/>
      <c r="CC759" s="344"/>
      <c r="CD759" s="344"/>
      <c r="CE759" s="344"/>
      <c r="CF759" s="344"/>
      <c r="CG759" s="344"/>
      <c r="CH759" s="344"/>
      <c r="CI759" s="344"/>
      <c r="CJ759" s="344"/>
      <c r="CK759" s="344"/>
      <c r="CL759" s="344"/>
      <c r="CM759" s="344"/>
      <c r="CN759" s="344"/>
      <c r="CO759" s="344"/>
      <c r="CP759" s="344"/>
      <c r="CQ759" s="344"/>
      <c r="CR759" s="344"/>
      <c r="CS759" s="344"/>
      <c r="CT759" s="344"/>
      <c r="CU759" s="344"/>
      <c r="CV759" s="344"/>
      <c r="CW759" s="344"/>
      <c r="CX759" s="344"/>
      <c r="CY759" s="344"/>
      <c r="CZ759" s="344"/>
      <c r="DA759" s="344"/>
      <c r="DB759" s="344"/>
    </row>
    <row r="760" spans="17:106" s="318" customFormat="1" x14ac:dyDescent="0.15"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4"/>
      <c r="AF760" s="34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44"/>
      <c r="AV760" s="344"/>
      <c r="AW760" s="344"/>
      <c r="AX760" s="344"/>
      <c r="AY760" s="344"/>
      <c r="AZ760" s="344"/>
      <c r="BA760" s="344"/>
      <c r="BB760" s="344"/>
      <c r="BC760" s="344"/>
      <c r="BD760" s="344"/>
      <c r="BE760" s="344"/>
      <c r="BF760" s="344"/>
      <c r="BG760" s="344"/>
      <c r="BH760" s="344"/>
      <c r="BI760" s="344"/>
      <c r="BJ760" s="344"/>
      <c r="BK760" s="344"/>
      <c r="BL760" s="344"/>
      <c r="BM760" s="344"/>
      <c r="BN760" s="344"/>
      <c r="BO760" s="344"/>
      <c r="BP760" s="344"/>
      <c r="BQ760" s="344"/>
      <c r="BR760" s="344"/>
      <c r="BS760" s="344"/>
      <c r="BT760" s="344"/>
      <c r="BU760" s="344"/>
      <c r="BV760" s="344"/>
      <c r="BW760" s="344"/>
      <c r="BX760" s="344"/>
      <c r="BY760" s="344"/>
      <c r="BZ760" s="344"/>
      <c r="CA760" s="344"/>
      <c r="CB760" s="344"/>
      <c r="CC760" s="344"/>
      <c r="CD760" s="344"/>
      <c r="CE760" s="344"/>
      <c r="CF760" s="344"/>
      <c r="CG760" s="344"/>
      <c r="CH760" s="344"/>
      <c r="CI760" s="344"/>
      <c r="CJ760" s="344"/>
      <c r="CK760" s="344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</row>
    <row r="761" spans="17:106" s="318" customFormat="1" x14ac:dyDescent="0.15"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  <c r="AA761" s="344"/>
      <c r="AB761" s="344"/>
      <c r="AC761" s="344"/>
      <c r="AD761" s="344"/>
      <c r="AE761" s="344"/>
      <c r="AF761" s="344"/>
      <c r="AG761" s="344"/>
      <c r="AH761" s="344"/>
      <c r="AI761" s="344"/>
      <c r="AJ761" s="344"/>
      <c r="AK761" s="344"/>
      <c r="AL761" s="344"/>
      <c r="AM761" s="344"/>
      <c r="AN761" s="344"/>
      <c r="AO761" s="344"/>
      <c r="AP761" s="344"/>
      <c r="AQ761" s="344"/>
      <c r="AR761" s="344"/>
      <c r="AS761" s="344"/>
      <c r="AT761" s="344"/>
      <c r="AU761" s="344"/>
      <c r="AV761" s="344"/>
      <c r="AW761" s="344"/>
      <c r="AX761" s="344"/>
      <c r="AY761" s="344"/>
      <c r="AZ761" s="344"/>
      <c r="BA761" s="344"/>
      <c r="BB761" s="344"/>
      <c r="BC761" s="344"/>
      <c r="BD761" s="344"/>
      <c r="BE761" s="344"/>
      <c r="BF761" s="344"/>
      <c r="BG761" s="344"/>
      <c r="BH761" s="344"/>
      <c r="BI761" s="344"/>
      <c r="BJ761" s="344"/>
      <c r="BK761" s="344"/>
      <c r="BL761" s="344"/>
      <c r="BM761" s="344"/>
      <c r="BN761" s="344"/>
      <c r="BO761" s="344"/>
      <c r="BP761" s="344"/>
      <c r="BQ761" s="344"/>
      <c r="BR761" s="344"/>
      <c r="BS761" s="344"/>
      <c r="BT761" s="344"/>
      <c r="BU761" s="344"/>
      <c r="BV761" s="344"/>
      <c r="BW761" s="344"/>
      <c r="BX761" s="344"/>
      <c r="BY761" s="344"/>
      <c r="BZ761" s="344"/>
      <c r="CA761" s="344"/>
      <c r="CB761" s="344"/>
      <c r="CC761" s="344"/>
      <c r="CD761" s="344"/>
      <c r="CE761" s="344"/>
      <c r="CF761" s="344"/>
      <c r="CG761" s="344"/>
      <c r="CH761" s="344"/>
      <c r="CI761" s="344"/>
      <c r="CJ761" s="344"/>
      <c r="CK761" s="344"/>
      <c r="CL761" s="344"/>
      <c r="CM761" s="344"/>
      <c r="CN761" s="344"/>
      <c r="CO761" s="344"/>
      <c r="CP761" s="344"/>
      <c r="CQ761" s="344"/>
      <c r="CR761" s="344"/>
      <c r="CS761" s="344"/>
      <c r="CT761" s="344"/>
      <c r="CU761" s="344"/>
      <c r="CV761" s="344"/>
      <c r="CW761" s="344"/>
      <c r="CX761" s="344"/>
      <c r="CY761" s="344"/>
      <c r="CZ761" s="344"/>
      <c r="DA761" s="344"/>
      <c r="DB761" s="344"/>
    </row>
    <row r="762" spans="17:106" s="318" customFormat="1" x14ac:dyDescent="0.15"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  <c r="AA762" s="344"/>
      <c r="AB762" s="344"/>
      <c r="AC762" s="344"/>
      <c r="AD762" s="344"/>
      <c r="AE762" s="344"/>
      <c r="AF762" s="344"/>
      <c r="AG762" s="344"/>
      <c r="AH762" s="344"/>
      <c r="AI762" s="344"/>
      <c r="AJ762" s="344"/>
      <c r="AK762" s="344"/>
      <c r="AL762" s="344"/>
      <c r="AM762" s="344"/>
      <c r="AN762" s="344"/>
      <c r="AO762" s="344"/>
      <c r="AP762" s="344"/>
      <c r="AQ762" s="344"/>
      <c r="AR762" s="344"/>
      <c r="AS762" s="344"/>
      <c r="AT762" s="344"/>
      <c r="AU762" s="344"/>
      <c r="AV762" s="344"/>
      <c r="AW762" s="344"/>
      <c r="AX762" s="344"/>
      <c r="AY762" s="344"/>
      <c r="AZ762" s="344"/>
      <c r="BA762" s="344"/>
      <c r="BB762" s="344"/>
      <c r="BC762" s="344"/>
      <c r="BD762" s="344"/>
      <c r="BE762" s="344"/>
      <c r="BF762" s="344"/>
      <c r="BG762" s="344"/>
      <c r="BH762" s="344"/>
      <c r="BI762" s="344"/>
      <c r="BJ762" s="344"/>
      <c r="BK762" s="344"/>
      <c r="BL762" s="344"/>
      <c r="BM762" s="344"/>
      <c r="BN762" s="344"/>
      <c r="BO762" s="344"/>
      <c r="BP762" s="344"/>
      <c r="BQ762" s="344"/>
      <c r="BR762" s="344"/>
      <c r="BS762" s="344"/>
      <c r="BT762" s="344"/>
      <c r="BU762" s="344"/>
      <c r="BV762" s="344"/>
      <c r="BW762" s="344"/>
      <c r="BX762" s="344"/>
      <c r="BY762" s="344"/>
      <c r="BZ762" s="344"/>
      <c r="CA762" s="344"/>
      <c r="CB762" s="344"/>
      <c r="CC762" s="344"/>
      <c r="CD762" s="344"/>
      <c r="CE762" s="344"/>
      <c r="CF762" s="344"/>
      <c r="CG762" s="344"/>
      <c r="CH762" s="344"/>
      <c r="CI762" s="344"/>
      <c r="CJ762" s="344"/>
      <c r="CK762" s="344"/>
      <c r="CL762" s="344"/>
      <c r="CM762" s="344"/>
      <c r="CN762" s="344"/>
      <c r="CO762" s="344"/>
      <c r="CP762" s="344"/>
      <c r="CQ762" s="344"/>
      <c r="CR762" s="344"/>
      <c r="CS762" s="344"/>
      <c r="CT762" s="344"/>
      <c r="CU762" s="344"/>
      <c r="CV762" s="344"/>
      <c r="CW762" s="344"/>
      <c r="CX762" s="344"/>
      <c r="CY762" s="344"/>
      <c r="CZ762" s="344"/>
      <c r="DA762" s="344"/>
      <c r="DB762" s="344"/>
    </row>
    <row r="763" spans="17:106" s="318" customFormat="1" x14ac:dyDescent="0.15"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  <c r="AA763" s="344"/>
      <c r="AB763" s="344"/>
      <c r="AC763" s="344"/>
      <c r="AD763" s="344"/>
      <c r="AE763" s="344"/>
      <c r="AF763" s="344"/>
      <c r="AG763" s="344"/>
      <c r="AH763" s="344"/>
      <c r="AI763" s="344"/>
      <c r="AJ763" s="344"/>
      <c r="AK763" s="344"/>
      <c r="AL763" s="344"/>
      <c r="AM763" s="344"/>
      <c r="AN763" s="344"/>
      <c r="AO763" s="344"/>
      <c r="AP763" s="344"/>
      <c r="AQ763" s="344"/>
      <c r="AR763" s="344"/>
      <c r="AS763" s="344"/>
      <c r="AT763" s="344"/>
      <c r="AU763" s="344"/>
      <c r="AV763" s="344"/>
      <c r="AW763" s="344"/>
      <c r="AX763" s="344"/>
      <c r="AY763" s="344"/>
      <c r="AZ763" s="344"/>
      <c r="BA763" s="344"/>
      <c r="BB763" s="344"/>
      <c r="BC763" s="344"/>
      <c r="BD763" s="344"/>
      <c r="BE763" s="344"/>
      <c r="BF763" s="344"/>
      <c r="BG763" s="344"/>
      <c r="BH763" s="344"/>
      <c r="BI763" s="344"/>
      <c r="BJ763" s="344"/>
      <c r="BK763" s="344"/>
      <c r="BL763" s="344"/>
      <c r="BM763" s="344"/>
      <c r="BN763" s="344"/>
      <c r="BO763" s="344"/>
      <c r="BP763" s="344"/>
      <c r="BQ763" s="344"/>
      <c r="BR763" s="344"/>
      <c r="BS763" s="344"/>
      <c r="BT763" s="344"/>
      <c r="BU763" s="344"/>
      <c r="BV763" s="344"/>
      <c r="BW763" s="344"/>
      <c r="BX763" s="344"/>
      <c r="BY763" s="344"/>
      <c r="BZ763" s="344"/>
      <c r="CA763" s="344"/>
      <c r="CB763" s="344"/>
      <c r="CC763" s="344"/>
      <c r="CD763" s="344"/>
      <c r="CE763" s="344"/>
      <c r="CF763" s="344"/>
      <c r="CG763" s="344"/>
      <c r="CH763" s="344"/>
      <c r="CI763" s="344"/>
      <c r="CJ763" s="344"/>
      <c r="CK763" s="344"/>
      <c r="CL763" s="344"/>
      <c r="CM763" s="344"/>
      <c r="CN763" s="344"/>
      <c r="CO763" s="344"/>
      <c r="CP763" s="344"/>
      <c r="CQ763" s="344"/>
      <c r="CR763" s="344"/>
      <c r="CS763" s="344"/>
      <c r="CT763" s="344"/>
      <c r="CU763" s="344"/>
      <c r="CV763" s="344"/>
      <c r="CW763" s="344"/>
      <c r="CX763" s="344"/>
      <c r="CY763" s="344"/>
      <c r="CZ763" s="344"/>
      <c r="DA763" s="344"/>
      <c r="DB763" s="344"/>
    </row>
    <row r="764" spans="17:106" s="318" customFormat="1" x14ac:dyDescent="0.15"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  <c r="AA764" s="344"/>
      <c r="AB764" s="344"/>
      <c r="AC764" s="344"/>
      <c r="AD764" s="344"/>
      <c r="AE764" s="344"/>
      <c r="AF764" s="344"/>
      <c r="AG764" s="344"/>
      <c r="AH764" s="344"/>
      <c r="AI764" s="344"/>
      <c r="AJ764" s="344"/>
      <c r="AK764" s="344"/>
      <c r="AL764" s="344"/>
      <c r="AM764" s="344"/>
      <c r="AN764" s="344"/>
      <c r="AO764" s="344"/>
      <c r="AP764" s="344"/>
      <c r="AQ764" s="344"/>
      <c r="AR764" s="344"/>
      <c r="AS764" s="344"/>
      <c r="AT764" s="344"/>
      <c r="AU764" s="344"/>
      <c r="AV764" s="344"/>
      <c r="AW764" s="344"/>
      <c r="AX764" s="344"/>
      <c r="AY764" s="344"/>
      <c r="AZ764" s="344"/>
      <c r="BA764" s="344"/>
      <c r="BB764" s="344"/>
      <c r="BC764" s="344"/>
      <c r="BD764" s="344"/>
      <c r="BE764" s="344"/>
      <c r="BF764" s="344"/>
      <c r="BG764" s="344"/>
      <c r="BH764" s="344"/>
      <c r="BI764" s="344"/>
      <c r="BJ764" s="344"/>
      <c r="BK764" s="344"/>
      <c r="BL764" s="344"/>
      <c r="BM764" s="344"/>
      <c r="BN764" s="344"/>
      <c r="BO764" s="344"/>
      <c r="BP764" s="344"/>
      <c r="BQ764" s="344"/>
      <c r="BR764" s="344"/>
      <c r="BS764" s="344"/>
      <c r="BT764" s="344"/>
      <c r="BU764" s="344"/>
      <c r="BV764" s="344"/>
      <c r="BW764" s="344"/>
      <c r="BX764" s="344"/>
      <c r="BY764" s="344"/>
      <c r="BZ764" s="344"/>
      <c r="CA764" s="344"/>
      <c r="CB764" s="344"/>
      <c r="CC764" s="344"/>
      <c r="CD764" s="344"/>
      <c r="CE764" s="344"/>
      <c r="CF764" s="344"/>
      <c r="CG764" s="344"/>
      <c r="CH764" s="344"/>
      <c r="CI764" s="344"/>
      <c r="CJ764" s="344"/>
      <c r="CK764" s="344"/>
      <c r="CL764" s="344"/>
      <c r="CM764" s="344"/>
      <c r="CN764" s="344"/>
      <c r="CO764" s="344"/>
      <c r="CP764" s="344"/>
      <c r="CQ764" s="344"/>
      <c r="CR764" s="344"/>
      <c r="CS764" s="344"/>
      <c r="CT764" s="344"/>
      <c r="CU764" s="344"/>
      <c r="CV764" s="344"/>
      <c r="CW764" s="344"/>
      <c r="CX764" s="344"/>
      <c r="CY764" s="344"/>
      <c r="CZ764" s="344"/>
      <c r="DA764" s="344"/>
      <c r="DB764" s="344"/>
    </row>
    <row r="765" spans="17:106" s="318" customFormat="1" x14ac:dyDescent="0.15"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  <c r="AA765" s="344"/>
      <c r="AB765" s="344"/>
      <c r="AC765" s="344"/>
      <c r="AD765" s="344"/>
      <c r="AE765" s="344"/>
      <c r="AF765" s="344"/>
      <c r="AG765" s="344"/>
      <c r="AH765" s="344"/>
      <c r="AI765" s="344"/>
      <c r="AJ765" s="344"/>
      <c r="AK765" s="344"/>
      <c r="AL765" s="344"/>
      <c r="AM765" s="344"/>
      <c r="AN765" s="344"/>
      <c r="AO765" s="344"/>
      <c r="AP765" s="344"/>
      <c r="AQ765" s="344"/>
      <c r="AR765" s="344"/>
      <c r="AS765" s="344"/>
      <c r="AT765" s="344"/>
      <c r="AU765" s="344"/>
      <c r="AV765" s="344"/>
      <c r="AW765" s="344"/>
      <c r="AX765" s="344"/>
      <c r="AY765" s="344"/>
      <c r="AZ765" s="344"/>
      <c r="BA765" s="344"/>
      <c r="BB765" s="344"/>
      <c r="BC765" s="344"/>
      <c r="BD765" s="344"/>
      <c r="BE765" s="344"/>
      <c r="BF765" s="344"/>
      <c r="BG765" s="344"/>
      <c r="BH765" s="344"/>
      <c r="BI765" s="344"/>
      <c r="BJ765" s="344"/>
      <c r="BK765" s="344"/>
      <c r="BL765" s="344"/>
      <c r="BM765" s="344"/>
      <c r="BN765" s="344"/>
      <c r="BO765" s="344"/>
      <c r="BP765" s="344"/>
      <c r="BQ765" s="344"/>
      <c r="BR765" s="344"/>
      <c r="BS765" s="344"/>
      <c r="BT765" s="344"/>
      <c r="BU765" s="344"/>
      <c r="BV765" s="344"/>
      <c r="BW765" s="344"/>
      <c r="BX765" s="344"/>
      <c r="BY765" s="344"/>
      <c r="BZ765" s="344"/>
      <c r="CA765" s="344"/>
      <c r="CB765" s="344"/>
      <c r="CC765" s="344"/>
      <c r="CD765" s="344"/>
      <c r="CE765" s="344"/>
      <c r="CF765" s="344"/>
      <c r="CG765" s="344"/>
      <c r="CH765" s="344"/>
      <c r="CI765" s="344"/>
      <c r="CJ765" s="344"/>
      <c r="CK765" s="344"/>
      <c r="CL765" s="344"/>
      <c r="CM765" s="344"/>
      <c r="CN765" s="344"/>
      <c r="CO765" s="344"/>
      <c r="CP765" s="344"/>
      <c r="CQ765" s="344"/>
      <c r="CR765" s="344"/>
      <c r="CS765" s="344"/>
      <c r="CT765" s="344"/>
      <c r="CU765" s="344"/>
      <c r="CV765" s="344"/>
      <c r="CW765" s="344"/>
      <c r="CX765" s="344"/>
      <c r="CY765" s="344"/>
      <c r="CZ765" s="344"/>
      <c r="DA765" s="344"/>
      <c r="DB765" s="344"/>
    </row>
    <row r="766" spans="17:106" s="318" customFormat="1" x14ac:dyDescent="0.15"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  <c r="AA766" s="344"/>
      <c r="AB766" s="344"/>
      <c r="AC766" s="344"/>
      <c r="AD766" s="344"/>
      <c r="AE766" s="344"/>
      <c r="AF766" s="344"/>
      <c r="AG766" s="344"/>
      <c r="AH766" s="344"/>
      <c r="AI766" s="344"/>
      <c r="AJ766" s="344"/>
      <c r="AK766" s="344"/>
      <c r="AL766" s="344"/>
      <c r="AM766" s="344"/>
      <c r="AN766" s="344"/>
      <c r="AO766" s="344"/>
      <c r="AP766" s="344"/>
      <c r="AQ766" s="344"/>
      <c r="AR766" s="344"/>
      <c r="AS766" s="344"/>
      <c r="AT766" s="344"/>
      <c r="AU766" s="344"/>
      <c r="AV766" s="344"/>
      <c r="AW766" s="344"/>
      <c r="AX766" s="344"/>
      <c r="AY766" s="344"/>
      <c r="AZ766" s="344"/>
      <c r="BA766" s="344"/>
      <c r="BB766" s="344"/>
      <c r="BC766" s="344"/>
      <c r="BD766" s="344"/>
      <c r="BE766" s="344"/>
      <c r="BF766" s="344"/>
      <c r="BG766" s="344"/>
      <c r="BH766" s="344"/>
      <c r="BI766" s="344"/>
      <c r="BJ766" s="344"/>
      <c r="BK766" s="344"/>
      <c r="BL766" s="344"/>
      <c r="BM766" s="344"/>
      <c r="BN766" s="344"/>
      <c r="BO766" s="344"/>
      <c r="BP766" s="344"/>
      <c r="BQ766" s="344"/>
      <c r="BR766" s="344"/>
      <c r="BS766" s="344"/>
      <c r="BT766" s="344"/>
      <c r="BU766" s="344"/>
      <c r="BV766" s="344"/>
      <c r="BW766" s="344"/>
      <c r="BX766" s="344"/>
      <c r="BY766" s="344"/>
      <c r="BZ766" s="344"/>
      <c r="CA766" s="344"/>
      <c r="CB766" s="344"/>
      <c r="CC766" s="344"/>
      <c r="CD766" s="344"/>
      <c r="CE766" s="344"/>
      <c r="CF766" s="344"/>
      <c r="CG766" s="344"/>
      <c r="CH766" s="344"/>
      <c r="CI766" s="344"/>
      <c r="CJ766" s="344"/>
      <c r="CK766" s="344"/>
      <c r="CL766" s="344"/>
      <c r="CM766" s="344"/>
      <c r="CN766" s="344"/>
      <c r="CO766" s="344"/>
      <c r="CP766" s="344"/>
      <c r="CQ766" s="344"/>
      <c r="CR766" s="344"/>
      <c r="CS766" s="344"/>
      <c r="CT766" s="344"/>
      <c r="CU766" s="344"/>
      <c r="CV766" s="344"/>
      <c r="CW766" s="344"/>
      <c r="CX766" s="344"/>
      <c r="CY766" s="344"/>
      <c r="CZ766" s="344"/>
      <c r="DA766" s="344"/>
      <c r="DB766" s="344"/>
    </row>
    <row r="767" spans="17:106" s="318" customFormat="1" x14ac:dyDescent="0.15"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  <c r="AA767" s="344"/>
      <c r="AB767" s="344"/>
      <c r="AC767" s="344"/>
      <c r="AD767" s="344"/>
      <c r="AE767" s="344"/>
      <c r="AF767" s="344"/>
      <c r="AG767" s="344"/>
      <c r="AH767" s="344"/>
      <c r="AI767" s="344"/>
      <c r="AJ767" s="344"/>
      <c r="AK767" s="344"/>
      <c r="AL767" s="344"/>
      <c r="AM767" s="344"/>
      <c r="AN767" s="344"/>
      <c r="AO767" s="344"/>
      <c r="AP767" s="344"/>
      <c r="AQ767" s="344"/>
      <c r="AR767" s="344"/>
      <c r="AS767" s="344"/>
      <c r="AT767" s="344"/>
      <c r="AU767" s="344"/>
      <c r="AV767" s="344"/>
      <c r="AW767" s="344"/>
      <c r="AX767" s="344"/>
      <c r="AY767" s="344"/>
      <c r="AZ767" s="344"/>
      <c r="BA767" s="344"/>
      <c r="BB767" s="344"/>
      <c r="BC767" s="344"/>
      <c r="BD767" s="344"/>
      <c r="BE767" s="344"/>
      <c r="BF767" s="344"/>
      <c r="BG767" s="344"/>
      <c r="BH767" s="344"/>
      <c r="BI767" s="344"/>
      <c r="BJ767" s="344"/>
      <c r="BK767" s="344"/>
      <c r="BL767" s="344"/>
      <c r="BM767" s="344"/>
      <c r="BN767" s="344"/>
      <c r="BO767" s="344"/>
      <c r="BP767" s="344"/>
      <c r="BQ767" s="344"/>
      <c r="BR767" s="344"/>
      <c r="BS767" s="344"/>
      <c r="BT767" s="344"/>
      <c r="BU767" s="344"/>
      <c r="BV767" s="344"/>
      <c r="BW767" s="344"/>
      <c r="BX767" s="344"/>
      <c r="BY767" s="344"/>
      <c r="BZ767" s="344"/>
      <c r="CA767" s="344"/>
      <c r="CB767" s="344"/>
      <c r="CC767" s="344"/>
      <c r="CD767" s="344"/>
      <c r="CE767" s="344"/>
      <c r="CF767" s="344"/>
      <c r="CG767" s="344"/>
      <c r="CH767" s="344"/>
      <c r="CI767" s="344"/>
      <c r="CJ767" s="344"/>
      <c r="CK767" s="344"/>
      <c r="CL767" s="344"/>
      <c r="CM767" s="344"/>
      <c r="CN767" s="344"/>
      <c r="CO767" s="344"/>
      <c r="CP767" s="344"/>
      <c r="CQ767" s="344"/>
      <c r="CR767" s="344"/>
      <c r="CS767" s="344"/>
      <c r="CT767" s="344"/>
      <c r="CU767" s="344"/>
      <c r="CV767" s="344"/>
      <c r="CW767" s="344"/>
      <c r="CX767" s="344"/>
      <c r="CY767" s="344"/>
      <c r="CZ767" s="344"/>
      <c r="DA767" s="344"/>
      <c r="DB767" s="344"/>
    </row>
    <row r="768" spans="17:106" s="318" customFormat="1" x14ac:dyDescent="0.15"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  <c r="AA768" s="344"/>
      <c r="AB768" s="344"/>
      <c r="AC768" s="344"/>
      <c r="AD768" s="344"/>
      <c r="AE768" s="344"/>
      <c r="AF768" s="344"/>
      <c r="AG768" s="344"/>
      <c r="AH768" s="344"/>
      <c r="AI768" s="344"/>
      <c r="AJ768" s="344"/>
      <c r="AK768" s="344"/>
      <c r="AL768" s="344"/>
      <c r="AM768" s="344"/>
      <c r="AN768" s="344"/>
      <c r="AO768" s="344"/>
      <c r="AP768" s="344"/>
      <c r="AQ768" s="344"/>
      <c r="AR768" s="344"/>
      <c r="AS768" s="344"/>
      <c r="AT768" s="344"/>
      <c r="AU768" s="344"/>
      <c r="AV768" s="344"/>
      <c r="AW768" s="344"/>
      <c r="AX768" s="344"/>
      <c r="AY768" s="344"/>
      <c r="AZ768" s="344"/>
      <c r="BA768" s="344"/>
      <c r="BB768" s="344"/>
      <c r="BC768" s="344"/>
      <c r="BD768" s="344"/>
      <c r="BE768" s="344"/>
      <c r="BF768" s="344"/>
      <c r="BG768" s="344"/>
      <c r="BH768" s="344"/>
      <c r="BI768" s="344"/>
      <c r="BJ768" s="344"/>
      <c r="BK768" s="344"/>
      <c r="BL768" s="344"/>
      <c r="BM768" s="344"/>
      <c r="BN768" s="344"/>
      <c r="BO768" s="344"/>
      <c r="BP768" s="344"/>
      <c r="BQ768" s="344"/>
      <c r="BR768" s="344"/>
      <c r="BS768" s="344"/>
      <c r="BT768" s="344"/>
      <c r="BU768" s="344"/>
      <c r="BV768" s="344"/>
      <c r="BW768" s="344"/>
      <c r="BX768" s="344"/>
      <c r="BY768" s="344"/>
      <c r="BZ768" s="344"/>
      <c r="CA768" s="344"/>
      <c r="CB768" s="344"/>
      <c r="CC768" s="344"/>
      <c r="CD768" s="344"/>
      <c r="CE768" s="344"/>
      <c r="CF768" s="344"/>
      <c r="CG768" s="344"/>
      <c r="CH768" s="344"/>
      <c r="CI768" s="344"/>
      <c r="CJ768" s="344"/>
      <c r="CK768" s="344"/>
      <c r="CL768" s="344"/>
      <c r="CM768" s="344"/>
      <c r="CN768" s="344"/>
      <c r="CO768" s="344"/>
      <c r="CP768" s="344"/>
      <c r="CQ768" s="344"/>
      <c r="CR768" s="344"/>
      <c r="CS768" s="344"/>
      <c r="CT768" s="344"/>
      <c r="CU768" s="344"/>
      <c r="CV768" s="344"/>
      <c r="CW768" s="344"/>
      <c r="CX768" s="344"/>
      <c r="CY768" s="344"/>
      <c r="CZ768" s="344"/>
      <c r="DA768" s="344"/>
      <c r="DB768" s="344"/>
    </row>
    <row r="769" spans="17:106" s="318" customFormat="1" x14ac:dyDescent="0.15"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  <c r="AA769" s="344"/>
      <c r="AB769" s="344"/>
      <c r="AC769" s="344"/>
      <c r="AD769" s="344"/>
      <c r="AE769" s="344"/>
      <c r="AF769" s="344"/>
      <c r="AG769" s="344"/>
      <c r="AH769" s="344"/>
      <c r="AI769" s="344"/>
      <c r="AJ769" s="344"/>
      <c r="AK769" s="344"/>
      <c r="AL769" s="344"/>
      <c r="AM769" s="344"/>
      <c r="AN769" s="344"/>
      <c r="AO769" s="344"/>
      <c r="AP769" s="344"/>
      <c r="AQ769" s="344"/>
      <c r="AR769" s="344"/>
      <c r="AS769" s="344"/>
      <c r="AT769" s="344"/>
      <c r="AU769" s="344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4"/>
      <c r="BI769" s="344"/>
      <c r="BJ769" s="344"/>
      <c r="BK769" s="344"/>
      <c r="BL769" s="344"/>
      <c r="BM769" s="344"/>
      <c r="BN769" s="344"/>
      <c r="BO769" s="344"/>
      <c r="BP769" s="344"/>
      <c r="BQ769" s="344"/>
      <c r="BR769" s="344"/>
      <c r="BS769" s="344"/>
      <c r="BT769" s="344"/>
      <c r="BU769" s="344"/>
      <c r="BV769" s="344"/>
      <c r="BW769" s="344"/>
      <c r="BX769" s="344"/>
      <c r="BY769" s="344"/>
      <c r="BZ769" s="344"/>
      <c r="CA769" s="344"/>
      <c r="CB769" s="344"/>
      <c r="CC769" s="344"/>
      <c r="CD769" s="344"/>
      <c r="CE769" s="344"/>
      <c r="CF769" s="344"/>
      <c r="CG769" s="344"/>
      <c r="CH769" s="344"/>
      <c r="CI769" s="344"/>
      <c r="CJ769" s="344"/>
      <c r="CK769" s="344"/>
      <c r="CL769" s="344"/>
      <c r="CM769" s="344"/>
      <c r="CN769" s="344"/>
      <c r="CO769" s="344"/>
      <c r="CP769" s="344"/>
      <c r="CQ769" s="344"/>
      <c r="CR769" s="344"/>
      <c r="CS769" s="344"/>
      <c r="CT769" s="344"/>
      <c r="CU769" s="344"/>
      <c r="CV769" s="344"/>
      <c r="CW769" s="344"/>
      <c r="CX769" s="344"/>
      <c r="CY769" s="344"/>
      <c r="CZ769" s="344"/>
      <c r="DA769" s="344"/>
      <c r="DB769" s="344"/>
    </row>
    <row r="770" spans="17:106" s="318" customFormat="1" x14ac:dyDescent="0.15"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  <c r="AA770" s="344"/>
      <c r="AB770" s="344"/>
      <c r="AC770" s="344"/>
      <c r="AD770" s="344"/>
      <c r="AE770" s="344"/>
      <c r="AF770" s="344"/>
      <c r="AG770" s="344"/>
      <c r="AH770" s="344"/>
      <c r="AI770" s="344"/>
      <c r="AJ770" s="344"/>
      <c r="AK770" s="344"/>
      <c r="AL770" s="344"/>
      <c r="AM770" s="344"/>
      <c r="AN770" s="344"/>
      <c r="AO770" s="344"/>
      <c r="AP770" s="344"/>
      <c r="AQ770" s="344"/>
      <c r="AR770" s="344"/>
      <c r="AS770" s="344"/>
      <c r="AT770" s="344"/>
      <c r="AU770" s="344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4"/>
      <c r="BI770" s="344"/>
      <c r="BJ770" s="344"/>
      <c r="BK770" s="344"/>
      <c r="BL770" s="344"/>
      <c r="BM770" s="344"/>
      <c r="BN770" s="344"/>
      <c r="BO770" s="344"/>
      <c r="BP770" s="344"/>
      <c r="BQ770" s="344"/>
      <c r="BR770" s="344"/>
      <c r="BS770" s="344"/>
      <c r="BT770" s="344"/>
      <c r="BU770" s="344"/>
      <c r="BV770" s="344"/>
      <c r="BW770" s="344"/>
      <c r="BX770" s="344"/>
      <c r="BY770" s="344"/>
      <c r="BZ770" s="344"/>
      <c r="CA770" s="344"/>
      <c r="CB770" s="344"/>
      <c r="CC770" s="344"/>
      <c r="CD770" s="344"/>
      <c r="CE770" s="344"/>
      <c r="CF770" s="344"/>
      <c r="CG770" s="344"/>
      <c r="CH770" s="344"/>
      <c r="CI770" s="344"/>
      <c r="CJ770" s="344"/>
      <c r="CK770" s="344"/>
      <c r="CL770" s="344"/>
      <c r="CM770" s="344"/>
      <c r="CN770" s="344"/>
      <c r="CO770" s="344"/>
      <c r="CP770" s="344"/>
      <c r="CQ770" s="344"/>
      <c r="CR770" s="344"/>
      <c r="CS770" s="344"/>
      <c r="CT770" s="344"/>
      <c r="CU770" s="344"/>
      <c r="CV770" s="344"/>
      <c r="CW770" s="344"/>
      <c r="CX770" s="344"/>
      <c r="CY770" s="344"/>
      <c r="CZ770" s="344"/>
      <c r="DA770" s="344"/>
      <c r="DB770" s="344"/>
    </row>
    <row r="771" spans="17:106" s="318" customFormat="1" x14ac:dyDescent="0.15"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  <c r="AA771" s="344"/>
      <c r="AB771" s="344"/>
      <c r="AC771" s="344"/>
      <c r="AD771" s="344"/>
      <c r="AE771" s="344"/>
      <c r="AF771" s="344"/>
      <c r="AG771" s="344"/>
      <c r="AH771" s="344"/>
      <c r="AI771" s="344"/>
      <c r="AJ771" s="344"/>
      <c r="AK771" s="344"/>
      <c r="AL771" s="344"/>
      <c r="AM771" s="344"/>
      <c r="AN771" s="344"/>
      <c r="AO771" s="344"/>
      <c r="AP771" s="344"/>
      <c r="AQ771" s="344"/>
      <c r="AR771" s="344"/>
      <c r="AS771" s="344"/>
      <c r="AT771" s="344"/>
      <c r="AU771" s="344"/>
      <c r="AV771" s="344"/>
      <c r="AW771" s="344"/>
      <c r="AX771" s="344"/>
      <c r="AY771" s="344"/>
      <c r="AZ771" s="344"/>
      <c r="BA771" s="344"/>
      <c r="BB771" s="344"/>
      <c r="BC771" s="344"/>
      <c r="BD771" s="344"/>
      <c r="BE771" s="344"/>
      <c r="BF771" s="344"/>
      <c r="BG771" s="344"/>
      <c r="BH771" s="344"/>
      <c r="BI771" s="344"/>
      <c r="BJ771" s="344"/>
      <c r="BK771" s="344"/>
      <c r="BL771" s="344"/>
      <c r="BM771" s="344"/>
      <c r="BN771" s="344"/>
      <c r="BO771" s="344"/>
      <c r="BP771" s="344"/>
      <c r="BQ771" s="344"/>
      <c r="BR771" s="344"/>
      <c r="BS771" s="344"/>
      <c r="BT771" s="344"/>
      <c r="BU771" s="344"/>
      <c r="BV771" s="344"/>
      <c r="BW771" s="344"/>
      <c r="BX771" s="344"/>
      <c r="BY771" s="344"/>
      <c r="BZ771" s="344"/>
      <c r="CA771" s="344"/>
      <c r="CB771" s="344"/>
      <c r="CC771" s="344"/>
      <c r="CD771" s="344"/>
      <c r="CE771" s="344"/>
      <c r="CF771" s="344"/>
      <c r="CG771" s="344"/>
      <c r="CH771" s="344"/>
      <c r="CI771" s="344"/>
      <c r="CJ771" s="344"/>
      <c r="CK771" s="344"/>
      <c r="CL771" s="344"/>
      <c r="CM771" s="344"/>
      <c r="CN771" s="344"/>
      <c r="CO771" s="344"/>
      <c r="CP771" s="344"/>
      <c r="CQ771" s="344"/>
      <c r="CR771" s="344"/>
      <c r="CS771" s="344"/>
      <c r="CT771" s="344"/>
      <c r="CU771" s="344"/>
      <c r="CV771" s="344"/>
      <c r="CW771" s="344"/>
      <c r="CX771" s="344"/>
      <c r="CY771" s="344"/>
      <c r="CZ771" s="344"/>
      <c r="DA771" s="344"/>
      <c r="DB771" s="344"/>
    </row>
    <row r="772" spans="17:106" s="318" customFormat="1" x14ac:dyDescent="0.15"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  <c r="AA772" s="344"/>
      <c r="AB772" s="344"/>
      <c r="AC772" s="344"/>
      <c r="AD772" s="344"/>
      <c r="AE772" s="344"/>
      <c r="AF772" s="344"/>
      <c r="AG772" s="344"/>
      <c r="AH772" s="344"/>
      <c r="AI772" s="344"/>
      <c r="AJ772" s="344"/>
      <c r="AK772" s="344"/>
      <c r="AL772" s="344"/>
      <c r="AM772" s="344"/>
      <c r="AN772" s="344"/>
      <c r="AO772" s="344"/>
      <c r="AP772" s="344"/>
      <c r="AQ772" s="344"/>
      <c r="AR772" s="344"/>
      <c r="AS772" s="344"/>
      <c r="AT772" s="344"/>
      <c r="AU772" s="344"/>
      <c r="AV772" s="344"/>
      <c r="AW772" s="344"/>
      <c r="AX772" s="344"/>
      <c r="AY772" s="344"/>
      <c r="AZ772" s="344"/>
      <c r="BA772" s="344"/>
      <c r="BB772" s="344"/>
      <c r="BC772" s="344"/>
      <c r="BD772" s="344"/>
      <c r="BE772" s="344"/>
      <c r="BF772" s="344"/>
      <c r="BG772" s="344"/>
      <c r="BH772" s="344"/>
      <c r="BI772" s="344"/>
      <c r="BJ772" s="344"/>
      <c r="BK772" s="344"/>
      <c r="BL772" s="344"/>
      <c r="BM772" s="344"/>
      <c r="BN772" s="344"/>
      <c r="BO772" s="344"/>
      <c r="BP772" s="344"/>
      <c r="BQ772" s="344"/>
      <c r="BR772" s="344"/>
      <c r="BS772" s="344"/>
      <c r="BT772" s="344"/>
      <c r="BU772" s="344"/>
      <c r="BV772" s="344"/>
      <c r="BW772" s="344"/>
      <c r="BX772" s="344"/>
      <c r="BY772" s="344"/>
      <c r="BZ772" s="344"/>
      <c r="CA772" s="344"/>
      <c r="CB772" s="344"/>
      <c r="CC772" s="344"/>
      <c r="CD772" s="344"/>
      <c r="CE772" s="344"/>
      <c r="CF772" s="344"/>
      <c r="CG772" s="344"/>
      <c r="CH772" s="344"/>
      <c r="CI772" s="344"/>
      <c r="CJ772" s="344"/>
      <c r="CK772" s="344"/>
      <c r="CL772" s="344"/>
      <c r="CM772" s="344"/>
      <c r="CN772" s="344"/>
      <c r="CO772" s="344"/>
      <c r="CP772" s="344"/>
      <c r="CQ772" s="344"/>
      <c r="CR772" s="344"/>
      <c r="CS772" s="344"/>
      <c r="CT772" s="344"/>
      <c r="CU772" s="344"/>
      <c r="CV772" s="344"/>
      <c r="CW772" s="344"/>
      <c r="CX772" s="344"/>
      <c r="CY772" s="344"/>
      <c r="CZ772" s="344"/>
      <c r="DA772" s="344"/>
      <c r="DB772" s="344"/>
    </row>
    <row r="773" spans="17:106" s="318" customFormat="1" x14ac:dyDescent="0.15"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  <c r="AA773" s="344"/>
      <c r="AB773" s="344"/>
      <c r="AC773" s="344"/>
      <c r="AD773" s="344"/>
      <c r="AE773" s="344"/>
      <c r="AF773" s="344"/>
      <c r="AG773" s="344"/>
      <c r="AH773" s="344"/>
      <c r="AI773" s="344"/>
      <c r="AJ773" s="344"/>
      <c r="AK773" s="344"/>
      <c r="AL773" s="344"/>
      <c r="AM773" s="344"/>
      <c r="AN773" s="344"/>
      <c r="AO773" s="344"/>
      <c r="AP773" s="344"/>
      <c r="AQ773" s="344"/>
      <c r="AR773" s="344"/>
      <c r="AS773" s="344"/>
      <c r="AT773" s="344"/>
      <c r="AU773" s="344"/>
      <c r="AV773" s="344"/>
      <c r="AW773" s="344"/>
      <c r="AX773" s="344"/>
      <c r="AY773" s="344"/>
      <c r="AZ773" s="344"/>
      <c r="BA773" s="344"/>
      <c r="BB773" s="344"/>
      <c r="BC773" s="344"/>
      <c r="BD773" s="344"/>
      <c r="BE773" s="344"/>
      <c r="BF773" s="344"/>
      <c r="BG773" s="344"/>
      <c r="BH773" s="344"/>
      <c r="BI773" s="344"/>
      <c r="BJ773" s="344"/>
      <c r="BK773" s="344"/>
      <c r="BL773" s="344"/>
      <c r="BM773" s="344"/>
      <c r="BN773" s="344"/>
      <c r="BO773" s="344"/>
      <c r="BP773" s="344"/>
      <c r="BQ773" s="344"/>
      <c r="BR773" s="344"/>
      <c r="BS773" s="344"/>
      <c r="BT773" s="344"/>
      <c r="BU773" s="344"/>
      <c r="BV773" s="344"/>
      <c r="BW773" s="344"/>
      <c r="BX773" s="344"/>
      <c r="BY773" s="344"/>
      <c r="BZ773" s="344"/>
      <c r="CA773" s="344"/>
      <c r="CB773" s="344"/>
      <c r="CC773" s="344"/>
      <c r="CD773" s="344"/>
      <c r="CE773" s="344"/>
      <c r="CF773" s="344"/>
      <c r="CG773" s="344"/>
      <c r="CH773" s="344"/>
      <c r="CI773" s="344"/>
      <c r="CJ773" s="344"/>
      <c r="CK773" s="344"/>
      <c r="CL773" s="344"/>
      <c r="CM773" s="344"/>
      <c r="CN773" s="344"/>
      <c r="CO773" s="344"/>
      <c r="CP773" s="344"/>
      <c r="CQ773" s="344"/>
      <c r="CR773" s="344"/>
      <c r="CS773" s="344"/>
      <c r="CT773" s="344"/>
      <c r="CU773" s="344"/>
      <c r="CV773" s="344"/>
      <c r="CW773" s="344"/>
      <c r="CX773" s="344"/>
      <c r="CY773" s="344"/>
      <c r="CZ773" s="344"/>
      <c r="DA773" s="344"/>
      <c r="DB773" s="344"/>
    </row>
    <row r="774" spans="17:106" s="318" customFormat="1" x14ac:dyDescent="0.15"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  <c r="AA774" s="344"/>
      <c r="AB774" s="344"/>
      <c r="AC774" s="344"/>
      <c r="AD774" s="344"/>
      <c r="AE774" s="344"/>
      <c r="AF774" s="344"/>
      <c r="AG774" s="344"/>
      <c r="AH774" s="344"/>
      <c r="AI774" s="344"/>
      <c r="AJ774" s="344"/>
      <c r="AK774" s="344"/>
      <c r="AL774" s="344"/>
      <c r="AM774" s="344"/>
      <c r="AN774" s="344"/>
      <c r="AO774" s="344"/>
      <c r="AP774" s="344"/>
      <c r="AQ774" s="344"/>
      <c r="AR774" s="344"/>
      <c r="AS774" s="344"/>
      <c r="AT774" s="344"/>
      <c r="AU774" s="344"/>
      <c r="AV774" s="344"/>
      <c r="AW774" s="344"/>
      <c r="AX774" s="344"/>
      <c r="AY774" s="344"/>
      <c r="AZ774" s="344"/>
      <c r="BA774" s="344"/>
      <c r="BB774" s="344"/>
      <c r="BC774" s="344"/>
      <c r="BD774" s="344"/>
      <c r="BE774" s="344"/>
      <c r="BF774" s="344"/>
      <c r="BG774" s="344"/>
      <c r="BH774" s="344"/>
      <c r="BI774" s="344"/>
      <c r="BJ774" s="344"/>
      <c r="BK774" s="344"/>
      <c r="BL774" s="344"/>
      <c r="BM774" s="344"/>
      <c r="BN774" s="344"/>
      <c r="BO774" s="344"/>
      <c r="BP774" s="344"/>
      <c r="BQ774" s="344"/>
      <c r="BR774" s="344"/>
      <c r="BS774" s="344"/>
      <c r="BT774" s="344"/>
      <c r="BU774" s="344"/>
      <c r="BV774" s="344"/>
      <c r="BW774" s="344"/>
      <c r="BX774" s="344"/>
      <c r="BY774" s="344"/>
      <c r="BZ774" s="344"/>
      <c r="CA774" s="344"/>
      <c r="CB774" s="344"/>
      <c r="CC774" s="344"/>
      <c r="CD774" s="344"/>
      <c r="CE774" s="344"/>
      <c r="CF774" s="344"/>
      <c r="CG774" s="344"/>
      <c r="CH774" s="344"/>
      <c r="CI774" s="344"/>
      <c r="CJ774" s="344"/>
      <c r="CK774" s="344"/>
      <c r="CL774" s="344"/>
      <c r="CM774" s="344"/>
      <c r="CN774" s="344"/>
      <c r="CO774" s="344"/>
      <c r="CP774" s="344"/>
      <c r="CQ774" s="344"/>
      <c r="CR774" s="344"/>
      <c r="CS774" s="344"/>
      <c r="CT774" s="344"/>
      <c r="CU774" s="344"/>
      <c r="CV774" s="344"/>
      <c r="CW774" s="344"/>
      <c r="CX774" s="344"/>
      <c r="CY774" s="344"/>
      <c r="CZ774" s="344"/>
      <c r="DA774" s="344"/>
      <c r="DB774" s="344"/>
    </row>
    <row r="775" spans="17:106" s="318" customFormat="1" x14ac:dyDescent="0.15"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  <c r="AA775" s="344"/>
      <c r="AB775" s="344"/>
      <c r="AC775" s="344"/>
      <c r="AD775" s="344"/>
      <c r="AE775" s="344"/>
      <c r="AF775" s="344"/>
      <c r="AG775" s="344"/>
      <c r="AH775" s="344"/>
      <c r="AI775" s="344"/>
      <c r="AJ775" s="344"/>
      <c r="AK775" s="344"/>
      <c r="AL775" s="344"/>
      <c r="AM775" s="344"/>
      <c r="AN775" s="344"/>
      <c r="AO775" s="344"/>
      <c r="AP775" s="344"/>
      <c r="AQ775" s="344"/>
      <c r="AR775" s="344"/>
      <c r="AS775" s="344"/>
      <c r="AT775" s="344"/>
      <c r="AU775" s="344"/>
      <c r="AV775" s="344"/>
      <c r="AW775" s="344"/>
      <c r="AX775" s="344"/>
      <c r="AY775" s="344"/>
      <c r="AZ775" s="344"/>
      <c r="BA775" s="344"/>
      <c r="BB775" s="344"/>
      <c r="BC775" s="344"/>
      <c r="BD775" s="344"/>
      <c r="BE775" s="344"/>
      <c r="BF775" s="344"/>
      <c r="BG775" s="344"/>
      <c r="BH775" s="344"/>
      <c r="BI775" s="344"/>
      <c r="BJ775" s="344"/>
      <c r="BK775" s="344"/>
      <c r="BL775" s="344"/>
      <c r="BM775" s="344"/>
      <c r="BN775" s="344"/>
      <c r="BO775" s="344"/>
      <c r="BP775" s="344"/>
      <c r="BQ775" s="344"/>
      <c r="BR775" s="344"/>
      <c r="BS775" s="344"/>
      <c r="BT775" s="344"/>
      <c r="BU775" s="344"/>
      <c r="BV775" s="344"/>
      <c r="BW775" s="344"/>
      <c r="BX775" s="344"/>
      <c r="BY775" s="344"/>
      <c r="BZ775" s="344"/>
      <c r="CA775" s="344"/>
      <c r="CB775" s="344"/>
      <c r="CC775" s="344"/>
      <c r="CD775" s="344"/>
      <c r="CE775" s="344"/>
      <c r="CF775" s="344"/>
      <c r="CG775" s="344"/>
      <c r="CH775" s="344"/>
      <c r="CI775" s="344"/>
      <c r="CJ775" s="344"/>
      <c r="CK775" s="344"/>
      <c r="CL775" s="344"/>
      <c r="CM775" s="344"/>
      <c r="CN775" s="344"/>
      <c r="CO775" s="344"/>
      <c r="CP775" s="344"/>
      <c r="CQ775" s="344"/>
      <c r="CR775" s="344"/>
      <c r="CS775" s="344"/>
      <c r="CT775" s="344"/>
      <c r="CU775" s="344"/>
      <c r="CV775" s="344"/>
      <c r="CW775" s="344"/>
      <c r="CX775" s="344"/>
      <c r="CY775" s="344"/>
      <c r="CZ775" s="344"/>
      <c r="DA775" s="344"/>
      <c r="DB775" s="344"/>
    </row>
    <row r="776" spans="17:106" s="318" customFormat="1" x14ac:dyDescent="0.15"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  <c r="AA776" s="344"/>
      <c r="AB776" s="344"/>
      <c r="AC776" s="344"/>
      <c r="AD776" s="344"/>
      <c r="AE776" s="344"/>
      <c r="AF776" s="344"/>
      <c r="AG776" s="344"/>
      <c r="AH776" s="344"/>
      <c r="AI776" s="344"/>
      <c r="AJ776" s="344"/>
      <c r="AK776" s="344"/>
      <c r="AL776" s="344"/>
      <c r="AM776" s="344"/>
      <c r="AN776" s="344"/>
      <c r="AO776" s="344"/>
      <c r="AP776" s="344"/>
      <c r="AQ776" s="344"/>
      <c r="AR776" s="344"/>
      <c r="AS776" s="344"/>
      <c r="AT776" s="344"/>
      <c r="AU776" s="344"/>
      <c r="AV776" s="344"/>
      <c r="AW776" s="344"/>
      <c r="AX776" s="344"/>
      <c r="AY776" s="344"/>
      <c r="AZ776" s="344"/>
      <c r="BA776" s="344"/>
      <c r="BB776" s="344"/>
      <c r="BC776" s="344"/>
      <c r="BD776" s="344"/>
      <c r="BE776" s="344"/>
      <c r="BF776" s="344"/>
      <c r="BG776" s="344"/>
      <c r="BH776" s="344"/>
      <c r="BI776" s="344"/>
      <c r="BJ776" s="344"/>
      <c r="BK776" s="344"/>
      <c r="BL776" s="344"/>
      <c r="BM776" s="344"/>
      <c r="BN776" s="344"/>
      <c r="BO776" s="344"/>
      <c r="BP776" s="344"/>
      <c r="BQ776" s="344"/>
      <c r="BR776" s="344"/>
      <c r="BS776" s="344"/>
      <c r="BT776" s="344"/>
      <c r="BU776" s="344"/>
      <c r="BV776" s="344"/>
      <c r="BW776" s="344"/>
      <c r="BX776" s="344"/>
      <c r="BY776" s="344"/>
      <c r="BZ776" s="344"/>
      <c r="CA776" s="344"/>
      <c r="CB776" s="344"/>
      <c r="CC776" s="344"/>
      <c r="CD776" s="344"/>
      <c r="CE776" s="344"/>
      <c r="CF776" s="344"/>
      <c r="CG776" s="344"/>
      <c r="CH776" s="344"/>
      <c r="CI776" s="344"/>
      <c r="CJ776" s="344"/>
      <c r="CK776" s="344"/>
      <c r="CL776" s="344"/>
      <c r="CM776" s="344"/>
      <c r="CN776" s="344"/>
      <c r="CO776" s="344"/>
      <c r="CP776" s="344"/>
      <c r="CQ776" s="344"/>
      <c r="CR776" s="344"/>
      <c r="CS776" s="344"/>
      <c r="CT776" s="344"/>
      <c r="CU776" s="344"/>
      <c r="CV776" s="344"/>
      <c r="CW776" s="344"/>
      <c r="CX776" s="344"/>
      <c r="CY776" s="344"/>
      <c r="CZ776" s="344"/>
      <c r="DA776" s="344"/>
      <c r="DB776" s="344"/>
    </row>
    <row r="777" spans="17:106" s="318" customFormat="1" x14ac:dyDescent="0.15"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  <c r="AA777" s="344"/>
      <c r="AB777" s="344"/>
      <c r="AC777" s="344"/>
      <c r="AD777" s="344"/>
      <c r="AE777" s="344"/>
      <c r="AF777" s="344"/>
      <c r="AG777" s="344"/>
      <c r="AH777" s="344"/>
      <c r="AI777" s="344"/>
      <c r="AJ777" s="344"/>
      <c r="AK777" s="344"/>
      <c r="AL777" s="344"/>
      <c r="AM777" s="344"/>
      <c r="AN777" s="344"/>
      <c r="AO777" s="344"/>
      <c r="AP777" s="344"/>
      <c r="AQ777" s="344"/>
      <c r="AR777" s="344"/>
      <c r="AS777" s="344"/>
      <c r="AT777" s="344"/>
      <c r="AU777" s="344"/>
      <c r="AV777" s="344"/>
      <c r="AW777" s="344"/>
      <c r="AX777" s="344"/>
      <c r="AY777" s="344"/>
      <c r="AZ777" s="344"/>
      <c r="BA777" s="344"/>
      <c r="BB777" s="344"/>
      <c r="BC777" s="344"/>
      <c r="BD777" s="344"/>
      <c r="BE777" s="344"/>
      <c r="BF777" s="344"/>
      <c r="BG777" s="344"/>
      <c r="BH777" s="344"/>
      <c r="BI777" s="344"/>
      <c r="BJ777" s="344"/>
      <c r="BK777" s="344"/>
      <c r="BL777" s="344"/>
      <c r="BM777" s="344"/>
      <c r="BN777" s="344"/>
      <c r="BO777" s="344"/>
      <c r="BP777" s="344"/>
      <c r="BQ777" s="344"/>
      <c r="BR777" s="344"/>
      <c r="BS777" s="344"/>
      <c r="BT777" s="344"/>
      <c r="BU777" s="344"/>
      <c r="BV777" s="344"/>
      <c r="BW777" s="344"/>
      <c r="BX777" s="344"/>
      <c r="BY777" s="344"/>
      <c r="BZ777" s="344"/>
      <c r="CA777" s="344"/>
      <c r="CB777" s="344"/>
      <c r="CC777" s="344"/>
      <c r="CD777" s="344"/>
      <c r="CE777" s="344"/>
      <c r="CF777" s="344"/>
      <c r="CG777" s="344"/>
      <c r="CH777" s="344"/>
      <c r="CI777" s="344"/>
      <c r="CJ777" s="344"/>
      <c r="CK777" s="344"/>
      <c r="CL777" s="344"/>
      <c r="CM777" s="344"/>
      <c r="CN777" s="344"/>
      <c r="CO777" s="344"/>
      <c r="CP777" s="344"/>
      <c r="CQ777" s="344"/>
      <c r="CR777" s="344"/>
      <c r="CS777" s="344"/>
      <c r="CT777" s="344"/>
      <c r="CU777" s="344"/>
      <c r="CV777" s="344"/>
      <c r="CW777" s="344"/>
      <c r="CX777" s="344"/>
      <c r="CY777" s="344"/>
      <c r="CZ777" s="344"/>
      <c r="DA777" s="344"/>
      <c r="DB777" s="344"/>
    </row>
    <row r="778" spans="17:106" s="318" customFormat="1" x14ac:dyDescent="0.15"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  <c r="AA778" s="344"/>
      <c r="AB778" s="344"/>
      <c r="AC778" s="344"/>
      <c r="AD778" s="344"/>
      <c r="AE778" s="344"/>
      <c r="AF778" s="344"/>
      <c r="AG778" s="344"/>
      <c r="AH778" s="344"/>
      <c r="AI778" s="344"/>
      <c r="AJ778" s="344"/>
      <c r="AK778" s="344"/>
      <c r="AL778" s="344"/>
      <c r="AM778" s="344"/>
      <c r="AN778" s="344"/>
      <c r="AO778" s="344"/>
      <c r="AP778" s="344"/>
      <c r="AQ778" s="344"/>
      <c r="AR778" s="344"/>
      <c r="AS778" s="344"/>
      <c r="AT778" s="344"/>
      <c r="AU778" s="344"/>
      <c r="AV778" s="344"/>
      <c r="AW778" s="344"/>
      <c r="AX778" s="344"/>
      <c r="AY778" s="344"/>
      <c r="AZ778" s="344"/>
      <c r="BA778" s="344"/>
      <c r="BB778" s="344"/>
      <c r="BC778" s="344"/>
      <c r="BD778" s="344"/>
      <c r="BE778" s="344"/>
      <c r="BF778" s="344"/>
      <c r="BG778" s="344"/>
      <c r="BH778" s="344"/>
      <c r="BI778" s="344"/>
      <c r="BJ778" s="344"/>
      <c r="BK778" s="344"/>
      <c r="BL778" s="344"/>
      <c r="BM778" s="344"/>
      <c r="BN778" s="344"/>
      <c r="BO778" s="344"/>
      <c r="BP778" s="344"/>
      <c r="BQ778" s="344"/>
      <c r="BR778" s="344"/>
      <c r="BS778" s="344"/>
      <c r="BT778" s="344"/>
      <c r="BU778" s="344"/>
      <c r="BV778" s="344"/>
      <c r="BW778" s="344"/>
      <c r="BX778" s="344"/>
      <c r="BY778" s="344"/>
      <c r="BZ778" s="344"/>
      <c r="CA778" s="344"/>
      <c r="CB778" s="344"/>
      <c r="CC778" s="344"/>
      <c r="CD778" s="344"/>
      <c r="CE778" s="344"/>
      <c r="CF778" s="344"/>
      <c r="CG778" s="344"/>
      <c r="CH778" s="344"/>
      <c r="CI778" s="344"/>
      <c r="CJ778" s="344"/>
      <c r="CK778" s="344"/>
      <c r="CL778" s="344"/>
      <c r="CM778" s="344"/>
      <c r="CN778" s="344"/>
      <c r="CO778" s="344"/>
      <c r="CP778" s="344"/>
      <c r="CQ778" s="344"/>
      <c r="CR778" s="344"/>
      <c r="CS778" s="344"/>
      <c r="CT778" s="344"/>
      <c r="CU778" s="344"/>
      <c r="CV778" s="344"/>
      <c r="CW778" s="344"/>
      <c r="CX778" s="344"/>
      <c r="CY778" s="344"/>
      <c r="CZ778" s="344"/>
      <c r="DA778" s="344"/>
      <c r="DB778" s="344"/>
    </row>
    <row r="779" spans="17:106" s="318" customFormat="1" x14ac:dyDescent="0.15"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  <c r="AA779" s="344"/>
      <c r="AB779" s="344"/>
      <c r="AC779" s="344"/>
      <c r="AD779" s="344"/>
      <c r="AE779" s="344"/>
      <c r="AF779" s="344"/>
      <c r="AG779" s="344"/>
      <c r="AH779" s="344"/>
      <c r="AI779" s="344"/>
      <c r="AJ779" s="344"/>
      <c r="AK779" s="344"/>
      <c r="AL779" s="344"/>
      <c r="AM779" s="344"/>
      <c r="AN779" s="344"/>
      <c r="AO779" s="344"/>
      <c r="AP779" s="344"/>
      <c r="AQ779" s="344"/>
      <c r="AR779" s="344"/>
      <c r="AS779" s="344"/>
      <c r="AT779" s="344"/>
      <c r="AU779" s="344"/>
      <c r="AV779" s="344"/>
      <c r="AW779" s="344"/>
      <c r="AX779" s="344"/>
      <c r="AY779" s="344"/>
      <c r="AZ779" s="344"/>
      <c r="BA779" s="344"/>
      <c r="BB779" s="344"/>
      <c r="BC779" s="344"/>
      <c r="BD779" s="344"/>
      <c r="BE779" s="344"/>
      <c r="BF779" s="344"/>
      <c r="BG779" s="344"/>
      <c r="BH779" s="344"/>
      <c r="BI779" s="344"/>
      <c r="BJ779" s="344"/>
      <c r="BK779" s="344"/>
      <c r="BL779" s="344"/>
      <c r="BM779" s="344"/>
      <c r="BN779" s="344"/>
      <c r="BO779" s="344"/>
      <c r="BP779" s="344"/>
      <c r="BQ779" s="344"/>
      <c r="BR779" s="344"/>
      <c r="BS779" s="344"/>
      <c r="BT779" s="344"/>
      <c r="BU779" s="344"/>
      <c r="BV779" s="344"/>
      <c r="BW779" s="344"/>
      <c r="BX779" s="344"/>
      <c r="BY779" s="344"/>
      <c r="BZ779" s="344"/>
      <c r="CA779" s="344"/>
      <c r="CB779" s="344"/>
      <c r="CC779" s="344"/>
      <c r="CD779" s="344"/>
      <c r="CE779" s="344"/>
      <c r="CF779" s="344"/>
      <c r="CG779" s="344"/>
      <c r="CH779" s="344"/>
      <c r="CI779" s="344"/>
      <c r="CJ779" s="344"/>
      <c r="CK779" s="344"/>
      <c r="CL779" s="344"/>
      <c r="CM779" s="344"/>
      <c r="CN779" s="344"/>
      <c r="CO779" s="344"/>
      <c r="CP779" s="344"/>
      <c r="CQ779" s="344"/>
      <c r="CR779" s="344"/>
      <c r="CS779" s="344"/>
      <c r="CT779" s="344"/>
      <c r="CU779" s="344"/>
      <c r="CV779" s="344"/>
      <c r="CW779" s="344"/>
      <c r="CX779" s="344"/>
      <c r="CY779" s="344"/>
      <c r="CZ779" s="344"/>
      <c r="DA779" s="344"/>
      <c r="DB779" s="344"/>
    </row>
    <row r="780" spans="17:106" s="318" customFormat="1" x14ac:dyDescent="0.15"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  <c r="AA780" s="344"/>
      <c r="AB780" s="344"/>
      <c r="AC780" s="344"/>
      <c r="AD780" s="344"/>
      <c r="AE780" s="344"/>
      <c r="AF780" s="344"/>
      <c r="AG780" s="344"/>
      <c r="AH780" s="344"/>
      <c r="AI780" s="344"/>
      <c r="AJ780" s="344"/>
      <c r="AK780" s="344"/>
      <c r="AL780" s="344"/>
      <c r="AM780" s="344"/>
      <c r="AN780" s="344"/>
      <c r="AO780" s="344"/>
      <c r="AP780" s="344"/>
      <c r="AQ780" s="344"/>
      <c r="AR780" s="344"/>
      <c r="AS780" s="344"/>
      <c r="AT780" s="344"/>
      <c r="AU780" s="344"/>
      <c r="AV780" s="344"/>
      <c r="AW780" s="344"/>
      <c r="AX780" s="344"/>
      <c r="AY780" s="344"/>
      <c r="AZ780" s="344"/>
      <c r="BA780" s="344"/>
      <c r="BB780" s="344"/>
      <c r="BC780" s="344"/>
      <c r="BD780" s="344"/>
      <c r="BE780" s="344"/>
      <c r="BF780" s="344"/>
      <c r="BG780" s="344"/>
      <c r="BH780" s="344"/>
      <c r="BI780" s="344"/>
      <c r="BJ780" s="344"/>
      <c r="BK780" s="344"/>
      <c r="BL780" s="344"/>
      <c r="BM780" s="344"/>
      <c r="BN780" s="344"/>
      <c r="BO780" s="344"/>
      <c r="BP780" s="344"/>
      <c r="BQ780" s="344"/>
      <c r="BR780" s="344"/>
      <c r="BS780" s="344"/>
      <c r="BT780" s="344"/>
      <c r="BU780" s="344"/>
      <c r="BV780" s="344"/>
      <c r="BW780" s="344"/>
      <c r="BX780" s="344"/>
      <c r="BY780" s="344"/>
      <c r="BZ780" s="344"/>
      <c r="CA780" s="344"/>
      <c r="CB780" s="344"/>
      <c r="CC780" s="344"/>
      <c r="CD780" s="344"/>
      <c r="CE780" s="344"/>
      <c r="CF780" s="344"/>
      <c r="CG780" s="344"/>
      <c r="CH780" s="344"/>
      <c r="CI780" s="344"/>
      <c r="CJ780" s="344"/>
      <c r="CK780" s="344"/>
      <c r="CL780" s="344"/>
      <c r="CM780" s="344"/>
      <c r="CN780" s="344"/>
      <c r="CO780" s="344"/>
      <c r="CP780" s="344"/>
      <c r="CQ780" s="344"/>
      <c r="CR780" s="344"/>
      <c r="CS780" s="344"/>
      <c r="CT780" s="344"/>
      <c r="CU780" s="344"/>
      <c r="CV780" s="344"/>
      <c r="CW780" s="344"/>
      <c r="CX780" s="344"/>
      <c r="CY780" s="344"/>
      <c r="CZ780" s="344"/>
      <c r="DA780" s="344"/>
      <c r="DB780" s="344"/>
    </row>
    <row r="781" spans="17:106" s="318" customFormat="1" x14ac:dyDescent="0.15"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  <c r="AA781" s="344"/>
      <c r="AB781" s="344"/>
      <c r="AC781" s="344"/>
      <c r="AD781" s="344"/>
      <c r="AE781" s="344"/>
      <c r="AF781" s="344"/>
      <c r="AG781" s="344"/>
      <c r="AH781" s="344"/>
      <c r="AI781" s="344"/>
      <c r="AJ781" s="344"/>
      <c r="AK781" s="344"/>
      <c r="AL781" s="344"/>
      <c r="AM781" s="344"/>
      <c r="AN781" s="344"/>
      <c r="AO781" s="344"/>
      <c r="AP781" s="344"/>
      <c r="AQ781" s="344"/>
      <c r="AR781" s="344"/>
      <c r="AS781" s="344"/>
      <c r="AT781" s="344"/>
      <c r="AU781" s="344"/>
      <c r="AV781" s="344"/>
      <c r="AW781" s="344"/>
      <c r="AX781" s="344"/>
      <c r="AY781" s="344"/>
      <c r="AZ781" s="344"/>
      <c r="BA781" s="344"/>
      <c r="BB781" s="344"/>
      <c r="BC781" s="344"/>
      <c r="BD781" s="344"/>
      <c r="BE781" s="344"/>
      <c r="BF781" s="344"/>
      <c r="BG781" s="344"/>
      <c r="BH781" s="344"/>
      <c r="BI781" s="344"/>
      <c r="BJ781" s="344"/>
      <c r="BK781" s="344"/>
      <c r="BL781" s="344"/>
      <c r="BM781" s="344"/>
      <c r="BN781" s="344"/>
      <c r="BO781" s="344"/>
      <c r="BP781" s="344"/>
      <c r="BQ781" s="344"/>
      <c r="BR781" s="344"/>
      <c r="BS781" s="344"/>
      <c r="BT781" s="344"/>
      <c r="BU781" s="344"/>
      <c r="BV781" s="344"/>
      <c r="BW781" s="344"/>
      <c r="BX781" s="344"/>
      <c r="BY781" s="344"/>
      <c r="BZ781" s="344"/>
      <c r="CA781" s="344"/>
      <c r="CB781" s="344"/>
      <c r="CC781" s="344"/>
      <c r="CD781" s="344"/>
      <c r="CE781" s="344"/>
      <c r="CF781" s="344"/>
      <c r="CG781" s="344"/>
      <c r="CH781" s="344"/>
      <c r="CI781" s="344"/>
      <c r="CJ781" s="344"/>
      <c r="CK781" s="344"/>
      <c r="CL781" s="344"/>
      <c r="CM781" s="344"/>
      <c r="CN781" s="344"/>
      <c r="CO781" s="344"/>
      <c r="CP781" s="344"/>
      <c r="CQ781" s="344"/>
      <c r="CR781" s="344"/>
      <c r="CS781" s="344"/>
      <c r="CT781" s="344"/>
      <c r="CU781" s="344"/>
      <c r="CV781" s="344"/>
      <c r="CW781" s="344"/>
      <c r="CX781" s="344"/>
      <c r="CY781" s="344"/>
      <c r="CZ781" s="344"/>
      <c r="DA781" s="344"/>
      <c r="DB781" s="344"/>
    </row>
    <row r="782" spans="17:106" s="318" customFormat="1" x14ac:dyDescent="0.15"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  <c r="AA782" s="344"/>
      <c r="AB782" s="344"/>
      <c r="AC782" s="344"/>
      <c r="AD782" s="344"/>
      <c r="AE782" s="344"/>
      <c r="AF782" s="344"/>
      <c r="AG782" s="344"/>
      <c r="AH782" s="344"/>
      <c r="AI782" s="344"/>
      <c r="AJ782" s="344"/>
      <c r="AK782" s="344"/>
      <c r="AL782" s="344"/>
      <c r="AM782" s="344"/>
      <c r="AN782" s="344"/>
      <c r="AO782" s="344"/>
      <c r="AP782" s="344"/>
      <c r="AQ782" s="344"/>
      <c r="AR782" s="344"/>
      <c r="AS782" s="344"/>
      <c r="AT782" s="344"/>
      <c r="AU782" s="344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4"/>
      <c r="BI782" s="344"/>
      <c r="BJ782" s="344"/>
      <c r="BK782" s="344"/>
      <c r="BL782" s="344"/>
      <c r="BM782" s="344"/>
      <c r="BN782" s="344"/>
      <c r="BO782" s="344"/>
      <c r="BP782" s="344"/>
      <c r="BQ782" s="344"/>
      <c r="BR782" s="344"/>
      <c r="BS782" s="344"/>
      <c r="BT782" s="344"/>
      <c r="BU782" s="344"/>
      <c r="BV782" s="344"/>
      <c r="BW782" s="344"/>
      <c r="BX782" s="344"/>
      <c r="BY782" s="344"/>
      <c r="BZ782" s="344"/>
      <c r="CA782" s="344"/>
      <c r="CB782" s="344"/>
      <c r="CC782" s="344"/>
      <c r="CD782" s="344"/>
      <c r="CE782" s="344"/>
      <c r="CF782" s="344"/>
      <c r="CG782" s="344"/>
      <c r="CH782" s="344"/>
      <c r="CI782" s="344"/>
      <c r="CJ782" s="344"/>
      <c r="CK782" s="344"/>
      <c r="CL782" s="344"/>
      <c r="CM782" s="344"/>
      <c r="CN782" s="344"/>
      <c r="CO782" s="344"/>
      <c r="CP782" s="344"/>
      <c r="CQ782" s="344"/>
      <c r="CR782" s="344"/>
      <c r="CS782" s="344"/>
      <c r="CT782" s="344"/>
      <c r="CU782" s="344"/>
      <c r="CV782" s="344"/>
      <c r="CW782" s="344"/>
      <c r="CX782" s="344"/>
      <c r="CY782" s="344"/>
      <c r="CZ782" s="344"/>
      <c r="DA782" s="344"/>
      <c r="DB782" s="344"/>
    </row>
    <row r="783" spans="17:106" s="318" customFormat="1" x14ac:dyDescent="0.15"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  <c r="AA783" s="344"/>
      <c r="AB783" s="344"/>
      <c r="AC783" s="344"/>
      <c r="AD783" s="344"/>
      <c r="AE783" s="344"/>
      <c r="AF783" s="344"/>
      <c r="AG783" s="344"/>
      <c r="AH783" s="344"/>
      <c r="AI783" s="344"/>
      <c r="AJ783" s="344"/>
      <c r="AK783" s="344"/>
      <c r="AL783" s="344"/>
      <c r="AM783" s="344"/>
      <c r="AN783" s="344"/>
      <c r="AO783" s="344"/>
      <c r="AP783" s="344"/>
      <c r="AQ783" s="344"/>
      <c r="AR783" s="344"/>
      <c r="AS783" s="344"/>
      <c r="AT783" s="344"/>
      <c r="AU783" s="344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4"/>
      <c r="BI783" s="344"/>
      <c r="BJ783" s="344"/>
      <c r="BK783" s="344"/>
      <c r="BL783" s="344"/>
      <c r="BM783" s="344"/>
      <c r="BN783" s="344"/>
      <c r="BO783" s="344"/>
      <c r="BP783" s="344"/>
      <c r="BQ783" s="344"/>
      <c r="BR783" s="344"/>
      <c r="BS783" s="344"/>
      <c r="BT783" s="344"/>
      <c r="BU783" s="344"/>
      <c r="BV783" s="344"/>
      <c r="BW783" s="344"/>
      <c r="BX783" s="344"/>
      <c r="BY783" s="344"/>
      <c r="BZ783" s="344"/>
      <c r="CA783" s="344"/>
      <c r="CB783" s="344"/>
      <c r="CC783" s="344"/>
      <c r="CD783" s="344"/>
      <c r="CE783" s="344"/>
      <c r="CF783" s="344"/>
      <c r="CG783" s="344"/>
      <c r="CH783" s="344"/>
      <c r="CI783" s="344"/>
      <c r="CJ783" s="344"/>
      <c r="CK783" s="344"/>
      <c r="CL783" s="344"/>
      <c r="CM783" s="344"/>
      <c r="CN783" s="344"/>
      <c r="CO783" s="344"/>
      <c r="CP783" s="344"/>
      <c r="CQ783" s="344"/>
      <c r="CR783" s="344"/>
      <c r="CS783" s="344"/>
      <c r="CT783" s="344"/>
      <c r="CU783" s="344"/>
      <c r="CV783" s="344"/>
      <c r="CW783" s="344"/>
      <c r="CX783" s="344"/>
      <c r="CY783" s="344"/>
      <c r="CZ783" s="344"/>
      <c r="DA783" s="344"/>
      <c r="DB783" s="344"/>
    </row>
    <row r="784" spans="17:106" s="318" customFormat="1" x14ac:dyDescent="0.15"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  <c r="AA784" s="344"/>
      <c r="AB784" s="344"/>
      <c r="AC784" s="344"/>
      <c r="AD784" s="344"/>
      <c r="AE784" s="344"/>
      <c r="AF784" s="344"/>
      <c r="AG784" s="344"/>
      <c r="AH784" s="344"/>
      <c r="AI784" s="344"/>
      <c r="AJ784" s="344"/>
      <c r="AK784" s="344"/>
      <c r="AL784" s="344"/>
      <c r="AM784" s="344"/>
      <c r="AN784" s="344"/>
      <c r="AO784" s="344"/>
      <c r="AP784" s="344"/>
      <c r="AQ784" s="344"/>
      <c r="AR784" s="344"/>
      <c r="AS784" s="344"/>
      <c r="AT784" s="344"/>
      <c r="AU784" s="344"/>
      <c r="AV784" s="344"/>
      <c r="AW784" s="344"/>
      <c r="AX784" s="344"/>
      <c r="AY784" s="344"/>
      <c r="AZ784" s="344"/>
      <c r="BA784" s="344"/>
      <c r="BB784" s="344"/>
      <c r="BC784" s="344"/>
      <c r="BD784" s="344"/>
      <c r="BE784" s="344"/>
      <c r="BF784" s="344"/>
      <c r="BG784" s="344"/>
      <c r="BH784" s="344"/>
      <c r="BI784" s="344"/>
      <c r="BJ784" s="344"/>
      <c r="BK784" s="344"/>
      <c r="BL784" s="344"/>
      <c r="BM784" s="344"/>
      <c r="BN784" s="344"/>
      <c r="BO784" s="344"/>
      <c r="BP784" s="344"/>
      <c r="BQ784" s="344"/>
      <c r="BR784" s="344"/>
      <c r="BS784" s="344"/>
      <c r="BT784" s="344"/>
      <c r="BU784" s="344"/>
      <c r="BV784" s="344"/>
      <c r="BW784" s="344"/>
      <c r="BX784" s="344"/>
      <c r="BY784" s="344"/>
      <c r="BZ784" s="344"/>
      <c r="CA784" s="344"/>
      <c r="CB784" s="344"/>
      <c r="CC784" s="344"/>
      <c r="CD784" s="344"/>
      <c r="CE784" s="344"/>
      <c r="CF784" s="344"/>
      <c r="CG784" s="344"/>
      <c r="CH784" s="344"/>
      <c r="CI784" s="344"/>
      <c r="CJ784" s="344"/>
      <c r="CK784" s="344"/>
      <c r="CL784" s="344"/>
      <c r="CM784" s="344"/>
      <c r="CN784" s="344"/>
      <c r="CO784" s="344"/>
      <c r="CP784" s="344"/>
      <c r="CQ784" s="344"/>
      <c r="CR784" s="344"/>
      <c r="CS784" s="344"/>
      <c r="CT784" s="344"/>
      <c r="CU784" s="344"/>
      <c r="CV784" s="344"/>
      <c r="CW784" s="344"/>
      <c r="CX784" s="344"/>
      <c r="CY784" s="344"/>
      <c r="CZ784" s="344"/>
      <c r="DA784" s="344"/>
      <c r="DB784" s="344"/>
    </row>
    <row r="785" spans="17:106" s="318" customFormat="1" x14ac:dyDescent="0.15"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  <c r="AA785" s="344"/>
      <c r="AB785" s="344"/>
      <c r="AC785" s="344"/>
      <c r="AD785" s="344"/>
      <c r="AE785" s="344"/>
      <c r="AF785" s="344"/>
      <c r="AG785" s="344"/>
      <c r="AH785" s="344"/>
      <c r="AI785" s="344"/>
      <c r="AJ785" s="344"/>
      <c r="AK785" s="344"/>
      <c r="AL785" s="344"/>
      <c r="AM785" s="344"/>
      <c r="AN785" s="344"/>
      <c r="AO785" s="344"/>
      <c r="AP785" s="344"/>
      <c r="AQ785" s="344"/>
      <c r="AR785" s="344"/>
      <c r="AS785" s="344"/>
      <c r="AT785" s="344"/>
      <c r="AU785" s="344"/>
      <c r="AV785" s="344"/>
      <c r="AW785" s="344"/>
      <c r="AX785" s="344"/>
      <c r="AY785" s="344"/>
      <c r="AZ785" s="344"/>
      <c r="BA785" s="344"/>
      <c r="BB785" s="344"/>
      <c r="BC785" s="344"/>
      <c r="BD785" s="344"/>
      <c r="BE785" s="344"/>
      <c r="BF785" s="344"/>
      <c r="BG785" s="344"/>
      <c r="BH785" s="344"/>
      <c r="BI785" s="344"/>
      <c r="BJ785" s="344"/>
      <c r="BK785" s="344"/>
      <c r="BL785" s="344"/>
      <c r="BM785" s="344"/>
      <c r="BN785" s="344"/>
      <c r="BO785" s="344"/>
      <c r="BP785" s="344"/>
      <c r="BQ785" s="344"/>
      <c r="BR785" s="344"/>
      <c r="BS785" s="344"/>
      <c r="BT785" s="344"/>
      <c r="BU785" s="344"/>
      <c r="BV785" s="344"/>
      <c r="BW785" s="344"/>
      <c r="BX785" s="344"/>
      <c r="BY785" s="344"/>
      <c r="BZ785" s="344"/>
      <c r="CA785" s="344"/>
      <c r="CB785" s="344"/>
      <c r="CC785" s="344"/>
      <c r="CD785" s="344"/>
      <c r="CE785" s="344"/>
      <c r="CF785" s="344"/>
      <c r="CG785" s="344"/>
      <c r="CH785" s="344"/>
      <c r="CI785" s="344"/>
      <c r="CJ785" s="344"/>
      <c r="CK785" s="344"/>
      <c r="CL785" s="344"/>
      <c r="CM785" s="344"/>
      <c r="CN785" s="344"/>
      <c r="CO785" s="344"/>
      <c r="CP785" s="344"/>
      <c r="CQ785" s="344"/>
      <c r="CR785" s="344"/>
      <c r="CS785" s="344"/>
      <c r="CT785" s="344"/>
      <c r="CU785" s="344"/>
      <c r="CV785" s="344"/>
      <c r="CW785" s="344"/>
      <c r="CX785" s="344"/>
      <c r="CY785" s="344"/>
      <c r="CZ785" s="344"/>
      <c r="DA785" s="344"/>
      <c r="DB785" s="344"/>
    </row>
    <row r="786" spans="17:106" s="318" customFormat="1" x14ac:dyDescent="0.15"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  <c r="AA786" s="344"/>
      <c r="AB786" s="344"/>
      <c r="AC786" s="344"/>
      <c r="AD786" s="344"/>
      <c r="AE786" s="344"/>
      <c r="AF786" s="344"/>
      <c r="AG786" s="344"/>
      <c r="AH786" s="344"/>
      <c r="AI786" s="344"/>
      <c r="AJ786" s="344"/>
      <c r="AK786" s="344"/>
      <c r="AL786" s="344"/>
      <c r="AM786" s="344"/>
      <c r="AN786" s="344"/>
      <c r="AO786" s="344"/>
      <c r="AP786" s="344"/>
      <c r="AQ786" s="344"/>
      <c r="AR786" s="344"/>
      <c r="AS786" s="344"/>
      <c r="AT786" s="344"/>
      <c r="AU786" s="344"/>
      <c r="AV786" s="344"/>
      <c r="AW786" s="344"/>
      <c r="AX786" s="344"/>
      <c r="AY786" s="344"/>
      <c r="AZ786" s="344"/>
      <c r="BA786" s="344"/>
      <c r="BB786" s="344"/>
      <c r="BC786" s="344"/>
      <c r="BD786" s="344"/>
      <c r="BE786" s="344"/>
      <c r="BF786" s="344"/>
      <c r="BG786" s="344"/>
      <c r="BH786" s="344"/>
      <c r="BI786" s="344"/>
      <c r="BJ786" s="344"/>
      <c r="BK786" s="344"/>
      <c r="BL786" s="344"/>
      <c r="BM786" s="344"/>
      <c r="BN786" s="344"/>
      <c r="BO786" s="344"/>
      <c r="BP786" s="344"/>
      <c r="BQ786" s="344"/>
      <c r="BR786" s="344"/>
      <c r="BS786" s="344"/>
      <c r="BT786" s="344"/>
      <c r="BU786" s="344"/>
      <c r="BV786" s="344"/>
      <c r="BW786" s="344"/>
      <c r="BX786" s="344"/>
      <c r="BY786" s="344"/>
      <c r="BZ786" s="344"/>
      <c r="CA786" s="344"/>
      <c r="CB786" s="344"/>
      <c r="CC786" s="344"/>
      <c r="CD786" s="344"/>
      <c r="CE786" s="344"/>
      <c r="CF786" s="344"/>
      <c r="CG786" s="344"/>
      <c r="CH786" s="344"/>
      <c r="CI786" s="344"/>
      <c r="CJ786" s="344"/>
      <c r="CK786" s="344"/>
      <c r="CL786" s="344"/>
      <c r="CM786" s="344"/>
      <c r="CN786" s="344"/>
      <c r="CO786" s="344"/>
      <c r="CP786" s="344"/>
      <c r="CQ786" s="344"/>
      <c r="CR786" s="344"/>
      <c r="CS786" s="344"/>
      <c r="CT786" s="344"/>
      <c r="CU786" s="344"/>
      <c r="CV786" s="344"/>
      <c r="CW786" s="344"/>
      <c r="CX786" s="344"/>
      <c r="CY786" s="344"/>
      <c r="CZ786" s="344"/>
      <c r="DA786" s="344"/>
      <c r="DB786" s="344"/>
    </row>
    <row r="787" spans="17:106" s="318" customFormat="1" x14ac:dyDescent="0.15"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  <c r="AA787" s="344"/>
      <c r="AB787" s="344"/>
      <c r="AC787" s="344"/>
      <c r="AD787" s="344"/>
      <c r="AE787" s="344"/>
      <c r="AF787" s="344"/>
      <c r="AG787" s="344"/>
      <c r="AH787" s="344"/>
      <c r="AI787" s="344"/>
      <c r="AJ787" s="344"/>
      <c r="AK787" s="344"/>
      <c r="AL787" s="344"/>
      <c r="AM787" s="344"/>
      <c r="AN787" s="344"/>
      <c r="AO787" s="344"/>
      <c r="AP787" s="344"/>
      <c r="AQ787" s="344"/>
      <c r="AR787" s="344"/>
      <c r="AS787" s="344"/>
      <c r="AT787" s="344"/>
      <c r="AU787" s="344"/>
      <c r="AV787" s="344"/>
      <c r="AW787" s="344"/>
      <c r="AX787" s="344"/>
      <c r="AY787" s="344"/>
      <c r="AZ787" s="344"/>
      <c r="BA787" s="344"/>
      <c r="BB787" s="344"/>
      <c r="BC787" s="344"/>
      <c r="BD787" s="344"/>
      <c r="BE787" s="344"/>
      <c r="BF787" s="344"/>
      <c r="BG787" s="344"/>
      <c r="BH787" s="344"/>
      <c r="BI787" s="344"/>
      <c r="BJ787" s="344"/>
      <c r="BK787" s="344"/>
      <c r="BL787" s="344"/>
      <c r="BM787" s="344"/>
      <c r="BN787" s="344"/>
      <c r="BO787" s="344"/>
      <c r="BP787" s="344"/>
      <c r="BQ787" s="344"/>
      <c r="BR787" s="344"/>
      <c r="BS787" s="344"/>
      <c r="BT787" s="344"/>
      <c r="BU787" s="344"/>
      <c r="BV787" s="344"/>
      <c r="BW787" s="344"/>
      <c r="BX787" s="344"/>
      <c r="BY787" s="344"/>
      <c r="BZ787" s="344"/>
      <c r="CA787" s="344"/>
      <c r="CB787" s="344"/>
      <c r="CC787" s="344"/>
      <c r="CD787" s="344"/>
      <c r="CE787" s="344"/>
      <c r="CF787" s="344"/>
      <c r="CG787" s="344"/>
      <c r="CH787" s="344"/>
      <c r="CI787" s="344"/>
      <c r="CJ787" s="344"/>
      <c r="CK787" s="344"/>
      <c r="CL787" s="344"/>
      <c r="CM787" s="344"/>
      <c r="CN787" s="344"/>
      <c r="CO787" s="344"/>
      <c r="CP787" s="344"/>
      <c r="CQ787" s="344"/>
      <c r="CR787" s="344"/>
      <c r="CS787" s="344"/>
      <c r="CT787" s="344"/>
      <c r="CU787" s="344"/>
      <c r="CV787" s="344"/>
      <c r="CW787" s="344"/>
      <c r="CX787" s="344"/>
      <c r="CY787" s="344"/>
      <c r="CZ787" s="344"/>
      <c r="DA787" s="344"/>
      <c r="DB787" s="344"/>
    </row>
    <row r="788" spans="17:106" s="318" customFormat="1" x14ac:dyDescent="0.15"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  <c r="AA788" s="344"/>
      <c r="AB788" s="344"/>
      <c r="AC788" s="344"/>
      <c r="AD788" s="344"/>
      <c r="AE788" s="344"/>
      <c r="AF788" s="344"/>
      <c r="AG788" s="344"/>
      <c r="AH788" s="344"/>
      <c r="AI788" s="344"/>
      <c r="AJ788" s="344"/>
      <c r="AK788" s="344"/>
      <c r="AL788" s="344"/>
      <c r="AM788" s="344"/>
      <c r="AN788" s="344"/>
      <c r="AO788" s="344"/>
      <c r="AP788" s="344"/>
      <c r="AQ788" s="344"/>
      <c r="AR788" s="344"/>
      <c r="AS788" s="344"/>
      <c r="AT788" s="344"/>
      <c r="AU788" s="344"/>
      <c r="AV788" s="344"/>
      <c r="AW788" s="344"/>
      <c r="AX788" s="344"/>
      <c r="AY788" s="344"/>
      <c r="AZ788" s="344"/>
      <c r="BA788" s="344"/>
      <c r="BB788" s="344"/>
      <c r="BC788" s="344"/>
      <c r="BD788" s="344"/>
      <c r="BE788" s="344"/>
      <c r="BF788" s="344"/>
      <c r="BG788" s="344"/>
      <c r="BH788" s="344"/>
      <c r="BI788" s="344"/>
      <c r="BJ788" s="344"/>
      <c r="BK788" s="344"/>
      <c r="BL788" s="344"/>
      <c r="BM788" s="344"/>
      <c r="BN788" s="344"/>
      <c r="BO788" s="344"/>
      <c r="BP788" s="344"/>
      <c r="BQ788" s="344"/>
      <c r="BR788" s="344"/>
      <c r="BS788" s="344"/>
      <c r="BT788" s="344"/>
      <c r="BU788" s="344"/>
      <c r="BV788" s="344"/>
      <c r="BW788" s="344"/>
      <c r="BX788" s="344"/>
      <c r="BY788" s="344"/>
      <c r="BZ788" s="344"/>
      <c r="CA788" s="344"/>
      <c r="CB788" s="344"/>
      <c r="CC788" s="344"/>
      <c r="CD788" s="344"/>
      <c r="CE788" s="344"/>
      <c r="CF788" s="344"/>
      <c r="CG788" s="344"/>
      <c r="CH788" s="344"/>
      <c r="CI788" s="344"/>
      <c r="CJ788" s="344"/>
      <c r="CK788" s="344"/>
      <c r="CL788" s="344"/>
      <c r="CM788" s="344"/>
      <c r="CN788" s="344"/>
      <c r="CO788" s="344"/>
      <c r="CP788" s="344"/>
      <c r="CQ788" s="344"/>
      <c r="CR788" s="344"/>
      <c r="CS788" s="344"/>
      <c r="CT788" s="344"/>
      <c r="CU788" s="344"/>
      <c r="CV788" s="344"/>
      <c r="CW788" s="344"/>
      <c r="CX788" s="344"/>
      <c r="CY788" s="344"/>
      <c r="CZ788" s="344"/>
      <c r="DA788" s="344"/>
      <c r="DB788" s="344"/>
    </row>
    <row r="789" spans="17:106" s="318" customFormat="1" x14ac:dyDescent="0.15"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  <c r="AA789" s="344"/>
      <c r="AB789" s="344"/>
      <c r="AC789" s="344"/>
      <c r="AD789" s="344"/>
      <c r="AE789" s="344"/>
      <c r="AF789" s="344"/>
      <c r="AG789" s="344"/>
      <c r="AH789" s="344"/>
      <c r="AI789" s="344"/>
      <c r="AJ789" s="344"/>
      <c r="AK789" s="344"/>
      <c r="AL789" s="344"/>
      <c r="AM789" s="344"/>
      <c r="AN789" s="344"/>
      <c r="AO789" s="344"/>
      <c r="AP789" s="344"/>
      <c r="AQ789" s="344"/>
      <c r="AR789" s="344"/>
      <c r="AS789" s="344"/>
      <c r="AT789" s="344"/>
      <c r="AU789" s="344"/>
      <c r="AV789" s="344"/>
      <c r="AW789" s="344"/>
      <c r="AX789" s="344"/>
      <c r="AY789" s="344"/>
      <c r="AZ789" s="344"/>
      <c r="BA789" s="344"/>
      <c r="BB789" s="344"/>
      <c r="BC789" s="344"/>
      <c r="BD789" s="344"/>
      <c r="BE789" s="344"/>
      <c r="BF789" s="344"/>
      <c r="BG789" s="344"/>
      <c r="BH789" s="344"/>
      <c r="BI789" s="344"/>
      <c r="BJ789" s="344"/>
      <c r="BK789" s="344"/>
      <c r="BL789" s="344"/>
      <c r="BM789" s="344"/>
      <c r="BN789" s="344"/>
      <c r="BO789" s="344"/>
      <c r="BP789" s="344"/>
      <c r="BQ789" s="344"/>
      <c r="BR789" s="344"/>
      <c r="BS789" s="344"/>
      <c r="BT789" s="344"/>
      <c r="BU789" s="344"/>
      <c r="BV789" s="344"/>
      <c r="BW789" s="344"/>
      <c r="BX789" s="344"/>
      <c r="BY789" s="344"/>
      <c r="BZ789" s="344"/>
      <c r="CA789" s="344"/>
      <c r="CB789" s="344"/>
      <c r="CC789" s="344"/>
      <c r="CD789" s="344"/>
      <c r="CE789" s="344"/>
      <c r="CF789" s="344"/>
      <c r="CG789" s="344"/>
      <c r="CH789" s="344"/>
      <c r="CI789" s="344"/>
      <c r="CJ789" s="344"/>
      <c r="CK789" s="344"/>
      <c r="CL789" s="344"/>
      <c r="CM789" s="344"/>
      <c r="CN789" s="344"/>
      <c r="CO789" s="344"/>
      <c r="CP789" s="344"/>
      <c r="CQ789" s="344"/>
      <c r="CR789" s="344"/>
      <c r="CS789" s="344"/>
      <c r="CT789" s="344"/>
      <c r="CU789" s="344"/>
      <c r="CV789" s="344"/>
      <c r="CW789" s="344"/>
      <c r="CX789" s="344"/>
      <c r="CY789" s="344"/>
      <c r="CZ789" s="344"/>
      <c r="DA789" s="344"/>
      <c r="DB789" s="344"/>
    </row>
    <row r="790" spans="17:106" s="318" customFormat="1" x14ac:dyDescent="0.15"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  <c r="AA790" s="344"/>
      <c r="AB790" s="344"/>
      <c r="AC790" s="344"/>
      <c r="AD790" s="344"/>
      <c r="AE790" s="344"/>
      <c r="AF790" s="344"/>
      <c r="AG790" s="344"/>
      <c r="AH790" s="344"/>
      <c r="AI790" s="344"/>
      <c r="AJ790" s="344"/>
      <c r="AK790" s="344"/>
      <c r="AL790" s="344"/>
      <c r="AM790" s="344"/>
      <c r="AN790" s="344"/>
      <c r="AO790" s="344"/>
      <c r="AP790" s="344"/>
      <c r="AQ790" s="344"/>
      <c r="AR790" s="344"/>
      <c r="AS790" s="344"/>
      <c r="AT790" s="344"/>
      <c r="AU790" s="344"/>
      <c r="AV790" s="344"/>
      <c r="AW790" s="344"/>
      <c r="AX790" s="344"/>
      <c r="AY790" s="344"/>
      <c r="AZ790" s="344"/>
      <c r="BA790" s="344"/>
      <c r="BB790" s="344"/>
      <c r="BC790" s="344"/>
      <c r="BD790" s="344"/>
      <c r="BE790" s="344"/>
      <c r="BF790" s="344"/>
      <c r="BG790" s="344"/>
      <c r="BH790" s="344"/>
      <c r="BI790" s="344"/>
      <c r="BJ790" s="344"/>
      <c r="BK790" s="344"/>
      <c r="BL790" s="344"/>
      <c r="BM790" s="344"/>
      <c r="BN790" s="344"/>
      <c r="BO790" s="344"/>
      <c r="BP790" s="344"/>
      <c r="BQ790" s="344"/>
      <c r="BR790" s="344"/>
      <c r="BS790" s="344"/>
      <c r="BT790" s="344"/>
      <c r="BU790" s="344"/>
      <c r="BV790" s="344"/>
      <c r="BW790" s="344"/>
      <c r="BX790" s="344"/>
      <c r="BY790" s="344"/>
      <c r="BZ790" s="344"/>
      <c r="CA790" s="344"/>
      <c r="CB790" s="344"/>
      <c r="CC790" s="344"/>
      <c r="CD790" s="344"/>
      <c r="CE790" s="344"/>
      <c r="CF790" s="344"/>
      <c r="CG790" s="344"/>
      <c r="CH790" s="344"/>
      <c r="CI790" s="344"/>
      <c r="CJ790" s="344"/>
      <c r="CK790" s="344"/>
      <c r="CL790" s="344"/>
      <c r="CM790" s="344"/>
      <c r="CN790" s="344"/>
      <c r="CO790" s="344"/>
      <c r="CP790" s="344"/>
      <c r="CQ790" s="344"/>
      <c r="CR790" s="344"/>
      <c r="CS790" s="344"/>
      <c r="CT790" s="344"/>
      <c r="CU790" s="344"/>
      <c r="CV790" s="344"/>
      <c r="CW790" s="344"/>
      <c r="CX790" s="344"/>
      <c r="CY790" s="344"/>
      <c r="CZ790" s="344"/>
      <c r="DA790" s="344"/>
      <c r="DB790" s="344"/>
    </row>
    <row r="791" spans="17:106" s="318" customFormat="1" x14ac:dyDescent="0.15"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  <c r="AA791" s="344"/>
      <c r="AB791" s="344"/>
      <c r="AC791" s="344"/>
      <c r="AD791" s="344"/>
      <c r="AE791" s="344"/>
      <c r="AF791" s="344"/>
      <c r="AG791" s="344"/>
      <c r="AH791" s="344"/>
      <c r="AI791" s="344"/>
      <c r="AJ791" s="344"/>
      <c r="AK791" s="344"/>
      <c r="AL791" s="344"/>
      <c r="AM791" s="344"/>
      <c r="AN791" s="344"/>
      <c r="AO791" s="344"/>
      <c r="AP791" s="344"/>
      <c r="AQ791" s="344"/>
      <c r="AR791" s="344"/>
      <c r="AS791" s="344"/>
      <c r="AT791" s="344"/>
      <c r="AU791" s="344"/>
      <c r="AV791" s="344"/>
      <c r="AW791" s="344"/>
      <c r="AX791" s="344"/>
      <c r="AY791" s="344"/>
      <c r="AZ791" s="344"/>
      <c r="BA791" s="344"/>
      <c r="BB791" s="344"/>
      <c r="BC791" s="344"/>
      <c r="BD791" s="344"/>
      <c r="BE791" s="344"/>
      <c r="BF791" s="344"/>
      <c r="BG791" s="344"/>
      <c r="BH791" s="344"/>
      <c r="BI791" s="344"/>
      <c r="BJ791" s="344"/>
      <c r="BK791" s="344"/>
      <c r="BL791" s="344"/>
      <c r="BM791" s="344"/>
      <c r="BN791" s="344"/>
      <c r="BO791" s="344"/>
      <c r="BP791" s="344"/>
      <c r="BQ791" s="344"/>
      <c r="BR791" s="344"/>
      <c r="BS791" s="344"/>
      <c r="BT791" s="344"/>
      <c r="BU791" s="344"/>
      <c r="BV791" s="344"/>
      <c r="BW791" s="344"/>
      <c r="BX791" s="344"/>
      <c r="BY791" s="344"/>
      <c r="BZ791" s="344"/>
      <c r="CA791" s="344"/>
      <c r="CB791" s="344"/>
      <c r="CC791" s="344"/>
      <c r="CD791" s="344"/>
      <c r="CE791" s="344"/>
      <c r="CF791" s="344"/>
      <c r="CG791" s="344"/>
      <c r="CH791" s="344"/>
      <c r="CI791" s="344"/>
      <c r="CJ791" s="344"/>
      <c r="CK791" s="344"/>
      <c r="CL791" s="344"/>
      <c r="CM791" s="344"/>
      <c r="CN791" s="344"/>
      <c r="CO791" s="344"/>
      <c r="CP791" s="344"/>
      <c r="CQ791" s="344"/>
      <c r="CR791" s="344"/>
      <c r="CS791" s="344"/>
      <c r="CT791" s="344"/>
      <c r="CU791" s="344"/>
      <c r="CV791" s="344"/>
      <c r="CW791" s="344"/>
      <c r="CX791" s="344"/>
      <c r="CY791" s="344"/>
      <c r="CZ791" s="344"/>
      <c r="DA791" s="344"/>
      <c r="DB791" s="344"/>
    </row>
    <row r="792" spans="17:106" s="318" customFormat="1" x14ac:dyDescent="0.15"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  <c r="AA792" s="344"/>
      <c r="AB792" s="344"/>
      <c r="AC792" s="344"/>
      <c r="AD792" s="344"/>
      <c r="AE792" s="344"/>
      <c r="AF792" s="344"/>
      <c r="AG792" s="344"/>
      <c r="AH792" s="344"/>
      <c r="AI792" s="344"/>
      <c r="AJ792" s="344"/>
      <c r="AK792" s="344"/>
      <c r="AL792" s="344"/>
      <c r="AM792" s="344"/>
      <c r="AN792" s="344"/>
      <c r="AO792" s="344"/>
      <c r="AP792" s="344"/>
      <c r="AQ792" s="344"/>
      <c r="AR792" s="344"/>
      <c r="AS792" s="344"/>
      <c r="AT792" s="344"/>
      <c r="AU792" s="344"/>
      <c r="AV792" s="344"/>
      <c r="AW792" s="344"/>
      <c r="AX792" s="344"/>
      <c r="AY792" s="344"/>
      <c r="AZ792" s="344"/>
      <c r="BA792" s="344"/>
      <c r="BB792" s="344"/>
      <c r="BC792" s="344"/>
      <c r="BD792" s="344"/>
      <c r="BE792" s="344"/>
      <c r="BF792" s="344"/>
      <c r="BG792" s="344"/>
      <c r="BH792" s="344"/>
      <c r="BI792" s="344"/>
      <c r="BJ792" s="344"/>
      <c r="BK792" s="344"/>
      <c r="BL792" s="344"/>
      <c r="BM792" s="344"/>
      <c r="BN792" s="344"/>
      <c r="BO792" s="344"/>
      <c r="BP792" s="344"/>
      <c r="BQ792" s="344"/>
      <c r="BR792" s="344"/>
      <c r="BS792" s="344"/>
      <c r="BT792" s="344"/>
      <c r="BU792" s="344"/>
      <c r="BV792" s="344"/>
      <c r="BW792" s="344"/>
      <c r="BX792" s="344"/>
      <c r="BY792" s="344"/>
      <c r="BZ792" s="344"/>
      <c r="CA792" s="344"/>
      <c r="CB792" s="344"/>
      <c r="CC792" s="344"/>
      <c r="CD792" s="344"/>
      <c r="CE792" s="344"/>
      <c r="CF792" s="344"/>
      <c r="CG792" s="344"/>
      <c r="CH792" s="344"/>
      <c r="CI792" s="344"/>
      <c r="CJ792" s="344"/>
      <c r="CK792" s="344"/>
      <c r="CL792" s="344"/>
      <c r="CM792" s="344"/>
      <c r="CN792" s="344"/>
      <c r="CO792" s="344"/>
      <c r="CP792" s="344"/>
      <c r="CQ792" s="344"/>
      <c r="CR792" s="344"/>
      <c r="CS792" s="344"/>
      <c r="CT792" s="344"/>
      <c r="CU792" s="344"/>
      <c r="CV792" s="344"/>
      <c r="CW792" s="344"/>
      <c r="CX792" s="344"/>
      <c r="CY792" s="344"/>
      <c r="CZ792" s="344"/>
      <c r="DA792" s="344"/>
      <c r="DB792" s="344"/>
    </row>
    <row r="793" spans="17:106" s="318" customFormat="1" x14ac:dyDescent="0.15"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  <c r="AA793" s="344"/>
      <c r="AB793" s="344"/>
      <c r="AC793" s="344"/>
      <c r="AD793" s="344"/>
      <c r="AE793" s="344"/>
      <c r="AF793" s="344"/>
      <c r="AG793" s="344"/>
      <c r="AH793" s="344"/>
      <c r="AI793" s="344"/>
      <c r="AJ793" s="344"/>
      <c r="AK793" s="344"/>
      <c r="AL793" s="344"/>
      <c r="AM793" s="344"/>
      <c r="AN793" s="344"/>
      <c r="AO793" s="344"/>
      <c r="AP793" s="344"/>
      <c r="AQ793" s="344"/>
      <c r="AR793" s="344"/>
      <c r="AS793" s="344"/>
      <c r="AT793" s="344"/>
      <c r="AU793" s="344"/>
      <c r="AV793" s="344"/>
      <c r="AW793" s="344"/>
      <c r="AX793" s="344"/>
      <c r="AY793" s="344"/>
      <c r="AZ793" s="344"/>
      <c r="BA793" s="344"/>
      <c r="BB793" s="344"/>
      <c r="BC793" s="344"/>
      <c r="BD793" s="344"/>
      <c r="BE793" s="344"/>
      <c r="BF793" s="344"/>
      <c r="BG793" s="344"/>
      <c r="BH793" s="344"/>
      <c r="BI793" s="344"/>
      <c r="BJ793" s="344"/>
      <c r="BK793" s="344"/>
      <c r="BL793" s="344"/>
      <c r="BM793" s="344"/>
      <c r="BN793" s="344"/>
      <c r="BO793" s="344"/>
      <c r="BP793" s="344"/>
      <c r="BQ793" s="344"/>
      <c r="BR793" s="344"/>
      <c r="BS793" s="344"/>
      <c r="BT793" s="344"/>
      <c r="BU793" s="344"/>
      <c r="BV793" s="344"/>
      <c r="BW793" s="344"/>
      <c r="BX793" s="344"/>
      <c r="BY793" s="344"/>
      <c r="BZ793" s="344"/>
      <c r="CA793" s="344"/>
      <c r="CB793" s="344"/>
      <c r="CC793" s="344"/>
      <c r="CD793" s="344"/>
      <c r="CE793" s="344"/>
      <c r="CF793" s="344"/>
      <c r="CG793" s="344"/>
      <c r="CH793" s="344"/>
      <c r="CI793" s="344"/>
      <c r="CJ793" s="344"/>
      <c r="CK793" s="344"/>
      <c r="CL793" s="344"/>
      <c r="CM793" s="344"/>
      <c r="CN793" s="344"/>
      <c r="CO793" s="344"/>
      <c r="CP793" s="344"/>
      <c r="CQ793" s="344"/>
      <c r="CR793" s="344"/>
      <c r="CS793" s="344"/>
      <c r="CT793" s="344"/>
      <c r="CU793" s="344"/>
      <c r="CV793" s="344"/>
      <c r="CW793" s="344"/>
      <c r="CX793" s="344"/>
      <c r="CY793" s="344"/>
      <c r="CZ793" s="344"/>
      <c r="DA793" s="344"/>
      <c r="DB793" s="344"/>
    </row>
    <row r="794" spans="17:106" s="318" customFormat="1" x14ac:dyDescent="0.15"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  <c r="AA794" s="344"/>
      <c r="AB794" s="344"/>
      <c r="AC794" s="344"/>
      <c r="AD794" s="344"/>
      <c r="AE794" s="344"/>
      <c r="AF794" s="344"/>
      <c r="AG794" s="344"/>
      <c r="AH794" s="344"/>
      <c r="AI794" s="344"/>
      <c r="AJ794" s="344"/>
      <c r="AK794" s="344"/>
      <c r="AL794" s="344"/>
      <c r="AM794" s="344"/>
      <c r="AN794" s="344"/>
      <c r="AO794" s="344"/>
      <c r="AP794" s="344"/>
      <c r="AQ794" s="344"/>
      <c r="AR794" s="344"/>
      <c r="AS794" s="344"/>
      <c r="AT794" s="344"/>
      <c r="AU794" s="344"/>
      <c r="AV794" s="344"/>
      <c r="AW794" s="344"/>
      <c r="AX794" s="344"/>
      <c r="AY794" s="344"/>
      <c r="AZ794" s="344"/>
      <c r="BA794" s="344"/>
      <c r="BB794" s="344"/>
      <c r="BC794" s="344"/>
      <c r="BD794" s="344"/>
      <c r="BE794" s="344"/>
      <c r="BF794" s="344"/>
      <c r="BG794" s="344"/>
      <c r="BH794" s="344"/>
      <c r="BI794" s="344"/>
      <c r="BJ794" s="344"/>
      <c r="BK794" s="344"/>
      <c r="BL794" s="344"/>
      <c r="BM794" s="344"/>
      <c r="BN794" s="344"/>
      <c r="BO794" s="344"/>
      <c r="BP794" s="344"/>
      <c r="BQ794" s="344"/>
      <c r="BR794" s="344"/>
      <c r="BS794" s="344"/>
      <c r="BT794" s="344"/>
      <c r="BU794" s="344"/>
      <c r="BV794" s="344"/>
      <c r="BW794" s="344"/>
      <c r="BX794" s="344"/>
      <c r="BY794" s="344"/>
      <c r="BZ794" s="344"/>
      <c r="CA794" s="344"/>
      <c r="CB794" s="344"/>
      <c r="CC794" s="344"/>
      <c r="CD794" s="344"/>
      <c r="CE794" s="344"/>
      <c r="CF794" s="344"/>
      <c r="CG794" s="344"/>
      <c r="CH794" s="344"/>
      <c r="CI794" s="344"/>
      <c r="CJ794" s="344"/>
      <c r="CK794" s="344"/>
      <c r="CL794" s="344"/>
      <c r="CM794" s="344"/>
      <c r="CN794" s="344"/>
      <c r="CO794" s="344"/>
      <c r="CP794" s="344"/>
      <c r="CQ794" s="344"/>
      <c r="CR794" s="344"/>
      <c r="CS794" s="344"/>
      <c r="CT794" s="344"/>
      <c r="CU794" s="344"/>
      <c r="CV794" s="344"/>
      <c r="CW794" s="344"/>
      <c r="CX794" s="344"/>
      <c r="CY794" s="344"/>
      <c r="CZ794" s="344"/>
      <c r="DA794" s="344"/>
      <c r="DB794" s="344"/>
    </row>
    <row r="795" spans="17:106" s="318" customFormat="1" x14ac:dyDescent="0.15"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  <c r="AA795" s="344"/>
      <c r="AB795" s="344"/>
      <c r="AC795" s="344"/>
      <c r="AD795" s="344"/>
      <c r="AE795" s="344"/>
      <c r="AF795" s="344"/>
      <c r="AG795" s="344"/>
      <c r="AH795" s="344"/>
      <c r="AI795" s="344"/>
      <c r="AJ795" s="344"/>
      <c r="AK795" s="344"/>
      <c r="AL795" s="344"/>
      <c r="AM795" s="344"/>
      <c r="AN795" s="344"/>
      <c r="AO795" s="344"/>
      <c r="AP795" s="344"/>
      <c r="AQ795" s="344"/>
      <c r="AR795" s="344"/>
      <c r="AS795" s="344"/>
      <c r="AT795" s="344"/>
      <c r="AU795" s="344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4"/>
      <c r="BI795" s="344"/>
      <c r="BJ795" s="344"/>
      <c r="BK795" s="344"/>
      <c r="BL795" s="344"/>
      <c r="BM795" s="344"/>
      <c r="BN795" s="344"/>
      <c r="BO795" s="344"/>
      <c r="BP795" s="344"/>
      <c r="BQ795" s="344"/>
      <c r="BR795" s="344"/>
      <c r="BS795" s="344"/>
      <c r="BT795" s="344"/>
      <c r="BU795" s="344"/>
      <c r="BV795" s="344"/>
      <c r="BW795" s="344"/>
      <c r="BX795" s="344"/>
      <c r="BY795" s="344"/>
      <c r="BZ795" s="344"/>
      <c r="CA795" s="344"/>
      <c r="CB795" s="344"/>
      <c r="CC795" s="344"/>
      <c r="CD795" s="344"/>
      <c r="CE795" s="344"/>
      <c r="CF795" s="344"/>
      <c r="CG795" s="344"/>
      <c r="CH795" s="344"/>
      <c r="CI795" s="344"/>
      <c r="CJ795" s="344"/>
      <c r="CK795" s="344"/>
      <c r="CL795" s="344"/>
      <c r="CM795" s="344"/>
      <c r="CN795" s="344"/>
      <c r="CO795" s="344"/>
      <c r="CP795" s="344"/>
      <c r="CQ795" s="344"/>
      <c r="CR795" s="344"/>
      <c r="CS795" s="344"/>
      <c r="CT795" s="344"/>
      <c r="CU795" s="344"/>
      <c r="CV795" s="344"/>
      <c r="CW795" s="344"/>
      <c r="CX795" s="344"/>
      <c r="CY795" s="344"/>
      <c r="CZ795" s="344"/>
      <c r="DA795" s="344"/>
      <c r="DB795" s="344"/>
    </row>
    <row r="796" spans="17:106" s="318" customFormat="1" x14ac:dyDescent="0.15"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  <c r="AA796" s="344"/>
      <c r="AB796" s="344"/>
      <c r="AC796" s="344"/>
      <c r="AD796" s="344"/>
      <c r="AE796" s="344"/>
      <c r="AF796" s="344"/>
      <c r="AG796" s="344"/>
      <c r="AH796" s="344"/>
      <c r="AI796" s="344"/>
      <c r="AJ796" s="344"/>
      <c r="AK796" s="344"/>
      <c r="AL796" s="344"/>
      <c r="AM796" s="344"/>
      <c r="AN796" s="344"/>
      <c r="AO796" s="344"/>
      <c r="AP796" s="344"/>
      <c r="AQ796" s="344"/>
      <c r="AR796" s="344"/>
      <c r="AS796" s="344"/>
      <c r="AT796" s="344"/>
      <c r="AU796" s="344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4"/>
      <c r="BI796" s="344"/>
      <c r="BJ796" s="344"/>
      <c r="BK796" s="344"/>
      <c r="BL796" s="344"/>
      <c r="BM796" s="344"/>
      <c r="BN796" s="344"/>
      <c r="BO796" s="344"/>
      <c r="BP796" s="344"/>
      <c r="BQ796" s="344"/>
      <c r="BR796" s="344"/>
      <c r="BS796" s="344"/>
      <c r="BT796" s="344"/>
      <c r="BU796" s="344"/>
      <c r="BV796" s="344"/>
      <c r="BW796" s="344"/>
      <c r="BX796" s="344"/>
      <c r="BY796" s="344"/>
      <c r="BZ796" s="344"/>
      <c r="CA796" s="344"/>
      <c r="CB796" s="344"/>
      <c r="CC796" s="344"/>
      <c r="CD796" s="344"/>
      <c r="CE796" s="344"/>
      <c r="CF796" s="344"/>
      <c r="CG796" s="344"/>
      <c r="CH796" s="344"/>
      <c r="CI796" s="344"/>
      <c r="CJ796" s="344"/>
      <c r="CK796" s="344"/>
      <c r="CL796" s="344"/>
      <c r="CM796" s="344"/>
      <c r="CN796" s="344"/>
      <c r="CO796" s="344"/>
      <c r="CP796" s="344"/>
      <c r="CQ796" s="344"/>
      <c r="CR796" s="344"/>
      <c r="CS796" s="344"/>
      <c r="CT796" s="344"/>
      <c r="CU796" s="344"/>
      <c r="CV796" s="344"/>
      <c r="CW796" s="344"/>
      <c r="CX796" s="344"/>
      <c r="CY796" s="344"/>
      <c r="CZ796" s="344"/>
      <c r="DA796" s="344"/>
      <c r="DB796" s="344"/>
    </row>
    <row r="797" spans="17:106" s="318" customFormat="1" x14ac:dyDescent="0.15"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  <c r="AA797" s="344"/>
      <c r="AB797" s="344"/>
      <c r="AC797" s="344"/>
      <c r="AD797" s="344"/>
      <c r="AE797" s="344"/>
      <c r="AF797" s="344"/>
      <c r="AG797" s="344"/>
      <c r="AH797" s="344"/>
      <c r="AI797" s="344"/>
      <c r="AJ797" s="344"/>
      <c r="AK797" s="344"/>
      <c r="AL797" s="344"/>
      <c r="AM797" s="344"/>
      <c r="AN797" s="344"/>
      <c r="AO797" s="344"/>
      <c r="AP797" s="344"/>
      <c r="AQ797" s="344"/>
      <c r="AR797" s="344"/>
      <c r="AS797" s="344"/>
      <c r="AT797" s="344"/>
      <c r="AU797" s="344"/>
      <c r="AV797" s="344"/>
      <c r="AW797" s="344"/>
      <c r="AX797" s="344"/>
      <c r="AY797" s="344"/>
      <c r="AZ797" s="344"/>
      <c r="BA797" s="344"/>
      <c r="BB797" s="344"/>
      <c r="BC797" s="344"/>
      <c r="BD797" s="344"/>
      <c r="BE797" s="344"/>
      <c r="BF797" s="344"/>
      <c r="BG797" s="344"/>
      <c r="BH797" s="344"/>
      <c r="BI797" s="344"/>
      <c r="BJ797" s="344"/>
      <c r="BK797" s="344"/>
      <c r="BL797" s="344"/>
      <c r="BM797" s="344"/>
      <c r="BN797" s="344"/>
      <c r="BO797" s="344"/>
      <c r="BP797" s="344"/>
      <c r="BQ797" s="344"/>
      <c r="BR797" s="344"/>
      <c r="BS797" s="344"/>
      <c r="BT797" s="344"/>
      <c r="BU797" s="344"/>
      <c r="BV797" s="344"/>
      <c r="BW797" s="344"/>
      <c r="BX797" s="344"/>
      <c r="BY797" s="344"/>
      <c r="BZ797" s="344"/>
      <c r="CA797" s="344"/>
      <c r="CB797" s="344"/>
      <c r="CC797" s="344"/>
      <c r="CD797" s="344"/>
      <c r="CE797" s="344"/>
      <c r="CF797" s="344"/>
      <c r="CG797" s="344"/>
      <c r="CH797" s="344"/>
      <c r="CI797" s="344"/>
      <c r="CJ797" s="344"/>
      <c r="CK797" s="344"/>
      <c r="CL797" s="344"/>
      <c r="CM797" s="344"/>
      <c r="CN797" s="344"/>
      <c r="CO797" s="344"/>
      <c r="CP797" s="344"/>
      <c r="CQ797" s="344"/>
      <c r="CR797" s="344"/>
      <c r="CS797" s="344"/>
      <c r="CT797" s="344"/>
      <c r="CU797" s="344"/>
      <c r="CV797" s="344"/>
      <c r="CW797" s="344"/>
      <c r="CX797" s="344"/>
      <c r="CY797" s="344"/>
      <c r="CZ797" s="344"/>
      <c r="DA797" s="344"/>
      <c r="DB797" s="344"/>
    </row>
    <row r="798" spans="17:106" s="318" customFormat="1" x14ac:dyDescent="0.15"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  <c r="AA798" s="344"/>
      <c r="AB798" s="344"/>
      <c r="AC798" s="344"/>
      <c r="AD798" s="344"/>
      <c r="AE798" s="344"/>
      <c r="AF798" s="344"/>
      <c r="AG798" s="344"/>
      <c r="AH798" s="344"/>
      <c r="AI798" s="344"/>
      <c r="AJ798" s="344"/>
      <c r="AK798" s="344"/>
      <c r="AL798" s="344"/>
      <c r="AM798" s="344"/>
      <c r="AN798" s="344"/>
      <c r="AO798" s="344"/>
      <c r="AP798" s="344"/>
      <c r="AQ798" s="344"/>
      <c r="AR798" s="344"/>
      <c r="AS798" s="344"/>
      <c r="AT798" s="344"/>
      <c r="AU798" s="344"/>
      <c r="AV798" s="344"/>
      <c r="AW798" s="344"/>
      <c r="AX798" s="344"/>
      <c r="AY798" s="344"/>
      <c r="AZ798" s="344"/>
      <c r="BA798" s="344"/>
      <c r="BB798" s="344"/>
      <c r="BC798" s="344"/>
      <c r="BD798" s="344"/>
      <c r="BE798" s="344"/>
      <c r="BF798" s="344"/>
      <c r="BG798" s="344"/>
      <c r="BH798" s="344"/>
      <c r="BI798" s="344"/>
      <c r="BJ798" s="344"/>
      <c r="BK798" s="344"/>
      <c r="BL798" s="344"/>
      <c r="BM798" s="344"/>
      <c r="BN798" s="344"/>
      <c r="BO798" s="344"/>
      <c r="BP798" s="344"/>
      <c r="BQ798" s="344"/>
      <c r="BR798" s="344"/>
      <c r="BS798" s="344"/>
      <c r="BT798" s="344"/>
      <c r="BU798" s="344"/>
      <c r="BV798" s="344"/>
      <c r="BW798" s="344"/>
      <c r="BX798" s="344"/>
      <c r="BY798" s="344"/>
      <c r="BZ798" s="344"/>
      <c r="CA798" s="344"/>
      <c r="CB798" s="344"/>
      <c r="CC798" s="344"/>
      <c r="CD798" s="344"/>
      <c r="CE798" s="344"/>
      <c r="CF798" s="344"/>
      <c r="CG798" s="344"/>
      <c r="CH798" s="344"/>
      <c r="CI798" s="344"/>
      <c r="CJ798" s="344"/>
      <c r="CK798" s="344"/>
      <c r="CL798" s="344"/>
      <c r="CM798" s="344"/>
      <c r="CN798" s="344"/>
      <c r="CO798" s="344"/>
      <c r="CP798" s="344"/>
      <c r="CQ798" s="344"/>
      <c r="CR798" s="344"/>
      <c r="CS798" s="344"/>
      <c r="CT798" s="344"/>
      <c r="CU798" s="344"/>
      <c r="CV798" s="344"/>
      <c r="CW798" s="344"/>
      <c r="CX798" s="344"/>
      <c r="CY798" s="344"/>
      <c r="CZ798" s="344"/>
      <c r="DA798" s="344"/>
      <c r="DB798" s="344"/>
    </row>
    <row r="799" spans="17:106" s="318" customFormat="1" x14ac:dyDescent="0.15"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  <c r="AA799" s="344"/>
      <c r="AB799" s="344"/>
      <c r="AC799" s="344"/>
      <c r="AD799" s="344"/>
      <c r="AE799" s="344"/>
      <c r="AF799" s="344"/>
      <c r="AG799" s="344"/>
      <c r="AH799" s="344"/>
      <c r="AI799" s="344"/>
      <c r="AJ799" s="344"/>
      <c r="AK799" s="344"/>
      <c r="AL799" s="344"/>
      <c r="AM799" s="344"/>
      <c r="AN799" s="344"/>
      <c r="AO799" s="344"/>
      <c r="AP799" s="344"/>
      <c r="AQ799" s="344"/>
      <c r="AR799" s="344"/>
      <c r="AS799" s="344"/>
      <c r="AT799" s="344"/>
      <c r="AU799" s="344"/>
      <c r="AV799" s="344"/>
      <c r="AW799" s="344"/>
      <c r="AX799" s="344"/>
      <c r="AY799" s="344"/>
      <c r="AZ799" s="344"/>
      <c r="BA799" s="344"/>
      <c r="BB799" s="344"/>
      <c r="BC799" s="344"/>
      <c r="BD799" s="344"/>
      <c r="BE799" s="344"/>
      <c r="BF799" s="344"/>
      <c r="BG799" s="344"/>
      <c r="BH799" s="344"/>
      <c r="BI799" s="344"/>
      <c r="BJ799" s="344"/>
      <c r="BK799" s="344"/>
      <c r="BL799" s="344"/>
      <c r="BM799" s="344"/>
      <c r="BN799" s="344"/>
      <c r="BO799" s="344"/>
      <c r="BP799" s="344"/>
      <c r="BQ799" s="344"/>
      <c r="BR799" s="344"/>
      <c r="BS799" s="344"/>
      <c r="BT799" s="344"/>
      <c r="BU799" s="344"/>
      <c r="BV799" s="344"/>
      <c r="BW799" s="344"/>
      <c r="BX799" s="344"/>
      <c r="BY799" s="344"/>
      <c r="BZ799" s="344"/>
      <c r="CA799" s="344"/>
      <c r="CB799" s="344"/>
      <c r="CC799" s="344"/>
      <c r="CD799" s="344"/>
      <c r="CE799" s="344"/>
      <c r="CF799" s="344"/>
      <c r="CG799" s="344"/>
      <c r="CH799" s="344"/>
      <c r="CI799" s="344"/>
      <c r="CJ799" s="344"/>
      <c r="CK799" s="344"/>
      <c r="CL799" s="344"/>
      <c r="CM799" s="344"/>
      <c r="CN799" s="344"/>
      <c r="CO799" s="344"/>
      <c r="CP799" s="344"/>
      <c r="CQ799" s="344"/>
      <c r="CR799" s="344"/>
      <c r="CS799" s="344"/>
      <c r="CT799" s="344"/>
      <c r="CU799" s="344"/>
      <c r="CV799" s="344"/>
      <c r="CW799" s="344"/>
      <c r="CX799" s="344"/>
      <c r="CY799" s="344"/>
      <c r="CZ799" s="344"/>
      <c r="DA799" s="344"/>
      <c r="DB799" s="344"/>
    </row>
    <row r="800" spans="17:106" s="318" customFormat="1" x14ac:dyDescent="0.15"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  <c r="AA800" s="344"/>
      <c r="AB800" s="344"/>
      <c r="AC800" s="344"/>
      <c r="AD800" s="344"/>
      <c r="AE800" s="344"/>
      <c r="AF800" s="344"/>
      <c r="AG800" s="344"/>
      <c r="AH800" s="344"/>
      <c r="AI800" s="344"/>
      <c r="AJ800" s="344"/>
      <c r="AK800" s="344"/>
      <c r="AL800" s="344"/>
      <c r="AM800" s="344"/>
      <c r="AN800" s="344"/>
      <c r="AO800" s="344"/>
      <c r="AP800" s="344"/>
      <c r="AQ800" s="344"/>
      <c r="AR800" s="344"/>
      <c r="AS800" s="344"/>
      <c r="AT800" s="344"/>
      <c r="AU800" s="344"/>
      <c r="AV800" s="344"/>
      <c r="AW800" s="344"/>
      <c r="AX800" s="344"/>
      <c r="AY800" s="344"/>
      <c r="AZ800" s="344"/>
      <c r="BA800" s="344"/>
      <c r="BB800" s="344"/>
      <c r="BC800" s="344"/>
      <c r="BD800" s="344"/>
      <c r="BE800" s="344"/>
      <c r="BF800" s="344"/>
      <c r="BG800" s="344"/>
      <c r="BH800" s="344"/>
      <c r="BI800" s="344"/>
      <c r="BJ800" s="344"/>
      <c r="BK800" s="344"/>
      <c r="BL800" s="344"/>
      <c r="BM800" s="344"/>
      <c r="BN800" s="344"/>
      <c r="BO800" s="344"/>
      <c r="BP800" s="344"/>
      <c r="BQ800" s="344"/>
      <c r="BR800" s="344"/>
      <c r="BS800" s="344"/>
      <c r="BT800" s="344"/>
      <c r="BU800" s="344"/>
      <c r="BV800" s="344"/>
      <c r="BW800" s="344"/>
      <c r="BX800" s="344"/>
      <c r="BY800" s="344"/>
      <c r="BZ800" s="344"/>
      <c r="CA800" s="344"/>
      <c r="CB800" s="344"/>
      <c r="CC800" s="344"/>
      <c r="CD800" s="344"/>
      <c r="CE800" s="344"/>
      <c r="CF800" s="344"/>
      <c r="CG800" s="344"/>
      <c r="CH800" s="344"/>
      <c r="CI800" s="344"/>
      <c r="CJ800" s="344"/>
      <c r="CK800" s="344"/>
      <c r="CL800" s="344"/>
      <c r="CM800" s="344"/>
      <c r="CN800" s="344"/>
      <c r="CO800" s="344"/>
      <c r="CP800" s="344"/>
      <c r="CQ800" s="344"/>
      <c r="CR800" s="344"/>
      <c r="CS800" s="344"/>
      <c r="CT800" s="344"/>
      <c r="CU800" s="344"/>
      <c r="CV800" s="344"/>
      <c r="CW800" s="344"/>
      <c r="CX800" s="344"/>
      <c r="CY800" s="344"/>
      <c r="CZ800" s="344"/>
      <c r="DA800" s="344"/>
      <c r="DB800" s="344"/>
    </row>
    <row r="801" spans="17:106" s="318" customFormat="1" x14ac:dyDescent="0.15"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  <c r="AA801" s="344"/>
      <c r="AB801" s="344"/>
      <c r="AC801" s="344"/>
      <c r="AD801" s="344"/>
      <c r="AE801" s="344"/>
      <c r="AF801" s="344"/>
      <c r="AG801" s="344"/>
      <c r="AH801" s="344"/>
      <c r="AI801" s="344"/>
      <c r="AJ801" s="344"/>
      <c r="AK801" s="344"/>
      <c r="AL801" s="344"/>
      <c r="AM801" s="344"/>
      <c r="AN801" s="344"/>
      <c r="AO801" s="344"/>
      <c r="AP801" s="344"/>
      <c r="AQ801" s="344"/>
      <c r="AR801" s="344"/>
      <c r="AS801" s="344"/>
      <c r="AT801" s="344"/>
      <c r="AU801" s="344"/>
      <c r="AV801" s="344"/>
      <c r="AW801" s="344"/>
      <c r="AX801" s="344"/>
      <c r="AY801" s="344"/>
      <c r="AZ801" s="344"/>
      <c r="BA801" s="344"/>
      <c r="BB801" s="344"/>
      <c r="BC801" s="344"/>
      <c r="BD801" s="344"/>
      <c r="BE801" s="344"/>
      <c r="BF801" s="344"/>
      <c r="BG801" s="344"/>
      <c r="BH801" s="344"/>
      <c r="BI801" s="344"/>
      <c r="BJ801" s="344"/>
      <c r="BK801" s="344"/>
      <c r="BL801" s="344"/>
      <c r="BM801" s="344"/>
      <c r="BN801" s="344"/>
      <c r="BO801" s="344"/>
      <c r="BP801" s="344"/>
      <c r="BQ801" s="344"/>
      <c r="BR801" s="344"/>
      <c r="BS801" s="344"/>
      <c r="BT801" s="344"/>
      <c r="BU801" s="344"/>
      <c r="BV801" s="344"/>
      <c r="BW801" s="344"/>
      <c r="BX801" s="344"/>
      <c r="BY801" s="344"/>
      <c r="BZ801" s="344"/>
      <c r="CA801" s="344"/>
      <c r="CB801" s="344"/>
      <c r="CC801" s="344"/>
      <c r="CD801" s="344"/>
      <c r="CE801" s="344"/>
      <c r="CF801" s="344"/>
      <c r="CG801" s="344"/>
      <c r="CH801" s="344"/>
      <c r="CI801" s="344"/>
      <c r="CJ801" s="344"/>
      <c r="CK801" s="344"/>
      <c r="CL801" s="344"/>
      <c r="CM801" s="344"/>
      <c r="CN801" s="344"/>
      <c r="CO801" s="344"/>
      <c r="CP801" s="344"/>
      <c r="CQ801" s="344"/>
      <c r="CR801" s="344"/>
      <c r="CS801" s="344"/>
      <c r="CT801" s="344"/>
      <c r="CU801" s="344"/>
      <c r="CV801" s="344"/>
      <c r="CW801" s="344"/>
      <c r="CX801" s="344"/>
      <c r="CY801" s="344"/>
      <c r="CZ801" s="344"/>
      <c r="DA801" s="344"/>
      <c r="DB801" s="344"/>
    </row>
    <row r="802" spans="17:106" s="318" customFormat="1" x14ac:dyDescent="0.15"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  <c r="AA802" s="344"/>
      <c r="AB802" s="344"/>
      <c r="AC802" s="344"/>
      <c r="AD802" s="344"/>
      <c r="AE802" s="344"/>
      <c r="AF802" s="344"/>
      <c r="AG802" s="344"/>
      <c r="AH802" s="344"/>
      <c r="AI802" s="344"/>
      <c r="AJ802" s="344"/>
      <c r="AK802" s="344"/>
      <c r="AL802" s="344"/>
      <c r="AM802" s="344"/>
      <c r="AN802" s="344"/>
      <c r="AO802" s="344"/>
      <c r="AP802" s="344"/>
      <c r="AQ802" s="344"/>
      <c r="AR802" s="344"/>
      <c r="AS802" s="344"/>
      <c r="AT802" s="344"/>
      <c r="AU802" s="344"/>
      <c r="AV802" s="344"/>
      <c r="AW802" s="344"/>
      <c r="AX802" s="344"/>
      <c r="AY802" s="344"/>
      <c r="AZ802" s="344"/>
      <c r="BA802" s="344"/>
      <c r="BB802" s="344"/>
      <c r="BC802" s="344"/>
      <c r="BD802" s="344"/>
      <c r="BE802" s="344"/>
      <c r="BF802" s="344"/>
      <c r="BG802" s="344"/>
      <c r="BH802" s="344"/>
      <c r="BI802" s="344"/>
      <c r="BJ802" s="344"/>
      <c r="BK802" s="344"/>
      <c r="BL802" s="344"/>
      <c r="BM802" s="344"/>
      <c r="BN802" s="344"/>
      <c r="BO802" s="344"/>
      <c r="BP802" s="344"/>
      <c r="BQ802" s="344"/>
      <c r="BR802" s="344"/>
      <c r="BS802" s="344"/>
      <c r="BT802" s="344"/>
      <c r="BU802" s="344"/>
      <c r="BV802" s="344"/>
      <c r="BW802" s="344"/>
      <c r="BX802" s="344"/>
      <c r="BY802" s="344"/>
      <c r="BZ802" s="344"/>
      <c r="CA802" s="344"/>
      <c r="CB802" s="344"/>
      <c r="CC802" s="344"/>
      <c r="CD802" s="344"/>
      <c r="CE802" s="344"/>
      <c r="CF802" s="344"/>
      <c r="CG802" s="344"/>
      <c r="CH802" s="344"/>
      <c r="CI802" s="344"/>
      <c r="CJ802" s="344"/>
      <c r="CK802" s="344"/>
      <c r="CL802" s="344"/>
      <c r="CM802" s="344"/>
      <c r="CN802" s="344"/>
      <c r="CO802" s="344"/>
      <c r="CP802" s="344"/>
      <c r="CQ802" s="344"/>
      <c r="CR802" s="344"/>
      <c r="CS802" s="344"/>
      <c r="CT802" s="344"/>
      <c r="CU802" s="344"/>
      <c r="CV802" s="344"/>
      <c r="CW802" s="344"/>
      <c r="CX802" s="344"/>
      <c r="CY802" s="344"/>
      <c r="CZ802" s="344"/>
      <c r="DA802" s="344"/>
      <c r="DB802" s="344"/>
    </row>
    <row r="803" spans="17:106" s="318" customFormat="1" x14ac:dyDescent="0.15"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  <c r="AA803" s="344"/>
      <c r="AB803" s="344"/>
      <c r="AC803" s="344"/>
      <c r="AD803" s="344"/>
      <c r="AE803" s="344"/>
      <c r="AF803" s="344"/>
      <c r="AG803" s="344"/>
      <c r="AH803" s="344"/>
      <c r="AI803" s="344"/>
      <c r="AJ803" s="344"/>
      <c r="AK803" s="344"/>
      <c r="AL803" s="344"/>
      <c r="AM803" s="344"/>
      <c r="AN803" s="344"/>
      <c r="AO803" s="344"/>
      <c r="AP803" s="344"/>
      <c r="AQ803" s="344"/>
      <c r="AR803" s="344"/>
      <c r="AS803" s="344"/>
      <c r="AT803" s="344"/>
      <c r="AU803" s="344"/>
      <c r="AV803" s="344"/>
      <c r="AW803" s="344"/>
      <c r="AX803" s="344"/>
      <c r="AY803" s="344"/>
      <c r="AZ803" s="344"/>
      <c r="BA803" s="344"/>
      <c r="BB803" s="344"/>
      <c r="BC803" s="344"/>
      <c r="BD803" s="344"/>
      <c r="BE803" s="344"/>
      <c r="BF803" s="344"/>
      <c r="BG803" s="344"/>
      <c r="BH803" s="344"/>
      <c r="BI803" s="344"/>
      <c r="BJ803" s="344"/>
      <c r="BK803" s="344"/>
      <c r="BL803" s="344"/>
      <c r="BM803" s="344"/>
      <c r="BN803" s="344"/>
      <c r="BO803" s="344"/>
      <c r="BP803" s="344"/>
      <c r="BQ803" s="344"/>
      <c r="BR803" s="344"/>
      <c r="BS803" s="344"/>
      <c r="BT803" s="344"/>
      <c r="BU803" s="344"/>
      <c r="BV803" s="344"/>
      <c r="BW803" s="344"/>
      <c r="BX803" s="344"/>
      <c r="BY803" s="344"/>
      <c r="BZ803" s="344"/>
      <c r="CA803" s="344"/>
      <c r="CB803" s="344"/>
      <c r="CC803" s="344"/>
      <c r="CD803" s="344"/>
      <c r="CE803" s="344"/>
      <c r="CF803" s="344"/>
      <c r="CG803" s="344"/>
      <c r="CH803" s="344"/>
      <c r="CI803" s="344"/>
      <c r="CJ803" s="344"/>
      <c r="CK803" s="344"/>
      <c r="CL803" s="344"/>
      <c r="CM803" s="344"/>
      <c r="CN803" s="344"/>
      <c r="CO803" s="344"/>
      <c r="CP803" s="344"/>
      <c r="CQ803" s="344"/>
      <c r="CR803" s="344"/>
      <c r="CS803" s="344"/>
      <c r="CT803" s="344"/>
      <c r="CU803" s="344"/>
      <c r="CV803" s="344"/>
      <c r="CW803" s="344"/>
      <c r="CX803" s="344"/>
      <c r="CY803" s="344"/>
      <c r="CZ803" s="344"/>
      <c r="DA803" s="344"/>
      <c r="DB803" s="344"/>
    </row>
    <row r="804" spans="17:106" s="318" customFormat="1" x14ac:dyDescent="0.15"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  <c r="AA804" s="344"/>
      <c r="AB804" s="344"/>
      <c r="AC804" s="344"/>
      <c r="AD804" s="344"/>
      <c r="AE804" s="344"/>
      <c r="AF804" s="344"/>
      <c r="AG804" s="344"/>
      <c r="AH804" s="344"/>
      <c r="AI804" s="344"/>
      <c r="AJ804" s="344"/>
      <c r="AK804" s="344"/>
      <c r="AL804" s="344"/>
      <c r="AM804" s="344"/>
      <c r="AN804" s="344"/>
      <c r="AO804" s="344"/>
      <c r="AP804" s="344"/>
      <c r="AQ804" s="344"/>
      <c r="AR804" s="344"/>
      <c r="AS804" s="344"/>
      <c r="AT804" s="344"/>
      <c r="AU804" s="344"/>
      <c r="AV804" s="344"/>
      <c r="AW804" s="344"/>
      <c r="AX804" s="344"/>
      <c r="AY804" s="344"/>
      <c r="AZ804" s="344"/>
      <c r="BA804" s="344"/>
      <c r="BB804" s="344"/>
      <c r="BC804" s="344"/>
      <c r="BD804" s="344"/>
      <c r="BE804" s="344"/>
      <c r="BF804" s="344"/>
      <c r="BG804" s="344"/>
      <c r="BH804" s="344"/>
      <c r="BI804" s="344"/>
      <c r="BJ804" s="344"/>
      <c r="BK804" s="344"/>
      <c r="BL804" s="344"/>
      <c r="BM804" s="344"/>
      <c r="BN804" s="344"/>
      <c r="BO804" s="344"/>
      <c r="BP804" s="344"/>
      <c r="BQ804" s="344"/>
      <c r="BR804" s="344"/>
      <c r="BS804" s="344"/>
      <c r="BT804" s="344"/>
      <c r="BU804" s="344"/>
      <c r="BV804" s="344"/>
      <c r="BW804" s="344"/>
      <c r="BX804" s="344"/>
      <c r="BY804" s="344"/>
      <c r="BZ804" s="344"/>
      <c r="CA804" s="344"/>
      <c r="CB804" s="344"/>
      <c r="CC804" s="344"/>
      <c r="CD804" s="344"/>
      <c r="CE804" s="344"/>
      <c r="CF804" s="344"/>
      <c r="CG804" s="344"/>
      <c r="CH804" s="344"/>
      <c r="CI804" s="344"/>
      <c r="CJ804" s="344"/>
      <c r="CK804" s="344"/>
      <c r="CL804" s="344"/>
      <c r="CM804" s="344"/>
      <c r="CN804" s="344"/>
      <c r="CO804" s="344"/>
      <c r="CP804" s="344"/>
      <c r="CQ804" s="344"/>
      <c r="CR804" s="344"/>
      <c r="CS804" s="344"/>
      <c r="CT804" s="344"/>
      <c r="CU804" s="344"/>
      <c r="CV804" s="344"/>
      <c r="CW804" s="344"/>
      <c r="CX804" s="344"/>
      <c r="CY804" s="344"/>
      <c r="CZ804" s="344"/>
      <c r="DA804" s="344"/>
      <c r="DB804" s="344"/>
    </row>
    <row r="805" spans="17:106" s="318" customFormat="1" x14ac:dyDescent="0.15"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  <c r="AA805" s="344"/>
      <c r="AB805" s="344"/>
      <c r="AC805" s="344"/>
      <c r="AD805" s="344"/>
      <c r="AE805" s="344"/>
      <c r="AF805" s="344"/>
      <c r="AG805" s="344"/>
      <c r="AH805" s="344"/>
      <c r="AI805" s="344"/>
      <c r="AJ805" s="344"/>
      <c r="AK805" s="344"/>
      <c r="AL805" s="344"/>
      <c r="AM805" s="344"/>
      <c r="AN805" s="344"/>
      <c r="AO805" s="344"/>
      <c r="AP805" s="344"/>
      <c r="AQ805" s="344"/>
      <c r="AR805" s="344"/>
      <c r="AS805" s="344"/>
      <c r="AT805" s="344"/>
      <c r="AU805" s="344"/>
      <c r="AV805" s="344"/>
      <c r="AW805" s="344"/>
      <c r="AX805" s="344"/>
      <c r="AY805" s="344"/>
      <c r="AZ805" s="344"/>
      <c r="BA805" s="344"/>
      <c r="BB805" s="344"/>
      <c r="BC805" s="344"/>
      <c r="BD805" s="344"/>
      <c r="BE805" s="344"/>
      <c r="BF805" s="344"/>
      <c r="BG805" s="344"/>
      <c r="BH805" s="344"/>
      <c r="BI805" s="344"/>
      <c r="BJ805" s="344"/>
      <c r="BK805" s="344"/>
      <c r="BL805" s="344"/>
      <c r="BM805" s="344"/>
      <c r="BN805" s="344"/>
      <c r="BO805" s="344"/>
      <c r="BP805" s="344"/>
      <c r="BQ805" s="344"/>
      <c r="BR805" s="344"/>
      <c r="BS805" s="344"/>
      <c r="BT805" s="344"/>
      <c r="BU805" s="344"/>
      <c r="BV805" s="344"/>
      <c r="BW805" s="344"/>
      <c r="BX805" s="344"/>
      <c r="BY805" s="344"/>
      <c r="BZ805" s="344"/>
      <c r="CA805" s="344"/>
      <c r="CB805" s="344"/>
      <c r="CC805" s="344"/>
      <c r="CD805" s="344"/>
      <c r="CE805" s="344"/>
      <c r="CF805" s="344"/>
      <c r="CG805" s="344"/>
      <c r="CH805" s="344"/>
      <c r="CI805" s="344"/>
      <c r="CJ805" s="344"/>
      <c r="CK805" s="344"/>
      <c r="CL805" s="344"/>
      <c r="CM805" s="344"/>
      <c r="CN805" s="344"/>
      <c r="CO805" s="344"/>
      <c r="CP805" s="344"/>
      <c r="CQ805" s="344"/>
      <c r="CR805" s="344"/>
      <c r="CS805" s="344"/>
      <c r="CT805" s="344"/>
      <c r="CU805" s="344"/>
      <c r="CV805" s="344"/>
      <c r="CW805" s="344"/>
      <c r="CX805" s="344"/>
      <c r="CY805" s="344"/>
      <c r="CZ805" s="344"/>
      <c r="DA805" s="344"/>
      <c r="DB805" s="344"/>
    </row>
    <row r="806" spans="17:106" s="318" customFormat="1" x14ac:dyDescent="0.15"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  <c r="AA806" s="344"/>
      <c r="AB806" s="344"/>
      <c r="AC806" s="344"/>
      <c r="AD806" s="344"/>
      <c r="AE806" s="344"/>
      <c r="AF806" s="344"/>
      <c r="AG806" s="344"/>
      <c r="AH806" s="344"/>
      <c r="AI806" s="344"/>
      <c r="AJ806" s="344"/>
      <c r="AK806" s="344"/>
      <c r="AL806" s="344"/>
      <c r="AM806" s="344"/>
      <c r="AN806" s="344"/>
      <c r="AO806" s="344"/>
      <c r="AP806" s="344"/>
      <c r="AQ806" s="344"/>
      <c r="AR806" s="344"/>
      <c r="AS806" s="344"/>
      <c r="AT806" s="344"/>
      <c r="AU806" s="344"/>
      <c r="AV806" s="344"/>
      <c r="AW806" s="344"/>
      <c r="AX806" s="344"/>
      <c r="AY806" s="344"/>
      <c r="AZ806" s="344"/>
      <c r="BA806" s="344"/>
      <c r="BB806" s="344"/>
      <c r="BC806" s="344"/>
      <c r="BD806" s="344"/>
      <c r="BE806" s="344"/>
      <c r="BF806" s="344"/>
      <c r="BG806" s="344"/>
      <c r="BH806" s="344"/>
      <c r="BI806" s="344"/>
      <c r="BJ806" s="344"/>
      <c r="BK806" s="344"/>
      <c r="BL806" s="344"/>
      <c r="BM806" s="344"/>
      <c r="BN806" s="344"/>
      <c r="BO806" s="344"/>
      <c r="BP806" s="344"/>
      <c r="BQ806" s="344"/>
      <c r="BR806" s="344"/>
      <c r="BS806" s="344"/>
      <c r="BT806" s="344"/>
      <c r="BU806" s="344"/>
      <c r="BV806" s="344"/>
      <c r="BW806" s="344"/>
      <c r="BX806" s="344"/>
      <c r="BY806" s="344"/>
      <c r="BZ806" s="344"/>
      <c r="CA806" s="344"/>
      <c r="CB806" s="344"/>
      <c r="CC806" s="344"/>
      <c r="CD806" s="344"/>
      <c r="CE806" s="344"/>
      <c r="CF806" s="344"/>
      <c r="CG806" s="344"/>
      <c r="CH806" s="344"/>
      <c r="CI806" s="344"/>
      <c r="CJ806" s="344"/>
      <c r="CK806" s="344"/>
      <c r="CL806" s="344"/>
      <c r="CM806" s="344"/>
      <c r="CN806" s="344"/>
      <c r="CO806" s="344"/>
      <c r="CP806" s="344"/>
      <c r="CQ806" s="344"/>
      <c r="CR806" s="344"/>
      <c r="CS806" s="344"/>
      <c r="CT806" s="344"/>
      <c r="CU806" s="344"/>
      <c r="CV806" s="344"/>
      <c r="CW806" s="344"/>
      <c r="CX806" s="344"/>
      <c r="CY806" s="344"/>
      <c r="CZ806" s="344"/>
      <c r="DA806" s="344"/>
      <c r="DB806" s="344"/>
    </row>
    <row r="807" spans="17:106" s="318" customFormat="1" x14ac:dyDescent="0.15"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  <c r="AA807" s="344"/>
      <c r="AB807" s="344"/>
      <c r="AC807" s="344"/>
      <c r="AD807" s="344"/>
      <c r="AE807" s="344"/>
      <c r="AF807" s="344"/>
      <c r="AG807" s="344"/>
      <c r="AH807" s="344"/>
      <c r="AI807" s="344"/>
      <c r="AJ807" s="344"/>
      <c r="AK807" s="344"/>
      <c r="AL807" s="344"/>
      <c r="AM807" s="344"/>
      <c r="AN807" s="344"/>
      <c r="AO807" s="344"/>
      <c r="AP807" s="344"/>
      <c r="AQ807" s="344"/>
      <c r="AR807" s="344"/>
      <c r="AS807" s="344"/>
      <c r="AT807" s="344"/>
      <c r="AU807" s="344"/>
      <c r="AV807" s="344"/>
      <c r="AW807" s="344"/>
      <c r="AX807" s="344"/>
      <c r="AY807" s="344"/>
      <c r="AZ807" s="344"/>
      <c r="BA807" s="344"/>
      <c r="BB807" s="344"/>
      <c r="BC807" s="344"/>
      <c r="BD807" s="344"/>
      <c r="BE807" s="344"/>
      <c r="BF807" s="344"/>
      <c r="BG807" s="344"/>
      <c r="BH807" s="344"/>
      <c r="BI807" s="344"/>
      <c r="BJ807" s="344"/>
      <c r="BK807" s="344"/>
      <c r="BL807" s="344"/>
      <c r="BM807" s="344"/>
      <c r="BN807" s="344"/>
      <c r="BO807" s="344"/>
      <c r="BP807" s="344"/>
      <c r="BQ807" s="344"/>
      <c r="BR807" s="344"/>
      <c r="BS807" s="344"/>
      <c r="BT807" s="344"/>
      <c r="BU807" s="344"/>
      <c r="BV807" s="344"/>
      <c r="BW807" s="344"/>
      <c r="BX807" s="344"/>
      <c r="BY807" s="344"/>
      <c r="BZ807" s="344"/>
      <c r="CA807" s="344"/>
      <c r="CB807" s="344"/>
      <c r="CC807" s="344"/>
      <c r="CD807" s="344"/>
      <c r="CE807" s="344"/>
      <c r="CF807" s="344"/>
      <c r="CG807" s="344"/>
      <c r="CH807" s="344"/>
      <c r="CI807" s="344"/>
      <c r="CJ807" s="344"/>
      <c r="CK807" s="344"/>
      <c r="CL807" s="344"/>
      <c r="CM807" s="344"/>
      <c r="CN807" s="344"/>
      <c r="CO807" s="344"/>
      <c r="CP807" s="344"/>
      <c r="CQ807" s="344"/>
      <c r="CR807" s="344"/>
      <c r="CS807" s="344"/>
      <c r="CT807" s="344"/>
      <c r="CU807" s="344"/>
      <c r="CV807" s="344"/>
      <c r="CW807" s="344"/>
      <c r="CX807" s="344"/>
      <c r="CY807" s="344"/>
      <c r="CZ807" s="344"/>
      <c r="DA807" s="344"/>
      <c r="DB807" s="344"/>
    </row>
    <row r="808" spans="17:106" s="318" customFormat="1" x14ac:dyDescent="0.15"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  <c r="AA808" s="344"/>
      <c r="AB808" s="344"/>
      <c r="AC808" s="344"/>
      <c r="AD808" s="344"/>
      <c r="AE808" s="344"/>
      <c r="AF808" s="344"/>
      <c r="AG808" s="344"/>
      <c r="AH808" s="344"/>
      <c r="AI808" s="344"/>
      <c r="AJ808" s="344"/>
      <c r="AK808" s="344"/>
      <c r="AL808" s="344"/>
      <c r="AM808" s="344"/>
      <c r="AN808" s="344"/>
      <c r="AO808" s="344"/>
      <c r="AP808" s="344"/>
      <c r="AQ808" s="344"/>
      <c r="AR808" s="344"/>
      <c r="AS808" s="344"/>
      <c r="AT808" s="344"/>
      <c r="AU808" s="344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4"/>
      <c r="BI808" s="344"/>
      <c r="BJ808" s="344"/>
      <c r="BK808" s="344"/>
      <c r="BL808" s="344"/>
      <c r="BM808" s="344"/>
      <c r="BN808" s="344"/>
      <c r="BO808" s="344"/>
      <c r="BP808" s="344"/>
      <c r="BQ808" s="344"/>
      <c r="BR808" s="344"/>
      <c r="BS808" s="344"/>
      <c r="BT808" s="344"/>
      <c r="BU808" s="344"/>
      <c r="BV808" s="344"/>
      <c r="BW808" s="344"/>
      <c r="BX808" s="344"/>
      <c r="BY808" s="344"/>
      <c r="BZ808" s="344"/>
      <c r="CA808" s="344"/>
      <c r="CB808" s="344"/>
      <c r="CC808" s="344"/>
      <c r="CD808" s="344"/>
      <c r="CE808" s="344"/>
      <c r="CF808" s="344"/>
      <c r="CG808" s="344"/>
      <c r="CH808" s="344"/>
      <c r="CI808" s="344"/>
      <c r="CJ808" s="344"/>
      <c r="CK808" s="344"/>
      <c r="CL808" s="344"/>
      <c r="CM808" s="344"/>
      <c r="CN808" s="344"/>
      <c r="CO808" s="344"/>
      <c r="CP808" s="344"/>
      <c r="CQ808" s="344"/>
      <c r="CR808" s="344"/>
      <c r="CS808" s="344"/>
      <c r="CT808" s="344"/>
      <c r="CU808" s="344"/>
      <c r="CV808" s="344"/>
      <c r="CW808" s="344"/>
      <c r="CX808" s="344"/>
      <c r="CY808" s="344"/>
      <c r="CZ808" s="344"/>
      <c r="DA808" s="344"/>
      <c r="DB808" s="344"/>
    </row>
    <row r="809" spans="17:106" s="318" customFormat="1" x14ac:dyDescent="0.15"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  <c r="AA809" s="344"/>
      <c r="AB809" s="344"/>
      <c r="AC809" s="344"/>
      <c r="AD809" s="344"/>
      <c r="AE809" s="344"/>
      <c r="AF809" s="344"/>
      <c r="AG809" s="344"/>
      <c r="AH809" s="344"/>
      <c r="AI809" s="344"/>
      <c r="AJ809" s="344"/>
      <c r="AK809" s="344"/>
      <c r="AL809" s="344"/>
      <c r="AM809" s="344"/>
      <c r="AN809" s="344"/>
      <c r="AO809" s="344"/>
      <c r="AP809" s="344"/>
      <c r="AQ809" s="344"/>
      <c r="AR809" s="344"/>
      <c r="AS809" s="344"/>
      <c r="AT809" s="344"/>
      <c r="AU809" s="344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4"/>
      <c r="BI809" s="344"/>
      <c r="BJ809" s="344"/>
      <c r="BK809" s="344"/>
      <c r="BL809" s="344"/>
      <c r="BM809" s="344"/>
      <c r="BN809" s="344"/>
      <c r="BO809" s="344"/>
      <c r="BP809" s="344"/>
      <c r="BQ809" s="344"/>
      <c r="BR809" s="344"/>
      <c r="BS809" s="344"/>
      <c r="BT809" s="344"/>
      <c r="BU809" s="344"/>
      <c r="BV809" s="344"/>
      <c r="BW809" s="344"/>
      <c r="BX809" s="344"/>
      <c r="BY809" s="344"/>
      <c r="BZ809" s="344"/>
      <c r="CA809" s="344"/>
      <c r="CB809" s="344"/>
      <c r="CC809" s="344"/>
      <c r="CD809" s="344"/>
      <c r="CE809" s="344"/>
      <c r="CF809" s="344"/>
      <c r="CG809" s="344"/>
      <c r="CH809" s="344"/>
      <c r="CI809" s="344"/>
      <c r="CJ809" s="344"/>
      <c r="CK809" s="344"/>
      <c r="CL809" s="344"/>
      <c r="CM809" s="344"/>
      <c r="CN809" s="344"/>
      <c r="CO809" s="344"/>
      <c r="CP809" s="344"/>
      <c r="CQ809" s="344"/>
      <c r="CR809" s="344"/>
      <c r="CS809" s="344"/>
      <c r="CT809" s="344"/>
      <c r="CU809" s="344"/>
      <c r="CV809" s="344"/>
      <c r="CW809" s="344"/>
      <c r="CX809" s="344"/>
      <c r="CY809" s="344"/>
      <c r="CZ809" s="344"/>
      <c r="DA809" s="344"/>
      <c r="DB809" s="344"/>
    </row>
    <row r="810" spans="17:106" s="318" customFormat="1" x14ac:dyDescent="0.15"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  <c r="AA810" s="344"/>
      <c r="AB810" s="344"/>
      <c r="AC810" s="344"/>
      <c r="AD810" s="344"/>
      <c r="AE810" s="344"/>
      <c r="AF810" s="344"/>
      <c r="AG810" s="344"/>
      <c r="AH810" s="344"/>
      <c r="AI810" s="344"/>
      <c r="AJ810" s="344"/>
      <c r="AK810" s="344"/>
      <c r="AL810" s="344"/>
      <c r="AM810" s="344"/>
      <c r="AN810" s="344"/>
      <c r="AO810" s="344"/>
      <c r="AP810" s="344"/>
      <c r="AQ810" s="344"/>
      <c r="AR810" s="344"/>
      <c r="AS810" s="344"/>
      <c r="AT810" s="344"/>
      <c r="AU810" s="344"/>
      <c r="AV810" s="344"/>
      <c r="AW810" s="344"/>
      <c r="AX810" s="344"/>
      <c r="AY810" s="344"/>
      <c r="AZ810" s="344"/>
      <c r="BA810" s="344"/>
      <c r="BB810" s="344"/>
      <c r="BC810" s="344"/>
      <c r="BD810" s="344"/>
      <c r="BE810" s="344"/>
      <c r="BF810" s="344"/>
      <c r="BG810" s="344"/>
      <c r="BH810" s="344"/>
      <c r="BI810" s="344"/>
      <c r="BJ810" s="344"/>
      <c r="BK810" s="344"/>
      <c r="BL810" s="344"/>
      <c r="BM810" s="344"/>
      <c r="BN810" s="344"/>
      <c r="BO810" s="344"/>
      <c r="BP810" s="344"/>
      <c r="BQ810" s="344"/>
      <c r="BR810" s="344"/>
      <c r="BS810" s="344"/>
      <c r="BT810" s="344"/>
      <c r="BU810" s="344"/>
      <c r="BV810" s="344"/>
      <c r="BW810" s="344"/>
      <c r="BX810" s="344"/>
      <c r="BY810" s="344"/>
      <c r="BZ810" s="344"/>
      <c r="CA810" s="344"/>
      <c r="CB810" s="344"/>
      <c r="CC810" s="344"/>
      <c r="CD810" s="344"/>
      <c r="CE810" s="344"/>
      <c r="CF810" s="344"/>
      <c r="CG810" s="344"/>
      <c r="CH810" s="344"/>
      <c r="CI810" s="344"/>
      <c r="CJ810" s="344"/>
      <c r="CK810" s="344"/>
      <c r="CL810" s="344"/>
      <c r="CM810" s="344"/>
      <c r="CN810" s="344"/>
      <c r="CO810" s="344"/>
      <c r="CP810" s="344"/>
      <c r="CQ810" s="344"/>
      <c r="CR810" s="344"/>
      <c r="CS810" s="344"/>
      <c r="CT810" s="344"/>
      <c r="CU810" s="344"/>
      <c r="CV810" s="344"/>
      <c r="CW810" s="344"/>
      <c r="CX810" s="344"/>
      <c r="CY810" s="344"/>
      <c r="CZ810" s="344"/>
      <c r="DA810" s="344"/>
      <c r="DB810" s="344"/>
    </row>
    <row r="811" spans="17:106" s="318" customFormat="1" x14ac:dyDescent="0.15"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  <c r="AA811" s="344"/>
      <c r="AB811" s="344"/>
      <c r="AC811" s="344"/>
      <c r="AD811" s="344"/>
      <c r="AE811" s="344"/>
      <c r="AF811" s="344"/>
      <c r="AG811" s="344"/>
      <c r="AH811" s="344"/>
      <c r="AI811" s="344"/>
      <c r="AJ811" s="344"/>
      <c r="AK811" s="344"/>
      <c r="AL811" s="344"/>
      <c r="AM811" s="344"/>
      <c r="AN811" s="344"/>
      <c r="AO811" s="344"/>
      <c r="AP811" s="344"/>
      <c r="AQ811" s="344"/>
      <c r="AR811" s="344"/>
      <c r="AS811" s="344"/>
      <c r="AT811" s="344"/>
      <c r="AU811" s="344"/>
      <c r="AV811" s="344"/>
      <c r="AW811" s="344"/>
      <c r="AX811" s="344"/>
      <c r="AY811" s="344"/>
      <c r="AZ811" s="344"/>
      <c r="BA811" s="344"/>
      <c r="BB811" s="344"/>
      <c r="BC811" s="344"/>
      <c r="BD811" s="344"/>
      <c r="BE811" s="344"/>
      <c r="BF811" s="344"/>
      <c r="BG811" s="344"/>
      <c r="BH811" s="344"/>
      <c r="BI811" s="344"/>
      <c r="BJ811" s="344"/>
      <c r="BK811" s="344"/>
      <c r="BL811" s="344"/>
      <c r="BM811" s="344"/>
      <c r="BN811" s="344"/>
      <c r="BO811" s="344"/>
      <c r="BP811" s="344"/>
      <c r="BQ811" s="344"/>
      <c r="BR811" s="344"/>
      <c r="BS811" s="344"/>
      <c r="BT811" s="344"/>
      <c r="BU811" s="344"/>
      <c r="BV811" s="344"/>
      <c r="BW811" s="344"/>
      <c r="BX811" s="344"/>
      <c r="BY811" s="344"/>
      <c r="BZ811" s="344"/>
      <c r="CA811" s="344"/>
      <c r="CB811" s="344"/>
      <c r="CC811" s="344"/>
      <c r="CD811" s="344"/>
      <c r="CE811" s="344"/>
      <c r="CF811" s="344"/>
      <c r="CG811" s="344"/>
      <c r="CH811" s="344"/>
      <c r="CI811" s="344"/>
      <c r="CJ811" s="344"/>
      <c r="CK811" s="344"/>
      <c r="CL811" s="344"/>
      <c r="CM811" s="344"/>
      <c r="CN811" s="344"/>
      <c r="CO811" s="344"/>
      <c r="CP811" s="344"/>
      <c r="CQ811" s="344"/>
      <c r="CR811" s="344"/>
      <c r="CS811" s="344"/>
      <c r="CT811" s="344"/>
      <c r="CU811" s="344"/>
      <c r="CV811" s="344"/>
      <c r="CW811" s="344"/>
      <c r="CX811" s="344"/>
      <c r="CY811" s="344"/>
      <c r="CZ811" s="344"/>
      <c r="DA811" s="344"/>
      <c r="DB811" s="344"/>
    </row>
    <row r="812" spans="17:106" s="318" customFormat="1" x14ac:dyDescent="0.15"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  <c r="AA812" s="344"/>
      <c r="AB812" s="344"/>
      <c r="AC812" s="344"/>
      <c r="AD812" s="344"/>
      <c r="AE812" s="344"/>
      <c r="AF812" s="344"/>
      <c r="AG812" s="344"/>
      <c r="AH812" s="344"/>
      <c r="AI812" s="344"/>
      <c r="AJ812" s="344"/>
      <c r="AK812" s="344"/>
      <c r="AL812" s="344"/>
      <c r="AM812" s="344"/>
      <c r="AN812" s="344"/>
      <c r="AO812" s="344"/>
      <c r="AP812" s="344"/>
      <c r="AQ812" s="344"/>
      <c r="AR812" s="344"/>
      <c r="AS812" s="344"/>
      <c r="AT812" s="344"/>
      <c r="AU812" s="344"/>
      <c r="AV812" s="344"/>
      <c r="AW812" s="344"/>
      <c r="AX812" s="344"/>
      <c r="AY812" s="344"/>
      <c r="AZ812" s="344"/>
      <c r="BA812" s="344"/>
      <c r="BB812" s="344"/>
      <c r="BC812" s="344"/>
      <c r="BD812" s="344"/>
      <c r="BE812" s="344"/>
      <c r="BF812" s="344"/>
      <c r="BG812" s="344"/>
      <c r="BH812" s="344"/>
      <c r="BI812" s="344"/>
      <c r="BJ812" s="344"/>
      <c r="BK812" s="344"/>
      <c r="BL812" s="344"/>
      <c r="BM812" s="344"/>
      <c r="BN812" s="344"/>
      <c r="BO812" s="344"/>
      <c r="BP812" s="344"/>
      <c r="BQ812" s="344"/>
      <c r="BR812" s="344"/>
      <c r="BS812" s="344"/>
      <c r="BT812" s="344"/>
      <c r="BU812" s="344"/>
      <c r="BV812" s="344"/>
      <c r="BW812" s="344"/>
      <c r="BX812" s="344"/>
      <c r="BY812" s="344"/>
      <c r="BZ812" s="344"/>
      <c r="CA812" s="344"/>
      <c r="CB812" s="344"/>
      <c r="CC812" s="344"/>
      <c r="CD812" s="344"/>
      <c r="CE812" s="344"/>
      <c r="CF812" s="344"/>
      <c r="CG812" s="344"/>
      <c r="CH812" s="344"/>
      <c r="CI812" s="344"/>
      <c r="CJ812" s="344"/>
      <c r="CK812" s="344"/>
      <c r="CL812" s="344"/>
      <c r="CM812" s="344"/>
      <c r="CN812" s="344"/>
      <c r="CO812" s="344"/>
      <c r="CP812" s="344"/>
      <c r="CQ812" s="344"/>
      <c r="CR812" s="344"/>
      <c r="CS812" s="344"/>
      <c r="CT812" s="344"/>
      <c r="CU812" s="344"/>
      <c r="CV812" s="344"/>
      <c r="CW812" s="344"/>
      <c r="CX812" s="344"/>
      <c r="CY812" s="344"/>
      <c r="CZ812" s="344"/>
      <c r="DA812" s="344"/>
      <c r="DB812" s="344"/>
    </row>
    <row r="813" spans="17:106" s="318" customFormat="1" x14ac:dyDescent="0.15"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  <c r="AA813" s="344"/>
      <c r="AB813" s="344"/>
      <c r="AC813" s="344"/>
      <c r="AD813" s="344"/>
      <c r="AE813" s="344"/>
      <c r="AF813" s="344"/>
      <c r="AG813" s="344"/>
      <c r="AH813" s="344"/>
      <c r="AI813" s="344"/>
      <c r="AJ813" s="344"/>
      <c r="AK813" s="344"/>
      <c r="AL813" s="344"/>
      <c r="AM813" s="344"/>
      <c r="AN813" s="344"/>
      <c r="AO813" s="344"/>
      <c r="AP813" s="344"/>
      <c r="AQ813" s="344"/>
      <c r="AR813" s="344"/>
      <c r="AS813" s="344"/>
      <c r="AT813" s="344"/>
      <c r="AU813" s="344"/>
      <c r="AV813" s="344"/>
      <c r="AW813" s="344"/>
      <c r="AX813" s="344"/>
      <c r="AY813" s="344"/>
      <c r="AZ813" s="344"/>
      <c r="BA813" s="344"/>
      <c r="BB813" s="344"/>
      <c r="BC813" s="344"/>
      <c r="BD813" s="344"/>
      <c r="BE813" s="344"/>
      <c r="BF813" s="344"/>
      <c r="BG813" s="344"/>
      <c r="BH813" s="344"/>
      <c r="BI813" s="344"/>
      <c r="BJ813" s="344"/>
      <c r="BK813" s="344"/>
      <c r="BL813" s="344"/>
      <c r="BM813" s="344"/>
      <c r="BN813" s="344"/>
      <c r="BO813" s="344"/>
      <c r="BP813" s="344"/>
      <c r="BQ813" s="344"/>
      <c r="BR813" s="344"/>
      <c r="BS813" s="344"/>
      <c r="BT813" s="344"/>
      <c r="BU813" s="344"/>
      <c r="BV813" s="344"/>
      <c r="BW813" s="344"/>
      <c r="BX813" s="344"/>
      <c r="BY813" s="344"/>
      <c r="BZ813" s="344"/>
      <c r="CA813" s="344"/>
      <c r="CB813" s="344"/>
      <c r="CC813" s="344"/>
      <c r="CD813" s="344"/>
      <c r="CE813" s="344"/>
      <c r="CF813" s="344"/>
      <c r="CG813" s="344"/>
      <c r="CH813" s="344"/>
      <c r="CI813" s="344"/>
      <c r="CJ813" s="344"/>
      <c r="CK813" s="344"/>
      <c r="CL813" s="344"/>
      <c r="CM813" s="344"/>
      <c r="CN813" s="344"/>
      <c r="CO813" s="344"/>
      <c r="CP813" s="344"/>
      <c r="CQ813" s="344"/>
      <c r="CR813" s="344"/>
      <c r="CS813" s="344"/>
      <c r="CT813" s="344"/>
      <c r="CU813" s="344"/>
      <c r="CV813" s="344"/>
      <c r="CW813" s="344"/>
      <c r="CX813" s="344"/>
      <c r="CY813" s="344"/>
      <c r="CZ813" s="344"/>
      <c r="DA813" s="344"/>
      <c r="DB813" s="344"/>
    </row>
    <row r="814" spans="17:106" s="318" customFormat="1" x14ac:dyDescent="0.15"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  <c r="AA814" s="344"/>
      <c r="AB814" s="344"/>
      <c r="AC814" s="344"/>
      <c r="AD814" s="344"/>
      <c r="AE814" s="344"/>
      <c r="AF814" s="344"/>
      <c r="AG814" s="344"/>
      <c r="AH814" s="344"/>
      <c r="AI814" s="344"/>
      <c r="AJ814" s="344"/>
      <c r="AK814" s="344"/>
      <c r="AL814" s="344"/>
      <c r="AM814" s="344"/>
      <c r="AN814" s="344"/>
      <c r="AO814" s="344"/>
      <c r="AP814" s="344"/>
      <c r="AQ814" s="344"/>
      <c r="AR814" s="344"/>
      <c r="AS814" s="344"/>
      <c r="AT814" s="344"/>
      <c r="AU814" s="344"/>
      <c r="AV814" s="344"/>
      <c r="AW814" s="344"/>
      <c r="AX814" s="344"/>
      <c r="AY814" s="344"/>
      <c r="AZ814" s="344"/>
      <c r="BA814" s="344"/>
      <c r="BB814" s="344"/>
      <c r="BC814" s="344"/>
      <c r="BD814" s="344"/>
      <c r="BE814" s="344"/>
      <c r="BF814" s="344"/>
      <c r="BG814" s="344"/>
      <c r="BH814" s="344"/>
      <c r="BI814" s="344"/>
      <c r="BJ814" s="344"/>
      <c r="BK814" s="344"/>
      <c r="BL814" s="344"/>
      <c r="BM814" s="344"/>
      <c r="BN814" s="344"/>
      <c r="BO814" s="344"/>
      <c r="BP814" s="344"/>
      <c r="BQ814" s="344"/>
      <c r="BR814" s="344"/>
      <c r="BS814" s="344"/>
      <c r="BT814" s="344"/>
      <c r="BU814" s="344"/>
      <c r="BV814" s="344"/>
      <c r="BW814" s="344"/>
      <c r="BX814" s="344"/>
      <c r="BY814" s="344"/>
      <c r="BZ814" s="344"/>
      <c r="CA814" s="344"/>
      <c r="CB814" s="344"/>
      <c r="CC814" s="344"/>
      <c r="CD814" s="344"/>
      <c r="CE814" s="344"/>
      <c r="CF814" s="344"/>
      <c r="CG814" s="344"/>
      <c r="CH814" s="344"/>
      <c r="CI814" s="344"/>
      <c r="CJ814" s="344"/>
      <c r="CK814" s="344"/>
      <c r="CL814" s="344"/>
      <c r="CM814" s="344"/>
      <c r="CN814" s="344"/>
      <c r="CO814" s="344"/>
      <c r="CP814" s="344"/>
      <c r="CQ814" s="344"/>
      <c r="CR814" s="344"/>
      <c r="CS814" s="344"/>
      <c r="CT814" s="344"/>
      <c r="CU814" s="344"/>
      <c r="CV814" s="344"/>
      <c r="CW814" s="344"/>
      <c r="CX814" s="344"/>
      <c r="CY814" s="344"/>
      <c r="CZ814" s="344"/>
      <c r="DA814" s="344"/>
      <c r="DB814" s="344"/>
    </row>
    <row r="815" spans="17:106" s="318" customFormat="1" x14ac:dyDescent="0.15"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  <c r="AA815" s="344"/>
      <c r="AB815" s="344"/>
      <c r="AC815" s="344"/>
      <c r="AD815" s="344"/>
      <c r="AE815" s="344"/>
      <c r="AF815" s="344"/>
      <c r="AG815" s="344"/>
      <c r="AH815" s="344"/>
      <c r="AI815" s="344"/>
      <c r="AJ815" s="344"/>
      <c r="AK815" s="344"/>
      <c r="AL815" s="344"/>
      <c r="AM815" s="344"/>
      <c r="AN815" s="344"/>
      <c r="AO815" s="344"/>
      <c r="AP815" s="344"/>
      <c r="AQ815" s="344"/>
      <c r="AR815" s="344"/>
      <c r="AS815" s="344"/>
      <c r="AT815" s="344"/>
      <c r="AU815" s="344"/>
      <c r="AV815" s="344"/>
      <c r="AW815" s="344"/>
      <c r="AX815" s="344"/>
      <c r="AY815" s="344"/>
      <c r="AZ815" s="344"/>
      <c r="BA815" s="344"/>
      <c r="BB815" s="344"/>
      <c r="BC815" s="344"/>
      <c r="BD815" s="344"/>
      <c r="BE815" s="344"/>
      <c r="BF815" s="344"/>
      <c r="BG815" s="344"/>
      <c r="BH815" s="344"/>
      <c r="BI815" s="344"/>
      <c r="BJ815" s="344"/>
      <c r="BK815" s="344"/>
      <c r="BL815" s="344"/>
      <c r="BM815" s="344"/>
      <c r="BN815" s="344"/>
      <c r="BO815" s="344"/>
      <c r="BP815" s="344"/>
      <c r="BQ815" s="344"/>
      <c r="BR815" s="344"/>
      <c r="BS815" s="344"/>
      <c r="BT815" s="344"/>
      <c r="BU815" s="344"/>
      <c r="BV815" s="344"/>
      <c r="BW815" s="344"/>
      <c r="BX815" s="344"/>
      <c r="BY815" s="344"/>
      <c r="BZ815" s="344"/>
      <c r="CA815" s="344"/>
      <c r="CB815" s="344"/>
      <c r="CC815" s="344"/>
      <c r="CD815" s="344"/>
      <c r="CE815" s="344"/>
      <c r="CF815" s="344"/>
      <c r="CG815" s="344"/>
      <c r="CH815" s="344"/>
      <c r="CI815" s="344"/>
      <c r="CJ815" s="344"/>
      <c r="CK815" s="344"/>
      <c r="CL815" s="344"/>
      <c r="CM815" s="344"/>
      <c r="CN815" s="344"/>
      <c r="CO815" s="344"/>
      <c r="CP815" s="344"/>
      <c r="CQ815" s="344"/>
      <c r="CR815" s="344"/>
      <c r="CS815" s="344"/>
      <c r="CT815" s="344"/>
      <c r="CU815" s="344"/>
      <c r="CV815" s="344"/>
      <c r="CW815" s="344"/>
      <c r="CX815" s="344"/>
      <c r="CY815" s="344"/>
      <c r="CZ815" s="344"/>
      <c r="DA815" s="344"/>
      <c r="DB815" s="344"/>
    </row>
    <row r="816" spans="17:106" s="318" customFormat="1" x14ac:dyDescent="0.15"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  <c r="AA816" s="344"/>
      <c r="AB816" s="344"/>
      <c r="AC816" s="344"/>
      <c r="AD816" s="344"/>
      <c r="AE816" s="344"/>
      <c r="AF816" s="344"/>
      <c r="AG816" s="344"/>
      <c r="AH816" s="344"/>
      <c r="AI816" s="344"/>
      <c r="AJ816" s="344"/>
      <c r="AK816" s="344"/>
      <c r="AL816" s="344"/>
      <c r="AM816" s="344"/>
      <c r="AN816" s="344"/>
      <c r="AO816" s="344"/>
      <c r="AP816" s="344"/>
      <c r="AQ816" s="344"/>
      <c r="AR816" s="344"/>
      <c r="AS816" s="344"/>
      <c r="AT816" s="344"/>
      <c r="AU816" s="344"/>
      <c r="AV816" s="344"/>
      <c r="AW816" s="344"/>
      <c r="AX816" s="344"/>
      <c r="AY816" s="344"/>
      <c r="AZ816" s="344"/>
      <c r="BA816" s="344"/>
      <c r="BB816" s="344"/>
      <c r="BC816" s="344"/>
      <c r="BD816" s="344"/>
      <c r="BE816" s="344"/>
      <c r="BF816" s="344"/>
      <c r="BG816" s="344"/>
      <c r="BH816" s="344"/>
      <c r="BI816" s="344"/>
      <c r="BJ816" s="344"/>
      <c r="BK816" s="344"/>
      <c r="BL816" s="344"/>
      <c r="BM816" s="344"/>
      <c r="BN816" s="344"/>
      <c r="BO816" s="344"/>
      <c r="BP816" s="344"/>
      <c r="BQ816" s="344"/>
      <c r="BR816" s="344"/>
      <c r="BS816" s="344"/>
      <c r="BT816" s="344"/>
      <c r="BU816" s="344"/>
      <c r="BV816" s="344"/>
      <c r="BW816" s="344"/>
      <c r="BX816" s="344"/>
      <c r="BY816" s="344"/>
      <c r="BZ816" s="344"/>
      <c r="CA816" s="344"/>
      <c r="CB816" s="344"/>
      <c r="CC816" s="344"/>
      <c r="CD816" s="344"/>
      <c r="CE816" s="344"/>
      <c r="CF816" s="344"/>
      <c r="CG816" s="344"/>
      <c r="CH816" s="344"/>
      <c r="CI816" s="344"/>
      <c r="CJ816" s="344"/>
      <c r="CK816" s="344"/>
      <c r="CL816" s="344"/>
      <c r="CM816" s="344"/>
      <c r="CN816" s="344"/>
      <c r="CO816" s="344"/>
      <c r="CP816" s="344"/>
      <c r="CQ816" s="344"/>
      <c r="CR816" s="344"/>
      <c r="CS816" s="344"/>
      <c r="CT816" s="344"/>
      <c r="CU816" s="344"/>
      <c r="CV816" s="344"/>
      <c r="CW816" s="344"/>
      <c r="CX816" s="344"/>
      <c r="CY816" s="344"/>
      <c r="CZ816" s="344"/>
      <c r="DA816" s="344"/>
      <c r="DB816" s="344"/>
    </row>
    <row r="817" spans="17:106" s="318" customFormat="1" x14ac:dyDescent="0.15"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  <c r="AA817" s="344"/>
      <c r="AB817" s="344"/>
      <c r="AC817" s="344"/>
      <c r="AD817" s="344"/>
      <c r="AE817" s="344"/>
      <c r="AF817" s="344"/>
      <c r="AG817" s="344"/>
      <c r="AH817" s="344"/>
      <c r="AI817" s="344"/>
      <c r="AJ817" s="344"/>
      <c r="AK817" s="344"/>
      <c r="AL817" s="344"/>
      <c r="AM817" s="344"/>
      <c r="AN817" s="344"/>
      <c r="AO817" s="344"/>
      <c r="AP817" s="344"/>
      <c r="AQ817" s="344"/>
      <c r="AR817" s="344"/>
      <c r="AS817" s="344"/>
      <c r="AT817" s="344"/>
      <c r="AU817" s="344"/>
      <c r="AV817" s="344"/>
      <c r="AW817" s="344"/>
      <c r="AX817" s="344"/>
      <c r="AY817" s="344"/>
      <c r="AZ817" s="344"/>
      <c r="BA817" s="344"/>
      <c r="BB817" s="344"/>
      <c r="BC817" s="344"/>
      <c r="BD817" s="344"/>
      <c r="BE817" s="344"/>
      <c r="BF817" s="344"/>
      <c r="BG817" s="344"/>
      <c r="BH817" s="344"/>
      <c r="BI817" s="344"/>
      <c r="BJ817" s="344"/>
      <c r="BK817" s="344"/>
      <c r="BL817" s="344"/>
      <c r="BM817" s="344"/>
      <c r="BN817" s="344"/>
      <c r="BO817" s="344"/>
      <c r="BP817" s="344"/>
      <c r="BQ817" s="344"/>
      <c r="BR817" s="344"/>
      <c r="BS817" s="344"/>
      <c r="BT817" s="344"/>
      <c r="BU817" s="344"/>
      <c r="BV817" s="344"/>
      <c r="BW817" s="344"/>
      <c r="BX817" s="344"/>
      <c r="BY817" s="344"/>
      <c r="BZ817" s="344"/>
      <c r="CA817" s="344"/>
      <c r="CB817" s="344"/>
      <c r="CC817" s="344"/>
      <c r="CD817" s="344"/>
      <c r="CE817" s="344"/>
      <c r="CF817" s="344"/>
      <c r="CG817" s="344"/>
      <c r="CH817" s="344"/>
      <c r="CI817" s="344"/>
      <c r="CJ817" s="344"/>
      <c r="CK817" s="344"/>
      <c r="CL817" s="344"/>
      <c r="CM817" s="344"/>
      <c r="CN817" s="344"/>
      <c r="CO817" s="344"/>
      <c r="CP817" s="344"/>
      <c r="CQ817" s="344"/>
      <c r="CR817" s="344"/>
      <c r="CS817" s="344"/>
      <c r="CT817" s="344"/>
      <c r="CU817" s="344"/>
      <c r="CV817" s="344"/>
      <c r="CW817" s="344"/>
      <c r="CX817" s="344"/>
      <c r="CY817" s="344"/>
      <c r="CZ817" s="344"/>
      <c r="DA817" s="344"/>
      <c r="DB817" s="344"/>
    </row>
    <row r="818" spans="17:106" s="318" customFormat="1" x14ac:dyDescent="0.15"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  <c r="AA818" s="344"/>
      <c r="AB818" s="344"/>
      <c r="AC818" s="344"/>
      <c r="AD818" s="344"/>
      <c r="AE818" s="344"/>
      <c r="AF818" s="344"/>
      <c r="AG818" s="344"/>
      <c r="AH818" s="344"/>
      <c r="AI818" s="344"/>
      <c r="AJ818" s="344"/>
      <c r="AK818" s="344"/>
      <c r="AL818" s="344"/>
      <c r="AM818" s="344"/>
      <c r="AN818" s="344"/>
      <c r="AO818" s="344"/>
      <c r="AP818" s="344"/>
      <c r="AQ818" s="344"/>
      <c r="AR818" s="344"/>
      <c r="AS818" s="344"/>
      <c r="AT818" s="344"/>
      <c r="AU818" s="344"/>
      <c r="AV818" s="344"/>
      <c r="AW818" s="344"/>
      <c r="AX818" s="344"/>
      <c r="AY818" s="344"/>
      <c r="AZ818" s="344"/>
      <c r="BA818" s="344"/>
      <c r="BB818" s="344"/>
      <c r="BC818" s="344"/>
      <c r="BD818" s="344"/>
      <c r="BE818" s="344"/>
      <c r="BF818" s="344"/>
      <c r="BG818" s="344"/>
      <c r="BH818" s="344"/>
      <c r="BI818" s="344"/>
      <c r="BJ818" s="344"/>
      <c r="BK818" s="344"/>
      <c r="BL818" s="344"/>
      <c r="BM818" s="344"/>
      <c r="BN818" s="344"/>
      <c r="BO818" s="344"/>
      <c r="BP818" s="344"/>
      <c r="BQ818" s="344"/>
      <c r="BR818" s="344"/>
      <c r="BS818" s="344"/>
      <c r="BT818" s="344"/>
      <c r="BU818" s="344"/>
      <c r="BV818" s="344"/>
      <c r="BW818" s="344"/>
      <c r="BX818" s="344"/>
      <c r="BY818" s="344"/>
      <c r="BZ818" s="344"/>
      <c r="CA818" s="344"/>
      <c r="CB818" s="344"/>
      <c r="CC818" s="344"/>
      <c r="CD818" s="344"/>
      <c r="CE818" s="344"/>
      <c r="CF818" s="344"/>
      <c r="CG818" s="344"/>
      <c r="CH818" s="344"/>
      <c r="CI818" s="344"/>
      <c r="CJ818" s="344"/>
      <c r="CK818" s="344"/>
      <c r="CL818" s="344"/>
      <c r="CM818" s="344"/>
      <c r="CN818" s="344"/>
      <c r="CO818" s="344"/>
      <c r="CP818" s="344"/>
      <c r="CQ818" s="344"/>
      <c r="CR818" s="344"/>
      <c r="CS818" s="344"/>
      <c r="CT818" s="344"/>
      <c r="CU818" s="344"/>
      <c r="CV818" s="344"/>
      <c r="CW818" s="344"/>
      <c r="CX818" s="344"/>
      <c r="CY818" s="344"/>
      <c r="CZ818" s="344"/>
      <c r="DA818" s="344"/>
      <c r="DB818" s="344"/>
    </row>
    <row r="819" spans="17:106" s="318" customFormat="1" x14ac:dyDescent="0.15"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  <c r="AA819" s="344"/>
      <c r="AB819" s="344"/>
      <c r="AC819" s="344"/>
      <c r="AD819" s="344"/>
      <c r="AE819" s="344"/>
      <c r="AF819" s="344"/>
      <c r="AG819" s="344"/>
      <c r="AH819" s="344"/>
      <c r="AI819" s="344"/>
      <c r="AJ819" s="344"/>
      <c r="AK819" s="344"/>
      <c r="AL819" s="344"/>
      <c r="AM819" s="344"/>
      <c r="AN819" s="344"/>
      <c r="AO819" s="344"/>
      <c r="AP819" s="344"/>
      <c r="AQ819" s="344"/>
      <c r="AR819" s="344"/>
      <c r="AS819" s="344"/>
      <c r="AT819" s="344"/>
      <c r="AU819" s="344"/>
      <c r="AV819" s="344"/>
      <c r="AW819" s="344"/>
      <c r="AX819" s="344"/>
      <c r="AY819" s="344"/>
      <c r="AZ819" s="344"/>
      <c r="BA819" s="344"/>
      <c r="BB819" s="344"/>
      <c r="BC819" s="344"/>
      <c r="BD819" s="344"/>
      <c r="BE819" s="344"/>
      <c r="BF819" s="344"/>
      <c r="BG819" s="344"/>
      <c r="BH819" s="344"/>
      <c r="BI819" s="344"/>
      <c r="BJ819" s="344"/>
      <c r="BK819" s="344"/>
      <c r="BL819" s="344"/>
      <c r="BM819" s="344"/>
      <c r="BN819" s="344"/>
      <c r="BO819" s="344"/>
      <c r="BP819" s="344"/>
      <c r="BQ819" s="344"/>
      <c r="BR819" s="344"/>
      <c r="BS819" s="344"/>
      <c r="BT819" s="344"/>
      <c r="BU819" s="344"/>
      <c r="BV819" s="344"/>
      <c r="BW819" s="344"/>
      <c r="BX819" s="344"/>
      <c r="BY819" s="344"/>
      <c r="BZ819" s="344"/>
      <c r="CA819" s="344"/>
      <c r="CB819" s="344"/>
      <c r="CC819" s="344"/>
      <c r="CD819" s="344"/>
      <c r="CE819" s="344"/>
      <c r="CF819" s="344"/>
      <c r="CG819" s="344"/>
      <c r="CH819" s="344"/>
      <c r="CI819" s="344"/>
      <c r="CJ819" s="344"/>
      <c r="CK819" s="344"/>
      <c r="CL819" s="344"/>
      <c r="CM819" s="344"/>
      <c r="CN819" s="344"/>
      <c r="CO819" s="344"/>
      <c r="CP819" s="344"/>
      <c r="CQ819" s="344"/>
      <c r="CR819" s="344"/>
      <c r="CS819" s="344"/>
      <c r="CT819" s="344"/>
      <c r="CU819" s="344"/>
      <c r="CV819" s="344"/>
      <c r="CW819" s="344"/>
      <c r="CX819" s="344"/>
      <c r="CY819" s="344"/>
      <c r="CZ819" s="344"/>
      <c r="DA819" s="344"/>
      <c r="DB819" s="344"/>
    </row>
    <row r="820" spans="17:106" s="318" customFormat="1" x14ac:dyDescent="0.15"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  <c r="AA820" s="344"/>
      <c r="AB820" s="344"/>
      <c r="AC820" s="344"/>
      <c r="AD820" s="344"/>
      <c r="AE820" s="344"/>
      <c r="AF820" s="344"/>
      <c r="AG820" s="344"/>
      <c r="AH820" s="344"/>
      <c r="AI820" s="344"/>
      <c r="AJ820" s="344"/>
      <c r="AK820" s="344"/>
      <c r="AL820" s="344"/>
      <c r="AM820" s="344"/>
      <c r="AN820" s="344"/>
      <c r="AO820" s="344"/>
      <c r="AP820" s="344"/>
      <c r="AQ820" s="344"/>
      <c r="AR820" s="344"/>
      <c r="AS820" s="344"/>
      <c r="AT820" s="344"/>
      <c r="AU820" s="344"/>
      <c r="AV820" s="344"/>
      <c r="AW820" s="344"/>
      <c r="AX820" s="344"/>
      <c r="AY820" s="344"/>
      <c r="AZ820" s="344"/>
      <c r="BA820" s="344"/>
      <c r="BB820" s="344"/>
      <c r="BC820" s="344"/>
      <c r="BD820" s="344"/>
      <c r="BE820" s="344"/>
      <c r="BF820" s="344"/>
      <c r="BG820" s="344"/>
      <c r="BH820" s="344"/>
      <c r="BI820" s="344"/>
      <c r="BJ820" s="344"/>
      <c r="BK820" s="344"/>
      <c r="BL820" s="344"/>
      <c r="BM820" s="344"/>
      <c r="BN820" s="344"/>
      <c r="BO820" s="344"/>
      <c r="BP820" s="344"/>
      <c r="BQ820" s="344"/>
      <c r="BR820" s="344"/>
      <c r="BS820" s="344"/>
      <c r="BT820" s="344"/>
      <c r="BU820" s="344"/>
      <c r="BV820" s="344"/>
      <c r="BW820" s="344"/>
      <c r="BX820" s="344"/>
      <c r="BY820" s="344"/>
      <c r="BZ820" s="344"/>
      <c r="CA820" s="344"/>
      <c r="CB820" s="344"/>
      <c r="CC820" s="344"/>
      <c r="CD820" s="344"/>
      <c r="CE820" s="344"/>
      <c r="CF820" s="344"/>
      <c r="CG820" s="344"/>
      <c r="CH820" s="344"/>
      <c r="CI820" s="344"/>
      <c r="CJ820" s="344"/>
      <c r="CK820" s="344"/>
      <c r="CL820" s="344"/>
      <c r="CM820" s="344"/>
      <c r="CN820" s="344"/>
      <c r="CO820" s="344"/>
      <c r="CP820" s="344"/>
      <c r="CQ820" s="344"/>
      <c r="CR820" s="344"/>
      <c r="CS820" s="344"/>
      <c r="CT820" s="344"/>
      <c r="CU820" s="344"/>
      <c r="CV820" s="344"/>
      <c r="CW820" s="344"/>
      <c r="CX820" s="344"/>
      <c r="CY820" s="344"/>
      <c r="CZ820" s="344"/>
      <c r="DA820" s="344"/>
      <c r="DB820" s="344"/>
    </row>
    <row r="821" spans="17:106" s="318" customFormat="1" x14ac:dyDescent="0.15"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  <c r="AA821" s="344"/>
      <c r="AB821" s="344"/>
      <c r="AC821" s="344"/>
      <c r="AD821" s="344"/>
      <c r="AE821" s="344"/>
      <c r="AF821" s="344"/>
      <c r="AG821" s="344"/>
      <c r="AH821" s="344"/>
      <c r="AI821" s="344"/>
      <c r="AJ821" s="344"/>
      <c r="AK821" s="344"/>
      <c r="AL821" s="344"/>
      <c r="AM821" s="344"/>
      <c r="AN821" s="344"/>
      <c r="AO821" s="344"/>
      <c r="AP821" s="344"/>
      <c r="AQ821" s="344"/>
      <c r="AR821" s="344"/>
      <c r="AS821" s="344"/>
      <c r="AT821" s="344"/>
      <c r="AU821" s="344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4"/>
      <c r="BI821" s="344"/>
      <c r="BJ821" s="344"/>
      <c r="BK821" s="344"/>
      <c r="BL821" s="344"/>
      <c r="BM821" s="344"/>
      <c r="BN821" s="344"/>
      <c r="BO821" s="344"/>
      <c r="BP821" s="344"/>
      <c r="BQ821" s="344"/>
      <c r="BR821" s="344"/>
      <c r="BS821" s="344"/>
      <c r="BT821" s="344"/>
      <c r="BU821" s="344"/>
      <c r="BV821" s="344"/>
      <c r="BW821" s="344"/>
      <c r="BX821" s="344"/>
      <c r="BY821" s="344"/>
      <c r="BZ821" s="344"/>
      <c r="CA821" s="344"/>
      <c r="CB821" s="344"/>
      <c r="CC821" s="344"/>
      <c r="CD821" s="344"/>
      <c r="CE821" s="344"/>
      <c r="CF821" s="344"/>
      <c r="CG821" s="344"/>
      <c r="CH821" s="344"/>
      <c r="CI821" s="344"/>
      <c r="CJ821" s="344"/>
      <c r="CK821" s="344"/>
      <c r="CL821" s="344"/>
      <c r="CM821" s="344"/>
      <c r="CN821" s="344"/>
      <c r="CO821" s="344"/>
      <c r="CP821" s="344"/>
      <c r="CQ821" s="344"/>
      <c r="CR821" s="344"/>
      <c r="CS821" s="344"/>
      <c r="CT821" s="344"/>
      <c r="CU821" s="344"/>
      <c r="CV821" s="344"/>
      <c r="CW821" s="344"/>
      <c r="CX821" s="344"/>
      <c r="CY821" s="344"/>
      <c r="CZ821" s="344"/>
      <c r="DA821" s="344"/>
      <c r="DB821" s="344"/>
    </row>
    <row r="822" spans="17:106" s="318" customFormat="1" x14ac:dyDescent="0.15"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  <c r="AA822" s="344"/>
      <c r="AB822" s="344"/>
      <c r="AC822" s="344"/>
      <c r="AD822" s="344"/>
      <c r="AE822" s="344"/>
      <c r="AF822" s="344"/>
      <c r="AG822" s="344"/>
      <c r="AH822" s="344"/>
      <c r="AI822" s="344"/>
      <c r="AJ822" s="344"/>
      <c r="AK822" s="344"/>
      <c r="AL822" s="344"/>
      <c r="AM822" s="344"/>
      <c r="AN822" s="344"/>
      <c r="AO822" s="344"/>
      <c r="AP822" s="344"/>
      <c r="AQ822" s="344"/>
      <c r="AR822" s="344"/>
      <c r="AS822" s="344"/>
      <c r="AT822" s="344"/>
      <c r="AU822" s="344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4"/>
      <c r="BI822" s="344"/>
      <c r="BJ822" s="344"/>
      <c r="BK822" s="344"/>
      <c r="BL822" s="344"/>
      <c r="BM822" s="344"/>
      <c r="BN822" s="344"/>
      <c r="BO822" s="344"/>
      <c r="BP822" s="344"/>
      <c r="BQ822" s="344"/>
      <c r="BR822" s="344"/>
      <c r="BS822" s="344"/>
      <c r="BT822" s="344"/>
      <c r="BU822" s="344"/>
      <c r="BV822" s="344"/>
      <c r="BW822" s="344"/>
      <c r="BX822" s="344"/>
      <c r="BY822" s="344"/>
      <c r="BZ822" s="344"/>
      <c r="CA822" s="344"/>
      <c r="CB822" s="344"/>
      <c r="CC822" s="344"/>
      <c r="CD822" s="344"/>
      <c r="CE822" s="344"/>
      <c r="CF822" s="344"/>
      <c r="CG822" s="344"/>
      <c r="CH822" s="344"/>
      <c r="CI822" s="344"/>
      <c r="CJ822" s="344"/>
      <c r="CK822" s="344"/>
      <c r="CL822" s="344"/>
      <c r="CM822" s="344"/>
      <c r="CN822" s="344"/>
      <c r="CO822" s="344"/>
      <c r="CP822" s="344"/>
      <c r="CQ822" s="344"/>
      <c r="CR822" s="344"/>
      <c r="CS822" s="344"/>
      <c r="CT822" s="344"/>
      <c r="CU822" s="344"/>
      <c r="CV822" s="344"/>
      <c r="CW822" s="344"/>
      <c r="CX822" s="344"/>
      <c r="CY822" s="344"/>
      <c r="CZ822" s="344"/>
      <c r="DA822" s="344"/>
      <c r="DB822" s="344"/>
    </row>
    <row r="823" spans="17:106" s="318" customFormat="1" x14ac:dyDescent="0.15"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  <c r="AA823" s="344"/>
      <c r="AB823" s="344"/>
      <c r="AC823" s="344"/>
      <c r="AD823" s="344"/>
      <c r="AE823" s="344"/>
      <c r="AF823" s="344"/>
      <c r="AG823" s="344"/>
      <c r="AH823" s="344"/>
      <c r="AI823" s="344"/>
      <c r="AJ823" s="344"/>
      <c r="AK823" s="344"/>
      <c r="AL823" s="344"/>
      <c r="AM823" s="344"/>
      <c r="AN823" s="344"/>
      <c r="AO823" s="344"/>
      <c r="AP823" s="344"/>
      <c r="AQ823" s="344"/>
      <c r="AR823" s="344"/>
      <c r="AS823" s="344"/>
      <c r="AT823" s="344"/>
      <c r="AU823" s="344"/>
      <c r="AV823" s="344"/>
      <c r="AW823" s="344"/>
      <c r="AX823" s="344"/>
      <c r="AY823" s="344"/>
      <c r="AZ823" s="344"/>
      <c r="BA823" s="344"/>
      <c r="BB823" s="344"/>
      <c r="BC823" s="344"/>
      <c r="BD823" s="344"/>
      <c r="BE823" s="344"/>
      <c r="BF823" s="344"/>
      <c r="BG823" s="344"/>
      <c r="BH823" s="344"/>
      <c r="BI823" s="344"/>
      <c r="BJ823" s="344"/>
      <c r="BK823" s="344"/>
      <c r="BL823" s="344"/>
      <c r="BM823" s="344"/>
      <c r="BN823" s="344"/>
      <c r="BO823" s="344"/>
      <c r="BP823" s="344"/>
      <c r="BQ823" s="344"/>
      <c r="BR823" s="344"/>
      <c r="BS823" s="344"/>
      <c r="BT823" s="344"/>
      <c r="BU823" s="344"/>
      <c r="BV823" s="344"/>
      <c r="BW823" s="344"/>
      <c r="BX823" s="344"/>
      <c r="BY823" s="344"/>
      <c r="BZ823" s="344"/>
      <c r="CA823" s="344"/>
      <c r="CB823" s="344"/>
      <c r="CC823" s="344"/>
      <c r="CD823" s="344"/>
      <c r="CE823" s="344"/>
      <c r="CF823" s="344"/>
      <c r="CG823" s="344"/>
      <c r="CH823" s="344"/>
      <c r="CI823" s="344"/>
      <c r="CJ823" s="344"/>
      <c r="CK823" s="344"/>
      <c r="CL823" s="344"/>
      <c r="CM823" s="344"/>
      <c r="CN823" s="344"/>
      <c r="CO823" s="344"/>
      <c r="CP823" s="344"/>
      <c r="CQ823" s="344"/>
      <c r="CR823" s="344"/>
      <c r="CS823" s="344"/>
      <c r="CT823" s="344"/>
      <c r="CU823" s="344"/>
      <c r="CV823" s="344"/>
      <c r="CW823" s="344"/>
      <c r="CX823" s="344"/>
      <c r="CY823" s="344"/>
      <c r="CZ823" s="344"/>
      <c r="DA823" s="344"/>
      <c r="DB823" s="344"/>
    </row>
    <row r="824" spans="17:106" s="318" customFormat="1" x14ac:dyDescent="0.15"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  <c r="AA824" s="344"/>
      <c r="AB824" s="344"/>
      <c r="AC824" s="344"/>
      <c r="AD824" s="344"/>
      <c r="AE824" s="344"/>
      <c r="AF824" s="344"/>
      <c r="AG824" s="344"/>
      <c r="AH824" s="344"/>
      <c r="AI824" s="344"/>
      <c r="AJ824" s="344"/>
      <c r="AK824" s="344"/>
      <c r="AL824" s="344"/>
      <c r="AM824" s="344"/>
      <c r="AN824" s="344"/>
      <c r="AO824" s="344"/>
      <c r="AP824" s="344"/>
      <c r="AQ824" s="344"/>
      <c r="AR824" s="344"/>
      <c r="AS824" s="344"/>
      <c r="AT824" s="344"/>
      <c r="AU824" s="344"/>
      <c r="AV824" s="344"/>
      <c r="AW824" s="344"/>
      <c r="AX824" s="344"/>
      <c r="AY824" s="344"/>
      <c r="AZ824" s="344"/>
      <c r="BA824" s="344"/>
      <c r="BB824" s="344"/>
      <c r="BC824" s="344"/>
      <c r="BD824" s="344"/>
      <c r="BE824" s="344"/>
      <c r="BF824" s="344"/>
      <c r="BG824" s="344"/>
      <c r="BH824" s="344"/>
      <c r="BI824" s="344"/>
      <c r="BJ824" s="344"/>
      <c r="BK824" s="344"/>
      <c r="BL824" s="344"/>
      <c r="BM824" s="344"/>
      <c r="BN824" s="344"/>
      <c r="BO824" s="344"/>
      <c r="BP824" s="344"/>
      <c r="BQ824" s="344"/>
      <c r="BR824" s="344"/>
      <c r="BS824" s="344"/>
      <c r="BT824" s="344"/>
      <c r="BU824" s="344"/>
      <c r="BV824" s="344"/>
      <c r="BW824" s="344"/>
      <c r="BX824" s="344"/>
      <c r="BY824" s="344"/>
      <c r="BZ824" s="344"/>
      <c r="CA824" s="344"/>
      <c r="CB824" s="344"/>
      <c r="CC824" s="344"/>
      <c r="CD824" s="344"/>
      <c r="CE824" s="344"/>
      <c r="CF824" s="344"/>
      <c r="CG824" s="344"/>
      <c r="CH824" s="344"/>
      <c r="CI824" s="344"/>
      <c r="CJ824" s="344"/>
      <c r="CK824" s="344"/>
      <c r="CL824" s="344"/>
      <c r="CM824" s="344"/>
      <c r="CN824" s="344"/>
      <c r="CO824" s="344"/>
      <c r="CP824" s="344"/>
      <c r="CQ824" s="344"/>
      <c r="CR824" s="344"/>
      <c r="CS824" s="344"/>
      <c r="CT824" s="344"/>
      <c r="CU824" s="344"/>
      <c r="CV824" s="344"/>
      <c r="CW824" s="344"/>
      <c r="CX824" s="344"/>
      <c r="CY824" s="344"/>
      <c r="CZ824" s="344"/>
      <c r="DA824" s="344"/>
      <c r="DB824" s="344"/>
    </row>
    <row r="825" spans="17:106" s="318" customFormat="1" x14ac:dyDescent="0.15"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  <c r="AA825" s="344"/>
      <c r="AB825" s="344"/>
      <c r="AC825" s="344"/>
      <c r="AD825" s="344"/>
      <c r="AE825" s="344"/>
      <c r="AF825" s="344"/>
      <c r="AG825" s="344"/>
      <c r="AH825" s="344"/>
      <c r="AI825" s="344"/>
      <c r="AJ825" s="344"/>
      <c r="AK825" s="344"/>
      <c r="AL825" s="344"/>
      <c r="AM825" s="344"/>
      <c r="AN825" s="344"/>
      <c r="AO825" s="344"/>
      <c r="AP825" s="344"/>
      <c r="AQ825" s="344"/>
      <c r="AR825" s="344"/>
      <c r="AS825" s="344"/>
      <c r="AT825" s="344"/>
      <c r="AU825" s="344"/>
      <c r="AV825" s="344"/>
      <c r="AW825" s="344"/>
      <c r="AX825" s="344"/>
      <c r="AY825" s="344"/>
      <c r="AZ825" s="344"/>
      <c r="BA825" s="344"/>
      <c r="BB825" s="344"/>
      <c r="BC825" s="344"/>
      <c r="BD825" s="344"/>
      <c r="BE825" s="344"/>
      <c r="BF825" s="344"/>
      <c r="BG825" s="344"/>
      <c r="BH825" s="344"/>
      <c r="BI825" s="344"/>
      <c r="BJ825" s="344"/>
      <c r="BK825" s="344"/>
      <c r="BL825" s="344"/>
      <c r="BM825" s="344"/>
      <c r="BN825" s="344"/>
      <c r="BO825" s="344"/>
      <c r="BP825" s="344"/>
      <c r="BQ825" s="344"/>
      <c r="BR825" s="344"/>
      <c r="BS825" s="344"/>
      <c r="BT825" s="344"/>
      <c r="BU825" s="344"/>
      <c r="BV825" s="344"/>
      <c r="BW825" s="344"/>
      <c r="BX825" s="344"/>
      <c r="BY825" s="344"/>
      <c r="BZ825" s="344"/>
      <c r="CA825" s="344"/>
      <c r="CB825" s="344"/>
      <c r="CC825" s="344"/>
      <c r="CD825" s="344"/>
      <c r="CE825" s="344"/>
      <c r="CF825" s="344"/>
      <c r="CG825" s="344"/>
      <c r="CH825" s="344"/>
      <c r="CI825" s="344"/>
      <c r="CJ825" s="344"/>
      <c r="CK825" s="344"/>
      <c r="CL825" s="344"/>
      <c r="CM825" s="344"/>
      <c r="CN825" s="344"/>
      <c r="CO825" s="344"/>
      <c r="CP825" s="344"/>
      <c r="CQ825" s="344"/>
      <c r="CR825" s="344"/>
      <c r="CS825" s="344"/>
      <c r="CT825" s="344"/>
      <c r="CU825" s="344"/>
      <c r="CV825" s="344"/>
      <c r="CW825" s="344"/>
      <c r="CX825" s="344"/>
      <c r="CY825" s="344"/>
      <c r="CZ825" s="344"/>
      <c r="DA825" s="344"/>
      <c r="DB825" s="344"/>
    </row>
    <row r="826" spans="17:106" s="318" customFormat="1" x14ac:dyDescent="0.15"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  <c r="AA826" s="344"/>
      <c r="AB826" s="344"/>
      <c r="AC826" s="344"/>
      <c r="AD826" s="344"/>
      <c r="AE826" s="344"/>
      <c r="AF826" s="344"/>
      <c r="AG826" s="344"/>
      <c r="AH826" s="344"/>
      <c r="AI826" s="344"/>
      <c r="AJ826" s="344"/>
      <c r="AK826" s="344"/>
      <c r="AL826" s="344"/>
      <c r="AM826" s="344"/>
      <c r="AN826" s="344"/>
      <c r="AO826" s="344"/>
      <c r="AP826" s="344"/>
      <c r="AQ826" s="344"/>
      <c r="AR826" s="344"/>
      <c r="AS826" s="344"/>
      <c r="AT826" s="344"/>
      <c r="AU826" s="344"/>
      <c r="AV826" s="344"/>
      <c r="AW826" s="344"/>
      <c r="AX826" s="344"/>
      <c r="AY826" s="344"/>
      <c r="AZ826" s="344"/>
      <c r="BA826" s="344"/>
      <c r="BB826" s="344"/>
      <c r="BC826" s="344"/>
      <c r="BD826" s="344"/>
      <c r="BE826" s="344"/>
      <c r="BF826" s="344"/>
      <c r="BG826" s="344"/>
      <c r="BH826" s="344"/>
      <c r="BI826" s="344"/>
      <c r="BJ826" s="344"/>
      <c r="BK826" s="344"/>
      <c r="BL826" s="344"/>
      <c r="BM826" s="344"/>
      <c r="BN826" s="344"/>
      <c r="BO826" s="344"/>
      <c r="BP826" s="344"/>
      <c r="BQ826" s="344"/>
      <c r="BR826" s="344"/>
      <c r="BS826" s="344"/>
      <c r="BT826" s="344"/>
      <c r="BU826" s="344"/>
      <c r="BV826" s="344"/>
      <c r="BW826" s="344"/>
      <c r="BX826" s="344"/>
      <c r="BY826" s="344"/>
      <c r="BZ826" s="344"/>
      <c r="CA826" s="344"/>
      <c r="CB826" s="344"/>
      <c r="CC826" s="344"/>
      <c r="CD826" s="344"/>
      <c r="CE826" s="344"/>
      <c r="CF826" s="344"/>
      <c r="CG826" s="344"/>
      <c r="CH826" s="344"/>
      <c r="CI826" s="344"/>
      <c r="CJ826" s="344"/>
      <c r="CK826" s="344"/>
      <c r="CL826" s="344"/>
      <c r="CM826" s="344"/>
      <c r="CN826" s="344"/>
      <c r="CO826" s="344"/>
      <c r="CP826" s="344"/>
      <c r="CQ826" s="344"/>
      <c r="CR826" s="344"/>
      <c r="CS826" s="344"/>
      <c r="CT826" s="344"/>
      <c r="CU826" s="344"/>
      <c r="CV826" s="344"/>
      <c r="CW826" s="344"/>
      <c r="CX826" s="344"/>
      <c r="CY826" s="344"/>
      <c r="CZ826" s="344"/>
      <c r="DA826" s="344"/>
      <c r="DB826" s="344"/>
    </row>
    <row r="827" spans="17:106" s="318" customFormat="1" x14ac:dyDescent="0.15"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  <c r="AA827" s="344"/>
      <c r="AB827" s="344"/>
      <c r="AC827" s="344"/>
      <c r="AD827" s="344"/>
      <c r="AE827" s="344"/>
      <c r="AF827" s="344"/>
      <c r="AG827" s="344"/>
      <c r="AH827" s="344"/>
      <c r="AI827" s="344"/>
      <c r="AJ827" s="344"/>
      <c r="AK827" s="344"/>
      <c r="AL827" s="344"/>
      <c r="AM827" s="344"/>
      <c r="AN827" s="344"/>
      <c r="AO827" s="344"/>
      <c r="AP827" s="344"/>
      <c r="AQ827" s="344"/>
      <c r="AR827" s="344"/>
      <c r="AS827" s="344"/>
      <c r="AT827" s="344"/>
      <c r="AU827" s="344"/>
      <c r="AV827" s="344"/>
      <c r="AW827" s="344"/>
      <c r="AX827" s="344"/>
      <c r="AY827" s="344"/>
      <c r="AZ827" s="344"/>
      <c r="BA827" s="344"/>
      <c r="BB827" s="344"/>
      <c r="BC827" s="344"/>
      <c r="BD827" s="344"/>
      <c r="BE827" s="344"/>
      <c r="BF827" s="344"/>
      <c r="BG827" s="344"/>
      <c r="BH827" s="344"/>
      <c r="BI827" s="344"/>
      <c r="BJ827" s="344"/>
      <c r="BK827" s="344"/>
      <c r="BL827" s="344"/>
      <c r="BM827" s="344"/>
      <c r="BN827" s="344"/>
      <c r="BO827" s="344"/>
      <c r="BP827" s="344"/>
      <c r="BQ827" s="344"/>
      <c r="BR827" s="344"/>
      <c r="BS827" s="344"/>
      <c r="BT827" s="344"/>
      <c r="BU827" s="344"/>
      <c r="BV827" s="344"/>
      <c r="BW827" s="344"/>
      <c r="BX827" s="344"/>
      <c r="BY827" s="344"/>
      <c r="BZ827" s="344"/>
      <c r="CA827" s="344"/>
      <c r="CB827" s="344"/>
      <c r="CC827" s="344"/>
      <c r="CD827" s="344"/>
      <c r="CE827" s="344"/>
      <c r="CF827" s="344"/>
      <c r="CG827" s="344"/>
      <c r="CH827" s="344"/>
      <c r="CI827" s="344"/>
      <c r="CJ827" s="344"/>
      <c r="CK827" s="344"/>
      <c r="CL827" s="344"/>
      <c r="CM827" s="344"/>
      <c r="CN827" s="344"/>
      <c r="CO827" s="344"/>
      <c r="CP827" s="344"/>
      <c r="CQ827" s="344"/>
      <c r="CR827" s="344"/>
      <c r="CS827" s="344"/>
      <c r="CT827" s="344"/>
      <c r="CU827" s="344"/>
      <c r="CV827" s="344"/>
      <c r="CW827" s="344"/>
      <c r="CX827" s="344"/>
      <c r="CY827" s="344"/>
      <c r="CZ827" s="344"/>
      <c r="DA827" s="344"/>
      <c r="DB827" s="344"/>
    </row>
    <row r="828" spans="17:106" s="318" customFormat="1" x14ac:dyDescent="0.15"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  <c r="AA828" s="344"/>
      <c r="AB828" s="344"/>
      <c r="AC828" s="344"/>
      <c r="AD828" s="344"/>
      <c r="AE828" s="344"/>
      <c r="AF828" s="344"/>
      <c r="AG828" s="344"/>
      <c r="AH828" s="344"/>
      <c r="AI828" s="344"/>
      <c r="AJ828" s="344"/>
      <c r="AK828" s="344"/>
      <c r="AL828" s="344"/>
      <c r="AM828" s="344"/>
      <c r="AN828" s="344"/>
      <c r="AO828" s="344"/>
      <c r="AP828" s="344"/>
      <c r="AQ828" s="344"/>
      <c r="AR828" s="344"/>
      <c r="AS828" s="344"/>
      <c r="AT828" s="344"/>
      <c r="AU828" s="344"/>
      <c r="AV828" s="344"/>
      <c r="AW828" s="344"/>
      <c r="AX828" s="344"/>
      <c r="AY828" s="344"/>
      <c r="AZ828" s="344"/>
      <c r="BA828" s="344"/>
      <c r="BB828" s="344"/>
      <c r="BC828" s="344"/>
      <c r="BD828" s="344"/>
      <c r="BE828" s="344"/>
      <c r="BF828" s="344"/>
      <c r="BG828" s="344"/>
      <c r="BH828" s="344"/>
      <c r="BI828" s="344"/>
      <c r="BJ828" s="344"/>
      <c r="BK828" s="344"/>
      <c r="BL828" s="344"/>
      <c r="BM828" s="344"/>
      <c r="BN828" s="344"/>
      <c r="BO828" s="344"/>
      <c r="BP828" s="344"/>
      <c r="BQ828" s="344"/>
      <c r="BR828" s="344"/>
      <c r="BS828" s="344"/>
      <c r="BT828" s="344"/>
      <c r="BU828" s="344"/>
      <c r="BV828" s="344"/>
      <c r="BW828" s="344"/>
      <c r="BX828" s="344"/>
      <c r="BY828" s="344"/>
      <c r="BZ828" s="344"/>
      <c r="CA828" s="344"/>
      <c r="CB828" s="344"/>
      <c r="CC828" s="344"/>
      <c r="CD828" s="344"/>
      <c r="CE828" s="344"/>
      <c r="CF828" s="344"/>
      <c r="CG828" s="344"/>
      <c r="CH828" s="344"/>
      <c r="CI828" s="344"/>
      <c r="CJ828" s="344"/>
      <c r="CK828" s="344"/>
      <c r="CL828" s="344"/>
      <c r="CM828" s="344"/>
      <c r="CN828" s="344"/>
      <c r="CO828" s="344"/>
      <c r="CP828" s="344"/>
      <c r="CQ828" s="344"/>
      <c r="CR828" s="344"/>
      <c r="CS828" s="344"/>
      <c r="CT828" s="344"/>
      <c r="CU828" s="344"/>
      <c r="CV828" s="344"/>
      <c r="CW828" s="344"/>
      <c r="CX828" s="344"/>
      <c r="CY828" s="344"/>
      <c r="CZ828" s="344"/>
      <c r="DA828" s="344"/>
      <c r="DB828" s="344"/>
    </row>
    <row r="829" spans="17:106" s="318" customFormat="1" x14ac:dyDescent="0.15"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  <c r="AA829" s="344"/>
      <c r="AB829" s="344"/>
      <c r="AC829" s="344"/>
      <c r="AD829" s="344"/>
      <c r="AE829" s="344"/>
      <c r="AF829" s="344"/>
      <c r="AG829" s="344"/>
      <c r="AH829" s="344"/>
      <c r="AI829" s="344"/>
      <c r="AJ829" s="344"/>
      <c r="AK829" s="344"/>
      <c r="AL829" s="344"/>
      <c r="AM829" s="344"/>
      <c r="AN829" s="344"/>
      <c r="AO829" s="344"/>
      <c r="AP829" s="344"/>
      <c r="AQ829" s="344"/>
      <c r="AR829" s="344"/>
      <c r="AS829" s="344"/>
      <c r="AT829" s="344"/>
      <c r="AU829" s="344"/>
      <c r="AV829" s="344"/>
      <c r="AW829" s="344"/>
      <c r="AX829" s="344"/>
      <c r="AY829" s="344"/>
      <c r="AZ829" s="344"/>
      <c r="BA829" s="344"/>
      <c r="BB829" s="344"/>
      <c r="BC829" s="344"/>
      <c r="BD829" s="344"/>
      <c r="BE829" s="344"/>
      <c r="BF829" s="344"/>
      <c r="BG829" s="344"/>
      <c r="BH829" s="344"/>
      <c r="BI829" s="344"/>
      <c r="BJ829" s="344"/>
      <c r="BK829" s="344"/>
      <c r="BL829" s="344"/>
      <c r="BM829" s="344"/>
      <c r="BN829" s="344"/>
      <c r="BO829" s="344"/>
      <c r="BP829" s="344"/>
      <c r="BQ829" s="344"/>
      <c r="BR829" s="344"/>
      <c r="BS829" s="344"/>
      <c r="BT829" s="344"/>
      <c r="BU829" s="344"/>
      <c r="BV829" s="344"/>
      <c r="BW829" s="344"/>
      <c r="BX829" s="344"/>
      <c r="BY829" s="344"/>
      <c r="BZ829" s="344"/>
      <c r="CA829" s="344"/>
      <c r="CB829" s="344"/>
      <c r="CC829" s="344"/>
      <c r="CD829" s="344"/>
      <c r="CE829" s="344"/>
      <c r="CF829" s="344"/>
      <c r="CG829" s="344"/>
      <c r="CH829" s="344"/>
      <c r="CI829" s="344"/>
      <c r="CJ829" s="344"/>
      <c r="CK829" s="344"/>
      <c r="CL829" s="344"/>
      <c r="CM829" s="344"/>
      <c r="CN829" s="344"/>
      <c r="CO829" s="344"/>
      <c r="CP829" s="344"/>
      <c r="CQ829" s="344"/>
      <c r="CR829" s="344"/>
      <c r="CS829" s="344"/>
      <c r="CT829" s="344"/>
      <c r="CU829" s="344"/>
      <c r="CV829" s="344"/>
      <c r="CW829" s="344"/>
      <c r="CX829" s="344"/>
      <c r="CY829" s="344"/>
      <c r="CZ829" s="344"/>
      <c r="DA829" s="344"/>
      <c r="DB829" s="344"/>
    </row>
    <row r="830" spans="17:106" s="318" customFormat="1" x14ac:dyDescent="0.15"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  <c r="AA830" s="344"/>
      <c r="AB830" s="344"/>
      <c r="AC830" s="344"/>
      <c r="AD830" s="344"/>
      <c r="AE830" s="344"/>
      <c r="AF830" s="344"/>
      <c r="AG830" s="344"/>
      <c r="AH830" s="344"/>
      <c r="AI830" s="344"/>
      <c r="AJ830" s="344"/>
      <c r="AK830" s="344"/>
      <c r="AL830" s="344"/>
      <c r="AM830" s="344"/>
      <c r="AN830" s="344"/>
      <c r="AO830" s="344"/>
      <c r="AP830" s="344"/>
      <c r="AQ830" s="344"/>
      <c r="AR830" s="344"/>
      <c r="AS830" s="344"/>
      <c r="AT830" s="344"/>
      <c r="AU830" s="344"/>
      <c r="AV830" s="344"/>
      <c r="AW830" s="344"/>
      <c r="AX830" s="344"/>
      <c r="AY830" s="344"/>
      <c r="AZ830" s="344"/>
      <c r="BA830" s="344"/>
      <c r="BB830" s="344"/>
      <c r="BC830" s="344"/>
      <c r="BD830" s="344"/>
      <c r="BE830" s="344"/>
      <c r="BF830" s="344"/>
      <c r="BG830" s="344"/>
      <c r="BH830" s="344"/>
      <c r="BI830" s="344"/>
      <c r="BJ830" s="344"/>
      <c r="BK830" s="344"/>
      <c r="BL830" s="344"/>
      <c r="BM830" s="344"/>
      <c r="BN830" s="344"/>
      <c r="BO830" s="344"/>
      <c r="BP830" s="344"/>
      <c r="BQ830" s="344"/>
      <c r="BR830" s="344"/>
      <c r="BS830" s="344"/>
      <c r="BT830" s="344"/>
      <c r="BU830" s="344"/>
      <c r="BV830" s="344"/>
      <c r="BW830" s="344"/>
      <c r="BX830" s="344"/>
      <c r="BY830" s="344"/>
      <c r="BZ830" s="344"/>
      <c r="CA830" s="344"/>
      <c r="CB830" s="344"/>
      <c r="CC830" s="344"/>
      <c r="CD830" s="344"/>
      <c r="CE830" s="344"/>
      <c r="CF830" s="344"/>
      <c r="CG830" s="344"/>
      <c r="CH830" s="344"/>
      <c r="CI830" s="344"/>
      <c r="CJ830" s="344"/>
      <c r="CK830" s="344"/>
      <c r="CL830" s="344"/>
      <c r="CM830" s="344"/>
      <c r="CN830" s="344"/>
      <c r="CO830" s="344"/>
      <c r="CP830" s="344"/>
      <c r="CQ830" s="344"/>
      <c r="CR830" s="344"/>
      <c r="CS830" s="344"/>
      <c r="CT830" s="344"/>
      <c r="CU830" s="344"/>
      <c r="CV830" s="344"/>
      <c r="CW830" s="344"/>
      <c r="CX830" s="344"/>
      <c r="CY830" s="344"/>
      <c r="CZ830" s="344"/>
      <c r="DA830" s="344"/>
      <c r="DB830" s="344"/>
    </row>
    <row r="831" spans="17:106" s="318" customFormat="1" x14ac:dyDescent="0.15"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  <c r="AA831" s="344"/>
      <c r="AB831" s="344"/>
      <c r="AC831" s="344"/>
      <c r="AD831" s="344"/>
      <c r="AE831" s="344"/>
      <c r="AF831" s="344"/>
      <c r="AG831" s="344"/>
      <c r="AH831" s="344"/>
      <c r="AI831" s="344"/>
      <c r="AJ831" s="344"/>
      <c r="AK831" s="344"/>
      <c r="AL831" s="344"/>
      <c r="AM831" s="344"/>
      <c r="AN831" s="344"/>
      <c r="AO831" s="344"/>
      <c r="AP831" s="344"/>
      <c r="AQ831" s="344"/>
      <c r="AR831" s="344"/>
      <c r="AS831" s="344"/>
      <c r="AT831" s="344"/>
      <c r="AU831" s="344"/>
      <c r="AV831" s="344"/>
      <c r="AW831" s="344"/>
      <c r="AX831" s="344"/>
      <c r="AY831" s="344"/>
      <c r="AZ831" s="344"/>
      <c r="BA831" s="344"/>
      <c r="BB831" s="344"/>
      <c r="BC831" s="344"/>
      <c r="BD831" s="344"/>
      <c r="BE831" s="344"/>
      <c r="BF831" s="344"/>
      <c r="BG831" s="344"/>
      <c r="BH831" s="344"/>
      <c r="BI831" s="344"/>
      <c r="BJ831" s="344"/>
      <c r="BK831" s="344"/>
      <c r="BL831" s="344"/>
      <c r="BM831" s="344"/>
      <c r="BN831" s="344"/>
      <c r="BO831" s="344"/>
      <c r="BP831" s="344"/>
      <c r="BQ831" s="344"/>
      <c r="BR831" s="344"/>
      <c r="BS831" s="344"/>
      <c r="BT831" s="344"/>
      <c r="BU831" s="344"/>
      <c r="BV831" s="344"/>
      <c r="BW831" s="344"/>
      <c r="BX831" s="344"/>
      <c r="BY831" s="344"/>
      <c r="BZ831" s="344"/>
      <c r="CA831" s="344"/>
      <c r="CB831" s="344"/>
      <c r="CC831" s="344"/>
      <c r="CD831" s="344"/>
      <c r="CE831" s="344"/>
      <c r="CF831" s="344"/>
      <c r="CG831" s="344"/>
      <c r="CH831" s="344"/>
      <c r="CI831" s="344"/>
      <c r="CJ831" s="344"/>
      <c r="CK831" s="344"/>
      <c r="CL831" s="344"/>
      <c r="CM831" s="344"/>
      <c r="CN831" s="344"/>
      <c r="CO831" s="344"/>
      <c r="CP831" s="344"/>
      <c r="CQ831" s="344"/>
      <c r="CR831" s="344"/>
      <c r="CS831" s="344"/>
      <c r="CT831" s="344"/>
      <c r="CU831" s="344"/>
      <c r="CV831" s="344"/>
      <c r="CW831" s="344"/>
      <c r="CX831" s="344"/>
      <c r="CY831" s="344"/>
      <c r="CZ831" s="344"/>
      <c r="DA831" s="344"/>
      <c r="DB831" s="344"/>
    </row>
    <row r="832" spans="17:106" s="318" customFormat="1" x14ac:dyDescent="0.15"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  <c r="AA832" s="344"/>
      <c r="AB832" s="344"/>
      <c r="AC832" s="344"/>
      <c r="AD832" s="344"/>
      <c r="AE832" s="344"/>
      <c r="AF832" s="344"/>
      <c r="AG832" s="344"/>
      <c r="AH832" s="344"/>
      <c r="AI832" s="344"/>
      <c r="AJ832" s="344"/>
      <c r="AK832" s="344"/>
      <c r="AL832" s="344"/>
      <c r="AM832" s="344"/>
      <c r="AN832" s="344"/>
      <c r="AO832" s="344"/>
      <c r="AP832" s="344"/>
      <c r="AQ832" s="344"/>
      <c r="AR832" s="344"/>
      <c r="AS832" s="344"/>
      <c r="AT832" s="344"/>
      <c r="AU832" s="344"/>
      <c r="AV832" s="344"/>
      <c r="AW832" s="344"/>
      <c r="AX832" s="344"/>
      <c r="AY832" s="344"/>
      <c r="AZ832" s="344"/>
      <c r="BA832" s="344"/>
      <c r="BB832" s="344"/>
      <c r="BC832" s="344"/>
      <c r="BD832" s="344"/>
      <c r="BE832" s="344"/>
      <c r="BF832" s="344"/>
      <c r="BG832" s="344"/>
      <c r="BH832" s="344"/>
      <c r="BI832" s="344"/>
      <c r="BJ832" s="344"/>
      <c r="BK832" s="344"/>
      <c r="BL832" s="344"/>
      <c r="BM832" s="344"/>
      <c r="BN832" s="344"/>
      <c r="BO832" s="344"/>
      <c r="BP832" s="344"/>
      <c r="BQ832" s="344"/>
      <c r="BR832" s="344"/>
      <c r="BS832" s="344"/>
      <c r="BT832" s="344"/>
      <c r="BU832" s="344"/>
      <c r="BV832" s="344"/>
      <c r="BW832" s="344"/>
      <c r="BX832" s="344"/>
      <c r="BY832" s="344"/>
      <c r="BZ832" s="344"/>
      <c r="CA832" s="344"/>
      <c r="CB832" s="344"/>
      <c r="CC832" s="344"/>
      <c r="CD832" s="344"/>
      <c r="CE832" s="344"/>
      <c r="CF832" s="344"/>
      <c r="CG832" s="344"/>
      <c r="CH832" s="344"/>
      <c r="CI832" s="344"/>
      <c r="CJ832" s="344"/>
      <c r="CK832" s="344"/>
      <c r="CL832" s="344"/>
      <c r="CM832" s="344"/>
      <c r="CN832" s="344"/>
      <c r="CO832" s="344"/>
      <c r="CP832" s="344"/>
      <c r="CQ832" s="344"/>
      <c r="CR832" s="344"/>
      <c r="CS832" s="344"/>
      <c r="CT832" s="344"/>
      <c r="CU832" s="344"/>
      <c r="CV832" s="344"/>
      <c r="CW832" s="344"/>
      <c r="CX832" s="344"/>
      <c r="CY832" s="344"/>
      <c r="CZ832" s="344"/>
      <c r="DA832" s="344"/>
      <c r="DB832" s="344"/>
    </row>
    <row r="833" spans="17:106" s="318" customFormat="1" x14ac:dyDescent="0.15"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  <c r="AA833" s="344"/>
      <c r="AB833" s="344"/>
      <c r="AC833" s="344"/>
      <c r="AD833" s="344"/>
      <c r="AE833" s="344"/>
      <c r="AF833" s="344"/>
      <c r="AG833" s="344"/>
      <c r="AH833" s="344"/>
      <c r="AI833" s="344"/>
      <c r="AJ833" s="344"/>
      <c r="AK833" s="344"/>
      <c r="AL833" s="344"/>
      <c r="AM833" s="344"/>
      <c r="AN833" s="344"/>
      <c r="AO833" s="344"/>
      <c r="AP833" s="344"/>
      <c r="AQ833" s="344"/>
      <c r="AR833" s="344"/>
      <c r="AS833" s="344"/>
      <c r="AT833" s="344"/>
      <c r="AU833" s="344"/>
      <c r="AV833" s="344"/>
      <c r="AW833" s="344"/>
      <c r="AX833" s="344"/>
      <c r="AY833" s="344"/>
      <c r="AZ833" s="344"/>
      <c r="BA833" s="344"/>
      <c r="BB833" s="344"/>
      <c r="BC833" s="344"/>
      <c r="BD833" s="344"/>
      <c r="BE833" s="344"/>
      <c r="BF833" s="344"/>
      <c r="BG833" s="344"/>
      <c r="BH833" s="344"/>
      <c r="BI833" s="344"/>
      <c r="BJ833" s="344"/>
      <c r="BK833" s="344"/>
      <c r="BL833" s="344"/>
      <c r="BM833" s="344"/>
      <c r="BN833" s="344"/>
      <c r="BO833" s="344"/>
      <c r="BP833" s="344"/>
      <c r="BQ833" s="344"/>
      <c r="BR833" s="344"/>
      <c r="BS833" s="344"/>
      <c r="BT833" s="344"/>
      <c r="BU833" s="344"/>
      <c r="BV833" s="344"/>
      <c r="BW833" s="344"/>
      <c r="BX833" s="344"/>
      <c r="BY833" s="344"/>
      <c r="BZ833" s="344"/>
      <c r="CA833" s="344"/>
      <c r="CB833" s="344"/>
      <c r="CC833" s="344"/>
      <c r="CD833" s="344"/>
      <c r="CE833" s="344"/>
      <c r="CF833" s="344"/>
      <c r="CG833" s="344"/>
      <c r="CH833" s="344"/>
      <c r="CI833" s="344"/>
      <c r="CJ833" s="344"/>
      <c r="CK833" s="344"/>
      <c r="CL833" s="344"/>
      <c r="CM833" s="344"/>
      <c r="CN833" s="344"/>
      <c r="CO833" s="344"/>
      <c r="CP833" s="344"/>
      <c r="CQ833" s="344"/>
      <c r="CR833" s="344"/>
      <c r="CS833" s="344"/>
      <c r="CT833" s="344"/>
      <c r="CU833" s="344"/>
      <c r="CV833" s="344"/>
      <c r="CW833" s="344"/>
      <c r="CX833" s="344"/>
      <c r="CY833" s="344"/>
      <c r="CZ833" s="344"/>
      <c r="DA833" s="344"/>
      <c r="DB833" s="344"/>
    </row>
    <row r="834" spans="17:106" s="318" customFormat="1" x14ac:dyDescent="0.15"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  <c r="AA834" s="344"/>
      <c r="AB834" s="344"/>
      <c r="AC834" s="344"/>
      <c r="AD834" s="344"/>
      <c r="AE834" s="344"/>
      <c r="AF834" s="344"/>
      <c r="AG834" s="344"/>
      <c r="AH834" s="344"/>
      <c r="AI834" s="344"/>
      <c r="AJ834" s="344"/>
      <c r="AK834" s="344"/>
      <c r="AL834" s="344"/>
      <c r="AM834" s="344"/>
      <c r="AN834" s="344"/>
      <c r="AO834" s="344"/>
      <c r="AP834" s="344"/>
      <c r="AQ834" s="344"/>
      <c r="AR834" s="344"/>
      <c r="AS834" s="344"/>
      <c r="AT834" s="344"/>
      <c r="AU834" s="344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4"/>
      <c r="BI834" s="344"/>
      <c r="BJ834" s="344"/>
      <c r="BK834" s="344"/>
      <c r="BL834" s="344"/>
      <c r="BM834" s="344"/>
      <c r="BN834" s="344"/>
      <c r="BO834" s="344"/>
      <c r="BP834" s="344"/>
      <c r="BQ834" s="344"/>
      <c r="BR834" s="344"/>
      <c r="BS834" s="344"/>
      <c r="BT834" s="344"/>
      <c r="BU834" s="344"/>
      <c r="BV834" s="344"/>
      <c r="BW834" s="344"/>
      <c r="BX834" s="344"/>
      <c r="BY834" s="344"/>
      <c r="BZ834" s="344"/>
      <c r="CA834" s="344"/>
      <c r="CB834" s="344"/>
      <c r="CC834" s="344"/>
      <c r="CD834" s="344"/>
      <c r="CE834" s="344"/>
      <c r="CF834" s="344"/>
      <c r="CG834" s="344"/>
      <c r="CH834" s="344"/>
      <c r="CI834" s="344"/>
      <c r="CJ834" s="344"/>
      <c r="CK834" s="344"/>
      <c r="CL834" s="344"/>
      <c r="CM834" s="344"/>
      <c r="CN834" s="344"/>
      <c r="CO834" s="344"/>
      <c r="CP834" s="344"/>
      <c r="CQ834" s="344"/>
      <c r="CR834" s="344"/>
      <c r="CS834" s="344"/>
      <c r="CT834" s="344"/>
      <c r="CU834" s="344"/>
      <c r="CV834" s="344"/>
      <c r="CW834" s="344"/>
      <c r="CX834" s="344"/>
      <c r="CY834" s="344"/>
      <c r="CZ834" s="344"/>
      <c r="DA834" s="344"/>
      <c r="DB834" s="344"/>
    </row>
    <row r="835" spans="17:106" s="318" customFormat="1" x14ac:dyDescent="0.15"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  <c r="AA835" s="344"/>
      <c r="AB835" s="344"/>
      <c r="AC835" s="344"/>
      <c r="AD835" s="344"/>
      <c r="AE835" s="344"/>
      <c r="AF835" s="344"/>
      <c r="AG835" s="344"/>
      <c r="AH835" s="344"/>
      <c r="AI835" s="344"/>
      <c r="AJ835" s="344"/>
      <c r="AK835" s="344"/>
      <c r="AL835" s="344"/>
      <c r="AM835" s="344"/>
      <c r="AN835" s="344"/>
      <c r="AO835" s="344"/>
      <c r="AP835" s="344"/>
      <c r="AQ835" s="344"/>
      <c r="AR835" s="344"/>
      <c r="AS835" s="344"/>
      <c r="AT835" s="344"/>
      <c r="AU835" s="344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4"/>
      <c r="BI835" s="344"/>
      <c r="BJ835" s="344"/>
      <c r="BK835" s="344"/>
      <c r="BL835" s="344"/>
      <c r="BM835" s="344"/>
      <c r="BN835" s="344"/>
      <c r="BO835" s="344"/>
      <c r="BP835" s="344"/>
      <c r="BQ835" s="344"/>
      <c r="BR835" s="344"/>
      <c r="BS835" s="344"/>
      <c r="BT835" s="344"/>
      <c r="BU835" s="344"/>
      <c r="BV835" s="344"/>
      <c r="BW835" s="344"/>
      <c r="BX835" s="344"/>
      <c r="BY835" s="344"/>
      <c r="BZ835" s="344"/>
      <c r="CA835" s="344"/>
      <c r="CB835" s="344"/>
      <c r="CC835" s="344"/>
      <c r="CD835" s="344"/>
      <c r="CE835" s="344"/>
      <c r="CF835" s="344"/>
      <c r="CG835" s="344"/>
      <c r="CH835" s="344"/>
      <c r="CI835" s="344"/>
      <c r="CJ835" s="344"/>
      <c r="CK835" s="344"/>
      <c r="CL835" s="344"/>
      <c r="CM835" s="344"/>
      <c r="CN835" s="344"/>
      <c r="CO835" s="344"/>
      <c r="CP835" s="344"/>
      <c r="CQ835" s="344"/>
      <c r="CR835" s="344"/>
      <c r="CS835" s="344"/>
      <c r="CT835" s="344"/>
      <c r="CU835" s="344"/>
      <c r="CV835" s="344"/>
      <c r="CW835" s="344"/>
      <c r="CX835" s="344"/>
      <c r="CY835" s="344"/>
      <c r="CZ835" s="344"/>
      <c r="DA835" s="344"/>
      <c r="DB835" s="344"/>
    </row>
    <row r="836" spans="17:106" s="318" customFormat="1" x14ac:dyDescent="0.15"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  <c r="AA836" s="344"/>
      <c r="AB836" s="344"/>
      <c r="AC836" s="344"/>
      <c r="AD836" s="344"/>
      <c r="AE836" s="344"/>
      <c r="AF836" s="344"/>
      <c r="AG836" s="344"/>
      <c r="AH836" s="344"/>
      <c r="AI836" s="344"/>
      <c r="AJ836" s="344"/>
      <c r="AK836" s="344"/>
      <c r="AL836" s="344"/>
      <c r="AM836" s="344"/>
      <c r="AN836" s="344"/>
      <c r="AO836" s="344"/>
      <c r="AP836" s="344"/>
      <c r="AQ836" s="344"/>
      <c r="AR836" s="344"/>
      <c r="AS836" s="344"/>
      <c r="AT836" s="344"/>
      <c r="AU836" s="344"/>
      <c r="AV836" s="344"/>
      <c r="AW836" s="344"/>
      <c r="AX836" s="344"/>
      <c r="AY836" s="344"/>
      <c r="AZ836" s="344"/>
      <c r="BA836" s="344"/>
      <c r="BB836" s="344"/>
      <c r="BC836" s="344"/>
      <c r="BD836" s="344"/>
      <c r="BE836" s="344"/>
      <c r="BF836" s="344"/>
      <c r="BG836" s="344"/>
      <c r="BH836" s="344"/>
      <c r="BI836" s="344"/>
      <c r="BJ836" s="344"/>
      <c r="BK836" s="344"/>
      <c r="BL836" s="344"/>
      <c r="BM836" s="344"/>
      <c r="BN836" s="344"/>
      <c r="BO836" s="344"/>
      <c r="BP836" s="344"/>
      <c r="BQ836" s="344"/>
      <c r="BR836" s="344"/>
      <c r="BS836" s="344"/>
      <c r="BT836" s="344"/>
      <c r="BU836" s="344"/>
      <c r="BV836" s="344"/>
      <c r="BW836" s="344"/>
      <c r="BX836" s="344"/>
      <c r="BY836" s="344"/>
      <c r="BZ836" s="344"/>
      <c r="CA836" s="344"/>
      <c r="CB836" s="344"/>
      <c r="CC836" s="344"/>
      <c r="CD836" s="344"/>
      <c r="CE836" s="344"/>
      <c r="CF836" s="344"/>
      <c r="CG836" s="344"/>
      <c r="CH836" s="344"/>
      <c r="CI836" s="344"/>
      <c r="CJ836" s="344"/>
      <c r="CK836" s="344"/>
      <c r="CL836" s="344"/>
      <c r="CM836" s="344"/>
      <c r="CN836" s="344"/>
      <c r="CO836" s="344"/>
      <c r="CP836" s="344"/>
      <c r="CQ836" s="344"/>
      <c r="CR836" s="344"/>
      <c r="CS836" s="344"/>
      <c r="CT836" s="344"/>
      <c r="CU836" s="344"/>
      <c r="CV836" s="344"/>
      <c r="CW836" s="344"/>
      <c r="CX836" s="344"/>
      <c r="CY836" s="344"/>
      <c r="CZ836" s="344"/>
      <c r="DA836" s="344"/>
      <c r="DB836" s="344"/>
    </row>
    <row r="837" spans="17:106" s="318" customFormat="1" x14ac:dyDescent="0.15"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  <c r="AA837" s="344"/>
      <c r="AB837" s="344"/>
      <c r="AC837" s="344"/>
      <c r="AD837" s="344"/>
      <c r="AE837" s="344"/>
      <c r="AF837" s="344"/>
      <c r="AG837" s="344"/>
      <c r="AH837" s="344"/>
      <c r="AI837" s="344"/>
      <c r="AJ837" s="344"/>
      <c r="AK837" s="344"/>
      <c r="AL837" s="344"/>
      <c r="AM837" s="344"/>
      <c r="AN837" s="344"/>
      <c r="AO837" s="344"/>
      <c r="AP837" s="344"/>
      <c r="AQ837" s="344"/>
      <c r="AR837" s="344"/>
      <c r="AS837" s="344"/>
      <c r="AT837" s="344"/>
      <c r="AU837" s="344"/>
      <c r="AV837" s="344"/>
      <c r="AW837" s="344"/>
      <c r="AX837" s="344"/>
      <c r="AY837" s="344"/>
      <c r="AZ837" s="344"/>
      <c r="BA837" s="344"/>
      <c r="BB837" s="344"/>
      <c r="BC837" s="344"/>
      <c r="BD837" s="344"/>
      <c r="BE837" s="344"/>
      <c r="BF837" s="344"/>
      <c r="BG837" s="344"/>
      <c r="BH837" s="344"/>
      <c r="BI837" s="344"/>
      <c r="BJ837" s="344"/>
      <c r="BK837" s="344"/>
      <c r="BL837" s="344"/>
      <c r="BM837" s="344"/>
      <c r="BN837" s="344"/>
      <c r="BO837" s="344"/>
      <c r="BP837" s="344"/>
      <c r="BQ837" s="344"/>
      <c r="BR837" s="344"/>
      <c r="BS837" s="344"/>
      <c r="BT837" s="344"/>
      <c r="BU837" s="344"/>
      <c r="BV837" s="344"/>
      <c r="BW837" s="344"/>
      <c r="BX837" s="344"/>
      <c r="BY837" s="344"/>
      <c r="BZ837" s="344"/>
      <c r="CA837" s="344"/>
      <c r="CB837" s="344"/>
      <c r="CC837" s="344"/>
      <c r="CD837" s="344"/>
      <c r="CE837" s="344"/>
      <c r="CF837" s="344"/>
      <c r="CG837" s="344"/>
      <c r="CH837" s="344"/>
      <c r="CI837" s="344"/>
      <c r="CJ837" s="344"/>
      <c r="CK837" s="344"/>
      <c r="CL837" s="344"/>
      <c r="CM837" s="344"/>
      <c r="CN837" s="344"/>
      <c r="CO837" s="344"/>
      <c r="CP837" s="344"/>
      <c r="CQ837" s="344"/>
      <c r="CR837" s="344"/>
      <c r="CS837" s="344"/>
      <c r="CT837" s="344"/>
      <c r="CU837" s="344"/>
      <c r="CV837" s="344"/>
      <c r="CW837" s="344"/>
      <c r="CX837" s="344"/>
      <c r="CY837" s="344"/>
      <c r="CZ837" s="344"/>
      <c r="DA837" s="344"/>
      <c r="DB837" s="344"/>
    </row>
    <row r="838" spans="17:106" s="318" customFormat="1" x14ac:dyDescent="0.15"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  <c r="AA838" s="344"/>
      <c r="AB838" s="344"/>
      <c r="AC838" s="344"/>
      <c r="AD838" s="344"/>
      <c r="AE838" s="344"/>
      <c r="AF838" s="344"/>
      <c r="AG838" s="344"/>
      <c r="AH838" s="344"/>
      <c r="AI838" s="344"/>
      <c r="AJ838" s="344"/>
      <c r="AK838" s="344"/>
      <c r="AL838" s="344"/>
      <c r="AM838" s="344"/>
      <c r="AN838" s="344"/>
      <c r="AO838" s="344"/>
      <c r="AP838" s="344"/>
      <c r="AQ838" s="344"/>
      <c r="AR838" s="344"/>
      <c r="AS838" s="344"/>
      <c r="AT838" s="344"/>
      <c r="AU838" s="344"/>
      <c r="AV838" s="344"/>
      <c r="AW838" s="344"/>
      <c r="AX838" s="344"/>
      <c r="AY838" s="344"/>
      <c r="AZ838" s="344"/>
      <c r="BA838" s="344"/>
      <c r="BB838" s="344"/>
      <c r="BC838" s="344"/>
      <c r="BD838" s="344"/>
      <c r="BE838" s="344"/>
      <c r="BF838" s="344"/>
      <c r="BG838" s="344"/>
      <c r="BH838" s="344"/>
      <c r="BI838" s="344"/>
      <c r="BJ838" s="344"/>
      <c r="BK838" s="344"/>
      <c r="BL838" s="344"/>
      <c r="BM838" s="344"/>
      <c r="BN838" s="344"/>
      <c r="BO838" s="344"/>
      <c r="BP838" s="344"/>
      <c r="BQ838" s="344"/>
      <c r="BR838" s="344"/>
      <c r="BS838" s="344"/>
      <c r="BT838" s="344"/>
      <c r="BU838" s="344"/>
      <c r="BV838" s="344"/>
      <c r="BW838" s="344"/>
      <c r="BX838" s="344"/>
      <c r="BY838" s="344"/>
      <c r="BZ838" s="344"/>
      <c r="CA838" s="344"/>
      <c r="CB838" s="344"/>
      <c r="CC838" s="344"/>
      <c r="CD838" s="344"/>
      <c r="CE838" s="344"/>
      <c r="CF838" s="344"/>
      <c r="CG838" s="344"/>
      <c r="CH838" s="344"/>
      <c r="CI838" s="344"/>
      <c r="CJ838" s="344"/>
      <c r="CK838" s="344"/>
      <c r="CL838" s="344"/>
      <c r="CM838" s="344"/>
      <c r="CN838" s="344"/>
      <c r="CO838" s="344"/>
      <c r="CP838" s="344"/>
      <c r="CQ838" s="344"/>
      <c r="CR838" s="344"/>
      <c r="CS838" s="344"/>
      <c r="CT838" s="344"/>
      <c r="CU838" s="344"/>
      <c r="CV838" s="344"/>
      <c r="CW838" s="344"/>
      <c r="CX838" s="344"/>
      <c r="CY838" s="344"/>
      <c r="CZ838" s="344"/>
      <c r="DA838" s="344"/>
      <c r="DB838" s="344"/>
    </row>
    <row r="839" spans="17:106" s="318" customFormat="1" x14ac:dyDescent="0.15"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  <c r="AA839" s="344"/>
      <c r="AB839" s="344"/>
      <c r="AC839" s="344"/>
      <c r="AD839" s="344"/>
      <c r="AE839" s="344"/>
      <c r="AF839" s="344"/>
      <c r="AG839" s="344"/>
      <c r="AH839" s="344"/>
      <c r="AI839" s="344"/>
      <c r="AJ839" s="344"/>
      <c r="AK839" s="344"/>
      <c r="AL839" s="344"/>
      <c r="AM839" s="344"/>
      <c r="AN839" s="344"/>
      <c r="AO839" s="344"/>
      <c r="AP839" s="344"/>
      <c r="AQ839" s="344"/>
      <c r="AR839" s="344"/>
      <c r="AS839" s="344"/>
      <c r="AT839" s="344"/>
      <c r="AU839" s="344"/>
      <c r="AV839" s="344"/>
      <c r="AW839" s="344"/>
      <c r="AX839" s="344"/>
      <c r="AY839" s="344"/>
      <c r="AZ839" s="344"/>
      <c r="BA839" s="344"/>
      <c r="BB839" s="344"/>
      <c r="BC839" s="344"/>
      <c r="BD839" s="344"/>
      <c r="BE839" s="344"/>
      <c r="BF839" s="344"/>
      <c r="BG839" s="344"/>
      <c r="BH839" s="344"/>
      <c r="BI839" s="344"/>
      <c r="BJ839" s="344"/>
      <c r="BK839" s="344"/>
      <c r="BL839" s="344"/>
      <c r="BM839" s="344"/>
      <c r="BN839" s="344"/>
      <c r="BO839" s="344"/>
      <c r="BP839" s="344"/>
      <c r="BQ839" s="344"/>
      <c r="BR839" s="344"/>
      <c r="BS839" s="344"/>
      <c r="BT839" s="344"/>
      <c r="BU839" s="344"/>
      <c r="BV839" s="344"/>
      <c r="BW839" s="344"/>
      <c r="BX839" s="344"/>
      <c r="BY839" s="344"/>
      <c r="BZ839" s="344"/>
      <c r="CA839" s="344"/>
      <c r="CB839" s="344"/>
      <c r="CC839" s="344"/>
      <c r="CD839" s="344"/>
      <c r="CE839" s="344"/>
      <c r="CF839" s="344"/>
      <c r="CG839" s="344"/>
      <c r="CH839" s="344"/>
      <c r="CI839" s="344"/>
      <c r="CJ839" s="344"/>
      <c r="CK839" s="344"/>
      <c r="CL839" s="344"/>
      <c r="CM839" s="344"/>
      <c r="CN839" s="344"/>
      <c r="CO839" s="344"/>
      <c r="CP839" s="344"/>
      <c r="CQ839" s="344"/>
      <c r="CR839" s="344"/>
      <c r="CS839" s="344"/>
      <c r="CT839" s="344"/>
      <c r="CU839" s="344"/>
      <c r="CV839" s="344"/>
      <c r="CW839" s="344"/>
      <c r="CX839" s="344"/>
      <c r="CY839" s="344"/>
      <c r="CZ839" s="344"/>
      <c r="DA839" s="344"/>
      <c r="DB839" s="344"/>
    </row>
    <row r="840" spans="17:106" s="318" customFormat="1" x14ac:dyDescent="0.15"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  <c r="AA840" s="344"/>
      <c r="AB840" s="344"/>
      <c r="AC840" s="344"/>
      <c r="AD840" s="344"/>
      <c r="AE840" s="344"/>
      <c r="AF840" s="344"/>
      <c r="AG840" s="344"/>
      <c r="AH840" s="344"/>
      <c r="AI840" s="344"/>
      <c r="AJ840" s="344"/>
      <c r="AK840" s="344"/>
      <c r="AL840" s="344"/>
      <c r="AM840" s="344"/>
      <c r="AN840" s="344"/>
      <c r="AO840" s="344"/>
      <c r="AP840" s="344"/>
      <c r="AQ840" s="344"/>
      <c r="AR840" s="344"/>
      <c r="AS840" s="344"/>
      <c r="AT840" s="344"/>
      <c r="AU840" s="344"/>
      <c r="AV840" s="344"/>
      <c r="AW840" s="344"/>
      <c r="AX840" s="344"/>
      <c r="AY840" s="344"/>
      <c r="AZ840" s="344"/>
      <c r="BA840" s="344"/>
      <c r="BB840" s="344"/>
      <c r="BC840" s="344"/>
      <c r="BD840" s="344"/>
      <c r="BE840" s="344"/>
      <c r="BF840" s="344"/>
      <c r="BG840" s="344"/>
      <c r="BH840" s="344"/>
      <c r="BI840" s="344"/>
      <c r="BJ840" s="344"/>
      <c r="BK840" s="344"/>
      <c r="BL840" s="344"/>
      <c r="BM840" s="344"/>
      <c r="BN840" s="344"/>
      <c r="BO840" s="344"/>
      <c r="BP840" s="344"/>
      <c r="BQ840" s="344"/>
      <c r="BR840" s="344"/>
      <c r="BS840" s="344"/>
      <c r="BT840" s="344"/>
      <c r="BU840" s="344"/>
      <c r="BV840" s="344"/>
      <c r="BW840" s="344"/>
      <c r="BX840" s="344"/>
      <c r="BY840" s="344"/>
      <c r="BZ840" s="344"/>
      <c r="CA840" s="344"/>
      <c r="CB840" s="344"/>
      <c r="CC840" s="344"/>
      <c r="CD840" s="344"/>
      <c r="CE840" s="344"/>
      <c r="CF840" s="344"/>
      <c r="CG840" s="344"/>
      <c r="CH840" s="344"/>
      <c r="CI840" s="344"/>
      <c r="CJ840" s="344"/>
      <c r="CK840" s="344"/>
      <c r="CL840" s="344"/>
      <c r="CM840" s="344"/>
      <c r="CN840" s="344"/>
      <c r="CO840" s="344"/>
      <c r="CP840" s="344"/>
      <c r="CQ840" s="344"/>
      <c r="CR840" s="344"/>
      <c r="CS840" s="344"/>
      <c r="CT840" s="344"/>
      <c r="CU840" s="344"/>
      <c r="CV840" s="344"/>
      <c r="CW840" s="344"/>
      <c r="CX840" s="344"/>
      <c r="CY840" s="344"/>
      <c r="CZ840" s="344"/>
      <c r="DA840" s="344"/>
      <c r="DB840" s="344"/>
    </row>
    <row r="841" spans="17:106" s="318" customFormat="1" x14ac:dyDescent="0.15"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  <c r="AA841" s="344"/>
      <c r="AB841" s="344"/>
      <c r="AC841" s="344"/>
      <c r="AD841" s="344"/>
      <c r="AE841" s="344"/>
      <c r="AF841" s="344"/>
      <c r="AG841" s="344"/>
      <c r="AH841" s="344"/>
      <c r="AI841" s="344"/>
      <c r="AJ841" s="344"/>
      <c r="AK841" s="344"/>
      <c r="AL841" s="344"/>
      <c r="AM841" s="344"/>
      <c r="AN841" s="344"/>
      <c r="AO841" s="344"/>
      <c r="AP841" s="344"/>
      <c r="AQ841" s="344"/>
      <c r="AR841" s="344"/>
      <c r="AS841" s="344"/>
      <c r="AT841" s="344"/>
      <c r="AU841" s="344"/>
      <c r="AV841" s="344"/>
      <c r="AW841" s="344"/>
      <c r="AX841" s="344"/>
      <c r="AY841" s="344"/>
      <c r="AZ841" s="344"/>
      <c r="BA841" s="344"/>
      <c r="BB841" s="344"/>
      <c r="BC841" s="344"/>
      <c r="BD841" s="344"/>
      <c r="BE841" s="344"/>
      <c r="BF841" s="344"/>
      <c r="BG841" s="344"/>
      <c r="BH841" s="344"/>
      <c r="BI841" s="344"/>
      <c r="BJ841" s="344"/>
      <c r="BK841" s="344"/>
      <c r="BL841" s="344"/>
      <c r="BM841" s="344"/>
      <c r="BN841" s="344"/>
      <c r="BO841" s="344"/>
      <c r="BP841" s="344"/>
      <c r="BQ841" s="344"/>
      <c r="BR841" s="344"/>
      <c r="BS841" s="344"/>
      <c r="BT841" s="344"/>
      <c r="BU841" s="344"/>
      <c r="BV841" s="344"/>
      <c r="BW841" s="344"/>
      <c r="BX841" s="344"/>
      <c r="BY841" s="344"/>
      <c r="BZ841" s="344"/>
      <c r="CA841" s="344"/>
      <c r="CB841" s="344"/>
      <c r="CC841" s="344"/>
      <c r="CD841" s="344"/>
      <c r="CE841" s="344"/>
      <c r="CF841" s="344"/>
      <c r="CG841" s="344"/>
      <c r="CH841" s="344"/>
      <c r="CI841" s="344"/>
      <c r="CJ841" s="344"/>
      <c r="CK841" s="344"/>
      <c r="CL841" s="344"/>
      <c r="CM841" s="344"/>
      <c r="CN841" s="344"/>
      <c r="CO841" s="344"/>
      <c r="CP841" s="344"/>
      <c r="CQ841" s="344"/>
      <c r="CR841" s="344"/>
      <c r="CS841" s="344"/>
      <c r="CT841" s="344"/>
      <c r="CU841" s="344"/>
      <c r="CV841" s="344"/>
      <c r="CW841" s="344"/>
      <c r="CX841" s="344"/>
      <c r="CY841" s="344"/>
      <c r="CZ841" s="344"/>
      <c r="DA841" s="344"/>
      <c r="DB841" s="344"/>
    </row>
    <row r="842" spans="17:106" s="318" customFormat="1" x14ac:dyDescent="0.15"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  <c r="AA842" s="344"/>
      <c r="AB842" s="344"/>
      <c r="AC842" s="344"/>
      <c r="AD842" s="344"/>
      <c r="AE842" s="344"/>
      <c r="AF842" s="344"/>
      <c r="AG842" s="344"/>
      <c r="AH842" s="344"/>
      <c r="AI842" s="344"/>
      <c r="AJ842" s="344"/>
      <c r="AK842" s="344"/>
      <c r="AL842" s="344"/>
      <c r="AM842" s="344"/>
      <c r="AN842" s="344"/>
      <c r="AO842" s="344"/>
      <c r="AP842" s="344"/>
      <c r="AQ842" s="344"/>
      <c r="AR842" s="344"/>
      <c r="AS842" s="344"/>
      <c r="AT842" s="344"/>
      <c r="AU842" s="344"/>
      <c r="AV842" s="344"/>
      <c r="AW842" s="344"/>
      <c r="AX842" s="344"/>
      <c r="AY842" s="344"/>
      <c r="AZ842" s="344"/>
      <c r="BA842" s="344"/>
      <c r="BB842" s="344"/>
      <c r="BC842" s="344"/>
      <c r="BD842" s="344"/>
      <c r="BE842" s="344"/>
      <c r="BF842" s="344"/>
      <c r="BG842" s="344"/>
      <c r="BH842" s="344"/>
      <c r="BI842" s="344"/>
      <c r="BJ842" s="344"/>
      <c r="BK842" s="344"/>
      <c r="BL842" s="344"/>
      <c r="BM842" s="344"/>
      <c r="BN842" s="344"/>
      <c r="BO842" s="344"/>
      <c r="BP842" s="344"/>
      <c r="BQ842" s="344"/>
      <c r="BR842" s="344"/>
      <c r="BS842" s="344"/>
      <c r="BT842" s="344"/>
      <c r="BU842" s="344"/>
      <c r="BV842" s="344"/>
      <c r="BW842" s="344"/>
      <c r="BX842" s="344"/>
      <c r="BY842" s="344"/>
      <c r="BZ842" s="344"/>
      <c r="CA842" s="344"/>
      <c r="CB842" s="344"/>
      <c r="CC842" s="344"/>
      <c r="CD842" s="344"/>
      <c r="CE842" s="344"/>
      <c r="CF842" s="344"/>
      <c r="CG842" s="344"/>
      <c r="CH842" s="344"/>
      <c r="CI842" s="344"/>
      <c r="CJ842" s="344"/>
      <c r="CK842" s="344"/>
      <c r="CL842" s="344"/>
      <c r="CM842" s="344"/>
      <c r="CN842" s="344"/>
      <c r="CO842" s="344"/>
      <c r="CP842" s="344"/>
      <c r="CQ842" s="344"/>
      <c r="CR842" s="344"/>
      <c r="CS842" s="344"/>
      <c r="CT842" s="344"/>
      <c r="CU842" s="344"/>
      <c r="CV842" s="344"/>
      <c r="CW842" s="344"/>
      <c r="CX842" s="344"/>
      <c r="CY842" s="344"/>
      <c r="CZ842" s="344"/>
      <c r="DA842" s="344"/>
      <c r="DB842" s="344"/>
    </row>
    <row r="843" spans="17:106" s="318" customFormat="1" x14ac:dyDescent="0.15"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  <c r="AA843" s="344"/>
      <c r="AB843" s="344"/>
      <c r="AC843" s="344"/>
      <c r="AD843" s="344"/>
      <c r="AE843" s="344"/>
      <c r="AF843" s="344"/>
      <c r="AG843" s="344"/>
      <c r="AH843" s="344"/>
      <c r="AI843" s="344"/>
      <c r="AJ843" s="344"/>
      <c r="AK843" s="344"/>
      <c r="AL843" s="344"/>
      <c r="AM843" s="344"/>
      <c r="AN843" s="344"/>
      <c r="AO843" s="344"/>
      <c r="AP843" s="344"/>
      <c r="AQ843" s="344"/>
      <c r="AR843" s="344"/>
      <c r="AS843" s="344"/>
      <c r="AT843" s="344"/>
      <c r="AU843" s="344"/>
      <c r="AV843" s="344"/>
      <c r="AW843" s="344"/>
      <c r="AX843" s="344"/>
      <c r="AY843" s="344"/>
      <c r="AZ843" s="344"/>
      <c r="BA843" s="344"/>
      <c r="BB843" s="344"/>
      <c r="BC843" s="344"/>
      <c r="BD843" s="344"/>
      <c r="BE843" s="344"/>
      <c r="BF843" s="344"/>
      <c r="BG843" s="344"/>
      <c r="BH843" s="344"/>
      <c r="BI843" s="344"/>
      <c r="BJ843" s="344"/>
      <c r="BK843" s="344"/>
      <c r="BL843" s="344"/>
      <c r="BM843" s="344"/>
      <c r="BN843" s="344"/>
      <c r="BO843" s="344"/>
      <c r="BP843" s="344"/>
      <c r="BQ843" s="344"/>
      <c r="BR843" s="344"/>
      <c r="BS843" s="344"/>
      <c r="BT843" s="344"/>
      <c r="BU843" s="344"/>
      <c r="BV843" s="344"/>
      <c r="BW843" s="344"/>
      <c r="BX843" s="344"/>
      <c r="BY843" s="344"/>
      <c r="BZ843" s="344"/>
      <c r="CA843" s="344"/>
      <c r="CB843" s="344"/>
      <c r="CC843" s="344"/>
      <c r="CD843" s="344"/>
      <c r="CE843" s="344"/>
      <c r="CF843" s="344"/>
      <c r="CG843" s="344"/>
      <c r="CH843" s="344"/>
      <c r="CI843" s="344"/>
      <c r="CJ843" s="344"/>
      <c r="CK843" s="344"/>
      <c r="CL843" s="344"/>
      <c r="CM843" s="344"/>
      <c r="CN843" s="344"/>
      <c r="CO843" s="344"/>
      <c r="CP843" s="344"/>
      <c r="CQ843" s="344"/>
      <c r="CR843" s="344"/>
      <c r="CS843" s="344"/>
      <c r="CT843" s="344"/>
      <c r="CU843" s="344"/>
      <c r="CV843" s="344"/>
      <c r="CW843" s="344"/>
      <c r="CX843" s="344"/>
      <c r="CY843" s="344"/>
      <c r="CZ843" s="344"/>
      <c r="DA843" s="344"/>
      <c r="DB843" s="344"/>
    </row>
    <row r="844" spans="17:106" s="318" customFormat="1" x14ac:dyDescent="0.15"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  <c r="AA844" s="344"/>
      <c r="AB844" s="344"/>
      <c r="AC844" s="344"/>
      <c r="AD844" s="344"/>
      <c r="AE844" s="344"/>
      <c r="AF844" s="344"/>
      <c r="AG844" s="344"/>
      <c r="AH844" s="344"/>
      <c r="AI844" s="344"/>
      <c r="AJ844" s="344"/>
      <c r="AK844" s="344"/>
      <c r="AL844" s="344"/>
      <c r="AM844" s="344"/>
      <c r="AN844" s="344"/>
      <c r="AO844" s="344"/>
      <c r="AP844" s="344"/>
      <c r="AQ844" s="344"/>
      <c r="AR844" s="344"/>
      <c r="AS844" s="344"/>
      <c r="AT844" s="344"/>
      <c r="AU844" s="344"/>
      <c r="AV844" s="344"/>
      <c r="AW844" s="344"/>
      <c r="AX844" s="344"/>
      <c r="AY844" s="344"/>
      <c r="AZ844" s="344"/>
      <c r="BA844" s="344"/>
      <c r="BB844" s="344"/>
      <c r="BC844" s="344"/>
      <c r="BD844" s="344"/>
      <c r="BE844" s="344"/>
      <c r="BF844" s="344"/>
      <c r="BG844" s="344"/>
      <c r="BH844" s="344"/>
      <c r="BI844" s="344"/>
      <c r="BJ844" s="344"/>
      <c r="BK844" s="344"/>
      <c r="BL844" s="344"/>
      <c r="BM844" s="344"/>
      <c r="BN844" s="344"/>
      <c r="BO844" s="344"/>
      <c r="BP844" s="344"/>
      <c r="BQ844" s="344"/>
      <c r="BR844" s="344"/>
      <c r="BS844" s="344"/>
      <c r="BT844" s="344"/>
      <c r="BU844" s="344"/>
      <c r="BV844" s="344"/>
      <c r="BW844" s="344"/>
      <c r="BX844" s="344"/>
      <c r="BY844" s="344"/>
      <c r="BZ844" s="344"/>
      <c r="CA844" s="344"/>
      <c r="CB844" s="344"/>
      <c r="CC844" s="344"/>
      <c r="CD844" s="344"/>
      <c r="CE844" s="344"/>
      <c r="CF844" s="344"/>
      <c r="CG844" s="344"/>
      <c r="CH844" s="344"/>
      <c r="CI844" s="344"/>
      <c r="CJ844" s="344"/>
      <c r="CK844" s="344"/>
      <c r="CL844" s="344"/>
      <c r="CM844" s="344"/>
      <c r="CN844" s="344"/>
      <c r="CO844" s="344"/>
      <c r="CP844" s="344"/>
      <c r="CQ844" s="344"/>
      <c r="CR844" s="344"/>
      <c r="CS844" s="344"/>
      <c r="CT844" s="344"/>
      <c r="CU844" s="344"/>
      <c r="CV844" s="344"/>
      <c r="CW844" s="344"/>
      <c r="CX844" s="344"/>
      <c r="CY844" s="344"/>
      <c r="CZ844" s="344"/>
      <c r="DA844" s="344"/>
      <c r="DB844" s="344"/>
    </row>
    <row r="845" spans="17:106" s="318" customFormat="1" x14ac:dyDescent="0.15"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  <c r="AA845" s="344"/>
      <c r="AB845" s="344"/>
      <c r="AC845" s="344"/>
      <c r="AD845" s="344"/>
      <c r="AE845" s="344"/>
      <c r="AF845" s="344"/>
      <c r="AG845" s="344"/>
      <c r="AH845" s="344"/>
      <c r="AI845" s="344"/>
      <c r="AJ845" s="344"/>
      <c r="AK845" s="344"/>
      <c r="AL845" s="344"/>
      <c r="AM845" s="344"/>
      <c r="AN845" s="344"/>
      <c r="AO845" s="344"/>
      <c r="AP845" s="344"/>
      <c r="AQ845" s="344"/>
      <c r="AR845" s="344"/>
      <c r="AS845" s="344"/>
      <c r="AT845" s="344"/>
      <c r="AU845" s="344"/>
      <c r="AV845" s="344"/>
      <c r="AW845" s="344"/>
      <c r="AX845" s="344"/>
      <c r="AY845" s="344"/>
      <c r="AZ845" s="344"/>
      <c r="BA845" s="344"/>
      <c r="BB845" s="344"/>
      <c r="BC845" s="344"/>
      <c r="BD845" s="344"/>
      <c r="BE845" s="344"/>
      <c r="BF845" s="344"/>
      <c r="BG845" s="344"/>
      <c r="BH845" s="344"/>
      <c r="BI845" s="344"/>
      <c r="BJ845" s="344"/>
      <c r="BK845" s="344"/>
      <c r="BL845" s="344"/>
      <c r="BM845" s="344"/>
      <c r="BN845" s="344"/>
      <c r="BO845" s="344"/>
      <c r="BP845" s="344"/>
      <c r="BQ845" s="344"/>
      <c r="BR845" s="344"/>
      <c r="BS845" s="344"/>
      <c r="BT845" s="344"/>
      <c r="BU845" s="344"/>
      <c r="BV845" s="344"/>
      <c r="BW845" s="344"/>
      <c r="BX845" s="344"/>
      <c r="BY845" s="344"/>
      <c r="BZ845" s="344"/>
      <c r="CA845" s="344"/>
      <c r="CB845" s="344"/>
      <c r="CC845" s="344"/>
      <c r="CD845" s="344"/>
      <c r="CE845" s="344"/>
      <c r="CF845" s="344"/>
      <c r="CG845" s="344"/>
      <c r="CH845" s="344"/>
      <c r="CI845" s="344"/>
      <c r="CJ845" s="344"/>
      <c r="CK845" s="344"/>
      <c r="CL845" s="344"/>
      <c r="CM845" s="344"/>
      <c r="CN845" s="344"/>
      <c r="CO845" s="344"/>
      <c r="CP845" s="344"/>
      <c r="CQ845" s="344"/>
      <c r="CR845" s="344"/>
      <c r="CS845" s="344"/>
      <c r="CT845" s="344"/>
      <c r="CU845" s="344"/>
      <c r="CV845" s="344"/>
      <c r="CW845" s="344"/>
      <c r="CX845" s="344"/>
      <c r="CY845" s="344"/>
      <c r="CZ845" s="344"/>
      <c r="DA845" s="344"/>
      <c r="DB845" s="344"/>
    </row>
    <row r="846" spans="17:106" s="318" customFormat="1" x14ac:dyDescent="0.15"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  <c r="AA846" s="344"/>
      <c r="AB846" s="344"/>
      <c r="AC846" s="344"/>
      <c r="AD846" s="344"/>
      <c r="AE846" s="344"/>
      <c r="AF846" s="344"/>
      <c r="AG846" s="344"/>
      <c r="AH846" s="344"/>
      <c r="AI846" s="344"/>
      <c r="AJ846" s="344"/>
      <c r="AK846" s="344"/>
      <c r="AL846" s="344"/>
      <c r="AM846" s="344"/>
      <c r="AN846" s="344"/>
      <c r="AO846" s="344"/>
      <c r="AP846" s="344"/>
      <c r="AQ846" s="344"/>
      <c r="AR846" s="344"/>
      <c r="AS846" s="344"/>
      <c r="AT846" s="344"/>
      <c r="AU846" s="344"/>
      <c r="AV846" s="344"/>
      <c r="AW846" s="344"/>
      <c r="AX846" s="344"/>
      <c r="AY846" s="344"/>
      <c r="AZ846" s="344"/>
      <c r="BA846" s="344"/>
      <c r="BB846" s="344"/>
      <c r="BC846" s="344"/>
      <c r="BD846" s="344"/>
      <c r="BE846" s="344"/>
      <c r="BF846" s="344"/>
      <c r="BG846" s="344"/>
      <c r="BH846" s="344"/>
      <c r="BI846" s="344"/>
      <c r="BJ846" s="344"/>
      <c r="BK846" s="344"/>
      <c r="BL846" s="344"/>
      <c r="BM846" s="344"/>
      <c r="BN846" s="344"/>
      <c r="BO846" s="344"/>
      <c r="BP846" s="344"/>
      <c r="BQ846" s="344"/>
      <c r="BR846" s="344"/>
      <c r="BS846" s="344"/>
      <c r="BT846" s="344"/>
      <c r="BU846" s="344"/>
      <c r="BV846" s="344"/>
      <c r="BW846" s="344"/>
      <c r="BX846" s="344"/>
      <c r="BY846" s="344"/>
      <c r="BZ846" s="344"/>
      <c r="CA846" s="344"/>
      <c r="CB846" s="344"/>
      <c r="CC846" s="344"/>
      <c r="CD846" s="344"/>
      <c r="CE846" s="344"/>
      <c r="CF846" s="344"/>
      <c r="CG846" s="344"/>
      <c r="CH846" s="344"/>
      <c r="CI846" s="344"/>
      <c r="CJ846" s="344"/>
      <c r="CK846" s="344"/>
      <c r="CL846" s="344"/>
      <c r="CM846" s="344"/>
      <c r="CN846" s="344"/>
      <c r="CO846" s="344"/>
      <c r="CP846" s="344"/>
      <c r="CQ846" s="344"/>
      <c r="CR846" s="344"/>
      <c r="CS846" s="344"/>
      <c r="CT846" s="344"/>
      <c r="CU846" s="344"/>
      <c r="CV846" s="344"/>
      <c r="CW846" s="344"/>
      <c r="CX846" s="344"/>
      <c r="CY846" s="344"/>
      <c r="CZ846" s="344"/>
      <c r="DA846" s="344"/>
      <c r="DB846" s="344"/>
    </row>
    <row r="847" spans="17:106" s="318" customFormat="1" x14ac:dyDescent="0.15"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  <c r="AA847" s="344"/>
      <c r="AB847" s="344"/>
      <c r="AC847" s="344"/>
      <c r="AD847" s="344"/>
      <c r="AE847" s="344"/>
      <c r="AF847" s="344"/>
      <c r="AG847" s="344"/>
      <c r="AH847" s="344"/>
      <c r="AI847" s="344"/>
      <c r="AJ847" s="344"/>
      <c r="AK847" s="344"/>
      <c r="AL847" s="344"/>
      <c r="AM847" s="344"/>
      <c r="AN847" s="344"/>
      <c r="AO847" s="344"/>
      <c r="AP847" s="344"/>
      <c r="AQ847" s="344"/>
      <c r="AR847" s="344"/>
      <c r="AS847" s="344"/>
      <c r="AT847" s="344"/>
      <c r="AU847" s="344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4"/>
      <c r="BI847" s="344"/>
      <c r="BJ847" s="344"/>
      <c r="BK847" s="344"/>
      <c r="BL847" s="344"/>
      <c r="BM847" s="344"/>
      <c r="BN847" s="344"/>
      <c r="BO847" s="344"/>
      <c r="BP847" s="344"/>
      <c r="BQ847" s="344"/>
      <c r="BR847" s="344"/>
      <c r="BS847" s="344"/>
      <c r="BT847" s="344"/>
      <c r="BU847" s="344"/>
      <c r="BV847" s="344"/>
      <c r="BW847" s="344"/>
      <c r="BX847" s="344"/>
      <c r="BY847" s="344"/>
      <c r="BZ847" s="344"/>
      <c r="CA847" s="344"/>
      <c r="CB847" s="344"/>
      <c r="CC847" s="344"/>
      <c r="CD847" s="344"/>
      <c r="CE847" s="344"/>
      <c r="CF847" s="344"/>
      <c r="CG847" s="344"/>
      <c r="CH847" s="344"/>
      <c r="CI847" s="344"/>
      <c r="CJ847" s="344"/>
      <c r="CK847" s="344"/>
      <c r="CL847" s="344"/>
      <c r="CM847" s="344"/>
      <c r="CN847" s="344"/>
      <c r="CO847" s="344"/>
      <c r="CP847" s="344"/>
      <c r="CQ847" s="344"/>
      <c r="CR847" s="344"/>
      <c r="CS847" s="344"/>
      <c r="CT847" s="344"/>
      <c r="CU847" s="344"/>
      <c r="CV847" s="344"/>
      <c r="CW847" s="344"/>
      <c r="CX847" s="344"/>
      <c r="CY847" s="344"/>
      <c r="CZ847" s="344"/>
      <c r="DA847" s="344"/>
      <c r="DB847" s="344"/>
    </row>
    <row r="848" spans="17:106" s="318" customFormat="1" x14ac:dyDescent="0.15"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  <c r="AA848" s="344"/>
      <c r="AB848" s="344"/>
      <c r="AC848" s="344"/>
      <c r="AD848" s="344"/>
      <c r="AE848" s="344"/>
      <c r="AF848" s="344"/>
      <c r="AG848" s="344"/>
      <c r="AH848" s="344"/>
      <c r="AI848" s="344"/>
      <c r="AJ848" s="344"/>
      <c r="AK848" s="344"/>
      <c r="AL848" s="344"/>
      <c r="AM848" s="344"/>
      <c r="AN848" s="344"/>
      <c r="AO848" s="344"/>
      <c r="AP848" s="344"/>
      <c r="AQ848" s="344"/>
      <c r="AR848" s="344"/>
      <c r="AS848" s="344"/>
      <c r="AT848" s="344"/>
      <c r="AU848" s="344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4"/>
      <c r="BI848" s="344"/>
      <c r="BJ848" s="344"/>
      <c r="BK848" s="344"/>
      <c r="BL848" s="344"/>
      <c r="BM848" s="344"/>
      <c r="BN848" s="344"/>
      <c r="BO848" s="344"/>
      <c r="BP848" s="344"/>
      <c r="BQ848" s="344"/>
      <c r="BR848" s="344"/>
      <c r="BS848" s="344"/>
      <c r="BT848" s="344"/>
      <c r="BU848" s="344"/>
      <c r="BV848" s="344"/>
      <c r="BW848" s="344"/>
      <c r="BX848" s="344"/>
      <c r="BY848" s="344"/>
      <c r="BZ848" s="344"/>
      <c r="CA848" s="344"/>
      <c r="CB848" s="344"/>
      <c r="CC848" s="344"/>
      <c r="CD848" s="344"/>
      <c r="CE848" s="344"/>
      <c r="CF848" s="344"/>
      <c r="CG848" s="344"/>
      <c r="CH848" s="344"/>
      <c r="CI848" s="344"/>
      <c r="CJ848" s="344"/>
      <c r="CK848" s="344"/>
      <c r="CL848" s="344"/>
      <c r="CM848" s="344"/>
      <c r="CN848" s="344"/>
      <c r="CO848" s="344"/>
      <c r="CP848" s="344"/>
      <c r="CQ848" s="344"/>
      <c r="CR848" s="344"/>
      <c r="CS848" s="344"/>
      <c r="CT848" s="344"/>
      <c r="CU848" s="344"/>
      <c r="CV848" s="344"/>
      <c r="CW848" s="344"/>
      <c r="CX848" s="344"/>
      <c r="CY848" s="344"/>
      <c r="CZ848" s="344"/>
      <c r="DA848" s="344"/>
      <c r="DB848" s="344"/>
    </row>
    <row r="849" spans="17:106" s="318" customFormat="1" x14ac:dyDescent="0.15"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  <c r="AA849" s="344"/>
      <c r="AB849" s="344"/>
      <c r="AC849" s="344"/>
      <c r="AD849" s="344"/>
      <c r="AE849" s="344"/>
      <c r="AF849" s="344"/>
      <c r="AG849" s="344"/>
      <c r="AH849" s="344"/>
      <c r="AI849" s="344"/>
      <c r="AJ849" s="344"/>
      <c r="AK849" s="344"/>
      <c r="AL849" s="344"/>
      <c r="AM849" s="344"/>
      <c r="AN849" s="344"/>
      <c r="AO849" s="344"/>
      <c r="AP849" s="344"/>
      <c r="AQ849" s="344"/>
      <c r="AR849" s="344"/>
      <c r="AS849" s="344"/>
      <c r="AT849" s="344"/>
      <c r="AU849" s="344"/>
      <c r="AV849" s="344"/>
      <c r="AW849" s="344"/>
      <c r="AX849" s="344"/>
      <c r="AY849" s="344"/>
      <c r="AZ849" s="344"/>
      <c r="BA849" s="344"/>
      <c r="BB849" s="344"/>
      <c r="BC849" s="344"/>
      <c r="BD849" s="344"/>
      <c r="BE849" s="344"/>
      <c r="BF849" s="344"/>
      <c r="BG849" s="344"/>
      <c r="BH849" s="344"/>
      <c r="BI849" s="344"/>
      <c r="BJ849" s="344"/>
      <c r="BK849" s="344"/>
      <c r="BL849" s="344"/>
      <c r="BM849" s="344"/>
      <c r="BN849" s="344"/>
      <c r="BO849" s="344"/>
      <c r="BP849" s="344"/>
      <c r="BQ849" s="344"/>
      <c r="BR849" s="344"/>
      <c r="BS849" s="344"/>
      <c r="BT849" s="344"/>
      <c r="BU849" s="344"/>
      <c r="BV849" s="344"/>
      <c r="BW849" s="344"/>
      <c r="BX849" s="344"/>
      <c r="BY849" s="344"/>
      <c r="BZ849" s="344"/>
      <c r="CA849" s="344"/>
      <c r="CB849" s="344"/>
      <c r="CC849" s="344"/>
      <c r="CD849" s="344"/>
      <c r="CE849" s="344"/>
      <c r="CF849" s="344"/>
      <c r="CG849" s="344"/>
      <c r="CH849" s="344"/>
      <c r="CI849" s="344"/>
      <c r="CJ849" s="344"/>
      <c r="CK849" s="344"/>
      <c r="CL849" s="344"/>
      <c r="CM849" s="344"/>
      <c r="CN849" s="344"/>
      <c r="CO849" s="344"/>
      <c r="CP849" s="344"/>
      <c r="CQ849" s="344"/>
      <c r="CR849" s="344"/>
      <c r="CS849" s="344"/>
      <c r="CT849" s="344"/>
      <c r="CU849" s="344"/>
      <c r="CV849" s="344"/>
      <c r="CW849" s="344"/>
      <c r="CX849" s="344"/>
      <c r="CY849" s="344"/>
      <c r="CZ849" s="344"/>
      <c r="DA849" s="344"/>
      <c r="DB849" s="344"/>
    </row>
    <row r="850" spans="17:106" s="318" customFormat="1" x14ac:dyDescent="0.15"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  <c r="AA850" s="344"/>
      <c r="AB850" s="344"/>
      <c r="AC850" s="344"/>
      <c r="AD850" s="344"/>
      <c r="AE850" s="344"/>
      <c r="AF850" s="344"/>
      <c r="AG850" s="344"/>
      <c r="AH850" s="344"/>
      <c r="AI850" s="344"/>
      <c r="AJ850" s="344"/>
      <c r="AK850" s="344"/>
      <c r="AL850" s="344"/>
      <c r="AM850" s="344"/>
      <c r="AN850" s="344"/>
      <c r="AO850" s="344"/>
      <c r="AP850" s="344"/>
      <c r="AQ850" s="344"/>
      <c r="AR850" s="344"/>
      <c r="AS850" s="344"/>
      <c r="AT850" s="344"/>
      <c r="AU850" s="344"/>
      <c r="AV850" s="344"/>
      <c r="AW850" s="344"/>
      <c r="AX850" s="344"/>
      <c r="AY850" s="344"/>
      <c r="AZ850" s="344"/>
      <c r="BA850" s="344"/>
      <c r="BB850" s="344"/>
      <c r="BC850" s="344"/>
      <c r="BD850" s="344"/>
      <c r="BE850" s="344"/>
      <c r="BF850" s="344"/>
      <c r="BG850" s="344"/>
      <c r="BH850" s="344"/>
      <c r="BI850" s="344"/>
      <c r="BJ850" s="344"/>
      <c r="BK850" s="344"/>
      <c r="BL850" s="344"/>
      <c r="BM850" s="344"/>
      <c r="BN850" s="344"/>
      <c r="BO850" s="344"/>
      <c r="BP850" s="344"/>
      <c r="BQ850" s="344"/>
      <c r="BR850" s="344"/>
      <c r="BS850" s="344"/>
      <c r="BT850" s="344"/>
      <c r="BU850" s="344"/>
      <c r="BV850" s="344"/>
      <c r="BW850" s="344"/>
      <c r="BX850" s="344"/>
      <c r="BY850" s="344"/>
      <c r="BZ850" s="344"/>
      <c r="CA850" s="344"/>
      <c r="CB850" s="344"/>
      <c r="CC850" s="344"/>
      <c r="CD850" s="344"/>
      <c r="CE850" s="344"/>
      <c r="CF850" s="344"/>
      <c r="CG850" s="344"/>
      <c r="CH850" s="344"/>
      <c r="CI850" s="344"/>
      <c r="CJ850" s="344"/>
      <c r="CK850" s="344"/>
      <c r="CL850" s="344"/>
      <c r="CM850" s="344"/>
      <c r="CN850" s="344"/>
      <c r="CO850" s="344"/>
      <c r="CP850" s="344"/>
      <c r="CQ850" s="344"/>
      <c r="CR850" s="344"/>
      <c r="CS850" s="344"/>
      <c r="CT850" s="344"/>
      <c r="CU850" s="344"/>
      <c r="CV850" s="344"/>
      <c r="CW850" s="344"/>
      <c r="CX850" s="344"/>
      <c r="CY850" s="344"/>
      <c r="CZ850" s="344"/>
      <c r="DA850" s="344"/>
      <c r="DB850" s="344"/>
    </row>
    <row r="851" spans="17:106" s="318" customFormat="1" x14ac:dyDescent="0.15"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  <c r="AA851" s="344"/>
      <c r="AB851" s="344"/>
      <c r="AC851" s="344"/>
      <c r="AD851" s="344"/>
      <c r="AE851" s="344"/>
      <c r="AF851" s="344"/>
      <c r="AG851" s="344"/>
      <c r="AH851" s="344"/>
      <c r="AI851" s="344"/>
      <c r="AJ851" s="344"/>
      <c r="AK851" s="344"/>
      <c r="AL851" s="344"/>
      <c r="AM851" s="344"/>
      <c r="AN851" s="344"/>
      <c r="AO851" s="344"/>
      <c r="AP851" s="344"/>
      <c r="AQ851" s="344"/>
      <c r="AR851" s="344"/>
      <c r="AS851" s="344"/>
      <c r="AT851" s="344"/>
      <c r="AU851" s="344"/>
      <c r="AV851" s="344"/>
      <c r="AW851" s="344"/>
      <c r="AX851" s="344"/>
      <c r="AY851" s="344"/>
      <c r="AZ851" s="344"/>
      <c r="BA851" s="344"/>
      <c r="BB851" s="344"/>
      <c r="BC851" s="344"/>
      <c r="BD851" s="344"/>
      <c r="BE851" s="344"/>
      <c r="BF851" s="344"/>
      <c r="BG851" s="344"/>
      <c r="BH851" s="344"/>
      <c r="BI851" s="344"/>
      <c r="BJ851" s="344"/>
      <c r="BK851" s="344"/>
      <c r="BL851" s="344"/>
      <c r="BM851" s="344"/>
      <c r="BN851" s="344"/>
      <c r="BO851" s="344"/>
      <c r="BP851" s="344"/>
      <c r="BQ851" s="344"/>
      <c r="BR851" s="344"/>
      <c r="BS851" s="344"/>
      <c r="BT851" s="344"/>
      <c r="BU851" s="344"/>
      <c r="BV851" s="344"/>
      <c r="BW851" s="344"/>
      <c r="BX851" s="344"/>
      <c r="BY851" s="344"/>
      <c r="BZ851" s="344"/>
      <c r="CA851" s="344"/>
      <c r="CB851" s="344"/>
      <c r="CC851" s="344"/>
      <c r="CD851" s="344"/>
      <c r="CE851" s="344"/>
      <c r="CF851" s="344"/>
      <c r="CG851" s="344"/>
      <c r="CH851" s="344"/>
      <c r="CI851" s="344"/>
      <c r="CJ851" s="344"/>
      <c r="CK851" s="344"/>
      <c r="CL851" s="344"/>
      <c r="CM851" s="344"/>
      <c r="CN851" s="344"/>
      <c r="CO851" s="344"/>
      <c r="CP851" s="344"/>
      <c r="CQ851" s="344"/>
      <c r="CR851" s="344"/>
      <c r="CS851" s="344"/>
      <c r="CT851" s="344"/>
      <c r="CU851" s="344"/>
      <c r="CV851" s="344"/>
      <c r="CW851" s="344"/>
      <c r="CX851" s="344"/>
      <c r="CY851" s="344"/>
      <c r="CZ851" s="344"/>
      <c r="DA851" s="344"/>
      <c r="DB851" s="344"/>
    </row>
    <row r="852" spans="17:106" s="318" customFormat="1" x14ac:dyDescent="0.15"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  <c r="AA852" s="344"/>
      <c r="AB852" s="344"/>
      <c r="AC852" s="344"/>
      <c r="AD852" s="344"/>
      <c r="AE852" s="344"/>
      <c r="AF852" s="344"/>
      <c r="AG852" s="344"/>
      <c r="AH852" s="344"/>
      <c r="AI852" s="344"/>
      <c r="AJ852" s="344"/>
      <c r="AK852" s="344"/>
      <c r="AL852" s="344"/>
      <c r="AM852" s="344"/>
      <c r="AN852" s="344"/>
      <c r="AO852" s="344"/>
      <c r="AP852" s="344"/>
      <c r="AQ852" s="344"/>
      <c r="AR852" s="344"/>
      <c r="AS852" s="344"/>
      <c r="AT852" s="344"/>
      <c r="AU852" s="344"/>
      <c r="AV852" s="344"/>
      <c r="AW852" s="344"/>
      <c r="AX852" s="344"/>
      <c r="AY852" s="344"/>
      <c r="AZ852" s="344"/>
      <c r="BA852" s="344"/>
      <c r="BB852" s="344"/>
      <c r="BC852" s="344"/>
      <c r="BD852" s="344"/>
      <c r="BE852" s="344"/>
      <c r="BF852" s="344"/>
      <c r="BG852" s="344"/>
      <c r="BH852" s="344"/>
      <c r="BI852" s="344"/>
      <c r="BJ852" s="344"/>
      <c r="BK852" s="344"/>
      <c r="BL852" s="344"/>
      <c r="BM852" s="344"/>
      <c r="BN852" s="344"/>
      <c r="BO852" s="344"/>
      <c r="BP852" s="344"/>
      <c r="BQ852" s="344"/>
      <c r="BR852" s="344"/>
      <c r="BS852" s="344"/>
      <c r="BT852" s="344"/>
      <c r="BU852" s="344"/>
      <c r="BV852" s="344"/>
      <c r="BW852" s="344"/>
      <c r="BX852" s="344"/>
      <c r="BY852" s="344"/>
      <c r="BZ852" s="344"/>
      <c r="CA852" s="344"/>
      <c r="CB852" s="344"/>
      <c r="CC852" s="344"/>
      <c r="CD852" s="344"/>
      <c r="CE852" s="344"/>
      <c r="CF852" s="344"/>
      <c r="CG852" s="344"/>
      <c r="CH852" s="344"/>
      <c r="CI852" s="344"/>
      <c r="CJ852" s="344"/>
      <c r="CK852" s="344"/>
      <c r="CL852" s="344"/>
      <c r="CM852" s="344"/>
      <c r="CN852" s="344"/>
      <c r="CO852" s="344"/>
      <c r="CP852" s="344"/>
      <c r="CQ852" s="344"/>
      <c r="CR852" s="344"/>
      <c r="CS852" s="344"/>
      <c r="CT852" s="344"/>
      <c r="CU852" s="344"/>
      <c r="CV852" s="344"/>
      <c r="CW852" s="344"/>
      <c r="CX852" s="344"/>
      <c r="CY852" s="344"/>
      <c r="CZ852" s="344"/>
      <c r="DA852" s="344"/>
      <c r="DB852" s="344"/>
    </row>
    <row r="853" spans="17:106" s="318" customFormat="1" x14ac:dyDescent="0.15"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  <c r="AA853" s="344"/>
      <c r="AB853" s="344"/>
      <c r="AC853" s="344"/>
      <c r="AD853" s="344"/>
      <c r="AE853" s="344"/>
      <c r="AF853" s="344"/>
      <c r="AG853" s="344"/>
      <c r="AH853" s="344"/>
      <c r="AI853" s="344"/>
      <c r="AJ853" s="344"/>
      <c r="AK853" s="344"/>
      <c r="AL853" s="344"/>
      <c r="AM853" s="344"/>
      <c r="AN853" s="344"/>
      <c r="AO853" s="344"/>
      <c r="AP853" s="344"/>
      <c r="AQ853" s="344"/>
      <c r="AR853" s="344"/>
      <c r="AS853" s="344"/>
      <c r="AT853" s="344"/>
      <c r="AU853" s="344"/>
      <c r="AV853" s="344"/>
      <c r="AW853" s="344"/>
      <c r="AX853" s="344"/>
      <c r="AY853" s="344"/>
      <c r="AZ853" s="344"/>
      <c r="BA853" s="344"/>
      <c r="BB853" s="344"/>
      <c r="BC853" s="344"/>
      <c r="BD853" s="344"/>
      <c r="BE853" s="344"/>
      <c r="BF853" s="344"/>
      <c r="BG853" s="344"/>
      <c r="BH853" s="344"/>
      <c r="BI853" s="344"/>
      <c r="BJ853" s="344"/>
      <c r="BK853" s="344"/>
      <c r="BL853" s="344"/>
      <c r="BM853" s="344"/>
      <c r="BN853" s="344"/>
      <c r="BO853" s="344"/>
      <c r="BP853" s="344"/>
      <c r="BQ853" s="344"/>
      <c r="BR853" s="344"/>
      <c r="BS853" s="344"/>
      <c r="BT853" s="344"/>
      <c r="BU853" s="344"/>
      <c r="BV853" s="344"/>
      <c r="BW853" s="344"/>
      <c r="BX853" s="344"/>
      <c r="BY853" s="344"/>
      <c r="BZ853" s="344"/>
      <c r="CA853" s="344"/>
      <c r="CB853" s="344"/>
      <c r="CC853" s="344"/>
      <c r="CD853" s="344"/>
      <c r="CE853" s="344"/>
      <c r="CF853" s="344"/>
      <c r="CG853" s="344"/>
      <c r="CH853" s="344"/>
      <c r="CI853" s="344"/>
      <c r="CJ853" s="344"/>
      <c r="CK853" s="344"/>
      <c r="CL853" s="344"/>
      <c r="CM853" s="344"/>
      <c r="CN853" s="344"/>
      <c r="CO853" s="344"/>
      <c r="CP853" s="344"/>
      <c r="CQ853" s="344"/>
      <c r="CR853" s="344"/>
      <c r="CS853" s="344"/>
      <c r="CT853" s="344"/>
      <c r="CU853" s="344"/>
      <c r="CV853" s="344"/>
      <c r="CW853" s="344"/>
      <c r="CX853" s="344"/>
      <c r="CY853" s="344"/>
      <c r="CZ853" s="344"/>
      <c r="DA853" s="344"/>
      <c r="DB853" s="344"/>
    </row>
    <row r="854" spans="17:106" s="318" customFormat="1" x14ac:dyDescent="0.15"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  <c r="AA854" s="344"/>
      <c r="AB854" s="344"/>
      <c r="AC854" s="344"/>
      <c r="AD854" s="344"/>
      <c r="AE854" s="344"/>
      <c r="AF854" s="344"/>
      <c r="AG854" s="344"/>
      <c r="AH854" s="344"/>
      <c r="AI854" s="344"/>
      <c r="AJ854" s="344"/>
      <c r="AK854" s="344"/>
      <c r="AL854" s="344"/>
      <c r="AM854" s="344"/>
      <c r="AN854" s="344"/>
      <c r="AO854" s="344"/>
      <c r="AP854" s="344"/>
      <c r="AQ854" s="344"/>
      <c r="AR854" s="344"/>
      <c r="AS854" s="344"/>
      <c r="AT854" s="344"/>
      <c r="AU854" s="344"/>
      <c r="AV854" s="344"/>
      <c r="AW854" s="344"/>
      <c r="AX854" s="344"/>
      <c r="AY854" s="344"/>
      <c r="AZ854" s="344"/>
      <c r="BA854" s="344"/>
      <c r="BB854" s="344"/>
      <c r="BC854" s="344"/>
      <c r="BD854" s="344"/>
      <c r="BE854" s="344"/>
      <c r="BF854" s="344"/>
      <c r="BG854" s="344"/>
      <c r="BH854" s="344"/>
      <c r="BI854" s="344"/>
      <c r="BJ854" s="344"/>
      <c r="BK854" s="344"/>
      <c r="BL854" s="344"/>
      <c r="BM854" s="344"/>
      <c r="BN854" s="344"/>
      <c r="BO854" s="344"/>
      <c r="BP854" s="344"/>
      <c r="BQ854" s="344"/>
      <c r="BR854" s="344"/>
      <c r="BS854" s="344"/>
      <c r="BT854" s="344"/>
      <c r="BU854" s="344"/>
      <c r="BV854" s="344"/>
      <c r="BW854" s="344"/>
      <c r="BX854" s="344"/>
      <c r="BY854" s="344"/>
      <c r="BZ854" s="344"/>
      <c r="CA854" s="344"/>
      <c r="CB854" s="344"/>
      <c r="CC854" s="344"/>
      <c r="CD854" s="344"/>
      <c r="CE854" s="344"/>
      <c r="CF854" s="344"/>
      <c r="CG854" s="344"/>
      <c r="CH854" s="344"/>
      <c r="CI854" s="344"/>
      <c r="CJ854" s="344"/>
      <c r="CK854" s="344"/>
      <c r="CL854" s="344"/>
      <c r="CM854" s="344"/>
      <c r="CN854" s="344"/>
      <c r="CO854" s="344"/>
      <c r="CP854" s="344"/>
      <c r="CQ854" s="344"/>
      <c r="CR854" s="344"/>
      <c r="CS854" s="344"/>
      <c r="CT854" s="344"/>
      <c r="CU854" s="344"/>
      <c r="CV854" s="344"/>
      <c r="CW854" s="344"/>
      <c r="CX854" s="344"/>
      <c r="CY854" s="344"/>
      <c r="CZ854" s="344"/>
      <c r="DA854" s="344"/>
      <c r="DB854" s="344"/>
    </row>
    <row r="855" spans="17:106" s="318" customFormat="1" x14ac:dyDescent="0.15"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4"/>
      <c r="AF855" s="34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44"/>
      <c r="AV855" s="344"/>
      <c r="AW855" s="344"/>
      <c r="AX855" s="344"/>
      <c r="AY855" s="344"/>
      <c r="AZ855" s="344"/>
      <c r="BA855" s="344"/>
      <c r="BB855" s="344"/>
      <c r="BC855" s="344"/>
      <c r="BD855" s="344"/>
      <c r="BE855" s="344"/>
      <c r="BF855" s="344"/>
      <c r="BG855" s="344"/>
      <c r="BH855" s="344"/>
      <c r="BI855" s="344"/>
      <c r="BJ855" s="344"/>
      <c r="BK855" s="344"/>
      <c r="BL855" s="344"/>
      <c r="BM855" s="344"/>
      <c r="BN855" s="344"/>
      <c r="BO855" s="344"/>
      <c r="BP855" s="344"/>
      <c r="BQ855" s="344"/>
      <c r="BR855" s="344"/>
      <c r="BS855" s="344"/>
      <c r="BT855" s="344"/>
      <c r="BU855" s="344"/>
      <c r="BV855" s="344"/>
      <c r="BW855" s="344"/>
      <c r="BX855" s="344"/>
      <c r="BY855" s="344"/>
      <c r="BZ855" s="344"/>
      <c r="CA855" s="344"/>
      <c r="CB855" s="344"/>
      <c r="CC855" s="344"/>
      <c r="CD855" s="344"/>
      <c r="CE855" s="344"/>
      <c r="CF855" s="344"/>
      <c r="CG855" s="344"/>
      <c r="CH855" s="344"/>
      <c r="CI855" s="344"/>
      <c r="CJ855" s="344"/>
      <c r="CK855" s="344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</row>
    <row r="856" spans="17:106" s="318" customFormat="1" x14ac:dyDescent="0.15"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  <c r="AA856" s="344"/>
      <c r="AB856" s="344"/>
      <c r="AC856" s="344"/>
      <c r="AD856" s="344"/>
      <c r="AE856" s="344"/>
      <c r="AF856" s="344"/>
      <c r="AG856" s="344"/>
      <c r="AH856" s="344"/>
      <c r="AI856" s="344"/>
      <c r="AJ856" s="344"/>
      <c r="AK856" s="344"/>
      <c r="AL856" s="344"/>
      <c r="AM856" s="344"/>
      <c r="AN856" s="344"/>
      <c r="AO856" s="344"/>
      <c r="AP856" s="344"/>
      <c r="AQ856" s="344"/>
      <c r="AR856" s="344"/>
      <c r="AS856" s="344"/>
      <c r="AT856" s="344"/>
      <c r="AU856" s="344"/>
      <c r="AV856" s="344"/>
      <c r="AW856" s="344"/>
      <c r="AX856" s="344"/>
      <c r="AY856" s="344"/>
      <c r="AZ856" s="344"/>
      <c r="BA856" s="344"/>
      <c r="BB856" s="344"/>
      <c r="BC856" s="344"/>
      <c r="BD856" s="344"/>
      <c r="BE856" s="344"/>
      <c r="BF856" s="344"/>
      <c r="BG856" s="344"/>
      <c r="BH856" s="344"/>
      <c r="BI856" s="344"/>
      <c r="BJ856" s="344"/>
      <c r="BK856" s="344"/>
      <c r="BL856" s="344"/>
      <c r="BM856" s="344"/>
      <c r="BN856" s="344"/>
      <c r="BO856" s="344"/>
      <c r="BP856" s="344"/>
      <c r="BQ856" s="344"/>
      <c r="BR856" s="344"/>
      <c r="BS856" s="344"/>
      <c r="BT856" s="344"/>
      <c r="BU856" s="344"/>
      <c r="BV856" s="344"/>
      <c r="BW856" s="344"/>
      <c r="BX856" s="344"/>
      <c r="BY856" s="344"/>
      <c r="BZ856" s="344"/>
      <c r="CA856" s="344"/>
      <c r="CB856" s="344"/>
      <c r="CC856" s="344"/>
      <c r="CD856" s="344"/>
      <c r="CE856" s="344"/>
      <c r="CF856" s="344"/>
      <c r="CG856" s="344"/>
      <c r="CH856" s="344"/>
      <c r="CI856" s="344"/>
      <c r="CJ856" s="344"/>
      <c r="CK856" s="344"/>
      <c r="CL856" s="344"/>
      <c r="CM856" s="344"/>
      <c r="CN856" s="344"/>
      <c r="CO856" s="344"/>
      <c r="CP856" s="344"/>
      <c r="CQ856" s="344"/>
      <c r="CR856" s="344"/>
      <c r="CS856" s="344"/>
      <c r="CT856" s="344"/>
      <c r="CU856" s="344"/>
      <c r="CV856" s="344"/>
      <c r="CW856" s="344"/>
      <c r="CX856" s="344"/>
      <c r="CY856" s="344"/>
      <c r="CZ856" s="344"/>
      <c r="DA856" s="344"/>
      <c r="DB856" s="344"/>
    </row>
    <row r="857" spans="17:106" s="318" customFormat="1" x14ac:dyDescent="0.15"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  <c r="AA857" s="344"/>
      <c r="AB857" s="344"/>
      <c r="AC857" s="344"/>
      <c r="AD857" s="344"/>
      <c r="AE857" s="344"/>
      <c r="AF857" s="344"/>
      <c r="AG857" s="344"/>
      <c r="AH857" s="344"/>
      <c r="AI857" s="344"/>
      <c r="AJ857" s="344"/>
      <c r="AK857" s="344"/>
      <c r="AL857" s="344"/>
      <c r="AM857" s="344"/>
      <c r="AN857" s="344"/>
      <c r="AO857" s="344"/>
      <c r="AP857" s="344"/>
      <c r="AQ857" s="344"/>
      <c r="AR857" s="344"/>
      <c r="AS857" s="344"/>
      <c r="AT857" s="344"/>
      <c r="AU857" s="344"/>
      <c r="AV857" s="344"/>
      <c r="AW857" s="344"/>
      <c r="AX857" s="344"/>
      <c r="AY857" s="344"/>
      <c r="AZ857" s="344"/>
      <c r="BA857" s="344"/>
      <c r="BB857" s="344"/>
      <c r="BC857" s="344"/>
      <c r="BD857" s="344"/>
      <c r="BE857" s="344"/>
      <c r="BF857" s="344"/>
      <c r="BG857" s="344"/>
      <c r="BH857" s="344"/>
      <c r="BI857" s="344"/>
      <c r="BJ857" s="344"/>
      <c r="BK857" s="344"/>
      <c r="BL857" s="344"/>
      <c r="BM857" s="344"/>
      <c r="BN857" s="344"/>
      <c r="BO857" s="344"/>
      <c r="BP857" s="344"/>
      <c r="BQ857" s="344"/>
      <c r="BR857" s="344"/>
      <c r="BS857" s="344"/>
      <c r="BT857" s="344"/>
      <c r="BU857" s="344"/>
      <c r="BV857" s="344"/>
      <c r="BW857" s="344"/>
      <c r="BX857" s="344"/>
      <c r="BY857" s="344"/>
      <c r="BZ857" s="344"/>
      <c r="CA857" s="344"/>
      <c r="CB857" s="344"/>
      <c r="CC857" s="344"/>
      <c r="CD857" s="344"/>
      <c r="CE857" s="344"/>
      <c r="CF857" s="344"/>
      <c r="CG857" s="344"/>
      <c r="CH857" s="344"/>
      <c r="CI857" s="344"/>
      <c r="CJ857" s="344"/>
      <c r="CK857" s="344"/>
      <c r="CL857" s="344"/>
      <c r="CM857" s="344"/>
      <c r="CN857" s="344"/>
      <c r="CO857" s="344"/>
      <c r="CP857" s="344"/>
      <c r="CQ857" s="344"/>
      <c r="CR857" s="344"/>
      <c r="CS857" s="344"/>
      <c r="CT857" s="344"/>
      <c r="CU857" s="344"/>
      <c r="CV857" s="344"/>
      <c r="CW857" s="344"/>
      <c r="CX857" s="344"/>
      <c r="CY857" s="344"/>
      <c r="CZ857" s="344"/>
      <c r="DA857" s="344"/>
      <c r="DB857" s="344"/>
    </row>
    <row r="858" spans="17:106" s="318" customFormat="1" x14ac:dyDescent="0.15"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  <c r="AA858" s="344"/>
      <c r="AB858" s="344"/>
      <c r="AC858" s="344"/>
      <c r="AD858" s="344"/>
      <c r="AE858" s="344"/>
      <c r="AF858" s="344"/>
      <c r="AG858" s="344"/>
      <c r="AH858" s="344"/>
      <c r="AI858" s="344"/>
      <c r="AJ858" s="344"/>
      <c r="AK858" s="344"/>
      <c r="AL858" s="344"/>
      <c r="AM858" s="344"/>
      <c r="AN858" s="344"/>
      <c r="AO858" s="344"/>
      <c r="AP858" s="344"/>
      <c r="AQ858" s="344"/>
      <c r="AR858" s="344"/>
      <c r="AS858" s="344"/>
      <c r="AT858" s="344"/>
      <c r="AU858" s="344"/>
      <c r="AV858" s="344"/>
      <c r="AW858" s="344"/>
      <c r="AX858" s="344"/>
      <c r="AY858" s="344"/>
      <c r="AZ858" s="344"/>
      <c r="BA858" s="344"/>
      <c r="BB858" s="344"/>
      <c r="BC858" s="344"/>
      <c r="BD858" s="344"/>
      <c r="BE858" s="344"/>
      <c r="BF858" s="344"/>
      <c r="BG858" s="344"/>
      <c r="BH858" s="344"/>
      <c r="BI858" s="344"/>
      <c r="BJ858" s="344"/>
      <c r="BK858" s="344"/>
      <c r="BL858" s="344"/>
      <c r="BM858" s="344"/>
      <c r="BN858" s="344"/>
      <c r="BO858" s="344"/>
      <c r="BP858" s="344"/>
      <c r="BQ858" s="344"/>
      <c r="BR858" s="344"/>
      <c r="BS858" s="344"/>
      <c r="BT858" s="344"/>
      <c r="BU858" s="344"/>
      <c r="BV858" s="344"/>
      <c r="BW858" s="344"/>
      <c r="BX858" s="344"/>
      <c r="BY858" s="344"/>
      <c r="BZ858" s="344"/>
      <c r="CA858" s="344"/>
      <c r="CB858" s="344"/>
      <c r="CC858" s="344"/>
      <c r="CD858" s="344"/>
      <c r="CE858" s="344"/>
      <c r="CF858" s="344"/>
      <c r="CG858" s="344"/>
      <c r="CH858" s="344"/>
      <c r="CI858" s="344"/>
      <c r="CJ858" s="344"/>
      <c r="CK858" s="344"/>
      <c r="CL858" s="344"/>
      <c r="CM858" s="344"/>
      <c r="CN858" s="344"/>
      <c r="CO858" s="344"/>
      <c r="CP858" s="344"/>
      <c r="CQ858" s="344"/>
      <c r="CR858" s="344"/>
      <c r="CS858" s="344"/>
      <c r="CT858" s="344"/>
      <c r="CU858" s="344"/>
      <c r="CV858" s="344"/>
      <c r="CW858" s="344"/>
      <c r="CX858" s="344"/>
      <c r="CY858" s="344"/>
      <c r="CZ858" s="344"/>
      <c r="DA858" s="344"/>
      <c r="DB858" s="344"/>
    </row>
    <row r="859" spans="17:106" s="318" customFormat="1" x14ac:dyDescent="0.15"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  <c r="AA859" s="344"/>
      <c r="AB859" s="344"/>
      <c r="AC859" s="344"/>
      <c r="AD859" s="344"/>
      <c r="AE859" s="344"/>
      <c r="AF859" s="344"/>
      <c r="AG859" s="344"/>
      <c r="AH859" s="344"/>
      <c r="AI859" s="344"/>
      <c r="AJ859" s="344"/>
      <c r="AK859" s="344"/>
      <c r="AL859" s="344"/>
      <c r="AM859" s="344"/>
      <c r="AN859" s="344"/>
      <c r="AO859" s="344"/>
      <c r="AP859" s="344"/>
      <c r="AQ859" s="344"/>
      <c r="AR859" s="344"/>
      <c r="AS859" s="344"/>
      <c r="AT859" s="344"/>
      <c r="AU859" s="344"/>
      <c r="AV859" s="344"/>
      <c r="AW859" s="344"/>
      <c r="AX859" s="344"/>
      <c r="AY859" s="344"/>
      <c r="AZ859" s="344"/>
      <c r="BA859" s="344"/>
      <c r="BB859" s="344"/>
      <c r="BC859" s="344"/>
      <c r="BD859" s="344"/>
      <c r="BE859" s="344"/>
      <c r="BF859" s="344"/>
      <c r="BG859" s="344"/>
      <c r="BH859" s="344"/>
      <c r="BI859" s="344"/>
      <c r="BJ859" s="344"/>
      <c r="BK859" s="344"/>
      <c r="BL859" s="344"/>
      <c r="BM859" s="344"/>
      <c r="BN859" s="344"/>
      <c r="BO859" s="344"/>
      <c r="BP859" s="344"/>
      <c r="BQ859" s="344"/>
      <c r="BR859" s="344"/>
      <c r="BS859" s="344"/>
      <c r="BT859" s="344"/>
      <c r="BU859" s="344"/>
      <c r="BV859" s="344"/>
      <c r="BW859" s="344"/>
      <c r="BX859" s="344"/>
      <c r="BY859" s="344"/>
      <c r="BZ859" s="344"/>
      <c r="CA859" s="344"/>
      <c r="CB859" s="344"/>
      <c r="CC859" s="344"/>
      <c r="CD859" s="344"/>
      <c r="CE859" s="344"/>
      <c r="CF859" s="344"/>
      <c r="CG859" s="344"/>
      <c r="CH859" s="344"/>
      <c r="CI859" s="344"/>
      <c r="CJ859" s="344"/>
      <c r="CK859" s="344"/>
      <c r="CL859" s="344"/>
      <c r="CM859" s="344"/>
      <c r="CN859" s="344"/>
      <c r="CO859" s="344"/>
      <c r="CP859" s="344"/>
      <c r="CQ859" s="344"/>
      <c r="CR859" s="344"/>
      <c r="CS859" s="344"/>
      <c r="CT859" s="344"/>
      <c r="CU859" s="344"/>
      <c r="CV859" s="344"/>
      <c r="CW859" s="344"/>
      <c r="CX859" s="344"/>
      <c r="CY859" s="344"/>
      <c r="CZ859" s="344"/>
      <c r="DA859" s="344"/>
      <c r="DB859" s="344"/>
    </row>
    <row r="860" spans="17:106" s="318" customFormat="1" x14ac:dyDescent="0.15"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  <c r="AA860" s="344"/>
      <c r="AB860" s="344"/>
      <c r="AC860" s="344"/>
      <c r="AD860" s="344"/>
      <c r="AE860" s="344"/>
      <c r="AF860" s="344"/>
      <c r="AG860" s="344"/>
      <c r="AH860" s="344"/>
      <c r="AI860" s="344"/>
      <c r="AJ860" s="344"/>
      <c r="AK860" s="344"/>
      <c r="AL860" s="344"/>
      <c r="AM860" s="344"/>
      <c r="AN860" s="344"/>
      <c r="AO860" s="344"/>
      <c r="AP860" s="344"/>
      <c r="AQ860" s="344"/>
      <c r="AR860" s="344"/>
      <c r="AS860" s="344"/>
      <c r="AT860" s="344"/>
      <c r="AU860" s="344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4"/>
      <c r="BI860" s="344"/>
      <c r="BJ860" s="344"/>
      <c r="BK860" s="344"/>
      <c r="BL860" s="344"/>
      <c r="BM860" s="344"/>
      <c r="BN860" s="344"/>
      <c r="BO860" s="344"/>
      <c r="BP860" s="344"/>
      <c r="BQ860" s="344"/>
      <c r="BR860" s="344"/>
      <c r="BS860" s="344"/>
      <c r="BT860" s="344"/>
      <c r="BU860" s="344"/>
      <c r="BV860" s="344"/>
      <c r="BW860" s="344"/>
      <c r="BX860" s="344"/>
      <c r="BY860" s="344"/>
      <c r="BZ860" s="344"/>
      <c r="CA860" s="344"/>
      <c r="CB860" s="344"/>
      <c r="CC860" s="344"/>
      <c r="CD860" s="344"/>
      <c r="CE860" s="344"/>
      <c r="CF860" s="344"/>
      <c r="CG860" s="344"/>
      <c r="CH860" s="344"/>
      <c r="CI860" s="344"/>
      <c r="CJ860" s="344"/>
      <c r="CK860" s="344"/>
      <c r="CL860" s="344"/>
      <c r="CM860" s="344"/>
      <c r="CN860" s="344"/>
      <c r="CO860" s="344"/>
      <c r="CP860" s="344"/>
      <c r="CQ860" s="344"/>
      <c r="CR860" s="344"/>
      <c r="CS860" s="344"/>
      <c r="CT860" s="344"/>
      <c r="CU860" s="344"/>
      <c r="CV860" s="344"/>
      <c r="CW860" s="344"/>
      <c r="CX860" s="344"/>
      <c r="CY860" s="344"/>
      <c r="CZ860" s="344"/>
      <c r="DA860" s="344"/>
      <c r="DB860" s="344"/>
    </row>
    <row r="861" spans="17:106" s="318" customFormat="1" x14ac:dyDescent="0.15"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  <c r="AA861" s="344"/>
      <c r="AB861" s="344"/>
      <c r="AC861" s="344"/>
      <c r="AD861" s="344"/>
      <c r="AE861" s="344"/>
      <c r="AF861" s="344"/>
      <c r="AG861" s="344"/>
      <c r="AH861" s="344"/>
      <c r="AI861" s="344"/>
      <c r="AJ861" s="344"/>
      <c r="AK861" s="344"/>
      <c r="AL861" s="344"/>
      <c r="AM861" s="344"/>
      <c r="AN861" s="344"/>
      <c r="AO861" s="344"/>
      <c r="AP861" s="344"/>
      <c r="AQ861" s="344"/>
      <c r="AR861" s="344"/>
      <c r="AS861" s="344"/>
      <c r="AT861" s="344"/>
      <c r="AU861" s="344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4"/>
      <c r="BI861" s="344"/>
      <c r="BJ861" s="344"/>
      <c r="BK861" s="344"/>
      <c r="BL861" s="344"/>
      <c r="BM861" s="344"/>
      <c r="BN861" s="344"/>
      <c r="BO861" s="344"/>
      <c r="BP861" s="344"/>
      <c r="BQ861" s="344"/>
      <c r="BR861" s="344"/>
      <c r="BS861" s="344"/>
      <c r="BT861" s="344"/>
      <c r="BU861" s="344"/>
      <c r="BV861" s="344"/>
      <c r="BW861" s="344"/>
      <c r="BX861" s="344"/>
      <c r="BY861" s="344"/>
      <c r="BZ861" s="344"/>
      <c r="CA861" s="344"/>
      <c r="CB861" s="344"/>
      <c r="CC861" s="344"/>
      <c r="CD861" s="344"/>
      <c r="CE861" s="344"/>
      <c r="CF861" s="344"/>
      <c r="CG861" s="344"/>
      <c r="CH861" s="344"/>
      <c r="CI861" s="344"/>
      <c r="CJ861" s="344"/>
      <c r="CK861" s="344"/>
      <c r="CL861" s="344"/>
      <c r="CM861" s="344"/>
      <c r="CN861" s="344"/>
      <c r="CO861" s="344"/>
      <c r="CP861" s="344"/>
      <c r="CQ861" s="344"/>
      <c r="CR861" s="344"/>
      <c r="CS861" s="344"/>
      <c r="CT861" s="344"/>
      <c r="CU861" s="344"/>
      <c r="CV861" s="344"/>
      <c r="CW861" s="344"/>
      <c r="CX861" s="344"/>
      <c r="CY861" s="344"/>
      <c r="CZ861" s="344"/>
      <c r="DA861" s="344"/>
      <c r="DB861" s="344"/>
    </row>
    <row r="862" spans="17:106" s="318" customFormat="1" x14ac:dyDescent="0.15"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  <c r="AA862" s="344"/>
      <c r="AB862" s="344"/>
      <c r="AC862" s="344"/>
      <c r="AD862" s="344"/>
      <c r="AE862" s="344"/>
      <c r="AF862" s="344"/>
      <c r="AG862" s="344"/>
      <c r="AH862" s="344"/>
      <c r="AI862" s="344"/>
      <c r="AJ862" s="344"/>
      <c r="AK862" s="344"/>
      <c r="AL862" s="344"/>
      <c r="AM862" s="344"/>
      <c r="AN862" s="344"/>
      <c r="AO862" s="344"/>
      <c r="AP862" s="344"/>
      <c r="AQ862" s="344"/>
      <c r="AR862" s="344"/>
      <c r="AS862" s="344"/>
      <c r="AT862" s="344"/>
      <c r="AU862" s="344"/>
      <c r="AV862" s="344"/>
      <c r="AW862" s="344"/>
      <c r="AX862" s="344"/>
      <c r="AY862" s="344"/>
      <c r="AZ862" s="344"/>
      <c r="BA862" s="344"/>
      <c r="BB862" s="344"/>
      <c r="BC862" s="344"/>
      <c r="BD862" s="344"/>
      <c r="BE862" s="344"/>
      <c r="BF862" s="344"/>
      <c r="BG862" s="344"/>
      <c r="BH862" s="344"/>
      <c r="BI862" s="344"/>
      <c r="BJ862" s="344"/>
      <c r="BK862" s="344"/>
      <c r="BL862" s="344"/>
      <c r="BM862" s="344"/>
      <c r="BN862" s="344"/>
      <c r="BO862" s="344"/>
      <c r="BP862" s="344"/>
      <c r="BQ862" s="344"/>
      <c r="BR862" s="344"/>
      <c r="BS862" s="344"/>
      <c r="BT862" s="344"/>
      <c r="BU862" s="344"/>
      <c r="BV862" s="344"/>
      <c r="BW862" s="344"/>
      <c r="BX862" s="344"/>
      <c r="BY862" s="344"/>
      <c r="BZ862" s="344"/>
      <c r="CA862" s="344"/>
      <c r="CB862" s="344"/>
      <c r="CC862" s="344"/>
      <c r="CD862" s="344"/>
      <c r="CE862" s="344"/>
      <c r="CF862" s="344"/>
      <c r="CG862" s="344"/>
      <c r="CH862" s="344"/>
      <c r="CI862" s="344"/>
      <c r="CJ862" s="344"/>
      <c r="CK862" s="344"/>
      <c r="CL862" s="344"/>
      <c r="CM862" s="344"/>
      <c r="CN862" s="344"/>
      <c r="CO862" s="344"/>
      <c r="CP862" s="344"/>
      <c r="CQ862" s="344"/>
      <c r="CR862" s="344"/>
      <c r="CS862" s="344"/>
      <c r="CT862" s="344"/>
      <c r="CU862" s="344"/>
      <c r="CV862" s="344"/>
      <c r="CW862" s="344"/>
      <c r="CX862" s="344"/>
      <c r="CY862" s="344"/>
      <c r="CZ862" s="344"/>
      <c r="DA862" s="344"/>
      <c r="DB862" s="344"/>
    </row>
    <row r="863" spans="17:106" s="318" customFormat="1" x14ac:dyDescent="0.15"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  <c r="AA863" s="344"/>
      <c r="AB863" s="344"/>
      <c r="AC863" s="344"/>
      <c r="AD863" s="344"/>
      <c r="AE863" s="344"/>
      <c r="AF863" s="344"/>
      <c r="AG863" s="344"/>
      <c r="AH863" s="344"/>
      <c r="AI863" s="344"/>
      <c r="AJ863" s="344"/>
      <c r="AK863" s="344"/>
      <c r="AL863" s="344"/>
      <c r="AM863" s="344"/>
      <c r="AN863" s="344"/>
      <c r="AO863" s="344"/>
      <c r="AP863" s="344"/>
      <c r="AQ863" s="344"/>
      <c r="AR863" s="344"/>
      <c r="AS863" s="344"/>
      <c r="AT863" s="344"/>
      <c r="AU863" s="344"/>
      <c r="AV863" s="344"/>
      <c r="AW863" s="344"/>
      <c r="AX863" s="344"/>
      <c r="AY863" s="344"/>
      <c r="AZ863" s="344"/>
      <c r="BA863" s="344"/>
      <c r="BB863" s="344"/>
      <c r="BC863" s="344"/>
      <c r="BD863" s="344"/>
      <c r="BE863" s="344"/>
      <c r="BF863" s="344"/>
      <c r="BG863" s="344"/>
      <c r="BH863" s="344"/>
      <c r="BI863" s="344"/>
      <c r="BJ863" s="344"/>
      <c r="BK863" s="344"/>
      <c r="BL863" s="344"/>
      <c r="BM863" s="344"/>
      <c r="BN863" s="344"/>
      <c r="BO863" s="344"/>
      <c r="BP863" s="344"/>
      <c r="BQ863" s="344"/>
      <c r="BR863" s="344"/>
      <c r="BS863" s="344"/>
      <c r="BT863" s="344"/>
      <c r="BU863" s="344"/>
      <c r="BV863" s="344"/>
      <c r="BW863" s="344"/>
      <c r="BX863" s="344"/>
      <c r="BY863" s="344"/>
      <c r="BZ863" s="344"/>
      <c r="CA863" s="344"/>
      <c r="CB863" s="344"/>
      <c r="CC863" s="344"/>
      <c r="CD863" s="344"/>
      <c r="CE863" s="344"/>
      <c r="CF863" s="344"/>
      <c r="CG863" s="344"/>
      <c r="CH863" s="344"/>
      <c r="CI863" s="344"/>
      <c r="CJ863" s="344"/>
      <c r="CK863" s="344"/>
      <c r="CL863" s="344"/>
      <c r="CM863" s="344"/>
      <c r="CN863" s="344"/>
      <c r="CO863" s="344"/>
      <c r="CP863" s="344"/>
      <c r="CQ863" s="344"/>
      <c r="CR863" s="344"/>
      <c r="CS863" s="344"/>
      <c r="CT863" s="344"/>
      <c r="CU863" s="344"/>
      <c r="CV863" s="344"/>
      <c r="CW863" s="344"/>
      <c r="CX863" s="344"/>
      <c r="CY863" s="344"/>
      <c r="CZ863" s="344"/>
      <c r="DA863" s="344"/>
      <c r="DB863" s="344"/>
    </row>
    <row r="864" spans="17:106" s="318" customFormat="1" x14ac:dyDescent="0.15"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  <c r="AA864" s="344"/>
      <c r="AB864" s="344"/>
      <c r="AC864" s="344"/>
      <c r="AD864" s="344"/>
      <c r="AE864" s="344"/>
      <c r="AF864" s="344"/>
      <c r="AG864" s="344"/>
      <c r="AH864" s="344"/>
      <c r="AI864" s="344"/>
      <c r="AJ864" s="344"/>
      <c r="AK864" s="344"/>
      <c r="AL864" s="344"/>
      <c r="AM864" s="344"/>
      <c r="AN864" s="344"/>
      <c r="AO864" s="344"/>
      <c r="AP864" s="344"/>
      <c r="AQ864" s="344"/>
      <c r="AR864" s="344"/>
      <c r="AS864" s="344"/>
      <c r="AT864" s="344"/>
      <c r="AU864" s="344"/>
      <c r="AV864" s="344"/>
      <c r="AW864" s="344"/>
      <c r="AX864" s="344"/>
      <c r="AY864" s="344"/>
      <c r="AZ864" s="344"/>
      <c r="BA864" s="344"/>
      <c r="BB864" s="344"/>
      <c r="BC864" s="344"/>
      <c r="BD864" s="344"/>
      <c r="BE864" s="344"/>
      <c r="BF864" s="344"/>
      <c r="BG864" s="344"/>
      <c r="BH864" s="344"/>
      <c r="BI864" s="344"/>
      <c r="BJ864" s="344"/>
      <c r="BK864" s="344"/>
      <c r="BL864" s="344"/>
      <c r="BM864" s="344"/>
      <c r="BN864" s="344"/>
      <c r="BO864" s="344"/>
      <c r="BP864" s="344"/>
      <c r="BQ864" s="344"/>
      <c r="BR864" s="344"/>
      <c r="BS864" s="344"/>
      <c r="BT864" s="344"/>
      <c r="BU864" s="344"/>
      <c r="BV864" s="344"/>
      <c r="BW864" s="344"/>
      <c r="BX864" s="344"/>
      <c r="BY864" s="344"/>
      <c r="BZ864" s="344"/>
      <c r="CA864" s="344"/>
      <c r="CB864" s="344"/>
      <c r="CC864" s="344"/>
      <c r="CD864" s="344"/>
      <c r="CE864" s="344"/>
      <c r="CF864" s="344"/>
      <c r="CG864" s="344"/>
      <c r="CH864" s="344"/>
      <c r="CI864" s="344"/>
      <c r="CJ864" s="344"/>
      <c r="CK864" s="344"/>
      <c r="CL864" s="344"/>
      <c r="CM864" s="344"/>
      <c r="CN864" s="344"/>
      <c r="CO864" s="344"/>
      <c r="CP864" s="344"/>
      <c r="CQ864" s="344"/>
      <c r="CR864" s="344"/>
      <c r="CS864" s="344"/>
      <c r="CT864" s="344"/>
      <c r="CU864" s="344"/>
      <c r="CV864" s="344"/>
      <c r="CW864" s="344"/>
      <c r="CX864" s="344"/>
      <c r="CY864" s="344"/>
      <c r="CZ864" s="344"/>
      <c r="DA864" s="344"/>
      <c r="DB864" s="344"/>
    </row>
    <row r="865" spans="17:106" s="318" customFormat="1" x14ac:dyDescent="0.15"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  <c r="AA865" s="344"/>
      <c r="AB865" s="344"/>
      <c r="AC865" s="344"/>
      <c r="AD865" s="344"/>
      <c r="AE865" s="344"/>
      <c r="AF865" s="344"/>
      <c r="AG865" s="344"/>
      <c r="AH865" s="344"/>
      <c r="AI865" s="344"/>
      <c r="AJ865" s="344"/>
      <c r="AK865" s="344"/>
      <c r="AL865" s="344"/>
      <c r="AM865" s="344"/>
      <c r="AN865" s="344"/>
      <c r="AO865" s="344"/>
      <c r="AP865" s="344"/>
      <c r="AQ865" s="344"/>
      <c r="AR865" s="344"/>
      <c r="AS865" s="344"/>
      <c r="AT865" s="344"/>
      <c r="AU865" s="344"/>
      <c r="AV865" s="344"/>
      <c r="AW865" s="344"/>
      <c r="AX865" s="344"/>
      <c r="AY865" s="344"/>
      <c r="AZ865" s="344"/>
      <c r="BA865" s="344"/>
      <c r="BB865" s="344"/>
      <c r="BC865" s="344"/>
      <c r="BD865" s="344"/>
      <c r="BE865" s="344"/>
      <c r="BF865" s="344"/>
      <c r="BG865" s="344"/>
      <c r="BH865" s="344"/>
      <c r="BI865" s="344"/>
      <c r="BJ865" s="344"/>
      <c r="BK865" s="344"/>
      <c r="BL865" s="344"/>
      <c r="BM865" s="344"/>
      <c r="BN865" s="344"/>
      <c r="BO865" s="344"/>
      <c r="BP865" s="344"/>
      <c r="BQ865" s="344"/>
      <c r="BR865" s="344"/>
      <c r="BS865" s="344"/>
      <c r="BT865" s="344"/>
      <c r="BU865" s="344"/>
      <c r="BV865" s="344"/>
      <c r="BW865" s="344"/>
      <c r="BX865" s="344"/>
      <c r="BY865" s="344"/>
      <c r="BZ865" s="344"/>
      <c r="CA865" s="344"/>
      <c r="CB865" s="344"/>
      <c r="CC865" s="344"/>
      <c r="CD865" s="344"/>
      <c r="CE865" s="344"/>
      <c r="CF865" s="344"/>
      <c r="CG865" s="344"/>
      <c r="CH865" s="344"/>
      <c r="CI865" s="344"/>
      <c r="CJ865" s="344"/>
      <c r="CK865" s="344"/>
      <c r="CL865" s="344"/>
      <c r="CM865" s="344"/>
      <c r="CN865" s="344"/>
      <c r="CO865" s="344"/>
      <c r="CP865" s="344"/>
      <c r="CQ865" s="344"/>
      <c r="CR865" s="344"/>
      <c r="CS865" s="344"/>
      <c r="CT865" s="344"/>
      <c r="CU865" s="344"/>
      <c r="CV865" s="344"/>
      <c r="CW865" s="344"/>
      <c r="CX865" s="344"/>
      <c r="CY865" s="344"/>
      <c r="CZ865" s="344"/>
      <c r="DA865" s="344"/>
      <c r="DB865" s="344"/>
    </row>
    <row r="866" spans="17:106" s="318" customFormat="1" x14ac:dyDescent="0.15"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  <c r="AA866" s="344"/>
      <c r="AB866" s="344"/>
      <c r="AC866" s="344"/>
      <c r="AD866" s="344"/>
      <c r="AE866" s="344"/>
      <c r="AF866" s="344"/>
      <c r="AG866" s="344"/>
      <c r="AH866" s="344"/>
      <c r="AI866" s="344"/>
      <c r="AJ866" s="344"/>
      <c r="AK866" s="344"/>
      <c r="AL866" s="344"/>
      <c r="AM866" s="344"/>
      <c r="AN866" s="344"/>
      <c r="AO866" s="344"/>
      <c r="AP866" s="344"/>
      <c r="AQ866" s="344"/>
      <c r="AR866" s="344"/>
      <c r="AS866" s="344"/>
      <c r="AT866" s="344"/>
      <c r="AU866" s="344"/>
      <c r="AV866" s="344"/>
      <c r="AW866" s="344"/>
      <c r="AX866" s="344"/>
      <c r="AY866" s="344"/>
      <c r="AZ866" s="344"/>
      <c r="BA866" s="344"/>
      <c r="BB866" s="344"/>
      <c r="BC866" s="344"/>
      <c r="BD866" s="344"/>
      <c r="BE866" s="344"/>
      <c r="BF866" s="344"/>
      <c r="BG866" s="344"/>
      <c r="BH866" s="344"/>
      <c r="BI866" s="344"/>
      <c r="BJ866" s="344"/>
      <c r="BK866" s="344"/>
      <c r="BL866" s="344"/>
      <c r="BM866" s="344"/>
      <c r="BN866" s="344"/>
      <c r="BO866" s="344"/>
      <c r="BP866" s="344"/>
      <c r="BQ866" s="344"/>
      <c r="BR866" s="344"/>
      <c r="BS866" s="344"/>
      <c r="BT866" s="344"/>
      <c r="BU866" s="344"/>
      <c r="BV866" s="344"/>
      <c r="BW866" s="344"/>
      <c r="BX866" s="344"/>
      <c r="BY866" s="344"/>
      <c r="BZ866" s="344"/>
      <c r="CA866" s="344"/>
      <c r="CB866" s="344"/>
      <c r="CC866" s="344"/>
      <c r="CD866" s="344"/>
      <c r="CE866" s="344"/>
      <c r="CF866" s="344"/>
      <c r="CG866" s="344"/>
      <c r="CH866" s="344"/>
      <c r="CI866" s="344"/>
      <c r="CJ866" s="344"/>
      <c r="CK866" s="344"/>
      <c r="CL866" s="344"/>
      <c r="CM866" s="344"/>
      <c r="CN866" s="344"/>
      <c r="CO866" s="344"/>
      <c r="CP866" s="344"/>
      <c r="CQ866" s="344"/>
      <c r="CR866" s="344"/>
      <c r="CS866" s="344"/>
      <c r="CT866" s="344"/>
      <c r="CU866" s="344"/>
      <c r="CV866" s="344"/>
      <c r="CW866" s="344"/>
      <c r="CX866" s="344"/>
      <c r="CY866" s="344"/>
      <c r="CZ866" s="344"/>
      <c r="DA866" s="344"/>
      <c r="DB866" s="344"/>
    </row>
    <row r="867" spans="17:106" s="318" customFormat="1" x14ac:dyDescent="0.15"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  <c r="AA867" s="344"/>
      <c r="AB867" s="344"/>
      <c r="AC867" s="344"/>
      <c r="AD867" s="344"/>
      <c r="AE867" s="344"/>
      <c r="AF867" s="344"/>
      <c r="AG867" s="344"/>
      <c r="AH867" s="344"/>
      <c r="AI867" s="344"/>
      <c r="AJ867" s="344"/>
      <c r="AK867" s="344"/>
      <c r="AL867" s="344"/>
      <c r="AM867" s="344"/>
      <c r="AN867" s="344"/>
      <c r="AO867" s="344"/>
      <c r="AP867" s="344"/>
      <c r="AQ867" s="344"/>
      <c r="AR867" s="344"/>
      <c r="AS867" s="344"/>
      <c r="AT867" s="344"/>
      <c r="AU867" s="344"/>
      <c r="AV867" s="344"/>
      <c r="AW867" s="344"/>
      <c r="AX867" s="344"/>
      <c r="AY867" s="344"/>
      <c r="AZ867" s="344"/>
      <c r="BA867" s="344"/>
      <c r="BB867" s="344"/>
      <c r="BC867" s="344"/>
      <c r="BD867" s="344"/>
      <c r="BE867" s="344"/>
      <c r="BF867" s="344"/>
      <c r="BG867" s="344"/>
      <c r="BH867" s="344"/>
      <c r="BI867" s="344"/>
      <c r="BJ867" s="344"/>
      <c r="BK867" s="344"/>
      <c r="BL867" s="344"/>
      <c r="BM867" s="344"/>
      <c r="BN867" s="344"/>
      <c r="BO867" s="344"/>
      <c r="BP867" s="344"/>
      <c r="BQ867" s="344"/>
      <c r="BR867" s="344"/>
      <c r="BS867" s="344"/>
      <c r="BT867" s="344"/>
      <c r="BU867" s="344"/>
      <c r="BV867" s="344"/>
      <c r="BW867" s="344"/>
      <c r="BX867" s="344"/>
      <c r="BY867" s="344"/>
      <c r="BZ867" s="344"/>
      <c r="CA867" s="344"/>
      <c r="CB867" s="344"/>
      <c r="CC867" s="344"/>
      <c r="CD867" s="344"/>
      <c r="CE867" s="344"/>
      <c r="CF867" s="344"/>
      <c r="CG867" s="344"/>
      <c r="CH867" s="344"/>
      <c r="CI867" s="344"/>
      <c r="CJ867" s="344"/>
      <c r="CK867" s="344"/>
      <c r="CL867" s="344"/>
      <c r="CM867" s="344"/>
      <c r="CN867" s="344"/>
      <c r="CO867" s="344"/>
      <c r="CP867" s="344"/>
      <c r="CQ867" s="344"/>
      <c r="CR867" s="344"/>
      <c r="CS867" s="344"/>
      <c r="CT867" s="344"/>
      <c r="CU867" s="344"/>
      <c r="CV867" s="344"/>
      <c r="CW867" s="344"/>
      <c r="CX867" s="344"/>
      <c r="CY867" s="344"/>
      <c r="CZ867" s="344"/>
      <c r="DA867" s="344"/>
      <c r="DB867" s="344"/>
    </row>
    <row r="868" spans="17:106" s="318" customFormat="1" x14ac:dyDescent="0.15"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  <c r="AA868" s="344"/>
      <c r="AB868" s="344"/>
      <c r="AC868" s="344"/>
      <c r="AD868" s="344"/>
      <c r="AE868" s="344"/>
      <c r="AF868" s="344"/>
      <c r="AG868" s="344"/>
      <c r="AH868" s="344"/>
      <c r="AI868" s="344"/>
      <c r="AJ868" s="344"/>
      <c r="AK868" s="344"/>
      <c r="AL868" s="344"/>
      <c r="AM868" s="344"/>
      <c r="AN868" s="344"/>
      <c r="AO868" s="344"/>
      <c r="AP868" s="344"/>
      <c r="AQ868" s="344"/>
      <c r="AR868" s="344"/>
      <c r="AS868" s="344"/>
      <c r="AT868" s="344"/>
      <c r="AU868" s="344"/>
      <c r="AV868" s="344"/>
      <c r="AW868" s="344"/>
      <c r="AX868" s="344"/>
      <c r="AY868" s="344"/>
      <c r="AZ868" s="344"/>
      <c r="BA868" s="344"/>
      <c r="BB868" s="344"/>
      <c r="BC868" s="344"/>
      <c r="BD868" s="344"/>
      <c r="BE868" s="344"/>
      <c r="BF868" s="344"/>
      <c r="BG868" s="344"/>
      <c r="BH868" s="344"/>
      <c r="BI868" s="344"/>
      <c r="BJ868" s="344"/>
      <c r="BK868" s="344"/>
      <c r="BL868" s="344"/>
      <c r="BM868" s="344"/>
      <c r="BN868" s="344"/>
      <c r="BO868" s="344"/>
      <c r="BP868" s="344"/>
      <c r="BQ868" s="344"/>
      <c r="BR868" s="344"/>
      <c r="BS868" s="344"/>
      <c r="BT868" s="344"/>
      <c r="BU868" s="344"/>
      <c r="BV868" s="344"/>
      <c r="BW868" s="344"/>
      <c r="BX868" s="344"/>
      <c r="BY868" s="344"/>
      <c r="BZ868" s="344"/>
      <c r="CA868" s="344"/>
      <c r="CB868" s="344"/>
      <c r="CC868" s="344"/>
      <c r="CD868" s="344"/>
      <c r="CE868" s="344"/>
      <c r="CF868" s="344"/>
      <c r="CG868" s="344"/>
      <c r="CH868" s="344"/>
      <c r="CI868" s="344"/>
      <c r="CJ868" s="344"/>
      <c r="CK868" s="344"/>
      <c r="CL868" s="344"/>
      <c r="CM868" s="344"/>
      <c r="CN868" s="344"/>
      <c r="CO868" s="344"/>
      <c r="CP868" s="344"/>
      <c r="CQ868" s="344"/>
      <c r="CR868" s="344"/>
      <c r="CS868" s="344"/>
      <c r="CT868" s="344"/>
      <c r="CU868" s="344"/>
      <c r="CV868" s="344"/>
      <c r="CW868" s="344"/>
      <c r="CX868" s="344"/>
      <c r="CY868" s="344"/>
      <c r="CZ868" s="344"/>
      <c r="DA868" s="344"/>
      <c r="DB868" s="344"/>
    </row>
    <row r="869" spans="17:106" s="318" customFormat="1" x14ac:dyDescent="0.15"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  <c r="AA869" s="344"/>
      <c r="AB869" s="344"/>
      <c r="AC869" s="344"/>
      <c r="AD869" s="344"/>
      <c r="AE869" s="344"/>
      <c r="AF869" s="344"/>
      <c r="AG869" s="344"/>
      <c r="AH869" s="344"/>
      <c r="AI869" s="344"/>
      <c r="AJ869" s="344"/>
      <c r="AK869" s="344"/>
      <c r="AL869" s="344"/>
      <c r="AM869" s="344"/>
      <c r="AN869" s="344"/>
      <c r="AO869" s="344"/>
      <c r="AP869" s="344"/>
      <c r="AQ869" s="344"/>
      <c r="AR869" s="344"/>
      <c r="AS869" s="344"/>
      <c r="AT869" s="344"/>
      <c r="AU869" s="344"/>
      <c r="AV869" s="344"/>
      <c r="AW869" s="344"/>
      <c r="AX869" s="344"/>
      <c r="AY869" s="344"/>
      <c r="AZ869" s="344"/>
      <c r="BA869" s="344"/>
      <c r="BB869" s="344"/>
      <c r="BC869" s="344"/>
      <c r="BD869" s="344"/>
      <c r="BE869" s="344"/>
      <c r="BF869" s="344"/>
      <c r="BG869" s="344"/>
      <c r="BH869" s="344"/>
      <c r="BI869" s="344"/>
      <c r="BJ869" s="344"/>
      <c r="BK869" s="344"/>
      <c r="BL869" s="344"/>
      <c r="BM869" s="344"/>
      <c r="BN869" s="344"/>
      <c r="BO869" s="344"/>
      <c r="BP869" s="344"/>
      <c r="BQ869" s="344"/>
      <c r="BR869" s="344"/>
      <c r="BS869" s="344"/>
      <c r="BT869" s="344"/>
      <c r="BU869" s="344"/>
      <c r="BV869" s="344"/>
      <c r="BW869" s="344"/>
      <c r="BX869" s="344"/>
      <c r="BY869" s="344"/>
      <c r="BZ869" s="344"/>
      <c r="CA869" s="344"/>
      <c r="CB869" s="344"/>
      <c r="CC869" s="344"/>
      <c r="CD869" s="344"/>
      <c r="CE869" s="344"/>
      <c r="CF869" s="344"/>
      <c r="CG869" s="344"/>
      <c r="CH869" s="344"/>
      <c r="CI869" s="344"/>
      <c r="CJ869" s="344"/>
      <c r="CK869" s="344"/>
      <c r="CL869" s="344"/>
      <c r="CM869" s="344"/>
      <c r="CN869" s="344"/>
      <c r="CO869" s="344"/>
      <c r="CP869" s="344"/>
      <c r="CQ869" s="344"/>
      <c r="CR869" s="344"/>
      <c r="CS869" s="344"/>
      <c r="CT869" s="344"/>
      <c r="CU869" s="344"/>
      <c r="CV869" s="344"/>
      <c r="CW869" s="344"/>
      <c r="CX869" s="344"/>
      <c r="CY869" s="344"/>
      <c r="CZ869" s="344"/>
      <c r="DA869" s="344"/>
      <c r="DB869" s="344"/>
    </row>
    <row r="870" spans="17:106" s="318" customFormat="1" x14ac:dyDescent="0.15"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  <c r="AA870" s="344"/>
      <c r="AB870" s="344"/>
      <c r="AC870" s="344"/>
      <c r="AD870" s="344"/>
      <c r="AE870" s="344"/>
      <c r="AF870" s="344"/>
      <c r="AG870" s="344"/>
      <c r="AH870" s="344"/>
      <c r="AI870" s="344"/>
      <c r="AJ870" s="344"/>
      <c r="AK870" s="344"/>
      <c r="AL870" s="344"/>
      <c r="AM870" s="344"/>
      <c r="AN870" s="344"/>
      <c r="AO870" s="344"/>
      <c r="AP870" s="344"/>
      <c r="AQ870" s="344"/>
      <c r="AR870" s="344"/>
      <c r="AS870" s="344"/>
      <c r="AT870" s="344"/>
      <c r="AU870" s="344"/>
      <c r="AV870" s="344"/>
      <c r="AW870" s="344"/>
      <c r="AX870" s="344"/>
      <c r="AY870" s="344"/>
      <c r="AZ870" s="344"/>
      <c r="BA870" s="344"/>
      <c r="BB870" s="344"/>
      <c r="BC870" s="344"/>
      <c r="BD870" s="344"/>
      <c r="BE870" s="344"/>
      <c r="BF870" s="344"/>
      <c r="BG870" s="344"/>
      <c r="BH870" s="344"/>
      <c r="BI870" s="344"/>
      <c r="BJ870" s="344"/>
      <c r="BK870" s="344"/>
      <c r="BL870" s="344"/>
      <c r="BM870" s="344"/>
      <c r="BN870" s="344"/>
      <c r="BO870" s="344"/>
      <c r="BP870" s="344"/>
      <c r="BQ870" s="344"/>
      <c r="BR870" s="344"/>
      <c r="BS870" s="344"/>
      <c r="BT870" s="344"/>
      <c r="BU870" s="344"/>
      <c r="BV870" s="344"/>
      <c r="BW870" s="344"/>
      <c r="BX870" s="344"/>
      <c r="BY870" s="344"/>
      <c r="BZ870" s="344"/>
      <c r="CA870" s="344"/>
      <c r="CB870" s="344"/>
      <c r="CC870" s="344"/>
      <c r="CD870" s="344"/>
      <c r="CE870" s="344"/>
      <c r="CF870" s="344"/>
      <c r="CG870" s="344"/>
      <c r="CH870" s="344"/>
      <c r="CI870" s="344"/>
      <c r="CJ870" s="344"/>
      <c r="CK870" s="344"/>
      <c r="CL870" s="344"/>
      <c r="CM870" s="344"/>
      <c r="CN870" s="344"/>
      <c r="CO870" s="344"/>
      <c r="CP870" s="344"/>
      <c r="CQ870" s="344"/>
      <c r="CR870" s="344"/>
      <c r="CS870" s="344"/>
      <c r="CT870" s="344"/>
      <c r="CU870" s="344"/>
      <c r="CV870" s="344"/>
      <c r="CW870" s="344"/>
      <c r="CX870" s="344"/>
      <c r="CY870" s="344"/>
      <c r="CZ870" s="344"/>
      <c r="DA870" s="344"/>
      <c r="DB870" s="344"/>
    </row>
    <row r="871" spans="17:106" s="318" customFormat="1" x14ac:dyDescent="0.15"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  <c r="AA871" s="344"/>
      <c r="AB871" s="344"/>
      <c r="AC871" s="344"/>
      <c r="AD871" s="344"/>
      <c r="AE871" s="344"/>
      <c r="AF871" s="344"/>
      <c r="AG871" s="344"/>
      <c r="AH871" s="344"/>
      <c r="AI871" s="344"/>
      <c r="AJ871" s="344"/>
      <c r="AK871" s="344"/>
      <c r="AL871" s="344"/>
      <c r="AM871" s="344"/>
      <c r="AN871" s="344"/>
      <c r="AO871" s="344"/>
      <c r="AP871" s="344"/>
      <c r="AQ871" s="344"/>
      <c r="AR871" s="344"/>
      <c r="AS871" s="344"/>
      <c r="AT871" s="344"/>
      <c r="AU871" s="344"/>
      <c r="AV871" s="344"/>
      <c r="AW871" s="344"/>
      <c r="AX871" s="344"/>
      <c r="AY871" s="344"/>
      <c r="AZ871" s="344"/>
      <c r="BA871" s="344"/>
      <c r="BB871" s="344"/>
      <c r="BC871" s="344"/>
      <c r="BD871" s="344"/>
      <c r="BE871" s="344"/>
      <c r="BF871" s="344"/>
      <c r="BG871" s="344"/>
      <c r="BH871" s="344"/>
      <c r="BI871" s="344"/>
      <c r="BJ871" s="344"/>
      <c r="BK871" s="344"/>
      <c r="BL871" s="344"/>
      <c r="BM871" s="344"/>
      <c r="BN871" s="344"/>
      <c r="BO871" s="344"/>
      <c r="BP871" s="344"/>
      <c r="BQ871" s="344"/>
      <c r="BR871" s="344"/>
      <c r="BS871" s="344"/>
      <c r="BT871" s="344"/>
      <c r="BU871" s="344"/>
      <c r="BV871" s="344"/>
      <c r="BW871" s="344"/>
      <c r="BX871" s="344"/>
      <c r="BY871" s="344"/>
      <c r="BZ871" s="344"/>
      <c r="CA871" s="344"/>
      <c r="CB871" s="344"/>
      <c r="CC871" s="344"/>
      <c r="CD871" s="344"/>
      <c r="CE871" s="344"/>
      <c r="CF871" s="344"/>
      <c r="CG871" s="344"/>
      <c r="CH871" s="344"/>
      <c r="CI871" s="344"/>
      <c r="CJ871" s="344"/>
      <c r="CK871" s="344"/>
      <c r="CL871" s="344"/>
      <c r="CM871" s="344"/>
      <c r="CN871" s="344"/>
      <c r="CO871" s="344"/>
      <c r="CP871" s="344"/>
      <c r="CQ871" s="344"/>
      <c r="CR871" s="344"/>
      <c r="CS871" s="344"/>
      <c r="CT871" s="344"/>
      <c r="CU871" s="344"/>
      <c r="CV871" s="344"/>
      <c r="CW871" s="344"/>
      <c r="CX871" s="344"/>
      <c r="CY871" s="344"/>
      <c r="CZ871" s="344"/>
      <c r="DA871" s="344"/>
      <c r="DB871" s="344"/>
    </row>
    <row r="872" spans="17:106" s="318" customFormat="1" x14ac:dyDescent="0.15"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  <c r="AA872" s="344"/>
      <c r="AB872" s="344"/>
      <c r="AC872" s="344"/>
      <c r="AD872" s="344"/>
      <c r="AE872" s="344"/>
      <c r="AF872" s="344"/>
      <c r="AG872" s="344"/>
      <c r="AH872" s="344"/>
      <c r="AI872" s="344"/>
      <c r="AJ872" s="344"/>
      <c r="AK872" s="344"/>
      <c r="AL872" s="344"/>
      <c r="AM872" s="344"/>
      <c r="AN872" s="344"/>
      <c r="AO872" s="344"/>
      <c r="AP872" s="344"/>
      <c r="AQ872" s="344"/>
      <c r="AR872" s="344"/>
      <c r="AS872" s="344"/>
      <c r="AT872" s="344"/>
      <c r="AU872" s="344"/>
      <c r="AV872" s="344"/>
      <c r="AW872" s="344"/>
      <c r="AX872" s="344"/>
      <c r="AY872" s="344"/>
      <c r="AZ872" s="344"/>
      <c r="BA872" s="344"/>
      <c r="BB872" s="344"/>
      <c r="BC872" s="344"/>
      <c r="BD872" s="344"/>
      <c r="BE872" s="344"/>
      <c r="BF872" s="344"/>
      <c r="BG872" s="344"/>
      <c r="BH872" s="344"/>
      <c r="BI872" s="344"/>
      <c r="BJ872" s="344"/>
      <c r="BK872" s="344"/>
      <c r="BL872" s="344"/>
      <c r="BM872" s="344"/>
      <c r="BN872" s="344"/>
      <c r="BO872" s="344"/>
      <c r="BP872" s="344"/>
      <c r="BQ872" s="344"/>
      <c r="BR872" s="344"/>
      <c r="BS872" s="344"/>
      <c r="BT872" s="344"/>
      <c r="BU872" s="344"/>
      <c r="BV872" s="344"/>
      <c r="BW872" s="344"/>
      <c r="BX872" s="344"/>
      <c r="BY872" s="344"/>
      <c r="BZ872" s="344"/>
      <c r="CA872" s="344"/>
      <c r="CB872" s="344"/>
      <c r="CC872" s="344"/>
      <c r="CD872" s="344"/>
      <c r="CE872" s="344"/>
      <c r="CF872" s="344"/>
      <c r="CG872" s="344"/>
      <c r="CH872" s="344"/>
      <c r="CI872" s="344"/>
      <c r="CJ872" s="344"/>
      <c r="CK872" s="344"/>
      <c r="CL872" s="344"/>
      <c r="CM872" s="344"/>
      <c r="CN872" s="344"/>
      <c r="CO872" s="344"/>
      <c r="CP872" s="344"/>
      <c r="CQ872" s="344"/>
      <c r="CR872" s="344"/>
      <c r="CS872" s="344"/>
      <c r="CT872" s="344"/>
      <c r="CU872" s="344"/>
      <c r="CV872" s="344"/>
      <c r="CW872" s="344"/>
      <c r="CX872" s="344"/>
      <c r="CY872" s="344"/>
      <c r="CZ872" s="344"/>
      <c r="DA872" s="344"/>
      <c r="DB872" s="344"/>
    </row>
    <row r="873" spans="17:106" s="318" customFormat="1" x14ac:dyDescent="0.15"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  <c r="AA873" s="344"/>
      <c r="AB873" s="344"/>
      <c r="AC873" s="344"/>
      <c r="AD873" s="344"/>
      <c r="AE873" s="344"/>
      <c r="AF873" s="344"/>
      <c r="AG873" s="344"/>
      <c r="AH873" s="344"/>
      <c r="AI873" s="344"/>
      <c r="AJ873" s="344"/>
      <c r="AK873" s="344"/>
      <c r="AL873" s="344"/>
      <c r="AM873" s="344"/>
      <c r="AN873" s="344"/>
      <c r="AO873" s="344"/>
      <c r="AP873" s="344"/>
      <c r="AQ873" s="344"/>
      <c r="AR873" s="344"/>
      <c r="AS873" s="344"/>
      <c r="AT873" s="344"/>
      <c r="AU873" s="344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4"/>
      <c r="BI873" s="344"/>
      <c r="BJ873" s="344"/>
      <c r="BK873" s="344"/>
      <c r="BL873" s="344"/>
      <c r="BM873" s="344"/>
      <c r="BN873" s="344"/>
      <c r="BO873" s="344"/>
      <c r="BP873" s="344"/>
      <c r="BQ873" s="344"/>
      <c r="BR873" s="344"/>
      <c r="BS873" s="344"/>
      <c r="BT873" s="344"/>
      <c r="BU873" s="344"/>
      <c r="BV873" s="344"/>
      <c r="BW873" s="344"/>
      <c r="BX873" s="344"/>
      <c r="BY873" s="344"/>
      <c r="BZ873" s="344"/>
      <c r="CA873" s="344"/>
      <c r="CB873" s="344"/>
      <c r="CC873" s="344"/>
      <c r="CD873" s="344"/>
      <c r="CE873" s="344"/>
      <c r="CF873" s="344"/>
      <c r="CG873" s="344"/>
      <c r="CH873" s="344"/>
      <c r="CI873" s="344"/>
      <c r="CJ873" s="344"/>
      <c r="CK873" s="344"/>
      <c r="CL873" s="344"/>
      <c r="CM873" s="344"/>
      <c r="CN873" s="344"/>
      <c r="CO873" s="344"/>
      <c r="CP873" s="344"/>
      <c r="CQ873" s="344"/>
      <c r="CR873" s="344"/>
      <c r="CS873" s="344"/>
      <c r="CT873" s="344"/>
      <c r="CU873" s="344"/>
      <c r="CV873" s="344"/>
      <c r="CW873" s="344"/>
      <c r="CX873" s="344"/>
      <c r="CY873" s="344"/>
      <c r="CZ873" s="344"/>
      <c r="DA873" s="344"/>
      <c r="DB873" s="344"/>
    </row>
    <row r="874" spans="17:106" s="318" customFormat="1" x14ac:dyDescent="0.15"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  <c r="AA874" s="344"/>
      <c r="AB874" s="344"/>
      <c r="AC874" s="344"/>
      <c r="AD874" s="344"/>
      <c r="AE874" s="344"/>
      <c r="AF874" s="344"/>
      <c r="AG874" s="344"/>
      <c r="AH874" s="344"/>
      <c r="AI874" s="344"/>
      <c r="AJ874" s="344"/>
      <c r="AK874" s="344"/>
      <c r="AL874" s="344"/>
      <c r="AM874" s="344"/>
      <c r="AN874" s="344"/>
      <c r="AO874" s="344"/>
      <c r="AP874" s="344"/>
      <c r="AQ874" s="344"/>
      <c r="AR874" s="344"/>
      <c r="AS874" s="344"/>
      <c r="AT874" s="344"/>
      <c r="AU874" s="344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4"/>
      <c r="BI874" s="344"/>
      <c r="BJ874" s="344"/>
      <c r="BK874" s="344"/>
      <c r="BL874" s="344"/>
      <c r="BM874" s="344"/>
      <c r="BN874" s="344"/>
      <c r="BO874" s="344"/>
      <c r="BP874" s="344"/>
      <c r="BQ874" s="344"/>
      <c r="BR874" s="344"/>
      <c r="BS874" s="344"/>
      <c r="BT874" s="344"/>
      <c r="BU874" s="344"/>
      <c r="BV874" s="344"/>
      <c r="BW874" s="344"/>
      <c r="BX874" s="344"/>
      <c r="BY874" s="344"/>
      <c r="BZ874" s="344"/>
      <c r="CA874" s="344"/>
      <c r="CB874" s="344"/>
      <c r="CC874" s="344"/>
      <c r="CD874" s="344"/>
      <c r="CE874" s="344"/>
      <c r="CF874" s="344"/>
      <c r="CG874" s="344"/>
      <c r="CH874" s="344"/>
      <c r="CI874" s="344"/>
      <c r="CJ874" s="344"/>
      <c r="CK874" s="344"/>
      <c r="CL874" s="344"/>
      <c r="CM874" s="344"/>
      <c r="CN874" s="344"/>
      <c r="CO874" s="344"/>
      <c r="CP874" s="344"/>
      <c r="CQ874" s="344"/>
      <c r="CR874" s="344"/>
      <c r="CS874" s="344"/>
      <c r="CT874" s="344"/>
      <c r="CU874" s="344"/>
      <c r="CV874" s="344"/>
      <c r="CW874" s="344"/>
      <c r="CX874" s="344"/>
      <c r="CY874" s="344"/>
      <c r="CZ874" s="344"/>
      <c r="DA874" s="344"/>
      <c r="DB874" s="344"/>
    </row>
    <row r="875" spans="17:106" s="318" customFormat="1" x14ac:dyDescent="0.15"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  <c r="AA875" s="344"/>
      <c r="AB875" s="344"/>
      <c r="AC875" s="344"/>
      <c r="AD875" s="344"/>
      <c r="AE875" s="344"/>
      <c r="AF875" s="344"/>
      <c r="AG875" s="344"/>
      <c r="AH875" s="344"/>
      <c r="AI875" s="344"/>
      <c r="AJ875" s="344"/>
      <c r="AK875" s="344"/>
      <c r="AL875" s="344"/>
      <c r="AM875" s="344"/>
      <c r="AN875" s="344"/>
      <c r="AO875" s="344"/>
      <c r="AP875" s="344"/>
      <c r="AQ875" s="344"/>
      <c r="AR875" s="344"/>
      <c r="AS875" s="344"/>
      <c r="AT875" s="344"/>
      <c r="AU875" s="344"/>
      <c r="AV875" s="344"/>
      <c r="AW875" s="344"/>
      <c r="AX875" s="344"/>
      <c r="AY875" s="344"/>
      <c r="AZ875" s="344"/>
      <c r="BA875" s="344"/>
      <c r="BB875" s="344"/>
      <c r="BC875" s="344"/>
      <c r="BD875" s="344"/>
      <c r="BE875" s="344"/>
      <c r="BF875" s="344"/>
      <c r="BG875" s="344"/>
      <c r="BH875" s="344"/>
      <c r="BI875" s="344"/>
      <c r="BJ875" s="344"/>
      <c r="BK875" s="344"/>
      <c r="BL875" s="344"/>
      <c r="BM875" s="344"/>
      <c r="BN875" s="344"/>
      <c r="BO875" s="344"/>
      <c r="BP875" s="344"/>
      <c r="BQ875" s="344"/>
      <c r="BR875" s="344"/>
      <c r="BS875" s="344"/>
      <c r="BT875" s="344"/>
      <c r="BU875" s="344"/>
      <c r="BV875" s="344"/>
      <c r="BW875" s="344"/>
      <c r="BX875" s="344"/>
      <c r="BY875" s="344"/>
      <c r="BZ875" s="344"/>
      <c r="CA875" s="344"/>
      <c r="CB875" s="344"/>
      <c r="CC875" s="344"/>
      <c r="CD875" s="344"/>
      <c r="CE875" s="344"/>
      <c r="CF875" s="344"/>
      <c r="CG875" s="344"/>
      <c r="CH875" s="344"/>
      <c r="CI875" s="344"/>
      <c r="CJ875" s="344"/>
      <c r="CK875" s="344"/>
      <c r="CL875" s="344"/>
      <c r="CM875" s="344"/>
      <c r="CN875" s="344"/>
      <c r="CO875" s="344"/>
      <c r="CP875" s="344"/>
      <c r="CQ875" s="344"/>
      <c r="CR875" s="344"/>
      <c r="CS875" s="344"/>
      <c r="CT875" s="344"/>
      <c r="CU875" s="344"/>
      <c r="CV875" s="344"/>
      <c r="CW875" s="344"/>
      <c r="CX875" s="344"/>
      <c r="CY875" s="344"/>
      <c r="CZ875" s="344"/>
      <c r="DA875" s="344"/>
      <c r="DB875" s="344"/>
    </row>
    <row r="876" spans="17:106" s="318" customFormat="1" x14ac:dyDescent="0.15"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  <c r="AA876" s="344"/>
      <c r="AB876" s="344"/>
      <c r="AC876" s="344"/>
      <c r="AD876" s="344"/>
      <c r="AE876" s="344"/>
      <c r="AF876" s="344"/>
      <c r="AG876" s="344"/>
      <c r="AH876" s="344"/>
      <c r="AI876" s="344"/>
      <c r="AJ876" s="344"/>
      <c r="AK876" s="344"/>
      <c r="AL876" s="344"/>
      <c r="AM876" s="344"/>
      <c r="AN876" s="344"/>
      <c r="AO876" s="344"/>
      <c r="AP876" s="344"/>
      <c r="AQ876" s="344"/>
      <c r="AR876" s="344"/>
      <c r="AS876" s="344"/>
      <c r="AT876" s="344"/>
      <c r="AU876" s="344"/>
      <c r="AV876" s="344"/>
      <c r="AW876" s="344"/>
      <c r="AX876" s="344"/>
      <c r="AY876" s="344"/>
      <c r="AZ876" s="344"/>
      <c r="BA876" s="344"/>
      <c r="BB876" s="344"/>
      <c r="BC876" s="344"/>
      <c r="BD876" s="344"/>
      <c r="BE876" s="344"/>
      <c r="BF876" s="344"/>
      <c r="BG876" s="344"/>
      <c r="BH876" s="344"/>
      <c r="BI876" s="344"/>
      <c r="BJ876" s="344"/>
      <c r="BK876" s="344"/>
      <c r="BL876" s="344"/>
      <c r="BM876" s="344"/>
      <c r="BN876" s="344"/>
      <c r="BO876" s="344"/>
      <c r="BP876" s="344"/>
      <c r="BQ876" s="344"/>
      <c r="BR876" s="344"/>
      <c r="BS876" s="344"/>
      <c r="BT876" s="344"/>
      <c r="BU876" s="344"/>
      <c r="BV876" s="344"/>
      <c r="BW876" s="344"/>
      <c r="BX876" s="344"/>
      <c r="BY876" s="344"/>
      <c r="BZ876" s="344"/>
      <c r="CA876" s="344"/>
      <c r="CB876" s="344"/>
      <c r="CC876" s="344"/>
      <c r="CD876" s="344"/>
      <c r="CE876" s="344"/>
      <c r="CF876" s="344"/>
      <c r="CG876" s="344"/>
      <c r="CH876" s="344"/>
      <c r="CI876" s="344"/>
      <c r="CJ876" s="344"/>
      <c r="CK876" s="344"/>
      <c r="CL876" s="344"/>
      <c r="CM876" s="344"/>
      <c r="CN876" s="344"/>
      <c r="CO876" s="344"/>
      <c r="CP876" s="344"/>
      <c r="CQ876" s="344"/>
      <c r="CR876" s="344"/>
      <c r="CS876" s="344"/>
      <c r="CT876" s="344"/>
      <c r="CU876" s="344"/>
      <c r="CV876" s="344"/>
      <c r="CW876" s="344"/>
      <c r="CX876" s="344"/>
      <c r="CY876" s="344"/>
      <c r="CZ876" s="344"/>
      <c r="DA876" s="344"/>
      <c r="DB876" s="344"/>
    </row>
    <row r="877" spans="17:106" s="318" customFormat="1" x14ac:dyDescent="0.15"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  <c r="AA877" s="344"/>
      <c r="AB877" s="344"/>
      <c r="AC877" s="344"/>
      <c r="AD877" s="344"/>
      <c r="AE877" s="344"/>
      <c r="AF877" s="344"/>
      <c r="AG877" s="344"/>
      <c r="AH877" s="344"/>
      <c r="AI877" s="344"/>
      <c r="AJ877" s="344"/>
      <c r="AK877" s="344"/>
      <c r="AL877" s="344"/>
      <c r="AM877" s="344"/>
      <c r="AN877" s="344"/>
      <c r="AO877" s="344"/>
      <c r="AP877" s="344"/>
      <c r="AQ877" s="344"/>
      <c r="AR877" s="344"/>
      <c r="AS877" s="344"/>
      <c r="AT877" s="344"/>
      <c r="AU877" s="344"/>
      <c r="AV877" s="344"/>
      <c r="AW877" s="344"/>
      <c r="AX877" s="344"/>
      <c r="AY877" s="344"/>
      <c r="AZ877" s="344"/>
      <c r="BA877" s="344"/>
      <c r="BB877" s="344"/>
      <c r="BC877" s="344"/>
      <c r="BD877" s="344"/>
      <c r="BE877" s="344"/>
      <c r="BF877" s="344"/>
      <c r="BG877" s="344"/>
      <c r="BH877" s="344"/>
      <c r="BI877" s="344"/>
      <c r="BJ877" s="344"/>
      <c r="BK877" s="344"/>
      <c r="BL877" s="344"/>
      <c r="BM877" s="344"/>
      <c r="BN877" s="344"/>
      <c r="BO877" s="344"/>
      <c r="BP877" s="344"/>
      <c r="BQ877" s="344"/>
      <c r="BR877" s="344"/>
      <c r="BS877" s="344"/>
      <c r="BT877" s="344"/>
      <c r="BU877" s="344"/>
      <c r="BV877" s="344"/>
      <c r="BW877" s="344"/>
      <c r="BX877" s="344"/>
      <c r="BY877" s="344"/>
      <c r="BZ877" s="344"/>
      <c r="CA877" s="344"/>
      <c r="CB877" s="344"/>
      <c r="CC877" s="344"/>
      <c r="CD877" s="344"/>
      <c r="CE877" s="344"/>
      <c r="CF877" s="344"/>
      <c r="CG877" s="344"/>
      <c r="CH877" s="344"/>
      <c r="CI877" s="344"/>
      <c r="CJ877" s="344"/>
      <c r="CK877" s="344"/>
      <c r="CL877" s="344"/>
      <c r="CM877" s="344"/>
      <c r="CN877" s="344"/>
      <c r="CO877" s="344"/>
      <c r="CP877" s="344"/>
      <c r="CQ877" s="344"/>
      <c r="CR877" s="344"/>
      <c r="CS877" s="344"/>
      <c r="CT877" s="344"/>
      <c r="CU877" s="344"/>
      <c r="CV877" s="344"/>
      <c r="CW877" s="344"/>
      <c r="CX877" s="344"/>
      <c r="CY877" s="344"/>
      <c r="CZ877" s="344"/>
      <c r="DA877" s="344"/>
      <c r="DB877" s="344"/>
    </row>
    <row r="878" spans="17:106" s="318" customFormat="1" x14ac:dyDescent="0.15"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  <c r="AA878" s="344"/>
      <c r="AB878" s="344"/>
      <c r="AC878" s="344"/>
      <c r="AD878" s="344"/>
      <c r="AE878" s="344"/>
      <c r="AF878" s="344"/>
      <c r="AG878" s="344"/>
      <c r="AH878" s="344"/>
      <c r="AI878" s="344"/>
      <c r="AJ878" s="344"/>
      <c r="AK878" s="344"/>
      <c r="AL878" s="344"/>
      <c r="AM878" s="344"/>
      <c r="AN878" s="344"/>
      <c r="AO878" s="344"/>
      <c r="AP878" s="344"/>
      <c r="AQ878" s="344"/>
      <c r="AR878" s="344"/>
      <c r="AS878" s="344"/>
      <c r="AT878" s="344"/>
      <c r="AU878" s="344"/>
      <c r="AV878" s="344"/>
      <c r="AW878" s="344"/>
      <c r="AX878" s="344"/>
      <c r="AY878" s="344"/>
      <c r="AZ878" s="344"/>
      <c r="BA878" s="344"/>
      <c r="BB878" s="344"/>
      <c r="BC878" s="344"/>
      <c r="BD878" s="344"/>
      <c r="BE878" s="344"/>
      <c r="BF878" s="344"/>
      <c r="BG878" s="344"/>
      <c r="BH878" s="344"/>
      <c r="BI878" s="344"/>
      <c r="BJ878" s="344"/>
      <c r="BK878" s="344"/>
      <c r="BL878" s="344"/>
      <c r="BM878" s="344"/>
      <c r="BN878" s="344"/>
      <c r="BO878" s="344"/>
      <c r="BP878" s="344"/>
      <c r="BQ878" s="344"/>
      <c r="BR878" s="344"/>
      <c r="BS878" s="344"/>
      <c r="BT878" s="344"/>
      <c r="BU878" s="344"/>
      <c r="BV878" s="344"/>
      <c r="BW878" s="344"/>
      <c r="BX878" s="344"/>
      <c r="BY878" s="344"/>
      <c r="BZ878" s="344"/>
      <c r="CA878" s="344"/>
      <c r="CB878" s="344"/>
      <c r="CC878" s="344"/>
      <c r="CD878" s="344"/>
      <c r="CE878" s="344"/>
      <c r="CF878" s="344"/>
      <c r="CG878" s="344"/>
      <c r="CH878" s="344"/>
      <c r="CI878" s="344"/>
      <c r="CJ878" s="344"/>
      <c r="CK878" s="344"/>
      <c r="CL878" s="344"/>
      <c r="CM878" s="344"/>
      <c r="CN878" s="344"/>
      <c r="CO878" s="344"/>
      <c r="CP878" s="344"/>
      <c r="CQ878" s="344"/>
      <c r="CR878" s="344"/>
      <c r="CS878" s="344"/>
      <c r="CT878" s="344"/>
      <c r="CU878" s="344"/>
      <c r="CV878" s="344"/>
      <c r="CW878" s="344"/>
      <c r="CX878" s="344"/>
      <c r="CY878" s="344"/>
      <c r="CZ878" s="344"/>
      <c r="DA878" s="344"/>
      <c r="DB878" s="344"/>
    </row>
    <row r="879" spans="17:106" s="318" customFormat="1" x14ac:dyDescent="0.15"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  <c r="AA879" s="344"/>
      <c r="AB879" s="344"/>
      <c r="AC879" s="344"/>
      <c r="AD879" s="344"/>
      <c r="AE879" s="344"/>
      <c r="AF879" s="344"/>
      <c r="AG879" s="344"/>
      <c r="AH879" s="344"/>
      <c r="AI879" s="344"/>
      <c r="AJ879" s="344"/>
      <c r="AK879" s="344"/>
      <c r="AL879" s="344"/>
      <c r="AM879" s="344"/>
      <c r="AN879" s="344"/>
      <c r="AO879" s="344"/>
      <c r="AP879" s="344"/>
      <c r="AQ879" s="344"/>
      <c r="AR879" s="344"/>
      <c r="AS879" s="344"/>
      <c r="AT879" s="344"/>
      <c r="AU879" s="344"/>
      <c r="AV879" s="344"/>
      <c r="AW879" s="344"/>
      <c r="AX879" s="344"/>
      <c r="AY879" s="344"/>
      <c r="AZ879" s="344"/>
      <c r="BA879" s="344"/>
      <c r="BB879" s="344"/>
      <c r="BC879" s="344"/>
      <c r="BD879" s="344"/>
      <c r="BE879" s="344"/>
      <c r="BF879" s="344"/>
      <c r="BG879" s="344"/>
      <c r="BH879" s="344"/>
      <c r="BI879" s="344"/>
      <c r="BJ879" s="344"/>
      <c r="BK879" s="344"/>
      <c r="BL879" s="344"/>
      <c r="BM879" s="344"/>
      <c r="BN879" s="344"/>
      <c r="BO879" s="344"/>
      <c r="BP879" s="344"/>
      <c r="BQ879" s="344"/>
      <c r="BR879" s="344"/>
      <c r="BS879" s="344"/>
      <c r="BT879" s="344"/>
      <c r="BU879" s="344"/>
      <c r="BV879" s="344"/>
      <c r="BW879" s="344"/>
      <c r="BX879" s="344"/>
      <c r="BY879" s="344"/>
      <c r="BZ879" s="344"/>
      <c r="CA879" s="344"/>
      <c r="CB879" s="344"/>
      <c r="CC879" s="344"/>
      <c r="CD879" s="344"/>
      <c r="CE879" s="344"/>
      <c r="CF879" s="344"/>
      <c r="CG879" s="344"/>
      <c r="CH879" s="344"/>
      <c r="CI879" s="344"/>
      <c r="CJ879" s="344"/>
      <c r="CK879" s="344"/>
      <c r="CL879" s="344"/>
      <c r="CM879" s="344"/>
      <c r="CN879" s="344"/>
      <c r="CO879" s="344"/>
      <c r="CP879" s="344"/>
      <c r="CQ879" s="344"/>
      <c r="CR879" s="344"/>
      <c r="CS879" s="344"/>
      <c r="CT879" s="344"/>
      <c r="CU879" s="344"/>
      <c r="CV879" s="344"/>
      <c r="CW879" s="344"/>
      <c r="CX879" s="344"/>
      <c r="CY879" s="344"/>
      <c r="CZ879" s="344"/>
      <c r="DA879" s="344"/>
      <c r="DB879" s="344"/>
    </row>
    <row r="880" spans="17:106" s="318" customFormat="1" x14ac:dyDescent="0.15"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  <c r="AA880" s="344"/>
      <c r="AB880" s="344"/>
      <c r="AC880" s="344"/>
      <c r="AD880" s="344"/>
      <c r="AE880" s="344"/>
      <c r="AF880" s="344"/>
      <c r="AG880" s="344"/>
      <c r="AH880" s="344"/>
      <c r="AI880" s="344"/>
      <c r="AJ880" s="344"/>
      <c r="AK880" s="344"/>
      <c r="AL880" s="344"/>
      <c r="AM880" s="344"/>
      <c r="AN880" s="344"/>
      <c r="AO880" s="344"/>
      <c r="AP880" s="344"/>
      <c r="AQ880" s="344"/>
      <c r="AR880" s="344"/>
      <c r="AS880" s="344"/>
      <c r="AT880" s="344"/>
      <c r="AU880" s="344"/>
      <c r="AV880" s="344"/>
      <c r="AW880" s="344"/>
      <c r="AX880" s="344"/>
      <c r="AY880" s="344"/>
      <c r="AZ880" s="344"/>
      <c r="BA880" s="344"/>
      <c r="BB880" s="344"/>
      <c r="BC880" s="344"/>
      <c r="BD880" s="344"/>
      <c r="BE880" s="344"/>
      <c r="BF880" s="344"/>
      <c r="BG880" s="344"/>
      <c r="BH880" s="344"/>
      <c r="BI880" s="344"/>
      <c r="BJ880" s="344"/>
      <c r="BK880" s="344"/>
      <c r="BL880" s="344"/>
      <c r="BM880" s="344"/>
      <c r="BN880" s="344"/>
      <c r="BO880" s="344"/>
      <c r="BP880" s="344"/>
      <c r="BQ880" s="344"/>
      <c r="BR880" s="344"/>
      <c r="BS880" s="344"/>
      <c r="BT880" s="344"/>
      <c r="BU880" s="344"/>
      <c r="BV880" s="344"/>
      <c r="BW880" s="344"/>
      <c r="BX880" s="344"/>
      <c r="BY880" s="344"/>
      <c r="BZ880" s="344"/>
      <c r="CA880" s="344"/>
      <c r="CB880" s="344"/>
      <c r="CC880" s="344"/>
      <c r="CD880" s="344"/>
      <c r="CE880" s="344"/>
      <c r="CF880" s="344"/>
      <c r="CG880" s="344"/>
      <c r="CH880" s="344"/>
      <c r="CI880" s="344"/>
      <c r="CJ880" s="344"/>
      <c r="CK880" s="344"/>
      <c r="CL880" s="344"/>
      <c r="CM880" s="344"/>
      <c r="CN880" s="344"/>
      <c r="CO880" s="344"/>
      <c r="CP880" s="344"/>
      <c r="CQ880" s="344"/>
      <c r="CR880" s="344"/>
      <c r="CS880" s="344"/>
      <c r="CT880" s="344"/>
      <c r="CU880" s="344"/>
      <c r="CV880" s="344"/>
      <c r="CW880" s="344"/>
      <c r="CX880" s="344"/>
      <c r="CY880" s="344"/>
      <c r="CZ880" s="344"/>
      <c r="DA880" s="344"/>
      <c r="DB880" s="344"/>
    </row>
    <row r="881" spans="17:106" s="318" customFormat="1" x14ac:dyDescent="0.15"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  <c r="AA881" s="344"/>
      <c r="AB881" s="344"/>
      <c r="AC881" s="344"/>
      <c r="AD881" s="344"/>
      <c r="AE881" s="344"/>
      <c r="AF881" s="344"/>
      <c r="AG881" s="344"/>
      <c r="AH881" s="344"/>
      <c r="AI881" s="344"/>
      <c r="AJ881" s="344"/>
      <c r="AK881" s="344"/>
      <c r="AL881" s="344"/>
      <c r="AM881" s="344"/>
      <c r="AN881" s="344"/>
      <c r="AO881" s="344"/>
      <c r="AP881" s="344"/>
      <c r="AQ881" s="344"/>
      <c r="AR881" s="344"/>
      <c r="AS881" s="344"/>
      <c r="AT881" s="344"/>
      <c r="AU881" s="344"/>
      <c r="AV881" s="344"/>
      <c r="AW881" s="344"/>
      <c r="AX881" s="344"/>
      <c r="AY881" s="344"/>
      <c r="AZ881" s="344"/>
      <c r="BA881" s="344"/>
      <c r="BB881" s="344"/>
      <c r="BC881" s="344"/>
      <c r="BD881" s="344"/>
      <c r="BE881" s="344"/>
      <c r="BF881" s="344"/>
      <c r="BG881" s="344"/>
      <c r="BH881" s="344"/>
      <c r="BI881" s="344"/>
      <c r="BJ881" s="344"/>
      <c r="BK881" s="344"/>
      <c r="BL881" s="344"/>
      <c r="BM881" s="344"/>
      <c r="BN881" s="344"/>
      <c r="BO881" s="344"/>
      <c r="BP881" s="344"/>
      <c r="BQ881" s="344"/>
      <c r="BR881" s="344"/>
      <c r="BS881" s="344"/>
      <c r="BT881" s="344"/>
      <c r="BU881" s="344"/>
      <c r="BV881" s="344"/>
      <c r="BW881" s="344"/>
      <c r="BX881" s="344"/>
      <c r="BY881" s="344"/>
      <c r="BZ881" s="344"/>
      <c r="CA881" s="344"/>
      <c r="CB881" s="344"/>
      <c r="CC881" s="344"/>
      <c r="CD881" s="344"/>
      <c r="CE881" s="344"/>
      <c r="CF881" s="344"/>
      <c r="CG881" s="344"/>
      <c r="CH881" s="344"/>
      <c r="CI881" s="344"/>
      <c r="CJ881" s="344"/>
      <c r="CK881" s="344"/>
      <c r="CL881" s="344"/>
      <c r="CM881" s="344"/>
      <c r="CN881" s="344"/>
      <c r="CO881" s="344"/>
      <c r="CP881" s="344"/>
      <c r="CQ881" s="344"/>
      <c r="CR881" s="344"/>
      <c r="CS881" s="344"/>
      <c r="CT881" s="344"/>
      <c r="CU881" s="344"/>
      <c r="CV881" s="344"/>
      <c r="CW881" s="344"/>
      <c r="CX881" s="344"/>
      <c r="CY881" s="344"/>
      <c r="CZ881" s="344"/>
      <c r="DA881" s="344"/>
      <c r="DB881" s="344"/>
    </row>
    <row r="882" spans="17:106" s="318" customFormat="1" x14ac:dyDescent="0.15"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  <c r="AA882" s="344"/>
      <c r="AB882" s="344"/>
      <c r="AC882" s="344"/>
      <c r="AD882" s="344"/>
      <c r="AE882" s="344"/>
      <c r="AF882" s="344"/>
      <c r="AG882" s="344"/>
      <c r="AH882" s="344"/>
      <c r="AI882" s="344"/>
      <c r="AJ882" s="344"/>
      <c r="AK882" s="344"/>
      <c r="AL882" s="344"/>
      <c r="AM882" s="344"/>
      <c r="AN882" s="344"/>
      <c r="AO882" s="344"/>
      <c r="AP882" s="344"/>
      <c r="AQ882" s="344"/>
      <c r="AR882" s="344"/>
      <c r="AS882" s="344"/>
      <c r="AT882" s="344"/>
      <c r="AU882" s="344"/>
      <c r="AV882" s="344"/>
      <c r="AW882" s="344"/>
      <c r="AX882" s="344"/>
      <c r="AY882" s="344"/>
      <c r="AZ882" s="344"/>
      <c r="BA882" s="344"/>
      <c r="BB882" s="344"/>
      <c r="BC882" s="344"/>
      <c r="BD882" s="344"/>
      <c r="BE882" s="344"/>
      <c r="BF882" s="344"/>
      <c r="BG882" s="344"/>
      <c r="BH882" s="344"/>
      <c r="BI882" s="344"/>
      <c r="BJ882" s="344"/>
      <c r="BK882" s="344"/>
      <c r="BL882" s="344"/>
      <c r="BM882" s="344"/>
      <c r="BN882" s="344"/>
      <c r="BO882" s="344"/>
      <c r="BP882" s="344"/>
      <c r="BQ882" s="344"/>
      <c r="BR882" s="344"/>
      <c r="BS882" s="344"/>
      <c r="BT882" s="344"/>
      <c r="BU882" s="344"/>
      <c r="BV882" s="344"/>
      <c r="BW882" s="344"/>
      <c r="BX882" s="344"/>
      <c r="BY882" s="344"/>
      <c r="BZ882" s="344"/>
      <c r="CA882" s="344"/>
      <c r="CB882" s="344"/>
      <c r="CC882" s="344"/>
      <c r="CD882" s="344"/>
      <c r="CE882" s="344"/>
      <c r="CF882" s="344"/>
      <c r="CG882" s="344"/>
      <c r="CH882" s="344"/>
      <c r="CI882" s="344"/>
      <c r="CJ882" s="344"/>
      <c r="CK882" s="344"/>
      <c r="CL882" s="344"/>
      <c r="CM882" s="344"/>
      <c r="CN882" s="344"/>
      <c r="CO882" s="344"/>
      <c r="CP882" s="344"/>
      <c r="CQ882" s="344"/>
      <c r="CR882" s="344"/>
      <c r="CS882" s="344"/>
      <c r="CT882" s="344"/>
      <c r="CU882" s="344"/>
      <c r="CV882" s="344"/>
      <c r="CW882" s="344"/>
      <c r="CX882" s="344"/>
      <c r="CY882" s="344"/>
      <c r="CZ882" s="344"/>
      <c r="DA882" s="344"/>
      <c r="DB882" s="344"/>
    </row>
    <row r="883" spans="17:106" s="318" customFormat="1" x14ac:dyDescent="0.15"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  <c r="AA883" s="344"/>
      <c r="AB883" s="344"/>
      <c r="AC883" s="344"/>
      <c r="AD883" s="344"/>
      <c r="AE883" s="344"/>
      <c r="AF883" s="344"/>
      <c r="AG883" s="344"/>
      <c r="AH883" s="344"/>
      <c r="AI883" s="344"/>
      <c r="AJ883" s="344"/>
      <c r="AK883" s="344"/>
      <c r="AL883" s="344"/>
      <c r="AM883" s="344"/>
      <c r="AN883" s="344"/>
      <c r="AO883" s="344"/>
      <c r="AP883" s="344"/>
      <c r="AQ883" s="344"/>
      <c r="AR883" s="344"/>
      <c r="AS883" s="344"/>
      <c r="AT883" s="344"/>
      <c r="AU883" s="344"/>
      <c r="AV883" s="344"/>
      <c r="AW883" s="344"/>
      <c r="AX883" s="344"/>
      <c r="AY883" s="344"/>
      <c r="AZ883" s="344"/>
      <c r="BA883" s="344"/>
      <c r="BB883" s="344"/>
      <c r="BC883" s="344"/>
      <c r="BD883" s="344"/>
      <c r="BE883" s="344"/>
      <c r="BF883" s="344"/>
      <c r="BG883" s="344"/>
      <c r="BH883" s="344"/>
      <c r="BI883" s="344"/>
      <c r="BJ883" s="344"/>
      <c r="BK883" s="344"/>
      <c r="BL883" s="344"/>
      <c r="BM883" s="344"/>
      <c r="BN883" s="344"/>
      <c r="BO883" s="344"/>
      <c r="BP883" s="344"/>
      <c r="BQ883" s="344"/>
      <c r="BR883" s="344"/>
      <c r="BS883" s="344"/>
      <c r="BT883" s="344"/>
      <c r="BU883" s="344"/>
      <c r="BV883" s="344"/>
      <c r="BW883" s="344"/>
      <c r="BX883" s="344"/>
      <c r="BY883" s="344"/>
      <c r="BZ883" s="344"/>
      <c r="CA883" s="344"/>
      <c r="CB883" s="344"/>
      <c r="CC883" s="344"/>
      <c r="CD883" s="344"/>
      <c r="CE883" s="344"/>
      <c r="CF883" s="344"/>
      <c r="CG883" s="344"/>
      <c r="CH883" s="344"/>
      <c r="CI883" s="344"/>
      <c r="CJ883" s="344"/>
      <c r="CK883" s="344"/>
      <c r="CL883" s="344"/>
      <c r="CM883" s="344"/>
      <c r="CN883" s="344"/>
      <c r="CO883" s="344"/>
      <c r="CP883" s="344"/>
      <c r="CQ883" s="344"/>
      <c r="CR883" s="344"/>
      <c r="CS883" s="344"/>
      <c r="CT883" s="344"/>
      <c r="CU883" s="344"/>
      <c r="CV883" s="344"/>
      <c r="CW883" s="344"/>
      <c r="CX883" s="344"/>
      <c r="CY883" s="344"/>
      <c r="CZ883" s="344"/>
      <c r="DA883" s="344"/>
      <c r="DB883" s="344"/>
    </row>
    <row r="884" spans="17:106" s="318" customFormat="1" x14ac:dyDescent="0.15"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  <c r="AA884" s="344"/>
      <c r="AB884" s="344"/>
      <c r="AC884" s="344"/>
      <c r="AD884" s="344"/>
      <c r="AE884" s="344"/>
      <c r="AF884" s="344"/>
      <c r="AG884" s="344"/>
      <c r="AH884" s="344"/>
      <c r="AI884" s="344"/>
      <c r="AJ884" s="344"/>
      <c r="AK884" s="344"/>
      <c r="AL884" s="344"/>
      <c r="AM884" s="344"/>
      <c r="AN884" s="344"/>
      <c r="AO884" s="344"/>
      <c r="AP884" s="344"/>
      <c r="AQ884" s="344"/>
      <c r="AR884" s="344"/>
      <c r="AS884" s="344"/>
      <c r="AT884" s="344"/>
      <c r="AU884" s="344"/>
      <c r="AV884" s="344"/>
      <c r="AW884" s="344"/>
      <c r="AX884" s="344"/>
      <c r="AY884" s="344"/>
      <c r="AZ884" s="344"/>
      <c r="BA884" s="344"/>
      <c r="BB884" s="344"/>
      <c r="BC884" s="344"/>
      <c r="BD884" s="344"/>
      <c r="BE884" s="344"/>
      <c r="BF884" s="344"/>
      <c r="BG884" s="344"/>
      <c r="BH884" s="344"/>
      <c r="BI884" s="344"/>
      <c r="BJ884" s="344"/>
      <c r="BK884" s="344"/>
      <c r="BL884" s="344"/>
      <c r="BM884" s="344"/>
      <c r="BN884" s="344"/>
      <c r="BO884" s="344"/>
      <c r="BP884" s="344"/>
      <c r="BQ884" s="344"/>
      <c r="BR884" s="344"/>
      <c r="BS884" s="344"/>
      <c r="BT884" s="344"/>
      <c r="BU884" s="344"/>
      <c r="BV884" s="344"/>
      <c r="BW884" s="344"/>
      <c r="BX884" s="344"/>
      <c r="BY884" s="344"/>
      <c r="BZ884" s="344"/>
      <c r="CA884" s="344"/>
      <c r="CB884" s="344"/>
      <c r="CC884" s="344"/>
      <c r="CD884" s="344"/>
      <c r="CE884" s="344"/>
      <c r="CF884" s="344"/>
      <c r="CG884" s="344"/>
      <c r="CH884" s="344"/>
      <c r="CI884" s="344"/>
      <c r="CJ884" s="344"/>
      <c r="CK884" s="344"/>
      <c r="CL884" s="344"/>
      <c r="CM884" s="344"/>
      <c r="CN884" s="344"/>
      <c r="CO884" s="344"/>
      <c r="CP884" s="344"/>
      <c r="CQ884" s="344"/>
      <c r="CR884" s="344"/>
      <c r="CS884" s="344"/>
      <c r="CT884" s="344"/>
      <c r="CU884" s="344"/>
      <c r="CV884" s="344"/>
      <c r="CW884" s="344"/>
      <c r="CX884" s="344"/>
      <c r="CY884" s="344"/>
      <c r="CZ884" s="344"/>
      <c r="DA884" s="344"/>
      <c r="DB884" s="344"/>
    </row>
    <row r="885" spans="17:106" s="318" customFormat="1" x14ac:dyDescent="0.15"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  <c r="AA885" s="344"/>
      <c r="AB885" s="344"/>
      <c r="AC885" s="344"/>
      <c r="AD885" s="344"/>
      <c r="AE885" s="344"/>
      <c r="AF885" s="344"/>
      <c r="AG885" s="344"/>
      <c r="AH885" s="344"/>
      <c r="AI885" s="344"/>
      <c r="AJ885" s="344"/>
      <c r="AK885" s="344"/>
      <c r="AL885" s="344"/>
      <c r="AM885" s="344"/>
      <c r="AN885" s="344"/>
      <c r="AO885" s="344"/>
      <c r="AP885" s="344"/>
      <c r="AQ885" s="344"/>
      <c r="AR885" s="344"/>
      <c r="AS885" s="344"/>
      <c r="AT885" s="344"/>
      <c r="AU885" s="344"/>
      <c r="AV885" s="344"/>
      <c r="AW885" s="344"/>
      <c r="AX885" s="344"/>
      <c r="AY885" s="344"/>
      <c r="AZ885" s="344"/>
      <c r="BA885" s="344"/>
      <c r="BB885" s="344"/>
      <c r="BC885" s="344"/>
      <c r="BD885" s="344"/>
      <c r="BE885" s="344"/>
      <c r="BF885" s="344"/>
      <c r="BG885" s="344"/>
      <c r="BH885" s="344"/>
      <c r="BI885" s="344"/>
      <c r="BJ885" s="344"/>
      <c r="BK885" s="344"/>
      <c r="BL885" s="344"/>
      <c r="BM885" s="344"/>
      <c r="BN885" s="344"/>
      <c r="BO885" s="344"/>
      <c r="BP885" s="344"/>
      <c r="BQ885" s="344"/>
      <c r="BR885" s="344"/>
      <c r="BS885" s="344"/>
      <c r="BT885" s="344"/>
      <c r="BU885" s="344"/>
      <c r="BV885" s="344"/>
      <c r="BW885" s="344"/>
      <c r="BX885" s="344"/>
      <c r="BY885" s="344"/>
      <c r="BZ885" s="344"/>
      <c r="CA885" s="344"/>
      <c r="CB885" s="344"/>
      <c r="CC885" s="344"/>
      <c r="CD885" s="344"/>
      <c r="CE885" s="344"/>
      <c r="CF885" s="344"/>
      <c r="CG885" s="344"/>
      <c r="CH885" s="344"/>
      <c r="CI885" s="344"/>
      <c r="CJ885" s="344"/>
      <c r="CK885" s="344"/>
      <c r="CL885" s="344"/>
      <c r="CM885" s="344"/>
      <c r="CN885" s="344"/>
      <c r="CO885" s="344"/>
      <c r="CP885" s="344"/>
      <c r="CQ885" s="344"/>
      <c r="CR885" s="344"/>
      <c r="CS885" s="344"/>
      <c r="CT885" s="344"/>
      <c r="CU885" s="344"/>
      <c r="CV885" s="344"/>
      <c r="CW885" s="344"/>
      <c r="CX885" s="344"/>
      <c r="CY885" s="344"/>
      <c r="CZ885" s="344"/>
      <c r="DA885" s="344"/>
      <c r="DB885" s="344"/>
    </row>
    <row r="886" spans="17:106" s="318" customFormat="1" x14ac:dyDescent="0.15"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  <c r="AA886" s="344"/>
      <c r="AB886" s="344"/>
      <c r="AC886" s="344"/>
      <c r="AD886" s="344"/>
      <c r="AE886" s="344"/>
      <c r="AF886" s="344"/>
      <c r="AG886" s="344"/>
      <c r="AH886" s="344"/>
      <c r="AI886" s="344"/>
      <c r="AJ886" s="344"/>
      <c r="AK886" s="344"/>
      <c r="AL886" s="344"/>
      <c r="AM886" s="344"/>
      <c r="AN886" s="344"/>
      <c r="AO886" s="344"/>
      <c r="AP886" s="344"/>
      <c r="AQ886" s="344"/>
      <c r="AR886" s="344"/>
      <c r="AS886" s="344"/>
      <c r="AT886" s="344"/>
      <c r="AU886" s="344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4"/>
      <c r="BI886" s="344"/>
      <c r="BJ886" s="344"/>
      <c r="BK886" s="344"/>
      <c r="BL886" s="344"/>
      <c r="BM886" s="344"/>
      <c r="BN886" s="344"/>
      <c r="BO886" s="344"/>
      <c r="BP886" s="344"/>
      <c r="BQ886" s="344"/>
      <c r="BR886" s="344"/>
      <c r="BS886" s="344"/>
      <c r="BT886" s="344"/>
      <c r="BU886" s="344"/>
      <c r="BV886" s="344"/>
      <c r="BW886" s="344"/>
      <c r="BX886" s="344"/>
      <c r="BY886" s="344"/>
      <c r="BZ886" s="344"/>
      <c r="CA886" s="344"/>
      <c r="CB886" s="344"/>
      <c r="CC886" s="344"/>
      <c r="CD886" s="344"/>
      <c r="CE886" s="344"/>
      <c r="CF886" s="344"/>
      <c r="CG886" s="344"/>
      <c r="CH886" s="344"/>
      <c r="CI886" s="344"/>
      <c r="CJ886" s="344"/>
      <c r="CK886" s="344"/>
      <c r="CL886" s="344"/>
      <c r="CM886" s="344"/>
      <c r="CN886" s="344"/>
      <c r="CO886" s="344"/>
      <c r="CP886" s="344"/>
      <c r="CQ886" s="344"/>
      <c r="CR886" s="344"/>
      <c r="CS886" s="344"/>
      <c r="CT886" s="344"/>
      <c r="CU886" s="344"/>
      <c r="CV886" s="344"/>
      <c r="CW886" s="344"/>
      <c r="CX886" s="344"/>
      <c r="CY886" s="344"/>
      <c r="CZ886" s="344"/>
      <c r="DA886" s="344"/>
      <c r="DB886" s="344"/>
    </row>
    <row r="887" spans="17:106" s="318" customFormat="1" x14ac:dyDescent="0.15"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  <c r="AA887" s="344"/>
      <c r="AB887" s="344"/>
      <c r="AC887" s="344"/>
      <c r="AD887" s="344"/>
      <c r="AE887" s="344"/>
      <c r="AF887" s="344"/>
      <c r="AG887" s="344"/>
      <c r="AH887" s="344"/>
      <c r="AI887" s="344"/>
      <c r="AJ887" s="344"/>
      <c r="AK887" s="344"/>
      <c r="AL887" s="344"/>
      <c r="AM887" s="344"/>
      <c r="AN887" s="344"/>
      <c r="AO887" s="344"/>
      <c r="AP887" s="344"/>
      <c r="AQ887" s="344"/>
      <c r="AR887" s="344"/>
      <c r="AS887" s="344"/>
      <c r="AT887" s="344"/>
      <c r="AU887" s="344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4"/>
      <c r="BI887" s="344"/>
      <c r="BJ887" s="344"/>
      <c r="BK887" s="344"/>
      <c r="BL887" s="344"/>
      <c r="BM887" s="344"/>
      <c r="BN887" s="344"/>
      <c r="BO887" s="344"/>
      <c r="BP887" s="344"/>
      <c r="BQ887" s="344"/>
      <c r="BR887" s="344"/>
      <c r="BS887" s="344"/>
      <c r="BT887" s="344"/>
      <c r="BU887" s="344"/>
      <c r="BV887" s="344"/>
      <c r="BW887" s="344"/>
      <c r="BX887" s="344"/>
      <c r="BY887" s="344"/>
      <c r="BZ887" s="344"/>
      <c r="CA887" s="344"/>
      <c r="CB887" s="344"/>
      <c r="CC887" s="344"/>
      <c r="CD887" s="344"/>
      <c r="CE887" s="344"/>
      <c r="CF887" s="344"/>
      <c r="CG887" s="344"/>
      <c r="CH887" s="344"/>
      <c r="CI887" s="344"/>
      <c r="CJ887" s="344"/>
      <c r="CK887" s="344"/>
      <c r="CL887" s="344"/>
      <c r="CM887" s="344"/>
      <c r="CN887" s="344"/>
      <c r="CO887" s="344"/>
      <c r="CP887" s="344"/>
      <c r="CQ887" s="344"/>
      <c r="CR887" s="344"/>
      <c r="CS887" s="344"/>
      <c r="CT887" s="344"/>
      <c r="CU887" s="344"/>
      <c r="CV887" s="344"/>
      <c r="CW887" s="344"/>
      <c r="CX887" s="344"/>
      <c r="CY887" s="344"/>
      <c r="CZ887" s="344"/>
      <c r="DA887" s="344"/>
      <c r="DB887" s="344"/>
    </row>
    <row r="888" spans="17:106" s="318" customFormat="1" x14ac:dyDescent="0.15"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  <c r="AA888" s="344"/>
      <c r="AB888" s="344"/>
      <c r="AC888" s="344"/>
      <c r="AD888" s="344"/>
      <c r="AE888" s="344"/>
      <c r="AF888" s="344"/>
      <c r="AG888" s="344"/>
      <c r="AH888" s="344"/>
      <c r="AI888" s="344"/>
      <c r="AJ888" s="344"/>
      <c r="AK888" s="344"/>
      <c r="AL888" s="344"/>
      <c r="AM888" s="344"/>
      <c r="AN888" s="344"/>
      <c r="AO888" s="344"/>
      <c r="AP888" s="344"/>
      <c r="AQ888" s="344"/>
      <c r="AR888" s="344"/>
      <c r="AS888" s="344"/>
      <c r="AT888" s="344"/>
      <c r="AU888" s="344"/>
      <c r="AV888" s="344"/>
      <c r="AW888" s="344"/>
      <c r="AX888" s="344"/>
      <c r="AY888" s="344"/>
      <c r="AZ888" s="344"/>
      <c r="BA888" s="344"/>
      <c r="BB888" s="344"/>
      <c r="BC888" s="344"/>
      <c r="BD888" s="344"/>
      <c r="BE888" s="344"/>
      <c r="BF888" s="344"/>
      <c r="BG888" s="344"/>
      <c r="BH888" s="344"/>
      <c r="BI888" s="344"/>
      <c r="BJ888" s="344"/>
      <c r="BK888" s="344"/>
      <c r="BL888" s="344"/>
      <c r="BM888" s="344"/>
      <c r="BN888" s="344"/>
      <c r="BO888" s="344"/>
      <c r="BP888" s="344"/>
      <c r="BQ888" s="344"/>
      <c r="BR888" s="344"/>
      <c r="BS888" s="344"/>
      <c r="BT888" s="344"/>
      <c r="BU888" s="344"/>
      <c r="BV888" s="344"/>
      <c r="BW888" s="344"/>
      <c r="BX888" s="344"/>
      <c r="BY888" s="344"/>
      <c r="BZ888" s="344"/>
      <c r="CA888" s="344"/>
      <c r="CB888" s="344"/>
      <c r="CC888" s="344"/>
      <c r="CD888" s="344"/>
      <c r="CE888" s="344"/>
      <c r="CF888" s="344"/>
      <c r="CG888" s="344"/>
      <c r="CH888" s="344"/>
      <c r="CI888" s="344"/>
      <c r="CJ888" s="344"/>
      <c r="CK888" s="344"/>
      <c r="CL888" s="344"/>
      <c r="CM888" s="344"/>
      <c r="CN888" s="344"/>
      <c r="CO888" s="344"/>
      <c r="CP888" s="344"/>
      <c r="CQ888" s="344"/>
      <c r="CR888" s="344"/>
      <c r="CS888" s="344"/>
      <c r="CT888" s="344"/>
      <c r="CU888" s="344"/>
      <c r="CV888" s="344"/>
      <c r="CW888" s="344"/>
      <c r="CX888" s="344"/>
      <c r="CY888" s="344"/>
      <c r="CZ888" s="344"/>
      <c r="DA888" s="344"/>
      <c r="DB888" s="344"/>
    </row>
    <row r="889" spans="17:106" s="318" customFormat="1" x14ac:dyDescent="0.15"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  <c r="AA889" s="344"/>
      <c r="AB889" s="344"/>
      <c r="AC889" s="344"/>
      <c r="AD889" s="344"/>
      <c r="AE889" s="344"/>
      <c r="AF889" s="344"/>
      <c r="AG889" s="344"/>
      <c r="AH889" s="344"/>
      <c r="AI889" s="344"/>
      <c r="AJ889" s="344"/>
      <c r="AK889" s="344"/>
      <c r="AL889" s="344"/>
      <c r="AM889" s="344"/>
      <c r="AN889" s="344"/>
      <c r="AO889" s="344"/>
      <c r="AP889" s="344"/>
      <c r="AQ889" s="344"/>
      <c r="AR889" s="344"/>
      <c r="AS889" s="344"/>
      <c r="AT889" s="344"/>
      <c r="AU889" s="344"/>
      <c r="AV889" s="344"/>
      <c r="AW889" s="344"/>
      <c r="AX889" s="344"/>
      <c r="AY889" s="344"/>
      <c r="AZ889" s="344"/>
      <c r="BA889" s="344"/>
      <c r="BB889" s="344"/>
      <c r="BC889" s="344"/>
      <c r="BD889" s="344"/>
      <c r="BE889" s="344"/>
      <c r="BF889" s="344"/>
      <c r="BG889" s="344"/>
      <c r="BH889" s="344"/>
      <c r="BI889" s="344"/>
      <c r="BJ889" s="344"/>
      <c r="BK889" s="344"/>
      <c r="BL889" s="344"/>
      <c r="BM889" s="344"/>
      <c r="BN889" s="344"/>
      <c r="BO889" s="344"/>
      <c r="BP889" s="344"/>
      <c r="BQ889" s="344"/>
      <c r="BR889" s="344"/>
      <c r="BS889" s="344"/>
      <c r="BT889" s="344"/>
      <c r="BU889" s="344"/>
      <c r="BV889" s="344"/>
      <c r="BW889" s="344"/>
      <c r="BX889" s="344"/>
      <c r="BY889" s="344"/>
      <c r="BZ889" s="344"/>
      <c r="CA889" s="344"/>
      <c r="CB889" s="344"/>
      <c r="CC889" s="344"/>
      <c r="CD889" s="344"/>
      <c r="CE889" s="344"/>
      <c r="CF889" s="344"/>
      <c r="CG889" s="344"/>
      <c r="CH889" s="344"/>
      <c r="CI889" s="344"/>
      <c r="CJ889" s="344"/>
      <c r="CK889" s="344"/>
      <c r="CL889" s="344"/>
      <c r="CM889" s="344"/>
      <c r="CN889" s="344"/>
      <c r="CO889" s="344"/>
      <c r="CP889" s="344"/>
      <c r="CQ889" s="344"/>
      <c r="CR889" s="344"/>
      <c r="CS889" s="344"/>
      <c r="CT889" s="344"/>
      <c r="CU889" s="344"/>
      <c r="CV889" s="344"/>
      <c r="CW889" s="344"/>
      <c r="CX889" s="344"/>
      <c r="CY889" s="344"/>
      <c r="CZ889" s="344"/>
      <c r="DA889" s="344"/>
      <c r="DB889" s="344"/>
    </row>
    <row r="890" spans="17:106" s="318" customFormat="1" x14ac:dyDescent="0.15"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  <c r="AA890" s="344"/>
      <c r="AB890" s="344"/>
      <c r="AC890" s="344"/>
      <c r="AD890" s="344"/>
      <c r="AE890" s="344"/>
      <c r="AF890" s="344"/>
      <c r="AG890" s="344"/>
      <c r="AH890" s="344"/>
      <c r="AI890" s="344"/>
      <c r="AJ890" s="344"/>
      <c r="AK890" s="344"/>
      <c r="AL890" s="344"/>
      <c r="AM890" s="344"/>
      <c r="AN890" s="344"/>
      <c r="AO890" s="344"/>
      <c r="AP890" s="344"/>
      <c r="AQ890" s="344"/>
      <c r="AR890" s="344"/>
      <c r="AS890" s="344"/>
      <c r="AT890" s="344"/>
      <c r="AU890" s="344"/>
      <c r="AV890" s="344"/>
      <c r="AW890" s="344"/>
      <c r="AX890" s="344"/>
      <c r="AY890" s="344"/>
      <c r="AZ890" s="344"/>
      <c r="BA890" s="344"/>
      <c r="BB890" s="344"/>
      <c r="BC890" s="344"/>
      <c r="BD890" s="344"/>
      <c r="BE890" s="344"/>
      <c r="BF890" s="344"/>
      <c r="BG890" s="344"/>
      <c r="BH890" s="344"/>
      <c r="BI890" s="344"/>
      <c r="BJ890" s="344"/>
      <c r="BK890" s="344"/>
      <c r="BL890" s="344"/>
      <c r="BM890" s="344"/>
      <c r="BN890" s="344"/>
      <c r="BO890" s="344"/>
      <c r="BP890" s="344"/>
      <c r="BQ890" s="344"/>
      <c r="BR890" s="344"/>
      <c r="BS890" s="344"/>
      <c r="BT890" s="344"/>
      <c r="BU890" s="344"/>
      <c r="BV890" s="344"/>
      <c r="BW890" s="344"/>
      <c r="BX890" s="344"/>
      <c r="BY890" s="344"/>
      <c r="BZ890" s="344"/>
      <c r="CA890" s="344"/>
      <c r="CB890" s="344"/>
      <c r="CC890" s="344"/>
      <c r="CD890" s="344"/>
      <c r="CE890" s="344"/>
      <c r="CF890" s="344"/>
      <c r="CG890" s="344"/>
      <c r="CH890" s="344"/>
      <c r="CI890" s="344"/>
      <c r="CJ890" s="344"/>
      <c r="CK890" s="344"/>
      <c r="CL890" s="344"/>
      <c r="CM890" s="344"/>
      <c r="CN890" s="344"/>
      <c r="CO890" s="344"/>
      <c r="CP890" s="344"/>
      <c r="CQ890" s="344"/>
      <c r="CR890" s="344"/>
      <c r="CS890" s="344"/>
      <c r="CT890" s="344"/>
      <c r="CU890" s="344"/>
      <c r="CV890" s="344"/>
      <c r="CW890" s="344"/>
      <c r="CX890" s="344"/>
      <c r="CY890" s="344"/>
      <c r="CZ890" s="344"/>
      <c r="DA890" s="344"/>
      <c r="DB890" s="344"/>
    </row>
    <row r="891" spans="17:106" s="318" customFormat="1" x14ac:dyDescent="0.15"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  <c r="AA891" s="344"/>
      <c r="AB891" s="344"/>
      <c r="AC891" s="344"/>
      <c r="AD891" s="344"/>
      <c r="AE891" s="344"/>
      <c r="AF891" s="344"/>
      <c r="AG891" s="344"/>
      <c r="AH891" s="344"/>
      <c r="AI891" s="344"/>
      <c r="AJ891" s="344"/>
      <c r="AK891" s="344"/>
      <c r="AL891" s="344"/>
      <c r="AM891" s="344"/>
      <c r="AN891" s="344"/>
      <c r="AO891" s="344"/>
      <c r="AP891" s="344"/>
      <c r="AQ891" s="344"/>
      <c r="AR891" s="344"/>
      <c r="AS891" s="344"/>
      <c r="AT891" s="344"/>
      <c r="AU891" s="344"/>
      <c r="AV891" s="344"/>
      <c r="AW891" s="344"/>
      <c r="AX891" s="344"/>
      <c r="AY891" s="344"/>
      <c r="AZ891" s="344"/>
      <c r="BA891" s="344"/>
      <c r="BB891" s="344"/>
      <c r="BC891" s="344"/>
      <c r="BD891" s="344"/>
      <c r="BE891" s="344"/>
      <c r="BF891" s="344"/>
      <c r="BG891" s="344"/>
      <c r="BH891" s="344"/>
      <c r="BI891" s="344"/>
      <c r="BJ891" s="344"/>
      <c r="BK891" s="344"/>
      <c r="BL891" s="344"/>
      <c r="BM891" s="344"/>
      <c r="BN891" s="344"/>
      <c r="BO891" s="344"/>
      <c r="BP891" s="344"/>
      <c r="BQ891" s="344"/>
      <c r="BR891" s="344"/>
      <c r="BS891" s="344"/>
      <c r="BT891" s="344"/>
      <c r="BU891" s="344"/>
      <c r="BV891" s="344"/>
      <c r="BW891" s="344"/>
      <c r="BX891" s="344"/>
      <c r="BY891" s="344"/>
      <c r="BZ891" s="344"/>
      <c r="CA891" s="344"/>
      <c r="CB891" s="344"/>
      <c r="CC891" s="344"/>
      <c r="CD891" s="344"/>
      <c r="CE891" s="344"/>
      <c r="CF891" s="344"/>
      <c r="CG891" s="344"/>
      <c r="CH891" s="344"/>
      <c r="CI891" s="344"/>
      <c r="CJ891" s="344"/>
      <c r="CK891" s="344"/>
      <c r="CL891" s="344"/>
      <c r="CM891" s="344"/>
      <c r="CN891" s="344"/>
      <c r="CO891" s="344"/>
      <c r="CP891" s="344"/>
      <c r="CQ891" s="344"/>
      <c r="CR891" s="344"/>
      <c r="CS891" s="344"/>
      <c r="CT891" s="344"/>
      <c r="CU891" s="344"/>
      <c r="CV891" s="344"/>
      <c r="CW891" s="344"/>
      <c r="CX891" s="344"/>
      <c r="CY891" s="344"/>
      <c r="CZ891" s="344"/>
      <c r="DA891" s="344"/>
      <c r="DB891" s="344"/>
    </row>
    <row r="892" spans="17:106" s="318" customFormat="1" x14ac:dyDescent="0.15"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  <c r="AA892" s="344"/>
      <c r="AB892" s="344"/>
      <c r="AC892" s="344"/>
      <c r="AD892" s="344"/>
      <c r="AE892" s="344"/>
      <c r="AF892" s="344"/>
      <c r="AG892" s="344"/>
      <c r="AH892" s="344"/>
      <c r="AI892" s="344"/>
      <c r="AJ892" s="344"/>
      <c r="AK892" s="344"/>
      <c r="AL892" s="344"/>
      <c r="AM892" s="344"/>
      <c r="AN892" s="344"/>
      <c r="AO892" s="344"/>
      <c r="AP892" s="344"/>
      <c r="AQ892" s="344"/>
      <c r="AR892" s="344"/>
      <c r="AS892" s="344"/>
      <c r="AT892" s="344"/>
      <c r="AU892" s="344"/>
      <c r="AV892" s="344"/>
      <c r="AW892" s="344"/>
      <c r="AX892" s="344"/>
      <c r="AY892" s="344"/>
      <c r="AZ892" s="344"/>
      <c r="BA892" s="344"/>
      <c r="BB892" s="344"/>
      <c r="BC892" s="344"/>
      <c r="BD892" s="344"/>
      <c r="BE892" s="344"/>
      <c r="BF892" s="344"/>
      <c r="BG892" s="344"/>
      <c r="BH892" s="344"/>
      <c r="BI892" s="344"/>
      <c r="BJ892" s="344"/>
      <c r="BK892" s="344"/>
      <c r="BL892" s="344"/>
      <c r="BM892" s="344"/>
      <c r="BN892" s="344"/>
      <c r="BO892" s="344"/>
      <c r="BP892" s="344"/>
      <c r="BQ892" s="344"/>
      <c r="BR892" s="344"/>
      <c r="BS892" s="344"/>
      <c r="BT892" s="344"/>
      <c r="BU892" s="344"/>
      <c r="BV892" s="344"/>
      <c r="BW892" s="344"/>
      <c r="BX892" s="344"/>
      <c r="BY892" s="344"/>
      <c r="BZ892" s="344"/>
      <c r="CA892" s="344"/>
      <c r="CB892" s="344"/>
      <c r="CC892" s="344"/>
      <c r="CD892" s="344"/>
      <c r="CE892" s="344"/>
      <c r="CF892" s="344"/>
      <c r="CG892" s="344"/>
      <c r="CH892" s="344"/>
      <c r="CI892" s="344"/>
      <c r="CJ892" s="344"/>
      <c r="CK892" s="344"/>
      <c r="CL892" s="344"/>
      <c r="CM892" s="344"/>
      <c r="CN892" s="344"/>
      <c r="CO892" s="344"/>
      <c r="CP892" s="344"/>
      <c r="CQ892" s="344"/>
      <c r="CR892" s="344"/>
      <c r="CS892" s="344"/>
      <c r="CT892" s="344"/>
      <c r="CU892" s="344"/>
      <c r="CV892" s="344"/>
      <c r="CW892" s="344"/>
      <c r="CX892" s="344"/>
      <c r="CY892" s="344"/>
      <c r="CZ892" s="344"/>
      <c r="DA892" s="344"/>
      <c r="DB892" s="344"/>
    </row>
    <row r="893" spans="17:106" s="318" customFormat="1" x14ac:dyDescent="0.15"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  <c r="AA893" s="344"/>
      <c r="AB893" s="344"/>
      <c r="AC893" s="344"/>
      <c r="AD893" s="344"/>
      <c r="AE893" s="344"/>
      <c r="AF893" s="344"/>
      <c r="AG893" s="344"/>
      <c r="AH893" s="344"/>
      <c r="AI893" s="344"/>
      <c r="AJ893" s="344"/>
      <c r="AK893" s="344"/>
      <c r="AL893" s="344"/>
      <c r="AM893" s="344"/>
      <c r="AN893" s="344"/>
      <c r="AO893" s="344"/>
      <c r="AP893" s="344"/>
      <c r="AQ893" s="344"/>
      <c r="AR893" s="344"/>
      <c r="AS893" s="344"/>
      <c r="AT893" s="344"/>
      <c r="AU893" s="344"/>
      <c r="AV893" s="344"/>
      <c r="AW893" s="344"/>
      <c r="AX893" s="344"/>
      <c r="AY893" s="344"/>
      <c r="AZ893" s="344"/>
      <c r="BA893" s="344"/>
      <c r="BB893" s="344"/>
      <c r="BC893" s="344"/>
      <c r="BD893" s="344"/>
      <c r="BE893" s="344"/>
      <c r="BF893" s="344"/>
      <c r="BG893" s="344"/>
      <c r="BH893" s="344"/>
      <c r="BI893" s="344"/>
      <c r="BJ893" s="344"/>
      <c r="BK893" s="344"/>
      <c r="BL893" s="344"/>
      <c r="BM893" s="344"/>
      <c r="BN893" s="344"/>
      <c r="BO893" s="344"/>
      <c r="BP893" s="344"/>
      <c r="BQ893" s="344"/>
      <c r="BR893" s="344"/>
      <c r="BS893" s="344"/>
      <c r="BT893" s="344"/>
      <c r="BU893" s="344"/>
      <c r="BV893" s="344"/>
      <c r="BW893" s="344"/>
      <c r="BX893" s="344"/>
      <c r="BY893" s="344"/>
      <c r="BZ893" s="344"/>
      <c r="CA893" s="344"/>
      <c r="CB893" s="344"/>
      <c r="CC893" s="344"/>
      <c r="CD893" s="344"/>
      <c r="CE893" s="344"/>
      <c r="CF893" s="344"/>
      <c r="CG893" s="344"/>
      <c r="CH893" s="344"/>
      <c r="CI893" s="344"/>
      <c r="CJ893" s="344"/>
      <c r="CK893" s="344"/>
      <c r="CL893" s="344"/>
      <c r="CM893" s="344"/>
      <c r="CN893" s="344"/>
      <c r="CO893" s="344"/>
      <c r="CP893" s="344"/>
      <c r="CQ893" s="344"/>
      <c r="CR893" s="344"/>
      <c r="CS893" s="344"/>
      <c r="CT893" s="344"/>
      <c r="CU893" s="344"/>
      <c r="CV893" s="344"/>
      <c r="CW893" s="344"/>
      <c r="CX893" s="344"/>
      <c r="CY893" s="344"/>
      <c r="CZ893" s="344"/>
      <c r="DA893" s="344"/>
      <c r="DB893" s="344"/>
    </row>
    <row r="894" spans="17:106" s="318" customFormat="1" x14ac:dyDescent="0.15"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  <c r="AA894" s="344"/>
      <c r="AB894" s="344"/>
      <c r="AC894" s="344"/>
      <c r="AD894" s="344"/>
      <c r="AE894" s="344"/>
      <c r="AF894" s="344"/>
      <c r="AG894" s="344"/>
      <c r="AH894" s="344"/>
      <c r="AI894" s="344"/>
      <c r="AJ894" s="344"/>
      <c r="AK894" s="344"/>
      <c r="AL894" s="344"/>
      <c r="AM894" s="344"/>
      <c r="AN894" s="344"/>
      <c r="AO894" s="344"/>
      <c r="AP894" s="344"/>
      <c r="AQ894" s="344"/>
      <c r="AR894" s="344"/>
      <c r="AS894" s="344"/>
      <c r="AT894" s="344"/>
      <c r="AU894" s="344"/>
      <c r="AV894" s="344"/>
      <c r="AW894" s="344"/>
      <c r="AX894" s="344"/>
      <c r="AY894" s="344"/>
      <c r="AZ894" s="344"/>
      <c r="BA894" s="344"/>
      <c r="BB894" s="344"/>
      <c r="BC894" s="344"/>
      <c r="BD894" s="344"/>
      <c r="BE894" s="344"/>
      <c r="BF894" s="344"/>
      <c r="BG894" s="344"/>
      <c r="BH894" s="344"/>
      <c r="BI894" s="344"/>
      <c r="BJ894" s="344"/>
      <c r="BK894" s="344"/>
      <c r="BL894" s="344"/>
      <c r="BM894" s="344"/>
      <c r="BN894" s="344"/>
      <c r="BO894" s="344"/>
      <c r="BP894" s="344"/>
      <c r="BQ894" s="344"/>
      <c r="BR894" s="344"/>
      <c r="BS894" s="344"/>
      <c r="BT894" s="344"/>
      <c r="BU894" s="344"/>
      <c r="BV894" s="344"/>
      <c r="BW894" s="344"/>
      <c r="BX894" s="344"/>
      <c r="BY894" s="344"/>
      <c r="BZ894" s="344"/>
      <c r="CA894" s="344"/>
      <c r="CB894" s="344"/>
      <c r="CC894" s="344"/>
      <c r="CD894" s="344"/>
      <c r="CE894" s="344"/>
      <c r="CF894" s="344"/>
      <c r="CG894" s="344"/>
      <c r="CH894" s="344"/>
      <c r="CI894" s="344"/>
      <c r="CJ894" s="344"/>
      <c r="CK894" s="344"/>
      <c r="CL894" s="344"/>
      <c r="CM894" s="344"/>
      <c r="CN894" s="344"/>
      <c r="CO894" s="344"/>
      <c r="CP894" s="344"/>
      <c r="CQ894" s="344"/>
      <c r="CR894" s="344"/>
      <c r="CS894" s="344"/>
      <c r="CT894" s="344"/>
      <c r="CU894" s="344"/>
      <c r="CV894" s="344"/>
      <c r="CW894" s="344"/>
      <c r="CX894" s="344"/>
      <c r="CY894" s="344"/>
      <c r="CZ894" s="344"/>
      <c r="DA894" s="344"/>
      <c r="DB894" s="344"/>
    </row>
    <row r="895" spans="17:106" s="318" customFormat="1" x14ac:dyDescent="0.15"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  <c r="AA895" s="344"/>
      <c r="AB895" s="344"/>
      <c r="AC895" s="344"/>
      <c r="AD895" s="344"/>
      <c r="AE895" s="344"/>
      <c r="AF895" s="344"/>
      <c r="AG895" s="344"/>
      <c r="AH895" s="344"/>
      <c r="AI895" s="344"/>
      <c r="AJ895" s="344"/>
      <c r="AK895" s="344"/>
      <c r="AL895" s="344"/>
      <c r="AM895" s="344"/>
      <c r="AN895" s="344"/>
      <c r="AO895" s="344"/>
      <c r="AP895" s="344"/>
      <c r="AQ895" s="344"/>
      <c r="AR895" s="344"/>
      <c r="AS895" s="344"/>
      <c r="AT895" s="344"/>
      <c r="AU895" s="344"/>
      <c r="AV895" s="344"/>
      <c r="AW895" s="344"/>
      <c r="AX895" s="344"/>
      <c r="AY895" s="344"/>
      <c r="AZ895" s="344"/>
      <c r="BA895" s="344"/>
      <c r="BB895" s="344"/>
      <c r="BC895" s="344"/>
      <c r="BD895" s="344"/>
      <c r="BE895" s="344"/>
      <c r="BF895" s="344"/>
      <c r="BG895" s="344"/>
      <c r="BH895" s="344"/>
      <c r="BI895" s="344"/>
      <c r="BJ895" s="344"/>
      <c r="BK895" s="344"/>
      <c r="BL895" s="344"/>
      <c r="BM895" s="344"/>
      <c r="BN895" s="344"/>
      <c r="BO895" s="344"/>
      <c r="BP895" s="344"/>
      <c r="BQ895" s="344"/>
      <c r="BR895" s="344"/>
      <c r="BS895" s="344"/>
      <c r="BT895" s="344"/>
      <c r="BU895" s="344"/>
      <c r="BV895" s="344"/>
      <c r="BW895" s="344"/>
      <c r="BX895" s="344"/>
      <c r="BY895" s="344"/>
      <c r="BZ895" s="344"/>
      <c r="CA895" s="344"/>
      <c r="CB895" s="344"/>
      <c r="CC895" s="344"/>
      <c r="CD895" s="344"/>
      <c r="CE895" s="344"/>
      <c r="CF895" s="344"/>
      <c r="CG895" s="344"/>
      <c r="CH895" s="344"/>
      <c r="CI895" s="344"/>
      <c r="CJ895" s="344"/>
      <c r="CK895" s="344"/>
      <c r="CL895" s="344"/>
      <c r="CM895" s="344"/>
      <c r="CN895" s="344"/>
      <c r="CO895" s="344"/>
      <c r="CP895" s="344"/>
      <c r="CQ895" s="344"/>
      <c r="CR895" s="344"/>
      <c r="CS895" s="344"/>
      <c r="CT895" s="344"/>
      <c r="CU895" s="344"/>
      <c r="CV895" s="344"/>
      <c r="CW895" s="344"/>
      <c r="CX895" s="344"/>
      <c r="CY895" s="344"/>
      <c r="CZ895" s="344"/>
      <c r="DA895" s="344"/>
      <c r="DB895" s="344"/>
    </row>
  </sheetData>
  <sheetProtection algorithmName="SHA-512" hashValue="81Ot3YrG4Mb7xsmIy2JPkWTW17Z3UECg76TpbwLW5pJmRvCBiZtf13tce7Sy8O57wafgCSP0zjdsAgwLJZ3RLw==" saltValue="Ng/Yx7B1rWTBawc4bTad4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EW895"/>
  <sheetViews>
    <sheetView topLeftCell="A52" workbookViewId="0">
      <selection activeCell="F102" sqref="F102"/>
    </sheetView>
  </sheetViews>
  <sheetFormatPr baseColWidth="10" defaultRowHeight="13" x14ac:dyDescent="0.15"/>
  <cols>
    <col min="1" max="1" width="17.5" style="47" customWidth="1"/>
    <col min="2" max="2" width="17.1640625" style="47" customWidth="1"/>
    <col min="3" max="3" width="16" style="47" customWidth="1"/>
    <col min="4" max="14" width="14.83203125" style="47" customWidth="1"/>
    <col min="15" max="15" width="14.83203125" style="47" hidden="1" customWidth="1"/>
    <col min="16" max="16" width="14.83203125" style="47" customWidth="1"/>
    <col min="17" max="26" width="12.5" style="318" customWidth="1"/>
    <col min="27" max="153" width="10.83203125" style="318"/>
    <col min="154" max="16384" width="10.83203125" style="47"/>
  </cols>
  <sheetData>
    <row r="1" spans="1:16" s="318" customFormat="1" ht="14" x14ac:dyDescent="0.15">
      <c r="A1" s="317" t="s">
        <v>797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</row>
    <row r="2" spans="1:16" s="318" customFormat="1" ht="14" x14ac:dyDescent="0.15">
      <c r="A2" s="319" t="s">
        <v>543</v>
      </c>
      <c r="B2" s="319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</row>
    <row r="3" spans="1:16" s="318" customFormat="1" ht="15" thickBot="1" x14ac:dyDescent="0.2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Jan2017'!F2</f>
        <v>AGL</v>
      </c>
      <c r="B8" s="47" t="str">
        <f>'Tariffs Jan2017'!D2</f>
        <v>Multinet 1</v>
      </c>
      <c r="C8" s="287">
        <f>'Tariffs Jan2017'!E2</f>
        <v>42736</v>
      </c>
      <c r="D8" s="85">
        <f>365*'Tariffs Jan2017'!H2/100</f>
        <v>270.57449999999994</v>
      </c>
      <c r="E8" s="85">
        <f>IF($C$5*'Tariffs Jan2017'!AK2/'Tariffs Jan2017'!AI2&gt;='Tariffs Jan2017'!J2,( 'Tariffs Jan2017'!J2*'Tariffs Jan2017'!O2/100)* 'Tariffs Jan2017'!AI2,($C$5*'Tariffs Jan2017'!AK2/'Tariffs Jan2017'!AI2*'Tariffs Jan2017'!O2/100)* 'Tariffs Jan2017'!AI2)</f>
        <v>208.35000000000002</v>
      </c>
      <c r="F8" s="85">
        <f>IF($C$5*'Tariffs Jan2017'!AK2/'Tariffs Jan2017'!AI2&lt;'Tariffs Jan2017'!J2,0,IF($C$5*'Tariffs Jan2017'!AK2/'Tariffs Jan2017'!AI2&lt;='Tariffs Jan2017'!K2,($C$5*'Tariffs Jan2017'!AK2/'Tariffs Jan2017'!AI2-'Tariffs Jan2017'!J2)*('Tariffs Jan2017'!P2/100)*'Tariffs Jan2017'!AI2,('Tariffs Jan2017'!K2-'Tariffs Jan2017'!J2)*('Tariffs Jan2017'!P2/100)*'Tariffs Jan2017'!AI2))</f>
        <v>181.17</v>
      </c>
      <c r="G8" s="85">
        <f>IF($C$5*'Tariffs Jan2017'!AK2/'Tariffs Jan2017'!AI2&lt;'Tariffs Jan2017'!K2,0,IF($C$5*'Tariffs Jan2017'!AK2/'Tariffs Jan2017'!AI2&lt;='Tariffs Jan2017'!L2,($C$5*'Tariffs Jan2017'!AK2/'Tariffs Jan2017'!AI2-'Tariffs Jan2017'!K2)*('Tariffs Jan2017'!Q2/100)*'Tariffs Jan2017'!AI2,('Tariffs Jan2017'!L2-'Tariffs Jan2017'!K2)*('Tariffs Jan2017'!Q2/100)*'Tariffs Jan2017'!AI2))</f>
        <v>144.36000000000001</v>
      </c>
      <c r="H8" s="85">
        <f>IF($C$5*'Tariffs Jan2017'!AK2/'Tariffs Jan2017'!AI2&lt;'Tariffs Jan2017'!L2,0,IF($C$5*'Tariffs Jan2017'!AK2/'Tariffs Jan2017'!AI2&lt;='Tariffs Jan2017'!M2,($C$5*'Tariffs Jan2017'!AK2/'Tariffs Jan2017'!AI2-'Tariffs Jan2017'!L2)*('Tariffs Jan2017'!R2/100)*'Tariffs Jan2017'!AI2,('Tariffs Jan2017'!M2-'Tariffs Jan2017'!L2)*('Tariffs Jan2017'!R2/100)*'Tariffs Jan2017'!AI2))</f>
        <v>62.414999999999999</v>
      </c>
      <c r="I8" s="85">
        <f>IF(($C$5*'Tariffs Jan2017'!AK2/'Tariffs Jan2017'!AI2&gt;'Tariffs Jan2017'!M2),($C$5*'Tariffs Jan2017'!AK2/'Tariffs Jan2017'!AI2-'Tariffs Jan2017'!M2)*'Tariffs Jan2017'!S2/100*'Tariffs Jan2017'!AI2,0)</f>
        <v>0</v>
      </c>
      <c r="J8" s="85">
        <f>IF($C$5*'Tariffs Jan2017'!AL2/'Tariffs Jan2017'!AJ2&gt;='Tariffs Jan2017'!J2,('Tariffs Jan2017'!J2*'Tariffs Jan2017'!U2/100)* 'Tariffs Jan2017'!AJ2,($C$5*'Tariffs Jan2017'!AL2/'Tariffs Jan2017'!AJ2*'Tariffs Jan2017'!U2/100)* 'Tariffs Jan2017'!AJ2)</f>
        <v>197.64000000000004</v>
      </c>
      <c r="K8" s="85">
        <f>IF($C$5*'Tariffs Jan2017'!AL2/'Tariffs Jan2017'!AJ2&lt;'Tariffs Jan2017'!J2,0,IF($C$5*'Tariffs Jan2017'!AL2/'Tariffs Jan2017'!AJ2&lt;='Tariffs Jan2017'!K2,($C$5*'Tariffs Jan2017'!AL2/'Tariffs Jan2017'!AJ2-'Tariffs Jan2017'!J2)*('Tariffs Jan2017'!V2/100)*'Tariffs Jan2017'!AJ2,('Tariffs Jan2017'!K2-'Tariffs Jan2017'!J2)*('Tariffs Jan2017'!V2/100)*'Tariffs Jan2017'!AJ2))</f>
        <v>170.64</v>
      </c>
      <c r="L8" s="85">
        <f>IF($C$5*'Tariffs Jan2017'!AL2/'Tariffs Jan2017'!AJ2&lt;'Tariffs Jan2017'!K2,0,IF($C$5*'Tariffs Jan2017'!AL2/'Tariffs Jan2017'!AJ2&lt;='Tariffs Jan2017'!L2,($C$5*'Tariffs Jan2017'!AL2/'Tariffs Jan2017'!AJ2-'Tariffs Jan2017'!K2)*('Tariffs Jan2017'!W2/100)*'Tariffs Jan2017'!AJ2,('Tariffs Jan2017'!L2-'Tariffs Jan2017'!K2)*('Tariffs Jan2017'!W2/100)*'Tariffs Jan2017'!AJ2))</f>
        <v>139.94999999999999</v>
      </c>
      <c r="M8" s="85">
        <f>IF($C$5*'Tariffs Jan2017'!AL2/'Tariffs Jan2017'!AJ2&lt;'Tariffs Jan2017'!L2,0,IF($C$5*'Tariffs Jan2017'!AL2/'Tariffs Jan2017'!AJ2&lt;='Tariffs Jan2017'!M2,($C$5*'Tariffs Jan2017'!AL2/'Tariffs Jan2017'!AJ2-'Tariffs Jan2017'!L2)*('Tariffs Jan2017'!X2/100)*'Tariffs Jan2017'!AJ2,('Tariffs Jan2017'!M2-'Tariffs Jan2017'!L2)*('Tariffs Jan2017'!X2/100)*'Tariffs Jan2017'!AJ2))</f>
        <v>61.605000000000004</v>
      </c>
      <c r="N8" s="85">
        <f>IF(($C$5*'Tariffs Jan2017'!AL2/'Tariffs Jan2017'!AJ2&gt;'Tariffs Jan2017'!M2),($C$5*'Tariffs Jan2017'!AL2/'Tariffs Jan2017'!AJ2-'Tariffs Jan2017'!M2)*'Tariffs Jan2017'!Y2/100*'Tariffs Jan2017'!AJ2,0)</f>
        <v>0</v>
      </c>
      <c r="O8" s="73">
        <f>SUM(D8:N8)</f>
        <v>1436.7045000000001</v>
      </c>
      <c r="P8" s="498">
        <f>O8*1.1</f>
        <v>1580.3749500000001</v>
      </c>
    </row>
    <row r="9" spans="1:16" x14ac:dyDescent="0.15">
      <c r="A9" s="286" t="str">
        <f>'Tariffs Jan2017'!F3</f>
        <v>Alinta Energy</v>
      </c>
      <c r="B9" s="47" t="str">
        <f>'Tariffs Jan2017'!D3</f>
        <v>Multinet 1</v>
      </c>
      <c r="C9" s="287">
        <f>'Tariffs Jan2017'!E3</f>
        <v>42747</v>
      </c>
      <c r="D9" s="85">
        <f>365*'Tariffs Jan2017'!H3/100</f>
        <v>251.70399999999998</v>
      </c>
      <c r="E9" s="85">
        <f>IF($C$5*'Tariffs Jan2017'!AK3/'Tariffs Jan2017'!AI3&gt;='Tariffs Jan2017'!J3,( 'Tariffs Jan2017'!J3*'Tariffs Jan2017'!O3/100)* 'Tariffs Jan2017'!AI3,($C$5*'Tariffs Jan2017'!AK3/'Tariffs Jan2017'!AI3*'Tariffs Jan2017'!O3/100)* 'Tariffs Jan2017'!AI3)</f>
        <v>184.49999999999997</v>
      </c>
      <c r="F9" s="85">
        <f>IF($C$5*'Tariffs Jan2017'!AK3/'Tariffs Jan2017'!AI3&lt;'Tariffs Jan2017'!J3,0,IF($C$5*'Tariffs Jan2017'!AK3/'Tariffs Jan2017'!AI3&lt;='Tariffs Jan2017'!K3,($C$5*'Tariffs Jan2017'!AK3/'Tariffs Jan2017'!AI3-'Tariffs Jan2017'!J3)*('Tariffs Jan2017'!P3/100)*'Tariffs Jan2017'!AI3,('Tariffs Jan2017'!K3-'Tariffs Jan2017'!J3)*('Tariffs Jan2017'!P3/100)*'Tariffs Jan2017'!AI3))</f>
        <v>160.19999999999999</v>
      </c>
      <c r="G9" s="85">
        <f>IF($C$5*'Tariffs Jan2017'!AK3/'Tariffs Jan2017'!AI3&lt;'Tariffs Jan2017'!K3,0,IF($C$5*'Tariffs Jan2017'!AK3/'Tariffs Jan2017'!AI3&lt;='Tariffs Jan2017'!L3,($C$5*'Tariffs Jan2017'!AK3/'Tariffs Jan2017'!AI3-'Tariffs Jan2017'!K3)*('Tariffs Jan2017'!Q3/100)*'Tariffs Jan2017'!AI3,('Tariffs Jan2017'!L3-'Tariffs Jan2017'!K3)*('Tariffs Jan2017'!Q3/100)*'Tariffs Jan2017'!AI3))</f>
        <v>0</v>
      </c>
      <c r="H9" s="85">
        <f>IF($C$5*'Tariffs Jan2017'!AK3/'Tariffs Jan2017'!AI3&lt;'Tariffs Jan2017'!L3,0,IF($C$5*'Tariffs Jan2017'!AK3/'Tariffs Jan2017'!AI3&lt;='Tariffs Jan2017'!M3,($C$5*'Tariffs Jan2017'!AK3/'Tariffs Jan2017'!AI3-'Tariffs Jan2017'!L3)*('Tariffs Jan2017'!R3/100)*'Tariffs Jan2017'!AI3,('Tariffs Jan2017'!M3-'Tariffs Jan2017'!L3)*('Tariffs Jan2017'!R3/100)*'Tariffs Jan2017'!AI3))</f>
        <v>0</v>
      </c>
      <c r="I9" s="85">
        <f>IF(($C$5*'Tariffs Jan2017'!AK3/'Tariffs Jan2017'!AI3&gt;'Tariffs Jan2017'!M3),($C$5*'Tariffs Jan2017'!AK3/'Tariffs Jan2017'!AI3-'Tariffs Jan2017'!M3)*'Tariffs Jan2017'!S3/100*'Tariffs Jan2017'!AI3,0)</f>
        <v>194.39999999999998</v>
      </c>
      <c r="J9" s="85">
        <f>IF($C$5*'Tariffs Jan2017'!AL3/'Tariffs Jan2017'!AJ3&gt;='Tariffs Jan2017'!J3,('Tariffs Jan2017'!J3*'Tariffs Jan2017'!U3/100)* 'Tariffs Jan2017'!AJ3,($C$5*'Tariffs Jan2017'!AL3/'Tariffs Jan2017'!AJ3*'Tariffs Jan2017'!U3/100)* 'Tariffs Jan2017'!AJ3)</f>
        <v>179.10000000000002</v>
      </c>
      <c r="K9" s="85">
        <f>IF($C$5*'Tariffs Jan2017'!AL3/'Tariffs Jan2017'!AJ3&lt;'Tariffs Jan2017'!J3,0,IF($C$5*'Tariffs Jan2017'!AL3/'Tariffs Jan2017'!AJ3&lt;='Tariffs Jan2017'!K3,($C$5*'Tariffs Jan2017'!AL3/'Tariffs Jan2017'!AJ3-'Tariffs Jan2017'!J3)*('Tariffs Jan2017'!V3/100)*'Tariffs Jan2017'!AJ3,('Tariffs Jan2017'!K3-'Tariffs Jan2017'!J3)*('Tariffs Jan2017'!V3/100)*'Tariffs Jan2017'!AJ3))</f>
        <v>155.69999999999999</v>
      </c>
      <c r="L9" s="85">
        <f>IF($C$5*'Tariffs Jan2017'!AL3/'Tariffs Jan2017'!AJ3&lt;'Tariffs Jan2017'!K3,0,IF($C$5*'Tariffs Jan2017'!AL3/'Tariffs Jan2017'!AJ3&lt;='Tariffs Jan2017'!L3,($C$5*'Tariffs Jan2017'!AL3/'Tariffs Jan2017'!AJ3-'Tariffs Jan2017'!K3)*('Tariffs Jan2017'!W3/100)*'Tariffs Jan2017'!AJ3,('Tariffs Jan2017'!L3-'Tariffs Jan2017'!K3)*('Tariffs Jan2017'!W3/100)*'Tariffs Jan2017'!AJ3))</f>
        <v>0</v>
      </c>
      <c r="M9" s="85">
        <f>IF($C$5*'Tariffs Jan2017'!AL3/'Tariffs Jan2017'!AJ3&lt;'Tariffs Jan2017'!L3,0,IF($C$5*'Tariffs Jan2017'!AL3/'Tariffs Jan2017'!AJ3&lt;='Tariffs Jan2017'!M3,($C$5*'Tariffs Jan2017'!AL3/'Tariffs Jan2017'!AJ3-'Tariffs Jan2017'!L3)*('Tariffs Jan2017'!X3/100)*'Tariffs Jan2017'!AJ3,('Tariffs Jan2017'!M3-'Tariffs Jan2017'!L3)*('Tariffs Jan2017'!X3/100)*'Tariffs Jan2017'!AJ3))</f>
        <v>0</v>
      </c>
      <c r="N9" s="85">
        <f>IF(($C$5*'Tariffs Jan2017'!AL3/'Tariffs Jan2017'!AJ3&gt;'Tariffs Jan2017'!M3),($C$5*'Tariffs Jan2017'!AL3/'Tariffs Jan2017'!AJ3-'Tariffs Jan2017'!M3)*'Tariffs Jan2017'!Y3/100*'Tariffs Jan2017'!AJ3,0)</f>
        <v>193.04999999999998</v>
      </c>
      <c r="O9" s="73">
        <f t="shared" ref="O9:O72" si="0">SUM(D9:N9)</f>
        <v>1318.654</v>
      </c>
      <c r="P9" s="498">
        <f t="shared" ref="P9:P72" si="1">O9*1.1</f>
        <v>1450.5194000000001</v>
      </c>
    </row>
    <row r="10" spans="1:16" x14ac:dyDescent="0.15">
      <c r="A10" s="286" t="str">
        <f>'Tariffs Jan2017'!F4</f>
        <v>Click Energy</v>
      </c>
      <c r="B10" s="47" t="str">
        <f>'Tariffs Jan2017'!D4</f>
        <v>Multinet 1</v>
      </c>
      <c r="C10" s="287">
        <f>'Tariffs Jan2017'!E4</f>
        <v>42736</v>
      </c>
      <c r="D10" s="85">
        <f>365*'Tariffs Jan2017'!H4/100</f>
        <v>259.14999999999998</v>
      </c>
      <c r="E10" s="85">
        <f>IF($C$5*'Tariffs Jan2017'!AK4/'Tariffs Jan2017'!AI4&gt;='Tariffs Jan2017'!J4,( 'Tariffs Jan2017'!J4*'Tariffs Jan2017'!O4/100)* 'Tariffs Jan2017'!AI4,($C$5*'Tariffs Jan2017'!AK4/'Tariffs Jan2017'!AI4*'Tariffs Jan2017'!O4/100)* 'Tariffs Jan2017'!AI4)</f>
        <v>216</v>
      </c>
      <c r="F10" s="85">
        <f>IF($C$5*'Tariffs Jan2017'!AK4/'Tariffs Jan2017'!AI4&lt;'Tariffs Jan2017'!J4,0,IF($C$5*'Tariffs Jan2017'!AK4/'Tariffs Jan2017'!AI4&lt;='Tariffs Jan2017'!K4,($C$5*'Tariffs Jan2017'!AK4/'Tariffs Jan2017'!AI4-'Tariffs Jan2017'!J4)*('Tariffs Jan2017'!P4/100)*'Tariffs Jan2017'!AI4,('Tariffs Jan2017'!K4-'Tariffs Jan2017'!J4)*('Tariffs Jan2017'!P4/100)*'Tariffs Jan2017'!AI4))</f>
        <v>184.49999999999997</v>
      </c>
      <c r="G10" s="85">
        <f>IF($C$5*'Tariffs Jan2017'!AK4/'Tariffs Jan2017'!AI4&lt;'Tariffs Jan2017'!K4,0,IF($C$5*'Tariffs Jan2017'!AK4/'Tariffs Jan2017'!AI4&lt;='Tariffs Jan2017'!L4,($C$5*'Tariffs Jan2017'!AK4/'Tariffs Jan2017'!AI4-'Tariffs Jan2017'!K4)*('Tariffs Jan2017'!Q4/100)*'Tariffs Jan2017'!AI4,('Tariffs Jan2017'!L4-'Tariffs Jan2017'!K4)*('Tariffs Jan2017'!Q4/100)*'Tariffs Jan2017'!AI4))</f>
        <v>153.00000000000003</v>
      </c>
      <c r="H10" s="85">
        <f>IF($C$5*'Tariffs Jan2017'!AK4/'Tariffs Jan2017'!AI4&lt;'Tariffs Jan2017'!L4,0,IF($C$5*'Tariffs Jan2017'!AK4/'Tariffs Jan2017'!AI4&lt;='Tariffs Jan2017'!M4,($C$5*'Tariffs Jan2017'!AK4/'Tariffs Jan2017'!AI4-'Tariffs Jan2017'!L4)*('Tariffs Jan2017'!R4/100)*'Tariffs Jan2017'!AI4,('Tariffs Jan2017'!M4-'Tariffs Jan2017'!L4)*('Tariffs Jan2017'!R4/100)*'Tariffs Jan2017'!AI4))</f>
        <v>67.5</v>
      </c>
      <c r="I10" s="85">
        <f>IF(($C$5*'Tariffs Jan2017'!AK4/'Tariffs Jan2017'!AI4&gt;'Tariffs Jan2017'!M4),($C$5*'Tariffs Jan2017'!AK4/'Tariffs Jan2017'!AI4-'Tariffs Jan2017'!M4)*'Tariffs Jan2017'!S4/100*'Tariffs Jan2017'!AI4,0)</f>
        <v>0</v>
      </c>
      <c r="J10" s="85">
        <f>IF($C$5*'Tariffs Jan2017'!AL4/'Tariffs Jan2017'!AJ4&gt;='Tariffs Jan2017'!J4,('Tariffs Jan2017'!J4*'Tariffs Jan2017'!U4/100)* 'Tariffs Jan2017'!AJ4,($C$5*'Tariffs Jan2017'!AL4/'Tariffs Jan2017'!AJ4*'Tariffs Jan2017'!U4/100)* 'Tariffs Jan2017'!AJ4)</f>
        <v>206.99999999999994</v>
      </c>
      <c r="K10" s="85">
        <f>IF($C$5*'Tariffs Jan2017'!AL4/'Tariffs Jan2017'!AJ4&lt;'Tariffs Jan2017'!J4,0,IF($C$5*'Tariffs Jan2017'!AL4/'Tariffs Jan2017'!AJ4&lt;='Tariffs Jan2017'!K4,($C$5*'Tariffs Jan2017'!AL4/'Tariffs Jan2017'!AJ4-'Tariffs Jan2017'!J4)*('Tariffs Jan2017'!V4/100)*'Tariffs Jan2017'!AJ4,('Tariffs Jan2017'!K4-'Tariffs Jan2017'!J4)*('Tariffs Jan2017'!V4/100)*'Tariffs Jan2017'!AJ4))</f>
        <v>180</v>
      </c>
      <c r="L10" s="85">
        <f>IF($C$5*'Tariffs Jan2017'!AL4/'Tariffs Jan2017'!AJ4&lt;'Tariffs Jan2017'!K4,0,IF($C$5*'Tariffs Jan2017'!AL4/'Tariffs Jan2017'!AJ4&lt;='Tariffs Jan2017'!L4,($C$5*'Tariffs Jan2017'!AL4/'Tariffs Jan2017'!AJ4-'Tariffs Jan2017'!K4)*('Tariffs Jan2017'!W4/100)*'Tariffs Jan2017'!AJ4,('Tariffs Jan2017'!L4-'Tariffs Jan2017'!K4)*('Tariffs Jan2017'!W4/100)*'Tariffs Jan2017'!AJ4))</f>
        <v>148.5</v>
      </c>
      <c r="M10" s="85">
        <f>IF($C$5*'Tariffs Jan2017'!AL4/'Tariffs Jan2017'!AJ4&lt;'Tariffs Jan2017'!L4,0,IF($C$5*'Tariffs Jan2017'!AL4/'Tariffs Jan2017'!AJ4&lt;='Tariffs Jan2017'!M4,($C$5*'Tariffs Jan2017'!AL4/'Tariffs Jan2017'!AJ4-'Tariffs Jan2017'!L4)*('Tariffs Jan2017'!X4/100)*'Tariffs Jan2017'!AJ4,('Tariffs Jan2017'!M4-'Tariffs Jan2017'!L4)*('Tariffs Jan2017'!X4/100)*'Tariffs Jan2017'!AJ4))</f>
        <v>67.5</v>
      </c>
      <c r="N10" s="85">
        <f>IF(($C$5*'Tariffs Jan2017'!AL4/'Tariffs Jan2017'!AJ4&gt;'Tariffs Jan2017'!M4),($C$5*'Tariffs Jan2017'!AL4/'Tariffs Jan2017'!AJ4-'Tariffs Jan2017'!M4)*'Tariffs Jan2017'!Y4/100*'Tariffs Jan2017'!AJ4,0)</f>
        <v>0</v>
      </c>
      <c r="O10" s="73">
        <f t="shared" si="0"/>
        <v>1483.1499999999999</v>
      </c>
      <c r="P10" s="498">
        <f t="shared" si="1"/>
        <v>1631.4649999999999</v>
      </c>
    </row>
    <row r="11" spans="1:16" x14ac:dyDescent="0.15">
      <c r="A11" s="286" t="str">
        <f>'Tariffs Jan2017'!F5</f>
        <v>Covau</v>
      </c>
      <c r="B11" s="47" t="str">
        <f>'Tariffs Jan2017'!D5</f>
        <v>Multinet 1</v>
      </c>
      <c r="C11" s="287">
        <f>'Tariffs Jan2017'!E5</f>
        <v>42736</v>
      </c>
      <c r="D11" s="85">
        <f>365*'Tariffs Jan2017'!H5/100</f>
        <v>269.005</v>
      </c>
      <c r="E11" s="85">
        <f>IF($C$5*'Tariffs Jan2017'!AK5/'Tariffs Jan2017'!AI5&gt;='Tariffs Jan2017'!J5,( 'Tariffs Jan2017'!J5*'Tariffs Jan2017'!O5/100)* 'Tariffs Jan2017'!AI5,($C$5*'Tariffs Jan2017'!AK5/'Tariffs Jan2017'!AI5*'Tariffs Jan2017'!O5/100)* 'Tariffs Jan2017'!AI5)</f>
        <v>274.5</v>
      </c>
      <c r="F11" s="85">
        <f>IF($C$5*'Tariffs Jan2017'!AK5/'Tariffs Jan2017'!AI5&lt;'Tariffs Jan2017'!J5,0,IF($C$5*'Tariffs Jan2017'!AK5/'Tariffs Jan2017'!AI5&lt;='Tariffs Jan2017'!K5,($C$5*'Tariffs Jan2017'!AK5/'Tariffs Jan2017'!AI5-'Tariffs Jan2017'!J5)*('Tariffs Jan2017'!P5/100)*'Tariffs Jan2017'!AI5,('Tariffs Jan2017'!K5-'Tariffs Jan2017'!J5)*('Tariffs Jan2017'!P5/100)*'Tariffs Jan2017'!AI5))</f>
        <v>238.5</v>
      </c>
      <c r="G11" s="85">
        <f>IF($C$5*'Tariffs Jan2017'!AK5/'Tariffs Jan2017'!AI5&lt;'Tariffs Jan2017'!K5,0,IF($C$5*'Tariffs Jan2017'!AK5/'Tariffs Jan2017'!AI5&lt;='Tariffs Jan2017'!L5,($C$5*'Tariffs Jan2017'!AK5/'Tariffs Jan2017'!AI5-'Tariffs Jan2017'!K5)*('Tariffs Jan2017'!Q5/100)*'Tariffs Jan2017'!AI5,('Tariffs Jan2017'!L5-'Tariffs Jan2017'!K5)*('Tariffs Jan2017'!Q5/100)*'Tariffs Jan2017'!AI5))</f>
        <v>162.00000000000003</v>
      </c>
      <c r="H11" s="85">
        <f>IF($C$5*'Tariffs Jan2017'!AK5/'Tariffs Jan2017'!AI5&lt;'Tariffs Jan2017'!L5,0,IF($C$5*'Tariffs Jan2017'!AK5/'Tariffs Jan2017'!AI5&lt;='Tariffs Jan2017'!M5,($C$5*'Tariffs Jan2017'!AK5/'Tariffs Jan2017'!AI5-'Tariffs Jan2017'!L5)*('Tariffs Jan2017'!R5/100)*'Tariffs Jan2017'!AI5,('Tariffs Jan2017'!M5-'Tariffs Jan2017'!L5)*('Tariffs Jan2017'!R5/100)*'Tariffs Jan2017'!AI5))</f>
        <v>85.5</v>
      </c>
      <c r="I11" s="85">
        <f>IF(($C$5*'Tariffs Jan2017'!AK5/'Tariffs Jan2017'!AI5&gt;'Tariffs Jan2017'!M5),($C$5*'Tariffs Jan2017'!AK5/'Tariffs Jan2017'!AI5-'Tariffs Jan2017'!M5)*'Tariffs Jan2017'!S5/100*'Tariffs Jan2017'!AI5,0)</f>
        <v>0</v>
      </c>
      <c r="J11" s="85">
        <f>IF($C$5*'Tariffs Jan2017'!AL5/'Tariffs Jan2017'!AJ5&gt;='Tariffs Jan2017'!J5,('Tariffs Jan2017'!J5*'Tariffs Jan2017'!U5/100)* 'Tariffs Jan2017'!AJ5,($C$5*'Tariffs Jan2017'!AL5/'Tariffs Jan2017'!AJ5*'Tariffs Jan2017'!U5/100)* 'Tariffs Jan2017'!AJ5)</f>
        <v>203.39999999999998</v>
      </c>
      <c r="K11" s="85">
        <f>IF($C$5*'Tariffs Jan2017'!AL5/'Tariffs Jan2017'!AJ5&lt;'Tariffs Jan2017'!J5,0,IF($C$5*'Tariffs Jan2017'!AL5/'Tariffs Jan2017'!AJ5&lt;='Tariffs Jan2017'!K5,($C$5*'Tariffs Jan2017'!AL5/'Tariffs Jan2017'!AJ5-'Tariffs Jan2017'!J5)*('Tariffs Jan2017'!V5/100)*'Tariffs Jan2017'!AJ5,('Tariffs Jan2017'!K5-'Tariffs Jan2017'!J5)*('Tariffs Jan2017'!V5/100)*'Tariffs Jan2017'!AJ5))</f>
        <v>172.79999999999998</v>
      </c>
      <c r="L11" s="85">
        <f>IF($C$5*'Tariffs Jan2017'!AL5/'Tariffs Jan2017'!AJ5&lt;'Tariffs Jan2017'!K5,0,IF($C$5*'Tariffs Jan2017'!AL5/'Tariffs Jan2017'!AJ5&lt;='Tariffs Jan2017'!L5,($C$5*'Tariffs Jan2017'!AL5/'Tariffs Jan2017'!AJ5-'Tariffs Jan2017'!K5)*('Tariffs Jan2017'!W5/100)*'Tariffs Jan2017'!AJ5,('Tariffs Jan2017'!L5-'Tariffs Jan2017'!K5)*('Tariffs Jan2017'!W5/100)*'Tariffs Jan2017'!AJ5))</f>
        <v>135</v>
      </c>
      <c r="M11" s="85">
        <f>IF($C$5*'Tariffs Jan2017'!AL5/'Tariffs Jan2017'!AJ5&lt;'Tariffs Jan2017'!L5,0,IF($C$5*'Tariffs Jan2017'!AL5/'Tariffs Jan2017'!AJ5&lt;='Tariffs Jan2017'!M5,($C$5*'Tariffs Jan2017'!AL5/'Tariffs Jan2017'!AJ5-'Tariffs Jan2017'!L5)*('Tariffs Jan2017'!X5/100)*'Tariffs Jan2017'!AJ5,('Tariffs Jan2017'!M5-'Tariffs Jan2017'!L5)*('Tariffs Jan2017'!X5/100)*'Tariffs Jan2017'!AJ5))</f>
        <v>57.599999999999994</v>
      </c>
      <c r="N11" s="85">
        <f>IF(($C$5*'Tariffs Jan2017'!AL5/'Tariffs Jan2017'!AJ5&gt;'Tariffs Jan2017'!M5),($C$5*'Tariffs Jan2017'!AL5/'Tariffs Jan2017'!AJ5-'Tariffs Jan2017'!M5)*'Tariffs Jan2017'!Y5/100*'Tariffs Jan2017'!AJ5,0)</f>
        <v>0</v>
      </c>
      <c r="O11" s="73">
        <f t="shared" si="0"/>
        <v>1598.3050000000001</v>
      </c>
      <c r="P11" s="498">
        <f t="shared" si="1"/>
        <v>1758.1355000000003</v>
      </c>
    </row>
    <row r="12" spans="1:16" x14ac:dyDescent="0.15">
      <c r="A12" s="286" t="str">
        <f>'Tariffs Jan2017'!F6</f>
        <v>Dodo Power &amp; Gas</v>
      </c>
      <c r="B12" s="47" t="str">
        <f>'Tariffs Jan2017'!D6</f>
        <v>Multinet 1</v>
      </c>
      <c r="C12" s="287">
        <f>'Tariffs Jan2017'!E6</f>
        <v>42736</v>
      </c>
      <c r="D12" s="85">
        <f>365*'Tariffs Jan2017'!H6/100</f>
        <v>205.71400000000003</v>
      </c>
      <c r="E12" s="85">
        <f>IF($C$5*'Tariffs Jan2017'!AK6/'Tariffs Jan2017'!AI6&gt;='Tariffs Jan2017'!J6,( 'Tariffs Jan2017'!J6*'Tariffs Jan2017'!O6/100)* 'Tariffs Jan2017'!AI6,($C$5*'Tariffs Jan2017'!AK6/'Tariffs Jan2017'!AI6*'Tariffs Jan2017'!O6/100)* 'Tariffs Jan2017'!AI6)</f>
        <v>363.6</v>
      </c>
      <c r="F12" s="85">
        <f>IF($C$5*'Tariffs Jan2017'!AK6/'Tariffs Jan2017'!AI6&lt;'Tariffs Jan2017'!J6,0,IF($C$5*'Tariffs Jan2017'!AK6/'Tariffs Jan2017'!AI6&lt;='Tariffs Jan2017'!K6,($C$5*'Tariffs Jan2017'!AK6/'Tariffs Jan2017'!AI6-'Tariffs Jan2017'!J6)*('Tariffs Jan2017'!P6/100)*'Tariffs Jan2017'!AI6,('Tariffs Jan2017'!K6-'Tariffs Jan2017'!J6)*('Tariffs Jan2017'!P6/100)*'Tariffs Jan2017'!AI6))</f>
        <v>121.50000000000003</v>
      </c>
      <c r="G12" s="85">
        <f>IF($C$5*'Tariffs Jan2017'!AK6/'Tariffs Jan2017'!AI6&lt;'Tariffs Jan2017'!K6,0,IF($C$5*'Tariffs Jan2017'!AK6/'Tariffs Jan2017'!AI6&lt;='Tariffs Jan2017'!L6,($C$5*'Tariffs Jan2017'!AK6/'Tariffs Jan2017'!AI6-'Tariffs Jan2017'!K6)*('Tariffs Jan2017'!Q6/100)*'Tariffs Jan2017'!AI6,('Tariffs Jan2017'!L6-'Tariffs Jan2017'!K6)*('Tariffs Jan2017'!Q6/100)*'Tariffs Jan2017'!AI6))</f>
        <v>0</v>
      </c>
      <c r="H12" s="85">
        <f>IF($C$5*'Tariffs Jan2017'!AK6/'Tariffs Jan2017'!AI6&lt;'Tariffs Jan2017'!L6,0,IF($C$5*'Tariffs Jan2017'!AK6/'Tariffs Jan2017'!AI6&lt;='Tariffs Jan2017'!M6,($C$5*'Tariffs Jan2017'!AK6/'Tariffs Jan2017'!AI6-'Tariffs Jan2017'!L6)*('Tariffs Jan2017'!R6/100)*'Tariffs Jan2017'!AI6,('Tariffs Jan2017'!M6-'Tariffs Jan2017'!L6)*('Tariffs Jan2017'!R6/100)*'Tariffs Jan2017'!AI6))</f>
        <v>0</v>
      </c>
      <c r="I12" s="85">
        <f>IF(($C$5*'Tariffs Jan2017'!AK6/'Tariffs Jan2017'!AI6&gt;'Tariffs Jan2017'!M6),($C$5*'Tariffs Jan2017'!AK6/'Tariffs Jan2017'!AI6-'Tariffs Jan2017'!M6)*'Tariffs Jan2017'!S6/100*'Tariffs Jan2017'!AI6,0)</f>
        <v>54.900000000000006</v>
      </c>
      <c r="J12" s="85">
        <f>IF($C$5*'Tariffs Jan2017'!AL6/'Tariffs Jan2017'!AJ6&gt;='Tariffs Jan2017'!J6,('Tariffs Jan2017'!J6*'Tariffs Jan2017'!U6/100)* 'Tariffs Jan2017'!AJ6,($C$5*'Tariffs Jan2017'!AL6/'Tariffs Jan2017'!AJ6*'Tariffs Jan2017'!U6/100)* 'Tariffs Jan2017'!AJ6)</f>
        <v>345.6</v>
      </c>
      <c r="K12" s="85">
        <f>IF($C$5*'Tariffs Jan2017'!AL6/'Tariffs Jan2017'!AJ6&lt;'Tariffs Jan2017'!J6,0,IF($C$5*'Tariffs Jan2017'!AL6/'Tariffs Jan2017'!AJ6&lt;='Tariffs Jan2017'!K6,($C$5*'Tariffs Jan2017'!AL6/'Tariffs Jan2017'!AJ6-'Tariffs Jan2017'!J6)*('Tariffs Jan2017'!V6/100)*'Tariffs Jan2017'!AJ6,('Tariffs Jan2017'!K6-'Tariffs Jan2017'!J6)*('Tariffs Jan2017'!V6/100)*'Tariffs Jan2017'!AJ6))</f>
        <v>131.39999999999998</v>
      </c>
      <c r="L12" s="85">
        <f>IF($C$5*'Tariffs Jan2017'!AL6/'Tariffs Jan2017'!AJ6&lt;'Tariffs Jan2017'!K6,0,IF($C$5*'Tariffs Jan2017'!AL6/'Tariffs Jan2017'!AJ6&lt;='Tariffs Jan2017'!L6,($C$5*'Tariffs Jan2017'!AL6/'Tariffs Jan2017'!AJ6-'Tariffs Jan2017'!K6)*('Tariffs Jan2017'!W6/100)*'Tariffs Jan2017'!AJ6,('Tariffs Jan2017'!L6-'Tariffs Jan2017'!K6)*('Tariffs Jan2017'!W6/100)*'Tariffs Jan2017'!AJ6))</f>
        <v>0</v>
      </c>
      <c r="M12" s="85">
        <f>IF($C$5*'Tariffs Jan2017'!AL6/'Tariffs Jan2017'!AJ6&lt;'Tariffs Jan2017'!L6,0,IF($C$5*'Tariffs Jan2017'!AL6/'Tariffs Jan2017'!AJ6&lt;='Tariffs Jan2017'!M6,($C$5*'Tariffs Jan2017'!AL6/'Tariffs Jan2017'!AJ6-'Tariffs Jan2017'!L6)*('Tariffs Jan2017'!X6/100)*'Tariffs Jan2017'!AJ6,('Tariffs Jan2017'!M6-'Tariffs Jan2017'!L6)*('Tariffs Jan2017'!X6/100)*'Tariffs Jan2017'!AJ6))</f>
        <v>0</v>
      </c>
      <c r="N12" s="85">
        <f>IF(($C$5*'Tariffs Jan2017'!AL6/'Tariffs Jan2017'!AJ6&gt;'Tariffs Jan2017'!M6),($C$5*'Tariffs Jan2017'!AL6/'Tariffs Jan2017'!AJ6-'Tariffs Jan2017'!M6)*'Tariffs Jan2017'!Y6/100*'Tariffs Jan2017'!AJ6,0)</f>
        <v>54.900000000000006</v>
      </c>
      <c r="O12" s="73">
        <f t="shared" si="0"/>
        <v>1277.614</v>
      </c>
      <c r="P12" s="498">
        <f t="shared" si="1"/>
        <v>1405.3754000000001</v>
      </c>
    </row>
    <row r="13" spans="1:16" x14ac:dyDescent="0.15">
      <c r="A13" s="286" t="str">
        <f>'Tariffs Jan2017'!F7</f>
        <v>EnergyAustralia</v>
      </c>
      <c r="B13" s="47" t="str">
        <f>'Tariffs Jan2017'!D7</f>
        <v>Multinet 1</v>
      </c>
      <c r="C13" s="287">
        <f>'Tariffs Jan2017'!E7</f>
        <v>42736</v>
      </c>
      <c r="D13" s="85">
        <f>365*'Tariffs Jan2017'!H7/100</f>
        <v>276.69920000000002</v>
      </c>
      <c r="E13" s="85">
        <f>IF($C$5*'Tariffs Jan2017'!AK7/'Tariffs Jan2017'!AI7&gt;='Tariffs Jan2017'!J7,( 'Tariffs Jan2017'!J7*'Tariffs Jan2017'!O7/100)* 'Tariffs Jan2017'!AI7,($C$5*'Tariffs Jan2017'!AK7/'Tariffs Jan2017'!AI7*'Tariffs Jan2017'!O7/100)* 'Tariffs Jan2017'!AI7)</f>
        <v>212.28299999999999</v>
      </c>
      <c r="F13" s="85">
        <f>IF($C$5*'Tariffs Jan2017'!AK7/'Tariffs Jan2017'!AI7&lt;'Tariffs Jan2017'!J7,0,IF($C$5*'Tariffs Jan2017'!AK7/'Tariffs Jan2017'!AI7&lt;='Tariffs Jan2017'!K7,($C$5*'Tariffs Jan2017'!AK7/'Tariffs Jan2017'!AI7-'Tariffs Jan2017'!J7)*('Tariffs Jan2017'!P7/100)*'Tariffs Jan2017'!AI7,('Tariffs Jan2017'!K7-'Tariffs Jan2017'!J7)*('Tariffs Jan2017'!P7/100)*'Tariffs Jan2017'!AI7))</f>
        <v>186.327</v>
      </c>
      <c r="G13" s="85">
        <f>IF($C$5*'Tariffs Jan2017'!AK7/'Tariffs Jan2017'!AI7&lt;'Tariffs Jan2017'!K7,0,IF($C$5*'Tariffs Jan2017'!AK7/'Tariffs Jan2017'!AI7&lt;='Tariffs Jan2017'!L7,($C$5*'Tariffs Jan2017'!AK7/'Tariffs Jan2017'!AI7-'Tariffs Jan2017'!K7)*('Tariffs Jan2017'!Q7/100)*'Tariffs Jan2017'!AI7,('Tariffs Jan2017'!L7-'Tariffs Jan2017'!K7)*('Tariffs Jan2017'!Q7/100)*'Tariffs Jan2017'!AI7))</f>
        <v>149.24700000000001</v>
      </c>
      <c r="H13" s="85">
        <f>IF($C$5*'Tariffs Jan2017'!AK7/'Tariffs Jan2017'!AI7&lt;'Tariffs Jan2017'!L7,0,IF($C$5*'Tariffs Jan2017'!AK7/'Tariffs Jan2017'!AI7&lt;='Tariffs Jan2017'!M7,($C$5*'Tariffs Jan2017'!AK7/'Tariffs Jan2017'!AI7-'Tariffs Jan2017'!L7)*('Tariffs Jan2017'!R7/100)*'Tariffs Jan2017'!AI7,('Tariffs Jan2017'!M7-'Tariffs Jan2017'!L7)*('Tariffs Jan2017'!R7/100)*'Tariffs Jan2017'!AI7))</f>
        <v>64.426500000000004</v>
      </c>
      <c r="I13" s="85">
        <f>IF(($C$5*'Tariffs Jan2017'!AK7/'Tariffs Jan2017'!AI7&gt;'Tariffs Jan2017'!M7),($C$5*'Tariffs Jan2017'!AK7/'Tariffs Jan2017'!AI7-'Tariffs Jan2017'!M7)*'Tariffs Jan2017'!S7/100*'Tariffs Jan2017'!AI7,0)</f>
        <v>0</v>
      </c>
      <c r="J13" s="85">
        <f>IF($C$5*'Tariffs Jan2017'!AL7/'Tariffs Jan2017'!AJ7&gt;='Tariffs Jan2017'!J7,('Tariffs Jan2017'!J7*'Tariffs Jan2017'!U7/100)* 'Tariffs Jan2017'!AJ7,($C$5*'Tariffs Jan2017'!AL7/'Tariffs Jan2017'!AJ7*'Tariffs Jan2017'!U7/100)* 'Tariffs Jan2017'!AJ7)</f>
        <v>197.45100000000002</v>
      </c>
      <c r="K13" s="85">
        <f>IF($C$5*'Tariffs Jan2017'!AL7/'Tariffs Jan2017'!AJ7&lt;'Tariffs Jan2017'!J7,0,IF($C$5*'Tariffs Jan2017'!AL7/'Tariffs Jan2017'!AJ7&lt;='Tariffs Jan2017'!K7,($C$5*'Tariffs Jan2017'!AL7/'Tariffs Jan2017'!AJ7-'Tariffs Jan2017'!J7)*('Tariffs Jan2017'!V7/100)*'Tariffs Jan2017'!AJ7,('Tariffs Jan2017'!K7-'Tariffs Jan2017'!J7)*('Tariffs Jan2017'!V7/100)*'Tariffs Jan2017'!AJ7))</f>
        <v>166.86</v>
      </c>
      <c r="L13" s="85">
        <f>IF($C$5*'Tariffs Jan2017'!AL7/'Tariffs Jan2017'!AJ7&lt;'Tariffs Jan2017'!K7,0,IF($C$5*'Tariffs Jan2017'!AL7/'Tariffs Jan2017'!AJ7&lt;='Tariffs Jan2017'!L7,($C$5*'Tariffs Jan2017'!AL7/'Tariffs Jan2017'!AJ7-'Tariffs Jan2017'!K7)*('Tariffs Jan2017'!W7/100)*'Tariffs Jan2017'!AJ7,('Tariffs Jan2017'!L7-'Tariffs Jan2017'!K7)*('Tariffs Jan2017'!W7/100)*'Tariffs Jan2017'!AJ7))</f>
        <v>136.26900000000001</v>
      </c>
      <c r="M13" s="85">
        <f>IF($C$5*'Tariffs Jan2017'!AL7/'Tariffs Jan2017'!AJ7&lt;'Tariffs Jan2017'!L7,0,IF($C$5*'Tariffs Jan2017'!AL7/'Tariffs Jan2017'!AJ7&lt;='Tariffs Jan2017'!M7,($C$5*'Tariffs Jan2017'!AL7/'Tariffs Jan2017'!AJ7-'Tariffs Jan2017'!L7)*('Tariffs Jan2017'!X7/100)*'Tariffs Jan2017'!AJ7,('Tariffs Jan2017'!M7-'Tariffs Jan2017'!L7)*('Tariffs Jan2017'!X7/100)*'Tariffs Jan2017'!AJ7))</f>
        <v>59.328000000000003</v>
      </c>
      <c r="N13" s="85">
        <f>IF(($C$5*'Tariffs Jan2017'!AL7/'Tariffs Jan2017'!AJ7&gt;'Tariffs Jan2017'!M7),($C$5*'Tariffs Jan2017'!AL7/'Tariffs Jan2017'!AJ7-'Tariffs Jan2017'!M7)*'Tariffs Jan2017'!Y7/100*'Tariffs Jan2017'!AJ7,0)</f>
        <v>0</v>
      </c>
      <c r="O13" s="73">
        <f t="shared" si="0"/>
        <v>1448.8907000000002</v>
      </c>
      <c r="P13" s="498">
        <f t="shared" si="1"/>
        <v>1593.7797700000003</v>
      </c>
    </row>
    <row r="14" spans="1:16" x14ac:dyDescent="0.15">
      <c r="A14" s="286" t="str">
        <f>'Tariffs Jan2017'!F8</f>
        <v>Lumo Energy</v>
      </c>
      <c r="B14" s="47" t="str">
        <f>'Tariffs Jan2017'!D8</f>
        <v>Multinet 1</v>
      </c>
      <c r="C14" s="287">
        <f>'Tariffs Jan2017'!E8</f>
        <v>42736</v>
      </c>
      <c r="D14" s="85">
        <f>365*'Tariffs Jan2017'!H8/100</f>
        <v>241.95850000000002</v>
      </c>
      <c r="E14" s="85">
        <f>IF($C$5*'Tariffs Jan2017'!AK8/'Tariffs Jan2017'!AI8&gt;='Tariffs Jan2017'!J8,( 'Tariffs Jan2017'!J8*'Tariffs Jan2017'!O8/100)* 'Tariffs Jan2017'!AI8,($C$5*'Tariffs Jan2017'!AK8/'Tariffs Jan2017'!AI8*'Tariffs Jan2017'!O8/100)* 'Tariffs Jan2017'!AI8)</f>
        <v>209.51999999999998</v>
      </c>
      <c r="F14" s="85">
        <f>IF($C$5*'Tariffs Jan2017'!AK8/'Tariffs Jan2017'!AI8&lt;'Tariffs Jan2017'!J8,0,IF($C$5*'Tariffs Jan2017'!AK8/'Tariffs Jan2017'!AI8&lt;='Tariffs Jan2017'!K8,($C$5*'Tariffs Jan2017'!AK8/'Tariffs Jan2017'!AI8-'Tariffs Jan2017'!J8)*('Tariffs Jan2017'!P8/100)*'Tariffs Jan2017'!AI8,('Tariffs Jan2017'!K8-'Tariffs Jan2017'!J8)*('Tariffs Jan2017'!P8/100)*'Tariffs Jan2017'!AI8))</f>
        <v>182.25</v>
      </c>
      <c r="G14" s="85">
        <f>IF($C$5*'Tariffs Jan2017'!AK8/'Tariffs Jan2017'!AI8&lt;'Tariffs Jan2017'!K8,0,IF($C$5*'Tariffs Jan2017'!AK8/'Tariffs Jan2017'!AI8&lt;='Tariffs Jan2017'!L8,($C$5*'Tariffs Jan2017'!AK8/'Tariffs Jan2017'!AI8-'Tariffs Jan2017'!K8)*('Tariffs Jan2017'!Q8/100)*'Tariffs Jan2017'!AI8,('Tariffs Jan2017'!L8-'Tariffs Jan2017'!K8)*('Tariffs Jan2017'!Q8/100)*'Tariffs Jan2017'!AI8))</f>
        <v>149.31</v>
      </c>
      <c r="H14" s="85">
        <f>IF($C$5*'Tariffs Jan2017'!AK8/'Tariffs Jan2017'!AI8&lt;'Tariffs Jan2017'!L8,0,IF($C$5*'Tariffs Jan2017'!AK8/'Tariffs Jan2017'!AI8&lt;='Tariffs Jan2017'!M8,($C$5*'Tariffs Jan2017'!AK8/'Tariffs Jan2017'!AI8-'Tariffs Jan2017'!L8)*('Tariffs Jan2017'!R8/100)*'Tariffs Jan2017'!AI8,('Tariffs Jan2017'!M8-'Tariffs Jan2017'!L8)*('Tariffs Jan2017'!R8/100)*'Tariffs Jan2017'!AI8))</f>
        <v>65.97</v>
      </c>
      <c r="I14" s="85">
        <f>IF(($C$5*'Tariffs Jan2017'!AK8/'Tariffs Jan2017'!AI8&gt;'Tariffs Jan2017'!M8),($C$5*'Tariffs Jan2017'!AK8/'Tariffs Jan2017'!AI8-'Tariffs Jan2017'!M8)*'Tariffs Jan2017'!S8/100*'Tariffs Jan2017'!AI8,0)</f>
        <v>0</v>
      </c>
      <c r="J14" s="85">
        <f>IF($C$5*'Tariffs Jan2017'!AL8/'Tariffs Jan2017'!AJ8&gt;='Tariffs Jan2017'!J8,('Tariffs Jan2017'!J8*'Tariffs Jan2017'!U8/100)* 'Tariffs Jan2017'!AJ8,($C$5*'Tariffs Jan2017'!AL8/'Tariffs Jan2017'!AJ8*'Tariffs Jan2017'!U8/100)* 'Tariffs Jan2017'!AJ8)</f>
        <v>196.56000000000003</v>
      </c>
      <c r="K14" s="85">
        <f>IF($C$5*'Tariffs Jan2017'!AL8/'Tariffs Jan2017'!AJ8&lt;'Tariffs Jan2017'!J8,0,IF($C$5*'Tariffs Jan2017'!AL8/'Tariffs Jan2017'!AJ8&lt;='Tariffs Jan2017'!K8,($C$5*'Tariffs Jan2017'!AL8/'Tariffs Jan2017'!AJ8-'Tariffs Jan2017'!J8)*('Tariffs Jan2017'!V8/100)*'Tariffs Jan2017'!AJ8,('Tariffs Jan2017'!K8-'Tariffs Jan2017'!J8)*('Tariffs Jan2017'!V8/100)*'Tariffs Jan2017'!AJ8))</f>
        <v>172.98000000000002</v>
      </c>
      <c r="L14" s="85">
        <f>IF($C$5*'Tariffs Jan2017'!AL8/'Tariffs Jan2017'!AJ8&lt;'Tariffs Jan2017'!K8,0,IF($C$5*'Tariffs Jan2017'!AL8/'Tariffs Jan2017'!AJ8&lt;='Tariffs Jan2017'!L8,($C$5*'Tariffs Jan2017'!AL8/'Tariffs Jan2017'!AJ8-'Tariffs Jan2017'!K8)*('Tariffs Jan2017'!W8/100)*'Tariffs Jan2017'!AJ8,('Tariffs Jan2017'!L8-'Tariffs Jan2017'!K8)*('Tariffs Jan2017'!W8/100)*'Tariffs Jan2017'!AJ8))</f>
        <v>144.44999999999999</v>
      </c>
      <c r="M14" s="85">
        <f>IF($C$5*'Tariffs Jan2017'!AL8/'Tariffs Jan2017'!AJ8&lt;'Tariffs Jan2017'!L8,0,IF($C$5*'Tariffs Jan2017'!AL8/'Tariffs Jan2017'!AJ8&lt;='Tariffs Jan2017'!M8,($C$5*'Tariffs Jan2017'!AL8/'Tariffs Jan2017'!AJ8-'Tariffs Jan2017'!L8)*('Tariffs Jan2017'!X8/100)*'Tariffs Jan2017'!AJ8,('Tariffs Jan2017'!M8-'Tariffs Jan2017'!L8)*('Tariffs Jan2017'!X8/100)*'Tariffs Jan2017'!AJ8))</f>
        <v>64.709999999999994</v>
      </c>
      <c r="N14" s="85">
        <f>IF(($C$5*'Tariffs Jan2017'!AL8/'Tariffs Jan2017'!AJ8&gt;'Tariffs Jan2017'!M8),($C$5*'Tariffs Jan2017'!AL8/'Tariffs Jan2017'!AJ8-'Tariffs Jan2017'!M8)*'Tariffs Jan2017'!Y8/100*'Tariffs Jan2017'!AJ8,0)</f>
        <v>0</v>
      </c>
      <c r="O14" s="73">
        <f t="shared" si="0"/>
        <v>1427.7085</v>
      </c>
      <c r="P14" s="498">
        <f t="shared" si="1"/>
        <v>1570.4793500000001</v>
      </c>
    </row>
    <row r="15" spans="1:16" x14ac:dyDescent="0.15">
      <c r="A15" s="286" t="str">
        <f>'Tariffs Jan2017'!F9</f>
        <v>Momentum Energy</v>
      </c>
      <c r="B15" s="47" t="str">
        <f>'Tariffs Jan2017'!D9</f>
        <v>Multinet 1</v>
      </c>
      <c r="C15" s="287">
        <f>'Tariffs Jan2017'!E9</f>
        <v>42736</v>
      </c>
      <c r="D15" s="85">
        <f>365*'Tariffs Jan2017'!H9/100</f>
        <v>223.16099999999997</v>
      </c>
      <c r="E15" s="85">
        <f>IF($C$5*'Tariffs Jan2017'!AK9/'Tariffs Jan2017'!AI9&gt;='Tariffs Jan2017'!J9,( 'Tariffs Jan2017'!J9*'Tariffs Jan2017'!O9/100)* 'Tariffs Jan2017'!AI9,($C$5*'Tariffs Jan2017'!AK9/'Tariffs Jan2017'!AI9*'Tariffs Jan2017'!O9/100)* 'Tariffs Jan2017'!AI9)</f>
        <v>235.17000000000002</v>
      </c>
      <c r="F15" s="85">
        <f>IF($C$5*'Tariffs Jan2017'!AK9/'Tariffs Jan2017'!AI9&lt;'Tariffs Jan2017'!J9,0,IF($C$5*'Tariffs Jan2017'!AK9/'Tariffs Jan2017'!AI9&lt;='Tariffs Jan2017'!K9,($C$5*'Tariffs Jan2017'!AK9/'Tariffs Jan2017'!AI9-'Tariffs Jan2017'!J9)*('Tariffs Jan2017'!P9/100)*'Tariffs Jan2017'!AI9,('Tariffs Jan2017'!K9-'Tariffs Jan2017'!J9)*('Tariffs Jan2017'!P9/100)*'Tariffs Jan2017'!AI9))</f>
        <v>214.82999999999998</v>
      </c>
      <c r="G15" s="85">
        <f>IF($C$5*'Tariffs Jan2017'!AK9/'Tariffs Jan2017'!AI9&lt;'Tariffs Jan2017'!K9,0,IF($C$5*'Tariffs Jan2017'!AK9/'Tariffs Jan2017'!AI9&lt;='Tariffs Jan2017'!L9,($C$5*'Tariffs Jan2017'!AK9/'Tariffs Jan2017'!AI9-'Tariffs Jan2017'!K9)*('Tariffs Jan2017'!Q9/100)*'Tariffs Jan2017'!AI9,('Tariffs Jan2017'!L9-'Tariffs Jan2017'!K9)*('Tariffs Jan2017'!Q9/100)*'Tariffs Jan2017'!AI9))</f>
        <v>190.07999999999998</v>
      </c>
      <c r="H15" s="85">
        <f>IF($C$5*'Tariffs Jan2017'!AK9/'Tariffs Jan2017'!AI9&lt;'Tariffs Jan2017'!L9,0,IF($C$5*'Tariffs Jan2017'!AK9/'Tariffs Jan2017'!AI9&lt;='Tariffs Jan2017'!M9,($C$5*'Tariffs Jan2017'!AK9/'Tariffs Jan2017'!AI9-'Tariffs Jan2017'!L9)*('Tariffs Jan2017'!R9/100)*'Tariffs Jan2017'!AI9,('Tariffs Jan2017'!M9-'Tariffs Jan2017'!L9)*('Tariffs Jan2017'!R9/100)*'Tariffs Jan2017'!AI9))</f>
        <v>88.515000000000001</v>
      </c>
      <c r="I15" s="85">
        <f>IF(($C$5*'Tariffs Jan2017'!AK9/'Tariffs Jan2017'!AI9&gt;'Tariffs Jan2017'!M9),($C$5*'Tariffs Jan2017'!AK9/'Tariffs Jan2017'!AI9-'Tariffs Jan2017'!M9)*'Tariffs Jan2017'!S9/100*'Tariffs Jan2017'!AI9,0)</f>
        <v>0</v>
      </c>
      <c r="J15" s="85">
        <f>IF($C$5*'Tariffs Jan2017'!AL9/'Tariffs Jan2017'!AJ9&gt;='Tariffs Jan2017'!J9,('Tariffs Jan2017'!J9*'Tariffs Jan2017'!U9/100)* 'Tariffs Jan2017'!AJ9,($C$5*'Tariffs Jan2017'!AL9/'Tariffs Jan2017'!AJ9*'Tariffs Jan2017'!U9/100)* 'Tariffs Jan2017'!AJ9)</f>
        <v>218.43</v>
      </c>
      <c r="K15" s="85">
        <f>IF($C$5*'Tariffs Jan2017'!AL9/'Tariffs Jan2017'!AJ9&lt;'Tariffs Jan2017'!J9,0,IF($C$5*'Tariffs Jan2017'!AL9/'Tariffs Jan2017'!AJ9&lt;='Tariffs Jan2017'!K9,($C$5*'Tariffs Jan2017'!AL9/'Tariffs Jan2017'!AJ9-'Tariffs Jan2017'!J9)*('Tariffs Jan2017'!V9/100)*'Tariffs Jan2017'!AJ9,('Tariffs Jan2017'!K9-'Tariffs Jan2017'!J9)*('Tariffs Jan2017'!V9/100)*'Tariffs Jan2017'!AJ9))</f>
        <v>201.06</v>
      </c>
      <c r="L15" s="85">
        <f>IF($C$5*'Tariffs Jan2017'!AL9/'Tariffs Jan2017'!AJ9&lt;'Tariffs Jan2017'!K9,0,IF($C$5*'Tariffs Jan2017'!AL9/'Tariffs Jan2017'!AJ9&lt;='Tariffs Jan2017'!L9,($C$5*'Tariffs Jan2017'!AL9/'Tariffs Jan2017'!AJ9-'Tariffs Jan2017'!K9)*('Tariffs Jan2017'!W9/100)*'Tariffs Jan2017'!AJ9,('Tariffs Jan2017'!L9-'Tariffs Jan2017'!K9)*('Tariffs Jan2017'!W9/100)*'Tariffs Jan2017'!AJ9))</f>
        <v>180.09</v>
      </c>
      <c r="M15" s="85">
        <f>IF($C$5*'Tariffs Jan2017'!AL9/'Tariffs Jan2017'!AJ9&lt;'Tariffs Jan2017'!L9,0,IF($C$5*'Tariffs Jan2017'!AL9/'Tariffs Jan2017'!AJ9&lt;='Tariffs Jan2017'!M9,($C$5*'Tariffs Jan2017'!AL9/'Tariffs Jan2017'!AJ9-'Tariffs Jan2017'!L9)*('Tariffs Jan2017'!X9/100)*'Tariffs Jan2017'!AJ9,('Tariffs Jan2017'!M9-'Tariffs Jan2017'!L9)*('Tariffs Jan2017'!X9/100)*'Tariffs Jan2017'!AJ9))</f>
        <v>84.464999999999989</v>
      </c>
      <c r="N15" s="85">
        <f>IF(($C$5*'Tariffs Jan2017'!AL9/'Tariffs Jan2017'!AJ9&gt;'Tariffs Jan2017'!M9),($C$5*'Tariffs Jan2017'!AL9/'Tariffs Jan2017'!AJ9-'Tariffs Jan2017'!M9)*'Tariffs Jan2017'!Y9/100*'Tariffs Jan2017'!AJ9,0)</f>
        <v>0</v>
      </c>
      <c r="O15" s="73">
        <f t="shared" si="0"/>
        <v>1635.8009999999997</v>
      </c>
      <c r="P15" s="498">
        <f t="shared" si="1"/>
        <v>1799.3810999999998</v>
      </c>
    </row>
    <row r="16" spans="1:16" x14ac:dyDescent="0.15">
      <c r="A16" s="286" t="str">
        <f>'Tariffs Jan2017'!F10</f>
        <v>Origin Energy</v>
      </c>
      <c r="B16" s="47" t="str">
        <f>'Tariffs Jan2017'!D10</f>
        <v>Multinet 1</v>
      </c>
      <c r="C16" s="287">
        <f>'Tariffs Jan2017'!E10</f>
        <v>42736</v>
      </c>
      <c r="D16" s="85">
        <f>365*'Tariffs Jan2017'!H10/100</f>
        <v>253.78450000000001</v>
      </c>
      <c r="E16" s="85">
        <f>IF($C$5*'Tariffs Jan2017'!AK10/'Tariffs Jan2017'!AI10&gt;='Tariffs Jan2017'!J10,( 'Tariffs Jan2017'!J10*'Tariffs Jan2017'!O10/100)* 'Tariffs Jan2017'!AI10,($C$5*'Tariffs Jan2017'!AK10/'Tariffs Jan2017'!AI10*'Tariffs Jan2017'!O10/100)* 'Tariffs Jan2017'!AI10)</f>
        <v>398.70000000000005</v>
      </c>
      <c r="F16" s="85">
        <f>IF($C$5*'Tariffs Jan2017'!AK10/'Tariffs Jan2017'!AI10&lt;'Tariffs Jan2017'!J10,0,IF($C$5*'Tariffs Jan2017'!AK10/'Tariffs Jan2017'!AI10&lt;='Tariffs Jan2017'!K10,($C$5*'Tariffs Jan2017'!AK10/'Tariffs Jan2017'!AI10-'Tariffs Jan2017'!J10)*('Tariffs Jan2017'!P10/100)*'Tariffs Jan2017'!AI10,('Tariffs Jan2017'!K10-'Tariffs Jan2017'!J10)*('Tariffs Jan2017'!P10/100)*'Tariffs Jan2017'!AI10))</f>
        <v>162.36000000000001</v>
      </c>
      <c r="G16" s="85">
        <f>IF($C$5*'Tariffs Jan2017'!AK10/'Tariffs Jan2017'!AI10&lt;'Tariffs Jan2017'!K10,0,IF($C$5*'Tariffs Jan2017'!AK10/'Tariffs Jan2017'!AI10&lt;='Tariffs Jan2017'!L10,($C$5*'Tariffs Jan2017'!AK10/'Tariffs Jan2017'!AI10-'Tariffs Jan2017'!K10)*('Tariffs Jan2017'!Q10/100)*'Tariffs Jan2017'!AI10,('Tariffs Jan2017'!L10-'Tariffs Jan2017'!K10)*('Tariffs Jan2017'!Q10/100)*'Tariffs Jan2017'!AI10))</f>
        <v>0</v>
      </c>
      <c r="H16" s="85">
        <f>IF($C$5*'Tariffs Jan2017'!AK10/'Tariffs Jan2017'!AI10&lt;'Tariffs Jan2017'!L10,0,IF($C$5*'Tariffs Jan2017'!AK10/'Tariffs Jan2017'!AI10&lt;='Tariffs Jan2017'!M10,($C$5*'Tariffs Jan2017'!AK10/'Tariffs Jan2017'!AI10-'Tariffs Jan2017'!L10)*('Tariffs Jan2017'!R10/100)*'Tariffs Jan2017'!AI10,('Tariffs Jan2017'!M10-'Tariffs Jan2017'!L10)*('Tariffs Jan2017'!R10/100)*'Tariffs Jan2017'!AI10))</f>
        <v>0</v>
      </c>
      <c r="I16" s="85">
        <f>IF(($C$5*'Tariffs Jan2017'!AK10/'Tariffs Jan2017'!AI10&gt;'Tariffs Jan2017'!M10),($C$5*'Tariffs Jan2017'!AK10/'Tariffs Jan2017'!AI10-'Tariffs Jan2017'!M10)*'Tariffs Jan2017'!S10/100*'Tariffs Jan2017'!AI10,0)</f>
        <v>58.454999999999998</v>
      </c>
      <c r="J16" s="85">
        <f>IF($C$5*'Tariffs Jan2017'!AL10/'Tariffs Jan2017'!AJ10&gt;='Tariffs Jan2017'!J10,('Tariffs Jan2017'!J10*'Tariffs Jan2017'!U10/100)* 'Tariffs Jan2017'!AJ10,($C$5*'Tariffs Jan2017'!AL10/'Tariffs Jan2017'!AJ10*'Tariffs Jan2017'!U10/100)* 'Tariffs Jan2017'!AJ10)</f>
        <v>361.98</v>
      </c>
      <c r="K16" s="85">
        <f>IF($C$5*'Tariffs Jan2017'!AL10/'Tariffs Jan2017'!AJ10&lt;'Tariffs Jan2017'!J10,0,IF($C$5*'Tariffs Jan2017'!AL10/'Tariffs Jan2017'!AJ10&lt;='Tariffs Jan2017'!K10,($C$5*'Tariffs Jan2017'!AL10/'Tariffs Jan2017'!AJ10-'Tariffs Jan2017'!J10)*('Tariffs Jan2017'!V10/100)*'Tariffs Jan2017'!AJ10,('Tariffs Jan2017'!K10-'Tariffs Jan2017'!J10)*('Tariffs Jan2017'!V10/100)*'Tariffs Jan2017'!AJ10))</f>
        <v>142.56</v>
      </c>
      <c r="L16" s="85">
        <f>IF($C$5*'Tariffs Jan2017'!AL10/'Tariffs Jan2017'!AJ10&lt;'Tariffs Jan2017'!K10,0,IF($C$5*'Tariffs Jan2017'!AL10/'Tariffs Jan2017'!AJ10&lt;='Tariffs Jan2017'!L10,($C$5*'Tariffs Jan2017'!AL10/'Tariffs Jan2017'!AJ10-'Tariffs Jan2017'!K10)*('Tariffs Jan2017'!W10/100)*'Tariffs Jan2017'!AJ10,('Tariffs Jan2017'!L10-'Tariffs Jan2017'!K10)*('Tariffs Jan2017'!W10/100)*'Tariffs Jan2017'!AJ10))</f>
        <v>0</v>
      </c>
      <c r="M16" s="85">
        <f>IF($C$5*'Tariffs Jan2017'!AL10/'Tariffs Jan2017'!AJ10&lt;'Tariffs Jan2017'!L10,0,IF($C$5*'Tariffs Jan2017'!AL10/'Tariffs Jan2017'!AJ10&lt;='Tariffs Jan2017'!M10,($C$5*'Tariffs Jan2017'!AL10/'Tariffs Jan2017'!AJ10-'Tariffs Jan2017'!L10)*('Tariffs Jan2017'!X10/100)*'Tariffs Jan2017'!AJ10,('Tariffs Jan2017'!M10-'Tariffs Jan2017'!L10)*('Tariffs Jan2017'!X10/100)*'Tariffs Jan2017'!AJ10))</f>
        <v>0</v>
      </c>
      <c r="N16" s="85">
        <f>IF(($C$5*'Tariffs Jan2017'!AL10/'Tariffs Jan2017'!AJ10&gt;'Tariffs Jan2017'!M10),($C$5*'Tariffs Jan2017'!AL10/'Tariffs Jan2017'!AJ10-'Tariffs Jan2017'!M10)*'Tariffs Jan2017'!Y10/100*'Tariffs Jan2017'!AJ10,0)</f>
        <v>55.08</v>
      </c>
      <c r="O16" s="73">
        <f t="shared" si="0"/>
        <v>1432.9195</v>
      </c>
      <c r="P16" s="498">
        <f t="shared" si="1"/>
        <v>1576.21145</v>
      </c>
    </row>
    <row r="17" spans="1:153" x14ac:dyDescent="0.15">
      <c r="A17" s="286" t="str">
        <f>'Tariffs Jan2017'!F11</f>
        <v>Red Energy</v>
      </c>
      <c r="B17" s="47" t="str">
        <f>'Tariffs Jan2017'!D11</f>
        <v>Multinet 1</v>
      </c>
      <c r="C17" s="287">
        <f>'Tariffs Jan2017'!E11</f>
        <v>42736</v>
      </c>
      <c r="D17" s="85">
        <f>365*'Tariffs Jan2017'!H11/100</f>
        <v>265.0265</v>
      </c>
      <c r="E17" s="85">
        <f>IF($C$5*'Tariffs Jan2017'!AK11/'Tariffs Jan2017'!AI11&gt;='Tariffs Jan2017'!J11,( 'Tariffs Jan2017'!J11*'Tariffs Jan2017'!O11/100)* 'Tariffs Jan2017'!AI11,($C$5*'Tariffs Jan2017'!AK11/'Tariffs Jan2017'!AI11*'Tariffs Jan2017'!O11/100)* 'Tariffs Jan2017'!AI11)</f>
        <v>381.6</v>
      </c>
      <c r="F17" s="85">
        <f>IF($C$5*'Tariffs Jan2017'!AK11/'Tariffs Jan2017'!AI11&lt;'Tariffs Jan2017'!J11,0,IF($C$5*'Tariffs Jan2017'!AK11/'Tariffs Jan2017'!AI11&lt;='Tariffs Jan2017'!K11,($C$5*'Tariffs Jan2017'!AK11/'Tariffs Jan2017'!AI11-'Tariffs Jan2017'!J11)*('Tariffs Jan2017'!P11/100)*'Tariffs Jan2017'!AI11,('Tariffs Jan2017'!K11-'Tariffs Jan2017'!J11)*('Tariffs Jan2017'!P11/100)*'Tariffs Jan2017'!AI11))</f>
        <v>148.5</v>
      </c>
      <c r="G17" s="85">
        <f>IF($C$5*'Tariffs Jan2017'!AK11/'Tariffs Jan2017'!AI11&lt;'Tariffs Jan2017'!K11,0,IF($C$5*'Tariffs Jan2017'!AK11/'Tariffs Jan2017'!AI11&lt;='Tariffs Jan2017'!L11,($C$5*'Tariffs Jan2017'!AK11/'Tariffs Jan2017'!AI11-'Tariffs Jan2017'!K11)*('Tariffs Jan2017'!Q11/100)*'Tariffs Jan2017'!AI11,('Tariffs Jan2017'!L11-'Tariffs Jan2017'!K11)*('Tariffs Jan2017'!Q11/100)*'Tariffs Jan2017'!AI11))</f>
        <v>0</v>
      </c>
      <c r="H17" s="85">
        <f>IF($C$5*'Tariffs Jan2017'!AK11/'Tariffs Jan2017'!AI11&lt;'Tariffs Jan2017'!L11,0,IF($C$5*'Tariffs Jan2017'!AK11/'Tariffs Jan2017'!AI11&lt;='Tariffs Jan2017'!M11,($C$5*'Tariffs Jan2017'!AK11/'Tariffs Jan2017'!AI11-'Tariffs Jan2017'!L11)*('Tariffs Jan2017'!R11/100)*'Tariffs Jan2017'!AI11,('Tariffs Jan2017'!M11-'Tariffs Jan2017'!L11)*('Tariffs Jan2017'!R11/100)*'Tariffs Jan2017'!AI11))</f>
        <v>0</v>
      </c>
      <c r="I17" s="85">
        <f>IF(($C$5*'Tariffs Jan2017'!AK11/'Tariffs Jan2017'!AI11&gt;'Tariffs Jan2017'!M11),($C$5*'Tariffs Jan2017'!AK11/'Tariffs Jan2017'!AI11-'Tariffs Jan2017'!M11)*'Tariffs Jan2017'!S11/100*'Tariffs Jan2017'!AI11,0)</f>
        <v>65.699999999999989</v>
      </c>
      <c r="J17" s="85">
        <f>IF($C$5*'Tariffs Jan2017'!AL11/'Tariffs Jan2017'!AJ11&gt;='Tariffs Jan2017'!J11,('Tariffs Jan2017'!J11*'Tariffs Jan2017'!U11/100)* 'Tariffs Jan2017'!AJ11,($C$5*'Tariffs Jan2017'!AL11/'Tariffs Jan2017'!AJ11*'Tariffs Jan2017'!U11/100)* 'Tariffs Jan2017'!AJ11)</f>
        <v>360</v>
      </c>
      <c r="K17" s="85">
        <f>IF($C$5*'Tariffs Jan2017'!AL11/'Tariffs Jan2017'!AJ11&lt;'Tariffs Jan2017'!J11,0,IF($C$5*'Tariffs Jan2017'!AL11/'Tariffs Jan2017'!AJ11&lt;='Tariffs Jan2017'!K11,($C$5*'Tariffs Jan2017'!AL11/'Tariffs Jan2017'!AJ11-'Tariffs Jan2017'!J11)*('Tariffs Jan2017'!V11/100)*'Tariffs Jan2017'!AJ11,('Tariffs Jan2017'!K11-'Tariffs Jan2017'!J11)*('Tariffs Jan2017'!V11/100)*'Tariffs Jan2017'!AJ11))</f>
        <v>144</v>
      </c>
      <c r="L17" s="85">
        <f>IF($C$5*'Tariffs Jan2017'!AL11/'Tariffs Jan2017'!AJ11&lt;'Tariffs Jan2017'!K11,0,IF($C$5*'Tariffs Jan2017'!AL11/'Tariffs Jan2017'!AJ11&lt;='Tariffs Jan2017'!L11,($C$5*'Tariffs Jan2017'!AL11/'Tariffs Jan2017'!AJ11-'Tariffs Jan2017'!K11)*('Tariffs Jan2017'!W11/100)*'Tariffs Jan2017'!AJ11,('Tariffs Jan2017'!L11-'Tariffs Jan2017'!K11)*('Tariffs Jan2017'!W11/100)*'Tariffs Jan2017'!AJ11))</f>
        <v>0</v>
      </c>
      <c r="M17" s="85">
        <f>IF($C$5*'Tariffs Jan2017'!AL11/'Tariffs Jan2017'!AJ11&lt;'Tariffs Jan2017'!L11,0,IF($C$5*'Tariffs Jan2017'!AL11/'Tariffs Jan2017'!AJ11&lt;='Tariffs Jan2017'!M11,($C$5*'Tariffs Jan2017'!AL11/'Tariffs Jan2017'!AJ11-'Tariffs Jan2017'!L11)*('Tariffs Jan2017'!X11/100)*'Tariffs Jan2017'!AJ11,('Tariffs Jan2017'!M11-'Tariffs Jan2017'!L11)*('Tariffs Jan2017'!X11/100)*'Tariffs Jan2017'!AJ11))</f>
        <v>0</v>
      </c>
      <c r="N17" s="85">
        <f>IF(($C$5*'Tariffs Jan2017'!AL11/'Tariffs Jan2017'!AJ11&gt;'Tariffs Jan2017'!M11),($C$5*'Tariffs Jan2017'!AL11/'Tariffs Jan2017'!AJ11-'Tariffs Jan2017'!M11)*'Tariffs Jan2017'!Y11/100*'Tariffs Jan2017'!AJ11,0)</f>
        <v>64.800000000000011</v>
      </c>
      <c r="O17" s="73">
        <f t="shared" si="0"/>
        <v>1429.6265000000001</v>
      </c>
      <c r="P17" s="498">
        <f t="shared" si="1"/>
        <v>1572.5891500000002</v>
      </c>
    </row>
    <row r="18" spans="1:153" s="289" customFormat="1" ht="14" thickBot="1" x14ac:dyDescent="0.2">
      <c r="A18" s="288" t="str">
        <f>'Tariffs Jan2017'!F12</f>
        <v>Simply Energy</v>
      </c>
      <c r="B18" s="289" t="str">
        <f>'Tariffs Jan2017'!D12</f>
        <v>Multinet 1</v>
      </c>
      <c r="C18" s="290">
        <f>'Tariffs Jan2017'!E12</f>
        <v>42736</v>
      </c>
      <c r="D18" s="291">
        <f>365*'Tariffs Jan2017'!H12/100</f>
        <v>258.63900000000001</v>
      </c>
      <c r="E18" s="291">
        <f>IF($C$5*'Tariffs Jan2017'!AK12/'Tariffs Jan2017'!AI12&gt;='Tariffs Jan2017'!J12,( 'Tariffs Jan2017'!J12*'Tariffs Jan2017'!O12/100)* 'Tariffs Jan2017'!AI12,($C$5*'Tariffs Jan2017'!AK12/'Tariffs Jan2017'!AI12*'Tariffs Jan2017'!O12/100)* 'Tariffs Jan2017'!AI12)</f>
        <v>403.92000000000007</v>
      </c>
      <c r="F18" s="291">
        <f>IF($C$5*'Tariffs Jan2017'!AK12/'Tariffs Jan2017'!AI12&lt;'Tariffs Jan2017'!J12,0,IF($C$5*'Tariffs Jan2017'!AK12/'Tariffs Jan2017'!AI12&lt;='Tariffs Jan2017'!K12,($C$5*'Tariffs Jan2017'!AK12/'Tariffs Jan2017'!AI12-'Tariffs Jan2017'!J12)*('Tariffs Jan2017'!P12/100)*'Tariffs Jan2017'!AI12,('Tariffs Jan2017'!K12-'Tariffs Jan2017'!J12)*('Tariffs Jan2017'!P12/100)*'Tariffs Jan2017'!AI12))</f>
        <v>147.32999999999998</v>
      </c>
      <c r="G18" s="291">
        <f>IF($C$5*'Tariffs Jan2017'!AK12/'Tariffs Jan2017'!AI12&lt;'Tariffs Jan2017'!K12,0,IF($C$5*'Tariffs Jan2017'!AK12/'Tariffs Jan2017'!AI12&lt;='Tariffs Jan2017'!L12,($C$5*'Tariffs Jan2017'!AK12/'Tariffs Jan2017'!AI12-'Tariffs Jan2017'!K12)*('Tariffs Jan2017'!Q12/100)*'Tariffs Jan2017'!AI12,('Tariffs Jan2017'!L12-'Tariffs Jan2017'!K12)*('Tariffs Jan2017'!Q12/100)*'Tariffs Jan2017'!AI12))</f>
        <v>0</v>
      </c>
      <c r="H18" s="291">
        <f>IF($C$5*'Tariffs Jan2017'!AK12/'Tariffs Jan2017'!AI12&lt;'Tariffs Jan2017'!L12,0,IF($C$5*'Tariffs Jan2017'!AK12/'Tariffs Jan2017'!AI12&lt;='Tariffs Jan2017'!M12,($C$5*'Tariffs Jan2017'!AK12/'Tariffs Jan2017'!AI12-'Tariffs Jan2017'!L12)*('Tariffs Jan2017'!R12/100)*'Tariffs Jan2017'!AI12,('Tariffs Jan2017'!M12-'Tariffs Jan2017'!L12)*('Tariffs Jan2017'!R12/100)*'Tariffs Jan2017'!AI12))</f>
        <v>0</v>
      </c>
      <c r="I18" s="291">
        <f>IF(($C$5*'Tariffs Jan2017'!AK12/'Tariffs Jan2017'!AI12&gt;'Tariffs Jan2017'!M12),($C$5*'Tariffs Jan2017'!AK12/'Tariffs Jan2017'!AI12-'Tariffs Jan2017'!M12)*'Tariffs Jan2017'!S12/100*'Tariffs Jan2017'!AI12,0)</f>
        <v>50.580000000000013</v>
      </c>
      <c r="J18" s="291">
        <f>IF($C$5*'Tariffs Jan2017'!AL12/'Tariffs Jan2017'!AJ12&gt;='Tariffs Jan2017'!J12,('Tariffs Jan2017'!J12*'Tariffs Jan2017'!U12/100)* 'Tariffs Jan2017'!AJ12,($C$5*'Tariffs Jan2017'!AL12/'Tariffs Jan2017'!AJ12*'Tariffs Jan2017'!U12/100)* 'Tariffs Jan2017'!AJ12)</f>
        <v>375.48</v>
      </c>
      <c r="K18" s="291">
        <f>IF($C$5*'Tariffs Jan2017'!AL12/'Tariffs Jan2017'!AJ12&lt;'Tariffs Jan2017'!J12,0,IF($C$5*'Tariffs Jan2017'!AL12/'Tariffs Jan2017'!AJ12&lt;='Tariffs Jan2017'!K12,($C$5*'Tariffs Jan2017'!AL12/'Tariffs Jan2017'!AJ12-'Tariffs Jan2017'!J12)*('Tariffs Jan2017'!V12/100)*'Tariffs Jan2017'!AJ12,('Tariffs Jan2017'!K12-'Tariffs Jan2017'!J12)*('Tariffs Jan2017'!V12/100)*'Tariffs Jan2017'!AJ12))</f>
        <v>127.97999999999999</v>
      </c>
      <c r="L18" s="291">
        <f>IF($C$5*'Tariffs Jan2017'!AL12/'Tariffs Jan2017'!AJ12&lt;'Tariffs Jan2017'!K12,0,IF($C$5*'Tariffs Jan2017'!AL12/'Tariffs Jan2017'!AJ12&lt;='Tariffs Jan2017'!L12,($C$5*'Tariffs Jan2017'!AL12/'Tariffs Jan2017'!AJ12-'Tariffs Jan2017'!K12)*('Tariffs Jan2017'!W12/100)*'Tariffs Jan2017'!AJ12,('Tariffs Jan2017'!L12-'Tariffs Jan2017'!K12)*('Tariffs Jan2017'!W12/100)*'Tariffs Jan2017'!AJ12))</f>
        <v>0</v>
      </c>
      <c r="M18" s="291">
        <f>IF($C$5*'Tariffs Jan2017'!AL12/'Tariffs Jan2017'!AJ12&lt;'Tariffs Jan2017'!L12,0,IF($C$5*'Tariffs Jan2017'!AL12/'Tariffs Jan2017'!AJ12&lt;='Tariffs Jan2017'!M12,($C$5*'Tariffs Jan2017'!AL12/'Tariffs Jan2017'!AJ12-'Tariffs Jan2017'!L12)*('Tariffs Jan2017'!X12/100)*'Tariffs Jan2017'!AJ12,('Tariffs Jan2017'!M12-'Tariffs Jan2017'!L12)*('Tariffs Jan2017'!X12/100)*'Tariffs Jan2017'!AJ12))</f>
        <v>0</v>
      </c>
      <c r="N18" s="291">
        <f>IF(($C$5*'Tariffs Jan2017'!AL12/'Tariffs Jan2017'!AJ12&gt;'Tariffs Jan2017'!M12),($C$5*'Tariffs Jan2017'!AL12/'Tariffs Jan2017'!AJ12-'Tariffs Jan2017'!M12)*'Tariffs Jan2017'!Y12/100*'Tariffs Jan2017'!AJ12,0)</f>
        <v>47.744999999999997</v>
      </c>
      <c r="O18" s="292">
        <f t="shared" si="0"/>
        <v>1411.674</v>
      </c>
      <c r="P18" s="499">
        <f t="shared" si="1"/>
        <v>1552.8414</v>
      </c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X18" s="318"/>
      <c r="AY18" s="318"/>
      <c r="AZ18" s="318"/>
      <c r="BA18" s="318"/>
      <c r="BB18" s="318"/>
      <c r="BC18" s="318"/>
      <c r="BD18" s="318"/>
      <c r="BE18" s="318"/>
      <c r="BF18" s="318"/>
      <c r="BG18" s="318"/>
      <c r="BH18" s="318"/>
      <c r="BI18" s="318"/>
      <c r="BJ18" s="318"/>
      <c r="BK18" s="318"/>
      <c r="BL18" s="318"/>
      <c r="BM18" s="318"/>
      <c r="BN18" s="318"/>
      <c r="BO18" s="318"/>
      <c r="BP18" s="318"/>
      <c r="BQ18" s="318"/>
      <c r="BR18" s="318"/>
      <c r="BS18" s="318"/>
      <c r="BT18" s="318"/>
      <c r="BU18" s="318"/>
      <c r="BV18" s="318"/>
      <c r="BW18" s="318"/>
      <c r="BX18" s="318"/>
      <c r="BY18" s="318"/>
      <c r="BZ18" s="318"/>
      <c r="CA18" s="318"/>
      <c r="CB18" s="318"/>
      <c r="CC18" s="318"/>
      <c r="CD18" s="318"/>
      <c r="CE18" s="318"/>
      <c r="CF18" s="318"/>
      <c r="CG18" s="318"/>
      <c r="CH18" s="318"/>
      <c r="CI18" s="318"/>
      <c r="CJ18" s="318"/>
      <c r="CK18" s="318"/>
      <c r="CL18" s="318"/>
      <c r="CM18" s="318"/>
      <c r="CN18" s="318"/>
      <c r="CO18" s="318"/>
      <c r="CP18" s="318"/>
      <c r="CQ18" s="318"/>
      <c r="CR18" s="318"/>
      <c r="CS18" s="318"/>
      <c r="CT18" s="318"/>
      <c r="CU18" s="318"/>
      <c r="CV18" s="318"/>
      <c r="CW18" s="318"/>
      <c r="CX18" s="318"/>
      <c r="CY18" s="318"/>
      <c r="CZ18" s="318"/>
      <c r="DA18" s="318"/>
      <c r="DB18" s="318"/>
      <c r="DC18" s="318"/>
      <c r="DD18" s="318"/>
      <c r="DE18" s="318"/>
      <c r="DF18" s="318"/>
      <c r="DG18" s="318"/>
      <c r="DH18" s="318"/>
      <c r="DI18" s="318"/>
      <c r="DJ18" s="318"/>
      <c r="DK18" s="320"/>
      <c r="DL18" s="320"/>
      <c r="DM18" s="320"/>
      <c r="DN18" s="320"/>
      <c r="DO18" s="320"/>
      <c r="DP18" s="320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</row>
    <row r="19" spans="1:153" x14ac:dyDescent="0.15">
      <c r="A19" s="286" t="str">
        <f>'Tariffs Jan2017'!F13</f>
        <v>AGL</v>
      </c>
      <c r="B19" s="47" t="str">
        <f>'Tariffs Jan2017'!D13</f>
        <v>Multinet 2</v>
      </c>
      <c r="C19" s="287">
        <f>'Tariffs Jan2017'!E13</f>
        <v>42736</v>
      </c>
      <c r="D19" s="85">
        <f>365*'Tariffs Jan2017'!H13/100</f>
        <v>284.95549999999997</v>
      </c>
      <c r="E19" s="85">
        <f>IF($C$5*'Tariffs Jan2017'!AK13/'Tariffs Jan2017'!AI13&gt;='Tariffs Jan2017'!J13,( 'Tariffs Jan2017'!J13*'Tariffs Jan2017'!O13/100)* 'Tariffs Jan2017'!AI13,($C$5*'Tariffs Jan2017'!AK13/'Tariffs Jan2017'!AI13*'Tariffs Jan2017'!O13/100)* 'Tariffs Jan2017'!AI13)</f>
        <v>204.03000000000003</v>
      </c>
      <c r="F19" s="85">
        <f>IF($C$5*'Tariffs Jan2017'!AK13/'Tariffs Jan2017'!AI13&lt;'Tariffs Jan2017'!J13,0,IF($C$5*'Tariffs Jan2017'!AK13/'Tariffs Jan2017'!AI13&lt;='Tariffs Jan2017'!K13,($C$5*'Tariffs Jan2017'!AK13/'Tariffs Jan2017'!AI13-'Tariffs Jan2017'!J13)*('Tariffs Jan2017'!P13/100)*'Tariffs Jan2017'!AI13,('Tariffs Jan2017'!K13-'Tariffs Jan2017'!J13)*('Tariffs Jan2017'!P13/100)*'Tariffs Jan2017'!AI13))</f>
        <v>178.64999999999998</v>
      </c>
      <c r="G19" s="85">
        <f>IF($C$5*'Tariffs Jan2017'!AK13/'Tariffs Jan2017'!AI13&lt;'Tariffs Jan2017'!K13,0,IF($C$5*'Tariffs Jan2017'!AK13/'Tariffs Jan2017'!AI13&lt;='Tariffs Jan2017'!L13,($C$5*'Tariffs Jan2017'!AK13/'Tariffs Jan2017'!AI13-'Tariffs Jan2017'!K13)*('Tariffs Jan2017'!Q13/100)*'Tariffs Jan2017'!AI13,('Tariffs Jan2017'!L13-'Tariffs Jan2017'!K13)*('Tariffs Jan2017'!Q13/100)*'Tariffs Jan2017'!AI13))</f>
        <v>144</v>
      </c>
      <c r="H19" s="85">
        <f>IF($C$5*'Tariffs Jan2017'!AK13/'Tariffs Jan2017'!AI13&lt;'Tariffs Jan2017'!L13,0,IF($C$5*'Tariffs Jan2017'!AK13/'Tariffs Jan2017'!AI13&lt;='Tariffs Jan2017'!M13,($C$5*'Tariffs Jan2017'!AK13/'Tariffs Jan2017'!AI13-'Tariffs Jan2017'!L13)*('Tariffs Jan2017'!R13/100)*'Tariffs Jan2017'!AI13,('Tariffs Jan2017'!M13-'Tariffs Jan2017'!L13)*('Tariffs Jan2017'!R13/100)*'Tariffs Jan2017'!AI13))</f>
        <v>62.819999999999993</v>
      </c>
      <c r="I19" s="85">
        <f>IF(($C$5*'Tariffs Jan2017'!AK13/'Tariffs Jan2017'!AI13&gt;'Tariffs Jan2017'!M13),($C$5*'Tariffs Jan2017'!AK13/'Tariffs Jan2017'!AI13-'Tariffs Jan2017'!M13)*'Tariffs Jan2017'!S13/100*'Tariffs Jan2017'!AI13,0)</f>
        <v>0</v>
      </c>
      <c r="J19" s="85">
        <f>IF($C$5*'Tariffs Jan2017'!AL13/'Tariffs Jan2017'!AJ13&gt;='Tariffs Jan2017'!J13,('Tariffs Jan2017'!J13*'Tariffs Jan2017'!U13/100)* 'Tariffs Jan2017'!AJ13,($C$5*'Tariffs Jan2017'!AL13/'Tariffs Jan2017'!AJ13*'Tariffs Jan2017'!U13/100)* 'Tariffs Jan2017'!AJ13)</f>
        <v>193.68</v>
      </c>
      <c r="K19" s="85">
        <f>IF($C$5*'Tariffs Jan2017'!AL13/'Tariffs Jan2017'!AJ13&lt;'Tariffs Jan2017'!J13,0,IF($C$5*'Tariffs Jan2017'!AL13/'Tariffs Jan2017'!AJ13&lt;='Tariffs Jan2017'!K13,($C$5*'Tariffs Jan2017'!AL13/'Tariffs Jan2017'!AJ13-'Tariffs Jan2017'!J13)*('Tariffs Jan2017'!V13/100)*'Tariffs Jan2017'!AJ13,('Tariffs Jan2017'!K13-'Tariffs Jan2017'!J13)*('Tariffs Jan2017'!V13/100)*'Tariffs Jan2017'!AJ13))</f>
        <v>168.92999999999998</v>
      </c>
      <c r="L19" s="85">
        <f>IF($C$5*'Tariffs Jan2017'!AL13/'Tariffs Jan2017'!AJ13&lt;'Tariffs Jan2017'!K13,0,IF($C$5*'Tariffs Jan2017'!AL13/'Tariffs Jan2017'!AJ13&lt;='Tariffs Jan2017'!L13,($C$5*'Tariffs Jan2017'!AL13/'Tariffs Jan2017'!AJ13-'Tariffs Jan2017'!K13)*('Tariffs Jan2017'!W13/100)*'Tariffs Jan2017'!AJ13,('Tariffs Jan2017'!L13-'Tariffs Jan2017'!K13)*('Tariffs Jan2017'!W13/100)*'Tariffs Jan2017'!AJ13))</f>
        <v>138.96</v>
      </c>
      <c r="M19" s="85">
        <f>IF($C$5*'Tariffs Jan2017'!AL13/'Tariffs Jan2017'!AJ13&lt;'Tariffs Jan2017'!L13,0,IF($C$5*'Tariffs Jan2017'!AL13/'Tariffs Jan2017'!AJ13&lt;='Tariffs Jan2017'!M13,($C$5*'Tariffs Jan2017'!AL13/'Tariffs Jan2017'!AJ13-'Tariffs Jan2017'!L13)*('Tariffs Jan2017'!X13/100)*'Tariffs Jan2017'!AJ13,('Tariffs Jan2017'!M13-'Tariffs Jan2017'!L13)*('Tariffs Jan2017'!X13/100)*'Tariffs Jan2017'!AJ13))</f>
        <v>61.515000000000001</v>
      </c>
      <c r="N19" s="85">
        <f>IF(($C$5*'Tariffs Jan2017'!AL13/'Tariffs Jan2017'!AJ13&gt;'Tariffs Jan2017'!M13),($C$5*'Tariffs Jan2017'!AL13/'Tariffs Jan2017'!AJ13-'Tariffs Jan2017'!M13)*'Tariffs Jan2017'!Y13/100*'Tariffs Jan2017'!AJ13,0)</f>
        <v>0</v>
      </c>
      <c r="O19" s="73">
        <f t="shared" si="0"/>
        <v>1437.5405000000003</v>
      </c>
      <c r="P19" s="498">
        <f t="shared" si="1"/>
        <v>1581.2945500000005</v>
      </c>
    </row>
    <row r="20" spans="1:153" x14ac:dyDescent="0.15">
      <c r="A20" s="286" t="str">
        <f>'Tariffs Jan2017'!F14</f>
        <v>Alinta Energy</v>
      </c>
      <c r="B20" s="47" t="str">
        <f>'Tariffs Jan2017'!D14</f>
        <v>Multinet 2</v>
      </c>
      <c r="C20" s="287">
        <f>'Tariffs Jan2017'!E14</f>
        <v>42747</v>
      </c>
      <c r="D20" s="85">
        <f>365*'Tariffs Jan2017'!H14/100</f>
        <v>240.79049999999998</v>
      </c>
      <c r="E20" s="85">
        <f>IF($C$5*'Tariffs Jan2017'!AK14/'Tariffs Jan2017'!AI14&gt;='Tariffs Jan2017'!J14,( 'Tariffs Jan2017'!J14*'Tariffs Jan2017'!O14/100)* 'Tariffs Jan2017'!AI14,($C$5*'Tariffs Jan2017'!AK14/'Tariffs Jan2017'!AI14*'Tariffs Jan2017'!O14/100)* 'Tariffs Jan2017'!AI14)</f>
        <v>189</v>
      </c>
      <c r="F20" s="85">
        <f>IF($C$5*'Tariffs Jan2017'!AK14/'Tariffs Jan2017'!AI14&lt;'Tariffs Jan2017'!J14,0,IF($C$5*'Tariffs Jan2017'!AK14/'Tariffs Jan2017'!AI14&lt;='Tariffs Jan2017'!K14,($C$5*'Tariffs Jan2017'!AK14/'Tariffs Jan2017'!AI14-'Tariffs Jan2017'!J14)*('Tariffs Jan2017'!P14/100)*'Tariffs Jan2017'!AI14,('Tariffs Jan2017'!K14-'Tariffs Jan2017'!J14)*('Tariffs Jan2017'!P14/100)*'Tariffs Jan2017'!AI14))</f>
        <v>142.20000000000002</v>
      </c>
      <c r="G20" s="85">
        <f>IF($C$5*'Tariffs Jan2017'!AK14/'Tariffs Jan2017'!AI14&lt;'Tariffs Jan2017'!K14,0,IF($C$5*'Tariffs Jan2017'!AK14/'Tariffs Jan2017'!AI14&lt;='Tariffs Jan2017'!L14,($C$5*'Tariffs Jan2017'!AK14/'Tariffs Jan2017'!AI14-'Tariffs Jan2017'!K14)*('Tariffs Jan2017'!Q14/100)*'Tariffs Jan2017'!AI14,('Tariffs Jan2017'!L14-'Tariffs Jan2017'!K14)*('Tariffs Jan2017'!Q14/100)*'Tariffs Jan2017'!AI14))</f>
        <v>0</v>
      </c>
      <c r="H20" s="85">
        <f>IF($C$5*'Tariffs Jan2017'!AK14/'Tariffs Jan2017'!AI14&lt;'Tariffs Jan2017'!L14,0,IF($C$5*'Tariffs Jan2017'!AK14/'Tariffs Jan2017'!AI14&lt;='Tariffs Jan2017'!M14,($C$5*'Tariffs Jan2017'!AK14/'Tariffs Jan2017'!AI14-'Tariffs Jan2017'!L14)*('Tariffs Jan2017'!R14/100)*'Tariffs Jan2017'!AI14,('Tariffs Jan2017'!M14-'Tariffs Jan2017'!L14)*('Tariffs Jan2017'!R14/100)*'Tariffs Jan2017'!AI14))</f>
        <v>0</v>
      </c>
      <c r="I20" s="85">
        <f>IF(($C$5*'Tariffs Jan2017'!AK14/'Tariffs Jan2017'!AI14&gt;'Tariffs Jan2017'!M14),($C$5*'Tariffs Jan2017'!AK14/'Tariffs Jan2017'!AI14-'Tariffs Jan2017'!M14)*'Tariffs Jan2017'!S14/100*'Tariffs Jan2017'!AI14,0)</f>
        <v>213.29999999999998</v>
      </c>
      <c r="J20" s="85">
        <f>IF($C$5*'Tariffs Jan2017'!AL14/'Tariffs Jan2017'!AJ14&gt;='Tariffs Jan2017'!J14,('Tariffs Jan2017'!J14*'Tariffs Jan2017'!U14/100)* 'Tariffs Jan2017'!AJ14,($C$5*'Tariffs Jan2017'!AL14/'Tariffs Jan2017'!AJ14*'Tariffs Jan2017'!U14/100)* 'Tariffs Jan2017'!AJ14)</f>
        <v>184.49999999999997</v>
      </c>
      <c r="K20" s="85">
        <f>IF($C$5*'Tariffs Jan2017'!AL14/'Tariffs Jan2017'!AJ14&lt;'Tariffs Jan2017'!J14,0,IF($C$5*'Tariffs Jan2017'!AL14/'Tariffs Jan2017'!AJ14&lt;='Tariffs Jan2017'!K14,($C$5*'Tariffs Jan2017'!AL14/'Tariffs Jan2017'!AJ14-'Tariffs Jan2017'!J14)*('Tariffs Jan2017'!V14/100)*'Tariffs Jan2017'!AJ14,('Tariffs Jan2017'!K14-'Tariffs Jan2017'!J14)*('Tariffs Jan2017'!V14/100)*'Tariffs Jan2017'!AJ14))</f>
        <v>134.10000000000002</v>
      </c>
      <c r="L20" s="85">
        <f>IF($C$5*'Tariffs Jan2017'!AL14/'Tariffs Jan2017'!AJ14&lt;'Tariffs Jan2017'!K14,0,IF($C$5*'Tariffs Jan2017'!AL14/'Tariffs Jan2017'!AJ14&lt;='Tariffs Jan2017'!L14,($C$5*'Tariffs Jan2017'!AL14/'Tariffs Jan2017'!AJ14-'Tariffs Jan2017'!K14)*('Tariffs Jan2017'!W14/100)*'Tariffs Jan2017'!AJ14,('Tariffs Jan2017'!L14-'Tariffs Jan2017'!K14)*('Tariffs Jan2017'!W14/100)*'Tariffs Jan2017'!AJ14))</f>
        <v>0</v>
      </c>
      <c r="M20" s="85">
        <f>IF($C$5*'Tariffs Jan2017'!AL14/'Tariffs Jan2017'!AJ14&lt;'Tariffs Jan2017'!L14,0,IF($C$5*'Tariffs Jan2017'!AL14/'Tariffs Jan2017'!AJ14&lt;='Tariffs Jan2017'!M14,($C$5*'Tariffs Jan2017'!AL14/'Tariffs Jan2017'!AJ14-'Tariffs Jan2017'!L14)*('Tariffs Jan2017'!X14/100)*'Tariffs Jan2017'!AJ14,('Tariffs Jan2017'!M14-'Tariffs Jan2017'!L14)*('Tariffs Jan2017'!X14/100)*'Tariffs Jan2017'!AJ14))</f>
        <v>0</v>
      </c>
      <c r="N20" s="85">
        <f>IF(($C$5*'Tariffs Jan2017'!AL14/'Tariffs Jan2017'!AJ14&gt;'Tariffs Jan2017'!M14),($C$5*'Tariffs Jan2017'!AL14/'Tariffs Jan2017'!AJ14-'Tariffs Jan2017'!M14)*'Tariffs Jan2017'!Y14/100*'Tariffs Jan2017'!AJ14,0)</f>
        <v>201.14999999999998</v>
      </c>
      <c r="O20" s="73">
        <f t="shared" si="0"/>
        <v>1305.0405000000001</v>
      </c>
      <c r="P20" s="498">
        <f t="shared" si="1"/>
        <v>1435.5445500000003</v>
      </c>
    </row>
    <row r="21" spans="1:153" x14ac:dyDescent="0.15">
      <c r="A21" s="286" t="str">
        <f>'Tariffs Jan2017'!F15</f>
        <v>Click Energy</v>
      </c>
      <c r="B21" s="47" t="str">
        <f>'Tariffs Jan2017'!D15</f>
        <v>Multinet 2</v>
      </c>
      <c r="C21" s="287">
        <f>'Tariffs Jan2017'!E15</f>
        <v>42736</v>
      </c>
      <c r="D21" s="85">
        <f>365*'Tariffs Jan2017'!H15/100</f>
        <v>259.14999999999998</v>
      </c>
      <c r="E21" s="85">
        <f>IF($C$5*'Tariffs Jan2017'!AK15/'Tariffs Jan2017'!AI15&gt;='Tariffs Jan2017'!J15,( 'Tariffs Jan2017'!J15*'Tariffs Jan2017'!O15/100)* 'Tariffs Jan2017'!AI15,($C$5*'Tariffs Jan2017'!AK15/'Tariffs Jan2017'!AI15*'Tariffs Jan2017'!O15/100)* 'Tariffs Jan2017'!AI15)</f>
        <v>216</v>
      </c>
      <c r="F21" s="85">
        <f>IF($C$5*'Tariffs Jan2017'!AK15/'Tariffs Jan2017'!AI15&lt;'Tariffs Jan2017'!J15,0,IF($C$5*'Tariffs Jan2017'!AK15/'Tariffs Jan2017'!AI15&lt;='Tariffs Jan2017'!K15,($C$5*'Tariffs Jan2017'!AK15/'Tariffs Jan2017'!AI15-'Tariffs Jan2017'!J15)*('Tariffs Jan2017'!P15/100)*'Tariffs Jan2017'!AI15,('Tariffs Jan2017'!K15-'Tariffs Jan2017'!J15)*('Tariffs Jan2017'!P15/100)*'Tariffs Jan2017'!AI15))</f>
        <v>184.49999999999997</v>
      </c>
      <c r="G21" s="85">
        <f>IF($C$5*'Tariffs Jan2017'!AK15/'Tariffs Jan2017'!AI15&lt;'Tariffs Jan2017'!K15,0,IF($C$5*'Tariffs Jan2017'!AK15/'Tariffs Jan2017'!AI15&lt;='Tariffs Jan2017'!L15,($C$5*'Tariffs Jan2017'!AK15/'Tariffs Jan2017'!AI15-'Tariffs Jan2017'!K15)*('Tariffs Jan2017'!Q15/100)*'Tariffs Jan2017'!AI15,('Tariffs Jan2017'!L15-'Tariffs Jan2017'!K15)*('Tariffs Jan2017'!Q15/100)*'Tariffs Jan2017'!AI15))</f>
        <v>153.00000000000003</v>
      </c>
      <c r="H21" s="85">
        <f>IF($C$5*'Tariffs Jan2017'!AK15/'Tariffs Jan2017'!AI15&lt;'Tariffs Jan2017'!L15,0,IF($C$5*'Tariffs Jan2017'!AK15/'Tariffs Jan2017'!AI15&lt;='Tariffs Jan2017'!M15,($C$5*'Tariffs Jan2017'!AK15/'Tariffs Jan2017'!AI15-'Tariffs Jan2017'!L15)*('Tariffs Jan2017'!R15/100)*'Tariffs Jan2017'!AI15,('Tariffs Jan2017'!M15-'Tariffs Jan2017'!L15)*('Tariffs Jan2017'!R15/100)*'Tariffs Jan2017'!AI15))</f>
        <v>67.5</v>
      </c>
      <c r="I21" s="85">
        <f>IF(($C$5*'Tariffs Jan2017'!AK15/'Tariffs Jan2017'!AI15&gt;'Tariffs Jan2017'!M15),($C$5*'Tariffs Jan2017'!AK15/'Tariffs Jan2017'!AI15-'Tariffs Jan2017'!M15)*'Tariffs Jan2017'!S15/100*'Tariffs Jan2017'!AI15,0)</f>
        <v>0</v>
      </c>
      <c r="J21" s="85">
        <f>IF($C$5*'Tariffs Jan2017'!AL15/'Tariffs Jan2017'!AJ15&gt;='Tariffs Jan2017'!J15,('Tariffs Jan2017'!J15*'Tariffs Jan2017'!U15/100)* 'Tariffs Jan2017'!AJ15,($C$5*'Tariffs Jan2017'!AL15/'Tariffs Jan2017'!AJ15*'Tariffs Jan2017'!U15/100)* 'Tariffs Jan2017'!AJ15)</f>
        <v>206.99999999999994</v>
      </c>
      <c r="K21" s="85">
        <f>IF($C$5*'Tariffs Jan2017'!AL15/'Tariffs Jan2017'!AJ15&lt;'Tariffs Jan2017'!J15,0,IF($C$5*'Tariffs Jan2017'!AL15/'Tariffs Jan2017'!AJ15&lt;='Tariffs Jan2017'!K15,($C$5*'Tariffs Jan2017'!AL15/'Tariffs Jan2017'!AJ15-'Tariffs Jan2017'!J15)*('Tariffs Jan2017'!V15/100)*'Tariffs Jan2017'!AJ15,('Tariffs Jan2017'!K15-'Tariffs Jan2017'!J15)*('Tariffs Jan2017'!V15/100)*'Tariffs Jan2017'!AJ15))</f>
        <v>180</v>
      </c>
      <c r="L21" s="85">
        <f>IF($C$5*'Tariffs Jan2017'!AL15/'Tariffs Jan2017'!AJ15&lt;'Tariffs Jan2017'!K15,0,IF($C$5*'Tariffs Jan2017'!AL15/'Tariffs Jan2017'!AJ15&lt;='Tariffs Jan2017'!L15,($C$5*'Tariffs Jan2017'!AL15/'Tariffs Jan2017'!AJ15-'Tariffs Jan2017'!K15)*('Tariffs Jan2017'!W15/100)*'Tariffs Jan2017'!AJ15,('Tariffs Jan2017'!L15-'Tariffs Jan2017'!K15)*('Tariffs Jan2017'!W15/100)*'Tariffs Jan2017'!AJ15))</f>
        <v>148.5</v>
      </c>
      <c r="M21" s="85">
        <f>IF($C$5*'Tariffs Jan2017'!AL15/'Tariffs Jan2017'!AJ15&lt;'Tariffs Jan2017'!L15,0,IF($C$5*'Tariffs Jan2017'!AL15/'Tariffs Jan2017'!AJ15&lt;='Tariffs Jan2017'!M15,($C$5*'Tariffs Jan2017'!AL15/'Tariffs Jan2017'!AJ15-'Tariffs Jan2017'!L15)*('Tariffs Jan2017'!X15/100)*'Tariffs Jan2017'!AJ15,('Tariffs Jan2017'!M15-'Tariffs Jan2017'!L15)*('Tariffs Jan2017'!X15/100)*'Tariffs Jan2017'!AJ15))</f>
        <v>67.5</v>
      </c>
      <c r="N21" s="85">
        <f>IF(($C$5*'Tariffs Jan2017'!AL15/'Tariffs Jan2017'!AJ15&gt;'Tariffs Jan2017'!M15),($C$5*'Tariffs Jan2017'!AL15/'Tariffs Jan2017'!AJ15-'Tariffs Jan2017'!M15)*'Tariffs Jan2017'!Y15/100*'Tariffs Jan2017'!AJ15,0)</f>
        <v>0</v>
      </c>
      <c r="O21" s="73">
        <f t="shared" si="0"/>
        <v>1483.1499999999999</v>
      </c>
      <c r="P21" s="498">
        <f t="shared" si="1"/>
        <v>1631.4649999999999</v>
      </c>
    </row>
    <row r="22" spans="1:153" x14ac:dyDescent="0.15">
      <c r="A22" s="286" t="str">
        <f>'Tariffs Jan2017'!F16</f>
        <v>Covau</v>
      </c>
      <c r="B22" s="47" t="str">
        <f>'Tariffs Jan2017'!D16</f>
        <v>Multinet 2</v>
      </c>
      <c r="C22" s="287">
        <f>'Tariffs Jan2017'!E16</f>
        <v>42736</v>
      </c>
      <c r="D22" s="85">
        <f>365*'Tariffs Jan2017'!H16/100</f>
        <v>269.005</v>
      </c>
      <c r="E22" s="85">
        <f>IF($C$5*'Tariffs Jan2017'!AK16/'Tariffs Jan2017'!AI16&gt;='Tariffs Jan2017'!J16,( 'Tariffs Jan2017'!J16*'Tariffs Jan2017'!O16/100)* 'Tariffs Jan2017'!AI16,($C$5*'Tariffs Jan2017'!AK16/'Tariffs Jan2017'!AI16*'Tariffs Jan2017'!O16/100)* 'Tariffs Jan2017'!AI16)</f>
        <v>274.5</v>
      </c>
      <c r="F22" s="85">
        <f>IF($C$5*'Tariffs Jan2017'!AK16/'Tariffs Jan2017'!AI16&lt;'Tariffs Jan2017'!J16,0,IF($C$5*'Tariffs Jan2017'!AK16/'Tariffs Jan2017'!AI16&lt;='Tariffs Jan2017'!K16,($C$5*'Tariffs Jan2017'!AK16/'Tariffs Jan2017'!AI16-'Tariffs Jan2017'!J16)*('Tariffs Jan2017'!P16/100)*'Tariffs Jan2017'!AI16,('Tariffs Jan2017'!K16-'Tariffs Jan2017'!J16)*('Tariffs Jan2017'!P16/100)*'Tariffs Jan2017'!AI16))</f>
        <v>238.5</v>
      </c>
      <c r="G22" s="85">
        <f>IF($C$5*'Tariffs Jan2017'!AK16/'Tariffs Jan2017'!AI16&lt;'Tariffs Jan2017'!K16,0,IF($C$5*'Tariffs Jan2017'!AK16/'Tariffs Jan2017'!AI16&lt;='Tariffs Jan2017'!L16,($C$5*'Tariffs Jan2017'!AK16/'Tariffs Jan2017'!AI16-'Tariffs Jan2017'!K16)*('Tariffs Jan2017'!Q16/100)*'Tariffs Jan2017'!AI16,('Tariffs Jan2017'!L16-'Tariffs Jan2017'!K16)*('Tariffs Jan2017'!Q16/100)*'Tariffs Jan2017'!AI16))</f>
        <v>162.00000000000003</v>
      </c>
      <c r="H22" s="85">
        <f>IF($C$5*'Tariffs Jan2017'!AK16/'Tariffs Jan2017'!AI16&lt;'Tariffs Jan2017'!L16,0,IF($C$5*'Tariffs Jan2017'!AK16/'Tariffs Jan2017'!AI16&lt;='Tariffs Jan2017'!M16,($C$5*'Tariffs Jan2017'!AK16/'Tariffs Jan2017'!AI16-'Tariffs Jan2017'!L16)*('Tariffs Jan2017'!R16/100)*'Tariffs Jan2017'!AI16,('Tariffs Jan2017'!M16-'Tariffs Jan2017'!L16)*('Tariffs Jan2017'!R16/100)*'Tariffs Jan2017'!AI16))</f>
        <v>85.5</v>
      </c>
      <c r="I22" s="85">
        <f>IF(($C$5*'Tariffs Jan2017'!AK16/'Tariffs Jan2017'!AI16&gt;'Tariffs Jan2017'!M16),($C$5*'Tariffs Jan2017'!AK16/'Tariffs Jan2017'!AI16-'Tariffs Jan2017'!M16)*'Tariffs Jan2017'!S16/100*'Tariffs Jan2017'!AI16,0)</f>
        <v>0</v>
      </c>
      <c r="J22" s="85">
        <f>IF($C$5*'Tariffs Jan2017'!AL16/'Tariffs Jan2017'!AJ16&gt;='Tariffs Jan2017'!J16,('Tariffs Jan2017'!J16*'Tariffs Jan2017'!U16/100)* 'Tariffs Jan2017'!AJ16,($C$5*'Tariffs Jan2017'!AL16/'Tariffs Jan2017'!AJ16*'Tariffs Jan2017'!U16/100)* 'Tariffs Jan2017'!AJ16)</f>
        <v>203.39999999999998</v>
      </c>
      <c r="K22" s="85">
        <f>IF($C$5*'Tariffs Jan2017'!AL16/'Tariffs Jan2017'!AJ16&lt;'Tariffs Jan2017'!J16,0,IF($C$5*'Tariffs Jan2017'!AL16/'Tariffs Jan2017'!AJ16&lt;='Tariffs Jan2017'!K16,($C$5*'Tariffs Jan2017'!AL16/'Tariffs Jan2017'!AJ16-'Tariffs Jan2017'!J16)*('Tariffs Jan2017'!V16/100)*'Tariffs Jan2017'!AJ16,('Tariffs Jan2017'!K16-'Tariffs Jan2017'!J16)*('Tariffs Jan2017'!V16/100)*'Tariffs Jan2017'!AJ16))</f>
        <v>172.79999999999998</v>
      </c>
      <c r="L22" s="85">
        <f>IF($C$5*'Tariffs Jan2017'!AL16/'Tariffs Jan2017'!AJ16&lt;'Tariffs Jan2017'!K16,0,IF($C$5*'Tariffs Jan2017'!AL16/'Tariffs Jan2017'!AJ16&lt;='Tariffs Jan2017'!L16,($C$5*'Tariffs Jan2017'!AL16/'Tariffs Jan2017'!AJ16-'Tariffs Jan2017'!K16)*('Tariffs Jan2017'!W16/100)*'Tariffs Jan2017'!AJ16,('Tariffs Jan2017'!L16-'Tariffs Jan2017'!K16)*('Tariffs Jan2017'!W16/100)*'Tariffs Jan2017'!AJ16))</f>
        <v>135</v>
      </c>
      <c r="M22" s="85">
        <f>IF($C$5*'Tariffs Jan2017'!AL16/'Tariffs Jan2017'!AJ16&lt;'Tariffs Jan2017'!L16,0,IF($C$5*'Tariffs Jan2017'!AL16/'Tariffs Jan2017'!AJ16&lt;='Tariffs Jan2017'!M16,($C$5*'Tariffs Jan2017'!AL16/'Tariffs Jan2017'!AJ16-'Tariffs Jan2017'!L16)*('Tariffs Jan2017'!X16/100)*'Tariffs Jan2017'!AJ16,('Tariffs Jan2017'!M16-'Tariffs Jan2017'!L16)*('Tariffs Jan2017'!X16/100)*'Tariffs Jan2017'!AJ16))</f>
        <v>57.599999999999994</v>
      </c>
      <c r="N22" s="85">
        <f>IF(($C$5*'Tariffs Jan2017'!AL16/'Tariffs Jan2017'!AJ16&gt;'Tariffs Jan2017'!M16),($C$5*'Tariffs Jan2017'!AL16/'Tariffs Jan2017'!AJ16-'Tariffs Jan2017'!M16)*'Tariffs Jan2017'!Y16/100*'Tariffs Jan2017'!AJ16,0)</f>
        <v>0</v>
      </c>
      <c r="O22" s="73">
        <f t="shared" si="0"/>
        <v>1598.3050000000001</v>
      </c>
      <c r="P22" s="498">
        <f t="shared" si="1"/>
        <v>1758.1355000000003</v>
      </c>
    </row>
    <row r="23" spans="1:153" x14ac:dyDescent="0.15">
      <c r="A23" s="286" t="str">
        <f>'Tariffs Jan2017'!F17</f>
        <v>Dodo Power &amp; Gas</v>
      </c>
      <c r="B23" s="47" t="str">
        <f>'Tariffs Jan2017'!D17</f>
        <v>Multinet 2</v>
      </c>
      <c r="C23" s="287">
        <f>'Tariffs Jan2017'!E17</f>
        <v>42736</v>
      </c>
      <c r="D23" s="85">
        <f>365*'Tariffs Jan2017'!H17/100</f>
        <v>205.71400000000003</v>
      </c>
      <c r="E23" s="85">
        <f>IF($C$5*'Tariffs Jan2017'!AK17/'Tariffs Jan2017'!AI17&gt;='Tariffs Jan2017'!J17,( 'Tariffs Jan2017'!J17*'Tariffs Jan2017'!O17/100)* 'Tariffs Jan2017'!AI17,($C$5*'Tariffs Jan2017'!AK17/'Tariffs Jan2017'!AI17*'Tariffs Jan2017'!O17/100)* 'Tariffs Jan2017'!AI17)</f>
        <v>203.70000000000002</v>
      </c>
      <c r="F23" s="85">
        <f>IF($C$5*'Tariffs Jan2017'!AK17/'Tariffs Jan2017'!AI17&lt;'Tariffs Jan2017'!J17,0,IF($C$5*'Tariffs Jan2017'!AK17/'Tariffs Jan2017'!AI17&lt;='Tariffs Jan2017'!K17,($C$5*'Tariffs Jan2017'!AK17/'Tariffs Jan2017'!AI17-'Tariffs Jan2017'!J17)*('Tariffs Jan2017'!P17/100)*'Tariffs Jan2017'!AI17,('Tariffs Jan2017'!K17-'Tariffs Jan2017'!J17)*('Tariffs Jan2017'!P17/100)*'Tariffs Jan2017'!AI17))</f>
        <v>0</v>
      </c>
      <c r="G23" s="85">
        <f>IF($C$5*'Tariffs Jan2017'!AK17/'Tariffs Jan2017'!AI17&lt;'Tariffs Jan2017'!K17,0,IF($C$5*'Tariffs Jan2017'!AK17/'Tariffs Jan2017'!AI17&lt;='Tariffs Jan2017'!L17,($C$5*'Tariffs Jan2017'!AK17/'Tariffs Jan2017'!AI17-'Tariffs Jan2017'!K17)*('Tariffs Jan2017'!Q17/100)*'Tariffs Jan2017'!AI17,('Tariffs Jan2017'!L17-'Tariffs Jan2017'!K17)*('Tariffs Jan2017'!Q17/100)*'Tariffs Jan2017'!AI17))</f>
        <v>0</v>
      </c>
      <c r="H23" s="85">
        <f>IF($C$5*'Tariffs Jan2017'!AK17/'Tariffs Jan2017'!AI17&lt;'Tariffs Jan2017'!L17,0,IF($C$5*'Tariffs Jan2017'!AK17/'Tariffs Jan2017'!AI17&lt;='Tariffs Jan2017'!M17,($C$5*'Tariffs Jan2017'!AK17/'Tariffs Jan2017'!AI17-'Tariffs Jan2017'!L17)*('Tariffs Jan2017'!R17/100)*'Tariffs Jan2017'!AI17,('Tariffs Jan2017'!M17-'Tariffs Jan2017'!L17)*('Tariffs Jan2017'!R17/100)*'Tariffs Jan2017'!AI17))</f>
        <v>0</v>
      </c>
      <c r="I23" s="85">
        <f>IF(($C$5*'Tariffs Jan2017'!AK17/'Tariffs Jan2017'!AI17&gt;'Tariffs Jan2017'!M17),($C$5*'Tariffs Jan2017'!AK17/'Tariffs Jan2017'!AI17-'Tariffs Jan2017'!M17)*'Tariffs Jan2017'!S17/100*'Tariffs Jan2017'!AI17,0)</f>
        <v>331.79999999999995</v>
      </c>
      <c r="J23" s="85">
        <f>IF($C$5*'Tariffs Jan2017'!AL17/'Tariffs Jan2017'!AJ17&gt;='Tariffs Jan2017'!J17,('Tariffs Jan2017'!J17*'Tariffs Jan2017'!U17/100)* 'Tariffs Jan2017'!AJ17,($C$5*'Tariffs Jan2017'!AL17/'Tariffs Jan2017'!AJ17*'Tariffs Jan2017'!U17/100)* 'Tariffs Jan2017'!AJ17)</f>
        <v>192.14999999999998</v>
      </c>
      <c r="K23" s="85">
        <f>IF($C$5*'Tariffs Jan2017'!AL17/'Tariffs Jan2017'!AJ17&lt;'Tariffs Jan2017'!J17,0,IF($C$5*'Tariffs Jan2017'!AL17/'Tariffs Jan2017'!AJ17&lt;='Tariffs Jan2017'!K17,($C$5*'Tariffs Jan2017'!AL17/'Tariffs Jan2017'!AJ17-'Tariffs Jan2017'!J17)*('Tariffs Jan2017'!V17/100)*'Tariffs Jan2017'!AJ17,('Tariffs Jan2017'!K17-'Tariffs Jan2017'!J17)*('Tariffs Jan2017'!V17/100)*'Tariffs Jan2017'!AJ17))</f>
        <v>0</v>
      </c>
      <c r="L23" s="85">
        <f>IF($C$5*'Tariffs Jan2017'!AL17/'Tariffs Jan2017'!AJ17&lt;'Tariffs Jan2017'!K17,0,IF($C$5*'Tariffs Jan2017'!AL17/'Tariffs Jan2017'!AJ17&lt;='Tariffs Jan2017'!L17,($C$5*'Tariffs Jan2017'!AL17/'Tariffs Jan2017'!AJ17-'Tariffs Jan2017'!K17)*('Tariffs Jan2017'!W17/100)*'Tariffs Jan2017'!AJ17,('Tariffs Jan2017'!L17-'Tariffs Jan2017'!K17)*('Tariffs Jan2017'!W17/100)*'Tariffs Jan2017'!AJ17))</f>
        <v>0</v>
      </c>
      <c r="M23" s="85">
        <f>IF($C$5*'Tariffs Jan2017'!AL17/'Tariffs Jan2017'!AJ17&lt;'Tariffs Jan2017'!L17,0,IF($C$5*'Tariffs Jan2017'!AL17/'Tariffs Jan2017'!AJ17&lt;='Tariffs Jan2017'!M17,($C$5*'Tariffs Jan2017'!AL17/'Tariffs Jan2017'!AJ17-'Tariffs Jan2017'!L17)*('Tariffs Jan2017'!X17/100)*'Tariffs Jan2017'!AJ17,('Tariffs Jan2017'!M17-'Tariffs Jan2017'!L17)*('Tariffs Jan2017'!X17/100)*'Tariffs Jan2017'!AJ17))</f>
        <v>0</v>
      </c>
      <c r="N23" s="85">
        <f>IF(($C$5*'Tariffs Jan2017'!AL17/'Tariffs Jan2017'!AJ17&gt;'Tariffs Jan2017'!M17),($C$5*'Tariffs Jan2017'!AL17/'Tariffs Jan2017'!AJ17-'Tariffs Jan2017'!M17)*'Tariffs Jan2017'!Y17/100*'Tariffs Jan2017'!AJ17,0)</f>
        <v>321.29999999999995</v>
      </c>
      <c r="O23" s="73">
        <f t="shared" si="0"/>
        <v>1254.6639999999998</v>
      </c>
      <c r="P23" s="498">
        <f t="shared" si="1"/>
        <v>1380.1303999999998</v>
      </c>
    </row>
    <row r="24" spans="1:153" x14ac:dyDescent="0.15">
      <c r="A24" s="286" t="str">
        <f>'Tariffs Jan2017'!F18</f>
        <v>EnergyAustralia</v>
      </c>
      <c r="B24" s="47" t="str">
        <f>'Tariffs Jan2017'!D18</f>
        <v>Multinet 2</v>
      </c>
      <c r="C24" s="287">
        <f>'Tariffs Jan2017'!E18</f>
        <v>42736</v>
      </c>
      <c r="D24" s="85">
        <f>365*'Tariffs Jan2017'!H18/100</f>
        <v>253.01435000000001</v>
      </c>
      <c r="E24" s="85">
        <f>IF($C$5*'Tariffs Jan2017'!AK18/'Tariffs Jan2017'!AI18&gt;='Tariffs Jan2017'!J18,( 'Tariffs Jan2017'!J18*'Tariffs Jan2017'!O18/100)* 'Tariffs Jan2017'!AI18,($C$5*'Tariffs Jan2017'!AK18/'Tariffs Jan2017'!AI18*'Tariffs Jan2017'!O18/100)* 'Tariffs Jan2017'!AI18)</f>
        <v>221.553</v>
      </c>
      <c r="F24" s="85">
        <f>IF($C$5*'Tariffs Jan2017'!AK18/'Tariffs Jan2017'!AI18&lt;'Tariffs Jan2017'!J18,0,IF($C$5*'Tariffs Jan2017'!AK18/'Tariffs Jan2017'!AI18&lt;='Tariffs Jan2017'!K18,($C$5*'Tariffs Jan2017'!AK18/'Tariffs Jan2017'!AI18-'Tariffs Jan2017'!J18)*('Tariffs Jan2017'!P18/100)*'Tariffs Jan2017'!AI18,('Tariffs Jan2017'!K18-'Tariffs Jan2017'!J18)*('Tariffs Jan2017'!P18/100)*'Tariffs Jan2017'!AI18))</f>
        <v>198.37800000000001</v>
      </c>
      <c r="G24" s="85">
        <f>IF($C$5*'Tariffs Jan2017'!AK18/'Tariffs Jan2017'!AI18&lt;'Tariffs Jan2017'!K18,0,IF($C$5*'Tariffs Jan2017'!AK18/'Tariffs Jan2017'!AI18&lt;='Tariffs Jan2017'!L18,($C$5*'Tariffs Jan2017'!AK18/'Tariffs Jan2017'!AI18-'Tariffs Jan2017'!K18)*('Tariffs Jan2017'!Q18/100)*'Tariffs Jan2017'!AI18,('Tariffs Jan2017'!L18-'Tariffs Jan2017'!K18)*('Tariffs Jan2017'!Q18/100)*'Tariffs Jan2017'!AI18))</f>
        <v>160.37100000000004</v>
      </c>
      <c r="H24" s="85">
        <f>IF($C$5*'Tariffs Jan2017'!AK18/'Tariffs Jan2017'!AI18&lt;'Tariffs Jan2017'!L18,0,IF($C$5*'Tariffs Jan2017'!AK18/'Tariffs Jan2017'!AI18&lt;='Tariffs Jan2017'!M18,($C$5*'Tariffs Jan2017'!AK18/'Tariffs Jan2017'!AI18-'Tariffs Jan2017'!L18)*('Tariffs Jan2017'!R18/100)*'Tariffs Jan2017'!AI18,('Tariffs Jan2017'!M18-'Tariffs Jan2017'!L18)*('Tariffs Jan2017'!R18/100)*'Tariffs Jan2017'!AI18))</f>
        <v>68.597999999999999</v>
      </c>
      <c r="I24" s="85">
        <f>IF(($C$5*'Tariffs Jan2017'!AK18/'Tariffs Jan2017'!AI18&gt;'Tariffs Jan2017'!M18),($C$5*'Tariffs Jan2017'!AK18/'Tariffs Jan2017'!AI18-'Tariffs Jan2017'!M18)*'Tariffs Jan2017'!S18/100*'Tariffs Jan2017'!AI18,0)</f>
        <v>0</v>
      </c>
      <c r="J24" s="85">
        <f>IF($C$5*'Tariffs Jan2017'!AL18/'Tariffs Jan2017'!AJ18&gt;='Tariffs Jan2017'!J18,('Tariffs Jan2017'!J18*'Tariffs Jan2017'!U18/100)* 'Tariffs Jan2017'!AJ18,($C$5*'Tariffs Jan2017'!AL18/'Tariffs Jan2017'!AJ18*'Tariffs Jan2017'!U18/100)* 'Tariffs Jan2017'!AJ18)</f>
        <v>191.88899999999998</v>
      </c>
      <c r="K24" s="85">
        <f>IF($C$5*'Tariffs Jan2017'!AL18/'Tariffs Jan2017'!AJ18&lt;'Tariffs Jan2017'!J18,0,IF($C$5*'Tariffs Jan2017'!AL18/'Tariffs Jan2017'!AJ18&lt;='Tariffs Jan2017'!K18,($C$5*'Tariffs Jan2017'!AL18/'Tariffs Jan2017'!AJ18-'Tariffs Jan2017'!J18)*('Tariffs Jan2017'!V18/100)*'Tariffs Jan2017'!AJ18,('Tariffs Jan2017'!K18-'Tariffs Jan2017'!J18)*('Tariffs Jan2017'!V18/100)*'Tariffs Jan2017'!AJ18))</f>
        <v>165.00599999999997</v>
      </c>
      <c r="L24" s="85">
        <f>IF($C$5*'Tariffs Jan2017'!AL18/'Tariffs Jan2017'!AJ18&lt;'Tariffs Jan2017'!K18,0,IF($C$5*'Tariffs Jan2017'!AL18/'Tariffs Jan2017'!AJ18&lt;='Tariffs Jan2017'!L18,($C$5*'Tariffs Jan2017'!AL18/'Tariffs Jan2017'!AJ18-'Tariffs Jan2017'!K18)*('Tariffs Jan2017'!W18/100)*'Tariffs Jan2017'!AJ18,('Tariffs Jan2017'!L18-'Tariffs Jan2017'!K18)*('Tariffs Jan2017'!W18/100)*'Tariffs Jan2017'!AJ18))</f>
        <v>135.34200000000001</v>
      </c>
      <c r="M24" s="85">
        <f>IF($C$5*'Tariffs Jan2017'!AL18/'Tariffs Jan2017'!AJ18&lt;'Tariffs Jan2017'!L18,0,IF($C$5*'Tariffs Jan2017'!AL18/'Tariffs Jan2017'!AJ18&lt;='Tariffs Jan2017'!M18,($C$5*'Tariffs Jan2017'!AL18/'Tariffs Jan2017'!AJ18-'Tariffs Jan2017'!L18)*('Tariffs Jan2017'!X18/100)*'Tariffs Jan2017'!AJ18,('Tariffs Jan2017'!M18-'Tariffs Jan2017'!L18)*('Tariffs Jan2017'!X18/100)*'Tariffs Jan2017'!AJ18))</f>
        <v>61.181999999999995</v>
      </c>
      <c r="N24" s="85">
        <f>IF(($C$5*'Tariffs Jan2017'!AL18/'Tariffs Jan2017'!AJ18&gt;'Tariffs Jan2017'!M18),($C$5*'Tariffs Jan2017'!AL18/'Tariffs Jan2017'!AJ18-'Tariffs Jan2017'!M18)*'Tariffs Jan2017'!Y18/100*'Tariffs Jan2017'!AJ18,0)</f>
        <v>0</v>
      </c>
      <c r="O24" s="73">
        <f t="shared" si="0"/>
        <v>1455.3333500000001</v>
      </c>
      <c r="P24" s="498">
        <f t="shared" si="1"/>
        <v>1600.8666850000002</v>
      </c>
    </row>
    <row r="25" spans="1:153" x14ac:dyDescent="0.15">
      <c r="A25" s="286" t="str">
        <f>'Tariffs Jan2017'!F19</f>
        <v>Lumo Energy</v>
      </c>
      <c r="B25" s="47" t="str">
        <f>'Tariffs Jan2017'!D19</f>
        <v>Multinet 2</v>
      </c>
      <c r="C25" s="287">
        <f>'Tariffs Jan2017'!E19</f>
        <v>42736</v>
      </c>
      <c r="D25" s="85">
        <f>365*'Tariffs Jan2017'!H19/100</f>
        <v>241.95850000000002</v>
      </c>
      <c r="E25" s="85">
        <f>IF($C$5*'Tariffs Jan2017'!AK19/'Tariffs Jan2017'!AI19&gt;='Tariffs Jan2017'!J19,( 'Tariffs Jan2017'!J19*'Tariffs Jan2017'!O19/100)* 'Tariffs Jan2017'!AI19,($C$5*'Tariffs Jan2017'!AK19/'Tariffs Jan2017'!AI19*'Tariffs Jan2017'!O19/100)* 'Tariffs Jan2017'!AI19)</f>
        <v>211.23</v>
      </c>
      <c r="F25" s="85">
        <f>IF($C$5*'Tariffs Jan2017'!AK19/'Tariffs Jan2017'!AI19&lt;'Tariffs Jan2017'!J19,0,IF($C$5*'Tariffs Jan2017'!AK19/'Tariffs Jan2017'!AI19&lt;='Tariffs Jan2017'!K19,($C$5*'Tariffs Jan2017'!AK19/'Tariffs Jan2017'!AI19-'Tariffs Jan2017'!J19)*('Tariffs Jan2017'!P19/100)*'Tariffs Jan2017'!AI19,('Tariffs Jan2017'!K19-'Tariffs Jan2017'!J19)*('Tariffs Jan2017'!P19/100)*'Tariffs Jan2017'!AI19))</f>
        <v>184.05</v>
      </c>
      <c r="G25" s="85">
        <f>IF($C$5*'Tariffs Jan2017'!AK19/'Tariffs Jan2017'!AI19&lt;'Tariffs Jan2017'!K19,0,IF($C$5*'Tariffs Jan2017'!AK19/'Tariffs Jan2017'!AI19&lt;='Tariffs Jan2017'!L19,($C$5*'Tariffs Jan2017'!AK19/'Tariffs Jan2017'!AI19-'Tariffs Jan2017'!K19)*('Tariffs Jan2017'!Q19/100)*'Tariffs Jan2017'!AI19,('Tariffs Jan2017'!L19-'Tariffs Jan2017'!K19)*('Tariffs Jan2017'!Q19/100)*'Tariffs Jan2017'!AI19))</f>
        <v>151.01999999999998</v>
      </c>
      <c r="H25" s="85">
        <f>IF($C$5*'Tariffs Jan2017'!AK19/'Tariffs Jan2017'!AI19&lt;'Tariffs Jan2017'!L19,0,IF($C$5*'Tariffs Jan2017'!AK19/'Tariffs Jan2017'!AI19&lt;='Tariffs Jan2017'!M19,($C$5*'Tariffs Jan2017'!AK19/'Tariffs Jan2017'!AI19-'Tariffs Jan2017'!L19)*('Tariffs Jan2017'!R19/100)*'Tariffs Jan2017'!AI19,('Tariffs Jan2017'!M19-'Tariffs Jan2017'!L19)*('Tariffs Jan2017'!R19/100)*'Tariffs Jan2017'!AI19))</f>
        <v>66.78</v>
      </c>
      <c r="I25" s="85">
        <f>IF(($C$5*'Tariffs Jan2017'!AK19/'Tariffs Jan2017'!AI19&gt;'Tariffs Jan2017'!M19),($C$5*'Tariffs Jan2017'!AK19/'Tariffs Jan2017'!AI19-'Tariffs Jan2017'!M19)*'Tariffs Jan2017'!S19/100*'Tariffs Jan2017'!AI19,0)</f>
        <v>0</v>
      </c>
      <c r="J25" s="85">
        <f>IF($C$5*'Tariffs Jan2017'!AL19/'Tariffs Jan2017'!AJ19&gt;='Tariffs Jan2017'!J19,('Tariffs Jan2017'!J19*'Tariffs Jan2017'!U19/100)* 'Tariffs Jan2017'!AJ19,($C$5*'Tariffs Jan2017'!AL19/'Tariffs Jan2017'!AJ19*'Tariffs Jan2017'!U19/100)* 'Tariffs Jan2017'!AJ19)</f>
        <v>198.26999999999998</v>
      </c>
      <c r="K25" s="85">
        <f>IF($C$5*'Tariffs Jan2017'!AL19/'Tariffs Jan2017'!AJ19&lt;'Tariffs Jan2017'!J19,0,IF($C$5*'Tariffs Jan2017'!AL19/'Tariffs Jan2017'!AJ19&lt;='Tariffs Jan2017'!K19,($C$5*'Tariffs Jan2017'!AL19/'Tariffs Jan2017'!AJ19-'Tariffs Jan2017'!J19)*('Tariffs Jan2017'!V19/100)*'Tariffs Jan2017'!AJ19,('Tariffs Jan2017'!K19-'Tariffs Jan2017'!J19)*('Tariffs Jan2017'!V19/100)*'Tariffs Jan2017'!AJ19))</f>
        <v>174.69</v>
      </c>
      <c r="L25" s="85">
        <f>IF($C$5*'Tariffs Jan2017'!AL19/'Tariffs Jan2017'!AJ19&lt;'Tariffs Jan2017'!K19,0,IF($C$5*'Tariffs Jan2017'!AL19/'Tariffs Jan2017'!AJ19&lt;='Tariffs Jan2017'!L19,($C$5*'Tariffs Jan2017'!AL19/'Tariffs Jan2017'!AJ19-'Tariffs Jan2017'!K19)*('Tariffs Jan2017'!W19/100)*'Tariffs Jan2017'!AJ19,('Tariffs Jan2017'!L19-'Tariffs Jan2017'!K19)*('Tariffs Jan2017'!W19/100)*'Tariffs Jan2017'!AJ19))</f>
        <v>146.25</v>
      </c>
      <c r="M25" s="85">
        <f>IF($C$5*'Tariffs Jan2017'!AL19/'Tariffs Jan2017'!AJ19&lt;'Tariffs Jan2017'!L19,0,IF($C$5*'Tariffs Jan2017'!AL19/'Tariffs Jan2017'!AJ19&lt;='Tariffs Jan2017'!M19,($C$5*'Tariffs Jan2017'!AL19/'Tariffs Jan2017'!AJ19-'Tariffs Jan2017'!L19)*('Tariffs Jan2017'!X19/100)*'Tariffs Jan2017'!AJ19,('Tariffs Jan2017'!M19-'Tariffs Jan2017'!L19)*('Tariffs Jan2017'!X19/100)*'Tariffs Jan2017'!AJ19))</f>
        <v>65.609999999999985</v>
      </c>
      <c r="N25" s="85">
        <f>IF(($C$5*'Tariffs Jan2017'!AL19/'Tariffs Jan2017'!AJ19&gt;'Tariffs Jan2017'!M19),($C$5*'Tariffs Jan2017'!AL19/'Tariffs Jan2017'!AJ19-'Tariffs Jan2017'!M19)*'Tariffs Jan2017'!Y19/100*'Tariffs Jan2017'!AJ19,0)</f>
        <v>0</v>
      </c>
      <c r="O25" s="73">
        <f t="shared" si="0"/>
        <v>1439.8584999999998</v>
      </c>
      <c r="P25" s="498">
        <f t="shared" si="1"/>
        <v>1583.8443499999998</v>
      </c>
    </row>
    <row r="26" spans="1:153" x14ac:dyDescent="0.15">
      <c r="A26" s="286" t="str">
        <f>'Tariffs Jan2017'!F20</f>
        <v>Momentum Energy</v>
      </c>
      <c r="B26" s="47" t="str">
        <f>'Tariffs Jan2017'!D20</f>
        <v>Multinet 2</v>
      </c>
      <c r="C26" s="287">
        <f>'Tariffs Jan2017'!E20</f>
        <v>42736</v>
      </c>
      <c r="D26" s="85">
        <f>365*'Tariffs Jan2017'!H20/100</f>
        <v>223.16099999999997</v>
      </c>
      <c r="E26" s="85">
        <f>IF($C$5*'Tariffs Jan2017'!AK20/'Tariffs Jan2017'!AI20&gt;='Tariffs Jan2017'!J20,( 'Tariffs Jan2017'!J20*'Tariffs Jan2017'!O20/100)* 'Tariffs Jan2017'!AI20,($C$5*'Tariffs Jan2017'!AK20/'Tariffs Jan2017'!AI20*'Tariffs Jan2017'!O20/100)* 'Tariffs Jan2017'!AI20)</f>
        <v>235.17000000000002</v>
      </c>
      <c r="F26" s="85">
        <f>IF($C$5*'Tariffs Jan2017'!AK20/'Tariffs Jan2017'!AI20&lt;'Tariffs Jan2017'!J20,0,IF($C$5*'Tariffs Jan2017'!AK20/'Tariffs Jan2017'!AI20&lt;='Tariffs Jan2017'!K20,($C$5*'Tariffs Jan2017'!AK20/'Tariffs Jan2017'!AI20-'Tariffs Jan2017'!J20)*('Tariffs Jan2017'!P20/100)*'Tariffs Jan2017'!AI20,('Tariffs Jan2017'!K20-'Tariffs Jan2017'!J20)*('Tariffs Jan2017'!P20/100)*'Tariffs Jan2017'!AI20))</f>
        <v>214.82999999999998</v>
      </c>
      <c r="G26" s="85">
        <f>IF($C$5*'Tariffs Jan2017'!AK20/'Tariffs Jan2017'!AI20&lt;'Tariffs Jan2017'!K20,0,IF($C$5*'Tariffs Jan2017'!AK20/'Tariffs Jan2017'!AI20&lt;='Tariffs Jan2017'!L20,($C$5*'Tariffs Jan2017'!AK20/'Tariffs Jan2017'!AI20-'Tariffs Jan2017'!K20)*('Tariffs Jan2017'!Q20/100)*'Tariffs Jan2017'!AI20,('Tariffs Jan2017'!L20-'Tariffs Jan2017'!K20)*('Tariffs Jan2017'!Q20/100)*'Tariffs Jan2017'!AI20))</f>
        <v>190.07999999999998</v>
      </c>
      <c r="H26" s="85">
        <f>IF($C$5*'Tariffs Jan2017'!AK20/'Tariffs Jan2017'!AI20&lt;'Tariffs Jan2017'!L20,0,IF($C$5*'Tariffs Jan2017'!AK20/'Tariffs Jan2017'!AI20&lt;='Tariffs Jan2017'!M20,($C$5*'Tariffs Jan2017'!AK20/'Tariffs Jan2017'!AI20-'Tariffs Jan2017'!L20)*('Tariffs Jan2017'!R20/100)*'Tariffs Jan2017'!AI20,('Tariffs Jan2017'!M20-'Tariffs Jan2017'!L20)*('Tariffs Jan2017'!R20/100)*'Tariffs Jan2017'!AI20))</f>
        <v>88.515000000000001</v>
      </c>
      <c r="I26" s="85">
        <f>IF(($C$5*'Tariffs Jan2017'!AK20/'Tariffs Jan2017'!AI20&gt;'Tariffs Jan2017'!M20),($C$5*'Tariffs Jan2017'!AK20/'Tariffs Jan2017'!AI20-'Tariffs Jan2017'!M20)*'Tariffs Jan2017'!S20/100*'Tariffs Jan2017'!AI20,0)</f>
        <v>0</v>
      </c>
      <c r="J26" s="85">
        <f>IF($C$5*'Tariffs Jan2017'!AL20/'Tariffs Jan2017'!AJ20&gt;='Tariffs Jan2017'!J20,('Tariffs Jan2017'!J20*'Tariffs Jan2017'!U20/100)* 'Tariffs Jan2017'!AJ20,($C$5*'Tariffs Jan2017'!AL20/'Tariffs Jan2017'!AJ20*'Tariffs Jan2017'!U20/100)* 'Tariffs Jan2017'!AJ20)</f>
        <v>218.43</v>
      </c>
      <c r="K26" s="85">
        <f>IF($C$5*'Tariffs Jan2017'!AL20/'Tariffs Jan2017'!AJ20&lt;'Tariffs Jan2017'!J20,0,IF($C$5*'Tariffs Jan2017'!AL20/'Tariffs Jan2017'!AJ20&lt;='Tariffs Jan2017'!K20,($C$5*'Tariffs Jan2017'!AL20/'Tariffs Jan2017'!AJ20-'Tariffs Jan2017'!J20)*('Tariffs Jan2017'!V20/100)*'Tariffs Jan2017'!AJ20,('Tariffs Jan2017'!K20-'Tariffs Jan2017'!J20)*('Tariffs Jan2017'!V20/100)*'Tariffs Jan2017'!AJ20))</f>
        <v>201.06</v>
      </c>
      <c r="L26" s="85">
        <f>IF($C$5*'Tariffs Jan2017'!AL20/'Tariffs Jan2017'!AJ20&lt;'Tariffs Jan2017'!K20,0,IF($C$5*'Tariffs Jan2017'!AL20/'Tariffs Jan2017'!AJ20&lt;='Tariffs Jan2017'!L20,($C$5*'Tariffs Jan2017'!AL20/'Tariffs Jan2017'!AJ20-'Tariffs Jan2017'!K20)*('Tariffs Jan2017'!W20/100)*'Tariffs Jan2017'!AJ20,('Tariffs Jan2017'!L20-'Tariffs Jan2017'!K20)*('Tariffs Jan2017'!W20/100)*'Tariffs Jan2017'!AJ20))</f>
        <v>180.09</v>
      </c>
      <c r="M26" s="85">
        <f>IF($C$5*'Tariffs Jan2017'!AL20/'Tariffs Jan2017'!AJ20&lt;'Tariffs Jan2017'!L20,0,IF($C$5*'Tariffs Jan2017'!AL20/'Tariffs Jan2017'!AJ20&lt;='Tariffs Jan2017'!M20,($C$5*'Tariffs Jan2017'!AL20/'Tariffs Jan2017'!AJ20-'Tariffs Jan2017'!L20)*('Tariffs Jan2017'!X20/100)*'Tariffs Jan2017'!AJ20,('Tariffs Jan2017'!M20-'Tariffs Jan2017'!L20)*('Tariffs Jan2017'!X20/100)*'Tariffs Jan2017'!AJ20))</f>
        <v>84.464999999999989</v>
      </c>
      <c r="N26" s="85">
        <f>IF(($C$5*'Tariffs Jan2017'!AL20/'Tariffs Jan2017'!AJ20&gt;'Tariffs Jan2017'!M20),($C$5*'Tariffs Jan2017'!AL20/'Tariffs Jan2017'!AJ20-'Tariffs Jan2017'!M20)*'Tariffs Jan2017'!Y20/100*'Tariffs Jan2017'!AJ20,0)</f>
        <v>0</v>
      </c>
      <c r="O26" s="73">
        <f t="shared" si="0"/>
        <v>1635.8009999999997</v>
      </c>
      <c r="P26" s="498">
        <f t="shared" si="1"/>
        <v>1799.3810999999998</v>
      </c>
    </row>
    <row r="27" spans="1:153" x14ac:dyDescent="0.15">
      <c r="A27" s="286" t="str">
        <f>'Tariffs Jan2017'!F21</f>
        <v>Origin Energy</v>
      </c>
      <c r="B27" s="47" t="str">
        <f>'Tariffs Jan2017'!D21</f>
        <v>Multinet 2</v>
      </c>
      <c r="C27" s="287">
        <f>'Tariffs Jan2017'!E21</f>
        <v>42736</v>
      </c>
      <c r="D27" s="85">
        <f>365*'Tariffs Jan2017'!H21/100</f>
        <v>253.78450000000001</v>
      </c>
      <c r="E27" s="85">
        <f>IF($C$5*'Tariffs Jan2017'!AK21/'Tariffs Jan2017'!AI21&gt;='Tariffs Jan2017'!J21,( 'Tariffs Jan2017'!J21*'Tariffs Jan2017'!O21/100)* 'Tariffs Jan2017'!AI21,($C$5*'Tariffs Jan2017'!AK21/'Tariffs Jan2017'!AI21*'Tariffs Jan2017'!O21/100)* 'Tariffs Jan2017'!AI21)</f>
        <v>398.70000000000005</v>
      </c>
      <c r="F27" s="85">
        <f>IF($C$5*'Tariffs Jan2017'!AK21/'Tariffs Jan2017'!AI21&lt;'Tariffs Jan2017'!J21,0,IF($C$5*'Tariffs Jan2017'!AK21/'Tariffs Jan2017'!AI21&lt;='Tariffs Jan2017'!K21,($C$5*'Tariffs Jan2017'!AK21/'Tariffs Jan2017'!AI21-'Tariffs Jan2017'!J21)*('Tariffs Jan2017'!P21/100)*'Tariffs Jan2017'!AI21,('Tariffs Jan2017'!K21-'Tariffs Jan2017'!J21)*('Tariffs Jan2017'!P21/100)*'Tariffs Jan2017'!AI21))</f>
        <v>162.36000000000001</v>
      </c>
      <c r="G27" s="85">
        <f>IF($C$5*'Tariffs Jan2017'!AK21/'Tariffs Jan2017'!AI21&lt;'Tariffs Jan2017'!K21,0,IF($C$5*'Tariffs Jan2017'!AK21/'Tariffs Jan2017'!AI21&lt;='Tariffs Jan2017'!L21,($C$5*'Tariffs Jan2017'!AK21/'Tariffs Jan2017'!AI21-'Tariffs Jan2017'!K21)*('Tariffs Jan2017'!Q21/100)*'Tariffs Jan2017'!AI21,('Tariffs Jan2017'!L21-'Tariffs Jan2017'!K21)*('Tariffs Jan2017'!Q21/100)*'Tariffs Jan2017'!AI21))</f>
        <v>0</v>
      </c>
      <c r="H27" s="85">
        <f>IF($C$5*'Tariffs Jan2017'!AK21/'Tariffs Jan2017'!AI21&lt;'Tariffs Jan2017'!L21,0,IF($C$5*'Tariffs Jan2017'!AK21/'Tariffs Jan2017'!AI21&lt;='Tariffs Jan2017'!M21,($C$5*'Tariffs Jan2017'!AK21/'Tariffs Jan2017'!AI21-'Tariffs Jan2017'!L21)*('Tariffs Jan2017'!R21/100)*'Tariffs Jan2017'!AI21,('Tariffs Jan2017'!M21-'Tariffs Jan2017'!L21)*('Tariffs Jan2017'!R21/100)*'Tariffs Jan2017'!AI21))</f>
        <v>0</v>
      </c>
      <c r="I27" s="85">
        <f>IF(($C$5*'Tariffs Jan2017'!AK21/'Tariffs Jan2017'!AI21&gt;'Tariffs Jan2017'!M21),($C$5*'Tariffs Jan2017'!AK21/'Tariffs Jan2017'!AI21-'Tariffs Jan2017'!M21)*'Tariffs Jan2017'!S21/100*'Tariffs Jan2017'!AI21,0)</f>
        <v>58.454999999999998</v>
      </c>
      <c r="J27" s="85">
        <f>IF($C$5*'Tariffs Jan2017'!AL21/'Tariffs Jan2017'!AJ21&gt;='Tariffs Jan2017'!J21,('Tariffs Jan2017'!J21*'Tariffs Jan2017'!U21/100)* 'Tariffs Jan2017'!AJ21,($C$5*'Tariffs Jan2017'!AL21/'Tariffs Jan2017'!AJ21*'Tariffs Jan2017'!U21/100)* 'Tariffs Jan2017'!AJ21)</f>
        <v>361.98</v>
      </c>
      <c r="K27" s="85">
        <f>IF($C$5*'Tariffs Jan2017'!AL21/'Tariffs Jan2017'!AJ21&lt;'Tariffs Jan2017'!J21,0,IF($C$5*'Tariffs Jan2017'!AL21/'Tariffs Jan2017'!AJ21&lt;='Tariffs Jan2017'!K21,($C$5*'Tariffs Jan2017'!AL21/'Tariffs Jan2017'!AJ21-'Tariffs Jan2017'!J21)*('Tariffs Jan2017'!V21/100)*'Tariffs Jan2017'!AJ21,('Tariffs Jan2017'!K21-'Tariffs Jan2017'!J21)*('Tariffs Jan2017'!V21/100)*'Tariffs Jan2017'!AJ21))</f>
        <v>142.56</v>
      </c>
      <c r="L27" s="85">
        <f>IF($C$5*'Tariffs Jan2017'!AL21/'Tariffs Jan2017'!AJ21&lt;'Tariffs Jan2017'!K21,0,IF($C$5*'Tariffs Jan2017'!AL21/'Tariffs Jan2017'!AJ21&lt;='Tariffs Jan2017'!L21,($C$5*'Tariffs Jan2017'!AL21/'Tariffs Jan2017'!AJ21-'Tariffs Jan2017'!K21)*('Tariffs Jan2017'!W21/100)*'Tariffs Jan2017'!AJ21,('Tariffs Jan2017'!L21-'Tariffs Jan2017'!K21)*('Tariffs Jan2017'!W21/100)*'Tariffs Jan2017'!AJ21))</f>
        <v>0</v>
      </c>
      <c r="M27" s="85">
        <f>IF($C$5*'Tariffs Jan2017'!AL21/'Tariffs Jan2017'!AJ21&lt;'Tariffs Jan2017'!L21,0,IF($C$5*'Tariffs Jan2017'!AL21/'Tariffs Jan2017'!AJ21&lt;='Tariffs Jan2017'!M21,($C$5*'Tariffs Jan2017'!AL21/'Tariffs Jan2017'!AJ21-'Tariffs Jan2017'!L21)*('Tariffs Jan2017'!X21/100)*'Tariffs Jan2017'!AJ21,('Tariffs Jan2017'!M21-'Tariffs Jan2017'!L21)*('Tariffs Jan2017'!X21/100)*'Tariffs Jan2017'!AJ21))</f>
        <v>0</v>
      </c>
      <c r="N27" s="85">
        <f>IF(($C$5*'Tariffs Jan2017'!AL21/'Tariffs Jan2017'!AJ21&gt;'Tariffs Jan2017'!M21),($C$5*'Tariffs Jan2017'!AL21/'Tariffs Jan2017'!AJ21-'Tariffs Jan2017'!M21)*'Tariffs Jan2017'!Y21/100*'Tariffs Jan2017'!AJ21,0)</f>
        <v>55.08</v>
      </c>
      <c r="O27" s="73">
        <f t="shared" si="0"/>
        <v>1432.9195</v>
      </c>
      <c r="P27" s="498">
        <f t="shared" si="1"/>
        <v>1576.21145</v>
      </c>
    </row>
    <row r="28" spans="1:153" x14ac:dyDescent="0.15">
      <c r="A28" s="286" t="str">
        <f>'Tariffs Jan2017'!F22</f>
        <v>Red Energy</v>
      </c>
      <c r="B28" s="47" t="str">
        <f>'Tariffs Jan2017'!D22</f>
        <v>Multinet 2</v>
      </c>
      <c r="C28" s="287">
        <f>'Tariffs Jan2017'!E22</f>
        <v>42736</v>
      </c>
      <c r="D28" s="85">
        <f>365*'Tariffs Jan2017'!H22/100</f>
        <v>265.0265</v>
      </c>
      <c r="E28" s="85">
        <f>IF($C$5*'Tariffs Jan2017'!AK22/'Tariffs Jan2017'!AI22&gt;='Tariffs Jan2017'!J22,( 'Tariffs Jan2017'!J22*'Tariffs Jan2017'!O22/100)* 'Tariffs Jan2017'!AI22,($C$5*'Tariffs Jan2017'!AK22/'Tariffs Jan2017'!AI22*'Tariffs Jan2017'!O22/100)* 'Tariffs Jan2017'!AI22)</f>
        <v>208.95000000000002</v>
      </c>
      <c r="F28" s="85">
        <f>IF($C$5*'Tariffs Jan2017'!AK22/'Tariffs Jan2017'!AI22&lt;'Tariffs Jan2017'!J22,0,IF($C$5*'Tariffs Jan2017'!AK22/'Tariffs Jan2017'!AI22&lt;='Tariffs Jan2017'!K22,($C$5*'Tariffs Jan2017'!AK22/'Tariffs Jan2017'!AI22-'Tariffs Jan2017'!J22)*('Tariffs Jan2017'!P22/100)*'Tariffs Jan2017'!AI22,('Tariffs Jan2017'!K22-'Tariffs Jan2017'!J22)*('Tariffs Jan2017'!P22/100)*'Tariffs Jan2017'!AI22))</f>
        <v>0</v>
      </c>
      <c r="G28" s="85">
        <f>IF($C$5*'Tariffs Jan2017'!AK22/'Tariffs Jan2017'!AI22&lt;'Tariffs Jan2017'!K22,0,IF($C$5*'Tariffs Jan2017'!AK22/'Tariffs Jan2017'!AI22&lt;='Tariffs Jan2017'!L22,($C$5*'Tariffs Jan2017'!AK22/'Tariffs Jan2017'!AI22-'Tariffs Jan2017'!K22)*('Tariffs Jan2017'!Q22/100)*'Tariffs Jan2017'!AI22,('Tariffs Jan2017'!L22-'Tariffs Jan2017'!K22)*('Tariffs Jan2017'!Q22/100)*'Tariffs Jan2017'!AI22))</f>
        <v>0</v>
      </c>
      <c r="H28" s="85">
        <f>IF($C$5*'Tariffs Jan2017'!AK22/'Tariffs Jan2017'!AI22&lt;'Tariffs Jan2017'!L22,0,IF($C$5*'Tariffs Jan2017'!AK22/'Tariffs Jan2017'!AI22&lt;='Tariffs Jan2017'!M22,($C$5*'Tariffs Jan2017'!AK22/'Tariffs Jan2017'!AI22-'Tariffs Jan2017'!L22)*('Tariffs Jan2017'!R22/100)*'Tariffs Jan2017'!AI22,('Tariffs Jan2017'!M22-'Tariffs Jan2017'!L22)*('Tariffs Jan2017'!R22/100)*'Tariffs Jan2017'!AI22))</f>
        <v>0</v>
      </c>
      <c r="I28" s="85">
        <f>IF(($C$5*'Tariffs Jan2017'!AK22/'Tariffs Jan2017'!AI22&gt;'Tariffs Jan2017'!M22),($C$5*'Tariffs Jan2017'!AK22/'Tariffs Jan2017'!AI22-'Tariffs Jan2017'!M22)*'Tariffs Jan2017'!S22/100*'Tariffs Jan2017'!AI22,0)</f>
        <v>365.4</v>
      </c>
      <c r="J28" s="85">
        <f>IF($C$5*'Tariffs Jan2017'!AL22/'Tariffs Jan2017'!AJ22&gt;='Tariffs Jan2017'!J22,('Tariffs Jan2017'!J22*'Tariffs Jan2017'!U22/100)* 'Tariffs Jan2017'!AJ22,($C$5*'Tariffs Jan2017'!AL22/'Tariffs Jan2017'!AJ22*'Tariffs Jan2017'!U22/100)* 'Tariffs Jan2017'!AJ22)</f>
        <v>196.35000000000002</v>
      </c>
      <c r="K28" s="85">
        <f>IF($C$5*'Tariffs Jan2017'!AL22/'Tariffs Jan2017'!AJ22&lt;'Tariffs Jan2017'!J22,0,IF($C$5*'Tariffs Jan2017'!AL22/'Tariffs Jan2017'!AJ22&lt;='Tariffs Jan2017'!K22,($C$5*'Tariffs Jan2017'!AL22/'Tariffs Jan2017'!AJ22-'Tariffs Jan2017'!J22)*('Tariffs Jan2017'!V22/100)*'Tariffs Jan2017'!AJ22,('Tariffs Jan2017'!K22-'Tariffs Jan2017'!J22)*('Tariffs Jan2017'!V22/100)*'Tariffs Jan2017'!AJ22))</f>
        <v>0</v>
      </c>
      <c r="L28" s="85">
        <f>IF($C$5*'Tariffs Jan2017'!AL22/'Tariffs Jan2017'!AJ22&lt;'Tariffs Jan2017'!K22,0,IF($C$5*'Tariffs Jan2017'!AL22/'Tariffs Jan2017'!AJ22&lt;='Tariffs Jan2017'!L22,($C$5*'Tariffs Jan2017'!AL22/'Tariffs Jan2017'!AJ22-'Tariffs Jan2017'!K22)*('Tariffs Jan2017'!W22/100)*'Tariffs Jan2017'!AJ22,('Tariffs Jan2017'!L22-'Tariffs Jan2017'!K22)*('Tariffs Jan2017'!W22/100)*'Tariffs Jan2017'!AJ22))</f>
        <v>0</v>
      </c>
      <c r="M28" s="85">
        <f>IF($C$5*'Tariffs Jan2017'!AL22/'Tariffs Jan2017'!AJ22&lt;'Tariffs Jan2017'!L22,0,IF($C$5*'Tariffs Jan2017'!AL22/'Tariffs Jan2017'!AJ22&lt;='Tariffs Jan2017'!M22,($C$5*'Tariffs Jan2017'!AL22/'Tariffs Jan2017'!AJ22-'Tariffs Jan2017'!L22)*('Tariffs Jan2017'!X22/100)*'Tariffs Jan2017'!AJ22,('Tariffs Jan2017'!M22-'Tariffs Jan2017'!L22)*('Tariffs Jan2017'!X22/100)*'Tariffs Jan2017'!AJ22))</f>
        <v>0</v>
      </c>
      <c r="N28" s="85">
        <f>IF(($C$5*'Tariffs Jan2017'!AL22/'Tariffs Jan2017'!AJ22&gt;'Tariffs Jan2017'!M22),($C$5*'Tariffs Jan2017'!AL22/'Tariffs Jan2017'!AJ22-'Tariffs Jan2017'!M22)*'Tariffs Jan2017'!Y22/100*'Tariffs Jan2017'!AJ22,0)</f>
        <v>348.6</v>
      </c>
      <c r="O28" s="73">
        <f t="shared" si="0"/>
        <v>1384.3265000000001</v>
      </c>
      <c r="P28" s="498">
        <f t="shared" si="1"/>
        <v>1522.7591500000003</v>
      </c>
    </row>
    <row r="29" spans="1:153" s="289" customFormat="1" ht="14" thickBot="1" x14ac:dyDescent="0.2">
      <c r="A29" s="288" t="str">
        <f>'Tariffs Jan2017'!F23</f>
        <v>Simply Energy</v>
      </c>
      <c r="B29" s="289" t="str">
        <f>'Tariffs Jan2017'!D23</f>
        <v>Multinet 2</v>
      </c>
      <c r="C29" s="290">
        <f>'Tariffs Jan2017'!E23</f>
        <v>42736</v>
      </c>
      <c r="D29" s="291">
        <f>365*'Tariffs Jan2017'!H23/100</f>
        <v>236.0455</v>
      </c>
      <c r="E29" s="291">
        <f>IF($C$5*'Tariffs Jan2017'!AK23/'Tariffs Jan2017'!AI23&gt;='Tariffs Jan2017'!J23,( 'Tariffs Jan2017'!J23*'Tariffs Jan2017'!O23/100)* 'Tariffs Jan2017'!AI23,($C$5*'Tariffs Jan2017'!AK23/'Tariffs Jan2017'!AI23*'Tariffs Jan2017'!O23/100)* 'Tariffs Jan2017'!AI23)</f>
        <v>211.15500000000003</v>
      </c>
      <c r="F29" s="291">
        <f>IF($C$5*'Tariffs Jan2017'!AK23/'Tariffs Jan2017'!AI23&lt;'Tariffs Jan2017'!J23,0,IF($C$5*'Tariffs Jan2017'!AK23/'Tariffs Jan2017'!AI23&lt;='Tariffs Jan2017'!K23,($C$5*'Tariffs Jan2017'!AK23/'Tariffs Jan2017'!AI23-'Tariffs Jan2017'!J23)*('Tariffs Jan2017'!P23/100)*'Tariffs Jan2017'!AI23,('Tariffs Jan2017'!K23-'Tariffs Jan2017'!J23)*('Tariffs Jan2017'!P23/100)*'Tariffs Jan2017'!AI23))</f>
        <v>0</v>
      </c>
      <c r="G29" s="291">
        <f>IF($C$5*'Tariffs Jan2017'!AK23/'Tariffs Jan2017'!AI23&lt;'Tariffs Jan2017'!K23,0,IF($C$5*'Tariffs Jan2017'!AK23/'Tariffs Jan2017'!AI23&lt;='Tariffs Jan2017'!L23,($C$5*'Tariffs Jan2017'!AK23/'Tariffs Jan2017'!AI23-'Tariffs Jan2017'!K23)*('Tariffs Jan2017'!Q23/100)*'Tariffs Jan2017'!AI23,('Tariffs Jan2017'!L23-'Tariffs Jan2017'!K23)*('Tariffs Jan2017'!Q23/100)*'Tariffs Jan2017'!AI23))</f>
        <v>0</v>
      </c>
      <c r="H29" s="291">
        <f>IF($C$5*'Tariffs Jan2017'!AK23/'Tariffs Jan2017'!AI23&lt;'Tariffs Jan2017'!L23,0,IF($C$5*'Tariffs Jan2017'!AK23/'Tariffs Jan2017'!AI23&lt;='Tariffs Jan2017'!M23,($C$5*'Tariffs Jan2017'!AK23/'Tariffs Jan2017'!AI23-'Tariffs Jan2017'!L23)*('Tariffs Jan2017'!R23/100)*'Tariffs Jan2017'!AI23,('Tariffs Jan2017'!M23-'Tariffs Jan2017'!L23)*('Tariffs Jan2017'!R23/100)*'Tariffs Jan2017'!AI23))</f>
        <v>0</v>
      </c>
      <c r="I29" s="291">
        <f>IF(($C$5*'Tariffs Jan2017'!AK23/'Tariffs Jan2017'!AI23&gt;'Tariffs Jan2017'!M23),($C$5*'Tariffs Jan2017'!AK23/'Tariffs Jan2017'!AI23-'Tariffs Jan2017'!M23)*'Tariffs Jan2017'!S23/100*'Tariffs Jan2017'!AI23,0)</f>
        <v>364.56</v>
      </c>
      <c r="J29" s="291">
        <f>IF($C$5*'Tariffs Jan2017'!AL23/'Tariffs Jan2017'!AJ23&gt;='Tariffs Jan2017'!J23,('Tariffs Jan2017'!J23*'Tariffs Jan2017'!U23/100)* 'Tariffs Jan2017'!AJ23,($C$5*'Tariffs Jan2017'!AL23/'Tariffs Jan2017'!AJ23*'Tariffs Jan2017'!U23/100)* 'Tariffs Jan2017'!AJ23)</f>
        <v>201.70499999999998</v>
      </c>
      <c r="K29" s="291">
        <f>IF($C$5*'Tariffs Jan2017'!AL23/'Tariffs Jan2017'!AJ23&lt;'Tariffs Jan2017'!J23,0,IF($C$5*'Tariffs Jan2017'!AL23/'Tariffs Jan2017'!AJ23&lt;='Tariffs Jan2017'!K23,($C$5*'Tariffs Jan2017'!AL23/'Tariffs Jan2017'!AJ23-'Tariffs Jan2017'!J23)*('Tariffs Jan2017'!V23/100)*'Tariffs Jan2017'!AJ23,('Tariffs Jan2017'!K23-'Tariffs Jan2017'!J23)*('Tariffs Jan2017'!V23/100)*'Tariffs Jan2017'!AJ23))</f>
        <v>0</v>
      </c>
      <c r="L29" s="291">
        <f>IF($C$5*'Tariffs Jan2017'!AL23/'Tariffs Jan2017'!AJ23&lt;'Tariffs Jan2017'!K23,0,IF($C$5*'Tariffs Jan2017'!AL23/'Tariffs Jan2017'!AJ23&lt;='Tariffs Jan2017'!L23,($C$5*'Tariffs Jan2017'!AL23/'Tariffs Jan2017'!AJ23-'Tariffs Jan2017'!K23)*('Tariffs Jan2017'!W23/100)*'Tariffs Jan2017'!AJ23,('Tariffs Jan2017'!L23-'Tariffs Jan2017'!K23)*('Tariffs Jan2017'!W23/100)*'Tariffs Jan2017'!AJ23))</f>
        <v>0</v>
      </c>
      <c r="M29" s="291">
        <f>IF($C$5*'Tariffs Jan2017'!AL23/'Tariffs Jan2017'!AJ23&lt;'Tariffs Jan2017'!L23,0,IF($C$5*'Tariffs Jan2017'!AL23/'Tariffs Jan2017'!AJ23&lt;='Tariffs Jan2017'!M23,($C$5*'Tariffs Jan2017'!AL23/'Tariffs Jan2017'!AJ23-'Tariffs Jan2017'!L23)*('Tariffs Jan2017'!X23/100)*'Tariffs Jan2017'!AJ23,('Tariffs Jan2017'!M23-'Tariffs Jan2017'!L23)*('Tariffs Jan2017'!X23/100)*'Tariffs Jan2017'!AJ23))</f>
        <v>0</v>
      </c>
      <c r="N29" s="291">
        <f>IF(($C$5*'Tariffs Jan2017'!AL23/'Tariffs Jan2017'!AJ23&gt;'Tariffs Jan2017'!M23),($C$5*'Tariffs Jan2017'!AL23/'Tariffs Jan2017'!AJ23-'Tariffs Jan2017'!M23)*'Tariffs Jan2017'!Y23/100*'Tariffs Jan2017'!AJ23,0)</f>
        <v>315.42</v>
      </c>
      <c r="O29" s="292">
        <f t="shared" si="0"/>
        <v>1328.8855000000001</v>
      </c>
      <c r="P29" s="499">
        <f t="shared" si="1"/>
        <v>1461.7740500000002</v>
      </c>
      <c r="Q29" s="318"/>
      <c r="R29" s="318"/>
      <c r="S29" s="318"/>
      <c r="T29" s="318"/>
      <c r="U29" s="318"/>
      <c r="V29" s="318"/>
      <c r="W29" s="318"/>
      <c r="X29" s="318"/>
      <c r="Y29" s="318"/>
      <c r="Z29" s="318"/>
      <c r="AA29" s="318"/>
      <c r="AB29" s="318"/>
      <c r="AC29" s="318"/>
      <c r="AD29" s="318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18"/>
      <c r="AU29" s="318"/>
      <c r="AV29" s="318"/>
      <c r="AW29" s="318"/>
      <c r="AX29" s="318"/>
      <c r="AY29" s="318"/>
      <c r="AZ29" s="318"/>
      <c r="BA29" s="318"/>
      <c r="BB29" s="318"/>
      <c r="BC29" s="318"/>
      <c r="BD29" s="318"/>
      <c r="BE29" s="318"/>
      <c r="BF29" s="318"/>
      <c r="BG29" s="318"/>
      <c r="BH29" s="318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318"/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318"/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318"/>
      <c r="DF29" s="318"/>
      <c r="DG29" s="318"/>
      <c r="DH29" s="318"/>
      <c r="DI29" s="318"/>
      <c r="DJ29" s="318"/>
      <c r="DK29" s="320"/>
      <c r="DL29" s="320"/>
      <c r="DM29" s="320"/>
      <c r="DN29" s="320"/>
      <c r="DO29" s="320"/>
      <c r="DP29" s="320"/>
      <c r="DQ29" s="320"/>
      <c r="DR29" s="320"/>
      <c r="DS29" s="320"/>
      <c r="DT29" s="320"/>
      <c r="DU29" s="320"/>
      <c r="DV29" s="320"/>
      <c r="DW29" s="320"/>
      <c r="DX29" s="320"/>
      <c r="DY29" s="320"/>
      <c r="DZ29" s="320"/>
      <c r="EA29" s="320"/>
      <c r="EB29" s="320"/>
      <c r="EC29" s="320"/>
      <c r="ED29" s="320"/>
      <c r="EE29" s="320"/>
      <c r="EF29" s="320"/>
      <c r="EG29" s="320"/>
      <c r="EH29" s="320"/>
      <c r="EI29" s="320"/>
      <c r="EJ29" s="320"/>
      <c r="EK29" s="320"/>
      <c r="EL29" s="320"/>
      <c r="EM29" s="320"/>
      <c r="EN29" s="320"/>
      <c r="EO29" s="320"/>
      <c r="EP29" s="320"/>
      <c r="EQ29" s="320"/>
      <c r="ER29" s="320"/>
      <c r="ES29" s="320"/>
      <c r="ET29" s="320"/>
      <c r="EU29" s="320"/>
      <c r="EV29" s="320"/>
      <c r="EW29" s="320"/>
    </row>
    <row r="30" spans="1:153" x14ac:dyDescent="0.15">
      <c r="A30" s="286" t="str">
        <f>'Tariffs Jan2017'!F24</f>
        <v>AGL</v>
      </c>
      <c r="B30" s="47" t="str">
        <f>'Tariffs Jan2017'!D24</f>
        <v>Envestra North</v>
      </c>
      <c r="C30" s="287">
        <f>'Tariffs Jan2017'!E24</f>
        <v>42736</v>
      </c>
      <c r="D30" s="85">
        <f>365*'Tariffs Jan2017'!H24/100</f>
        <v>261.74149999999997</v>
      </c>
      <c r="E30" s="85">
        <f>IF($C$5*'Tariffs Jan2017'!AK24/'Tariffs Jan2017'!AI24&gt;='Tariffs Jan2017'!J24,( 'Tariffs Jan2017'!J24*'Tariffs Jan2017'!O24/100)* 'Tariffs Jan2017'!AI24,($C$5*'Tariffs Jan2017'!AK24/'Tariffs Jan2017'!AI24*'Tariffs Jan2017'!O24/100)* 'Tariffs Jan2017'!AI24)</f>
        <v>76.525400000000005</v>
      </c>
      <c r="F30" s="85">
        <f>IF($C$5*'Tariffs Jan2017'!AK24/'Tariffs Jan2017'!AI24&lt;'Tariffs Jan2017'!J24,0,IF($C$5*'Tariffs Jan2017'!AK24/'Tariffs Jan2017'!AI24&lt;='Tariffs Jan2017'!K24,($C$5*'Tariffs Jan2017'!AK24/'Tariffs Jan2017'!AI24-'Tariffs Jan2017'!J24)*('Tariffs Jan2017'!P24/100)*'Tariffs Jan2017'!AI24,('Tariffs Jan2017'!K24-'Tariffs Jan2017'!J24)*('Tariffs Jan2017'!P24/100)*'Tariffs Jan2017'!AI24))</f>
        <v>57.289400000000001</v>
      </c>
      <c r="G30" s="85">
        <f>IF($C$5*'Tariffs Jan2017'!AK24/'Tariffs Jan2017'!AI24&lt;'Tariffs Jan2017'!K24,0,IF($C$5*'Tariffs Jan2017'!AK24/'Tariffs Jan2017'!AI24&lt;='Tariffs Jan2017'!L24,($C$5*'Tariffs Jan2017'!AK24/'Tariffs Jan2017'!AI24-'Tariffs Jan2017'!K24)*('Tariffs Jan2017'!Q24/100)*'Tariffs Jan2017'!AI24,('Tariffs Jan2017'!L24-'Tariffs Jan2017'!K24)*('Tariffs Jan2017'!Q24/100)*'Tariffs Jan2017'!AI24))</f>
        <v>0</v>
      </c>
      <c r="H30" s="85">
        <f>IF($C$5*'Tariffs Jan2017'!AK24/'Tariffs Jan2017'!AI24&lt;'Tariffs Jan2017'!L24,0,IF($C$5*'Tariffs Jan2017'!AK24/'Tariffs Jan2017'!AI24&lt;='Tariffs Jan2017'!M24,($C$5*'Tariffs Jan2017'!AK24/'Tariffs Jan2017'!AI24-'Tariffs Jan2017'!L24)*('Tariffs Jan2017'!R24/100)*'Tariffs Jan2017'!AI24,('Tariffs Jan2017'!M24-'Tariffs Jan2017'!L24)*('Tariffs Jan2017'!R24/100)*'Tariffs Jan2017'!AI24))</f>
        <v>0</v>
      </c>
      <c r="I30" s="85">
        <f>IF(($C$5*'Tariffs Jan2017'!AK24/'Tariffs Jan2017'!AI24&gt;'Tariffs Jan2017'!M24),($C$5*'Tariffs Jan2017'!AK24/'Tariffs Jan2017'!AI24-'Tariffs Jan2017'!M24)*'Tariffs Jan2017'!S24/100*'Tariffs Jan2017'!AI24,0)</f>
        <v>264.56295599999999</v>
      </c>
      <c r="J30" s="85">
        <f>IF($C$5*'Tariffs Jan2017'!AL24/'Tariffs Jan2017'!AJ24&gt;='Tariffs Jan2017'!J24,('Tariffs Jan2017'!J24*'Tariffs Jan2017'!U24/100)* 'Tariffs Jan2017'!AJ24,($C$5*'Tariffs Jan2017'!AL24/'Tariffs Jan2017'!AJ24*'Tariffs Jan2017'!U24/100)* 'Tariffs Jan2017'!AJ24)</f>
        <v>153.05080000000001</v>
      </c>
      <c r="K30" s="85">
        <f>IF($C$5*'Tariffs Jan2017'!AL24/'Tariffs Jan2017'!AJ24&lt;'Tariffs Jan2017'!J24,0,IF($C$5*'Tariffs Jan2017'!AL24/'Tariffs Jan2017'!AJ24&lt;='Tariffs Jan2017'!K24,($C$5*'Tariffs Jan2017'!AL24/'Tariffs Jan2017'!AJ24-'Tariffs Jan2017'!J24)*('Tariffs Jan2017'!V24/100)*'Tariffs Jan2017'!AJ24,('Tariffs Jan2017'!K24-'Tariffs Jan2017'!J24)*('Tariffs Jan2017'!V24/100)*'Tariffs Jan2017'!AJ24))</f>
        <v>114.5788</v>
      </c>
      <c r="L30" s="85">
        <f>IF($C$5*'Tariffs Jan2017'!AL24/'Tariffs Jan2017'!AJ24&lt;'Tariffs Jan2017'!K24,0,IF($C$5*'Tariffs Jan2017'!AL24/'Tariffs Jan2017'!AJ24&lt;='Tariffs Jan2017'!L24,($C$5*'Tariffs Jan2017'!AL24/'Tariffs Jan2017'!AJ24-'Tariffs Jan2017'!K24)*('Tariffs Jan2017'!W24/100)*'Tariffs Jan2017'!AJ24,('Tariffs Jan2017'!L24-'Tariffs Jan2017'!K24)*('Tariffs Jan2017'!W24/100)*'Tariffs Jan2017'!AJ24))</f>
        <v>0</v>
      </c>
      <c r="M30" s="85">
        <f>IF($C$5*'Tariffs Jan2017'!AL24/'Tariffs Jan2017'!AJ24&lt;'Tariffs Jan2017'!L24,0,IF($C$5*'Tariffs Jan2017'!AL24/'Tariffs Jan2017'!AJ24&lt;='Tariffs Jan2017'!M24,($C$5*'Tariffs Jan2017'!AL24/'Tariffs Jan2017'!AJ24-'Tariffs Jan2017'!L24)*('Tariffs Jan2017'!X24/100)*'Tariffs Jan2017'!AJ24,('Tariffs Jan2017'!M24-'Tariffs Jan2017'!L24)*('Tariffs Jan2017'!X24/100)*'Tariffs Jan2017'!AJ24))</f>
        <v>0</v>
      </c>
      <c r="N30" s="85">
        <f>IF(($C$5*'Tariffs Jan2017'!AL24/'Tariffs Jan2017'!AJ24&gt;'Tariffs Jan2017'!M24),($C$5*'Tariffs Jan2017'!AL24/'Tariffs Jan2017'!AJ24-'Tariffs Jan2017'!M24)*'Tariffs Jan2017'!Y24/100*'Tariffs Jan2017'!AJ24,0)</f>
        <v>529.12591199999997</v>
      </c>
      <c r="O30" s="73">
        <f t="shared" si="0"/>
        <v>1456.8747679999999</v>
      </c>
      <c r="P30" s="498">
        <f t="shared" si="1"/>
        <v>1602.5622447999999</v>
      </c>
    </row>
    <row r="31" spans="1:153" x14ac:dyDescent="0.15">
      <c r="A31" s="286" t="str">
        <f>'Tariffs Jan2017'!F25</f>
        <v>Alinta Energy</v>
      </c>
      <c r="B31" s="47" t="str">
        <f>'Tariffs Jan2017'!D25</f>
        <v>Envestra North</v>
      </c>
      <c r="C31" s="287">
        <f>'Tariffs Jan2017'!E25</f>
        <v>42747</v>
      </c>
      <c r="D31" s="85">
        <f>365*'Tariffs Jan2017'!H25/100</f>
        <v>250.71849999999998</v>
      </c>
      <c r="E31" s="85">
        <f>IF($C$5*'Tariffs Jan2017'!AK25/'Tariffs Jan2017'!AI25&gt;='Tariffs Jan2017'!J25,( 'Tariffs Jan2017'!J25*'Tariffs Jan2017'!O25/100)* 'Tariffs Jan2017'!AI25,($C$5*'Tariffs Jan2017'!AK25/'Tariffs Jan2017'!AI25*'Tariffs Jan2017'!O25/100)* 'Tariffs Jan2017'!AI25)</f>
        <v>64.813000000000002</v>
      </c>
      <c r="F31" s="85">
        <f>IF($C$5*'Tariffs Jan2017'!AK25/'Tariffs Jan2017'!AI25&lt;'Tariffs Jan2017'!J25,0,IF($C$5*'Tariffs Jan2017'!AK25/'Tariffs Jan2017'!AI25&lt;='Tariffs Jan2017'!K25,($C$5*'Tariffs Jan2017'!AK25/'Tariffs Jan2017'!AI25-'Tariffs Jan2017'!J25)*('Tariffs Jan2017'!P25/100)*'Tariffs Jan2017'!AI25,('Tariffs Jan2017'!K25-'Tariffs Jan2017'!J25)*('Tariffs Jan2017'!P25/100)*'Tariffs Jan2017'!AI25))</f>
        <v>53.386999999999993</v>
      </c>
      <c r="G31" s="85">
        <f>IF($C$5*'Tariffs Jan2017'!AK25/'Tariffs Jan2017'!AI25&lt;'Tariffs Jan2017'!K25,0,IF($C$5*'Tariffs Jan2017'!AK25/'Tariffs Jan2017'!AI25&lt;='Tariffs Jan2017'!L25,($C$5*'Tariffs Jan2017'!AK25/'Tariffs Jan2017'!AI25-'Tariffs Jan2017'!K25)*('Tariffs Jan2017'!Q25/100)*'Tariffs Jan2017'!AI25,('Tariffs Jan2017'!L25-'Tariffs Jan2017'!K25)*('Tariffs Jan2017'!Q25/100)*'Tariffs Jan2017'!AI25))</f>
        <v>0</v>
      </c>
      <c r="H31" s="85">
        <f>IF($C$5*'Tariffs Jan2017'!AK25/'Tariffs Jan2017'!AI25&lt;'Tariffs Jan2017'!L25,0,IF($C$5*'Tariffs Jan2017'!AK25/'Tariffs Jan2017'!AI25&lt;='Tariffs Jan2017'!M25,($C$5*'Tariffs Jan2017'!AK25/'Tariffs Jan2017'!AI25-'Tariffs Jan2017'!L25)*('Tariffs Jan2017'!R25/100)*'Tariffs Jan2017'!AI25,('Tariffs Jan2017'!M25-'Tariffs Jan2017'!L25)*('Tariffs Jan2017'!R25/100)*'Tariffs Jan2017'!AI25))</f>
        <v>0</v>
      </c>
      <c r="I31" s="85">
        <f>IF(($C$5*'Tariffs Jan2017'!AK25/'Tariffs Jan2017'!AI25&gt;'Tariffs Jan2017'!M25),($C$5*'Tariffs Jan2017'!AK25/'Tariffs Jan2017'!AI25-'Tariffs Jan2017'!M25)*'Tariffs Jan2017'!S25/100*'Tariffs Jan2017'!AI25,0)</f>
        <v>260.96346</v>
      </c>
      <c r="J31" s="85">
        <f>IF($C$5*'Tariffs Jan2017'!AL25/'Tariffs Jan2017'!AJ25&gt;='Tariffs Jan2017'!J25,('Tariffs Jan2017'!J25*'Tariffs Jan2017'!U25/100)* 'Tariffs Jan2017'!AJ25,($C$5*'Tariffs Jan2017'!AL25/'Tariffs Jan2017'!AJ25*'Tariffs Jan2017'!U25/100)* 'Tariffs Jan2017'!AJ25)</f>
        <v>129.626</v>
      </c>
      <c r="K31" s="85">
        <f>IF($C$5*'Tariffs Jan2017'!AL25/'Tariffs Jan2017'!AJ25&lt;'Tariffs Jan2017'!J25,0,IF($C$5*'Tariffs Jan2017'!AL25/'Tariffs Jan2017'!AJ25&lt;='Tariffs Jan2017'!K25,($C$5*'Tariffs Jan2017'!AL25/'Tariffs Jan2017'!AJ25-'Tariffs Jan2017'!J25)*('Tariffs Jan2017'!V25/100)*'Tariffs Jan2017'!AJ25,('Tariffs Jan2017'!K25-'Tariffs Jan2017'!J25)*('Tariffs Jan2017'!V25/100)*'Tariffs Jan2017'!AJ25))</f>
        <v>106.77399999999999</v>
      </c>
      <c r="L31" s="85">
        <f>IF($C$5*'Tariffs Jan2017'!AL25/'Tariffs Jan2017'!AJ25&lt;'Tariffs Jan2017'!K25,0,IF($C$5*'Tariffs Jan2017'!AL25/'Tariffs Jan2017'!AJ25&lt;='Tariffs Jan2017'!L25,($C$5*'Tariffs Jan2017'!AL25/'Tariffs Jan2017'!AJ25-'Tariffs Jan2017'!K25)*('Tariffs Jan2017'!W25/100)*'Tariffs Jan2017'!AJ25,('Tariffs Jan2017'!L25-'Tariffs Jan2017'!K25)*('Tariffs Jan2017'!W25/100)*'Tariffs Jan2017'!AJ25))</f>
        <v>0</v>
      </c>
      <c r="M31" s="85">
        <f>IF($C$5*'Tariffs Jan2017'!AL25/'Tariffs Jan2017'!AJ25&lt;'Tariffs Jan2017'!L25,0,IF($C$5*'Tariffs Jan2017'!AL25/'Tariffs Jan2017'!AJ25&lt;='Tariffs Jan2017'!M25,($C$5*'Tariffs Jan2017'!AL25/'Tariffs Jan2017'!AJ25-'Tariffs Jan2017'!L25)*('Tariffs Jan2017'!X25/100)*'Tariffs Jan2017'!AJ25,('Tariffs Jan2017'!M25-'Tariffs Jan2017'!L25)*('Tariffs Jan2017'!X25/100)*'Tariffs Jan2017'!AJ25))</f>
        <v>0</v>
      </c>
      <c r="N31" s="85">
        <f>IF(($C$5*'Tariffs Jan2017'!AL25/'Tariffs Jan2017'!AJ25&gt;'Tariffs Jan2017'!M25),($C$5*'Tariffs Jan2017'!AL25/'Tariffs Jan2017'!AJ25-'Tariffs Jan2017'!M25)*'Tariffs Jan2017'!Y25/100*'Tariffs Jan2017'!AJ25,0)</f>
        <v>521.92692</v>
      </c>
      <c r="O31" s="73">
        <f t="shared" si="0"/>
        <v>1388.2088799999999</v>
      </c>
      <c r="P31" s="498">
        <f t="shared" si="1"/>
        <v>1527.0297680000001</v>
      </c>
    </row>
    <row r="32" spans="1:153" x14ac:dyDescent="0.15">
      <c r="A32" s="286" t="str">
        <f>'Tariffs Jan2017'!F26</f>
        <v>Click Energy</v>
      </c>
      <c r="B32" s="47" t="str">
        <f>'Tariffs Jan2017'!D26</f>
        <v>Envestra North</v>
      </c>
      <c r="C32" s="287">
        <f>'Tariffs Jan2017'!E26</f>
        <v>42736</v>
      </c>
      <c r="D32" s="85">
        <f>365*'Tariffs Jan2017'!H26/100</f>
        <v>266.45</v>
      </c>
      <c r="E32" s="85">
        <f>IF($C$5*'Tariffs Jan2017'!AK26/'Tariffs Jan2017'!AI26&gt;='Tariffs Jan2017'!J26,( 'Tariffs Jan2017'!J26*'Tariffs Jan2017'!O26/100)* 'Tariffs Jan2017'!AI26,($C$5*'Tariffs Jan2017'!AK26/'Tariffs Jan2017'!AI26*'Tariffs Jan2017'!O26/100)* 'Tariffs Jan2017'!AI26)</f>
        <v>88.83</v>
      </c>
      <c r="F32" s="85">
        <f>IF($C$5*'Tariffs Jan2017'!AK26/'Tariffs Jan2017'!AI26&lt;'Tariffs Jan2017'!J26,0,IF($C$5*'Tariffs Jan2017'!AK26/'Tariffs Jan2017'!AI26&lt;='Tariffs Jan2017'!K26,($C$5*'Tariffs Jan2017'!AK26/'Tariffs Jan2017'!AI26-'Tariffs Jan2017'!J26)*('Tariffs Jan2017'!P26/100)*'Tariffs Jan2017'!AI26,('Tariffs Jan2017'!K26-'Tariffs Jan2017'!J26)*('Tariffs Jan2017'!P26/100)*'Tariffs Jan2017'!AI26))</f>
        <v>59.620000000000005</v>
      </c>
      <c r="G32" s="85">
        <f>IF($C$5*'Tariffs Jan2017'!AK26/'Tariffs Jan2017'!AI26&lt;'Tariffs Jan2017'!K26,0,IF($C$5*'Tariffs Jan2017'!AK26/'Tariffs Jan2017'!AI26&lt;='Tariffs Jan2017'!L26,($C$5*'Tariffs Jan2017'!AK26/'Tariffs Jan2017'!AI26-'Tariffs Jan2017'!K26)*('Tariffs Jan2017'!Q26/100)*'Tariffs Jan2017'!AI26,('Tariffs Jan2017'!L26-'Tariffs Jan2017'!K26)*('Tariffs Jan2017'!Q26/100)*'Tariffs Jan2017'!AI26))</f>
        <v>0</v>
      </c>
      <c r="H32" s="85">
        <f>IF($C$5*'Tariffs Jan2017'!AK26/'Tariffs Jan2017'!AI26&lt;'Tariffs Jan2017'!L26,0,IF($C$5*'Tariffs Jan2017'!AK26/'Tariffs Jan2017'!AI26&lt;='Tariffs Jan2017'!M26,($C$5*'Tariffs Jan2017'!AK26/'Tariffs Jan2017'!AI26-'Tariffs Jan2017'!L26)*('Tariffs Jan2017'!R26/100)*'Tariffs Jan2017'!AI26,('Tariffs Jan2017'!M26-'Tariffs Jan2017'!L26)*('Tariffs Jan2017'!R26/100)*'Tariffs Jan2017'!AI26))</f>
        <v>0</v>
      </c>
      <c r="I32" s="85">
        <f>IF(($C$5*'Tariffs Jan2017'!AK26/'Tariffs Jan2017'!AI26&gt;'Tariffs Jan2017'!M26),($C$5*'Tariffs Jan2017'!AK26/'Tariffs Jan2017'!AI26-'Tariffs Jan2017'!M26)*'Tariffs Jan2017'!S26/100*'Tariffs Jan2017'!AI26,0)</f>
        <v>269.9622</v>
      </c>
      <c r="J32" s="85">
        <f>IF($C$5*'Tariffs Jan2017'!AL26/'Tariffs Jan2017'!AJ26&gt;='Tariffs Jan2017'!J26,('Tariffs Jan2017'!J26*'Tariffs Jan2017'!U26/100)* 'Tariffs Jan2017'!AJ26,($C$5*'Tariffs Jan2017'!AL26/'Tariffs Jan2017'!AJ26*'Tariffs Jan2017'!U26/100)* 'Tariffs Jan2017'!AJ26)</f>
        <v>177.66</v>
      </c>
      <c r="K32" s="85">
        <f>IF($C$5*'Tariffs Jan2017'!AL26/'Tariffs Jan2017'!AJ26&lt;'Tariffs Jan2017'!J26,0,IF($C$5*'Tariffs Jan2017'!AL26/'Tariffs Jan2017'!AJ26&lt;='Tariffs Jan2017'!K26,($C$5*'Tariffs Jan2017'!AL26/'Tariffs Jan2017'!AJ26-'Tariffs Jan2017'!J26)*('Tariffs Jan2017'!V26/100)*'Tariffs Jan2017'!AJ26,('Tariffs Jan2017'!K26-'Tariffs Jan2017'!J26)*('Tariffs Jan2017'!V26/100)*'Tariffs Jan2017'!AJ26))</f>
        <v>119.24000000000001</v>
      </c>
      <c r="L32" s="85">
        <f>IF($C$5*'Tariffs Jan2017'!AL26/'Tariffs Jan2017'!AJ26&lt;'Tariffs Jan2017'!K26,0,IF($C$5*'Tariffs Jan2017'!AL26/'Tariffs Jan2017'!AJ26&lt;='Tariffs Jan2017'!L26,($C$5*'Tariffs Jan2017'!AL26/'Tariffs Jan2017'!AJ26-'Tariffs Jan2017'!K26)*('Tariffs Jan2017'!W26/100)*'Tariffs Jan2017'!AJ26,('Tariffs Jan2017'!L26-'Tariffs Jan2017'!K26)*('Tariffs Jan2017'!W26/100)*'Tariffs Jan2017'!AJ26))</f>
        <v>0</v>
      </c>
      <c r="M32" s="85">
        <f>IF($C$5*'Tariffs Jan2017'!AL26/'Tariffs Jan2017'!AJ26&lt;'Tariffs Jan2017'!L26,0,IF($C$5*'Tariffs Jan2017'!AL26/'Tariffs Jan2017'!AJ26&lt;='Tariffs Jan2017'!M26,($C$5*'Tariffs Jan2017'!AL26/'Tariffs Jan2017'!AJ26-'Tariffs Jan2017'!L26)*('Tariffs Jan2017'!X26/100)*'Tariffs Jan2017'!AJ26,('Tariffs Jan2017'!M26-'Tariffs Jan2017'!L26)*('Tariffs Jan2017'!X26/100)*'Tariffs Jan2017'!AJ26))</f>
        <v>0</v>
      </c>
      <c r="N32" s="85">
        <f>IF(($C$5*'Tariffs Jan2017'!AL26/'Tariffs Jan2017'!AJ26&gt;'Tariffs Jan2017'!M26),($C$5*'Tariffs Jan2017'!AL26/'Tariffs Jan2017'!AJ26-'Tariffs Jan2017'!M26)*'Tariffs Jan2017'!Y26/100*'Tariffs Jan2017'!AJ26,0)</f>
        <v>539.92439999999999</v>
      </c>
      <c r="O32" s="73">
        <f t="shared" si="0"/>
        <v>1521.6866</v>
      </c>
      <c r="P32" s="498">
        <f t="shared" si="1"/>
        <v>1673.85526</v>
      </c>
    </row>
    <row r="33" spans="1:153" x14ac:dyDescent="0.15">
      <c r="A33" s="286" t="str">
        <f>'Tariffs Jan2017'!F27</f>
        <v>Covau</v>
      </c>
      <c r="B33" s="47" t="str">
        <f>'Tariffs Jan2017'!D27</f>
        <v>Envestra North</v>
      </c>
      <c r="C33" s="287">
        <f>'Tariffs Jan2017'!E27</f>
        <v>42736</v>
      </c>
      <c r="D33" s="85">
        <f>365*'Tariffs Jan2017'!H27/100</f>
        <v>248.93</v>
      </c>
      <c r="E33" s="85">
        <f>IF($C$5*'Tariffs Jan2017'!AK27/'Tariffs Jan2017'!AI27&gt;='Tariffs Jan2017'!J27,( 'Tariffs Jan2017'!J27*'Tariffs Jan2017'!O27/100)* 'Tariffs Jan2017'!AI27,($C$5*'Tariffs Jan2017'!AK27/'Tariffs Jan2017'!AI27*'Tariffs Jan2017'!O27/100)* 'Tariffs Jan2017'!AI27)</f>
        <v>96.397000000000006</v>
      </c>
      <c r="F33" s="85">
        <f>IF($C$5*'Tariffs Jan2017'!AK27/'Tariffs Jan2017'!AI27&lt;'Tariffs Jan2017'!J27,0,IF($C$5*'Tariffs Jan2017'!AK27/'Tariffs Jan2017'!AI27&lt;='Tariffs Jan2017'!K27,($C$5*'Tariffs Jan2017'!AK27/'Tariffs Jan2017'!AI27-'Tariffs Jan2017'!J27)*('Tariffs Jan2017'!P27/100)*'Tariffs Jan2017'!AI27,('Tariffs Jan2017'!K27-'Tariffs Jan2017'!J27)*('Tariffs Jan2017'!P27/100)*'Tariffs Jan2017'!AI27))</f>
        <v>74.795999999999992</v>
      </c>
      <c r="G33" s="85">
        <f>IF($C$5*'Tariffs Jan2017'!AK27/'Tariffs Jan2017'!AI27&lt;'Tariffs Jan2017'!K27,0,IF($C$5*'Tariffs Jan2017'!AK27/'Tariffs Jan2017'!AI27&lt;='Tariffs Jan2017'!L27,($C$5*'Tariffs Jan2017'!AK27/'Tariffs Jan2017'!AI27-'Tariffs Jan2017'!K27)*('Tariffs Jan2017'!Q27/100)*'Tariffs Jan2017'!AI27,('Tariffs Jan2017'!L27-'Tariffs Jan2017'!K27)*('Tariffs Jan2017'!Q27/100)*'Tariffs Jan2017'!AI27))</f>
        <v>0</v>
      </c>
      <c r="H33" s="85">
        <f>IF($C$5*'Tariffs Jan2017'!AK27/'Tariffs Jan2017'!AI27&lt;'Tariffs Jan2017'!L27,0,IF($C$5*'Tariffs Jan2017'!AK27/'Tariffs Jan2017'!AI27&lt;='Tariffs Jan2017'!M27,($C$5*'Tariffs Jan2017'!AK27/'Tariffs Jan2017'!AI27-'Tariffs Jan2017'!L27)*('Tariffs Jan2017'!R27/100)*'Tariffs Jan2017'!AI27,('Tariffs Jan2017'!M27-'Tariffs Jan2017'!L27)*('Tariffs Jan2017'!R27/100)*'Tariffs Jan2017'!AI27))</f>
        <v>0</v>
      </c>
      <c r="I33" s="85">
        <f>IF(($C$5*'Tariffs Jan2017'!AK27/'Tariffs Jan2017'!AI27&gt;'Tariffs Jan2017'!M27),($C$5*'Tariffs Jan2017'!AK27/'Tariffs Jan2017'!AI27-'Tariffs Jan2017'!M27)*'Tariffs Jan2017'!S27/100*'Tariffs Jan2017'!AI27,0)</f>
        <v>338.95253999999994</v>
      </c>
      <c r="J33" s="85">
        <f>IF($C$5*'Tariffs Jan2017'!AL27/'Tariffs Jan2017'!AJ27&gt;='Tariffs Jan2017'!J27,('Tariffs Jan2017'!J27*'Tariffs Jan2017'!U27/100)* 'Tariffs Jan2017'!AJ27,($C$5*'Tariffs Jan2017'!AL27/'Tariffs Jan2017'!AJ27*'Tariffs Jan2017'!U27/100)* 'Tariffs Jan2017'!AJ27)</f>
        <v>192.79400000000001</v>
      </c>
      <c r="K33" s="85">
        <f>IF($C$5*'Tariffs Jan2017'!AL27/'Tariffs Jan2017'!AJ27&lt;'Tariffs Jan2017'!J27,0,IF($C$5*'Tariffs Jan2017'!AL27/'Tariffs Jan2017'!AJ27&lt;='Tariffs Jan2017'!K27,($C$5*'Tariffs Jan2017'!AL27/'Tariffs Jan2017'!AJ27-'Tariffs Jan2017'!J27)*('Tariffs Jan2017'!V27/100)*'Tariffs Jan2017'!AJ27,('Tariffs Jan2017'!K27-'Tariffs Jan2017'!J27)*('Tariffs Jan2017'!V27/100)*'Tariffs Jan2017'!AJ27))</f>
        <v>149.59199999999998</v>
      </c>
      <c r="L33" s="85">
        <f>IF($C$5*'Tariffs Jan2017'!AL27/'Tariffs Jan2017'!AJ27&lt;'Tariffs Jan2017'!K27,0,IF($C$5*'Tariffs Jan2017'!AL27/'Tariffs Jan2017'!AJ27&lt;='Tariffs Jan2017'!L27,($C$5*'Tariffs Jan2017'!AL27/'Tariffs Jan2017'!AJ27-'Tariffs Jan2017'!K27)*('Tariffs Jan2017'!W27/100)*'Tariffs Jan2017'!AJ27,('Tariffs Jan2017'!L27-'Tariffs Jan2017'!K27)*('Tariffs Jan2017'!W27/100)*'Tariffs Jan2017'!AJ27))</f>
        <v>0</v>
      </c>
      <c r="M33" s="85">
        <f>IF($C$5*'Tariffs Jan2017'!AL27/'Tariffs Jan2017'!AJ27&lt;'Tariffs Jan2017'!L27,0,IF($C$5*'Tariffs Jan2017'!AL27/'Tariffs Jan2017'!AJ27&lt;='Tariffs Jan2017'!M27,($C$5*'Tariffs Jan2017'!AL27/'Tariffs Jan2017'!AJ27-'Tariffs Jan2017'!L27)*('Tariffs Jan2017'!X27/100)*'Tariffs Jan2017'!AJ27,('Tariffs Jan2017'!M27-'Tariffs Jan2017'!L27)*('Tariffs Jan2017'!X27/100)*'Tariffs Jan2017'!AJ27))</f>
        <v>0</v>
      </c>
      <c r="N33" s="85">
        <f>IF(($C$5*'Tariffs Jan2017'!AL27/'Tariffs Jan2017'!AJ27&gt;'Tariffs Jan2017'!M27),($C$5*'Tariffs Jan2017'!AL27/'Tariffs Jan2017'!AJ27-'Tariffs Jan2017'!M27)*'Tariffs Jan2017'!Y27/100*'Tariffs Jan2017'!AJ27,0)</f>
        <v>677.90507999999988</v>
      </c>
      <c r="O33" s="73">
        <f t="shared" si="0"/>
        <v>1779.3666199999998</v>
      </c>
      <c r="P33" s="498">
        <f t="shared" si="1"/>
        <v>1957.3032819999999</v>
      </c>
    </row>
    <row r="34" spans="1:153" x14ac:dyDescent="0.15">
      <c r="A34" s="286" t="str">
        <f>'Tariffs Jan2017'!F28</f>
        <v>Dodo Power &amp; Gas</v>
      </c>
      <c r="B34" s="47" t="str">
        <f>'Tariffs Jan2017'!D28</f>
        <v>Envestra North</v>
      </c>
      <c r="C34" s="287">
        <f>'Tariffs Jan2017'!E28</f>
        <v>42736</v>
      </c>
      <c r="D34" s="85">
        <f>365*'Tariffs Jan2017'!H28/100</f>
        <v>227.57749999999999</v>
      </c>
      <c r="E34" s="85">
        <f>IF($C$5*'Tariffs Jan2017'!AK28/'Tariffs Jan2017'!AI28&gt;='Tariffs Jan2017'!J28,( 'Tariffs Jan2017'!J28*'Tariffs Jan2017'!O28/100)* 'Tariffs Jan2017'!AI28,($C$5*'Tariffs Jan2017'!AK28/'Tariffs Jan2017'!AI28*'Tariffs Jan2017'!O28/100)* 'Tariffs Jan2017'!AI28)</f>
        <v>162.39999999999998</v>
      </c>
      <c r="F34" s="85">
        <f>IF($C$5*'Tariffs Jan2017'!AK28/'Tariffs Jan2017'!AI28&lt;'Tariffs Jan2017'!J28,0,IF($C$5*'Tariffs Jan2017'!AK28/'Tariffs Jan2017'!AI28&lt;='Tariffs Jan2017'!K28,($C$5*'Tariffs Jan2017'!AK28/'Tariffs Jan2017'!AI28-'Tariffs Jan2017'!J28)*('Tariffs Jan2017'!P28/100)*'Tariffs Jan2017'!AI28,('Tariffs Jan2017'!K28-'Tariffs Jan2017'!J28)*('Tariffs Jan2017'!P28/100)*'Tariffs Jan2017'!AI28))</f>
        <v>228.76303999999999</v>
      </c>
      <c r="G34" s="85">
        <f>IF($C$5*'Tariffs Jan2017'!AK28/'Tariffs Jan2017'!AI28&lt;'Tariffs Jan2017'!K28,0,IF($C$5*'Tariffs Jan2017'!AK28/'Tariffs Jan2017'!AI28&lt;='Tariffs Jan2017'!L28,($C$5*'Tariffs Jan2017'!AK28/'Tariffs Jan2017'!AI28-'Tariffs Jan2017'!K28)*('Tariffs Jan2017'!Q28/100)*'Tariffs Jan2017'!AI28,('Tariffs Jan2017'!L28-'Tariffs Jan2017'!K28)*('Tariffs Jan2017'!Q28/100)*'Tariffs Jan2017'!AI28))</f>
        <v>0</v>
      </c>
      <c r="H34" s="85">
        <f>IF($C$5*'Tariffs Jan2017'!AK28/'Tariffs Jan2017'!AI28&lt;'Tariffs Jan2017'!L28,0,IF($C$5*'Tariffs Jan2017'!AK28/'Tariffs Jan2017'!AI28&lt;='Tariffs Jan2017'!M28,($C$5*'Tariffs Jan2017'!AK28/'Tariffs Jan2017'!AI28-'Tariffs Jan2017'!L28)*('Tariffs Jan2017'!R28/100)*'Tariffs Jan2017'!AI28,('Tariffs Jan2017'!M28-'Tariffs Jan2017'!L28)*('Tariffs Jan2017'!R28/100)*'Tariffs Jan2017'!AI28))</f>
        <v>0</v>
      </c>
      <c r="I34" s="85">
        <f>IF(($C$5*'Tariffs Jan2017'!AK28/'Tariffs Jan2017'!AI28&gt;'Tariffs Jan2017'!M28),($C$5*'Tariffs Jan2017'!AK28/'Tariffs Jan2017'!AI28-'Tariffs Jan2017'!M28)*'Tariffs Jan2017'!S28/100*'Tariffs Jan2017'!AI28,0)</f>
        <v>0</v>
      </c>
      <c r="J34" s="85">
        <f>IF($C$5*'Tariffs Jan2017'!AL28/'Tariffs Jan2017'!AJ28&gt;='Tariffs Jan2017'!J28,('Tariffs Jan2017'!J28*'Tariffs Jan2017'!U28/100)* 'Tariffs Jan2017'!AJ28,($C$5*'Tariffs Jan2017'!AL28/'Tariffs Jan2017'!AJ28*'Tariffs Jan2017'!U28/100)* 'Tariffs Jan2017'!AJ28)</f>
        <v>320</v>
      </c>
      <c r="K34" s="85">
        <f>IF($C$5*'Tariffs Jan2017'!AL28/'Tariffs Jan2017'!AJ28&lt;'Tariffs Jan2017'!J28,0,IF($C$5*'Tariffs Jan2017'!AL28/'Tariffs Jan2017'!AJ28&lt;='Tariffs Jan2017'!K28,($C$5*'Tariffs Jan2017'!AL28/'Tariffs Jan2017'!AJ28-'Tariffs Jan2017'!J28)*('Tariffs Jan2017'!V28/100)*'Tariffs Jan2017'!AJ28,('Tariffs Jan2017'!K28-'Tariffs Jan2017'!J28)*('Tariffs Jan2017'!V28/100)*'Tariffs Jan2017'!AJ28))</f>
        <v>457.52607999999998</v>
      </c>
      <c r="L34" s="85">
        <f>IF($C$5*'Tariffs Jan2017'!AL28/'Tariffs Jan2017'!AJ28&lt;'Tariffs Jan2017'!K28,0,IF($C$5*'Tariffs Jan2017'!AL28/'Tariffs Jan2017'!AJ28&lt;='Tariffs Jan2017'!L28,($C$5*'Tariffs Jan2017'!AL28/'Tariffs Jan2017'!AJ28-'Tariffs Jan2017'!K28)*('Tariffs Jan2017'!W28/100)*'Tariffs Jan2017'!AJ28,('Tariffs Jan2017'!L28-'Tariffs Jan2017'!K28)*('Tariffs Jan2017'!W28/100)*'Tariffs Jan2017'!AJ28))</f>
        <v>0</v>
      </c>
      <c r="M34" s="85">
        <f>IF($C$5*'Tariffs Jan2017'!AL28/'Tariffs Jan2017'!AJ28&lt;'Tariffs Jan2017'!L28,0,IF($C$5*'Tariffs Jan2017'!AL28/'Tariffs Jan2017'!AJ28&lt;='Tariffs Jan2017'!M28,($C$5*'Tariffs Jan2017'!AL28/'Tariffs Jan2017'!AJ28-'Tariffs Jan2017'!L28)*('Tariffs Jan2017'!X28/100)*'Tariffs Jan2017'!AJ28,('Tariffs Jan2017'!M28-'Tariffs Jan2017'!L28)*('Tariffs Jan2017'!X28/100)*'Tariffs Jan2017'!AJ28))</f>
        <v>0</v>
      </c>
      <c r="N34" s="85">
        <f>IF(($C$5*'Tariffs Jan2017'!AL28/'Tariffs Jan2017'!AJ28&gt;'Tariffs Jan2017'!M28),($C$5*'Tariffs Jan2017'!AL28/'Tariffs Jan2017'!AJ28-'Tariffs Jan2017'!M28)*'Tariffs Jan2017'!Y28/100*'Tariffs Jan2017'!AJ28,0)</f>
        <v>0</v>
      </c>
      <c r="O34" s="73">
        <f t="shared" si="0"/>
        <v>1396.2666199999999</v>
      </c>
      <c r="P34" s="498">
        <f t="shared" si="1"/>
        <v>1535.893282</v>
      </c>
    </row>
    <row r="35" spans="1:153" x14ac:dyDescent="0.15">
      <c r="A35" s="286" t="str">
        <f>'Tariffs Jan2017'!F29</f>
        <v>EnergyAustralia</v>
      </c>
      <c r="B35" s="47" t="str">
        <f>'Tariffs Jan2017'!D29</f>
        <v>Envestra North</v>
      </c>
      <c r="C35" s="287">
        <f>'Tariffs Jan2017'!E29</f>
        <v>42736</v>
      </c>
      <c r="D35" s="85">
        <f>365*'Tariffs Jan2017'!H29/100</f>
        <v>278.95490000000001</v>
      </c>
      <c r="E35" s="85">
        <f>IF($C$5*'Tariffs Jan2017'!AK29/'Tariffs Jan2017'!AI29&gt;='Tariffs Jan2017'!J29,( 'Tariffs Jan2017'!J29*'Tariffs Jan2017'!O29/100)* 'Tariffs Jan2017'!AI29,($C$5*'Tariffs Jan2017'!AK29/'Tariffs Jan2017'!AI29*'Tariffs Jan2017'!O29/100)* 'Tariffs Jan2017'!AI29)</f>
        <v>90.817160000000001</v>
      </c>
      <c r="F35" s="85">
        <f>IF($C$5*'Tariffs Jan2017'!AK29/'Tariffs Jan2017'!AI29&lt;'Tariffs Jan2017'!J29,0,IF($C$5*'Tariffs Jan2017'!AK29/'Tariffs Jan2017'!AI29&lt;='Tariffs Jan2017'!K29,($C$5*'Tariffs Jan2017'!AK29/'Tariffs Jan2017'!AI29-'Tariffs Jan2017'!J29)*('Tariffs Jan2017'!P29/100)*'Tariffs Jan2017'!AI29,('Tariffs Jan2017'!K29-'Tariffs Jan2017'!J29)*('Tariffs Jan2017'!P29/100)*'Tariffs Jan2017'!AI29))</f>
        <v>60.571210000000001</v>
      </c>
      <c r="G35" s="85">
        <f>IF($C$5*'Tariffs Jan2017'!AK29/'Tariffs Jan2017'!AI29&lt;'Tariffs Jan2017'!K29,0,IF($C$5*'Tariffs Jan2017'!AK29/'Tariffs Jan2017'!AI29&lt;='Tariffs Jan2017'!L29,($C$5*'Tariffs Jan2017'!AK29/'Tariffs Jan2017'!AI29-'Tariffs Jan2017'!K29)*('Tariffs Jan2017'!Q29/100)*'Tariffs Jan2017'!AI29,('Tariffs Jan2017'!L29-'Tariffs Jan2017'!K29)*('Tariffs Jan2017'!Q29/100)*'Tariffs Jan2017'!AI29))</f>
        <v>0</v>
      </c>
      <c r="H35" s="85">
        <f>IF($C$5*'Tariffs Jan2017'!AK29/'Tariffs Jan2017'!AI29&lt;'Tariffs Jan2017'!L29,0,IF($C$5*'Tariffs Jan2017'!AK29/'Tariffs Jan2017'!AI29&lt;='Tariffs Jan2017'!M29,($C$5*'Tariffs Jan2017'!AK29/'Tariffs Jan2017'!AI29-'Tariffs Jan2017'!L29)*('Tariffs Jan2017'!R29/100)*'Tariffs Jan2017'!AI29,('Tariffs Jan2017'!M29-'Tariffs Jan2017'!L29)*('Tariffs Jan2017'!R29/100)*'Tariffs Jan2017'!AI29))</f>
        <v>0</v>
      </c>
      <c r="I35" s="85">
        <f>IF(($C$5*'Tariffs Jan2017'!AK29/'Tariffs Jan2017'!AI29&gt;'Tariffs Jan2017'!M29),($C$5*'Tariffs Jan2017'!AK29/'Tariffs Jan2017'!AI29-'Tariffs Jan2017'!M29)*'Tariffs Jan2017'!S29/100*'Tariffs Jan2017'!AI29,0)</f>
        <v>264.15801269999997</v>
      </c>
      <c r="J35" s="85">
        <f>IF($C$5*'Tariffs Jan2017'!AL29/'Tariffs Jan2017'!AJ29&gt;='Tariffs Jan2017'!J29,('Tariffs Jan2017'!J29*'Tariffs Jan2017'!U29/100)* 'Tariffs Jan2017'!AJ29,($C$5*'Tariffs Jan2017'!AL29/'Tariffs Jan2017'!AJ29*'Tariffs Jan2017'!U29/100)* 'Tariffs Jan2017'!AJ29)</f>
        <v>180.27883999999997</v>
      </c>
      <c r="K35" s="85">
        <f>IF($C$5*'Tariffs Jan2017'!AL29/'Tariffs Jan2017'!AJ29&lt;'Tariffs Jan2017'!J29,0,IF($C$5*'Tariffs Jan2017'!AL29/'Tariffs Jan2017'!AJ29&lt;='Tariffs Jan2017'!K29,($C$5*'Tariffs Jan2017'!AL29/'Tariffs Jan2017'!AJ29-'Tariffs Jan2017'!J29)*('Tariffs Jan2017'!V29/100)*'Tariffs Jan2017'!AJ29,('Tariffs Jan2017'!K29-'Tariffs Jan2017'!J29)*('Tariffs Jan2017'!V29/100)*'Tariffs Jan2017'!AJ29))</f>
        <v>120.02590000000001</v>
      </c>
      <c r="L35" s="85">
        <f>IF($C$5*'Tariffs Jan2017'!AL29/'Tariffs Jan2017'!AJ29&lt;'Tariffs Jan2017'!K29,0,IF($C$5*'Tariffs Jan2017'!AL29/'Tariffs Jan2017'!AJ29&lt;='Tariffs Jan2017'!L29,($C$5*'Tariffs Jan2017'!AL29/'Tariffs Jan2017'!AJ29-'Tariffs Jan2017'!K29)*('Tariffs Jan2017'!W29/100)*'Tariffs Jan2017'!AJ29,('Tariffs Jan2017'!L29-'Tariffs Jan2017'!K29)*('Tariffs Jan2017'!W29/100)*'Tariffs Jan2017'!AJ29))</f>
        <v>0</v>
      </c>
      <c r="M35" s="85">
        <f>IF($C$5*'Tariffs Jan2017'!AL29/'Tariffs Jan2017'!AJ29&lt;'Tariffs Jan2017'!L29,0,IF($C$5*'Tariffs Jan2017'!AL29/'Tariffs Jan2017'!AJ29&lt;='Tariffs Jan2017'!M29,($C$5*'Tariffs Jan2017'!AL29/'Tariffs Jan2017'!AJ29-'Tariffs Jan2017'!L29)*('Tariffs Jan2017'!X29/100)*'Tariffs Jan2017'!AJ29,('Tariffs Jan2017'!M29-'Tariffs Jan2017'!L29)*('Tariffs Jan2017'!X29/100)*'Tariffs Jan2017'!AJ29))</f>
        <v>0</v>
      </c>
      <c r="N35" s="85">
        <f>IF(($C$5*'Tariffs Jan2017'!AL29/'Tariffs Jan2017'!AJ29&gt;'Tariffs Jan2017'!M29),($C$5*'Tariffs Jan2017'!AL29/'Tariffs Jan2017'!AJ29-'Tariffs Jan2017'!M29)*'Tariffs Jan2017'!Y29/100*'Tariffs Jan2017'!AJ29,0)</f>
        <v>522.1368905999999</v>
      </c>
      <c r="O35" s="73">
        <f t="shared" si="0"/>
        <v>1516.9429132999999</v>
      </c>
      <c r="P35" s="498">
        <f t="shared" si="1"/>
        <v>1668.63720463</v>
      </c>
    </row>
    <row r="36" spans="1:153" x14ac:dyDescent="0.15">
      <c r="A36" s="286" t="str">
        <f>'Tariffs Jan2017'!F30</f>
        <v>Lumo Energy</v>
      </c>
      <c r="B36" s="47" t="str">
        <f>'Tariffs Jan2017'!D30</f>
        <v>Envestra North</v>
      </c>
      <c r="C36" s="287">
        <f>'Tariffs Jan2017'!E30</f>
        <v>42736</v>
      </c>
      <c r="D36" s="85">
        <f>365*'Tariffs Jan2017'!H30/100</f>
        <v>249.87899999999999</v>
      </c>
      <c r="E36" s="85">
        <f>IF($C$5*'Tariffs Jan2017'!AK30/'Tariffs Jan2017'!AI30&gt;='Tariffs Jan2017'!J30,( 'Tariffs Jan2017'!J30*'Tariffs Jan2017'!O30/100)* 'Tariffs Jan2017'!AI30,($C$5*'Tariffs Jan2017'!AK30/'Tariffs Jan2017'!AI30*'Tariffs Jan2017'!O30/100)* 'Tariffs Jan2017'!AI30)</f>
        <v>90.804000000000002</v>
      </c>
      <c r="F36" s="85">
        <f>IF($C$5*'Tariffs Jan2017'!AK30/'Tariffs Jan2017'!AI30&lt;'Tariffs Jan2017'!J30,0,IF($C$5*'Tariffs Jan2017'!AK30/'Tariffs Jan2017'!AI30&lt;='Tariffs Jan2017'!K30,($C$5*'Tariffs Jan2017'!AK30/'Tariffs Jan2017'!AI30-'Tariffs Jan2017'!J30)*('Tariffs Jan2017'!P30/100)*'Tariffs Jan2017'!AI30,('Tariffs Jan2017'!K30-'Tariffs Jan2017'!J30)*('Tariffs Jan2017'!P30/100)*'Tariffs Jan2017'!AI30))</f>
        <v>61.462799999999994</v>
      </c>
      <c r="G36" s="85">
        <f>IF($C$5*'Tariffs Jan2017'!AK30/'Tariffs Jan2017'!AI30&lt;'Tariffs Jan2017'!K30,0,IF($C$5*'Tariffs Jan2017'!AK30/'Tariffs Jan2017'!AI30&lt;='Tariffs Jan2017'!L30,($C$5*'Tariffs Jan2017'!AK30/'Tariffs Jan2017'!AI30-'Tariffs Jan2017'!K30)*('Tariffs Jan2017'!Q30/100)*'Tariffs Jan2017'!AI30,('Tariffs Jan2017'!L30-'Tariffs Jan2017'!K30)*('Tariffs Jan2017'!Q30/100)*'Tariffs Jan2017'!AI30))</f>
        <v>0</v>
      </c>
      <c r="H36" s="85">
        <f>IF($C$5*'Tariffs Jan2017'!AK30/'Tariffs Jan2017'!AI30&lt;'Tariffs Jan2017'!L30,0,IF($C$5*'Tariffs Jan2017'!AK30/'Tariffs Jan2017'!AI30&lt;='Tariffs Jan2017'!M30,($C$5*'Tariffs Jan2017'!AK30/'Tariffs Jan2017'!AI30-'Tariffs Jan2017'!L30)*('Tariffs Jan2017'!R30/100)*'Tariffs Jan2017'!AI30,('Tariffs Jan2017'!M30-'Tariffs Jan2017'!L30)*('Tariffs Jan2017'!R30/100)*'Tariffs Jan2017'!AI30))</f>
        <v>0</v>
      </c>
      <c r="I36" s="85">
        <f>IF(($C$5*'Tariffs Jan2017'!AK30/'Tariffs Jan2017'!AI30&gt;'Tariffs Jan2017'!M30),($C$5*'Tariffs Jan2017'!AK30/'Tariffs Jan2017'!AI30-'Tariffs Jan2017'!M30)*'Tariffs Jan2017'!S30/100*'Tariffs Jan2017'!AI30,0)</f>
        <v>283.01037299999996</v>
      </c>
      <c r="J36" s="85">
        <f>IF($C$5*'Tariffs Jan2017'!AL30/'Tariffs Jan2017'!AJ30&gt;='Tariffs Jan2017'!J30,('Tariffs Jan2017'!J30*'Tariffs Jan2017'!U30/100)* 'Tariffs Jan2017'!AJ30,($C$5*'Tariffs Jan2017'!AL30/'Tariffs Jan2017'!AJ30*'Tariffs Jan2017'!U30/100)* 'Tariffs Jan2017'!AJ30)</f>
        <v>181.608</v>
      </c>
      <c r="K36" s="85">
        <f>IF($C$5*'Tariffs Jan2017'!AL30/'Tariffs Jan2017'!AJ30&lt;'Tariffs Jan2017'!J30,0,IF($C$5*'Tariffs Jan2017'!AL30/'Tariffs Jan2017'!AJ30&lt;='Tariffs Jan2017'!K30,($C$5*'Tariffs Jan2017'!AL30/'Tariffs Jan2017'!AJ30-'Tariffs Jan2017'!J30)*('Tariffs Jan2017'!V30/100)*'Tariffs Jan2017'!AJ30,('Tariffs Jan2017'!K30-'Tariffs Jan2017'!J30)*('Tariffs Jan2017'!V30/100)*'Tariffs Jan2017'!AJ30))</f>
        <v>122.92559999999999</v>
      </c>
      <c r="L36" s="85">
        <f>IF($C$5*'Tariffs Jan2017'!AL30/'Tariffs Jan2017'!AJ30&lt;'Tariffs Jan2017'!K30,0,IF($C$5*'Tariffs Jan2017'!AL30/'Tariffs Jan2017'!AJ30&lt;='Tariffs Jan2017'!L30,($C$5*'Tariffs Jan2017'!AL30/'Tariffs Jan2017'!AJ30-'Tariffs Jan2017'!K30)*('Tariffs Jan2017'!W30/100)*'Tariffs Jan2017'!AJ30,('Tariffs Jan2017'!L30-'Tariffs Jan2017'!K30)*('Tariffs Jan2017'!W30/100)*'Tariffs Jan2017'!AJ30))</f>
        <v>0</v>
      </c>
      <c r="M36" s="85">
        <f>IF($C$5*'Tariffs Jan2017'!AL30/'Tariffs Jan2017'!AJ30&lt;'Tariffs Jan2017'!L30,0,IF($C$5*'Tariffs Jan2017'!AL30/'Tariffs Jan2017'!AJ30&lt;='Tariffs Jan2017'!M30,($C$5*'Tariffs Jan2017'!AL30/'Tariffs Jan2017'!AJ30-'Tariffs Jan2017'!L30)*('Tariffs Jan2017'!X30/100)*'Tariffs Jan2017'!AJ30,('Tariffs Jan2017'!M30-'Tariffs Jan2017'!L30)*('Tariffs Jan2017'!X30/100)*'Tariffs Jan2017'!AJ30))</f>
        <v>0</v>
      </c>
      <c r="N36" s="85">
        <f>IF(($C$5*'Tariffs Jan2017'!AL30/'Tariffs Jan2017'!AJ30&gt;'Tariffs Jan2017'!M30),($C$5*'Tariffs Jan2017'!AL30/'Tariffs Jan2017'!AJ30-'Tariffs Jan2017'!M30)*'Tariffs Jan2017'!Y30/100*'Tariffs Jan2017'!AJ30,0)</f>
        <v>566.02074599999992</v>
      </c>
      <c r="O36" s="73">
        <f t="shared" si="0"/>
        <v>1555.710519</v>
      </c>
      <c r="P36" s="498">
        <f t="shared" si="1"/>
        <v>1711.2815709000001</v>
      </c>
    </row>
    <row r="37" spans="1:153" x14ac:dyDescent="0.15">
      <c r="A37" s="286" t="str">
        <f>'Tariffs Jan2017'!F31</f>
        <v>Momentum Energy</v>
      </c>
      <c r="B37" s="47" t="str">
        <f>'Tariffs Jan2017'!D31</f>
        <v>Envestra North</v>
      </c>
      <c r="C37" s="287">
        <f>'Tariffs Jan2017'!E31</f>
        <v>42736</v>
      </c>
      <c r="D37" s="85">
        <f>365*'Tariffs Jan2017'!H31/100</f>
        <v>244.87850000000003</v>
      </c>
      <c r="E37" s="85">
        <f>IF($C$5*'Tariffs Jan2017'!AK31/'Tariffs Jan2017'!AI31&gt;='Tariffs Jan2017'!J31,( 'Tariffs Jan2017'!J31*'Tariffs Jan2017'!O31/100)* 'Tariffs Jan2017'!AI31,($C$5*'Tariffs Jan2017'!AK31/'Tariffs Jan2017'!AI31*'Tariffs Jan2017'!O31/100)* 'Tariffs Jan2017'!AI31)</f>
        <v>91.659400000000005</v>
      </c>
      <c r="F37" s="85">
        <f>IF($C$5*'Tariffs Jan2017'!AK31/'Tariffs Jan2017'!AI31&lt;'Tariffs Jan2017'!J31,0,IF($C$5*'Tariffs Jan2017'!AK31/'Tariffs Jan2017'!AI31&lt;='Tariffs Jan2017'!K31,($C$5*'Tariffs Jan2017'!AK31/'Tariffs Jan2017'!AI31-'Tariffs Jan2017'!J31)*('Tariffs Jan2017'!P31/100)*'Tariffs Jan2017'!AI31,('Tariffs Jan2017'!K31-'Tariffs Jan2017'!J31)*('Tariffs Jan2017'!P31/100)*'Tariffs Jan2017'!AI31))</f>
        <v>65.4465</v>
      </c>
      <c r="G37" s="85">
        <f>IF($C$5*'Tariffs Jan2017'!AK31/'Tariffs Jan2017'!AI31&lt;'Tariffs Jan2017'!K31,0,IF($C$5*'Tariffs Jan2017'!AK31/'Tariffs Jan2017'!AI31&lt;='Tariffs Jan2017'!L31,($C$5*'Tariffs Jan2017'!AK31/'Tariffs Jan2017'!AI31-'Tariffs Jan2017'!K31)*('Tariffs Jan2017'!Q31/100)*'Tariffs Jan2017'!AI31,('Tariffs Jan2017'!L31-'Tariffs Jan2017'!K31)*('Tariffs Jan2017'!Q31/100)*'Tariffs Jan2017'!AI31))</f>
        <v>0</v>
      </c>
      <c r="H37" s="85">
        <f>IF($C$5*'Tariffs Jan2017'!AK31/'Tariffs Jan2017'!AI31&lt;'Tariffs Jan2017'!L31,0,IF($C$5*'Tariffs Jan2017'!AK31/'Tariffs Jan2017'!AI31&lt;='Tariffs Jan2017'!M31,($C$5*'Tariffs Jan2017'!AK31/'Tariffs Jan2017'!AI31-'Tariffs Jan2017'!L31)*('Tariffs Jan2017'!R31/100)*'Tariffs Jan2017'!AI31,('Tariffs Jan2017'!M31-'Tariffs Jan2017'!L31)*('Tariffs Jan2017'!R31/100)*'Tariffs Jan2017'!AI31))</f>
        <v>0</v>
      </c>
      <c r="I37" s="85">
        <f>IF(($C$5*'Tariffs Jan2017'!AK31/'Tariffs Jan2017'!AI31&gt;'Tariffs Jan2017'!M31),($C$5*'Tariffs Jan2017'!AK31/'Tariffs Jan2017'!AI31-'Tariffs Jan2017'!M31)*'Tariffs Jan2017'!S31/100*'Tariffs Jan2017'!AI31,0)</f>
        <v>320.20516499999991</v>
      </c>
      <c r="J37" s="85">
        <f>IF($C$5*'Tariffs Jan2017'!AL31/'Tariffs Jan2017'!AJ31&gt;='Tariffs Jan2017'!J31,('Tariffs Jan2017'!J31*'Tariffs Jan2017'!U31/100)* 'Tariffs Jan2017'!AJ31,($C$5*'Tariffs Jan2017'!AL31/'Tariffs Jan2017'!AJ31*'Tariffs Jan2017'!U31/100)* 'Tariffs Jan2017'!AJ31)</f>
        <v>178.9102</v>
      </c>
      <c r="K37" s="85">
        <f>IF($C$5*'Tariffs Jan2017'!AL31/'Tariffs Jan2017'!AJ31&lt;'Tariffs Jan2017'!J31,0,IF($C$5*'Tariffs Jan2017'!AL31/'Tariffs Jan2017'!AJ31&lt;='Tariffs Jan2017'!K31,($C$5*'Tariffs Jan2017'!AL31/'Tariffs Jan2017'!AJ31-'Tariffs Jan2017'!J31)*('Tariffs Jan2017'!V31/100)*'Tariffs Jan2017'!AJ31,('Tariffs Jan2017'!K31-'Tariffs Jan2017'!J31)*('Tariffs Jan2017'!V31/100)*'Tariffs Jan2017'!AJ31))</f>
        <v>127.26159999999999</v>
      </c>
      <c r="L37" s="85">
        <f>IF($C$5*'Tariffs Jan2017'!AL31/'Tariffs Jan2017'!AJ31&lt;'Tariffs Jan2017'!K31,0,IF($C$5*'Tariffs Jan2017'!AL31/'Tariffs Jan2017'!AJ31&lt;='Tariffs Jan2017'!L31,($C$5*'Tariffs Jan2017'!AL31/'Tariffs Jan2017'!AJ31-'Tariffs Jan2017'!K31)*('Tariffs Jan2017'!W31/100)*'Tariffs Jan2017'!AJ31,('Tariffs Jan2017'!L31-'Tariffs Jan2017'!K31)*('Tariffs Jan2017'!W31/100)*'Tariffs Jan2017'!AJ31))</f>
        <v>0</v>
      </c>
      <c r="M37" s="85">
        <f>IF($C$5*'Tariffs Jan2017'!AL31/'Tariffs Jan2017'!AJ31&lt;'Tariffs Jan2017'!L31,0,IF($C$5*'Tariffs Jan2017'!AL31/'Tariffs Jan2017'!AJ31&lt;='Tariffs Jan2017'!M31,($C$5*'Tariffs Jan2017'!AL31/'Tariffs Jan2017'!AJ31-'Tariffs Jan2017'!L31)*('Tariffs Jan2017'!X31/100)*'Tariffs Jan2017'!AJ31,('Tariffs Jan2017'!M31-'Tariffs Jan2017'!L31)*('Tariffs Jan2017'!X31/100)*'Tariffs Jan2017'!AJ31))</f>
        <v>0</v>
      </c>
      <c r="N37" s="85">
        <f>IF(($C$5*'Tariffs Jan2017'!AL31/'Tariffs Jan2017'!AJ31&gt;'Tariffs Jan2017'!M31),($C$5*'Tariffs Jan2017'!AL31/'Tariffs Jan2017'!AJ31-'Tariffs Jan2017'!M31)*'Tariffs Jan2017'!Y31/100*'Tariffs Jan2017'!AJ31,0)</f>
        <v>620.01318600000002</v>
      </c>
      <c r="O37" s="73">
        <f t="shared" si="0"/>
        <v>1648.3745509999999</v>
      </c>
      <c r="P37" s="498">
        <f t="shared" si="1"/>
        <v>1813.2120061000001</v>
      </c>
    </row>
    <row r="38" spans="1:153" x14ac:dyDescent="0.15">
      <c r="A38" s="286" t="str">
        <f>'Tariffs Jan2017'!F32</f>
        <v>Origin Energy</v>
      </c>
      <c r="B38" s="47" t="str">
        <f>'Tariffs Jan2017'!D32</f>
        <v>Envestra North</v>
      </c>
      <c r="C38" s="287">
        <f>'Tariffs Jan2017'!E32</f>
        <v>42736</v>
      </c>
      <c r="D38" s="85">
        <f>365*'Tariffs Jan2017'!H32/100</f>
        <v>251.41199999999998</v>
      </c>
      <c r="E38" s="85">
        <f>IF($C$5*'Tariffs Jan2017'!AK32/'Tariffs Jan2017'!AI32&gt;='Tariffs Jan2017'!J32,( 'Tariffs Jan2017'!J32*'Tariffs Jan2017'!O32/100)* 'Tariffs Jan2017'!AI32,($C$5*'Tariffs Jan2017'!AK32/'Tariffs Jan2017'!AI32*'Tariffs Jan2017'!O32/100)* 'Tariffs Jan2017'!AI32)</f>
        <v>165.2</v>
      </c>
      <c r="F38" s="85">
        <f>IF($C$5*'Tariffs Jan2017'!AK32/'Tariffs Jan2017'!AI32&lt;'Tariffs Jan2017'!J32,0,IF($C$5*'Tariffs Jan2017'!AK32/'Tariffs Jan2017'!AI32&lt;='Tariffs Jan2017'!K32,($C$5*'Tariffs Jan2017'!AK32/'Tariffs Jan2017'!AI32-'Tariffs Jan2017'!J32)*('Tariffs Jan2017'!P32/100)*'Tariffs Jan2017'!AI32,('Tariffs Jan2017'!K32-'Tariffs Jan2017'!J32)*('Tariffs Jan2017'!P32/100)*'Tariffs Jan2017'!AI32))</f>
        <v>258.78818899999999</v>
      </c>
      <c r="G38" s="85">
        <f>IF($C$5*'Tariffs Jan2017'!AK32/'Tariffs Jan2017'!AI32&lt;'Tariffs Jan2017'!K32,0,IF($C$5*'Tariffs Jan2017'!AK32/'Tariffs Jan2017'!AI32&lt;='Tariffs Jan2017'!L32,($C$5*'Tariffs Jan2017'!AK32/'Tariffs Jan2017'!AI32-'Tariffs Jan2017'!K32)*('Tariffs Jan2017'!Q32/100)*'Tariffs Jan2017'!AI32,('Tariffs Jan2017'!L32-'Tariffs Jan2017'!K32)*('Tariffs Jan2017'!Q32/100)*'Tariffs Jan2017'!AI32))</f>
        <v>0</v>
      </c>
      <c r="H38" s="85">
        <f>IF($C$5*'Tariffs Jan2017'!AK32/'Tariffs Jan2017'!AI32&lt;'Tariffs Jan2017'!L32,0,IF($C$5*'Tariffs Jan2017'!AK32/'Tariffs Jan2017'!AI32&lt;='Tariffs Jan2017'!M32,($C$5*'Tariffs Jan2017'!AK32/'Tariffs Jan2017'!AI32-'Tariffs Jan2017'!L32)*('Tariffs Jan2017'!R32/100)*'Tariffs Jan2017'!AI32,('Tariffs Jan2017'!M32-'Tariffs Jan2017'!L32)*('Tariffs Jan2017'!R32/100)*'Tariffs Jan2017'!AI32))</f>
        <v>0</v>
      </c>
      <c r="I38" s="85">
        <f>IF(($C$5*'Tariffs Jan2017'!AK32/'Tariffs Jan2017'!AI32&gt;'Tariffs Jan2017'!M32),($C$5*'Tariffs Jan2017'!AK32/'Tariffs Jan2017'!AI32-'Tariffs Jan2017'!M32)*'Tariffs Jan2017'!S32/100*'Tariffs Jan2017'!AI32,0)</f>
        <v>0</v>
      </c>
      <c r="J38" s="85">
        <f>IF($C$5*'Tariffs Jan2017'!AL32/'Tariffs Jan2017'!AJ32&gt;='Tariffs Jan2017'!J32,('Tariffs Jan2017'!J32*'Tariffs Jan2017'!U32/100)* 'Tariffs Jan2017'!AJ32,($C$5*'Tariffs Jan2017'!AL32/'Tariffs Jan2017'!AJ32*'Tariffs Jan2017'!U32/100)* 'Tariffs Jan2017'!AJ32)</f>
        <v>330.4</v>
      </c>
      <c r="K38" s="85">
        <f>IF($C$5*'Tariffs Jan2017'!AL32/'Tariffs Jan2017'!AJ32&lt;'Tariffs Jan2017'!J32,0,IF($C$5*'Tariffs Jan2017'!AL32/'Tariffs Jan2017'!AJ32&lt;='Tariffs Jan2017'!K32,($C$5*'Tariffs Jan2017'!AL32/'Tariffs Jan2017'!AJ32-'Tariffs Jan2017'!J32)*('Tariffs Jan2017'!V32/100)*'Tariffs Jan2017'!AJ32,('Tariffs Jan2017'!K32-'Tariffs Jan2017'!J32)*('Tariffs Jan2017'!V32/100)*'Tariffs Jan2017'!AJ32))</f>
        <v>517.57637799999998</v>
      </c>
      <c r="L38" s="85">
        <f>IF($C$5*'Tariffs Jan2017'!AL32/'Tariffs Jan2017'!AJ32&lt;'Tariffs Jan2017'!K32,0,IF($C$5*'Tariffs Jan2017'!AL32/'Tariffs Jan2017'!AJ32&lt;='Tariffs Jan2017'!L32,($C$5*'Tariffs Jan2017'!AL32/'Tariffs Jan2017'!AJ32-'Tariffs Jan2017'!K32)*('Tariffs Jan2017'!W32/100)*'Tariffs Jan2017'!AJ32,('Tariffs Jan2017'!L32-'Tariffs Jan2017'!K32)*('Tariffs Jan2017'!W32/100)*'Tariffs Jan2017'!AJ32))</f>
        <v>0</v>
      </c>
      <c r="M38" s="85">
        <f>IF($C$5*'Tariffs Jan2017'!AL32/'Tariffs Jan2017'!AJ32&lt;'Tariffs Jan2017'!L32,0,IF($C$5*'Tariffs Jan2017'!AL32/'Tariffs Jan2017'!AJ32&lt;='Tariffs Jan2017'!M32,($C$5*'Tariffs Jan2017'!AL32/'Tariffs Jan2017'!AJ32-'Tariffs Jan2017'!L32)*('Tariffs Jan2017'!X32/100)*'Tariffs Jan2017'!AJ32,('Tariffs Jan2017'!M32-'Tariffs Jan2017'!L32)*('Tariffs Jan2017'!X32/100)*'Tariffs Jan2017'!AJ32))</f>
        <v>0</v>
      </c>
      <c r="N38" s="85">
        <f>IF(($C$5*'Tariffs Jan2017'!AL32/'Tariffs Jan2017'!AJ32&gt;'Tariffs Jan2017'!M32),($C$5*'Tariffs Jan2017'!AL32/'Tariffs Jan2017'!AJ32-'Tariffs Jan2017'!M32)*'Tariffs Jan2017'!Y32/100*'Tariffs Jan2017'!AJ32,0)</f>
        <v>0</v>
      </c>
      <c r="O38" s="73">
        <f t="shared" si="0"/>
        <v>1523.3765669999998</v>
      </c>
      <c r="P38" s="498">
        <f t="shared" si="1"/>
        <v>1675.7142236999998</v>
      </c>
    </row>
    <row r="39" spans="1:153" x14ac:dyDescent="0.15">
      <c r="A39" s="286" t="str">
        <f>'Tariffs Jan2017'!F33</f>
        <v>Red Energy</v>
      </c>
      <c r="B39" s="47" t="str">
        <f>'Tariffs Jan2017'!D33</f>
        <v>Envestra North</v>
      </c>
      <c r="C39" s="287">
        <f>'Tariffs Jan2017'!E33</f>
        <v>42736</v>
      </c>
      <c r="D39" s="85">
        <f>365*'Tariffs Jan2017'!H33/100</f>
        <v>266.99750000000006</v>
      </c>
      <c r="E39" s="85">
        <f>IF($C$5*'Tariffs Jan2017'!AK33/'Tariffs Jan2017'!AI33&gt;='Tariffs Jan2017'!J33,( 'Tariffs Jan2017'!J33*'Tariffs Jan2017'!O33/100)* 'Tariffs Jan2017'!AI33,($C$5*'Tariffs Jan2017'!AK33/'Tariffs Jan2017'!AI33*'Tariffs Jan2017'!O33/100)* 'Tariffs Jan2017'!AI33)</f>
        <v>149.4</v>
      </c>
      <c r="F39" s="85">
        <f>IF($C$5*'Tariffs Jan2017'!AK33/'Tariffs Jan2017'!AI33&lt;'Tariffs Jan2017'!J33,0,IF($C$5*'Tariffs Jan2017'!AK33/'Tariffs Jan2017'!AI33&lt;='Tariffs Jan2017'!K33,($C$5*'Tariffs Jan2017'!AK33/'Tariffs Jan2017'!AI33-'Tariffs Jan2017'!J33)*('Tariffs Jan2017'!P33/100)*'Tariffs Jan2017'!AI33,('Tariffs Jan2017'!K33-'Tariffs Jan2017'!J33)*('Tariffs Jan2017'!P33/100)*'Tariffs Jan2017'!AI33))</f>
        <v>0</v>
      </c>
      <c r="G39" s="85">
        <f>IF($C$5*'Tariffs Jan2017'!AK33/'Tariffs Jan2017'!AI33&lt;'Tariffs Jan2017'!K33,0,IF($C$5*'Tariffs Jan2017'!AK33/'Tariffs Jan2017'!AI33&lt;='Tariffs Jan2017'!L33,($C$5*'Tariffs Jan2017'!AK33/'Tariffs Jan2017'!AI33-'Tariffs Jan2017'!K33)*('Tariffs Jan2017'!Q33/100)*'Tariffs Jan2017'!AI33,('Tariffs Jan2017'!L33-'Tariffs Jan2017'!K33)*('Tariffs Jan2017'!Q33/100)*'Tariffs Jan2017'!AI33))</f>
        <v>0</v>
      </c>
      <c r="H39" s="85">
        <f>IF($C$5*'Tariffs Jan2017'!AK33/'Tariffs Jan2017'!AI33&lt;'Tariffs Jan2017'!L33,0,IF($C$5*'Tariffs Jan2017'!AK33/'Tariffs Jan2017'!AI33&lt;='Tariffs Jan2017'!M33,($C$5*'Tariffs Jan2017'!AK33/'Tariffs Jan2017'!AI33-'Tariffs Jan2017'!L33)*('Tariffs Jan2017'!R33/100)*'Tariffs Jan2017'!AI33,('Tariffs Jan2017'!M33-'Tariffs Jan2017'!L33)*('Tariffs Jan2017'!R33/100)*'Tariffs Jan2017'!AI33))</f>
        <v>0</v>
      </c>
      <c r="I39" s="85">
        <f>IF(($C$5*'Tariffs Jan2017'!AK33/'Tariffs Jan2017'!AI33&gt;'Tariffs Jan2017'!M33),($C$5*'Tariffs Jan2017'!AK33/'Tariffs Jan2017'!AI33-'Tariffs Jan2017'!M33)*'Tariffs Jan2017'!S33/100*'Tariffs Jan2017'!AI33,0)</f>
        <v>280.46072999999996</v>
      </c>
      <c r="J39" s="85">
        <f>IF($C$5*'Tariffs Jan2017'!AL33/'Tariffs Jan2017'!AJ33&gt;='Tariffs Jan2017'!J33,('Tariffs Jan2017'!J33*'Tariffs Jan2017'!U33/100)* 'Tariffs Jan2017'!AJ33,($C$5*'Tariffs Jan2017'!AL33/'Tariffs Jan2017'!AJ33*'Tariffs Jan2017'!U33/100)* 'Tariffs Jan2017'!AJ33)</f>
        <v>298.8</v>
      </c>
      <c r="K39" s="85">
        <f>IF($C$5*'Tariffs Jan2017'!AL33/'Tariffs Jan2017'!AJ33&lt;'Tariffs Jan2017'!J33,0,IF($C$5*'Tariffs Jan2017'!AL33/'Tariffs Jan2017'!AJ33&lt;='Tariffs Jan2017'!K33,($C$5*'Tariffs Jan2017'!AL33/'Tariffs Jan2017'!AJ33-'Tariffs Jan2017'!J33)*('Tariffs Jan2017'!V33/100)*'Tariffs Jan2017'!AJ33,('Tariffs Jan2017'!K33-'Tariffs Jan2017'!J33)*('Tariffs Jan2017'!V33/100)*'Tariffs Jan2017'!AJ33))</f>
        <v>0</v>
      </c>
      <c r="L39" s="85">
        <f>IF($C$5*'Tariffs Jan2017'!AL33/'Tariffs Jan2017'!AJ33&lt;'Tariffs Jan2017'!K33,0,IF($C$5*'Tariffs Jan2017'!AL33/'Tariffs Jan2017'!AJ33&lt;='Tariffs Jan2017'!L33,($C$5*'Tariffs Jan2017'!AL33/'Tariffs Jan2017'!AJ33-'Tariffs Jan2017'!K33)*('Tariffs Jan2017'!W33/100)*'Tariffs Jan2017'!AJ33,('Tariffs Jan2017'!L33-'Tariffs Jan2017'!K33)*('Tariffs Jan2017'!W33/100)*'Tariffs Jan2017'!AJ33))</f>
        <v>0</v>
      </c>
      <c r="M39" s="85">
        <f>IF($C$5*'Tariffs Jan2017'!AL33/'Tariffs Jan2017'!AJ33&lt;'Tariffs Jan2017'!L33,0,IF($C$5*'Tariffs Jan2017'!AL33/'Tariffs Jan2017'!AJ33&lt;='Tariffs Jan2017'!M33,($C$5*'Tariffs Jan2017'!AL33/'Tariffs Jan2017'!AJ33-'Tariffs Jan2017'!L33)*('Tariffs Jan2017'!X33/100)*'Tariffs Jan2017'!AJ33,('Tariffs Jan2017'!M33-'Tariffs Jan2017'!L33)*('Tariffs Jan2017'!X33/100)*'Tariffs Jan2017'!AJ33))</f>
        <v>0</v>
      </c>
      <c r="N39" s="85">
        <f>IF(($C$5*'Tariffs Jan2017'!AL33/'Tariffs Jan2017'!AJ33&gt;'Tariffs Jan2017'!M33),($C$5*'Tariffs Jan2017'!AL33/'Tariffs Jan2017'!AJ33-'Tariffs Jan2017'!M33)*'Tariffs Jan2017'!Y33/100*'Tariffs Jan2017'!AJ33,0)</f>
        <v>560.92145999999991</v>
      </c>
      <c r="O39" s="73">
        <f t="shared" si="0"/>
        <v>1556.57969</v>
      </c>
      <c r="P39" s="498">
        <f t="shared" si="1"/>
        <v>1712.2376590000001</v>
      </c>
    </row>
    <row r="40" spans="1:153" s="289" customFormat="1" ht="14" thickBot="1" x14ac:dyDescent="0.2">
      <c r="A40" s="288" t="str">
        <f>'Tariffs Jan2017'!F34</f>
        <v>Simply Energy</v>
      </c>
      <c r="B40" s="289" t="str">
        <f>'Tariffs Jan2017'!D34</f>
        <v>Envestra North</v>
      </c>
      <c r="C40" s="290">
        <f>'Tariffs Jan2017'!E34</f>
        <v>42736</v>
      </c>
      <c r="D40" s="291">
        <f>365*'Tariffs Jan2017'!H34/100</f>
        <v>244.22149999999999</v>
      </c>
      <c r="E40" s="291">
        <f>IF($C$5*'Tariffs Jan2017'!AK34/'Tariffs Jan2017'!AI34&gt;='Tariffs Jan2017'!J34,( 'Tariffs Jan2017'!J34*'Tariffs Jan2017'!O34/100)* 'Tariffs Jan2017'!AI34,($C$5*'Tariffs Jan2017'!AK34/'Tariffs Jan2017'!AI34*'Tariffs Jan2017'!O34/100)* 'Tariffs Jan2017'!AI34)</f>
        <v>165.84</v>
      </c>
      <c r="F40" s="291">
        <f>IF($C$5*'Tariffs Jan2017'!AK34/'Tariffs Jan2017'!AI34&lt;'Tariffs Jan2017'!J34,0,IF($C$5*'Tariffs Jan2017'!AK34/'Tariffs Jan2017'!AI34&lt;='Tariffs Jan2017'!K34,($C$5*'Tariffs Jan2017'!AK34/'Tariffs Jan2017'!AI34-'Tariffs Jan2017'!J34)*('Tariffs Jan2017'!P34/100)*'Tariffs Jan2017'!AI34,('Tariffs Jan2017'!K34-'Tariffs Jan2017'!J34)*('Tariffs Jan2017'!P34/100)*'Tariffs Jan2017'!AI34))</f>
        <v>255.53871399999997</v>
      </c>
      <c r="G40" s="291">
        <f>IF($C$5*'Tariffs Jan2017'!AK34/'Tariffs Jan2017'!AI34&lt;'Tariffs Jan2017'!K34,0,IF($C$5*'Tariffs Jan2017'!AK34/'Tariffs Jan2017'!AI34&lt;='Tariffs Jan2017'!L34,($C$5*'Tariffs Jan2017'!AK34/'Tariffs Jan2017'!AI34-'Tariffs Jan2017'!K34)*('Tariffs Jan2017'!Q34/100)*'Tariffs Jan2017'!AI34,('Tariffs Jan2017'!L34-'Tariffs Jan2017'!K34)*('Tariffs Jan2017'!Q34/100)*'Tariffs Jan2017'!AI34))</f>
        <v>0</v>
      </c>
      <c r="H40" s="291">
        <f>IF($C$5*'Tariffs Jan2017'!AK34/'Tariffs Jan2017'!AI34&lt;'Tariffs Jan2017'!L34,0,IF($C$5*'Tariffs Jan2017'!AK34/'Tariffs Jan2017'!AI34&lt;='Tariffs Jan2017'!M34,($C$5*'Tariffs Jan2017'!AK34/'Tariffs Jan2017'!AI34-'Tariffs Jan2017'!L34)*('Tariffs Jan2017'!R34/100)*'Tariffs Jan2017'!AI34,('Tariffs Jan2017'!M34-'Tariffs Jan2017'!L34)*('Tariffs Jan2017'!R34/100)*'Tariffs Jan2017'!AI34))</f>
        <v>0</v>
      </c>
      <c r="I40" s="291">
        <f>IF(($C$5*'Tariffs Jan2017'!AK34/'Tariffs Jan2017'!AI34&gt;'Tariffs Jan2017'!M34),($C$5*'Tariffs Jan2017'!AK34/'Tariffs Jan2017'!AI34-'Tariffs Jan2017'!M34)*'Tariffs Jan2017'!S34/100*'Tariffs Jan2017'!AI34,0)</f>
        <v>0</v>
      </c>
      <c r="J40" s="291">
        <f>IF($C$5*'Tariffs Jan2017'!AL34/'Tariffs Jan2017'!AJ34&gt;='Tariffs Jan2017'!J34,('Tariffs Jan2017'!J34*'Tariffs Jan2017'!U34/100)* 'Tariffs Jan2017'!AJ34,($C$5*'Tariffs Jan2017'!AL34/'Tariffs Jan2017'!AJ34*'Tariffs Jan2017'!U34/100)* 'Tariffs Jan2017'!AJ34)</f>
        <v>317.12</v>
      </c>
      <c r="K40" s="291">
        <f>IF($C$5*'Tariffs Jan2017'!AL34/'Tariffs Jan2017'!AJ34&lt;'Tariffs Jan2017'!J34,0,IF($C$5*'Tariffs Jan2017'!AL34/'Tariffs Jan2017'!AJ34&lt;='Tariffs Jan2017'!K34,($C$5*'Tariffs Jan2017'!AL34/'Tariffs Jan2017'!AJ34-'Tariffs Jan2017'!J34)*('Tariffs Jan2017'!V34/100)*'Tariffs Jan2017'!AJ34,('Tariffs Jan2017'!K34-'Tariffs Jan2017'!J34)*('Tariffs Jan2017'!V34/100)*'Tariffs Jan2017'!AJ34))</f>
        <v>495.73990599999991</v>
      </c>
      <c r="L40" s="291">
        <f>IF($C$5*'Tariffs Jan2017'!AL34/'Tariffs Jan2017'!AJ34&lt;'Tariffs Jan2017'!K34,0,IF($C$5*'Tariffs Jan2017'!AL34/'Tariffs Jan2017'!AJ34&lt;='Tariffs Jan2017'!L34,($C$5*'Tariffs Jan2017'!AL34/'Tariffs Jan2017'!AJ34-'Tariffs Jan2017'!K34)*('Tariffs Jan2017'!W34/100)*'Tariffs Jan2017'!AJ34,('Tariffs Jan2017'!L34-'Tariffs Jan2017'!K34)*('Tariffs Jan2017'!W34/100)*'Tariffs Jan2017'!AJ34))</f>
        <v>0</v>
      </c>
      <c r="M40" s="291">
        <f>IF($C$5*'Tariffs Jan2017'!AL34/'Tariffs Jan2017'!AJ34&lt;'Tariffs Jan2017'!L34,0,IF($C$5*'Tariffs Jan2017'!AL34/'Tariffs Jan2017'!AJ34&lt;='Tariffs Jan2017'!M34,($C$5*'Tariffs Jan2017'!AL34/'Tariffs Jan2017'!AJ34-'Tariffs Jan2017'!L34)*('Tariffs Jan2017'!X34/100)*'Tariffs Jan2017'!AJ34,('Tariffs Jan2017'!M34-'Tariffs Jan2017'!L34)*('Tariffs Jan2017'!X34/100)*'Tariffs Jan2017'!AJ34))</f>
        <v>0</v>
      </c>
      <c r="N40" s="291">
        <f>IF(($C$5*'Tariffs Jan2017'!AL34/'Tariffs Jan2017'!AJ34&gt;'Tariffs Jan2017'!M34),($C$5*'Tariffs Jan2017'!AL34/'Tariffs Jan2017'!AJ34-'Tariffs Jan2017'!M34)*'Tariffs Jan2017'!Y34/100*'Tariffs Jan2017'!AJ34,0)</f>
        <v>0</v>
      </c>
      <c r="O40" s="292">
        <f t="shared" si="0"/>
        <v>1478.46012</v>
      </c>
      <c r="P40" s="499">
        <f t="shared" si="1"/>
        <v>1626.3061320000002</v>
      </c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  <c r="AT40" s="318"/>
      <c r="AU40" s="318"/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8"/>
      <c r="BG40" s="318"/>
      <c r="BH40" s="318"/>
      <c r="BI40" s="318"/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/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318"/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318"/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318"/>
      <c r="DF40" s="318"/>
      <c r="DG40" s="318"/>
      <c r="DH40" s="318"/>
      <c r="DI40" s="318"/>
      <c r="DJ40" s="318"/>
      <c r="DK40" s="320"/>
      <c r="DL40" s="320"/>
      <c r="DM40" s="320"/>
      <c r="DN40" s="320"/>
      <c r="DO40" s="320"/>
      <c r="DP40" s="320"/>
      <c r="DQ40" s="320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20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20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</row>
    <row r="41" spans="1:153" x14ac:dyDescent="0.15">
      <c r="A41" s="286" t="str">
        <f>'Tariffs Jan2017'!F35</f>
        <v>AGL</v>
      </c>
      <c r="B41" s="47" t="str">
        <f>'Tariffs Jan2017'!D35</f>
        <v>Envestra Central 2</v>
      </c>
      <c r="C41" s="287">
        <f>'Tariffs Jan2017'!E35</f>
        <v>42736</v>
      </c>
      <c r="D41" s="85">
        <f>365*'Tariffs Jan2017'!H35/100</f>
        <v>260.79250000000002</v>
      </c>
      <c r="E41" s="85">
        <f>IF($C$5*'Tariffs Jan2017'!AK35/'Tariffs Jan2017'!AI35&gt;='Tariffs Jan2017'!J35,( 'Tariffs Jan2017'!J35*'Tariffs Jan2017'!O35/100)* 'Tariffs Jan2017'!AI35,($C$5*'Tariffs Jan2017'!AK35/'Tariffs Jan2017'!AI35*'Tariffs Jan2017'!O35/100)* 'Tariffs Jan2017'!AI35)</f>
        <v>78.992899999999992</v>
      </c>
      <c r="F41" s="85">
        <f>IF($C$5*'Tariffs Jan2017'!AK35/'Tariffs Jan2017'!AI35&lt;'Tariffs Jan2017'!J35,0,IF($C$5*'Tariffs Jan2017'!AK35/'Tariffs Jan2017'!AI35&lt;='Tariffs Jan2017'!K35,($C$5*'Tariffs Jan2017'!AK35/'Tariffs Jan2017'!AI35-'Tariffs Jan2017'!J35)*('Tariffs Jan2017'!P35/100)*'Tariffs Jan2017'!AI35,('Tariffs Jan2017'!K35-'Tariffs Jan2017'!J35)*('Tariffs Jan2017'!P35/100)*'Tariffs Jan2017'!AI35))</f>
        <v>62.140300000000003</v>
      </c>
      <c r="G41" s="85">
        <f>IF($C$5*'Tariffs Jan2017'!AK35/'Tariffs Jan2017'!AI35&lt;'Tariffs Jan2017'!K35,0,IF($C$5*'Tariffs Jan2017'!AK35/'Tariffs Jan2017'!AI35&lt;='Tariffs Jan2017'!L35,($C$5*'Tariffs Jan2017'!AK35/'Tariffs Jan2017'!AI35-'Tariffs Jan2017'!K35)*('Tariffs Jan2017'!Q35/100)*'Tariffs Jan2017'!AI35,('Tariffs Jan2017'!L35-'Tariffs Jan2017'!K35)*('Tariffs Jan2017'!Q35/100)*'Tariffs Jan2017'!AI35))</f>
        <v>0</v>
      </c>
      <c r="H41" s="85">
        <f>IF($C$5*'Tariffs Jan2017'!AK35/'Tariffs Jan2017'!AI35&lt;'Tariffs Jan2017'!L35,0,IF($C$5*'Tariffs Jan2017'!AK35/'Tariffs Jan2017'!AI35&lt;='Tariffs Jan2017'!M35,($C$5*'Tariffs Jan2017'!AK35/'Tariffs Jan2017'!AI35-'Tariffs Jan2017'!L35)*('Tariffs Jan2017'!R35/100)*'Tariffs Jan2017'!AI35,('Tariffs Jan2017'!M35-'Tariffs Jan2017'!L35)*('Tariffs Jan2017'!R35/100)*'Tariffs Jan2017'!AI35))</f>
        <v>0</v>
      </c>
      <c r="I41" s="85">
        <f>IF(($C$5*'Tariffs Jan2017'!AK35/'Tariffs Jan2017'!AI35&gt;'Tariffs Jan2017'!M35),($C$5*'Tariffs Jan2017'!AK35/'Tariffs Jan2017'!AI35-'Tariffs Jan2017'!M35)*'Tariffs Jan2017'!S35/100*'Tariffs Jan2017'!AI35,0)</f>
        <v>232.61742899999993</v>
      </c>
      <c r="J41" s="85">
        <f>IF($C$5*'Tariffs Jan2017'!AL35/'Tariffs Jan2017'!AJ35&gt;='Tariffs Jan2017'!J35,('Tariffs Jan2017'!J35*'Tariffs Jan2017'!U35/100)* 'Tariffs Jan2017'!AJ35,($C$5*'Tariffs Jan2017'!AL35/'Tariffs Jan2017'!AJ35*'Tariffs Jan2017'!U35/100)* 'Tariffs Jan2017'!AJ35)</f>
        <v>157.98579999999998</v>
      </c>
      <c r="K41" s="85">
        <f>IF($C$5*'Tariffs Jan2017'!AL35/'Tariffs Jan2017'!AJ35&lt;'Tariffs Jan2017'!J35,0,IF($C$5*'Tariffs Jan2017'!AL35/'Tariffs Jan2017'!AJ35&lt;='Tariffs Jan2017'!K35,($C$5*'Tariffs Jan2017'!AL35/'Tariffs Jan2017'!AJ35-'Tariffs Jan2017'!J35)*('Tariffs Jan2017'!V35/100)*'Tariffs Jan2017'!AJ35,('Tariffs Jan2017'!K35-'Tariffs Jan2017'!J35)*('Tariffs Jan2017'!V35/100)*'Tariffs Jan2017'!AJ35))</f>
        <v>124.28060000000001</v>
      </c>
      <c r="L41" s="85">
        <f>IF($C$5*'Tariffs Jan2017'!AL35/'Tariffs Jan2017'!AJ35&lt;'Tariffs Jan2017'!K35,0,IF($C$5*'Tariffs Jan2017'!AL35/'Tariffs Jan2017'!AJ35&lt;='Tariffs Jan2017'!L35,($C$5*'Tariffs Jan2017'!AL35/'Tariffs Jan2017'!AJ35-'Tariffs Jan2017'!K35)*('Tariffs Jan2017'!W35/100)*'Tariffs Jan2017'!AJ35,('Tariffs Jan2017'!L35-'Tariffs Jan2017'!K35)*('Tariffs Jan2017'!W35/100)*'Tariffs Jan2017'!AJ35))</f>
        <v>0</v>
      </c>
      <c r="M41" s="85">
        <f>IF($C$5*'Tariffs Jan2017'!AL35/'Tariffs Jan2017'!AJ35&lt;'Tariffs Jan2017'!L35,0,IF($C$5*'Tariffs Jan2017'!AL35/'Tariffs Jan2017'!AJ35&lt;='Tariffs Jan2017'!M35,($C$5*'Tariffs Jan2017'!AL35/'Tariffs Jan2017'!AJ35-'Tariffs Jan2017'!L35)*('Tariffs Jan2017'!X35/100)*'Tariffs Jan2017'!AJ35,('Tariffs Jan2017'!M35-'Tariffs Jan2017'!L35)*('Tariffs Jan2017'!X35/100)*'Tariffs Jan2017'!AJ35))</f>
        <v>0</v>
      </c>
      <c r="N41" s="85">
        <f>IF(($C$5*'Tariffs Jan2017'!AL35/'Tariffs Jan2017'!AJ35&gt;'Tariffs Jan2017'!M35),($C$5*'Tariffs Jan2017'!AL35/'Tariffs Jan2017'!AJ35-'Tariffs Jan2017'!M35)*'Tariffs Jan2017'!Y35/100*'Tariffs Jan2017'!AJ35,0)</f>
        <v>465.23485799999986</v>
      </c>
      <c r="O41" s="73">
        <f t="shared" si="0"/>
        <v>1382.0443869999997</v>
      </c>
      <c r="P41" s="498">
        <f t="shared" si="1"/>
        <v>1520.2488256999998</v>
      </c>
    </row>
    <row r="42" spans="1:153" x14ac:dyDescent="0.15">
      <c r="A42" s="286" t="str">
        <f>'Tariffs Jan2017'!F36</f>
        <v>Alinta Energy</v>
      </c>
      <c r="B42" s="47" t="str">
        <f>'Tariffs Jan2017'!D36</f>
        <v>Envestra Central 2</v>
      </c>
      <c r="C42" s="287">
        <f>'Tariffs Jan2017'!E36</f>
        <v>42747</v>
      </c>
      <c r="D42" s="85">
        <f>365*'Tariffs Jan2017'!H36/100</f>
        <v>259.80700000000002</v>
      </c>
      <c r="E42" s="85">
        <f>IF($C$5*'Tariffs Jan2017'!AK36/'Tariffs Jan2017'!AI36&gt;='Tariffs Jan2017'!J36,( 'Tariffs Jan2017'!J36*'Tariffs Jan2017'!O36/100)* 'Tariffs Jan2017'!AI36,($C$5*'Tariffs Jan2017'!AK36/'Tariffs Jan2017'!AI36*'Tariffs Jan2017'!O36/100)* 'Tariffs Jan2017'!AI36)</f>
        <v>70.734999999999999</v>
      </c>
      <c r="F42" s="85">
        <f>IF($C$5*'Tariffs Jan2017'!AK36/'Tariffs Jan2017'!AI36&lt;'Tariffs Jan2017'!J36,0,IF($C$5*'Tariffs Jan2017'!AK36/'Tariffs Jan2017'!AI36&lt;='Tariffs Jan2017'!K36,($C$5*'Tariffs Jan2017'!AK36/'Tariffs Jan2017'!AI36-'Tariffs Jan2017'!J36)*('Tariffs Jan2017'!P36/100)*'Tariffs Jan2017'!AI36,('Tariffs Jan2017'!K36-'Tariffs Jan2017'!J36)*('Tariffs Jan2017'!P36/100)*'Tariffs Jan2017'!AI36))</f>
        <v>58.264999999999993</v>
      </c>
      <c r="G42" s="85">
        <f>IF($C$5*'Tariffs Jan2017'!AK36/'Tariffs Jan2017'!AI36&lt;'Tariffs Jan2017'!K36,0,IF($C$5*'Tariffs Jan2017'!AK36/'Tariffs Jan2017'!AI36&lt;='Tariffs Jan2017'!L36,($C$5*'Tariffs Jan2017'!AK36/'Tariffs Jan2017'!AI36-'Tariffs Jan2017'!K36)*('Tariffs Jan2017'!Q36/100)*'Tariffs Jan2017'!AI36,('Tariffs Jan2017'!L36-'Tariffs Jan2017'!K36)*('Tariffs Jan2017'!Q36/100)*'Tariffs Jan2017'!AI36))</f>
        <v>0</v>
      </c>
      <c r="H42" s="85">
        <f>IF($C$5*'Tariffs Jan2017'!AK36/'Tariffs Jan2017'!AI36&lt;'Tariffs Jan2017'!L36,0,IF($C$5*'Tariffs Jan2017'!AK36/'Tariffs Jan2017'!AI36&lt;='Tariffs Jan2017'!M36,($C$5*'Tariffs Jan2017'!AK36/'Tariffs Jan2017'!AI36-'Tariffs Jan2017'!L36)*('Tariffs Jan2017'!R36/100)*'Tariffs Jan2017'!AI36,('Tariffs Jan2017'!M36-'Tariffs Jan2017'!L36)*('Tariffs Jan2017'!R36/100)*'Tariffs Jan2017'!AI36))</f>
        <v>0</v>
      </c>
      <c r="I42" s="85">
        <f>IF(($C$5*'Tariffs Jan2017'!AK36/'Tariffs Jan2017'!AI36&gt;'Tariffs Jan2017'!M36),($C$5*'Tariffs Jan2017'!AK36/'Tariffs Jan2017'!AI36-'Tariffs Jan2017'!M36)*'Tariffs Jan2017'!S36/100*'Tariffs Jan2017'!AI36,0)</f>
        <v>254.96429999999998</v>
      </c>
      <c r="J42" s="85">
        <f>IF($C$5*'Tariffs Jan2017'!AL36/'Tariffs Jan2017'!AJ36&gt;='Tariffs Jan2017'!J36,('Tariffs Jan2017'!J36*'Tariffs Jan2017'!U36/100)* 'Tariffs Jan2017'!AJ36,($C$5*'Tariffs Jan2017'!AL36/'Tariffs Jan2017'!AJ36*'Tariffs Jan2017'!U36/100)* 'Tariffs Jan2017'!AJ36)</f>
        <v>141.47</v>
      </c>
      <c r="K42" s="85">
        <f>IF($C$5*'Tariffs Jan2017'!AL36/'Tariffs Jan2017'!AJ36&lt;'Tariffs Jan2017'!J36,0,IF($C$5*'Tariffs Jan2017'!AL36/'Tariffs Jan2017'!AJ36&lt;='Tariffs Jan2017'!K36,($C$5*'Tariffs Jan2017'!AL36/'Tariffs Jan2017'!AJ36-'Tariffs Jan2017'!J36)*('Tariffs Jan2017'!V36/100)*'Tariffs Jan2017'!AJ36,('Tariffs Jan2017'!K36-'Tariffs Jan2017'!J36)*('Tariffs Jan2017'!V36/100)*'Tariffs Jan2017'!AJ36))</f>
        <v>116.52999999999999</v>
      </c>
      <c r="L42" s="85">
        <f>IF($C$5*'Tariffs Jan2017'!AL36/'Tariffs Jan2017'!AJ36&lt;'Tariffs Jan2017'!K36,0,IF($C$5*'Tariffs Jan2017'!AL36/'Tariffs Jan2017'!AJ36&lt;='Tariffs Jan2017'!L36,($C$5*'Tariffs Jan2017'!AL36/'Tariffs Jan2017'!AJ36-'Tariffs Jan2017'!K36)*('Tariffs Jan2017'!W36/100)*'Tariffs Jan2017'!AJ36,('Tariffs Jan2017'!L36-'Tariffs Jan2017'!K36)*('Tariffs Jan2017'!W36/100)*'Tariffs Jan2017'!AJ36))</f>
        <v>0</v>
      </c>
      <c r="M42" s="85">
        <f>IF($C$5*'Tariffs Jan2017'!AL36/'Tariffs Jan2017'!AJ36&lt;'Tariffs Jan2017'!L36,0,IF($C$5*'Tariffs Jan2017'!AL36/'Tariffs Jan2017'!AJ36&lt;='Tariffs Jan2017'!M36,($C$5*'Tariffs Jan2017'!AL36/'Tariffs Jan2017'!AJ36-'Tariffs Jan2017'!L36)*('Tariffs Jan2017'!X36/100)*'Tariffs Jan2017'!AJ36,('Tariffs Jan2017'!M36-'Tariffs Jan2017'!L36)*('Tariffs Jan2017'!X36/100)*'Tariffs Jan2017'!AJ36))</f>
        <v>0</v>
      </c>
      <c r="N42" s="85">
        <f>IF(($C$5*'Tariffs Jan2017'!AL36/'Tariffs Jan2017'!AJ36&gt;'Tariffs Jan2017'!M36),($C$5*'Tariffs Jan2017'!AL36/'Tariffs Jan2017'!AJ36-'Tariffs Jan2017'!M36)*'Tariffs Jan2017'!Y36/100*'Tariffs Jan2017'!AJ36,0)</f>
        <v>509.92859999999996</v>
      </c>
      <c r="O42" s="73">
        <f t="shared" si="0"/>
        <v>1411.6999000000001</v>
      </c>
      <c r="P42" s="498">
        <f t="shared" si="1"/>
        <v>1552.8698900000002</v>
      </c>
    </row>
    <row r="43" spans="1:153" x14ac:dyDescent="0.15">
      <c r="A43" s="286" t="str">
        <f>'Tariffs Jan2017'!F37</f>
        <v>Click Energy</v>
      </c>
      <c r="B43" s="47" t="str">
        <f>'Tariffs Jan2017'!D37</f>
        <v>Envestra Central 2</v>
      </c>
      <c r="C43" s="287">
        <f>'Tariffs Jan2017'!E37</f>
        <v>42736</v>
      </c>
      <c r="D43" s="85">
        <f>365*'Tariffs Jan2017'!H37/100</f>
        <v>266.45</v>
      </c>
      <c r="E43" s="85">
        <f>IF($C$5*'Tariffs Jan2017'!AK37/'Tariffs Jan2017'!AI37&gt;='Tariffs Jan2017'!J37,( 'Tariffs Jan2017'!J37*'Tariffs Jan2017'!O37/100)* 'Tariffs Jan2017'!AI37,($C$5*'Tariffs Jan2017'!AK37/'Tariffs Jan2017'!AI37*'Tariffs Jan2017'!O37/100)* 'Tariffs Jan2017'!AI37)</f>
        <v>88.83</v>
      </c>
      <c r="F43" s="85">
        <f>IF($C$5*'Tariffs Jan2017'!AK37/'Tariffs Jan2017'!AI37&lt;'Tariffs Jan2017'!J37,0,IF($C$5*'Tariffs Jan2017'!AK37/'Tariffs Jan2017'!AI37&lt;='Tariffs Jan2017'!K37,($C$5*'Tariffs Jan2017'!AK37/'Tariffs Jan2017'!AI37-'Tariffs Jan2017'!J37)*('Tariffs Jan2017'!P37/100)*'Tariffs Jan2017'!AI37,('Tariffs Jan2017'!K37-'Tariffs Jan2017'!J37)*('Tariffs Jan2017'!P37/100)*'Tariffs Jan2017'!AI37))</f>
        <v>59.620000000000005</v>
      </c>
      <c r="G43" s="85">
        <f>IF($C$5*'Tariffs Jan2017'!AK37/'Tariffs Jan2017'!AI37&lt;'Tariffs Jan2017'!K37,0,IF($C$5*'Tariffs Jan2017'!AK37/'Tariffs Jan2017'!AI37&lt;='Tariffs Jan2017'!L37,($C$5*'Tariffs Jan2017'!AK37/'Tariffs Jan2017'!AI37-'Tariffs Jan2017'!K37)*('Tariffs Jan2017'!Q37/100)*'Tariffs Jan2017'!AI37,('Tariffs Jan2017'!L37-'Tariffs Jan2017'!K37)*('Tariffs Jan2017'!Q37/100)*'Tariffs Jan2017'!AI37))</f>
        <v>0</v>
      </c>
      <c r="H43" s="85">
        <f>IF($C$5*'Tariffs Jan2017'!AK37/'Tariffs Jan2017'!AI37&lt;'Tariffs Jan2017'!L37,0,IF($C$5*'Tariffs Jan2017'!AK37/'Tariffs Jan2017'!AI37&lt;='Tariffs Jan2017'!M37,($C$5*'Tariffs Jan2017'!AK37/'Tariffs Jan2017'!AI37-'Tariffs Jan2017'!L37)*('Tariffs Jan2017'!R37/100)*'Tariffs Jan2017'!AI37,('Tariffs Jan2017'!M37-'Tariffs Jan2017'!L37)*('Tariffs Jan2017'!R37/100)*'Tariffs Jan2017'!AI37))</f>
        <v>0</v>
      </c>
      <c r="I43" s="85">
        <f>IF(($C$5*'Tariffs Jan2017'!AK37/'Tariffs Jan2017'!AI37&gt;'Tariffs Jan2017'!M37),($C$5*'Tariffs Jan2017'!AK37/'Tariffs Jan2017'!AI37-'Tariffs Jan2017'!M37)*'Tariffs Jan2017'!S37/100*'Tariffs Jan2017'!AI37,0)</f>
        <v>262.46324999999996</v>
      </c>
      <c r="J43" s="85">
        <f>IF($C$5*'Tariffs Jan2017'!AL37/'Tariffs Jan2017'!AJ37&gt;='Tariffs Jan2017'!J37,('Tariffs Jan2017'!J37*'Tariffs Jan2017'!U37/100)* 'Tariffs Jan2017'!AJ37,($C$5*'Tariffs Jan2017'!AL37/'Tariffs Jan2017'!AJ37*'Tariffs Jan2017'!U37/100)* 'Tariffs Jan2017'!AJ37)</f>
        <v>177.66</v>
      </c>
      <c r="K43" s="85">
        <f>IF($C$5*'Tariffs Jan2017'!AL37/'Tariffs Jan2017'!AJ37&lt;'Tariffs Jan2017'!J37,0,IF($C$5*'Tariffs Jan2017'!AL37/'Tariffs Jan2017'!AJ37&lt;='Tariffs Jan2017'!K37,($C$5*'Tariffs Jan2017'!AL37/'Tariffs Jan2017'!AJ37-'Tariffs Jan2017'!J37)*('Tariffs Jan2017'!V37/100)*'Tariffs Jan2017'!AJ37,('Tariffs Jan2017'!K37-'Tariffs Jan2017'!J37)*('Tariffs Jan2017'!V37/100)*'Tariffs Jan2017'!AJ37))</f>
        <v>119.24000000000001</v>
      </c>
      <c r="L43" s="85">
        <f>IF($C$5*'Tariffs Jan2017'!AL37/'Tariffs Jan2017'!AJ37&lt;'Tariffs Jan2017'!K37,0,IF($C$5*'Tariffs Jan2017'!AL37/'Tariffs Jan2017'!AJ37&lt;='Tariffs Jan2017'!L37,($C$5*'Tariffs Jan2017'!AL37/'Tariffs Jan2017'!AJ37-'Tariffs Jan2017'!K37)*('Tariffs Jan2017'!W37/100)*'Tariffs Jan2017'!AJ37,('Tariffs Jan2017'!L37-'Tariffs Jan2017'!K37)*('Tariffs Jan2017'!W37/100)*'Tariffs Jan2017'!AJ37))</f>
        <v>0</v>
      </c>
      <c r="M43" s="85">
        <f>IF($C$5*'Tariffs Jan2017'!AL37/'Tariffs Jan2017'!AJ37&lt;'Tariffs Jan2017'!L37,0,IF($C$5*'Tariffs Jan2017'!AL37/'Tariffs Jan2017'!AJ37&lt;='Tariffs Jan2017'!M37,($C$5*'Tariffs Jan2017'!AL37/'Tariffs Jan2017'!AJ37-'Tariffs Jan2017'!L37)*('Tariffs Jan2017'!X37/100)*'Tariffs Jan2017'!AJ37,('Tariffs Jan2017'!M37-'Tariffs Jan2017'!L37)*('Tariffs Jan2017'!X37/100)*'Tariffs Jan2017'!AJ37))</f>
        <v>0</v>
      </c>
      <c r="N43" s="85">
        <f>IF(($C$5*'Tariffs Jan2017'!AL37/'Tariffs Jan2017'!AJ37&gt;'Tariffs Jan2017'!M37),($C$5*'Tariffs Jan2017'!AL37/'Tariffs Jan2017'!AJ37-'Tariffs Jan2017'!M37)*'Tariffs Jan2017'!Y37/100*'Tariffs Jan2017'!AJ37,0)</f>
        <v>524.92649999999992</v>
      </c>
      <c r="O43" s="73">
        <f t="shared" si="0"/>
        <v>1499.1897499999998</v>
      </c>
      <c r="P43" s="498">
        <f t="shared" si="1"/>
        <v>1649.1087249999998</v>
      </c>
    </row>
    <row r="44" spans="1:153" x14ac:dyDescent="0.15">
      <c r="A44" s="286" t="str">
        <f>'Tariffs Jan2017'!F38</f>
        <v>Covau</v>
      </c>
      <c r="B44" s="47" t="str">
        <f>'Tariffs Jan2017'!D38</f>
        <v>Envestra Central 2</v>
      </c>
      <c r="C44" s="287">
        <f>'Tariffs Jan2017'!E38</f>
        <v>42736</v>
      </c>
      <c r="D44" s="85">
        <f>365*'Tariffs Jan2017'!H38/100</f>
        <v>266.99750000000006</v>
      </c>
      <c r="E44" s="85">
        <f>IF($C$5*'Tariffs Jan2017'!AK38/'Tariffs Jan2017'!AI38&gt;='Tariffs Jan2017'!J38,( 'Tariffs Jan2017'!J38*'Tariffs Jan2017'!O38/100)* 'Tariffs Jan2017'!AI38,($C$5*'Tariffs Jan2017'!AK38/'Tariffs Jan2017'!AI38*'Tariffs Jan2017'!O38/100)* 'Tariffs Jan2017'!AI38)</f>
        <v>120.74299999999999</v>
      </c>
      <c r="F44" s="85">
        <f>IF($C$5*'Tariffs Jan2017'!AK38/'Tariffs Jan2017'!AI38&lt;'Tariffs Jan2017'!J38,0,IF($C$5*'Tariffs Jan2017'!AK38/'Tariffs Jan2017'!AI38&lt;='Tariffs Jan2017'!K38,($C$5*'Tariffs Jan2017'!AK38/'Tariffs Jan2017'!AI38-'Tariffs Jan2017'!J38)*('Tariffs Jan2017'!P38/100)*'Tariffs Jan2017'!AI38,('Tariffs Jan2017'!K38-'Tariffs Jan2017'!J38)*('Tariffs Jan2017'!P38/100)*'Tariffs Jan2017'!AI38))</f>
        <v>78.319000000000003</v>
      </c>
      <c r="G44" s="85">
        <f>IF($C$5*'Tariffs Jan2017'!AK38/'Tariffs Jan2017'!AI38&lt;'Tariffs Jan2017'!K38,0,IF($C$5*'Tariffs Jan2017'!AK38/'Tariffs Jan2017'!AI38&lt;='Tariffs Jan2017'!L38,($C$5*'Tariffs Jan2017'!AK38/'Tariffs Jan2017'!AI38-'Tariffs Jan2017'!K38)*('Tariffs Jan2017'!Q38/100)*'Tariffs Jan2017'!AI38,('Tariffs Jan2017'!L38-'Tariffs Jan2017'!K38)*('Tariffs Jan2017'!Q38/100)*'Tariffs Jan2017'!AI38))</f>
        <v>0</v>
      </c>
      <c r="H44" s="85">
        <f>IF($C$5*'Tariffs Jan2017'!AK38/'Tariffs Jan2017'!AI38&lt;'Tariffs Jan2017'!L38,0,IF($C$5*'Tariffs Jan2017'!AK38/'Tariffs Jan2017'!AI38&lt;='Tariffs Jan2017'!M38,($C$5*'Tariffs Jan2017'!AK38/'Tariffs Jan2017'!AI38-'Tariffs Jan2017'!L38)*('Tariffs Jan2017'!R38/100)*'Tariffs Jan2017'!AI38,('Tariffs Jan2017'!M38-'Tariffs Jan2017'!L38)*('Tariffs Jan2017'!R38/100)*'Tariffs Jan2017'!AI38))</f>
        <v>0</v>
      </c>
      <c r="I44" s="85">
        <f>IF(($C$5*'Tariffs Jan2017'!AK38/'Tariffs Jan2017'!AI38&gt;'Tariffs Jan2017'!M38),($C$5*'Tariffs Jan2017'!AK38/'Tariffs Jan2017'!AI38-'Tariffs Jan2017'!M38)*'Tariffs Jan2017'!S38/100*'Tariffs Jan2017'!AI38,0)</f>
        <v>296.95841999999999</v>
      </c>
      <c r="J44" s="85">
        <f>IF($C$5*'Tariffs Jan2017'!AL38/'Tariffs Jan2017'!AJ38&gt;='Tariffs Jan2017'!J38,('Tariffs Jan2017'!J38*'Tariffs Jan2017'!U38/100)* 'Tariffs Jan2017'!AJ38,($C$5*'Tariffs Jan2017'!AL38/'Tariffs Jan2017'!AJ38*'Tariffs Jan2017'!U38/100)* 'Tariffs Jan2017'!AJ38)</f>
        <v>241.48599999999999</v>
      </c>
      <c r="K44" s="85">
        <f>IF($C$5*'Tariffs Jan2017'!AL38/'Tariffs Jan2017'!AJ38&lt;'Tariffs Jan2017'!J38,0,IF($C$5*'Tariffs Jan2017'!AL38/'Tariffs Jan2017'!AJ38&lt;='Tariffs Jan2017'!K38,($C$5*'Tariffs Jan2017'!AL38/'Tariffs Jan2017'!AJ38-'Tariffs Jan2017'!J38)*('Tariffs Jan2017'!V38/100)*'Tariffs Jan2017'!AJ38,('Tariffs Jan2017'!K38-'Tariffs Jan2017'!J38)*('Tariffs Jan2017'!V38/100)*'Tariffs Jan2017'!AJ38))</f>
        <v>156.63800000000001</v>
      </c>
      <c r="L44" s="85">
        <f>IF($C$5*'Tariffs Jan2017'!AL38/'Tariffs Jan2017'!AJ38&lt;'Tariffs Jan2017'!K38,0,IF($C$5*'Tariffs Jan2017'!AL38/'Tariffs Jan2017'!AJ38&lt;='Tariffs Jan2017'!L38,($C$5*'Tariffs Jan2017'!AL38/'Tariffs Jan2017'!AJ38-'Tariffs Jan2017'!K38)*('Tariffs Jan2017'!W38/100)*'Tariffs Jan2017'!AJ38,('Tariffs Jan2017'!L38-'Tariffs Jan2017'!K38)*('Tariffs Jan2017'!W38/100)*'Tariffs Jan2017'!AJ38))</f>
        <v>0</v>
      </c>
      <c r="M44" s="85">
        <f>IF($C$5*'Tariffs Jan2017'!AL38/'Tariffs Jan2017'!AJ38&lt;'Tariffs Jan2017'!L38,0,IF($C$5*'Tariffs Jan2017'!AL38/'Tariffs Jan2017'!AJ38&lt;='Tariffs Jan2017'!M38,($C$5*'Tariffs Jan2017'!AL38/'Tariffs Jan2017'!AJ38-'Tariffs Jan2017'!L38)*('Tariffs Jan2017'!X38/100)*'Tariffs Jan2017'!AJ38,('Tariffs Jan2017'!M38-'Tariffs Jan2017'!L38)*('Tariffs Jan2017'!X38/100)*'Tariffs Jan2017'!AJ38))</f>
        <v>0</v>
      </c>
      <c r="N44" s="85">
        <f>IF(($C$5*'Tariffs Jan2017'!AL38/'Tariffs Jan2017'!AJ38&gt;'Tariffs Jan2017'!M38),($C$5*'Tariffs Jan2017'!AL38/'Tariffs Jan2017'!AJ38-'Tariffs Jan2017'!M38)*'Tariffs Jan2017'!Y38/100*'Tariffs Jan2017'!AJ38,0)</f>
        <v>593.91683999999998</v>
      </c>
      <c r="O44" s="73">
        <f t="shared" si="0"/>
        <v>1755.0587599999999</v>
      </c>
      <c r="P44" s="498">
        <f t="shared" si="1"/>
        <v>1930.5646360000001</v>
      </c>
    </row>
    <row r="45" spans="1:153" x14ac:dyDescent="0.15">
      <c r="A45" s="286" t="str">
        <f>'Tariffs Jan2017'!F39</f>
        <v>Dodo Power &amp; Gas</v>
      </c>
      <c r="B45" s="47" t="str">
        <f>'Tariffs Jan2017'!D39</f>
        <v>Envestra Central 2</v>
      </c>
      <c r="C45" s="287">
        <f>'Tariffs Jan2017'!E39</f>
        <v>42736</v>
      </c>
      <c r="D45" s="85">
        <f>365*'Tariffs Jan2017'!H39/100</f>
        <v>227.57749999999999</v>
      </c>
      <c r="E45" s="85">
        <f>IF($C$5*'Tariffs Jan2017'!AK39/'Tariffs Jan2017'!AI39&gt;='Tariffs Jan2017'!J39,( 'Tariffs Jan2017'!J39*'Tariffs Jan2017'!O39/100)* 'Tariffs Jan2017'!AI39,($C$5*'Tariffs Jan2017'!AK39/'Tariffs Jan2017'!AI39*'Tariffs Jan2017'!O39/100)* 'Tariffs Jan2017'!AI39)</f>
        <v>129.28</v>
      </c>
      <c r="F45" s="85">
        <f>IF($C$5*'Tariffs Jan2017'!AK39/'Tariffs Jan2017'!AI39&lt;'Tariffs Jan2017'!J39,0,IF($C$5*'Tariffs Jan2017'!AK39/'Tariffs Jan2017'!AI39&lt;='Tariffs Jan2017'!K39,($C$5*'Tariffs Jan2017'!AK39/'Tariffs Jan2017'!AI39-'Tariffs Jan2017'!J39)*('Tariffs Jan2017'!P39/100)*'Tariffs Jan2017'!AI39,('Tariffs Jan2017'!K39-'Tariffs Jan2017'!J39)*('Tariffs Jan2017'!P39/100)*'Tariffs Jan2017'!AI39))</f>
        <v>0</v>
      </c>
      <c r="G45" s="85">
        <f>IF($C$5*'Tariffs Jan2017'!AK39/'Tariffs Jan2017'!AI39&lt;'Tariffs Jan2017'!K39,0,IF($C$5*'Tariffs Jan2017'!AK39/'Tariffs Jan2017'!AI39&lt;='Tariffs Jan2017'!L39,($C$5*'Tariffs Jan2017'!AK39/'Tariffs Jan2017'!AI39-'Tariffs Jan2017'!K39)*('Tariffs Jan2017'!Q39/100)*'Tariffs Jan2017'!AI39,('Tariffs Jan2017'!L39-'Tariffs Jan2017'!K39)*('Tariffs Jan2017'!Q39/100)*'Tariffs Jan2017'!AI39))</f>
        <v>0</v>
      </c>
      <c r="H45" s="85">
        <f>IF($C$5*'Tariffs Jan2017'!AK39/'Tariffs Jan2017'!AI39&lt;'Tariffs Jan2017'!L39,0,IF($C$5*'Tariffs Jan2017'!AK39/'Tariffs Jan2017'!AI39&lt;='Tariffs Jan2017'!M39,($C$5*'Tariffs Jan2017'!AK39/'Tariffs Jan2017'!AI39-'Tariffs Jan2017'!L39)*('Tariffs Jan2017'!R39/100)*'Tariffs Jan2017'!AI39,('Tariffs Jan2017'!M39-'Tariffs Jan2017'!L39)*('Tariffs Jan2017'!R39/100)*'Tariffs Jan2017'!AI39))</f>
        <v>0</v>
      </c>
      <c r="I45" s="85">
        <f>IF(($C$5*'Tariffs Jan2017'!AK39/'Tariffs Jan2017'!AI39&gt;'Tariffs Jan2017'!M39),($C$5*'Tariffs Jan2017'!AK39/'Tariffs Jan2017'!AI39-'Tariffs Jan2017'!M39)*'Tariffs Jan2017'!S39/100*'Tariffs Jan2017'!AI39,0)</f>
        <v>233.56639999999999</v>
      </c>
      <c r="J45" s="85">
        <f>IF($C$5*'Tariffs Jan2017'!AL39/'Tariffs Jan2017'!AJ39&gt;='Tariffs Jan2017'!J39,('Tariffs Jan2017'!J39*'Tariffs Jan2017'!U39/100)* 'Tariffs Jan2017'!AJ39,($C$5*'Tariffs Jan2017'!AL39/'Tariffs Jan2017'!AJ39*'Tariffs Jan2017'!U39/100)* 'Tariffs Jan2017'!AJ39)</f>
        <v>252.16</v>
      </c>
      <c r="K45" s="85">
        <f>IF($C$5*'Tariffs Jan2017'!AL39/'Tariffs Jan2017'!AJ39&lt;'Tariffs Jan2017'!J39,0,IF($C$5*'Tariffs Jan2017'!AL39/'Tariffs Jan2017'!AJ39&lt;='Tariffs Jan2017'!K39,($C$5*'Tariffs Jan2017'!AL39/'Tariffs Jan2017'!AJ39-'Tariffs Jan2017'!J39)*('Tariffs Jan2017'!V39/100)*'Tariffs Jan2017'!AJ39,('Tariffs Jan2017'!K39-'Tariffs Jan2017'!J39)*('Tariffs Jan2017'!V39/100)*'Tariffs Jan2017'!AJ39))</f>
        <v>0</v>
      </c>
      <c r="L45" s="85">
        <f>IF($C$5*'Tariffs Jan2017'!AL39/'Tariffs Jan2017'!AJ39&lt;'Tariffs Jan2017'!K39,0,IF($C$5*'Tariffs Jan2017'!AL39/'Tariffs Jan2017'!AJ39&lt;='Tariffs Jan2017'!L39,($C$5*'Tariffs Jan2017'!AL39/'Tariffs Jan2017'!AJ39-'Tariffs Jan2017'!K39)*('Tariffs Jan2017'!W39/100)*'Tariffs Jan2017'!AJ39,('Tariffs Jan2017'!L39-'Tariffs Jan2017'!K39)*('Tariffs Jan2017'!W39/100)*'Tariffs Jan2017'!AJ39))</f>
        <v>0</v>
      </c>
      <c r="M45" s="85">
        <f>IF($C$5*'Tariffs Jan2017'!AL39/'Tariffs Jan2017'!AJ39&lt;'Tariffs Jan2017'!L39,0,IF($C$5*'Tariffs Jan2017'!AL39/'Tariffs Jan2017'!AJ39&lt;='Tariffs Jan2017'!M39,($C$5*'Tariffs Jan2017'!AL39/'Tariffs Jan2017'!AJ39-'Tariffs Jan2017'!L39)*('Tariffs Jan2017'!X39/100)*'Tariffs Jan2017'!AJ39,('Tariffs Jan2017'!M39-'Tariffs Jan2017'!L39)*('Tariffs Jan2017'!X39/100)*'Tariffs Jan2017'!AJ39))</f>
        <v>0</v>
      </c>
      <c r="N45" s="85">
        <f>IF(($C$5*'Tariffs Jan2017'!AL39/'Tariffs Jan2017'!AJ39&gt;'Tariffs Jan2017'!M39),($C$5*'Tariffs Jan2017'!AL39/'Tariffs Jan2017'!AJ39-'Tariffs Jan2017'!M39)*'Tariffs Jan2017'!Y39/100*'Tariffs Jan2017'!AJ39,0)</f>
        <v>467.13279999999997</v>
      </c>
      <c r="O45" s="73">
        <f t="shared" si="0"/>
        <v>1309.7166999999999</v>
      </c>
      <c r="P45" s="498">
        <f t="shared" si="1"/>
        <v>1440.6883700000001</v>
      </c>
    </row>
    <row r="46" spans="1:153" x14ac:dyDescent="0.15">
      <c r="A46" s="286" t="str">
        <f>'Tariffs Jan2017'!F40</f>
        <v>EnergyAustralia</v>
      </c>
      <c r="B46" s="47" t="str">
        <f>'Tariffs Jan2017'!D40</f>
        <v>Envestra Central 2</v>
      </c>
      <c r="C46" s="287">
        <f>'Tariffs Jan2017'!E40</f>
        <v>42736</v>
      </c>
      <c r="D46" s="85">
        <f>365*'Tariffs Jan2017'!H40/100</f>
        <v>278.20299999999997</v>
      </c>
      <c r="E46" s="85">
        <f>IF($C$5*'Tariffs Jan2017'!AK40/'Tariffs Jan2017'!AI40&gt;='Tariffs Jan2017'!J40,( 'Tariffs Jan2017'!J40*'Tariffs Jan2017'!O40/100)* 'Tariffs Jan2017'!AI40,($C$5*'Tariffs Jan2017'!AK40/'Tariffs Jan2017'!AI40*'Tariffs Jan2017'!O40/100)* 'Tariffs Jan2017'!AI40)</f>
        <v>94.544730000000001</v>
      </c>
      <c r="F46" s="85">
        <f>IF($C$5*'Tariffs Jan2017'!AK40/'Tariffs Jan2017'!AI40&lt;'Tariffs Jan2017'!J40,0,IF($C$5*'Tariffs Jan2017'!AK40/'Tariffs Jan2017'!AI40&lt;='Tariffs Jan2017'!K40,($C$5*'Tariffs Jan2017'!AK40/'Tariffs Jan2017'!AI40-'Tariffs Jan2017'!J40)*('Tariffs Jan2017'!P40/100)*'Tariffs Jan2017'!AI40,('Tariffs Jan2017'!K40-'Tariffs Jan2017'!J40)*('Tariffs Jan2017'!P40/100)*'Tariffs Jan2017'!AI40))</f>
        <v>60.850340000000003</v>
      </c>
      <c r="G46" s="85">
        <f>IF($C$5*'Tariffs Jan2017'!AK40/'Tariffs Jan2017'!AI40&lt;'Tariffs Jan2017'!K40,0,IF($C$5*'Tariffs Jan2017'!AK40/'Tariffs Jan2017'!AI40&lt;='Tariffs Jan2017'!L40,($C$5*'Tariffs Jan2017'!AK40/'Tariffs Jan2017'!AI40-'Tariffs Jan2017'!K40)*('Tariffs Jan2017'!Q40/100)*'Tariffs Jan2017'!AI40,('Tariffs Jan2017'!L40-'Tariffs Jan2017'!K40)*('Tariffs Jan2017'!Q40/100)*'Tariffs Jan2017'!AI40))</f>
        <v>0</v>
      </c>
      <c r="H46" s="85">
        <f>IF($C$5*'Tariffs Jan2017'!AK40/'Tariffs Jan2017'!AI40&lt;'Tariffs Jan2017'!L40,0,IF($C$5*'Tariffs Jan2017'!AK40/'Tariffs Jan2017'!AI40&lt;='Tariffs Jan2017'!M40,($C$5*'Tariffs Jan2017'!AK40/'Tariffs Jan2017'!AI40-'Tariffs Jan2017'!L40)*('Tariffs Jan2017'!R40/100)*'Tariffs Jan2017'!AI40,('Tariffs Jan2017'!M40-'Tariffs Jan2017'!L40)*('Tariffs Jan2017'!R40/100)*'Tariffs Jan2017'!AI40))</f>
        <v>0</v>
      </c>
      <c r="I46" s="85">
        <f>IF(($C$5*'Tariffs Jan2017'!AK40/'Tariffs Jan2017'!AI40&gt;'Tariffs Jan2017'!M40),($C$5*'Tariffs Jan2017'!AK40/'Tariffs Jan2017'!AI40-'Tariffs Jan2017'!M40)*'Tariffs Jan2017'!S40/100*'Tariffs Jan2017'!AI40,0)</f>
        <v>248.71017569999995</v>
      </c>
      <c r="J46" s="85">
        <f>IF($C$5*'Tariffs Jan2017'!AL40/'Tariffs Jan2017'!AJ40&gt;='Tariffs Jan2017'!J40,('Tariffs Jan2017'!J40*'Tariffs Jan2017'!U40/100)* 'Tariffs Jan2017'!AJ40,($C$5*'Tariffs Jan2017'!AL40/'Tariffs Jan2017'!AJ40*'Tariffs Jan2017'!U40/100)* 'Tariffs Jan2017'!AJ40)</f>
        <v>189.08946</v>
      </c>
      <c r="K46" s="85">
        <f>IF($C$5*'Tariffs Jan2017'!AL40/'Tariffs Jan2017'!AJ40&lt;'Tariffs Jan2017'!J40,0,IF($C$5*'Tariffs Jan2017'!AL40/'Tariffs Jan2017'!AJ40&lt;='Tariffs Jan2017'!K40,($C$5*'Tariffs Jan2017'!AL40/'Tariffs Jan2017'!AJ40-'Tariffs Jan2017'!J40)*('Tariffs Jan2017'!V40/100)*'Tariffs Jan2017'!AJ40,('Tariffs Jan2017'!K40-'Tariffs Jan2017'!J40)*('Tariffs Jan2017'!V40/100)*'Tariffs Jan2017'!AJ40))</f>
        <v>121.70068000000001</v>
      </c>
      <c r="L46" s="85">
        <f>IF($C$5*'Tariffs Jan2017'!AL40/'Tariffs Jan2017'!AJ40&lt;'Tariffs Jan2017'!K40,0,IF($C$5*'Tariffs Jan2017'!AL40/'Tariffs Jan2017'!AJ40&lt;='Tariffs Jan2017'!L40,($C$5*'Tariffs Jan2017'!AL40/'Tariffs Jan2017'!AJ40-'Tariffs Jan2017'!K40)*('Tariffs Jan2017'!W40/100)*'Tariffs Jan2017'!AJ40,('Tariffs Jan2017'!L40-'Tariffs Jan2017'!K40)*('Tariffs Jan2017'!W40/100)*'Tariffs Jan2017'!AJ40))</f>
        <v>0</v>
      </c>
      <c r="M46" s="85">
        <f>IF($C$5*'Tariffs Jan2017'!AL40/'Tariffs Jan2017'!AJ40&lt;'Tariffs Jan2017'!L40,0,IF($C$5*'Tariffs Jan2017'!AL40/'Tariffs Jan2017'!AJ40&lt;='Tariffs Jan2017'!M40,($C$5*'Tariffs Jan2017'!AL40/'Tariffs Jan2017'!AJ40-'Tariffs Jan2017'!L40)*('Tariffs Jan2017'!X40/100)*'Tariffs Jan2017'!AJ40,('Tariffs Jan2017'!M40-'Tariffs Jan2017'!L40)*('Tariffs Jan2017'!X40/100)*'Tariffs Jan2017'!AJ40))</f>
        <v>0</v>
      </c>
      <c r="N46" s="85">
        <f>IF(($C$5*'Tariffs Jan2017'!AL40/'Tariffs Jan2017'!AJ40&gt;'Tariffs Jan2017'!M40),($C$5*'Tariffs Jan2017'!AL40/'Tariffs Jan2017'!AJ40-'Tariffs Jan2017'!M40)*'Tariffs Jan2017'!Y40/100*'Tariffs Jan2017'!AJ40,0)</f>
        <v>497.4203513999999</v>
      </c>
      <c r="O46" s="73">
        <f t="shared" si="0"/>
        <v>1490.5187371</v>
      </c>
      <c r="P46" s="498">
        <f t="shared" si="1"/>
        <v>1639.5706108100001</v>
      </c>
    </row>
    <row r="47" spans="1:153" x14ac:dyDescent="0.15">
      <c r="A47" s="286" t="str">
        <f>'Tariffs Jan2017'!F41</f>
        <v>Lumo Energy</v>
      </c>
      <c r="B47" s="47" t="str">
        <f>'Tariffs Jan2017'!D41</f>
        <v>Envestra Central 2</v>
      </c>
      <c r="C47" s="287">
        <f>'Tariffs Jan2017'!E41</f>
        <v>42736</v>
      </c>
      <c r="D47" s="85">
        <f>365*'Tariffs Jan2017'!H41/100</f>
        <v>249.87899999999999</v>
      </c>
      <c r="E47" s="85">
        <f>IF($C$5*'Tariffs Jan2017'!AK41/'Tariffs Jan2017'!AI41&gt;='Tariffs Jan2017'!J41,( 'Tariffs Jan2017'!J41*'Tariffs Jan2017'!O41/100)* 'Tariffs Jan2017'!AI41,($C$5*'Tariffs Jan2017'!AK41/'Tariffs Jan2017'!AI41*'Tariffs Jan2017'!O41/100)* 'Tariffs Jan2017'!AI41)</f>
        <v>92.843800000000016</v>
      </c>
      <c r="F47" s="85">
        <f>IF($C$5*'Tariffs Jan2017'!AK41/'Tariffs Jan2017'!AI41&lt;'Tariffs Jan2017'!J41,0,IF($C$5*'Tariffs Jan2017'!AK41/'Tariffs Jan2017'!AI41&lt;='Tariffs Jan2017'!K41,($C$5*'Tariffs Jan2017'!AK41/'Tariffs Jan2017'!AI41-'Tariffs Jan2017'!J41)*('Tariffs Jan2017'!P41/100)*'Tariffs Jan2017'!AI41,('Tariffs Jan2017'!K41-'Tariffs Jan2017'!J41)*('Tariffs Jan2017'!P41/100)*'Tariffs Jan2017'!AI41))</f>
        <v>61.815100000000001</v>
      </c>
      <c r="G47" s="85">
        <f>IF($C$5*'Tariffs Jan2017'!AK41/'Tariffs Jan2017'!AI41&lt;'Tariffs Jan2017'!K41,0,IF($C$5*'Tariffs Jan2017'!AK41/'Tariffs Jan2017'!AI41&lt;='Tariffs Jan2017'!L41,($C$5*'Tariffs Jan2017'!AK41/'Tariffs Jan2017'!AI41-'Tariffs Jan2017'!K41)*('Tariffs Jan2017'!Q41/100)*'Tariffs Jan2017'!AI41,('Tariffs Jan2017'!L41-'Tariffs Jan2017'!K41)*('Tariffs Jan2017'!Q41/100)*'Tariffs Jan2017'!AI41))</f>
        <v>0</v>
      </c>
      <c r="H47" s="85">
        <f>IF($C$5*'Tariffs Jan2017'!AK41/'Tariffs Jan2017'!AI41&lt;'Tariffs Jan2017'!L41,0,IF($C$5*'Tariffs Jan2017'!AK41/'Tariffs Jan2017'!AI41&lt;='Tariffs Jan2017'!M41,($C$5*'Tariffs Jan2017'!AK41/'Tariffs Jan2017'!AI41-'Tariffs Jan2017'!L41)*('Tariffs Jan2017'!R41/100)*'Tariffs Jan2017'!AI41,('Tariffs Jan2017'!M41-'Tariffs Jan2017'!L41)*('Tariffs Jan2017'!R41/100)*'Tariffs Jan2017'!AI41))</f>
        <v>0</v>
      </c>
      <c r="I47" s="85">
        <f>IF(($C$5*'Tariffs Jan2017'!AK41/'Tariffs Jan2017'!AI41&gt;'Tariffs Jan2017'!M41),($C$5*'Tariffs Jan2017'!AK41/'Tariffs Jan2017'!AI41-'Tariffs Jan2017'!M41)*'Tariffs Jan2017'!S41/100*'Tariffs Jan2017'!AI41,0)</f>
        <v>278.06106599999998</v>
      </c>
      <c r="J47" s="85">
        <f>IF($C$5*'Tariffs Jan2017'!AL41/'Tariffs Jan2017'!AJ41&gt;='Tariffs Jan2017'!J41,('Tariffs Jan2017'!J41*'Tariffs Jan2017'!U41/100)* 'Tariffs Jan2017'!AJ41,($C$5*'Tariffs Jan2017'!AL41/'Tariffs Jan2017'!AJ41*'Tariffs Jan2017'!U41/100)* 'Tariffs Jan2017'!AJ41)</f>
        <v>185.68760000000003</v>
      </c>
      <c r="K47" s="85">
        <f>IF($C$5*'Tariffs Jan2017'!AL41/'Tariffs Jan2017'!AJ41&lt;'Tariffs Jan2017'!J41,0,IF($C$5*'Tariffs Jan2017'!AL41/'Tariffs Jan2017'!AJ41&lt;='Tariffs Jan2017'!K41,($C$5*'Tariffs Jan2017'!AL41/'Tariffs Jan2017'!AJ41-'Tariffs Jan2017'!J41)*('Tariffs Jan2017'!V41/100)*'Tariffs Jan2017'!AJ41,('Tariffs Jan2017'!K41-'Tariffs Jan2017'!J41)*('Tariffs Jan2017'!V41/100)*'Tariffs Jan2017'!AJ41))</f>
        <v>123.6302</v>
      </c>
      <c r="L47" s="85">
        <f>IF($C$5*'Tariffs Jan2017'!AL41/'Tariffs Jan2017'!AJ41&lt;'Tariffs Jan2017'!K41,0,IF($C$5*'Tariffs Jan2017'!AL41/'Tariffs Jan2017'!AJ41&lt;='Tariffs Jan2017'!L41,($C$5*'Tariffs Jan2017'!AL41/'Tariffs Jan2017'!AJ41-'Tariffs Jan2017'!K41)*('Tariffs Jan2017'!W41/100)*'Tariffs Jan2017'!AJ41,('Tariffs Jan2017'!L41-'Tariffs Jan2017'!K41)*('Tariffs Jan2017'!W41/100)*'Tariffs Jan2017'!AJ41))</f>
        <v>0</v>
      </c>
      <c r="M47" s="85">
        <f>IF($C$5*'Tariffs Jan2017'!AL41/'Tariffs Jan2017'!AJ41&lt;'Tariffs Jan2017'!L41,0,IF($C$5*'Tariffs Jan2017'!AL41/'Tariffs Jan2017'!AJ41&lt;='Tariffs Jan2017'!M41,($C$5*'Tariffs Jan2017'!AL41/'Tariffs Jan2017'!AJ41-'Tariffs Jan2017'!L41)*('Tariffs Jan2017'!X41/100)*'Tariffs Jan2017'!AJ41,('Tariffs Jan2017'!M41-'Tariffs Jan2017'!L41)*('Tariffs Jan2017'!X41/100)*'Tariffs Jan2017'!AJ41))</f>
        <v>0</v>
      </c>
      <c r="N47" s="85">
        <f>IF(($C$5*'Tariffs Jan2017'!AL41/'Tariffs Jan2017'!AJ41&gt;'Tariffs Jan2017'!M41),($C$5*'Tariffs Jan2017'!AL41/'Tariffs Jan2017'!AJ41-'Tariffs Jan2017'!M41)*'Tariffs Jan2017'!Y41/100*'Tariffs Jan2017'!AJ41,0)</f>
        <v>556.12213199999997</v>
      </c>
      <c r="O47" s="73">
        <f t="shared" si="0"/>
        <v>1548.038898</v>
      </c>
      <c r="P47" s="498">
        <f t="shared" si="1"/>
        <v>1702.8427878000002</v>
      </c>
    </row>
    <row r="48" spans="1:153" x14ac:dyDescent="0.15">
      <c r="A48" s="286" t="str">
        <f>'Tariffs Jan2017'!F42</f>
        <v>Momentum Energy</v>
      </c>
      <c r="B48" s="47" t="str">
        <f>'Tariffs Jan2017'!D42</f>
        <v>Envestra Central 2</v>
      </c>
      <c r="C48" s="287">
        <f>'Tariffs Jan2017'!E42</f>
        <v>42736</v>
      </c>
      <c r="D48" s="85">
        <f>365*'Tariffs Jan2017'!H42/100</f>
        <v>238.63699999999997</v>
      </c>
      <c r="E48" s="85">
        <f>IF($C$5*'Tariffs Jan2017'!AK42/'Tariffs Jan2017'!AI42&gt;='Tariffs Jan2017'!J42,( 'Tariffs Jan2017'!J42*'Tariffs Jan2017'!O42/100)* 'Tariffs Jan2017'!AI42,($C$5*'Tariffs Jan2017'!AK42/'Tariffs Jan2017'!AI42*'Tariffs Jan2017'!O42/100)* 'Tariffs Jan2017'!AI42)</f>
        <v>92.949080000000009</v>
      </c>
      <c r="F48" s="85">
        <f>IF($C$5*'Tariffs Jan2017'!AK42/'Tariffs Jan2017'!AI42&lt;'Tariffs Jan2017'!J42,0,IF($C$5*'Tariffs Jan2017'!AK42/'Tariffs Jan2017'!AI42&lt;='Tariffs Jan2017'!K42,($C$5*'Tariffs Jan2017'!AK42/'Tariffs Jan2017'!AI42-'Tariffs Jan2017'!J42)*('Tariffs Jan2017'!P42/100)*'Tariffs Jan2017'!AI42,('Tariffs Jan2017'!K42-'Tariffs Jan2017'!J42)*('Tariffs Jan2017'!P42/100)*'Tariffs Jan2017'!AI42))</f>
        <v>65.527799999999999</v>
      </c>
      <c r="G48" s="85">
        <f>IF($C$5*'Tariffs Jan2017'!AK42/'Tariffs Jan2017'!AI42&lt;'Tariffs Jan2017'!K42,0,IF($C$5*'Tariffs Jan2017'!AK42/'Tariffs Jan2017'!AI42&lt;='Tariffs Jan2017'!L42,($C$5*'Tariffs Jan2017'!AK42/'Tariffs Jan2017'!AI42-'Tariffs Jan2017'!K42)*('Tariffs Jan2017'!Q42/100)*'Tariffs Jan2017'!AI42,('Tariffs Jan2017'!L42-'Tariffs Jan2017'!K42)*('Tariffs Jan2017'!Q42/100)*'Tariffs Jan2017'!AI42))</f>
        <v>0</v>
      </c>
      <c r="H48" s="85">
        <f>IF($C$5*'Tariffs Jan2017'!AK42/'Tariffs Jan2017'!AI42&lt;'Tariffs Jan2017'!L42,0,IF($C$5*'Tariffs Jan2017'!AK42/'Tariffs Jan2017'!AI42&lt;='Tariffs Jan2017'!M42,($C$5*'Tariffs Jan2017'!AK42/'Tariffs Jan2017'!AI42-'Tariffs Jan2017'!L42)*('Tariffs Jan2017'!R42/100)*'Tariffs Jan2017'!AI42,('Tariffs Jan2017'!M42-'Tariffs Jan2017'!L42)*('Tariffs Jan2017'!R42/100)*'Tariffs Jan2017'!AI42))</f>
        <v>0</v>
      </c>
      <c r="I48" s="85">
        <f>IF(($C$5*'Tariffs Jan2017'!AK42/'Tariffs Jan2017'!AI42&gt;'Tariffs Jan2017'!M42),($C$5*'Tariffs Jan2017'!AK42/'Tariffs Jan2017'!AI42-'Tariffs Jan2017'!M42)*'Tariffs Jan2017'!S42/100*'Tariffs Jan2017'!AI42,0)</f>
        <v>315.70579499999997</v>
      </c>
      <c r="J48" s="85">
        <f>IF($C$5*'Tariffs Jan2017'!AL42/'Tariffs Jan2017'!AJ42&gt;='Tariffs Jan2017'!J42,('Tariffs Jan2017'!J42*'Tariffs Jan2017'!U42/100)* 'Tariffs Jan2017'!AJ42,($C$5*'Tariffs Jan2017'!AL42/'Tariffs Jan2017'!AJ42*'Tariffs Jan2017'!U42/100)* 'Tariffs Jan2017'!AJ42)</f>
        <v>183.25299999999999</v>
      </c>
      <c r="K48" s="85">
        <f>IF($C$5*'Tariffs Jan2017'!AL42/'Tariffs Jan2017'!AJ42&lt;'Tariffs Jan2017'!J42,0,IF($C$5*'Tariffs Jan2017'!AL42/'Tariffs Jan2017'!AJ42&lt;='Tariffs Jan2017'!K42,($C$5*'Tariffs Jan2017'!AL42/'Tariffs Jan2017'!AJ42-'Tariffs Jan2017'!J42)*('Tariffs Jan2017'!V42/100)*'Tariffs Jan2017'!AJ42,('Tariffs Jan2017'!K42-'Tariffs Jan2017'!J42)*('Tariffs Jan2017'!V42/100)*'Tariffs Jan2017'!AJ42))</f>
        <v>127.37</v>
      </c>
      <c r="L48" s="85">
        <f>IF($C$5*'Tariffs Jan2017'!AL42/'Tariffs Jan2017'!AJ42&lt;'Tariffs Jan2017'!K42,0,IF($C$5*'Tariffs Jan2017'!AL42/'Tariffs Jan2017'!AJ42&lt;='Tariffs Jan2017'!L42,($C$5*'Tariffs Jan2017'!AL42/'Tariffs Jan2017'!AJ42-'Tariffs Jan2017'!K42)*('Tariffs Jan2017'!W42/100)*'Tariffs Jan2017'!AJ42,('Tariffs Jan2017'!L42-'Tariffs Jan2017'!K42)*('Tariffs Jan2017'!W42/100)*'Tariffs Jan2017'!AJ42))</f>
        <v>0</v>
      </c>
      <c r="M48" s="85">
        <f>IF($C$5*'Tariffs Jan2017'!AL42/'Tariffs Jan2017'!AJ42&lt;'Tariffs Jan2017'!L42,0,IF($C$5*'Tariffs Jan2017'!AL42/'Tariffs Jan2017'!AJ42&lt;='Tariffs Jan2017'!M42,($C$5*'Tariffs Jan2017'!AL42/'Tariffs Jan2017'!AJ42-'Tariffs Jan2017'!L42)*('Tariffs Jan2017'!X42/100)*'Tariffs Jan2017'!AJ42,('Tariffs Jan2017'!M42-'Tariffs Jan2017'!L42)*('Tariffs Jan2017'!X42/100)*'Tariffs Jan2017'!AJ42))</f>
        <v>0</v>
      </c>
      <c r="N48" s="85">
        <f>IF(($C$5*'Tariffs Jan2017'!AL42/'Tariffs Jan2017'!AJ42&gt;'Tariffs Jan2017'!M42),($C$5*'Tariffs Jan2017'!AL42/'Tariffs Jan2017'!AJ42-'Tariffs Jan2017'!M42)*'Tariffs Jan2017'!Y42/100*'Tariffs Jan2017'!AJ42,0)</f>
        <v>611.31440399999985</v>
      </c>
      <c r="O48" s="73">
        <f t="shared" si="0"/>
        <v>1634.7570789999997</v>
      </c>
      <c r="P48" s="498">
        <f t="shared" si="1"/>
        <v>1798.2327868999998</v>
      </c>
    </row>
    <row r="49" spans="1:153" x14ac:dyDescent="0.15">
      <c r="A49" s="286" t="str">
        <f>'Tariffs Jan2017'!F43</f>
        <v>Origin Energy</v>
      </c>
      <c r="B49" s="47" t="str">
        <f>'Tariffs Jan2017'!D43</f>
        <v>Envestra Central 2</v>
      </c>
      <c r="C49" s="287">
        <f>'Tariffs Jan2017'!E43</f>
        <v>42736</v>
      </c>
      <c r="D49" s="85">
        <f>365*'Tariffs Jan2017'!H43/100</f>
        <v>251.52149999999997</v>
      </c>
      <c r="E49" s="85">
        <f>IF($C$5*'Tariffs Jan2017'!AK43/'Tariffs Jan2017'!AI43&gt;='Tariffs Jan2017'!J43,( 'Tariffs Jan2017'!J43*'Tariffs Jan2017'!O43/100)* 'Tariffs Jan2017'!AI43,($C$5*'Tariffs Jan2017'!AK43/'Tariffs Jan2017'!AI43*'Tariffs Jan2017'!O43/100)* 'Tariffs Jan2017'!AI43)</f>
        <v>171.44</v>
      </c>
      <c r="F49" s="85">
        <f>IF($C$5*'Tariffs Jan2017'!AK43/'Tariffs Jan2017'!AI43&lt;'Tariffs Jan2017'!J43,0,IF($C$5*'Tariffs Jan2017'!AK43/'Tariffs Jan2017'!AI43&lt;='Tariffs Jan2017'!K43,($C$5*'Tariffs Jan2017'!AK43/'Tariffs Jan2017'!AI43-'Tariffs Jan2017'!J43)*('Tariffs Jan2017'!P43/100)*'Tariffs Jan2017'!AI43,('Tariffs Jan2017'!K43-'Tariffs Jan2017'!J43)*('Tariffs Jan2017'!P43/100)*'Tariffs Jan2017'!AI43))</f>
        <v>250.72949099999997</v>
      </c>
      <c r="G49" s="85">
        <f>IF($C$5*'Tariffs Jan2017'!AK43/'Tariffs Jan2017'!AI43&lt;'Tariffs Jan2017'!K43,0,IF($C$5*'Tariffs Jan2017'!AK43/'Tariffs Jan2017'!AI43&lt;='Tariffs Jan2017'!L43,($C$5*'Tariffs Jan2017'!AK43/'Tariffs Jan2017'!AI43-'Tariffs Jan2017'!K43)*('Tariffs Jan2017'!Q43/100)*'Tariffs Jan2017'!AI43,('Tariffs Jan2017'!L43-'Tariffs Jan2017'!K43)*('Tariffs Jan2017'!Q43/100)*'Tariffs Jan2017'!AI43))</f>
        <v>0</v>
      </c>
      <c r="H49" s="85">
        <f>IF($C$5*'Tariffs Jan2017'!AK43/'Tariffs Jan2017'!AI43&lt;'Tariffs Jan2017'!L43,0,IF($C$5*'Tariffs Jan2017'!AK43/'Tariffs Jan2017'!AI43&lt;='Tariffs Jan2017'!M43,($C$5*'Tariffs Jan2017'!AK43/'Tariffs Jan2017'!AI43-'Tariffs Jan2017'!L43)*('Tariffs Jan2017'!R43/100)*'Tariffs Jan2017'!AI43,('Tariffs Jan2017'!M43-'Tariffs Jan2017'!L43)*('Tariffs Jan2017'!R43/100)*'Tariffs Jan2017'!AI43))</f>
        <v>0</v>
      </c>
      <c r="I49" s="85">
        <f>IF(($C$5*'Tariffs Jan2017'!AK43/'Tariffs Jan2017'!AI43&gt;'Tariffs Jan2017'!M43),($C$5*'Tariffs Jan2017'!AK43/'Tariffs Jan2017'!AI43-'Tariffs Jan2017'!M43)*'Tariffs Jan2017'!S43/100*'Tariffs Jan2017'!AI43,0)</f>
        <v>0</v>
      </c>
      <c r="J49" s="85">
        <f>IF($C$5*'Tariffs Jan2017'!AL43/'Tariffs Jan2017'!AJ43&gt;='Tariffs Jan2017'!J43,('Tariffs Jan2017'!J43*'Tariffs Jan2017'!U43/100)* 'Tariffs Jan2017'!AJ43,($C$5*'Tariffs Jan2017'!AL43/'Tariffs Jan2017'!AJ43*'Tariffs Jan2017'!U43/100)* 'Tariffs Jan2017'!AJ43)</f>
        <v>342.88</v>
      </c>
      <c r="K49" s="85">
        <f>IF($C$5*'Tariffs Jan2017'!AL43/'Tariffs Jan2017'!AJ43&lt;'Tariffs Jan2017'!J43,0,IF($C$5*'Tariffs Jan2017'!AL43/'Tariffs Jan2017'!AJ43&lt;='Tariffs Jan2017'!K43,($C$5*'Tariffs Jan2017'!AL43/'Tariffs Jan2017'!AJ43-'Tariffs Jan2017'!J43)*('Tariffs Jan2017'!V43/100)*'Tariffs Jan2017'!AJ43,('Tariffs Jan2017'!K43-'Tariffs Jan2017'!J43)*('Tariffs Jan2017'!V43/100)*'Tariffs Jan2017'!AJ43))</f>
        <v>501.45898199999993</v>
      </c>
      <c r="L49" s="85">
        <f>IF($C$5*'Tariffs Jan2017'!AL43/'Tariffs Jan2017'!AJ43&lt;'Tariffs Jan2017'!K43,0,IF($C$5*'Tariffs Jan2017'!AL43/'Tariffs Jan2017'!AJ43&lt;='Tariffs Jan2017'!L43,($C$5*'Tariffs Jan2017'!AL43/'Tariffs Jan2017'!AJ43-'Tariffs Jan2017'!K43)*('Tariffs Jan2017'!W43/100)*'Tariffs Jan2017'!AJ43,('Tariffs Jan2017'!L43-'Tariffs Jan2017'!K43)*('Tariffs Jan2017'!W43/100)*'Tariffs Jan2017'!AJ43))</f>
        <v>0</v>
      </c>
      <c r="M49" s="85">
        <f>IF($C$5*'Tariffs Jan2017'!AL43/'Tariffs Jan2017'!AJ43&lt;'Tariffs Jan2017'!L43,0,IF($C$5*'Tariffs Jan2017'!AL43/'Tariffs Jan2017'!AJ43&lt;='Tariffs Jan2017'!M43,($C$5*'Tariffs Jan2017'!AL43/'Tariffs Jan2017'!AJ43-'Tariffs Jan2017'!L43)*('Tariffs Jan2017'!X43/100)*'Tariffs Jan2017'!AJ43,('Tariffs Jan2017'!M43-'Tariffs Jan2017'!L43)*('Tariffs Jan2017'!X43/100)*'Tariffs Jan2017'!AJ43))</f>
        <v>0</v>
      </c>
      <c r="N49" s="85">
        <f>IF(($C$5*'Tariffs Jan2017'!AL43/'Tariffs Jan2017'!AJ43&gt;'Tariffs Jan2017'!M43),($C$5*'Tariffs Jan2017'!AL43/'Tariffs Jan2017'!AJ43-'Tariffs Jan2017'!M43)*'Tariffs Jan2017'!Y43/100*'Tariffs Jan2017'!AJ43,0)</f>
        <v>0</v>
      </c>
      <c r="O49" s="73">
        <f t="shared" si="0"/>
        <v>1518.0299729999999</v>
      </c>
      <c r="P49" s="498">
        <f t="shared" si="1"/>
        <v>1669.8329702999999</v>
      </c>
    </row>
    <row r="50" spans="1:153" x14ac:dyDescent="0.15">
      <c r="A50" s="286" t="str">
        <f>'Tariffs Jan2017'!F44</f>
        <v>Red Energy</v>
      </c>
      <c r="B50" s="47" t="str">
        <f>'Tariffs Jan2017'!D44</f>
        <v>Envestra Central 2</v>
      </c>
      <c r="C50" s="287">
        <f>'Tariffs Jan2017'!E44</f>
        <v>42736</v>
      </c>
      <c r="D50" s="85">
        <f>365*'Tariffs Jan2017'!H44/100</f>
        <v>266.99750000000006</v>
      </c>
      <c r="E50" s="85">
        <f>IF($C$5*'Tariffs Jan2017'!AK44/'Tariffs Jan2017'!AI44&gt;='Tariffs Jan2017'!J44,( 'Tariffs Jan2017'!J44*'Tariffs Jan2017'!O44/100)* 'Tariffs Jan2017'!AI44,($C$5*'Tariffs Jan2017'!AK44/'Tariffs Jan2017'!AI44*'Tariffs Jan2017'!O44/100)* 'Tariffs Jan2017'!AI44)</f>
        <v>146.4</v>
      </c>
      <c r="F50" s="85">
        <f>IF($C$5*'Tariffs Jan2017'!AK44/'Tariffs Jan2017'!AI44&lt;'Tariffs Jan2017'!J44,0,IF($C$5*'Tariffs Jan2017'!AK44/'Tariffs Jan2017'!AI44&lt;='Tariffs Jan2017'!K44,($C$5*'Tariffs Jan2017'!AK44/'Tariffs Jan2017'!AI44-'Tariffs Jan2017'!J44)*('Tariffs Jan2017'!P44/100)*'Tariffs Jan2017'!AI44,('Tariffs Jan2017'!K44-'Tariffs Jan2017'!J44)*('Tariffs Jan2017'!P44/100)*'Tariffs Jan2017'!AI44))</f>
        <v>0</v>
      </c>
      <c r="G50" s="85">
        <f>IF($C$5*'Tariffs Jan2017'!AK44/'Tariffs Jan2017'!AI44&lt;'Tariffs Jan2017'!K44,0,IF($C$5*'Tariffs Jan2017'!AK44/'Tariffs Jan2017'!AI44&lt;='Tariffs Jan2017'!L44,($C$5*'Tariffs Jan2017'!AK44/'Tariffs Jan2017'!AI44-'Tariffs Jan2017'!K44)*('Tariffs Jan2017'!Q44/100)*'Tariffs Jan2017'!AI44,('Tariffs Jan2017'!L44-'Tariffs Jan2017'!K44)*('Tariffs Jan2017'!Q44/100)*'Tariffs Jan2017'!AI44))</f>
        <v>0</v>
      </c>
      <c r="H50" s="85">
        <f>IF($C$5*'Tariffs Jan2017'!AK44/'Tariffs Jan2017'!AI44&lt;'Tariffs Jan2017'!L44,0,IF($C$5*'Tariffs Jan2017'!AK44/'Tariffs Jan2017'!AI44&lt;='Tariffs Jan2017'!M44,($C$5*'Tariffs Jan2017'!AK44/'Tariffs Jan2017'!AI44-'Tariffs Jan2017'!L44)*('Tariffs Jan2017'!R44/100)*'Tariffs Jan2017'!AI44,('Tariffs Jan2017'!M44-'Tariffs Jan2017'!L44)*('Tariffs Jan2017'!R44/100)*'Tariffs Jan2017'!AI44))</f>
        <v>0</v>
      </c>
      <c r="I50" s="85">
        <f>IF(($C$5*'Tariffs Jan2017'!AK44/'Tariffs Jan2017'!AI44&gt;'Tariffs Jan2017'!M44),($C$5*'Tariffs Jan2017'!AK44/'Tariffs Jan2017'!AI44-'Tariffs Jan2017'!M44)*'Tariffs Jan2017'!S44/100*'Tariffs Jan2017'!AI44,0)</f>
        <v>265.46282999999994</v>
      </c>
      <c r="J50" s="85">
        <f>IF($C$5*'Tariffs Jan2017'!AL44/'Tariffs Jan2017'!AJ44&gt;='Tariffs Jan2017'!J44,('Tariffs Jan2017'!J44*'Tariffs Jan2017'!U44/100)* 'Tariffs Jan2017'!AJ44,($C$5*'Tariffs Jan2017'!AL44/'Tariffs Jan2017'!AJ44*'Tariffs Jan2017'!U44/100)* 'Tariffs Jan2017'!AJ44)</f>
        <v>292.8</v>
      </c>
      <c r="K50" s="85">
        <f>IF($C$5*'Tariffs Jan2017'!AL44/'Tariffs Jan2017'!AJ44&lt;'Tariffs Jan2017'!J44,0,IF($C$5*'Tariffs Jan2017'!AL44/'Tariffs Jan2017'!AJ44&lt;='Tariffs Jan2017'!K44,($C$5*'Tariffs Jan2017'!AL44/'Tariffs Jan2017'!AJ44-'Tariffs Jan2017'!J44)*('Tariffs Jan2017'!V44/100)*'Tariffs Jan2017'!AJ44,('Tariffs Jan2017'!K44-'Tariffs Jan2017'!J44)*('Tariffs Jan2017'!V44/100)*'Tariffs Jan2017'!AJ44))</f>
        <v>0</v>
      </c>
      <c r="L50" s="85">
        <f>IF($C$5*'Tariffs Jan2017'!AL44/'Tariffs Jan2017'!AJ44&lt;'Tariffs Jan2017'!K44,0,IF($C$5*'Tariffs Jan2017'!AL44/'Tariffs Jan2017'!AJ44&lt;='Tariffs Jan2017'!L44,($C$5*'Tariffs Jan2017'!AL44/'Tariffs Jan2017'!AJ44-'Tariffs Jan2017'!K44)*('Tariffs Jan2017'!W44/100)*'Tariffs Jan2017'!AJ44,('Tariffs Jan2017'!L44-'Tariffs Jan2017'!K44)*('Tariffs Jan2017'!W44/100)*'Tariffs Jan2017'!AJ44))</f>
        <v>0</v>
      </c>
      <c r="M50" s="85">
        <f>IF($C$5*'Tariffs Jan2017'!AL44/'Tariffs Jan2017'!AJ44&lt;'Tariffs Jan2017'!L44,0,IF($C$5*'Tariffs Jan2017'!AL44/'Tariffs Jan2017'!AJ44&lt;='Tariffs Jan2017'!M44,($C$5*'Tariffs Jan2017'!AL44/'Tariffs Jan2017'!AJ44-'Tariffs Jan2017'!L44)*('Tariffs Jan2017'!X44/100)*'Tariffs Jan2017'!AJ44,('Tariffs Jan2017'!M44-'Tariffs Jan2017'!L44)*('Tariffs Jan2017'!X44/100)*'Tariffs Jan2017'!AJ44))</f>
        <v>0</v>
      </c>
      <c r="N50" s="85">
        <f>IF(($C$5*'Tariffs Jan2017'!AL44/'Tariffs Jan2017'!AJ44&gt;'Tariffs Jan2017'!M44),($C$5*'Tariffs Jan2017'!AL44/'Tariffs Jan2017'!AJ44-'Tariffs Jan2017'!M44)*'Tariffs Jan2017'!Y44/100*'Tariffs Jan2017'!AJ44,0)</f>
        <v>530.92565999999988</v>
      </c>
      <c r="O50" s="73">
        <f t="shared" si="0"/>
        <v>1502.5859899999998</v>
      </c>
      <c r="P50" s="498">
        <f t="shared" si="1"/>
        <v>1652.8445889999998</v>
      </c>
    </row>
    <row r="51" spans="1:153" s="289" customFormat="1" ht="14" thickBot="1" x14ac:dyDescent="0.2">
      <c r="A51" s="288" t="str">
        <f>'Tariffs Jan2017'!F45</f>
        <v>Simply Energy</v>
      </c>
      <c r="B51" s="289" t="str">
        <f>'Tariffs Jan2017'!D45</f>
        <v>Envestra Central 2</v>
      </c>
      <c r="C51" s="290">
        <f>'Tariffs Jan2017'!E45</f>
        <v>42736</v>
      </c>
      <c r="D51" s="291">
        <f>365*'Tariffs Jan2017'!H45/100</f>
        <v>238.12599999999998</v>
      </c>
      <c r="E51" s="291">
        <f>IF($C$5*'Tariffs Jan2017'!AK45/'Tariffs Jan2017'!AI45&gt;='Tariffs Jan2017'!J45,( 'Tariffs Jan2017'!J45*'Tariffs Jan2017'!O45/100)* 'Tariffs Jan2017'!AI45,($C$5*'Tariffs Jan2017'!AK45/'Tariffs Jan2017'!AI45*'Tariffs Jan2017'!O45/100)* 'Tariffs Jan2017'!AI45)</f>
        <v>132.096</v>
      </c>
      <c r="F51" s="291">
        <f>IF($C$5*'Tariffs Jan2017'!AK45/'Tariffs Jan2017'!AI45&lt;'Tariffs Jan2017'!J45,0,IF($C$5*'Tariffs Jan2017'!AK45/'Tariffs Jan2017'!AI45&lt;='Tariffs Jan2017'!K45,($C$5*'Tariffs Jan2017'!AK45/'Tariffs Jan2017'!AI45-'Tariffs Jan2017'!J45)*('Tariffs Jan2017'!P45/100)*'Tariffs Jan2017'!AI45,('Tariffs Jan2017'!K45-'Tariffs Jan2017'!J45)*('Tariffs Jan2017'!P45/100)*'Tariffs Jan2017'!AI45))</f>
        <v>0</v>
      </c>
      <c r="G51" s="291">
        <f>IF($C$5*'Tariffs Jan2017'!AK45/'Tariffs Jan2017'!AI45&lt;'Tariffs Jan2017'!K45,0,IF($C$5*'Tariffs Jan2017'!AK45/'Tariffs Jan2017'!AI45&lt;='Tariffs Jan2017'!L45,($C$5*'Tariffs Jan2017'!AK45/'Tariffs Jan2017'!AI45-'Tariffs Jan2017'!K45)*('Tariffs Jan2017'!Q45/100)*'Tariffs Jan2017'!AI45,('Tariffs Jan2017'!L45-'Tariffs Jan2017'!K45)*('Tariffs Jan2017'!Q45/100)*'Tariffs Jan2017'!AI45))</f>
        <v>0</v>
      </c>
      <c r="H51" s="291">
        <f>IF($C$5*'Tariffs Jan2017'!AK45/'Tariffs Jan2017'!AI45&lt;'Tariffs Jan2017'!L45,0,IF($C$5*'Tariffs Jan2017'!AK45/'Tariffs Jan2017'!AI45&lt;='Tariffs Jan2017'!M45,($C$5*'Tariffs Jan2017'!AK45/'Tariffs Jan2017'!AI45-'Tariffs Jan2017'!L45)*('Tariffs Jan2017'!R45/100)*'Tariffs Jan2017'!AI45,('Tariffs Jan2017'!M45-'Tariffs Jan2017'!L45)*('Tariffs Jan2017'!R45/100)*'Tariffs Jan2017'!AI45))</f>
        <v>0</v>
      </c>
      <c r="I51" s="291">
        <f>IF(($C$5*'Tariffs Jan2017'!AK45/'Tariffs Jan2017'!AI45&gt;'Tariffs Jan2017'!M45),($C$5*'Tariffs Jan2017'!AK45/'Tariffs Jan2017'!AI45-'Tariffs Jan2017'!M45)*'Tariffs Jan2017'!S45/100*'Tariffs Jan2017'!AI45,0)</f>
        <v>265.97373799999997</v>
      </c>
      <c r="J51" s="291">
        <f>IF($C$5*'Tariffs Jan2017'!AL45/'Tariffs Jan2017'!AJ45&gt;='Tariffs Jan2017'!J45,('Tariffs Jan2017'!J45*'Tariffs Jan2017'!U45/100)* 'Tariffs Jan2017'!AJ45,($C$5*'Tariffs Jan2017'!AL45/'Tariffs Jan2017'!AJ45*'Tariffs Jan2017'!U45/100)* 'Tariffs Jan2017'!AJ45)</f>
        <v>247.80799999999999</v>
      </c>
      <c r="K51" s="291">
        <f>IF($C$5*'Tariffs Jan2017'!AL45/'Tariffs Jan2017'!AJ45&lt;'Tariffs Jan2017'!J45,0,IF($C$5*'Tariffs Jan2017'!AL45/'Tariffs Jan2017'!AJ45&lt;='Tariffs Jan2017'!K45,($C$5*'Tariffs Jan2017'!AL45/'Tariffs Jan2017'!AJ45-'Tariffs Jan2017'!J45)*('Tariffs Jan2017'!V45/100)*'Tariffs Jan2017'!AJ45,('Tariffs Jan2017'!K45-'Tariffs Jan2017'!J45)*('Tariffs Jan2017'!V45/100)*'Tariffs Jan2017'!AJ45))</f>
        <v>0</v>
      </c>
      <c r="L51" s="291">
        <f>IF($C$5*'Tariffs Jan2017'!AL45/'Tariffs Jan2017'!AJ45&lt;'Tariffs Jan2017'!K45,0,IF($C$5*'Tariffs Jan2017'!AL45/'Tariffs Jan2017'!AJ45&lt;='Tariffs Jan2017'!L45,($C$5*'Tariffs Jan2017'!AL45/'Tariffs Jan2017'!AJ45-'Tariffs Jan2017'!K45)*('Tariffs Jan2017'!W45/100)*'Tariffs Jan2017'!AJ45,('Tariffs Jan2017'!L45-'Tariffs Jan2017'!K45)*('Tariffs Jan2017'!W45/100)*'Tariffs Jan2017'!AJ45))</f>
        <v>0</v>
      </c>
      <c r="M51" s="291">
        <f>IF($C$5*'Tariffs Jan2017'!AL45/'Tariffs Jan2017'!AJ45&lt;'Tariffs Jan2017'!L45,0,IF($C$5*'Tariffs Jan2017'!AL45/'Tariffs Jan2017'!AJ45&lt;='Tariffs Jan2017'!M45,($C$5*'Tariffs Jan2017'!AL45/'Tariffs Jan2017'!AJ45-'Tariffs Jan2017'!L45)*('Tariffs Jan2017'!X45/100)*'Tariffs Jan2017'!AJ45,('Tariffs Jan2017'!M45-'Tariffs Jan2017'!L45)*('Tariffs Jan2017'!X45/100)*'Tariffs Jan2017'!AJ45))</f>
        <v>0</v>
      </c>
      <c r="N51" s="291">
        <f>IF(($C$5*'Tariffs Jan2017'!AL45/'Tariffs Jan2017'!AJ45&gt;'Tariffs Jan2017'!M45),($C$5*'Tariffs Jan2017'!AL45/'Tariffs Jan2017'!AJ45-'Tariffs Jan2017'!M45)*'Tariffs Jan2017'!Y45/100*'Tariffs Jan2017'!AJ45,0)</f>
        <v>504.21146599999992</v>
      </c>
      <c r="O51" s="292">
        <f t="shared" si="0"/>
        <v>1388.2152039999999</v>
      </c>
      <c r="P51" s="499">
        <f t="shared" si="1"/>
        <v>1527.0367243999999</v>
      </c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/>
      <c r="AL51" s="318"/>
      <c r="AM51" s="318"/>
      <c r="AN51" s="318"/>
      <c r="AO51" s="318"/>
      <c r="AP51" s="318"/>
      <c r="AQ51" s="318"/>
      <c r="AR51" s="318"/>
      <c r="AS51" s="318"/>
      <c r="AT51" s="318"/>
      <c r="AU51" s="318"/>
      <c r="AV51" s="318"/>
      <c r="AW51" s="318"/>
      <c r="AX51" s="318"/>
      <c r="AY51" s="318"/>
      <c r="AZ51" s="318"/>
      <c r="BA51" s="318"/>
      <c r="BB51" s="318"/>
      <c r="BC51" s="318"/>
      <c r="BD51" s="318"/>
      <c r="BE51" s="318"/>
      <c r="BF51" s="318"/>
      <c r="BG51" s="318"/>
      <c r="BH51" s="318"/>
      <c r="BI51" s="318"/>
      <c r="BJ51" s="318"/>
      <c r="BK51" s="318"/>
      <c r="BL51" s="318"/>
      <c r="BM51" s="318"/>
      <c r="BN51" s="318"/>
      <c r="BO51" s="318"/>
      <c r="BP51" s="318"/>
      <c r="BQ51" s="318"/>
      <c r="BR51" s="318"/>
      <c r="BS51" s="318"/>
      <c r="BT51" s="318"/>
      <c r="BU51" s="318"/>
      <c r="BV51" s="318"/>
      <c r="BW51" s="318"/>
      <c r="BX51" s="318"/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318"/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318"/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318"/>
      <c r="DF51" s="318"/>
      <c r="DG51" s="318"/>
      <c r="DH51" s="318"/>
      <c r="DI51" s="318"/>
      <c r="DJ51" s="318"/>
      <c r="DK51" s="320"/>
      <c r="DL51" s="320"/>
      <c r="DM51" s="320"/>
      <c r="DN51" s="320"/>
      <c r="DO51" s="320"/>
      <c r="DP51" s="320"/>
      <c r="DQ51" s="320"/>
      <c r="DR51" s="320"/>
      <c r="DS51" s="320"/>
      <c r="DT51" s="320"/>
      <c r="DU51" s="320"/>
      <c r="DV51" s="320"/>
      <c r="DW51" s="320"/>
      <c r="DX51" s="320"/>
      <c r="DY51" s="320"/>
      <c r="DZ51" s="320"/>
      <c r="EA51" s="320"/>
      <c r="EB51" s="320"/>
      <c r="EC51" s="320"/>
      <c r="ED51" s="320"/>
      <c r="EE51" s="320"/>
      <c r="EF51" s="320"/>
      <c r="EG51" s="320"/>
      <c r="EH51" s="320"/>
      <c r="EI51" s="320"/>
      <c r="EJ51" s="320"/>
      <c r="EK51" s="320"/>
      <c r="EL51" s="320"/>
      <c r="EM51" s="320"/>
      <c r="EN51" s="320"/>
      <c r="EO51" s="320"/>
      <c r="EP51" s="320"/>
      <c r="EQ51" s="320"/>
      <c r="ER51" s="320"/>
      <c r="ES51" s="320"/>
      <c r="ET51" s="320"/>
      <c r="EU51" s="320"/>
      <c r="EV51" s="320"/>
      <c r="EW51" s="320"/>
    </row>
    <row r="52" spans="1:153" x14ac:dyDescent="0.15">
      <c r="A52" s="286" t="str">
        <f>'Tariffs Jan2017'!F46</f>
        <v>AGL</v>
      </c>
      <c r="B52" s="47" t="str">
        <f>'Tariffs Jan2017'!D46</f>
        <v>Envestra Central 1</v>
      </c>
      <c r="C52" s="287">
        <f>'Tariffs Jan2017'!E46</f>
        <v>42736</v>
      </c>
      <c r="D52" s="85">
        <f>365*'Tariffs Jan2017'!H46/100</f>
        <v>268.53050000000002</v>
      </c>
      <c r="E52" s="85">
        <f>IF($C$5*'Tariffs Jan2017'!AK46/'Tariffs Jan2017'!AI46&gt;='Tariffs Jan2017'!J46,( 'Tariffs Jan2017'!J46*'Tariffs Jan2017'!O46/100)* 'Tariffs Jan2017'!AI46,($C$5*'Tariffs Jan2017'!AK46/'Tariffs Jan2017'!AI46*'Tariffs Jan2017'!O46/100)* 'Tariffs Jan2017'!AI46)</f>
        <v>80.2102</v>
      </c>
      <c r="F52" s="85">
        <f>IF($C$5*'Tariffs Jan2017'!AK46/'Tariffs Jan2017'!AI46&lt;'Tariffs Jan2017'!J46,0,IF($C$5*'Tariffs Jan2017'!AK46/'Tariffs Jan2017'!AI46&lt;='Tariffs Jan2017'!K46,($C$5*'Tariffs Jan2017'!AK46/'Tariffs Jan2017'!AI46-'Tariffs Jan2017'!J46)*('Tariffs Jan2017'!P46/100)*'Tariffs Jan2017'!AI46,('Tariffs Jan2017'!K46-'Tariffs Jan2017'!J46)*('Tariffs Jan2017'!P46/100)*'Tariffs Jan2017'!AI46))</f>
        <v>56.557700000000011</v>
      </c>
      <c r="G52" s="85">
        <f>IF($C$5*'Tariffs Jan2017'!AK46/'Tariffs Jan2017'!AI46&lt;'Tariffs Jan2017'!K46,0,IF($C$5*'Tariffs Jan2017'!AK46/'Tariffs Jan2017'!AI46&lt;='Tariffs Jan2017'!L46,($C$5*'Tariffs Jan2017'!AK46/'Tariffs Jan2017'!AI46-'Tariffs Jan2017'!K46)*('Tariffs Jan2017'!Q46/100)*'Tariffs Jan2017'!AI46,('Tariffs Jan2017'!L46-'Tariffs Jan2017'!K46)*('Tariffs Jan2017'!Q46/100)*'Tariffs Jan2017'!AI46))</f>
        <v>0</v>
      </c>
      <c r="H52" s="85">
        <f>IF($C$5*'Tariffs Jan2017'!AK46/'Tariffs Jan2017'!AI46&lt;'Tariffs Jan2017'!L46,0,IF($C$5*'Tariffs Jan2017'!AK46/'Tariffs Jan2017'!AI46&lt;='Tariffs Jan2017'!M46,($C$5*'Tariffs Jan2017'!AK46/'Tariffs Jan2017'!AI46-'Tariffs Jan2017'!L46)*('Tariffs Jan2017'!R46/100)*'Tariffs Jan2017'!AI46,('Tariffs Jan2017'!M46-'Tariffs Jan2017'!L46)*('Tariffs Jan2017'!R46/100)*'Tariffs Jan2017'!AI46))</f>
        <v>0</v>
      </c>
      <c r="I52" s="85">
        <f>IF(($C$5*'Tariffs Jan2017'!AK46/'Tariffs Jan2017'!AI46&gt;'Tariffs Jan2017'!M46),($C$5*'Tariffs Jan2017'!AK46/'Tariffs Jan2017'!AI46-'Tariffs Jan2017'!M46)*'Tariffs Jan2017'!S46/100*'Tariffs Jan2017'!AI46,0)</f>
        <v>249.11511899999996</v>
      </c>
      <c r="J52" s="85">
        <f>IF($C$5*'Tariffs Jan2017'!AL46/'Tariffs Jan2017'!AJ46&gt;='Tariffs Jan2017'!J46,('Tariffs Jan2017'!J46*'Tariffs Jan2017'!U46/100)* 'Tariffs Jan2017'!AJ46,($C$5*'Tariffs Jan2017'!AL46/'Tariffs Jan2017'!AJ46*'Tariffs Jan2017'!U46/100)* 'Tariffs Jan2017'!AJ46)</f>
        <v>160.4204</v>
      </c>
      <c r="K52" s="85">
        <f>IF($C$5*'Tariffs Jan2017'!AL46/'Tariffs Jan2017'!AJ46&lt;'Tariffs Jan2017'!J46,0,IF($C$5*'Tariffs Jan2017'!AL46/'Tariffs Jan2017'!AJ46&lt;='Tariffs Jan2017'!K46,($C$5*'Tariffs Jan2017'!AL46/'Tariffs Jan2017'!AJ46-'Tariffs Jan2017'!J46)*('Tariffs Jan2017'!V46/100)*'Tariffs Jan2017'!AJ46,('Tariffs Jan2017'!K46-'Tariffs Jan2017'!J46)*('Tariffs Jan2017'!V46/100)*'Tariffs Jan2017'!AJ46))</f>
        <v>113.11540000000002</v>
      </c>
      <c r="L52" s="85">
        <f>IF($C$5*'Tariffs Jan2017'!AL46/'Tariffs Jan2017'!AJ46&lt;'Tariffs Jan2017'!K46,0,IF($C$5*'Tariffs Jan2017'!AL46/'Tariffs Jan2017'!AJ46&lt;='Tariffs Jan2017'!L46,($C$5*'Tariffs Jan2017'!AL46/'Tariffs Jan2017'!AJ46-'Tariffs Jan2017'!K46)*('Tariffs Jan2017'!W46/100)*'Tariffs Jan2017'!AJ46,('Tariffs Jan2017'!L46-'Tariffs Jan2017'!K46)*('Tariffs Jan2017'!W46/100)*'Tariffs Jan2017'!AJ46))</f>
        <v>0</v>
      </c>
      <c r="M52" s="85">
        <f>IF($C$5*'Tariffs Jan2017'!AL46/'Tariffs Jan2017'!AJ46&lt;'Tariffs Jan2017'!L46,0,IF($C$5*'Tariffs Jan2017'!AL46/'Tariffs Jan2017'!AJ46&lt;='Tariffs Jan2017'!M46,($C$5*'Tariffs Jan2017'!AL46/'Tariffs Jan2017'!AJ46-'Tariffs Jan2017'!L46)*('Tariffs Jan2017'!X46/100)*'Tariffs Jan2017'!AJ46,('Tariffs Jan2017'!M46-'Tariffs Jan2017'!L46)*('Tariffs Jan2017'!X46/100)*'Tariffs Jan2017'!AJ46))</f>
        <v>0</v>
      </c>
      <c r="N52" s="85">
        <f>IF(($C$5*'Tariffs Jan2017'!AL46/'Tariffs Jan2017'!AJ46&gt;'Tariffs Jan2017'!M46),($C$5*'Tariffs Jan2017'!AL46/'Tariffs Jan2017'!AJ46-'Tariffs Jan2017'!M46)*'Tariffs Jan2017'!Y46/100*'Tariffs Jan2017'!AJ46,0)</f>
        <v>498.23023799999993</v>
      </c>
      <c r="O52" s="73">
        <f t="shared" si="0"/>
        <v>1426.1795569999999</v>
      </c>
      <c r="P52" s="498">
        <f t="shared" si="1"/>
        <v>1568.7975127</v>
      </c>
    </row>
    <row r="53" spans="1:153" x14ac:dyDescent="0.15">
      <c r="A53" s="286" t="str">
        <f>'Tariffs Jan2017'!F47</f>
        <v>Alinta Energy</v>
      </c>
      <c r="B53" s="47" t="str">
        <f>'Tariffs Jan2017'!D47</f>
        <v>Envestra Central 1</v>
      </c>
      <c r="C53" s="287">
        <f>'Tariffs Jan2017'!E47</f>
        <v>42747</v>
      </c>
      <c r="D53" s="85">
        <f>365*'Tariffs Jan2017'!H47/100</f>
        <v>255.3905</v>
      </c>
      <c r="E53" s="85">
        <f>IF($C$5*'Tariffs Jan2017'!AK47/'Tariffs Jan2017'!AI47&gt;='Tariffs Jan2017'!J47,( 'Tariffs Jan2017'!J47*'Tariffs Jan2017'!O47/100)* 'Tariffs Jan2017'!AI47,($C$5*'Tariffs Jan2017'!AK47/'Tariffs Jan2017'!AI47*'Tariffs Jan2017'!O47/100)* 'Tariffs Jan2017'!AI47)</f>
        <v>81.591999999999999</v>
      </c>
      <c r="F53" s="85">
        <f>IF($C$5*'Tariffs Jan2017'!AK47/'Tariffs Jan2017'!AI47&lt;'Tariffs Jan2017'!J47,0,IF($C$5*'Tariffs Jan2017'!AK47/'Tariffs Jan2017'!AI47&lt;='Tariffs Jan2017'!K47,($C$5*'Tariffs Jan2017'!AK47/'Tariffs Jan2017'!AI47-'Tariffs Jan2017'!J47)*('Tariffs Jan2017'!P47/100)*'Tariffs Jan2017'!AI47,('Tariffs Jan2017'!K47-'Tariffs Jan2017'!J47)*('Tariffs Jan2017'!P47/100)*'Tariffs Jan2017'!AI47))</f>
        <v>57.451999999999998</v>
      </c>
      <c r="G53" s="85">
        <f>IF($C$5*'Tariffs Jan2017'!AK47/'Tariffs Jan2017'!AI47&lt;'Tariffs Jan2017'!K47,0,IF($C$5*'Tariffs Jan2017'!AK47/'Tariffs Jan2017'!AI47&lt;='Tariffs Jan2017'!L47,($C$5*'Tariffs Jan2017'!AK47/'Tariffs Jan2017'!AI47-'Tariffs Jan2017'!K47)*('Tariffs Jan2017'!Q47/100)*'Tariffs Jan2017'!AI47,('Tariffs Jan2017'!L47-'Tariffs Jan2017'!K47)*('Tariffs Jan2017'!Q47/100)*'Tariffs Jan2017'!AI47))</f>
        <v>0</v>
      </c>
      <c r="H53" s="85">
        <f>IF($C$5*'Tariffs Jan2017'!AK47/'Tariffs Jan2017'!AI47&lt;'Tariffs Jan2017'!L47,0,IF($C$5*'Tariffs Jan2017'!AK47/'Tariffs Jan2017'!AI47&lt;='Tariffs Jan2017'!M47,($C$5*'Tariffs Jan2017'!AK47/'Tariffs Jan2017'!AI47-'Tariffs Jan2017'!L47)*('Tariffs Jan2017'!R47/100)*'Tariffs Jan2017'!AI47,('Tariffs Jan2017'!M47-'Tariffs Jan2017'!L47)*('Tariffs Jan2017'!R47/100)*'Tariffs Jan2017'!AI47))</f>
        <v>0</v>
      </c>
      <c r="I53" s="85">
        <f>IF(($C$5*'Tariffs Jan2017'!AK47/'Tariffs Jan2017'!AI47&gt;'Tariffs Jan2017'!M47),($C$5*'Tariffs Jan2017'!AK47/'Tariffs Jan2017'!AI47-'Tariffs Jan2017'!M47)*'Tariffs Jan2017'!S47/100*'Tariffs Jan2017'!AI47,0)</f>
        <v>250.46492999999995</v>
      </c>
      <c r="J53" s="85">
        <f>IF($C$5*'Tariffs Jan2017'!AL47/'Tariffs Jan2017'!AJ47&gt;='Tariffs Jan2017'!J47,('Tariffs Jan2017'!J47*'Tariffs Jan2017'!U47/100)* 'Tariffs Jan2017'!AJ47,($C$5*'Tariffs Jan2017'!AL47/'Tariffs Jan2017'!AJ47*'Tariffs Jan2017'!U47/100)* 'Tariffs Jan2017'!AJ47)</f>
        <v>163.184</v>
      </c>
      <c r="K53" s="85">
        <f>IF($C$5*'Tariffs Jan2017'!AL47/'Tariffs Jan2017'!AJ47&lt;'Tariffs Jan2017'!J47,0,IF($C$5*'Tariffs Jan2017'!AL47/'Tariffs Jan2017'!AJ47&lt;='Tariffs Jan2017'!K47,($C$5*'Tariffs Jan2017'!AL47/'Tariffs Jan2017'!AJ47-'Tariffs Jan2017'!J47)*('Tariffs Jan2017'!V47/100)*'Tariffs Jan2017'!AJ47,('Tariffs Jan2017'!K47-'Tariffs Jan2017'!J47)*('Tariffs Jan2017'!V47/100)*'Tariffs Jan2017'!AJ47))</f>
        <v>114.904</v>
      </c>
      <c r="L53" s="85">
        <f>IF($C$5*'Tariffs Jan2017'!AL47/'Tariffs Jan2017'!AJ47&lt;'Tariffs Jan2017'!K47,0,IF($C$5*'Tariffs Jan2017'!AL47/'Tariffs Jan2017'!AJ47&lt;='Tariffs Jan2017'!L47,($C$5*'Tariffs Jan2017'!AL47/'Tariffs Jan2017'!AJ47-'Tariffs Jan2017'!K47)*('Tariffs Jan2017'!W47/100)*'Tariffs Jan2017'!AJ47,('Tariffs Jan2017'!L47-'Tariffs Jan2017'!K47)*('Tariffs Jan2017'!W47/100)*'Tariffs Jan2017'!AJ47))</f>
        <v>0</v>
      </c>
      <c r="M53" s="85">
        <f>IF($C$5*'Tariffs Jan2017'!AL47/'Tariffs Jan2017'!AJ47&lt;'Tariffs Jan2017'!L47,0,IF($C$5*'Tariffs Jan2017'!AL47/'Tariffs Jan2017'!AJ47&lt;='Tariffs Jan2017'!M47,($C$5*'Tariffs Jan2017'!AL47/'Tariffs Jan2017'!AJ47-'Tariffs Jan2017'!L47)*('Tariffs Jan2017'!X47/100)*'Tariffs Jan2017'!AJ47,('Tariffs Jan2017'!M47-'Tariffs Jan2017'!L47)*('Tariffs Jan2017'!X47/100)*'Tariffs Jan2017'!AJ47))</f>
        <v>0</v>
      </c>
      <c r="N53" s="85">
        <f>IF(($C$5*'Tariffs Jan2017'!AL47/'Tariffs Jan2017'!AJ47&gt;'Tariffs Jan2017'!M47),($C$5*'Tariffs Jan2017'!AL47/'Tariffs Jan2017'!AJ47-'Tariffs Jan2017'!M47)*'Tariffs Jan2017'!Y47/100*'Tariffs Jan2017'!AJ47,0)</f>
        <v>500.92985999999991</v>
      </c>
      <c r="O53" s="73">
        <f t="shared" si="0"/>
        <v>1423.9172899999999</v>
      </c>
      <c r="P53" s="498">
        <f t="shared" si="1"/>
        <v>1566.309019</v>
      </c>
    </row>
    <row r="54" spans="1:153" x14ac:dyDescent="0.15">
      <c r="A54" s="286" t="str">
        <f>'Tariffs Jan2017'!F48</f>
        <v>Click Energy</v>
      </c>
      <c r="B54" s="47" t="str">
        <f>'Tariffs Jan2017'!D48</f>
        <v>Envestra Central 1</v>
      </c>
      <c r="C54" s="287">
        <f>'Tariffs Jan2017'!E48</f>
        <v>42736</v>
      </c>
      <c r="D54" s="85">
        <f>365*'Tariffs Jan2017'!H48/100</f>
        <v>266.45</v>
      </c>
      <c r="E54" s="85">
        <f>IF($C$5*'Tariffs Jan2017'!AK48/'Tariffs Jan2017'!AI48&gt;='Tariffs Jan2017'!J48,( 'Tariffs Jan2017'!J48*'Tariffs Jan2017'!O48/100)* 'Tariffs Jan2017'!AI48,($C$5*'Tariffs Jan2017'!AK48/'Tariffs Jan2017'!AI48*'Tariffs Jan2017'!O48/100)* 'Tariffs Jan2017'!AI48)</f>
        <v>88.83</v>
      </c>
      <c r="F54" s="85">
        <f>IF($C$5*'Tariffs Jan2017'!AK48/'Tariffs Jan2017'!AI48&lt;'Tariffs Jan2017'!J48,0,IF($C$5*'Tariffs Jan2017'!AK48/'Tariffs Jan2017'!AI48&lt;='Tariffs Jan2017'!K48,($C$5*'Tariffs Jan2017'!AK48/'Tariffs Jan2017'!AI48-'Tariffs Jan2017'!J48)*('Tariffs Jan2017'!P48/100)*'Tariffs Jan2017'!AI48,('Tariffs Jan2017'!K48-'Tariffs Jan2017'!J48)*('Tariffs Jan2017'!P48/100)*'Tariffs Jan2017'!AI48))</f>
        <v>59.620000000000005</v>
      </c>
      <c r="G54" s="85">
        <f>IF($C$5*'Tariffs Jan2017'!AK48/'Tariffs Jan2017'!AI48&lt;'Tariffs Jan2017'!K48,0,IF($C$5*'Tariffs Jan2017'!AK48/'Tariffs Jan2017'!AI48&lt;='Tariffs Jan2017'!L48,($C$5*'Tariffs Jan2017'!AK48/'Tariffs Jan2017'!AI48-'Tariffs Jan2017'!K48)*('Tariffs Jan2017'!Q48/100)*'Tariffs Jan2017'!AI48,('Tariffs Jan2017'!L48-'Tariffs Jan2017'!K48)*('Tariffs Jan2017'!Q48/100)*'Tariffs Jan2017'!AI48))</f>
        <v>0</v>
      </c>
      <c r="H54" s="85">
        <f>IF($C$5*'Tariffs Jan2017'!AK48/'Tariffs Jan2017'!AI48&lt;'Tariffs Jan2017'!L48,0,IF($C$5*'Tariffs Jan2017'!AK48/'Tariffs Jan2017'!AI48&lt;='Tariffs Jan2017'!M48,($C$5*'Tariffs Jan2017'!AK48/'Tariffs Jan2017'!AI48-'Tariffs Jan2017'!L48)*('Tariffs Jan2017'!R48/100)*'Tariffs Jan2017'!AI48,('Tariffs Jan2017'!M48-'Tariffs Jan2017'!L48)*('Tariffs Jan2017'!R48/100)*'Tariffs Jan2017'!AI48))</f>
        <v>0</v>
      </c>
      <c r="I54" s="85">
        <f>IF(($C$5*'Tariffs Jan2017'!AK48/'Tariffs Jan2017'!AI48&gt;'Tariffs Jan2017'!M48),($C$5*'Tariffs Jan2017'!AK48/'Tariffs Jan2017'!AI48-'Tariffs Jan2017'!M48)*'Tariffs Jan2017'!S48/100*'Tariffs Jan2017'!AI48,0)</f>
        <v>262.46324999999996</v>
      </c>
      <c r="J54" s="85">
        <f>IF($C$5*'Tariffs Jan2017'!AL48/'Tariffs Jan2017'!AJ48&gt;='Tariffs Jan2017'!J48,('Tariffs Jan2017'!J48*'Tariffs Jan2017'!U48/100)* 'Tariffs Jan2017'!AJ48,($C$5*'Tariffs Jan2017'!AL48/'Tariffs Jan2017'!AJ48*'Tariffs Jan2017'!U48/100)* 'Tariffs Jan2017'!AJ48)</f>
        <v>177.66</v>
      </c>
      <c r="K54" s="85">
        <f>IF($C$5*'Tariffs Jan2017'!AL48/'Tariffs Jan2017'!AJ48&lt;'Tariffs Jan2017'!J48,0,IF($C$5*'Tariffs Jan2017'!AL48/'Tariffs Jan2017'!AJ48&lt;='Tariffs Jan2017'!K48,($C$5*'Tariffs Jan2017'!AL48/'Tariffs Jan2017'!AJ48-'Tariffs Jan2017'!J48)*('Tariffs Jan2017'!V48/100)*'Tariffs Jan2017'!AJ48,('Tariffs Jan2017'!K48-'Tariffs Jan2017'!J48)*('Tariffs Jan2017'!V48/100)*'Tariffs Jan2017'!AJ48))</f>
        <v>119.24000000000001</v>
      </c>
      <c r="L54" s="85">
        <f>IF($C$5*'Tariffs Jan2017'!AL48/'Tariffs Jan2017'!AJ48&lt;'Tariffs Jan2017'!K48,0,IF($C$5*'Tariffs Jan2017'!AL48/'Tariffs Jan2017'!AJ48&lt;='Tariffs Jan2017'!L48,($C$5*'Tariffs Jan2017'!AL48/'Tariffs Jan2017'!AJ48-'Tariffs Jan2017'!K48)*('Tariffs Jan2017'!W48/100)*'Tariffs Jan2017'!AJ48,('Tariffs Jan2017'!L48-'Tariffs Jan2017'!K48)*('Tariffs Jan2017'!W48/100)*'Tariffs Jan2017'!AJ48))</f>
        <v>0</v>
      </c>
      <c r="M54" s="85">
        <f>IF($C$5*'Tariffs Jan2017'!AL48/'Tariffs Jan2017'!AJ48&lt;'Tariffs Jan2017'!L48,0,IF($C$5*'Tariffs Jan2017'!AL48/'Tariffs Jan2017'!AJ48&lt;='Tariffs Jan2017'!M48,($C$5*'Tariffs Jan2017'!AL48/'Tariffs Jan2017'!AJ48-'Tariffs Jan2017'!L48)*('Tariffs Jan2017'!X48/100)*'Tariffs Jan2017'!AJ48,('Tariffs Jan2017'!M48-'Tariffs Jan2017'!L48)*('Tariffs Jan2017'!X48/100)*'Tariffs Jan2017'!AJ48))</f>
        <v>0</v>
      </c>
      <c r="N54" s="85">
        <f>IF(($C$5*'Tariffs Jan2017'!AL48/'Tariffs Jan2017'!AJ48&gt;'Tariffs Jan2017'!M48),($C$5*'Tariffs Jan2017'!AL48/'Tariffs Jan2017'!AJ48-'Tariffs Jan2017'!M48)*'Tariffs Jan2017'!Y48/100*'Tariffs Jan2017'!AJ48,0)</f>
        <v>524.92649999999992</v>
      </c>
      <c r="O54" s="73">
        <f t="shared" si="0"/>
        <v>1499.1897499999998</v>
      </c>
      <c r="P54" s="498">
        <f t="shared" si="1"/>
        <v>1649.1087249999998</v>
      </c>
    </row>
    <row r="55" spans="1:153" x14ac:dyDescent="0.15">
      <c r="A55" s="286" t="str">
        <f>'Tariffs Jan2017'!F49</f>
        <v>Covau</v>
      </c>
      <c r="B55" s="47" t="str">
        <f>'Tariffs Jan2017'!D49</f>
        <v>Envestra Central 1</v>
      </c>
      <c r="C55" s="287">
        <f>'Tariffs Jan2017'!E49</f>
        <v>42736</v>
      </c>
      <c r="D55" s="85">
        <f>365*'Tariffs Jan2017'!H49/100</f>
        <v>266.99750000000006</v>
      </c>
      <c r="E55" s="85">
        <f>IF($C$5*'Tariffs Jan2017'!AK49/'Tariffs Jan2017'!AI49&gt;='Tariffs Jan2017'!J49,( 'Tariffs Jan2017'!J49*'Tariffs Jan2017'!O49/100)* 'Tariffs Jan2017'!AI49,($C$5*'Tariffs Jan2017'!AK49/'Tariffs Jan2017'!AI49*'Tariffs Jan2017'!O49/100)* 'Tariffs Jan2017'!AI49)</f>
        <v>120.74299999999999</v>
      </c>
      <c r="F55" s="85">
        <f>IF($C$5*'Tariffs Jan2017'!AK49/'Tariffs Jan2017'!AI49&lt;'Tariffs Jan2017'!J49,0,IF($C$5*'Tariffs Jan2017'!AK49/'Tariffs Jan2017'!AI49&lt;='Tariffs Jan2017'!K49,($C$5*'Tariffs Jan2017'!AK49/'Tariffs Jan2017'!AI49-'Tariffs Jan2017'!J49)*('Tariffs Jan2017'!P49/100)*'Tariffs Jan2017'!AI49,('Tariffs Jan2017'!K49-'Tariffs Jan2017'!J49)*('Tariffs Jan2017'!P49/100)*'Tariffs Jan2017'!AI49))</f>
        <v>78.319000000000003</v>
      </c>
      <c r="G55" s="85">
        <f>IF($C$5*'Tariffs Jan2017'!AK49/'Tariffs Jan2017'!AI49&lt;'Tariffs Jan2017'!K49,0,IF($C$5*'Tariffs Jan2017'!AK49/'Tariffs Jan2017'!AI49&lt;='Tariffs Jan2017'!L49,($C$5*'Tariffs Jan2017'!AK49/'Tariffs Jan2017'!AI49-'Tariffs Jan2017'!K49)*('Tariffs Jan2017'!Q49/100)*'Tariffs Jan2017'!AI49,('Tariffs Jan2017'!L49-'Tariffs Jan2017'!K49)*('Tariffs Jan2017'!Q49/100)*'Tariffs Jan2017'!AI49))</f>
        <v>0</v>
      </c>
      <c r="H55" s="85">
        <f>IF($C$5*'Tariffs Jan2017'!AK49/'Tariffs Jan2017'!AI49&lt;'Tariffs Jan2017'!L49,0,IF($C$5*'Tariffs Jan2017'!AK49/'Tariffs Jan2017'!AI49&lt;='Tariffs Jan2017'!M49,($C$5*'Tariffs Jan2017'!AK49/'Tariffs Jan2017'!AI49-'Tariffs Jan2017'!L49)*('Tariffs Jan2017'!R49/100)*'Tariffs Jan2017'!AI49,('Tariffs Jan2017'!M49-'Tariffs Jan2017'!L49)*('Tariffs Jan2017'!R49/100)*'Tariffs Jan2017'!AI49))</f>
        <v>0</v>
      </c>
      <c r="I55" s="85">
        <f>IF(($C$5*'Tariffs Jan2017'!AK49/'Tariffs Jan2017'!AI49&gt;'Tariffs Jan2017'!M49),($C$5*'Tariffs Jan2017'!AK49/'Tariffs Jan2017'!AI49-'Tariffs Jan2017'!M49)*'Tariffs Jan2017'!S49/100*'Tariffs Jan2017'!AI49,0)</f>
        <v>296.95841999999999</v>
      </c>
      <c r="J55" s="85">
        <f>IF($C$5*'Tariffs Jan2017'!AL49/'Tariffs Jan2017'!AJ49&gt;='Tariffs Jan2017'!J49,('Tariffs Jan2017'!J49*'Tariffs Jan2017'!U49/100)* 'Tariffs Jan2017'!AJ49,($C$5*'Tariffs Jan2017'!AL49/'Tariffs Jan2017'!AJ49*'Tariffs Jan2017'!U49/100)* 'Tariffs Jan2017'!AJ49)</f>
        <v>241.48599999999999</v>
      </c>
      <c r="K55" s="85">
        <f>IF($C$5*'Tariffs Jan2017'!AL49/'Tariffs Jan2017'!AJ49&lt;'Tariffs Jan2017'!J49,0,IF($C$5*'Tariffs Jan2017'!AL49/'Tariffs Jan2017'!AJ49&lt;='Tariffs Jan2017'!K49,($C$5*'Tariffs Jan2017'!AL49/'Tariffs Jan2017'!AJ49-'Tariffs Jan2017'!J49)*('Tariffs Jan2017'!V49/100)*'Tariffs Jan2017'!AJ49,('Tariffs Jan2017'!K49-'Tariffs Jan2017'!J49)*('Tariffs Jan2017'!V49/100)*'Tariffs Jan2017'!AJ49))</f>
        <v>156.63800000000001</v>
      </c>
      <c r="L55" s="85">
        <f>IF($C$5*'Tariffs Jan2017'!AL49/'Tariffs Jan2017'!AJ49&lt;'Tariffs Jan2017'!K49,0,IF($C$5*'Tariffs Jan2017'!AL49/'Tariffs Jan2017'!AJ49&lt;='Tariffs Jan2017'!L49,($C$5*'Tariffs Jan2017'!AL49/'Tariffs Jan2017'!AJ49-'Tariffs Jan2017'!K49)*('Tariffs Jan2017'!W49/100)*'Tariffs Jan2017'!AJ49,('Tariffs Jan2017'!L49-'Tariffs Jan2017'!K49)*('Tariffs Jan2017'!W49/100)*'Tariffs Jan2017'!AJ49))</f>
        <v>0</v>
      </c>
      <c r="M55" s="85">
        <f>IF($C$5*'Tariffs Jan2017'!AL49/'Tariffs Jan2017'!AJ49&lt;'Tariffs Jan2017'!L49,0,IF($C$5*'Tariffs Jan2017'!AL49/'Tariffs Jan2017'!AJ49&lt;='Tariffs Jan2017'!M49,($C$5*'Tariffs Jan2017'!AL49/'Tariffs Jan2017'!AJ49-'Tariffs Jan2017'!L49)*('Tariffs Jan2017'!X49/100)*'Tariffs Jan2017'!AJ49,('Tariffs Jan2017'!M49-'Tariffs Jan2017'!L49)*('Tariffs Jan2017'!X49/100)*'Tariffs Jan2017'!AJ49))</f>
        <v>0</v>
      </c>
      <c r="N55" s="85">
        <f>IF(($C$5*'Tariffs Jan2017'!AL49/'Tariffs Jan2017'!AJ49&gt;'Tariffs Jan2017'!M49),($C$5*'Tariffs Jan2017'!AL49/'Tariffs Jan2017'!AJ49-'Tariffs Jan2017'!M49)*'Tariffs Jan2017'!Y49/100*'Tariffs Jan2017'!AJ49,0)</f>
        <v>593.91683999999998</v>
      </c>
      <c r="O55" s="73">
        <f t="shared" si="0"/>
        <v>1755.0587599999999</v>
      </c>
      <c r="P55" s="498">
        <f t="shared" si="1"/>
        <v>1930.5646360000001</v>
      </c>
    </row>
    <row r="56" spans="1:153" x14ac:dyDescent="0.15">
      <c r="A56" s="286" t="str">
        <f>'Tariffs Jan2017'!F50</f>
        <v>Dodo Power &amp; Gas</v>
      </c>
      <c r="B56" s="47" t="str">
        <f>'Tariffs Jan2017'!D50</f>
        <v>Envestra Central 1</v>
      </c>
      <c r="C56" s="287">
        <f>'Tariffs Jan2017'!E50</f>
        <v>42736</v>
      </c>
      <c r="D56" s="85">
        <f>365*'Tariffs Jan2017'!H50/100</f>
        <v>227.57749999999999</v>
      </c>
      <c r="E56" s="85">
        <f>IF($C$5*'Tariffs Jan2017'!AK50/'Tariffs Jan2017'!AI50&gt;='Tariffs Jan2017'!J50,( 'Tariffs Jan2017'!J50*'Tariffs Jan2017'!O50/100)* 'Tariffs Jan2017'!AI50,($C$5*'Tariffs Jan2017'!AK50/'Tariffs Jan2017'!AI50*'Tariffs Jan2017'!O50/100)* 'Tariffs Jan2017'!AI50)</f>
        <v>164</v>
      </c>
      <c r="F56" s="85">
        <f>IF($C$5*'Tariffs Jan2017'!AK50/'Tariffs Jan2017'!AI50&lt;'Tariffs Jan2017'!J50,0,IF($C$5*'Tariffs Jan2017'!AK50/'Tariffs Jan2017'!AI50&lt;='Tariffs Jan2017'!K50,($C$5*'Tariffs Jan2017'!AK50/'Tariffs Jan2017'!AI50-'Tariffs Jan2017'!J50)*('Tariffs Jan2017'!P50/100)*'Tariffs Jan2017'!AI50,('Tariffs Jan2017'!K50-'Tariffs Jan2017'!J50)*('Tariffs Jan2017'!P50/100)*'Tariffs Jan2017'!AI50))</f>
        <v>218.36471999999995</v>
      </c>
      <c r="G56" s="85">
        <f>IF($C$5*'Tariffs Jan2017'!AK50/'Tariffs Jan2017'!AI50&lt;'Tariffs Jan2017'!K50,0,IF($C$5*'Tariffs Jan2017'!AK50/'Tariffs Jan2017'!AI50&lt;='Tariffs Jan2017'!L50,($C$5*'Tariffs Jan2017'!AK50/'Tariffs Jan2017'!AI50-'Tariffs Jan2017'!K50)*('Tariffs Jan2017'!Q50/100)*'Tariffs Jan2017'!AI50,('Tariffs Jan2017'!L50-'Tariffs Jan2017'!K50)*('Tariffs Jan2017'!Q50/100)*'Tariffs Jan2017'!AI50))</f>
        <v>0</v>
      </c>
      <c r="H56" s="85">
        <f>IF($C$5*'Tariffs Jan2017'!AK50/'Tariffs Jan2017'!AI50&lt;'Tariffs Jan2017'!L50,0,IF($C$5*'Tariffs Jan2017'!AK50/'Tariffs Jan2017'!AI50&lt;='Tariffs Jan2017'!M50,($C$5*'Tariffs Jan2017'!AK50/'Tariffs Jan2017'!AI50-'Tariffs Jan2017'!L50)*('Tariffs Jan2017'!R50/100)*'Tariffs Jan2017'!AI50,('Tariffs Jan2017'!M50-'Tariffs Jan2017'!L50)*('Tariffs Jan2017'!R50/100)*'Tariffs Jan2017'!AI50))</f>
        <v>0</v>
      </c>
      <c r="I56" s="85">
        <f>IF(($C$5*'Tariffs Jan2017'!AK50/'Tariffs Jan2017'!AI50&gt;'Tariffs Jan2017'!M50),($C$5*'Tariffs Jan2017'!AK50/'Tariffs Jan2017'!AI50-'Tariffs Jan2017'!M50)*'Tariffs Jan2017'!S50/100*'Tariffs Jan2017'!AI50,0)</f>
        <v>0</v>
      </c>
      <c r="J56" s="85">
        <f>IF($C$5*'Tariffs Jan2017'!AL50/'Tariffs Jan2017'!AJ50&gt;='Tariffs Jan2017'!J50,('Tariffs Jan2017'!J50*'Tariffs Jan2017'!U50/100)* 'Tariffs Jan2017'!AJ50,($C$5*'Tariffs Jan2017'!AL50/'Tariffs Jan2017'!AJ50*'Tariffs Jan2017'!U50/100)* 'Tariffs Jan2017'!AJ50)</f>
        <v>323.2</v>
      </c>
      <c r="K56" s="85">
        <f>IF($C$5*'Tariffs Jan2017'!AL50/'Tariffs Jan2017'!AJ50&lt;'Tariffs Jan2017'!J50,0,IF($C$5*'Tariffs Jan2017'!AL50/'Tariffs Jan2017'!AJ50&lt;='Tariffs Jan2017'!K50,($C$5*'Tariffs Jan2017'!AL50/'Tariffs Jan2017'!AJ50-'Tariffs Jan2017'!J50)*('Tariffs Jan2017'!V50/100)*'Tariffs Jan2017'!AJ50,('Tariffs Jan2017'!K50-'Tariffs Jan2017'!J50)*('Tariffs Jan2017'!V50/100)*'Tariffs Jan2017'!AJ50))</f>
        <v>428.93069999999994</v>
      </c>
      <c r="L56" s="85">
        <f>IF($C$5*'Tariffs Jan2017'!AL50/'Tariffs Jan2017'!AJ50&lt;'Tariffs Jan2017'!K50,0,IF($C$5*'Tariffs Jan2017'!AL50/'Tariffs Jan2017'!AJ50&lt;='Tariffs Jan2017'!L50,($C$5*'Tariffs Jan2017'!AL50/'Tariffs Jan2017'!AJ50-'Tariffs Jan2017'!K50)*('Tariffs Jan2017'!W50/100)*'Tariffs Jan2017'!AJ50,('Tariffs Jan2017'!L50-'Tariffs Jan2017'!K50)*('Tariffs Jan2017'!W50/100)*'Tariffs Jan2017'!AJ50))</f>
        <v>0</v>
      </c>
      <c r="M56" s="85">
        <f>IF($C$5*'Tariffs Jan2017'!AL50/'Tariffs Jan2017'!AJ50&lt;'Tariffs Jan2017'!L50,0,IF($C$5*'Tariffs Jan2017'!AL50/'Tariffs Jan2017'!AJ50&lt;='Tariffs Jan2017'!M50,($C$5*'Tariffs Jan2017'!AL50/'Tariffs Jan2017'!AJ50-'Tariffs Jan2017'!L50)*('Tariffs Jan2017'!X50/100)*'Tariffs Jan2017'!AJ50,('Tariffs Jan2017'!M50-'Tariffs Jan2017'!L50)*('Tariffs Jan2017'!X50/100)*'Tariffs Jan2017'!AJ50))</f>
        <v>0</v>
      </c>
      <c r="N56" s="85">
        <f>IF(($C$5*'Tariffs Jan2017'!AL50/'Tariffs Jan2017'!AJ50&gt;'Tariffs Jan2017'!M50),($C$5*'Tariffs Jan2017'!AL50/'Tariffs Jan2017'!AJ50-'Tariffs Jan2017'!M50)*'Tariffs Jan2017'!Y50/100*'Tariffs Jan2017'!AJ50,0)</f>
        <v>0</v>
      </c>
      <c r="O56" s="73">
        <f t="shared" si="0"/>
        <v>1362.0729199999998</v>
      </c>
      <c r="P56" s="498">
        <f t="shared" si="1"/>
        <v>1498.2802119999999</v>
      </c>
    </row>
    <row r="57" spans="1:153" x14ac:dyDescent="0.15">
      <c r="A57" s="286" t="str">
        <f>'Tariffs Jan2017'!F51</f>
        <v>EnergyAustralia</v>
      </c>
      <c r="B57" s="47" t="str">
        <f>'Tariffs Jan2017'!D51</f>
        <v>Envestra Central 1</v>
      </c>
      <c r="C57" s="287">
        <f>'Tariffs Jan2017'!E51</f>
        <v>42736</v>
      </c>
      <c r="D57" s="85">
        <f>365*'Tariffs Jan2017'!H51/100</f>
        <v>276.32325000000003</v>
      </c>
      <c r="E57" s="85">
        <f>IF($C$5*'Tariffs Jan2017'!AK51/'Tariffs Jan2017'!AI51&gt;='Tariffs Jan2017'!J51,( 'Tariffs Jan2017'!J51*'Tariffs Jan2017'!O51/100)* 'Tariffs Jan2017'!AI51,($C$5*'Tariffs Jan2017'!AK51/'Tariffs Jan2017'!AI51*'Tariffs Jan2017'!O51/100)* 'Tariffs Jan2017'!AI51)</f>
        <v>95.561340000000001</v>
      </c>
      <c r="F57" s="85">
        <f>IF($C$5*'Tariffs Jan2017'!AK51/'Tariffs Jan2017'!AI51&lt;'Tariffs Jan2017'!J51,0,IF($C$5*'Tariffs Jan2017'!AK51/'Tariffs Jan2017'!AI51&lt;='Tariffs Jan2017'!K51,($C$5*'Tariffs Jan2017'!AK51/'Tariffs Jan2017'!AI51-'Tariffs Jan2017'!J51)*('Tariffs Jan2017'!P51/100)*'Tariffs Jan2017'!AI51,('Tariffs Jan2017'!K51-'Tariffs Jan2017'!J51)*('Tariffs Jan2017'!P51/100)*'Tariffs Jan2017'!AI51))</f>
        <v>60.571210000000001</v>
      </c>
      <c r="G57" s="85">
        <f>IF($C$5*'Tariffs Jan2017'!AK51/'Tariffs Jan2017'!AI51&lt;'Tariffs Jan2017'!K51,0,IF($C$5*'Tariffs Jan2017'!AK51/'Tariffs Jan2017'!AI51&lt;='Tariffs Jan2017'!L51,($C$5*'Tariffs Jan2017'!AK51/'Tariffs Jan2017'!AI51-'Tariffs Jan2017'!K51)*('Tariffs Jan2017'!Q51/100)*'Tariffs Jan2017'!AI51,('Tariffs Jan2017'!L51-'Tariffs Jan2017'!K51)*('Tariffs Jan2017'!Q51/100)*'Tariffs Jan2017'!AI51))</f>
        <v>0</v>
      </c>
      <c r="H57" s="85">
        <f>IF($C$5*'Tariffs Jan2017'!AK51/'Tariffs Jan2017'!AI51&lt;'Tariffs Jan2017'!L51,0,IF($C$5*'Tariffs Jan2017'!AK51/'Tariffs Jan2017'!AI51&lt;='Tariffs Jan2017'!M51,($C$5*'Tariffs Jan2017'!AK51/'Tariffs Jan2017'!AI51-'Tariffs Jan2017'!L51)*('Tariffs Jan2017'!R51/100)*'Tariffs Jan2017'!AI51,('Tariffs Jan2017'!M51-'Tariffs Jan2017'!L51)*('Tariffs Jan2017'!R51/100)*'Tariffs Jan2017'!AI51))</f>
        <v>0</v>
      </c>
      <c r="I57" s="85">
        <f>IF(($C$5*'Tariffs Jan2017'!AK51/'Tariffs Jan2017'!AI51&gt;'Tariffs Jan2017'!M51),($C$5*'Tariffs Jan2017'!AK51/'Tariffs Jan2017'!AI51-'Tariffs Jan2017'!M51)*'Tariffs Jan2017'!S51/100*'Tariffs Jan2017'!AI51,0)</f>
        <v>262.61322899999993</v>
      </c>
      <c r="J57" s="85">
        <f>IF($C$5*'Tariffs Jan2017'!AL51/'Tariffs Jan2017'!AJ51&gt;='Tariffs Jan2017'!J51,('Tariffs Jan2017'!J51*'Tariffs Jan2017'!U51/100)* 'Tariffs Jan2017'!AJ51,($C$5*'Tariffs Jan2017'!AL51/'Tariffs Jan2017'!AJ51*'Tariffs Jan2017'!U51/100)* 'Tariffs Jan2017'!AJ51)</f>
        <v>191.12268</v>
      </c>
      <c r="K57" s="85">
        <f>IF($C$5*'Tariffs Jan2017'!AL51/'Tariffs Jan2017'!AJ51&lt;'Tariffs Jan2017'!J51,0,IF($C$5*'Tariffs Jan2017'!AL51/'Tariffs Jan2017'!AJ51&lt;='Tariffs Jan2017'!K51,($C$5*'Tariffs Jan2017'!AL51/'Tariffs Jan2017'!AJ51-'Tariffs Jan2017'!J51)*('Tariffs Jan2017'!V51/100)*'Tariffs Jan2017'!AJ51,('Tariffs Jan2017'!K51-'Tariffs Jan2017'!J51)*('Tariffs Jan2017'!V51/100)*'Tariffs Jan2017'!AJ51))</f>
        <v>121.14242</v>
      </c>
      <c r="L57" s="85">
        <f>IF($C$5*'Tariffs Jan2017'!AL51/'Tariffs Jan2017'!AJ51&lt;'Tariffs Jan2017'!K51,0,IF($C$5*'Tariffs Jan2017'!AL51/'Tariffs Jan2017'!AJ51&lt;='Tariffs Jan2017'!L51,($C$5*'Tariffs Jan2017'!AL51/'Tariffs Jan2017'!AJ51-'Tariffs Jan2017'!K51)*('Tariffs Jan2017'!W51/100)*'Tariffs Jan2017'!AJ51,('Tariffs Jan2017'!L51-'Tariffs Jan2017'!K51)*('Tariffs Jan2017'!W51/100)*'Tariffs Jan2017'!AJ51))</f>
        <v>0</v>
      </c>
      <c r="M57" s="85">
        <f>IF($C$5*'Tariffs Jan2017'!AL51/'Tariffs Jan2017'!AJ51&lt;'Tariffs Jan2017'!L51,0,IF($C$5*'Tariffs Jan2017'!AL51/'Tariffs Jan2017'!AJ51&lt;='Tariffs Jan2017'!M51,($C$5*'Tariffs Jan2017'!AL51/'Tariffs Jan2017'!AJ51-'Tariffs Jan2017'!L51)*('Tariffs Jan2017'!X51/100)*'Tariffs Jan2017'!AJ51,('Tariffs Jan2017'!M51-'Tariffs Jan2017'!L51)*('Tariffs Jan2017'!X51/100)*'Tariffs Jan2017'!AJ51))</f>
        <v>0</v>
      </c>
      <c r="N57" s="85">
        <f>IF(($C$5*'Tariffs Jan2017'!AL51/'Tariffs Jan2017'!AJ51&gt;'Tariffs Jan2017'!M51),($C$5*'Tariffs Jan2017'!AL51/'Tariffs Jan2017'!AJ51-'Tariffs Jan2017'!M51)*'Tariffs Jan2017'!Y51/100*'Tariffs Jan2017'!AJ51,0)</f>
        <v>525.22645799999987</v>
      </c>
      <c r="O57" s="73">
        <f t="shared" si="0"/>
        <v>1532.5605869999999</v>
      </c>
      <c r="P57" s="498">
        <f t="shared" si="1"/>
        <v>1685.8166457</v>
      </c>
    </row>
    <row r="58" spans="1:153" x14ac:dyDescent="0.15">
      <c r="A58" s="286" t="str">
        <f>'Tariffs Jan2017'!F52</f>
        <v>Lumo Energy</v>
      </c>
      <c r="B58" s="47" t="str">
        <f>'Tariffs Jan2017'!D52</f>
        <v>Envestra Central 1</v>
      </c>
      <c r="C58" s="287">
        <f>'Tariffs Jan2017'!E52</f>
        <v>42736</v>
      </c>
      <c r="D58" s="85">
        <f>365*'Tariffs Jan2017'!H52/100</f>
        <v>249.87899999999999</v>
      </c>
      <c r="E58" s="85">
        <f>IF($C$5*'Tariffs Jan2017'!AK52/'Tariffs Jan2017'!AI52&gt;='Tariffs Jan2017'!J52,( 'Tariffs Jan2017'!J52*'Tariffs Jan2017'!O52/100)* 'Tariffs Jan2017'!AI52,($C$5*'Tariffs Jan2017'!AK52/'Tariffs Jan2017'!AI52*'Tariffs Jan2017'!O52/100)* 'Tariffs Jan2017'!AI52)</f>
        <v>93.074100000000001</v>
      </c>
      <c r="F58" s="85">
        <f>IF($C$5*'Tariffs Jan2017'!AK52/'Tariffs Jan2017'!AI52&lt;'Tariffs Jan2017'!J52,0,IF($C$5*'Tariffs Jan2017'!AK52/'Tariffs Jan2017'!AI52&lt;='Tariffs Jan2017'!K52,($C$5*'Tariffs Jan2017'!AK52/'Tariffs Jan2017'!AI52-'Tariffs Jan2017'!J52)*('Tariffs Jan2017'!P52/100)*'Tariffs Jan2017'!AI52,('Tariffs Jan2017'!K52-'Tariffs Jan2017'!J52)*('Tariffs Jan2017'!P52/100)*'Tariffs Jan2017'!AI52))</f>
        <v>61.164699999999996</v>
      </c>
      <c r="G58" s="85">
        <f>IF($C$5*'Tariffs Jan2017'!AK52/'Tariffs Jan2017'!AI52&lt;'Tariffs Jan2017'!K52,0,IF($C$5*'Tariffs Jan2017'!AK52/'Tariffs Jan2017'!AI52&lt;='Tariffs Jan2017'!L52,($C$5*'Tariffs Jan2017'!AK52/'Tariffs Jan2017'!AI52-'Tariffs Jan2017'!K52)*('Tariffs Jan2017'!Q52/100)*'Tariffs Jan2017'!AI52,('Tariffs Jan2017'!L52-'Tariffs Jan2017'!K52)*('Tariffs Jan2017'!Q52/100)*'Tariffs Jan2017'!AI52))</f>
        <v>0</v>
      </c>
      <c r="H58" s="85">
        <f>IF($C$5*'Tariffs Jan2017'!AK52/'Tariffs Jan2017'!AI52&lt;'Tariffs Jan2017'!L52,0,IF($C$5*'Tariffs Jan2017'!AK52/'Tariffs Jan2017'!AI52&lt;='Tariffs Jan2017'!M52,($C$5*'Tariffs Jan2017'!AK52/'Tariffs Jan2017'!AI52-'Tariffs Jan2017'!L52)*('Tariffs Jan2017'!R52/100)*'Tariffs Jan2017'!AI52,('Tariffs Jan2017'!M52-'Tariffs Jan2017'!L52)*('Tariffs Jan2017'!R52/100)*'Tariffs Jan2017'!AI52))</f>
        <v>0</v>
      </c>
      <c r="I58" s="85">
        <f>IF(($C$5*'Tariffs Jan2017'!AK52/'Tariffs Jan2017'!AI52&gt;'Tariffs Jan2017'!M52),($C$5*'Tariffs Jan2017'!AK52/'Tariffs Jan2017'!AI52-'Tariffs Jan2017'!M52)*'Tariffs Jan2017'!S52/100*'Tariffs Jan2017'!AI52,0)</f>
        <v>274.61154899999997</v>
      </c>
      <c r="J58" s="85">
        <f>IF($C$5*'Tariffs Jan2017'!AL52/'Tariffs Jan2017'!AJ52&gt;='Tariffs Jan2017'!J52,('Tariffs Jan2017'!J52*'Tariffs Jan2017'!U52/100)* 'Tariffs Jan2017'!AJ52,($C$5*'Tariffs Jan2017'!AL52/'Tariffs Jan2017'!AJ52*'Tariffs Jan2017'!U52/100)* 'Tariffs Jan2017'!AJ52)</f>
        <v>186.1482</v>
      </c>
      <c r="K58" s="85">
        <f>IF($C$5*'Tariffs Jan2017'!AL52/'Tariffs Jan2017'!AJ52&lt;'Tariffs Jan2017'!J52,0,IF($C$5*'Tariffs Jan2017'!AL52/'Tariffs Jan2017'!AJ52&lt;='Tariffs Jan2017'!K52,($C$5*'Tariffs Jan2017'!AL52/'Tariffs Jan2017'!AJ52-'Tariffs Jan2017'!J52)*('Tariffs Jan2017'!V52/100)*'Tariffs Jan2017'!AJ52,('Tariffs Jan2017'!K52-'Tariffs Jan2017'!J52)*('Tariffs Jan2017'!V52/100)*'Tariffs Jan2017'!AJ52))</f>
        <v>122.32939999999999</v>
      </c>
      <c r="L58" s="85">
        <f>IF($C$5*'Tariffs Jan2017'!AL52/'Tariffs Jan2017'!AJ52&lt;'Tariffs Jan2017'!K52,0,IF($C$5*'Tariffs Jan2017'!AL52/'Tariffs Jan2017'!AJ52&lt;='Tariffs Jan2017'!L52,($C$5*'Tariffs Jan2017'!AL52/'Tariffs Jan2017'!AJ52-'Tariffs Jan2017'!K52)*('Tariffs Jan2017'!W52/100)*'Tariffs Jan2017'!AJ52,('Tariffs Jan2017'!L52-'Tariffs Jan2017'!K52)*('Tariffs Jan2017'!W52/100)*'Tariffs Jan2017'!AJ52))</f>
        <v>0</v>
      </c>
      <c r="M58" s="85">
        <f>IF($C$5*'Tariffs Jan2017'!AL52/'Tariffs Jan2017'!AJ52&lt;'Tariffs Jan2017'!L52,0,IF($C$5*'Tariffs Jan2017'!AL52/'Tariffs Jan2017'!AJ52&lt;='Tariffs Jan2017'!M52,($C$5*'Tariffs Jan2017'!AL52/'Tariffs Jan2017'!AJ52-'Tariffs Jan2017'!L52)*('Tariffs Jan2017'!X52/100)*'Tariffs Jan2017'!AJ52,('Tariffs Jan2017'!M52-'Tariffs Jan2017'!L52)*('Tariffs Jan2017'!X52/100)*'Tariffs Jan2017'!AJ52))</f>
        <v>0</v>
      </c>
      <c r="N58" s="85">
        <f>IF(($C$5*'Tariffs Jan2017'!AL52/'Tariffs Jan2017'!AJ52&gt;'Tariffs Jan2017'!M52),($C$5*'Tariffs Jan2017'!AL52/'Tariffs Jan2017'!AJ52-'Tariffs Jan2017'!M52)*'Tariffs Jan2017'!Y52/100*'Tariffs Jan2017'!AJ52,0)</f>
        <v>549.22309799999994</v>
      </c>
      <c r="O58" s="73">
        <f t="shared" si="0"/>
        <v>1536.4300469999998</v>
      </c>
      <c r="P58" s="498">
        <f t="shared" si="1"/>
        <v>1690.0730517</v>
      </c>
    </row>
    <row r="59" spans="1:153" x14ac:dyDescent="0.15">
      <c r="A59" s="286" t="str">
        <f>'Tariffs Jan2017'!F53</f>
        <v>Momentum Energy</v>
      </c>
      <c r="B59" s="47" t="str">
        <f>'Tariffs Jan2017'!D53</f>
        <v>Envestra Central 1</v>
      </c>
      <c r="C59" s="287">
        <f>'Tariffs Jan2017'!E53</f>
        <v>42736</v>
      </c>
      <c r="D59" s="85">
        <f>365*'Tariffs Jan2017'!H53/100</f>
        <v>238.63699999999997</v>
      </c>
      <c r="E59" s="85">
        <f>IF($C$5*'Tariffs Jan2017'!AK53/'Tariffs Jan2017'!AI53&gt;='Tariffs Jan2017'!J53,( 'Tariffs Jan2017'!J53*'Tariffs Jan2017'!O53/100)* 'Tariffs Jan2017'!AI53,($C$5*'Tariffs Jan2017'!AK53/'Tariffs Jan2017'!AI53*'Tariffs Jan2017'!O53/100)* 'Tariffs Jan2017'!AI53)</f>
        <v>92.949080000000009</v>
      </c>
      <c r="F59" s="85">
        <f>IF($C$5*'Tariffs Jan2017'!AK53/'Tariffs Jan2017'!AI53&lt;'Tariffs Jan2017'!J53,0,IF($C$5*'Tariffs Jan2017'!AK53/'Tariffs Jan2017'!AI53&lt;='Tariffs Jan2017'!K53,($C$5*'Tariffs Jan2017'!AK53/'Tariffs Jan2017'!AI53-'Tariffs Jan2017'!J53)*('Tariffs Jan2017'!P53/100)*'Tariffs Jan2017'!AI53,('Tariffs Jan2017'!K53-'Tariffs Jan2017'!J53)*('Tariffs Jan2017'!P53/100)*'Tariffs Jan2017'!AI53))</f>
        <v>65.527799999999999</v>
      </c>
      <c r="G59" s="85">
        <f>IF($C$5*'Tariffs Jan2017'!AK53/'Tariffs Jan2017'!AI53&lt;'Tariffs Jan2017'!K53,0,IF($C$5*'Tariffs Jan2017'!AK53/'Tariffs Jan2017'!AI53&lt;='Tariffs Jan2017'!L53,($C$5*'Tariffs Jan2017'!AK53/'Tariffs Jan2017'!AI53-'Tariffs Jan2017'!K53)*('Tariffs Jan2017'!Q53/100)*'Tariffs Jan2017'!AI53,('Tariffs Jan2017'!L53-'Tariffs Jan2017'!K53)*('Tariffs Jan2017'!Q53/100)*'Tariffs Jan2017'!AI53))</f>
        <v>0</v>
      </c>
      <c r="H59" s="85">
        <f>IF($C$5*'Tariffs Jan2017'!AK53/'Tariffs Jan2017'!AI53&lt;'Tariffs Jan2017'!L53,0,IF($C$5*'Tariffs Jan2017'!AK53/'Tariffs Jan2017'!AI53&lt;='Tariffs Jan2017'!M53,($C$5*'Tariffs Jan2017'!AK53/'Tariffs Jan2017'!AI53-'Tariffs Jan2017'!L53)*('Tariffs Jan2017'!R53/100)*'Tariffs Jan2017'!AI53,('Tariffs Jan2017'!M53-'Tariffs Jan2017'!L53)*('Tariffs Jan2017'!R53/100)*'Tariffs Jan2017'!AI53))</f>
        <v>0</v>
      </c>
      <c r="I59" s="85">
        <f>IF(($C$5*'Tariffs Jan2017'!AK53/'Tariffs Jan2017'!AI53&gt;'Tariffs Jan2017'!M53),($C$5*'Tariffs Jan2017'!AK53/'Tariffs Jan2017'!AI53-'Tariffs Jan2017'!M53)*'Tariffs Jan2017'!S53/100*'Tariffs Jan2017'!AI53,0)</f>
        <v>315.70579499999997</v>
      </c>
      <c r="J59" s="85">
        <f>IF($C$5*'Tariffs Jan2017'!AL53/'Tariffs Jan2017'!AJ53&gt;='Tariffs Jan2017'!J53,('Tariffs Jan2017'!J53*'Tariffs Jan2017'!U53/100)* 'Tariffs Jan2017'!AJ53,($C$5*'Tariffs Jan2017'!AL53/'Tariffs Jan2017'!AJ53*'Tariffs Jan2017'!U53/100)* 'Tariffs Jan2017'!AJ53)</f>
        <v>183.25299999999999</v>
      </c>
      <c r="K59" s="85">
        <f>IF($C$5*'Tariffs Jan2017'!AL53/'Tariffs Jan2017'!AJ53&lt;'Tariffs Jan2017'!J53,0,IF($C$5*'Tariffs Jan2017'!AL53/'Tariffs Jan2017'!AJ53&lt;='Tariffs Jan2017'!K53,($C$5*'Tariffs Jan2017'!AL53/'Tariffs Jan2017'!AJ53-'Tariffs Jan2017'!J53)*('Tariffs Jan2017'!V53/100)*'Tariffs Jan2017'!AJ53,('Tariffs Jan2017'!K53-'Tariffs Jan2017'!J53)*('Tariffs Jan2017'!V53/100)*'Tariffs Jan2017'!AJ53))</f>
        <v>127.37</v>
      </c>
      <c r="L59" s="85">
        <f>IF($C$5*'Tariffs Jan2017'!AL53/'Tariffs Jan2017'!AJ53&lt;'Tariffs Jan2017'!K53,0,IF($C$5*'Tariffs Jan2017'!AL53/'Tariffs Jan2017'!AJ53&lt;='Tariffs Jan2017'!L53,($C$5*'Tariffs Jan2017'!AL53/'Tariffs Jan2017'!AJ53-'Tariffs Jan2017'!K53)*('Tariffs Jan2017'!W53/100)*'Tariffs Jan2017'!AJ53,('Tariffs Jan2017'!L53-'Tariffs Jan2017'!K53)*('Tariffs Jan2017'!W53/100)*'Tariffs Jan2017'!AJ53))</f>
        <v>0</v>
      </c>
      <c r="M59" s="85">
        <f>IF($C$5*'Tariffs Jan2017'!AL53/'Tariffs Jan2017'!AJ53&lt;'Tariffs Jan2017'!L53,0,IF($C$5*'Tariffs Jan2017'!AL53/'Tariffs Jan2017'!AJ53&lt;='Tariffs Jan2017'!M53,($C$5*'Tariffs Jan2017'!AL53/'Tariffs Jan2017'!AJ53-'Tariffs Jan2017'!L53)*('Tariffs Jan2017'!X53/100)*'Tariffs Jan2017'!AJ53,('Tariffs Jan2017'!M53-'Tariffs Jan2017'!L53)*('Tariffs Jan2017'!X53/100)*'Tariffs Jan2017'!AJ53))</f>
        <v>0</v>
      </c>
      <c r="N59" s="85">
        <f>IF(($C$5*'Tariffs Jan2017'!AL53/'Tariffs Jan2017'!AJ53&gt;'Tariffs Jan2017'!M53),($C$5*'Tariffs Jan2017'!AL53/'Tariffs Jan2017'!AJ53-'Tariffs Jan2017'!M53)*'Tariffs Jan2017'!Y53/100*'Tariffs Jan2017'!AJ53,0)</f>
        <v>611.31440399999985</v>
      </c>
      <c r="O59" s="73">
        <f t="shared" si="0"/>
        <v>1634.7570789999997</v>
      </c>
      <c r="P59" s="498">
        <f t="shared" si="1"/>
        <v>1798.2327868999998</v>
      </c>
    </row>
    <row r="60" spans="1:153" x14ac:dyDescent="0.15">
      <c r="A60" s="286" t="str">
        <f>'Tariffs Jan2017'!F54</f>
        <v>Origin Energy</v>
      </c>
      <c r="B60" s="47" t="str">
        <f>'Tariffs Jan2017'!D54</f>
        <v>Envestra Central 1</v>
      </c>
      <c r="C60" s="287">
        <f>'Tariffs Jan2017'!E54</f>
        <v>42736</v>
      </c>
      <c r="D60" s="85">
        <f>365*'Tariffs Jan2017'!H54/100</f>
        <v>251.52149999999997</v>
      </c>
      <c r="E60" s="85">
        <f>IF($C$5*'Tariffs Jan2017'!AK54/'Tariffs Jan2017'!AI54&gt;='Tariffs Jan2017'!J54,( 'Tariffs Jan2017'!J54*'Tariffs Jan2017'!O54/100)* 'Tariffs Jan2017'!AI54,($C$5*'Tariffs Jan2017'!AK54/'Tariffs Jan2017'!AI54*'Tariffs Jan2017'!O54/100)* 'Tariffs Jan2017'!AI54)</f>
        <v>171.44</v>
      </c>
      <c r="F60" s="85">
        <f>IF($C$5*'Tariffs Jan2017'!AK54/'Tariffs Jan2017'!AI54&lt;'Tariffs Jan2017'!J54,0,IF($C$5*'Tariffs Jan2017'!AK54/'Tariffs Jan2017'!AI54&lt;='Tariffs Jan2017'!K54,($C$5*'Tariffs Jan2017'!AK54/'Tariffs Jan2017'!AI54-'Tariffs Jan2017'!J54)*('Tariffs Jan2017'!P54/100)*'Tariffs Jan2017'!AI54,('Tariffs Jan2017'!K54-'Tariffs Jan2017'!J54)*('Tariffs Jan2017'!P54/100)*'Tariffs Jan2017'!AI54))</f>
        <v>250.72949099999997</v>
      </c>
      <c r="G60" s="85">
        <f>IF($C$5*'Tariffs Jan2017'!AK54/'Tariffs Jan2017'!AI54&lt;'Tariffs Jan2017'!K54,0,IF($C$5*'Tariffs Jan2017'!AK54/'Tariffs Jan2017'!AI54&lt;='Tariffs Jan2017'!L54,($C$5*'Tariffs Jan2017'!AK54/'Tariffs Jan2017'!AI54-'Tariffs Jan2017'!K54)*('Tariffs Jan2017'!Q54/100)*'Tariffs Jan2017'!AI54,('Tariffs Jan2017'!L54-'Tariffs Jan2017'!K54)*('Tariffs Jan2017'!Q54/100)*'Tariffs Jan2017'!AI54))</f>
        <v>0</v>
      </c>
      <c r="H60" s="85">
        <f>IF($C$5*'Tariffs Jan2017'!AK54/'Tariffs Jan2017'!AI54&lt;'Tariffs Jan2017'!L54,0,IF($C$5*'Tariffs Jan2017'!AK54/'Tariffs Jan2017'!AI54&lt;='Tariffs Jan2017'!M54,($C$5*'Tariffs Jan2017'!AK54/'Tariffs Jan2017'!AI54-'Tariffs Jan2017'!L54)*('Tariffs Jan2017'!R54/100)*'Tariffs Jan2017'!AI54,('Tariffs Jan2017'!M54-'Tariffs Jan2017'!L54)*('Tariffs Jan2017'!R54/100)*'Tariffs Jan2017'!AI54))</f>
        <v>0</v>
      </c>
      <c r="I60" s="85">
        <f>IF(($C$5*'Tariffs Jan2017'!AK54/'Tariffs Jan2017'!AI54&gt;'Tariffs Jan2017'!M54),($C$5*'Tariffs Jan2017'!AK54/'Tariffs Jan2017'!AI54-'Tariffs Jan2017'!M54)*'Tariffs Jan2017'!S54/100*'Tariffs Jan2017'!AI54,0)</f>
        <v>0</v>
      </c>
      <c r="J60" s="85">
        <f>IF($C$5*'Tariffs Jan2017'!AL54/'Tariffs Jan2017'!AJ54&gt;='Tariffs Jan2017'!J54,('Tariffs Jan2017'!J54*'Tariffs Jan2017'!U54/100)* 'Tariffs Jan2017'!AJ54,($C$5*'Tariffs Jan2017'!AL54/'Tariffs Jan2017'!AJ54*'Tariffs Jan2017'!U54/100)* 'Tariffs Jan2017'!AJ54)</f>
        <v>342.88</v>
      </c>
      <c r="K60" s="85">
        <f>IF($C$5*'Tariffs Jan2017'!AL54/'Tariffs Jan2017'!AJ54&lt;'Tariffs Jan2017'!J54,0,IF($C$5*'Tariffs Jan2017'!AL54/'Tariffs Jan2017'!AJ54&lt;='Tariffs Jan2017'!K54,($C$5*'Tariffs Jan2017'!AL54/'Tariffs Jan2017'!AJ54-'Tariffs Jan2017'!J54)*('Tariffs Jan2017'!V54/100)*'Tariffs Jan2017'!AJ54,('Tariffs Jan2017'!K54-'Tariffs Jan2017'!J54)*('Tariffs Jan2017'!V54/100)*'Tariffs Jan2017'!AJ54))</f>
        <v>501.45898199999993</v>
      </c>
      <c r="L60" s="85">
        <f>IF($C$5*'Tariffs Jan2017'!AL54/'Tariffs Jan2017'!AJ54&lt;'Tariffs Jan2017'!K54,0,IF($C$5*'Tariffs Jan2017'!AL54/'Tariffs Jan2017'!AJ54&lt;='Tariffs Jan2017'!L54,($C$5*'Tariffs Jan2017'!AL54/'Tariffs Jan2017'!AJ54-'Tariffs Jan2017'!K54)*('Tariffs Jan2017'!W54/100)*'Tariffs Jan2017'!AJ54,('Tariffs Jan2017'!L54-'Tariffs Jan2017'!K54)*('Tariffs Jan2017'!W54/100)*'Tariffs Jan2017'!AJ54))</f>
        <v>0</v>
      </c>
      <c r="M60" s="85">
        <f>IF($C$5*'Tariffs Jan2017'!AL54/'Tariffs Jan2017'!AJ54&lt;'Tariffs Jan2017'!L54,0,IF($C$5*'Tariffs Jan2017'!AL54/'Tariffs Jan2017'!AJ54&lt;='Tariffs Jan2017'!M54,($C$5*'Tariffs Jan2017'!AL54/'Tariffs Jan2017'!AJ54-'Tariffs Jan2017'!L54)*('Tariffs Jan2017'!X54/100)*'Tariffs Jan2017'!AJ54,('Tariffs Jan2017'!M54-'Tariffs Jan2017'!L54)*('Tariffs Jan2017'!X54/100)*'Tariffs Jan2017'!AJ54))</f>
        <v>0</v>
      </c>
      <c r="N60" s="85">
        <f>IF(($C$5*'Tariffs Jan2017'!AL54/'Tariffs Jan2017'!AJ54&gt;'Tariffs Jan2017'!M54),($C$5*'Tariffs Jan2017'!AL54/'Tariffs Jan2017'!AJ54-'Tariffs Jan2017'!M54)*'Tariffs Jan2017'!Y54/100*'Tariffs Jan2017'!AJ54,0)</f>
        <v>0</v>
      </c>
      <c r="O60" s="73">
        <f t="shared" si="0"/>
        <v>1518.0299729999999</v>
      </c>
      <c r="P60" s="498">
        <f t="shared" si="1"/>
        <v>1669.8329702999999</v>
      </c>
    </row>
    <row r="61" spans="1:153" x14ac:dyDescent="0.15">
      <c r="A61" s="286" t="str">
        <f>'Tariffs Jan2017'!F55</f>
        <v>Red Energy</v>
      </c>
      <c r="B61" s="47" t="str">
        <f>'Tariffs Jan2017'!D55</f>
        <v>Envestra Central 1</v>
      </c>
      <c r="C61" s="287">
        <f>'Tariffs Jan2017'!E55</f>
        <v>42736</v>
      </c>
      <c r="D61" s="85">
        <f>365*'Tariffs Jan2017'!H55/100</f>
        <v>266.99750000000006</v>
      </c>
      <c r="E61" s="85">
        <f>IF($C$5*'Tariffs Jan2017'!AK55/'Tariffs Jan2017'!AI55&gt;='Tariffs Jan2017'!J55,( 'Tariffs Jan2017'!J55*'Tariffs Jan2017'!O55/100)* 'Tariffs Jan2017'!AI55,($C$5*'Tariffs Jan2017'!AK55/'Tariffs Jan2017'!AI55*'Tariffs Jan2017'!O55/100)* 'Tariffs Jan2017'!AI55)</f>
        <v>147.6</v>
      </c>
      <c r="F61" s="85">
        <f>IF($C$5*'Tariffs Jan2017'!AK55/'Tariffs Jan2017'!AI55&lt;'Tariffs Jan2017'!J55,0,IF($C$5*'Tariffs Jan2017'!AK55/'Tariffs Jan2017'!AI55&lt;='Tariffs Jan2017'!K55,($C$5*'Tariffs Jan2017'!AK55/'Tariffs Jan2017'!AI55-'Tariffs Jan2017'!J55)*('Tariffs Jan2017'!P55/100)*'Tariffs Jan2017'!AI55,('Tariffs Jan2017'!K55-'Tariffs Jan2017'!J55)*('Tariffs Jan2017'!P55/100)*'Tariffs Jan2017'!AI55))</f>
        <v>0</v>
      </c>
      <c r="G61" s="85">
        <f>IF($C$5*'Tariffs Jan2017'!AK55/'Tariffs Jan2017'!AI55&lt;'Tariffs Jan2017'!K55,0,IF($C$5*'Tariffs Jan2017'!AK55/'Tariffs Jan2017'!AI55&lt;='Tariffs Jan2017'!L55,($C$5*'Tariffs Jan2017'!AK55/'Tariffs Jan2017'!AI55-'Tariffs Jan2017'!K55)*('Tariffs Jan2017'!Q55/100)*'Tariffs Jan2017'!AI55,('Tariffs Jan2017'!L55-'Tariffs Jan2017'!K55)*('Tariffs Jan2017'!Q55/100)*'Tariffs Jan2017'!AI55))</f>
        <v>0</v>
      </c>
      <c r="H61" s="85">
        <f>IF($C$5*'Tariffs Jan2017'!AK55/'Tariffs Jan2017'!AI55&lt;'Tariffs Jan2017'!L55,0,IF($C$5*'Tariffs Jan2017'!AK55/'Tariffs Jan2017'!AI55&lt;='Tariffs Jan2017'!M55,($C$5*'Tariffs Jan2017'!AK55/'Tariffs Jan2017'!AI55-'Tariffs Jan2017'!L55)*('Tariffs Jan2017'!R55/100)*'Tariffs Jan2017'!AI55,('Tariffs Jan2017'!M55-'Tariffs Jan2017'!L55)*('Tariffs Jan2017'!R55/100)*'Tariffs Jan2017'!AI55))</f>
        <v>0</v>
      </c>
      <c r="I61" s="85">
        <f>IF(($C$5*'Tariffs Jan2017'!AK55/'Tariffs Jan2017'!AI55&gt;'Tariffs Jan2017'!M55),($C$5*'Tariffs Jan2017'!AK55/'Tariffs Jan2017'!AI55-'Tariffs Jan2017'!M55)*'Tariffs Jan2017'!S55/100*'Tariffs Jan2017'!AI55,0)</f>
        <v>263.96303999999998</v>
      </c>
      <c r="J61" s="85">
        <f>IF($C$5*'Tariffs Jan2017'!AL55/'Tariffs Jan2017'!AJ55&gt;='Tariffs Jan2017'!J55,('Tariffs Jan2017'!J55*'Tariffs Jan2017'!U55/100)* 'Tariffs Jan2017'!AJ55,($C$5*'Tariffs Jan2017'!AL55/'Tariffs Jan2017'!AJ55*'Tariffs Jan2017'!U55/100)* 'Tariffs Jan2017'!AJ55)</f>
        <v>295.2</v>
      </c>
      <c r="K61" s="85">
        <f>IF($C$5*'Tariffs Jan2017'!AL55/'Tariffs Jan2017'!AJ55&lt;'Tariffs Jan2017'!J55,0,IF($C$5*'Tariffs Jan2017'!AL55/'Tariffs Jan2017'!AJ55&lt;='Tariffs Jan2017'!K55,($C$5*'Tariffs Jan2017'!AL55/'Tariffs Jan2017'!AJ55-'Tariffs Jan2017'!J55)*('Tariffs Jan2017'!V55/100)*'Tariffs Jan2017'!AJ55,('Tariffs Jan2017'!K55-'Tariffs Jan2017'!J55)*('Tariffs Jan2017'!V55/100)*'Tariffs Jan2017'!AJ55))</f>
        <v>0</v>
      </c>
      <c r="L61" s="85">
        <f>IF($C$5*'Tariffs Jan2017'!AL55/'Tariffs Jan2017'!AJ55&lt;'Tariffs Jan2017'!K55,0,IF($C$5*'Tariffs Jan2017'!AL55/'Tariffs Jan2017'!AJ55&lt;='Tariffs Jan2017'!L55,($C$5*'Tariffs Jan2017'!AL55/'Tariffs Jan2017'!AJ55-'Tariffs Jan2017'!K55)*('Tariffs Jan2017'!W55/100)*'Tariffs Jan2017'!AJ55,('Tariffs Jan2017'!L55-'Tariffs Jan2017'!K55)*('Tariffs Jan2017'!W55/100)*'Tariffs Jan2017'!AJ55))</f>
        <v>0</v>
      </c>
      <c r="M61" s="85">
        <f>IF($C$5*'Tariffs Jan2017'!AL55/'Tariffs Jan2017'!AJ55&lt;'Tariffs Jan2017'!L55,0,IF($C$5*'Tariffs Jan2017'!AL55/'Tariffs Jan2017'!AJ55&lt;='Tariffs Jan2017'!M55,($C$5*'Tariffs Jan2017'!AL55/'Tariffs Jan2017'!AJ55-'Tariffs Jan2017'!L55)*('Tariffs Jan2017'!X55/100)*'Tariffs Jan2017'!AJ55,('Tariffs Jan2017'!M55-'Tariffs Jan2017'!L55)*('Tariffs Jan2017'!X55/100)*'Tariffs Jan2017'!AJ55))</f>
        <v>0</v>
      </c>
      <c r="N61" s="85">
        <f>IF(($C$5*'Tariffs Jan2017'!AL55/'Tariffs Jan2017'!AJ55&gt;'Tariffs Jan2017'!M55),($C$5*'Tariffs Jan2017'!AL55/'Tariffs Jan2017'!AJ55-'Tariffs Jan2017'!M55)*'Tariffs Jan2017'!Y55/100*'Tariffs Jan2017'!AJ55,0)</f>
        <v>527.92607999999996</v>
      </c>
      <c r="O61" s="73">
        <f t="shared" si="0"/>
        <v>1501.6866199999999</v>
      </c>
      <c r="P61" s="498">
        <f t="shared" si="1"/>
        <v>1651.855282</v>
      </c>
    </row>
    <row r="62" spans="1:153" s="289" customFormat="1" ht="14" thickBot="1" x14ac:dyDescent="0.2">
      <c r="A62" s="288" t="str">
        <f>'Tariffs Jan2017'!F56</f>
        <v>Simply Energy</v>
      </c>
      <c r="B62" s="289" t="str">
        <f>'Tariffs Jan2017'!D56</f>
        <v>Envestra Central 1</v>
      </c>
      <c r="C62" s="290">
        <f>'Tariffs Jan2017'!E56</f>
        <v>42736</v>
      </c>
      <c r="D62" s="291">
        <f>365*'Tariffs Jan2017'!H56/100</f>
        <v>244.69600000000003</v>
      </c>
      <c r="E62" s="291">
        <f>IF($C$5*'Tariffs Jan2017'!AK56/'Tariffs Jan2017'!AI56&gt;='Tariffs Jan2017'!J56,( 'Tariffs Jan2017'!J56*'Tariffs Jan2017'!O56/100)* 'Tariffs Jan2017'!AI56,($C$5*'Tariffs Jan2017'!AK56/'Tariffs Jan2017'!AI56*'Tariffs Jan2017'!O56/100)* 'Tariffs Jan2017'!AI56)</f>
        <v>169.28</v>
      </c>
      <c r="F62" s="291">
        <f>IF($C$5*'Tariffs Jan2017'!AK56/'Tariffs Jan2017'!AI56&lt;'Tariffs Jan2017'!J56,0,IF($C$5*'Tariffs Jan2017'!AK56/'Tariffs Jan2017'!AI56&lt;='Tariffs Jan2017'!K56,($C$5*'Tariffs Jan2017'!AK56/'Tariffs Jan2017'!AI56-'Tariffs Jan2017'!J56)*('Tariffs Jan2017'!P56/100)*'Tariffs Jan2017'!AI56,('Tariffs Jan2017'!K56-'Tariffs Jan2017'!J56)*('Tariffs Jan2017'!P56/100)*'Tariffs Jan2017'!AI56))</f>
        <v>243.58064599999994</v>
      </c>
      <c r="G62" s="291">
        <f>IF($C$5*'Tariffs Jan2017'!AK56/'Tariffs Jan2017'!AI56&lt;'Tariffs Jan2017'!K56,0,IF($C$5*'Tariffs Jan2017'!AK56/'Tariffs Jan2017'!AI56&lt;='Tariffs Jan2017'!L56,($C$5*'Tariffs Jan2017'!AK56/'Tariffs Jan2017'!AI56-'Tariffs Jan2017'!K56)*('Tariffs Jan2017'!Q56/100)*'Tariffs Jan2017'!AI56,('Tariffs Jan2017'!L56-'Tariffs Jan2017'!K56)*('Tariffs Jan2017'!Q56/100)*'Tariffs Jan2017'!AI56))</f>
        <v>0</v>
      </c>
      <c r="H62" s="291">
        <f>IF($C$5*'Tariffs Jan2017'!AK56/'Tariffs Jan2017'!AI56&lt;'Tariffs Jan2017'!L56,0,IF($C$5*'Tariffs Jan2017'!AK56/'Tariffs Jan2017'!AI56&lt;='Tariffs Jan2017'!M56,($C$5*'Tariffs Jan2017'!AK56/'Tariffs Jan2017'!AI56-'Tariffs Jan2017'!L56)*('Tariffs Jan2017'!R56/100)*'Tariffs Jan2017'!AI56,('Tariffs Jan2017'!M56-'Tariffs Jan2017'!L56)*('Tariffs Jan2017'!R56/100)*'Tariffs Jan2017'!AI56))</f>
        <v>0</v>
      </c>
      <c r="I62" s="291">
        <f>IF(($C$5*'Tariffs Jan2017'!AK56/'Tariffs Jan2017'!AI56&gt;'Tariffs Jan2017'!M56),($C$5*'Tariffs Jan2017'!AK56/'Tariffs Jan2017'!AI56-'Tariffs Jan2017'!M56)*'Tariffs Jan2017'!S56/100*'Tariffs Jan2017'!AI56,0)</f>
        <v>0</v>
      </c>
      <c r="J62" s="291">
        <f>IF($C$5*'Tariffs Jan2017'!AL56/'Tariffs Jan2017'!AJ56&gt;='Tariffs Jan2017'!J56,('Tariffs Jan2017'!J56*'Tariffs Jan2017'!U56/100)* 'Tariffs Jan2017'!AJ56,($C$5*'Tariffs Jan2017'!AL56/'Tariffs Jan2017'!AJ56*'Tariffs Jan2017'!U56/100)* 'Tariffs Jan2017'!AJ56)</f>
        <v>332.96</v>
      </c>
      <c r="K62" s="291">
        <f>IF($C$5*'Tariffs Jan2017'!AL56/'Tariffs Jan2017'!AJ56&lt;'Tariffs Jan2017'!J56,0,IF($C$5*'Tariffs Jan2017'!AL56/'Tariffs Jan2017'!AJ56&lt;='Tariffs Jan2017'!K56,($C$5*'Tariffs Jan2017'!AL56/'Tariffs Jan2017'!AJ56-'Tariffs Jan2017'!J56)*('Tariffs Jan2017'!V56/100)*'Tariffs Jan2017'!AJ56,('Tariffs Jan2017'!K56-'Tariffs Jan2017'!J56)*('Tariffs Jan2017'!V56/100)*'Tariffs Jan2017'!AJ56))</f>
        <v>481.44221599999997</v>
      </c>
      <c r="L62" s="291">
        <f>IF($C$5*'Tariffs Jan2017'!AL56/'Tariffs Jan2017'!AJ56&lt;'Tariffs Jan2017'!K56,0,IF($C$5*'Tariffs Jan2017'!AL56/'Tariffs Jan2017'!AJ56&lt;='Tariffs Jan2017'!L56,($C$5*'Tariffs Jan2017'!AL56/'Tariffs Jan2017'!AJ56-'Tariffs Jan2017'!K56)*('Tariffs Jan2017'!W56/100)*'Tariffs Jan2017'!AJ56,('Tariffs Jan2017'!L56-'Tariffs Jan2017'!K56)*('Tariffs Jan2017'!W56/100)*'Tariffs Jan2017'!AJ56))</f>
        <v>0</v>
      </c>
      <c r="M62" s="291">
        <f>IF($C$5*'Tariffs Jan2017'!AL56/'Tariffs Jan2017'!AJ56&lt;'Tariffs Jan2017'!L56,0,IF($C$5*'Tariffs Jan2017'!AL56/'Tariffs Jan2017'!AJ56&lt;='Tariffs Jan2017'!M56,($C$5*'Tariffs Jan2017'!AL56/'Tariffs Jan2017'!AJ56-'Tariffs Jan2017'!L56)*('Tariffs Jan2017'!X56/100)*'Tariffs Jan2017'!AJ56,('Tariffs Jan2017'!M56-'Tariffs Jan2017'!L56)*('Tariffs Jan2017'!X56/100)*'Tariffs Jan2017'!AJ56))</f>
        <v>0</v>
      </c>
      <c r="N62" s="291">
        <f>IF(($C$5*'Tariffs Jan2017'!AL56/'Tariffs Jan2017'!AJ56&gt;'Tariffs Jan2017'!M56),($C$5*'Tariffs Jan2017'!AL56/'Tariffs Jan2017'!AJ56-'Tariffs Jan2017'!M56)*'Tariffs Jan2017'!Y56/100*'Tariffs Jan2017'!AJ56,0)</f>
        <v>0</v>
      </c>
      <c r="O62" s="292">
        <f t="shared" si="0"/>
        <v>1471.958862</v>
      </c>
      <c r="P62" s="499">
        <f t="shared" si="1"/>
        <v>1619.1547482000001</v>
      </c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  <c r="AI62" s="318"/>
      <c r="AJ62" s="318"/>
      <c r="AK62" s="318"/>
      <c r="AL62" s="318"/>
      <c r="AM62" s="318"/>
      <c r="AN62" s="318"/>
      <c r="AO62" s="318"/>
      <c r="AP62" s="318"/>
      <c r="AQ62" s="318"/>
      <c r="AR62" s="318"/>
      <c r="AS62" s="318"/>
      <c r="AT62" s="318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318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318"/>
      <c r="CF62" s="318"/>
      <c r="CG62" s="318"/>
      <c r="CH62" s="318"/>
      <c r="CI62" s="318"/>
      <c r="CJ62" s="318"/>
      <c r="CK62" s="318"/>
      <c r="CL62" s="318"/>
      <c r="CM62" s="318"/>
      <c r="CN62" s="318"/>
      <c r="CO62" s="318"/>
      <c r="CP62" s="318"/>
      <c r="CQ62" s="318"/>
      <c r="CR62" s="318"/>
      <c r="CS62" s="318"/>
      <c r="CT62" s="318"/>
      <c r="CU62" s="318"/>
      <c r="CV62" s="318"/>
      <c r="CW62" s="318"/>
      <c r="CX62" s="318"/>
      <c r="CY62" s="318"/>
      <c r="CZ62" s="318"/>
      <c r="DA62" s="318"/>
      <c r="DB62" s="318"/>
      <c r="DC62" s="318"/>
      <c r="DD62" s="318"/>
      <c r="DE62" s="318"/>
      <c r="DF62" s="318"/>
      <c r="DG62" s="318"/>
      <c r="DH62" s="318"/>
      <c r="DI62" s="318"/>
      <c r="DJ62" s="318"/>
      <c r="DK62" s="320"/>
      <c r="DL62" s="320"/>
      <c r="DM62" s="320"/>
      <c r="DN62" s="320"/>
      <c r="DO62" s="320"/>
      <c r="DP62" s="320"/>
      <c r="DQ62" s="320"/>
      <c r="DR62" s="320"/>
      <c r="DS62" s="320"/>
      <c r="DT62" s="320"/>
      <c r="DU62" s="320"/>
      <c r="DV62" s="320"/>
      <c r="DW62" s="320"/>
      <c r="DX62" s="320"/>
      <c r="DY62" s="320"/>
      <c r="DZ62" s="320"/>
      <c r="EA62" s="320"/>
      <c r="EB62" s="320"/>
      <c r="EC62" s="320"/>
      <c r="ED62" s="320"/>
      <c r="EE62" s="320"/>
      <c r="EF62" s="320"/>
      <c r="EG62" s="320"/>
      <c r="EH62" s="320"/>
      <c r="EI62" s="320"/>
      <c r="EJ62" s="320"/>
      <c r="EK62" s="320"/>
      <c r="EL62" s="320"/>
      <c r="EM62" s="320"/>
      <c r="EN62" s="320"/>
      <c r="EO62" s="320"/>
      <c r="EP62" s="320"/>
      <c r="EQ62" s="320"/>
      <c r="ER62" s="320"/>
      <c r="ES62" s="320"/>
      <c r="ET62" s="320"/>
      <c r="EU62" s="320"/>
      <c r="EV62" s="320"/>
      <c r="EW62" s="320"/>
    </row>
    <row r="63" spans="1:153" x14ac:dyDescent="0.15">
      <c r="A63" s="286" t="str">
        <f>'Tariffs Jan2017'!F57</f>
        <v>AGL</v>
      </c>
      <c r="B63" s="47" t="str">
        <f>'Tariffs Jan2017'!D57</f>
        <v>Ausnet West</v>
      </c>
      <c r="C63" s="287">
        <f>'Tariffs Jan2017'!E57</f>
        <v>42736</v>
      </c>
      <c r="D63" s="85">
        <f>365*'Tariffs Jan2017'!H57/100</f>
        <v>286.37899999999996</v>
      </c>
      <c r="E63" s="85">
        <f>IF($C$5*'Tariffs Jan2017'!AK57/'Tariffs Jan2017'!AI57&gt;='Tariffs Jan2017'!J57,( 'Tariffs Jan2017'!J57*'Tariffs Jan2017'!O57/100)* 'Tariffs Jan2017'!AI57,($C$5*'Tariffs Jan2017'!AK57/'Tariffs Jan2017'!AI57*'Tariffs Jan2017'!O57/100)* 'Tariffs Jan2017'!AI57)</f>
        <v>234.36</v>
      </c>
      <c r="F63" s="85">
        <f>IF($C$5*'Tariffs Jan2017'!AK57/'Tariffs Jan2017'!AI57&lt;'Tariffs Jan2017'!J57,0,IF($C$5*'Tariffs Jan2017'!AK57/'Tariffs Jan2017'!AI57&lt;='Tariffs Jan2017'!K57,($C$5*'Tariffs Jan2017'!AK57/'Tariffs Jan2017'!AI57-'Tariffs Jan2017'!J57)*('Tariffs Jan2017'!P57/100)*'Tariffs Jan2017'!AI57,('Tariffs Jan2017'!K57-'Tariffs Jan2017'!J57)*('Tariffs Jan2017'!P57/100)*'Tariffs Jan2017'!AI57))</f>
        <v>168.71062499999996</v>
      </c>
      <c r="G63" s="85">
        <f>IF($C$5*'Tariffs Jan2017'!AK57/'Tariffs Jan2017'!AI57&lt;'Tariffs Jan2017'!K57,0,IF($C$5*'Tariffs Jan2017'!AK57/'Tariffs Jan2017'!AI57&lt;='Tariffs Jan2017'!L57,($C$5*'Tariffs Jan2017'!AK57/'Tariffs Jan2017'!AI57-'Tariffs Jan2017'!K57)*('Tariffs Jan2017'!Q57/100)*'Tariffs Jan2017'!AI57,('Tariffs Jan2017'!L57-'Tariffs Jan2017'!K57)*('Tariffs Jan2017'!Q57/100)*'Tariffs Jan2017'!AI57))</f>
        <v>0</v>
      </c>
      <c r="H63" s="85">
        <f>IF($C$5*'Tariffs Jan2017'!AK57/'Tariffs Jan2017'!AI57&lt;'Tariffs Jan2017'!L57,0,IF($C$5*'Tariffs Jan2017'!AK57/'Tariffs Jan2017'!AI57&lt;='Tariffs Jan2017'!M57,($C$5*'Tariffs Jan2017'!AK57/'Tariffs Jan2017'!AI57-'Tariffs Jan2017'!L57)*('Tariffs Jan2017'!R57/100)*'Tariffs Jan2017'!AI57,('Tariffs Jan2017'!M57-'Tariffs Jan2017'!L57)*('Tariffs Jan2017'!R57/100)*'Tariffs Jan2017'!AI57))</f>
        <v>0</v>
      </c>
      <c r="I63" s="85">
        <f>IF(($C$5*'Tariffs Jan2017'!AK57/'Tariffs Jan2017'!AI57&gt;'Tariffs Jan2017'!M57),($C$5*'Tariffs Jan2017'!AK57/'Tariffs Jan2017'!AI57-'Tariffs Jan2017'!M57)*'Tariffs Jan2017'!S57/100*'Tariffs Jan2017'!AI57,0)</f>
        <v>0</v>
      </c>
      <c r="J63" s="85">
        <f>IF($C$5*'Tariffs Jan2017'!AL57/'Tariffs Jan2017'!AJ57&gt;='Tariffs Jan2017'!J57,('Tariffs Jan2017'!J57*'Tariffs Jan2017'!U57/100)* 'Tariffs Jan2017'!AJ57,($C$5*'Tariffs Jan2017'!AL57/'Tariffs Jan2017'!AJ57*'Tariffs Jan2017'!U57/100)* 'Tariffs Jan2017'!AJ57)</f>
        <v>426</v>
      </c>
      <c r="K63" s="85">
        <f>IF($C$5*'Tariffs Jan2017'!AL57/'Tariffs Jan2017'!AJ57&lt;'Tariffs Jan2017'!J57,0,IF($C$5*'Tariffs Jan2017'!AL57/'Tariffs Jan2017'!AJ57&lt;='Tariffs Jan2017'!K57,($C$5*'Tariffs Jan2017'!AL57/'Tariffs Jan2017'!AJ57-'Tariffs Jan2017'!J57)*('Tariffs Jan2017'!V57/100)*'Tariffs Jan2017'!AJ57,('Tariffs Jan2017'!K57-'Tariffs Jan2017'!J57)*('Tariffs Jan2017'!V57/100)*'Tariffs Jan2017'!AJ57))</f>
        <v>257.69985599999995</v>
      </c>
      <c r="L63" s="85">
        <f>IF($C$5*'Tariffs Jan2017'!AL57/'Tariffs Jan2017'!AJ57&lt;'Tariffs Jan2017'!K57,0,IF($C$5*'Tariffs Jan2017'!AL57/'Tariffs Jan2017'!AJ57&lt;='Tariffs Jan2017'!L57,($C$5*'Tariffs Jan2017'!AL57/'Tariffs Jan2017'!AJ57-'Tariffs Jan2017'!K57)*('Tariffs Jan2017'!W57/100)*'Tariffs Jan2017'!AJ57,('Tariffs Jan2017'!L57-'Tariffs Jan2017'!K57)*('Tariffs Jan2017'!W57/100)*'Tariffs Jan2017'!AJ57))</f>
        <v>0</v>
      </c>
      <c r="M63" s="85">
        <f>IF($C$5*'Tariffs Jan2017'!AL57/'Tariffs Jan2017'!AJ57&lt;'Tariffs Jan2017'!L57,0,IF($C$5*'Tariffs Jan2017'!AL57/'Tariffs Jan2017'!AJ57&lt;='Tariffs Jan2017'!M57,($C$5*'Tariffs Jan2017'!AL57/'Tariffs Jan2017'!AJ57-'Tariffs Jan2017'!L57)*('Tariffs Jan2017'!X57/100)*'Tariffs Jan2017'!AJ57,('Tariffs Jan2017'!M57-'Tariffs Jan2017'!L57)*('Tariffs Jan2017'!X57/100)*'Tariffs Jan2017'!AJ57))</f>
        <v>0</v>
      </c>
      <c r="N63" s="85">
        <f>IF(($C$5*'Tariffs Jan2017'!AL57/'Tariffs Jan2017'!AJ57&gt;'Tariffs Jan2017'!M57),($C$5*'Tariffs Jan2017'!AL57/'Tariffs Jan2017'!AJ57-'Tariffs Jan2017'!M57)*'Tariffs Jan2017'!Y57/100*'Tariffs Jan2017'!AJ57,0)</f>
        <v>0</v>
      </c>
      <c r="O63" s="73">
        <f t="shared" si="0"/>
        <v>1373.1494809999999</v>
      </c>
      <c r="P63" s="498">
        <f t="shared" si="1"/>
        <v>1510.4644291</v>
      </c>
    </row>
    <row r="64" spans="1:153" x14ac:dyDescent="0.15">
      <c r="A64" s="286" t="str">
        <f>'Tariffs Jan2017'!F58</f>
        <v>Alinta Energy</v>
      </c>
      <c r="B64" s="47" t="str">
        <f>'Tariffs Jan2017'!D58</f>
        <v>Ausnet West</v>
      </c>
      <c r="C64" s="287">
        <f>'Tariffs Jan2017'!E58</f>
        <v>42747</v>
      </c>
      <c r="D64" s="85">
        <f>365*'Tariffs Jan2017'!H58/100</f>
        <v>231.62900000000002</v>
      </c>
      <c r="E64" s="85">
        <f>IF($C$5*'Tariffs Jan2017'!AK58/'Tariffs Jan2017'!AI58&gt;='Tariffs Jan2017'!J58,( 'Tariffs Jan2017'!J58*'Tariffs Jan2017'!O58/100)* 'Tariffs Jan2017'!AI58,($C$5*'Tariffs Jan2017'!AK58/'Tariffs Jan2017'!AI58*'Tariffs Jan2017'!O58/100)* 'Tariffs Jan2017'!AI58)</f>
        <v>238.8</v>
      </c>
      <c r="F64" s="85">
        <f>IF($C$5*'Tariffs Jan2017'!AK58/'Tariffs Jan2017'!AI58&lt;'Tariffs Jan2017'!J58,0,IF($C$5*'Tariffs Jan2017'!AK58/'Tariffs Jan2017'!AI58&lt;='Tariffs Jan2017'!K58,($C$5*'Tariffs Jan2017'!AK58/'Tariffs Jan2017'!AI58-'Tariffs Jan2017'!J58)*('Tariffs Jan2017'!P58/100)*'Tariffs Jan2017'!AI58,('Tariffs Jan2017'!K58-'Tariffs Jan2017'!J58)*('Tariffs Jan2017'!P58/100)*'Tariffs Jan2017'!AI58))</f>
        <v>0</v>
      </c>
      <c r="G64" s="85">
        <f>IF($C$5*'Tariffs Jan2017'!AK58/'Tariffs Jan2017'!AI58&lt;'Tariffs Jan2017'!K58,0,IF($C$5*'Tariffs Jan2017'!AK58/'Tariffs Jan2017'!AI58&lt;='Tariffs Jan2017'!L58,($C$5*'Tariffs Jan2017'!AK58/'Tariffs Jan2017'!AI58-'Tariffs Jan2017'!K58)*('Tariffs Jan2017'!Q58/100)*'Tariffs Jan2017'!AI58,('Tariffs Jan2017'!L58-'Tariffs Jan2017'!K58)*('Tariffs Jan2017'!Q58/100)*'Tariffs Jan2017'!AI58))</f>
        <v>0</v>
      </c>
      <c r="H64" s="85">
        <f>IF($C$5*'Tariffs Jan2017'!AK58/'Tariffs Jan2017'!AI58&lt;'Tariffs Jan2017'!L58,0,IF($C$5*'Tariffs Jan2017'!AK58/'Tariffs Jan2017'!AI58&lt;='Tariffs Jan2017'!M58,($C$5*'Tariffs Jan2017'!AK58/'Tariffs Jan2017'!AI58-'Tariffs Jan2017'!L58)*('Tariffs Jan2017'!R58/100)*'Tariffs Jan2017'!AI58,('Tariffs Jan2017'!M58-'Tariffs Jan2017'!L58)*('Tariffs Jan2017'!R58/100)*'Tariffs Jan2017'!AI58))</f>
        <v>0</v>
      </c>
      <c r="I64" s="85">
        <f>IF(($C$5*'Tariffs Jan2017'!AK58/'Tariffs Jan2017'!AI58&gt;'Tariffs Jan2017'!M58),($C$5*'Tariffs Jan2017'!AK58/'Tariffs Jan2017'!AI58-'Tariffs Jan2017'!M58)*'Tariffs Jan2017'!S58/100*'Tariffs Jan2017'!AI58,0)</f>
        <v>161.06240999999997</v>
      </c>
      <c r="J64" s="85">
        <f>IF($C$5*'Tariffs Jan2017'!AL58/'Tariffs Jan2017'!AJ58&gt;='Tariffs Jan2017'!J58,('Tariffs Jan2017'!J58*'Tariffs Jan2017'!U58/100)* 'Tariffs Jan2017'!AJ58,($C$5*'Tariffs Jan2017'!AL58/'Tariffs Jan2017'!AJ58*'Tariffs Jan2017'!U58/100)* 'Tariffs Jan2017'!AJ58)</f>
        <v>424.8</v>
      </c>
      <c r="K64" s="85">
        <f>IF($C$5*'Tariffs Jan2017'!AL58/'Tariffs Jan2017'!AJ58&lt;'Tariffs Jan2017'!J58,0,IF($C$5*'Tariffs Jan2017'!AL58/'Tariffs Jan2017'!AJ58&lt;='Tariffs Jan2017'!K58,($C$5*'Tariffs Jan2017'!AL58/'Tariffs Jan2017'!AJ58-'Tariffs Jan2017'!J58)*('Tariffs Jan2017'!V58/100)*'Tariffs Jan2017'!AJ58,('Tariffs Jan2017'!K58-'Tariffs Jan2017'!J58)*('Tariffs Jan2017'!V58/100)*'Tariffs Jan2017'!AJ58))</f>
        <v>0</v>
      </c>
      <c r="L64" s="85">
        <f>IF($C$5*'Tariffs Jan2017'!AL58/'Tariffs Jan2017'!AJ58&lt;'Tariffs Jan2017'!K58,0,IF($C$5*'Tariffs Jan2017'!AL58/'Tariffs Jan2017'!AJ58&lt;='Tariffs Jan2017'!L58,($C$5*'Tariffs Jan2017'!AL58/'Tariffs Jan2017'!AJ58-'Tariffs Jan2017'!K58)*('Tariffs Jan2017'!W58/100)*'Tariffs Jan2017'!AJ58,('Tariffs Jan2017'!L58-'Tariffs Jan2017'!K58)*('Tariffs Jan2017'!W58/100)*'Tariffs Jan2017'!AJ58))</f>
        <v>0</v>
      </c>
      <c r="M64" s="85">
        <f>IF($C$5*'Tariffs Jan2017'!AL58/'Tariffs Jan2017'!AJ58&lt;'Tariffs Jan2017'!L58,0,IF($C$5*'Tariffs Jan2017'!AL58/'Tariffs Jan2017'!AJ58&lt;='Tariffs Jan2017'!M58,($C$5*'Tariffs Jan2017'!AL58/'Tariffs Jan2017'!AJ58-'Tariffs Jan2017'!L58)*('Tariffs Jan2017'!X58/100)*'Tariffs Jan2017'!AJ58,('Tariffs Jan2017'!M58-'Tariffs Jan2017'!L58)*('Tariffs Jan2017'!X58/100)*'Tariffs Jan2017'!AJ58))</f>
        <v>0</v>
      </c>
      <c r="N64" s="85">
        <f>IF(($C$5*'Tariffs Jan2017'!AL58/'Tariffs Jan2017'!AJ58&gt;'Tariffs Jan2017'!M58),($C$5*'Tariffs Jan2017'!AL58/'Tariffs Jan2017'!AJ58-'Tariffs Jan2017'!M58)*'Tariffs Jan2017'!Y58/100*'Tariffs Jan2017'!AJ58,0)</f>
        <v>266.33783999999991</v>
      </c>
      <c r="O64" s="73">
        <f t="shared" si="0"/>
        <v>1322.62925</v>
      </c>
      <c r="P64" s="498">
        <f t="shared" si="1"/>
        <v>1454.8921750000002</v>
      </c>
    </row>
    <row r="65" spans="1:153" x14ac:dyDescent="0.15">
      <c r="A65" s="286" t="str">
        <f>'Tariffs Jan2017'!F59</f>
        <v>Click Energy</v>
      </c>
      <c r="B65" s="47" t="str">
        <f>'Tariffs Jan2017'!D59</f>
        <v>Ausnet West</v>
      </c>
      <c r="C65" s="287">
        <f>'Tariffs Jan2017'!E59</f>
        <v>42736</v>
      </c>
      <c r="D65" s="85">
        <f>365*'Tariffs Jan2017'!H59/100</f>
        <v>321.2</v>
      </c>
      <c r="E65" s="85">
        <f>IF($C$5*'Tariffs Jan2017'!AK59/'Tariffs Jan2017'!AI59&gt;='Tariffs Jan2017'!J59,( 'Tariffs Jan2017'!J59*'Tariffs Jan2017'!O59/100)* 'Tariffs Jan2017'!AI59,($C$5*'Tariffs Jan2017'!AK59/'Tariffs Jan2017'!AI59*'Tariffs Jan2017'!O59/100)* 'Tariffs Jan2017'!AI59)</f>
        <v>258</v>
      </c>
      <c r="F65" s="85">
        <f>IF($C$5*'Tariffs Jan2017'!AK59/'Tariffs Jan2017'!AI59&lt;'Tariffs Jan2017'!J59,0,IF($C$5*'Tariffs Jan2017'!AK59/'Tariffs Jan2017'!AI59&lt;='Tariffs Jan2017'!K59,($C$5*'Tariffs Jan2017'!AK59/'Tariffs Jan2017'!AI59-'Tariffs Jan2017'!J59)*('Tariffs Jan2017'!P59/100)*'Tariffs Jan2017'!AI59,('Tariffs Jan2017'!K59-'Tariffs Jan2017'!J59)*('Tariffs Jan2017'!P59/100)*'Tariffs Jan2017'!AI59))</f>
        <v>179.95799999999997</v>
      </c>
      <c r="G65" s="85">
        <f>IF($C$5*'Tariffs Jan2017'!AK59/'Tariffs Jan2017'!AI59&lt;'Tariffs Jan2017'!K59,0,IF($C$5*'Tariffs Jan2017'!AK59/'Tariffs Jan2017'!AI59&lt;='Tariffs Jan2017'!L59,($C$5*'Tariffs Jan2017'!AK59/'Tariffs Jan2017'!AI59-'Tariffs Jan2017'!K59)*('Tariffs Jan2017'!Q59/100)*'Tariffs Jan2017'!AI59,('Tariffs Jan2017'!L59-'Tariffs Jan2017'!K59)*('Tariffs Jan2017'!Q59/100)*'Tariffs Jan2017'!AI59))</f>
        <v>0</v>
      </c>
      <c r="H65" s="85">
        <f>IF($C$5*'Tariffs Jan2017'!AK59/'Tariffs Jan2017'!AI59&lt;'Tariffs Jan2017'!L59,0,IF($C$5*'Tariffs Jan2017'!AK59/'Tariffs Jan2017'!AI59&lt;='Tariffs Jan2017'!M59,($C$5*'Tariffs Jan2017'!AK59/'Tariffs Jan2017'!AI59-'Tariffs Jan2017'!L59)*('Tariffs Jan2017'!R59/100)*'Tariffs Jan2017'!AI59,('Tariffs Jan2017'!M59-'Tariffs Jan2017'!L59)*('Tariffs Jan2017'!R59/100)*'Tariffs Jan2017'!AI59))</f>
        <v>0</v>
      </c>
      <c r="I65" s="85">
        <f>IF(($C$5*'Tariffs Jan2017'!AK59/'Tariffs Jan2017'!AI59&gt;'Tariffs Jan2017'!M59),($C$5*'Tariffs Jan2017'!AK59/'Tariffs Jan2017'!AI59-'Tariffs Jan2017'!M59)*'Tariffs Jan2017'!S59/100*'Tariffs Jan2017'!AI59,0)</f>
        <v>0</v>
      </c>
      <c r="J65" s="85">
        <f>IF($C$5*'Tariffs Jan2017'!AL59/'Tariffs Jan2017'!AJ59&gt;='Tariffs Jan2017'!J59,('Tariffs Jan2017'!J59*'Tariffs Jan2017'!U59/100)* 'Tariffs Jan2017'!AJ59,($C$5*'Tariffs Jan2017'!AL59/'Tariffs Jan2017'!AJ59*'Tariffs Jan2017'!U59/100)* 'Tariffs Jan2017'!AJ59)</f>
        <v>396</v>
      </c>
      <c r="K65" s="85">
        <f>IF($C$5*'Tariffs Jan2017'!AL59/'Tariffs Jan2017'!AJ59&lt;'Tariffs Jan2017'!J59,0,IF($C$5*'Tariffs Jan2017'!AL59/'Tariffs Jan2017'!AJ59&lt;='Tariffs Jan2017'!K59,($C$5*'Tariffs Jan2017'!AL59/'Tariffs Jan2017'!AJ59-'Tariffs Jan2017'!J59)*('Tariffs Jan2017'!V59/100)*'Tariffs Jan2017'!AJ59,('Tariffs Jan2017'!K59-'Tariffs Jan2017'!J59)*('Tariffs Jan2017'!V59/100)*'Tariffs Jan2017'!AJ59))</f>
        <v>287.93279999999993</v>
      </c>
      <c r="L65" s="85">
        <f>IF($C$5*'Tariffs Jan2017'!AL59/'Tariffs Jan2017'!AJ59&lt;'Tariffs Jan2017'!K59,0,IF($C$5*'Tariffs Jan2017'!AL59/'Tariffs Jan2017'!AJ59&lt;='Tariffs Jan2017'!L59,($C$5*'Tariffs Jan2017'!AL59/'Tariffs Jan2017'!AJ59-'Tariffs Jan2017'!K59)*('Tariffs Jan2017'!W59/100)*'Tariffs Jan2017'!AJ59,('Tariffs Jan2017'!L59-'Tariffs Jan2017'!K59)*('Tariffs Jan2017'!W59/100)*'Tariffs Jan2017'!AJ59))</f>
        <v>0</v>
      </c>
      <c r="M65" s="85">
        <f>IF($C$5*'Tariffs Jan2017'!AL59/'Tariffs Jan2017'!AJ59&lt;'Tariffs Jan2017'!L59,0,IF($C$5*'Tariffs Jan2017'!AL59/'Tariffs Jan2017'!AJ59&lt;='Tariffs Jan2017'!M59,($C$5*'Tariffs Jan2017'!AL59/'Tariffs Jan2017'!AJ59-'Tariffs Jan2017'!L59)*('Tariffs Jan2017'!X59/100)*'Tariffs Jan2017'!AJ59,('Tariffs Jan2017'!M59-'Tariffs Jan2017'!L59)*('Tariffs Jan2017'!X59/100)*'Tariffs Jan2017'!AJ59))</f>
        <v>0</v>
      </c>
      <c r="N65" s="85">
        <f>IF(($C$5*'Tariffs Jan2017'!AL59/'Tariffs Jan2017'!AJ59&gt;'Tariffs Jan2017'!M59),($C$5*'Tariffs Jan2017'!AL59/'Tariffs Jan2017'!AJ59-'Tariffs Jan2017'!M59)*'Tariffs Jan2017'!Y59/100*'Tariffs Jan2017'!AJ59,0)</f>
        <v>0</v>
      </c>
      <c r="O65" s="73">
        <f t="shared" si="0"/>
        <v>1443.0907999999999</v>
      </c>
      <c r="P65" s="498">
        <f t="shared" si="1"/>
        <v>1587.3998800000002</v>
      </c>
    </row>
    <row r="66" spans="1:153" x14ac:dyDescent="0.15">
      <c r="A66" s="286" t="str">
        <f>'Tariffs Jan2017'!F60</f>
        <v>Covau</v>
      </c>
      <c r="B66" s="47" t="str">
        <f>'Tariffs Jan2017'!D60</f>
        <v>Ausnet West</v>
      </c>
      <c r="C66" s="287">
        <f>'Tariffs Jan2017'!E60</f>
        <v>42736</v>
      </c>
      <c r="D66" s="85">
        <f>365*'Tariffs Jan2017'!H60/100</f>
        <v>264.98999999999995</v>
      </c>
      <c r="E66" s="85">
        <f>IF($C$5*'Tariffs Jan2017'!AK60/'Tariffs Jan2017'!AI60&gt;='Tariffs Jan2017'!J60,( 'Tariffs Jan2017'!J60*'Tariffs Jan2017'!O60/100)* 'Tariffs Jan2017'!AI60,($C$5*'Tariffs Jan2017'!AK60/'Tariffs Jan2017'!AI60*'Tariffs Jan2017'!O60/100)* 'Tariffs Jan2017'!AI60)</f>
        <v>468</v>
      </c>
      <c r="F66" s="85">
        <f>IF($C$5*'Tariffs Jan2017'!AK60/'Tariffs Jan2017'!AI60&lt;'Tariffs Jan2017'!J60,0,IF($C$5*'Tariffs Jan2017'!AK60/'Tariffs Jan2017'!AI60&lt;='Tariffs Jan2017'!K60,($C$5*'Tariffs Jan2017'!AK60/'Tariffs Jan2017'!AI60-'Tariffs Jan2017'!J60)*('Tariffs Jan2017'!P60/100)*'Tariffs Jan2017'!AI60,('Tariffs Jan2017'!K60-'Tariffs Jan2017'!J60)*('Tariffs Jan2017'!P60/100)*'Tariffs Jan2017'!AI60))</f>
        <v>314.55</v>
      </c>
      <c r="G66" s="85">
        <f>IF($C$5*'Tariffs Jan2017'!AK60/'Tariffs Jan2017'!AI60&lt;'Tariffs Jan2017'!K60,0,IF($C$5*'Tariffs Jan2017'!AK60/'Tariffs Jan2017'!AI60&lt;='Tariffs Jan2017'!L60,($C$5*'Tariffs Jan2017'!AK60/'Tariffs Jan2017'!AI60-'Tariffs Jan2017'!K60)*('Tariffs Jan2017'!Q60/100)*'Tariffs Jan2017'!AI60,('Tariffs Jan2017'!L60-'Tariffs Jan2017'!K60)*('Tariffs Jan2017'!Q60/100)*'Tariffs Jan2017'!AI60))</f>
        <v>0</v>
      </c>
      <c r="H66" s="85">
        <f>IF($C$5*'Tariffs Jan2017'!AK60/'Tariffs Jan2017'!AI60&lt;'Tariffs Jan2017'!L60,0,IF($C$5*'Tariffs Jan2017'!AK60/'Tariffs Jan2017'!AI60&lt;='Tariffs Jan2017'!M60,($C$5*'Tariffs Jan2017'!AK60/'Tariffs Jan2017'!AI60-'Tariffs Jan2017'!L60)*('Tariffs Jan2017'!R60/100)*'Tariffs Jan2017'!AI60,('Tariffs Jan2017'!M60-'Tariffs Jan2017'!L60)*('Tariffs Jan2017'!R60/100)*'Tariffs Jan2017'!AI60))</f>
        <v>0</v>
      </c>
      <c r="I66" s="85">
        <f>IF(($C$5*'Tariffs Jan2017'!AK60/'Tariffs Jan2017'!AI60&gt;'Tariffs Jan2017'!M60),($C$5*'Tariffs Jan2017'!AK60/'Tariffs Jan2017'!AI60-'Tariffs Jan2017'!M60)*'Tariffs Jan2017'!S60/100*'Tariffs Jan2017'!AI60,0)</f>
        <v>0</v>
      </c>
      <c r="J66" s="85">
        <f>IF($C$5*'Tariffs Jan2017'!AL60/'Tariffs Jan2017'!AJ60&gt;='Tariffs Jan2017'!J60,('Tariffs Jan2017'!J60*'Tariffs Jan2017'!U60/100)* 'Tariffs Jan2017'!AJ60,($C$5*'Tariffs Jan2017'!AL60/'Tariffs Jan2017'!AJ60*'Tariffs Jan2017'!U60/100)* 'Tariffs Jan2017'!AJ60)</f>
        <v>282.60000000000002</v>
      </c>
      <c r="K66" s="85">
        <f>IF($C$5*'Tariffs Jan2017'!AL60/'Tariffs Jan2017'!AJ60&lt;'Tariffs Jan2017'!J60,0,IF($C$5*'Tariffs Jan2017'!AL60/'Tariffs Jan2017'!AJ60&lt;='Tariffs Jan2017'!K60,($C$5*'Tariffs Jan2017'!AL60/'Tariffs Jan2017'!AJ60-'Tariffs Jan2017'!J60)*('Tariffs Jan2017'!V60/100)*'Tariffs Jan2017'!AJ60,('Tariffs Jan2017'!K60-'Tariffs Jan2017'!J60)*('Tariffs Jan2017'!V60/100)*'Tariffs Jan2017'!AJ60))</f>
        <v>179.55</v>
      </c>
      <c r="L66" s="85">
        <f>IF($C$5*'Tariffs Jan2017'!AL60/'Tariffs Jan2017'!AJ60&lt;'Tariffs Jan2017'!K60,0,IF($C$5*'Tariffs Jan2017'!AL60/'Tariffs Jan2017'!AJ60&lt;='Tariffs Jan2017'!L60,($C$5*'Tariffs Jan2017'!AL60/'Tariffs Jan2017'!AJ60-'Tariffs Jan2017'!K60)*('Tariffs Jan2017'!W60/100)*'Tariffs Jan2017'!AJ60,('Tariffs Jan2017'!L60-'Tariffs Jan2017'!K60)*('Tariffs Jan2017'!W60/100)*'Tariffs Jan2017'!AJ60))</f>
        <v>0</v>
      </c>
      <c r="M66" s="85">
        <f>IF($C$5*'Tariffs Jan2017'!AL60/'Tariffs Jan2017'!AJ60&lt;'Tariffs Jan2017'!L60,0,IF($C$5*'Tariffs Jan2017'!AL60/'Tariffs Jan2017'!AJ60&lt;='Tariffs Jan2017'!M60,($C$5*'Tariffs Jan2017'!AL60/'Tariffs Jan2017'!AJ60-'Tariffs Jan2017'!L60)*('Tariffs Jan2017'!X60/100)*'Tariffs Jan2017'!AJ60,('Tariffs Jan2017'!M60-'Tariffs Jan2017'!L60)*('Tariffs Jan2017'!X60/100)*'Tariffs Jan2017'!AJ60))</f>
        <v>0</v>
      </c>
      <c r="N66" s="85">
        <f>IF(($C$5*'Tariffs Jan2017'!AL60/'Tariffs Jan2017'!AJ60&gt;'Tariffs Jan2017'!M60),($C$5*'Tariffs Jan2017'!AL60/'Tariffs Jan2017'!AJ60-'Tariffs Jan2017'!M60)*'Tariffs Jan2017'!Y60/100*'Tariffs Jan2017'!AJ60,0)</f>
        <v>0</v>
      </c>
      <c r="O66" s="73">
        <f t="shared" si="0"/>
        <v>1509.6899999999998</v>
      </c>
      <c r="P66" s="498">
        <f t="shared" si="1"/>
        <v>1660.6589999999999</v>
      </c>
    </row>
    <row r="67" spans="1:153" x14ac:dyDescent="0.15">
      <c r="A67" s="286" t="str">
        <f>'Tariffs Jan2017'!F61</f>
        <v>EnergyAustralia</v>
      </c>
      <c r="B67" s="47" t="str">
        <f>'Tariffs Jan2017'!D61</f>
        <v>Ausnet West</v>
      </c>
      <c r="C67" s="287">
        <f>'Tariffs Jan2017'!E61</f>
        <v>42736</v>
      </c>
      <c r="D67" s="85">
        <f>365*'Tariffs Jan2017'!H61/100</f>
        <v>314.26864999999998</v>
      </c>
      <c r="E67" s="85">
        <f>IF($C$5*'Tariffs Jan2017'!AK61/'Tariffs Jan2017'!AI61&gt;='Tariffs Jan2017'!J61,( 'Tariffs Jan2017'!J61*'Tariffs Jan2017'!O61/100)* 'Tariffs Jan2017'!AI61,($C$5*'Tariffs Jan2017'!AK61/'Tariffs Jan2017'!AI61*'Tariffs Jan2017'!O61/100)* 'Tariffs Jan2017'!AI61)</f>
        <v>268.21199999999999</v>
      </c>
      <c r="F67" s="85">
        <f>IF($C$5*'Tariffs Jan2017'!AK61/'Tariffs Jan2017'!AI61&lt;'Tariffs Jan2017'!J61,0,IF($C$5*'Tariffs Jan2017'!AK61/'Tariffs Jan2017'!AI61&lt;='Tariffs Jan2017'!K61,($C$5*'Tariffs Jan2017'!AK61/'Tariffs Jan2017'!AI61-'Tariffs Jan2017'!J61)*('Tariffs Jan2017'!P61/100)*'Tariffs Jan2017'!AI61,('Tariffs Jan2017'!K61-'Tariffs Jan2017'!J61)*('Tariffs Jan2017'!P61/100)*'Tariffs Jan2017'!AI61))</f>
        <v>191.84422589999994</v>
      </c>
      <c r="G67" s="85">
        <f>IF($C$5*'Tariffs Jan2017'!AK61/'Tariffs Jan2017'!AI61&lt;'Tariffs Jan2017'!K61,0,IF($C$5*'Tariffs Jan2017'!AK61/'Tariffs Jan2017'!AI61&lt;='Tariffs Jan2017'!L61,($C$5*'Tariffs Jan2017'!AK61/'Tariffs Jan2017'!AI61-'Tariffs Jan2017'!K61)*('Tariffs Jan2017'!Q61/100)*'Tariffs Jan2017'!AI61,('Tariffs Jan2017'!L61-'Tariffs Jan2017'!K61)*('Tariffs Jan2017'!Q61/100)*'Tariffs Jan2017'!AI61))</f>
        <v>0</v>
      </c>
      <c r="H67" s="85">
        <f>IF($C$5*'Tariffs Jan2017'!AK61/'Tariffs Jan2017'!AI61&lt;'Tariffs Jan2017'!L61,0,IF($C$5*'Tariffs Jan2017'!AK61/'Tariffs Jan2017'!AI61&lt;='Tariffs Jan2017'!M61,($C$5*'Tariffs Jan2017'!AK61/'Tariffs Jan2017'!AI61-'Tariffs Jan2017'!L61)*('Tariffs Jan2017'!R61/100)*'Tariffs Jan2017'!AI61,('Tariffs Jan2017'!M61-'Tariffs Jan2017'!L61)*('Tariffs Jan2017'!R61/100)*'Tariffs Jan2017'!AI61))</f>
        <v>0</v>
      </c>
      <c r="I67" s="85">
        <f>IF(($C$5*'Tariffs Jan2017'!AK61/'Tariffs Jan2017'!AI61&gt;'Tariffs Jan2017'!M61),($C$5*'Tariffs Jan2017'!AK61/'Tariffs Jan2017'!AI61-'Tariffs Jan2017'!M61)*'Tariffs Jan2017'!S61/100*'Tariffs Jan2017'!AI61,0)</f>
        <v>0</v>
      </c>
      <c r="J67" s="85">
        <f>IF($C$5*'Tariffs Jan2017'!AL61/'Tariffs Jan2017'!AJ61&gt;='Tariffs Jan2017'!J61,('Tariffs Jan2017'!J61*'Tariffs Jan2017'!U61/100)* 'Tariffs Jan2017'!AJ61,($C$5*'Tariffs Jan2017'!AL61/'Tariffs Jan2017'!AJ61*'Tariffs Jan2017'!U61/100)* 'Tariffs Jan2017'!AJ61)</f>
        <v>388.10400000000004</v>
      </c>
      <c r="K67" s="85">
        <f>IF($C$5*'Tariffs Jan2017'!AL61/'Tariffs Jan2017'!AJ61&lt;'Tariffs Jan2017'!J61,0,IF($C$5*'Tariffs Jan2017'!AL61/'Tariffs Jan2017'!AJ61&lt;='Tariffs Jan2017'!K61,($C$5*'Tariffs Jan2017'!AL61/'Tariffs Jan2017'!AJ61-'Tariffs Jan2017'!J61)*('Tariffs Jan2017'!V61/100)*'Tariffs Jan2017'!AJ61,('Tariffs Jan2017'!K61-'Tariffs Jan2017'!J61)*('Tariffs Jan2017'!V61/100)*'Tariffs Jan2017'!AJ61))</f>
        <v>276.18154259999994</v>
      </c>
      <c r="L67" s="85">
        <f>IF($C$5*'Tariffs Jan2017'!AL61/'Tariffs Jan2017'!AJ61&lt;'Tariffs Jan2017'!K61,0,IF($C$5*'Tariffs Jan2017'!AL61/'Tariffs Jan2017'!AJ61&lt;='Tariffs Jan2017'!L61,($C$5*'Tariffs Jan2017'!AL61/'Tariffs Jan2017'!AJ61-'Tariffs Jan2017'!K61)*('Tariffs Jan2017'!W61/100)*'Tariffs Jan2017'!AJ61,('Tariffs Jan2017'!L61-'Tariffs Jan2017'!K61)*('Tariffs Jan2017'!W61/100)*'Tariffs Jan2017'!AJ61))</f>
        <v>0</v>
      </c>
      <c r="M67" s="85">
        <f>IF($C$5*'Tariffs Jan2017'!AL61/'Tariffs Jan2017'!AJ61&lt;'Tariffs Jan2017'!L61,0,IF($C$5*'Tariffs Jan2017'!AL61/'Tariffs Jan2017'!AJ61&lt;='Tariffs Jan2017'!M61,($C$5*'Tariffs Jan2017'!AL61/'Tariffs Jan2017'!AJ61-'Tariffs Jan2017'!L61)*('Tariffs Jan2017'!X61/100)*'Tariffs Jan2017'!AJ61,('Tariffs Jan2017'!M61-'Tariffs Jan2017'!L61)*('Tariffs Jan2017'!X61/100)*'Tariffs Jan2017'!AJ61))</f>
        <v>0</v>
      </c>
      <c r="N67" s="85">
        <f>IF(($C$5*'Tariffs Jan2017'!AL61/'Tariffs Jan2017'!AJ61&gt;'Tariffs Jan2017'!M61),($C$5*'Tariffs Jan2017'!AL61/'Tariffs Jan2017'!AJ61-'Tariffs Jan2017'!M61)*'Tariffs Jan2017'!Y61/100*'Tariffs Jan2017'!AJ61,0)</f>
        <v>0</v>
      </c>
      <c r="O67" s="73">
        <f t="shared" si="0"/>
        <v>1438.6104184999999</v>
      </c>
      <c r="P67" s="498">
        <f t="shared" si="1"/>
        <v>1582.4714603500001</v>
      </c>
    </row>
    <row r="68" spans="1:153" x14ac:dyDescent="0.15">
      <c r="A68" s="286" t="str">
        <f>'Tariffs Jan2017'!F62</f>
        <v>Lumo Energy</v>
      </c>
      <c r="B68" s="47" t="str">
        <f>'Tariffs Jan2017'!D62</f>
        <v>Ausnet West</v>
      </c>
      <c r="C68" s="287">
        <f>'Tariffs Jan2017'!E62</f>
        <v>42736</v>
      </c>
      <c r="D68" s="85">
        <f>365*'Tariffs Jan2017'!H62/100</f>
        <v>300.24900000000002</v>
      </c>
      <c r="E68" s="85">
        <f>IF($C$5*'Tariffs Jan2017'!AK62/'Tariffs Jan2017'!AI62&gt;='Tariffs Jan2017'!J62,( 'Tariffs Jan2017'!J62*'Tariffs Jan2017'!O62/100)* 'Tariffs Jan2017'!AI62,($C$5*'Tariffs Jan2017'!AK62/'Tariffs Jan2017'!AI62*'Tariffs Jan2017'!O62/100)* 'Tariffs Jan2017'!AI62)</f>
        <v>255.71999999999997</v>
      </c>
      <c r="F68" s="85">
        <f>IF($C$5*'Tariffs Jan2017'!AK62/'Tariffs Jan2017'!AI62&lt;'Tariffs Jan2017'!J62,0,IF($C$5*'Tariffs Jan2017'!AK62/'Tariffs Jan2017'!AI62&lt;='Tariffs Jan2017'!K62,($C$5*'Tariffs Jan2017'!AK62/'Tariffs Jan2017'!AI62-'Tariffs Jan2017'!J62)*('Tariffs Jan2017'!P62/100)*'Tariffs Jan2017'!AI62,('Tariffs Jan2017'!K62-'Tariffs Jan2017'!J62)*('Tariffs Jan2017'!P62/100)*'Tariffs Jan2017'!AI62))</f>
        <v>176.17888199999996</v>
      </c>
      <c r="G68" s="85">
        <f>IF($C$5*'Tariffs Jan2017'!AK62/'Tariffs Jan2017'!AI62&lt;'Tariffs Jan2017'!K62,0,IF($C$5*'Tariffs Jan2017'!AK62/'Tariffs Jan2017'!AI62&lt;='Tariffs Jan2017'!L62,($C$5*'Tariffs Jan2017'!AK62/'Tariffs Jan2017'!AI62-'Tariffs Jan2017'!K62)*('Tariffs Jan2017'!Q62/100)*'Tariffs Jan2017'!AI62,('Tariffs Jan2017'!L62-'Tariffs Jan2017'!K62)*('Tariffs Jan2017'!Q62/100)*'Tariffs Jan2017'!AI62))</f>
        <v>0</v>
      </c>
      <c r="H68" s="85">
        <f>IF($C$5*'Tariffs Jan2017'!AK62/'Tariffs Jan2017'!AI62&lt;'Tariffs Jan2017'!L62,0,IF($C$5*'Tariffs Jan2017'!AK62/'Tariffs Jan2017'!AI62&lt;='Tariffs Jan2017'!M62,($C$5*'Tariffs Jan2017'!AK62/'Tariffs Jan2017'!AI62-'Tariffs Jan2017'!L62)*('Tariffs Jan2017'!R62/100)*'Tariffs Jan2017'!AI62,('Tariffs Jan2017'!M62-'Tariffs Jan2017'!L62)*('Tariffs Jan2017'!R62/100)*'Tariffs Jan2017'!AI62))</f>
        <v>0</v>
      </c>
      <c r="I68" s="85">
        <f>IF(($C$5*'Tariffs Jan2017'!AK62/'Tariffs Jan2017'!AI62&gt;'Tariffs Jan2017'!M62),($C$5*'Tariffs Jan2017'!AK62/'Tariffs Jan2017'!AI62-'Tariffs Jan2017'!M62)*'Tariffs Jan2017'!S62/100*'Tariffs Jan2017'!AI62,0)</f>
        <v>0</v>
      </c>
      <c r="J68" s="85">
        <f>IF($C$5*'Tariffs Jan2017'!AL62/'Tariffs Jan2017'!AJ62&gt;='Tariffs Jan2017'!J62,('Tariffs Jan2017'!J62*'Tariffs Jan2017'!U62/100)* 'Tariffs Jan2017'!AJ62,($C$5*'Tariffs Jan2017'!AL62/'Tariffs Jan2017'!AJ62*'Tariffs Jan2017'!U62/100)* 'Tariffs Jan2017'!AJ62)</f>
        <v>392.88</v>
      </c>
      <c r="K68" s="85">
        <f>IF($C$5*'Tariffs Jan2017'!AL62/'Tariffs Jan2017'!AJ62&lt;'Tariffs Jan2017'!J62,0,IF($C$5*'Tariffs Jan2017'!AL62/'Tariffs Jan2017'!AJ62&lt;='Tariffs Jan2017'!K62,($C$5*'Tariffs Jan2017'!AL62/'Tariffs Jan2017'!AJ62-'Tariffs Jan2017'!J62)*('Tariffs Jan2017'!V62/100)*'Tariffs Jan2017'!AJ62,('Tariffs Jan2017'!K62-'Tariffs Jan2017'!J62)*('Tariffs Jan2017'!V62/100)*'Tariffs Jan2017'!AJ62))</f>
        <v>289.37246399999992</v>
      </c>
      <c r="L68" s="85">
        <f>IF($C$5*'Tariffs Jan2017'!AL62/'Tariffs Jan2017'!AJ62&lt;'Tariffs Jan2017'!K62,0,IF($C$5*'Tariffs Jan2017'!AL62/'Tariffs Jan2017'!AJ62&lt;='Tariffs Jan2017'!L62,($C$5*'Tariffs Jan2017'!AL62/'Tariffs Jan2017'!AJ62-'Tariffs Jan2017'!K62)*('Tariffs Jan2017'!W62/100)*'Tariffs Jan2017'!AJ62,('Tariffs Jan2017'!L62-'Tariffs Jan2017'!K62)*('Tariffs Jan2017'!W62/100)*'Tariffs Jan2017'!AJ62))</f>
        <v>0</v>
      </c>
      <c r="M68" s="85">
        <f>IF($C$5*'Tariffs Jan2017'!AL62/'Tariffs Jan2017'!AJ62&lt;'Tariffs Jan2017'!L62,0,IF($C$5*'Tariffs Jan2017'!AL62/'Tariffs Jan2017'!AJ62&lt;='Tariffs Jan2017'!M62,($C$5*'Tariffs Jan2017'!AL62/'Tariffs Jan2017'!AJ62-'Tariffs Jan2017'!L62)*('Tariffs Jan2017'!X62/100)*'Tariffs Jan2017'!AJ62,('Tariffs Jan2017'!M62-'Tariffs Jan2017'!L62)*('Tariffs Jan2017'!X62/100)*'Tariffs Jan2017'!AJ62))</f>
        <v>0</v>
      </c>
      <c r="N68" s="85">
        <f>IF(($C$5*'Tariffs Jan2017'!AL62/'Tariffs Jan2017'!AJ62&gt;'Tariffs Jan2017'!M62),($C$5*'Tariffs Jan2017'!AL62/'Tariffs Jan2017'!AJ62-'Tariffs Jan2017'!M62)*'Tariffs Jan2017'!Y62/100*'Tariffs Jan2017'!AJ62,0)</f>
        <v>0</v>
      </c>
      <c r="O68" s="73">
        <f t="shared" si="0"/>
        <v>1414.4003459999999</v>
      </c>
      <c r="P68" s="498">
        <f t="shared" si="1"/>
        <v>1555.8403806000001</v>
      </c>
    </row>
    <row r="69" spans="1:153" x14ac:dyDescent="0.15">
      <c r="A69" s="286" t="str">
        <f>'Tariffs Jan2017'!F63</f>
        <v>Momentum Energy</v>
      </c>
      <c r="B69" s="47" t="str">
        <f>'Tariffs Jan2017'!D63</f>
        <v>Ausnet West</v>
      </c>
      <c r="C69" s="287">
        <f>'Tariffs Jan2017'!E63</f>
        <v>42736</v>
      </c>
      <c r="D69" s="85">
        <f>365*'Tariffs Jan2017'!H63/100</f>
        <v>255.02550000000002</v>
      </c>
      <c r="E69" s="85">
        <f>IF($C$5*'Tariffs Jan2017'!AK63/'Tariffs Jan2017'!AI63&gt;='Tariffs Jan2017'!J63,( 'Tariffs Jan2017'!J63*'Tariffs Jan2017'!O63/100)* 'Tariffs Jan2017'!AI63,($C$5*'Tariffs Jan2017'!AK63/'Tariffs Jan2017'!AI63*'Tariffs Jan2017'!O63/100)* 'Tariffs Jan2017'!AI63)</f>
        <v>316.08</v>
      </c>
      <c r="F69" s="85">
        <f>IF($C$5*'Tariffs Jan2017'!AK63/'Tariffs Jan2017'!AI63&lt;'Tariffs Jan2017'!J63,0,IF($C$5*'Tariffs Jan2017'!AK63/'Tariffs Jan2017'!AI63&lt;='Tariffs Jan2017'!K63,($C$5*'Tariffs Jan2017'!AK63/'Tariffs Jan2017'!AI63-'Tariffs Jan2017'!J63)*('Tariffs Jan2017'!P63/100)*'Tariffs Jan2017'!AI63,('Tariffs Jan2017'!K63-'Tariffs Jan2017'!J63)*('Tariffs Jan2017'!P63/100)*'Tariffs Jan2017'!AI63))</f>
        <v>223.41785699999997</v>
      </c>
      <c r="G69" s="85">
        <f>IF($C$5*'Tariffs Jan2017'!AK63/'Tariffs Jan2017'!AI63&lt;'Tariffs Jan2017'!K63,0,IF($C$5*'Tariffs Jan2017'!AK63/'Tariffs Jan2017'!AI63&lt;='Tariffs Jan2017'!L63,($C$5*'Tariffs Jan2017'!AK63/'Tariffs Jan2017'!AI63-'Tariffs Jan2017'!K63)*('Tariffs Jan2017'!Q63/100)*'Tariffs Jan2017'!AI63,('Tariffs Jan2017'!L63-'Tariffs Jan2017'!K63)*('Tariffs Jan2017'!Q63/100)*'Tariffs Jan2017'!AI63))</f>
        <v>0</v>
      </c>
      <c r="H69" s="85">
        <f>IF($C$5*'Tariffs Jan2017'!AK63/'Tariffs Jan2017'!AI63&lt;'Tariffs Jan2017'!L63,0,IF($C$5*'Tariffs Jan2017'!AK63/'Tariffs Jan2017'!AI63&lt;='Tariffs Jan2017'!M63,($C$5*'Tariffs Jan2017'!AK63/'Tariffs Jan2017'!AI63-'Tariffs Jan2017'!L63)*('Tariffs Jan2017'!R63/100)*'Tariffs Jan2017'!AI63,('Tariffs Jan2017'!M63-'Tariffs Jan2017'!L63)*('Tariffs Jan2017'!R63/100)*'Tariffs Jan2017'!AI63))</f>
        <v>0</v>
      </c>
      <c r="I69" s="85">
        <f>IF(($C$5*'Tariffs Jan2017'!AK63/'Tariffs Jan2017'!AI63&gt;'Tariffs Jan2017'!M63),($C$5*'Tariffs Jan2017'!AK63/'Tariffs Jan2017'!AI63-'Tariffs Jan2017'!M63)*'Tariffs Jan2017'!S63/100*'Tariffs Jan2017'!AI63,0)</f>
        <v>0</v>
      </c>
      <c r="J69" s="85">
        <f>IF($C$5*'Tariffs Jan2017'!AL63/'Tariffs Jan2017'!AJ63&gt;='Tariffs Jan2017'!J63,('Tariffs Jan2017'!J63*'Tariffs Jan2017'!U63/100)* 'Tariffs Jan2017'!AJ63,($C$5*'Tariffs Jan2017'!AL63/'Tariffs Jan2017'!AJ63*'Tariffs Jan2017'!U63/100)* 'Tariffs Jan2017'!AJ63)</f>
        <v>528.00000000000011</v>
      </c>
      <c r="K69" s="85">
        <f>IF($C$5*'Tariffs Jan2017'!AL63/'Tariffs Jan2017'!AJ63&lt;'Tariffs Jan2017'!J63,0,IF($C$5*'Tariffs Jan2017'!AL63/'Tariffs Jan2017'!AJ63&lt;='Tariffs Jan2017'!K63,($C$5*'Tariffs Jan2017'!AL63/'Tariffs Jan2017'!AJ63-'Tariffs Jan2017'!J63)*('Tariffs Jan2017'!V63/100)*'Tariffs Jan2017'!AJ63,('Tariffs Jan2017'!K63-'Tariffs Jan2017'!J63)*('Tariffs Jan2017'!V63/100)*'Tariffs Jan2017'!AJ63))</f>
        <v>392.4883979999999</v>
      </c>
      <c r="L69" s="85">
        <f>IF($C$5*'Tariffs Jan2017'!AL63/'Tariffs Jan2017'!AJ63&lt;'Tariffs Jan2017'!K63,0,IF($C$5*'Tariffs Jan2017'!AL63/'Tariffs Jan2017'!AJ63&lt;='Tariffs Jan2017'!L63,($C$5*'Tariffs Jan2017'!AL63/'Tariffs Jan2017'!AJ63-'Tariffs Jan2017'!K63)*('Tariffs Jan2017'!W63/100)*'Tariffs Jan2017'!AJ63,('Tariffs Jan2017'!L63-'Tariffs Jan2017'!K63)*('Tariffs Jan2017'!W63/100)*'Tariffs Jan2017'!AJ63))</f>
        <v>0</v>
      </c>
      <c r="M69" s="85">
        <f>IF($C$5*'Tariffs Jan2017'!AL63/'Tariffs Jan2017'!AJ63&lt;'Tariffs Jan2017'!L63,0,IF($C$5*'Tariffs Jan2017'!AL63/'Tariffs Jan2017'!AJ63&lt;='Tariffs Jan2017'!M63,($C$5*'Tariffs Jan2017'!AL63/'Tariffs Jan2017'!AJ63-'Tariffs Jan2017'!L63)*('Tariffs Jan2017'!X63/100)*'Tariffs Jan2017'!AJ63,('Tariffs Jan2017'!M63-'Tariffs Jan2017'!L63)*('Tariffs Jan2017'!X63/100)*'Tariffs Jan2017'!AJ63))</f>
        <v>0</v>
      </c>
      <c r="N69" s="85">
        <f>IF(($C$5*'Tariffs Jan2017'!AL63/'Tariffs Jan2017'!AJ63&gt;'Tariffs Jan2017'!M63),($C$5*'Tariffs Jan2017'!AL63/'Tariffs Jan2017'!AJ63-'Tariffs Jan2017'!M63)*'Tariffs Jan2017'!Y63/100*'Tariffs Jan2017'!AJ63,0)</f>
        <v>0</v>
      </c>
      <c r="O69" s="73">
        <f t="shared" si="0"/>
        <v>1715.011755</v>
      </c>
      <c r="P69" s="498">
        <f t="shared" si="1"/>
        <v>1886.5129305</v>
      </c>
    </row>
    <row r="70" spans="1:153" x14ac:dyDescent="0.15">
      <c r="A70" s="286" t="str">
        <f>'Tariffs Jan2017'!F64</f>
        <v>Origin Energy</v>
      </c>
      <c r="B70" s="47" t="str">
        <f>'Tariffs Jan2017'!D64</f>
        <v>Ausnet West</v>
      </c>
      <c r="C70" s="287">
        <f>'Tariffs Jan2017'!E64</f>
        <v>42736</v>
      </c>
      <c r="D70" s="85">
        <f>365*'Tariffs Jan2017'!H64/100</f>
        <v>300.10300000000001</v>
      </c>
      <c r="E70" s="85">
        <f>IF($C$5*'Tariffs Jan2017'!AK64/'Tariffs Jan2017'!AI64&gt;='Tariffs Jan2017'!J64,( 'Tariffs Jan2017'!J64*'Tariffs Jan2017'!O64/100)* 'Tariffs Jan2017'!AI64,($C$5*'Tariffs Jan2017'!AK64/'Tariffs Jan2017'!AI64*'Tariffs Jan2017'!O64/100)* 'Tariffs Jan2017'!AI64)</f>
        <v>143.744</v>
      </c>
      <c r="F70" s="85">
        <f>IF($C$5*'Tariffs Jan2017'!AK64/'Tariffs Jan2017'!AI64&lt;'Tariffs Jan2017'!J64,0,IF($C$5*'Tariffs Jan2017'!AK64/'Tariffs Jan2017'!AI64&lt;='Tariffs Jan2017'!K64,($C$5*'Tariffs Jan2017'!AK64/'Tariffs Jan2017'!AI64-'Tariffs Jan2017'!J64)*('Tariffs Jan2017'!P64/100)*'Tariffs Jan2017'!AI64,('Tariffs Jan2017'!K64-'Tariffs Jan2017'!J64)*('Tariffs Jan2017'!P64/100)*'Tariffs Jan2017'!AI64))</f>
        <v>0</v>
      </c>
      <c r="G70" s="85">
        <f>IF($C$5*'Tariffs Jan2017'!AK64/'Tariffs Jan2017'!AI64&lt;'Tariffs Jan2017'!K64,0,IF($C$5*'Tariffs Jan2017'!AK64/'Tariffs Jan2017'!AI64&lt;='Tariffs Jan2017'!L64,($C$5*'Tariffs Jan2017'!AK64/'Tariffs Jan2017'!AI64-'Tariffs Jan2017'!K64)*('Tariffs Jan2017'!Q64/100)*'Tariffs Jan2017'!AI64,('Tariffs Jan2017'!L64-'Tariffs Jan2017'!K64)*('Tariffs Jan2017'!Q64/100)*'Tariffs Jan2017'!AI64))</f>
        <v>0</v>
      </c>
      <c r="H70" s="85">
        <f>IF($C$5*'Tariffs Jan2017'!AK64/'Tariffs Jan2017'!AI64&lt;'Tariffs Jan2017'!L64,0,IF($C$5*'Tariffs Jan2017'!AK64/'Tariffs Jan2017'!AI64&lt;='Tariffs Jan2017'!M64,($C$5*'Tariffs Jan2017'!AK64/'Tariffs Jan2017'!AI64-'Tariffs Jan2017'!L64)*('Tariffs Jan2017'!R64/100)*'Tariffs Jan2017'!AI64,('Tariffs Jan2017'!M64-'Tariffs Jan2017'!L64)*('Tariffs Jan2017'!R64/100)*'Tariffs Jan2017'!AI64))</f>
        <v>0</v>
      </c>
      <c r="I70" s="85">
        <f>IF(($C$5*'Tariffs Jan2017'!AK64/'Tariffs Jan2017'!AI64&gt;'Tariffs Jan2017'!M64),($C$5*'Tariffs Jan2017'!AK64/'Tariffs Jan2017'!AI64-'Tariffs Jan2017'!M64)*'Tariffs Jan2017'!S64/100*'Tariffs Jan2017'!AI64,0)</f>
        <v>287.14069299999994</v>
      </c>
      <c r="J70" s="85">
        <f>IF($C$5*'Tariffs Jan2017'!AL64/'Tariffs Jan2017'!AJ64&gt;='Tariffs Jan2017'!J64,('Tariffs Jan2017'!J64*'Tariffs Jan2017'!U64/100)* 'Tariffs Jan2017'!AJ64,($C$5*'Tariffs Jan2017'!AL64/'Tariffs Jan2017'!AJ64*'Tariffs Jan2017'!U64/100)* 'Tariffs Jan2017'!AJ64)</f>
        <v>208.25599999999997</v>
      </c>
      <c r="K70" s="85">
        <f>IF($C$5*'Tariffs Jan2017'!AL64/'Tariffs Jan2017'!AJ64&lt;'Tariffs Jan2017'!J64,0,IF($C$5*'Tariffs Jan2017'!AL64/'Tariffs Jan2017'!AJ64&lt;='Tariffs Jan2017'!K64,($C$5*'Tariffs Jan2017'!AL64/'Tariffs Jan2017'!AJ64-'Tariffs Jan2017'!J64)*('Tariffs Jan2017'!V64/100)*'Tariffs Jan2017'!AJ64,('Tariffs Jan2017'!K64-'Tariffs Jan2017'!J64)*('Tariffs Jan2017'!V64/100)*'Tariffs Jan2017'!AJ64))</f>
        <v>0</v>
      </c>
      <c r="L70" s="85">
        <f>IF($C$5*'Tariffs Jan2017'!AL64/'Tariffs Jan2017'!AJ64&lt;'Tariffs Jan2017'!K64,0,IF($C$5*'Tariffs Jan2017'!AL64/'Tariffs Jan2017'!AJ64&lt;='Tariffs Jan2017'!L64,($C$5*'Tariffs Jan2017'!AL64/'Tariffs Jan2017'!AJ64-'Tariffs Jan2017'!K64)*('Tariffs Jan2017'!W64/100)*'Tariffs Jan2017'!AJ64,('Tariffs Jan2017'!L64-'Tariffs Jan2017'!K64)*('Tariffs Jan2017'!W64/100)*'Tariffs Jan2017'!AJ64))</f>
        <v>0</v>
      </c>
      <c r="M70" s="85">
        <f>IF($C$5*'Tariffs Jan2017'!AL64/'Tariffs Jan2017'!AJ64&lt;'Tariffs Jan2017'!L64,0,IF($C$5*'Tariffs Jan2017'!AL64/'Tariffs Jan2017'!AJ64&lt;='Tariffs Jan2017'!M64,($C$5*'Tariffs Jan2017'!AL64/'Tariffs Jan2017'!AJ64-'Tariffs Jan2017'!L64)*('Tariffs Jan2017'!X64/100)*'Tariffs Jan2017'!AJ64,('Tariffs Jan2017'!M64-'Tariffs Jan2017'!L64)*('Tariffs Jan2017'!X64/100)*'Tariffs Jan2017'!AJ64))</f>
        <v>0</v>
      </c>
      <c r="N70" s="85">
        <f>IF(($C$5*'Tariffs Jan2017'!AL64/'Tariffs Jan2017'!AJ64&gt;'Tariffs Jan2017'!M64),($C$5*'Tariffs Jan2017'!AL64/'Tariffs Jan2017'!AJ64-'Tariffs Jan2017'!M64)*'Tariffs Jan2017'!Y64/100*'Tariffs Jan2017'!AJ64,0)</f>
        <v>417.49993999999992</v>
      </c>
      <c r="O70" s="73">
        <f t="shared" si="0"/>
        <v>1356.7436329999998</v>
      </c>
      <c r="P70" s="498">
        <f t="shared" si="1"/>
        <v>1492.4179962999999</v>
      </c>
    </row>
    <row r="71" spans="1:153" x14ac:dyDescent="0.15">
      <c r="A71" s="286" t="str">
        <f>'Tariffs Jan2017'!F65</f>
        <v>Red Energy</v>
      </c>
      <c r="B71" s="47" t="str">
        <f>'Tariffs Jan2017'!D65</f>
        <v>Ausnet West</v>
      </c>
      <c r="C71" s="287">
        <f>'Tariffs Jan2017'!E65</f>
        <v>42736</v>
      </c>
      <c r="D71" s="85">
        <f>365*'Tariffs Jan2017'!H65/100</f>
        <v>317.44049999999999</v>
      </c>
      <c r="E71" s="85">
        <f>IF($C$5*'Tariffs Jan2017'!AK65/'Tariffs Jan2017'!AI65&gt;='Tariffs Jan2017'!J65,( 'Tariffs Jan2017'!J65*'Tariffs Jan2017'!O65/100)* 'Tariffs Jan2017'!AI65,($C$5*'Tariffs Jan2017'!AK65/'Tariffs Jan2017'!AI65*'Tariffs Jan2017'!O65/100)* 'Tariffs Jan2017'!AI65)</f>
        <v>142.72</v>
      </c>
      <c r="F71" s="85">
        <f>IF($C$5*'Tariffs Jan2017'!AK65/'Tariffs Jan2017'!AI65&lt;'Tariffs Jan2017'!J65,0,IF($C$5*'Tariffs Jan2017'!AK65/'Tariffs Jan2017'!AI65&lt;='Tariffs Jan2017'!K65,($C$5*'Tariffs Jan2017'!AK65/'Tariffs Jan2017'!AI65-'Tariffs Jan2017'!J65)*('Tariffs Jan2017'!P65/100)*'Tariffs Jan2017'!AI65,('Tariffs Jan2017'!K65-'Tariffs Jan2017'!J65)*('Tariffs Jan2017'!P65/100)*'Tariffs Jan2017'!AI65))</f>
        <v>0</v>
      </c>
      <c r="G71" s="85">
        <f>IF($C$5*'Tariffs Jan2017'!AK65/'Tariffs Jan2017'!AI65&lt;'Tariffs Jan2017'!K65,0,IF($C$5*'Tariffs Jan2017'!AK65/'Tariffs Jan2017'!AI65&lt;='Tariffs Jan2017'!L65,($C$5*'Tariffs Jan2017'!AK65/'Tariffs Jan2017'!AI65-'Tariffs Jan2017'!K65)*('Tariffs Jan2017'!Q65/100)*'Tariffs Jan2017'!AI65,('Tariffs Jan2017'!L65-'Tariffs Jan2017'!K65)*('Tariffs Jan2017'!Q65/100)*'Tariffs Jan2017'!AI65))</f>
        <v>0</v>
      </c>
      <c r="H71" s="85">
        <f>IF($C$5*'Tariffs Jan2017'!AK65/'Tariffs Jan2017'!AI65&lt;'Tariffs Jan2017'!L65,0,IF($C$5*'Tariffs Jan2017'!AK65/'Tariffs Jan2017'!AI65&lt;='Tariffs Jan2017'!M65,($C$5*'Tariffs Jan2017'!AK65/'Tariffs Jan2017'!AI65-'Tariffs Jan2017'!L65)*('Tariffs Jan2017'!R65/100)*'Tariffs Jan2017'!AI65,('Tariffs Jan2017'!M65-'Tariffs Jan2017'!L65)*('Tariffs Jan2017'!R65/100)*'Tariffs Jan2017'!AI65))</f>
        <v>0</v>
      </c>
      <c r="I71" s="85">
        <f>IF(($C$5*'Tariffs Jan2017'!AK65/'Tariffs Jan2017'!AI65&gt;'Tariffs Jan2017'!M65),($C$5*'Tariffs Jan2017'!AK65/'Tariffs Jan2017'!AI65-'Tariffs Jan2017'!M65)*'Tariffs Jan2017'!S65/100*'Tariffs Jan2017'!AI65,0)</f>
        <v>243.78492999999995</v>
      </c>
      <c r="J71" s="85">
        <f>IF($C$5*'Tariffs Jan2017'!AL65/'Tariffs Jan2017'!AJ65&gt;='Tariffs Jan2017'!J65,('Tariffs Jan2017'!J65*'Tariffs Jan2017'!U65/100)* 'Tariffs Jan2017'!AJ65,($C$5*'Tariffs Jan2017'!AL65/'Tariffs Jan2017'!AJ65*'Tariffs Jan2017'!U65/100)* 'Tariffs Jan2017'!AJ65)</f>
        <v>285.44</v>
      </c>
      <c r="K71" s="85">
        <f>IF($C$5*'Tariffs Jan2017'!AL65/'Tariffs Jan2017'!AJ65&lt;'Tariffs Jan2017'!J65,0,IF($C$5*'Tariffs Jan2017'!AL65/'Tariffs Jan2017'!AJ65&lt;='Tariffs Jan2017'!K65,($C$5*'Tariffs Jan2017'!AL65/'Tariffs Jan2017'!AJ65-'Tariffs Jan2017'!J65)*('Tariffs Jan2017'!V65/100)*'Tariffs Jan2017'!AJ65,('Tariffs Jan2017'!K65-'Tariffs Jan2017'!J65)*('Tariffs Jan2017'!V65/100)*'Tariffs Jan2017'!AJ65))</f>
        <v>0</v>
      </c>
      <c r="L71" s="85">
        <f>IF($C$5*'Tariffs Jan2017'!AL65/'Tariffs Jan2017'!AJ65&lt;'Tariffs Jan2017'!K65,0,IF($C$5*'Tariffs Jan2017'!AL65/'Tariffs Jan2017'!AJ65&lt;='Tariffs Jan2017'!L65,($C$5*'Tariffs Jan2017'!AL65/'Tariffs Jan2017'!AJ65-'Tariffs Jan2017'!K65)*('Tariffs Jan2017'!W65/100)*'Tariffs Jan2017'!AJ65,('Tariffs Jan2017'!L65-'Tariffs Jan2017'!K65)*('Tariffs Jan2017'!W65/100)*'Tariffs Jan2017'!AJ65))</f>
        <v>0</v>
      </c>
      <c r="M71" s="85">
        <f>IF($C$5*'Tariffs Jan2017'!AL65/'Tariffs Jan2017'!AJ65&lt;'Tariffs Jan2017'!L65,0,IF($C$5*'Tariffs Jan2017'!AL65/'Tariffs Jan2017'!AJ65&lt;='Tariffs Jan2017'!M65,($C$5*'Tariffs Jan2017'!AL65/'Tariffs Jan2017'!AJ65-'Tariffs Jan2017'!L65)*('Tariffs Jan2017'!X65/100)*'Tariffs Jan2017'!AJ65,('Tariffs Jan2017'!M65-'Tariffs Jan2017'!L65)*('Tariffs Jan2017'!X65/100)*'Tariffs Jan2017'!AJ65))</f>
        <v>0</v>
      </c>
      <c r="N71" s="85">
        <f>IF(($C$5*'Tariffs Jan2017'!AL65/'Tariffs Jan2017'!AJ65&gt;'Tariffs Jan2017'!M65),($C$5*'Tariffs Jan2017'!AL65/'Tariffs Jan2017'!AJ65-'Tariffs Jan2017'!M65)*'Tariffs Jan2017'!Y65/100*'Tariffs Jan2017'!AJ65,0)</f>
        <v>487.56985999999989</v>
      </c>
      <c r="O71" s="73">
        <f t="shared" si="0"/>
        <v>1476.9552899999996</v>
      </c>
      <c r="P71" s="498">
        <f t="shared" si="1"/>
        <v>1624.6508189999997</v>
      </c>
    </row>
    <row r="72" spans="1:153" s="289" customFormat="1" ht="14" thickBot="1" x14ac:dyDescent="0.2">
      <c r="A72" s="288" t="str">
        <f>'Tariffs Jan2017'!F66</f>
        <v>Simply Energy</v>
      </c>
      <c r="B72" s="289" t="str">
        <f>'Tariffs Jan2017'!D66</f>
        <v>Ausnet West</v>
      </c>
      <c r="C72" s="290">
        <f>'Tariffs Jan2017'!E66</f>
        <v>42736</v>
      </c>
      <c r="D72" s="291">
        <f>365*'Tariffs Jan2017'!H66/100</f>
        <v>301.81849999999997</v>
      </c>
      <c r="E72" s="291">
        <f>IF($C$5*'Tariffs Jan2017'!AK66/'Tariffs Jan2017'!AI66&gt;='Tariffs Jan2017'!J66,( 'Tariffs Jan2017'!J66*'Tariffs Jan2017'!O66/100)* 'Tariffs Jan2017'!AI66,($C$5*'Tariffs Jan2017'!AK66/'Tariffs Jan2017'!AI66*'Tariffs Jan2017'!O66/100)* 'Tariffs Jan2017'!AI66)</f>
        <v>128.38399999999999</v>
      </c>
      <c r="F72" s="291">
        <f>IF($C$5*'Tariffs Jan2017'!AK66/'Tariffs Jan2017'!AI66&lt;'Tariffs Jan2017'!J66,0,IF($C$5*'Tariffs Jan2017'!AK66/'Tariffs Jan2017'!AI66&lt;='Tariffs Jan2017'!K66,($C$5*'Tariffs Jan2017'!AK66/'Tariffs Jan2017'!AI66-'Tariffs Jan2017'!J66)*('Tariffs Jan2017'!P66/100)*'Tariffs Jan2017'!AI66,('Tariffs Jan2017'!K66-'Tariffs Jan2017'!J66)*('Tariffs Jan2017'!P66/100)*'Tariffs Jan2017'!AI66))</f>
        <v>0</v>
      </c>
      <c r="G72" s="291">
        <f>IF($C$5*'Tariffs Jan2017'!AK66/'Tariffs Jan2017'!AI66&lt;'Tariffs Jan2017'!K66,0,IF($C$5*'Tariffs Jan2017'!AK66/'Tariffs Jan2017'!AI66&lt;='Tariffs Jan2017'!L66,($C$5*'Tariffs Jan2017'!AK66/'Tariffs Jan2017'!AI66-'Tariffs Jan2017'!K66)*('Tariffs Jan2017'!Q66/100)*'Tariffs Jan2017'!AI66,('Tariffs Jan2017'!L66-'Tariffs Jan2017'!K66)*('Tariffs Jan2017'!Q66/100)*'Tariffs Jan2017'!AI66))</f>
        <v>0</v>
      </c>
      <c r="H72" s="291">
        <f>IF($C$5*'Tariffs Jan2017'!AK66/'Tariffs Jan2017'!AI66&lt;'Tariffs Jan2017'!L66,0,IF($C$5*'Tariffs Jan2017'!AK66/'Tariffs Jan2017'!AI66&lt;='Tariffs Jan2017'!M66,($C$5*'Tariffs Jan2017'!AK66/'Tariffs Jan2017'!AI66-'Tariffs Jan2017'!L66)*('Tariffs Jan2017'!R66/100)*'Tariffs Jan2017'!AI66,('Tariffs Jan2017'!M66-'Tariffs Jan2017'!L66)*('Tariffs Jan2017'!R66/100)*'Tariffs Jan2017'!AI66))</f>
        <v>0</v>
      </c>
      <c r="I72" s="291">
        <f>IF(($C$5*'Tariffs Jan2017'!AK66/'Tariffs Jan2017'!AI66&gt;'Tariffs Jan2017'!M66),($C$5*'Tariffs Jan2017'!AK66/'Tariffs Jan2017'!AI66-'Tariffs Jan2017'!M66)*'Tariffs Jan2017'!S66/100*'Tariffs Jan2017'!AI66,0)</f>
        <v>258.38282999999996</v>
      </c>
      <c r="J72" s="291">
        <f>IF($C$5*'Tariffs Jan2017'!AL66/'Tariffs Jan2017'!AJ66&gt;='Tariffs Jan2017'!J66,('Tariffs Jan2017'!J66*'Tariffs Jan2017'!U66/100)* 'Tariffs Jan2017'!AJ66,($C$5*'Tariffs Jan2017'!AL66/'Tariffs Jan2017'!AJ66*'Tariffs Jan2017'!U66/100)* 'Tariffs Jan2017'!AJ66)</f>
        <v>218.36799999999999</v>
      </c>
      <c r="K72" s="291">
        <f>IF($C$5*'Tariffs Jan2017'!AL66/'Tariffs Jan2017'!AJ66&lt;'Tariffs Jan2017'!J66,0,IF($C$5*'Tariffs Jan2017'!AL66/'Tariffs Jan2017'!AJ66&lt;='Tariffs Jan2017'!K66,($C$5*'Tariffs Jan2017'!AL66/'Tariffs Jan2017'!AJ66-'Tariffs Jan2017'!J66)*('Tariffs Jan2017'!V66/100)*'Tariffs Jan2017'!AJ66,('Tariffs Jan2017'!K66-'Tariffs Jan2017'!J66)*('Tariffs Jan2017'!V66/100)*'Tariffs Jan2017'!AJ66))</f>
        <v>0</v>
      </c>
      <c r="L72" s="291">
        <f>IF($C$5*'Tariffs Jan2017'!AL66/'Tariffs Jan2017'!AJ66&lt;'Tariffs Jan2017'!K66,0,IF($C$5*'Tariffs Jan2017'!AL66/'Tariffs Jan2017'!AJ66&lt;='Tariffs Jan2017'!L66,($C$5*'Tariffs Jan2017'!AL66/'Tariffs Jan2017'!AJ66-'Tariffs Jan2017'!K66)*('Tariffs Jan2017'!W66/100)*'Tariffs Jan2017'!AJ66,('Tariffs Jan2017'!L66-'Tariffs Jan2017'!K66)*('Tariffs Jan2017'!W66/100)*'Tariffs Jan2017'!AJ66))</f>
        <v>0</v>
      </c>
      <c r="M72" s="291">
        <f>IF($C$5*'Tariffs Jan2017'!AL66/'Tariffs Jan2017'!AJ66&lt;'Tariffs Jan2017'!L66,0,IF($C$5*'Tariffs Jan2017'!AL66/'Tariffs Jan2017'!AJ66&lt;='Tariffs Jan2017'!M66,($C$5*'Tariffs Jan2017'!AL66/'Tariffs Jan2017'!AJ66-'Tariffs Jan2017'!L66)*('Tariffs Jan2017'!X66/100)*'Tariffs Jan2017'!AJ66,('Tariffs Jan2017'!M66-'Tariffs Jan2017'!L66)*('Tariffs Jan2017'!X66/100)*'Tariffs Jan2017'!AJ66))</f>
        <v>0</v>
      </c>
      <c r="N72" s="291">
        <f>IF(($C$5*'Tariffs Jan2017'!AL66/'Tariffs Jan2017'!AJ66&gt;'Tariffs Jan2017'!M66),($C$5*'Tariffs Jan2017'!AL66/'Tariffs Jan2017'!AJ66-'Tariffs Jan2017'!M66)*'Tariffs Jan2017'!Y66/100*'Tariffs Jan2017'!AJ66,0)</f>
        <v>438.81287399999997</v>
      </c>
      <c r="O72" s="292">
        <f t="shared" si="0"/>
        <v>1345.7662039999998</v>
      </c>
      <c r="P72" s="499">
        <f t="shared" si="1"/>
        <v>1480.3428243999999</v>
      </c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  <c r="AU72" s="318"/>
      <c r="AV72" s="318"/>
      <c r="AW72" s="318"/>
      <c r="AX72" s="318"/>
      <c r="AY72" s="318"/>
      <c r="AZ72" s="318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318"/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318"/>
      <c r="DF72" s="318"/>
      <c r="DG72" s="318"/>
      <c r="DH72" s="318"/>
      <c r="DI72" s="318"/>
      <c r="DJ72" s="318"/>
      <c r="DK72" s="320"/>
      <c r="DL72" s="320"/>
      <c r="DM72" s="320"/>
      <c r="DN72" s="320"/>
      <c r="DO72" s="320"/>
      <c r="DP72" s="320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</row>
    <row r="73" spans="1:153" x14ac:dyDescent="0.15">
      <c r="A73" s="286" t="str">
        <f>'Tariffs Jan2017'!F67</f>
        <v>AGL</v>
      </c>
      <c r="B73" s="47" t="str">
        <f>'Tariffs Jan2017'!D67</f>
        <v>Ausnet Central 2</v>
      </c>
      <c r="C73" s="287">
        <f>'Tariffs Jan2017'!E67</f>
        <v>42736</v>
      </c>
      <c r="D73" s="85">
        <f>365*'Tariffs Jan2017'!H67/100</f>
        <v>293.89799999999997</v>
      </c>
      <c r="E73" s="85">
        <f>IF($C$5*'Tariffs Jan2017'!AK67/'Tariffs Jan2017'!AI67&gt;='Tariffs Jan2017'!J67,( 'Tariffs Jan2017'!J67*'Tariffs Jan2017'!O67/100)* 'Tariffs Jan2017'!AI67,($C$5*'Tariffs Jan2017'!AK67/'Tariffs Jan2017'!AI67*'Tariffs Jan2017'!O67/100)* 'Tariffs Jan2017'!AI67)</f>
        <v>259.92</v>
      </c>
      <c r="F73" s="85">
        <f>IF($C$5*'Tariffs Jan2017'!AK67/'Tariffs Jan2017'!AI67&lt;'Tariffs Jan2017'!J67,0,IF($C$5*'Tariffs Jan2017'!AK67/'Tariffs Jan2017'!AI67&lt;='Tariffs Jan2017'!K67,($C$5*'Tariffs Jan2017'!AK67/'Tariffs Jan2017'!AI67-'Tariffs Jan2017'!J67)*('Tariffs Jan2017'!P67/100)*'Tariffs Jan2017'!AI67,('Tariffs Jan2017'!K67-'Tariffs Jan2017'!J67)*('Tariffs Jan2017'!P67/100)*'Tariffs Jan2017'!AI67))</f>
        <v>185.62667699999997</v>
      </c>
      <c r="G73" s="85">
        <f>IF($C$5*'Tariffs Jan2017'!AK67/'Tariffs Jan2017'!AI67&lt;'Tariffs Jan2017'!K67,0,IF($C$5*'Tariffs Jan2017'!AK67/'Tariffs Jan2017'!AI67&lt;='Tariffs Jan2017'!L67,($C$5*'Tariffs Jan2017'!AK67/'Tariffs Jan2017'!AI67-'Tariffs Jan2017'!K67)*('Tariffs Jan2017'!Q67/100)*'Tariffs Jan2017'!AI67,('Tariffs Jan2017'!L67-'Tariffs Jan2017'!K67)*('Tariffs Jan2017'!Q67/100)*'Tariffs Jan2017'!AI67))</f>
        <v>0</v>
      </c>
      <c r="H73" s="85">
        <f>IF($C$5*'Tariffs Jan2017'!AK67/'Tariffs Jan2017'!AI67&lt;'Tariffs Jan2017'!L67,0,IF($C$5*'Tariffs Jan2017'!AK67/'Tariffs Jan2017'!AI67&lt;='Tariffs Jan2017'!M67,($C$5*'Tariffs Jan2017'!AK67/'Tariffs Jan2017'!AI67-'Tariffs Jan2017'!L67)*('Tariffs Jan2017'!R67/100)*'Tariffs Jan2017'!AI67,('Tariffs Jan2017'!M67-'Tariffs Jan2017'!L67)*('Tariffs Jan2017'!R67/100)*'Tariffs Jan2017'!AI67))</f>
        <v>0</v>
      </c>
      <c r="I73" s="85">
        <f>IF(($C$5*'Tariffs Jan2017'!AK67/'Tariffs Jan2017'!AI67&gt;'Tariffs Jan2017'!M67),($C$5*'Tariffs Jan2017'!AK67/'Tariffs Jan2017'!AI67-'Tariffs Jan2017'!M67)*'Tariffs Jan2017'!S67/100*'Tariffs Jan2017'!AI67,0)</f>
        <v>0</v>
      </c>
      <c r="J73" s="85">
        <f>IF($C$5*'Tariffs Jan2017'!AL67/'Tariffs Jan2017'!AJ67&gt;='Tariffs Jan2017'!J67,('Tariffs Jan2017'!J67*'Tariffs Jan2017'!U67/100)* 'Tariffs Jan2017'!AJ67,($C$5*'Tariffs Jan2017'!AL67/'Tariffs Jan2017'!AJ67*'Tariffs Jan2017'!U67/100)* 'Tariffs Jan2017'!AJ67)</f>
        <v>447.12</v>
      </c>
      <c r="K73" s="85">
        <f>IF($C$5*'Tariffs Jan2017'!AL67/'Tariffs Jan2017'!AJ67&lt;'Tariffs Jan2017'!J67,0,IF($C$5*'Tariffs Jan2017'!AL67/'Tariffs Jan2017'!AJ67&lt;='Tariffs Jan2017'!K67,($C$5*'Tariffs Jan2017'!AL67/'Tariffs Jan2017'!AJ67-'Tariffs Jan2017'!J67)*('Tariffs Jan2017'!V67/100)*'Tariffs Jan2017'!AJ67,('Tariffs Jan2017'!K67-'Tariffs Jan2017'!J67)*('Tariffs Jan2017'!V67/100)*'Tariffs Jan2017'!AJ67))</f>
        <v>292.07183399999997</v>
      </c>
      <c r="L73" s="85">
        <f>IF($C$5*'Tariffs Jan2017'!AL67/'Tariffs Jan2017'!AJ67&lt;'Tariffs Jan2017'!K67,0,IF($C$5*'Tariffs Jan2017'!AL67/'Tariffs Jan2017'!AJ67&lt;='Tariffs Jan2017'!L67,($C$5*'Tariffs Jan2017'!AL67/'Tariffs Jan2017'!AJ67-'Tariffs Jan2017'!K67)*('Tariffs Jan2017'!W67/100)*'Tariffs Jan2017'!AJ67,('Tariffs Jan2017'!L67-'Tariffs Jan2017'!K67)*('Tariffs Jan2017'!W67/100)*'Tariffs Jan2017'!AJ67))</f>
        <v>0</v>
      </c>
      <c r="M73" s="85">
        <f>IF($C$5*'Tariffs Jan2017'!AL67/'Tariffs Jan2017'!AJ67&lt;'Tariffs Jan2017'!L67,0,IF($C$5*'Tariffs Jan2017'!AL67/'Tariffs Jan2017'!AJ67&lt;='Tariffs Jan2017'!M67,($C$5*'Tariffs Jan2017'!AL67/'Tariffs Jan2017'!AJ67-'Tariffs Jan2017'!L67)*('Tariffs Jan2017'!X67/100)*'Tariffs Jan2017'!AJ67,('Tariffs Jan2017'!M67-'Tariffs Jan2017'!L67)*('Tariffs Jan2017'!X67/100)*'Tariffs Jan2017'!AJ67))</f>
        <v>0</v>
      </c>
      <c r="N73" s="85">
        <f>IF(($C$5*'Tariffs Jan2017'!AL67/'Tariffs Jan2017'!AJ67&gt;'Tariffs Jan2017'!M67),($C$5*'Tariffs Jan2017'!AL67/'Tariffs Jan2017'!AJ67-'Tariffs Jan2017'!M67)*'Tariffs Jan2017'!Y67/100*'Tariffs Jan2017'!AJ67,0)</f>
        <v>0</v>
      </c>
      <c r="O73" s="73">
        <f t="shared" ref="O73:O94" si="2">SUM(D73:N73)</f>
        <v>1478.6365109999997</v>
      </c>
      <c r="P73" s="498">
        <f t="shared" ref="P73:P94" si="3">O73*1.1</f>
        <v>1626.5001620999999</v>
      </c>
    </row>
    <row r="74" spans="1:153" x14ac:dyDescent="0.15">
      <c r="A74" s="286" t="str">
        <f>'Tariffs Jan2017'!F68</f>
        <v>Alinta Energy</v>
      </c>
      <c r="B74" s="47" t="str">
        <f>'Tariffs Jan2017'!D68</f>
        <v>Ausnet Central 2</v>
      </c>
      <c r="C74" s="287">
        <f>'Tariffs Jan2017'!E68</f>
        <v>42747</v>
      </c>
      <c r="D74" s="85">
        <f>365*'Tariffs Jan2017'!H68/100</f>
        <v>240.46199999999996</v>
      </c>
      <c r="E74" s="85">
        <f>IF($C$5*'Tariffs Jan2017'!AK68/'Tariffs Jan2017'!AI68&gt;='Tariffs Jan2017'!J68,( 'Tariffs Jan2017'!J68*'Tariffs Jan2017'!O68/100)* 'Tariffs Jan2017'!AI68,($C$5*'Tariffs Jan2017'!AK68/'Tariffs Jan2017'!AI68*'Tariffs Jan2017'!O68/100)* 'Tariffs Jan2017'!AI68)</f>
        <v>271.2</v>
      </c>
      <c r="F74" s="85">
        <f>IF($C$5*'Tariffs Jan2017'!AK68/'Tariffs Jan2017'!AI68&lt;'Tariffs Jan2017'!J68,0,IF($C$5*'Tariffs Jan2017'!AK68/'Tariffs Jan2017'!AI68&lt;='Tariffs Jan2017'!K68,($C$5*'Tariffs Jan2017'!AK68/'Tariffs Jan2017'!AI68-'Tariffs Jan2017'!J68)*('Tariffs Jan2017'!P68/100)*'Tariffs Jan2017'!AI68,('Tariffs Jan2017'!K68-'Tariffs Jan2017'!J68)*('Tariffs Jan2017'!P68/100)*'Tariffs Jan2017'!AI68))</f>
        <v>0</v>
      </c>
      <c r="G74" s="85">
        <f>IF($C$5*'Tariffs Jan2017'!AK68/'Tariffs Jan2017'!AI68&lt;'Tariffs Jan2017'!K68,0,IF($C$5*'Tariffs Jan2017'!AK68/'Tariffs Jan2017'!AI68&lt;='Tariffs Jan2017'!L68,($C$5*'Tariffs Jan2017'!AK68/'Tariffs Jan2017'!AI68-'Tariffs Jan2017'!K68)*('Tariffs Jan2017'!Q68/100)*'Tariffs Jan2017'!AI68,('Tariffs Jan2017'!L68-'Tariffs Jan2017'!K68)*('Tariffs Jan2017'!Q68/100)*'Tariffs Jan2017'!AI68))</f>
        <v>0</v>
      </c>
      <c r="H74" s="85">
        <f>IF($C$5*'Tariffs Jan2017'!AK68/'Tariffs Jan2017'!AI68&lt;'Tariffs Jan2017'!L68,0,IF($C$5*'Tariffs Jan2017'!AK68/'Tariffs Jan2017'!AI68&lt;='Tariffs Jan2017'!M68,($C$5*'Tariffs Jan2017'!AK68/'Tariffs Jan2017'!AI68-'Tariffs Jan2017'!L68)*('Tariffs Jan2017'!R68/100)*'Tariffs Jan2017'!AI68,('Tariffs Jan2017'!M68-'Tariffs Jan2017'!L68)*('Tariffs Jan2017'!R68/100)*'Tariffs Jan2017'!AI68))</f>
        <v>0</v>
      </c>
      <c r="I74" s="85">
        <f>IF(($C$5*'Tariffs Jan2017'!AK68/'Tariffs Jan2017'!AI68&gt;'Tariffs Jan2017'!M68),($C$5*'Tariffs Jan2017'!AK68/'Tariffs Jan2017'!AI68-'Tariffs Jan2017'!M68)*'Tariffs Jan2017'!S68/100*'Tariffs Jan2017'!AI68,0)</f>
        <v>161.96219999999997</v>
      </c>
      <c r="J74" s="85">
        <f>IF($C$5*'Tariffs Jan2017'!AL68/'Tariffs Jan2017'!AJ68&gt;='Tariffs Jan2017'!J68,('Tariffs Jan2017'!J68*'Tariffs Jan2017'!U68/100)* 'Tariffs Jan2017'!AJ68,($C$5*'Tariffs Jan2017'!AL68/'Tariffs Jan2017'!AJ68*'Tariffs Jan2017'!U68/100)* 'Tariffs Jan2017'!AJ68)</f>
        <v>489.6</v>
      </c>
      <c r="K74" s="85">
        <f>IF($C$5*'Tariffs Jan2017'!AL68/'Tariffs Jan2017'!AJ68&lt;'Tariffs Jan2017'!J68,0,IF($C$5*'Tariffs Jan2017'!AL68/'Tariffs Jan2017'!AJ68&lt;='Tariffs Jan2017'!K68,($C$5*'Tariffs Jan2017'!AL68/'Tariffs Jan2017'!AJ68-'Tariffs Jan2017'!J68)*('Tariffs Jan2017'!V68/100)*'Tariffs Jan2017'!AJ68,('Tariffs Jan2017'!K68-'Tariffs Jan2017'!J68)*('Tariffs Jan2017'!V68/100)*'Tariffs Jan2017'!AJ68))</f>
        <v>0</v>
      </c>
      <c r="L74" s="85">
        <f>IF($C$5*'Tariffs Jan2017'!AL68/'Tariffs Jan2017'!AJ68&lt;'Tariffs Jan2017'!K68,0,IF($C$5*'Tariffs Jan2017'!AL68/'Tariffs Jan2017'!AJ68&lt;='Tariffs Jan2017'!L68,($C$5*'Tariffs Jan2017'!AL68/'Tariffs Jan2017'!AJ68-'Tariffs Jan2017'!K68)*('Tariffs Jan2017'!W68/100)*'Tariffs Jan2017'!AJ68,('Tariffs Jan2017'!L68-'Tariffs Jan2017'!K68)*('Tariffs Jan2017'!W68/100)*'Tariffs Jan2017'!AJ68))</f>
        <v>0</v>
      </c>
      <c r="M74" s="85">
        <f>IF($C$5*'Tariffs Jan2017'!AL68/'Tariffs Jan2017'!AJ68&lt;'Tariffs Jan2017'!L68,0,IF($C$5*'Tariffs Jan2017'!AL68/'Tariffs Jan2017'!AJ68&lt;='Tariffs Jan2017'!M68,($C$5*'Tariffs Jan2017'!AL68/'Tariffs Jan2017'!AJ68-'Tariffs Jan2017'!L68)*('Tariffs Jan2017'!X68/100)*'Tariffs Jan2017'!AJ68,('Tariffs Jan2017'!M68-'Tariffs Jan2017'!L68)*('Tariffs Jan2017'!X68/100)*'Tariffs Jan2017'!AJ68))</f>
        <v>0</v>
      </c>
      <c r="N74" s="85">
        <f>IF(($C$5*'Tariffs Jan2017'!AL68/'Tariffs Jan2017'!AJ68&gt;'Tariffs Jan2017'!M68),($C$5*'Tariffs Jan2017'!AL68/'Tariffs Jan2017'!AJ68-'Tariffs Jan2017'!M68)*'Tariffs Jan2017'!Y68/100*'Tariffs Jan2017'!AJ68,0)</f>
        <v>296.93069999999994</v>
      </c>
      <c r="O74" s="73">
        <f t="shared" si="2"/>
        <v>1460.1548999999998</v>
      </c>
      <c r="P74" s="498">
        <f t="shared" si="3"/>
        <v>1606.1703899999998</v>
      </c>
    </row>
    <row r="75" spans="1:153" x14ac:dyDescent="0.15">
      <c r="A75" s="286" t="str">
        <f>'Tariffs Jan2017'!F69</f>
        <v>Click Energy</v>
      </c>
      <c r="B75" s="47" t="str">
        <f>'Tariffs Jan2017'!D69</f>
        <v>Ausnet Central 2</v>
      </c>
      <c r="C75" s="287">
        <f>'Tariffs Jan2017'!E69</f>
        <v>42736</v>
      </c>
      <c r="D75" s="85">
        <f>365*'Tariffs Jan2017'!H69/100</f>
        <v>321.2</v>
      </c>
      <c r="E75" s="85">
        <f>IF($C$5*'Tariffs Jan2017'!AK69/'Tariffs Jan2017'!AI69&gt;='Tariffs Jan2017'!J69,( 'Tariffs Jan2017'!J69*'Tariffs Jan2017'!O69/100)* 'Tariffs Jan2017'!AI69,($C$5*'Tariffs Jan2017'!AK69/'Tariffs Jan2017'!AI69*'Tariffs Jan2017'!O69/100)* 'Tariffs Jan2017'!AI69)</f>
        <v>312</v>
      </c>
      <c r="F75" s="85">
        <f>IF($C$5*'Tariffs Jan2017'!AK69/'Tariffs Jan2017'!AI69&lt;'Tariffs Jan2017'!J69,0,IF($C$5*'Tariffs Jan2017'!AK69/'Tariffs Jan2017'!AI69&lt;='Tariffs Jan2017'!K69,($C$5*'Tariffs Jan2017'!AK69/'Tariffs Jan2017'!AI69-'Tariffs Jan2017'!J69)*('Tariffs Jan2017'!P69/100)*'Tariffs Jan2017'!AI69,('Tariffs Jan2017'!K69-'Tariffs Jan2017'!J69)*('Tariffs Jan2017'!P69/100)*'Tariffs Jan2017'!AI69))</f>
        <v>193.45484999999994</v>
      </c>
      <c r="G75" s="85">
        <f>IF($C$5*'Tariffs Jan2017'!AK69/'Tariffs Jan2017'!AI69&lt;'Tariffs Jan2017'!K69,0,IF($C$5*'Tariffs Jan2017'!AK69/'Tariffs Jan2017'!AI69&lt;='Tariffs Jan2017'!L69,($C$5*'Tariffs Jan2017'!AK69/'Tariffs Jan2017'!AI69-'Tariffs Jan2017'!K69)*('Tariffs Jan2017'!Q69/100)*'Tariffs Jan2017'!AI69,('Tariffs Jan2017'!L69-'Tariffs Jan2017'!K69)*('Tariffs Jan2017'!Q69/100)*'Tariffs Jan2017'!AI69))</f>
        <v>0</v>
      </c>
      <c r="H75" s="85">
        <f>IF($C$5*'Tariffs Jan2017'!AK69/'Tariffs Jan2017'!AI69&lt;'Tariffs Jan2017'!L69,0,IF($C$5*'Tariffs Jan2017'!AK69/'Tariffs Jan2017'!AI69&lt;='Tariffs Jan2017'!M69,($C$5*'Tariffs Jan2017'!AK69/'Tariffs Jan2017'!AI69-'Tariffs Jan2017'!L69)*('Tariffs Jan2017'!R69/100)*'Tariffs Jan2017'!AI69,('Tariffs Jan2017'!M69-'Tariffs Jan2017'!L69)*('Tariffs Jan2017'!R69/100)*'Tariffs Jan2017'!AI69))</f>
        <v>0</v>
      </c>
      <c r="I75" s="85">
        <f>IF(($C$5*'Tariffs Jan2017'!AK69/'Tariffs Jan2017'!AI69&gt;'Tariffs Jan2017'!M69),($C$5*'Tariffs Jan2017'!AK69/'Tariffs Jan2017'!AI69-'Tariffs Jan2017'!M69)*'Tariffs Jan2017'!S69/100*'Tariffs Jan2017'!AI69,0)</f>
        <v>0</v>
      </c>
      <c r="J75" s="85">
        <f>IF($C$5*'Tariffs Jan2017'!AL69/'Tariffs Jan2017'!AJ69&gt;='Tariffs Jan2017'!J69,('Tariffs Jan2017'!J69*'Tariffs Jan2017'!U69/100)* 'Tariffs Jan2017'!AJ69,($C$5*'Tariffs Jan2017'!AL69/'Tariffs Jan2017'!AJ69*'Tariffs Jan2017'!U69/100)* 'Tariffs Jan2017'!AJ69)</f>
        <v>396</v>
      </c>
      <c r="K75" s="85">
        <f>IF($C$5*'Tariffs Jan2017'!AL69/'Tariffs Jan2017'!AJ69&lt;'Tariffs Jan2017'!J69,0,IF($C$5*'Tariffs Jan2017'!AL69/'Tariffs Jan2017'!AJ69&lt;='Tariffs Jan2017'!K69,($C$5*'Tariffs Jan2017'!AL69/'Tariffs Jan2017'!AJ69-'Tariffs Jan2017'!J69)*('Tariffs Jan2017'!V69/100)*'Tariffs Jan2017'!AJ69,('Tariffs Jan2017'!K69-'Tariffs Jan2017'!J69)*('Tariffs Jan2017'!V69/100)*'Tariffs Jan2017'!AJ69))</f>
        <v>287.93279999999993</v>
      </c>
      <c r="L75" s="85">
        <f>IF($C$5*'Tariffs Jan2017'!AL69/'Tariffs Jan2017'!AJ69&lt;'Tariffs Jan2017'!K69,0,IF($C$5*'Tariffs Jan2017'!AL69/'Tariffs Jan2017'!AJ69&lt;='Tariffs Jan2017'!L69,($C$5*'Tariffs Jan2017'!AL69/'Tariffs Jan2017'!AJ69-'Tariffs Jan2017'!K69)*('Tariffs Jan2017'!W69/100)*'Tariffs Jan2017'!AJ69,('Tariffs Jan2017'!L69-'Tariffs Jan2017'!K69)*('Tariffs Jan2017'!W69/100)*'Tariffs Jan2017'!AJ69))</f>
        <v>0</v>
      </c>
      <c r="M75" s="85">
        <f>IF($C$5*'Tariffs Jan2017'!AL69/'Tariffs Jan2017'!AJ69&lt;'Tariffs Jan2017'!L69,0,IF($C$5*'Tariffs Jan2017'!AL69/'Tariffs Jan2017'!AJ69&lt;='Tariffs Jan2017'!M69,($C$5*'Tariffs Jan2017'!AL69/'Tariffs Jan2017'!AJ69-'Tariffs Jan2017'!L69)*('Tariffs Jan2017'!X69/100)*'Tariffs Jan2017'!AJ69,('Tariffs Jan2017'!M69-'Tariffs Jan2017'!L69)*('Tariffs Jan2017'!X69/100)*'Tariffs Jan2017'!AJ69))</f>
        <v>0</v>
      </c>
      <c r="N75" s="85">
        <f>IF(($C$5*'Tariffs Jan2017'!AL69/'Tariffs Jan2017'!AJ69&gt;'Tariffs Jan2017'!M69),($C$5*'Tariffs Jan2017'!AL69/'Tariffs Jan2017'!AJ69-'Tariffs Jan2017'!M69)*'Tariffs Jan2017'!Y69/100*'Tariffs Jan2017'!AJ69,0)</f>
        <v>0</v>
      </c>
      <c r="O75" s="73">
        <f t="shared" si="2"/>
        <v>1510.5876499999999</v>
      </c>
      <c r="P75" s="498">
        <f t="shared" si="3"/>
        <v>1661.6464150000002</v>
      </c>
    </row>
    <row r="76" spans="1:153" x14ac:dyDescent="0.15">
      <c r="A76" s="286" t="str">
        <f>'Tariffs Jan2017'!F70</f>
        <v>Covau</v>
      </c>
      <c r="B76" s="47" t="str">
        <f>'Tariffs Jan2017'!D70</f>
        <v>Ausnet Central 2</v>
      </c>
      <c r="C76" s="287">
        <f>'Tariffs Jan2017'!E70</f>
        <v>42736</v>
      </c>
      <c r="D76" s="85">
        <f>365*'Tariffs Jan2017'!H70/100</f>
        <v>264.98999999999995</v>
      </c>
      <c r="E76" s="85">
        <f>IF($C$5*'Tariffs Jan2017'!AK70/'Tariffs Jan2017'!AI70&gt;='Tariffs Jan2017'!J70,( 'Tariffs Jan2017'!J70*'Tariffs Jan2017'!O70/100)* 'Tariffs Jan2017'!AI70,($C$5*'Tariffs Jan2017'!AK70/'Tariffs Jan2017'!AI70*'Tariffs Jan2017'!O70/100)* 'Tariffs Jan2017'!AI70)</f>
        <v>511.20000000000005</v>
      </c>
      <c r="F76" s="85">
        <f>IF($C$5*'Tariffs Jan2017'!AK70/'Tariffs Jan2017'!AI70&lt;'Tariffs Jan2017'!J70,0,IF($C$5*'Tariffs Jan2017'!AK70/'Tariffs Jan2017'!AI70&lt;='Tariffs Jan2017'!K70,($C$5*'Tariffs Jan2017'!AK70/'Tariffs Jan2017'!AI70-'Tariffs Jan2017'!J70)*('Tariffs Jan2017'!P70/100)*'Tariffs Jan2017'!AI70,('Tariffs Jan2017'!K70-'Tariffs Jan2017'!J70)*('Tariffs Jan2017'!P70/100)*'Tariffs Jan2017'!AI70))</f>
        <v>359.1</v>
      </c>
      <c r="G76" s="85">
        <f>IF($C$5*'Tariffs Jan2017'!AK70/'Tariffs Jan2017'!AI70&lt;'Tariffs Jan2017'!K70,0,IF($C$5*'Tariffs Jan2017'!AK70/'Tariffs Jan2017'!AI70&lt;='Tariffs Jan2017'!L70,($C$5*'Tariffs Jan2017'!AK70/'Tariffs Jan2017'!AI70-'Tariffs Jan2017'!K70)*('Tariffs Jan2017'!Q70/100)*'Tariffs Jan2017'!AI70,('Tariffs Jan2017'!L70-'Tariffs Jan2017'!K70)*('Tariffs Jan2017'!Q70/100)*'Tariffs Jan2017'!AI70))</f>
        <v>0</v>
      </c>
      <c r="H76" s="85">
        <f>IF($C$5*'Tariffs Jan2017'!AK70/'Tariffs Jan2017'!AI70&lt;'Tariffs Jan2017'!L70,0,IF($C$5*'Tariffs Jan2017'!AK70/'Tariffs Jan2017'!AI70&lt;='Tariffs Jan2017'!M70,($C$5*'Tariffs Jan2017'!AK70/'Tariffs Jan2017'!AI70-'Tariffs Jan2017'!L70)*('Tariffs Jan2017'!R70/100)*'Tariffs Jan2017'!AI70,('Tariffs Jan2017'!M70-'Tariffs Jan2017'!L70)*('Tariffs Jan2017'!R70/100)*'Tariffs Jan2017'!AI70))</f>
        <v>0</v>
      </c>
      <c r="I76" s="85">
        <f>IF(($C$5*'Tariffs Jan2017'!AK70/'Tariffs Jan2017'!AI70&gt;'Tariffs Jan2017'!M70),($C$5*'Tariffs Jan2017'!AK70/'Tariffs Jan2017'!AI70-'Tariffs Jan2017'!M70)*'Tariffs Jan2017'!S70/100*'Tariffs Jan2017'!AI70,0)</f>
        <v>0</v>
      </c>
      <c r="J76" s="85">
        <f>IF($C$5*'Tariffs Jan2017'!AL70/'Tariffs Jan2017'!AJ70&gt;='Tariffs Jan2017'!J70,('Tariffs Jan2017'!J70*'Tariffs Jan2017'!U70/100)* 'Tariffs Jan2017'!AJ70,($C$5*'Tariffs Jan2017'!AL70/'Tariffs Jan2017'!AJ70*'Tariffs Jan2017'!U70/100)* 'Tariffs Jan2017'!AJ70)</f>
        <v>270</v>
      </c>
      <c r="K76" s="85">
        <f>IF($C$5*'Tariffs Jan2017'!AL70/'Tariffs Jan2017'!AJ70&lt;'Tariffs Jan2017'!J70,0,IF($C$5*'Tariffs Jan2017'!AL70/'Tariffs Jan2017'!AJ70&lt;='Tariffs Jan2017'!K70,($C$5*'Tariffs Jan2017'!AL70/'Tariffs Jan2017'!AJ70-'Tariffs Jan2017'!J70)*('Tariffs Jan2017'!V70/100)*'Tariffs Jan2017'!AJ70,('Tariffs Jan2017'!K70-'Tariffs Jan2017'!J70)*('Tariffs Jan2017'!V70/100)*'Tariffs Jan2017'!AJ70))</f>
        <v>222.75</v>
      </c>
      <c r="L76" s="85">
        <f>IF($C$5*'Tariffs Jan2017'!AL70/'Tariffs Jan2017'!AJ70&lt;'Tariffs Jan2017'!K70,0,IF($C$5*'Tariffs Jan2017'!AL70/'Tariffs Jan2017'!AJ70&lt;='Tariffs Jan2017'!L70,($C$5*'Tariffs Jan2017'!AL70/'Tariffs Jan2017'!AJ70-'Tariffs Jan2017'!K70)*('Tariffs Jan2017'!W70/100)*'Tariffs Jan2017'!AJ70,('Tariffs Jan2017'!L70-'Tariffs Jan2017'!K70)*('Tariffs Jan2017'!W70/100)*'Tariffs Jan2017'!AJ70))</f>
        <v>0</v>
      </c>
      <c r="M76" s="85">
        <f>IF($C$5*'Tariffs Jan2017'!AL70/'Tariffs Jan2017'!AJ70&lt;'Tariffs Jan2017'!L70,0,IF($C$5*'Tariffs Jan2017'!AL70/'Tariffs Jan2017'!AJ70&lt;='Tariffs Jan2017'!M70,($C$5*'Tariffs Jan2017'!AL70/'Tariffs Jan2017'!AJ70-'Tariffs Jan2017'!L70)*('Tariffs Jan2017'!X70/100)*'Tariffs Jan2017'!AJ70,('Tariffs Jan2017'!M70-'Tariffs Jan2017'!L70)*('Tariffs Jan2017'!X70/100)*'Tariffs Jan2017'!AJ70))</f>
        <v>0</v>
      </c>
      <c r="N76" s="85">
        <f>IF(($C$5*'Tariffs Jan2017'!AL70/'Tariffs Jan2017'!AJ70&gt;'Tariffs Jan2017'!M70),($C$5*'Tariffs Jan2017'!AL70/'Tariffs Jan2017'!AJ70-'Tariffs Jan2017'!M70)*'Tariffs Jan2017'!Y70/100*'Tariffs Jan2017'!AJ70,0)</f>
        <v>0</v>
      </c>
      <c r="O76" s="73">
        <f t="shared" si="2"/>
        <v>1628.04</v>
      </c>
      <c r="P76" s="498">
        <f t="shared" si="3"/>
        <v>1790.8440000000001</v>
      </c>
    </row>
    <row r="77" spans="1:153" x14ac:dyDescent="0.15">
      <c r="A77" s="286" t="str">
        <f>'Tariffs Jan2017'!F71</f>
        <v>Dodo Power &amp; Gas</v>
      </c>
      <c r="B77" s="47" t="str">
        <f>'Tariffs Jan2017'!D71</f>
        <v>Ausnet Central 2</v>
      </c>
      <c r="C77" s="287">
        <f>'Tariffs Jan2017'!E71</f>
        <v>42736</v>
      </c>
      <c r="D77" s="85">
        <f>365*'Tariffs Jan2017'!H71/100</f>
        <v>208.74349999999998</v>
      </c>
      <c r="E77" s="85">
        <f>IF($C$5*'Tariffs Jan2017'!AK71/'Tariffs Jan2017'!AI71&gt;='Tariffs Jan2017'!J71,( 'Tariffs Jan2017'!J71*'Tariffs Jan2017'!O71/100)* 'Tariffs Jan2017'!AI71,($C$5*'Tariffs Jan2017'!AK71/'Tariffs Jan2017'!AI71*'Tariffs Jan2017'!O71/100)* 'Tariffs Jan2017'!AI71)</f>
        <v>148.4</v>
      </c>
      <c r="F77" s="85">
        <f>IF($C$5*'Tariffs Jan2017'!AK71/'Tariffs Jan2017'!AI71&lt;'Tariffs Jan2017'!J71,0,IF($C$5*'Tariffs Jan2017'!AK71/'Tariffs Jan2017'!AI71&lt;='Tariffs Jan2017'!K71,($C$5*'Tariffs Jan2017'!AK71/'Tariffs Jan2017'!AI71-'Tariffs Jan2017'!J71)*('Tariffs Jan2017'!P71/100)*'Tariffs Jan2017'!AI71,('Tariffs Jan2017'!K71-'Tariffs Jan2017'!J71)*('Tariffs Jan2017'!P71/100)*'Tariffs Jan2017'!AI71))</f>
        <v>0</v>
      </c>
      <c r="G77" s="85">
        <f>IF($C$5*'Tariffs Jan2017'!AK71/'Tariffs Jan2017'!AI71&lt;'Tariffs Jan2017'!K71,0,IF($C$5*'Tariffs Jan2017'!AK71/'Tariffs Jan2017'!AI71&lt;='Tariffs Jan2017'!L71,($C$5*'Tariffs Jan2017'!AK71/'Tariffs Jan2017'!AI71-'Tariffs Jan2017'!K71)*('Tariffs Jan2017'!Q71/100)*'Tariffs Jan2017'!AI71,('Tariffs Jan2017'!L71-'Tariffs Jan2017'!K71)*('Tariffs Jan2017'!Q71/100)*'Tariffs Jan2017'!AI71))</f>
        <v>0</v>
      </c>
      <c r="H77" s="85">
        <f>IF($C$5*'Tariffs Jan2017'!AK71/'Tariffs Jan2017'!AI71&lt;'Tariffs Jan2017'!L71,0,IF($C$5*'Tariffs Jan2017'!AK71/'Tariffs Jan2017'!AI71&lt;='Tariffs Jan2017'!M71,($C$5*'Tariffs Jan2017'!AK71/'Tariffs Jan2017'!AI71-'Tariffs Jan2017'!L71)*('Tariffs Jan2017'!R71/100)*'Tariffs Jan2017'!AI71,('Tariffs Jan2017'!M71-'Tariffs Jan2017'!L71)*('Tariffs Jan2017'!R71/100)*'Tariffs Jan2017'!AI71))</f>
        <v>0</v>
      </c>
      <c r="I77" s="85">
        <f>IF(($C$5*'Tariffs Jan2017'!AK71/'Tariffs Jan2017'!AI71&gt;'Tariffs Jan2017'!M71),($C$5*'Tariffs Jan2017'!AK71/'Tariffs Jan2017'!AI71-'Tariffs Jan2017'!M71)*'Tariffs Jan2017'!S71/100*'Tariffs Jan2017'!AI71,0)</f>
        <v>260.36093999999997</v>
      </c>
      <c r="J77" s="85">
        <f>IF($C$5*'Tariffs Jan2017'!AL71/'Tariffs Jan2017'!AJ71&gt;='Tariffs Jan2017'!J71,('Tariffs Jan2017'!J71*'Tariffs Jan2017'!U71/100)* 'Tariffs Jan2017'!AJ71,($C$5*'Tariffs Jan2017'!AL71/'Tariffs Jan2017'!AJ71*'Tariffs Jan2017'!U71/100)* 'Tariffs Jan2017'!AJ71)</f>
        <v>253.4</v>
      </c>
      <c r="K77" s="85">
        <f>IF($C$5*'Tariffs Jan2017'!AL71/'Tariffs Jan2017'!AJ71&lt;'Tariffs Jan2017'!J71,0,IF($C$5*'Tariffs Jan2017'!AL71/'Tariffs Jan2017'!AJ71&lt;='Tariffs Jan2017'!K71,($C$5*'Tariffs Jan2017'!AL71/'Tariffs Jan2017'!AJ71-'Tariffs Jan2017'!J71)*('Tariffs Jan2017'!V71/100)*'Tariffs Jan2017'!AJ71,('Tariffs Jan2017'!K71-'Tariffs Jan2017'!J71)*('Tariffs Jan2017'!V71/100)*'Tariffs Jan2017'!AJ71))</f>
        <v>0</v>
      </c>
      <c r="L77" s="85">
        <f>IF($C$5*'Tariffs Jan2017'!AL71/'Tariffs Jan2017'!AJ71&lt;'Tariffs Jan2017'!K71,0,IF($C$5*'Tariffs Jan2017'!AL71/'Tariffs Jan2017'!AJ71&lt;='Tariffs Jan2017'!L71,($C$5*'Tariffs Jan2017'!AL71/'Tariffs Jan2017'!AJ71-'Tariffs Jan2017'!K71)*('Tariffs Jan2017'!W71/100)*'Tariffs Jan2017'!AJ71,('Tariffs Jan2017'!L71-'Tariffs Jan2017'!K71)*('Tariffs Jan2017'!W71/100)*'Tariffs Jan2017'!AJ71))</f>
        <v>0</v>
      </c>
      <c r="M77" s="85">
        <f>IF($C$5*'Tariffs Jan2017'!AL71/'Tariffs Jan2017'!AJ71&lt;'Tariffs Jan2017'!L71,0,IF($C$5*'Tariffs Jan2017'!AL71/'Tariffs Jan2017'!AJ71&lt;='Tariffs Jan2017'!M71,($C$5*'Tariffs Jan2017'!AL71/'Tariffs Jan2017'!AJ71-'Tariffs Jan2017'!L71)*('Tariffs Jan2017'!X71/100)*'Tariffs Jan2017'!AJ71,('Tariffs Jan2017'!M71-'Tariffs Jan2017'!L71)*('Tariffs Jan2017'!X71/100)*'Tariffs Jan2017'!AJ71))</f>
        <v>0</v>
      </c>
      <c r="N77" s="85">
        <f>IF(($C$5*'Tariffs Jan2017'!AL71/'Tariffs Jan2017'!AJ71&gt;'Tariffs Jan2017'!M71),($C$5*'Tariffs Jan2017'!AL71/'Tariffs Jan2017'!AJ71-'Tariffs Jan2017'!M71)*'Tariffs Jan2017'!Y71/100*'Tariffs Jan2017'!AJ71,0)</f>
        <v>461.93069999999994</v>
      </c>
      <c r="O77" s="73">
        <f t="shared" si="2"/>
        <v>1332.8351399999999</v>
      </c>
      <c r="P77" s="498">
        <f t="shared" si="3"/>
        <v>1466.1186540000001</v>
      </c>
    </row>
    <row r="78" spans="1:153" x14ac:dyDescent="0.15">
      <c r="A78" s="286" t="str">
        <f>'Tariffs Jan2017'!F72</f>
        <v>EnergyAustralia</v>
      </c>
      <c r="B78" s="47" t="str">
        <f>'Tariffs Jan2017'!D72</f>
        <v>Ausnet Central 2</v>
      </c>
      <c r="C78" s="287">
        <f>'Tariffs Jan2017'!E72</f>
        <v>42736</v>
      </c>
      <c r="D78" s="85">
        <f>365*'Tariffs Jan2017'!H72/100</f>
        <v>306.39924999999999</v>
      </c>
      <c r="E78" s="85">
        <f>IF($C$5*'Tariffs Jan2017'!AK72/'Tariffs Jan2017'!AI72&gt;='Tariffs Jan2017'!J72,( 'Tariffs Jan2017'!J72*'Tariffs Jan2017'!O72/100)* 'Tariffs Jan2017'!AI72,($C$5*'Tariffs Jan2017'!AK72/'Tariffs Jan2017'!AI72*'Tariffs Jan2017'!O72/100)* 'Tariffs Jan2017'!AI72)</f>
        <v>331.24800000000005</v>
      </c>
      <c r="F78" s="85">
        <f>IF($C$5*'Tariffs Jan2017'!AK72/'Tariffs Jan2017'!AI72&lt;'Tariffs Jan2017'!J72,0,IF($C$5*'Tariffs Jan2017'!AK72/'Tariffs Jan2017'!AI72&lt;='Tariffs Jan2017'!K72,($C$5*'Tariffs Jan2017'!AK72/'Tariffs Jan2017'!AI72-'Tariffs Jan2017'!J72)*('Tariffs Jan2017'!P72/100)*'Tariffs Jan2017'!AI72,('Tariffs Jan2017'!K72-'Tariffs Jan2017'!J72)*('Tariffs Jan2017'!P72/100)*'Tariffs Jan2017'!AI72))</f>
        <v>199.25849549999995</v>
      </c>
      <c r="G78" s="85">
        <f>IF($C$5*'Tariffs Jan2017'!AK72/'Tariffs Jan2017'!AI72&lt;'Tariffs Jan2017'!K72,0,IF($C$5*'Tariffs Jan2017'!AK72/'Tariffs Jan2017'!AI72&lt;='Tariffs Jan2017'!L72,($C$5*'Tariffs Jan2017'!AK72/'Tariffs Jan2017'!AI72-'Tariffs Jan2017'!K72)*('Tariffs Jan2017'!Q72/100)*'Tariffs Jan2017'!AI72,('Tariffs Jan2017'!L72-'Tariffs Jan2017'!K72)*('Tariffs Jan2017'!Q72/100)*'Tariffs Jan2017'!AI72))</f>
        <v>0</v>
      </c>
      <c r="H78" s="85">
        <f>IF($C$5*'Tariffs Jan2017'!AK72/'Tariffs Jan2017'!AI72&lt;'Tariffs Jan2017'!L72,0,IF($C$5*'Tariffs Jan2017'!AK72/'Tariffs Jan2017'!AI72&lt;='Tariffs Jan2017'!M72,($C$5*'Tariffs Jan2017'!AK72/'Tariffs Jan2017'!AI72-'Tariffs Jan2017'!L72)*('Tariffs Jan2017'!R72/100)*'Tariffs Jan2017'!AI72,('Tariffs Jan2017'!M72-'Tariffs Jan2017'!L72)*('Tariffs Jan2017'!R72/100)*'Tariffs Jan2017'!AI72))</f>
        <v>0</v>
      </c>
      <c r="I78" s="85">
        <f>IF(($C$5*'Tariffs Jan2017'!AK72/'Tariffs Jan2017'!AI72&gt;'Tariffs Jan2017'!M72),($C$5*'Tariffs Jan2017'!AK72/'Tariffs Jan2017'!AI72-'Tariffs Jan2017'!M72)*'Tariffs Jan2017'!S72/100*'Tariffs Jan2017'!AI72,0)</f>
        <v>0</v>
      </c>
      <c r="J78" s="85">
        <f>IF($C$5*'Tariffs Jan2017'!AL72/'Tariffs Jan2017'!AJ72&gt;='Tariffs Jan2017'!J72,('Tariffs Jan2017'!J72*'Tariffs Jan2017'!U72/100)* 'Tariffs Jan2017'!AJ72,($C$5*'Tariffs Jan2017'!AL72/'Tariffs Jan2017'!AJ72*'Tariffs Jan2017'!U72/100)* 'Tariffs Jan2017'!AJ72)</f>
        <v>415.29599999999999</v>
      </c>
      <c r="K78" s="85">
        <f>IF($C$5*'Tariffs Jan2017'!AL72/'Tariffs Jan2017'!AJ72&lt;'Tariffs Jan2017'!J72,0,IF($C$5*'Tariffs Jan2017'!AL72/'Tariffs Jan2017'!AJ72&lt;='Tariffs Jan2017'!K72,($C$5*'Tariffs Jan2017'!AL72/'Tariffs Jan2017'!AJ72-'Tariffs Jan2017'!J72)*('Tariffs Jan2017'!V72/100)*'Tariffs Jan2017'!AJ72,('Tariffs Jan2017'!K72-'Tariffs Jan2017'!J72)*('Tariffs Jan2017'!V72/100)*'Tariffs Jan2017'!AJ72))</f>
        <v>292.86364919999994</v>
      </c>
      <c r="L78" s="85">
        <f>IF($C$5*'Tariffs Jan2017'!AL72/'Tariffs Jan2017'!AJ72&lt;'Tariffs Jan2017'!K72,0,IF($C$5*'Tariffs Jan2017'!AL72/'Tariffs Jan2017'!AJ72&lt;='Tariffs Jan2017'!L72,($C$5*'Tariffs Jan2017'!AL72/'Tariffs Jan2017'!AJ72-'Tariffs Jan2017'!K72)*('Tariffs Jan2017'!W72/100)*'Tariffs Jan2017'!AJ72,('Tariffs Jan2017'!L72-'Tariffs Jan2017'!K72)*('Tariffs Jan2017'!W72/100)*'Tariffs Jan2017'!AJ72))</f>
        <v>0</v>
      </c>
      <c r="M78" s="85">
        <f>IF($C$5*'Tariffs Jan2017'!AL72/'Tariffs Jan2017'!AJ72&lt;'Tariffs Jan2017'!L72,0,IF($C$5*'Tariffs Jan2017'!AL72/'Tariffs Jan2017'!AJ72&lt;='Tariffs Jan2017'!M72,($C$5*'Tariffs Jan2017'!AL72/'Tariffs Jan2017'!AJ72-'Tariffs Jan2017'!L72)*('Tariffs Jan2017'!X72/100)*'Tariffs Jan2017'!AJ72,('Tariffs Jan2017'!M72-'Tariffs Jan2017'!L72)*('Tariffs Jan2017'!X72/100)*'Tariffs Jan2017'!AJ72))</f>
        <v>0</v>
      </c>
      <c r="N78" s="85">
        <f>IF(($C$5*'Tariffs Jan2017'!AL72/'Tariffs Jan2017'!AJ72&gt;'Tariffs Jan2017'!M72),($C$5*'Tariffs Jan2017'!AL72/'Tariffs Jan2017'!AJ72-'Tariffs Jan2017'!M72)*'Tariffs Jan2017'!Y72/100*'Tariffs Jan2017'!AJ72,0)</f>
        <v>0</v>
      </c>
      <c r="O78" s="73">
        <f t="shared" si="2"/>
        <v>1545.0653947000001</v>
      </c>
      <c r="P78" s="498">
        <f t="shared" si="3"/>
        <v>1699.5719341700003</v>
      </c>
    </row>
    <row r="79" spans="1:153" x14ac:dyDescent="0.15">
      <c r="A79" s="286" t="str">
        <f>'Tariffs Jan2017'!F73</f>
        <v>Lumo Energy</v>
      </c>
      <c r="B79" s="47" t="str">
        <f>'Tariffs Jan2017'!D73</f>
        <v>Ausnet Central 2</v>
      </c>
      <c r="C79" s="287">
        <f>'Tariffs Jan2017'!E73</f>
        <v>42736</v>
      </c>
      <c r="D79" s="85">
        <f>365*'Tariffs Jan2017'!H73/100</f>
        <v>300.24900000000002</v>
      </c>
      <c r="E79" s="85">
        <f>IF($C$5*'Tariffs Jan2017'!AK73/'Tariffs Jan2017'!AI73&gt;='Tariffs Jan2017'!J73,( 'Tariffs Jan2017'!J73*'Tariffs Jan2017'!O73/100)* 'Tariffs Jan2017'!AI73,($C$5*'Tariffs Jan2017'!AK73/'Tariffs Jan2017'!AI73*'Tariffs Jan2017'!O73/100)* 'Tariffs Jan2017'!AI73)</f>
        <v>308.64</v>
      </c>
      <c r="F79" s="85">
        <f>IF($C$5*'Tariffs Jan2017'!AK73/'Tariffs Jan2017'!AI73&lt;'Tariffs Jan2017'!J73,0,IF($C$5*'Tariffs Jan2017'!AK73/'Tariffs Jan2017'!AI73&lt;='Tariffs Jan2017'!K73,($C$5*'Tariffs Jan2017'!AK73/'Tariffs Jan2017'!AI73-'Tariffs Jan2017'!J73)*('Tariffs Jan2017'!P73/100)*'Tariffs Jan2017'!AI73,('Tariffs Jan2017'!K73-'Tariffs Jan2017'!J73)*('Tariffs Jan2017'!P73/100)*'Tariffs Jan2017'!AI73))</f>
        <v>193.45484999999994</v>
      </c>
      <c r="G79" s="85">
        <f>IF($C$5*'Tariffs Jan2017'!AK73/'Tariffs Jan2017'!AI73&lt;'Tariffs Jan2017'!K73,0,IF($C$5*'Tariffs Jan2017'!AK73/'Tariffs Jan2017'!AI73&lt;='Tariffs Jan2017'!L73,($C$5*'Tariffs Jan2017'!AK73/'Tariffs Jan2017'!AI73-'Tariffs Jan2017'!K73)*('Tariffs Jan2017'!Q73/100)*'Tariffs Jan2017'!AI73,('Tariffs Jan2017'!L73-'Tariffs Jan2017'!K73)*('Tariffs Jan2017'!Q73/100)*'Tariffs Jan2017'!AI73))</f>
        <v>0</v>
      </c>
      <c r="H79" s="85">
        <f>IF($C$5*'Tariffs Jan2017'!AK73/'Tariffs Jan2017'!AI73&lt;'Tariffs Jan2017'!L73,0,IF($C$5*'Tariffs Jan2017'!AK73/'Tariffs Jan2017'!AI73&lt;='Tariffs Jan2017'!M73,($C$5*'Tariffs Jan2017'!AK73/'Tariffs Jan2017'!AI73-'Tariffs Jan2017'!L73)*('Tariffs Jan2017'!R73/100)*'Tariffs Jan2017'!AI73,('Tariffs Jan2017'!M73-'Tariffs Jan2017'!L73)*('Tariffs Jan2017'!R73/100)*'Tariffs Jan2017'!AI73))</f>
        <v>0</v>
      </c>
      <c r="I79" s="85">
        <f>IF(($C$5*'Tariffs Jan2017'!AK73/'Tariffs Jan2017'!AI73&gt;'Tariffs Jan2017'!M73),($C$5*'Tariffs Jan2017'!AK73/'Tariffs Jan2017'!AI73-'Tariffs Jan2017'!M73)*'Tariffs Jan2017'!S73/100*'Tariffs Jan2017'!AI73,0)</f>
        <v>0</v>
      </c>
      <c r="J79" s="85">
        <f>IF($C$5*'Tariffs Jan2017'!AL73/'Tariffs Jan2017'!AJ73&gt;='Tariffs Jan2017'!J73,('Tariffs Jan2017'!J73*'Tariffs Jan2017'!U73/100)* 'Tariffs Jan2017'!AJ73,($C$5*'Tariffs Jan2017'!AL73/'Tariffs Jan2017'!AJ73*'Tariffs Jan2017'!U73/100)* 'Tariffs Jan2017'!AJ73)</f>
        <v>403.2</v>
      </c>
      <c r="K79" s="85">
        <f>IF($C$5*'Tariffs Jan2017'!AL73/'Tariffs Jan2017'!AJ73&lt;'Tariffs Jan2017'!J73,0,IF($C$5*'Tariffs Jan2017'!AL73/'Tariffs Jan2017'!AJ73&lt;='Tariffs Jan2017'!K73,($C$5*'Tariffs Jan2017'!AL73/'Tariffs Jan2017'!AJ73-'Tariffs Jan2017'!J73)*('Tariffs Jan2017'!V73/100)*'Tariffs Jan2017'!AJ73,('Tariffs Jan2017'!K73-'Tariffs Jan2017'!J73)*('Tariffs Jan2017'!V73/100)*'Tariffs Jan2017'!AJ73))</f>
        <v>291.17204399999991</v>
      </c>
      <c r="L79" s="85">
        <f>IF($C$5*'Tariffs Jan2017'!AL73/'Tariffs Jan2017'!AJ73&lt;'Tariffs Jan2017'!K73,0,IF($C$5*'Tariffs Jan2017'!AL73/'Tariffs Jan2017'!AJ73&lt;='Tariffs Jan2017'!L73,($C$5*'Tariffs Jan2017'!AL73/'Tariffs Jan2017'!AJ73-'Tariffs Jan2017'!K73)*('Tariffs Jan2017'!W73/100)*'Tariffs Jan2017'!AJ73,('Tariffs Jan2017'!L73-'Tariffs Jan2017'!K73)*('Tariffs Jan2017'!W73/100)*'Tariffs Jan2017'!AJ73))</f>
        <v>0</v>
      </c>
      <c r="M79" s="85">
        <f>IF($C$5*'Tariffs Jan2017'!AL73/'Tariffs Jan2017'!AJ73&lt;'Tariffs Jan2017'!L73,0,IF($C$5*'Tariffs Jan2017'!AL73/'Tariffs Jan2017'!AJ73&lt;='Tariffs Jan2017'!M73,($C$5*'Tariffs Jan2017'!AL73/'Tariffs Jan2017'!AJ73-'Tariffs Jan2017'!L73)*('Tariffs Jan2017'!X73/100)*'Tariffs Jan2017'!AJ73,('Tariffs Jan2017'!M73-'Tariffs Jan2017'!L73)*('Tariffs Jan2017'!X73/100)*'Tariffs Jan2017'!AJ73))</f>
        <v>0</v>
      </c>
      <c r="N79" s="85">
        <f>IF(($C$5*'Tariffs Jan2017'!AL73/'Tariffs Jan2017'!AJ73&gt;'Tariffs Jan2017'!M73),($C$5*'Tariffs Jan2017'!AL73/'Tariffs Jan2017'!AJ73-'Tariffs Jan2017'!M73)*'Tariffs Jan2017'!Y73/100*'Tariffs Jan2017'!AJ73,0)</f>
        <v>0</v>
      </c>
      <c r="O79" s="73">
        <f t="shared" si="2"/>
        <v>1496.7158939999999</v>
      </c>
      <c r="P79" s="498">
        <f t="shared" si="3"/>
        <v>1646.3874834000001</v>
      </c>
    </row>
    <row r="80" spans="1:153" x14ac:dyDescent="0.15">
      <c r="A80" s="286" t="str">
        <f>'Tariffs Jan2017'!F74</f>
        <v>Momentum Energy</v>
      </c>
      <c r="B80" s="47" t="str">
        <f>'Tariffs Jan2017'!D74</f>
        <v>Ausnet Central 2</v>
      </c>
      <c r="C80" s="287">
        <f>'Tariffs Jan2017'!E74</f>
        <v>42736</v>
      </c>
      <c r="D80" s="85">
        <f>365*'Tariffs Jan2017'!H74/100</f>
        <v>242.06799999999998</v>
      </c>
      <c r="E80" s="85">
        <f>IF($C$5*'Tariffs Jan2017'!AK74/'Tariffs Jan2017'!AI74&gt;='Tariffs Jan2017'!J74,( 'Tariffs Jan2017'!J74*'Tariffs Jan2017'!O74/100)* 'Tariffs Jan2017'!AI74,($C$5*'Tariffs Jan2017'!AK74/'Tariffs Jan2017'!AI74*'Tariffs Jan2017'!O74/100)* 'Tariffs Jan2017'!AI74)</f>
        <v>364.8</v>
      </c>
      <c r="F80" s="85">
        <f>IF($C$5*'Tariffs Jan2017'!AK74/'Tariffs Jan2017'!AI74&lt;'Tariffs Jan2017'!J74,0,IF($C$5*'Tariffs Jan2017'!AK74/'Tariffs Jan2017'!AI74&lt;='Tariffs Jan2017'!K74,($C$5*'Tariffs Jan2017'!AK74/'Tariffs Jan2017'!AI74-'Tariffs Jan2017'!J74)*('Tariffs Jan2017'!P74/100)*'Tariffs Jan2017'!AI74,('Tariffs Jan2017'!K74-'Tariffs Jan2017'!J74)*('Tariffs Jan2017'!P74/100)*'Tariffs Jan2017'!AI74))</f>
        <v>239.79403499999995</v>
      </c>
      <c r="G80" s="85">
        <f>IF($C$5*'Tariffs Jan2017'!AK74/'Tariffs Jan2017'!AI74&lt;'Tariffs Jan2017'!K74,0,IF($C$5*'Tariffs Jan2017'!AK74/'Tariffs Jan2017'!AI74&lt;='Tariffs Jan2017'!L74,($C$5*'Tariffs Jan2017'!AK74/'Tariffs Jan2017'!AI74-'Tariffs Jan2017'!K74)*('Tariffs Jan2017'!Q74/100)*'Tariffs Jan2017'!AI74,('Tariffs Jan2017'!L74-'Tariffs Jan2017'!K74)*('Tariffs Jan2017'!Q74/100)*'Tariffs Jan2017'!AI74))</f>
        <v>0</v>
      </c>
      <c r="H80" s="85">
        <f>IF($C$5*'Tariffs Jan2017'!AK74/'Tariffs Jan2017'!AI74&lt;'Tariffs Jan2017'!L74,0,IF($C$5*'Tariffs Jan2017'!AK74/'Tariffs Jan2017'!AI74&lt;='Tariffs Jan2017'!M74,($C$5*'Tariffs Jan2017'!AK74/'Tariffs Jan2017'!AI74-'Tariffs Jan2017'!L74)*('Tariffs Jan2017'!R74/100)*'Tariffs Jan2017'!AI74,('Tariffs Jan2017'!M74-'Tariffs Jan2017'!L74)*('Tariffs Jan2017'!R74/100)*'Tariffs Jan2017'!AI74))</f>
        <v>0</v>
      </c>
      <c r="I80" s="85">
        <f>IF(($C$5*'Tariffs Jan2017'!AK74/'Tariffs Jan2017'!AI74&gt;'Tariffs Jan2017'!M74),($C$5*'Tariffs Jan2017'!AK74/'Tariffs Jan2017'!AI74-'Tariffs Jan2017'!M74)*'Tariffs Jan2017'!S74/100*'Tariffs Jan2017'!AI74,0)</f>
        <v>0</v>
      </c>
      <c r="J80" s="85">
        <f>IF($C$5*'Tariffs Jan2017'!AL74/'Tariffs Jan2017'!AJ74&gt;='Tariffs Jan2017'!J74,('Tariffs Jan2017'!J74*'Tariffs Jan2017'!U74/100)* 'Tariffs Jan2017'!AJ74,($C$5*'Tariffs Jan2017'!AL74/'Tariffs Jan2017'!AJ74*'Tariffs Jan2017'!U74/100)* 'Tariffs Jan2017'!AJ74)</f>
        <v>547.19999999999993</v>
      </c>
      <c r="K80" s="85">
        <f>IF($C$5*'Tariffs Jan2017'!AL74/'Tariffs Jan2017'!AJ74&lt;'Tariffs Jan2017'!J74,0,IF($C$5*'Tariffs Jan2017'!AL74/'Tariffs Jan2017'!AJ74&lt;='Tariffs Jan2017'!K74,($C$5*'Tariffs Jan2017'!AL74/'Tariffs Jan2017'!AJ74-'Tariffs Jan2017'!J74)*('Tariffs Jan2017'!V74/100)*'Tariffs Jan2017'!AJ74,('Tariffs Jan2017'!K74-'Tariffs Jan2017'!J74)*('Tariffs Jan2017'!V74/100)*'Tariffs Jan2017'!AJ74))</f>
        <v>402.74600399999991</v>
      </c>
      <c r="L80" s="85">
        <f>IF($C$5*'Tariffs Jan2017'!AL74/'Tariffs Jan2017'!AJ74&lt;'Tariffs Jan2017'!K74,0,IF($C$5*'Tariffs Jan2017'!AL74/'Tariffs Jan2017'!AJ74&lt;='Tariffs Jan2017'!L74,($C$5*'Tariffs Jan2017'!AL74/'Tariffs Jan2017'!AJ74-'Tariffs Jan2017'!K74)*('Tariffs Jan2017'!W74/100)*'Tariffs Jan2017'!AJ74,('Tariffs Jan2017'!L74-'Tariffs Jan2017'!K74)*('Tariffs Jan2017'!W74/100)*'Tariffs Jan2017'!AJ74))</f>
        <v>0</v>
      </c>
      <c r="M80" s="85">
        <f>IF($C$5*'Tariffs Jan2017'!AL74/'Tariffs Jan2017'!AJ74&lt;'Tariffs Jan2017'!L74,0,IF($C$5*'Tariffs Jan2017'!AL74/'Tariffs Jan2017'!AJ74&lt;='Tariffs Jan2017'!M74,($C$5*'Tariffs Jan2017'!AL74/'Tariffs Jan2017'!AJ74-'Tariffs Jan2017'!L74)*('Tariffs Jan2017'!X74/100)*'Tariffs Jan2017'!AJ74,('Tariffs Jan2017'!M74-'Tariffs Jan2017'!L74)*('Tariffs Jan2017'!X74/100)*'Tariffs Jan2017'!AJ74))</f>
        <v>0</v>
      </c>
      <c r="N80" s="85">
        <f>IF(($C$5*'Tariffs Jan2017'!AL74/'Tariffs Jan2017'!AJ74&gt;'Tariffs Jan2017'!M74),($C$5*'Tariffs Jan2017'!AL74/'Tariffs Jan2017'!AJ74-'Tariffs Jan2017'!M74)*'Tariffs Jan2017'!Y74/100*'Tariffs Jan2017'!AJ74,0)</f>
        <v>0</v>
      </c>
      <c r="O80" s="73">
        <f t="shared" si="2"/>
        <v>1796.6080389999995</v>
      </c>
      <c r="P80" s="498">
        <f t="shared" si="3"/>
        <v>1976.2688428999995</v>
      </c>
    </row>
    <row r="81" spans="1:153" x14ac:dyDescent="0.15">
      <c r="A81" s="286" t="str">
        <f>'Tariffs Jan2017'!F75</f>
        <v>Origin Energy</v>
      </c>
      <c r="B81" s="47" t="str">
        <f>'Tariffs Jan2017'!D75</f>
        <v>Ausnet Central 2</v>
      </c>
      <c r="C81" s="287">
        <f>'Tariffs Jan2017'!E75</f>
        <v>42736</v>
      </c>
      <c r="D81" s="85">
        <f>365*'Tariffs Jan2017'!H75/100</f>
        <v>297.767</v>
      </c>
      <c r="E81" s="85">
        <f>IF($C$5*'Tariffs Jan2017'!AK75/'Tariffs Jan2017'!AI75&gt;='Tariffs Jan2017'!J75,( 'Tariffs Jan2017'!J75*'Tariffs Jan2017'!O75/100)* 'Tariffs Jan2017'!AI75,($C$5*'Tariffs Jan2017'!AK75/'Tariffs Jan2017'!AI75*'Tariffs Jan2017'!O75/100)* 'Tariffs Jan2017'!AI75)</f>
        <v>168.25599999999997</v>
      </c>
      <c r="F81" s="85">
        <f>IF($C$5*'Tariffs Jan2017'!AK75/'Tariffs Jan2017'!AI75&lt;'Tariffs Jan2017'!J75,0,IF($C$5*'Tariffs Jan2017'!AK75/'Tariffs Jan2017'!AI75&lt;='Tariffs Jan2017'!K75,($C$5*'Tariffs Jan2017'!AK75/'Tariffs Jan2017'!AI75-'Tariffs Jan2017'!J75)*('Tariffs Jan2017'!P75/100)*'Tariffs Jan2017'!AI75,('Tariffs Jan2017'!K75-'Tariffs Jan2017'!J75)*('Tariffs Jan2017'!P75/100)*'Tariffs Jan2017'!AI75))</f>
        <v>0</v>
      </c>
      <c r="G81" s="85">
        <f>IF($C$5*'Tariffs Jan2017'!AK75/'Tariffs Jan2017'!AI75&lt;'Tariffs Jan2017'!K75,0,IF($C$5*'Tariffs Jan2017'!AK75/'Tariffs Jan2017'!AI75&lt;='Tariffs Jan2017'!L75,($C$5*'Tariffs Jan2017'!AK75/'Tariffs Jan2017'!AI75-'Tariffs Jan2017'!K75)*('Tariffs Jan2017'!Q75/100)*'Tariffs Jan2017'!AI75,('Tariffs Jan2017'!L75-'Tariffs Jan2017'!K75)*('Tariffs Jan2017'!Q75/100)*'Tariffs Jan2017'!AI75))</f>
        <v>0</v>
      </c>
      <c r="H81" s="85">
        <f>IF($C$5*'Tariffs Jan2017'!AK75/'Tariffs Jan2017'!AI75&lt;'Tariffs Jan2017'!L75,0,IF($C$5*'Tariffs Jan2017'!AK75/'Tariffs Jan2017'!AI75&lt;='Tariffs Jan2017'!M75,($C$5*'Tariffs Jan2017'!AK75/'Tariffs Jan2017'!AI75-'Tariffs Jan2017'!L75)*('Tariffs Jan2017'!R75/100)*'Tariffs Jan2017'!AI75,('Tariffs Jan2017'!M75-'Tariffs Jan2017'!L75)*('Tariffs Jan2017'!R75/100)*'Tariffs Jan2017'!AI75))</f>
        <v>0</v>
      </c>
      <c r="I81" s="85">
        <f>IF(($C$5*'Tariffs Jan2017'!AK75/'Tariffs Jan2017'!AI75&gt;'Tariffs Jan2017'!M75),($C$5*'Tariffs Jan2017'!AK75/'Tariffs Jan2017'!AI75-'Tariffs Jan2017'!M75)*'Tariffs Jan2017'!S75/100*'Tariffs Jan2017'!AI75,0)</f>
        <v>304.65817299999998</v>
      </c>
      <c r="J81" s="85">
        <f>IF($C$5*'Tariffs Jan2017'!AL75/'Tariffs Jan2017'!AJ75&gt;='Tariffs Jan2017'!J75,('Tariffs Jan2017'!J75*'Tariffs Jan2017'!U75/100)* 'Tariffs Jan2017'!AJ75,($C$5*'Tariffs Jan2017'!AL75/'Tariffs Jan2017'!AJ75*'Tariffs Jan2017'!U75/100)* 'Tariffs Jan2017'!AJ75)</f>
        <v>235.77600000000001</v>
      </c>
      <c r="K81" s="85">
        <f>IF($C$5*'Tariffs Jan2017'!AL75/'Tariffs Jan2017'!AJ75&lt;'Tariffs Jan2017'!J75,0,IF($C$5*'Tariffs Jan2017'!AL75/'Tariffs Jan2017'!AJ75&lt;='Tariffs Jan2017'!K75,($C$5*'Tariffs Jan2017'!AL75/'Tariffs Jan2017'!AJ75-'Tariffs Jan2017'!J75)*('Tariffs Jan2017'!V75/100)*'Tariffs Jan2017'!AJ75,('Tariffs Jan2017'!K75-'Tariffs Jan2017'!J75)*('Tariffs Jan2017'!V75/100)*'Tariffs Jan2017'!AJ75))</f>
        <v>0</v>
      </c>
      <c r="L81" s="85">
        <f>IF($C$5*'Tariffs Jan2017'!AL75/'Tariffs Jan2017'!AJ75&lt;'Tariffs Jan2017'!K75,0,IF($C$5*'Tariffs Jan2017'!AL75/'Tariffs Jan2017'!AJ75&lt;='Tariffs Jan2017'!L75,($C$5*'Tariffs Jan2017'!AL75/'Tariffs Jan2017'!AJ75-'Tariffs Jan2017'!K75)*('Tariffs Jan2017'!W75/100)*'Tariffs Jan2017'!AJ75,('Tariffs Jan2017'!L75-'Tariffs Jan2017'!K75)*('Tariffs Jan2017'!W75/100)*'Tariffs Jan2017'!AJ75))</f>
        <v>0</v>
      </c>
      <c r="M81" s="85">
        <f>IF($C$5*'Tariffs Jan2017'!AL75/'Tariffs Jan2017'!AJ75&lt;'Tariffs Jan2017'!L75,0,IF($C$5*'Tariffs Jan2017'!AL75/'Tariffs Jan2017'!AJ75&lt;='Tariffs Jan2017'!M75,($C$5*'Tariffs Jan2017'!AL75/'Tariffs Jan2017'!AJ75-'Tariffs Jan2017'!L75)*('Tariffs Jan2017'!X75/100)*'Tariffs Jan2017'!AJ75,('Tariffs Jan2017'!M75-'Tariffs Jan2017'!L75)*('Tariffs Jan2017'!X75/100)*'Tariffs Jan2017'!AJ75))</f>
        <v>0</v>
      </c>
      <c r="N81" s="85">
        <f>IF(($C$5*'Tariffs Jan2017'!AL75/'Tariffs Jan2017'!AJ75&gt;'Tariffs Jan2017'!M75),($C$5*'Tariffs Jan2017'!AL75/'Tariffs Jan2017'!AJ75-'Tariffs Jan2017'!M75)*'Tariffs Jan2017'!Y75/100*'Tariffs Jan2017'!AJ75,0)</f>
        <v>427.71846999999997</v>
      </c>
      <c r="O81" s="73">
        <f t="shared" si="2"/>
        <v>1434.175643</v>
      </c>
      <c r="P81" s="498">
        <f t="shared" si="3"/>
        <v>1577.5932073000001</v>
      </c>
    </row>
    <row r="82" spans="1:153" x14ac:dyDescent="0.15">
      <c r="A82" s="286" t="str">
        <f>'Tariffs Jan2017'!F76</f>
        <v>Red Energy</v>
      </c>
      <c r="B82" s="47" t="str">
        <f>'Tariffs Jan2017'!D76</f>
        <v>Ausnet Central 2</v>
      </c>
      <c r="C82" s="287">
        <f>'Tariffs Jan2017'!E76</f>
        <v>42736</v>
      </c>
      <c r="D82" s="85">
        <f>365*'Tariffs Jan2017'!H76/100</f>
        <v>317.44049999999999</v>
      </c>
      <c r="E82" s="85">
        <f>IF($C$5*'Tariffs Jan2017'!AK76/'Tariffs Jan2017'!AI76&gt;='Tariffs Jan2017'!J76,( 'Tariffs Jan2017'!J76*'Tariffs Jan2017'!O76/100)* 'Tariffs Jan2017'!AI76,($C$5*'Tariffs Jan2017'!AK76/'Tariffs Jan2017'!AI76*'Tariffs Jan2017'!O76/100)* 'Tariffs Jan2017'!AI76)</f>
        <v>187.6</v>
      </c>
      <c r="F82" s="85">
        <f>IF($C$5*'Tariffs Jan2017'!AK76/'Tariffs Jan2017'!AI76&lt;'Tariffs Jan2017'!J76,0,IF($C$5*'Tariffs Jan2017'!AK76/'Tariffs Jan2017'!AI76&lt;='Tariffs Jan2017'!K76,($C$5*'Tariffs Jan2017'!AK76/'Tariffs Jan2017'!AI76-'Tariffs Jan2017'!J76)*('Tariffs Jan2017'!P76/100)*'Tariffs Jan2017'!AI76,('Tariffs Jan2017'!K76-'Tariffs Jan2017'!J76)*('Tariffs Jan2017'!P76/100)*'Tariffs Jan2017'!AI76))</f>
        <v>0</v>
      </c>
      <c r="G82" s="85">
        <f>IF($C$5*'Tariffs Jan2017'!AK76/'Tariffs Jan2017'!AI76&lt;'Tariffs Jan2017'!K76,0,IF($C$5*'Tariffs Jan2017'!AK76/'Tariffs Jan2017'!AI76&lt;='Tariffs Jan2017'!L76,($C$5*'Tariffs Jan2017'!AK76/'Tariffs Jan2017'!AI76-'Tariffs Jan2017'!K76)*('Tariffs Jan2017'!Q76/100)*'Tariffs Jan2017'!AI76,('Tariffs Jan2017'!L76-'Tariffs Jan2017'!K76)*('Tariffs Jan2017'!Q76/100)*'Tariffs Jan2017'!AI76))</f>
        <v>0</v>
      </c>
      <c r="H82" s="85">
        <f>IF($C$5*'Tariffs Jan2017'!AK76/'Tariffs Jan2017'!AI76&lt;'Tariffs Jan2017'!L76,0,IF($C$5*'Tariffs Jan2017'!AK76/'Tariffs Jan2017'!AI76&lt;='Tariffs Jan2017'!M76,($C$5*'Tariffs Jan2017'!AK76/'Tariffs Jan2017'!AI76-'Tariffs Jan2017'!L76)*('Tariffs Jan2017'!R76/100)*'Tariffs Jan2017'!AI76,('Tariffs Jan2017'!M76-'Tariffs Jan2017'!L76)*('Tariffs Jan2017'!R76/100)*'Tariffs Jan2017'!AI76))</f>
        <v>0</v>
      </c>
      <c r="I82" s="85">
        <f>IF(($C$5*'Tariffs Jan2017'!AK76/'Tariffs Jan2017'!AI76&gt;'Tariffs Jan2017'!M76),($C$5*'Tariffs Jan2017'!AK76/'Tariffs Jan2017'!AI76-'Tariffs Jan2017'!M76)*'Tariffs Jan2017'!S76/100*'Tariffs Jan2017'!AI76,0)</f>
        <v>282.75757999999996</v>
      </c>
      <c r="J82" s="85">
        <f>IF($C$5*'Tariffs Jan2017'!AL76/'Tariffs Jan2017'!AJ76&gt;='Tariffs Jan2017'!J76,('Tariffs Jan2017'!J76*'Tariffs Jan2017'!U76/100)* 'Tariffs Jan2017'!AJ76,($C$5*'Tariffs Jan2017'!AL76/'Tariffs Jan2017'!AJ76*'Tariffs Jan2017'!U76/100)* 'Tariffs Jan2017'!AJ76)</f>
        <v>375.2</v>
      </c>
      <c r="K82" s="85">
        <f>IF($C$5*'Tariffs Jan2017'!AL76/'Tariffs Jan2017'!AJ76&lt;'Tariffs Jan2017'!J76,0,IF($C$5*'Tariffs Jan2017'!AL76/'Tariffs Jan2017'!AJ76&lt;='Tariffs Jan2017'!K76,($C$5*'Tariffs Jan2017'!AL76/'Tariffs Jan2017'!AJ76-'Tariffs Jan2017'!J76)*('Tariffs Jan2017'!V76/100)*'Tariffs Jan2017'!AJ76,('Tariffs Jan2017'!K76-'Tariffs Jan2017'!J76)*('Tariffs Jan2017'!V76/100)*'Tariffs Jan2017'!AJ76))</f>
        <v>0</v>
      </c>
      <c r="L82" s="85">
        <f>IF($C$5*'Tariffs Jan2017'!AL76/'Tariffs Jan2017'!AJ76&lt;'Tariffs Jan2017'!K76,0,IF($C$5*'Tariffs Jan2017'!AL76/'Tariffs Jan2017'!AJ76&lt;='Tariffs Jan2017'!L76,($C$5*'Tariffs Jan2017'!AL76/'Tariffs Jan2017'!AJ76-'Tariffs Jan2017'!K76)*('Tariffs Jan2017'!W76/100)*'Tariffs Jan2017'!AJ76,('Tariffs Jan2017'!L76-'Tariffs Jan2017'!K76)*('Tariffs Jan2017'!W76/100)*'Tariffs Jan2017'!AJ76))</f>
        <v>0</v>
      </c>
      <c r="M82" s="85">
        <f>IF($C$5*'Tariffs Jan2017'!AL76/'Tariffs Jan2017'!AJ76&lt;'Tariffs Jan2017'!L76,0,IF($C$5*'Tariffs Jan2017'!AL76/'Tariffs Jan2017'!AJ76&lt;='Tariffs Jan2017'!M76,($C$5*'Tariffs Jan2017'!AL76/'Tariffs Jan2017'!AJ76-'Tariffs Jan2017'!L76)*('Tariffs Jan2017'!X76/100)*'Tariffs Jan2017'!AJ76,('Tariffs Jan2017'!M76-'Tariffs Jan2017'!L76)*('Tariffs Jan2017'!X76/100)*'Tariffs Jan2017'!AJ76))</f>
        <v>0</v>
      </c>
      <c r="N82" s="85">
        <f>IF(($C$5*'Tariffs Jan2017'!AL76/'Tariffs Jan2017'!AJ76&gt;'Tariffs Jan2017'!M76),($C$5*'Tariffs Jan2017'!AL76/'Tariffs Jan2017'!AJ76-'Tariffs Jan2017'!M76)*'Tariffs Jan2017'!Y76/100*'Tariffs Jan2017'!AJ76,0)</f>
        <v>565.51515999999992</v>
      </c>
      <c r="O82" s="73">
        <f t="shared" si="2"/>
        <v>1728.5132399999998</v>
      </c>
      <c r="P82" s="498">
        <f t="shared" si="3"/>
        <v>1901.364564</v>
      </c>
    </row>
    <row r="83" spans="1:153" s="289" customFormat="1" ht="14" thickBot="1" x14ac:dyDescent="0.2">
      <c r="A83" s="288" t="str">
        <f>'Tariffs Jan2017'!F77</f>
        <v>Simply Energy</v>
      </c>
      <c r="B83" s="289" t="str">
        <f>'Tariffs Jan2017'!D77</f>
        <v>Ausnet Central 2</v>
      </c>
      <c r="C83" s="290">
        <f>'Tariffs Jan2017'!E77</f>
        <v>42736</v>
      </c>
      <c r="D83" s="291">
        <f>365*'Tariffs Jan2017'!H77/100</f>
        <v>304.11799999999999</v>
      </c>
      <c r="E83" s="291">
        <f>IF($C$5*'Tariffs Jan2017'!AK77/'Tariffs Jan2017'!AI77&gt;='Tariffs Jan2017'!J77,( 'Tariffs Jan2017'!J77*'Tariffs Jan2017'!O77/100)* 'Tariffs Jan2017'!AI77,($C$5*'Tariffs Jan2017'!AK77/'Tariffs Jan2017'!AI77*'Tariffs Jan2017'!O77/100)* 'Tariffs Jan2017'!AI77)</f>
        <v>152.60000000000002</v>
      </c>
      <c r="F83" s="291">
        <f>IF($C$5*'Tariffs Jan2017'!AK77/'Tariffs Jan2017'!AI77&lt;'Tariffs Jan2017'!J77,0,IF($C$5*'Tariffs Jan2017'!AK77/'Tariffs Jan2017'!AI77&lt;='Tariffs Jan2017'!K77,($C$5*'Tariffs Jan2017'!AK77/'Tariffs Jan2017'!AI77-'Tariffs Jan2017'!J77)*('Tariffs Jan2017'!P77/100)*'Tariffs Jan2017'!AI77,('Tariffs Jan2017'!K77-'Tariffs Jan2017'!J77)*('Tariffs Jan2017'!P77/100)*'Tariffs Jan2017'!AI77))</f>
        <v>0</v>
      </c>
      <c r="G83" s="291">
        <f>IF($C$5*'Tariffs Jan2017'!AK77/'Tariffs Jan2017'!AI77&lt;'Tariffs Jan2017'!K77,0,IF($C$5*'Tariffs Jan2017'!AK77/'Tariffs Jan2017'!AI77&lt;='Tariffs Jan2017'!L77,($C$5*'Tariffs Jan2017'!AK77/'Tariffs Jan2017'!AI77-'Tariffs Jan2017'!K77)*('Tariffs Jan2017'!Q77/100)*'Tariffs Jan2017'!AI77,('Tariffs Jan2017'!L77-'Tariffs Jan2017'!K77)*('Tariffs Jan2017'!Q77/100)*'Tariffs Jan2017'!AI77))</f>
        <v>0</v>
      </c>
      <c r="H83" s="291">
        <f>IF($C$5*'Tariffs Jan2017'!AK77/'Tariffs Jan2017'!AI77&lt;'Tariffs Jan2017'!L77,0,IF($C$5*'Tariffs Jan2017'!AK77/'Tariffs Jan2017'!AI77&lt;='Tariffs Jan2017'!M77,($C$5*'Tariffs Jan2017'!AK77/'Tariffs Jan2017'!AI77-'Tariffs Jan2017'!L77)*('Tariffs Jan2017'!R77/100)*'Tariffs Jan2017'!AI77,('Tariffs Jan2017'!M77-'Tariffs Jan2017'!L77)*('Tariffs Jan2017'!R77/100)*'Tariffs Jan2017'!AI77))</f>
        <v>0</v>
      </c>
      <c r="I83" s="291">
        <f>IF(($C$5*'Tariffs Jan2017'!AK77/'Tariffs Jan2017'!AI77&gt;'Tariffs Jan2017'!M77),($C$5*'Tariffs Jan2017'!AK77/'Tariffs Jan2017'!AI77-'Tariffs Jan2017'!M77)*'Tariffs Jan2017'!S77/100*'Tariffs Jan2017'!AI77,0)</f>
        <v>271.83921799999996</v>
      </c>
      <c r="J83" s="291">
        <f>IF($C$5*'Tariffs Jan2017'!AL77/'Tariffs Jan2017'!AJ77&gt;='Tariffs Jan2017'!J77,('Tariffs Jan2017'!J77*'Tariffs Jan2017'!U77/100)* 'Tariffs Jan2017'!AJ77,($C$5*'Tariffs Jan2017'!AL77/'Tariffs Jan2017'!AJ77*'Tariffs Jan2017'!U77/100)* 'Tariffs Jan2017'!AJ77)</f>
        <v>250.46</v>
      </c>
      <c r="K83" s="291">
        <f>IF($C$5*'Tariffs Jan2017'!AL77/'Tariffs Jan2017'!AJ77&lt;'Tariffs Jan2017'!J77,0,IF($C$5*'Tariffs Jan2017'!AL77/'Tariffs Jan2017'!AJ77&lt;='Tariffs Jan2017'!K77,($C$5*'Tariffs Jan2017'!AL77/'Tariffs Jan2017'!AJ77-'Tariffs Jan2017'!J77)*('Tariffs Jan2017'!V77/100)*'Tariffs Jan2017'!AJ77,('Tariffs Jan2017'!K77-'Tariffs Jan2017'!J77)*('Tariffs Jan2017'!V77/100)*'Tariffs Jan2017'!AJ77))</f>
        <v>0</v>
      </c>
      <c r="L83" s="291">
        <f>IF($C$5*'Tariffs Jan2017'!AL77/'Tariffs Jan2017'!AJ77&lt;'Tariffs Jan2017'!K77,0,IF($C$5*'Tariffs Jan2017'!AL77/'Tariffs Jan2017'!AJ77&lt;='Tariffs Jan2017'!L77,($C$5*'Tariffs Jan2017'!AL77/'Tariffs Jan2017'!AJ77-'Tariffs Jan2017'!K77)*('Tariffs Jan2017'!W77/100)*'Tariffs Jan2017'!AJ77,('Tariffs Jan2017'!L77-'Tariffs Jan2017'!K77)*('Tariffs Jan2017'!W77/100)*'Tariffs Jan2017'!AJ77))</f>
        <v>0</v>
      </c>
      <c r="M83" s="291">
        <f>IF($C$5*'Tariffs Jan2017'!AL77/'Tariffs Jan2017'!AJ77&lt;'Tariffs Jan2017'!L77,0,IF($C$5*'Tariffs Jan2017'!AL77/'Tariffs Jan2017'!AJ77&lt;='Tariffs Jan2017'!M77,($C$5*'Tariffs Jan2017'!AL77/'Tariffs Jan2017'!AJ77-'Tariffs Jan2017'!L77)*('Tariffs Jan2017'!X77/100)*'Tariffs Jan2017'!AJ77,('Tariffs Jan2017'!M77-'Tariffs Jan2017'!L77)*('Tariffs Jan2017'!X77/100)*'Tariffs Jan2017'!AJ77))</f>
        <v>0</v>
      </c>
      <c r="N83" s="291">
        <f>IF(($C$5*'Tariffs Jan2017'!AL77/'Tariffs Jan2017'!AJ77&gt;'Tariffs Jan2017'!M77),($C$5*'Tariffs Jan2017'!AL77/'Tariffs Jan2017'!AJ77-'Tariffs Jan2017'!M77)*'Tariffs Jan2017'!Y77/100*'Tariffs Jan2017'!AJ77,0)</f>
        <v>482.08767599999993</v>
      </c>
      <c r="O83" s="292">
        <f t="shared" si="2"/>
        <v>1461.1048939999998</v>
      </c>
      <c r="P83" s="499">
        <f t="shared" si="3"/>
        <v>1607.2153833999998</v>
      </c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  <c r="AU83" s="318"/>
      <c r="AV83" s="318"/>
      <c r="AW83" s="318"/>
      <c r="AX83" s="318"/>
      <c r="AY83" s="318"/>
      <c r="AZ83" s="318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/>
      <c r="BK83" s="318"/>
      <c r="BL83" s="318"/>
      <c r="BM83" s="318"/>
      <c r="BN83" s="318"/>
      <c r="BO83" s="318"/>
      <c r="BP83" s="318"/>
      <c r="BQ83" s="318"/>
      <c r="BR83" s="318"/>
      <c r="BS83" s="318"/>
      <c r="BT83" s="318"/>
      <c r="BU83" s="318"/>
      <c r="BV83" s="318"/>
      <c r="BW83" s="318"/>
      <c r="BX83" s="318"/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318"/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318"/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318"/>
      <c r="DF83" s="318"/>
      <c r="DG83" s="318"/>
      <c r="DH83" s="318"/>
      <c r="DI83" s="318"/>
      <c r="DJ83" s="318"/>
      <c r="DK83" s="320"/>
      <c r="DL83" s="320"/>
      <c r="DM83" s="320"/>
      <c r="DN83" s="320"/>
      <c r="DO83" s="320"/>
      <c r="DP83" s="320"/>
      <c r="DQ83" s="320"/>
      <c r="DR83" s="320"/>
      <c r="DS83" s="320"/>
      <c r="DT83" s="320"/>
      <c r="DU83" s="320"/>
      <c r="DV83" s="320"/>
      <c r="DW83" s="320"/>
      <c r="DX83" s="320"/>
      <c r="DY83" s="320"/>
      <c r="DZ83" s="320"/>
      <c r="EA83" s="320"/>
      <c r="EB83" s="320"/>
      <c r="EC83" s="320"/>
      <c r="ED83" s="320"/>
      <c r="EE83" s="320"/>
      <c r="EF83" s="320"/>
      <c r="EG83" s="320"/>
      <c r="EH83" s="320"/>
      <c r="EI83" s="320"/>
      <c r="EJ83" s="320"/>
      <c r="EK83" s="320"/>
      <c r="EL83" s="320"/>
      <c r="EM83" s="320"/>
      <c r="EN83" s="320"/>
      <c r="EO83" s="320"/>
      <c r="EP83" s="320"/>
      <c r="EQ83" s="320"/>
      <c r="ER83" s="320"/>
      <c r="ES83" s="320"/>
      <c r="ET83" s="320"/>
      <c r="EU83" s="320"/>
      <c r="EV83" s="320"/>
      <c r="EW83" s="320"/>
    </row>
    <row r="84" spans="1:153" x14ac:dyDescent="0.15">
      <c r="A84" s="286" t="str">
        <f>'Tariffs Jan2017'!F78</f>
        <v>AGL</v>
      </c>
      <c r="B84" s="47" t="str">
        <f>'Tariffs Jan2017'!D78</f>
        <v>Ausnet Central 1</v>
      </c>
      <c r="C84" s="287">
        <f>'Tariffs Jan2017'!E78</f>
        <v>42736</v>
      </c>
      <c r="D84" s="85">
        <f>365*'Tariffs Jan2017'!H78/100</f>
        <v>287.18200000000002</v>
      </c>
      <c r="E84" s="85">
        <f>IF($C$5*'Tariffs Jan2017'!AK78/'Tariffs Jan2017'!AI78&gt;='Tariffs Jan2017'!J78,( 'Tariffs Jan2017'!J78*'Tariffs Jan2017'!O78/100)* 'Tariffs Jan2017'!AI78,($C$5*'Tariffs Jan2017'!AK78/'Tariffs Jan2017'!AI78*'Tariffs Jan2017'!O78/100)* 'Tariffs Jan2017'!AI78)</f>
        <v>261.72000000000003</v>
      </c>
      <c r="F84" s="85">
        <f>IF($C$5*'Tariffs Jan2017'!AK78/'Tariffs Jan2017'!AI78&lt;'Tariffs Jan2017'!J78,0,IF($C$5*'Tariffs Jan2017'!AK78/'Tariffs Jan2017'!AI78&lt;='Tariffs Jan2017'!K78,($C$5*'Tariffs Jan2017'!AK78/'Tariffs Jan2017'!AI78-'Tariffs Jan2017'!J78)*('Tariffs Jan2017'!P78/100)*'Tariffs Jan2017'!AI78,('Tariffs Jan2017'!K78-'Tariffs Jan2017'!J78)*('Tariffs Jan2017'!P78/100)*'Tariffs Jan2017'!AI78))</f>
        <v>185.62667699999997</v>
      </c>
      <c r="G84" s="85">
        <f>IF($C$5*'Tariffs Jan2017'!AK78/'Tariffs Jan2017'!AI78&lt;'Tariffs Jan2017'!K78,0,IF($C$5*'Tariffs Jan2017'!AK78/'Tariffs Jan2017'!AI78&lt;='Tariffs Jan2017'!L78,($C$5*'Tariffs Jan2017'!AK78/'Tariffs Jan2017'!AI78-'Tariffs Jan2017'!K78)*('Tariffs Jan2017'!Q78/100)*'Tariffs Jan2017'!AI78,('Tariffs Jan2017'!L78-'Tariffs Jan2017'!K78)*('Tariffs Jan2017'!Q78/100)*'Tariffs Jan2017'!AI78))</f>
        <v>0</v>
      </c>
      <c r="H84" s="85">
        <f>IF($C$5*'Tariffs Jan2017'!AK78/'Tariffs Jan2017'!AI78&lt;'Tariffs Jan2017'!L78,0,IF($C$5*'Tariffs Jan2017'!AK78/'Tariffs Jan2017'!AI78&lt;='Tariffs Jan2017'!M78,($C$5*'Tariffs Jan2017'!AK78/'Tariffs Jan2017'!AI78-'Tariffs Jan2017'!L78)*('Tariffs Jan2017'!R78/100)*'Tariffs Jan2017'!AI78,('Tariffs Jan2017'!M78-'Tariffs Jan2017'!L78)*('Tariffs Jan2017'!R78/100)*'Tariffs Jan2017'!AI78))</f>
        <v>0</v>
      </c>
      <c r="I84" s="85">
        <f>IF(($C$5*'Tariffs Jan2017'!AK78/'Tariffs Jan2017'!AI78&gt;'Tariffs Jan2017'!M78),($C$5*'Tariffs Jan2017'!AK78/'Tariffs Jan2017'!AI78-'Tariffs Jan2017'!M78)*'Tariffs Jan2017'!S78/100*'Tariffs Jan2017'!AI78,0)</f>
        <v>0</v>
      </c>
      <c r="J84" s="85">
        <f>IF($C$5*'Tariffs Jan2017'!AL78/'Tariffs Jan2017'!AJ78&gt;='Tariffs Jan2017'!J78,('Tariffs Jan2017'!J78*'Tariffs Jan2017'!U78/100)* 'Tariffs Jan2017'!AJ78,($C$5*'Tariffs Jan2017'!AL78/'Tariffs Jan2017'!AJ78*'Tariffs Jan2017'!U78/100)* 'Tariffs Jan2017'!AJ78)</f>
        <v>478.56</v>
      </c>
      <c r="K84" s="85">
        <f>IF($C$5*'Tariffs Jan2017'!AL78/'Tariffs Jan2017'!AJ78&lt;'Tariffs Jan2017'!J78,0,IF($C$5*'Tariffs Jan2017'!AL78/'Tariffs Jan2017'!AJ78&lt;='Tariffs Jan2017'!K78,($C$5*'Tariffs Jan2017'!AL78/'Tariffs Jan2017'!AJ78-'Tariffs Jan2017'!J78)*('Tariffs Jan2017'!V78/100)*'Tariffs Jan2017'!AJ78,('Tariffs Jan2017'!K78-'Tariffs Jan2017'!J78)*('Tariffs Jan2017'!V78/100)*'Tariffs Jan2017'!AJ78))</f>
        <v>273.53615999999994</v>
      </c>
      <c r="L84" s="85">
        <f>IF($C$5*'Tariffs Jan2017'!AL78/'Tariffs Jan2017'!AJ78&lt;'Tariffs Jan2017'!K78,0,IF($C$5*'Tariffs Jan2017'!AL78/'Tariffs Jan2017'!AJ78&lt;='Tariffs Jan2017'!L78,($C$5*'Tariffs Jan2017'!AL78/'Tariffs Jan2017'!AJ78-'Tariffs Jan2017'!K78)*('Tariffs Jan2017'!W78/100)*'Tariffs Jan2017'!AJ78,('Tariffs Jan2017'!L78-'Tariffs Jan2017'!K78)*('Tariffs Jan2017'!W78/100)*'Tariffs Jan2017'!AJ78))</f>
        <v>0</v>
      </c>
      <c r="M84" s="85">
        <f>IF($C$5*'Tariffs Jan2017'!AL78/'Tariffs Jan2017'!AJ78&lt;'Tariffs Jan2017'!L78,0,IF($C$5*'Tariffs Jan2017'!AL78/'Tariffs Jan2017'!AJ78&lt;='Tariffs Jan2017'!M78,($C$5*'Tariffs Jan2017'!AL78/'Tariffs Jan2017'!AJ78-'Tariffs Jan2017'!L78)*('Tariffs Jan2017'!X78/100)*'Tariffs Jan2017'!AJ78,('Tariffs Jan2017'!M78-'Tariffs Jan2017'!L78)*('Tariffs Jan2017'!X78/100)*'Tariffs Jan2017'!AJ78))</f>
        <v>0</v>
      </c>
      <c r="N84" s="85">
        <f>IF(($C$5*'Tariffs Jan2017'!AL78/'Tariffs Jan2017'!AJ78&gt;'Tariffs Jan2017'!M78),($C$5*'Tariffs Jan2017'!AL78/'Tariffs Jan2017'!AJ78-'Tariffs Jan2017'!M78)*'Tariffs Jan2017'!Y78/100*'Tariffs Jan2017'!AJ78,0)</f>
        <v>0</v>
      </c>
      <c r="O84" s="73">
        <f t="shared" si="2"/>
        <v>1486.6248369999998</v>
      </c>
      <c r="P84" s="498">
        <f t="shared" si="3"/>
        <v>1635.2873207</v>
      </c>
    </row>
    <row r="85" spans="1:153" x14ac:dyDescent="0.15">
      <c r="A85" s="286" t="str">
        <f>'Tariffs Jan2017'!F79</f>
        <v>Alinta Energy</v>
      </c>
      <c r="B85" s="47" t="str">
        <f>'Tariffs Jan2017'!D79</f>
        <v>Ausnet Central 1</v>
      </c>
      <c r="C85" s="287">
        <f>'Tariffs Jan2017'!E79</f>
        <v>42747</v>
      </c>
      <c r="D85" s="85">
        <f>365*'Tariffs Jan2017'!H79/100</f>
        <v>240.93650000000002</v>
      </c>
      <c r="E85" s="85">
        <f>IF($C$5*'Tariffs Jan2017'!AK79/'Tariffs Jan2017'!AI79&gt;='Tariffs Jan2017'!J79,( 'Tariffs Jan2017'!J79*'Tariffs Jan2017'!O79/100)* 'Tariffs Jan2017'!AI79,($C$5*'Tariffs Jan2017'!AK79/'Tariffs Jan2017'!AI79*'Tariffs Jan2017'!O79/100)* 'Tariffs Jan2017'!AI79)</f>
        <v>268.8</v>
      </c>
      <c r="F85" s="85">
        <f>IF($C$5*'Tariffs Jan2017'!AK79/'Tariffs Jan2017'!AI79&lt;'Tariffs Jan2017'!J79,0,IF($C$5*'Tariffs Jan2017'!AK79/'Tariffs Jan2017'!AI79&lt;='Tariffs Jan2017'!K79,($C$5*'Tariffs Jan2017'!AK79/'Tariffs Jan2017'!AI79-'Tariffs Jan2017'!J79)*('Tariffs Jan2017'!P79/100)*'Tariffs Jan2017'!AI79,('Tariffs Jan2017'!K79-'Tariffs Jan2017'!J79)*('Tariffs Jan2017'!P79/100)*'Tariffs Jan2017'!AI79))</f>
        <v>0</v>
      </c>
      <c r="G85" s="85">
        <f>IF($C$5*'Tariffs Jan2017'!AK79/'Tariffs Jan2017'!AI79&lt;'Tariffs Jan2017'!K79,0,IF($C$5*'Tariffs Jan2017'!AK79/'Tariffs Jan2017'!AI79&lt;='Tariffs Jan2017'!L79,($C$5*'Tariffs Jan2017'!AK79/'Tariffs Jan2017'!AI79-'Tariffs Jan2017'!K79)*('Tariffs Jan2017'!Q79/100)*'Tariffs Jan2017'!AI79,('Tariffs Jan2017'!L79-'Tariffs Jan2017'!K79)*('Tariffs Jan2017'!Q79/100)*'Tariffs Jan2017'!AI79))</f>
        <v>0</v>
      </c>
      <c r="H85" s="85">
        <f>IF($C$5*'Tariffs Jan2017'!AK79/'Tariffs Jan2017'!AI79&lt;'Tariffs Jan2017'!L79,0,IF($C$5*'Tariffs Jan2017'!AK79/'Tariffs Jan2017'!AI79&lt;='Tariffs Jan2017'!M79,($C$5*'Tariffs Jan2017'!AK79/'Tariffs Jan2017'!AI79-'Tariffs Jan2017'!L79)*('Tariffs Jan2017'!R79/100)*'Tariffs Jan2017'!AI79,('Tariffs Jan2017'!M79-'Tariffs Jan2017'!L79)*('Tariffs Jan2017'!R79/100)*'Tariffs Jan2017'!AI79))</f>
        <v>0</v>
      </c>
      <c r="I85" s="85">
        <f>IF(($C$5*'Tariffs Jan2017'!AK79/'Tariffs Jan2017'!AI79&gt;'Tariffs Jan2017'!M79),($C$5*'Tariffs Jan2017'!AK79/'Tariffs Jan2017'!AI79-'Tariffs Jan2017'!M79)*'Tariffs Jan2017'!S79/100*'Tariffs Jan2017'!AI79,0)</f>
        <v>157.46324999999996</v>
      </c>
      <c r="J85" s="85">
        <f>IF($C$5*'Tariffs Jan2017'!AL79/'Tariffs Jan2017'!AJ79&gt;='Tariffs Jan2017'!J79,('Tariffs Jan2017'!J79*'Tariffs Jan2017'!U79/100)* 'Tariffs Jan2017'!AJ79,($C$5*'Tariffs Jan2017'!AL79/'Tariffs Jan2017'!AJ79*'Tariffs Jan2017'!U79/100)* 'Tariffs Jan2017'!AJ79)</f>
        <v>511.2</v>
      </c>
      <c r="K85" s="85">
        <f>IF($C$5*'Tariffs Jan2017'!AL79/'Tariffs Jan2017'!AJ79&lt;'Tariffs Jan2017'!J79,0,IF($C$5*'Tariffs Jan2017'!AL79/'Tariffs Jan2017'!AJ79&lt;='Tariffs Jan2017'!K79,($C$5*'Tariffs Jan2017'!AL79/'Tariffs Jan2017'!AJ79-'Tariffs Jan2017'!J79)*('Tariffs Jan2017'!V79/100)*'Tariffs Jan2017'!AJ79,('Tariffs Jan2017'!K79-'Tariffs Jan2017'!J79)*('Tariffs Jan2017'!V79/100)*'Tariffs Jan2017'!AJ79))</f>
        <v>0</v>
      </c>
      <c r="L85" s="85">
        <f>IF($C$5*'Tariffs Jan2017'!AL79/'Tariffs Jan2017'!AJ79&lt;'Tariffs Jan2017'!K79,0,IF($C$5*'Tariffs Jan2017'!AL79/'Tariffs Jan2017'!AJ79&lt;='Tariffs Jan2017'!L79,($C$5*'Tariffs Jan2017'!AL79/'Tariffs Jan2017'!AJ79-'Tariffs Jan2017'!K79)*('Tariffs Jan2017'!W79/100)*'Tariffs Jan2017'!AJ79,('Tariffs Jan2017'!L79-'Tariffs Jan2017'!K79)*('Tariffs Jan2017'!W79/100)*'Tariffs Jan2017'!AJ79))</f>
        <v>0</v>
      </c>
      <c r="M85" s="85">
        <f>IF($C$5*'Tariffs Jan2017'!AL79/'Tariffs Jan2017'!AJ79&lt;'Tariffs Jan2017'!L79,0,IF($C$5*'Tariffs Jan2017'!AL79/'Tariffs Jan2017'!AJ79&lt;='Tariffs Jan2017'!M79,($C$5*'Tariffs Jan2017'!AL79/'Tariffs Jan2017'!AJ79-'Tariffs Jan2017'!L79)*('Tariffs Jan2017'!X79/100)*'Tariffs Jan2017'!AJ79,('Tariffs Jan2017'!M79-'Tariffs Jan2017'!L79)*('Tariffs Jan2017'!X79/100)*'Tariffs Jan2017'!AJ79))</f>
        <v>0</v>
      </c>
      <c r="N85" s="85">
        <f>IF(($C$5*'Tariffs Jan2017'!AL79/'Tariffs Jan2017'!AJ79&gt;'Tariffs Jan2017'!M79),($C$5*'Tariffs Jan2017'!AL79/'Tariffs Jan2017'!AJ79-'Tariffs Jan2017'!M79)*'Tariffs Jan2017'!Y79/100*'Tariffs Jan2017'!AJ79,0)</f>
        <v>293.3315399999999</v>
      </c>
      <c r="O85" s="73">
        <f t="shared" si="2"/>
        <v>1471.7312899999999</v>
      </c>
      <c r="P85" s="498">
        <f t="shared" si="3"/>
        <v>1618.904419</v>
      </c>
    </row>
    <row r="86" spans="1:153" x14ac:dyDescent="0.15">
      <c r="A86" s="286" t="str">
        <f>'Tariffs Jan2017'!F80</f>
        <v>Click Energy</v>
      </c>
      <c r="B86" s="47" t="str">
        <f>'Tariffs Jan2017'!D80</f>
        <v>Ausnet Central 1</v>
      </c>
      <c r="C86" s="287">
        <f>'Tariffs Jan2017'!E80</f>
        <v>42736</v>
      </c>
      <c r="D86" s="85">
        <f>365*'Tariffs Jan2017'!H80/100</f>
        <v>321.2</v>
      </c>
      <c r="E86" s="85">
        <f>IF($C$5*'Tariffs Jan2017'!AK80/'Tariffs Jan2017'!AI80&gt;='Tariffs Jan2017'!J80,( 'Tariffs Jan2017'!J80*'Tariffs Jan2017'!O80/100)* 'Tariffs Jan2017'!AI80,($C$5*'Tariffs Jan2017'!AK80/'Tariffs Jan2017'!AI80*'Tariffs Jan2017'!O80/100)* 'Tariffs Jan2017'!AI80)</f>
        <v>312</v>
      </c>
      <c r="F86" s="85">
        <f>IF($C$5*'Tariffs Jan2017'!AK80/'Tariffs Jan2017'!AI80&lt;'Tariffs Jan2017'!J80,0,IF($C$5*'Tariffs Jan2017'!AK80/'Tariffs Jan2017'!AI80&lt;='Tariffs Jan2017'!K80,($C$5*'Tariffs Jan2017'!AK80/'Tariffs Jan2017'!AI80-'Tariffs Jan2017'!J80)*('Tariffs Jan2017'!P80/100)*'Tariffs Jan2017'!AI80,('Tariffs Jan2017'!K80-'Tariffs Jan2017'!J80)*('Tariffs Jan2017'!P80/100)*'Tariffs Jan2017'!AI80))</f>
        <v>193.45484999999994</v>
      </c>
      <c r="G86" s="85">
        <f>IF($C$5*'Tariffs Jan2017'!AK80/'Tariffs Jan2017'!AI80&lt;'Tariffs Jan2017'!K80,0,IF($C$5*'Tariffs Jan2017'!AK80/'Tariffs Jan2017'!AI80&lt;='Tariffs Jan2017'!L80,($C$5*'Tariffs Jan2017'!AK80/'Tariffs Jan2017'!AI80-'Tariffs Jan2017'!K80)*('Tariffs Jan2017'!Q80/100)*'Tariffs Jan2017'!AI80,('Tariffs Jan2017'!L80-'Tariffs Jan2017'!K80)*('Tariffs Jan2017'!Q80/100)*'Tariffs Jan2017'!AI80))</f>
        <v>0</v>
      </c>
      <c r="H86" s="85">
        <f>IF($C$5*'Tariffs Jan2017'!AK80/'Tariffs Jan2017'!AI80&lt;'Tariffs Jan2017'!L80,0,IF($C$5*'Tariffs Jan2017'!AK80/'Tariffs Jan2017'!AI80&lt;='Tariffs Jan2017'!M80,($C$5*'Tariffs Jan2017'!AK80/'Tariffs Jan2017'!AI80-'Tariffs Jan2017'!L80)*('Tariffs Jan2017'!R80/100)*'Tariffs Jan2017'!AI80,('Tariffs Jan2017'!M80-'Tariffs Jan2017'!L80)*('Tariffs Jan2017'!R80/100)*'Tariffs Jan2017'!AI80))</f>
        <v>0</v>
      </c>
      <c r="I86" s="85">
        <f>IF(($C$5*'Tariffs Jan2017'!AK80/'Tariffs Jan2017'!AI80&gt;'Tariffs Jan2017'!M80),($C$5*'Tariffs Jan2017'!AK80/'Tariffs Jan2017'!AI80-'Tariffs Jan2017'!M80)*'Tariffs Jan2017'!S80/100*'Tariffs Jan2017'!AI80,0)</f>
        <v>0</v>
      </c>
      <c r="J86" s="85">
        <f>IF($C$5*'Tariffs Jan2017'!AL80/'Tariffs Jan2017'!AJ80&gt;='Tariffs Jan2017'!J80,('Tariffs Jan2017'!J80*'Tariffs Jan2017'!U80/100)* 'Tariffs Jan2017'!AJ80,($C$5*'Tariffs Jan2017'!AL80/'Tariffs Jan2017'!AJ80*'Tariffs Jan2017'!U80/100)* 'Tariffs Jan2017'!AJ80)</f>
        <v>396</v>
      </c>
      <c r="K86" s="85">
        <f>IF($C$5*'Tariffs Jan2017'!AL80/'Tariffs Jan2017'!AJ80&lt;'Tariffs Jan2017'!J80,0,IF($C$5*'Tariffs Jan2017'!AL80/'Tariffs Jan2017'!AJ80&lt;='Tariffs Jan2017'!K80,($C$5*'Tariffs Jan2017'!AL80/'Tariffs Jan2017'!AJ80-'Tariffs Jan2017'!J80)*('Tariffs Jan2017'!V80/100)*'Tariffs Jan2017'!AJ80,('Tariffs Jan2017'!K80-'Tariffs Jan2017'!J80)*('Tariffs Jan2017'!V80/100)*'Tariffs Jan2017'!AJ80))</f>
        <v>287.93279999999993</v>
      </c>
      <c r="L86" s="85">
        <f>IF($C$5*'Tariffs Jan2017'!AL80/'Tariffs Jan2017'!AJ80&lt;'Tariffs Jan2017'!K80,0,IF($C$5*'Tariffs Jan2017'!AL80/'Tariffs Jan2017'!AJ80&lt;='Tariffs Jan2017'!L80,($C$5*'Tariffs Jan2017'!AL80/'Tariffs Jan2017'!AJ80-'Tariffs Jan2017'!K80)*('Tariffs Jan2017'!W80/100)*'Tariffs Jan2017'!AJ80,('Tariffs Jan2017'!L80-'Tariffs Jan2017'!K80)*('Tariffs Jan2017'!W80/100)*'Tariffs Jan2017'!AJ80))</f>
        <v>0</v>
      </c>
      <c r="M86" s="85">
        <f>IF($C$5*'Tariffs Jan2017'!AL80/'Tariffs Jan2017'!AJ80&lt;'Tariffs Jan2017'!L80,0,IF($C$5*'Tariffs Jan2017'!AL80/'Tariffs Jan2017'!AJ80&lt;='Tariffs Jan2017'!M80,($C$5*'Tariffs Jan2017'!AL80/'Tariffs Jan2017'!AJ80-'Tariffs Jan2017'!L80)*('Tariffs Jan2017'!X80/100)*'Tariffs Jan2017'!AJ80,('Tariffs Jan2017'!M80-'Tariffs Jan2017'!L80)*('Tariffs Jan2017'!X80/100)*'Tariffs Jan2017'!AJ80))</f>
        <v>0</v>
      </c>
      <c r="N86" s="85">
        <f>IF(($C$5*'Tariffs Jan2017'!AL80/'Tariffs Jan2017'!AJ80&gt;'Tariffs Jan2017'!M80),($C$5*'Tariffs Jan2017'!AL80/'Tariffs Jan2017'!AJ80-'Tariffs Jan2017'!M80)*'Tariffs Jan2017'!Y80/100*'Tariffs Jan2017'!AJ80,0)</f>
        <v>0</v>
      </c>
      <c r="O86" s="73">
        <f t="shared" si="2"/>
        <v>1510.5876499999999</v>
      </c>
      <c r="P86" s="498">
        <f t="shared" si="3"/>
        <v>1661.6464150000002</v>
      </c>
    </row>
    <row r="87" spans="1:153" x14ac:dyDescent="0.15">
      <c r="A87" s="286" t="str">
        <f>'Tariffs Jan2017'!F81</f>
        <v>Covau</v>
      </c>
      <c r="B87" s="47" t="str">
        <f>'Tariffs Jan2017'!D81</f>
        <v>Ausnet Central 1</v>
      </c>
      <c r="C87" s="287">
        <f>'Tariffs Jan2017'!E81</f>
        <v>42736</v>
      </c>
      <c r="D87" s="85">
        <f>365*'Tariffs Jan2017'!H81/100</f>
        <v>264.98999999999995</v>
      </c>
      <c r="E87" s="85">
        <f>IF($C$5*'Tariffs Jan2017'!AK81/'Tariffs Jan2017'!AI81&gt;='Tariffs Jan2017'!J81,( 'Tariffs Jan2017'!J81*'Tariffs Jan2017'!O81/100)* 'Tariffs Jan2017'!AI81,($C$5*'Tariffs Jan2017'!AK81/'Tariffs Jan2017'!AI81*'Tariffs Jan2017'!O81/100)* 'Tariffs Jan2017'!AI81)</f>
        <v>511.20000000000005</v>
      </c>
      <c r="F87" s="85">
        <f>IF($C$5*'Tariffs Jan2017'!AK81/'Tariffs Jan2017'!AI81&lt;'Tariffs Jan2017'!J81,0,IF($C$5*'Tariffs Jan2017'!AK81/'Tariffs Jan2017'!AI81&lt;='Tariffs Jan2017'!K81,($C$5*'Tariffs Jan2017'!AK81/'Tariffs Jan2017'!AI81-'Tariffs Jan2017'!J81)*('Tariffs Jan2017'!P81/100)*'Tariffs Jan2017'!AI81,('Tariffs Jan2017'!K81-'Tariffs Jan2017'!J81)*('Tariffs Jan2017'!P81/100)*'Tariffs Jan2017'!AI81))</f>
        <v>359.1</v>
      </c>
      <c r="G87" s="85">
        <f>IF($C$5*'Tariffs Jan2017'!AK81/'Tariffs Jan2017'!AI81&lt;'Tariffs Jan2017'!K81,0,IF($C$5*'Tariffs Jan2017'!AK81/'Tariffs Jan2017'!AI81&lt;='Tariffs Jan2017'!L81,($C$5*'Tariffs Jan2017'!AK81/'Tariffs Jan2017'!AI81-'Tariffs Jan2017'!K81)*('Tariffs Jan2017'!Q81/100)*'Tariffs Jan2017'!AI81,('Tariffs Jan2017'!L81-'Tariffs Jan2017'!K81)*('Tariffs Jan2017'!Q81/100)*'Tariffs Jan2017'!AI81))</f>
        <v>0</v>
      </c>
      <c r="H87" s="85">
        <f>IF($C$5*'Tariffs Jan2017'!AK81/'Tariffs Jan2017'!AI81&lt;'Tariffs Jan2017'!L81,0,IF($C$5*'Tariffs Jan2017'!AK81/'Tariffs Jan2017'!AI81&lt;='Tariffs Jan2017'!M81,($C$5*'Tariffs Jan2017'!AK81/'Tariffs Jan2017'!AI81-'Tariffs Jan2017'!L81)*('Tariffs Jan2017'!R81/100)*'Tariffs Jan2017'!AI81,('Tariffs Jan2017'!M81-'Tariffs Jan2017'!L81)*('Tariffs Jan2017'!R81/100)*'Tariffs Jan2017'!AI81))</f>
        <v>0</v>
      </c>
      <c r="I87" s="85">
        <f>IF(($C$5*'Tariffs Jan2017'!AK81/'Tariffs Jan2017'!AI81&gt;'Tariffs Jan2017'!M81),($C$5*'Tariffs Jan2017'!AK81/'Tariffs Jan2017'!AI81-'Tariffs Jan2017'!M81)*'Tariffs Jan2017'!S81/100*'Tariffs Jan2017'!AI81,0)</f>
        <v>0</v>
      </c>
      <c r="J87" s="85">
        <f>IF($C$5*'Tariffs Jan2017'!AL81/'Tariffs Jan2017'!AJ81&gt;='Tariffs Jan2017'!J81,('Tariffs Jan2017'!J81*'Tariffs Jan2017'!U81/100)* 'Tariffs Jan2017'!AJ81,($C$5*'Tariffs Jan2017'!AL81/'Tariffs Jan2017'!AJ81*'Tariffs Jan2017'!U81/100)* 'Tariffs Jan2017'!AJ81)</f>
        <v>270</v>
      </c>
      <c r="K87" s="85">
        <f>IF($C$5*'Tariffs Jan2017'!AL81/'Tariffs Jan2017'!AJ81&lt;'Tariffs Jan2017'!J81,0,IF($C$5*'Tariffs Jan2017'!AL81/'Tariffs Jan2017'!AJ81&lt;='Tariffs Jan2017'!K81,($C$5*'Tariffs Jan2017'!AL81/'Tariffs Jan2017'!AJ81-'Tariffs Jan2017'!J81)*('Tariffs Jan2017'!V81/100)*'Tariffs Jan2017'!AJ81,('Tariffs Jan2017'!K81-'Tariffs Jan2017'!J81)*('Tariffs Jan2017'!V81/100)*'Tariffs Jan2017'!AJ81))</f>
        <v>222.75</v>
      </c>
      <c r="L87" s="85">
        <f>IF($C$5*'Tariffs Jan2017'!AL81/'Tariffs Jan2017'!AJ81&lt;'Tariffs Jan2017'!K81,0,IF($C$5*'Tariffs Jan2017'!AL81/'Tariffs Jan2017'!AJ81&lt;='Tariffs Jan2017'!L81,($C$5*'Tariffs Jan2017'!AL81/'Tariffs Jan2017'!AJ81-'Tariffs Jan2017'!K81)*('Tariffs Jan2017'!W81/100)*'Tariffs Jan2017'!AJ81,('Tariffs Jan2017'!L81-'Tariffs Jan2017'!K81)*('Tariffs Jan2017'!W81/100)*'Tariffs Jan2017'!AJ81))</f>
        <v>0</v>
      </c>
      <c r="M87" s="85">
        <f>IF($C$5*'Tariffs Jan2017'!AL81/'Tariffs Jan2017'!AJ81&lt;'Tariffs Jan2017'!L81,0,IF($C$5*'Tariffs Jan2017'!AL81/'Tariffs Jan2017'!AJ81&lt;='Tariffs Jan2017'!M81,($C$5*'Tariffs Jan2017'!AL81/'Tariffs Jan2017'!AJ81-'Tariffs Jan2017'!L81)*('Tariffs Jan2017'!X81/100)*'Tariffs Jan2017'!AJ81,('Tariffs Jan2017'!M81-'Tariffs Jan2017'!L81)*('Tariffs Jan2017'!X81/100)*'Tariffs Jan2017'!AJ81))</f>
        <v>0</v>
      </c>
      <c r="N87" s="85">
        <f>IF(($C$5*'Tariffs Jan2017'!AL81/'Tariffs Jan2017'!AJ81&gt;'Tariffs Jan2017'!M81),($C$5*'Tariffs Jan2017'!AL81/'Tariffs Jan2017'!AJ81-'Tariffs Jan2017'!M81)*'Tariffs Jan2017'!Y81/100*'Tariffs Jan2017'!AJ81,0)</f>
        <v>0</v>
      </c>
      <c r="O87" s="73">
        <f t="shared" si="2"/>
        <v>1628.04</v>
      </c>
      <c r="P87" s="498">
        <f t="shared" si="3"/>
        <v>1790.8440000000001</v>
      </c>
    </row>
    <row r="88" spans="1:153" x14ac:dyDescent="0.15">
      <c r="A88" s="286" t="str">
        <f>'Tariffs Jan2017'!F82</f>
        <v>Dodo Power &amp; Gas</v>
      </c>
      <c r="B88" s="47" t="str">
        <f>'Tariffs Jan2017'!D82</f>
        <v>Ausnet Central 1</v>
      </c>
      <c r="C88" s="287">
        <f>'Tariffs Jan2017'!E82</f>
        <v>42736</v>
      </c>
      <c r="D88" s="85">
        <f>365*'Tariffs Jan2017'!H82/100</f>
        <v>208.74349999999998</v>
      </c>
      <c r="E88" s="85">
        <f>IF($C$5*'Tariffs Jan2017'!AK82/'Tariffs Jan2017'!AI82&gt;='Tariffs Jan2017'!J82,( 'Tariffs Jan2017'!J82*'Tariffs Jan2017'!O82/100)* 'Tariffs Jan2017'!AI82,($C$5*'Tariffs Jan2017'!AK82/'Tariffs Jan2017'!AI82*'Tariffs Jan2017'!O82/100)* 'Tariffs Jan2017'!AI82)</f>
        <v>140.16</v>
      </c>
      <c r="F88" s="85">
        <f>IF($C$5*'Tariffs Jan2017'!AK82/'Tariffs Jan2017'!AI82&lt;'Tariffs Jan2017'!J82,0,IF($C$5*'Tariffs Jan2017'!AK82/'Tariffs Jan2017'!AI82&lt;='Tariffs Jan2017'!K82,($C$5*'Tariffs Jan2017'!AK82/'Tariffs Jan2017'!AI82-'Tariffs Jan2017'!J82)*('Tariffs Jan2017'!P82/100)*'Tariffs Jan2017'!AI82,('Tariffs Jan2017'!K82-'Tariffs Jan2017'!J82)*('Tariffs Jan2017'!P82/100)*'Tariffs Jan2017'!AI82))</f>
        <v>0</v>
      </c>
      <c r="G88" s="85">
        <f>IF($C$5*'Tariffs Jan2017'!AK82/'Tariffs Jan2017'!AI82&lt;'Tariffs Jan2017'!K82,0,IF($C$5*'Tariffs Jan2017'!AK82/'Tariffs Jan2017'!AI82&lt;='Tariffs Jan2017'!L82,($C$5*'Tariffs Jan2017'!AK82/'Tariffs Jan2017'!AI82-'Tariffs Jan2017'!K82)*('Tariffs Jan2017'!Q82/100)*'Tariffs Jan2017'!AI82,('Tariffs Jan2017'!L82-'Tariffs Jan2017'!K82)*('Tariffs Jan2017'!Q82/100)*'Tariffs Jan2017'!AI82))</f>
        <v>0</v>
      </c>
      <c r="H88" s="85">
        <f>IF($C$5*'Tariffs Jan2017'!AK82/'Tariffs Jan2017'!AI82&lt;'Tariffs Jan2017'!L82,0,IF($C$5*'Tariffs Jan2017'!AK82/'Tariffs Jan2017'!AI82&lt;='Tariffs Jan2017'!M82,($C$5*'Tariffs Jan2017'!AK82/'Tariffs Jan2017'!AI82-'Tariffs Jan2017'!L82)*('Tariffs Jan2017'!R82/100)*'Tariffs Jan2017'!AI82,('Tariffs Jan2017'!M82-'Tariffs Jan2017'!L82)*('Tariffs Jan2017'!R82/100)*'Tariffs Jan2017'!AI82))</f>
        <v>0</v>
      </c>
      <c r="I88" s="85">
        <f>IF(($C$5*'Tariffs Jan2017'!AK82/'Tariffs Jan2017'!AI82&gt;'Tariffs Jan2017'!M82),($C$5*'Tariffs Jan2017'!AK82/'Tariffs Jan2017'!AI82-'Tariffs Jan2017'!M82)*'Tariffs Jan2017'!S82/100*'Tariffs Jan2017'!AI82,0)</f>
        <v>278.81988999999993</v>
      </c>
      <c r="J88" s="85">
        <f>IF($C$5*'Tariffs Jan2017'!AL82/'Tariffs Jan2017'!AJ82&gt;='Tariffs Jan2017'!J82,('Tariffs Jan2017'!J82*'Tariffs Jan2017'!U82/100)* 'Tariffs Jan2017'!AJ82,($C$5*'Tariffs Jan2017'!AL82/'Tariffs Jan2017'!AJ82*'Tariffs Jan2017'!U82/100)* 'Tariffs Jan2017'!AJ82)</f>
        <v>238.08</v>
      </c>
      <c r="K88" s="85">
        <f>IF($C$5*'Tariffs Jan2017'!AL82/'Tariffs Jan2017'!AJ82&lt;'Tariffs Jan2017'!J82,0,IF($C$5*'Tariffs Jan2017'!AL82/'Tariffs Jan2017'!AJ82&lt;='Tariffs Jan2017'!K82,($C$5*'Tariffs Jan2017'!AL82/'Tariffs Jan2017'!AJ82-'Tariffs Jan2017'!J82)*('Tariffs Jan2017'!V82/100)*'Tariffs Jan2017'!AJ82,('Tariffs Jan2017'!K82-'Tariffs Jan2017'!J82)*('Tariffs Jan2017'!V82/100)*'Tariffs Jan2017'!AJ82))</f>
        <v>0</v>
      </c>
      <c r="L88" s="85">
        <f>IF($C$5*'Tariffs Jan2017'!AL82/'Tariffs Jan2017'!AJ82&lt;'Tariffs Jan2017'!K82,0,IF($C$5*'Tariffs Jan2017'!AL82/'Tariffs Jan2017'!AJ82&lt;='Tariffs Jan2017'!L82,($C$5*'Tariffs Jan2017'!AL82/'Tariffs Jan2017'!AJ82-'Tariffs Jan2017'!K82)*('Tariffs Jan2017'!W82/100)*'Tariffs Jan2017'!AJ82,('Tariffs Jan2017'!L82-'Tariffs Jan2017'!K82)*('Tariffs Jan2017'!W82/100)*'Tariffs Jan2017'!AJ82))</f>
        <v>0</v>
      </c>
      <c r="M88" s="85">
        <f>IF($C$5*'Tariffs Jan2017'!AL82/'Tariffs Jan2017'!AJ82&lt;'Tariffs Jan2017'!L82,0,IF($C$5*'Tariffs Jan2017'!AL82/'Tariffs Jan2017'!AJ82&lt;='Tariffs Jan2017'!M82,($C$5*'Tariffs Jan2017'!AL82/'Tariffs Jan2017'!AJ82-'Tariffs Jan2017'!L82)*('Tariffs Jan2017'!X82/100)*'Tariffs Jan2017'!AJ82,('Tariffs Jan2017'!M82-'Tariffs Jan2017'!L82)*('Tariffs Jan2017'!X82/100)*'Tariffs Jan2017'!AJ82))</f>
        <v>0</v>
      </c>
      <c r="N88" s="85">
        <f>IF(($C$5*'Tariffs Jan2017'!AL82/'Tariffs Jan2017'!AJ82&gt;'Tariffs Jan2017'!M82),($C$5*'Tariffs Jan2017'!AL82/'Tariffs Jan2017'!AJ82-'Tariffs Jan2017'!M82)*'Tariffs Jan2017'!Y82/100*'Tariffs Jan2017'!AJ82,0)</f>
        <v>481.7306999999999</v>
      </c>
      <c r="O88" s="73">
        <f t="shared" si="2"/>
        <v>1347.5340899999999</v>
      </c>
      <c r="P88" s="498">
        <f t="shared" si="3"/>
        <v>1482.287499</v>
      </c>
    </row>
    <row r="89" spans="1:153" x14ac:dyDescent="0.15">
      <c r="A89" s="286" t="str">
        <f>'Tariffs Jan2017'!F83</f>
        <v>EnergyAustralia</v>
      </c>
      <c r="B89" s="47" t="str">
        <f>'Tariffs Jan2017'!D83</f>
        <v>Ausnet Central 1</v>
      </c>
      <c r="C89" s="287">
        <f>'Tariffs Jan2017'!E83</f>
        <v>42736</v>
      </c>
      <c r="D89" s="85">
        <f>365*'Tariffs Jan2017'!H83/100</f>
        <v>323.69295</v>
      </c>
      <c r="E89" s="85">
        <f>IF($C$5*'Tariffs Jan2017'!AK83/'Tariffs Jan2017'!AI83&gt;='Tariffs Jan2017'!J83,( 'Tariffs Jan2017'!J83*'Tariffs Jan2017'!O83/100)* 'Tariffs Jan2017'!AI83,($C$5*'Tariffs Jan2017'!AK83/'Tariffs Jan2017'!AI83*'Tariffs Jan2017'!O83/100)* 'Tariffs Jan2017'!AI83)</f>
        <v>328.77600000000001</v>
      </c>
      <c r="F89" s="85">
        <f>IF($C$5*'Tariffs Jan2017'!AK83/'Tariffs Jan2017'!AI83&lt;'Tariffs Jan2017'!J83,0,IF($C$5*'Tariffs Jan2017'!AK83/'Tariffs Jan2017'!AI83&lt;='Tariffs Jan2017'!K83,($C$5*'Tariffs Jan2017'!AK83/'Tariffs Jan2017'!AI83-'Tariffs Jan2017'!J83)*('Tariffs Jan2017'!P83/100)*'Tariffs Jan2017'!AI83,('Tariffs Jan2017'!K83-'Tariffs Jan2017'!J83)*('Tariffs Jan2017'!P83/100)*'Tariffs Jan2017'!AI83))</f>
        <v>189.99065849999994</v>
      </c>
      <c r="G89" s="85">
        <f>IF($C$5*'Tariffs Jan2017'!AK83/'Tariffs Jan2017'!AI83&lt;'Tariffs Jan2017'!K83,0,IF($C$5*'Tariffs Jan2017'!AK83/'Tariffs Jan2017'!AI83&lt;='Tariffs Jan2017'!L83,($C$5*'Tariffs Jan2017'!AK83/'Tariffs Jan2017'!AI83-'Tariffs Jan2017'!K83)*('Tariffs Jan2017'!Q83/100)*'Tariffs Jan2017'!AI83,('Tariffs Jan2017'!L83-'Tariffs Jan2017'!K83)*('Tariffs Jan2017'!Q83/100)*'Tariffs Jan2017'!AI83))</f>
        <v>0</v>
      </c>
      <c r="H89" s="85">
        <f>IF($C$5*'Tariffs Jan2017'!AK83/'Tariffs Jan2017'!AI83&lt;'Tariffs Jan2017'!L83,0,IF($C$5*'Tariffs Jan2017'!AK83/'Tariffs Jan2017'!AI83&lt;='Tariffs Jan2017'!M83,($C$5*'Tariffs Jan2017'!AK83/'Tariffs Jan2017'!AI83-'Tariffs Jan2017'!L83)*('Tariffs Jan2017'!R83/100)*'Tariffs Jan2017'!AI83,('Tariffs Jan2017'!M83-'Tariffs Jan2017'!L83)*('Tariffs Jan2017'!R83/100)*'Tariffs Jan2017'!AI83))</f>
        <v>0</v>
      </c>
      <c r="I89" s="85">
        <f>IF(($C$5*'Tariffs Jan2017'!AK83/'Tariffs Jan2017'!AI83&gt;'Tariffs Jan2017'!M83),($C$5*'Tariffs Jan2017'!AK83/'Tariffs Jan2017'!AI83-'Tariffs Jan2017'!M83)*'Tariffs Jan2017'!S83/100*'Tariffs Jan2017'!AI83,0)</f>
        <v>0</v>
      </c>
      <c r="J89" s="85">
        <f>IF($C$5*'Tariffs Jan2017'!AL83/'Tariffs Jan2017'!AJ83&gt;='Tariffs Jan2017'!J83,('Tariffs Jan2017'!J83*'Tariffs Jan2017'!U83/100)* 'Tariffs Jan2017'!AJ83,($C$5*'Tariffs Jan2017'!AL83/'Tariffs Jan2017'!AJ83*'Tariffs Jan2017'!U83/100)* 'Tariffs Jan2017'!AJ83)</f>
        <v>440.01599999999996</v>
      </c>
      <c r="K89" s="85">
        <f>IF($C$5*'Tariffs Jan2017'!AL83/'Tariffs Jan2017'!AJ83&lt;'Tariffs Jan2017'!J83,0,IF($C$5*'Tariffs Jan2017'!AL83/'Tariffs Jan2017'!AJ83&lt;='Tariffs Jan2017'!K83,($C$5*'Tariffs Jan2017'!AL83/'Tariffs Jan2017'!AJ83-'Tariffs Jan2017'!J83)*('Tariffs Jan2017'!V83/100)*'Tariffs Jan2017'!AJ83,('Tariffs Jan2017'!K83-'Tariffs Jan2017'!J83)*('Tariffs Jan2017'!V83/100)*'Tariffs Jan2017'!AJ83))</f>
        <v>283.59581219999995</v>
      </c>
      <c r="L89" s="85">
        <f>IF($C$5*'Tariffs Jan2017'!AL83/'Tariffs Jan2017'!AJ83&lt;'Tariffs Jan2017'!K83,0,IF($C$5*'Tariffs Jan2017'!AL83/'Tariffs Jan2017'!AJ83&lt;='Tariffs Jan2017'!L83,($C$5*'Tariffs Jan2017'!AL83/'Tariffs Jan2017'!AJ83-'Tariffs Jan2017'!K83)*('Tariffs Jan2017'!W83/100)*'Tariffs Jan2017'!AJ83,('Tariffs Jan2017'!L83-'Tariffs Jan2017'!K83)*('Tariffs Jan2017'!W83/100)*'Tariffs Jan2017'!AJ83))</f>
        <v>0</v>
      </c>
      <c r="M89" s="85">
        <f>IF($C$5*'Tariffs Jan2017'!AL83/'Tariffs Jan2017'!AJ83&lt;'Tariffs Jan2017'!L83,0,IF($C$5*'Tariffs Jan2017'!AL83/'Tariffs Jan2017'!AJ83&lt;='Tariffs Jan2017'!M83,($C$5*'Tariffs Jan2017'!AL83/'Tariffs Jan2017'!AJ83-'Tariffs Jan2017'!L83)*('Tariffs Jan2017'!X83/100)*'Tariffs Jan2017'!AJ83,('Tariffs Jan2017'!M83-'Tariffs Jan2017'!L83)*('Tariffs Jan2017'!X83/100)*'Tariffs Jan2017'!AJ83))</f>
        <v>0</v>
      </c>
      <c r="N89" s="85">
        <f>IF(($C$5*'Tariffs Jan2017'!AL83/'Tariffs Jan2017'!AJ83&gt;'Tariffs Jan2017'!M83),($C$5*'Tariffs Jan2017'!AL83/'Tariffs Jan2017'!AJ83-'Tariffs Jan2017'!M83)*'Tariffs Jan2017'!Y83/100*'Tariffs Jan2017'!AJ83,0)</f>
        <v>0</v>
      </c>
      <c r="O89" s="73">
        <f t="shared" si="2"/>
        <v>1566.0714206999999</v>
      </c>
      <c r="P89" s="498">
        <f t="shared" si="3"/>
        <v>1722.6785627700001</v>
      </c>
    </row>
    <row r="90" spans="1:153" x14ac:dyDescent="0.15">
      <c r="A90" s="286" t="str">
        <f>'Tariffs Jan2017'!F84</f>
        <v>Lumo Energy</v>
      </c>
      <c r="B90" s="47" t="str">
        <f>'Tariffs Jan2017'!D84</f>
        <v>Ausnet Central 1</v>
      </c>
      <c r="C90" s="287">
        <f>'Tariffs Jan2017'!E84</f>
        <v>42736</v>
      </c>
      <c r="D90" s="85">
        <f>365*'Tariffs Jan2017'!H84/100</f>
        <v>300.24900000000002</v>
      </c>
      <c r="E90" s="85">
        <f>IF($C$5*'Tariffs Jan2017'!AK84/'Tariffs Jan2017'!AI84&gt;='Tariffs Jan2017'!J84,( 'Tariffs Jan2017'!J84*'Tariffs Jan2017'!O84/100)* 'Tariffs Jan2017'!AI84,($C$5*'Tariffs Jan2017'!AK84/'Tariffs Jan2017'!AI84*'Tariffs Jan2017'!O84/100)* 'Tariffs Jan2017'!AI84)</f>
        <v>311.40000000000003</v>
      </c>
      <c r="F90" s="85">
        <f>IF($C$5*'Tariffs Jan2017'!AK84/'Tariffs Jan2017'!AI84&lt;'Tariffs Jan2017'!J84,0,IF($C$5*'Tariffs Jan2017'!AK84/'Tariffs Jan2017'!AI84&lt;='Tariffs Jan2017'!K84,($C$5*'Tariffs Jan2017'!AK84/'Tariffs Jan2017'!AI84-'Tariffs Jan2017'!J84)*('Tariffs Jan2017'!P84/100)*'Tariffs Jan2017'!AI84,('Tariffs Jan2017'!K84-'Tariffs Jan2017'!J84)*('Tariffs Jan2017'!P84/100)*'Tariffs Jan2017'!AI84))</f>
        <v>195.61434599999995</v>
      </c>
      <c r="G90" s="85">
        <f>IF($C$5*'Tariffs Jan2017'!AK84/'Tariffs Jan2017'!AI84&lt;'Tariffs Jan2017'!K84,0,IF($C$5*'Tariffs Jan2017'!AK84/'Tariffs Jan2017'!AI84&lt;='Tariffs Jan2017'!L84,($C$5*'Tariffs Jan2017'!AK84/'Tariffs Jan2017'!AI84-'Tariffs Jan2017'!K84)*('Tariffs Jan2017'!Q84/100)*'Tariffs Jan2017'!AI84,('Tariffs Jan2017'!L84-'Tariffs Jan2017'!K84)*('Tariffs Jan2017'!Q84/100)*'Tariffs Jan2017'!AI84))</f>
        <v>0</v>
      </c>
      <c r="H90" s="85">
        <f>IF($C$5*'Tariffs Jan2017'!AK84/'Tariffs Jan2017'!AI84&lt;'Tariffs Jan2017'!L84,0,IF($C$5*'Tariffs Jan2017'!AK84/'Tariffs Jan2017'!AI84&lt;='Tariffs Jan2017'!M84,($C$5*'Tariffs Jan2017'!AK84/'Tariffs Jan2017'!AI84-'Tariffs Jan2017'!L84)*('Tariffs Jan2017'!R84/100)*'Tariffs Jan2017'!AI84,('Tariffs Jan2017'!M84-'Tariffs Jan2017'!L84)*('Tariffs Jan2017'!R84/100)*'Tariffs Jan2017'!AI84))</f>
        <v>0</v>
      </c>
      <c r="I90" s="85">
        <f>IF(($C$5*'Tariffs Jan2017'!AK84/'Tariffs Jan2017'!AI84&gt;'Tariffs Jan2017'!M84),($C$5*'Tariffs Jan2017'!AK84/'Tariffs Jan2017'!AI84-'Tariffs Jan2017'!M84)*'Tariffs Jan2017'!S84/100*'Tariffs Jan2017'!AI84,0)</f>
        <v>0</v>
      </c>
      <c r="J90" s="85">
        <f>IF($C$5*'Tariffs Jan2017'!AL84/'Tariffs Jan2017'!AJ84&gt;='Tariffs Jan2017'!J84,('Tariffs Jan2017'!J84*'Tariffs Jan2017'!U84/100)* 'Tariffs Jan2017'!AJ84,($C$5*'Tariffs Jan2017'!AL84/'Tariffs Jan2017'!AJ84*'Tariffs Jan2017'!U84/100)* 'Tariffs Jan2017'!AJ84)</f>
        <v>408.72</v>
      </c>
      <c r="K90" s="85">
        <f>IF($C$5*'Tariffs Jan2017'!AL84/'Tariffs Jan2017'!AJ84&lt;'Tariffs Jan2017'!J84,0,IF($C$5*'Tariffs Jan2017'!AL84/'Tariffs Jan2017'!AJ84&lt;='Tariffs Jan2017'!K84,($C$5*'Tariffs Jan2017'!AL84/'Tariffs Jan2017'!AJ84-'Tariffs Jan2017'!J84)*('Tariffs Jan2017'!V84/100)*'Tariffs Jan2017'!AJ84,('Tariffs Jan2017'!K84-'Tariffs Jan2017'!J84)*('Tariffs Jan2017'!V84/100)*'Tariffs Jan2017'!AJ84))</f>
        <v>295.1311199999999</v>
      </c>
      <c r="L90" s="85">
        <f>IF($C$5*'Tariffs Jan2017'!AL84/'Tariffs Jan2017'!AJ84&lt;'Tariffs Jan2017'!K84,0,IF($C$5*'Tariffs Jan2017'!AL84/'Tariffs Jan2017'!AJ84&lt;='Tariffs Jan2017'!L84,($C$5*'Tariffs Jan2017'!AL84/'Tariffs Jan2017'!AJ84-'Tariffs Jan2017'!K84)*('Tariffs Jan2017'!W84/100)*'Tariffs Jan2017'!AJ84,('Tariffs Jan2017'!L84-'Tariffs Jan2017'!K84)*('Tariffs Jan2017'!W84/100)*'Tariffs Jan2017'!AJ84))</f>
        <v>0</v>
      </c>
      <c r="M90" s="85">
        <f>IF($C$5*'Tariffs Jan2017'!AL84/'Tariffs Jan2017'!AJ84&lt;'Tariffs Jan2017'!L84,0,IF($C$5*'Tariffs Jan2017'!AL84/'Tariffs Jan2017'!AJ84&lt;='Tariffs Jan2017'!M84,($C$5*'Tariffs Jan2017'!AL84/'Tariffs Jan2017'!AJ84-'Tariffs Jan2017'!L84)*('Tariffs Jan2017'!X84/100)*'Tariffs Jan2017'!AJ84,('Tariffs Jan2017'!M84-'Tariffs Jan2017'!L84)*('Tariffs Jan2017'!X84/100)*'Tariffs Jan2017'!AJ84))</f>
        <v>0</v>
      </c>
      <c r="N90" s="85">
        <f>IF(($C$5*'Tariffs Jan2017'!AL84/'Tariffs Jan2017'!AJ84&gt;'Tariffs Jan2017'!M84),($C$5*'Tariffs Jan2017'!AL84/'Tariffs Jan2017'!AJ84-'Tariffs Jan2017'!M84)*'Tariffs Jan2017'!Y84/100*'Tariffs Jan2017'!AJ84,0)</f>
        <v>0</v>
      </c>
      <c r="O90" s="73">
        <f t="shared" si="2"/>
        <v>1511.114466</v>
      </c>
      <c r="P90" s="498">
        <f t="shared" si="3"/>
        <v>1662.2259126000001</v>
      </c>
    </row>
    <row r="91" spans="1:153" x14ac:dyDescent="0.15">
      <c r="A91" s="286" t="str">
        <f>'Tariffs Jan2017'!F85</f>
        <v>Momentum Energy</v>
      </c>
      <c r="B91" s="47" t="str">
        <f>'Tariffs Jan2017'!D85</f>
        <v>Ausnet Central 1</v>
      </c>
      <c r="C91" s="287">
        <f>'Tariffs Jan2017'!E85</f>
        <v>42736</v>
      </c>
      <c r="D91" s="85">
        <f>365*'Tariffs Jan2017'!H85/100</f>
        <v>242.06799999999998</v>
      </c>
      <c r="E91" s="85">
        <f>IF($C$5*'Tariffs Jan2017'!AK85/'Tariffs Jan2017'!AI85&gt;='Tariffs Jan2017'!J85,( 'Tariffs Jan2017'!J85*'Tariffs Jan2017'!O85/100)* 'Tariffs Jan2017'!AI85,($C$5*'Tariffs Jan2017'!AK85/'Tariffs Jan2017'!AI85*'Tariffs Jan2017'!O85/100)* 'Tariffs Jan2017'!AI85)</f>
        <v>364.8</v>
      </c>
      <c r="F91" s="85">
        <f>IF($C$5*'Tariffs Jan2017'!AK85/'Tariffs Jan2017'!AI85&lt;'Tariffs Jan2017'!J85,0,IF($C$5*'Tariffs Jan2017'!AK85/'Tariffs Jan2017'!AI85&lt;='Tariffs Jan2017'!K85,($C$5*'Tariffs Jan2017'!AK85/'Tariffs Jan2017'!AI85-'Tariffs Jan2017'!J85)*('Tariffs Jan2017'!P85/100)*'Tariffs Jan2017'!AI85,('Tariffs Jan2017'!K85-'Tariffs Jan2017'!J85)*('Tariffs Jan2017'!P85/100)*'Tariffs Jan2017'!AI85))</f>
        <v>239.79403499999995</v>
      </c>
      <c r="G91" s="85">
        <f>IF($C$5*'Tariffs Jan2017'!AK85/'Tariffs Jan2017'!AI85&lt;'Tariffs Jan2017'!K85,0,IF($C$5*'Tariffs Jan2017'!AK85/'Tariffs Jan2017'!AI85&lt;='Tariffs Jan2017'!L85,($C$5*'Tariffs Jan2017'!AK85/'Tariffs Jan2017'!AI85-'Tariffs Jan2017'!K85)*('Tariffs Jan2017'!Q85/100)*'Tariffs Jan2017'!AI85,('Tariffs Jan2017'!L85-'Tariffs Jan2017'!K85)*('Tariffs Jan2017'!Q85/100)*'Tariffs Jan2017'!AI85))</f>
        <v>0</v>
      </c>
      <c r="H91" s="85">
        <f>IF($C$5*'Tariffs Jan2017'!AK85/'Tariffs Jan2017'!AI85&lt;'Tariffs Jan2017'!L85,0,IF($C$5*'Tariffs Jan2017'!AK85/'Tariffs Jan2017'!AI85&lt;='Tariffs Jan2017'!M85,($C$5*'Tariffs Jan2017'!AK85/'Tariffs Jan2017'!AI85-'Tariffs Jan2017'!L85)*('Tariffs Jan2017'!R85/100)*'Tariffs Jan2017'!AI85,('Tariffs Jan2017'!M85-'Tariffs Jan2017'!L85)*('Tariffs Jan2017'!R85/100)*'Tariffs Jan2017'!AI85))</f>
        <v>0</v>
      </c>
      <c r="I91" s="85">
        <f>IF(($C$5*'Tariffs Jan2017'!AK85/'Tariffs Jan2017'!AI85&gt;'Tariffs Jan2017'!M85),($C$5*'Tariffs Jan2017'!AK85/'Tariffs Jan2017'!AI85-'Tariffs Jan2017'!M85)*'Tariffs Jan2017'!S85/100*'Tariffs Jan2017'!AI85,0)</f>
        <v>0</v>
      </c>
      <c r="J91" s="85">
        <f>IF($C$5*'Tariffs Jan2017'!AL85/'Tariffs Jan2017'!AJ85&gt;='Tariffs Jan2017'!J85,('Tariffs Jan2017'!J85*'Tariffs Jan2017'!U85/100)* 'Tariffs Jan2017'!AJ85,($C$5*'Tariffs Jan2017'!AL85/'Tariffs Jan2017'!AJ85*'Tariffs Jan2017'!U85/100)* 'Tariffs Jan2017'!AJ85)</f>
        <v>547.19999999999993</v>
      </c>
      <c r="K91" s="85">
        <f>IF($C$5*'Tariffs Jan2017'!AL85/'Tariffs Jan2017'!AJ85&lt;'Tariffs Jan2017'!J85,0,IF($C$5*'Tariffs Jan2017'!AL85/'Tariffs Jan2017'!AJ85&lt;='Tariffs Jan2017'!K85,($C$5*'Tariffs Jan2017'!AL85/'Tariffs Jan2017'!AJ85-'Tariffs Jan2017'!J85)*('Tariffs Jan2017'!V85/100)*'Tariffs Jan2017'!AJ85,('Tariffs Jan2017'!K85-'Tariffs Jan2017'!J85)*('Tariffs Jan2017'!V85/100)*'Tariffs Jan2017'!AJ85))</f>
        <v>402.74600399999991</v>
      </c>
      <c r="L91" s="85">
        <f>IF($C$5*'Tariffs Jan2017'!AL85/'Tariffs Jan2017'!AJ85&lt;'Tariffs Jan2017'!K85,0,IF($C$5*'Tariffs Jan2017'!AL85/'Tariffs Jan2017'!AJ85&lt;='Tariffs Jan2017'!L85,($C$5*'Tariffs Jan2017'!AL85/'Tariffs Jan2017'!AJ85-'Tariffs Jan2017'!K85)*('Tariffs Jan2017'!W85/100)*'Tariffs Jan2017'!AJ85,('Tariffs Jan2017'!L85-'Tariffs Jan2017'!K85)*('Tariffs Jan2017'!W85/100)*'Tariffs Jan2017'!AJ85))</f>
        <v>0</v>
      </c>
      <c r="M91" s="85">
        <f>IF($C$5*'Tariffs Jan2017'!AL85/'Tariffs Jan2017'!AJ85&lt;'Tariffs Jan2017'!L85,0,IF($C$5*'Tariffs Jan2017'!AL85/'Tariffs Jan2017'!AJ85&lt;='Tariffs Jan2017'!M85,($C$5*'Tariffs Jan2017'!AL85/'Tariffs Jan2017'!AJ85-'Tariffs Jan2017'!L85)*('Tariffs Jan2017'!X85/100)*'Tariffs Jan2017'!AJ85,('Tariffs Jan2017'!M85-'Tariffs Jan2017'!L85)*('Tariffs Jan2017'!X85/100)*'Tariffs Jan2017'!AJ85))</f>
        <v>0</v>
      </c>
      <c r="N91" s="85">
        <f>IF(($C$5*'Tariffs Jan2017'!AL85/'Tariffs Jan2017'!AJ85&gt;'Tariffs Jan2017'!M85),($C$5*'Tariffs Jan2017'!AL85/'Tariffs Jan2017'!AJ85-'Tariffs Jan2017'!M85)*'Tariffs Jan2017'!Y85/100*'Tariffs Jan2017'!AJ85,0)</f>
        <v>0</v>
      </c>
      <c r="O91" s="73">
        <f t="shared" si="2"/>
        <v>1796.6080389999995</v>
      </c>
      <c r="P91" s="498">
        <f t="shared" si="3"/>
        <v>1976.2688428999995</v>
      </c>
    </row>
    <row r="92" spans="1:153" x14ac:dyDescent="0.15">
      <c r="A92" s="286" t="str">
        <f>'Tariffs Jan2017'!F86</f>
        <v>Origin Energy</v>
      </c>
      <c r="B92" s="47" t="str">
        <f>'Tariffs Jan2017'!D86</f>
        <v>Ausnet Central 1</v>
      </c>
      <c r="C92" s="287">
        <f>'Tariffs Jan2017'!E86</f>
        <v>42736</v>
      </c>
      <c r="D92" s="85">
        <f>365*'Tariffs Jan2017'!H86/100</f>
        <v>297.767</v>
      </c>
      <c r="E92" s="85">
        <f>IF($C$5*'Tariffs Jan2017'!AK86/'Tariffs Jan2017'!AI86&gt;='Tariffs Jan2017'!J86,( 'Tariffs Jan2017'!J86*'Tariffs Jan2017'!O86/100)* 'Tariffs Jan2017'!AI86,($C$5*'Tariffs Jan2017'!AK86/'Tariffs Jan2017'!AI86*'Tariffs Jan2017'!O86/100)* 'Tariffs Jan2017'!AI86)</f>
        <v>168.25599999999997</v>
      </c>
      <c r="F92" s="85">
        <f>IF($C$5*'Tariffs Jan2017'!AK86/'Tariffs Jan2017'!AI86&lt;'Tariffs Jan2017'!J86,0,IF($C$5*'Tariffs Jan2017'!AK86/'Tariffs Jan2017'!AI86&lt;='Tariffs Jan2017'!K86,($C$5*'Tariffs Jan2017'!AK86/'Tariffs Jan2017'!AI86-'Tariffs Jan2017'!J86)*('Tariffs Jan2017'!P86/100)*'Tariffs Jan2017'!AI86,('Tariffs Jan2017'!K86-'Tariffs Jan2017'!J86)*('Tariffs Jan2017'!P86/100)*'Tariffs Jan2017'!AI86))</f>
        <v>0</v>
      </c>
      <c r="G92" s="85">
        <f>IF($C$5*'Tariffs Jan2017'!AK86/'Tariffs Jan2017'!AI86&lt;'Tariffs Jan2017'!K86,0,IF($C$5*'Tariffs Jan2017'!AK86/'Tariffs Jan2017'!AI86&lt;='Tariffs Jan2017'!L86,($C$5*'Tariffs Jan2017'!AK86/'Tariffs Jan2017'!AI86-'Tariffs Jan2017'!K86)*('Tariffs Jan2017'!Q86/100)*'Tariffs Jan2017'!AI86,('Tariffs Jan2017'!L86-'Tariffs Jan2017'!K86)*('Tariffs Jan2017'!Q86/100)*'Tariffs Jan2017'!AI86))</f>
        <v>0</v>
      </c>
      <c r="H92" s="85">
        <f>IF($C$5*'Tariffs Jan2017'!AK86/'Tariffs Jan2017'!AI86&lt;'Tariffs Jan2017'!L86,0,IF($C$5*'Tariffs Jan2017'!AK86/'Tariffs Jan2017'!AI86&lt;='Tariffs Jan2017'!M86,($C$5*'Tariffs Jan2017'!AK86/'Tariffs Jan2017'!AI86-'Tariffs Jan2017'!L86)*('Tariffs Jan2017'!R86/100)*'Tariffs Jan2017'!AI86,('Tariffs Jan2017'!M86-'Tariffs Jan2017'!L86)*('Tariffs Jan2017'!R86/100)*'Tariffs Jan2017'!AI86))</f>
        <v>0</v>
      </c>
      <c r="I92" s="85">
        <f>IF(($C$5*'Tariffs Jan2017'!AK86/'Tariffs Jan2017'!AI86&gt;'Tariffs Jan2017'!M86),($C$5*'Tariffs Jan2017'!AK86/'Tariffs Jan2017'!AI86-'Tariffs Jan2017'!M86)*'Tariffs Jan2017'!S86/100*'Tariffs Jan2017'!AI86,0)</f>
        <v>304.65817299999998</v>
      </c>
      <c r="J92" s="85">
        <f>IF($C$5*'Tariffs Jan2017'!AL86/'Tariffs Jan2017'!AJ86&gt;='Tariffs Jan2017'!J86,('Tariffs Jan2017'!J86*'Tariffs Jan2017'!U86/100)* 'Tariffs Jan2017'!AJ86,($C$5*'Tariffs Jan2017'!AL86/'Tariffs Jan2017'!AJ86*'Tariffs Jan2017'!U86/100)* 'Tariffs Jan2017'!AJ86)</f>
        <v>235.77600000000001</v>
      </c>
      <c r="K92" s="85">
        <f>IF($C$5*'Tariffs Jan2017'!AL86/'Tariffs Jan2017'!AJ86&lt;'Tariffs Jan2017'!J86,0,IF($C$5*'Tariffs Jan2017'!AL86/'Tariffs Jan2017'!AJ86&lt;='Tariffs Jan2017'!K86,($C$5*'Tariffs Jan2017'!AL86/'Tariffs Jan2017'!AJ86-'Tariffs Jan2017'!J86)*('Tariffs Jan2017'!V86/100)*'Tariffs Jan2017'!AJ86,('Tariffs Jan2017'!K86-'Tariffs Jan2017'!J86)*('Tariffs Jan2017'!V86/100)*'Tariffs Jan2017'!AJ86))</f>
        <v>0</v>
      </c>
      <c r="L92" s="85">
        <f>IF($C$5*'Tariffs Jan2017'!AL86/'Tariffs Jan2017'!AJ86&lt;'Tariffs Jan2017'!K86,0,IF($C$5*'Tariffs Jan2017'!AL86/'Tariffs Jan2017'!AJ86&lt;='Tariffs Jan2017'!L86,($C$5*'Tariffs Jan2017'!AL86/'Tariffs Jan2017'!AJ86-'Tariffs Jan2017'!K86)*('Tariffs Jan2017'!W86/100)*'Tariffs Jan2017'!AJ86,('Tariffs Jan2017'!L86-'Tariffs Jan2017'!K86)*('Tariffs Jan2017'!W86/100)*'Tariffs Jan2017'!AJ86))</f>
        <v>0</v>
      </c>
      <c r="M92" s="85">
        <f>IF($C$5*'Tariffs Jan2017'!AL86/'Tariffs Jan2017'!AJ86&lt;'Tariffs Jan2017'!L86,0,IF($C$5*'Tariffs Jan2017'!AL86/'Tariffs Jan2017'!AJ86&lt;='Tariffs Jan2017'!M86,($C$5*'Tariffs Jan2017'!AL86/'Tariffs Jan2017'!AJ86-'Tariffs Jan2017'!L86)*('Tariffs Jan2017'!X86/100)*'Tariffs Jan2017'!AJ86,('Tariffs Jan2017'!M86-'Tariffs Jan2017'!L86)*('Tariffs Jan2017'!X86/100)*'Tariffs Jan2017'!AJ86))</f>
        <v>0</v>
      </c>
      <c r="N92" s="85">
        <f>IF(($C$5*'Tariffs Jan2017'!AL86/'Tariffs Jan2017'!AJ86&gt;'Tariffs Jan2017'!M86),($C$5*'Tariffs Jan2017'!AL86/'Tariffs Jan2017'!AJ86-'Tariffs Jan2017'!M86)*'Tariffs Jan2017'!Y86/100*'Tariffs Jan2017'!AJ86,0)</f>
        <v>427.71846999999997</v>
      </c>
      <c r="O92" s="73">
        <f t="shared" si="2"/>
        <v>1434.175643</v>
      </c>
      <c r="P92" s="498">
        <f t="shared" si="3"/>
        <v>1577.5932073000001</v>
      </c>
    </row>
    <row r="93" spans="1:153" x14ac:dyDescent="0.15">
      <c r="A93" s="286" t="str">
        <f>'Tariffs Jan2017'!F87</f>
        <v>Red Energy</v>
      </c>
      <c r="B93" s="47" t="str">
        <f>'Tariffs Jan2017'!D87</f>
        <v>Ausnet Central 1</v>
      </c>
      <c r="C93" s="287">
        <f>'Tariffs Jan2017'!E87</f>
        <v>42736</v>
      </c>
      <c r="D93" s="85">
        <f>365*'Tariffs Jan2017'!H87/100</f>
        <v>317.44049999999999</v>
      </c>
      <c r="E93" s="85">
        <f>IF($C$5*'Tariffs Jan2017'!AK87/'Tariffs Jan2017'!AI87&gt;='Tariffs Jan2017'!J87,( 'Tariffs Jan2017'!J87*'Tariffs Jan2017'!O87/100)* 'Tariffs Jan2017'!AI87,($C$5*'Tariffs Jan2017'!AK87/'Tariffs Jan2017'!AI87*'Tariffs Jan2017'!O87/100)* 'Tariffs Jan2017'!AI87)</f>
        <v>171.52</v>
      </c>
      <c r="F93" s="85">
        <f>IF($C$5*'Tariffs Jan2017'!AK87/'Tariffs Jan2017'!AI87&lt;'Tariffs Jan2017'!J87,0,IF($C$5*'Tariffs Jan2017'!AK87/'Tariffs Jan2017'!AI87&lt;='Tariffs Jan2017'!K87,($C$5*'Tariffs Jan2017'!AK87/'Tariffs Jan2017'!AI87-'Tariffs Jan2017'!J87)*('Tariffs Jan2017'!P87/100)*'Tariffs Jan2017'!AI87,('Tariffs Jan2017'!K87-'Tariffs Jan2017'!J87)*('Tariffs Jan2017'!P87/100)*'Tariffs Jan2017'!AI87))</f>
        <v>0</v>
      </c>
      <c r="G93" s="85">
        <f>IF($C$5*'Tariffs Jan2017'!AK87/'Tariffs Jan2017'!AI87&lt;'Tariffs Jan2017'!K87,0,IF($C$5*'Tariffs Jan2017'!AK87/'Tariffs Jan2017'!AI87&lt;='Tariffs Jan2017'!L87,($C$5*'Tariffs Jan2017'!AK87/'Tariffs Jan2017'!AI87-'Tariffs Jan2017'!K87)*('Tariffs Jan2017'!Q87/100)*'Tariffs Jan2017'!AI87,('Tariffs Jan2017'!L87-'Tariffs Jan2017'!K87)*('Tariffs Jan2017'!Q87/100)*'Tariffs Jan2017'!AI87))</f>
        <v>0</v>
      </c>
      <c r="H93" s="85">
        <f>IF($C$5*'Tariffs Jan2017'!AK87/'Tariffs Jan2017'!AI87&lt;'Tariffs Jan2017'!L87,0,IF($C$5*'Tariffs Jan2017'!AK87/'Tariffs Jan2017'!AI87&lt;='Tariffs Jan2017'!M87,($C$5*'Tariffs Jan2017'!AK87/'Tariffs Jan2017'!AI87-'Tariffs Jan2017'!L87)*('Tariffs Jan2017'!R87/100)*'Tariffs Jan2017'!AI87,('Tariffs Jan2017'!M87-'Tariffs Jan2017'!L87)*('Tariffs Jan2017'!R87/100)*'Tariffs Jan2017'!AI87))</f>
        <v>0</v>
      </c>
      <c r="I93" s="85">
        <f>IF(($C$5*'Tariffs Jan2017'!AK87/'Tariffs Jan2017'!AI87&gt;'Tariffs Jan2017'!M87),($C$5*'Tariffs Jan2017'!AK87/'Tariffs Jan2017'!AI87-'Tariffs Jan2017'!M87)*'Tariffs Jan2017'!S87/100*'Tariffs Jan2017'!AI87,0)</f>
        <v>259.84261999999995</v>
      </c>
      <c r="J93" s="85">
        <f>IF($C$5*'Tariffs Jan2017'!AL87/'Tariffs Jan2017'!AJ87&gt;='Tariffs Jan2017'!J87,('Tariffs Jan2017'!J87*'Tariffs Jan2017'!U87/100)* 'Tariffs Jan2017'!AJ87,($C$5*'Tariffs Jan2017'!AL87/'Tariffs Jan2017'!AJ87*'Tariffs Jan2017'!U87/100)* 'Tariffs Jan2017'!AJ87)</f>
        <v>343.04</v>
      </c>
      <c r="K93" s="85">
        <f>IF($C$5*'Tariffs Jan2017'!AL87/'Tariffs Jan2017'!AJ87&lt;'Tariffs Jan2017'!J87,0,IF($C$5*'Tariffs Jan2017'!AL87/'Tariffs Jan2017'!AJ87&lt;='Tariffs Jan2017'!K87,($C$5*'Tariffs Jan2017'!AL87/'Tariffs Jan2017'!AJ87-'Tariffs Jan2017'!J87)*('Tariffs Jan2017'!V87/100)*'Tariffs Jan2017'!AJ87,('Tariffs Jan2017'!K87-'Tariffs Jan2017'!J87)*('Tariffs Jan2017'!V87/100)*'Tariffs Jan2017'!AJ87))</f>
        <v>0</v>
      </c>
      <c r="L93" s="85">
        <f>IF($C$5*'Tariffs Jan2017'!AL87/'Tariffs Jan2017'!AJ87&lt;'Tariffs Jan2017'!K87,0,IF($C$5*'Tariffs Jan2017'!AL87/'Tariffs Jan2017'!AJ87&lt;='Tariffs Jan2017'!L87,($C$5*'Tariffs Jan2017'!AL87/'Tariffs Jan2017'!AJ87-'Tariffs Jan2017'!K87)*('Tariffs Jan2017'!W87/100)*'Tariffs Jan2017'!AJ87,('Tariffs Jan2017'!L87-'Tariffs Jan2017'!K87)*('Tariffs Jan2017'!W87/100)*'Tariffs Jan2017'!AJ87))</f>
        <v>0</v>
      </c>
      <c r="M93" s="85">
        <f>IF($C$5*'Tariffs Jan2017'!AL87/'Tariffs Jan2017'!AJ87&lt;'Tariffs Jan2017'!L87,0,IF($C$5*'Tariffs Jan2017'!AL87/'Tariffs Jan2017'!AJ87&lt;='Tariffs Jan2017'!M87,($C$5*'Tariffs Jan2017'!AL87/'Tariffs Jan2017'!AJ87-'Tariffs Jan2017'!L87)*('Tariffs Jan2017'!X87/100)*'Tariffs Jan2017'!AJ87,('Tariffs Jan2017'!M87-'Tariffs Jan2017'!L87)*('Tariffs Jan2017'!X87/100)*'Tariffs Jan2017'!AJ87))</f>
        <v>0</v>
      </c>
      <c r="N93" s="85">
        <f>IF(($C$5*'Tariffs Jan2017'!AL87/'Tariffs Jan2017'!AJ87&gt;'Tariffs Jan2017'!M87),($C$5*'Tariffs Jan2017'!AL87/'Tariffs Jan2017'!AJ87-'Tariffs Jan2017'!M87)*'Tariffs Jan2017'!Y87/100*'Tariffs Jan2017'!AJ87,0)</f>
        <v>519.68523999999991</v>
      </c>
      <c r="O93" s="73">
        <f t="shared" si="2"/>
        <v>1611.5283599999998</v>
      </c>
      <c r="P93" s="498">
        <f t="shared" si="3"/>
        <v>1772.681196</v>
      </c>
    </row>
    <row r="94" spans="1:153" ht="14" thickBot="1" x14ac:dyDescent="0.2">
      <c r="A94" s="293" t="str">
        <f>'Tariffs Jan2017'!F88</f>
        <v>Simply Energy</v>
      </c>
      <c r="B94" s="294" t="str">
        <f>'Tariffs Jan2017'!D88</f>
        <v>Ausnet Central 1</v>
      </c>
      <c r="C94" s="295">
        <f>'Tariffs Jan2017'!E88</f>
        <v>42736</v>
      </c>
      <c r="D94" s="296">
        <f>365*'Tariffs Jan2017'!H88/100</f>
        <v>307.11099999999999</v>
      </c>
      <c r="E94" s="296">
        <f>IF($C$5*'Tariffs Jan2017'!AK88/'Tariffs Jan2017'!AI88&gt;='Tariffs Jan2017'!J88,( 'Tariffs Jan2017'!J88*'Tariffs Jan2017'!O88/100)* 'Tariffs Jan2017'!AI88,($C$5*'Tariffs Jan2017'!AK88/'Tariffs Jan2017'!AI88*'Tariffs Jan2017'!O88/100)* 'Tariffs Jan2017'!AI88)</f>
        <v>146.75200000000001</v>
      </c>
      <c r="F94" s="296">
        <f>IF($C$5*'Tariffs Jan2017'!AK88/'Tariffs Jan2017'!AI88&lt;'Tariffs Jan2017'!J88,0,IF($C$5*'Tariffs Jan2017'!AK88/'Tariffs Jan2017'!AI88&lt;='Tariffs Jan2017'!K88,($C$5*'Tariffs Jan2017'!AK88/'Tariffs Jan2017'!AI88-'Tariffs Jan2017'!J88)*('Tariffs Jan2017'!P88/100)*'Tariffs Jan2017'!AI88,('Tariffs Jan2017'!K88-'Tariffs Jan2017'!J88)*('Tariffs Jan2017'!P88/100)*'Tariffs Jan2017'!AI88))</f>
        <v>0</v>
      </c>
      <c r="G94" s="296">
        <f>IF($C$5*'Tariffs Jan2017'!AK88/'Tariffs Jan2017'!AI88&lt;'Tariffs Jan2017'!K88,0,IF($C$5*'Tariffs Jan2017'!AK88/'Tariffs Jan2017'!AI88&lt;='Tariffs Jan2017'!L88,($C$5*'Tariffs Jan2017'!AK88/'Tariffs Jan2017'!AI88-'Tariffs Jan2017'!K88)*('Tariffs Jan2017'!Q88/100)*'Tariffs Jan2017'!AI88,('Tariffs Jan2017'!L88-'Tariffs Jan2017'!K88)*('Tariffs Jan2017'!Q88/100)*'Tariffs Jan2017'!AI88))</f>
        <v>0</v>
      </c>
      <c r="H94" s="296">
        <f>IF($C$5*'Tariffs Jan2017'!AK88/'Tariffs Jan2017'!AI88&lt;'Tariffs Jan2017'!L88,0,IF($C$5*'Tariffs Jan2017'!AK88/'Tariffs Jan2017'!AI88&lt;='Tariffs Jan2017'!M88,($C$5*'Tariffs Jan2017'!AK88/'Tariffs Jan2017'!AI88-'Tariffs Jan2017'!L88)*('Tariffs Jan2017'!R88/100)*'Tariffs Jan2017'!AI88,('Tariffs Jan2017'!M88-'Tariffs Jan2017'!L88)*('Tariffs Jan2017'!R88/100)*'Tariffs Jan2017'!AI88))</f>
        <v>0</v>
      </c>
      <c r="I94" s="296">
        <f>IF(($C$5*'Tariffs Jan2017'!AK88/'Tariffs Jan2017'!AI88&gt;'Tariffs Jan2017'!M88),($C$5*'Tariffs Jan2017'!AK88/'Tariffs Jan2017'!AI88-'Tariffs Jan2017'!M88)*'Tariffs Jan2017'!S88/100*'Tariffs Jan2017'!AI88,0)</f>
        <v>266.99559099999993</v>
      </c>
      <c r="J94" s="296">
        <f>IF($C$5*'Tariffs Jan2017'!AL88/'Tariffs Jan2017'!AJ88&gt;='Tariffs Jan2017'!J88,('Tariffs Jan2017'!J88*'Tariffs Jan2017'!U88/100)* 'Tariffs Jan2017'!AJ88,($C$5*'Tariffs Jan2017'!AL88/'Tariffs Jan2017'!AJ88*'Tariffs Jan2017'!U88/100)* 'Tariffs Jan2017'!AJ88)</f>
        <v>250.36799999999999</v>
      </c>
      <c r="K94" s="296">
        <f>IF($C$5*'Tariffs Jan2017'!AL88/'Tariffs Jan2017'!AJ88&lt;'Tariffs Jan2017'!J88,0,IF($C$5*'Tariffs Jan2017'!AL88/'Tariffs Jan2017'!AJ88&lt;='Tariffs Jan2017'!K88,($C$5*'Tariffs Jan2017'!AL88/'Tariffs Jan2017'!AJ88-'Tariffs Jan2017'!J88)*('Tariffs Jan2017'!V88/100)*'Tariffs Jan2017'!AJ88,('Tariffs Jan2017'!K88-'Tariffs Jan2017'!J88)*('Tariffs Jan2017'!V88/100)*'Tariffs Jan2017'!AJ88))</f>
        <v>0</v>
      </c>
      <c r="L94" s="296">
        <f>IF($C$5*'Tariffs Jan2017'!AL88/'Tariffs Jan2017'!AJ88&lt;'Tariffs Jan2017'!K88,0,IF($C$5*'Tariffs Jan2017'!AL88/'Tariffs Jan2017'!AJ88&lt;='Tariffs Jan2017'!L88,($C$5*'Tariffs Jan2017'!AL88/'Tariffs Jan2017'!AJ88-'Tariffs Jan2017'!K88)*('Tariffs Jan2017'!W88/100)*'Tariffs Jan2017'!AJ88,('Tariffs Jan2017'!L88-'Tariffs Jan2017'!K88)*('Tariffs Jan2017'!W88/100)*'Tariffs Jan2017'!AJ88))</f>
        <v>0</v>
      </c>
      <c r="M94" s="296">
        <f>IF($C$5*'Tariffs Jan2017'!AL88/'Tariffs Jan2017'!AJ88&lt;'Tariffs Jan2017'!L88,0,IF($C$5*'Tariffs Jan2017'!AL88/'Tariffs Jan2017'!AJ88&lt;='Tariffs Jan2017'!M88,($C$5*'Tariffs Jan2017'!AL88/'Tariffs Jan2017'!AJ88-'Tariffs Jan2017'!L88)*('Tariffs Jan2017'!X88/100)*'Tariffs Jan2017'!AJ88,('Tariffs Jan2017'!M88-'Tariffs Jan2017'!L88)*('Tariffs Jan2017'!X88/100)*'Tariffs Jan2017'!AJ88))</f>
        <v>0</v>
      </c>
      <c r="N94" s="296">
        <f>IF(($C$5*'Tariffs Jan2017'!AL88/'Tariffs Jan2017'!AJ88&gt;'Tariffs Jan2017'!M88),($C$5*'Tariffs Jan2017'!AL88/'Tariffs Jan2017'!AJ88-'Tariffs Jan2017'!M88)*'Tariffs Jan2017'!Y88/100*'Tariffs Jan2017'!AJ88,0)</f>
        <v>500.70796999999993</v>
      </c>
      <c r="O94" s="297">
        <f t="shared" si="2"/>
        <v>1471.9345609999998</v>
      </c>
      <c r="P94" s="500">
        <f t="shared" si="3"/>
        <v>1619.1280170999999</v>
      </c>
    </row>
    <row r="95" spans="1:153" s="318" customFormat="1" x14ac:dyDescent="0.15"/>
    <row r="96" spans="1:153" s="318" customFormat="1" x14ac:dyDescent="0.15"/>
    <row r="97" s="318" customFormat="1" x14ac:dyDescent="0.15"/>
    <row r="98" s="318" customFormat="1" x14ac:dyDescent="0.15"/>
    <row r="99" s="318" customFormat="1" x14ac:dyDescent="0.15"/>
    <row r="100" s="318" customFormat="1" x14ac:dyDescent="0.15"/>
    <row r="101" s="318" customFormat="1" x14ac:dyDescent="0.15"/>
    <row r="102" s="318" customFormat="1" x14ac:dyDescent="0.15"/>
    <row r="103" s="318" customFormat="1" x14ac:dyDescent="0.15"/>
    <row r="104" s="318" customFormat="1" x14ac:dyDescent="0.15"/>
    <row r="105" s="318" customFormat="1" x14ac:dyDescent="0.15"/>
    <row r="106" s="318" customFormat="1" x14ac:dyDescent="0.15"/>
    <row r="107" s="318" customFormat="1" x14ac:dyDescent="0.15"/>
    <row r="108" s="318" customFormat="1" x14ac:dyDescent="0.15"/>
    <row r="109" s="318" customFormat="1" x14ac:dyDescent="0.15"/>
    <row r="110" s="318" customFormat="1" x14ac:dyDescent="0.15"/>
    <row r="111" s="318" customFormat="1" x14ac:dyDescent="0.15"/>
    <row r="112" s="318" customFormat="1" x14ac:dyDescent="0.15"/>
    <row r="113" s="318" customFormat="1" x14ac:dyDescent="0.15"/>
    <row r="114" s="318" customFormat="1" x14ac:dyDescent="0.15"/>
    <row r="115" s="318" customFormat="1" x14ac:dyDescent="0.15"/>
    <row r="116" s="318" customFormat="1" x14ac:dyDescent="0.15"/>
    <row r="117" s="318" customFormat="1" x14ac:dyDescent="0.15"/>
    <row r="118" s="318" customFormat="1" x14ac:dyDescent="0.15"/>
    <row r="119" s="318" customFormat="1" x14ac:dyDescent="0.15"/>
    <row r="120" s="318" customFormat="1" x14ac:dyDescent="0.15"/>
    <row r="121" s="318" customFormat="1" x14ac:dyDescent="0.15"/>
    <row r="122" s="318" customFormat="1" x14ac:dyDescent="0.15"/>
    <row r="123" s="318" customFormat="1" x14ac:dyDescent="0.15"/>
    <row r="124" s="318" customFormat="1" x14ac:dyDescent="0.15"/>
    <row r="125" s="318" customFormat="1" x14ac:dyDescent="0.15"/>
    <row r="126" s="318" customFormat="1" x14ac:dyDescent="0.15"/>
    <row r="127" s="318" customFormat="1" x14ac:dyDescent="0.15"/>
    <row r="128" s="318" customFormat="1" x14ac:dyDescent="0.15"/>
    <row r="129" s="318" customFormat="1" x14ac:dyDescent="0.15"/>
    <row r="130" s="318" customFormat="1" x14ac:dyDescent="0.15"/>
    <row r="131" s="318" customFormat="1" x14ac:dyDescent="0.15"/>
    <row r="132" s="318" customFormat="1" x14ac:dyDescent="0.15"/>
    <row r="133" s="318" customFormat="1" x14ac:dyDescent="0.15"/>
    <row r="134" s="318" customFormat="1" x14ac:dyDescent="0.15"/>
    <row r="135" s="318" customFormat="1" x14ac:dyDescent="0.15"/>
    <row r="136" s="318" customFormat="1" x14ac:dyDescent="0.15"/>
    <row r="137" s="318" customFormat="1" x14ac:dyDescent="0.15"/>
    <row r="138" s="318" customFormat="1" x14ac:dyDescent="0.15"/>
    <row r="139" s="318" customFormat="1" x14ac:dyDescent="0.15"/>
    <row r="140" s="318" customFormat="1" x14ac:dyDescent="0.15"/>
    <row r="141" s="318" customFormat="1" x14ac:dyDescent="0.15"/>
    <row r="142" s="318" customFormat="1" x14ac:dyDescent="0.15"/>
    <row r="143" s="318" customFormat="1" x14ac:dyDescent="0.15"/>
    <row r="144" s="318" customFormat="1" x14ac:dyDescent="0.15"/>
    <row r="145" s="318" customFormat="1" x14ac:dyDescent="0.15"/>
    <row r="146" s="318" customFormat="1" x14ac:dyDescent="0.15"/>
    <row r="147" s="318" customFormat="1" x14ac:dyDescent="0.15"/>
    <row r="148" s="318" customFormat="1" x14ac:dyDescent="0.15"/>
    <row r="149" s="318" customFormat="1" x14ac:dyDescent="0.15"/>
    <row r="150" s="318" customFormat="1" x14ac:dyDescent="0.15"/>
    <row r="151" s="318" customFormat="1" x14ac:dyDescent="0.15"/>
    <row r="152" s="318" customFormat="1" x14ac:dyDescent="0.15"/>
    <row r="153" s="318" customFormat="1" x14ac:dyDescent="0.15"/>
    <row r="154" s="318" customFormat="1" x14ac:dyDescent="0.15"/>
    <row r="155" s="318" customFormat="1" x14ac:dyDescent="0.15"/>
    <row r="156" s="318" customFormat="1" x14ac:dyDescent="0.15"/>
    <row r="157" s="318" customFormat="1" x14ac:dyDescent="0.15"/>
    <row r="158" s="318" customFormat="1" x14ac:dyDescent="0.15"/>
    <row r="159" s="318" customFormat="1" x14ac:dyDescent="0.15"/>
    <row r="160" s="318" customFormat="1" x14ac:dyDescent="0.15"/>
    <row r="161" s="318" customFormat="1" x14ac:dyDescent="0.15"/>
    <row r="162" s="318" customFormat="1" x14ac:dyDescent="0.15"/>
    <row r="163" s="318" customFormat="1" x14ac:dyDescent="0.15"/>
    <row r="164" s="318" customFormat="1" x14ac:dyDescent="0.15"/>
    <row r="165" s="318" customFormat="1" x14ac:dyDescent="0.15"/>
    <row r="166" s="318" customFormat="1" x14ac:dyDescent="0.15"/>
    <row r="167" s="318" customFormat="1" x14ac:dyDescent="0.15"/>
    <row r="168" s="318" customFormat="1" x14ac:dyDescent="0.15"/>
    <row r="169" s="318" customFormat="1" x14ac:dyDescent="0.15"/>
    <row r="170" s="318" customFormat="1" x14ac:dyDescent="0.15"/>
    <row r="171" s="318" customFormat="1" x14ac:dyDescent="0.15"/>
    <row r="172" s="318" customFormat="1" x14ac:dyDescent="0.15"/>
    <row r="173" s="318" customFormat="1" x14ac:dyDescent="0.15"/>
    <row r="174" s="318" customFormat="1" x14ac:dyDescent="0.15"/>
    <row r="175" s="318" customFormat="1" x14ac:dyDescent="0.15"/>
    <row r="176" s="318" customFormat="1" x14ac:dyDescent="0.15"/>
    <row r="177" s="318" customFormat="1" x14ac:dyDescent="0.15"/>
    <row r="178" s="318" customFormat="1" x14ac:dyDescent="0.15"/>
    <row r="179" s="318" customFormat="1" x14ac:dyDescent="0.15"/>
    <row r="180" s="318" customFormat="1" x14ac:dyDescent="0.15"/>
    <row r="181" s="318" customFormat="1" x14ac:dyDescent="0.15"/>
    <row r="182" s="318" customFormat="1" x14ac:dyDescent="0.15"/>
    <row r="183" s="318" customFormat="1" x14ac:dyDescent="0.15"/>
    <row r="184" s="318" customFormat="1" x14ac:dyDescent="0.15"/>
    <row r="185" s="318" customFormat="1" x14ac:dyDescent="0.15"/>
    <row r="186" s="318" customFormat="1" x14ac:dyDescent="0.15"/>
    <row r="187" s="318" customFormat="1" x14ac:dyDescent="0.15"/>
    <row r="188" s="318" customFormat="1" x14ac:dyDescent="0.15"/>
    <row r="189" s="318" customFormat="1" x14ac:dyDescent="0.15"/>
    <row r="190" s="318" customFormat="1" x14ac:dyDescent="0.15"/>
    <row r="191" s="318" customFormat="1" x14ac:dyDescent="0.15"/>
    <row r="192" s="318" customFormat="1" x14ac:dyDescent="0.15"/>
    <row r="193" s="318" customFormat="1" x14ac:dyDescent="0.15"/>
    <row r="194" s="318" customFormat="1" x14ac:dyDescent="0.15"/>
    <row r="195" s="318" customFormat="1" x14ac:dyDescent="0.15"/>
    <row r="196" s="318" customFormat="1" x14ac:dyDescent="0.15"/>
    <row r="197" s="318" customFormat="1" x14ac:dyDescent="0.15"/>
    <row r="198" s="318" customFormat="1" x14ac:dyDescent="0.15"/>
    <row r="199" s="318" customFormat="1" x14ac:dyDescent="0.15"/>
    <row r="200" s="318" customFormat="1" x14ac:dyDescent="0.15"/>
    <row r="201" s="318" customFormat="1" x14ac:dyDescent="0.15"/>
    <row r="202" s="318" customFormat="1" x14ac:dyDescent="0.15"/>
    <row r="203" s="318" customFormat="1" x14ac:dyDescent="0.15"/>
    <row r="204" s="318" customFormat="1" x14ac:dyDescent="0.15"/>
    <row r="205" s="318" customFormat="1" x14ac:dyDescent="0.15"/>
    <row r="206" s="318" customFormat="1" x14ac:dyDescent="0.15"/>
    <row r="207" s="318" customFormat="1" x14ac:dyDescent="0.15"/>
    <row r="208" s="318" customFormat="1" x14ac:dyDescent="0.15"/>
    <row r="209" s="318" customFormat="1" x14ac:dyDescent="0.15"/>
    <row r="210" s="318" customFormat="1" x14ac:dyDescent="0.15"/>
    <row r="211" s="318" customFormat="1" x14ac:dyDescent="0.15"/>
    <row r="212" s="318" customFormat="1" x14ac:dyDescent="0.15"/>
    <row r="213" s="318" customFormat="1" x14ac:dyDescent="0.15"/>
    <row r="214" s="318" customFormat="1" x14ac:dyDescent="0.15"/>
    <row r="215" s="318" customFormat="1" x14ac:dyDescent="0.15"/>
    <row r="216" s="318" customFormat="1" x14ac:dyDescent="0.15"/>
    <row r="217" s="318" customFormat="1" x14ac:dyDescent="0.15"/>
    <row r="218" s="318" customFormat="1" x14ac:dyDescent="0.15"/>
    <row r="219" s="318" customFormat="1" x14ac:dyDescent="0.15"/>
    <row r="220" s="318" customFormat="1" x14ac:dyDescent="0.15"/>
    <row r="221" s="318" customFormat="1" x14ac:dyDescent="0.15"/>
    <row r="222" s="318" customFormat="1" x14ac:dyDescent="0.15"/>
    <row r="223" s="318" customFormat="1" x14ac:dyDescent="0.15"/>
    <row r="224" s="318" customFormat="1" x14ac:dyDescent="0.15"/>
    <row r="225" s="318" customFormat="1" x14ac:dyDescent="0.15"/>
    <row r="226" s="318" customFormat="1" x14ac:dyDescent="0.15"/>
    <row r="227" s="318" customFormat="1" x14ac:dyDescent="0.15"/>
    <row r="228" s="318" customFormat="1" x14ac:dyDescent="0.15"/>
    <row r="229" s="318" customFormat="1" x14ac:dyDescent="0.15"/>
    <row r="230" s="318" customFormat="1" x14ac:dyDescent="0.15"/>
    <row r="231" s="318" customFormat="1" x14ac:dyDescent="0.15"/>
    <row r="232" s="318" customFormat="1" x14ac:dyDescent="0.15"/>
    <row r="233" s="318" customFormat="1" x14ac:dyDescent="0.15"/>
    <row r="234" s="318" customFormat="1" x14ac:dyDescent="0.15"/>
    <row r="235" s="318" customFormat="1" x14ac:dyDescent="0.15"/>
    <row r="236" s="318" customFormat="1" x14ac:dyDescent="0.15"/>
    <row r="237" s="318" customFormat="1" x14ac:dyDescent="0.15"/>
    <row r="238" s="318" customFormat="1" x14ac:dyDescent="0.15"/>
    <row r="239" s="318" customFormat="1" x14ac:dyDescent="0.15"/>
    <row r="240" s="318" customFormat="1" x14ac:dyDescent="0.15"/>
    <row r="241" s="318" customFormat="1" x14ac:dyDescent="0.15"/>
    <row r="242" s="318" customFormat="1" x14ac:dyDescent="0.15"/>
    <row r="243" s="318" customFormat="1" x14ac:dyDescent="0.15"/>
    <row r="244" s="318" customFormat="1" x14ac:dyDescent="0.15"/>
    <row r="245" s="318" customFormat="1" x14ac:dyDescent="0.15"/>
    <row r="246" s="318" customFormat="1" x14ac:dyDescent="0.15"/>
    <row r="247" s="318" customFormat="1" x14ac:dyDescent="0.15"/>
    <row r="248" s="318" customFormat="1" x14ac:dyDescent="0.15"/>
    <row r="249" s="318" customFormat="1" x14ac:dyDescent="0.15"/>
    <row r="250" s="318" customFormat="1" x14ac:dyDescent="0.15"/>
    <row r="251" s="318" customFormat="1" x14ac:dyDescent="0.15"/>
    <row r="252" s="318" customFormat="1" x14ac:dyDescent="0.15"/>
    <row r="253" s="318" customFormat="1" x14ac:dyDescent="0.15"/>
    <row r="254" s="318" customFormat="1" x14ac:dyDescent="0.15"/>
    <row r="255" s="318" customFormat="1" x14ac:dyDescent="0.15"/>
    <row r="256" s="318" customFormat="1" x14ac:dyDescent="0.15"/>
    <row r="257" s="318" customFormat="1" x14ac:dyDescent="0.15"/>
    <row r="258" s="318" customFormat="1" x14ac:dyDescent="0.15"/>
    <row r="259" s="318" customFormat="1" x14ac:dyDescent="0.15"/>
    <row r="260" s="318" customFormat="1" x14ac:dyDescent="0.15"/>
    <row r="261" s="318" customFormat="1" x14ac:dyDescent="0.15"/>
    <row r="262" s="318" customFormat="1" x14ac:dyDescent="0.15"/>
    <row r="263" s="318" customFormat="1" x14ac:dyDescent="0.15"/>
    <row r="264" s="318" customFormat="1" x14ac:dyDescent="0.15"/>
    <row r="265" s="318" customFormat="1" x14ac:dyDescent="0.15"/>
    <row r="266" s="318" customFormat="1" x14ac:dyDescent="0.15"/>
    <row r="267" s="318" customFormat="1" x14ac:dyDescent="0.15"/>
    <row r="268" s="318" customFormat="1" x14ac:dyDescent="0.15"/>
    <row r="269" s="318" customFormat="1" x14ac:dyDescent="0.15"/>
    <row r="270" s="318" customFormat="1" x14ac:dyDescent="0.15"/>
    <row r="271" s="318" customFormat="1" x14ac:dyDescent="0.15"/>
    <row r="272" s="318" customFormat="1" x14ac:dyDescent="0.15"/>
    <row r="273" s="318" customFormat="1" x14ac:dyDescent="0.15"/>
    <row r="274" s="318" customFormat="1" x14ac:dyDescent="0.15"/>
    <row r="275" s="318" customFormat="1" x14ac:dyDescent="0.15"/>
    <row r="276" s="318" customFormat="1" x14ac:dyDescent="0.15"/>
    <row r="277" s="318" customFormat="1" x14ac:dyDescent="0.15"/>
    <row r="278" s="318" customFormat="1" x14ac:dyDescent="0.15"/>
    <row r="279" s="318" customFormat="1" x14ac:dyDescent="0.15"/>
    <row r="280" s="318" customFormat="1" x14ac:dyDescent="0.15"/>
    <row r="281" s="318" customFormat="1" x14ac:dyDescent="0.15"/>
    <row r="282" s="318" customFormat="1" x14ac:dyDescent="0.15"/>
    <row r="283" s="318" customFormat="1" x14ac:dyDescent="0.15"/>
    <row r="284" s="318" customFormat="1" x14ac:dyDescent="0.15"/>
    <row r="285" s="318" customFormat="1" x14ac:dyDescent="0.15"/>
    <row r="286" s="318" customFormat="1" x14ac:dyDescent="0.15"/>
    <row r="287" s="318" customFormat="1" x14ac:dyDescent="0.15"/>
    <row r="288" s="318" customFormat="1" x14ac:dyDescent="0.15"/>
    <row r="289" s="318" customFormat="1" x14ac:dyDescent="0.15"/>
    <row r="290" s="318" customFormat="1" x14ac:dyDescent="0.15"/>
    <row r="291" s="318" customFormat="1" x14ac:dyDescent="0.15"/>
    <row r="292" s="318" customFormat="1" x14ac:dyDescent="0.15"/>
    <row r="293" s="318" customFormat="1" x14ac:dyDescent="0.15"/>
    <row r="294" s="318" customFormat="1" x14ac:dyDescent="0.15"/>
    <row r="295" s="318" customFormat="1" x14ac:dyDescent="0.15"/>
    <row r="296" s="318" customFormat="1" x14ac:dyDescent="0.15"/>
    <row r="297" s="318" customFormat="1" x14ac:dyDescent="0.15"/>
    <row r="298" s="318" customFormat="1" x14ac:dyDescent="0.15"/>
    <row r="299" s="318" customFormat="1" x14ac:dyDescent="0.15"/>
    <row r="300" s="318" customFormat="1" x14ac:dyDescent="0.15"/>
    <row r="301" s="318" customFormat="1" x14ac:dyDescent="0.15"/>
    <row r="302" s="318" customFormat="1" x14ac:dyDescent="0.15"/>
    <row r="303" s="318" customFormat="1" x14ac:dyDescent="0.15"/>
    <row r="304" s="318" customFormat="1" x14ac:dyDescent="0.15"/>
    <row r="305" s="318" customFormat="1" x14ac:dyDescent="0.15"/>
    <row r="306" s="318" customFormat="1" x14ac:dyDescent="0.15"/>
    <row r="307" s="318" customFormat="1" x14ac:dyDescent="0.15"/>
    <row r="308" s="318" customFormat="1" x14ac:dyDescent="0.15"/>
    <row r="309" s="318" customFormat="1" x14ac:dyDescent="0.15"/>
    <row r="310" s="318" customFormat="1" x14ac:dyDescent="0.15"/>
    <row r="311" s="318" customFormat="1" x14ac:dyDescent="0.15"/>
    <row r="312" s="318" customFormat="1" x14ac:dyDescent="0.15"/>
    <row r="313" s="318" customFormat="1" x14ac:dyDescent="0.15"/>
    <row r="314" s="318" customFormat="1" x14ac:dyDescent="0.15"/>
    <row r="315" s="318" customFormat="1" x14ac:dyDescent="0.15"/>
    <row r="316" s="318" customFormat="1" x14ac:dyDescent="0.15"/>
    <row r="317" s="318" customFormat="1" x14ac:dyDescent="0.15"/>
    <row r="318" s="318" customFormat="1" x14ac:dyDescent="0.15"/>
    <row r="319" s="318" customFormat="1" x14ac:dyDescent="0.15"/>
    <row r="320" s="318" customFormat="1" x14ac:dyDescent="0.15"/>
    <row r="321" s="318" customFormat="1" x14ac:dyDescent="0.15"/>
    <row r="322" s="318" customFormat="1" x14ac:dyDescent="0.15"/>
    <row r="323" s="318" customFormat="1" x14ac:dyDescent="0.15"/>
    <row r="324" s="318" customFormat="1" x14ac:dyDescent="0.15"/>
    <row r="325" s="318" customFormat="1" x14ac:dyDescent="0.15"/>
    <row r="326" s="318" customFormat="1" x14ac:dyDescent="0.15"/>
    <row r="327" s="318" customFormat="1" x14ac:dyDescent="0.15"/>
    <row r="328" s="318" customFormat="1" x14ac:dyDescent="0.15"/>
    <row r="329" s="318" customFormat="1" x14ac:dyDescent="0.15"/>
    <row r="330" s="318" customFormat="1" x14ac:dyDescent="0.15"/>
    <row r="331" s="318" customFormat="1" x14ac:dyDescent="0.15"/>
    <row r="332" s="318" customFormat="1" x14ac:dyDescent="0.15"/>
    <row r="333" s="318" customFormat="1" x14ac:dyDescent="0.15"/>
    <row r="334" s="318" customFormat="1" x14ac:dyDescent="0.15"/>
    <row r="335" s="318" customFormat="1" x14ac:dyDescent="0.15"/>
    <row r="336" s="318" customFormat="1" x14ac:dyDescent="0.15"/>
    <row r="337" s="318" customFormat="1" x14ac:dyDescent="0.15"/>
    <row r="338" s="318" customFormat="1" x14ac:dyDescent="0.15"/>
    <row r="339" s="318" customFormat="1" x14ac:dyDescent="0.15"/>
    <row r="340" s="318" customFormat="1" x14ac:dyDescent="0.15"/>
    <row r="341" s="318" customFormat="1" x14ac:dyDescent="0.15"/>
    <row r="342" s="318" customFormat="1" x14ac:dyDescent="0.15"/>
    <row r="343" s="318" customFormat="1" x14ac:dyDescent="0.15"/>
    <row r="344" s="318" customFormat="1" x14ac:dyDescent="0.15"/>
    <row r="345" s="318" customFormat="1" x14ac:dyDescent="0.15"/>
    <row r="346" s="318" customFormat="1" x14ac:dyDescent="0.15"/>
    <row r="347" s="318" customFormat="1" x14ac:dyDescent="0.15"/>
    <row r="348" s="318" customFormat="1" x14ac:dyDescent="0.15"/>
    <row r="349" s="318" customFormat="1" x14ac:dyDescent="0.15"/>
    <row r="350" s="318" customFormat="1" x14ac:dyDescent="0.15"/>
    <row r="351" s="318" customFormat="1" x14ac:dyDescent="0.15"/>
    <row r="352" s="318" customFormat="1" x14ac:dyDescent="0.15"/>
    <row r="353" s="318" customFormat="1" x14ac:dyDescent="0.15"/>
    <row r="354" s="318" customFormat="1" x14ac:dyDescent="0.15"/>
    <row r="355" s="318" customFormat="1" x14ac:dyDescent="0.15"/>
    <row r="356" s="318" customFormat="1" x14ac:dyDescent="0.15"/>
    <row r="357" s="318" customFormat="1" x14ac:dyDescent="0.15"/>
    <row r="358" s="318" customFormat="1" x14ac:dyDescent="0.15"/>
    <row r="359" s="318" customFormat="1" x14ac:dyDescent="0.15"/>
    <row r="360" s="318" customFormat="1" x14ac:dyDescent="0.15"/>
    <row r="361" s="318" customFormat="1" x14ac:dyDescent="0.15"/>
    <row r="362" s="318" customFormat="1" x14ac:dyDescent="0.15"/>
    <row r="363" s="318" customFormat="1" x14ac:dyDescent="0.15"/>
    <row r="364" s="318" customFormat="1" x14ac:dyDescent="0.15"/>
    <row r="365" s="318" customFormat="1" x14ac:dyDescent="0.15"/>
    <row r="366" s="318" customFormat="1" x14ac:dyDescent="0.15"/>
    <row r="367" s="318" customFormat="1" x14ac:dyDescent="0.15"/>
    <row r="368" s="318" customFormat="1" x14ac:dyDescent="0.15"/>
    <row r="369" s="318" customFormat="1" x14ac:dyDescent="0.15"/>
    <row r="370" s="318" customFormat="1" x14ac:dyDescent="0.15"/>
    <row r="371" s="318" customFormat="1" x14ac:dyDescent="0.15"/>
    <row r="372" s="318" customFormat="1" x14ac:dyDescent="0.15"/>
    <row r="373" s="318" customFormat="1" x14ac:dyDescent="0.15"/>
    <row r="374" s="318" customFormat="1" x14ac:dyDescent="0.15"/>
    <row r="375" s="318" customFormat="1" x14ac:dyDescent="0.15"/>
    <row r="376" s="318" customFormat="1" x14ac:dyDescent="0.15"/>
    <row r="377" s="318" customFormat="1" x14ac:dyDescent="0.15"/>
    <row r="378" s="318" customFormat="1" x14ac:dyDescent="0.15"/>
    <row r="379" s="318" customFormat="1" x14ac:dyDescent="0.15"/>
    <row r="380" s="318" customFormat="1" x14ac:dyDescent="0.15"/>
    <row r="381" s="318" customFormat="1" x14ac:dyDescent="0.15"/>
    <row r="382" s="318" customFormat="1" x14ac:dyDescent="0.15"/>
    <row r="383" s="318" customFormat="1" x14ac:dyDescent="0.15"/>
    <row r="384" s="318" customFormat="1" x14ac:dyDescent="0.15"/>
    <row r="385" s="318" customFormat="1" x14ac:dyDescent="0.15"/>
    <row r="386" s="318" customFormat="1" x14ac:dyDescent="0.15"/>
    <row r="387" s="318" customFormat="1" x14ac:dyDescent="0.15"/>
    <row r="388" s="318" customFormat="1" x14ac:dyDescent="0.15"/>
    <row r="389" s="318" customFormat="1" x14ac:dyDescent="0.15"/>
    <row r="390" s="318" customFormat="1" x14ac:dyDescent="0.15"/>
    <row r="391" s="318" customFormat="1" x14ac:dyDescent="0.15"/>
    <row r="392" s="318" customFormat="1" x14ac:dyDescent="0.15"/>
    <row r="393" s="318" customFormat="1" x14ac:dyDescent="0.15"/>
    <row r="394" s="318" customFormat="1" x14ac:dyDescent="0.15"/>
    <row r="395" s="318" customFormat="1" x14ac:dyDescent="0.15"/>
    <row r="396" s="318" customFormat="1" x14ac:dyDescent="0.15"/>
    <row r="397" s="318" customFormat="1" x14ac:dyDescent="0.15"/>
    <row r="398" s="318" customFormat="1" x14ac:dyDescent="0.15"/>
    <row r="399" s="318" customFormat="1" x14ac:dyDescent="0.15"/>
    <row r="400" s="318" customFormat="1" x14ac:dyDescent="0.15"/>
    <row r="401" s="318" customFormat="1" x14ac:dyDescent="0.15"/>
    <row r="402" s="318" customFormat="1" x14ac:dyDescent="0.15"/>
    <row r="403" s="318" customFormat="1" x14ac:dyDescent="0.15"/>
    <row r="404" s="318" customFormat="1" x14ac:dyDescent="0.15"/>
    <row r="405" s="318" customFormat="1" x14ac:dyDescent="0.15"/>
    <row r="406" s="318" customFormat="1" x14ac:dyDescent="0.15"/>
    <row r="407" s="318" customFormat="1" x14ac:dyDescent="0.15"/>
    <row r="408" s="318" customFormat="1" x14ac:dyDescent="0.15"/>
    <row r="409" s="318" customFormat="1" x14ac:dyDescent="0.15"/>
    <row r="410" s="318" customFormat="1" x14ac:dyDescent="0.15"/>
    <row r="411" s="318" customFormat="1" x14ac:dyDescent="0.15"/>
    <row r="412" s="318" customFormat="1" x14ac:dyDescent="0.15"/>
    <row r="413" s="318" customFormat="1" x14ac:dyDescent="0.15"/>
    <row r="414" s="318" customFormat="1" x14ac:dyDescent="0.15"/>
    <row r="415" s="318" customFormat="1" x14ac:dyDescent="0.15"/>
    <row r="416" s="318" customFormat="1" x14ac:dyDescent="0.15"/>
    <row r="417" s="318" customFormat="1" x14ac:dyDescent="0.15"/>
    <row r="418" s="318" customFormat="1" x14ac:dyDescent="0.15"/>
    <row r="419" s="318" customFormat="1" x14ac:dyDescent="0.15"/>
    <row r="420" s="318" customFormat="1" x14ac:dyDescent="0.15"/>
    <row r="421" s="318" customFormat="1" x14ac:dyDescent="0.15"/>
    <row r="422" s="318" customFormat="1" x14ac:dyDescent="0.15"/>
    <row r="423" s="318" customFormat="1" x14ac:dyDescent="0.15"/>
    <row r="424" s="318" customFormat="1" x14ac:dyDescent="0.15"/>
    <row r="425" s="318" customFormat="1" x14ac:dyDescent="0.15"/>
    <row r="426" s="318" customFormat="1" x14ac:dyDescent="0.15"/>
    <row r="427" s="318" customFormat="1" x14ac:dyDescent="0.15"/>
    <row r="428" s="318" customFormat="1" x14ac:dyDescent="0.15"/>
    <row r="429" s="318" customFormat="1" x14ac:dyDescent="0.15"/>
    <row r="430" s="318" customFormat="1" x14ac:dyDescent="0.15"/>
    <row r="431" s="318" customFormat="1" x14ac:dyDescent="0.15"/>
    <row r="432" s="318" customFormat="1" x14ac:dyDescent="0.15"/>
    <row r="433" s="318" customFormat="1" x14ac:dyDescent="0.15"/>
    <row r="434" s="318" customFormat="1" x14ac:dyDescent="0.15"/>
    <row r="435" s="318" customFormat="1" x14ac:dyDescent="0.15"/>
    <row r="436" s="318" customFormat="1" x14ac:dyDescent="0.15"/>
    <row r="437" s="318" customFormat="1" x14ac:dyDescent="0.15"/>
    <row r="438" s="318" customFormat="1" x14ac:dyDescent="0.15"/>
    <row r="439" s="318" customFormat="1" x14ac:dyDescent="0.15"/>
    <row r="440" s="318" customFormat="1" x14ac:dyDescent="0.15"/>
    <row r="441" s="318" customFormat="1" x14ac:dyDescent="0.15"/>
    <row r="442" s="318" customFormat="1" x14ac:dyDescent="0.15"/>
    <row r="443" s="318" customFormat="1" x14ac:dyDescent="0.15"/>
    <row r="444" s="318" customFormat="1" x14ac:dyDescent="0.15"/>
    <row r="445" s="318" customFormat="1" x14ac:dyDescent="0.15"/>
    <row r="446" s="318" customFormat="1" x14ac:dyDescent="0.15"/>
    <row r="447" s="318" customFormat="1" x14ac:dyDescent="0.15"/>
    <row r="448" s="318" customFormat="1" x14ac:dyDescent="0.15"/>
    <row r="449" s="318" customFormat="1" x14ac:dyDescent="0.15"/>
    <row r="450" s="318" customFormat="1" x14ac:dyDescent="0.15"/>
    <row r="451" s="318" customFormat="1" x14ac:dyDescent="0.15"/>
    <row r="452" s="318" customFormat="1" x14ac:dyDescent="0.15"/>
    <row r="453" s="318" customFormat="1" x14ac:dyDescent="0.15"/>
    <row r="454" s="318" customFormat="1" x14ac:dyDescent="0.15"/>
    <row r="455" s="318" customFormat="1" x14ac:dyDescent="0.15"/>
    <row r="456" s="318" customFormat="1" x14ac:dyDescent="0.15"/>
    <row r="457" s="318" customFormat="1" x14ac:dyDescent="0.15"/>
    <row r="458" s="318" customFormat="1" x14ac:dyDescent="0.15"/>
    <row r="459" s="318" customFormat="1" x14ac:dyDescent="0.15"/>
    <row r="460" s="318" customFormat="1" x14ac:dyDescent="0.15"/>
    <row r="461" s="318" customFormat="1" x14ac:dyDescent="0.15"/>
    <row r="462" s="318" customFormat="1" x14ac:dyDescent="0.15"/>
    <row r="463" s="318" customFormat="1" x14ac:dyDescent="0.15"/>
    <row r="464" s="318" customFormat="1" x14ac:dyDescent="0.15"/>
    <row r="465" s="318" customFormat="1" x14ac:dyDescent="0.15"/>
    <row r="466" s="318" customFormat="1" x14ac:dyDescent="0.15"/>
    <row r="467" s="318" customFormat="1" x14ac:dyDescent="0.15"/>
    <row r="468" s="318" customFormat="1" x14ac:dyDescent="0.15"/>
    <row r="469" s="318" customFormat="1" x14ac:dyDescent="0.15"/>
    <row r="470" s="318" customFormat="1" x14ac:dyDescent="0.15"/>
    <row r="471" s="318" customFormat="1" x14ac:dyDescent="0.15"/>
    <row r="472" s="318" customFormat="1" x14ac:dyDescent="0.15"/>
    <row r="473" s="318" customFormat="1" x14ac:dyDescent="0.15"/>
    <row r="474" s="318" customFormat="1" x14ac:dyDescent="0.15"/>
    <row r="475" s="318" customFormat="1" x14ac:dyDescent="0.15"/>
    <row r="476" s="318" customFormat="1" x14ac:dyDescent="0.15"/>
    <row r="477" s="318" customFormat="1" x14ac:dyDescent="0.15"/>
    <row r="478" s="318" customFormat="1" x14ac:dyDescent="0.15"/>
    <row r="479" s="318" customFormat="1" x14ac:dyDescent="0.15"/>
    <row r="480" s="318" customFormat="1" x14ac:dyDescent="0.15"/>
    <row r="481" s="318" customFormat="1" x14ac:dyDescent="0.15"/>
    <row r="482" s="318" customFormat="1" x14ac:dyDescent="0.15"/>
    <row r="483" s="318" customFormat="1" x14ac:dyDescent="0.15"/>
    <row r="484" s="318" customFormat="1" x14ac:dyDescent="0.15"/>
    <row r="485" s="318" customFormat="1" x14ac:dyDescent="0.15"/>
    <row r="486" s="318" customFormat="1" x14ac:dyDescent="0.15"/>
    <row r="487" s="318" customFormat="1" x14ac:dyDescent="0.15"/>
    <row r="488" s="318" customFormat="1" x14ac:dyDescent="0.15"/>
    <row r="489" s="318" customFormat="1" x14ac:dyDescent="0.15"/>
    <row r="490" s="318" customFormat="1" x14ac:dyDescent="0.15"/>
    <row r="491" s="318" customFormat="1" x14ac:dyDescent="0.15"/>
    <row r="492" s="318" customFormat="1" x14ac:dyDescent="0.15"/>
    <row r="493" s="318" customFormat="1" x14ac:dyDescent="0.15"/>
    <row r="494" s="318" customFormat="1" x14ac:dyDescent="0.15"/>
    <row r="495" s="318" customFormat="1" x14ac:dyDescent="0.15"/>
    <row r="496" s="318" customFormat="1" x14ac:dyDescent="0.15"/>
    <row r="497" s="318" customFormat="1" x14ac:dyDescent="0.15"/>
    <row r="498" s="318" customFormat="1" x14ac:dyDescent="0.15"/>
    <row r="499" s="318" customFormat="1" x14ac:dyDescent="0.15"/>
    <row r="500" s="318" customFormat="1" x14ac:dyDescent="0.15"/>
    <row r="501" s="318" customFormat="1" x14ac:dyDescent="0.15"/>
    <row r="502" s="318" customFormat="1" x14ac:dyDescent="0.15"/>
    <row r="503" s="318" customFormat="1" x14ac:dyDescent="0.15"/>
    <row r="504" s="318" customFormat="1" x14ac:dyDescent="0.15"/>
    <row r="505" s="318" customFormat="1" x14ac:dyDescent="0.15"/>
    <row r="506" s="318" customFormat="1" x14ac:dyDescent="0.15"/>
    <row r="507" s="318" customFormat="1" x14ac:dyDescent="0.15"/>
    <row r="508" s="318" customFormat="1" x14ac:dyDescent="0.15"/>
    <row r="509" s="318" customFormat="1" x14ac:dyDescent="0.15"/>
    <row r="510" s="318" customFormat="1" x14ac:dyDescent="0.15"/>
    <row r="511" s="318" customFormat="1" x14ac:dyDescent="0.15"/>
    <row r="512" s="318" customFormat="1" x14ac:dyDescent="0.15"/>
    <row r="513" s="318" customFormat="1" x14ac:dyDescent="0.15"/>
    <row r="514" s="318" customFormat="1" x14ac:dyDescent="0.15"/>
    <row r="515" s="318" customFormat="1" x14ac:dyDescent="0.15"/>
    <row r="516" s="318" customFormat="1" x14ac:dyDescent="0.15"/>
    <row r="517" s="318" customFormat="1" x14ac:dyDescent="0.15"/>
    <row r="518" s="318" customFormat="1" x14ac:dyDescent="0.15"/>
    <row r="519" s="318" customFormat="1" x14ac:dyDescent="0.15"/>
    <row r="520" s="318" customFormat="1" x14ac:dyDescent="0.15"/>
    <row r="521" s="318" customFormat="1" x14ac:dyDescent="0.15"/>
    <row r="522" s="318" customFormat="1" x14ac:dyDescent="0.15"/>
    <row r="523" s="318" customFormat="1" x14ac:dyDescent="0.15"/>
    <row r="524" s="318" customFormat="1" x14ac:dyDescent="0.15"/>
    <row r="525" s="318" customFormat="1" x14ac:dyDescent="0.15"/>
    <row r="526" s="318" customFormat="1" x14ac:dyDescent="0.15"/>
    <row r="527" s="318" customFormat="1" x14ac:dyDescent="0.15"/>
    <row r="528" s="318" customFormat="1" x14ac:dyDescent="0.15"/>
    <row r="529" s="318" customFormat="1" x14ac:dyDescent="0.15"/>
    <row r="530" s="318" customFormat="1" x14ac:dyDescent="0.15"/>
    <row r="531" s="318" customFormat="1" x14ac:dyDescent="0.15"/>
    <row r="532" s="318" customFormat="1" x14ac:dyDescent="0.15"/>
    <row r="533" s="318" customFormat="1" x14ac:dyDescent="0.15"/>
    <row r="534" s="318" customFormat="1" x14ac:dyDescent="0.15"/>
    <row r="535" s="318" customFormat="1" x14ac:dyDescent="0.15"/>
    <row r="536" s="318" customFormat="1" x14ac:dyDescent="0.15"/>
    <row r="537" s="318" customFormat="1" x14ac:dyDescent="0.15"/>
    <row r="538" s="318" customFormat="1" x14ac:dyDescent="0.15"/>
    <row r="539" s="318" customFormat="1" x14ac:dyDescent="0.15"/>
    <row r="540" s="318" customFormat="1" x14ac:dyDescent="0.15"/>
    <row r="541" s="318" customFormat="1" x14ac:dyDescent="0.15"/>
    <row r="542" s="318" customFormat="1" x14ac:dyDescent="0.15"/>
    <row r="543" s="318" customFormat="1" x14ac:dyDescent="0.15"/>
    <row r="544" s="318" customFormat="1" x14ac:dyDescent="0.15"/>
    <row r="545" s="318" customFormat="1" x14ac:dyDescent="0.15"/>
    <row r="546" s="318" customFormat="1" x14ac:dyDescent="0.15"/>
    <row r="547" s="318" customFormat="1" x14ac:dyDescent="0.15"/>
    <row r="548" s="318" customFormat="1" x14ac:dyDescent="0.15"/>
    <row r="549" s="318" customFormat="1" x14ac:dyDescent="0.15"/>
    <row r="550" s="318" customFormat="1" x14ac:dyDescent="0.15"/>
    <row r="551" s="318" customFormat="1" x14ac:dyDescent="0.15"/>
    <row r="552" s="318" customFormat="1" x14ac:dyDescent="0.15"/>
    <row r="553" s="318" customFormat="1" x14ac:dyDescent="0.15"/>
    <row r="554" s="318" customFormat="1" x14ac:dyDescent="0.15"/>
    <row r="555" s="318" customFormat="1" x14ac:dyDescent="0.15"/>
    <row r="556" s="318" customFormat="1" x14ac:dyDescent="0.15"/>
    <row r="557" s="318" customFormat="1" x14ac:dyDescent="0.15"/>
    <row r="558" s="318" customFormat="1" x14ac:dyDescent="0.15"/>
    <row r="559" s="318" customFormat="1" x14ac:dyDescent="0.15"/>
    <row r="560" s="318" customFormat="1" x14ac:dyDescent="0.15"/>
    <row r="561" s="318" customFormat="1" x14ac:dyDescent="0.15"/>
    <row r="562" s="318" customFormat="1" x14ac:dyDescent="0.15"/>
    <row r="563" s="318" customFormat="1" x14ac:dyDescent="0.15"/>
    <row r="564" s="318" customFormat="1" x14ac:dyDescent="0.15"/>
    <row r="565" s="318" customFormat="1" x14ac:dyDescent="0.15"/>
    <row r="566" s="318" customFormat="1" x14ac:dyDescent="0.15"/>
    <row r="567" s="318" customFormat="1" x14ac:dyDescent="0.15"/>
    <row r="568" s="318" customFormat="1" x14ac:dyDescent="0.15"/>
    <row r="569" s="318" customFormat="1" x14ac:dyDescent="0.15"/>
    <row r="570" s="318" customFormat="1" x14ac:dyDescent="0.15"/>
    <row r="571" s="318" customFormat="1" x14ac:dyDescent="0.15"/>
    <row r="572" s="318" customFormat="1" x14ac:dyDescent="0.15"/>
    <row r="573" s="318" customFormat="1" x14ac:dyDescent="0.15"/>
    <row r="574" s="318" customFormat="1" x14ac:dyDescent="0.15"/>
    <row r="575" s="318" customFormat="1" x14ac:dyDescent="0.15"/>
    <row r="576" s="318" customFormat="1" x14ac:dyDescent="0.15"/>
    <row r="577" s="318" customFormat="1" x14ac:dyDescent="0.15"/>
    <row r="578" s="318" customFormat="1" x14ac:dyDescent="0.15"/>
    <row r="579" s="318" customFormat="1" x14ac:dyDescent="0.15"/>
    <row r="580" s="318" customFormat="1" x14ac:dyDescent="0.15"/>
    <row r="581" s="318" customFormat="1" x14ac:dyDescent="0.15"/>
    <row r="582" s="318" customFormat="1" x14ac:dyDescent="0.15"/>
    <row r="583" s="318" customFormat="1" x14ac:dyDescent="0.15"/>
    <row r="584" s="318" customFormat="1" x14ac:dyDescent="0.15"/>
    <row r="585" s="318" customFormat="1" x14ac:dyDescent="0.15"/>
    <row r="586" s="318" customFormat="1" x14ac:dyDescent="0.15"/>
    <row r="587" s="318" customFormat="1" x14ac:dyDescent="0.15"/>
    <row r="588" s="318" customFormat="1" x14ac:dyDescent="0.15"/>
    <row r="589" s="318" customFormat="1" x14ac:dyDescent="0.15"/>
    <row r="590" s="318" customFormat="1" x14ac:dyDescent="0.15"/>
    <row r="591" s="318" customFormat="1" x14ac:dyDescent="0.15"/>
    <row r="592" s="318" customFormat="1" x14ac:dyDescent="0.15"/>
    <row r="593" s="318" customFormat="1" x14ac:dyDescent="0.15"/>
    <row r="594" s="318" customFormat="1" x14ac:dyDescent="0.15"/>
    <row r="595" s="318" customFormat="1" x14ac:dyDescent="0.15"/>
    <row r="596" s="318" customFormat="1" x14ac:dyDescent="0.15"/>
    <row r="597" s="318" customFormat="1" x14ac:dyDescent="0.15"/>
    <row r="598" s="318" customFormat="1" x14ac:dyDescent="0.15"/>
    <row r="599" s="318" customFormat="1" x14ac:dyDescent="0.15"/>
    <row r="600" s="318" customFormat="1" x14ac:dyDescent="0.15"/>
    <row r="601" s="318" customFormat="1" x14ac:dyDescent="0.15"/>
    <row r="602" s="318" customFormat="1" x14ac:dyDescent="0.15"/>
    <row r="603" s="318" customFormat="1" x14ac:dyDescent="0.15"/>
    <row r="604" s="318" customFormat="1" x14ac:dyDescent="0.15"/>
    <row r="605" s="318" customFormat="1" x14ac:dyDescent="0.15"/>
    <row r="606" s="318" customFormat="1" x14ac:dyDescent="0.15"/>
    <row r="607" s="318" customFormat="1" x14ac:dyDescent="0.15"/>
    <row r="608" s="318" customFormat="1" x14ac:dyDescent="0.15"/>
    <row r="609" s="318" customFormat="1" x14ac:dyDescent="0.15"/>
    <row r="610" s="318" customFormat="1" x14ac:dyDescent="0.15"/>
    <row r="611" s="318" customFormat="1" x14ac:dyDescent="0.15"/>
    <row r="612" s="318" customFormat="1" x14ac:dyDescent="0.15"/>
    <row r="613" s="318" customFormat="1" x14ac:dyDescent="0.15"/>
    <row r="614" s="318" customFormat="1" x14ac:dyDescent="0.15"/>
    <row r="615" s="318" customFormat="1" x14ac:dyDescent="0.15"/>
    <row r="616" s="318" customFormat="1" x14ac:dyDescent="0.15"/>
    <row r="617" s="318" customFormat="1" x14ac:dyDescent="0.15"/>
    <row r="618" s="318" customFormat="1" x14ac:dyDescent="0.15"/>
    <row r="619" s="318" customFormat="1" x14ac:dyDescent="0.15"/>
    <row r="620" s="318" customFormat="1" x14ac:dyDescent="0.15"/>
    <row r="621" s="318" customFormat="1" x14ac:dyDescent="0.15"/>
    <row r="622" s="318" customFormat="1" x14ac:dyDescent="0.15"/>
    <row r="623" s="318" customFormat="1" x14ac:dyDescent="0.15"/>
    <row r="624" s="318" customFormat="1" x14ac:dyDescent="0.15"/>
    <row r="625" s="318" customFormat="1" x14ac:dyDescent="0.15"/>
    <row r="626" s="318" customFormat="1" x14ac:dyDescent="0.15"/>
    <row r="627" s="318" customFormat="1" x14ac:dyDescent="0.15"/>
    <row r="628" s="318" customFormat="1" x14ac:dyDescent="0.15"/>
    <row r="629" s="318" customFormat="1" x14ac:dyDescent="0.15"/>
    <row r="630" s="318" customFormat="1" x14ac:dyDescent="0.15"/>
    <row r="631" s="318" customFormat="1" x14ac:dyDescent="0.15"/>
    <row r="632" s="318" customFormat="1" x14ac:dyDescent="0.15"/>
    <row r="633" s="318" customFormat="1" x14ac:dyDescent="0.15"/>
    <row r="634" s="318" customFormat="1" x14ac:dyDescent="0.15"/>
    <row r="635" s="318" customFormat="1" x14ac:dyDescent="0.15"/>
    <row r="636" s="318" customFormat="1" x14ac:dyDescent="0.15"/>
    <row r="637" s="318" customFormat="1" x14ac:dyDescent="0.15"/>
    <row r="638" s="318" customFormat="1" x14ac:dyDescent="0.15"/>
    <row r="639" s="318" customFormat="1" x14ac:dyDescent="0.15"/>
    <row r="640" s="318" customFormat="1" x14ac:dyDescent="0.15"/>
    <row r="641" s="318" customFormat="1" x14ac:dyDescent="0.15"/>
    <row r="642" s="318" customFormat="1" x14ac:dyDescent="0.15"/>
    <row r="643" s="318" customFormat="1" x14ac:dyDescent="0.15"/>
    <row r="644" s="318" customFormat="1" x14ac:dyDescent="0.15"/>
    <row r="645" s="318" customFormat="1" x14ac:dyDescent="0.15"/>
    <row r="646" s="318" customFormat="1" x14ac:dyDescent="0.15"/>
    <row r="647" s="318" customFormat="1" x14ac:dyDescent="0.15"/>
    <row r="648" s="318" customFormat="1" x14ac:dyDescent="0.15"/>
    <row r="649" s="318" customFormat="1" x14ac:dyDescent="0.15"/>
    <row r="650" s="318" customFormat="1" x14ac:dyDescent="0.15"/>
    <row r="651" s="318" customFormat="1" x14ac:dyDescent="0.15"/>
    <row r="652" s="318" customFormat="1" x14ac:dyDescent="0.15"/>
    <row r="653" s="318" customFormat="1" x14ac:dyDescent="0.15"/>
    <row r="654" s="318" customFormat="1" x14ac:dyDescent="0.15"/>
    <row r="655" s="318" customFormat="1" x14ac:dyDescent="0.15"/>
    <row r="656" s="318" customFormat="1" x14ac:dyDescent="0.15"/>
    <row r="657" s="318" customFormat="1" x14ac:dyDescent="0.15"/>
    <row r="658" s="318" customFormat="1" x14ac:dyDescent="0.15"/>
    <row r="659" s="318" customFormat="1" x14ac:dyDescent="0.15"/>
    <row r="660" s="318" customFormat="1" x14ac:dyDescent="0.15"/>
    <row r="661" s="318" customFormat="1" x14ac:dyDescent="0.15"/>
    <row r="662" s="318" customFormat="1" x14ac:dyDescent="0.15"/>
    <row r="663" s="318" customFormat="1" x14ac:dyDescent="0.15"/>
    <row r="664" s="318" customFormat="1" x14ac:dyDescent="0.15"/>
    <row r="665" s="318" customFormat="1" x14ac:dyDescent="0.15"/>
    <row r="666" s="318" customFormat="1" x14ac:dyDescent="0.15"/>
    <row r="667" s="318" customFormat="1" x14ac:dyDescent="0.15"/>
    <row r="668" s="318" customFormat="1" x14ac:dyDescent="0.15"/>
    <row r="669" s="318" customFormat="1" x14ac:dyDescent="0.15"/>
    <row r="670" s="318" customFormat="1" x14ac:dyDescent="0.15"/>
    <row r="671" s="318" customFormat="1" x14ac:dyDescent="0.15"/>
    <row r="672" s="318" customFormat="1" x14ac:dyDescent="0.15"/>
    <row r="673" s="318" customFormat="1" x14ac:dyDescent="0.15"/>
    <row r="674" s="318" customFormat="1" x14ac:dyDescent="0.15"/>
    <row r="675" s="318" customFormat="1" x14ac:dyDescent="0.15"/>
    <row r="676" s="318" customFormat="1" x14ac:dyDescent="0.15"/>
    <row r="677" s="318" customFormat="1" x14ac:dyDescent="0.15"/>
    <row r="678" s="318" customFormat="1" x14ac:dyDescent="0.15"/>
    <row r="679" s="318" customFormat="1" x14ac:dyDescent="0.15"/>
    <row r="680" s="318" customFormat="1" x14ac:dyDescent="0.15"/>
    <row r="681" s="318" customFormat="1" x14ac:dyDescent="0.15"/>
    <row r="682" s="318" customFormat="1" x14ac:dyDescent="0.15"/>
    <row r="683" s="318" customFormat="1" x14ac:dyDescent="0.15"/>
    <row r="684" s="318" customFormat="1" x14ac:dyDescent="0.15"/>
    <row r="685" s="318" customFormat="1" x14ac:dyDescent="0.15"/>
    <row r="686" s="318" customFormat="1" x14ac:dyDescent="0.15"/>
    <row r="687" s="318" customFormat="1" x14ac:dyDescent="0.15"/>
    <row r="688" s="318" customFormat="1" x14ac:dyDescent="0.15"/>
    <row r="689" s="318" customFormat="1" x14ac:dyDescent="0.15"/>
    <row r="690" s="318" customFormat="1" x14ac:dyDescent="0.15"/>
    <row r="691" s="318" customFormat="1" x14ac:dyDescent="0.15"/>
    <row r="692" s="318" customFormat="1" x14ac:dyDescent="0.15"/>
    <row r="693" s="318" customFormat="1" x14ac:dyDescent="0.15"/>
    <row r="694" s="318" customFormat="1" x14ac:dyDescent="0.15"/>
    <row r="695" s="318" customFormat="1" x14ac:dyDescent="0.15"/>
    <row r="696" s="318" customFormat="1" x14ac:dyDescent="0.15"/>
    <row r="697" s="318" customFormat="1" x14ac:dyDescent="0.15"/>
    <row r="698" s="318" customFormat="1" x14ac:dyDescent="0.15"/>
    <row r="699" s="318" customFormat="1" x14ac:dyDescent="0.15"/>
    <row r="700" s="318" customFormat="1" x14ac:dyDescent="0.15"/>
    <row r="701" s="318" customFormat="1" x14ac:dyDescent="0.15"/>
    <row r="702" s="318" customFormat="1" x14ac:dyDescent="0.15"/>
    <row r="703" s="318" customFormat="1" x14ac:dyDescent="0.15"/>
    <row r="704" s="318" customFormat="1" x14ac:dyDescent="0.15"/>
    <row r="705" s="318" customFormat="1" x14ac:dyDescent="0.15"/>
    <row r="706" s="318" customFormat="1" x14ac:dyDescent="0.15"/>
    <row r="707" s="318" customFormat="1" x14ac:dyDescent="0.15"/>
    <row r="708" s="318" customFormat="1" x14ac:dyDescent="0.15"/>
    <row r="709" s="318" customFormat="1" x14ac:dyDescent="0.15"/>
    <row r="710" s="318" customFormat="1" x14ac:dyDescent="0.15"/>
    <row r="711" s="318" customFormat="1" x14ac:dyDescent="0.15"/>
    <row r="712" s="318" customFormat="1" x14ac:dyDescent="0.15"/>
    <row r="713" s="318" customFormat="1" x14ac:dyDescent="0.15"/>
    <row r="714" s="318" customFormat="1" x14ac:dyDescent="0.15"/>
    <row r="715" s="318" customFormat="1" x14ac:dyDescent="0.15"/>
    <row r="716" s="318" customFormat="1" x14ac:dyDescent="0.15"/>
    <row r="717" s="318" customFormat="1" x14ac:dyDescent="0.15"/>
    <row r="718" s="318" customFormat="1" x14ac:dyDescent="0.15"/>
    <row r="719" s="318" customFormat="1" x14ac:dyDescent="0.15"/>
    <row r="720" s="318" customFormat="1" x14ac:dyDescent="0.15"/>
    <row r="721" s="318" customFormat="1" x14ac:dyDescent="0.15"/>
    <row r="722" s="318" customFormat="1" x14ac:dyDescent="0.15"/>
    <row r="723" s="318" customFormat="1" x14ac:dyDescent="0.15"/>
    <row r="724" s="318" customFormat="1" x14ac:dyDescent="0.15"/>
    <row r="725" s="318" customFormat="1" x14ac:dyDescent="0.15"/>
    <row r="726" s="318" customFormat="1" x14ac:dyDescent="0.15"/>
    <row r="727" s="318" customFormat="1" x14ac:dyDescent="0.15"/>
    <row r="728" s="318" customFormat="1" x14ac:dyDescent="0.15"/>
    <row r="729" s="318" customFormat="1" x14ac:dyDescent="0.15"/>
    <row r="730" s="318" customFormat="1" x14ac:dyDescent="0.15"/>
    <row r="731" s="318" customFormat="1" x14ac:dyDescent="0.15"/>
    <row r="732" s="318" customFormat="1" x14ac:dyDescent="0.15"/>
    <row r="733" s="318" customFormat="1" x14ac:dyDescent="0.15"/>
    <row r="734" s="318" customFormat="1" x14ac:dyDescent="0.15"/>
    <row r="735" s="318" customFormat="1" x14ac:dyDescent="0.15"/>
    <row r="736" s="318" customFormat="1" x14ac:dyDescent="0.15"/>
    <row r="737" s="318" customFormat="1" x14ac:dyDescent="0.15"/>
    <row r="738" s="318" customFormat="1" x14ac:dyDescent="0.15"/>
    <row r="739" s="318" customFormat="1" x14ac:dyDescent="0.15"/>
    <row r="740" s="318" customFormat="1" x14ac:dyDescent="0.15"/>
    <row r="741" s="318" customFormat="1" x14ac:dyDescent="0.15"/>
    <row r="742" s="318" customFormat="1" x14ac:dyDescent="0.15"/>
    <row r="743" s="318" customFormat="1" x14ac:dyDescent="0.15"/>
    <row r="744" s="318" customFormat="1" x14ac:dyDescent="0.15"/>
    <row r="745" s="318" customFormat="1" x14ac:dyDescent="0.15"/>
    <row r="746" s="318" customFormat="1" x14ac:dyDescent="0.15"/>
    <row r="747" s="318" customFormat="1" x14ac:dyDescent="0.15"/>
    <row r="748" s="318" customFormat="1" x14ac:dyDescent="0.15"/>
    <row r="749" s="318" customFormat="1" x14ac:dyDescent="0.15"/>
    <row r="750" s="318" customFormat="1" x14ac:dyDescent="0.15"/>
    <row r="751" s="318" customFormat="1" x14ac:dyDescent="0.15"/>
    <row r="752" s="318" customFormat="1" x14ac:dyDescent="0.15"/>
    <row r="753" s="318" customFormat="1" x14ac:dyDescent="0.15"/>
    <row r="754" s="318" customFormat="1" x14ac:dyDescent="0.15"/>
    <row r="755" s="318" customFormat="1" x14ac:dyDescent="0.15"/>
    <row r="756" s="318" customFormat="1" x14ac:dyDescent="0.15"/>
    <row r="757" s="318" customFormat="1" x14ac:dyDescent="0.15"/>
    <row r="758" s="318" customFormat="1" x14ac:dyDescent="0.15"/>
    <row r="759" s="318" customFormat="1" x14ac:dyDescent="0.15"/>
    <row r="760" s="318" customFormat="1" x14ac:dyDescent="0.15"/>
    <row r="761" s="318" customFormat="1" x14ac:dyDescent="0.15"/>
    <row r="762" s="318" customFormat="1" x14ac:dyDescent="0.15"/>
    <row r="763" s="318" customFormat="1" x14ac:dyDescent="0.15"/>
    <row r="764" s="318" customFormat="1" x14ac:dyDescent="0.15"/>
    <row r="765" s="318" customFormat="1" x14ac:dyDescent="0.15"/>
    <row r="766" s="318" customFormat="1" x14ac:dyDescent="0.15"/>
    <row r="767" s="318" customFormat="1" x14ac:dyDescent="0.15"/>
    <row r="768" s="318" customFormat="1" x14ac:dyDescent="0.15"/>
    <row r="769" s="318" customFormat="1" x14ac:dyDescent="0.15"/>
    <row r="770" s="318" customFormat="1" x14ac:dyDescent="0.15"/>
    <row r="771" s="318" customFormat="1" x14ac:dyDescent="0.15"/>
    <row r="772" s="318" customFormat="1" x14ac:dyDescent="0.15"/>
    <row r="773" s="318" customFormat="1" x14ac:dyDescent="0.15"/>
    <row r="774" s="318" customFormat="1" x14ac:dyDescent="0.15"/>
    <row r="775" s="318" customFormat="1" x14ac:dyDescent="0.15"/>
    <row r="776" s="318" customFormat="1" x14ac:dyDescent="0.15"/>
    <row r="777" s="318" customFormat="1" x14ac:dyDescent="0.15"/>
    <row r="778" s="318" customFormat="1" x14ac:dyDescent="0.15"/>
    <row r="779" s="318" customFormat="1" x14ac:dyDescent="0.15"/>
    <row r="780" s="318" customFormat="1" x14ac:dyDescent="0.15"/>
    <row r="781" s="318" customFormat="1" x14ac:dyDescent="0.15"/>
    <row r="782" s="318" customFormat="1" x14ac:dyDescent="0.15"/>
    <row r="783" s="318" customFormat="1" x14ac:dyDescent="0.15"/>
    <row r="784" s="318" customFormat="1" x14ac:dyDescent="0.15"/>
    <row r="785" s="318" customFormat="1" x14ac:dyDescent="0.15"/>
    <row r="786" s="318" customFormat="1" x14ac:dyDescent="0.15"/>
    <row r="787" s="318" customFormat="1" x14ac:dyDescent="0.15"/>
    <row r="788" s="318" customFormat="1" x14ac:dyDescent="0.15"/>
    <row r="789" s="318" customFormat="1" x14ac:dyDescent="0.15"/>
    <row r="790" s="318" customFormat="1" x14ac:dyDescent="0.15"/>
    <row r="791" s="318" customFormat="1" x14ac:dyDescent="0.15"/>
    <row r="792" s="318" customFormat="1" x14ac:dyDescent="0.15"/>
    <row r="793" s="318" customFormat="1" x14ac:dyDescent="0.15"/>
    <row r="794" s="318" customFormat="1" x14ac:dyDescent="0.15"/>
    <row r="795" s="318" customFormat="1" x14ac:dyDescent="0.15"/>
    <row r="796" s="318" customFormat="1" x14ac:dyDescent="0.15"/>
    <row r="797" s="318" customFormat="1" x14ac:dyDescent="0.15"/>
    <row r="798" s="318" customFormat="1" x14ac:dyDescent="0.15"/>
    <row r="799" s="318" customFormat="1" x14ac:dyDescent="0.15"/>
    <row r="800" s="318" customFormat="1" x14ac:dyDescent="0.15"/>
    <row r="801" s="318" customFormat="1" x14ac:dyDescent="0.15"/>
    <row r="802" s="318" customFormat="1" x14ac:dyDescent="0.15"/>
    <row r="803" s="318" customFormat="1" x14ac:dyDescent="0.15"/>
    <row r="804" s="318" customFormat="1" x14ac:dyDescent="0.15"/>
    <row r="805" s="318" customFormat="1" x14ac:dyDescent="0.15"/>
    <row r="806" s="318" customFormat="1" x14ac:dyDescent="0.15"/>
    <row r="807" s="318" customFormat="1" x14ac:dyDescent="0.15"/>
    <row r="808" s="318" customFormat="1" x14ac:dyDescent="0.15"/>
    <row r="809" s="318" customFormat="1" x14ac:dyDescent="0.15"/>
    <row r="810" s="318" customFormat="1" x14ac:dyDescent="0.15"/>
    <row r="811" s="318" customFormat="1" x14ac:dyDescent="0.15"/>
    <row r="812" s="318" customFormat="1" x14ac:dyDescent="0.15"/>
    <row r="813" s="318" customFormat="1" x14ac:dyDescent="0.15"/>
    <row r="814" s="318" customFormat="1" x14ac:dyDescent="0.15"/>
    <row r="815" s="318" customFormat="1" x14ac:dyDescent="0.15"/>
    <row r="816" s="318" customFormat="1" x14ac:dyDescent="0.15"/>
    <row r="817" s="318" customFormat="1" x14ac:dyDescent="0.15"/>
    <row r="818" s="318" customFormat="1" x14ac:dyDescent="0.15"/>
    <row r="819" s="318" customFormat="1" x14ac:dyDescent="0.15"/>
    <row r="820" s="318" customFormat="1" x14ac:dyDescent="0.15"/>
    <row r="821" s="318" customFormat="1" x14ac:dyDescent="0.15"/>
    <row r="822" s="318" customFormat="1" x14ac:dyDescent="0.15"/>
    <row r="823" s="318" customFormat="1" x14ac:dyDescent="0.15"/>
    <row r="824" s="318" customFormat="1" x14ac:dyDescent="0.15"/>
    <row r="825" s="318" customFormat="1" x14ac:dyDescent="0.15"/>
    <row r="826" s="318" customFormat="1" x14ac:dyDescent="0.15"/>
    <row r="827" s="318" customFormat="1" x14ac:dyDescent="0.15"/>
    <row r="828" s="318" customFormat="1" x14ac:dyDescent="0.15"/>
    <row r="829" s="318" customFormat="1" x14ac:dyDescent="0.15"/>
    <row r="830" s="318" customFormat="1" x14ac:dyDescent="0.15"/>
    <row r="831" s="318" customFormat="1" x14ac:dyDescent="0.15"/>
    <row r="832" s="318" customFormat="1" x14ac:dyDescent="0.15"/>
    <row r="833" s="318" customFormat="1" x14ac:dyDescent="0.15"/>
    <row r="834" s="318" customFormat="1" x14ac:dyDescent="0.15"/>
    <row r="835" s="318" customFormat="1" x14ac:dyDescent="0.15"/>
    <row r="836" s="318" customFormat="1" x14ac:dyDescent="0.15"/>
    <row r="837" s="318" customFormat="1" x14ac:dyDescent="0.15"/>
    <row r="838" s="318" customFormat="1" x14ac:dyDescent="0.15"/>
    <row r="839" s="318" customFormat="1" x14ac:dyDescent="0.15"/>
    <row r="840" s="318" customFormat="1" x14ac:dyDescent="0.15"/>
    <row r="841" s="318" customFormat="1" x14ac:dyDescent="0.15"/>
    <row r="842" s="318" customFormat="1" x14ac:dyDescent="0.15"/>
    <row r="843" s="318" customFormat="1" x14ac:dyDescent="0.15"/>
    <row r="844" s="318" customFormat="1" x14ac:dyDescent="0.15"/>
    <row r="845" s="318" customFormat="1" x14ac:dyDescent="0.15"/>
    <row r="846" s="318" customFormat="1" x14ac:dyDescent="0.15"/>
    <row r="847" s="318" customFormat="1" x14ac:dyDescent="0.15"/>
    <row r="848" s="318" customFormat="1" x14ac:dyDescent="0.15"/>
    <row r="849" s="318" customFormat="1" x14ac:dyDescent="0.15"/>
    <row r="850" s="318" customFormat="1" x14ac:dyDescent="0.15"/>
    <row r="851" s="318" customFormat="1" x14ac:dyDescent="0.15"/>
    <row r="852" s="318" customFormat="1" x14ac:dyDescent="0.15"/>
    <row r="853" s="318" customFormat="1" x14ac:dyDescent="0.15"/>
    <row r="854" s="318" customFormat="1" x14ac:dyDescent="0.15"/>
    <row r="855" s="318" customFormat="1" x14ac:dyDescent="0.15"/>
    <row r="856" s="318" customFormat="1" x14ac:dyDescent="0.15"/>
    <row r="857" s="318" customFormat="1" x14ac:dyDescent="0.15"/>
    <row r="858" s="318" customFormat="1" x14ac:dyDescent="0.15"/>
    <row r="859" s="318" customFormat="1" x14ac:dyDescent="0.15"/>
    <row r="860" s="318" customFormat="1" x14ac:dyDescent="0.15"/>
    <row r="861" s="318" customFormat="1" x14ac:dyDescent="0.15"/>
    <row r="862" s="318" customFormat="1" x14ac:dyDescent="0.15"/>
    <row r="863" s="318" customFormat="1" x14ac:dyDescent="0.15"/>
    <row r="864" s="318" customFormat="1" x14ac:dyDescent="0.15"/>
    <row r="865" s="318" customFormat="1" x14ac:dyDescent="0.15"/>
    <row r="866" s="318" customFormat="1" x14ac:dyDescent="0.15"/>
    <row r="867" s="318" customFormat="1" x14ac:dyDescent="0.15"/>
    <row r="868" s="318" customFormat="1" x14ac:dyDescent="0.15"/>
    <row r="869" s="318" customFormat="1" x14ac:dyDescent="0.15"/>
    <row r="870" s="318" customFormat="1" x14ac:dyDescent="0.15"/>
    <row r="871" s="318" customFormat="1" x14ac:dyDescent="0.15"/>
    <row r="872" s="318" customFormat="1" x14ac:dyDescent="0.15"/>
    <row r="873" s="318" customFormat="1" x14ac:dyDescent="0.15"/>
    <row r="874" s="318" customFormat="1" x14ac:dyDescent="0.15"/>
    <row r="875" s="318" customFormat="1" x14ac:dyDescent="0.15"/>
    <row r="876" s="318" customFormat="1" x14ac:dyDescent="0.15"/>
    <row r="877" s="318" customFormat="1" x14ac:dyDescent="0.15"/>
    <row r="878" s="318" customFormat="1" x14ac:dyDescent="0.15"/>
    <row r="879" s="318" customFormat="1" x14ac:dyDescent="0.15"/>
    <row r="880" s="318" customFormat="1" x14ac:dyDescent="0.15"/>
    <row r="881" s="318" customFormat="1" x14ac:dyDescent="0.15"/>
    <row r="882" s="318" customFormat="1" x14ac:dyDescent="0.15"/>
    <row r="883" s="318" customFormat="1" x14ac:dyDescent="0.15"/>
    <row r="884" s="318" customFormat="1" x14ac:dyDescent="0.15"/>
    <row r="885" s="318" customFormat="1" x14ac:dyDescent="0.15"/>
    <row r="886" s="318" customFormat="1" x14ac:dyDescent="0.15"/>
    <row r="887" s="318" customFormat="1" x14ac:dyDescent="0.15"/>
    <row r="888" s="318" customFormat="1" x14ac:dyDescent="0.15"/>
    <row r="889" s="318" customFormat="1" x14ac:dyDescent="0.15"/>
    <row r="890" s="318" customFormat="1" x14ac:dyDescent="0.15"/>
    <row r="891" s="318" customFormat="1" x14ac:dyDescent="0.15"/>
    <row r="892" s="318" customFormat="1" x14ac:dyDescent="0.15"/>
    <row r="893" s="318" customFormat="1" x14ac:dyDescent="0.15"/>
    <row r="894" s="318" customFormat="1" x14ac:dyDescent="0.15"/>
    <row r="895" s="318" customFormat="1" x14ac:dyDescent="0.15"/>
  </sheetData>
  <sheetProtection algorithmName="SHA-512" hashValue="k9svhmxptNQdnzNoBxznRe0hE/SA9mzTXzyKI9Njgok2xBGWPm6oOosfu/ZdJA72ge8s9siHdLufENhiqROBzg==" saltValue="pvqIyVYFIooxW+zshyEOe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DJ222"/>
  <sheetViews>
    <sheetView topLeftCell="A54" workbookViewId="0">
      <selection activeCell="O1" sqref="O1:O1048576"/>
    </sheetView>
  </sheetViews>
  <sheetFormatPr baseColWidth="10" defaultRowHeight="13" x14ac:dyDescent="0.15"/>
  <cols>
    <col min="1" max="1" width="17.5" style="47" customWidth="1"/>
    <col min="2" max="2" width="17.1640625" style="47" customWidth="1"/>
    <col min="3" max="3" width="16" style="47" customWidth="1"/>
    <col min="4" max="14" width="14.83203125" style="47" customWidth="1"/>
    <col min="15" max="15" width="14.83203125" style="47" hidden="1" customWidth="1"/>
    <col min="16" max="16" width="14.83203125" style="47" customWidth="1"/>
    <col min="17" max="26" width="12.5" style="277" customWidth="1"/>
    <col min="27" max="114" width="10.83203125" style="277"/>
    <col min="115" max="16384" width="10.83203125" style="47"/>
  </cols>
  <sheetData>
    <row r="1" spans="1:16" ht="14" x14ac:dyDescent="0.15">
      <c r="A1" s="276" t="s">
        <v>797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</row>
    <row r="2" spans="1:16" ht="14" x14ac:dyDescent="0.15">
      <c r="A2" s="278" t="s">
        <v>543</v>
      </c>
      <c r="B2" s="278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</row>
    <row r="3" spans="1:16" ht="15" thickBot="1" x14ac:dyDescent="0.2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</row>
    <row r="4" spans="1:1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</row>
    <row r="5" spans="1:1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</row>
    <row r="6" spans="1:1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</row>
    <row r="7" spans="1:1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</row>
    <row r="8" spans="1:16" x14ac:dyDescent="0.15">
      <c r="A8" s="286" t="str">
        <f>'Tariffs July2016'!F2</f>
        <v>AGL</v>
      </c>
      <c r="B8" s="47" t="str">
        <f>'Tariffs July2016'!D2</f>
        <v>Multinet 1</v>
      </c>
      <c r="C8" s="287">
        <f>'Tariffs July2016'!E2</f>
        <v>42387</v>
      </c>
      <c r="D8" s="85">
        <f>365*'Tariffs July2016'!H2/100</f>
        <v>249.149</v>
      </c>
      <c r="E8" s="85">
        <f>IF($C$5*'Tariffs July2016'!AK2/'Tariffs July2016'!AI2&gt;='Tariffs July2016'!J2,( 'Tariffs July2016'!J2*'Tariffs July2016'!O2/100)* 'Tariffs July2016'!AI2,($C$5*'Tariffs July2016'!AK2/'Tariffs July2016'!AI2*'Tariffs July2016'!O2/100)* 'Tariffs July2016'!AI2)</f>
        <v>191.88</v>
      </c>
      <c r="F8" s="85">
        <f>IF($C$5*'Tariffs July2016'!AK2/'Tariffs July2016'!AI2&lt;'Tariffs July2016'!J2,0,IF($C$5*'Tariffs July2016'!AK2/'Tariffs July2016'!AI2&lt;='Tariffs July2016'!K2,($C$5*'Tariffs July2016'!AK2/'Tariffs July2016'!AI2-'Tariffs July2016'!J2)*('Tariffs July2016'!P2/100)*'Tariffs July2016'!AI2,('Tariffs July2016'!K2-'Tariffs July2016'!J2)*('Tariffs July2016'!P2/100)*'Tariffs July2016'!AI2))</f>
        <v>166.86</v>
      </c>
      <c r="G8" s="85">
        <f>IF($C$5*'Tariffs July2016'!AK2/'Tariffs July2016'!AI2&lt;'Tariffs July2016'!K2,0,IF($C$5*'Tariffs July2016'!AK2/'Tariffs July2016'!AI2&lt;='Tariffs July2016'!L2,($C$5*'Tariffs July2016'!AK2/'Tariffs July2016'!AI2-'Tariffs July2016'!K2)*('Tariffs July2016'!Q2/100)*'Tariffs July2016'!AI2,('Tariffs July2016'!L2-'Tariffs July2016'!K2)*('Tariffs July2016'!Q2/100)*'Tariffs July2016'!AI2))</f>
        <v>132.93</v>
      </c>
      <c r="H8" s="85">
        <f>IF($C$5*'Tariffs July2016'!AK2/'Tariffs July2016'!AI2&lt;'Tariffs July2016'!L2,0,IF($C$5*'Tariffs July2016'!AK2/'Tariffs July2016'!AI2&lt;='Tariffs July2016'!M2,($C$5*'Tariffs July2016'!AK2/'Tariffs July2016'!AI2-'Tariffs July2016'!L2)*('Tariffs July2016'!R2/100)*'Tariffs July2016'!AI2,('Tariffs July2016'!M2-'Tariffs July2016'!L2)*('Tariffs July2016'!R2/100)*'Tariffs July2016'!AI2))</f>
        <v>57.509999999999991</v>
      </c>
      <c r="I8" s="85">
        <f>IF(($C$5*'Tariffs July2016'!AK2/'Tariffs July2016'!AI2&gt;'Tariffs July2016'!M2),($C$5*'Tariffs July2016'!AK2/'Tariffs July2016'!AI2-'Tariffs July2016'!M2)*'Tariffs July2016'!S2/100*'Tariffs July2016'!AI2,0)</f>
        <v>0</v>
      </c>
      <c r="J8" s="85">
        <f>IF($C$5*'Tariffs July2016'!AL2/'Tariffs July2016'!AJ2&gt;='Tariffs July2016'!J2,('Tariffs July2016'!J2*'Tariffs July2016'!U2/100)* 'Tariffs July2016'!AJ2,($C$5*'Tariffs July2016'!AL2/'Tariffs July2016'!AJ2*'Tariffs July2016'!U2/100)* 'Tariffs July2016'!AJ2)</f>
        <v>182.07</v>
      </c>
      <c r="K8" s="85">
        <f>IF($C$5*'Tariffs July2016'!AL2/'Tariffs July2016'!AJ2&lt;'Tariffs July2016'!J2,0,IF($C$5*'Tariffs July2016'!AL2/'Tariffs July2016'!AJ2&lt;='Tariffs July2016'!K2,($C$5*'Tariffs July2016'!AL2/'Tariffs July2016'!AJ2-'Tariffs July2016'!J2)*('Tariffs July2016'!V2/100)*'Tariffs July2016'!AJ2,('Tariffs July2016'!K2-'Tariffs July2016'!J2)*('Tariffs July2016'!V2/100)*'Tariffs July2016'!AJ2))</f>
        <v>157.14000000000001</v>
      </c>
      <c r="L8" s="85">
        <f>IF($C$5*'Tariffs July2016'!AL2/'Tariffs July2016'!AJ2&lt;'Tariffs July2016'!K2,0,IF($C$5*'Tariffs July2016'!AL2/'Tariffs July2016'!AJ2&lt;='Tariffs July2016'!L2,($C$5*'Tariffs July2016'!AL2/'Tariffs July2016'!AJ2-'Tariffs July2016'!K2)*('Tariffs July2016'!W2/100)*'Tariffs July2016'!AJ2,('Tariffs July2016'!L2-'Tariffs July2016'!K2)*('Tariffs July2016'!W2/100)*'Tariffs July2016'!AJ2))</f>
        <v>128.88</v>
      </c>
      <c r="M8" s="85">
        <f>IF($C$5*'Tariffs July2016'!AL2/'Tariffs July2016'!AJ2&lt;'Tariffs July2016'!L2,0,IF($C$5*'Tariffs July2016'!AL2/'Tariffs July2016'!AJ2&lt;='Tariffs July2016'!M2,($C$5*'Tariffs July2016'!AL2/'Tariffs July2016'!AJ2-'Tariffs July2016'!L2)*('Tariffs July2016'!X2/100)*'Tariffs July2016'!AJ2,('Tariffs July2016'!M2-'Tariffs July2016'!L2)*('Tariffs July2016'!X2/100)*'Tariffs July2016'!AJ2))</f>
        <v>56.744999999999997</v>
      </c>
      <c r="N8" s="85">
        <f>IF(($C$5*'Tariffs July2016'!AL2/'Tariffs July2016'!AJ2&gt;'Tariffs July2016'!M2),($C$5*'Tariffs July2016'!AL2/'Tariffs July2016'!AJ2-'Tariffs July2016'!M2)*'Tariffs July2016'!Y2/100*'Tariffs July2016'!AJ2,0)</f>
        <v>0</v>
      </c>
      <c r="O8" s="73">
        <f>SUM(D8:N8)</f>
        <v>1323.1639999999998</v>
      </c>
      <c r="P8" s="498">
        <f>O8*1.1</f>
        <v>1455.4803999999999</v>
      </c>
    </row>
    <row r="9" spans="1:16" x14ac:dyDescent="0.15">
      <c r="A9" s="286" t="str">
        <f>'Tariffs July2016'!F3</f>
        <v>Alinta Energy</v>
      </c>
      <c r="B9" s="47" t="str">
        <f>'Tariffs July2016'!D3</f>
        <v>Multinet 1</v>
      </c>
      <c r="C9" s="287">
        <f>'Tariffs July2016'!E3</f>
        <v>42023</v>
      </c>
      <c r="D9" s="85">
        <f>365*'Tariffs July2016'!H3/100</f>
        <v>236.62950000000001</v>
      </c>
      <c r="E9" s="85">
        <f>IF($C$5*'Tariffs July2016'!AK3/'Tariffs July2016'!AI3&gt;='Tariffs July2016'!J3,( 'Tariffs July2016'!J3*'Tariffs July2016'!O3/100)* 'Tariffs July2016'!AI3,($C$5*'Tariffs July2016'!AK3/'Tariffs July2016'!AI3*'Tariffs July2016'!O3/100)* 'Tariffs July2016'!AI3)</f>
        <v>173.7</v>
      </c>
      <c r="F9" s="85">
        <f>IF($C$5*'Tariffs July2016'!AK3/'Tariffs July2016'!AI3&lt;'Tariffs July2016'!J3,0,IF($C$5*'Tariffs July2016'!AK3/'Tariffs July2016'!AI3&lt;='Tariffs July2016'!K3,($C$5*'Tariffs July2016'!AK3/'Tariffs July2016'!AI3-'Tariffs July2016'!J3)*('Tariffs July2016'!P3/100)*'Tariffs July2016'!AI3,('Tariffs July2016'!K3-'Tariffs July2016'!J3)*('Tariffs July2016'!P3/100)*'Tariffs July2016'!AI3))</f>
        <v>150.30000000000001</v>
      </c>
      <c r="G9" s="85">
        <f>IF($C$5*'Tariffs July2016'!AK3/'Tariffs July2016'!AI3&lt;'Tariffs July2016'!K3,0,IF($C$5*'Tariffs July2016'!AK3/'Tariffs July2016'!AI3&lt;='Tariffs July2016'!L3,($C$5*'Tariffs July2016'!AK3/'Tariffs July2016'!AI3-'Tariffs July2016'!K3)*('Tariffs July2016'!Q3/100)*'Tariffs July2016'!AI3,('Tariffs July2016'!L3-'Tariffs July2016'!K3)*('Tariffs July2016'!Q3/100)*'Tariffs July2016'!AI3))</f>
        <v>0</v>
      </c>
      <c r="H9" s="85">
        <f>IF($C$5*'Tariffs July2016'!AK3/'Tariffs July2016'!AI3&lt;'Tariffs July2016'!L3,0,IF($C$5*'Tariffs July2016'!AK3/'Tariffs July2016'!AI3&lt;='Tariffs July2016'!M3,($C$5*'Tariffs July2016'!AK3/'Tariffs July2016'!AI3-'Tariffs July2016'!L3)*('Tariffs July2016'!R3/100)*'Tariffs July2016'!AI3,('Tariffs July2016'!M3-'Tariffs July2016'!L3)*('Tariffs July2016'!R3/100)*'Tariffs July2016'!AI3))</f>
        <v>0</v>
      </c>
      <c r="I9" s="85">
        <f>IF(($C$5*'Tariffs July2016'!AK3/'Tariffs July2016'!AI3&gt;'Tariffs July2016'!M3),($C$5*'Tariffs July2016'!AK3/'Tariffs July2016'!AI3-'Tariffs July2016'!M3)*'Tariffs July2016'!S3/100*'Tariffs July2016'!AI3,0)</f>
        <v>182.25</v>
      </c>
      <c r="J9" s="85">
        <f>IF($C$5*'Tariffs July2016'!AL3/'Tariffs July2016'!AJ3&gt;='Tariffs July2016'!J3,('Tariffs July2016'!J3*'Tariffs July2016'!U3/100)* 'Tariffs July2016'!AJ3,($C$5*'Tariffs July2016'!AL3/'Tariffs July2016'!AJ3*'Tariffs July2016'!U3/100)* 'Tariffs July2016'!AJ3)</f>
        <v>168.3</v>
      </c>
      <c r="K9" s="85">
        <f>IF($C$5*'Tariffs July2016'!AL3/'Tariffs July2016'!AJ3&lt;'Tariffs July2016'!J3,0,IF($C$5*'Tariffs July2016'!AL3/'Tariffs July2016'!AJ3&lt;='Tariffs July2016'!K3,($C$5*'Tariffs July2016'!AL3/'Tariffs July2016'!AJ3-'Tariffs July2016'!J3)*('Tariffs July2016'!V3/100)*'Tariffs July2016'!AJ3,('Tariffs July2016'!K3-'Tariffs July2016'!J3)*('Tariffs July2016'!V3/100)*'Tariffs July2016'!AJ3))</f>
        <v>146.69999999999999</v>
      </c>
      <c r="L9" s="85">
        <f>IF($C$5*'Tariffs July2016'!AL3/'Tariffs July2016'!AJ3&lt;'Tariffs July2016'!K3,0,IF($C$5*'Tariffs July2016'!AL3/'Tariffs July2016'!AJ3&lt;='Tariffs July2016'!L3,($C$5*'Tariffs July2016'!AL3/'Tariffs July2016'!AJ3-'Tariffs July2016'!K3)*('Tariffs July2016'!W3/100)*'Tariffs July2016'!AJ3,('Tariffs July2016'!L3-'Tariffs July2016'!K3)*('Tariffs July2016'!W3/100)*'Tariffs July2016'!AJ3))</f>
        <v>0</v>
      </c>
      <c r="M9" s="85">
        <f>IF($C$5*'Tariffs July2016'!AL3/'Tariffs July2016'!AJ3&lt;'Tariffs July2016'!L3,0,IF($C$5*'Tariffs July2016'!AL3/'Tariffs July2016'!AJ3&lt;='Tariffs July2016'!M3,($C$5*'Tariffs July2016'!AL3/'Tariffs July2016'!AJ3-'Tariffs July2016'!L3)*('Tariffs July2016'!X3/100)*'Tariffs July2016'!AJ3,('Tariffs July2016'!M3-'Tariffs July2016'!L3)*('Tariffs July2016'!X3/100)*'Tariffs July2016'!AJ3))</f>
        <v>0</v>
      </c>
      <c r="N9" s="85">
        <f>IF(($C$5*'Tariffs July2016'!AL3/'Tariffs July2016'!AJ3&gt;'Tariffs July2016'!M3),($C$5*'Tariffs July2016'!AL3/'Tariffs July2016'!AJ3-'Tariffs July2016'!M3)*'Tariffs July2016'!Y3/100*'Tariffs July2016'!AJ3,0)</f>
        <v>180.89999999999998</v>
      </c>
      <c r="O9" s="73">
        <f t="shared" ref="O9:O72" si="0">SUM(D9:N9)</f>
        <v>1238.7795000000001</v>
      </c>
      <c r="P9" s="498">
        <f t="shared" ref="P9:P72" si="1">O9*1.1</f>
        <v>1362.6574500000002</v>
      </c>
    </row>
    <row r="10" spans="1:16" x14ac:dyDescent="0.15">
      <c r="A10" s="286" t="str">
        <f>'Tariffs July2016'!F4</f>
        <v>Click Energy</v>
      </c>
      <c r="B10" s="47" t="str">
        <f>'Tariffs July2016'!D4</f>
        <v>Multinet 1</v>
      </c>
      <c r="C10" s="287">
        <f>'Tariffs July2016'!E4</f>
        <v>42407</v>
      </c>
      <c r="D10" s="85">
        <f>365*'Tariffs July2016'!H4/100</f>
        <v>242.72499999999999</v>
      </c>
      <c r="E10" s="85">
        <f>IF($C$5*'Tariffs July2016'!AK4/'Tariffs July2016'!AI4&gt;='Tariffs July2016'!J4,( 'Tariffs July2016'!J4*'Tariffs July2016'!O4/100)* 'Tariffs July2016'!AI4,($C$5*'Tariffs July2016'!AK4/'Tariffs July2016'!AI4*'Tariffs July2016'!O4/100)* 'Tariffs July2016'!AI4)</f>
        <v>198.00000000000006</v>
      </c>
      <c r="F10" s="85">
        <f>IF($C$5*'Tariffs July2016'!AK4/'Tariffs July2016'!AI4&lt;'Tariffs July2016'!J4,0,IF($C$5*'Tariffs July2016'!AK4/'Tariffs July2016'!AI4&lt;='Tariffs July2016'!K4,($C$5*'Tariffs July2016'!AK4/'Tariffs July2016'!AI4-'Tariffs July2016'!J4)*('Tariffs July2016'!P4/100)*'Tariffs July2016'!AI4,('Tariffs July2016'!K4-'Tariffs July2016'!J4)*('Tariffs July2016'!P4/100)*'Tariffs July2016'!AI4))</f>
        <v>171</v>
      </c>
      <c r="G10" s="85">
        <f>IF($C$5*'Tariffs July2016'!AK4/'Tariffs July2016'!AI4&lt;'Tariffs July2016'!K4,0,IF($C$5*'Tariffs July2016'!AK4/'Tariffs July2016'!AI4&lt;='Tariffs July2016'!L4,($C$5*'Tariffs July2016'!AK4/'Tariffs July2016'!AI4-'Tariffs July2016'!K4)*('Tariffs July2016'!Q4/100)*'Tariffs July2016'!AI4,('Tariffs July2016'!L4-'Tariffs July2016'!K4)*('Tariffs July2016'!Q4/100)*'Tariffs July2016'!AI4))</f>
        <v>139.5</v>
      </c>
      <c r="H10" s="85">
        <f>IF($C$5*'Tariffs July2016'!AK4/'Tariffs July2016'!AI4&lt;'Tariffs July2016'!L4,0,IF($C$5*'Tariffs July2016'!AK4/'Tariffs July2016'!AI4&lt;='Tariffs July2016'!M4,($C$5*'Tariffs July2016'!AK4/'Tariffs July2016'!AI4-'Tariffs July2016'!L4)*('Tariffs July2016'!R4/100)*'Tariffs July2016'!AI4,('Tariffs July2016'!M4-'Tariffs July2016'!L4)*('Tariffs July2016'!R4/100)*'Tariffs July2016'!AI4))</f>
        <v>60.750000000000014</v>
      </c>
      <c r="I10" s="85">
        <f>IF(($C$5*'Tariffs July2016'!AK4/'Tariffs July2016'!AI4&gt;'Tariffs July2016'!M4),($C$5*'Tariffs July2016'!AK4/'Tariffs July2016'!AI4-'Tariffs July2016'!M4)*'Tariffs July2016'!S4/100*'Tariffs July2016'!AI4,0)</f>
        <v>0</v>
      </c>
      <c r="J10" s="85">
        <f>IF($C$5*'Tariffs July2016'!AL4/'Tariffs July2016'!AJ4&gt;='Tariffs July2016'!J4,('Tariffs July2016'!J4*'Tariffs July2016'!U4/100)* 'Tariffs July2016'!AJ4,($C$5*'Tariffs July2016'!AL4/'Tariffs July2016'!AJ4*'Tariffs July2016'!U4/100)* 'Tariffs July2016'!AJ4)</f>
        <v>184.49999999999997</v>
      </c>
      <c r="K10" s="85">
        <f>IF($C$5*'Tariffs July2016'!AL4/'Tariffs July2016'!AJ4&lt;'Tariffs July2016'!J4,0,IF($C$5*'Tariffs July2016'!AL4/'Tariffs July2016'!AJ4&lt;='Tariffs July2016'!K4,($C$5*'Tariffs July2016'!AL4/'Tariffs July2016'!AJ4-'Tariffs July2016'!J4)*('Tariffs July2016'!V4/100)*'Tariffs July2016'!AJ4,('Tariffs July2016'!K4-'Tariffs July2016'!J4)*('Tariffs July2016'!V4/100)*'Tariffs July2016'!AJ4))</f>
        <v>162.00000000000003</v>
      </c>
      <c r="L10" s="85">
        <f>IF($C$5*'Tariffs July2016'!AL4/'Tariffs July2016'!AJ4&lt;'Tariffs July2016'!K4,0,IF($C$5*'Tariffs July2016'!AL4/'Tariffs July2016'!AJ4&lt;='Tariffs July2016'!L4,($C$5*'Tariffs July2016'!AL4/'Tariffs July2016'!AJ4-'Tariffs July2016'!K4)*('Tariffs July2016'!W4/100)*'Tariffs July2016'!AJ4,('Tariffs July2016'!L4-'Tariffs July2016'!K4)*('Tariffs July2016'!W4/100)*'Tariffs July2016'!AJ4))</f>
        <v>135</v>
      </c>
      <c r="M10" s="85">
        <f>IF($C$5*'Tariffs July2016'!AL4/'Tariffs July2016'!AJ4&lt;'Tariffs July2016'!L4,0,IF($C$5*'Tariffs July2016'!AL4/'Tariffs July2016'!AJ4&lt;='Tariffs July2016'!M4,($C$5*'Tariffs July2016'!AL4/'Tariffs July2016'!AJ4-'Tariffs July2016'!L4)*('Tariffs July2016'!X4/100)*'Tariffs July2016'!AJ4,('Tariffs July2016'!M4-'Tariffs July2016'!L4)*('Tariffs July2016'!X4/100)*'Tariffs July2016'!AJ4))</f>
        <v>60.750000000000014</v>
      </c>
      <c r="N10" s="85">
        <f>IF(($C$5*'Tariffs July2016'!AL4/'Tariffs July2016'!AJ4&gt;'Tariffs July2016'!M4),($C$5*'Tariffs July2016'!AL4/'Tariffs July2016'!AJ4-'Tariffs July2016'!M4)*'Tariffs July2016'!Y4/100*'Tariffs July2016'!AJ4,0)</f>
        <v>0</v>
      </c>
      <c r="O10" s="73">
        <f t="shared" si="0"/>
        <v>1354.2250000000001</v>
      </c>
      <c r="P10" s="498">
        <f t="shared" si="1"/>
        <v>1489.6475000000003</v>
      </c>
    </row>
    <row r="11" spans="1:16" x14ac:dyDescent="0.15">
      <c r="A11" s="286" t="str">
        <f>'Tariffs July2016'!F5</f>
        <v>Covau</v>
      </c>
      <c r="B11" s="47" t="str">
        <f>'Tariffs July2016'!D5</f>
        <v>Multinet 1</v>
      </c>
      <c r="C11" s="287">
        <f>'Tariffs July2016'!E5</f>
        <v>42527</v>
      </c>
      <c r="D11" s="85">
        <f>365*'Tariffs July2016'!H5/100</f>
        <v>244.55</v>
      </c>
      <c r="E11" s="85">
        <f>IF($C$5*'Tariffs July2016'!AK5/'Tariffs July2016'!AI5&gt;='Tariffs July2016'!J5,( 'Tariffs July2016'!J5*'Tariffs July2016'!O5/100)* 'Tariffs July2016'!AI5,($C$5*'Tariffs July2016'!AK5/'Tariffs July2016'!AI5*'Tariffs July2016'!O5/100)* 'Tariffs July2016'!AI5)</f>
        <v>217.79999999999998</v>
      </c>
      <c r="F11" s="85">
        <f>IF($C$5*'Tariffs July2016'!AK5/'Tariffs July2016'!AI5&lt;'Tariffs July2016'!J5,0,IF($C$5*'Tariffs July2016'!AK5/'Tariffs July2016'!AI5&lt;='Tariffs July2016'!K5,($C$5*'Tariffs July2016'!AK5/'Tariffs July2016'!AI5-'Tariffs July2016'!J5)*('Tariffs July2016'!P5/100)*'Tariffs July2016'!AI5,('Tariffs July2016'!K5-'Tariffs July2016'!J5)*('Tariffs July2016'!P5/100)*'Tariffs July2016'!AI5))</f>
        <v>186.3</v>
      </c>
      <c r="G11" s="85">
        <f>IF($C$5*'Tariffs July2016'!AK5/'Tariffs July2016'!AI5&lt;'Tariffs July2016'!K5,0,IF($C$5*'Tariffs July2016'!AK5/'Tariffs July2016'!AI5&lt;='Tariffs July2016'!L5,($C$5*'Tariffs July2016'!AK5/'Tariffs July2016'!AI5-'Tariffs July2016'!K5)*('Tariffs July2016'!Q5/100)*'Tariffs July2016'!AI5,('Tariffs July2016'!L5-'Tariffs July2016'!K5)*('Tariffs July2016'!Q5/100)*'Tariffs July2016'!AI5))</f>
        <v>147.6</v>
      </c>
      <c r="H11" s="85">
        <f>IF($C$5*'Tariffs July2016'!AK5/'Tariffs July2016'!AI5&lt;'Tariffs July2016'!L5,0,IF($C$5*'Tariffs July2016'!AK5/'Tariffs July2016'!AI5&lt;='Tariffs July2016'!M5,($C$5*'Tariffs July2016'!AK5/'Tariffs July2016'!AI5-'Tariffs July2016'!L5)*('Tariffs July2016'!R5/100)*'Tariffs July2016'!AI5,('Tariffs July2016'!M5-'Tariffs July2016'!L5)*('Tariffs July2016'!R5/100)*'Tariffs July2016'!AI5))</f>
        <v>63.899999999999991</v>
      </c>
      <c r="I11" s="85">
        <f>IF(($C$5*'Tariffs July2016'!AK5/'Tariffs July2016'!AI5&gt;'Tariffs July2016'!M5),($C$5*'Tariffs July2016'!AK5/'Tariffs July2016'!AI5-'Tariffs July2016'!M5)*'Tariffs July2016'!S5/100*'Tariffs July2016'!AI5,0)</f>
        <v>0</v>
      </c>
      <c r="J11" s="85">
        <f>IF($C$5*'Tariffs July2016'!AL5/'Tariffs July2016'!AJ5&gt;='Tariffs July2016'!J5,('Tariffs July2016'!J5*'Tariffs July2016'!U5/100)* 'Tariffs July2016'!AJ5,($C$5*'Tariffs July2016'!AL5/'Tariffs July2016'!AJ5*'Tariffs July2016'!U5/100)* 'Tariffs July2016'!AJ5)</f>
        <v>187.2</v>
      </c>
      <c r="K11" s="85">
        <f>IF($C$5*'Tariffs July2016'!AL5/'Tariffs July2016'!AJ5&lt;'Tariffs July2016'!J5,0,IF($C$5*'Tariffs July2016'!AL5/'Tariffs July2016'!AJ5&lt;='Tariffs July2016'!K5,($C$5*'Tariffs July2016'!AL5/'Tariffs July2016'!AJ5-'Tariffs July2016'!J5)*('Tariffs July2016'!V5/100)*'Tariffs July2016'!AJ5,('Tariffs July2016'!K5-'Tariffs July2016'!J5)*('Tariffs July2016'!V5/100)*'Tariffs July2016'!AJ5))</f>
        <v>160.19999999999999</v>
      </c>
      <c r="L11" s="85">
        <f>IF($C$5*'Tariffs July2016'!AL5/'Tariffs July2016'!AJ5&lt;'Tariffs July2016'!K5,0,IF($C$5*'Tariffs July2016'!AL5/'Tariffs July2016'!AJ5&lt;='Tariffs July2016'!L5,($C$5*'Tariffs July2016'!AL5/'Tariffs July2016'!AJ5-'Tariffs July2016'!K5)*('Tariffs July2016'!W5/100)*'Tariffs July2016'!AJ5,('Tariffs July2016'!L5-'Tariffs July2016'!K5)*('Tariffs July2016'!W5/100)*'Tariffs July2016'!AJ5))</f>
        <v>127.79999999999998</v>
      </c>
      <c r="M11" s="85">
        <f>IF($C$5*'Tariffs July2016'!AL5/'Tariffs July2016'!AJ5&lt;'Tariffs July2016'!L5,0,IF($C$5*'Tariffs July2016'!AL5/'Tariffs July2016'!AJ5&lt;='Tariffs July2016'!M5,($C$5*'Tariffs July2016'!AL5/'Tariffs July2016'!AJ5-'Tariffs July2016'!L5)*('Tariffs July2016'!X5/100)*'Tariffs July2016'!AJ5,('Tariffs July2016'!M5-'Tariffs July2016'!L5)*('Tariffs July2016'!X5/100)*'Tariffs July2016'!AJ5))</f>
        <v>55.349999999999994</v>
      </c>
      <c r="N11" s="85">
        <f>IF(($C$5*'Tariffs July2016'!AL5/'Tariffs July2016'!AJ5&gt;'Tariffs July2016'!M5),($C$5*'Tariffs July2016'!AL5/'Tariffs July2016'!AJ5-'Tariffs July2016'!M5)*'Tariffs July2016'!Y5/100*'Tariffs July2016'!AJ5,0)</f>
        <v>0</v>
      </c>
      <c r="O11" s="73">
        <f t="shared" si="0"/>
        <v>1390.7</v>
      </c>
      <c r="P11" s="498">
        <f t="shared" si="1"/>
        <v>1529.7700000000002</v>
      </c>
    </row>
    <row r="12" spans="1:16" x14ac:dyDescent="0.15">
      <c r="A12" s="286" t="str">
        <f>'Tariffs July2016'!F6</f>
        <v>Dodo Power &amp; Gas</v>
      </c>
      <c r="B12" s="47" t="str">
        <f>'Tariffs July2016'!D6</f>
        <v>Multinet 1</v>
      </c>
      <c r="C12" s="287">
        <f>'Tariffs July2016'!E6</f>
        <v>42186</v>
      </c>
      <c r="D12" s="85">
        <f>365*'Tariffs July2016'!H6/100</f>
        <v>193.41350000000003</v>
      </c>
      <c r="E12" s="85">
        <f>IF($C$5*'Tariffs July2016'!AK6/'Tariffs July2016'!AI6&gt;='Tariffs July2016'!J6,( 'Tariffs July2016'!J6*'Tariffs July2016'!O6/100)* 'Tariffs July2016'!AI6,($C$5*'Tariffs July2016'!AK6/'Tariffs July2016'!AI6*'Tariffs July2016'!O6/100)* 'Tariffs July2016'!AI6)</f>
        <v>324</v>
      </c>
      <c r="F12" s="85">
        <f>IF($C$5*'Tariffs July2016'!AK6/'Tariffs July2016'!AI6&lt;'Tariffs July2016'!J6,0,IF($C$5*'Tariffs July2016'!AK6/'Tariffs July2016'!AI6&lt;='Tariffs July2016'!K6,($C$5*'Tariffs July2016'!AK6/'Tariffs July2016'!AI6-'Tariffs July2016'!J6)*('Tariffs July2016'!P6/100)*'Tariffs July2016'!AI6,('Tariffs July2016'!K6-'Tariffs July2016'!J6)*('Tariffs July2016'!P6/100)*'Tariffs July2016'!AI6))</f>
        <v>118.79999999999998</v>
      </c>
      <c r="G12" s="85">
        <f>IF($C$5*'Tariffs July2016'!AK6/'Tariffs July2016'!AI6&lt;'Tariffs July2016'!K6,0,IF($C$5*'Tariffs July2016'!AK6/'Tariffs July2016'!AI6&lt;='Tariffs July2016'!L6,($C$5*'Tariffs July2016'!AK6/'Tariffs July2016'!AI6-'Tariffs July2016'!K6)*('Tariffs July2016'!Q6/100)*'Tariffs July2016'!AI6,('Tariffs July2016'!L6-'Tariffs July2016'!K6)*('Tariffs July2016'!Q6/100)*'Tariffs July2016'!AI6))</f>
        <v>0</v>
      </c>
      <c r="H12" s="85">
        <f>IF($C$5*'Tariffs July2016'!AK6/'Tariffs July2016'!AI6&lt;'Tariffs July2016'!L6,0,IF($C$5*'Tariffs July2016'!AK6/'Tariffs July2016'!AI6&lt;='Tariffs July2016'!M6,($C$5*'Tariffs July2016'!AK6/'Tariffs July2016'!AI6-'Tariffs July2016'!L6)*('Tariffs July2016'!R6/100)*'Tariffs July2016'!AI6,('Tariffs July2016'!M6-'Tariffs July2016'!L6)*('Tariffs July2016'!R6/100)*'Tariffs July2016'!AI6))</f>
        <v>0</v>
      </c>
      <c r="I12" s="85">
        <f>IF(($C$5*'Tariffs July2016'!AK6/'Tariffs July2016'!AI6&gt;'Tariffs July2016'!M6),($C$5*'Tariffs July2016'!AK6/'Tariffs July2016'!AI6-'Tariffs July2016'!M6)*'Tariffs July2016'!S6/100*'Tariffs July2016'!AI6,0)</f>
        <v>46.349999999999994</v>
      </c>
      <c r="J12" s="85">
        <f>IF($C$5*'Tariffs July2016'!AL6/'Tariffs July2016'!AJ6&gt;='Tariffs July2016'!J6,('Tariffs July2016'!J6*'Tariffs July2016'!U6/100)* 'Tariffs July2016'!AJ6,($C$5*'Tariffs July2016'!AL6/'Tariffs July2016'!AJ6*'Tariffs July2016'!U6/100)* 'Tariffs July2016'!AJ6)</f>
        <v>315</v>
      </c>
      <c r="K12" s="85">
        <f>IF($C$5*'Tariffs July2016'!AL6/'Tariffs July2016'!AJ6&lt;'Tariffs July2016'!J6,0,IF($C$5*'Tariffs July2016'!AL6/'Tariffs July2016'!AJ6&lt;='Tariffs July2016'!K6,($C$5*'Tariffs July2016'!AL6/'Tariffs July2016'!AJ6-'Tariffs July2016'!J6)*('Tariffs July2016'!V6/100)*'Tariffs July2016'!AJ6,('Tariffs July2016'!K6-'Tariffs July2016'!J6)*('Tariffs July2016'!V6/100)*'Tariffs July2016'!AJ6))</f>
        <v>113.39999999999999</v>
      </c>
      <c r="L12" s="85">
        <f>IF($C$5*'Tariffs July2016'!AL6/'Tariffs July2016'!AJ6&lt;'Tariffs July2016'!K6,0,IF($C$5*'Tariffs July2016'!AL6/'Tariffs July2016'!AJ6&lt;='Tariffs July2016'!L6,($C$5*'Tariffs July2016'!AL6/'Tariffs July2016'!AJ6-'Tariffs July2016'!K6)*('Tariffs July2016'!W6/100)*'Tariffs July2016'!AJ6,('Tariffs July2016'!L6-'Tariffs July2016'!K6)*('Tariffs July2016'!W6/100)*'Tariffs July2016'!AJ6))</f>
        <v>0</v>
      </c>
      <c r="M12" s="85">
        <f>IF($C$5*'Tariffs July2016'!AL6/'Tariffs July2016'!AJ6&lt;'Tariffs July2016'!L6,0,IF($C$5*'Tariffs July2016'!AL6/'Tariffs July2016'!AJ6&lt;='Tariffs July2016'!M6,($C$5*'Tariffs July2016'!AL6/'Tariffs July2016'!AJ6-'Tariffs July2016'!L6)*('Tariffs July2016'!X6/100)*'Tariffs July2016'!AJ6,('Tariffs July2016'!M6-'Tariffs July2016'!L6)*('Tariffs July2016'!X6/100)*'Tariffs July2016'!AJ6))</f>
        <v>0</v>
      </c>
      <c r="N12" s="85">
        <f>IF(($C$5*'Tariffs July2016'!AL6/'Tariffs July2016'!AJ6&gt;'Tariffs July2016'!M6),($C$5*'Tariffs July2016'!AL6/'Tariffs July2016'!AJ6-'Tariffs July2016'!M6)*'Tariffs July2016'!Y6/100*'Tariffs July2016'!AJ6,0)</f>
        <v>43.2</v>
      </c>
      <c r="O12" s="73">
        <f t="shared" si="0"/>
        <v>1154.1635000000001</v>
      </c>
      <c r="P12" s="498">
        <f t="shared" si="1"/>
        <v>1269.5798500000003</v>
      </c>
    </row>
    <row r="13" spans="1:16" x14ac:dyDescent="0.15">
      <c r="A13" s="286" t="str">
        <f>'Tariffs July2016'!F7</f>
        <v>EnergyAustralia</v>
      </c>
      <c r="B13" s="47" t="str">
        <f>'Tariffs July2016'!D7</f>
        <v>Multinet 1</v>
      </c>
      <c r="C13" s="287">
        <f>'Tariffs July2016'!E7</f>
        <v>42401</v>
      </c>
      <c r="D13" s="85">
        <f>365*'Tariffs July2016'!H7/100</f>
        <v>264.33299999999997</v>
      </c>
      <c r="E13" s="85">
        <f>IF($C$5*'Tariffs July2016'!AK7/'Tariffs July2016'!AI7&gt;='Tariffs July2016'!J7,( 'Tariffs July2016'!J7*'Tariffs July2016'!O7/100)* 'Tariffs July2016'!AI7,($C$5*'Tariffs July2016'!AK7/'Tariffs July2016'!AI7*'Tariffs July2016'!O7/100)* 'Tariffs July2016'!AI7)</f>
        <v>192.78000000000003</v>
      </c>
      <c r="F13" s="85">
        <f>IF($C$5*'Tariffs July2016'!AK7/'Tariffs July2016'!AI7&lt;'Tariffs July2016'!J7,0,IF($C$5*'Tariffs July2016'!AK7/'Tariffs July2016'!AI7&lt;='Tariffs July2016'!K7,($C$5*'Tariffs July2016'!AK7/'Tariffs July2016'!AI7-'Tariffs July2016'!J7)*('Tariffs July2016'!P7/100)*'Tariffs July2016'!AI7,('Tariffs July2016'!K7-'Tariffs July2016'!J7)*('Tariffs July2016'!P7/100)*'Tariffs July2016'!AI7))</f>
        <v>169.83</v>
      </c>
      <c r="G13" s="85">
        <f>IF($C$5*'Tariffs July2016'!AK7/'Tariffs July2016'!AI7&lt;'Tariffs July2016'!K7,0,IF($C$5*'Tariffs July2016'!AK7/'Tariffs July2016'!AI7&lt;='Tariffs July2016'!L7,($C$5*'Tariffs July2016'!AK7/'Tariffs July2016'!AI7-'Tariffs July2016'!K7)*('Tariffs July2016'!Q7/100)*'Tariffs July2016'!AI7,('Tariffs July2016'!L7-'Tariffs July2016'!K7)*('Tariffs July2016'!Q7/100)*'Tariffs July2016'!AI7))</f>
        <v>135.86399999999998</v>
      </c>
      <c r="H13" s="85">
        <f>IF($C$5*'Tariffs July2016'!AK7/'Tariffs July2016'!AI7&lt;'Tariffs July2016'!L7,0,IF($C$5*'Tariffs July2016'!AK7/'Tariffs July2016'!AI7&lt;='Tariffs July2016'!M7,($C$5*'Tariffs July2016'!AK7/'Tariffs July2016'!AI7-'Tariffs July2016'!L7)*('Tariffs July2016'!R7/100)*'Tariffs July2016'!AI7,('Tariffs July2016'!M7-'Tariffs July2016'!L7)*('Tariffs July2016'!R7/100)*'Tariffs July2016'!AI7))</f>
        <v>58.75200000000001</v>
      </c>
      <c r="I13" s="85">
        <f>IF(($C$5*'Tariffs July2016'!AK7/'Tariffs July2016'!AI7&gt;'Tariffs July2016'!M7),($C$5*'Tariffs July2016'!AK7/'Tariffs July2016'!AI7-'Tariffs July2016'!M7)*'Tariffs July2016'!S7/100*'Tariffs July2016'!AI7,0)</f>
        <v>0</v>
      </c>
      <c r="J13" s="85">
        <f>IF($C$5*'Tariffs July2016'!AL7/'Tariffs July2016'!AJ7&gt;='Tariffs July2016'!J7,('Tariffs July2016'!J7*'Tariffs July2016'!U7/100)* 'Tariffs July2016'!AJ7,($C$5*'Tariffs July2016'!AL7/'Tariffs July2016'!AJ7*'Tariffs July2016'!U7/100)* 'Tariffs July2016'!AJ7)</f>
        <v>179.01</v>
      </c>
      <c r="K13" s="85">
        <f>IF($C$5*'Tariffs July2016'!AL7/'Tariffs July2016'!AJ7&lt;'Tariffs July2016'!J7,0,IF($C$5*'Tariffs July2016'!AL7/'Tariffs July2016'!AJ7&lt;='Tariffs July2016'!K7,($C$5*'Tariffs July2016'!AL7/'Tariffs July2016'!AJ7-'Tariffs July2016'!J7)*('Tariffs July2016'!V7/100)*'Tariffs July2016'!AJ7,('Tariffs July2016'!K7-'Tariffs July2016'!J7)*('Tariffs July2016'!V7/100)*'Tariffs July2016'!AJ7))</f>
        <v>151.47</v>
      </c>
      <c r="L13" s="85">
        <f>IF($C$5*'Tariffs July2016'!AL7/'Tariffs July2016'!AJ7&lt;'Tariffs July2016'!K7,0,IF($C$5*'Tariffs July2016'!AL7/'Tariffs July2016'!AJ7&lt;='Tariffs July2016'!L7,($C$5*'Tariffs July2016'!AL7/'Tariffs July2016'!AJ7-'Tariffs July2016'!K7)*('Tariffs July2016'!W7/100)*'Tariffs July2016'!AJ7,('Tariffs July2016'!L7-'Tariffs July2016'!K7)*('Tariffs July2016'!W7/100)*'Tariffs July2016'!AJ7))</f>
        <v>123.012</v>
      </c>
      <c r="M13" s="85">
        <f>IF($C$5*'Tariffs July2016'!AL7/'Tariffs July2016'!AJ7&lt;'Tariffs July2016'!L7,0,IF($C$5*'Tariffs July2016'!AL7/'Tariffs July2016'!AJ7&lt;='Tariffs July2016'!M7,($C$5*'Tariffs July2016'!AL7/'Tariffs July2016'!AJ7-'Tariffs July2016'!L7)*('Tariffs July2016'!X7/100)*'Tariffs July2016'!AJ7,('Tariffs July2016'!M7-'Tariffs July2016'!L7)*('Tariffs July2016'!X7/100)*'Tariffs July2016'!AJ7))</f>
        <v>54.161999999999992</v>
      </c>
      <c r="N13" s="85">
        <f>IF(($C$5*'Tariffs July2016'!AL7/'Tariffs July2016'!AJ7&gt;'Tariffs July2016'!M7),($C$5*'Tariffs July2016'!AL7/'Tariffs July2016'!AJ7-'Tariffs July2016'!M7)*'Tariffs July2016'!Y7/100*'Tariffs July2016'!AJ7,0)</f>
        <v>0</v>
      </c>
      <c r="O13" s="73">
        <f t="shared" si="0"/>
        <v>1329.213</v>
      </c>
      <c r="P13" s="498">
        <f t="shared" si="1"/>
        <v>1462.1343000000002</v>
      </c>
    </row>
    <row r="14" spans="1:16" x14ac:dyDescent="0.15">
      <c r="A14" s="286" t="str">
        <f>'Tariffs July2016'!F8</f>
        <v>Lumo Energy</v>
      </c>
      <c r="B14" s="47" t="str">
        <f>'Tariffs July2016'!D8</f>
        <v>Multinet 1</v>
      </c>
      <c r="C14" s="287">
        <f>'Tariffs July2016'!E8</f>
        <v>42393</v>
      </c>
      <c r="D14" s="85">
        <f>365*'Tariffs July2016'!H8/100</f>
        <v>229.62149999999997</v>
      </c>
      <c r="E14" s="85">
        <f>IF($C$5*'Tariffs July2016'!AK8/'Tariffs July2016'!AI8&gt;='Tariffs July2016'!J8,( 'Tariffs July2016'!J8*'Tariffs July2016'!O8/100)* 'Tariffs July2016'!AI8,($C$5*'Tariffs July2016'!AK8/'Tariffs July2016'!AI8*'Tariffs July2016'!O8/100)* 'Tariffs July2016'!AI8)</f>
        <v>188.01</v>
      </c>
      <c r="F14" s="85">
        <f>IF($C$5*'Tariffs July2016'!AK8/'Tariffs July2016'!AI8&lt;'Tariffs July2016'!J8,0,IF($C$5*'Tariffs July2016'!AK8/'Tariffs July2016'!AI8&lt;='Tariffs July2016'!K8,($C$5*'Tariffs July2016'!AK8/'Tariffs July2016'!AI8-'Tariffs July2016'!J8)*('Tariffs July2016'!P8/100)*'Tariffs July2016'!AI8,('Tariffs July2016'!K8-'Tariffs July2016'!J8)*('Tariffs July2016'!P8/100)*'Tariffs July2016'!AI8))</f>
        <v>164.07</v>
      </c>
      <c r="G14" s="85">
        <f>IF($C$5*'Tariffs July2016'!AK8/'Tariffs July2016'!AI8&lt;'Tariffs July2016'!K8,0,IF($C$5*'Tariffs July2016'!AK8/'Tariffs July2016'!AI8&lt;='Tariffs July2016'!L8,($C$5*'Tariffs July2016'!AK8/'Tariffs July2016'!AI8-'Tariffs July2016'!K8)*('Tariffs July2016'!Q8/100)*'Tariffs July2016'!AI8,('Tariffs July2016'!L8-'Tariffs July2016'!K8)*('Tariffs July2016'!Q8/100)*'Tariffs July2016'!AI8))</f>
        <v>135.08999999999997</v>
      </c>
      <c r="H14" s="85">
        <f>IF($C$5*'Tariffs July2016'!AK8/'Tariffs July2016'!AI8&lt;'Tariffs July2016'!L8,0,IF($C$5*'Tariffs July2016'!AK8/'Tariffs July2016'!AI8&lt;='Tariffs July2016'!M8,($C$5*'Tariffs July2016'!AK8/'Tariffs July2016'!AI8-'Tariffs July2016'!L8)*('Tariffs July2016'!R8/100)*'Tariffs July2016'!AI8,('Tariffs July2016'!M8-'Tariffs July2016'!L8)*('Tariffs July2016'!R8/100)*'Tariffs July2016'!AI8))</f>
        <v>59.894999999999996</v>
      </c>
      <c r="I14" s="85">
        <f>IF(($C$5*'Tariffs July2016'!AK8/'Tariffs July2016'!AI8&gt;'Tariffs July2016'!M8),($C$5*'Tariffs July2016'!AK8/'Tariffs July2016'!AI8-'Tariffs July2016'!M8)*'Tariffs July2016'!S8/100*'Tariffs July2016'!AI8,0)</f>
        <v>0</v>
      </c>
      <c r="J14" s="85">
        <f>IF($C$5*'Tariffs July2016'!AL8/'Tariffs July2016'!AJ8&gt;='Tariffs July2016'!J8,('Tariffs July2016'!J8*'Tariffs July2016'!U8/100)* 'Tariffs July2016'!AJ8,($C$5*'Tariffs July2016'!AL8/'Tariffs July2016'!AJ8*'Tariffs July2016'!U8/100)* 'Tariffs July2016'!AJ8)</f>
        <v>176.67000000000002</v>
      </c>
      <c r="K14" s="85">
        <f>IF($C$5*'Tariffs July2016'!AL8/'Tariffs July2016'!AJ8&lt;'Tariffs July2016'!J8,0,IF($C$5*'Tariffs July2016'!AL8/'Tariffs July2016'!AJ8&lt;='Tariffs July2016'!K8,($C$5*'Tariffs July2016'!AL8/'Tariffs July2016'!AJ8-'Tariffs July2016'!J8)*('Tariffs July2016'!V8/100)*'Tariffs July2016'!AJ8,('Tariffs July2016'!K8-'Tariffs July2016'!J8)*('Tariffs July2016'!V8/100)*'Tariffs July2016'!AJ8))</f>
        <v>155.97</v>
      </c>
      <c r="L14" s="85">
        <f>IF($C$5*'Tariffs July2016'!AL8/'Tariffs July2016'!AJ8&lt;'Tariffs July2016'!K8,0,IF($C$5*'Tariffs July2016'!AL8/'Tariffs July2016'!AJ8&lt;='Tariffs July2016'!L8,($C$5*'Tariffs July2016'!AL8/'Tariffs July2016'!AJ8-'Tariffs July2016'!K8)*('Tariffs July2016'!W8/100)*'Tariffs July2016'!AJ8,('Tariffs July2016'!L8-'Tariffs July2016'!K8)*('Tariffs July2016'!W8/100)*'Tariffs July2016'!AJ8))</f>
        <v>130.85999999999999</v>
      </c>
      <c r="M14" s="85">
        <f>IF($C$5*'Tariffs July2016'!AL8/'Tariffs July2016'!AJ8&lt;'Tariffs July2016'!L8,0,IF($C$5*'Tariffs July2016'!AL8/'Tariffs July2016'!AJ8&lt;='Tariffs July2016'!M8,($C$5*'Tariffs July2016'!AL8/'Tariffs July2016'!AJ8-'Tariffs July2016'!L8)*('Tariffs July2016'!X8/100)*'Tariffs July2016'!AJ8,('Tariffs July2016'!M8-'Tariffs July2016'!L8)*('Tariffs July2016'!X8/100)*'Tariffs July2016'!AJ8))</f>
        <v>58.814999999999998</v>
      </c>
      <c r="N14" s="85">
        <f>IF(($C$5*'Tariffs July2016'!AL8/'Tariffs July2016'!AJ8&gt;'Tariffs July2016'!M8),($C$5*'Tariffs July2016'!AL8/'Tariffs July2016'!AJ8-'Tariffs July2016'!M8)*'Tariffs July2016'!Y8/100*'Tariffs July2016'!AJ8,0)</f>
        <v>0</v>
      </c>
      <c r="O14" s="73">
        <f t="shared" si="0"/>
        <v>1299.0014999999999</v>
      </c>
      <c r="P14" s="498">
        <f t="shared" si="1"/>
        <v>1428.90165</v>
      </c>
    </row>
    <row r="15" spans="1:16" x14ac:dyDescent="0.15">
      <c r="A15" s="286" t="str">
        <f>'Tariffs July2016'!F9</f>
        <v>Momentum Energy</v>
      </c>
      <c r="B15" s="47" t="str">
        <f>'Tariffs July2016'!D9</f>
        <v>Multinet 1</v>
      </c>
      <c r="C15" s="287">
        <f>'Tariffs July2016'!E9</f>
        <v>42430</v>
      </c>
      <c r="D15" s="85">
        <f>365*'Tariffs July2016'!H9/100</f>
        <v>212.21099999999998</v>
      </c>
      <c r="E15" s="85">
        <f>IF($C$5*'Tariffs July2016'!AK9/'Tariffs July2016'!AI9&gt;='Tariffs July2016'!J9,( 'Tariffs July2016'!J9*'Tariffs July2016'!O9/100)* 'Tariffs July2016'!AI9,($C$5*'Tariffs July2016'!AK9/'Tariffs July2016'!AI9*'Tariffs July2016'!O9/100)* 'Tariffs July2016'!AI9)</f>
        <v>147.96</v>
      </c>
      <c r="F15" s="85">
        <f>IF($C$5*'Tariffs July2016'!AK9/'Tariffs July2016'!AI9&lt;'Tariffs July2016'!J9,0,IF($C$5*'Tariffs July2016'!AK9/'Tariffs July2016'!AI9&lt;='Tariffs July2016'!K9,($C$5*'Tariffs July2016'!AK9/'Tariffs July2016'!AI9-'Tariffs July2016'!J9)*('Tariffs July2016'!P9/100)*'Tariffs July2016'!AI9,('Tariffs July2016'!K9-'Tariffs July2016'!J9)*('Tariffs July2016'!P9/100)*'Tariffs July2016'!AI9))</f>
        <v>132.03000000000003</v>
      </c>
      <c r="G15" s="85">
        <f>IF($C$5*'Tariffs July2016'!AK9/'Tariffs July2016'!AI9&lt;'Tariffs July2016'!K9,0,IF($C$5*'Tariffs July2016'!AK9/'Tariffs July2016'!AI9&lt;='Tariffs July2016'!L9,($C$5*'Tariffs July2016'!AK9/'Tariffs July2016'!AI9-'Tariffs July2016'!K9)*('Tariffs July2016'!Q9/100)*'Tariffs July2016'!AI9,('Tariffs July2016'!L9-'Tariffs July2016'!K9)*('Tariffs July2016'!Q9/100)*'Tariffs July2016'!AI9))</f>
        <v>108.44999999999999</v>
      </c>
      <c r="H15" s="85">
        <f>IF($C$5*'Tariffs July2016'!AK9/'Tariffs July2016'!AI9&lt;'Tariffs July2016'!L9,0,IF($C$5*'Tariffs July2016'!AK9/'Tariffs July2016'!AI9&lt;='Tariffs July2016'!M9,($C$5*'Tariffs July2016'!AK9/'Tariffs July2016'!AI9-'Tariffs July2016'!L9)*('Tariffs July2016'!R9/100)*'Tariffs July2016'!AI9,('Tariffs July2016'!M9-'Tariffs July2016'!L9)*('Tariffs July2016'!R9/100)*'Tariffs July2016'!AI9))</f>
        <v>52.515000000000001</v>
      </c>
      <c r="I15" s="85">
        <f>IF(($C$5*'Tariffs July2016'!AK9/'Tariffs July2016'!AI9&gt;'Tariffs July2016'!M9),($C$5*'Tariffs July2016'!AK9/'Tariffs July2016'!AI9-'Tariffs July2016'!M9)*'Tariffs July2016'!S9/100*'Tariffs July2016'!AI9,0)</f>
        <v>0</v>
      </c>
      <c r="J15" s="85">
        <f>IF($C$5*'Tariffs July2016'!AL9/'Tariffs July2016'!AJ9&gt;='Tariffs July2016'!J9,('Tariffs July2016'!J9*'Tariffs July2016'!U9/100)* 'Tariffs July2016'!AJ9,($C$5*'Tariffs July2016'!AL9/'Tariffs July2016'!AJ9*'Tariffs July2016'!U9/100)* 'Tariffs July2016'!AJ9)</f>
        <v>134.01</v>
      </c>
      <c r="K15" s="85">
        <f>IF($C$5*'Tariffs July2016'!AL9/'Tariffs July2016'!AJ9&lt;'Tariffs July2016'!J9,0,IF($C$5*'Tariffs July2016'!AL9/'Tariffs July2016'!AJ9&lt;='Tariffs July2016'!K9,($C$5*'Tariffs July2016'!AL9/'Tariffs July2016'!AJ9-'Tariffs July2016'!J9)*('Tariffs July2016'!V9/100)*'Tariffs July2016'!AJ9,('Tariffs July2016'!K9-'Tariffs July2016'!J9)*('Tariffs July2016'!V9/100)*'Tariffs July2016'!AJ9))</f>
        <v>120.96000000000001</v>
      </c>
      <c r="L15" s="85">
        <f>IF($C$5*'Tariffs July2016'!AL9/'Tariffs July2016'!AJ9&lt;'Tariffs July2016'!K9,0,IF($C$5*'Tariffs July2016'!AL9/'Tariffs July2016'!AJ9&lt;='Tariffs July2016'!L9,($C$5*'Tariffs July2016'!AL9/'Tariffs July2016'!AJ9-'Tariffs July2016'!K9)*('Tariffs July2016'!W9/100)*'Tariffs July2016'!AJ9,('Tariffs July2016'!L9-'Tariffs July2016'!K9)*('Tariffs July2016'!W9/100)*'Tariffs July2016'!AJ9))</f>
        <v>100.98000000000002</v>
      </c>
      <c r="M15" s="85">
        <f>IF($C$5*'Tariffs July2016'!AL9/'Tariffs July2016'!AJ9&lt;'Tariffs July2016'!L9,0,IF($C$5*'Tariffs July2016'!AL9/'Tariffs July2016'!AJ9&lt;='Tariffs July2016'!M9,($C$5*'Tariffs July2016'!AL9/'Tariffs July2016'!AJ9-'Tariffs July2016'!L9)*('Tariffs July2016'!X9/100)*'Tariffs July2016'!AJ9,('Tariffs July2016'!M9-'Tariffs July2016'!L9)*('Tariffs July2016'!X9/100)*'Tariffs July2016'!AJ9))</f>
        <v>45.18</v>
      </c>
      <c r="N15" s="85">
        <f>IF(($C$5*'Tariffs July2016'!AL9/'Tariffs July2016'!AJ9&gt;'Tariffs July2016'!M9),($C$5*'Tariffs July2016'!AL9/'Tariffs July2016'!AJ9-'Tariffs July2016'!M9)*'Tariffs July2016'!Y9/100*'Tariffs July2016'!AJ9,0)</f>
        <v>0</v>
      </c>
      <c r="O15" s="73">
        <f t="shared" si="0"/>
        <v>1054.296</v>
      </c>
      <c r="P15" s="498">
        <f t="shared" si="1"/>
        <v>1159.7256000000002</v>
      </c>
    </row>
    <row r="16" spans="1:16" x14ac:dyDescent="0.15">
      <c r="A16" s="286" t="str">
        <f>'Tariffs July2016'!F10</f>
        <v>Origin Energy</v>
      </c>
      <c r="B16" s="47" t="str">
        <f>'Tariffs July2016'!D10</f>
        <v>Multinet 1</v>
      </c>
      <c r="C16" s="287">
        <f>'Tariffs July2016'!E10</f>
        <v>42401</v>
      </c>
      <c r="D16" s="85">
        <f>365*'Tariffs July2016'!H10/100</f>
        <v>250.755</v>
      </c>
      <c r="E16" s="85">
        <f>IF($C$5*'Tariffs July2016'!AK10/'Tariffs July2016'!AI10&gt;='Tariffs July2016'!J10,( 'Tariffs July2016'!J10*'Tariffs July2016'!O10/100)* 'Tariffs July2016'!AI10,($C$5*'Tariffs July2016'!AK10/'Tariffs July2016'!AI10*'Tariffs July2016'!O10/100)* 'Tariffs July2016'!AI10)</f>
        <v>373.68</v>
      </c>
      <c r="F16" s="85">
        <f>IF($C$5*'Tariffs July2016'!AK10/'Tariffs July2016'!AI10&lt;'Tariffs July2016'!J10,0,IF($C$5*'Tariffs July2016'!AK10/'Tariffs July2016'!AI10&lt;='Tariffs July2016'!K10,($C$5*'Tariffs July2016'!AK10/'Tariffs July2016'!AI10-'Tariffs July2016'!J10)*('Tariffs July2016'!P10/100)*'Tariffs July2016'!AI10,('Tariffs July2016'!K10-'Tariffs July2016'!J10)*('Tariffs July2016'!P10/100)*'Tariffs July2016'!AI10))</f>
        <v>149.85000000000002</v>
      </c>
      <c r="G16" s="85">
        <f>IF($C$5*'Tariffs July2016'!AK10/'Tariffs July2016'!AI10&lt;'Tariffs July2016'!K10,0,IF($C$5*'Tariffs July2016'!AK10/'Tariffs July2016'!AI10&lt;='Tariffs July2016'!L10,($C$5*'Tariffs July2016'!AK10/'Tariffs July2016'!AI10-'Tariffs July2016'!K10)*('Tariffs July2016'!Q10/100)*'Tariffs July2016'!AI10,('Tariffs July2016'!L10-'Tariffs July2016'!K10)*('Tariffs July2016'!Q10/100)*'Tariffs July2016'!AI10))</f>
        <v>0</v>
      </c>
      <c r="H16" s="85">
        <f>IF($C$5*'Tariffs July2016'!AK10/'Tariffs July2016'!AI10&lt;'Tariffs July2016'!L10,0,IF($C$5*'Tariffs July2016'!AK10/'Tariffs July2016'!AI10&lt;='Tariffs July2016'!M10,($C$5*'Tariffs July2016'!AK10/'Tariffs July2016'!AI10-'Tariffs July2016'!L10)*('Tariffs July2016'!R10/100)*'Tariffs July2016'!AI10,('Tariffs July2016'!M10-'Tariffs July2016'!L10)*('Tariffs July2016'!R10/100)*'Tariffs July2016'!AI10))</f>
        <v>0</v>
      </c>
      <c r="I16" s="85">
        <f>IF(($C$5*'Tariffs July2016'!AK10/'Tariffs July2016'!AI10&gt;'Tariffs July2016'!M10),($C$5*'Tariffs July2016'!AK10/'Tariffs July2016'!AI10-'Tariffs July2016'!M10)*'Tariffs July2016'!S10/100*'Tariffs July2016'!AI10,0)</f>
        <v>52.199999999999996</v>
      </c>
      <c r="J16" s="85">
        <f>IF($C$5*'Tariffs July2016'!AL10/'Tariffs July2016'!AJ10&gt;='Tariffs July2016'!J10,('Tariffs July2016'!J10*'Tariffs July2016'!U10/100)* 'Tariffs July2016'!AJ10,($C$5*'Tariffs July2016'!AL10/'Tariffs July2016'!AJ10*'Tariffs July2016'!U10/100)* 'Tariffs July2016'!AJ10)</f>
        <v>336.96</v>
      </c>
      <c r="K16" s="85">
        <f>IF($C$5*'Tariffs July2016'!AL10/'Tariffs July2016'!AJ10&lt;'Tariffs July2016'!J10,0,IF($C$5*'Tariffs July2016'!AL10/'Tariffs July2016'!AJ10&lt;='Tariffs July2016'!K10,($C$5*'Tariffs July2016'!AL10/'Tariffs July2016'!AJ10-'Tariffs July2016'!J10)*('Tariffs July2016'!V10/100)*'Tariffs July2016'!AJ10,('Tariffs July2016'!K10-'Tariffs July2016'!J10)*('Tariffs July2016'!V10/100)*'Tariffs July2016'!AJ10))</f>
        <v>130.05000000000001</v>
      </c>
      <c r="L16" s="85">
        <f>IF($C$5*'Tariffs July2016'!AL10/'Tariffs July2016'!AJ10&lt;'Tariffs July2016'!K10,0,IF($C$5*'Tariffs July2016'!AL10/'Tariffs July2016'!AJ10&lt;='Tariffs July2016'!L10,($C$5*'Tariffs July2016'!AL10/'Tariffs July2016'!AJ10-'Tariffs July2016'!K10)*('Tariffs July2016'!W10/100)*'Tariffs July2016'!AJ10,('Tariffs July2016'!L10-'Tariffs July2016'!K10)*('Tariffs July2016'!W10/100)*'Tariffs July2016'!AJ10))</f>
        <v>0</v>
      </c>
      <c r="M16" s="85">
        <f>IF($C$5*'Tariffs July2016'!AL10/'Tariffs July2016'!AJ10&lt;'Tariffs July2016'!L10,0,IF($C$5*'Tariffs July2016'!AL10/'Tariffs July2016'!AJ10&lt;='Tariffs July2016'!M10,($C$5*'Tariffs July2016'!AL10/'Tariffs July2016'!AJ10-'Tariffs July2016'!L10)*('Tariffs July2016'!X10/100)*'Tariffs July2016'!AJ10,('Tariffs July2016'!M10-'Tariffs July2016'!L10)*('Tariffs July2016'!X10/100)*'Tariffs July2016'!AJ10))</f>
        <v>0</v>
      </c>
      <c r="N16" s="85">
        <f>IF(($C$5*'Tariffs July2016'!AL10/'Tariffs July2016'!AJ10&gt;'Tariffs July2016'!M10),($C$5*'Tariffs July2016'!AL10/'Tariffs July2016'!AJ10-'Tariffs July2016'!M10)*'Tariffs July2016'!Y10/100*'Tariffs July2016'!AJ10,0)</f>
        <v>48.824999999999996</v>
      </c>
      <c r="O16" s="73">
        <f t="shared" si="0"/>
        <v>1342.32</v>
      </c>
      <c r="P16" s="498">
        <f t="shared" si="1"/>
        <v>1476.5520000000001</v>
      </c>
    </row>
    <row r="17" spans="1:114" x14ac:dyDescent="0.15">
      <c r="A17" s="286" t="str">
        <f>'Tariffs July2016'!F11</f>
        <v>Red Energy</v>
      </c>
      <c r="B17" s="47" t="str">
        <f>'Tariffs July2016'!D11</f>
        <v>Multinet 1</v>
      </c>
      <c r="C17" s="287">
        <f>'Tariffs July2016'!E11</f>
        <v>42401</v>
      </c>
      <c r="D17" s="85">
        <f>365*'Tariffs July2016'!H11/100</f>
        <v>248.2</v>
      </c>
      <c r="E17" s="85">
        <f>IF($C$5*'Tariffs July2016'!AK11/'Tariffs July2016'!AI11&gt;='Tariffs July2016'!J11,( 'Tariffs July2016'!J11*'Tariffs July2016'!O11/100)* 'Tariffs July2016'!AI11,($C$5*'Tariffs July2016'!AK11/'Tariffs July2016'!AI11*'Tariffs July2016'!O11/100)* 'Tariffs July2016'!AI11)</f>
        <v>330.48</v>
      </c>
      <c r="F17" s="85">
        <f>IF($C$5*'Tariffs July2016'!AK11/'Tariffs July2016'!AI11&lt;'Tariffs July2016'!J11,0,IF($C$5*'Tariffs July2016'!AK11/'Tariffs July2016'!AI11&lt;='Tariffs July2016'!K11,($C$5*'Tariffs July2016'!AK11/'Tariffs July2016'!AI11-'Tariffs July2016'!J11)*('Tariffs July2016'!P11/100)*'Tariffs July2016'!AI11,('Tariffs July2016'!K11-'Tariffs July2016'!J11)*('Tariffs July2016'!P11/100)*'Tariffs July2016'!AI11))</f>
        <v>128.61000000000001</v>
      </c>
      <c r="G17" s="85">
        <f>IF($C$5*'Tariffs July2016'!AK11/'Tariffs July2016'!AI11&lt;'Tariffs July2016'!K11,0,IF($C$5*'Tariffs July2016'!AK11/'Tariffs July2016'!AI11&lt;='Tariffs July2016'!L11,($C$5*'Tariffs July2016'!AK11/'Tariffs July2016'!AI11-'Tariffs July2016'!K11)*('Tariffs July2016'!Q11/100)*'Tariffs July2016'!AI11,('Tariffs July2016'!L11-'Tariffs July2016'!K11)*('Tariffs July2016'!Q11/100)*'Tariffs July2016'!AI11))</f>
        <v>0</v>
      </c>
      <c r="H17" s="85">
        <f>IF($C$5*'Tariffs July2016'!AK11/'Tariffs July2016'!AI11&lt;'Tariffs July2016'!L11,0,IF($C$5*'Tariffs July2016'!AK11/'Tariffs July2016'!AI11&lt;='Tariffs July2016'!M11,($C$5*'Tariffs July2016'!AK11/'Tariffs July2016'!AI11-'Tariffs July2016'!L11)*('Tariffs July2016'!R11/100)*'Tariffs July2016'!AI11,('Tariffs July2016'!M11-'Tariffs July2016'!L11)*('Tariffs July2016'!R11/100)*'Tariffs July2016'!AI11))</f>
        <v>0</v>
      </c>
      <c r="I17" s="85">
        <f>IF(($C$5*'Tariffs July2016'!AK11/'Tariffs July2016'!AI11&gt;'Tariffs July2016'!M11),($C$5*'Tariffs July2016'!AK11/'Tariffs July2016'!AI11-'Tariffs July2016'!M11)*'Tariffs July2016'!S11/100*'Tariffs July2016'!AI11,0)</f>
        <v>57.464999999999989</v>
      </c>
      <c r="J17" s="85">
        <f>IF($C$5*'Tariffs July2016'!AL11/'Tariffs July2016'!AJ11&gt;='Tariffs July2016'!J11,('Tariffs July2016'!J11*'Tariffs July2016'!U11/100)* 'Tariffs July2016'!AJ11,($C$5*'Tariffs July2016'!AL11/'Tariffs July2016'!AJ11*'Tariffs July2016'!U11/100)* 'Tariffs July2016'!AJ11)</f>
        <v>311.58</v>
      </c>
      <c r="K17" s="85">
        <f>IF($C$5*'Tariffs July2016'!AL11/'Tariffs July2016'!AJ11&lt;'Tariffs July2016'!J11,0,IF($C$5*'Tariffs July2016'!AL11/'Tariffs July2016'!AJ11&lt;='Tariffs July2016'!K11,($C$5*'Tariffs July2016'!AL11/'Tariffs July2016'!AJ11-'Tariffs July2016'!J11)*('Tariffs July2016'!V11/100)*'Tariffs July2016'!AJ11,('Tariffs July2016'!K11-'Tariffs July2016'!J11)*('Tariffs July2016'!V11/100)*'Tariffs July2016'!AJ11))</f>
        <v>125.19000000000001</v>
      </c>
      <c r="L17" s="85">
        <f>IF($C$5*'Tariffs July2016'!AL11/'Tariffs July2016'!AJ11&lt;'Tariffs July2016'!K11,0,IF($C$5*'Tariffs July2016'!AL11/'Tariffs July2016'!AJ11&lt;='Tariffs July2016'!L11,($C$5*'Tariffs July2016'!AL11/'Tariffs July2016'!AJ11-'Tariffs July2016'!K11)*('Tariffs July2016'!W11/100)*'Tariffs July2016'!AJ11,('Tariffs July2016'!L11-'Tariffs July2016'!K11)*('Tariffs July2016'!W11/100)*'Tariffs July2016'!AJ11))</f>
        <v>0</v>
      </c>
      <c r="M17" s="85">
        <f>IF($C$5*'Tariffs July2016'!AL11/'Tariffs July2016'!AJ11&lt;'Tariffs July2016'!L11,0,IF($C$5*'Tariffs July2016'!AL11/'Tariffs July2016'!AJ11&lt;='Tariffs July2016'!M11,($C$5*'Tariffs July2016'!AL11/'Tariffs July2016'!AJ11-'Tariffs July2016'!L11)*('Tariffs July2016'!X11/100)*'Tariffs July2016'!AJ11,('Tariffs July2016'!M11-'Tariffs July2016'!L11)*('Tariffs July2016'!X11/100)*'Tariffs July2016'!AJ11))</f>
        <v>0</v>
      </c>
      <c r="N17" s="85">
        <f>IF(($C$5*'Tariffs July2016'!AL11/'Tariffs July2016'!AJ11&gt;'Tariffs July2016'!M11),($C$5*'Tariffs July2016'!AL11/'Tariffs July2016'!AJ11-'Tariffs July2016'!M11)*'Tariffs July2016'!Y11/100*'Tariffs July2016'!AJ11,0)</f>
        <v>56.654999999999994</v>
      </c>
      <c r="O17" s="73">
        <f t="shared" si="0"/>
        <v>1258.18</v>
      </c>
      <c r="P17" s="498">
        <f t="shared" si="1"/>
        <v>1383.9980000000003</v>
      </c>
    </row>
    <row r="18" spans="1:114" s="289" customFormat="1" ht="14" thickBot="1" x14ac:dyDescent="0.2">
      <c r="A18" s="288" t="str">
        <f>'Tariffs July2016'!F12</f>
        <v>Simply Energy</v>
      </c>
      <c r="B18" s="289" t="str">
        <f>'Tariffs July2016'!D12</f>
        <v>Multinet 1</v>
      </c>
      <c r="C18" s="290">
        <f>'Tariffs July2016'!E12</f>
        <v>42430</v>
      </c>
      <c r="D18" s="291">
        <f>365*'Tariffs July2016'!H12/100</f>
        <v>240.53500000000003</v>
      </c>
      <c r="E18" s="291">
        <f>IF($C$5*'Tariffs July2016'!AK12/'Tariffs July2016'!AI12&gt;='Tariffs July2016'!J12,( 'Tariffs July2016'!J12*'Tariffs July2016'!O12/100)* 'Tariffs July2016'!AI12,($C$5*'Tariffs July2016'!AK12/'Tariffs July2016'!AI12*'Tariffs July2016'!O12/100)* 'Tariffs July2016'!AI12)</f>
        <v>351</v>
      </c>
      <c r="F18" s="291">
        <f>IF($C$5*'Tariffs July2016'!AK12/'Tariffs July2016'!AI12&lt;'Tariffs July2016'!J12,0,IF($C$5*'Tariffs July2016'!AK12/'Tariffs July2016'!AI12&lt;='Tariffs July2016'!K12,($C$5*'Tariffs July2016'!AK12/'Tariffs July2016'!AI12-'Tariffs July2016'!J12)*('Tariffs July2016'!P12/100)*'Tariffs July2016'!AI12,('Tariffs July2016'!K12-'Tariffs July2016'!J12)*('Tariffs July2016'!P12/100)*'Tariffs July2016'!AI12))</f>
        <v>127.79999999999998</v>
      </c>
      <c r="G18" s="291">
        <f>IF($C$5*'Tariffs July2016'!AK12/'Tariffs July2016'!AI12&lt;'Tariffs July2016'!K12,0,IF($C$5*'Tariffs July2016'!AK12/'Tariffs July2016'!AI12&lt;='Tariffs July2016'!L12,($C$5*'Tariffs July2016'!AK12/'Tariffs July2016'!AI12-'Tariffs July2016'!K12)*('Tariffs July2016'!Q12/100)*'Tariffs July2016'!AI12,('Tariffs July2016'!L12-'Tariffs July2016'!K12)*('Tariffs July2016'!Q12/100)*'Tariffs July2016'!AI12))</f>
        <v>0</v>
      </c>
      <c r="H18" s="291">
        <f>IF($C$5*'Tariffs July2016'!AK12/'Tariffs July2016'!AI12&lt;'Tariffs July2016'!L12,0,IF($C$5*'Tariffs July2016'!AK12/'Tariffs July2016'!AI12&lt;='Tariffs July2016'!M12,($C$5*'Tariffs July2016'!AK12/'Tariffs July2016'!AI12-'Tariffs July2016'!L12)*('Tariffs July2016'!R12/100)*'Tariffs July2016'!AI12,('Tariffs July2016'!M12-'Tariffs July2016'!L12)*('Tariffs July2016'!R12/100)*'Tariffs July2016'!AI12))</f>
        <v>0</v>
      </c>
      <c r="I18" s="291">
        <f>IF(($C$5*'Tariffs July2016'!AK12/'Tariffs July2016'!AI12&gt;'Tariffs July2016'!M12),($C$5*'Tariffs July2016'!AK12/'Tariffs July2016'!AI12-'Tariffs July2016'!M12)*'Tariffs July2016'!S12/100*'Tariffs July2016'!AI12,0)</f>
        <v>43.650000000000006</v>
      </c>
      <c r="J18" s="291">
        <f>IF($C$5*'Tariffs July2016'!AL12/'Tariffs July2016'!AJ12&gt;='Tariffs July2016'!J12,('Tariffs July2016'!J12*'Tariffs July2016'!U12/100)* 'Tariffs July2016'!AJ12,($C$5*'Tariffs July2016'!AL12/'Tariffs July2016'!AJ12*'Tariffs July2016'!U12/100)* 'Tariffs July2016'!AJ12)</f>
        <v>325.79999999999995</v>
      </c>
      <c r="K18" s="291">
        <f>IF($C$5*'Tariffs July2016'!AL12/'Tariffs July2016'!AJ12&lt;'Tariffs July2016'!J12,0,IF($C$5*'Tariffs July2016'!AL12/'Tariffs July2016'!AJ12&lt;='Tariffs July2016'!K12,($C$5*'Tariffs July2016'!AL12/'Tariffs July2016'!AJ12-'Tariffs July2016'!J12)*('Tariffs July2016'!V12/100)*'Tariffs July2016'!AJ12,('Tariffs July2016'!K12-'Tariffs July2016'!J12)*('Tariffs July2016'!V12/100)*'Tariffs July2016'!AJ12))</f>
        <v>110.69999999999999</v>
      </c>
      <c r="L18" s="291">
        <f>IF($C$5*'Tariffs July2016'!AL12/'Tariffs July2016'!AJ12&lt;'Tariffs July2016'!K12,0,IF($C$5*'Tariffs July2016'!AL12/'Tariffs July2016'!AJ12&lt;='Tariffs July2016'!L12,($C$5*'Tariffs July2016'!AL12/'Tariffs July2016'!AJ12-'Tariffs July2016'!K12)*('Tariffs July2016'!W12/100)*'Tariffs July2016'!AJ12,('Tariffs July2016'!L12-'Tariffs July2016'!K12)*('Tariffs July2016'!W12/100)*'Tariffs July2016'!AJ12))</f>
        <v>0</v>
      </c>
      <c r="M18" s="291">
        <f>IF($C$5*'Tariffs July2016'!AL12/'Tariffs July2016'!AJ12&lt;'Tariffs July2016'!L12,0,IF($C$5*'Tariffs July2016'!AL12/'Tariffs July2016'!AJ12&lt;='Tariffs July2016'!M12,($C$5*'Tariffs July2016'!AL12/'Tariffs July2016'!AJ12-'Tariffs July2016'!L12)*('Tariffs July2016'!X12/100)*'Tariffs July2016'!AJ12,('Tariffs July2016'!M12-'Tariffs July2016'!L12)*('Tariffs July2016'!X12/100)*'Tariffs July2016'!AJ12))</f>
        <v>0</v>
      </c>
      <c r="N18" s="291">
        <f>IF(($C$5*'Tariffs July2016'!AL12/'Tariffs July2016'!AJ12&gt;'Tariffs July2016'!M12),($C$5*'Tariffs July2016'!AL12/'Tariffs July2016'!AJ12-'Tariffs July2016'!M12)*'Tariffs July2016'!Y12/100*'Tariffs July2016'!AJ12,0)</f>
        <v>41.400000000000006</v>
      </c>
      <c r="O18" s="292">
        <f t="shared" si="0"/>
        <v>1240.885</v>
      </c>
      <c r="P18" s="499">
        <f t="shared" si="1"/>
        <v>1364.9735000000001</v>
      </c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7"/>
      <c r="AY18" s="277"/>
      <c r="AZ18" s="277"/>
      <c r="BA18" s="277"/>
      <c r="BB18" s="277"/>
      <c r="BC18" s="277"/>
      <c r="BD18" s="277"/>
      <c r="BE18" s="277"/>
      <c r="BF18" s="277"/>
      <c r="BG18" s="277"/>
      <c r="BH18" s="277"/>
      <c r="BI18" s="277"/>
      <c r="BJ18" s="277"/>
      <c r="BK18" s="277"/>
      <c r="BL18" s="277"/>
      <c r="BM18" s="277"/>
      <c r="BN18" s="277"/>
      <c r="BO18" s="277"/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277"/>
      <c r="DB18" s="277"/>
      <c r="DC18" s="277"/>
      <c r="DD18" s="277"/>
      <c r="DE18" s="277"/>
      <c r="DF18" s="277"/>
      <c r="DG18" s="277"/>
      <c r="DH18" s="277"/>
      <c r="DI18" s="277"/>
      <c r="DJ18" s="277"/>
    </row>
    <row r="19" spans="1:114" x14ac:dyDescent="0.15">
      <c r="A19" s="286" t="str">
        <f>'Tariffs July2016'!F13</f>
        <v>AGL</v>
      </c>
      <c r="B19" s="47" t="str">
        <f>'Tariffs July2016'!D13</f>
        <v>Multinet 2</v>
      </c>
      <c r="C19" s="287">
        <f>'Tariffs July2016'!E13</f>
        <v>42387</v>
      </c>
      <c r="D19" s="85">
        <f>365*'Tariffs July2016'!H13/100</f>
        <v>262.39850000000001</v>
      </c>
      <c r="E19" s="85">
        <f>IF($C$5*'Tariffs July2016'!AK13/'Tariffs July2016'!AI13&gt;='Tariffs July2016'!J13,( 'Tariffs July2016'!J13*'Tariffs July2016'!O13/100)* 'Tariffs July2016'!AI13,($C$5*'Tariffs July2016'!AK13/'Tariffs July2016'!AI13*'Tariffs July2016'!O13/100)* 'Tariffs July2016'!AI13)</f>
        <v>187.92000000000002</v>
      </c>
      <c r="F19" s="85">
        <f>IF($C$5*'Tariffs July2016'!AK13/'Tariffs July2016'!AI13&lt;'Tariffs July2016'!J13,0,IF($C$5*'Tariffs July2016'!AK13/'Tariffs July2016'!AI13&lt;='Tariffs July2016'!K13,($C$5*'Tariffs July2016'!AK13/'Tariffs July2016'!AI13-'Tariffs July2016'!J13)*('Tariffs July2016'!P13/100)*'Tariffs July2016'!AI13,('Tariffs July2016'!K13-'Tariffs July2016'!J13)*('Tariffs July2016'!P13/100)*'Tariffs July2016'!AI13))</f>
        <v>164.52</v>
      </c>
      <c r="G19" s="85">
        <f>IF($C$5*'Tariffs July2016'!AK13/'Tariffs July2016'!AI13&lt;'Tariffs July2016'!K13,0,IF($C$5*'Tariffs July2016'!AK13/'Tariffs July2016'!AI13&lt;='Tariffs July2016'!L13,($C$5*'Tariffs July2016'!AK13/'Tariffs July2016'!AI13-'Tariffs July2016'!K13)*('Tariffs July2016'!Q13/100)*'Tariffs July2016'!AI13,('Tariffs July2016'!L13-'Tariffs July2016'!K13)*('Tariffs July2016'!Q13/100)*'Tariffs July2016'!AI13))</f>
        <v>132.66</v>
      </c>
      <c r="H19" s="85">
        <f>IF($C$5*'Tariffs July2016'!AK13/'Tariffs July2016'!AI13&lt;'Tariffs July2016'!L13,0,IF($C$5*'Tariffs July2016'!AK13/'Tariffs July2016'!AI13&lt;='Tariffs July2016'!M13,($C$5*'Tariffs July2016'!AK13/'Tariffs July2016'!AI13-'Tariffs July2016'!L13)*('Tariffs July2016'!R13/100)*'Tariffs July2016'!AI13,('Tariffs July2016'!M13-'Tariffs July2016'!L13)*('Tariffs July2016'!R13/100)*'Tariffs July2016'!AI13))</f>
        <v>57.87</v>
      </c>
      <c r="I19" s="85">
        <f>IF(($C$5*'Tariffs July2016'!AK13/'Tariffs July2016'!AI13&gt;'Tariffs July2016'!M13),($C$5*'Tariffs July2016'!AK13/'Tariffs July2016'!AI13-'Tariffs July2016'!M13)*'Tariffs July2016'!S13/100*'Tariffs July2016'!AI13,0)</f>
        <v>0</v>
      </c>
      <c r="J19" s="85">
        <f>IF($C$5*'Tariffs July2016'!AL13/'Tariffs July2016'!AJ13&gt;='Tariffs July2016'!J13,('Tariffs July2016'!J13*'Tariffs July2016'!U13/100)* 'Tariffs July2016'!AJ13,($C$5*'Tariffs July2016'!AL13/'Tariffs July2016'!AJ13*'Tariffs July2016'!U13/100)* 'Tariffs July2016'!AJ13)</f>
        <v>178.38</v>
      </c>
      <c r="K19" s="85">
        <f>IF($C$5*'Tariffs July2016'!AL13/'Tariffs July2016'!AJ13&lt;'Tariffs July2016'!J13,0,IF($C$5*'Tariffs July2016'!AL13/'Tariffs July2016'!AJ13&lt;='Tariffs July2016'!K13,($C$5*'Tariffs July2016'!AL13/'Tariffs July2016'!AJ13-'Tariffs July2016'!J13)*('Tariffs July2016'!V13/100)*'Tariffs July2016'!AJ13,('Tariffs July2016'!K13-'Tariffs July2016'!J13)*('Tariffs July2016'!V13/100)*'Tariffs July2016'!AJ13))</f>
        <v>155.60999999999999</v>
      </c>
      <c r="L19" s="85">
        <f>IF($C$5*'Tariffs July2016'!AL13/'Tariffs July2016'!AJ13&lt;'Tariffs July2016'!K13,0,IF($C$5*'Tariffs July2016'!AL13/'Tariffs July2016'!AJ13&lt;='Tariffs July2016'!L13,($C$5*'Tariffs July2016'!AL13/'Tariffs July2016'!AJ13-'Tariffs July2016'!K13)*('Tariffs July2016'!W13/100)*'Tariffs July2016'!AJ13,('Tariffs July2016'!L13-'Tariffs July2016'!K13)*('Tariffs July2016'!W13/100)*'Tariffs July2016'!AJ13))</f>
        <v>127.97999999999999</v>
      </c>
      <c r="M19" s="85">
        <f>IF($C$5*'Tariffs July2016'!AL13/'Tariffs July2016'!AJ13&lt;'Tariffs July2016'!L13,0,IF($C$5*'Tariffs July2016'!AL13/'Tariffs July2016'!AJ13&lt;='Tariffs July2016'!M13,($C$5*'Tariffs July2016'!AL13/'Tariffs July2016'!AJ13-'Tariffs July2016'!L13)*('Tariffs July2016'!X13/100)*'Tariffs July2016'!AJ13,('Tariffs July2016'!M13-'Tariffs July2016'!L13)*('Tariffs July2016'!X13/100)*'Tariffs July2016'!AJ13))</f>
        <v>56.654999999999994</v>
      </c>
      <c r="N19" s="85">
        <f>IF(($C$5*'Tariffs July2016'!AL13/'Tariffs July2016'!AJ13&gt;'Tariffs July2016'!M13),($C$5*'Tariffs July2016'!AL13/'Tariffs July2016'!AJ13-'Tariffs July2016'!M13)*'Tariffs July2016'!Y13/100*'Tariffs July2016'!AJ13,0)</f>
        <v>0</v>
      </c>
      <c r="O19" s="73">
        <f t="shared" si="0"/>
        <v>1323.9935</v>
      </c>
      <c r="P19" s="498">
        <f t="shared" si="1"/>
        <v>1456.3928500000002</v>
      </c>
    </row>
    <row r="20" spans="1:114" x14ac:dyDescent="0.15">
      <c r="A20" s="286" t="str">
        <f>'Tariffs July2016'!F14</f>
        <v>Alinta Energy</v>
      </c>
      <c r="B20" s="47" t="str">
        <f>'Tariffs July2016'!D14</f>
        <v>Multinet 2</v>
      </c>
      <c r="C20" s="287">
        <f>'Tariffs July2016'!E14</f>
        <v>42023</v>
      </c>
      <c r="D20" s="85">
        <f>365*'Tariffs July2016'!H14/100</f>
        <v>230.86250000000001</v>
      </c>
      <c r="E20" s="85">
        <f>IF($C$5*'Tariffs July2016'!AK14/'Tariffs July2016'!AI14&gt;='Tariffs July2016'!J14,( 'Tariffs July2016'!J14*'Tariffs July2016'!O14/100)* 'Tariffs July2016'!AI14,($C$5*'Tariffs July2016'!AK14/'Tariffs July2016'!AI14*'Tariffs July2016'!O14/100)* 'Tariffs July2016'!AI14)</f>
        <v>180.89999999999998</v>
      </c>
      <c r="F20" s="85">
        <f>IF($C$5*'Tariffs July2016'!AK14/'Tariffs July2016'!AI14&lt;'Tariffs July2016'!J14,0,IF($C$5*'Tariffs July2016'!AK14/'Tariffs July2016'!AI14&lt;='Tariffs July2016'!K14,($C$5*'Tariffs July2016'!AK14/'Tariffs July2016'!AI14-'Tariffs July2016'!J14)*('Tariffs July2016'!P14/100)*'Tariffs July2016'!AI14,('Tariffs July2016'!K14-'Tariffs July2016'!J14)*('Tariffs July2016'!P14/100)*'Tariffs July2016'!AI14))</f>
        <v>135.9</v>
      </c>
      <c r="G20" s="85">
        <f>IF($C$5*'Tariffs July2016'!AK14/'Tariffs July2016'!AI14&lt;'Tariffs July2016'!K14,0,IF($C$5*'Tariffs July2016'!AK14/'Tariffs July2016'!AI14&lt;='Tariffs July2016'!L14,($C$5*'Tariffs July2016'!AK14/'Tariffs July2016'!AI14-'Tariffs July2016'!K14)*('Tariffs July2016'!Q14/100)*'Tariffs July2016'!AI14,('Tariffs July2016'!L14-'Tariffs July2016'!K14)*('Tariffs July2016'!Q14/100)*'Tariffs July2016'!AI14))</f>
        <v>0</v>
      </c>
      <c r="H20" s="85">
        <f>IF($C$5*'Tariffs July2016'!AK14/'Tariffs July2016'!AI14&lt;'Tariffs July2016'!L14,0,IF($C$5*'Tariffs July2016'!AK14/'Tariffs July2016'!AI14&lt;='Tariffs July2016'!M14,($C$5*'Tariffs July2016'!AK14/'Tariffs July2016'!AI14-'Tariffs July2016'!L14)*('Tariffs July2016'!R14/100)*'Tariffs July2016'!AI14,('Tariffs July2016'!M14-'Tariffs July2016'!L14)*('Tariffs July2016'!R14/100)*'Tariffs July2016'!AI14))</f>
        <v>0</v>
      </c>
      <c r="I20" s="85">
        <f>IF(($C$5*'Tariffs July2016'!AK14/'Tariffs July2016'!AI14&gt;'Tariffs July2016'!M14),($C$5*'Tariffs July2016'!AK14/'Tariffs July2016'!AI14-'Tariffs July2016'!M14)*'Tariffs July2016'!S14/100*'Tariffs July2016'!AI14,0)</f>
        <v>203.85000000000002</v>
      </c>
      <c r="J20" s="85">
        <f>IF($C$5*'Tariffs July2016'!AL14/'Tariffs July2016'!AJ14&gt;='Tariffs July2016'!J14,('Tariffs July2016'!J14*'Tariffs July2016'!U14/100)* 'Tariffs July2016'!AJ14,($C$5*'Tariffs July2016'!AL14/'Tariffs July2016'!AJ14*'Tariffs July2016'!U14/100)* 'Tariffs July2016'!AJ14)</f>
        <v>177.3</v>
      </c>
      <c r="K20" s="85">
        <f>IF($C$5*'Tariffs July2016'!AL14/'Tariffs July2016'!AJ14&lt;'Tariffs July2016'!J14,0,IF($C$5*'Tariffs July2016'!AL14/'Tariffs July2016'!AJ14&lt;='Tariffs July2016'!K14,($C$5*'Tariffs July2016'!AL14/'Tariffs July2016'!AJ14-'Tariffs July2016'!J14)*('Tariffs July2016'!V14/100)*'Tariffs July2016'!AJ14,('Tariffs July2016'!K14-'Tariffs July2016'!J14)*('Tariffs July2016'!V14/100)*'Tariffs July2016'!AJ14))</f>
        <v>128.69999999999999</v>
      </c>
      <c r="L20" s="85">
        <f>IF($C$5*'Tariffs July2016'!AL14/'Tariffs July2016'!AJ14&lt;'Tariffs July2016'!K14,0,IF($C$5*'Tariffs July2016'!AL14/'Tariffs July2016'!AJ14&lt;='Tariffs July2016'!L14,($C$5*'Tariffs July2016'!AL14/'Tariffs July2016'!AJ14-'Tariffs July2016'!K14)*('Tariffs July2016'!W14/100)*'Tariffs July2016'!AJ14,('Tariffs July2016'!L14-'Tariffs July2016'!K14)*('Tariffs July2016'!W14/100)*'Tariffs July2016'!AJ14))</f>
        <v>0</v>
      </c>
      <c r="M20" s="85">
        <f>IF($C$5*'Tariffs July2016'!AL14/'Tariffs July2016'!AJ14&lt;'Tariffs July2016'!L14,0,IF($C$5*'Tariffs July2016'!AL14/'Tariffs July2016'!AJ14&lt;='Tariffs July2016'!M14,($C$5*'Tariffs July2016'!AL14/'Tariffs July2016'!AJ14-'Tariffs July2016'!L14)*('Tariffs July2016'!X14/100)*'Tariffs July2016'!AJ14,('Tariffs July2016'!M14-'Tariffs July2016'!L14)*('Tariffs July2016'!X14/100)*'Tariffs July2016'!AJ14))</f>
        <v>0</v>
      </c>
      <c r="N20" s="85">
        <f>IF(($C$5*'Tariffs July2016'!AL14/'Tariffs July2016'!AJ14&gt;'Tariffs July2016'!M14),($C$5*'Tariffs July2016'!AL14/'Tariffs July2016'!AJ14-'Tariffs July2016'!M14)*'Tariffs July2016'!Y14/100*'Tariffs July2016'!AJ14,0)</f>
        <v>193.04999999999998</v>
      </c>
      <c r="O20" s="73">
        <f t="shared" si="0"/>
        <v>1250.5625</v>
      </c>
      <c r="P20" s="498">
        <f t="shared" si="1"/>
        <v>1375.6187500000001</v>
      </c>
    </row>
    <row r="21" spans="1:114" x14ac:dyDescent="0.15">
      <c r="A21" s="286" t="str">
        <f>'Tariffs July2016'!F15</f>
        <v>Click Energy</v>
      </c>
      <c r="B21" s="47" t="str">
        <f>'Tariffs July2016'!D15</f>
        <v>Multinet 2</v>
      </c>
      <c r="C21" s="287">
        <f>'Tariffs July2016'!E15</f>
        <v>42407</v>
      </c>
      <c r="D21" s="85">
        <f>365*'Tariffs July2016'!H15/100</f>
        <v>242.72499999999999</v>
      </c>
      <c r="E21" s="85">
        <f>IF($C$5*'Tariffs July2016'!AK15/'Tariffs July2016'!AI15&gt;='Tariffs July2016'!J15,( 'Tariffs July2016'!J15*'Tariffs July2016'!O15/100)* 'Tariffs July2016'!AI15,($C$5*'Tariffs July2016'!AK15/'Tariffs July2016'!AI15*'Tariffs July2016'!O15/100)* 'Tariffs July2016'!AI15)</f>
        <v>198.00000000000006</v>
      </c>
      <c r="F21" s="85">
        <f>IF($C$5*'Tariffs July2016'!AK15/'Tariffs July2016'!AI15&lt;'Tariffs July2016'!J15,0,IF($C$5*'Tariffs July2016'!AK15/'Tariffs July2016'!AI15&lt;='Tariffs July2016'!K15,($C$5*'Tariffs July2016'!AK15/'Tariffs July2016'!AI15-'Tariffs July2016'!J15)*('Tariffs July2016'!P15/100)*'Tariffs July2016'!AI15,('Tariffs July2016'!K15-'Tariffs July2016'!J15)*('Tariffs July2016'!P15/100)*'Tariffs July2016'!AI15))</f>
        <v>171</v>
      </c>
      <c r="G21" s="85">
        <f>IF($C$5*'Tariffs July2016'!AK15/'Tariffs July2016'!AI15&lt;'Tariffs July2016'!K15,0,IF($C$5*'Tariffs July2016'!AK15/'Tariffs July2016'!AI15&lt;='Tariffs July2016'!L15,($C$5*'Tariffs July2016'!AK15/'Tariffs July2016'!AI15-'Tariffs July2016'!K15)*('Tariffs July2016'!Q15/100)*'Tariffs July2016'!AI15,('Tariffs July2016'!L15-'Tariffs July2016'!K15)*('Tariffs July2016'!Q15/100)*'Tariffs July2016'!AI15))</f>
        <v>139.5</v>
      </c>
      <c r="H21" s="85">
        <f>IF($C$5*'Tariffs July2016'!AK15/'Tariffs July2016'!AI15&lt;'Tariffs July2016'!L15,0,IF($C$5*'Tariffs July2016'!AK15/'Tariffs July2016'!AI15&lt;='Tariffs July2016'!M15,($C$5*'Tariffs July2016'!AK15/'Tariffs July2016'!AI15-'Tariffs July2016'!L15)*('Tariffs July2016'!R15/100)*'Tariffs July2016'!AI15,('Tariffs July2016'!M15-'Tariffs July2016'!L15)*('Tariffs July2016'!R15/100)*'Tariffs July2016'!AI15))</f>
        <v>60.750000000000014</v>
      </c>
      <c r="I21" s="85">
        <f>IF(($C$5*'Tariffs July2016'!AK15/'Tariffs July2016'!AI15&gt;'Tariffs July2016'!M15),($C$5*'Tariffs July2016'!AK15/'Tariffs July2016'!AI15-'Tariffs July2016'!M15)*'Tariffs July2016'!S15/100*'Tariffs July2016'!AI15,0)</f>
        <v>0</v>
      </c>
      <c r="J21" s="85">
        <f>IF($C$5*'Tariffs July2016'!AL15/'Tariffs July2016'!AJ15&gt;='Tariffs July2016'!J15,('Tariffs July2016'!J15*'Tariffs July2016'!U15/100)* 'Tariffs July2016'!AJ15,($C$5*'Tariffs July2016'!AL15/'Tariffs July2016'!AJ15*'Tariffs July2016'!U15/100)* 'Tariffs July2016'!AJ15)</f>
        <v>184.49999999999997</v>
      </c>
      <c r="K21" s="85">
        <f>IF($C$5*'Tariffs July2016'!AL15/'Tariffs July2016'!AJ15&lt;'Tariffs July2016'!J15,0,IF($C$5*'Tariffs July2016'!AL15/'Tariffs July2016'!AJ15&lt;='Tariffs July2016'!K15,($C$5*'Tariffs July2016'!AL15/'Tariffs July2016'!AJ15-'Tariffs July2016'!J15)*('Tariffs July2016'!V15/100)*'Tariffs July2016'!AJ15,('Tariffs July2016'!K15-'Tariffs July2016'!J15)*('Tariffs July2016'!V15/100)*'Tariffs July2016'!AJ15))</f>
        <v>162.00000000000003</v>
      </c>
      <c r="L21" s="85">
        <f>IF($C$5*'Tariffs July2016'!AL15/'Tariffs July2016'!AJ15&lt;'Tariffs July2016'!K15,0,IF($C$5*'Tariffs July2016'!AL15/'Tariffs July2016'!AJ15&lt;='Tariffs July2016'!L15,($C$5*'Tariffs July2016'!AL15/'Tariffs July2016'!AJ15-'Tariffs July2016'!K15)*('Tariffs July2016'!W15/100)*'Tariffs July2016'!AJ15,('Tariffs July2016'!L15-'Tariffs July2016'!K15)*('Tariffs July2016'!W15/100)*'Tariffs July2016'!AJ15))</f>
        <v>135</v>
      </c>
      <c r="M21" s="85">
        <f>IF($C$5*'Tariffs July2016'!AL15/'Tariffs July2016'!AJ15&lt;'Tariffs July2016'!L15,0,IF($C$5*'Tariffs July2016'!AL15/'Tariffs July2016'!AJ15&lt;='Tariffs July2016'!M15,($C$5*'Tariffs July2016'!AL15/'Tariffs July2016'!AJ15-'Tariffs July2016'!L15)*('Tariffs July2016'!X15/100)*'Tariffs July2016'!AJ15,('Tariffs July2016'!M15-'Tariffs July2016'!L15)*('Tariffs July2016'!X15/100)*'Tariffs July2016'!AJ15))</f>
        <v>60.750000000000014</v>
      </c>
      <c r="N21" s="85">
        <f>IF(($C$5*'Tariffs July2016'!AL15/'Tariffs July2016'!AJ15&gt;'Tariffs July2016'!M15),($C$5*'Tariffs July2016'!AL15/'Tariffs July2016'!AJ15-'Tariffs July2016'!M15)*'Tariffs July2016'!Y15/100*'Tariffs July2016'!AJ15,0)</f>
        <v>0</v>
      </c>
      <c r="O21" s="73">
        <f t="shared" si="0"/>
        <v>1354.2250000000001</v>
      </c>
      <c r="P21" s="498">
        <f t="shared" si="1"/>
        <v>1489.6475000000003</v>
      </c>
    </row>
    <row r="22" spans="1:114" x14ac:dyDescent="0.15">
      <c r="A22" s="286" t="str">
        <f>'Tariffs July2016'!F16</f>
        <v>Covau</v>
      </c>
      <c r="B22" s="47" t="str">
        <f>'Tariffs July2016'!D16</f>
        <v>Multinet 2</v>
      </c>
      <c r="C22" s="287">
        <f>'Tariffs July2016'!E16</f>
        <v>42527</v>
      </c>
      <c r="D22" s="85">
        <f>365*'Tariffs July2016'!H16/100</f>
        <v>244.55</v>
      </c>
      <c r="E22" s="85">
        <f>IF($C$5*'Tariffs July2016'!AK16/'Tariffs July2016'!AI16&gt;='Tariffs July2016'!J16,( 'Tariffs July2016'!J16*'Tariffs July2016'!O16/100)* 'Tariffs July2016'!AI16,($C$5*'Tariffs July2016'!AK16/'Tariffs July2016'!AI16*'Tariffs July2016'!O16/100)* 'Tariffs July2016'!AI16)</f>
        <v>217.79999999999998</v>
      </c>
      <c r="F22" s="85">
        <f>IF($C$5*'Tariffs July2016'!AK16/'Tariffs July2016'!AI16&lt;'Tariffs July2016'!J16,0,IF($C$5*'Tariffs July2016'!AK16/'Tariffs July2016'!AI16&lt;='Tariffs July2016'!K16,($C$5*'Tariffs July2016'!AK16/'Tariffs July2016'!AI16-'Tariffs July2016'!J16)*('Tariffs July2016'!P16/100)*'Tariffs July2016'!AI16,('Tariffs July2016'!K16-'Tariffs July2016'!J16)*('Tariffs July2016'!P16/100)*'Tariffs July2016'!AI16))</f>
        <v>186.3</v>
      </c>
      <c r="G22" s="85">
        <f>IF($C$5*'Tariffs July2016'!AK16/'Tariffs July2016'!AI16&lt;'Tariffs July2016'!K16,0,IF($C$5*'Tariffs July2016'!AK16/'Tariffs July2016'!AI16&lt;='Tariffs July2016'!L16,($C$5*'Tariffs July2016'!AK16/'Tariffs July2016'!AI16-'Tariffs July2016'!K16)*('Tariffs July2016'!Q16/100)*'Tariffs July2016'!AI16,('Tariffs July2016'!L16-'Tariffs July2016'!K16)*('Tariffs July2016'!Q16/100)*'Tariffs July2016'!AI16))</f>
        <v>147.6</v>
      </c>
      <c r="H22" s="85">
        <f>IF($C$5*'Tariffs July2016'!AK16/'Tariffs July2016'!AI16&lt;'Tariffs July2016'!L16,0,IF($C$5*'Tariffs July2016'!AK16/'Tariffs July2016'!AI16&lt;='Tariffs July2016'!M16,($C$5*'Tariffs July2016'!AK16/'Tariffs July2016'!AI16-'Tariffs July2016'!L16)*('Tariffs July2016'!R16/100)*'Tariffs July2016'!AI16,('Tariffs July2016'!M16-'Tariffs July2016'!L16)*('Tariffs July2016'!R16/100)*'Tariffs July2016'!AI16))</f>
        <v>63.899999999999991</v>
      </c>
      <c r="I22" s="85">
        <f>IF(($C$5*'Tariffs July2016'!AK16/'Tariffs July2016'!AI16&gt;'Tariffs July2016'!M16),($C$5*'Tariffs July2016'!AK16/'Tariffs July2016'!AI16-'Tariffs July2016'!M16)*'Tariffs July2016'!S16/100*'Tariffs July2016'!AI16,0)</f>
        <v>0</v>
      </c>
      <c r="J22" s="85">
        <f>IF($C$5*'Tariffs July2016'!AL16/'Tariffs July2016'!AJ16&gt;='Tariffs July2016'!J16,('Tariffs July2016'!J16*'Tariffs July2016'!U16/100)* 'Tariffs July2016'!AJ16,($C$5*'Tariffs July2016'!AL16/'Tariffs July2016'!AJ16*'Tariffs July2016'!U16/100)* 'Tariffs July2016'!AJ16)</f>
        <v>187.2</v>
      </c>
      <c r="K22" s="85">
        <f>IF($C$5*'Tariffs July2016'!AL16/'Tariffs July2016'!AJ16&lt;'Tariffs July2016'!J16,0,IF($C$5*'Tariffs July2016'!AL16/'Tariffs July2016'!AJ16&lt;='Tariffs July2016'!K16,($C$5*'Tariffs July2016'!AL16/'Tariffs July2016'!AJ16-'Tariffs July2016'!J16)*('Tariffs July2016'!V16/100)*'Tariffs July2016'!AJ16,('Tariffs July2016'!K16-'Tariffs July2016'!J16)*('Tariffs July2016'!V16/100)*'Tariffs July2016'!AJ16))</f>
        <v>160.19999999999999</v>
      </c>
      <c r="L22" s="85">
        <f>IF($C$5*'Tariffs July2016'!AL16/'Tariffs July2016'!AJ16&lt;'Tariffs July2016'!K16,0,IF($C$5*'Tariffs July2016'!AL16/'Tariffs July2016'!AJ16&lt;='Tariffs July2016'!L16,($C$5*'Tariffs July2016'!AL16/'Tariffs July2016'!AJ16-'Tariffs July2016'!K16)*('Tariffs July2016'!W16/100)*'Tariffs July2016'!AJ16,('Tariffs July2016'!L16-'Tariffs July2016'!K16)*('Tariffs July2016'!W16/100)*'Tariffs July2016'!AJ16))</f>
        <v>127.79999999999998</v>
      </c>
      <c r="M22" s="85">
        <f>IF($C$5*'Tariffs July2016'!AL16/'Tariffs July2016'!AJ16&lt;'Tariffs July2016'!L16,0,IF($C$5*'Tariffs July2016'!AL16/'Tariffs July2016'!AJ16&lt;='Tariffs July2016'!M16,($C$5*'Tariffs July2016'!AL16/'Tariffs July2016'!AJ16-'Tariffs July2016'!L16)*('Tariffs July2016'!X16/100)*'Tariffs July2016'!AJ16,('Tariffs July2016'!M16-'Tariffs July2016'!L16)*('Tariffs July2016'!X16/100)*'Tariffs July2016'!AJ16))</f>
        <v>55.349999999999994</v>
      </c>
      <c r="N22" s="85">
        <f>IF(($C$5*'Tariffs July2016'!AL16/'Tariffs July2016'!AJ16&gt;'Tariffs July2016'!M16),($C$5*'Tariffs July2016'!AL16/'Tariffs July2016'!AJ16-'Tariffs July2016'!M16)*'Tariffs July2016'!Y16/100*'Tariffs July2016'!AJ16,0)</f>
        <v>0</v>
      </c>
      <c r="O22" s="73">
        <f t="shared" si="0"/>
        <v>1390.7</v>
      </c>
      <c r="P22" s="498">
        <f t="shared" si="1"/>
        <v>1529.7700000000002</v>
      </c>
    </row>
    <row r="23" spans="1:114" x14ac:dyDescent="0.15">
      <c r="A23" s="286" t="str">
        <f>'Tariffs July2016'!F17</f>
        <v>Dodo Power &amp; Gas</v>
      </c>
      <c r="B23" s="47" t="str">
        <f>'Tariffs July2016'!D17</f>
        <v>Multinet 2</v>
      </c>
      <c r="C23" s="287">
        <f>'Tariffs July2016'!E17</f>
        <v>42186</v>
      </c>
      <c r="D23" s="85">
        <f>365*'Tariffs July2016'!H17/100</f>
        <v>189.76350000000002</v>
      </c>
      <c r="E23" s="85">
        <f>IF($C$5*'Tariffs July2016'!AK17/'Tariffs July2016'!AI17&gt;='Tariffs July2016'!J17,( 'Tariffs July2016'!J17*'Tariffs July2016'!O17/100)* 'Tariffs July2016'!AI17,($C$5*'Tariffs July2016'!AK17/'Tariffs July2016'!AI17*'Tariffs July2016'!O17/100)* 'Tariffs July2016'!AI17)</f>
        <v>179.55</v>
      </c>
      <c r="F23" s="85">
        <f>IF($C$5*'Tariffs July2016'!AK17/'Tariffs July2016'!AI17&lt;'Tariffs July2016'!J17,0,IF($C$5*'Tariffs July2016'!AK17/'Tariffs July2016'!AI17&lt;='Tariffs July2016'!K17,($C$5*'Tariffs July2016'!AK17/'Tariffs July2016'!AI17-'Tariffs July2016'!J17)*('Tariffs July2016'!P17/100)*'Tariffs July2016'!AI17,('Tariffs July2016'!K17-'Tariffs July2016'!J17)*('Tariffs July2016'!P17/100)*'Tariffs July2016'!AI17))</f>
        <v>0</v>
      </c>
      <c r="G23" s="85">
        <f>IF($C$5*'Tariffs July2016'!AK17/'Tariffs July2016'!AI17&lt;'Tariffs July2016'!K17,0,IF($C$5*'Tariffs July2016'!AK17/'Tariffs July2016'!AI17&lt;='Tariffs July2016'!L17,($C$5*'Tariffs July2016'!AK17/'Tariffs July2016'!AI17-'Tariffs July2016'!K17)*('Tariffs July2016'!Q17/100)*'Tariffs July2016'!AI17,('Tariffs July2016'!L17-'Tariffs July2016'!K17)*('Tariffs July2016'!Q17/100)*'Tariffs July2016'!AI17))</f>
        <v>0</v>
      </c>
      <c r="H23" s="85">
        <f>IF($C$5*'Tariffs July2016'!AK17/'Tariffs July2016'!AI17&lt;'Tariffs July2016'!L17,0,IF($C$5*'Tariffs July2016'!AK17/'Tariffs July2016'!AI17&lt;='Tariffs July2016'!M17,($C$5*'Tariffs July2016'!AK17/'Tariffs July2016'!AI17-'Tariffs July2016'!L17)*('Tariffs July2016'!R17/100)*'Tariffs July2016'!AI17,('Tariffs July2016'!M17-'Tariffs July2016'!L17)*('Tariffs July2016'!R17/100)*'Tariffs July2016'!AI17))</f>
        <v>0</v>
      </c>
      <c r="I23" s="85">
        <f>IF(($C$5*'Tariffs July2016'!AK17/'Tariffs July2016'!AI17&gt;'Tariffs July2016'!M17),($C$5*'Tariffs July2016'!AK17/'Tariffs July2016'!AI17-'Tariffs July2016'!M17)*'Tariffs July2016'!S17/100*'Tariffs July2016'!AI17,0)</f>
        <v>294</v>
      </c>
      <c r="J23" s="85">
        <f>IF($C$5*'Tariffs July2016'!AL17/'Tariffs July2016'!AJ17&gt;='Tariffs July2016'!J17,('Tariffs July2016'!J17*'Tariffs July2016'!U17/100)* 'Tariffs July2016'!AJ17,($C$5*'Tariffs July2016'!AL17/'Tariffs July2016'!AJ17*'Tariffs July2016'!U17/100)* 'Tariffs July2016'!AJ17)</f>
        <v>172.2</v>
      </c>
      <c r="K23" s="85">
        <f>IF($C$5*'Tariffs July2016'!AL17/'Tariffs July2016'!AJ17&lt;'Tariffs July2016'!J17,0,IF($C$5*'Tariffs July2016'!AL17/'Tariffs July2016'!AJ17&lt;='Tariffs July2016'!K17,($C$5*'Tariffs July2016'!AL17/'Tariffs July2016'!AJ17-'Tariffs July2016'!J17)*('Tariffs July2016'!V17/100)*'Tariffs July2016'!AJ17,('Tariffs July2016'!K17-'Tariffs July2016'!J17)*('Tariffs July2016'!V17/100)*'Tariffs July2016'!AJ17))</f>
        <v>0</v>
      </c>
      <c r="L23" s="85">
        <f>IF($C$5*'Tariffs July2016'!AL17/'Tariffs July2016'!AJ17&lt;'Tariffs July2016'!K17,0,IF($C$5*'Tariffs July2016'!AL17/'Tariffs July2016'!AJ17&lt;='Tariffs July2016'!L17,($C$5*'Tariffs July2016'!AL17/'Tariffs July2016'!AJ17-'Tariffs July2016'!K17)*('Tariffs July2016'!W17/100)*'Tariffs July2016'!AJ17,('Tariffs July2016'!L17-'Tariffs July2016'!K17)*('Tariffs July2016'!W17/100)*'Tariffs July2016'!AJ17))</f>
        <v>0</v>
      </c>
      <c r="M23" s="85">
        <f>IF($C$5*'Tariffs July2016'!AL17/'Tariffs July2016'!AJ17&lt;'Tariffs July2016'!L17,0,IF($C$5*'Tariffs July2016'!AL17/'Tariffs July2016'!AJ17&lt;='Tariffs July2016'!M17,($C$5*'Tariffs July2016'!AL17/'Tariffs July2016'!AJ17-'Tariffs July2016'!L17)*('Tariffs July2016'!X17/100)*'Tariffs July2016'!AJ17,('Tariffs July2016'!M17-'Tariffs July2016'!L17)*('Tariffs July2016'!X17/100)*'Tariffs July2016'!AJ17))</f>
        <v>0</v>
      </c>
      <c r="N23" s="85">
        <f>IF(($C$5*'Tariffs July2016'!AL17/'Tariffs July2016'!AJ17&gt;'Tariffs July2016'!M17),($C$5*'Tariffs July2016'!AL17/'Tariffs July2016'!AJ17-'Tariffs July2016'!M17)*'Tariffs July2016'!Y17/100*'Tariffs July2016'!AJ17,0)</f>
        <v>262.5</v>
      </c>
      <c r="O23" s="73">
        <f t="shared" si="0"/>
        <v>1098.0135</v>
      </c>
      <c r="P23" s="498">
        <f t="shared" si="1"/>
        <v>1207.8148500000002</v>
      </c>
    </row>
    <row r="24" spans="1:114" x14ac:dyDescent="0.15">
      <c r="A24" s="286" t="str">
        <f>'Tariffs July2016'!F18</f>
        <v>EnergyAustralia</v>
      </c>
      <c r="B24" s="47" t="str">
        <f>'Tariffs July2016'!D18</f>
        <v>Multinet 2</v>
      </c>
      <c r="C24" s="287">
        <f>'Tariffs July2016'!E18</f>
        <v>42401</v>
      </c>
      <c r="D24" s="85">
        <f>365*'Tariffs July2016'!H18/100</f>
        <v>227.10299999999998</v>
      </c>
      <c r="E24" s="85">
        <f>IF($C$5*'Tariffs July2016'!AK18/'Tariffs July2016'!AI18&gt;='Tariffs July2016'!J18,( 'Tariffs July2016'!J18*'Tariffs July2016'!O18/100)* 'Tariffs July2016'!AI18,($C$5*'Tariffs July2016'!AK18/'Tariffs July2016'!AI18*'Tariffs July2016'!O18/100)* 'Tariffs July2016'!AI18)</f>
        <v>201.96000000000004</v>
      </c>
      <c r="F24" s="85">
        <f>IF($C$5*'Tariffs July2016'!AK18/'Tariffs July2016'!AI18&lt;'Tariffs July2016'!J18,0,IF($C$5*'Tariffs July2016'!AK18/'Tariffs July2016'!AI18&lt;='Tariffs July2016'!K18,($C$5*'Tariffs July2016'!AK18/'Tariffs July2016'!AI18-'Tariffs July2016'!J18)*('Tariffs July2016'!P18/100)*'Tariffs July2016'!AI18,('Tariffs July2016'!K18-'Tariffs July2016'!J18)*('Tariffs July2016'!P18/100)*'Tariffs July2016'!AI18))</f>
        <v>183.60000000000002</v>
      </c>
      <c r="G24" s="85">
        <f>IF($C$5*'Tariffs July2016'!AK18/'Tariffs July2016'!AI18&lt;'Tariffs July2016'!K18,0,IF($C$5*'Tariffs July2016'!AK18/'Tariffs July2016'!AI18&lt;='Tariffs July2016'!L18,($C$5*'Tariffs July2016'!AK18/'Tariffs July2016'!AI18-'Tariffs July2016'!K18)*('Tariffs July2016'!Q18/100)*'Tariffs July2016'!AI18,('Tariffs July2016'!L18-'Tariffs July2016'!K18)*('Tariffs July2016'!Q18/100)*'Tariffs July2016'!AI18))</f>
        <v>151.47</v>
      </c>
      <c r="H24" s="85">
        <f>IF($C$5*'Tariffs July2016'!AK18/'Tariffs July2016'!AI18&lt;'Tariffs July2016'!L18,0,IF($C$5*'Tariffs July2016'!AK18/'Tariffs July2016'!AI18&lt;='Tariffs July2016'!M18,($C$5*'Tariffs July2016'!AK18/'Tariffs July2016'!AI18-'Tariffs July2016'!L18)*('Tariffs July2016'!R18/100)*'Tariffs July2016'!AI18,('Tariffs July2016'!M18-'Tariffs July2016'!L18)*('Tariffs July2016'!R18/100)*'Tariffs July2016'!AI18))</f>
        <v>66.694499999999991</v>
      </c>
      <c r="I24" s="85">
        <f>IF(($C$5*'Tariffs July2016'!AK18/'Tariffs July2016'!AI18&gt;'Tariffs July2016'!M18),($C$5*'Tariffs July2016'!AK18/'Tariffs July2016'!AI18-'Tariffs July2016'!M18)*'Tariffs July2016'!S18/100*'Tariffs July2016'!AI18,0)</f>
        <v>0</v>
      </c>
      <c r="J24" s="85">
        <f>IF($C$5*'Tariffs July2016'!AL18/'Tariffs July2016'!AJ18&gt;='Tariffs July2016'!J18,('Tariffs July2016'!J18*'Tariffs July2016'!U18/100)* 'Tariffs July2016'!AJ18,($C$5*'Tariffs July2016'!AL18/'Tariffs July2016'!AJ18*'Tariffs July2016'!U18/100)* 'Tariffs July2016'!AJ18)</f>
        <v>169.82999999999998</v>
      </c>
      <c r="K24" s="85">
        <f>IF($C$5*'Tariffs July2016'!AL18/'Tariffs July2016'!AJ18&lt;'Tariffs July2016'!J18,0,IF($C$5*'Tariffs July2016'!AL18/'Tariffs July2016'!AJ18&lt;='Tariffs July2016'!K18,($C$5*'Tariffs July2016'!AL18/'Tariffs July2016'!AJ18-'Tariffs July2016'!J18)*('Tariffs July2016'!V18/100)*'Tariffs July2016'!AJ18,('Tariffs July2016'!K18-'Tariffs July2016'!J18)*('Tariffs July2016'!V18/100)*'Tariffs July2016'!AJ18))</f>
        <v>151.47</v>
      </c>
      <c r="L24" s="85">
        <f>IF($C$5*'Tariffs July2016'!AL18/'Tariffs July2016'!AJ18&lt;'Tariffs July2016'!K18,0,IF($C$5*'Tariffs July2016'!AL18/'Tariffs July2016'!AJ18&lt;='Tariffs July2016'!L18,($C$5*'Tariffs July2016'!AL18/'Tariffs July2016'!AJ18-'Tariffs July2016'!K18)*('Tariffs July2016'!W18/100)*'Tariffs July2016'!AJ18,('Tariffs July2016'!L18-'Tariffs July2016'!K18)*('Tariffs July2016'!W18/100)*'Tariffs July2016'!AJ18))</f>
        <v>128.51999999999998</v>
      </c>
      <c r="M24" s="85">
        <f>IF($C$5*'Tariffs July2016'!AL18/'Tariffs July2016'!AJ18&lt;'Tariffs July2016'!L18,0,IF($C$5*'Tariffs July2016'!AL18/'Tariffs July2016'!AJ18&lt;='Tariffs July2016'!M18,($C$5*'Tariffs July2016'!AL18/'Tariffs July2016'!AJ18-'Tariffs July2016'!L18)*('Tariffs July2016'!X18/100)*'Tariffs July2016'!AJ18,('Tariffs July2016'!M18-'Tariffs July2016'!L18)*('Tariffs July2016'!X18/100)*'Tariffs July2016'!AJ18))</f>
        <v>56.317500000000003</v>
      </c>
      <c r="N24" s="85">
        <f>IF(($C$5*'Tariffs July2016'!AL18/'Tariffs July2016'!AJ18&gt;'Tariffs July2016'!M18),($C$5*'Tariffs July2016'!AL18/'Tariffs July2016'!AJ18-'Tariffs July2016'!M18)*'Tariffs July2016'!Y18/100*'Tariffs July2016'!AJ18,0)</f>
        <v>0</v>
      </c>
      <c r="O24" s="73">
        <f t="shared" si="0"/>
        <v>1336.9650000000001</v>
      </c>
      <c r="P24" s="498">
        <f t="shared" si="1"/>
        <v>1470.6615000000004</v>
      </c>
    </row>
    <row r="25" spans="1:114" x14ac:dyDescent="0.15">
      <c r="A25" s="286" t="str">
        <f>'Tariffs July2016'!F19</f>
        <v>Lumo Energy</v>
      </c>
      <c r="B25" s="47" t="str">
        <f>'Tariffs July2016'!D19</f>
        <v>Multinet 2</v>
      </c>
      <c r="C25" s="287">
        <f>'Tariffs July2016'!E19</f>
        <v>42393</v>
      </c>
      <c r="D25" s="85">
        <f>365*'Tariffs July2016'!H19/100</f>
        <v>234.29349999999999</v>
      </c>
      <c r="E25" s="85">
        <f>IF($C$5*'Tariffs July2016'!AK19/'Tariffs July2016'!AI19&gt;='Tariffs July2016'!J19,( 'Tariffs July2016'!J19*'Tariffs July2016'!O19/100)* 'Tariffs July2016'!AI19,($C$5*'Tariffs July2016'!AK19/'Tariffs July2016'!AI19*'Tariffs July2016'!O19/100)* 'Tariffs July2016'!AI19)</f>
        <v>193.23</v>
      </c>
      <c r="F25" s="85">
        <f>IF($C$5*'Tariffs July2016'!AK19/'Tariffs July2016'!AI19&lt;'Tariffs July2016'!J19,0,IF($C$5*'Tariffs July2016'!AK19/'Tariffs July2016'!AI19&lt;='Tariffs July2016'!K19,($C$5*'Tariffs July2016'!AK19/'Tariffs July2016'!AI19-'Tariffs July2016'!J19)*('Tariffs July2016'!P19/100)*'Tariffs July2016'!AI19,('Tariffs July2016'!K19-'Tariffs July2016'!J19)*('Tariffs July2016'!P19/100)*'Tariffs July2016'!AI19))</f>
        <v>168.83999999999997</v>
      </c>
      <c r="G25" s="85">
        <f>IF($C$5*'Tariffs July2016'!AK19/'Tariffs July2016'!AI19&lt;'Tariffs July2016'!K19,0,IF($C$5*'Tariffs July2016'!AK19/'Tariffs July2016'!AI19&lt;='Tariffs July2016'!L19,($C$5*'Tariffs July2016'!AK19/'Tariffs July2016'!AI19-'Tariffs July2016'!K19)*('Tariffs July2016'!Q19/100)*'Tariffs July2016'!AI19,('Tariffs July2016'!L19-'Tariffs July2016'!K19)*('Tariffs July2016'!Q19/100)*'Tariffs July2016'!AI19))</f>
        <v>139.22999999999999</v>
      </c>
      <c r="H25" s="85">
        <f>IF($C$5*'Tariffs July2016'!AK19/'Tariffs July2016'!AI19&lt;'Tariffs July2016'!L19,0,IF($C$5*'Tariffs July2016'!AK19/'Tariffs July2016'!AI19&lt;='Tariffs July2016'!M19,($C$5*'Tariffs July2016'!AK19/'Tariffs July2016'!AI19-'Tariffs July2016'!L19)*('Tariffs July2016'!R19/100)*'Tariffs July2016'!AI19,('Tariffs July2016'!M19-'Tariffs July2016'!L19)*('Tariffs July2016'!R19/100)*'Tariffs July2016'!AI19))</f>
        <v>61.83</v>
      </c>
      <c r="I25" s="85">
        <f>IF(($C$5*'Tariffs July2016'!AK19/'Tariffs July2016'!AI19&gt;'Tariffs July2016'!M19),($C$5*'Tariffs July2016'!AK19/'Tariffs July2016'!AI19-'Tariffs July2016'!M19)*'Tariffs July2016'!S19/100*'Tariffs July2016'!AI19,0)</f>
        <v>0</v>
      </c>
      <c r="J25" s="85">
        <f>IF($C$5*'Tariffs July2016'!AL19/'Tariffs July2016'!AJ19&gt;='Tariffs July2016'!J19,('Tariffs July2016'!J19*'Tariffs July2016'!U19/100)* 'Tariffs July2016'!AJ19,($C$5*'Tariffs July2016'!AL19/'Tariffs July2016'!AJ19*'Tariffs July2016'!U19/100)* 'Tariffs July2016'!AJ19)</f>
        <v>181.61999999999998</v>
      </c>
      <c r="K25" s="85">
        <f>IF($C$5*'Tariffs July2016'!AL19/'Tariffs July2016'!AJ19&lt;'Tariffs July2016'!J19,0,IF($C$5*'Tariffs July2016'!AL19/'Tariffs July2016'!AJ19&lt;='Tariffs July2016'!K19,($C$5*'Tariffs July2016'!AL19/'Tariffs July2016'!AJ19-'Tariffs July2016'!J19)*('Tariffs July2016'!V19/100)*'Tariffs July2016'!AJ19,('Tariffs July2016'!K19-'Tariffs July2016'!J19)*('Tariffs July2016'!V19/100)*'Tariffs July2016'!AJ19))</f>
        <v>160.56</v>
      </c>
      <c r="L25" s="85">
        <f>IF($C$5*'Tariffs July2016'!AL19/'Tariffs July2016'!AJ19&lt;'Tariffs July2016'!K19,0,IF($C$5*'Tariffs July2016'!AL19/'Tariffs July2016'!AJ19&lt;='Tariffs July2016'!L19,($C$5*'Tariffs July2016'!AL19/'Tariffs July2016'!AJ19-'Tariffs July2016'!K19)*('Tariffs July2016'!W19/100)*'Tariffs July2016'!AJ19,('Tariffs July2016'!L19-'Tariffs July2016'!K19)*('Tariffs July2016'!W19/100)*'Tariffs July2016'!AJ19))</f>
        <v>135</v>
      </c>
      <c r="M25" s="85">
        <f>IF($C$5*'Tariffs July2016'!AL19/'Tariffs July2016'!AJ19&lt;'Tariffs July2016'!L19,0,IF($C$5*'Tariffs July2016'!AL19/'Tariffs July2016'!AJ19&lt;='Tariffs July2016'!M19,($C$5*'Tariffs July2016'!AL19/'Tariffs July2016'!AJ19-'Tariffs July2016'!L19)*('Tariffs July2016'!X19/100)*'Tariffs July2016'!AJ19,('Tariffs July2016'!M19-'Tariffs July2016'!L19)*('Tariffs July2016'!X19/100)*'Tariffs July2016'!AJ19))</f>
        <v>60.750000000000014</v>
      </c>
      <c r="N25" s="85">
        <f>IF(($C$5*'Tariffs July2016'!AL19/'Tariffs July2016'!AJ19&gt;'Tariffs July2016'!M19),($C$5*'Tariffs July2016'!AL19/'Tariffs July2016'!AJ19-'Tariffs July2016'!M19)*'Tariffs July2016'!Y19/100*'Tariffs July2016'!AJ19,0)</f>
        <v>0</v>
      </c>
      <c r="O25" s="73">
        <f t="shared" si="0"/>
        <v>1335.3534999999999</v>
      </c>
      <c r="P25" s="498">
        <f t="shared" si="1"/>
        <v>1468.88885</v>
      </c>
    </row>
    <row r="26" spans="1:114" x14ac:dyDescent="0.15">
      <c r="A26" s="286" t="str">
        <f>'Tariffs July2016'!F20</f>
        <v>Momentum Energy</v>
      </c>
      <c r="B26" s="47" t="str">
        <f>'Tariffs July2016'!D20</f>
        <v>Multinet 2</v>
      </c>
      <c r="C26" s="287">
        <f>'Tariffs July2016'!E20</f>
        <v>42430</v>
      </c>
      <c r="D26" s="85">
        <f>365*'Tariffs July2016'!H20/100</f>
        <v>206.15199999999996</v>
      </c>
      <c r="E26" s="85">
        <f>IF($C$5*'Tariffs July2016'!AK20/'Tariffs July2016'!AI20&gt;='Tariffs July2016'!J20,( 'Tariffs July2016'!J20*'Tariffs July2016'!O20/100)* 'Tariffs July2016'!AI20,($C$5*'Tariffs July2016'!AK20/'Tariffs July2016'!AI20*'Tariffs July2016'!O20/100)* 'Tariffs July2016'!AI20)</f>
        <v>178.92000000000002</v>
      </c>
      <c r="F26" s="85">
        <f>IF($C$5*'Tariffs July2016'!AK20/'Tariffs July2016'!AI20&lt;'Tariffs July2016'!J20,0,IF($C$5*'Tariffs July2016'!AK20/'Tariffs July2016'!AI20&lt;='Tariffs July2016'!K20,($C$5*'Tariffs July2016'!AK20/'Tariffs July2016'!AI20-'Tariffs July2016'!J20)*('Tariffs July2016'!P20/100)*'Tariffs July2016'!AI20,('Tariffs July2016'!K20-'Tariffs July2016'!J20)*('Tariffs July2016'!P20/100)*'Tariffs July2016'!AI20))</f>
        <v>149.31</v>
      </c>
      <c r="G26" s="85">
        <f>IF($C$5*'Tariffs July2016'!AK20/'Tariffs July2016'!AI20&lt;'Tariffs July2016'!K20,0,IF($C$5*'Tariffs July2016'!AK20/'Tariffs July2016'!AI20&lt;='Tariffs July2016'!L20,($C$5*'Tariffs July2016'!AK20/'Tariffs July2016'!AI20-'Tariffs July2016'!K20)*('Tariffs July2016'!Q20/100)*'Tariffs July2016'!AI20,('Tariffs July2016'!L20-'Tariffs July2016'!K20)*('Tariffs July2016'!Q20/100)*'Tariffs July2016'!AI20))</f>
        <v>136.44</v>
      </c>
      <c r="H26" s="85">
        <f>IF($C$5*'Tariffs July2016'!AK20/'Tariffs July2016'!AI20&lt;'Tariffs July2016'!L20,0,IF($C$5*'Tariffs July2016'!AK20/'Tariffs July2016'!AI20&lt;='Tariffs July2016'!M20,($C$5*'Tariffs July2016'!AK20/'Tariffs July2016'!AI20-'Tariffs July2016'!L20)*('Tariffs July2016'!R20/100)*'Tariffs July2016'!AI20,('Tariffs July2016'!M20-'Tariffs July2016'!L20)*('Tariffs July2016'!R20/100)*'Tariffs July2016'!AI20))</f>
        <v>58.86</v>
      </c>
      <c r="I26" s="85">
        <f>IF(($C$5*'Tariffs July2016'!AK20/'Tariffs July2016'!AI20&gt;'Tariffs July2016'!M20),($C$5*'Tariffs July2016'!AK20/'Tariffs July2016'!AI20-'Tariffs July2016'!M20)*'Tariffs July2016'!S20/100*'Tariffs July2016'!AI20,0)</f>
        <v>0</v>
      </c>
      <c r="J26" s="85">
        <f>IF($C$5*'Tariffs July2016'!AL20/'Tariffs July2016'!AJ20&gt;='Tariffs July2016'!J20,('Tariffs July2016'!J20*'Tariffs July2016'!U20/100)* 'Tariffs July2016'!AJ20,($C$5*'Tariffs July2016'!AL20/'Tariffs July2016'!AJ20*'Tariffs July2016'!U20/100)* 'Tariffs July2016'!AJ20)</f>
        <v>159.84</v>
      </c>
      <c r="K26" s="85">
        <f>IF($C$5*'Tariffs July2016'!AL20/'Tariffs July2016'!AJ20&lt;'Tariffs July2016'!J20,0,IF($C$5*'Tariffs July2016'!AL20/'Tariffs July2016'!AJ20&lt;='Tariffs July2016'!K20,($C$5*'Tariffs July2016'!AL20/'Tariffs July2016'!AJ20-'Tariffs July2016'!J20)*('Tariffs July2016'!V20/100)*'Tariffs July2016'!AJ20,('Tariffs July2016'!K20-'Tariffs July2016'!J20)*('Tariffs July2016'!V20/100)*'Tariffs July2016'!AJ20))</f>
        <v>136.17000000000002</v>
      </c>
      <c r="L26" s="85">
        <f>IF($C$5*'Tariffs July2016'!AL20/'Tariffs July2016'!AJ20&lt;'Tariffs July2016'!K20,0,IF($C$5*'Tariffs July2016'!AL20/'Tariffs July2016'!AJ20&lt;='Tariffs July2016'!L20,($C$5*'Tariffs July2016'!AL20/'Tariffs July2016'!AJ20-'Tariffs July2016'!K20)*('Tariffs July2016'!W20/100)*'Tariffs July2016'!AJ20,('Tariffs July2016'!L20-'Tariffs July2016'!K20)*('Tariffs July2016'!W20/100)*'Tariffs July2016'!AJ20))</f>
        <v>129.6</v>
      </c>
      <c r="M26" s="85">
        <f>IF($C$5*'Tariffs July2016'!AL20/'Tariffs July2016'!AJ20&lt;'Tariffs July2016'!L20,0,IF($C$5*'Tariffs July2016'!AL20/'Tariffs July2016'!AJ20&lt;='Tariffs July2016'!M20,($C$5*'Tariffs July2016'!AL20/'Tariffs July2016'!AJ20-'Tariffs July2016'!L20)*('Tariffs July2016'!X20/100)*'Tariffs July2016'!AJ20,('Tariffs July2016'!M20-'Tariffs July2016'!L20)*('Tariffs July2016'!X20/100)*'Tariffs July2016'!AJ20))</f>
        <v>55.935000000000009</v>
      </c>
      <c r="N26" s="85">
        <f>IF(($C$5*'Tariffs July2016'!AL20/'Tariffs July2016'!AJ20&gt;'Tariffs July2016'!M20),($C$5*'Tariffs July2016'!AL20/'Tariffs July2016'!AJ20-'Tariffs July2016'!M20)*'Tariffs July2016'!Y20/100*'Tariffs July2016'!AJ20,0)</f>
        <v>0</v>
      </c>
      <c r="O26" s="73">
        <f t="shared" si="0"/>
        <v>1211.2270000000001</v>
      </c>
      <c r="P26" s="498">
        <f t="shared" si="1"/>
        <v>1332.3497000000002</v>
      </c>
    </row>
    <row r="27" spans="1:114" x14ac:dyDescent="0.15">
      <c r="A27" s="286" t="str">
        <f>'Tariffs July2016'!F21</f>
        <v>Origin Energy</v>
      </c>
      <c r="B27" s="47" t="str">
        <f>'Tariffs July2016'!D21</f>
        <v>Multinet 2</v>
      </c>
      <c r="C27" s="287">
        <f>'Tariffs July2016'!E21</f>
        <v>42401</v>
      </c>
      <c r="D27" s="85">
        <f>365*'Tariffs July2016'!H21/100</f>
        <v>250.755</v>
      </c>
      <c r="E27" s="85">
        <f>IF($C$5*'Tariffs July2016'!AK21/'Tariffs July2016'!AI21&gt;='Tariffs July2016'!J21,( 'Tariffs July2016'!J21*'Tariffs July2016'!O21/100)* 'Tariffs July2016'!AI21,($C$5*'Tariffs July2016'!AK21/'Tariffs July2016'!AI21*'Tariffs July2016'!O21/100)* 'Tariffs July2016'!AI21)</f>
        <v>373.68</v>
      </c>
      <c r="F27" s="85">
        <f>IF($C$5*'Tariffs July2016'!AK21/'Tariffs July2016'!AI21&lt;'Tariffs July2016'!J21,0,IF($C$5*'Tariffs July2016'!AK21/'Tariffs July2016'!AI21&lt;='Tariffs July2016'!K21,($C$5*'Tariffs July2016'!AK21/'Tariffs July2016'!AI21-'Tariffs July2016'!J21)*('Tariffs July2016'!P21/100)*'Tariffs July2016'!AI21,('Tariffs July2016'!K21-'Tariffs July2016'!J21)*('Tariffs July2016'!P21/100)*'Tariffs July2016'!AI21))</f>
        <v>149.85000000000002</v>
      </c>
      <c r="G27" s="85">
        <f>IF($C$5*'Tariffs July2016'!AK21/'Tariffs July2016'!AI21&lt;'Tariffs July2016'!K21,0,IF($C$5*'Tariffs July2016'!AK21/'Tariffs July2016'!AI21&lt;='Tariffs July2016'!L21,($C$5*'Tariffs July2016'!AK21/'Tariffs July2016'!AI21-'Tariffs July2016'!K21)*('Tariffs July2016'!Q21/100)*'Tariffs July2016'!AI21,('Tariffs July2016'!L21-'Tariffs July2016'!K21)*('Tariffs July2016'!Q21/100)*'Tariffs July2016'!AI21))</f>
        <v>0</v>
      </c>
      <c r="H27" s="85">
        <f>IF($C$5*'Tariffs July2016'!AK21/'Tariffs July2016'!AI21&lt;'Tariffs July2016'!L21,0,IF($C$5*'Tariffs July2016'!AK21/'Tariffs July2016'!AI21&lt;='Tariffs July2016'!M21,($C$5*'Tariffs July2016'!AK21/'Tariffs July2016'!AI21-'Tariffs July2016'!L21)*('Tariffs July2016'!R21/100)*'Tariffs July2016'!AI21,('Tariffs July2016'!M21-'Tariffs July2016'!L21)*('Tariffs July2016'!R21/100)*'Tariffs July2016'!AI21))</f>
        <v>0</v>
      </c>
      <c r="I27" s="85">
        <f>IF(($C$5*'Tariffs July2016'!AK21/'Tariffs July2016'!AI21&gt;'Tariffs July2016'!M21),($C$5*'Tariffs July2016'!AK21/'Tariffs July2016'!AI21-'Tariffs July2016'!M21)*'Tariffs July2016'!S21/100*'Tariffs July2016'!AI21,0)</f>
        <v>52.199999999999996</v>
      </c>
      <c r="J27" s="85">
        <f>IF($C$5*'Tariffs July2016'!AL21/'Tariffs July2016'!AJ21&gt;='Tariffs July2016'!J21,('Tariffs July2016'!J21*'Tariffs July2016'!U21/100)* 'Tariffs July2016'!AJ21,($C$5*'Tariffs July2016'!AL21/'Tariffs July2016'!AJ21*'Tariffs July2016'!U21/100)* 'Tariffs July2016'!AJ21)</f>
        <v>336.96</v>
      </c>
      <c r="K27" s="85">
        <f>IF($C$5*'Tariffs July2016'!AL21/'Tariffs July2016'!AJ21&lt;'Tariffs July2016'!J21,0,IF($C$5*'Tariffs July2016'!AL21/'Tariffs July2016'!AJ21&lt;='Tariffs July2016'!K21,($C$5*'Tariffs July2016'!AL21/'Tariffs July2016'!AJ21-'Tariffs July2016'!J21)*('Tariffs July2016'!V21/100)*'Tariffs July2016'!AJ21,('Tariffs July2016'!K21-'Tariffs July2016'!J21)*('Tariffs July2016'!V21/100)*'Tariffs July2016'!AJ21))</f>
        <v>130.05000000000001</v>
      </c>
      <c r="L27" s="85">
        <f>IF($C$5*'Tariffs July2016'!AL21/'Tariffs July2016'!AJ21&lt;'Tariffs July2016'!K21,0,IF($C$5*'Tariffs July2016'!AL21/'Tariffs July2016'!AJ21&lt;='Tariffs July2016'!L21,($C$5*'Tariffs July2016'!AL21/'Tariffs July2016'!AJ21-'Tariffs July2016'!K21)*('Tariffs July2016'!W21/100)*'Tariffs July2016'!AJ21,('Tariffs July2016'!L21-'Tariffs July2016'!K21)*('Tariffs July2016'!W21/100)*'Tariffs July2016'!AJ21))</f>
        <v>0</v>
      </c>
      <c r="M27" s="85">
        <f>IF($C$5*'Tariffs July2016'!AL21/'Tariffs July2016'!AJ21&lt;'Tariffs July2016'!L21,0,IF($C$5*'Tariffs July2016'!AL21/'Tariffs July2016'!AJ21&lt;='Tariffs July2016'!M21,($C$5*'Tariffs July2016'!AL21/'Tariffs July2016'!AJ21-'Tariffs July2016'!L21)*('Tariffs July2016'!X21/100)*'Tariffs July2016'!AJ21,('Tariffs July2016'!M21-'Tariffs July2016'!L21)*('Tariffs July2016'!X21/100)*'Tariffs July2016'!AJ21))</f>
        <v>0</v>
      </c>
      <c r="N27" s="85">
        <f>IF(($C$5*'Tariffs July2016'!AL21/'Tariffs July2016'!AJ21&gt;'Tariffs July2016'!M21),($C$5*'Tariffs July2016'!AL21/'Tariffs July2016'!AJ21-'Tariffs July2016'!M21)*'Tariffs July2016'!Y21/100*'Tariffs July2016'!AJ21,0)</f>
        <v>48.824999999999996</v>
      </c>
      <c r="O27" s="73">
        <f t="shared" si="0"/>
        <v>1342.32</v>
      </c>
      <c r="P27" s="498">
        <f t="shared" si="1"/>
        <v>1476.5520000000001</v>
      </c>
    </row>
    <row r="28" spans="1:114" x14ac:dyDescent="0.15">
      <c r="A28" s="286" t="str">
        <f>'Tariffs July2016'!F22</f>
        <v>Red Energy</v>
      </c>
      <c r="B28" s="47" t="str">
        <f>'Tariffs July2016'!D22</f>
        <v>Multinet 2</v>
      </c>
      <c r="C28" s="287">
        <f>'Tariffs July2016'!E22</f>
        <v>42401</v>
      </c>
      <c r="D28" s="85">
        <f>365*'Tariffs July2016'!H22/100</f>
        <v>255.5</v>
      </c>
      <c r="E28" s="85">
        <f>IF($C$5*'Tariffs July2016'!AK22/'Tariffs July2016'!AI22&gt;='Tariffs July2016'!J22,( 'Tariffs July2016'!J22*'Tariffs July2016'!O22/100)* 'Tariffs July2016'!AI22,($C$5*'Tariffs July2016'!AK22/'Tariffs July2016'!AI22*'Tariffs July2016'!O22/100)* 'Tariffs July2016'!AI22)</f>
        <v>191.10000000000002</v>
      </c>
      <c r="F28" s="85">
        <f>IF($C$5*'Tariffs July2016'!AK22/'Tariffs July2016'!AI22&lt;'Tariffs July2016'!J22,0,IF($C$5*'Tariffs July2016'!AK22/'Tariffs July2016'!AI22&lt;='Tariffs July2016'!K22,($C$5*'Tariffs July2016'!AK22/'Tariffs July2016'!AI22-'Tariffs July2016'!J22)*('Tariffs July2016'!P22/100)*'Tariffs July2016'!AI22,('Tariffs July2016'!K22-'Tariffs July2016'!J22)*('Tariffs July2016'!P22/100)*'Tariffs July2016'!AI22))</f>
        <v>0</v>
      </c>
      <c r="G28" s="85">
        <f>IF($C$5*'Tariffs July2016'!AK22/'Tariffs July2016'!AI22&lt;'Tariffs July2016'!K22,0,IF($C$5*'Tariffs July2016'!AK22/'Tariffs July2016'!AI22&lt;='Tariffs July2016'!L22,($C$5*'Tariffs July2016'!AK22/'Tariffs July2016'!AI22-'Tariffs July2016'!K22)*('Tariffs July2016'!Q22/100)*'Tariffs July2016'!AI22,('Tariffs July2016'!L22-'Tariffs July2016'!K22)*('Tariffs July2016'!Q22/100)*'Tariffs July2016'!AI22))</f>
        <v>0</v>
      </c>
      <c r="H28" s="85">
        <f>IF($C$5*'Tariffs July2016'!AK22/'Tariffs July2016'!AI22&lt;'Tariffs July2016'!L22,0,IF($C$5*'Tariffs July2016'!AK22/'Tariffs July2016'!AI22&lt;='Tariffs July2016'!M22,($C$5*'Tariffs July2016'!AK22/'Tariffs July2016'!AI22-'Tariffs July2016'!L22)*('Tariffs July2016'!R22/100)*'Tariffs July2016'!AI22,('Tariffs July2016'!M22-'Tariffs July2016'!L22)*('Tariffs July2016'!R22/100)*'Tariffs July2016'!AI22))</f>
        <v>0</v>
      </c>
      <c r="I28" s="85">
        <f>IF(($C$5*'Tariffs July2016'!AK22/'Tariffs July2016'!AI22&gt;'Tariffs July2016'!M22),($C$5*'Tariffs July2016'!AK22/'Tariffs July2016'!AI22-'Tariffs July2016'!M22)*'Tariffs July2016'!S22/100*'Tariffs July2016'!AI22,0)</f>
        <v>336</v>
      </c>
      <c r="J28" s="85">
        <f>IF($C$5*'Tariffs July2016'!AL22/'Tariffs July2016'!AJ22&gt;='Tariffs July2016'!J22,('Tariffs July2016'!J22*'Tariffs July2016'!U22/100)* 'Tariffs July2016'!AJ22,($C$5*'Tariffs July2016'!AL22/'Tariffs July2016'!AJ22*'Tariffs July2016'!U22/100)* 'Tariffs July2016'!AJ22)</f>
        <v>179.55</v>
      </c>
      <c r="K28" s="85">
        <f>IF($C$5*'Tariffs July2016'!AL22/'Tariffs July2016'!AJ22&lt;'Tariffs July2016'!J22,0,IF($C$5*'Tariffs July2016'!AL22/'Tariffs July2016'!AJ22&lt;='Tariffs July2016'!K22,($C$5*'Tariffs July2016'!AL22/'Tariffs July2016'!AJ22-'Tariffs July2016'!J22)*('Tariffs July2016'!V22/100)*'Tariffs July2016'!AJ22,('Tariffs July2016'!K22-'Tariffs July2016'!J22)*('Tariffs July2016'!V22/100)*'Tariffs July2016'!AJ22))</f>
        <v>0</v>
      </c>
      <c r="L28" s="85">
        <f>IF($C$5*'Tariffs July2016'!AL22/'Tariffs July2016'!AJ22&lt;'Tariffs July2016'!K22,0,IF($C$5*'Tariffs July2016'!AL22/'Tariffs July2016'!AJ22&lt;='Tariffs July2016'!L22,($C$5*'Tariffs July2016'!AL22/'Tariffs July2016'!AJ22-'Tariffs July2016'!K22)*('Tariffs July2016'!W22/100)*'Tariffs July2016'!AJ22,('Tariffs July2016'!L22-'Tariffs July2016'!K22)*('Tariffs July2016'!W22/100)*'Tariffs July2016'!AJ22))</f>
        <v>0</v>
      </c>
      <c r="M28" s="85">
        <f>IF($C$5*'Tariffs July2016'!AL22/'Tariffs July2016'!AJ22&lt;'Tariffs July2016'!L22,0,IF($C$5*'Tariffs July2016'!AL22/'Tariffs July2016'!AJ22&lt;='Tariffs July2016'!M22,($C$5*'Tariffs July2016'!AL22/'Tariffs July2016'!AJ22-'Tariffs July2016'!L22)*('Tariffs July2016'!X22/100)*'Tariffs July2016'!AJ22,('Tariffs July2016'!M22-'Tariffs July2016'!L22)*('Tariffs July2016'!X22/100)*'Tariffs July2016'!AJ22))</f>
        <v>0</v>
      </c>
      <c r="N28" s="85">
        <f>IF(($C$5*'Tariffs July2016'!AL22/'Tariffs July2016'!AJ22&gt;'Tariffs July2016'!M22),($C$5*'Tariffs July2016'!AL22/'Tariffs July2016'!AJ22-'Tariffs July2016'!M22)*'Tariffs July2016'!Y22/100*'Tariffs July2016'!AJ22,0)</f>
        <v>321.29999999999995</v>
      </c>
      <c r="O28" s="73">
        <f t="shared" si="0"/>
        <v>1283.45</v>
      </c>
      <c r="P28" s="498">
        <f t="shared" si="1"/>
        <v>1411.7950000000001</v>
      </c>
    </row>
    <row r="29" spans="1:114" s="289" customFormat="1" ht="14" thickBot="1" x14ac:dyDescent="0.2">
      <c r="A29" s="288" t="str">
        <f>'Tariffs July2016'!F23</f>
        <v>Simply Energy</v>
      </c>
      <c r="B29" s="289" t="str">
        <f>'Tariffs July2016'!D23</f>
        <v>Multinet 2</v>
      </c>
      <c r="C29" s="290">
        <f>'Tariffs July2016'!E23</f>
        <v>42430</v>
      </c>
      <c r="D29" s="291">
        <f>365*'Tariffs July2016'!H23/100</f>
        <v>232.90650000000002</v>
      </c>
      <c r="E29" s="291">
        <f>IF($C$5*'Tariffs July2016'!AK23/'Tariffs July2016'!AI23&gt;='Tariffs July2016'!J23,( 'Tariffs July2016'!J23*'Tariffs July2016'!O23/100)* 'Tariffs July2016'!AI23,($C$5*'Tariffs July2016'!AK23/'Tariffs July2016'!AI23*'Tariffs July2016'!O23/100)* 'Tariffs July2016'!AI23)</f>
        <v>205.90500000000003</v>
      </c>
      <c r="F29" s="291">
        <f>IF($C$5*'Tariffs July2016'!AK23/'Tariffs July2016'!AI23&lt;'Tariffs July2016'!J23,0,IF($C$5*'Tariffs July2016'!AK23/'Tariffs July2016'!AI23&lt;='Tariffs July2016'!K23,($C$5*'Tariffs July2016'!AK23/'Tariffs July2016'!AI23-'Tariffs July2016'!J23)*('Tariffs July2016'!P23/100)*'Tariffs July2016'!AI23,('Tariffs July2016'!K23-'Tariffs July2016'!J23)*('Tariffs July2016'!P23/100)*'Tariffs July2016'!AI23))</f>
        <v>0</v>
      </c>
      <c r="G29" s="291">
        <f>IF($C$5*'Tariffs July2016'!AK23/'Tariffs July2016'!AI23&lt;'Tariffs July2016'!K23,0,IF($C$5*'Tariffs July2016'!AK23/'Tariffs July2016'!AI23&lt;='Tariffs July2016'!L23,($C$5*'Tariffs July2016'!AK23/'Tariffs July2016'!AI23-'Tariffs July2016'!K23)*('Tariffs July2016'!Q23/100)*'Tariffs July2016'!AI23,('Tariffs July2016'!L23-'Tariffs July2016'!K23)*('Tariffs July2016'!Q23/100)*'Tariffs July2016'!AI23))</f>
        <v>0</v>
      </c>
      <c r="H29" s="291">
        <f>IF($C$5*'Tariffs July2016'!AK23/'Tariffs July2016'!AI23&lt;'Tariffs July2016'!L23,0,IF($C$5*'Tariffs July2016'!AK23/'Tariffs July2016'!AI23&lt;='Tariffs July2016'!M23,($C$5*'Tariffs July2016'!AK23/'Tariffs July2016'!AI23-'Tariffs July2016'!L23)*('Tariffs July2016'!R23/100)*'Tariffs July2016'!AI23,('Tariffs July2016'!M23-'Tariffs July2016'!L23)*('Tariffs July2016'!R23/100)*'Tariffs July2016'!AI23))</f>
        <v>0</v>
      </c>
      <c r="I29" s="291">
        <f>IF(($C$5*'Tariffs July2016'!AK23/'Tariffs July2016'!AI23&gt;'Tariffs July2016'!M23),($C$5*'Tariffs July2016'!AK23/'Tariffs July2016'!AI23-'Tariffs July2016'!M23)*'Tariffs July2016'!S23/100*'Tariffs July2016'!AI23,0)</f>
        <v>355.53000000000003</v>
      </c>
      <c r="J29" s="291">
        <f>IF($C$5*'Tariffs July2016'!AL23/'Tariffs July2016'!AJ23&gt;='Tariffs July2016'!J23,('Tariffs July2016'!J23*'Tariffs July2016'!U23/100)* 'Tariffs July2016'!AJ23,($C$5*'Tariffs July2016'!AL23/'Tariffs July2016'!AJ23*'Tariffs July2016'!U23/100)* 'Tariffs July2016'!AJ23)</f>
        <v>196.66500000000002</v>
      </c>
      <c r="K29" s="291">
        <f>IF($C$5*'Tariffs July2016'!AL23/'Tariffs July2016'!AJ23&lt;'Tariffs July2016'!J23,0,IF($C$5*'Tariffs July2016'!AL23/'Tariffs July2016'!AJ23&lt;='Tariffs July2016'!K23,($C$5*'Tariffs July2016'!AL23/'Tariffs July2016'!AJ23-'Tariffs July2016'!J23)*('Tariffs July2016'!V23/100)*'Tariffs July2016'!AJ23,('Tariffs July2016'!K23-'Tariffs July2016'!J23)*('Tariffs July2016'!V23/100)*'Tariffs July2016'!AJ23))</f>
        <v>0</v>
      </c>
      <c r="L29" s="291">
        <f>IF($C$5*'Tariffs July2016'!AL23/'Tariffs July2016'!AJ23&lt;'Tariffs July2016'!K23,0,IF($C$5*'Tariffs July2016'!AL23/'Tariffs July2016'!AJ23&lt;='Tariffs July2016'!L23,($C$5*'Tariffs July2016'!AL23/'Tariffs July2016'!AJ23-'Tariffs July2016'!K23)*('Tariffs July2016'!W23/100)*'Tariffs July2016'!AJ23,('Tariffs July2016'!L23-'Tariffs July2016'!K23)*('Tariffs July2016'!W23/100)*'Tariffs July2016'!AJ23))</f>
        <v>0</v>
      </c>
      <c r="M29" s="291">
        <f>IF($C$5*'Tariffs July2016'!AL23/'Tariffs July2016'!AJ23&lt;'Tariffs July2016'!L23,0,IF($C$5*'Tariffs July2016'!AL23/'Tariffs July2016'!AJ23&lt;='Tariffs July2016'!M23,($C$5*'Tariffs July2016'!AL23/'Tariffs July2016'!AJ23-'Tariffs July2016'!L23)*('Tariffs July2016'!X23/100)*'Tariffs July2016'!AJ23,('Tariffs July2016'!M23-'Tariffs July2016'!L23)*('Tariffs July2016'!X23/100)*'Tariffs July2016'!AJ23))</f>
        <v>0</v>
      </c>
      <c r="N29" s="291">
        <f>IF(($C$5*'Tariffs July2016'!AL23/'Tariffs July2016'!AJ23&gt;'Tariffs July2016'!M23),($C$5*'Tariffs July2016'!AL23/'Tariffs July2016'!AJ23-'Tariffs July2016'!M23)*'Tariffs July2016'!Y23/100*'Tariffs July2016'!AJ23,0)</f>
        <v>307.44</v>
      </c>
      <c r="O29" s="292">
        <f t="shared" si="0"/>
        <v>1298.4465</v>
      </c>
      <c r="P29" s="499">
        <f t="shared" si="1"/>
        <v>1428.2911500000002</v>
      </c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</row>
    <row r="30" spans="1:114" x14ac:dyDescent="0.15">
      <c r="A30" s="286" t="str">
        <f>'Tariffs July2016'!F24</f>
        <v>AGL</v>
      </c>
      <c r="B30" s="47" t="str">
        <f>'Tariffs July2016'!D24</f>
        <v>Envestra North</v>
      </c>
      <c r="C30" s="287">
        <f>'Tariffs July2016'!E24</f>
        <v>42387</v>
      </c>
      <c r="D30" s="85">
        <f>365*'Tariffs July2016'!H24/100</f>
        <v>241.04600000000002</v>
      </c>
      <c r="E30" s="85">
        <f>IF($C$5*'Tariffs July2016'!AK24/'Tariffs July2016'!AI24&gt;='Tariffs July2016'!J24,( 'Tariffs July2016'!J24*'Tariffs July2016'!O24/100)* 'Tariffs July2016'!AI24,($C$5*'Tariffs July2016'!AK24/'Tariffs July2016'!AI24*'Tariffs July2016'!O24/100)* 'Tariffs July2016'!AI24)</f>
        <v>70.471799999999988</v>
      </c>
      <c r="F30" s="85">
        <f>IF($C$5*'Tariffs July2016'!AK24/'Tariffs July2016'!AI24&lt;'Tariffs July2016'!J24,0,IF($C$5*'Tariffs July2016'!AK24/'Tariffs July2016'!AI24&lt;='Tariffs July2016'!K24,($C$5*'Tariffs July2016'!AK24/'Tariffs July2016'!AI24-'Tariffs July2016'!J24)*('Tariffs July2016'!P24/100)*'Tariffs July2016'!AI24,('Tariffs July2016'!K24-'Tariffs July2016'!J24)*('Tariffs July2016'!P24/100)*'Tariffs July2016'!AI24))</f>
        <v>52.7637</v>
      </c>
      <c r="G30" s="85">
        <f>IF($C$5*'Tariffs July2016'!AK24/'Tariffs July2016'!AI24&lt;'Tariffs July2016'!K24,0,IF($C$5*'Tariffs July2016'!AK24/'Tariffs July2016'!AI24&lt;='Tariffs July2016'!L24,($C$5*'Tariffs July2016'!AK24/'Tariffs July2016'!AI24-'Tariffs July2016'!K24)*('Tariffs July2016'!Q24/100)*'Tariffs July2016'!AI24,('Tariffs July2016'!L24-'Tariffs July2016'!K24)*('Tariffs July2016'!Q24/100)*'Tariffs July2016'!AI24))</f>
        <v>0</v>
      </c>
      <c r="H30" s="85">
        <f>IF($C$5*'Tariffs July2016'!AK24/'Tariffs July2016'!AI24&lt;'Tariffs July2016'!L24,0,IF($C$5*'Tariffs July2016'!AK24/'Tariffs July2016'!AI24&lt;='Tariffs July2016'!M24,($C$5*'Tariffs July2016'!AK24/'Tariffs July2016'!AI24-'Tariffs July2016'!L24)*('Tariffs July2016'!R24/100)*'Tariffs July2016'!AI24,('Tariffs July2016'!M24-'Tariffs July2016'!L24)*('Tariffs July2016'!R24/100)*'Tariffs July2016'!AI24))</f>
        <v>0</v>
      </c>
      <c r="I30" s="85">
        <f>IF(($C$5*'Tariffs July2016'!AK24/'Tariffs July2016'!AI24&gt;'Tariffs July2016'!M24),($C$5*'Tariffs July2016'!AK24/'Tariffs July2016'!AI24-'Tariffs July2016'!M24)*'Tariffs July2016'!S24/100*'Tariffs July2016'!AI24,0)</f>
        <v>243.71587499999998</v>
      </c>
      <c r="J30" s="85">
        <f>IF($C$5*'Tariffs July2016'!AL24/'Tariffs July2016'!AJ24&gt;='Tariffs July2016'!J24,('Tariffs July2016'!J24*'Tariffs July2016'!U24/100)* 'Tariffs July2016'!AJ24,($C$5*'Tariffs July2016'!AL24/'Tariffs July2016'!AJ24*'Tariffs July2016'!U24/100)* 'Tariffs July2016'!AJ24)</f>
        <v>140.94359999999998</v>
      </c>
      <c r="K30" s="85">
        <f>IF($C$5*'Tariffs July2016'!AL24/'Tariffs July2016'!AJ24&lt;'Tariffs July2016'!J24,0,IF($C$5*'Tariffs July2016'!AL24/'Tariffs July2016'!AJ24&lt;='Tariffs July2016'!K24,($C$5*'Tariffs July2016'!AL24/'Tariffs July2016'!AJ24-'Tariffs July2016'!J24)*('Tariffs July2016'!V24/100)*'Tariffs July2016'!AJ24,('Tariffs July2016'!K24-'Tariffs July2016'!J24)*('Tariffs July2016'!V24/100)*'Tariffs July2016'!AJ24))</f>
        <v>105.5274</v>
      </c>
      <c r="L30" s="85">
        <f>IF($C$5*'Tariffs July2016'!AL24/'Tariffs July2016'!AJ24&lt;'Tariffs July2016'!K24,0,IF($C$5*'Tariffs July2016'!AL24/'Tariffs July2016'!AJ24&lt;='Tariffs July2016'!L24,($C$5*'Tariffs July2016'!AL24/'Tariffs July2016'!AJ24-'Tariffs July2016'!K24)*('Tariffs July2016'!W24/100)*'Tariffs July2016'!AJ24,('Tariffs July2016'!L24-'Tariffs July2016'!K24)*('Tariffs July2016'!W24/100)*'Tariffs July2016'!AJ24))</f>
        <v>0</v>
      </c>
      <c r="M30" s="85">
        <f>IF($C$5*'Tariffs July2016'!AL24/'Tariffs July2016'!AJ24&lt;'Tariffs July2016'!L24,0,IF($C$5*'Tariffs July2016'!AL24/'Tariffs July2016'!AJ24&lt;='Tariffs July2016'!M24,($C$5*'Tariffs July2016'!AL24/'Tariffs July2016'!AJ24-'Tariffs July2016'!L24)*('Tariffs July2016'!X24/100)*'Tariffs July2016'!AJ24,('Tariffs July2016'!M24-'Tariffs July2016'!L24)*('Tariffs July2016'!X24/100)*'Tariffs July2016'!AJ24))</f>
        <v>0</v>
      </c>
      <c r="N30" s="85">
        <f>IF(($C$5*'Tariffs July2016'!AL24/'Tariffs July2016'!AJ24&gt;'Tariffs July2016'!M24),($C$5*'Tariffs July2016'!AL24/'Tariffs July2016'!AJ24-'Tariffs July2016'!M24)*'Tariffs July2016'!Y24/100*'Tariffs July2016'!AJ24,0)</f>
        <v>487.43174999999997</v>
      </c>
      <c r="O30" s="73">
        <f t="shared" si="0"/>
        <v>1341.9001249999999</v>
      </c>
      <c r="P30" s="498">
        <f t="shared" si="1"/>
        <v>1476.0901375000001</v>
      </c>
    </row>
    <row r="31" spans="1:114" x14ac:dyDescent="0.15">
      <c r="A31" s="286" t="str">
        <f>'Tariffs July2016'!F25</f>
        <v>Alinta Energy</v>
      </c>
      <c r="B31" s="47" t="str">
        <f>'Tariffs July2016'!D25</f>
        <v>Envestra North</v>
      </c>
      <c r="C31" s="287">
        <f>'Tariffs July2016'!E25</f>
        <v>42023</v>
      </c>
      <c r="D31" s="85">
        <f>365*'Tariffs July2016'!H25/100</f>
        <v>235.68049999999999</v>
      </c>
      <c r="E31" s="85">
        <f>IF($C$5*'Tariffs July2016'!AK25/'Tariffs July2016'!AI25&gt;='Tariffs July2016'!J25,( 'Tariffs July2016'!J25*'Tariffs July2016'!O25/100)* 'Tariffs July2016'!AI25,($C$5*'Tariffs July2016'!AK25/'Tariffs July2016'!AI25*'Tariffs July2016'!O25/100)* 'Tariffs July2016'!AI25)</f>
        <v>60.865000000000002</v>
      </c>
      <c r="F31" s="85">
        <f>IF($C$5*'Tariffs July2016'!AK25/'Tariffs July2016'!AI25&lt;'Tariffs July2016'!J25,0,IF($C$5*'Tariffs July2016'!AK25/'Tariffs July2016'!AI25&lt;='Tariffs July2016'!K25,($C$5*'Tariffs July2016'!AK25/'Tariffs July2016'!AI25-'Tariffs July2016'!J25)*('Tariffs July2016'!P25/100)*'Tariffs July2016'!AI25,('Tariffs July2016'!K25-'Tariffs July2016'!J25)*('Tariffs July2016'!P25/100)*'Tariffs July2016'!AI25))</f>
        <v>50.135000000000005</v>
      </c>
      <c r="G31" s="85">
        <f>IF($C$5*'Tariffs July2016'!AK25/'Tariffs July2016'!AI25&lt;'Tariffs July2016'!K25,0,IF($C$5*'Tariffs July2016'!AK25/'Tariffs July2016'!AI25&lt;='Tariffs July2016'!L25,($C$5*'Tariffs July2016'!AK25/'Tariffs July2016'!AI25-'Tariffs July2016'!K25)*('Tariffs July2016'!Q25/100)*'Tariffs July2016'!AI25,('Tariffs July2016'!L25-'Tariffs July2016'!K25)*('Tariffs July2016'!Q25/100)*'Tariffs July2016'!AI25))</f>
        <v>0</v>
      </c>
      <c r="H31" s="85">
        <f>IF($C$5*'Tariffs July2016'!AK25/'Tariffs July2016'!AI25&lt;'Tariffs July2016'!L25,0,IF($C$5*'Tariffs July2016'!AK25/'Tariffs July2016'!AI25&lt;='Tariffs July2016'!M25,($C$5*'Tariffs July2016'!AK25/'Tariffs July2016'!AI25-'Tariffs July2016'!L25)*('Tariffs July2016'!R25/100)*'Tariffs July2016'!AI25,('Tariffs July2016'!M25-'Tariffs July2016'!L25)*('Tariffs July2016'!R25/100)*'Tariffs July2016'!AI25))</f>
        <v>0</v>
      </c>
      <c r="I31" s="85">
        <f>IF(($C$5*'Tariffs July2016'!AK25/'Tariffs July2016'!AI25&gt;'Tariffs July2016'!M25),($C$5*'Tariffs July2016'!AK25/'Tariffs July2016'!AI25-'Tariffs July2016'!M25)*'Tariffs July2016'!S25/100*'Tariffs July2016'!AI25,0)</f>
        <v>245.96555999999993</v>
      </c>
      <c r="J31" s="85">
        <f>IF($C$5*'Tariffs July2016'!AL25/'Tariffs July2016'!AJ25&gt;='Tariffs July2016'!J25,('Tariffs July2016'!J25*'Tariffs July2016'!U25/100)* 'Tariffs July2016'!AJ25,($C$5*'Tariffs July2016'!AL25/'Tariffs July2016'!AJ25*'Tariffs July2016'!U25/100)* 'Tariffs July2016'!AJ25)</f>
        <v>121.73</v>
      </c>
      <c r="K31" s="85">
        <f>IF($C$5*'Tariffs July2016'!AL25/'Tariffs July2016'!AJ25&lt;'Tariffs July2016'!J25,0,IF($C$5*'Tariffs July2016'!AL25/'Tariffs July2016'!AJ25&lt;='Tariffs July2016'!K25,($C$5*'Tariffs July2016'!AL25/'Tariffs July2016'!AJ25-'Tariffs July2016'!J25)*('Tariffs July2016'!V25/100)*'Tariffs July2016'!AJ25,('Tariffs July2016'!K25-'Tariffs July2016'!J25)*('Tariffs July2016'!V25/100)*'Tariffs July2016'!AJ25))</f>
        <v>100.27000000000001</v>
      </c>
      <c r="L31" s="85">
        <f>IF($C$5*'Tariffs July2016'!AL25/'Tariffs July2016'!AJ25&lt;'Tariffs July2016'!K25,0,IF($C$5*'Tariffs July2016'!AL25/'Tariffs July2016'!AJ25&lt;='Tariffs July2016'!L25,($C$5*'Tariffs July2016'!AL25/'Tariffs July2016'!AJ25-'Tariffs July2016'!K25)*('Tariffs July2016'!W25/100)*'Tariffs July2016'!AJ25,('Tariffs July2016'!L25-'Tariffs July2016'!K25)*('Tariffs July2016'!W25/100)*'Tariffs July2016'!AJ25))</f>
        <v>0</v>
      </c>
      <c r="M31" s="85">
        <f>IF($C$5*'Tariffs July2016'!AL25/'Tariffs July2016'!AJ25&lt;'Tariffs July2016'!L25,0,IF($C$5*'Tariffs July2016'!AL25/'Tariffs July2016'!AJ25&lt;='Tariffs July2016'!M25,($C$5*'Tariffs July2016'!AL25/'Tariffs July2016'!AJ25-'Tariffs July2016'!L25)*('Tariffs July2016'!X25/100)*'Tariffs July2016'!AJ25,('Tariffs July2016'!M25-'Tariffs July2016'!L25)*('Tariffs July2016'!X25/100)*'Tariffs July2016'!AJ25))</f>
        <v>0</v>
      </c>
      <c r="N31" s="85">
        <f>IF(($C$5*'Tariffs July2016'!AL25/'Tariffs July2016'!AJ25&gt;'Tariffs July2016'!M25),($C$5*'Tariffs July2016'!AL25/'Tariffs July2016'!AJ25-'Tariffs July2016'!M25)*'Tariffs July2016'!Y25/100*'Tariffs July2016'!AJ25,0)</f>
        <v>491.93111999999985</v>
      </c>
      <c r="O31" s="73">
        <f t="shared" si="0"/>
        <v>1306.5771799999998</v>
      </c>
      <c r="P31" s="498">
        <f t="shared" si="1"/>
        <v>1437.2348979999999</v>
      </c>
    </row>
    <row r="32" spans="1:114" x14ac:dyDescent="0.15">
      <c r="A32" s="286" t="str">
        <f>'Tariffs July2016'!F26</f>
        <v>Click Energy</v>
      </c>
      <c r="B32" s="47" t="str">
        <f>'Tariffs July2016'!D26</f>
        <v>Envestra North</v>
      </c>
      <c r="C32" s="287">
        <f>'Tariffs July2016'!E26</f>
        <v>42407</v>
      </c>
      <c r="D32" s="85">
        <f>365*'Tariffs July2016'!H26/100</f>
        <v>242.72499999999999</v>
      </c>
      <c r="E32" s="85">
        <f>IF($C$5*'Tariffs July2016'!AK26/'Tariffs July2016'!AI26&gt;='Tariffs July2016'!J26,( 'Tariffs July2016'!J26*'Tariffs July2016'!O26/100)* 'Tariffs July2016'!AI26,($C$5*'Tariffs July2016'!AK26/'Tariffs July2016'!AI26*'Tariffs July2016'!O26/100)* 'Tariffs July2016'!AI26)</f>
        <v>78.301999999999992</v>
      </c>
      <c r="F32" s="85">
        <f>IF($C$5*'Tariffs July2016'!AK26/'Tariffs July2016'!AI26&lt;'Tariffs July2016'!J26,0,IF($C$5*'Tariffs July2016'!AK26/'Tariffs July2016'!AI26&lt;='Tariffs July2016'!K26,($C$5*'Tariffs July2016'!AK26/'Tariffs July2016'!AI26-'Tariffs July2016'!J26)*('Tariffs July2016'!P26/100)*'Tariffs July2016'!AI26,('Tariffs July2016'!K26-'Tariffs July2016'!J26)*('Tariffs July2016'!P26/100)*'Tariffs July2016'!AI26))</f>
        <v>53.657999999999994</v>
      </c>
      <c r="G32" s="85">
        <f>IF($C$5*'Tariffs July2016'!AK26/'Tariffs July2016'!AI26&lt;'Tariffs July2016'!K26,0,IF($C$5*'Tariffs July2016'!AK26/'Tariffs July2016'!AI26&lt;='Tariffs July2016'!L26,($C$5*'Tariffs July2016'!AK26/'Tariffs July2016'!AI26-'Tariffs July2016'!K26)*('Tariffs July2016'!Q26/100)*'Tariffs July2016'!AI26,('Tariffs July2016'!L26-'Tariffs July2016'!K26)*('Tariffs July2016'!Q26/100)*'Tariffs July2016'!AI26))</f>
        <v>0</v>
      </c>
      <c r="H32" s="85">
        <f>IF($C$5*'Tariffs July2016'!AK26/'Tariffs July2016'!AI26&lt;'Tariffs July2016'!L26,0,IF($C$5*'Tariffs July2016'!AK26/'Tariffs July2016'!AI26&lt;='Tariffs July2016'!M26,($C$5*'Tariffs July2016'!AK26/'Tariffs July2016'!AI26-'Tariffs July2016'!L26)*('Tariffs July2016'!R26/100)*'Tariffs July2016'!AI26,('Tariffs July2016'!M26-'Tariffs July2016'!L26)*('Tariffs July2016'!R26/100)*'Tariffs July2016'!AI26))</f>
        <v>0</v>
      </c>
      <c r="I32" s="85">
        <f>IF(($C$5*'Tariffs July2016'!AK26/'Tariffs July2016'!AI26&gt;'Tariffs July2016'!M26),($C$5*'Tariffs July2016'!AK26/'Tariffs July2016'!AI26-'Tariffs July2016'!M26)*'Tariffs July2016'!S26/100*'Tariffs July2016'!AI26,0)</f>
        <v>245.96555999999993</v>
      </c>
      <c r="J32" s="85">
        <f>IF($C$5*'Tariffs July2016'!AL26/'Tariffs July2016'!AJ26&gt;='Tariffs July2016'!J26,('Tariffs July2016'!J26*'Tariffs July2016'!U26/100)* 'Tariffs July2016'!AJ26,($C$5*'Tariffs July2016'!AL26/'Tariffs July2016'!AJ26*'Tariffs July2016'!U26/100)* 'Tariffs July2016'!AJ26)</f>
        <v>156.60399999999998</v>
      </c>
      <c r="K32" s="85">
        <f>IF($C$5*'Tariffs July2016'!AL26/'Tariffs July2016'!AJ26&lt;'Tariffs July2016'!J26,0,IF($C$5*'Tariffs July2016'!AL26/'Tariffs July2016'!AJ26&lt;='Tariffs July2016'!K26,($C$5*'Tariffs July2016'!AL26/'Tariffs July2016'!AJ26-'Tariffs July2016'!J26)*('Tariffs July2016'!V26/100)*'Tariffs July2016'!AJ26,('Tariffs July2016'!K26-'Tariffs July2016'!J26)*('Tariffs July2016'!V26/100)*'Tariffs July2016'!AJ26))</f>
        <v>107.31599999999999</v>
      </c>
      <c r="L32" s="85">
        <f>IF($C$5*'Tariffs July2016'!AL26/'Tariffs July2016'!AJ26&lt;'Tariffs July2016'!K26,0,IF($C$5*'Tariffs July2016'!AL26/'Tariffs July2016'!AJ26&lt;='Tariffs July2016'!L26,($C$5*'Tariffs July2016'!AL26/'Tariffs July2016'!AJ26-'Tariffs July2016'!K26)*('Tariffs July2016'!W26/100)*'Tariffs July2016'!AJ26,('Tariffs July2016'!L26-'Tariffs July2016'!K26)*('Tariffs July2016'!W26/100)*'Tariffs July2016'!AJ26))</f>
        <v>0</v>
      </c>
      <c r="M32" s="85">
        <f>IF($C$5*'Tariffs July2016'!AL26/'Tariffs July2016'!AJ26&lt;'Tariffs July2016'!L26,0,IF($C$5*'Tariffs July2016'!AL26/'Tariffs July2016'!AJ26&lt;='Tariffs July2016'!M26,($C$5*'Tariffs July2016'!AL26/'Tariffs July2016'!AJ26-'Tariffs July2016'!L26)*('Tariffs July2016'!X26/100)*'Tariffs July2016'!AJ26,('Tariffs July2016'!M26-'Tariffs July2016'!L26)*('Tariffs July2016'!X26/100)*'Tariffs July2016'!AJ26))</f>
        <v>0</v>
      </c>
      <c r="N32" s="85">
        <f>IF(($C$5*'Tariffs July2016'!AL26/'Tariffs July2016'!AJ26&gt;'Tariffs July2016'!M26),($C$5*'Tariffs July2016'!AL26/'Tariffs July2016'!AJ26-'Tariffs July2016'!M26)*'Tariffs July2016'!Y26/100*'Tariffs July2016'!AJ26,0)</f>
        <v>491.93111999999985</v>
      </c>
      <c r="O32" s="73">
        <f t="shared" si="0"/>
        <v>1376.5016799999999</v>
      </c>
      <c r="P32" s="498">
        <f t="shared" si="1"/>
        <v>1514.151848</v>
      </c>
    </row>
    <row r="33" spans="1:114" x14ac:dyDescent="0.15">
      <c r="A33" s="286" t="str">
        <f>'Tariffs July2016'!F27</f>
        <v>Covau</v>
      </c>
      <c r="B33" s="47" t="str">
        <f>'Tariffs July2016'!D27</f>
        <v>Envestra North</v>
      </c>
      <c r="C33" s="287">
        <f>'Tariffs July2016'!E27</f>
        <v>42527</v>
      </c>
      <c r="D33" s="85">
        <f>365*'Tariffs July2016'!H27/100</f>
        <v>226.3</v>
      </c>
      <c r="E33" s="85">
        <f>IF($C$5*'Tariffs July2016'!AK27/'Tariffs July2016'!AI27&gt;='Tariffs July2016'!J27,( 'Tariffs July2016'!J27*'Tariffs July2016'!O27/100)* 'Tariffs July2016'!AI27,($C$5*'Tariffs July2016'!AK27/'Tariffs July2016'!AI27*'Tariffs July2016'!O27/100)* 'Tariffs July2016'!AI27)</f>
        <v>87.513999999999996</v>
      </c>
      <c r="F33" s="85">
        <f>IF($C$5*'Tariffs July2016'!AK27/'Tariffs July2016'!AI27&lt;'Tariffs July2016'!J27,0,IF($C$5*'Tariffs July2016'!AK27/'Tariffs July2016'!AI27&lt;='Tariffs July2016'!K27,($C$5*'Tariffs July2016'!AK27/'Tariffs July2016'!AI27-'Tariffs July2016'!J27)*('Tariffs July2016'!P27/100)*'Tariffs July2016'!AI27,('Tariffs July2016'!K27-'Tariffs July2016'!J27)*('Tariffs July2016'!P27/100)*'Tariffs July2016'!AI27))</f>
        <v>58.264999999999993</v>
      </c>
      <c r="G33" s="85">
        <f>IF($C$5*'Tariffs July2016'!AK27/'Tariffs July2016'!AI27&lt;'Tariffs July2016'!K27,0,IF($C$5*'Tariffs July2016'!AK27/'Tariffs July2016'!AI27&lt;='Tariffs July2016'!L27,($C$5*'Tariffs July2016'!AK27/'Tariffs July2016'!AI27-'Tariffs July2016'!K27)*('Tariffs July2016'!Q27/100)*'Tariffs July2016'!AI27,('Tariffs July2016'!L27-'Tariffs July2016'!K27)*('Tariffs July2016'!Q27/100)*'Tariffs July2016'!AI27))</f>
        <v>0</v>
      </c>
      <c r="H33" s="85">
        <f>IF($C$5*'Tariffs July2016'!AK27/'Tariffs July2016'!AI27&lt;'Tariffs July2016'!L27,0,IF($C$5*'Tariffs July2016'!AK27/'Tariffs July2016'!AI27&lt;='Tariffs July2016'!M27,($C$5*'Tariffs July2016'!AK27/'Tariffs July2016'!AI27-'Tariffs July2016'!L27)*('Tariffs July2016'!R27/100)*'Tariffs July2016'!AI27,('Tariffs July2016'!M27-'Tariffs July2016'!L27)*('Tariffs July2016'!R27/100)*'Tariffs July2016'!AI27))</f>
        <v>0</v>
      </c>
      <c r="I33" s="85">
        <f>IF(($C$5*'Tariffs July2016'!AK27/'Tariffs July2016'!AI27&gt;'Tariffs July2016'!M27),($C$5*'Tariffs July2016'!AK27/'Tariffs July2016'!AI27-'Tariffs July2016'!M27)*'Tariffs July2016'!S27/100*'Tariffs July2016'!AI27,0)</f>
        <v>257.96387999999996</v>
      </c>
      <c r="J33" s="85">
        <f>IF($C$5*'Tariffs July2016'!AL27/'Tariffs July2016'!AJ27&gt;='Tariffs July2016'!J27,('Tariffs July2016'!J27*'Tariffs July2016'!U27/100)* 'Tariffs July2016'!AJ27,($C$5*'Tariffs July2016'!AL27/'Tariffs July2016'!AJ27*'Tariffs July2016'!U27/100)* 'Tariffs July2016'!AJ27)</f>
        <v>175.02799999999999</v>
      </c>
      <c r="K33" s="85">
        <f>IF($C$5*'Tariffs July2016'!AL27/'Tariffs July2016'!AJ27&lt;'Tariffs July2016'!J27,0,IF($C$5*'Tariffs July2016'!AL27/'Tariffs July2016'!AJ27&lt;='Tariffs July2016'!K27,($C$5*'Tariffs July2016'!AL27/'Tariffs July2016'!AJ27-'Tariffs July2016'!J27)*('Tariffs July2016'!V27/100)*'Tariffs July2016'!AJ27,('Tariffs July2016'!K27-'Tariffs July2016'!J27)*('Tariffs July2016'!V27/100)*'Tariffs July2016'!AJ27))</f>
        <v>116.52999999999999</v>
      </c>
      <c r="L33" s="85">
        <f>IF($C$5*'Tariffs July2016'!AL27/'Tariffs July2016'!AJ27&lt;'Tariffs July2016'!K27,0,IF($C$5*'Tariffs July2016'!AL27/'Tariffs July2016'!AJ27&lt;='Tariffs July2016'!L27,($C$5*'Tariffs July2016'!AL27/'Tariffs July2016'!AJ27-'Tariffs July2016'!K27)*('Tariffs July2016'!W27/100)*'Tariffs July2016'!AJ27,('Tariffs July2016'!L27-'Tariffs July2016'!K27)*('Tariffs July2016'!W27/100)*'Tariffs July2016'!AJ27))</f>
        <v>0</v>
      </c>
      <c r="M33" s="85">
        <f>IF($C$5*'Tariffs July2016'!AL27/'Tariffs July2016'!AJ27&lt;'Tariffs July2016'!L27,0,IF($C$5*'Tariffs July2016'!AL27/'Tariffs July2016'!AJ27&lt;='Tariffs July2016'!M27,($C$5*'Tariffs July2016'!AL27/'Tariffs July2016'!AJ27-'Tariffs July2016'!L27)*('Tariffs July2016'!X27/100)*'Tariffs July2016'!AJ27,('Tariffs July2016'!M27-'Tariffs July2016'!L27)*('Tariffs July2016'!X27/100)*'Tariffs July2016'!AJ27))</f>
        <v>0</v>
      </c>
      <c r="N33" s="85">
        <f>IF(($C$5*'Tariffs July2016'!AL27/'Tariffs July2016'!AJ27&gt;'Tariffs July2016'!M27),($C$5*'Tariffs July2016'!AL27/'Tariffs July2016'!AJ27-'Tariffs July2016'!M27)*'Tariffs July2016'!Y27/100*'Tariffs July2016'!AJ27,0)</f>
        <v>515.92775999999992</v>
      </c>
      <c r="O33" s="73">
        <f t="shared" si="0"/>
        <v>1437.52864</v>
      </c>
      <c r="P33" s="498">
        <f t="shared" si="1"/>
        <v>1581.281504</v>
      </c>
    </row>
    <row r="34" spans="1:114" x14ac:dyDescent="0.15">
      <c r="A34" s="286" t="str">
        <f>'Tariffs July2016'!F28</f>
        <v>Dodo Power &amp; Gas</v>
      </c>
      <c r="B34" s="47" t="str">
        <f>'Tariffs July2016'!D28</f>
        <v>Envestra North</v>
      </c>
      <c r="C34" s="287">
        <f>'Tariffs July2016'!E28</f>
        <v>42186</v>
      </c>
      <c r="D34" s="85">
        <f>365*'Tariffs July2016'!H28/100</f>
        <v>207.86750000000001</v>
      </c>
      <c r="E34" s="85">
        <f>IF($C$5*'Tariffs July2016'!AK28/'Tariffs July2016'!AI28&gt;='Tariffs July2016'!J28,( 'Tariffs July2016'!J28*'Tariffs July2016'!O28/100)* 'Tariffs July2016'!AI28,($C$5*'Tariffs July2016'!AK28/'Tariffs July2016'!AI28*'Tariffs July2016'!O28/100)* 'Tariffs July2016'!AI28)</f>
        <v>142.4</v>
      </c>
      <c r="F34" s="85">
        <f>IF($C$5*'Tariffs July2016'!AK28/'Tariffs July2016'!AI28&lt;'Tariffs July2016'!J28,0,IF($C$5*'Tariffs July2016'!AK28/'Tariffs July2016'!AI28&lt;='Tariffs July2016'!K28,($C$5*'Tariffs July2016'!AK28/'Tariffs July2016'!AI28-'Tariffs July2016'!J28)*('Tariffs July2016'!P28/100)*'Tariffs July2016'!AI28,('Tariffs July2016'!K28-'Tariffs July2016'!J28)*('Tariffs July2016'!P28/100)*'Tariffs July2016'!AI28))</f>
        <v>211.86576999999994</v>
      </c>
      <c r="G34" s="85">
        <f>IF($C$5*'Tariffs July2016'!AK28/'Tariffs July2016'!AI28&lt;'Tariffs July2016'!K28,0,IF($C$5*'Tariffs July2016'!AK28/'Tariffs July2016'!AI28&lt;='Tariffs July2016'!L28,($C$5*'Tariffs July2016'!AK28/'Tariffs July2016'!AI28-'Tariffs July2016'!K28)*('Tariffs July2016'!Q28/100)*'Tariffs July2016'!AI28,('Tariffs July2016'!L28-'Tariffs July2016'!K28)*('Tariffs July2016'!Q28/100)*'Tariffs July2016'!AI28))</f>
        <v>0</v>
      </c>
      <c r="H34" s="85">
        <f>IF($C$5*'Tariffs July2016'!AK28/'Tariffs July2016'!AI28&lt;'Tariffs July2016'!L28,0,IF($C$5*'Tariffs July2016'!AK28/'Tariffs July2016'!AI28&lt;='Tariffs July2016'!M28,($C$5*'Tariffs July2016'!AK28/'Tariffs July2016'!AI28-'Tariffs July2016'!L28)*('Tariffs July2016'!R28/100)*'Tariffs July2016'!AI28,('Tariffs July2016'!M28-'Tariffs July2016'!L28)*('Tariffs July2016'!R28/100)*'Tariffs July2016'!AI28))</f>
        <v>0</v>
      </c>
      <c r="I34" s="85">
        <f>IF(($C$5*'Tariffs July2016'!AK28/'Tariffs July2016'!AI28&gt;'Tariffs July2016'!M28),($C$5*'Tariffs July2016'!AK28/'Tariffs July2016'!AI28-'Tariffs July2016'!M28)*'Tariffs July2016'!S28/100*'Tariffs July2016'!AI28,0)</f>
        <v>0</v>
      </c>
      <c r="J34" s="85">
        <f>IF($C$5*'Tariffs July2016'!AL28/'Tariffs July2016'!AJ28&gt;='Tariffs July2016'!J28,('Tariffs July2016'!J28*'Tariffs July2016'!U28/100)* 'Tariffs July2016'!AJ28,($C$5*'Tariffs July2016'!AL28/'Tariffs July2016'!AJ28*'Tariffs July2016'!U28/100)* 'Tariffs July2016'!AJ28)</f>
        <v>272.00000000000006</v>
      </c>
      <c r="K34" s="85">
        <f>IF($C$5*'Tariffs July2016'!AL28/'Tariffs July2016'!AJ28&lt;'Tariffs July2016'!J28,0,IF($C$5*'Tariffs July2016'!AL28/'Tariffs July2016'!AJ28&lt;='Tariffs July2016'!K28,($C$5*'Tariffs July2016'!AL28/'Tariffs July2016'!AJ28-'Tariffs July2016'!J28)*('Tariffs July2016'!V28/100)*'Tariffs July2016'!AJ28,('Tariffs July2016'!K28-'Tariffs July2016'!J28)*('Tariffs July2016'!V28/100)*'Tariffs July2016'!AJ28))</f>
        <v>418.53237999999993</v>
      </c>
      <c r="L34" s="85">
        <f>IF($C$5*'Tariffs July2016'!AL28/'Tariffs July2016'!AJ28&lt;'Tariffs July2016'!K28,0,IF($C$5*'Tariffs July2016'!AL28/'Tariffs July2016'!AJ28&lt;='Tariffs July2016'!L28,($C$5*'Tariffs July2016'!AL28/'Tariffs July2016'!AJ28-'Tariffs July2016'!K28)*('Tariffs July2016'!W28/100)*'Tariffs July2016'!AJ28,('Tariffs July2016'!L28-'Tariffs July2016'!K28)*('Tariffs July2016'!W28/100)*'Tariffs July2016'!AJ28))</f>
        <v>0</v>
      </c>
      <c r="M34" s="85">
        <f>IF($C$5*'Tariffs July2016'!AL28/'Tariffs July2016'!AJ28&lt;'Tariffs July2016'!L28,0,IF($C$5*'Tariffs July2016'!AL28/'Tariffs July2016'!AJ28&lt;='Tariffs July2016'!M28,($C$5*'Tariffs July2016'!AL28/'Tariffs July2016'!AJ28-'Tariffs July2016'!L28)*('Tariffs July2016'!X28/100)*'Tariffs July2016'!AJ28,('Tariffs July2016'!M28-'Tariffs July2016'!L28)*('Tariffs July2016'!X28/100)*'Tariffs July2016'!AJ28))</f>
        <v>0</v>
      </c>
      <c r="N34" s="85">
        <f>IF(($C$5*'Tariffs July2016'!AL28/'Tariffs July2016'!AJ28&gt;'Tariffs July2016'!M28),($C$5*'Tariffs July2016'!AL28/'Tariffs July2016'!AJ28-'Tariffs July2016'!M28)*'Tariffs July2016'!Y28/100*'Tariffs July2016'!AJ28,0)</f>
        <v>0</v>
      </c>
      <c r="O34" s="73">
        <f t="shared" si="0"/>
        <v>1252.6656499999999</v>
      </c>
      <c r="P34" s="498">
        <f t="shared" si="1"/>
        <v>1377.932215</v>
      </c>
    </row>
    <row r="35" spans="1:114" x14ac:dyDescent="0.15">
      <c r="A35" s="286" t="str">
        <f>'Tariffs July2016'!F29</f>
        <v>EnergyAustralia</v>
      </c>
      <c r="B35" s="47" t="str">
        <f>'Tariffs July2016'!D29</f>
        <v>Envestra North</v>
      </c>
      <c r="C35" s="287">
        <f>'Tariffs July2016'!E29</f>
        <v>42401</v>
      </c>
      <c r="D35" s="85">
        <f>365*'Tariffs July2016'!H29/100</f>
        <v>260.61</v>
      </c>
      <c r="E35" s="85">
        <f>IF($C$5*'Tariffs July2016'!AK29/'Tariffs July2016'!AI29&gt;='Tariffs July2016'!J29,( 'Tariffs July2016'!J29*'Tariffs July2016'!O29/100)* 'Tariffs July2016'!AI29,($C$5*'Tariffs July2016'!AK29/'Tariffs July2016'!AI29*'Tariffs July2016'!O29/100)* 'Tariffs July2016'!AI29)</f>
        <v>83.894999999999996</v>
      </c>
      <c r="F35" s="85">
        <f>IF($C$5*'Tariffs July2016'!AK29/'Tariffs July2016'!AI29&lt;'Tariffs July2016'!J29,0,IF($C$5*'Tariffs July2016'!AK29/'Tariffs July2016'!AI29&lt;='Tariffs July2016'!K29,($C$5*'Tariffs July2016'!AK29/'Tariffs July2016'!AI29-'Tariffs July2016'!J29)*('Tariffs July2016'!P29/100)*'Tariffs July2016'!AI29,('Tariffs July2016'!K29-'Tariffs July2016'!J29)*('Tariffs July2016'!P29/100)*'Tariffs July2016'!AI29))</f>
        <v>55.284000000000006</v>
      </c>
      <c r="G35" s="85">
        <f>IF($C$5*'Tariffs July2016'!AK29/'Tariffs July2016'!AI29&lt;'Tariffs July2016'!K29,0,IF($C$5*'Tariffs July2016'!AK29/'Tariffs July2016'!AI29&lt;='Tariffs July2016'!L29,($C$5*'Tariffs July2016'!AK29/'Tariffs July2016'!AI29-'Tariffs July2016'!K29)*('Tariffs July2016'!Q29/100)*'Tariffs July2016'!AI29,('Tariffs July2016'!L29-'Tariffs July2016'!K29)*('Tariffs July2016'!Q29/100)*'Tariffs July2016'!AI29))</f>
        <v>0</v>
      </c>
      <c r="H35" s="85">
        <f>IF($C$5*'Tariffs July2016'!AK29/'Tariffs July2016'!AI29&lt;'Tariffs July2016'!L29,0,IF($C$5*'Tariffs July2016'!AK29/'Tariffs July2016'!AI29&lt;='Tariffs July2016'!M29,($C$5*'Tariffs July2016'!AK29/'Tariffs July2016'!AI29-'Tariffs July2016'!L29)*('Tariffs July2016'!R29/100)*'Tariffs July2016'!AI29,('Tariffs July2016'!M29-'Tariffs July2016'!L29)*('Tariffs July2016'!R29/100)*'Tariffs July2016'!AI29))</f>
        <v>0</v>
      </c>
      <c r="I35" s="85">
        <f>IF(($C$5*'Tariffs July2016'!AK29/'Tariffs July2016'!AI29&gt;'Tariffs July2016'!M29),($C$5*'Tariffs July2016'!AK29/'Tariffs July2016'!AI29-'Tariffs July2016'!M29)*'Tariffs July2016'!S29/100*'Tariffs July2016'!AI29,0)</f>
        <v>241.70615639999997</v>
      </c>
      <c r="J35" s="85">
        <f>IF($C$5*'Tariffs July2016'!AL29/'Tariffs July2016'!AJ29&gt;='Tariffs July2016'!J29,('Tariffs July2016'!J29*'Tariffs July2016'!U29/100)* 'Tariffs July2016'!AJ29,($C$5*'Tariffs July2016'!AL29/'Tariffs July2016'!AJ29*'Tariffs July2016'!U29/100)* 'Tariffs July2016'!AJ29)</f>
        <v>166.44767999999999</v>
      </c>
      <c r="K35" s="85">
        <f>IF($C$5*'Tariffs July2016'!AL29/'Tariffs July2016'!AJ29&lt;'Tariffs July2016'!J29,0,IF($C$5*'Tariffs July2016'!AL29/'Tariffs July2016'!AJ29&lt;='Tariffs July2016'!K29,($C$5*'Tariffs July2016'!AL29/'Tariffs July2016'!AJ29-'Tariffs July2016'!J29)*('Tariffs July2016'!V29/100)*'Tariffs July2016'!AJ29,('Tariffs July2016'!K29-'Tariffs July2016'!J29)*('Tariffs July2016'!V29/100)*'Tariffs July2016'!AJ29))</f>
        <v>109.46232000000001</v>
      </c>
      <c r="L35" s="85">
        <f>IF($C$5*'Tariffs July2016'!AL29/'Tariffs July2016'!AJ29&lt;'Tariffs July2016'!K29,0,IF($C$5*'Tariffs July2016'!AL29/'Tariffs July2016'!AJ29&lt;='Tariffs July2016'!L29,($C$5*'Tariffs July2016'!AL29/'Tariffs July2016'!AJ29-'Tariffs July2016'!K29)*('Tariffs July2016'!W29/100)*'Tariffs July2016'!AJ29,('Tariffs July2016'!L29-'Tariffs July2016'!K29)*('Tariffs July2016'!W29/100)*'Tariffs July2016'!AJ29))</f>
        <v>0</v>
      </c>
      <c r="M35" s="85">
        <f>IF($C$5*'Tariffs July2016'!AL29/'Tariffs July2016'!AJ29&lt;'Tariffs July2016'!L29,0,IF($C$5*'Tariffs July2016'!AL29/'Tariffs July2016'!AJ29&lt;='Tariffs July2016'!M29,($C$5*'Tariffs July2016'!AL29/'Tariffs July2016'!AJ29-'Tariffs July2016'!L29)*('Tariffs July2016'!X29/100)*'Tariffs July2016'!AJ29,('Tariffs July2016'!M29-'Tariffs July2016'!L29)*('Tariffs July2016'!X29/100)*'Tariffs July2016'!AJ29))</f>
        <v>0</v>
      </c>
      <c r="N35" s="85">
        <f>IF(($C$5*'Tariffs July2016'!AL29/'Tariffs July2016'!AJ29&gt;'Tariffs July2016'!M29),($C$5*'Tariffs July2016'!AL29/'Tariffs July2016'!AJ29-'Tariffs July2016'!M29)*'Tariffs July2016'!Y29/100*'Tariffs July2016'!AJ29,0)</f>
        <v>477.29316959999989</v>
      </c>
      <c r="O35" s="73">
        <f t="shared" si="0"/>
        <v>1394.6983259999997</v>
      </c>
      <c r="P35" s="498">
        <f t="shared" si="1"/>
        <v>1534.1681585999997</v>
      </c>
    </row>
    <row r="36" spans="1:114" x14ac:dyDescent="0.15">
      <c r="A36" s="286" t="str">
        <f>'Tariffs July2016'!F30</f>
        <v>Lumo Energy</v>
      </c>
      <c r="B36" s="47" t="str">
        <f>'Tariffs July2016'!D30</f>
        <v>Envestra North</v>
      </c>
      <c r="C36" s="287">
        <f>'Tariffs July2016'!E30</f>
        <v>42393</v>
      </c>
      <c r="D36" s="85">
        <f>365*'Tariffs July2016'!H30/100</f>
        <v>240.09700000000001</v>
      </c>
      <c r="E36" s="85">
        <f>IF($C$5*'Tariffs July2016'!AK30/'Tariffs July2016'!AI30&gt;='Tariffs July2016'!J30,( 'Tariffs July2016'!J30*'Tariffs July2016'!O30/100)* 'Tariffs July2016'!AI30,($C$5*'Tariffs July2016'!AK30/'Tariffs July2016'!AI30*'Tariffs July2016'!O30/100)* 'Tariffs July2016'!AI30)</f>
        <v>81.690700000000007</v>
      </c>
      <c r="F36" s="85">
        <f>IF($C$5*'Tariffs July2016'!AK30/'Tariffs July2016'!AI30&lt;'Tariffs July2016'!J30,0,IF($C$5*'Tariffs July2016'!AK30/'Tariffs July2016'!AI30&lt;='Tariffs July2016'!K30,($C$5*'Tariffs July2016'!AK30/'Tariffs July2016'!AI30-'Tariffs July2016'!J30)*('Tariffs July2016'!P30/100)*'Tariffs July2016'!AI30,('Tariffs July2016'!K30-'Tariffs July2016'!J30)*('Tariffs July2016'!P30/100)*'Tariffs July2016'!AI30))</f>
        <v>56.611899999999999</v>
      </c>
      <c r="G36" s="85">
        <f>IF($C$5*'Tariffs July2016'!AK30/'Tariffs July2016'!AI30&lt;'Tariffs July2016'!K30,0,IF($C$5*'Tariffs July2016'!AK30/'Tariffs July2016'!AI30&lt;='Tariffs July2016'!L30,($C$5*'Tariffs July2016'!AK30/'Tariffs July2016'!AI30-'Tariffs July2016'!K30)*('Tariffs July2016'!Q30/100)*'Tariffs July2016'!AI30,('Tariffs July2016'!L30-'Tariffs July2016'!K30)*('Tariffs July2016'!Q30/100)*'Tariffs July2016'!AI30))</f>
        <v>0</v>
      </c>
      <c r="H36" s="85">
        <f>IF($C$5*'Tariffs July2016'!AK30/'Tariffs July2016'!AI30&lt;'Tariffs July2016'!L30,0,IF($C$5*'Tariffs July2016'!AK30/'Tariffs July2016'!AI30&lt;='Tariffs July2016'!M30,($C$5*'Tariffs July2016'!AK30/'Tariffs July2016'!AI30-'Tariffs July2016'!L30)*('Tariffs July2016'!R30/100)*'Tariffs July2016'!AI30,('Tariffs July2016'!M30-'Tariffs July2016'!L30)*('Tariffs July2016'!R30/100)*'Tariffs July2016'!AI30))</f>
        <v>0</v>
      </c>
      <c r="I36" s="85">
        <f>IF(($C$5*'Tariffs July2016'!AK30/'Tariffs July2016'!AI30&gt;'Tariffs July2016'!M30),($C$5*'Tariffs July2016'!AK30/'Tariffs July2016'!AI30-'Tariffs July2016'!M30)*'Tariffs July2016'!S30/100*'Tariffs July2016'!AI30,0)</f>
        <v>261.71335499999998</v>
      </c>
      <c r="J36" s="85">
        <f>IF($C$5*'Tariffs July2016'!AL30/'Tariffs July2016'!AJ30&gt;='Tariffs July2016'!J30,('Tariffs July2016'!J30*'Tariffs July2016'!U30/100)* 'Tariffs July2016'!AJ30,($C$5*'Tariffs July2016'!AL30/'Tariffs July2016'!AJ30*'Tariffs July2016'!U30/100)* 'Tariffs July2016'!AJ30)</f>
        <v>163.38140000000001</v>
      </c>
      <c r="K36" s="85">
        <f>IF($C$5*'Tariffs July2016'!AL30/'Tariffs July2016'!AJ30&lt;'Tariffs July2016'!J30,0,IF($C$5*'Tariffs July2016'!AL30/'Tariffs July2016'!AJ30&lt;='Tariffs July2016'!K30,($C$5*'Tariffs July2016'!AL30/'Tariffs July2016'!AJ30-'Tariffs July2016'!J30)*('Tariffs July2016'!V30/100)*'Tariffs July2016'!AJ30,('Tariffs July2016'!K30-'Tariffs July2016'!J30)*('Tariffs July2016'!V30/100)*'Tariffs July2016'!AJ30))</f>
        <v>113.2238</v>
      </c>
      <c r="L36" s="85">
        <f>IF($C$5*'Tariffs July2016'!AL30/'Tariffs July2016'!AJ30&lt;'Tariffs July2016'!K30,0,IF($C$5*'Tariffs July2016'!AL30/'Tariffs July2016'!AJ30&lt;='Tariffs July2016'!L30,($C$5*'Tariffs July2016'!AL30/'Tariffs July2016'!AJ30-'Tariffs July2016'!K30)*('Tariffs July2016'!W30/100)*'Tariffs July2016'!AJ30,('Tariffs July2016'!L30-'Tariffs July2016'!K30)*('Tariffs July2016'!W30/100)*'Tariffs July2016'!AJ30))</f>
        <v>0</v>
      </c>
      <c r="M36" s="85">
        <f>IF($C$5*'Tariffs July2016'!AL30/'Tariffs July2016'!AJ30&lt;'Tariffs July2016'!L30,0,IF($C$5*'Tariffs July2016'!AL30/'Tariffs July2016'!AJ30&lt;='Tariffs July2016'!M30,($C$5*'Tariffs July2016'!AL30/'Tariffs July2016'!AJ30-'Tariffs July2016'!L30)*('Tariffs July2016'!X30/100)*'Tariffs July2016'!AJ30,('Tariffs July2016'!M30-'Tariffs July2016'!L30)*('Tariffs July2016'!X30/100)*'Tariffs July2016'!AJ30))</f>
        <v>0</v>
      </c>
      <c r="N36" s="85">
        <f>IF(($C$5*'Tariffs July2016'!AL30/'Tariffs July2016'!AJ30&gt;'Tariffs July2016'!M30),($C$5*'Tariffs July2016'!AL30/'Tariffs July2016'!AJ30-'Tariffs July2016'!M30)*'Tariffs July2016'!Y30/100*'Tariffs July2016'!AJ30,0)</f>
        <v>523.42670999999996</v>
      </c>
      <c r="O36" s="73">
        <f t="shared" si="0"/>
        <v>1440.144865</v>
      </c>
      <c r="P36" s="498">
        <f t="shared" si="1"/>
        <v>1584.1593515000002</v>
      </c>
    </row>
    <row r="37" spans="1:114" x14ac:dyDescent="0.15">
      <c r="A37" s="286" t="str">
        <f>'Tariffs July2016'!F31</f>
        <v>Momentum Energy</v>
      </c>
      <c r="B37" s="47" t="str">
        <f>'Tariffs July2016'!D31</f>
        <v>Envestra North</v>
      </c>
      <c r="C37" s="287">
        <f>'Tariffs July2016'!E31</f>
        <v>42430</v>
      </c>
      <c r="D37" s="85">
        <f>365*'Tariffs July2016'!H31/100</f>
        <v>205.05700000000002</v>
      </c>
      <c r="E37" s="85">
        <f>IF($C$5*'Tariffs July2016'!AK31/'Tariffs July2016'!AI31&gt;='Tariffs July2016'!J31,( 'Tariffs July2016'!J31*'Tariffs July2016'!O31/100)* 'Tariffs July2016'!AI31,($C$5*'Tariffs July2016'!AK31/'Tariffs July2016'!AI31*'Tariffs July2016'!O31/100)* 'Tariffs July2016'!AI31)</f>
        <v>62.937700000000007</v>
      </c>
      <c r="F37" s="85">
        <f>IF($C$5*'Tariffs July2016'!AK31/'Tariffs July2016'!AI31&lt;'Tariffs July2016'!J31,0,IF($C$5*'Tariffs July2016'!AK31/'Tariffs July2016'!AI31&lt;='Tariffs July2016'!K31,($C$5*'Tariffs July2016'!AK31/'Tariffs July2016'!AI31-'Tariffs July2016'!J31)*('Tariffs July2016'!P31/100)*'Tariffs July2016'!AI31,('Tariffs July2016'!K31-'Tariffs July2016'!J31)*('Tariffs July2016'!P31/100)*'Tariffs July2016'!AI31))</f>
        <v>50.053699999999999</v>
      </c>
      <c r="G37" s="85">
        <f>IF($C$5*'Tariffs July2016'!AK31/'Tariffs July2016'!AI31&lt;'Tariffs July2016'!K31,0,IF($C$5*'Tariffs July2016'!AK31/'Tariffs July2016'!AI31&lt;='Tariffs July2016'!L31,($C$5*'Tariffs July2016'!AK31/'Tariffs July2016'!AI31-'Tariffs July2016'!K31)*('Tariffs July2016'!Q31/100)*'Tariffs July2016'!AI31,('Tariffs July2016'!L31-'Tariffs July2016'!K31)*('Tariffs July2016'!Q31/100)*'Tariffs July2016'!AI31))</f>
        <v>0</v>
      </c>
      <c r="H37" s="85">
        <f>IF($C$5*'Tariffs July2016'!AK31/'Tariffs July2016'!AI31&lt;'Tariffs July2016'!L31,0,IF($C$5*'Tariffs July2016'!AK31/'Tariffs July2016'!AI31&lt;='Tariffs July2016'!M31,($C$5*'Tariffs July2016'!AK31/'Tariffs July2016'!AI31-'Tariffs July2016'!L31)*('Tariffs July2016'!R31/100)*'Tariffs July2016'!AI31,('Tariffs July2016'!M31-'Tariffs July2016'!L31)*('Tariffs July2016'!R31/100)*'Tariffs July2016'!AI31))</f>
        <v>0</v>
      </c>
      <c r="I37" s="85">
        <f>IF(($C$5*'Tariffs July2016'!AK31/'Tariffs July2016'!AI31&gt;'Tariffs July2016'!M31),($C$5*'Tariffs July2016'!AK31/'Tariffs July2016'!AI31-'Tariffs July2016'!M31)*'Tariffs July2016'!S31/100*'Tariffs July2016'!AI31,0)</f>
        <v>237.71671499999997</v>
      </c>
      <c r="J37" s="85">
        <f>IF($C$5*'Tariffs July2016'!AL31/'Tariffs July2016'!AJ31&gt;='Tariffs July2016'!J31,('Tariffs July2016'!J31*'Tariffs July2016'!U31/100)* 'Tariffs July2016'!AJ31,($C$5*'Tariffs July2016'!AL31/'Tariffs July2016'!AJ31*'Tariffs July2016'!U31/100)* 'Tariffs July2016'!AJ31)</f>
        <v>133.57399999999998</v>
      </c>
      <c r="K37" s="85">
        <f>IF($C$5*'Tariffs July2016'!AL31/'Tariffs July2016'!AJ31&lt;'Tariffs July2016'!J31,0,IF($C$5*'Tariffs July2016'!AL31/'Tariffs July2016'!AJ31&lt;='Tariffs July2016'!K31,($C$5*'Tariffs July2016'!AL31/'Tariffs July2016'!AJ31-'Tariffs July2016'!J31)*('Tariffs July2016'!V31/100)*'Tariffs July2016'!AJ31,('Tariffs July2016'!K31-'Tariffs July2016'!J31)*('Tariffs July2016'!V31/100)*'Tariffs July2016'!AJ31))</f>
        <v>100.1074</v>
      </c>
      <c r="L37" s="85">
        <f>IF($C$5*'Tariffs July2016'!AL31/'Tariffs July2016'!AJ31&lt;'Tariffs July2016'!K31,0,IF($C$5*'Tariffs July2016'!AL31/'Tariffs July2016'!AJ31&lt;='Tariffs July2016'!L31,($C$5*'Tariffs July2016'!AL31/'Tariffs July2016'!AJ31-'Tariffs July2016'!K31)*('Tariffs July2016'!W31/100)*'Tariffs July2016'!AJ31,('Tariffs July2016'!L31-'Tariffs July2016'!K31)*('Tariffs July2016'!W31/100)*'Tariffs July2016'!AJ31))</f>
        <v>0</v>
      </c>
      <c r="M37" s="85">
        <f>IF($C$5*'Tariffs July2016'!AL31/'Tariffs July2016'!AJ31&lt;'Tariffs July2016'!L31,0,IF($C$5*'Tariffs July2016'!AL31/'Tariffs July2016'!AJ31&lt;='Tariffs July2016'!M31,($C$5*'Tariffs July2016'!AL31/'Tariffs July2016'!AJ31-'Tariffs July2016'!L31)*('Tariffs July2016'!X31/100)*'Tariffs July2016'!AJ31,('Tariffs July2016'!M31-'Tariffs July2016'!L31)*('Tariffs July2016'!X31/100)*'Tariffs July2016'!AJ31))</f>
        <v>0</v>
      </c>
      <c r="N37" s="85">
        <f>IF(($C$5*'Tariffs July2016'!AL31/'Tariffs July2016'!AJ31&gt;'Tariffs July2016'!M31),($C$5*'Tariffs July2016'!AL31/'Tariffs July2016'!AJ31-'Tariffs July2016'!M31)*'Tariffs July2016'!Y31/100*'Tariffs July2016'!AJ31,0)</f>
        <v>463.4351099999999</v>
      </c>
      <c r="O37" s="73">
        <f t="shared" si="0"/>
        <v>1252.8816249999998</v>
      </c>
      <c r="P37" s="498">
        <f t="shared" si="1"/>
        <v>1378.1697874999998</v>
      </c>
    </row>
    <row r="38" spans="1:114" x14ac:dyDescent="0.15">
      <c r="A38" s="286" t="str">
        <f>'Tariffs July2016'!F32</f>
        <v>Origin Energy</v>
      </c>
      <c r="B38" s="47" t="str">
        <f>'Tariffs July2016'!D32</f>
        <v>Envestra North</v>
      </c>
      <c r="C38" s="287">
        <f>'Tariffs July2016'!E32</f>
        <v>42401</v>
      </c>
      <c r="D38" s="85">
        <f>365*'Tariffs July2016'!H32/100</f>
        <v>234.40299999999999</v>
      </c>
      <c r="E38" s="85">
        <f>IF($C$5*'Tariffs July2016'!AK32/'Tariffs July2016'!AI32&gt;='Tariffs July2016'!J32,( 'Tariffs July2016'!J32*'Tariffs July2016'!O32/100)* 'Tariffs July2016'!AI32,($C$5*'Tariffs July2016'!AK32/'Tariffs July2016'!AI32*'Tariffs July2016'!O32/100)* 'Tariffs July2016'!AI32)</f>
        <v>153.19999999999999</v>
      </c>
      <c r="F38" s="85">
        <f>IF($C$5*'Tariffs July2016'!AK32/'Tariffs July2016'!AI32&lt;'Tariffs July2016'!J32,0,IF($C$5*'Tariffs July2016'!AK32/'Tariffs July2016'!AI32&lt;='Tariffs July2016'!K32,($C$5*'Tariffs July2016'!AK32/'Tariffs July2016'!AI32-'Tariffs July2016'!J32)*('Tariffs July2016'!P32/100)*'Tariffs July2016'!AI32,('Tariffs July2016'!K32-'Tariffs July2016'!J32)*('Tariffs July2016'!P32/100)*'Tariffs July2016'!AI32))</f>
        <v>239.29133899999994</v>
      </c>
      <c r="G38" s="85">
        <f>IF($C$5*'Tariffs July2016'!AK32/'Tariffs July2016'!AI32&lt;'Tariffs July2016'!K32,0,IF($C$5*'Tariffs July2016'!AK32/'Tariffs July2016'!AI32&lt;='Tariffs July2016'!L32,($C$5*'Tariffs July2016'!AK32/'Tariffs July2016'!AI32-'Tariffs July2016'!K32)*('Tariffs July2016'!Q32/100)*'Tariffs July2016'!AI32,('Tariffs July2016'!L32-'Tariffs July2016'!K32)*('Tariffs July2016'!Q32/100)*'Tariffs July2016'!AI32))</f>
        <v>0</v>
      </c>
      <c r="H38" s="85">
        <f>IF($C$5*'Tariffs July2016'!AK32/'Tariffs July2016'!AI32&lt;'Tariffs July2016'!L32,0,IF($C$5*'Tariffs July2016'!AK32/'Tariffs July2016'!AI32&lt;='Tariffs July2016'!M32,($C$5*'Tariffs July2016'!AK32/'Tariffs July2016'!AI32-'Tariffs July2016'!L32)*('Tariffs July2016'!R32/100)*'Tariffs July2016'!AI32,('Tariffs July2016'!M32-'Tariffs July2016'!L32)*('Tariffs July2016'!R32/100)*'Tariffs July2016'!AI32))</f>
        <v>0</v>
      </c>
      <c r="I38" s="85">
        <f>IF(($C$5*'Tariffs July2016'!AK32/'Tariffs July2016'!AI32&gt;'Tariffs July2016'!M32),($C$5*'Tariffs July2016'!AK32/'Tariffs July2016'!AI32-'Tariffs July2016'!M32)*'Tariffs July2016'!S32/100*'Tariffs July2016'!AI32,0)</f>
        <v>0</v>
      </c>
      <c r="J38" s="85">
        <f>IF($C$5*'Tariffs July2016'!AL32/'Tariffs July2016'!AJ32&gt;='Tariffs July2016'!J32,('Tariffs July2016'!J32*'Tariffs July2016'!U32/100)* 'Tariffs July2016'!AJ32,($C$5*'Tariffs July2016'!AL32/'Tariffs July2016'!AJ32*'Tariffs July2016'!U32/100)* 'Tariffs July2016'!AJ32)</f>
        <v>306.39999999999998</v>
      </c>
      <c r="K38" s="85">
        <f>IF($C$5*'Tariffs July2016'!AL32/'Tariffs July2016'!AJ32&lt;'Tariffs July2016'!J32,0,IF($C$5*'Tariffs July2016'!AL32/'Tariffs July2016'!AJ32&lt;='Tariffs July2016'!K32,($C$5*'Tariffs July2016'!AL32/'Tariffs July2016'!AJ32-'Tariffs July2016'!J32)*('Tariffs July2016'!V32/100)*'Tariffs July2016'!AJ32,('Tariffs July2016'!K32-'Tariffs July2016'!J32)*('Tariffs July2016'!V32/100)*'Tariffs July2016'!AJ32))</f>
        <v>478.58267799999987</v>
      </c>
      <c r="L38" s="85">
        <f>IF($C$5*'Tariffs July2016'!AL32/'Tariffs July2016'!AJ32&lt;'Tariffs July2016'!K32,0,IF($C$5*'Tariffs July2016'!AL32/'Tariffs July2016'!AJ32&lt;='Tariffs July2016'!L32,($C$5*'Tariffs July2016'!AL32/'Tariffs July2016'!AJ32-'Tariffs July2016'!K32)*('Tariffs July2016'!W32/100)*'Tariffs July2016'!AJ32,('Tariffs July2016'!L32-'Tariffs July2016'!K32)*('Tariffs July2016'!W32/100)*'Tariffs July2016'!AJ32))</f>
        <v>0</v>
      </c>
      <c r="M38" s="85">
        <f>IF($C$5*'Tariffs July2016'!AL32/'Tariffs July2016'!AJ32&lt;'Tariffs July2016'!L32,0,IF($C$5*'Tariffs July2016'!AL32/'Tariffs July2016'!AJ32&lt;='Tariffs July2016'!M32,($C$5*'Tariffs July2016'!AL32/'Tariffs July2016'!AJ32-'Tariffs July2016'!L32)*('Tariffs July2016'!X32/100)*'Tariffs July2016'!AJ32,('Tariffs July2016'!M32-'Tariffs July2016'!L32)*('Tariffs July2016'!X32/100)*'Tariffs July2016'!AJ32))</f>
        <v>0</v>
      </c>
      <c r="N38" s="85">
        <f>IF(($C$5*'Tariffs July2016'!AL32/'Tariffs July2016'!AJ32&gt;'Tariffs July2016'!M32),($C$5*'Tariffs July2016'!AL32/'Tariffs July2016'!AJ32-'Tariffs July2016'!M32)*'Tariffs July2016'!Y32/100*'Tariffs July2016'!AJ32,0)</f>
        <v>0</v>
      </c>
      <c r="O38" s="73">
        <f t="shared" si="0"/>
        <v>1411.8770169999998</v>
      </c>
      <c r="P38" s="498">
        <f t="shared" si="1"/>
        <v>1553.0647187</v>
      </c>
    </row>
    <row r="39" spans="1:114" x14ac:dyDescent="0.15">
      <c r="A39" s="286" t="str">
        <f>'Tariffs July2016'!F33</f>
        <v>Red Energy</v>
      </c>
      <c r="B39" s="47" t="str">
        <f>'Tariffs July2016'!D33</f>
        <v>Envestra North</v>
      </c>
      <c r="C39" s="287">
        <f>'Tariffs July2016'!E33</f>
        <v>42401</v>
      </c>
      <c r="D39" s="85">
        <f>365*'Tariffs July2016'!H33/100</f>
        <v>255.5</v>
      </c>
      <c r="E39" s="85">
        <f>IF($C$5*'Tariffs July2016'!AK33/'Tariffs July2016'!AI33&gt;='Tariffs July2016'!J33,( 'Tariffs July2016'!J33*'Tariffs July2016'!O33/100)* 'Tariffs July2016'!AI33,($C$5*'Tariffs July2016'!AK33/'Tariffs July2016'!AI33*'Tariffs July2016'!O33/100)* 'Tariffs July2016'!AI33)</f>
        <v>135.6</v>
      </c>
      <c r="F39" s="85">
        <f>IF($C$5*'Tariffs July2016'!AK33/'Tariffs July2016'!AI33&lt;'Tariffs July2016'!J33,0,IF($C$5*'Tariffs July2016'!AK33/'Tariffs July2016'!AI33&lt;='Tariffs July2016'!K33,($C$5*'Tariffs July2016'!AK33/'Tariffs July2016'!AI33-'Tariffs July2016'!J33)*('Tariffs July2016'!P33/100)*'Tariffs July2016'!AI33,('Tariffs July2016'!K33-'Tariffs July2016'!J33)*('Tariffs July2016'!P33/100)*'Tariffs July2016'!AI33))</f>
        <v>0</v>
      </c>
      <c r="G39" s="85">
        <f>IF($C$5*'Tariffs July2016'!AK33/'Tariffs July2016'!AI33&lt;'Tariffs July2016'!K33,0,IF($C$5*'Tariffs July2016'!AK33/'Tariffs July2016'!AI33&lt;='Tariffs July2016'!L33,($C$5*'Tariffs July2016'!AK33/'Tariffs July2016'!AI33-'Tariffs July2016'!K33)*('Tariffs July2016'!Q33/100)*'Tariffs July2016'!AI33,('Tariffs July2016'!L33-'Tariffs July2016'!K33)*('Tariffs July2016'!Q33/100)*'Tariffs July2016'!AI33))</f>
        <v>0</v>
      </c>
      <c r="H39" s="85">
        <f>IF($C$5*'Tariffs July2016'!AK33/'Tariffs July2016'!AI33&lt;'Tariffs July2016'!L33,0,IF($C$5*'Tariffs July2016'!AK33/'Tariffs July2016'!AI33&lt;='Tariffs July2016'!M33,($C$5*'Tariffs July2016'!AK33/'Tariffs July2016'!AI33-'Tariffs July2016'!L33)*('Tariffs July2016'!R33/100)*'Tariffs July2016'!AI33,('Tariffs July2016'!M33-'Tariffs July2016'!L33)*('Tariffs July2016'!R33/100)*'Tariffs July2016'!AI33))</f>
        <v>0</v>
      </c>
      <c r="I39" s="85">
        <f>IF(($C$5*'Tariffs July2016'!AK33/'Tariffs July2016'!AI33&gt;'Tariffs July2016'!M33),($C$5*'Tariffs July2016'!AK33/'Tariffs July2016'!AI33-'Tariffs July2016'!M33)*'Tariffs July2016'!S33/100*'Tariffs July2016'!AI33,0)</f>
        <v>260.96346</v>
      </c>
      <c r="J39" s="85">
        <f>IF($C$5*'Tariffs July2016'!AL33/'Tariffs July2016'!AJ33&gt;='Tariffs July2016'!J33,('Tariffs July2016'!J33*'Tariffs July2016'!U33/100)* 'Tariffs July2016'!AJ33,($C$5*'Tariffs July2016'!AL33/'Tariffs July2016'!AJ33*'Tariffs July2016'!U33/100)* 'Tariffs July2016'!AJ33)</f>
        <v>271.2</v>
      </c>
      <c r="K39" s="85">
        <f>IF($C$5*'Tariffs July2016'!AL33/'Tariffs July2016'!AJ33&lt;'Tariffs July2016'!J33,0,IF($C$5*'Tariffs July2016'!AL33/'Tariffs July2016'!AJ33&lt;='Tariffs July2016'!K33,($C$5*'Tariffs July2016'!AL33/'Tariffs July2016'!AJ33-'Tariffs July2016'!J33)*('Tariffs July2016'!V33/100)*'Tariffs July2016'!AJ33,('Tariffs July2016'!K33-'Tariffs July2016'!J33)*('Tariffs July2016'!V33/100)*'Tariffs July2016'!AJ33))</f>
        <v>0</v>
      </c>
      <c r="L39" s="85">
        <f>IF($C$5*'Tariffs July2016'!AL33/'Tariffs July2016'!AJ33&lt;'Tariffs July2016'!K33,0,IF($C$5*'Tariffs July2016'!AL33/'Tariffs July2016'!AJ33&lt;='Tariffs July2016'!L33,($C$5*'Tariffs July2016'!AL33/'Tariffs July2016'!AJ33-'Tariffs July2016'!K33)*('Tariffs July2016'!W33/100)*'Tariffs July2016'!AJ33,('Tariffs July2016'!L33-'Tariffs July2016'!K33)*('Tariffs July2016'!W33/100)*'Tariffs July2016'!AJ33))</f>
        <v>0</v>
      </c>
      <c r="M39" s="85">
        <f>IF($C$5*'Tariffs July2016'!AL33/'Tariffs July2016'!AJ33&lt;'Tariffs July2016'!L33,0,IF($C$5*'Tariffs July2016'!AL33/'Tariffs July2016'!AJ33&lt;='Tariffs July2016'!M33,($C$5*'Tariffs July2016'!AL33/'Tariffs July2016'!AJ33-'Tariffs July2016'!L33)*('Tariffs July2016'!X33/100)*'Tariffs July2016'!AJ33,('Tariffs July2016'!M33-'Tariffs July2016'!L33)*('Tariffs July2016'!X33/100)*'Tariffs July2016'!AJ33))</f>
        <v>0</v>
      </c>
      <c r="N39" s="85">
        <f>IF(($C$5*'Tariffs July2016'!AL33/'Tariffs July2016'!AJ33&gt;'Tariffs July2016'!M33),($C$5*'Tariffs July2016'!AL33/'Tariffs July2016'!AJ33-'Tariffs July2016'!M33)*'Tariffs July2016'!Y33/100*'Tariffs July2016'!AJ33,0)</f>
        <v>521.92692</v>
      </c>
      <c r="O39" s="73">
        <f t="shared" si="0"/>
        <v>1445.19038</v>
      </c>
      <c r="P39" s="498">
        <f t="shared" si="1"/>
        <v>1589.7094180000001</v>
      </c>
    </row>
    <row r="40" spans="1:114" s="289" customFormat="1" ht="14" thickBot="1" x14ac:dyDescent="0.2">
      <c r="A40" s="288" t="str">
        <f>'Tariffs July2016'!F34</f>
        <v>Simply Energy</v>
      </c>
      <c r="B40" s="289" t="str">
        <f>'Tariffs July2016'!D34</f>
        <v>Envestra North</v>
      </c>
      <c r="C40" s="290">
        <f>'Tariffs July2016'!E34</f>
        <v>42430</v>
      </c>
      <c r="D40" s="291">
        <f>365*'Tariffs July2016'!H34/100</f>
        <v>239.11150000000001</v>
      </c>
      <c r="E40" s="291">
        <f>IF($C$5*'Tariffs July2016'!AK34/'Tariffs July2016'!AI34&gt;='Tariffs July2016'!J34,( 'Tariffs July2016'!J34*'Tariffs July2016'!O34/100)* 'Tariffs July2016'!AI34,($C$5*'Tariffs July2016'!AK34/'Tariffs July2016'!AI34*'Tariffs July2016'!O34/100)* 'Tariffs July2016'!AI34)</f>
        <v>161.28</v>
      </c>
      <c r="F40" s="291">
        <f>IF($C$5*'Tariffs July2016'!AK34/'Tariffs July2016'!AI34&lt;'Tariffs July2016'!J34,0,IF($C$5*'Tariffs July2016'!AK34/'Tariffs July2016'!AI34&lt;='Tariffs July2016'!K34,($C$5*'Tariffs July2016'!AK34/'Tariffs July2016'!AI34-'Tariffs July2016'!J34)*('Tariffs July2016'!P34/100)*'Tariffs July2016'!AI34,('Tariffs July2016'!K34-'Tariffs July2016'!J34)*('Tariffs July2016'!P34/100)*'Tariffs July2016'!AI34))</f>
        <v>248.51984799999994</v>
      </c>
      <c r="G40" s="291">
        <f>IF($C$5*'Tariffs July2016'!AK34/'Tariffs July2016'!AI34&lt;'Tariffs July2016'!K34,0,IF($C$5*'Tariffs July2016'!AK34/'Tariffs July2016'!AI34&lt;='Tariffs July2016'!L34,($C$5*'Tariffs July2016'!AK34/'Tariffs July2016'!AI34-'Tariffs July2016'!K34)*('Tariffs July2016'!Q34/100)*'Tariffs July2016'!AI34,('Tariffs July2016'!L34-'Tariffs July2016'!K34)*('Tariffs July2016'!Q34/100)*'Tariffs July2016'!AI34))</f>
        <v>0</v>
      </c>
      <c r="H40" s="291">
        <f>IF($C$5*'Tariffs July2016'!AK34/'Tariffs July2016'!AI34&lt;'Tariffs July2016'!L34,0,IF($C$5*'Tariffs July2016'!AK34/'Tariffs July2016'!AI34&lt;='Tariffs July2016'!M34,($C$5*'Tariffs July2016'!AK34/'Tariffs July2016'!AI34-'Tariffs July2016'!L34)*('Tariffs July2016'!R34/100)*'Tariffs July2016'!AI34,('Tariffs July2016'!M34-'Tariffs July2016'!L34)*('Tariffs July2016'!R34/100)*'Tariffs July2016'!AI34))</f>
        <v>0</v>
      </c>
      <c r="I40" s="291">
        <f>IF(($C$5*'Tariffs July2016'!AK34/'Tariffs July2016'!AI34&gt;'Tariffs July2016'!M34),($C$5*'Tariffs July2016'!AK34/'Tariffs July2016'!AI34-'Tariffs July2016'!M34)*'Tariffs July2016'!S34/100*'Tariffs July2016'!AI34,0)</f>
        <v>0</v>
      </c>
      <c r="J40" s="291">
        <f>IF($C$5*'Tariffs July2016'!AL34/'Tariffs July2016'!AJ34&gt;='Tariffs July2016'!J34,('Tariffs July2016'!J34*'Tariffs July2016'!U34/100)* 'Tariffs July2016'!AJ34,($C$5*'Tariffs July2016'!AL34/'Tariffs July2016'!AJ34*'Tariffs July2016'!U34/100)* 'Tariffs July2016'!AJ34)</f>
        <v>308.48</v>
      </c>
      <c r="K40" s="291">
        <f>IF($C$5*'Tariffs July2016'!AL34/'Tariffs July2016'!AJ34&lt;'Tariffs July2016'!J34,0,IF($C$5*'Tariffs July2016'!AL34/'Tariffs July2016'!AJ34&lt;='Tariffs July2016'!K34,($C$5*'Tariffs July2016'!AL34/'Tariffs July2016'!AJ34-'Tariffs July2016'!J34)*('Tariffs July2016'!V34/100)*'Tariffs July2016'!AJ34,('Tariffs July2016'!K34-'Tariffs July2016'!J34)*('Tariffs July2016'!V34/100)*'Tariffs July2016'!AJ34))</f>
        <v>481.96213199999994</v>
      </c>
      <c r="L40" s="291">
        <f>IF($C$5*'Tariffs July2016'!AL34/'Tariffs July2016'!AJ34&lt;'Tariffs July2016'!K34,0,IF($C$5*'Tariffs July2016'!AL34/'Tariffs July2016'!AJ34&lt;='Tariffs July2016'!L34,($C$5*'Tariffs July2016'!AL34/'Tariffs July2016'!AJ34-'Tariffs July2016'!K34)*('Tariffs July2016'!W34/100)*'Tariffs July2016'!AJ34,('Tariffs July2016'!L34-'Tariffs July2016'!K34)*('Tariffs July2016'!W34/100)*'Tariffs July2016'!AJ34))</f>
        <v>0</v>
      </c>
      <c r="M40" s="291">
        <f>IF($C$5*'Tariffs July2016'!AL34/'Tariffs July2016'!AJ34&lt;'Tariffs July2016'!L34,0,IF($C$5*'Tariffs July2016'!AL34/'Tariffs July2016'!AJ34&lt;='Tariffs July2016'!M34,($C$5*'Tariffs July2016'!AL34/'Tariffs July2016'!AJ34-'Tariffs July2016'!L34)*('Tariffs July2016'!X34/100)*'Tariffs July2016'!AJ34,('Tariffs July2016'!M34-'Tariffs July2016'!L34)*('Tariffs July2016'!X34/100)*'Tariffs July2016'!AJ34))</f>
        <v>0</v>
      </c>
      <c r="N40" s="291">
        <f>IF(($C$5*'Tariffs July2016'!AL34/'Tariffs July2016'!AJ34&gt;'Tariffs July2016'!M34),($C$5*'Tariffs July2016'!AL34/'Tariffs July2016'!AJ34-'Tariffs July2016'!M34)*'Tariffs July2016'!Y34/100*'Tariffs July2016'!AJ34,0)</f>
        <v>0</v>
      </c>
      <c r="O40" s="292">
        <f t="shared" si="0"/>
        <v>1439.35348</v>
      </c>
      <c r="P40" s="499">
        <f t="shared" si="1"/>
        <v>1583.2888280000002</v>
      </c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  <c r="AJ40" s="277"/>
      <c r="AK40" s="277"/>
      <c r="AL40" s="277"/>
      <c r="AM40" s="277"/>
      <c r="AN40" s="277"/>
      <c r="AO40" s="277"/>
      <c r="AP40" s="277"/>
      <c r="AQ40" s="277"/>
      <c r="AR40" s="277"/>
      <c r="AS40" s="277"/>
      <c r="AT40" s="277"/>
      <c r="AU40" s="277"/>
      <c r="AV40" s="277"/>
      <c r="AW40" s="277"/>
      <c r="AX40" s="277"/>
      <c r="AY40" s="277"/>
      <c r="AZ40" s="277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277"/>
      <c r="DB40" s="277"/>
      <c r="DC40" s="277"/>
      <c r="DD40" s="277"/>
      <c r="DE40" s="277"/>
      <c r="DF40" s="277"/>
      <c r="DG40" s="277"/>
      <c r="DH40" s="277"/>
      <c r="DI40" s="277"/>
      <c r="DJ40" s="277"/>
    </row>
    <row r="41" spans="1:114" x14ac:dyDescent="0.15">
      <c r="A41" s="286" t="str">
        <f>'Tariffs July2016'!F35</f>
        <v>AGL</v>
      </c>
      <c r="B41" s="47" t="str">
        <f>'Tariffs July2016'!D35</f>
        <v>Envestra Central 2</v>
      </c>
      <c r="C41" s="287">
        <f>'Tariffs July2016'!E35</f>
        <v>42387</v>
      </c>
      <c r="D41" s="85">
        <f>365*'Tariffs July2016'!H35/100</f>
        <v>240.17</v>
      </c>
      <c r="E41" s="85">
        <f>IF($C$5*'Tariffs July2016'!AK35/'Tariffs July2016'!AI35&gt;='Tariffs July2016'!J35,( 'Tariffs July2016'!J35*'Tariffs July2016'!O35/100)* 'Tariffs July2016'!AI35,($C$5*'Tariffs July2016'!AK35/'Tariffs July2016'!AI35*'Tariffs July2016'!O35/100)* 'Tariffs July2016'!AI35)</f>
        <v>72.741900000000001</v>
      </c>
      <c r="F41" s="85">
        <f>IF($C$5*'Tariffs July2016'!AK35/'Tariffs July2016'!AI35&lt;'Tariffs July2016'!J35,0,IF($C$5*'Tariffs July2016'!AK35/'Tariffs July2016'!AI35&lt;='Tariffs July2016'!K35,($C$5*'Tariffs July2016'!AK35/'Tariffs July2016'!AI35-'Tariffs July2016'!J35)*('Tariffs July2016'!P35/100)*'Tariffs July2016'!AI35,('Tariffs July2016'!K35-'Tariffs July2016'!J35)*('Tariffs July2016'!P35/100)*'Tariffs July2016'!AI35))</f>
        <v>57.235199999999999</v>
      </c>
      <c r="G41" s="85">
        <f>IF($C$5*'Tariffs July2016'!AK35/'Tariffs July2016'!AI35&lt;'Tariffs July2016'!K35,0,IF($C$5*'Tariffs July2016'!AK35/'Tariffs July2016'!AI35&lt;='Tariffs July2016'!L35,($C$5*'Tariffs July2016'!AK35/'Tariffs July2016'!AI35-'Tariffs July2016'!K35)*('Tariffs July2016'!Q35/100)*'Tariffs July2016'!AI35,('Tariffs July2016'!L35-'Tariffs July2016'!K35)*('Tariffs July2016'!Q35/100)*'Tariffs July2016'!AI35))</f>
        <v>0</v>
      </c>
      <c r="H41" s="85">
        <f>IF($C$5*'Tariffs July2016'!AK35/'Tariffs July2016'!AI35&lt;'Tariffs July2016'!L35,0,IF($C$5*'Tariffs July2016'!AK35/'Tariffs July2016'!AI35&lt;='Tariffs July2016'!M35,($C$5*'Tariffs July2016'!AK35/'Tariffs July2016'!AI35-'Tariffs July2016'!L35)*('Tariffs July2016'!R35/100)*'Tariffs July2016'!AI35,('Tariffs July2016'!M35-'Tariffs July2016'!L35)*('Tariffs July2016'!R35/100)*'Tariffs July2016'!AI35))</f>
        <v>0</v>
      </c>
      <c r="I41" s="85">
        <f>IF(($C$5*'Tariffs July2016'!AK35/'Tariffs July2016'!AI35&gt;'Tariffs July2016'!M35),($C$5*'Tariffs July2016'!AK35/'Tariffs July2016'!AI35-'Tariffs July2016'!M35)*'Tariffs July2016'!S35/100*'Tariffs July2016'!AI35,0)</f>
        <v>214.31999099999996</v>
      </c>
      <c r="J41" s="85">
        <f>IF($C$5*'Tariffs July2016'!AL35/'Tariffs July2016'!AJ35&gt;='Tariffs July2016'!J35,('Tariffs July2016'!J35*'Tariffs July2016'!U35/100)* 'Tariffs July2016'!AJ35,($C$5*'Tariffs July2016'!AL35/'Tariffs July2016'!AJ35*'Tariffs July2016'!U35/100)* 'Tariffs July2016'!AJ35)</f>
        <v>145.4838</v>
      </c>
      <c r="K41" s="85">
        <f>IF($C$5*'Tariffs July2016'!AL35/'Tariffs July2016'!AJ35&lt;'Tariffs July2016'!J35,0,IF($C$5*'Tariffs July2016'!AL35/'Tariffs July2016'!AJ35&lt;='Tariffs July2016'!K35,($C$5*'Tariffs July2016'!AL35/'Tariffs July2016'!AJ35-'Tariffs July2016'!J35)*('Tariffs July2016'!V35/100)*'Tariffs July2016'!AJ35,('Tariffs July2016'!K35-'Tariffs July2016'!J35)*('Tariffs July2016'!V35/100)*'Tariffs July2016'!AJ35))</f>
        <v>114.4704</v>
      </c>
      <c r="L41" s="85">
        <f>IF($C$5*'Tariffs July2016'!AL35/'Tariffs July2016'!AJ35&lt;'Tariffs July2016'!K35,0,IF($C$5*'Tariffs July2016'!AL35/'Tariffs July2016'!AJ35&lt;='Tariffs July2016'!L35,($C$5*'Tariffs July2016'!AL35/'Tariffs July2016'!AJ35-'Tariffs July2016'!K35)*('Tariffs July2016'!W35/100)*'Tariffs July2016'!AJ35,('Tariffs July2016'!L35-'Tariffs July2016'!K35)*('Tariffs July2016'!W35/100)*'Tariffs July2016'!AJ35))</f>
        <v>0</v>
      </c>
      <c r="M41" s="85">
        <f>IF($C$5*'Tariffs July2016'!AL35/'Tariffs July2016'!AJ35&lt;'Tariffs July2016'!L35,0,IF($C$5*'Tariffs July2016'!AL35/'Tariffs July2016'!AJ35&lt;='Tariffs July2016'!M35,($C$5*'Tariffs July2016'!AL35/'Tariffs July2016'!AJ35-'Tariffs July2016'!L35)*('Tariffs July2016'!X35/100)*'Tariffs July2016'!AJ35,('Tariffs July2016'!M35-'Tariffs July2016'!L35)*('Tariffs July2016'!X35/100)*'Tariffs July2016'!AJ35))</f>
        <v>0</v>
      </c>
      <c r="N41" s="85">
        <f>IF(($C$5*'Tariffs July2016'!AL35/'Tariffs July2016'!AJ35&gt;'Tariffs July2016'!M35),($C$5*'Tariffs July2016'!AL35/'Tariffs July2016'!AJ35-'Tariffs July2016'!M35)*'Tariffs July2016'!Y35/100*'Tariffs July2016'!AJ35,0)</f>
        <v>428.63998199999992</v>
      </c>
      <c r="O41" s="73">
        <f t="shared" si="0"/>
        <v>1273.0612729999998</v>
      </c>
      <c r="P41" s="498">
        <f t="shared" si="1"/>
        <v>1400.3674002999999</v>
      </c>
    </row>
    <row r="42" spans="1:114" x14ac:dyDescent="0.15">
      <c r="A42" s="286" t="str">
        <f>'Tariffs July2016'!F36</f>
        <v>Alinta Energy</v>
      </c>
      <c r="B42" s="47" t="str">
        <f>'Tariffs July2016'!D36</f>
        <v>Envestra Central 2</v>
      </c>
      <c r="C42" s="287">
        <f>'Tariffs July2016'!E36</f>
        <v>42023</v>
      </c>
      <c r="D42" s="85">
        <f>365*'Tariffs July2016'!H36/100</f>
        <v>232.90650000000002</v>
      </c>
      <c r="E42" s="85">
        <f>IF($C$5*'Tariffs July2016'!AK36/'Tariffs July2016'!AI36&gt;='Tariffs July2016'!J36,( 'Tariffs July2016'!J36*'Tariffs July2016'!O36/100)* 'Tariffs July2016'!AI36,($C$5*'Tariffs July2016'!AK36/'Tariffs July2016'!AI36*'Tariffs July2016'!O36/100)* 'Tariffs July2016'!AI36)</f>
        <v>63.497</v>
      </c>
      <c r="F42" s="85">
        <f>IF($C$5*'Tariffs July2016'!AK36/'Tariffs July2016'!AI36&lt;'Tariffs July2016'!J36,0,IF($C$5*'Tariffs July2016'!AK36/'Tariffs July2016'!AI36&lt;='Tariffs July2016'!K36,($C$5*'Tariffs July2016'!AK36/'Tariffs July2016'!AI36-'Tariffs July2016'!J36)*('Tariffs July2016'!P36/100)*'Tariffs July2016'!AI36,('Tariffs July2016'!K36-'Tariffs July2016'!J36)*('Tariffs July2016'!P36/100)*'Tariffs July2016'!AI36))</f>
        <v>52.302999999999997</v>
      </c>
      <c r="G42" s="85">
        <f>IF($C$5*'Tariffs July2016'!AK36/'Tariffs July2016'!AI36&lt;'Tariffs July2016'!K36,0,IF($C$5*'Tariffs July2016'!AK36/'Tariffs July2016'!AI36&lt;='Tariffs July2016'!L36,($C$5*'Tariffs July2016'!AK36/'Tariffs July2016'!AI36-'Tariffs July2016'!K36)*('Tariffs July2016'!Q36/100)*'Tariffs July2016'!AI36,('Tariffs July2016'!L36-'Tariffs July2016'!K36)*('Tariffs July2016'!Q36/100)*'Tariffs July2016'!AI36))</f>
        <v>0</v>
      </c>
      <c r="H42" s="85">
        <f>IF($C$5*'Tariffs July2016'!AK36/'Tariffs July2016'!AI36&lt;'Tariffs July2016'!L36,0,IF($C$5*'Tariffs July2016'!AK36/'Tariffs July2016'!AI36&lt;='Tariffs July2016'!M36,($C$5*'Tariffs July2016'!AK36/'Tariffs July2016'!AI36-'Tariffs July2016'!L36)*('Tariffs July2016'!R36/100)*'Tariffs July2016'!AI36,('Tariffs July2016'!M36-'Tariffs July2016'!L36)*('Tariffs July2016'!R36/100)*'Tariffs July2016'!AI36))</f>
        <v>0</v>
      </c>
      <c r="I42" s="85">
        <f>IF(($C$5*'Tariffs July2016'!AK36/'Tariffs July2016'!AI36&gt;'Tariffs July2016'!M36),($C$5*'Tariffs July2016'!AK36/'Tariffs July2016'!AI36-'Tariffs July2016'!M36)*'Tariffs July2016'!S36/100*'Tariffs July2016'!AI36,0)</f>
        <v>227.96807999999999</v>
      </c>
      <c r="J42" s="85">
        <f>IF($C$5*'Tariffs July2016'!AL36/'Tariffs July2016'!AJ36&gt;='Tariffs July2016'!J36,('Tariffs July2016'!J36*'Tariffs July2016'!U36/100)* 'Tariffs July2016'!AJ36,($C$5*'Tariffs July2016'!AL36/'Tariffs July2016'!AJ36*'Tariffs July2016'!U36/100)* 'Tariffs July2016'!AJ36)</f>
        <v>126.994</v>
      </c>
      <c r="K42" s="85">
        <f>IF($C$5*'Tariffs July2016'!AL36/'Tariffs July2016'!AJ36&lt;'Tariffs July2016'!J36,0,IF($C$5*'Tariffs July2016'!AL36/'Tariffs July2016'!AJ36&lt;='Tariffs July2016'!K36,($C$5*'Tariffs July2016'!AL36/'Tariffs July2016'!AJ36-'Tariffs July2016'!J36)*('Tariffs July2016'!V36/100)*'Tariffs July2016'!AJ36,('Tariffs July2016'!K36-'Tariffs July2016'!J36)*('Tariffs July2016'!V36/100)*'Tariffs July2016'!AJ36))</f>
        <v>104.60599999999999</v>
      </c>
      <c r="L42" s="85">
        <f>IF($C$5*'Tariffs July2016'!AL36/'Tariffs July2016'!AJ36&lt;'Tariffs July2016'!K36,0,IF($C$5*'Tariffs July2016'!AL36/'Tariffs July2016'!AJ36&lt;='Tariffs July2016'!L36,($C$5*'Tariffs July2016'!AL36/'Tariffs July2016'!AJ36-'Tariffs July2016'!K36)*('Tariffs July2016'!W36/100)*'Tariffs July2016'!AJ36,('Tariffs July2016'!L36-'Tariffs July2016'!K36)*('Tariffs July2016'!W36/100)*'Tariffs July2016'!AJ36))</f>
        <v>0</v>
      </c>
      <c r="M42" s="85">
        <f>IF($C$5*'Tariffs July2016'!AL36/'Tariffs July2016'!AJ36&lt;'Tariffs July2016'!L36,0,IF($C$5*'Tariffs July2016'!AL36/'Tariffs July2016'!AJ36&lt;='Tariffs July2016'!M36,($C$5*'Tariffs July2016'!AL36/'Tariffs July2016'!AJ36-'Tariffs July2016'!L36)*('Tariffs July2016'!X36/100)*'Tariffs July2016'!AJ36,('Tariffs July2016'!M36-'Tariffs July2016'!L36)*('Tariffs July2016'!X36/100)*'Tariffs July2016'!AJ36))</f>
        <v>0</v>
      </c>
      <c r="N42" s="85">
        <f>IF(($C$5*'Tariffs July2016'!AL36/'Tariffs July2016'!AJ36&gt;'Tariffs July2016'!M36),($C$5*'Tariffs July2016'!AL36/'Tariffs July2016'!AJ36-'Tariffs July2016'!M36)*'Tariffs July2016'!Y36/100*'Tariffs July2016'!AJ36,0)</f>
        <v>455.93615999999997</v>
      </c>
      <c r="O42" s="73">
        <f t="shared" si="0"/>
        <v>1264.21074</v>
      </c>
      <c r="P42" s="498">
        <f t="shared" si="1"/>
        <v>1390.6318140000001</v>
      </c>
    </row>
    <row r="43" spans="1:114" x14ac:dyDescent="0.15">
      <c r="A43" s="286" t="str">
        <f>'Tariffs July2016'!F37</f>
        <v>Click Energy</v>
      </c>
      <c r="B43" s="47" t="str">
        <f>'Tariffs July2016'!D37</f>
        <v>Envestra Central 2</v>
      </c>
      <c r="C43" s="287">
        <f>'Tariffs July2016'!E37</f>
        <v>42407</v>
      </c>
      <c r="D43" s="85">
        <f>365*'Tariffs July2016'!H37/100</f>
        <v>242.72499999999999</v>
      </c>
      <c r="E43" s="85">
        <f>IF($C$5*'Tariffs July2016'!AK37/'Tariffs July2016'!AI37&gt;='Tariffs July2016'!J37,( 'Tariffs July2016'!J37*'Tariffs July2016'!O37/100)* 'Tariffs July2016'!AI37,($C$5*'Tariffs July2016'!AK37/'Tariffs July2016'!AI37*'Tariffs July2016'!O37/100)* 'Tariffs July2016'!AI37)</f>
        <v>80.275999999999996</v>
      </c>
      <c r="F43" s="85">
        <f>IF($C$5*'Tariffs July2016'!AK37/'Tariffs July2016'!AI37&lt;'Tariffs July2016'!J37,0,IF($C$5*'Tariffs July2016'!AK37/'Tariffs July2016'!AI37&lt;='Tariffs July2016'!K37,($C$5*'Tariffs July2016'!AK37/'Tariffs July2016'!AI37-'Tariffs July2016'!J37)*('Tariffs July2016'!P37/100)*'Tariffs July2016'!AI37,('Tariffs July2016'!K37-'Tariffs July2016'!J37)*('Tariffs July2016'!P37/100)*'Tariffs July2016'!AI37))</f>
        <v>53.657999999999994</v>
      </c>
      <c r="G43" s="85">
        <f>IF($C$5*'Tariffs July2016'!AK37/'Tariffs July2016'!AI37&lt;'Tariffs July2016'!K37,0,IF($C$5*'Tariffs July2016'!AK37/'Tariffs July2016'!AI37&lt;='Tariffs July2016'!L37,($C$5*'Tariffs July2016'!AK37/'Tariffs July2016'!AI37-'Tariffs July2016'!K37)*('Tariffs July2016'!Q37/100)*'Tariffs July2016'!AI37,('Tariffs July2016'!L37-'Tariffs July2016'!K37)*('Tariffs July2016'!Q37/100)*'Tariffs July2016'!AI37))</f>
        <v>0</v>
      </c>
      <c r="H43" s="85">
        <f>IF($C$5*'Tariffs July2016'!AK37/'Tariffs July2016'!AI37&lt;'Tariffs July2016'!L37,0,IF($C$5*'Tariffs July2016'!AK37/'Tariffs July2016'!AI37&lt;='Tariffs July2016'!M37,($C$5*'Tariffs July2016'!AK37/'Tariffs July2016'!AI37-'Tariffs July2016'!L37)*('Tariffs July2016'!R37/100)*'Tariffs July2016'!AI37,('Tariffs July2016'!M37-'Tariffs July2016'!L37)*('Tariffs July2016'!R37/100)*'Tariffs July2016'!AI37))</f>
        <v>0</v>
      </c>
      <c r="I43" s="85">
        <f>IF(($C$5*'Tariffs July2016'!AK37/'Tariffs July2016'!AI37&gt;'Tariffs July2016'!M37),($C$5*'Tariffs July2016'!AK37/'Tariffs July2016'!AI37-'Tariffs July2016'!M37)*'Tariffs July2016'!S37/100*'Tariffs July2016'!AI37,0)</f>
        <v>236.96681999999998</v>
      </c>
      <c r="J43" s="85">
        <f>IF($C$5*'Tariffs July2016'!AL37/'Tariffs July2016'!AJ37&gt;='Tariffs July2016'!J37,('Tariffs July2016'!J37*'Tariffs July2016'!U37/100)* 'Tariffs July2016'!AJ37,($C$5*'Tariffs July2016'!AL37/'Tariffs July2016'!AJ37*'Tariffs July2016'!U37/100)* 'Tariffs July2016'!AJ37)</f>
        <v>160.55199999999999</v>
      </c>
      <c r="K43" s="85">
        <f>IF($C$5*'Tariffs July2016'!AL37/'Tariffs July2016'!AJ37&lt;'Tariffs July2016'!J37,0,IF($C$5*'Tariffs July2016'!AL37/'Tariffs July2016'!AJ37&lt;='Tariffs July2016'!K37,($C$5*'Tariffs July2016'!AL37/'Tariffs July2016'!AJ37-'Tariffs July2016'!J37)*('Tariffs July2016'!V37/100)*'Tariffs July2016'!AJ37,('Tariffs July2016'!K37-'Tariffs July2016'!J37)*('Tariffs July2016'!V37/100)*'Tariffs July2016'!AJ37))</f>
        <v>107.31599999999999</v>
      </c>
      <c r="L43" s="85">
        <f>IF($C$5*'Tariffs July2016'!AL37/'Tariffs July2016'!AJ37&lt;'Tariffs July2016'!K37,0,IF($C$5*'Tariffs July2016'!AL37/'Tariffs July2016'!AJ37&lt;='Tariffs July2016'!L37,($C$5*'Tariffs July2016'!AL37/'Tariffs July2016'!AJ37-'Tariffs July2016'!K37)*('Tariffs July2016'!W37/100)*'Tariffs July2016'!AJ37,('Tariffs July2016'!L37-'Tariffs July2016'!K37)*('Tariffs July2016'!W37/100)*'Tariffs July2016'!AJ37))</f>
        <v>0</v>
      </c>
      <c r="M43" s="85">
        <f>IF($C$5*'Tariffs July2016'!AL37/'Tariffs July2016'!AJ37&lt;'Tariffs July2016'!L37,0,IF($C$5*'Tariffs July2016'!AL37/'Tariffs July2016'!AJ37&lt;='Tariffs July2016'!M37,($C$5*'Tariffs July2016'!AL37/'Tariffs July2016'!AJ37-'Tariffs July2016'!L37)*('Tariffs July2016'!X37/100)*'Tariffs July2016'!AJ37,('Tariffs July2016'!M37-'Tariffs July2016'!L37)*('Tariffs July2016'!X37/100)*'Tariffs July2016'!AJ37))</f>
        <v>0</v>
      </c>
      <c r="N43" s="85">
        <f>IF(($C$5*'Tariffs July2016'!AL37/'Tariffs July2016'!AJ37&gt;'Tariffs July2016'!M37),($C$5*'Tariffs July2016'!AL37/'Tariffs July2016'!AJ37-'Tariffs July2016'!M37)*'Tariffs July2016'!Y37/100*'Tariffs July2016'!AJ37,0)</f>
        <v>473.93363999999997</v>
      </c>
      <c r="O43" s="73">
        <f t="shared" si="0"/>
        <v>1355.4274599999999</v>
      </c>
      <c r="P43" s="498">
        <f t="shared" si="1"/>
        <v>1490.970206</v>
      </c>
    </row>
    <row r="44" spans="1:114" x14ac:dyDescent="0.15">
      <c r="A44" s="286" t="str">
        <f>'Tariffs July2016'!F38</f>
        <v>Covau</v>
      </c>
      <c r="B44" s="47" t="str">
        <f>'Tariffs July2016'!D38</f>
        <v>Envestra Central 2</v>
      </c>
      <c r="C44" s="287">
        <f>'Tariffs July2016'!E38</f>
        <v>42527</v>
      </c>
      <c r="D44" s="85">
        <f>365*'Tariffs July2016'!H38/100</f>
        <v>242.72499999999999</v>
      </c>
      <c r="E44" s="85">
        <f>IF($C$5*'Tariffs July2016'!AK38/'Tariffs July2016'!AI38&gt;='Tariffs July2016'!J38,( 'Tariffs July2016'!J38*'Tariffs July2016'!O38/100)* 'Tariffs July2016'!AI38,($C$5*'Tariffs July2016'!AK38/'Tariffs July2016'!AI38*'Tariffs July2016'!O38/100)* 'Tariffs July2016'!AI38)</f>
        <v>94.423000000000016</v>
      </c>
      <c r="F44" s="85">
        <f>IF($C$5*'Tariffs July2016'!AK38/'Tariffs July2016'!AI38&lt;'Tariffs July2016'!J38,0,IF($C$5*'Tariffs July2016'!AK38/'Tariffs July2016'!AI38&lt;='Tariffs July2016'!K38,($C$5*'Tariffs July2016'!AK38/'Tariffs July2016'!AI38-'Tariffs July2016'!J38)*('Tariffs July2016'!P38/100)*'Tariffs July2016'!AI38,('Tariffs July2016'!K38-'Tariffs July2016'!J38)*('Tariffs July2016'!P38/100)*'Tariffs July2016'!AI38))</f>
        <v>62.33</v>
      </c>
      <c r="G44" s="85">
        <f>IF($C$5*'Tariffs July2016'!AK38/'Tariffs July2016'!AI38&lt;'Tariffs July2016'!K38,0,IF($C$5*'Tariffs July2016'!AK38/'Tariffs July2016'!AI38&lt;='Tariffs July2016'!L38,($C$5*'Tariffs July2016'!AK38/'Tariffs July2016'!AI38-'Tariffs July2016'!K38)*('Tariffs July2016'!Q38/100)*'Tariffs July2016'!AI38,('Tariffs July2016'!L38-'Tariffs July2016'!K38)*('Tariffs July2016'!Q38/100)*'Tariffs July2016'!AI38))</f>
        <v>0</v>
      </c>
      <c r="H44" s="85">
        <f>IF($C$5*'Tariffs July2016'!AK38/'Tariffs July2016'!AI38&lt;'Tariffs July2016'!L38,0,IF($C$5*'Tariffs July2016'!AK38/'Tariffs July2016'!AI38&lt;='Tariffs July2016'!M38,($C$5*'Tariffs July2016'!AK38/'Tariffs July2016'!AI38-'Tariffs July2016'!L38)*('Tariffs July2016'!R38/100)*'Tariffs July2016'!AI38,('Tariffs July2016'!M38-'Tariffs July2016'!L38)*('Tariffs July2016'!R38/100)*'Tariffs July2016'!AI38))</f>
        <v>0</v>
      </c>
      <c r="I44" s="85">
        <f>IF(($C$5*'Tariffs July2016'!AK38/'Tariffs July2016'!AI38&gt;'Tariffs July2016'!M38),($C$5*'Tariffs July2016'!AK38/'Tariffs July2016'!AI38-'Tariffs July2016'!M38)*'Tariffs July2016'!S38/100*'Tariffs July2016'!AI38,0)</f>
        <v>269.9622</v>
      </c>
      <c r="J44" s="85">
        <f>IF($C$5*'Tariffs July2016'!AL38/'Tariffs July2016'!AJ38&gt;='Tariffs July2016'!J38,('Tariffs July2016'!J38*'Tariffs July2016'!U38/100)* 'Tariffs July2016'!AJ38,($C$5*'Tariffs July2016'!AL38/'Tariffs July2016'!AJ38*'Tariffs July2016'!U38/100)* 'Tariffs July2016'!AJ38)</f>
        <v>188.84600000000003</v>
      </c>
      <c r="K44" s="85">
        <f>IF($C$5*'Tariffs July2016'!AL38/'Tariffs July2016'!AJ38&lt;'Tariffs July2016'!J38,0,IF($C$5*'Tariffs July2016'!AL38/'Tariffs July2016'!AJ38&lt;='Tariffs July2016'!K38,($C$5*'Tariffs July2016'!AL38/'Tariffs July2016'!AJ38-'Tariffs July2016'!J38)*('Tariffs July2016'!V38/100)*'Tariffs July2016'!AJ38,('Tariffs July2016'!K38-'Tariffs July2016'!J38)*('Tariffs July2016'!V38/100)*'Tariffs July2016'!AJ38))</f>
        <v>124.66</v>
      </c>
      <c r="L44" s="85">
        <f>IF($C$5*'Tariffs July2016'!AL38/'Tariffs July2016'!AJ38&lt;'Tariffs July2016'!K38,0,IF($C$5*'Tariffs July2016'!AL38/'Tariffs July2016'!AJ38&lt;='Tariffs July2016'!L38,($C$5*'Tariffs July2016'!AL38/'Tariffs July2016'!AJ38-'Tariffs July2016'!K38)*('Tariffs July2016'!W38/100)*'Tariffs July2016'!AJ38,('Tariffs July2016'!L38-'Tariffs July2016'!K38)*('Tariffs July2016'!W38/100)*'Tariffs July2016'!AJ38))</f>
        <v>0</v>
      </c>
      <c r="M44" s="85">
        <f>IF($C$5*'Tariffs July2016'!AL38/'Tariffs July2016'!AJ38&lt;'Tariffs July2016'!L38,0,IF($C$5*'Tariffs July2016'!AL38/'Tariffs July2016'!AJ38&lt;='Tariffs July2016'!M38,($C$5*'Tariffs July2016'!AL38/'Tariffs July2016'!AJ38-'Tariffs July2016'!L38)*('Tariffs July2016'!X38/100)*'Tariffs July2016'!AJ38,('Tariffs July2016'!M38-'Tariffs July2016'!L38)*('Tariffs July2016'!X38/100)*'Tariffs July2016'!AJ38))</f>
        <v>0</v>
      </c>
      <c r="N44" s="85">
        <f>IF(($C$5*'Tariffs July2016'!AL38/'Tariffs July2016'!AJ38&gt;'Tariffs July2016'!M38),($C$5*'Tariffs July2016'!AL38/'Tariffs July2016'!AJ38-'Tariffs July2016'!M38)*'Tariffs July2016'!Y38/100*'Tariffs July2016'!AJ38,0)</f>
        <v>539.92439999999999</v>
      </c>
      <c r="O44" s="73">
        <f t="shared" si="0"/>
        <v>1522.8706</v>
      </c>
      <c r="P44" s="498">
        <f t="shared" si="1"/>
        <v>1675.1576600000001</v>
      </c>
    </row>
    <row r="45" spans="1:114" x14ac:dyDescent="0.15">
      <c r="A45" s="286" t="str">
        <f>'Tariffs July2016'!F39</f>
        <v>Dodo Power &amp; Gas</v>
      </c>
      <c r="B45" s="47" t="str">
        <f>'Tariffs July2016'!D39</f>
        <v>Envestra Central 2</v>
      </c>
      <c r="C45" s="287">
        <f>'Tariffs July2016'!E39</f>
        <v>42186</v>
      </c>
      <c r="D45" s="85">
        <f>365*'Tariffs July2016'!H39/100</f>
        <v>207.86750000000001</v>
      </c>
      <c r="E45" s="85">
        <f>IF($C$5*'Tariffs July2016'!AK39/'Tariffs July2016'!AI39&gt;='Tariffs July2016'!J39,( 'Tariffs July2016'!J39*'Tariffs July2016'!O39/100)* 'Tariffs July2016'!AI39,($C$5*'Tariffs July2016'!AK39/'Tariffs July2016'!AI39*'Tariffs July2016'!O39/100)* 'Tariffs July2016'!AI39)</f>
        <v>112.64</v>
      </c>
      <c r="F45" s="85">
        <f>IF($C$5*'Tariffs July2016'!AK39/'Tariffs July2016'!AI39&lt;'Tariffs July2016'!J39,0,IF($C$5*'Tariffs July2016'!AK39/'Tariffs July2016'!AI39&lt;='Tariffs July2016'!K39,($C$5*'Tariffs July2016'!AK39/'Tariffs July2016'!AI39-'Tariffs July2016'!J39)*('Tariffs July2016'!P39/100)*'Tariffs July2016'!AI39,('Tariffs July2016'!K39-'Tariffs July2016'!J39)*('Tariffs July2016'!P39/100)*'Tariffs July2016'!AI39))</f>
        <v>0</v>
      </c>
      <c r="G45" s="85">
        <f>IF($C$5*'Tariffs July2016'!AK39/'Tariffs July2016'!AI39&lt;'Tariffs July2016'!K39,0,IF($C$5*'Tariffs July2016'!AK39/'Tariffs July2016'!AI39&lt;='Tariffs July2016'!L39,($C$5*'Tariffs July2016'!AK39/'Tariffs July2016'!AI39-'Tariffs July2016'!K39)*('Tariffs July2016'!Q39/100)*'Tariffs July2016'!AI39,('Tariffs July2016'!L39-'Tariffs July2016'!K39)*('Tariffs July2016'!Q39/100)*'Tariffs July2016'!AI39))</f>
        <v>0</v>
      </c>
      <c r="H45" s="85">
        <f>IF($C$5*'Tariffs July2016'!AK39/'Tariffs July2016'!AI39&lt;'Tariffs July2016'!L39,0,IF($C$5*'Tariffs July2016'!AK39/'Tariffs July2016'!AI39&lt;='Tariffs July2016'!M39,($C$5*'Tariffs July2016'!AK39/'Tariffs July2016'!AI39-'Tariffs July2016'!L39)*('Tariffs July2016'!R39/100)*'Tariffs July2016'!AI39,('Tariffs July2016'!M39-'Tariffs July2016'!L39)*('Tariffs July2016'!R39/100)*'Tariffs July2016'!AI39))</f>
        <v>0</v>
      </c>
      <c r="I45" s="85">
        <f>IF(($C$5*'Tariffs July2016'!AK39/'Tariffs July2016'!AI39&gt;'Tariffs July2016'!M39),($C$5*'Tariffs July2016'!AK39/'Tariffs July2016'!AI39-'Tariffs July2016'!M39)*'Tariffs July2016'!S39/100*'Tariffs July2016'!AI39,0)</f>
        <v>217.50870999999995</v>
      </c>
      <c r="J45" s="85">
        <f>IF($C$5*'Tariffs July2016'!AL39/'Tariffs July2016'!AJ39&gt;='Tariffs July2016'!J39,('Tariffs July2016'!J39*'Tariffs July2016'!U39/100)* 'Tariffs July2016'!AJ39,($C$5*'Tariffs July2016'!AL39/'Tariffs July2016'!AJ39*'Tariffs July2016'!U39/100)* 'Tariffs July2016'!AJ39)</f>
        <v>208.64</v>
      </c>
      <c r="K45" s="85">
        <f>IF($C$5*'Tariffs July2016'!AL39/'Tariffs July2016'!AJ39&lt;'Tariffs July2016'!J39,0,IF($C$5*'Tariffs July2016'!AL39/'Tariffs July2016'!AJ39&lt;='Tariffs July2016'!K39,($C$5*'Tariffs July2016'!AL39/'Tariffs July2016'!AJ39-'Tariffs July2016'!J39)*('Tariffs July2016'!V39/100)*'Tariffs July2016'!AJ39,('Tariffs July2016'!K39-'Tariffs July2016'!J39)*('Tariffs July2016'!V39/100)*'Tariffs July2016'!AJ39))</f>
        <v>0</v>
      </c>
      <c r="L45" s="85">
        <f>IF($C$5*'Tariffs July2016'!AL39/'Tariffs July2016'!AJ39&lt;'Tariffs July2016'!K39,0,IF($C$5*'Tariffs July2016'!AL39/'Tariffs July2016'!AJ39&lt;='Tariffs July2016'!L39,($C$5*'Tariffs July2016'!AL39/'Tariffs July2016'!AJ39-'Tariffs July2016'!K39)*('Tariffs July2016'!W39/100)*'Tariffs July2016'!AJ39,('Tariffs July2016'!L39-'Tariffs July2016'!K39)*('Tariffs July2016'!W39/100)*'Tariffs July2016'!AJ39))</f>
        <v>0</v>
      </c>
      <c r="M45" s="85">
        <f>IF($C$5*'Tariffs July2016'!AL39/'Tariffs July2016'!AJ39&lt;'Tariffs July2016'!L39,0,IF($C$5*'Tariffs July2016'!AL39/'Tariffs July2016'!AJ39&lt;='Tariffs July2016'!M39,($C$5*'Tariffs July2016'!AL39/'Tariffs July2016'!AJ39-'Tariffs July2016'!L39)*('Tariffs July2016'!X39/100)*'Tariffs July2016'!AJ39,('Tariffs July2016'!M39-'Tariffs July2016'!L39)*('Tariffs July2016'!X39/100)*'Tariffs July2016'!AJ39))</f>
        <v>0</v>
      </c>
      <c r="N45" s="85">
        <f>IF(($C$5*'Tariffs July2016'!AL39/'Tariffs July2016'!AJ39&gt;'Tariffs July2016'!M39),($C$5*'Tariffs July2016'!AL39/'Tariffs July2016'!AJ39-'Tariffs July2016'!M39)*'Tariffs July2016'!Y39/100*'Tariffs July2016'!AJ39,0)</f>
        <v>411.66077999999993</v>
      </c>
      <c r="O45" s="73">
        <f t="shared" si="0"/>
        <v>1158.3169899999998</v>
      </c>
      <c r="P45" s="498">
        <f t="shared" si="1"/>
        <v>1274.1486889999999</v>
      </c>
    </row>
    <row r="46" spans="1:114" x14ac:dyDescent="0.15">
      <c r="A46" s="286" t="str">
        <f>'Tariffs July2016'!F40</f>
        <v>EnergyAustralia</v>
      </c>
      <c r="B46" s="47" t="str">
        <f>'Tariffs July2016'!D40</f>
        <v>Envestra Central 2</v>
      </c>
      <c r="C46" s="287">
        <f>'Tariffs July2016'!E40</f>
        <v>42401</v>
      </c>
      <c r="D46" s="85">
        <f>365*'Tariffs July2016'!H40/100</f>
        <v>264.33299999999997</v>
      </c>
      <c r="E46" s="85">
        <f>IF($C$5*'Tariffs July2016'!AK40/'Tariffs July2016'!AI40&gt;='Tariffs July2016'!J40,( 'Tariffs July2016'!J40*'Tariffs July2016'!O40/100)* 'Tariffs July2016'!AI40,($C$5*'Tariffs July2016'!AK40/'Tariffs July2016'!AI40*'Tariffs July2016'!O40/100)* 'Tariffs July2016'!AI40)</f>
        <v>86.915219999999991</v>
      </c>
      <c r="F46" s="85">
        <f>IF($C$5*'Tariffs July2016'!AK40/'Tariffs July2016'!AI40&lt;'Tariffs July2016'!J40,0,IF($C$5*'Tariffs July2016'!AK40/'Tariffs July2016'!AI40&lt;='Tariffs July2016'!K40,($C$5*'Tariffs July2016'!AK40/'Tariffs July2016'!AI40-'Tariffs July2016'!J40)*('Tariffs July2016'!P40/100)*'Tariffs July2016'!AI40,('Tariffs July2016'!K40-'Tariffs July2016'!J40)*('Tariffs July2016'!P40/100)*'Tariffs July2016'!AI40))</f>
        <v>56.666100000000007</v>
      </c>
      <c r="G46" s="85">
        <f>IF($C$5*'Tariffs July2016'!AK40/'Tariffs July2016'!AI40&lt;'Tariffs July2016'!K40,0,IF($C$5*'Tariffs July2016'!AK40/'Tariffs July2016'!AI40&lt;='Tariffs July2016'!L40,($C$5*'Tariffs July2016'!AK40/'Tariffs July2016'!AI40-'Tariffs July2016'!K40)*('Tariffs July2016'!Q40/100)*'Tariffs July2016'!AI40,('Tariffs July2016'!L40-'Tariffs July2016'!K40)*('Tariffs July2016'!Q40/100)*'Tariffs July2016'!AI40))</f>
        <v>0</v>
      </c>
      <c r="H46" s="85">
        <f>IF($C$5*'Tariffs July2016'!AK40/'Tariffs July2016'!AI40&lt;'Tariffs July2016'!L40,0,IF($C$5*'Tariffs July2016'!AK40/'Tariffs July2016'!AI40&lt;='Tariffs July2016'!M40,($C$5*'Tariffs July2016'!AK40/'Tariffs July2016'!AI40-'Tariffs July2016'!L40)*('Tariffs July2016'!R40/100)*'Tariffs July2016'!AI40,('Tariffs July2016'!M40-'Tariffs July2016'!L40)*('Tariffs July2016'!R40/100)*'Tariffs July2016'!AI40))</f>
        <v>0</v>
      </c>
      <c r="I46" s="85">
        <f>IF(($C$5*'Tariffs July2016'!AK40/'Tariffs July2016'!AI40&gt;'Tariffs July2016'!M40),($C$5*'Tariffs July2016'!AK40/'Tariffs July2016'!AI40-'Tariffs July2016'!M40)*'Tariffs July2016'!S40/100*'Tariffs July2016'!AI40,0)</f>
        <v>226.40829839999998</v>
      </c>
      <c r="J46" s="85">
        <f>IF($C$5*'Tariffs July2016'!AL40/'Tariffs July2016'!AJ40&gt;='Tariffs July2016'!J40,('Tariffs July2016'!J40*'Tariffs July2016'!U40/100)* 'Tariffs July2016'!AJ40,($C$5*'Tariffs July2016'!AL40/'Tariffs July2016'!AJ40*'Tariffs July2016'!U40/100)* 'Tariffs July2016'!AJ40)</f>
        <v>173.83043999999998</v>
      </c>
      <c r="K46" s="85">
        <f>IF($C$5*'Tariffs July2016'!AL40/'Tariffs July2016'!AJ40&lt;'Tariffs July2016'!J40,0,IF($C$5*'Tariffs July2016'!AL40/'Tariffs July2016'!AJ40&lt;='Tariffs July2016'!K40,($C$5*'Tariffs July2016'!AL40/'Tariffs July2016'!AJ40-'Tariffs July2016'!J40)*('Tariffs July2016'!V40/100)*'Tariffs July2016'!AJ40,('Tariffs July2016'!K40-'Tariffs July2016'!J40)*('Tariffs July2016'!V40/100)*'Tariffs July2016'!AJ40))</f>
        <v>113.33220000000001</v>
      </c>
      <c r="L46" s="85">
        <f>IF($C$5*'Tariffs July2016'!AL40/'Tariffs July2016'!AJ40&lt;'Tariffs July2016'!K40,0,IF($C$5*'Tariffs July2016'!AL40/'Tariffs July2016'!AJ40&lt;='Tariffs July2016'!L40,($C$5*'Tariffs July2016'!AL40/'Tariffs July2016'!AJ40-'Tariffs July2016'!K40)*('Tariffs July2016'!W40/100)*'Tariffs July2016'!AJ40,('Tariffs July2016'!L40-'Tariffs July2016'!K40)*('Tariffs July2016'!W40/100)*'Tariffs July2016'!AJ40))</f>
        <v>0</v>
      </c>
      <c r="M46" s="85">
        <f>IF($C$5*'Tariffs July2016'!AL40/'Tariffs July2016'!AJ40&lt;'Tariffs July2016'!L40,0,IF($C$5*'Tariffs July2016'!AL40/'Tariffs July2016'!AJ40&lt;='Tariffs July2016'!M40,($C$5*'Tariffs July2016'!AL40/'Tariffs July2016'!AJ40-'Tariffs July2016'!L40)*('Tariffs July2016'!X40/100)*'Tariffs July2016'!AJ40,('Tariffs July2016'!M40-'Tariffs July2016'!L40)*('Tariffs July2016'!X40/100)*'Tariffs July2016'!AJ40))</f>
        <v>0</v>
      </c>
      <c r="N46" s="85">
        <f>IF(($C$5*'Tariffs July2016'!AL40/'Tariffs July2016'!AJ40&gt;'Tariffs July2016'!M40),($C$5*'Tariffs July2016'!AL40/'Tariffs July2016'!AJ40-'Tariffs July2016'!M40)*'Tariffs July2016'!Y40/100*'Tariffs July2016'!AJ40,0)</f>
        <v>452.81659679999996</v>
      </c>
      <c r="O46" s="73">
        <f t="shared" si="0"/>
        <v>1374.3018551999999</v>
      </c>
      <c r="P46" s="498">
        <f t="shared" si="1"/>
        <v>1511.73204072</v>
      </c>
    </row>
    <row r="47" spans="1:114" x14ac:dyDescent="0.15">
      <c r="A47" s="286" t="str">
        <f>'Tariffs July2016'!F41</f>
        <v>Lumo Energy</v>
      </c>
      <c r="B47" s="47" t="str">
        <f>'Tariffs July2016'!D41</f>
        <v>Envestra Central 2</v>
      </c>
      <c r="C47" s="287">
        <f>'Tariffs July2016'!E41</f>
        <v>42393</v>
      </c>
      <c r="D47" s="85">
        <f>365*'Tariffs July2016'!H41/100</f>
        <v>239.29400000000001</v>
      </c>
      <c r="E47" s="85">
        <f>IF($C$5*'Tariffs July2016'!AK41/'Tariffs July2016'!AI41&gt;='Tariffs July2016'!J41,( 'Tariffs July2016'!J41*'Tariffs July2016'!O41/100)* 'Tariffs July2016'!AI41,($C$5*'Tariffs July2016'!AK41/'Tariffs July2016'!AI41*'Tariffs July2016'!O41/100)* 'Tariffs July2016'!AI41)</f>
        <v>84.421399999999991</v>
      </c>
      <c r="F47" s="85">
        <f>IF($C$5*'Tariffs July2016'!AK41/'Tariffs July2016'!AI41&lt;'Tariffs July2016'!J41,0,IF($C$5*'Tariffs July2016'!AK41/'Tariffs July2016'!AI41&lt;='Tariffs July2016'!K41,($C$5*'Tariffs July2016'!AK41/'Tariffs July2016'!AI41-'Tariffs July2016'!J41)*('Tariffs July2016'!P41/100)*'Tariffs July2016'!AI41,('Tariffs July2016'!K41-'Tariffs July2016'!J41)*('Tariffs July2016'!P41/100)*'Tariffs July2016'!AI41))</f>
        <v>57.289400000000001</v>
      </c>
      <c r="G47" s="85">
        <f>IF($C$5*'Tariffs July2016'!AK41/'Tariffs July2016'!AI41&lt;'Tariffs July2016'!K41,0,IF($C$5*'Tariffs July2016'!AK41/'Tariffs July2016'!AI41&lt;='Tariffs July2016'!L41,($C$5*'Tariffs July2016'!AK41/'Tariffs July2016'!AI41-'Tariffs July2016'!K41)*('Tariffs July2016'!Q41/100)*'Tariffs July2016'!AI41,('Tariffs July2016'!L41-'Tariffs July2016'!K41)*('Tariffs July2016'!Q41/100)*'Tariffs July2016'!AI41))</f>
        <v>0</v>
      </c>
      <c r="H47" s="85">
        <f>IF($C$5*'Tariffs July2016'!AK41/'Tariffs July2016'!AI41&lt;'Tariffs July2016'!L41,0,IF($C$5*'Tariffs July2016'!AK41/'Tariffs July2016'!AI41&lt;='Tariffs July2016'!M41,($C$5*'Tariffs July2016'!AK41/'Tariffs July2016'!AI41-'Tariffs July2016'!L41)*('Tariffs July2016'!R41/100)*'Tariffs July2016'!AI41,('Tariffs July2016'!M41-'Tariffs July2016'!L41)*('Tariffs July2016'!R41/100)*'Tariffs July2016'!AI41))</f>
        <v>0</v>
      </c>
      <c r="I47" s="85">
        <f>IF(($C$5*'Tariffs July2016'!AK41/'Tariffs July2016'!AI41&gt;'Tariffs July2016'!M41),($C$5*'Tariffs July2016'!AK41/'Tariffs July2016'!AI41-'Tariffs July2016'!M41)*'Tariffs July2016'!S41/100*'Tariffs July2016'!AI41,0)</f>
        <v>257.66392199999996</v>
      </c>
      <c r="J47" s="85">
        <f>IF($C$5*'Tariffs July2016'!AL41/'Tariffs July2016'!AJ41&gt;='Tariffs July2016'!J41,('Tariffs July2016'!J41*'Tariffs July2016'!U41/100)* 'Tariffs July2016'!AJ41,($C$5*'Tariffs July2016'!AL41/'Tariffs July2016'!AJ41*'Tariffs July2016'!U41/100)* 'Tariffs July2016'!AJ41)</f>
        <v>168.84279999999998</v>
      </c>
      <c r="K47" s="85">
        <f>IF($C$5*'Tariffs July2016'!AL41/'Tariffs July2016'!AJ41&lt;'Tariffs July2016'!J41,0,IF($C$5*'Tariffs July2016'!AL41/'Tariffs July2016'!AJ41&lt;='Tariffs July2016'!K41,($C$5*'Tariffs July2016'!AL41/'Tariffs July2016'!AJ41-'Tariffs July2016'!J41)*('Tariffs July2016'!V41/100)*'Tariffs July2016'!AJ41,('Tariffs July2016'!K41-'Tariffs July2016'!J41)*('Tariffs July2016'!V41/100)*'Tariffs July2016'!AJ41))</f>
        <v>114.5788</v>
      </c>
      <c r="L47" s="85">
        <f>IF($C$5*'Tariffs July2016'!AL41/'Tariffs July2016'!AJ41&lt;'Tariffs July2016'!K41,0,IF($C$5*'Tariffs July2016'!AL41/'Tariffs July2016'!AJ41&lt;='Tariffs July2016'!L41,($C$5*'Tariffs July2016'!AL41/'Tariffs July2016'!AJ41-'Tariffs July2016'!K41)*('Tariffs July2016'!W41/100)*'Tariffs July2016'!AJ41,('Tariffs July2016'!L41-'Tariffs July2016'!K41)*('Tariffs July2016'!W41/100)*'Tariffs July2016'!AJ41))</f>
        <v>0</v>
      </c>
      <c r="M47" s="85">
        <f>IF($C$5*'Tariffs July2016'!AL41/'Tariffs July2016'!AJ41&lt;'Tariffs July2016'!L41,0,IF($C$5*'Tariffs July2016'!AL41/'Tariffs July2016'!AJ41&lt;='Tariffs July2016'!M41,($C$5*'Tariffs July2016'!AL41/'Tariffs July2016'!AJ41-'Tariffs July2016'!L41)*('Tariffs July2016'!X41/100)*'Tariffs July2016'!AJ41,('Tariffs July2016'!M41-'Tariffs July2016'!L41)*('Tariffs July2016'!X41/100)*'Tariffs July2016'!AJ41))</f>
        <v>0</v>
      </c>
      <c r="N47" s="85">
        <f>IF(($C$5*'Tariffs July2016'!AL41/'Tariffs July2016'!AJ41&gt;'Tariffs July2016'!M41),($C$5*'Tariffs July2016'!AL41/'Tariffs July2016'!AJ41-'Tariffs July2016'!M41)*'Tariffs July2016'!Y41/100*'Tariffs July2016'!AJ41,0)</f>
        <v>515.32784399999991</v>
      </c>
      <c r="O47" s="73">
        <f t="shared" si="0"/>
        <v>1437.4181659999999</v>
      </c>
      <c r="P47" s="498">
        <f t="shared" si="1"/>
        <v>1581.1599826000001</v>
      </c>
    </row>
    <row r="48" spans="1:114" x14ac:dyDescent="0.15">
      <c r="A48" s="286" t="str">
        <f>'Tariffs July2016'!F42</f>
        <v>Momentum Energy</v>
      </c>
      <c r="B48" s="47" t="str">
        <f>'Tariffs July2016'!D42</f>
        <v>Envestra Central 2</v>
      </c>
      <c r="C48" s="287">
        <f>'Tariffs July2016'!E42</f>
        <v>42430</v>
      </c>
      <c r="D48" s="85">
        <f>365*'Tariffs July2016'!H42/100</f>
        <v>222.13900000000001</v>
      </c>
      <c r="E48" s="85">
        <f>IF($C$5*'Tariffs July2016'!AK42/'Tariffs July2016'!AI42&gt;='Tariffs July2016'!J42,( 'Tariffs July2016'!J42*'Tariffs July2016'!O42/100)* 'Tariffs July2016'!AI42,($C$5*'Tariffs July2016'!AK42/'Tariffs July2016'!AI42*'Tariffs July2016'!O42/100)* 'Tariffs July2016'!AI42)</f>
        <v>54.581099999999999</v>
      </c>
      <c r="F48" s="85">
        <f>IF($C$5*'Tariffs July2016'!AK42/'Tariffs July2016'!AI42&lt;'Tariffs July2016'!J42,0,IF($C$5*'Tariffs July2016'!AK42/'Tariffs July2016'!AI42&lt;='Tariffs July2016'!K42,($C$5*'Tariffs July2016'!AK42/'Tariffs July2016'!AI42-'Tariffs July2016'!J42)*('Tariffs July2016'!P42/100)*'Tariffs July2016'!AI42,('Tariffs July2016'!K42-'Tariffs July2016'!J42)*('Tariffs July2016'!P42/100)*'Tariffs July2016'!AI42))</f>
        <v>44.660799999999995</v>
      </c>
      <c r="G48" s="85">
        <f>IF($C$5*'Tariffs July2016'!AK42/'Tariffs July2016'!AI42&lt;'Tariffs July2016'!K42,0,IF($C$5*'Tariffs July2016'!AK42/'Tariffs July2016'!AI42&lt;='Tariffs July2016'!L42,($C$5*'Tariffs July2016'!AK42/'Tariffs July2016'!AI42-'Tariffs July2016'!K42)*('Tariffs July2016'!Q42/100)*'Tariffs July2016'!AI42,('Tariffs July2016'!L42-'Tariffs July2016'!K42)*('Tariffs July2016'!Q42/100)*'Tariffs July2016'!AI42))</f>
        <v>0</v>
      </c>
      <c r="H48" s="85">
        <f>IF($C$5*'Tariffs July2016'!AK42/'Tariffs July2016'!AI42&lt;'Tariffs July2016'!L42,0,IF($C$5*'Tariffs July2016'!AK42/'Tariffs July2016'!AI42&lt;='Tariffs July2016'!M42,($C$5*'Tariffs July2016'!AK42/'Tariffs July2016'!AI42-'Tariffs July2016'!L42)*('Tariffs July2016'!R42/100)*'Tariffs July2016'!AI42,('Tariffs July2016'!M42-'Tariffs July2016'!L42)*('Tariffs July2016'!R42/100)*'Tariffs July2016'!AI42))</f>
        <v>0</v>
      </c>
      <c r="I48" s="85">
        <f>IF(($C$5*'Tariffs July2016'!AK42/'Tariffs July2016'!AI42&gt;'Tariffs July2016'!M42),($C$5*'Tariffs July2016'!AK42/'Tariffs July2016'!AI42-'Tariffs July2016'!M42)*'Tariffs July2016'!S42/100*'Tariffs July2016'!AI42,0)</f>
        <v>245.66560199999995</v>
      </c>
      <c r="J48" s="85">
        <f>IF($C$5*'Tariffs July2016'!AL42/'Tariffs July2016'!AJ42&gt;='Tariffs July2016'!J42,('Tariffs July2016'!J42*'Tariffs July2016'!U42/100)* 'Tariffs July2016'!AJ42,($C$5*'Tariffs July2016'!AL42/'Tariffs July2016'!AJ42*'Tariffs July2016'!U42/100)* 'Tariffs July2016'!AJ42)</f>
        <v>108.4384</v>
      </c>
      <c r="K48" s="85">
        <f>IF($C$5*'Tariffs July2016'!AL42/'Tariffs July2016'!AJ42&lt;'Tariffs July2016'!J42,0,IF($C$5*'Tariffs July2016'!AL42/'Tariffs July2016'!AJ42&lt;='Tariffs July2016'!K42,($C$5*'Tariffs July2016'!AL42/'Tariffs July2016'!AJ42-'Tariffs July2016'!J42)*('Tariffs July2016'!V42/100)*'Tariffs July2016'!AJ42,('Tariffs July2016'!K42-'Tariffs July2016'!J42)*('Tariffs July2016'!V42/100)*'Tariffs July2016'!AJ42))</f>
        <v>88.779599999999988</v>
      </c>
      <c r="L48" s="85">
        <f>IF($C$5*'Tariffs July2016'!AL42/'Tariffs July2016'!AJ42&lt;'Tariffs July2016'!K42,0,IF($C$5*'Tariffs July2016'!AL42/'Tariffs July2016'!AJ42&lt;='Tariffs July2016'!L42,($C$5*'Tariffs July2016'!AL42/'Tariffs July2016'!AJ42-'Tariffs July2016'!K42)*('Tariffs July2016'!W42/100)*'Tariffs July2016'!AJ42,('Tariffs July2016'!L42-'Tariffs July2016'!K42)*('Tariffs July2016'!W42/100)*'Tariffs July2016'!AJ42))</f>
        <v>0</v>
      </c>
      <c r="M48" s="85">
        <f>IF($C$5*'Tariffs July2016'!AL42/'Tariffs July2016'!AJ42&lt;'Tariffs July2016'!L42,0,IF($C$5*'Tariffs July2016'!AL42/'Tariffs July2016'!AJ42&lt;='Tariffs July2016'!M42,($C$5*'Tariffs July2016'!AL42/'Tariffs July2016'!AJ42-'Tariffs July2016'!L42)*('Tariffs July2016'!X42/100)*'Tariffs July2016'!AJ42,('Tariffs July2016'!M42-'Tariffs July2016'!L42)*('Tariffs July2016'!X42/100)*'Tariffs July2016'!AJ42))</f>
        <v>0</v>
      </c>
      <c r="N48" s="85">
        <f>IF(($C$5*'Tariffs July2016'!AL42/'Tariffs July2016'!AJ42&gt;'Tariffs July2016'!M42),($C$5*'Tariffs July2016'!AL42/'Tariffs July2016'!AJ42-'Tariffs July2016'!M42)*'Tariffs July2016'!Y42/100*'Tariffs July2016'!AJ42,0)</f>
        <v>488.03166599999992</v>
      </c>
      <c r="O48" s="73">
        <f t="shared" si="0"/>
        <v>1252.2961679999999</v>
      </c>
      <c r="P48" s="498">
        <f t="shared" si="1"/>
        <v>1377.5257847999999</v>
      </c>
    </row>
    <row r="49" spans="1:114" x14ac:dyDescent="0.15">
      <c r="A49" s="286" t="str">
        <f>'Tariffs July2016'!F43</f>
        <v>Origin Energy</v>
      </c>
      <c r="B49" s="47" t="str">
        <f>'Tariffs July2016'!D43</f>
        <v>Envestra Central 2</v>
      </c>
      <c r="C49" s="287">
        <f>'Tariffs July2016'!E43</f>
        <v>42401</v>
      </c>
      <c r="D49" s="85">
        <f>365*'Tariffs July2016'!H43/100</f>
        <v>234.07449999999997</v>
      </c>
      <c r="E49" s="85">
        <f>IF($C$5*'Tariffs July2016'!AK43/'Tariffs July2016'!AI43&gt;='Tariffs July2016'!J43,( 'Tariffs July2016'!J43*'Tariffs July2016'!O43/100)* 'Tariffs July2016'!AI43,($C$5*'Tariffs July2016'!AK43/'Tariffs July2016'!AI43*'Tariffs July2016'!O43/100)* 'Tariffs July2016'!AI43)</f>
        <v>160.15999999999997</v>
      </c>
      <c r="F49" s="85">
        <f>IF($C$5*'Tariffs July2016'!AK43/'Tariffs July2016'!AI43&lt;'Tariffs July2016'!J43,0,IF($C$5*'Tariffs July2016'!AK43/'Tariffs July2016'!AI43&lt;='Tariffs July2016'!K43,($C$5*'Tariffs July2016'!AK43/'Tariffs July2016'!AI43-'Tariffs July2016'!J43)*('Tariffs July2016'!P43/100)*'Tariffs July2016'!AI43,('Tariffs July2016'!K43-'Tariffs July2016'!J43)*('Tariffs July2016'!P43/100)*'Tariffs July2016'!AI43))</f>
        <v>232.40245199999995</v>
      </c>
      <c r="G49" s="85">
        <f>IF($C$5*'Tariffs July2016'!AK43/'Tariffs July2016'!AI43&lt;'Tariffs July2016'!K43,0,IF($C$5*'Tariffs July2016'!AK43/'Tariffs July2016'!AI43&lt;='Tariffs July2016'!L43,($C$5*'Tariffs July2016'!AK43/'Tariffs July2016'!AI43-'Tariffs July2016'!K43)*('Tariffs July2016'!Q43/100)*'Tariffs July2016'!AI43,('Tariffs July2016'!L43-'Tariffs July2016'!K43)*('Tariffs July2016'!Q43/100)*'Tariffs July2016'!AI43))</f>
        <v>0</v>
      </c>
      <c r="H49" s="85">
        <f>IF($C$5*'Tariffs July2016'!AK43/'Tariffs July2016'!AI43&lt;'Tariffs July2016'!L43,0,IF($C$5*'Tariffs July2016'!AK43/'Tariffs July2016'!AI43&lt;='Tariffs July2016'!M43,($C$5*'Tariffs July2016'!AK43/'Tariffs July2016'!AI43-'Tariffs July2016'!L43)*('Tariffs July2016'!R43/100)*'Tariffs July2016'!AI43,('Tariffs July2016'!M43-'Tariffs July2016'!L43)*('Tariffs July2016'!R43/100)*'Tariffs July2016'!AI43))</f>
        <v>0</v>
      </c>
      <c r="I49" s="85">
        <f>IF(($C$5*'Tariffs July2016'!AK43/'Tariffs July2016'!AI43&gt;'Tariffs July2016'!M43),($C$5*'Tariffs July2016'!AK43/'Tariffs July2016'!AI43-'Tariffs July2016'!M43)*'Tariffs July2016'!S43/100*'Tariffs July2016'!AI43,0)</f>
        <v>0</v>
      </c>
      <c r="J49" s="85">
        <f>IF($C$5*'Tariffs July2016'!AL43/'Tariffs July2016'!AJ43&gt;='Tariffs July2016'!J43,('Tariffs July2016'!J43*'Tariffs July2016'!U43/100)* 'Tariffs July2016'!AJ43,($C$5*'Tariffs July2016'!AL43/'Tariffs July2016'!AJ43*'Tariffs July2016'!U43/100)* 'Tariffs July2016'!AJ43)</f>
        <v>320.31999999999994</v>
      </c>
      <c r="K49" s="85">
        <f>IF($C$5*'Tariffs July2016'!AL43/'Tariffs July2016'!AJ43&lt;'Tariffs July2016'!J43,0,IF($C$5*'Tariffs July2016'!AL43/'Tariffs July2016'!AJ43&lt;='Tariffs July2016'!K43,($C$5*'Tariffs July2016'!AL43/'Tariffs July2016'!AJ43-'Tariffs July2016'!J43)*('Tariffs July2016'!V43/100)*'Tariffs July2016'!AJ43,('Tariffs July2016'!K43-'Tariffs July2016'!J43)*('Tariffs July2016'!V43/100)*'Tariffs July2016'!AJ43))</f>
        <v>464.80490399999991</v>
      </c>
      <c r="L49" s="85">
        <f>IF($C$5*'Tariffs July2016'!AL43/'Tariffs July2016'!AJ43&lt;'Tariffs July2016'!K43,0,IF($C$5*'Tariffs July2016'!AL43/'Tariffs July2016'!AJ43&lt;='Tariffs July2016'!L43,($C$5*'Tariffs July2016'!AL43/'Tariffs July2016'!AJ43-'Tariffs July2016'!K43)*('Tariffs July2016'!W43/100)*'Tariffs July2016'!AJ43,('Tariffs July2016'!L43-'Tariffs July2016'!K43)*('Tariffs July2016'!W43/100)*'Tariffs July2016'!AJ43))</f>
        <v>0</v>
      </c>
      <c r="M49" s="85">
        <f>IF($C$5*'Tariffs July2016'!AL43/'Tariffs July2016'!AJ43&lt;'Tariffs July2016'!L43,0,IF($C$5*'Tariffs July2016'!AL43/'Tariffs July2016'!AJ43&lt;='Tariffs July2016'!M43,($C$5*'Tariffs July2016'!AL43/'Tariffs July2016'!AJ43-'Tariffs July2016'!L43)*('Tariffs July2016'!X43/100)*'Tariffs July2016'!AJ43,('Tariffs July2016'!M43-'Tariffs July2016'!L43)*('Tariffs July2016'!X43/100)*'Tariffs July2016'!AJ43))</f>
        <v>0</v>
      </c>
      <c r="N49" s="85">
        <f>IF(($C$5*'Tariffs July2016'!AL43/'Tariffs July2016'!AJ43&gt;'Tariffs July2016'!M43),($C$5*'Tariffs July2016'!AL43/'Tariffs July2016'!AJ43-'Tariffs July2016'!M43)*'Tariffs July2016'!Y43/100*'Tariffs July2016'!AJ43,0)</f>
        <v>0</v>
      </c>
      <c r="O49" s="73">
        <f t="shared" si="0"/>
        <v>1411.7618559999996</v>
      </c>
      <c r="P49" s="498">
        <f t="shared" si="1"/>
        <v>1552.9380415999997</v>
      </c>
    </row>
    <row r="50" spans="1:114" x14ac:dyDescent="0.15">
      <c r="A50" s="286" t="str">
        <f>'Tariffs July2016'!F44</f>
        <v>Red Energy</v>
      </c>
      <c r="B50" s="47" t="str">
        <f>'Tariffs July2016'!D44</f>
        <v>Envestra Central 2</v>
      </c>
      <c r="C50" s="287">
        <f>'Tariffs July2016'!E44</f>
        <v>42401</v>
      </c>
      <c r="D50" s="85">
        <f>365*'Tariffs July2016'!H44/100</f>
        <v>255.5</v>
      </c>
      <c r="E50" s="85">
        <f>IF($C$5*'Tariffs July2016'!AK44/'Tariffs July2016'!AI44&gt;='Tariffs July2016'!J44,( 'Tariffs July2016'!J44*'Tariffs July2016'!O44/100)* 'Tariffs July2016'!AI44,($C$5*'Tariffs July2016'!AK44/'Tariffs July2016'!AI44*'Tariffs July2016'!O44/100)* 'Tariffs July2016'!AI44)</f>
        <v>133.80000000000001</v>
      </c>
      <c r="F50" s="85">
        <f>IF($C$5*'Tariffs July2016'!AK44/'Tariffs July2016'!AI44&lt;'Tariffs July2016'!J44,0,IF($C$5*'Tariffs July2016'!AK44/'Tariffs July2016'!AI44&lt;='Tariffs July2016'!K44,($C$5*'Tariffs July2016'!AK44/'Tariffs July2016'!AI44-'Tariffs July2016'!J44)*('Tariffs July2016'!P44/100)*'Tariffs July2016'!AI44,('Tariffs July2016'!K44-'Tariffs July2016'!J44)*('Tariffs July2016'!P44/100)*'Tariffs July2016'!AI44))</f>
        <v>0</v>
      </c>
      <c r="G50" s="85">
        <f>IF($C$5*'Tariffs July2016'!AK44/'Tariffs July2016'!AI44&lt;'Tariffs July2016'!K44,0,IF($C$5*'Tariffs July2016'!AK44/'Tariffs July2016'!AI44&lt;='Tariffs July2016'!L44,($C$5*'Tariffs July2016'!AK44/'Tariffs July2016'!AI44-'Tariffs July2016'!K44)*('Tariffs July2016'!Q44/100)*'Tariffs July2016'!AI44,('Tariffs July2016'!L44-'Tariffs July2016'!K44)*('Tariffs July2016'!Q44/100)*'Tariffs July2016'!AI44))</f>
        <v>0</v>
      </c>
      <c r="H50" s="85">
        <f>IF($C$5*'Tariffs July2016'!AK44/'Tariffs July2016'!AI44&lt;'Tariffs July2016'!L44,0,IF($C$5*'Tariffs July2016'!AK44/'Tariffs July2016'!AI44&lt;='Tariffs July2016'!M44,($C$5*'Tariffs July2016'!AK44/'Tariffs July2016'!AI44-'Tariffs July2016'!L44)*('Tariffs July2016'!R44/100)*'Tariffs July2016'!AI44,('Tariffs July2016'!M44-'Tariffs July2016'!L44)*('Tariffs July2016'!R44/100)*'Tariffs July2016'!AI44))</f>
        <v>0</v>
      </c>
      <c r="I50" s="85">
        <f>IF(($C$5*'Tariffs July2016'!AK44/'Tariffs July2016'!AI44&gt;'Tariffs July2016'!M44),($C$5*'Tariffs July2016'!AK44/'Tariffs July2016'!AI44-'Tariffs July2016'!M44)*'Tariffs July2016'!S44/100*'Tariffs July2016'!AI44,0)</f>
        <v>247.46534999999997</v>
      </c>
      <c r="J50" s="85">
        <f>IF($C$5*'Tariffs July2016'!AL44/'Tariffs July2016'!AJ44&gt;='Tariffs July2016'!J44,('Tariffs July2016'!J44*'Tariffs July2016'!U44/100)* 'Tariffs July2016'!AJ44,($C$5*'Tariffs July2016'!AL44/'Tariffs July2016'!AJ44*'Tariffs July2016'!U44/100)* 'Tariffs July2016'!AJ44)</f>
        <v>267.60000000000002</v>
      </c>
      <c r="K50" s="85">
        <f>IF($C$5*'Tariffs July2016'!AL44/'Tariffs July2016'!AJ44&lt;'Tariffs July2016'!J44,0,IF($C$5*'Tariffs July2016'!AL44/'Tariffs July2016'!AJ44&lt;='Tariffs July2016'!K44,($C$5*'Tariffs July2016'!AL44/'Tariffs July2016'!AJ44-'Tariffs July2016'!J44)*('Tariffs July2016'!V44/100)*'Tariffs July2016'!AJ44,('Tariffs July2016'!K44-'Tariffs July2016'!J44)*('Tariffs July2016'!V44/100)*'Tariffs July2016'!AJ44))</f>
        <v>0</v>
      </c>
      <c r="L50" s="85">
        <f>IF($C$5*'Tariffs July2016'!AL44/'Tariffs July2016'!AJ44&lt;'Tariffs July2016'!K44,0,IF($C$5*'Tariffs July2016'!AL44/'Tariffs July2016'!AJ44&lt;='Tariffs July2016'!L44,($C$5*'Tariffs July2016'!AL44/'Tariffs July2016'!AJ44-'Tariffs July2016'!K44)*('Tariffs July2016'!W44/100)*'Tariffs July2016'!AJ44,('Tariffs July2016'!L44-'Tariffs July2016'!K44)*('Tariffs July2016'!W44/100)*'Tariffs July2016'!AJ44))</f>
        <v>0</v>
      </c>
      <c r="M50" s="85">
        <f>IF($C$5*'Tariffs July2016'!AL44/'Tariffs July2016'!AJ44&lt;'Tariffs July2016'!L44,0,IF($C$5*'Tariffs July2016'!AL44/'Tariffs July2016'!AJ44&lt;='Tariffs July2016'!M44,($C$5*'Tariffs July2016'!AL44/'Tariffs July2016'!AJ44-'Tariffs July2016'!L44)*('Tariffs July2016'!X44/100)*'Tariffs July2016'!AJ44,('Tariffs July2016'!M44-'Tariffs July2016'!L44)*('Tariffs July2016'!X44/100)*'Tariffs July2016'!AJ44))</f>
        <v>0</v>
      </c>
      <c r="N50" s="85">
        <f>IF(($C$5*'Tariffs July2016'!AL44/'Tariffs July2016'!AJ44&gt;'Tariffs July2016'!M44),($C$5*'Tariffs July2016'!AL44/'Tariffs July2016'!AJ44-'Tariffs July2016'!M44)*'Tariffs July2016'!Y44/100*'Tariffs July2016'!AJ44,0)</f>
        <v>494.93069999999994</v>
      </c>
      <c r="O50" s="73">
        <f t="shared" si="0"/>
        <v>1399.2960499999999</v>
      </c>
      <c r="P50" s="498">
        <f t="shared" si="1"/>
        <v>1539.225655</v>
      </c>
    </row>
    <row r="51" spans="1:114" s="289" customFormat="1" ht="14" thickBot="1" x14ac:dyDescent="0.2">
      <c r="A51" s="288" t="str">
        <f>'Tariffs July2016'!F45</f>
        <v>Simply Energy</v>
      </c>
      <c r="B51" s="289" t="str">
        <f>'Tariffs July2016'!D45</f>
        <v>Envestra Central 2</v>
      </c>
      <c r="C51" s="290">
        <f>'Tariffs July2016'!E45</f>
        <v>42430</v>
      </c>
      <c r="D51" s="291">
        <f>365*'Tariffs July2016'!H45/100</f>
        <v>232.9795</v>
      </c>
      <c r="E51" s="291">
        <f>IF($C$5*'Tariffs July2016'!AK45/'Tariffs July2016'!AI45&gt;='Tariffs July2016'!J45,( 'Tariffs July2016'!J45*'Tariffs July2016'!O45/100)* 'Tariffs July2016'!AI45,($C$5*'Tariffs July2016'!AK45/'Tariffs July2016'!AI45*'Tariffs July2016'!O45/100)* 'Tariffs July2016'!AI45)</f>
        <v>128.96</v>
      </c>
      <c r="F51" s="291">
        <f>IF($C$5*'Tariffs July2016'!AK45/'Tariffs July2016'!AI45&lt;'Tariffs July2016'!J45,0,IF($C$5*'Tariffs July2016'!AK45/'Tariffs July2016'!AI45&lt;='Tariffs July2016'!K45,($C$5*'Tariffs July2016'!AK45/'Tariffs July2016'!AI45-'Tariffs July2016'!J45)*('Tariffs July2016'!P45/100)*'Tariffs July2016'!AI45,('Tariffs July2016'!K45-'Tariffs July2016'!J45)*('Tariffs July2016'!P45/100)*'Tariffs July2016'!AI45))</f>
        <v>0</v>
      </c>
      <c r="G51" s="291">
        <f>IF($C$5*'Tariffs July2016'!AK45/'Tariffs July2016'!AI45&lt;'Tariffs July2016'!K45,0,IF($C$5*'Tariffs July2016'!AK45/'Tariffs July2016'!AI45&lt;='Tariffs July2016'!L45,($C$5*'Tariffs July2016'!AK45/'Tariffs July2016'!AI45-'Tariffs July2016'!K45)*('Tariffs July2016'!Q45/100)*'Tariffs July2016'!AI45,('Tariffs July2016'!L45-'Tariffs July2016'!K45)*('Tariffs July2016'!Q45/100)*'Tariffs July2016'!AI45))</f>
        <v>0</v>
      </c>
      <c r="H51" s="291">
        <f>IF($C$5*'Tariffs July2016'!AK45/'Tariffs July2016'!AI45&lt;'Tariffs July2016'!L45,0,IF($C$5*'Tariffs July2016'!AK45/'Tariffs July2016'!AI45&lt;='Tariffs July2016'!M45,($C$5*'Tariffs July2016'!AK45/'Tariffs July2016'!AI45-'Tariffs July2016'!L45)*('Tariffs July2016'!R45/100)*'Tariffs July2016'!AI45,('Tariffs July2016'!M45-'Tariffs July2016'!L45)*('Tariffs July2016'!R45/100)*'Tariffs July2016'!AI45))</f>
        <v>0</v>
      </c>
      <c r="I51" s="291">
        <f>IF(($C$5*'Tariffs July2016'!AK45/'Tariffs July2016'!AI45&gt;'Tariffs July2016'!M45),($C$5*'Tariffs July2016'!AK45/'Tariffs July2016'!AI45-'Tariffs July2016'!M45)*'Tariffs July2016'!S45/100*'Tariffs July2016'!AI45,0)</f>
        <v>259.69664099999994</v>
      </c>
      <c r="J51" s="291">
        <f>IF($C$5*'Tariffs July2016'!AL45/'Tariffs July2016'!AJ45&gt;='Tariffs July2016'!J45,('Tariffs July2016'!J45*'Tariffs July2016'!U45/100)* 'Tariffs July2016'!AJ45,($C$5*'Tariffs July2016'!AL45/'Tariffs July2016'!AJ45*'Tariffs July2016'!U45/100)* 'Tariffs July2016'!AJ45)</f>
        <v>241.92</v>
      </c>
      <c r="K51" s="291">
        <f>IF($C$5*'Tariffs July2016'!AL45/'Tariffs July2016'!AJ45&lt;'Tariffs July2016'!J45,0,IF($C$5*'Tariffs July2016'!AL45/'Tariffs July2016'!AJ45&lt;='Tariffs July2016'!K45,($C$5*'Tariffs July2016'!AL45/'Tariffs July2016'!AJ45-'Tariffs July2016'!J45)*('Tariffs July2016'!V45/100)*'Tariffs July2016'!AJ45,('Tariffs July2016'!K45-'Tariffs July2016'!J45)*('Tariffs July2016'!V45/100)*'Tariffs July2016'!AJ45))</f>
        <v>0</v>
      </c>
      <c r="L51" s="291">
        <f>IF($C$5*'Tariffs July2016'!AL45/'Tariffs July2016'!AJ45&lt;'Tariffs July2016'!K45,0,IF($C$5*'Tariffs July2016'!AL45/'Tariffs July2016'!AJ45&lt;='Tariffs July2016'!L45,($C$5*'Tariffs July2016'!AL45/'Tariffs July2016'!AJ45-'Tariffs July2016'!K45)*('Tariffs July2016'!W45/100)*'Tariffs July2016'!AJ45,('Tariffs July2016'!L45-'Tariffs July2016'!K45)*('Tariffs July2016'!W45/100)*'Tariffs July2016'!AJ45))</f>
        <v>0</v>
      </c>
      <c r="M51" s="291">
        <f>IF($C$5*'Tariffs July2016'!AL45/'Tariffs July2016'!AJ45&lt;'Tariffs July2016'!L45,0,IF($C$5*'Tariffs July2016'!AL45/'Tariffs July2016'!AJ45&lt;='Tariffs July2016'!M45,($C$5*'Tariffs July2016'!AL45/'Tariffs July2016'!AJ45-'Tariffs July2016'!L45)*('Tariffs July2016'!X45/100)*'Tariffs July2016'!AJ45,('Tariffs July2016'!M45-'Tariffs July2016'!L45)*('Tariffs July2016'!X45/100)*'Tariffs July2016'!AJ45))</f>
        <v>0</v>
      </c>
      <c r="N51" s="291">
        <f>IF(($C$5*'Tariffs July2016'!AL45/'Tariffs July2016'!AJ45&gt;'Tariffs July2016'!M45),($C$5*'Tariffs July2016'!AL45/'Tariffs July2016'!AJ45-'Tariffs July2016'!M45)*'Tariffs July2016'!Y45/100*'Tariffs July2016'!AJ45,0)</f>
        <v>492.53314599999993</v>
      </c>
      <c r="O51" s="292">
        <f t="shared" si="0"/>
        <v>1356.0892869999998</v>
      </c>
      <c r="P51" s="499">
        <f t="shared" si="1"/>
        <v>1491.6982157</v>
      </c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7"/>
      <c r="AT51" s="277"/>
      <c r="AU51" s="277"/>
      <c r="AV51" s="277"/>
      <c r="AW51" s="277"/>
      <c r="AX51" s="277"/>
      <c r="AY51" s="277"/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277"/>
      <c r="BL51" s="277"/>
      <c r="BM51" s="277"/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277"/>
      <c r="DB51" s="277"/>
      <c r="DC51" s="277"/>
      <c r="DD51" s="277"/>
      <c r="DE51" s="277"/>
      <c r="DF51" s="277"/>
      <c r="DG51" s="277"/>
      <c r="DH51" s="277"/>
      <c r="DI51" s="277"/>
      <c r="DJ51" s="277"/>
    </row>
    <row r="52" spans="1:114" x14ac:dyDescent="0.15">
      <c r="A52" s="286" t="str">
        <f>'Tariffs July2016'!F46</f>
        <v>AGL</v>
      </c>
      <c r="B52" s="47" t="str">
        <f>'Tariffs July2016'!D46</f>
        <v>Envestra Central 1</v>
      </c>
      <c r="C52" s="287">
        <f>'Tariffs July2016'!E46</f>
        <v>42387</v>
      </c>
      <c r="D52" s="85">
        <f>365*'Tariffs July2016'!H46/100</f>
        <v>247.28749999999999</v>
      </c>
      <c r="E52" s="85">
        <f>IF($C$5*'Tariffs July2016'!AK46/'Tariffs July2016'!AI46&gt;='Tariffs July2016'!J46,( 'Tariffs July2016'!J46*'Tariffs July2016'!O46/100)* 'Tariffs July2016'!AI46,($C$5*'Tariffs July2016'!AK46/'Tariffs July2016'!AI46*'Tariffs July2016'!O46/100)* 'Tariffs July2016'!AI46)</f>
        <v>73.860500000000002</v>
      </c>
      <c r="F52" s="85">
        <f>IF($C$5*'Tariffs July2016'!AK46/'Tariffs July2016'!AI46&lt;'Tariffs July2016'!J46,0,IF($C$5*'Tariffs July2016'!AK46/'Tariffs July2016'!AI46&lt;='Tariffs July2016'!K46,($C$5*'Tariffs July2016'!AK46/'Tariffs July2016'!AI46-'Tariffs July2016'!J46)*('Tariffs July2016'!P46/100)*'Tariffs July2016'!AI46,('Tariffs July2016'!K46-'Tariffs July2016'!J46)*('Tariffs July2016'!P46/100)*'Tariffs July2016'!AI46))</f>
        <v>52.086200000000005</v>
      </c>
      <c r="G52" s="85">
        <f>IF($C$5*'Tariffs July2016'!AK46/'Tariffs July2016'!AI46&lt;'Tariffs July2016'!K46,0,IF($C$5*'Tariffs July2016'!AK46/'Tariffs July2016'!AI46&lt;='Tariffs July2016'!L46,($C$5*'Tariffs July2016'!AK46/'Tariffs July2016'!AI46-'Tariffs July2016'!K46)*('Tariffs July2016'!Q46/100)*'Tariffs July2016'!AI46,('Tariffs July2016'!L46-'Tariffs July2016'!K46)*('Tariffs July2016'!Q46/100)*'Tariffs July2016'!AI46))</f>
        <v>0</v>
      </c>
      <c r="H52" s="85">
        <f>IF($C$5*'Tariffs July2016'!AK46/'Tariffs July2016'!AI46&lt;'Tariffs July2016'!L46,0,IF($C$5*'Tariffs July2016'!AK46/'Tariffs July2016'!AI46&lt;='Tariffs July2016'!M46,($C$5*'Tariffs July2016'!AK46/'Tariffs July2016'!AI46-'Tariffs July2016'!L46)*('Tariffs July2016'!R46/100)*'Tariffs July2016'!AI46,('Tariffs July2016'!M46-'Tariffs July2016'!L46)*('Tariffs July2016'!R46/100)*'Tariffs July2016'!AI46))</f>
        <v>0</v>
      </c>
      <c r="I52" s="85">
        <f>IF(($C$5*'Tariffs July2016'!AK46/'Tariffs July2016'!AI46&gt;'Tariffs July2016'!M46),($C$5*'Tariffs July2016'!AK46/'Tariffs July2016'!AI46-'Tariffs July2016'!M46)*'Tariffs July2016'!S46/100*'Tariffs July2016'!AI46,0)</f>
        <v>229.46786999999998</v>
      </c>
      <c r="J52" s="85">
        <f>IF($C$5*'Tariffs July2016'!AL46/'Tariffs July2016'!AJ46&gt;='Tariffs July2016'!J46,('Tariffs July2016'!J46*'Tariffs July2016'!U46/100)* 'Tariffs July2016'!AJ46,($C$5*'Tariffs July2016'!AL46/'Tariffs July2016'!AJ46*'Tariffs July2016'!U46/100)* 'Tariffs July2016'!AJ46)</f>
        <v>147.721</v>
      </c>
      <c r="K52" s="85">
        <f>IF($C$5*'Tariffs July2016'!AL46/'Tariffs July2016'!AJ46&lt;'Tariffs July2016'!J46,0,IF($C$5*'Tariffs July2016'!AL46/'Tariffs July2016'!AJ46&lt;='Tariffs July2016'!K46,($C$5*'Tariffs July2016'!AL46/'Tariffs July2016'!AJ46-'Tariffs July2016'!J46)*('Tariffs July2016'!V46/100)*'Tariffs July2016'!AJ46,('Tariffs July2016'!K46-'Tariffs July2016'!J46)*('Tariffs July2016'!V46/100)*'Tariffs July2016'!AJ46))</f>
        <v>104.17240000000001</v>
      </c>
      <c r="L52" s="85">
        <f>IF($C$5*'Tariffs July2016'!AL46/'Tariffs July2016'!AJ46&lt;'Tariffs July2016'!K46,0,IF($C$5*'Tariffs July2016'!AL46/'Tariffs July2016'!AJ46&lt;='Tariffs July2016'!L46,($C$5*'Tariffs July2016'!AL46/'Tariffs July2016'!AJ46-'Tariffs July2016'!K46)*('Tariffs July2016'!W46/100)*'Tariffs July2016'!AJ46,('Tariffs July2016'!L46-'Tariffs July2016'!K46)*('Tariffs July2016'!W46/100)*'Tariffs July2016'!AJ46))</f>
        <v>0</v>
      </c>
      <c r="M52" s="85">
        <f>IF($C$5*'Tariffs July2016'!AL46/'Tariffs July2016'!AJ46&lt;'Tariffs July2016'!L46,0,IF($C$5*'Tariffs July2016'!AL46/'Tariffs July2016'!AJ46&lt;='Tariffs July2016'!M46,($C$5*'Tariffs July2016'!AL46/'Tariffs July2016'!AJ46-'Tariffs July2016'!L46)*('Tariffs July2016'!X46/100)*'Tariffs July2016'!AJ46,('Tariffs July2016'!M46-'Tariffs July2016'!L46)*('Tariffs July2016'!X46/100)*'Tariffs July2016'!AJ46))</f>
        <v>0</v>
      </c>
      <c r="N52" s="85">
        <f>IF(($C$5*'Tariffs July2016'!AL46/'Tariffs July2016'!AJ46&gt;'Tariffs July2016'!M46),($C$5*'Tariffs July2016'!AL46/'Tariffs July2016'!AJ46-'Tariffs July2016'!M46)*'Tariffs July2016'!Y46/100*'Tariffs July2016'!AJ46,0)</f>
        <v>458.93573999999995</v>
      </c>
      <c r="O52" s="73">
        <f t="shared" si="0"/>
        <v>1313.5312100000001</v>
      </c>
      <c r="P52" s="498">
        <f t="shared" si="1"/>
        <v>1444.8843310000002</v>
      </c>
    </row>
    <row r="53" spans="1:114" x14ac:dyDescent="0.15">
      <c r="A53" s="286" t="str">
        <f>'Tariffs July2016'!F47</f>
        <v>Alinta Energy</v>
      </c>
      <c r="B53" s="47" t="str">
        <f>'Tariffs July2016'!D47</f>
        <v>Envestra Central 1</v>
      </c>
      <c r="C53" s="287">
        <f>'Tariffs July2016'!E47</f>
        <v>42023</v>
      </c>
      <c r="D53" s="85">
        <f>365*'Tariffs July2016'!H47/100</f>
        <v>235.68049999999999</v>
      </c>
      <c r="E53" s="85">
        <f>IF($C$5*'Tariffs July2016'!AK47/'Tariffs July2016'!AI47&gt;='Tariffs July2016'!J47,( 'Tariffs July2016'!J47*'Tariffs July2016'!O47/100)* 'Tariffs July2016'!AI47,($C$5*'Tariffs July2016'!AK47/'Tariffs July2016'!AI47*'Tariffs July2016'!O47/100)* 'Tariffs July2016'!AI47)</f>
        <v>75.341000000000008</v>
      </c>
      <c r="F53" s="85">
        <f>IF($C$5*'Tariffs July2016'!AK47/'Tariffs July2016'!AI47&lt;'Tariffs July2016'!J47,0,IF($C$5*'Tariffs July2016'!AK47/'Tariffs July2016'!AI47&lt;='Tariffs July2016'!K47,($C$5*'Tariffs July2016'!AK47/'Tariffs July2016'!AI47-'Tariffs July2016'!J47)*('Tariffs July2016'!P47/100)*'Tariffs July2016'!AI47,('Tariffs July2016'!K47-'Tariffs July2016'!J47)*('Tariffs July2016'!P47/100)*'Tariffs July2016'!AI47))</f>
        <v>53.116</v>
      </c>
      <c r="G53" s="85">
        <f>IF($C$5*'Tariffs July2016'!AK47/'Tariffs July2016'!AI47&lt;'Tariffs July2016'!K47,0,IF($C$5*'Tariffs July2016'!AK47/'Tariffs July2016'!AI47&lt;='Tariffs July2016'!L47,($C$5*'Tariffs July2016'!AK47/'Tariffs July2016'!AI47-'Tariffs July2016'!K47)*('Tariffs July2016'!Q47/100)*'Tariffs July2016'!AI47,('Tariffs July2016'!L47-'Tariffs July2016'!K47)*('Tariffs July2016'!Q47/100)*'Tariffs July2016'!AI47))</f>
        <v>0</v>
      </c>
      <c r="H53" s="85">
        <f>IF($C$5*'Tariffs July2016'!AK47/'Tariffs July2016'!AI47&lt;'Tariffs July2016'!L47,0,IF($C$5*'Tariffs July2016'!AK47/'Tariffs July2016'!AI47&lt;='Tariffs July2016'!M47,($C$5*'Tariffs July2016'!AK47/'Tariffs July2016'!AI47-'Tariffs July2016'!L47)*('Tariffs July2016'!R47/100)*'Tariffs July2016'!AI47,('Tariffs July2016'!M47-'Tariffs July2016'!L47)*('Tariffs July2016'!R47/100)*'Tariffs July2016'!AI47))</f>
        <v>0</v>
      </c>
      <c r="I53" s="85">
        <f>IF(($C$5*'Tariffs July2016'!AK47/'Tariffs July2016'!AI47&gt;'Tariffs July2016'!M47),($C$5*'Tariffs July2016'!AK47/'Tariffs July2016'!AI47-'Tariffs July2016'!M47)*'Tariffs July2016'!S47/100*'Tariffs July2016'!AI47,0)</f>
        <v>230.96765999999997</v>
      </c>
      <c r="J53" s="85">
        <f>IF($C$5*'Tariffs July2016'!AL47/'Tariffs July2016'!AJ47&gt;='Tariffs July2016'!J47,('Tariffs July2016'!J47*'Tariffs July2016'!U47/100)* 'Tariffs July2016'!AJ47,($C$5*'Tariffs July2016'!AL47/'Tariffs July2016'!AJ47*'Tariffs July2016'!U47/100)* 'Tariffs July2016'!AJ47)</f>
        <v>150.68200000000002</v>
      </c>
      <c r="K53" s="85">
        <f>IF($C$5*'Tariffs July2016'!AL47/'Tariffs July2016'!AJ47&lt;'Tariffs July2016'!J47,0,IF($C$5*'Tariffs July2016'!AL47/'Tariffs July2016'!AJ47&lt;='Tariffs July2016'!K47,($C$5*'Tariffs July2016'!AL47/'Tariffs July2016'!AJ47-'Tariffs July2016'!J47)*('Tariffs July2016'!V47/100)*'Tariffs July2016'!AJ47,('Tariffs July2016'!K47-'Tariffs July2016'!J47)*('Tariffs July2016'!V47/100)*'Tariffs July2016'!AJ47))</f>
        <v>106.232</v>
      </c>
      <c r="L53" s="85">
        <f>IF($C$5*'Tariffs July2016'!AL47/'Tariffs July2016'!AJ47&lt;'Tariffs July2016'!K47,0,IF($C$5*'Tariffs July2016'!AL47/'Tariffs July2016'!AJ47&lt;='Tariffs July2016'!L47,($C$5*'Tariffs July2016'!AL47/'Tariffs July2016'!AJ47-'Tariffs July2016'!K47)*('Tariffs July2016'!W47/100)*'Tariffs July2016'!AJ47,('Tariffs July2016'!L47-'Tariffs July2016'!K47)*('Tariffs July2016'!W47/100)*'Tariffs July2016'!AJ47))</f>
        <v>0</v>
      </c>
      <c r="M53" s="85">
        <f>IF($C$5*'Tariffs July2016'!AL47/'Tariffs July2016'!AJ47&lt;'Tariffs July2016'!L47,0,IF($C$5*'Tariffs July2016'!AL47/'Tariffs July2016'!AJ47&lt;='Tariffs July2016'!M47,($C$5*'Tariffs July2016'!AL47/'Tariffs July2016'!AJ47-'Tariffs July2016'!L47)*('Tariffs July2016'!X47/100)*'Tariffs July2016'!AJ47,('Tariffs July2016'!M47-'Tariffs July2016'!L47)*('Tariffs July2016'!X47/100)*'Tariffs July2016'!AJ47))</f>
        <v>0</v>
      </c>
      <c r="N53" s="85">
        <f>IF(($C$5*'Tariffs July2016'!AL47/'Tariffs July2016'!AJ47&gt;'Tariffs July2016'!M47),($C$5*'Tariffs July2016'!AL47/'Tariffs July2016'!AJ47-'Tariffs July2016'!M47)*'Tariffs July2016'!Y47/100*'Tariffs July2016'!AJ47,0)</f>
        <v>461.93531999999993</v>
      </c>
      <c r="O53" s="73">
        <f t="shared" si="0"/>
        <v>1313.9544799999999</v>
      </c>
      <c r="P53" s="498">
        <f t="shared" si="1"/>
        <v>1445.3499280000001</v>
      </c>
    </row>
    <row r="54" spans="1:114" x14ac:dyDescent="0.15">
      <c r="A54" s="286" t="str">
        <f>'Tariffs July2016'!F48</f>
        <v>Click Energy</v>
      </c>
      <c r="B54" s="47" t="str">
        <f>'Tariffs July2016'!D48</f>
        <v>Envestra Central 1</v>
      </c>
      <c r="C54" s="287">
        <f>'Tariffs July2016'!E48</f>
        <v>42407</v>
      </c>
      <c r="D54" s="85">
        <f>365*'Tariffs July2016'!H48/100</f>
        <v>242.72499999999999</v>
      </c>
      <c r="E54" s="85">
        <f>IF($C$5*'Tariffs July2016'!AK48/'Tariffs July2016'!AI48&gt;='Tariffs July2016'!J48,( 'Tariffs July2016'!J48*'Tariffs July2016'!O48/100)* 'Tariffs July2016'!AI48,($C$5*'Tariffs July2016'!AK48/'Tariffs July2016'!AI48*'Tariffs July2016'!O48/100)* 'Tariffs July2016'!AI48)</f>
        <v>80.275999999999996</v>
      </c>
      <c r="F54" s="85">
        <f>IF($C$5*'Tariffs July2016'!AK48/'Tariffs July2016'!AI48&lt;'Tariffs July2016'!J48,0,IF($C$5*'Tariffs July2016'!AK48/'Tariffs July2016'!AI48&lt;='Tariffs July2016'!K48,($C$5*'Tariffs July2016'!AK48/'Tariffs July2016'!AI48-'Tariffs July2016'!J48)*('Tariffs July2016'!P48/100)*'Tariffs July2016'!AI48,('Tariffs July2016'!K48-'Tariffs July2016'!J48)*('Tariffs July2016'!P48/100)*'Tariffs July2016'!AI48))</f>
        <v>53.657999999999994</v>
      </c>
      <c r="G54" s="85">
        <f>IF($C$5*'Tariffs July2016'!AK48/'Tariffs July2016'!AI48&lt;'Tariffs July2016'!K48,0,IF($C$5*'Tariffs July2016'!AK48/'Tariffs July2016'!AI48&lt;='Tariffs July2016'!L48,($C$5*'Tariffs July2016'!AK48/'Tariffs July2016'!AI48-'Tariffs July2016'!K48)*('Tariffs July2016'!Q48/100)*'Tariffs July2016'!AI48,('Tariffs July2016'!L48-'Tariffs July2016'!K48)*('Tariffs July2016'!Q48/100)*'Tariffs July2016'!AI48))</f>
        <v>0</v>
      </c>
      <c r="H54" s="85">
        <f>IF($C$5*'Tariffs July2016'!AK48/'Tariffs July2016'!AI48&lt;'Tariffs July2016'!L48,0,IF($C$5*'Tariffs July2016'!AK48/'Tariffs July2016'!AI48&lt;='Tariffs July2016'!M48,($C$5*'Tariffs July2016'!AK48/'Tariffs July2016'!AI48-'Tariffs July2016'!L48)*('Tariffs July2016'!R48/100)*'Tariffs July2016'!AI48,('Tariffs July2016'!M48-'Tariffs July2016'!L48)*('Tariffs July2016'!R48/100)*'Tariffs July2016'!AI48))</f>
        <v>0</v>
      </c>
      <c r="I54" s="85">
        <f>IF(($C$5*'Tariffs July2016'!AK48/'Tariffs July2016'!AI48&gt;'Tariffs July2016'!M48),($C$5*'Tariffs July2016'!AK48/'Tariffs July2016'!AI48-'Tariffs July2016'!M48)*'Tariffs July2016'!S48/100*'Tariffs July2016'!AI48,0)</f>
        <v>236.96681999999998</v>
      </c>
      <c r="J54" s="85">
        <f>IF($C$5*'Tariffs July2016'!AL48/'Tariffs July2016'!AJ48&gt;='Tariffs July2016'!J48,('Tariffs July2016'!J48*'Tariffs July2016'!U48/100)* 'Tariffs July2016'!AJ48,($C$5*'Tariffs July2016'!AL48/'Tariffs July2016'!AJ48*'Tariffs July2016'!U48/100)* 'Tariffs July2016'!AJ48)</f>
        <v>160.55199999999999</v>
      </c>
      <c r="K54" s="85">
        <f>IF($C$5*'Tariffs July2016'!AL48/'Tariffs July2016'!AJ48&lt;'Tariffs July2016'!J48,0,IF($C$5*'Tariffs July2016'!AL48/'Tariffs July2016'!AJ48&lt;='Tariffs July2016'!K48,($C$5*'Tariffs July2016'!AL48/'Tariffs July2016'!AJ48-'Tariffs July2016'!J48)*('Tariffs July2016'!V48/100)*'Tariffs July2016'!AJ48,('Tariffs July2016'!K48-'Tariffs July2016'!J48)*('Tariffs July2016'!V48/100)*'Tariffs July2016'!AJ48))</f>
        <v>107.31599999999999</v>
      </c>
      <c r="L54" s="85">
        <f>IF($C$5*'Tariffs July2016'!AL48/'Tariffs July2016'!AJ48&lt;'Tariffs July2016'!K48,0,IF($C$5*'Tariffs July2016'!AL48/'Tariffs July2016'!AJ48&lt;='Tariffs July2016'!L48,($C$5*'Tariffs July2016'!AL48/'Tariffs July2016'!AJ48-'Tariffs July2016'!K48)*('Tariffs July2016'!W48/100)*'Tariffs July2016'!AJ48,('Tariffs July2016'!L48-'Tariffs July2016'!K48)*('Tariffs July2016'!W48/100)*'Tariffs July2016'!AJ48))</f>
        <v>0</v>
      </c>
      <c r="M54" s="85">
        <f>IF($C$5*'Tariffs July2016'!AL48/'Tariffs July2016'!AJ48&lt;'Tariffs July2016'!L48,0,IF($C$5*'Tariffs July2016'!AL48/'Tariffs July2016'!AJ48&lt;='Tariffs July2016'!M48,($C$5*'Tariffs July2016'!AL48/'Tariffs July2016'!AJ48-'Tariffs July2016'!L48)*('Tariffs July2016'!X48/100)*'Tariffs July2016'!AJ48,('Tariffs July2016'!M48-'Tariffs July2016'!L48)*('Tariffs July2016'!X48/100)*'Tariffs July2016'!AJ48))</f>
        <v>0</v>
      </c>
      <c r="N54" s="85">
        <f>IF(($C$5*'Tariffs July2016'!AL48/'Tariffs July2016'!AJ48&gt;'Tariffs July2016'!M48),($C$5*'Tariffs July2016'!AL48/'Tariffs July2016'!AJ48-'Tariffs July2016'!M48)*'Tariffs July2016'!Y48/100*'Tariffs July2016'!AJ48,0)</f>
        <v>473.93363999999997</v>
      </c>
      <c r="O54" s="73">
        <f t="shared" si="0"/>
        <v>1355.4274599999999</v>
      </c>
      <c r="P54" s="498">
        <f t="shared" si="1"/>
        <v>1490.970206</v>
      </c>
    </row>
    <row r="55" spans="1:114" x14ac:dyDescent="0.15">
      <c r="A55" s="286" t="str">
        <f>'Tariffs July2016'!F49</f>
        <v>Covau</v>
      </c>
      <c r="B55" s="47" t="str">
        <f>'Tariffs July2016'!D49</f>
        <v>Envestra Central 1</v>
      </c>
      <c r="C55" s="287">
        <f>'Tariffs July2016'!E49</f>
        <v>42527</v>
      </c>
      <c r="D55" s="85">
        <f>365*'Tariffs July2016'!H49/100</f>
        <v>242.72499999999999</v>
      </c>
      <c r="E55" s="85">
        <f>IF($C$5*'Tariffs July2016'!AK49/'Tariffs July2016'!AI49&gt;='Tariffs July2016'!J49,( 'Tariffs July2016'!J49*'Tariffs July2016'!O49/100)* 'Tariffs July2016'!AI49,($C$5*'Tariffs July2016'!AK49/'Tariffs July2016'!AI49*'Tariffs July2016'!O49/100)* 'Tariffs July2016'!AI49)</f>
        <v>94.423000000000016</v>
      </c>
      <c r="F55" s="85">
        <f>IF($C$5*'Tariffs July2016'!AK49/'Tariffs July2016'!AI49&lt;'Tariffs July2016'!J49,0,IF($C$5*'Tariffs July2016'!AK49/'Tariffs July2016'!AI49&lt;='Tariffs July2016'!K49,($C$5*'Tariffs July2016'!AK49/'Tariffs July2016'!AI49-'Tariffs July2016'!J49)*('Tariffs July2016'!P49/100)*'Tariffs July2016'!AI49,('Tariffs July2016'!K49-'Tariffs July2016'!J49)*('Tariffs July2016'!P49/100)*'Tariffs July2016'!AI49))</f>
        <v>62.33</v>
      </c>
      <c r="G55" s="85">
        <f>IF($C$5*'Tariffs July2016'!AK49/'Tariffs July2016'!AI49&lt;'Tariffs July2016'!K49,0,IF($C$5*'Tariffs July2016'!AK49/'Tariffs July2016'!AI49&lt;='Tariffs July2016'!L49,($C$5*'Tariffs July2016'!AK49/'Tariffs July2016'!AI49-'Tariffs July2016'!K49)*('Tariffs July2016'!Q49/100)*'Tariffs July2016'!AI49,('Tariffs July2016'!L49-'Tariffs July2016'!K49)*('Tariffs July2016'!Q49/100)*'Tariffs July2016'!AI49))</f>
        <v>0</v>
      </c>
      <c r="H55" s="85">
        <f>IF($C$5*'Tariffs July2016'!AK49/'Tariffs July2016'!AI49&lt;'Tariffs July2016'!L49,0,IF($C$5*'Tariffs July2016'!AK49/'Tariffs July2016'!AI49&lt;='Tariffs July2016'!M49,($C$5*'Tariffs July2016'!AK49/'Tariffs July2016'!AI49-'Tariffs July2016'!L49)*('Tariffs July2016'!R49/100)*'Tariffs July2016'!AI49,('Tariffs July2016'!M49-'Tariffs July2016'!L49)*('Tariffs July2016'!R49/100)*'Tariffs July2016'!AI49))</f>
        <v>0</v>
      </c>
      <c r="I55" s="85">
        <f>IF(($C$5*'Tariffs July2016'!AK49/'Tariffs July2016'!AI49&gt;'Tariffs July2016'!M49),($C$5*'Tariffs July2016'!AK49/'Tariffs July2016'!AI49-'Tariffs July2016'!M49)*'Tariffs July2016'!S49/100*'Tariffs July2016'!AI49,0)</f>
        <v>269.9622</v>
      </c>
      <c r="J55" s="85">
        <f>IF($C$5*'Tariffs July2016'!AL49/'Tariffs July2016'!AJ49&gt;='Tariffs July2016'!J49,('Tariffs July2016'!J49*'Tariffs July2016'!U49/100)* 'Tariffs July2016'!AJ49,($C$5*'Tariffs July2016'!AL49/'Tariffs July2016'!AJ49*'Tariffs July2016'!U49/100)* 'Tariffs July2016'!AJ49)</f>
        <v>188.84600000000003</v>
      </c>
      <c r="K55" s="85">
        <f>IF($C$5*'Tariffs July2016'!AL49/'Tariffs July2016'!AJ49&lt;'Tariffs July2016'!J49,0,IF($C$5*'Tariffs July2016'!AL49/'Tariffs July2016'!AJ49&lt;='Tariffs July2016'!K49,($C$5*'Tariffs July2016'!AL49/'Tariffs July2016'!AJ49-'Tariffs July2016'!J49)*('Tariffs July2016'!V49/100)*'Tariffs July2016'!AJ49,('Tariffs July2016'!K49-'Tariffs July2016'!J49)*('Tariffs July2016'!V49/100)*'Tariffs July2016'!AJ49))</f>
        <v>124.66</v>
      </c>
      <c r="L55" s="85">
        <f>IF($C$5*'Tariffs July2016'!AL49/'Tariffs July2016'!AJ49&lt;'Tariffs July2016'!K49,0,IF($C$5*'Tariffs July2016'!AL49/'Tariffs July2016'!AJ49&lt;='Tariffs July2016'!L49,($C$5*'Tariffs July2016'!AL49/'Tariffs July2016'!AJ49-'Tariffs July2016'!K49)*('Tariffs July2016'!W49/100)*'Tariffs July2016'!AJ49,('Tariffs July2016'!L49-'Tariffs July2016'!K49)*('Tariffs July2016'!W49/100)*'Tariffs July2016'!AJ49))</f>
        <v>0</v>
      </c>
      <c r="M55" s="85">
        <f>IF($C$5*'Tariffs July2016'!AL49/'Tariffs July2016'!AJ49&lt;'Tariffs July2016'!L49,0,IF($C$5*'Tariffs July2016'!AL49/'Tariffs July2016'!AJ49&lt;='Tariffs July2016'!M49,($C$5*'Tariffs July2016'!AL49/'Tariffs July2016'!AJ49-'Tariffs July2016'!L49)*('Tariffs July2016'!X49/100)*'Tariffs July2016'!AJ49,('Tariffs July2016'!M49-'Tariffs July2016'!L49)*('Tariffs July2016'!X49/100)*'Tariffs July2016'!AJ49))</f>
        <v>0</v>
      </c>
      <c r="N55" s="85">
        <f>IF(($C$5*'Tariffs July2016'!AL49/'Tariffs July2016'!AJ49&gt;'Tariffs July2016'!M49),($C$5*'Tariffs July2016'!AL49/'Tariffs July2016'!AJ49-'Tariffs July2016'!M49)*'Tariffs July2016'!Y49/100*'Tariffs July2016'!AJ49,0)</f>
        <v>539.92439999999999</v>
      </c>
      <c r="O55" s="73">
        <f t="shared" si="0"/>
        <v>1522.8706</v>
      </c>
      <c r="P55" s="498">
        <f t="shared" si="1"/>
        <v>1675.1576600000001</v>
      </c>
    </row>
    <row r="56" spans="1:114" x14ac:dyDescent="0.15">
      <c r="A56" s="286" t="str">
        <f>'Tariffs July2016'!F50</f>
        <v>Dodo Power &amp; Gas</v>
      </c>
      <c r="B56" s="47" t="str">
        <f>'Tariffs July2016'!D50</f>
        <v>Envestra Central 1</v>
      </c>
      <c r="C56" s="287">
        <f>'Tariffs July2016'!E50</f>
        <v>42186</v>
      </c>
      <c r="D56" s="85">
        <f>365*'Tariffs July2016'!H50/100</f>
        <v>207.86750000000001</v>
      </c>
      <c r="E56" s="85">
        <f>IF($C$5*'Tariffs July2016'!AK50/'Tariffs July2016'!AI50&gt;='Tariffs July2016'!J50,( 'Tariffs July2016'!J50*'Tariffs July2016'!O50/100)* 'Tariffs July2016'!AI50,($C$5*'Tariffs July2016'!AK50/'Tariffs July2016'!AI50*'Tariffs July2016'!O50/100)* 'Tariffs July2016'!AI50)</f>
        <v>144</v>
      </c>
      <c r="F56" s="85">
        <f>IF($C$5*'Tariffs July2016'!AK50/'Tariffs July2016'!AI50&lt;'Tariffs July2016'!J50,0,IF($C$5*'Tariffs July2016'!AK50/'Tariffs July2016'!AI50&lt;='Tariffs July2016'!K50,($C$5*'Tariffs July2016'!AK50/'Tariffs July2016'!AI50-'Tariffs July2016'!J50)*('Tariffs July2016'!P50/100)*'Tariffs July2016'!AI50,('Tariffs July2016'!K50-'Tariffs July2016'!J50)*('Tariffs July2016'!P50/100)*'Tariffs July2016'!AI50))</f>
        <v>204.06702999999999</v>
      </c>
      <c r="G56" s="85">
        <f>IF($C$5*'Tariffs July2016'!AK50/'Tariffs July2016'!AI50&lt;'Tariffs July2016'!K50,0,IF($C$5*'Tariffs July2016'!AK50/'Tariffs July2016'!AI50&lt;='Tariffs July2016'!L50,($C$5*'Tariffs July2016'!AK50/'Tariffs July2016'!AI50-'Tariffs July2016'!K50)*('Tariffs July2016'!Q50/100)*'Tariffs July2016'!AI50,('Tariffs July2016'!L50-'Tariffs July2016'!K50)*('Tariffs July2016'!Q50/100)*'Tariffs July2016'!AI50))</f>
        <v>0</v>
      </c>
      <c r="H56" s="85">
        <f>IF($C$5*'Tariffs July2016'!AK50/'Tariffs July2016'!AI50&lt;'Tariffs July2016'!L50,0,IF($C$5*'Tariffs July2016'!AK50/'Tariffs July2016'!AI50&lt;='Tariffs July2016'!M50,($C$5*'Tariffs July2016'!AK50/'Tariffs July2016'!AI50-'Tariffs July2016'!L50)*('Tariffs July2016'!R50/100)*'Tariffs July2016'!AI50,('Tariffs July2016'!M50-'Tariffs July2016'!L50)*('Tariffs July2016'!R50/100)*'Tariffs July2016'!AI50))</f>
        <v>0</v>
      </c>
      <c r="I56" s="85">
        <f>IF(($C$5*'Tariffs July2016'!AK50/'Tariffs July2016'!AI50&gt;'Tariffs July2016'!M50),($C$5*'Tariffs July2016'!AK50/'Tariffs July2016'!AI50-'Tariffs July2016'!M50)*'Tariffs July2016'!S50/100*'Tariffs July2016'!AI50,0)</f>
        <v>0</v>
      </c>
      <c r="J56" s="85">
        <f>IF($C$5*'Tariffs July2016'!AL50/'Tariffs July2016'!AJ50&gt;='Tariffs July2016'!J50,('Tariffs July2016'!J50*'Tariffs July2016'!U50/100)* 'Tariffs July2016'!AJ50,($C$5*'Tariffs July2016'!AL50/'Tariffs July2016'!AJ50*'Tariffs July2016'!U50/100)* 'Tariffs July2016'!AJ50)</f>
        <v>278.39999999999998</v>
      </c>
      <c r="K56" s="85">
        <f>IF($C$5*'Tariffs July2016'!AL50/'Tariffs July2016'!AJ50&lt;'Tariffs July2016'!J50,0,IF($C$5*'Tariffs July2016'!AL50/'Tariffs July2016'!AJ50&lt;='Tariffs July2016'!K50,($C$5*'Tariffs July2016'!AL50/'Tariffs July2016'!AJ50-'Tariffs July2016'!J50)*('Tariffs July2016'!V50/100)*'Tariffs July2016'!AJ50,('Tariffs July2016'!K50-'Tariffs July2016'!J50)*('Tariffs July2016'!V50/100)*'Tariffs July2016'!AJ50))</f>
        <v>389.9369999999999</v>
      </c>
      <c r="L56" s="85">
        <f>IF($C$5*'Tariffs July2016'!AL50/'Tariffs July2016'!AJ50&lt;'Tariffs July2016'!K50,0,IF($C$5*'Tariffs July2016'!AL50/'Tariffs July2016'!AJ50&lt;='Tariffs July2016'!L50,($C$5*'Tariffs July2016'!AL50/'Tariffs July2016'!AJ50-'Tariffs July2016'!K50)*('Tariffs July2016'!W50/100)*'Tariffs July2016'!AJ50,('Tariffs July2016'!L50-'Tariffs July2016'!K50)*('Tariffs July2016'!W50/100)*'Tariffs July2016'!AJ50))</f>
        <v>0</v>
      </c>
      <c r="M56" s="85">
        <f>IF($C$5*'Tariffs July2016'!AL50/'Tariffs July2016'!AJ50&lt;'Tariffs July2016'!L50,0,IF($C$5*'Tariffs July2016'!AL50/'Tariffs July2016'!AJ50&lt;='Tariffs July2016'!M50,($C$5*'Tariffs July2016'!AL50/'Tariffs July2016'!AJ50-'Tariffs July2016'!L50)*('Tariffs July2016'!X50/100)*'Tariffs July2016'!AJ50,('Tariffs July2016'!M50-'Tariffs July2016'!L50)*('Tariffs July2016'!X50/100)*'Tariffs July2016'!AJ50))</f>
        <v>0</v>
      </c>
      <c r="N56" s="85">
        <f>IF(($C$5*'Tariffs July2016'!AL50/'Tariffs July2016'!AJ50&gt;'Tariffs July2016'!M50),($C$5*'Tariffs July2016'!AL50/'Tariffs July2016'!AJ50-'Tariffs July2016'!M50)*'Tariffs July2016'!Y50/100*'Tariffs July2016'!AJ50,0)</f>
        <v>0</v>
      </c>
      <c r="O56" s="73">
        <f t="shared" si="0"/>
        <v>1224.27153</v>
      </c>
      <c r="P56" s="498">
        <f t="shared" si="1"/>
        <v>1346.6986830000001</v>
      </c>
    </row>
    <row r="57" spans="1:114" x14ac:dyDescent="0.15">
      <c r="A57" s="286" t="str">
        <f>'Tariffs July2016'!F51</f>
        <v>EnergyAustralia</v>
      </c>
      <c r="B57" s="47" t="str">
        <f>'Tariffs July2016'!D51</f>
        <v>Envestra Central 1</v>
      </c>
      <c r="C57" s="287">
        <f>'Tariffs July2016'!E51</f>
        <v>42401</v>
      </c>
      <c r="D57" s="85">
        <f>365*'Tariffs July2016'!H51/100</f>
        <v>264.33299999999997</v>
      </c>
      <c r="E57" s="85">
        <f>IF($C$5*'Tariffs July2016'!AK51/'Tariffs July2016'!AI51&gt;='Tariffs July2016'!J51,( 'Tariffs July2016'!J51*'Tariffs July2016'!O51/100)* 'Tariffs July2016'!AI51,($C$5*'Tariffs July2016'!AK51/'Tariffs July2016'!AI51*'Tariffs July2016'!O51/100)* 'Tariffs July2016'!AI51)</f>
        <v>87.250799999999998</v>
      </c>
      <c r="F57" s="85">
        <f>IF($C$5*'Tariffs July2016'!AK51/'Tariffs July2016'!AI51&lt;'Tariffs July2016'!J51,0,IF($C$5*'Tariffs July2016'!AK51/'Tariffs July2016'!AI51&lt;='Tariffs July2016'!K51,($C$5*'Tariffs July2016'!AK51/'Tariffs July2016'!AI51-'Tariffs July2016'!J51)*('Tariffs July2016'!P51/100)*'Tariffs July2016'!AI51,('Tariffs July2016'!K51-'Tariffs July2016'!J51)*('Tariffs July2016'!P51/100)*'Tariffs July2016'!AI51))</f>
        <v>56.666100000000007</v>
      </c>
      <c r="G57" s="85">
        <f>IF($C$5*'Tariffs July2016'!AK51/'Tariffs July2016'!AI51&lt;'Tariffs July2016'!K51,0,IF($C$5*'Tariffs July2016'!AK51/'Tariffs July2016'!AI51&lt;='Tariffs July2016'!L51,($C$5*'Tariffs July2016'!AK51/'Tariffs July2016'!AI51-'Tariffs July2016'!K51)*('Tariffs July2016'!Q51/100)*'Tariffs July2016'!AI51,('Tariffs July2016'!L51-'Tariffs July2016'!K51)*('Tariffs July2016'!Q51/100)*'Tariffs July2016'!AI51))</f>
        <v>0</v>
      </c>
      <c r="H57" s="85">
        <f>IF($C$5*'Tariffs July2016'!AK51/'Tariffs July2016'!AI51&lt;'Tariffs July2016'!L51,0,IF($C$5*'Tariffs July2016'!AK51/'Tariffs July2016'!AI51&lt;='Tariffs July2016'!M51,($C$5*'Tariffs July2016'!AK51/'Tariffs July2016'!AI51-'Tariffs July2016'!L51)*('Tariffs July2016'!R51/100)*'Tariffs July2016'!AI51,('Tariffs July2016'!M51-'Tariffs July2016'!L51)*('Tariffs July2016'!R51/100)*'Tariffs July2016'!AI51))</f>
        <v>0</v>
      </c>
      <c r="I57" s="85">
        <f>IF(($C$5*'Tariffs July2016'!AK51/'Tariffs July2016'!AI51&gt;'Tariffs July2016'!M51),($C$5*'Tariffs July2016'!AK51/'Tariffs July2016'!AI51-'Tariffs July2016'!M51)*'Tariffs July2016'!S51/100*'Tariffs July2016'!AI51,0)</f>
        <v>242.00611439999997</v>
      </c>
      <c r="J57" s="85">
        <f>IF($C$5*'Tariffs July2016'!AL51/'Tariffs July2016'!AJ51&gt;='Tariffs July2016'!J51,('Tariffs July2016'!J51*'Tariffs July2016'!U51/100)* 'Tariffs July2016'!AJ51,($C$5*'Tariffs July2016'!AL51/'Tariffs July2016'!AJ51*'Tariffs July2016'!U51/100)* 'Tariffs July2016'!AJ51)</f>
        <v>174.5016</v>
      </c>
      <c r="K57" s="85">
        <f>IF($C$5*'Tariffs July2016'!AL51/'Tariffs July2016'!AJ51&lt;'Tariffs July2016'!J51,0,IF($C$5*'Tariffs July2016'!AL51/'Tariffs July2016'!AJ51&lt;='Tariffs July2016'!K51,($C$5*'Tariffs July2016'!AL51/'Tariffs July2016'!AJ51-'Tariffs July2016'!J51)*('Tariffs July2016'!V51/100)*'Tariffs July2016'!AJ51,('Tariffs July2016'!K51-'Tariffs July2016'!J51)*('Tariffs July2016'!V51/100)*'Tariffs July2016'!AJ51))</f>
        <v>113.33220000000001</v>
      </c>
      <c r="L57" s="85">
        <f>IF($C$5*'Tariffs July2016'!AL51/'Tariffs July2016'!AJ51&lt;'Tariffs July2016'!K51,0,IF($C$5*'Tariffs July2016'!AL51/'Tariffs July2016'!AJ51&lt;='Tariffs July2016'!L51,($C$5*'Tariffs July2016'!AL51/'Tariffs July2016'!AJ51-'Tariffs July2016'!K51)*('Tariffs July2016'!W51/100)*'Tariffs July2016'!AJ51,('Tariffs July2016'!L51-'Tariffs July2016'!K51)*('Tariffs July2016'!W51/100)*'Tariffs July2016'!AJ51))</f>
        <v>0</v>
      </c>
      <c r="M57" s="85">
        <f>IF($C$5*'Tariffs July2016'!AL51/'Tariffs July2016'!AJ51&lt;'Tariffs July2016'!L51,0,IF($C$5*'Tariffs July2016'!AL51/'Tariffs July2016'!AJ51&lt;='Tariffs July2016'!M51,($C$5*'Tariffs July2016'!AL51/'Tariffs July2016'!AJ51-'Tariffs July2016'!L51)*('Tariffs July2016'!X51/100)*'Tariffs July2016'!AJ51,('Tariffs July2016'!M51-'Tariffs July2016'!L51)*('Tariffs July2016'!X51/100)*'Tariffs July2016'!AJ51))</f>
        <v>0</v>
      </c>
      <c r="N57" s="85">
        <f>IF(($C$5*'Tariffs July2016'!AL51/'Tariffs July2016'!AJ51&gt;'Tariffs July2016'!M51),($C$5*'Tariffs July2016'!AL51/'Tariffs July2016'!AJ51-'Tariffs July2016'!M51)*'Tariffs July2016'!Y51/100*'Tariffs July2016'!AJ51,0)</f>
        <v>484.01222879999995</v>
      </c>
      <c r="O57" s="73">
        <f t="shared" si="0"/>
        <v>1422.1020432</v>
      </c>
      <c r="P57" s="498">
        <f t="shared" si="1"/>
        <v>1564.3122475200003</v>
      </c>
    </row>
    <row r="58" spans="1:114" x14ac:dyDescent="0.15">
      <c r="A58" s="286" t="str">
        <f>'Tariffs July2016'!F52</f>
        <v>Lumo Energy</v>
      </c>
      <c r="B58" s="47" t="str">
        <f>'Tariffs July2016'!D52</f>
        <v>Envestra Central 1</v>
      </c>
      <c r="C58" s="287">
        <f>'Tariffs July2016'!E52</f>
        <v>42393</v>
      </c>
      <c r="D58" s="85">
        <f>365*'Tariffs July2016'!H52/100</f>
        <v>240.09700000000001</v>
      </c>
      <c r="E58" s="85">
        <f>IF($C$5*'Tariffs July2016'!AK52/'Tariffs July2016'!AI52&gt;='Tariffs July2016'!J52,( 'Tariffs July2016'!J52*'Tariffs July2016'!O52/100)* 'Tariffs July2016'!AI52,($C$5*'Tariffs July2016'!AK52/'Tariffs July2016'!AI52*'Tariffs July2016'!O52/100)* 'Tariffs July2016'!AI52)</f>
        <v>83.960800000000006</v>
      </c>
      <c r="F58" s="85">
        <f>IF($C$5*'Tariffs July2016'!AK52/'Tariffs July2016'!AI52&lt;'Tariffs July2016'!J52,0,IF($C$5*'Tariffs July2016'!AK52/'Tariffs July2016'!AI52&lt;='Tariffs July2016'!K52,($C$5*'Tariffs July2016'!AK52/'Tariffs July2016'!AI52-'Tariffs July2016'!J52)*('Tariffs July2016'!P52/100)*'Tariffs July2016'!AI52,('Tariffs July2016'!K52-'Tariffs July2016'!J52)*('Tariffs July2016'!P52/100)*'Tariffs July2016'!AI52))</f>
        <v>56.910000000000004</v>
      </c>
      <c r="G58" s="85">
        <f>IF($C$5*'Tariffs July2016'!AK52/'Tariffs July2016'!AI52&lt;'Tariffs July2016'!K52,0,IF($C$5*'Tariffs July2016'!AK52/'Tariffs July2016'!AI52&lt;='Tariffs July2016'!L52,($C$5*'Tariffs July2016'!AK52/'Tariffs July2016'!AI52-'Tariffs July2016'!K52)*('Tariffs July2016'!Q52/100)*'Tariffs July2016'!AI52,('Tariffs July2016'!L52-'Tariffs July2016'!K52)*('Tariffs July2016'!Q52/100)*'Tariffs July2016'!AI52))</f>
        <v>0</v>
      </c>
      <c r="H58" s="85">
        <f>IF($C$5*'Tariffs July2016'!AK52/'Tariffs July2016'!AI52&lt;'Tariffs July2016'!L52,0,IF($C$5*'Tariffs July2016'!AK52/'Tariffs July2016'!AI52&lt;='Tariffs July2016'!M52,($C$5*'Tariffs July2016'!AK52/'Tariffs July2016'!AI52-'Tariffs July2016'!L52)*('Tariffs July2016'!R52/100)*'Tariffs July2016'!AI52,('Tariffs July2016'!M52-'Tariffs July2016'!L52)*('Tariffs July2016'!R52/100)*'Tariffs July2016'!AI52))</f>
        <v>0</v>
      </c>
      <c r="I58" s="85">
        <f>IF(($C$5*'Tariffs July2016'!AK52/'Tariffs July2016'!AI52&gt;'Tariffs July2016'!M52),($C$5*'Tariffs July2016'!AK52/'Tariffs July2016'!AI52-'Tariffs July2016'!M52)*'Tariffs July2016'!S52/100*'Tariffs July2016'!AI52,0)</f>
        <v>255.71419499999996</v>
      </c>
      <c r="J58" s="85">
        <f>IF($C$5*'Tariffs July2016'!AL52/'Tariffs July2016'!AJ52&gt;='Tariffs July2016'!J52,('Tariffs July2016'!J52*'Tariffs July2016'!U52/100)* 'Tariffs July2016'!AJ52,($C$5*'Tariffs July2016'!AL52/'Tariffs July2016'!AJ52*'Tariffs July2016'!U52/100)* 'Tariffs July2016'!AJ52)</f>
        <v>167.92160000000001</v>
      </c>
      <c r="K58" s="85">
        <f>IF($C$5*'Tariffs July2016'!AL52/'Tariffs July2016'!AJ52&lt;'Tariffs July2016'!J52,0,IF($C$5*'Tariffs July2016'!AL52/'Tariffs July2016'!AJ52&lt;='Tariffs July2016'!K52,($C$5*'Tariffs July2016'!AL52/'Tariffs July2016'!AJ52-'Tariffs July2016'!J52)*('Tariffs July2016'!V52/100)*'Tariffs July2016'!AJ52,('Tariffs July2016'!K52-'Tariffs July2016'!J52)*('Tariffs July2016'!V52/100)*'Tariffs July2016'!AJ52))</f>
        <v>113.82000000000001</v>
      </c>
      <c r="L58" s="85">
        <f>IF($C$5*'Tariffs July2016'!AL52/'Tariffs July2016'!AJ52&lt;'Tariffs July2016'!K52,0,IF($C$5*'Tariffs July2016'!AL52/'Tariffs July2016'!AJ52&lt;='Tariffs July2016'!L52,($C$5*'Tariffs July2016'!AL52/'Tariffs July2016'!AJ52-'Tariffs July2016'!K52)*('Tariffs July2016'!W52/100)*'Tariffs July2016'!AJ52,('Tariffs July2016'!L52-'Tariffs July2016'!K52)*('Tariffs July2016'!W52/100)*'Tariffs July2016'!AJ52))</f>
        <v>0</v>
      </c>
      <c r="M58" s="85">
        <f>IF($C$5*'Tariffs July2016'!AL52/'Tariffs July2016'!AJ52&lt;'Tariffs July2016'!L52,0,IF($C$5*'Tariffs July2016'!AL52/'Tariffs July2016'!AJ52&lt;='Tariffs July2016'!M52,($C$5*'Tariffs July2016'!AL52/'Tariffs July2016'!AJ52-'Tariffs July2016'!L52)*('Tariffs July2016'!X52/100)*'Tariffs July2016'!AJ52,('Tariffs July2016'!M52-'Tariffs July2016'!L52)*('Tariffs July2016'!X52/100)*'Tariffs July2016'!AJ52))</f>
        <v>0</v>
      </c>
      <c r="N58" s="85">
        <f>IF(($C$5*'Tariffs July2016'!AL52/'Tariffs July2016'!AJ52&gt;'Tariffs July2016'!M52),($C$5*'Tariffs July2016'!AL52/'Tariffs July2016'!AJ52-'Tariffs July2016'!M52)*'Tariffs July2016'!Y52/100*'Tariffs July2016'!AJ52,0)</f>
        <v>511.42838999999992</v>
      </c>
      <c r="O58" s="73">
        <f t="shared" si="0"/>
        <v>1429.851985</v>
      </c>
      <c r="P58" s="498">
        <f t="shared" si="1"/>
        <v>1572.8371835</v>
      </c>
    </row>
    <row r="59" spans="1:114" x14ac:dyDescent="0.15">
      <c r="A59" s="286" t="str">
        <f>'Tariffs July2016'!F53</f>
        <v>Momentum Energy</v>
      </c>
      <c r="B59" s="47" t="str">
        <f>'Tariffs July2016'!D53</f>
        <v>Envestra Central 1</v>
      </c>
      <c r="C59" s="287">
        <f>'Tariffs July2016'!E53</f>
        <v>42430</v>
      </c>
      <c r="D59" s="85">
        <f>365*'Tariffs July2016'!H53/100</f>
        <v>222.13900000000001</v>
      </c>
      <c r="E59" s="85">
        <f>IF($C$5*'Tariffs July2016'!AK53/'Tariffs July2016'!AI53&gt;='Tariffs July2016'!J53,( 'Tariffs July2016'!J53*'Tariffs July2016'!O53/100)* 'Tariffs July2016'!AI53,($C$5*'Tariffs July2016'!AK53/'Tariffs July2016'!AI53*'Tariffs July2016'!O53/100)* 'Tariffs July2016'!AI53)</f>
        <v>54.581099999999999</v>
      </c>
      <c r="F59" s="85">
        <f>IF($C$5*'Tariffs July2016'!AK53/'Tariffs July2016'!AI53&lt;'Tariffs July2016'!J53,0,IF($C$5*'Tariffs July2016'!AK53/'Tariffs July2016'!AI53&lt;='Tariffs July2016'!K53,($C$5*'Tariffs July2016'!AK53/'Tariffs July2016'!AI53-'Tariffs July2016'!J53)*('Tariffs July2016'!P53/100)*'Tariffs July2016'!AI53,('Tariffs July2016'!K53-'Tariffs July2016'!J53)*('Tariffs July2016'!P53/100)*'Tariffs July2016'!AI53))</f>
        <v>44.660799999999995</v>
      </c>
      <c r="G59" s="85">
        <f>IF($C$5*'Tariffs July2016'!AK53/'Tariffs July2016'!AI53&lt;'Tariffs July2016'!K53,0,IF($C$5*'Tariffs July2016'!AK53/'Tariffs July2016'!AI53&lt;='Tariffs July2016'!L53,($C$5*'Tariffs July2016'!AK53/'Tariffs July2016'!AI53-'Tariffs July2016'!K53)*('Tariffs July2016'!Q53/100)*'Tariffs July2016'!AI53,('Tariffs July2016'!L53-'Tariffs July2016'!K53)*('Tariffs July2016'!Q53/100)*'Tariffs July2016'!AI53))</f>
        <v>0</v>
      </c>
      <c r="H59" s="85">
        <f>IF($C$5*'Tariffs July2016'!AK53/'Tariffs July2016'!AI53&lt;'Tariffs July2016'!L53,0,IF($C$5*'Tariffs July2016'!AK53/'Tariffs July2016'!AI53&lt;='Tariffs July2016'!M53,($C$5*'Tariffs July2016'!AK53/'Tariffs July2016'!AI53-'Tariffs July2016'!L53)*('Tariffs July2016'!R53/100)*'Tariffs July2016'!AI53,('Tariffs July2016'!M53-'Tariffs July2016'!L53)*('Tariffs July2016'!R53/100)*'Tariffs July2016'!AI53))</f>
        <v>0</v>
      </c>
      <c r="I59" s="85">
        <f>IF(($C$5*'Tariffs July2016'!AK53/'Tariffs July2016'!AI53&gt;'Tariffs July2016'!M53),($C$5*'Tariffs July2016'!AK53/'Tariffs July2016'!AI53-'Tariffs July2016'!M53)*'Tariffs July2016'!S53/100*'Tariffs July2016'!AI53,0)</f>
        <v>245.66560199999995</v>
      </c>
      <c r="J59" s="85">
        <f>IF($C$5*'Tariffs July2016'!AL53/'Tariffs July2016'!AJ53&gt;='Tariffs July2016'!J53,('Tariffs July2016'!J53*'Tariffs July2016'!U53/100)* 'Tariffs July2016'!AJ53,($C$5*'Tariffs July2016'!AL53/'Tariffs July2016'!AJ53*'Tariffs July2016'!U53/100)* 'Tariffs July2016'!AJ53)</f>
        <v>108.4384</v>
      </c>
      <c r="K59" s="85">
        <f>IF($C$5*'Tariffs July2016'!AL53/'Tariffs July2016'!AJ53&lt;'Tariffs July2016'!J53,0,IF($C$5*'Tariffs July2016'!AL53/'Tariffs July2016'!AJ53&lt;='Tariffs July2016'!K53,($C$5*'Tariffs July2016'!AL53/'Tariffs July2016'!AJ53-'Tariffs July2016'!J53)*('Tariffs July2016'!V53/100)*'Tariffs July2016'!AJ53,('Tariffs July2016'!K53-'Tariffs July2016'!J53)*('Tariffs July2016'!V53/100)*'Tariffs July2016'!AJ53))</f>
        <v>88.779599999999988</v>
      </c>
      <c r="L59" s="85">
        <f>IF($C$5*'Tariffs July2016'!AL53/'Tariffs July2016'!AJ53&lt;'Tariffs July2016'!K53,0,IF($C$5*'Tariffs July2016'!AL53/'Tariffs July2016'!AJ53&lt;='Tariffs July2016'!L53,($C$5*'Tariffs July2016'!AL53/'Tariffs July2016'!AJ53-'Tariffs July2016'!K53)*('Tariffs July2016'!W53/100)*'Tariffs July2016'!AJ53,('Tariffs July2016'!L53-'Tariffs July2016'!K53)*('Tariffs July2016'!W53/100)*'Tariffs July2016'!AJ53))</f>
        <v>0</v>
      </c>
      <c r="M59" s="85">
        <f>IF($C$5*'Tariffs July2016'!AL53/'Tariffs July2016'!AJ53&lt;'Tariffs July2016'!L53,0,IF($C$5*'Tariffs July2016'!AL53/'Tariffs July2016'!AJ53&lt;='Tariffs July2016'!M53,($C$5*'Tariffs July2016'!AL53/'Tariffs July2016'!AJ53-'Tariffs July2016'!L53)*('Tariffs July2016'!X53/100)*'Tariffs July2016'!AJ53,('Tariffs July2016'!M53-'Tariffs July2016'!L53)*('Tariffs July2016'!X53/100)*'Tariffs July2016'!AJ53))</f>
        <v>0</v>
      </c>
      <c r="N59" s="85">
        <f>IF(($C$5*'Tariffs July2016'!AL53/'Tariffs July2016'!AJ53&gt;'Tariffs July2016'!M53),($C$5*'Tariffs July2016'!AL53/'Tariffs July2016'!AJ53-'Tariffs July2016'!M53)*'Tariffs July2016'!Y53/100*'Tariffs July2016'!AJ53,0)</f>
        <v>488.03166599999992</v>
      </c>
      <c r="O59" s="73">
        <f t="shared" si="0"/>
        <v>1252.2961679999999</v>
      </c>
      <c r="P59" s="498">
        <f t="shared" si="1"/>
        <v>1377.5257847999999</v>
      </c>
    </row>
    <row r="60" spans="1:114" x14ac:dyDescent="0.15">
      <c r="A60" s="286" t="str">
        <f>'Tariffs July2016'!F54</f>
        <v>Origin Energy</v>
      </c>
      <c r="B60" s="47" t="str">
        <f>'Tariffs July2016'!D54</f>
        <v>Envestra Central 1</v>
      </c>
      <c r="C60" s="287">
        <f>'Tariffs July2016'!E54</f>
        <v>42401</v>
      </c>
      <c r="D60" s="85">
        <f>365*'Tariffs July2016'!H54/100</f>
        <v>234.07449999999997</v>
      </c>
      <c r="E60" s="85">
        <f>IF($C$5*'Tariffs July2016'!AK54/'Tariffs July2016'!AI54&gt;='Tariffs July2016'!J54,( 'Tariffs July2016'!J54*'Tariffs July2016'!O54/100)* 'Tariffs July2016'!AI54,($C$5*'Tariffs July2016'!AK54/'Tariffs July2016'!AI54*'Tariffs July2016'!O54/100)* 'Tariffs July2016'!AI54)</f>
        <v>160.15999999999997</v>
      </c>
      <c r="F60" s="85">
        <f>IF($C$5*'Tariffs July2016'!AK54/'Tariffs July2016'!AI54&lt;'Tariffs July2016'!J54,0,IF($C$5*'Tariffs July2016'!AK54/'Tariffs July2016'!AI54&lt;='Tariffs July2016'!K54,($C$5*'Tariffs July2016'!AK54/'Tariffs July2016'!AI54-'Tariffs July2016'!J54)*('Tariffs July2016'!P54/100)*'Tariffs July2016'!AI54,('Tariffs July2016'!K54-'Tariffs July2016'!J54)*('Tariffs July2016'!P54/100)*'Tariffs July2016'!AI54))</f>
        <v>232.40245199999995</v>
      </c>
      <c r="G60" s="85">
        <f>IF($C$5*'Tariffs July2016'!AK54/'Tariffs July2016'!AI54&lt;'Tariffs July2016'!K54,0,IF($C$5*'Tariffs July2016'!AK54/'Tariffs July2016'!AI54&lt;='Tariffs July2016'!L54,($C$5*'Tariffs July2016'!AK54/'Tariffs July2016'!AI54-'Tariffs July2016'!K54)*('Tariffs July2016'!Q54/100)*'Tariffs July2016'!AI54,('Tariffs July2016'!L54-'Tariffs July2016'!K54)*('Tariffs July2016'!Q54/100)*'Tariffs July2016'!AI54))</f>
        <v>0</v>
      </c>
      <c r="H60" s="85">
        <f>IF($C$5*'Tariffs July2016'!AK54/'Tariffs July2016'!AI54&lt;'Tariffs July2016'!L54,0,IF($C$5*'Tariffs July2016'!AK54/'Tariffs July2016'!AI54&lt;='Tariffs July2016'!M54,($C$5*'Tariffs July2016'!AK54/'Tariffs July2016'!AI54-'Tariffs July2016'!L54)*('Tariffs July2016'!R54/100)*'Tariffs July2016'!AI54,('Tariffs July2016'!M54-'Tariffs July2016'!L54)*('Tariffs July2016'!R54/100)*'Tariffs July2016'!AI54))</f>
        <v>0</v>
      </c>
      <c r="I60" s="85">
        <f>IF(($C$5*'Tariffs July2016'!AK54/'Tariffs July2016'!AI54&gt;'Tariffs July2016'!M54),($C$5*'Tariffs July2016'!AK54/'Tariffs July2016'!AI54-'Tariffs July2016'!M54)*'Tariffs July2016'!S54/100*'Tariffs July2016'!AI54,0)</f>
        <v>0</v>
      </c>
      <c r="J60" s="85">
        <f>IF($C$5*'Tariffs July2016'!AL54/'Tariffs July2016'!AJ54&gt;='Tariffs July2016'!J54,('Tariffs July2016'!J54*'Tariffs July2016'!U54/100)* 'Tariffs July2016'!AJ54,($C$5*'Tariffs July2016'!AL54/'Tariffs July2016'!AJ54*'Tariffs July2016'!U54/100)* 'Tariffs July2016'!AJ54)</f>
        <v>320.31999999999994</v>
      </c>
      <c r="K60" s="85">
        <f>IF($C$5*'Tariffs July2016'!AL54/'Tariffs July2016'!AJ54&lt;'Tariffs July2016'!J54,0,IF($C$5*'Tariffs July2016'!AL54/'Tariffs July2016'!AJ54&lt;='Tariffs July2016'!K54,($C$5*'Tariffs July2016'!AL54/'Tariffs July2016'!AJ54-'Tariffs July2016'!J54)*('Tariffs July2016'!V54/100)*'Tariffs July2016'!AJ54,('Tariffs July2016'!K54-'Tariffs July2016'!J54)*('Tariffs July2016'!V54/100)*'Tariffs July2016'!AJ54))</f>
        <v>464.80490399999991</v>
      </c>
      <c r="L60" s="85">
        <f>IF($C$5*'Tariffs July2016'!AL54/'Tariffs July2016'!AJ54&lt;'Tariffs July2016'!K54,0,IF($C$5*'Tariffs July2016'!AL54/'Tariffs July2016'!AJ54&lt;='Tariffs July2016'!L54,($C$5*'Tariffs July2016'!AL54/'Tariffs July2016'!AJ54-'Tariffs July2016'!K54)*('Tariffs July2016'!W54/100)*'Tariffs July2016'!AJ54,('Tariffs July2016'!L54-'Tariffs July2016'!K54)*('Tariffs July2016'!W54/100)*'Tariffs July2016'!AJ54))</f>
        <v>0</v>
      </c>
      <c r="M60" s="85">
        <f>IF($C$5*'Tariffs July2016'!AL54/'Tariffs July2016'!AJ54&lt;'Tariffs July2016'!L54,0,IF($C$5*'Tariffs July2016'!AL54/'Tariffs July2016'!AJ54&lt;='Tariffs July2016'!M54,($C$5*'Tariffs July2016'!AL54/'Tariffs July2016'!AJ54-'Tariffs July2016'!L54)*('Tariffs July2016'!X54/100)*'Tariffs July2016'!AJ54,('Tariffs July2016'!M54-'Tariffs July2016'!L54)*('Tariffs July2016'!X54/100)*'Tariffs July2016'!AJ54))</f>
        <v>0</v>
      </c>
      <c r="N60" s="85">
        <f>IF(($C$5*'Tariffs July2016'!AL54/'Tariffs July2016'!AJ54&gt;'Tariffs July2016'!M54),($C$5*'Tariffs July2016'!AL54/'Tariffs July2016'!AJ54-'Tariffs July2016'!M54)*'Tariffs July2016'!Y54/100*'Tariffs July2016'!AJ54,0)</f>
        <v>0</v>
      </c>
      <c r="O60" s="73">
        <f t="shared" si="0"/>
        <v>1411.7618559999996</v>
      </c>
      <c r="P60" s="498">
        <f t="shared" si="1"/>
        <v>1552.9380415999997</v>
      </c>
    </row>
    <row r="61" spans="1:114" x14ac:dyDescent="0.15">
      <c r="A61" s="286" t="str">
        <f>'Tariffs July2016'!F55</f>
        <v>Red Energy</v>
      </c>
      <c r="B61" s="47" t="str">
        <f>'Tariffs July2016'!D55</f>
        <v>Envestra Central 1</v>
      </c>
      <c r="C61" s="287">
        <f>'Tariffs July2016'!E55</f>
        <v>42401</v>
      </c>
      <c r="D61" s="85">
        <f>365*'Tariffs July2016'!H55/100</f>
        <v>255.5</v>
      </c>
      <c r="E61" s="85">
        <f>IF($C$5*'Tariffs July2016'!AK55/'Tariffs July2016'!AI55&gt;='Tariffs July2016'!J55,( 'Tariffs July2016'!J55*'Tariffs July2016'!O55/100)* 'Tariffs July2016'!AI55,($C$5*'Tariffs July2016'!AK55/'Tariffs July2016'!AI55*'Tariffs July2016'!O55/100)* 'Tariffs July2016'!AI55)</f>
        <v>133.80000000000001</v>
      </c>
      <c r="F61" s="85">
        <f>IF($C$5*'Tariffs July2016'!AK55/'Tariffs July2016'!AI55&lt;'Tariffs July2016'!J55,0,IF($C$5*'Tariffs July2016'!AK55/'Tariffs July2016'!AI55&lt;='Tariffs July2016'!K55,($C$5*'Tariffs July2016'!AK55/'Tariffs July2016'!AI55-'Tariffs July2016'!J55)*('Tariffs July2016'!P55/100)*'Tariffs July2016'!AI55,('Tariffs July2016'!K55-'Tariffs July2016'!J55)*('Tariffs July2016'!P55/100)*'Tariffs July2016'!AI55))</f>
        <v>0</v>
      </c>
      <c r="G61" s="85">
        <f>IF($C$5*'Tariffs July2016'!AK55/'Tariffs July2016'!AI55&lt;'Tariffs July2016'!K55,0,IF($C$5*'Tariffs July2016'!AK55/'Tariffs July2016'!AI55&lt;='Tariffs July2016'!L55,($C$5*'Tariffs July2016'!AK55/'Tariffs July2016'!AI55-'Tariffs July2016'!K55)*('Tariffs July2016'!Q55/100)*'Tariffs July2016'!AI55,('Tariffs July2016'!L55-'Tariffs July2016'!K55)*('Tariffs July2016'!Q55/100)*'Tariffs July2016'!AI55))</f>
        <v>0</v>
      </c>
      <c r="H61" s="85">
        <f>IF($C$5*'Tariffs July2016'!AK55/'Tariffs July2016'!AI55&lt;'Tariffs July2016'!L55,0,IF($C$5*'Tariffs July2016'!AK55/'Tariffs July2016'!AI55&lt;='Tariffs July2016'!M55,($C$5*'Tariffs July2016'!AK55/'Tariffs July2016'!AI55-'Tariffs July2016'!L55)*('Tariffs July2016'!R55/100)*'Tariffs July2016'!AI55,('Tariffs July2016'!M55-'Tariffs July2016'!L55)*('Tariffs July2016'!R55/100)*'Tariffs July2016'!AI55))</f>
        <v>0</v>
      </c>
      <c r="I61" s="85">
        <f>IF(($C$5*'Tariffs July2016'!AK55/'Tariffs July2016'!AI55&gt;'Tariffs July2016'!M55),($C$5*'Tariffs July2016'!AK55/'Tariffs July2016'!AI55-'Tariffs July2016'!M55)*'Tariffs July2016'!S55/100*'Tariffs July2016'!AI55,0)</f>
        <v>247.46534999999997</v>
      </c>
      <c r="J61" s="85">
        <f>IF($C$5*'Tariffs July2016'!AL55/'Tariffs July2016'!AJ55&gt;='Tariffs July2016'!J55,('Tariffs July2016'!J55*'Tariffs July2016'!U55/100)* 'Tariffs July2016'!AJ55,($C$5*'Tariffs July2016'!AL55/'Tariffs July2016'!AJ55*'Tariffs July2016'!U55/100)* 'Tariffs July2016'!AJ55)</f>
        <v>267.60000000000002</v>
      </c>
      <c r="K61" s="85">
        <f>IF($C$5*'Tariffs July2016'!AL55/'Tariffs July2016'!AJ55&lt;'Tariffs July2016'!J55,0,IF($C$5*'Tariffs July2016'!AL55/'Tariffs July2016'!AJ55&lt;='Tariffs July2016'!K55,($C$5*'Tariffs July2016'!AL55/'Tariffs July2016'!AJ55-'Tariffs July2016'!J55)*('Tariffs July2016'!V55/100)*'Tariffs July2016'!AJ55,('Tariffs July2016'!K55-'Tariffs July2016'!J55)*('Tariffs July2016'!V55/100)*'Tariffs July2016'!AJ55))</f>
        <v>0</v>
      </c>
      <c r="L61" s="85">
        <f>IF($C$5*'Tariffs July2016'!AL55/'Tariffs July2016'!AJ55&lt;'Tariffs July2016'!K55,0,IF($C$5*'Tariffs July2016'!AL55/'Tariffs July2016'!AJ55&lt;='Tariffs July2016'!L55,($C$5*'Tariffs July2016'!AL55/'Tariffs July2016'!AJ55-'Tariffs July2016'!K55)*('Tariffs July2016'!W55/100)*'Tariffs July2016'!AJ55,('Tariffs July2016'!L55-'Tariffs July2016'!K55)*('Tariffs July2016'!W55/100)*'Tariffs July2016'!AJ55))</f>
        <v>0</v>
      </c>
      <c r="M61" s="85">
        <f>IF($C$5*'Tariffs July2016'!AL55/'Tariffs July2016'!AJ55&lt;'Tariffs July2016'!L55,0,IF($C$5*'Tariffs July2016'!AL55/'Tariffs July2016'!AJ55&lt;='Tariffs July2016'!M55,($C$5*'Tariffs July2016'!AL55/'Tariffs July2016'!AJ55-'Tariffs July2016'!L55)*('Tariffs July2016'!X55/100)*'Tariffs July2016'!AJ55,('Tariffs July2016'!M55-'Tariffs July2016'!L55)*('Tariffs July2016'!X55/100)*'Tariffs July2016'!AJ55))</f>
        <v>0</v>
      </c>
      <c r="N61" s="85">
        <f>IF(($C$5*'Tariffs July2016'!AL55/'Tariffs July2016'!AJ55&gt;'Tariffs July2016'!M55),($C$5*'Tariffs July2016'!AL55/'Tariffs July2016'!AJ55-'Tariffs July2016'!M55)*'Tariffs July2016'!Y55/100*'Tariffs July2016'!AJ55,0)</f>
        <v>494.93069999999994</v>
      </c>
      <c r="O61" s="73">
        <f t="shared" si="0"/>
        <v>1399.2960499999999</v>
      </c>
      <c r="P61" s="498">
        <f t="shared" si="1"/>
        <v>1539.225655</v>
      </c>
    </row>
    <row r="62" spans="1:114" s="289" customFormat="1" ht="14" thickBot="1" x14ac:dyDescent="0.2">
      <c r="A62" s="288" t="str">
        <f>'Tariffs July2016'!F56</f>
        <v>Simply Energy</v>
      </c>
      <c r="B62" s="289" t="str">
        <f>'Tariffs July2016'!D56</f>
        <v>Envestra Central 1</v>
      </c>
      <c r="C62" s="290">
        <f>'Tariffs July2016'!E56</f>
        <v>42430</v>
      </c>
      <c r="D62" s="291">
        <f>365*'Tariffs July2016'!H56/100</f>
        <v>239.43999999999997</v>
      </c>
      <c r="E62" s="291">
        <f>IF($C$5*'Tariffs July2016'!AK56/'Tariffs July2016'!AI56&gt;='Tariffs July2016'!J56,( 'Tariffs July2016'!J56*'Tariffs July2016'!O56/100)* 'Tariffs July2016'!AI56,($C$5*'Tariffs July2016'!AK56/'Tariffs July2016'!AI56*'Tariffs July2016'!O56/100)* 'Tariffs July2016'!AI56)</f>
        <v>67.971399999999988</v>
      </c>
      <c r="F62" s="291">
        <f>IF($C$5*'Tariffs July2016'!AK56/'Tariffs July2016'!AI56&lt;'Tariffs July2016'!J56,0,IF($C$5*'Tariffs July2016'!AK56/'Tariffs July2016'!AI56&lt;='Tariffs July2016'!K56,($C$5*'Tariffs July2016'!AK56/'Tariffs July2016'!AI56-'Tariffs July2016'!J56)*('Tariffs July2016'!P56/100)*'Tariffs July2016'!AI56,('Tariffs July2016'!K56-'Tariffs July2016'!J56)*('Tariffs July2016'!P56/100)*'Tariffs July2016'!AI56))</f>
        <v>49.593000000000004</v>
      </c>
      <c r="G62" s="291">
        <f>IF($C$5*'Tariffs July2016'!AK56/'Tariffs July2016'!AI56&lt;'Tariffs July2016'!K56,0,IF($C$5*'Tariffs July2016'!AK56/'Tariffs July2016'!AI56&lt;='Tariffs July2016'!L56,($C$5*'Tariffs July2016'!AK56/'Tariffs July2016'!AI56-'Tariffs July2016'!K56)*('Tariffs July2016'!Q56/100)*'Tariffs July2016'!AI56,('Tariffs July2016'!L56-'Tariffs July2016'!K56)*('Tariffs July2016'!Q56/100)*'Tariffs July2016'!AI56))</f>
        <v>0</v>
      </c>
      <c r="H62" s="291">
        <f>IF($C$5*'Tariffs July2016'!AK56/'Tariffs July2016'!AI56&lt;'Tariffs July2016'!L56,0,IF($C$5*'Tariffs July2016'!AK56/'Tariffs July2016'!AI56&lt;='Tariffs July2016'!M56,($C$5*'Tariffs July2016'!AK56/'Tariffs July2016'!AI56-'Tariffs July2016'!L56)*('Tariffs July2016'!R56/100)*'Tariffs July2016'!AI56,('Tariffs July2016'!M56-'Tariffs July2016'!L56)*('Tariffs July2016'!R56/100)*'Tariffs July2016'!AI56))</f>
        <v>0</v>
      </c>
      <c r="I62" s="291">
        <f>IF(($C$5*'Tariffs July2016'!AK56/'Tariffs July2016'!AI56&gt;'Tariffs July2016'!M56),($C$5*'Tariffs July2016'!AK56/'Tariffs July2016'!AI56-'Tariffs July2016'!M56)*'Tariffs July2016'!S56/100*'Tariffs July2016'!AI56,0)</f>
        <v>232.46744999999999</v>
      </c>
      <c r="J62" s="291">
        <f>IF($C$5*'Tariffs July2016'!AL56/'Tariffs July2016'!AJ56&gt;='Tariffs July2016'!J56,('Tariffs July2016'!J56*'Tariffs July2016'!U56/100)* 'Tariffs July2016'!AJ56,($C$5*'Tariffs July2016'!AL56/'Tariffs July2016'!AJ56*'Tariffs July2016'!U56/100)* 'Tariffs July2016'!AJ56)</f>
        <v>133.7056</v>
      </c>
      <c r="K62" s="291">
        <f>IF($C$5*'Tariffs July2016'!AL56/'Tariffs July2016'!AJ56&lt;'Tariffs July2016'!J56,0,IF($C$5*'Tariffs July2016'!AL56/'Tariffs July2016'!AJ56&lt;='Tariffs July2016'!K56,($C$5*'Tariffs July2016'!AL56/'Tariffs July2016'!AJ56-'Tariffs July2016'!J56)*('Tariffs July2016'!V56/100)*'Tariffs July2016'!AJ56,('Tariffs July2016'!K56-'Tariffs July2016'!J56)*('Tariffs July2016'!V56/100)*'Tariffs July2016'!AJ56))</f>
        <v>97.993600000000001</v>
      </c>
      <c r="L62" s="291">
        <f>IF($C$5*'Tariffs July2016'!AL56/'Tariffs July2016'!AJ56&lt;'Tariffs July2016'!K56,0,IF($C$5*'Tariffs July2016'!AL56/'Tariffs July2016'!AJ56&lt;='Tariffs July2016'!L56,($C$5*'Tariffs July2016'!AL56/'Tariffs July2016'!AJ56-'Tariffs July2016'!K56)*('Tariffs July2016'!W56/100)*'Tariffs July2016'!AJ56,('Tariffs July2016'!L56-'Tariffs July2016'!K56)*('Tariffs July2016'!W56/100)*'Tariffs July2016'!AJ56))</f>
        <v>0</v>
      </c>
      <c r="M62" s="291">
        <f>IF($C$5*'Tariffs July2016'!AL56/'Tariffs July2016'!AJ56&lt;'Tariffs July2016'!L56,0,IF($C$5*'Tariffs July2016'!AL56/'Tariffs July2016'!AJ56&lt;='Tariffs July2016'!M56,($C$5*'Tariffs July2016'!AL56/'Tariffs July2016'!AJ56-'Tariffs July2016'!L56)*('Tariffs July2016'!X56/100)*'Tariffs July2016'!AJ56,('Tariffs July2016'!M56-'Tariffs July2016'!L56)*('Tariffs July2016'!X56/100)*'Tariffs July2016'!AJ56))</f>
        <v>0</v>
      </c>
      <c r="N62" s="291">
        <f>IF(($C$5*'Tariffs July2016'!AL56/'Tariffs July2016'!AJ56&gt;'Tariffs July2016'!M56),($C$5*'Tariffs July2016'!AL56/'Tariffs July2016'!AJ56-'Tariffs July2016'!M56)*'Tariffs July2016'!Y56/100*'Tariffs July2016'!AJ56,0)</f>
        <v>440.63830199999995</v>
      </c>
      <c r="O62" s="292">
        <f t="shared" si="0"/>
        <v>1261.8093519999998</v>
      </c>
      <c r="P62" s="499">
        <f t="shared" si="1"/>
        <v>1387.9902871999998</v>
      </c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277"/>
      <c r="DB62" s="277"/>
      <c r="DC62" s="277"/>
      <c r="DD62" s="277"/>
      <c r="DE62" s="277"/>
      <c r="DF62" s="277"/>
      <c r="DG62" s="277"/>
      <c r="DH62" s="277"/>
      <c r="DI62" s="277"/>
      <c r="DJ62" s="277"/>
    </row>
    <row r="63" spans="1:114" x14ac:dyDescent="0.15">
      <c r="A63" s="286" t="str">
        <f>'Tariffs July2016'!F57</f>
        <v>AGL</v>
      </c>
      <c r="B63" s="47" t="str">
        <f>'Tariffs July2016'!D57</f>
        <v>Ausnet West</v>
      </c>
      <c r="C63" s="287">
        <f>'Tariffs July2016'!E57</f>
        <v>42387</v>
      </c>
      <c r="D63" s="85">
        <f>365*'Tariffs July2016'!H57/100</f>
        <v>263.71249999999998</v>
      </c>
      <c r="E63" s="85">
        <f>IF($C$5*'Tariffs July2016'!AK57/'Tariffs July2016'!AI57&gt;='Tariffs July2016'!J57,( 'Tariffs July2016'!J57*'Tariffs July2016'!O57/100)* 'Tariffs July2016'!AI57,($C$5*'Tariffs July2016'!AK57/'Tariffs July2016'!AI57*'Tariffs July2016'!O57/100)* 'Tariffs July2016'!AI57)</f>
        <v>215.88</v>
      </c>
      <c r="F63" s="85">
        <f>IF($C$5*'Tariffs July2016'!AK57/'Tariffs July2016'!AI57&lt;'Tariffs July2016'!J57,0,IF($C$5*'Tariffs July2016'!AK57/'Tariffs July2016'!AI57&lt;='Tariffs July2016'!K57,($C$5*'Tariffs July2016'!AK57/'Tariffs July2016'!AI57-'Tariffs July2016'!J57)*('Tariffs July2016'!P57/100)*'Tariffs July2016'!AI57,('Tariffs July2016'!K57-'Tariffs July2016'!J57)*('Tariffs July2016'!P57/100)*'Tariffs July2016'!AI57))</f>
        <v>155.39373299999997</v>
      </c>
      <c r="G63" s="85">
        <f>IF($C$5*'Tariffs July2016'!AK57/'Tariffs July2016'!AI57&lt;'Tariffs July2016'!K57,0,IF($C$5*'Tariffs July2016'!AK57/'Tariffs July2016'!AI57&lt;='Tariffs July2016'!L57,($C$5*'Tariffs July2016'!AK57/'Tariffs July2016'!AI57-'Tariffs July2016'!K57)*('Tariffs July2016'!Q57/100)*'Tariffs July2016'!AI57,('Tariffs July2016'!L57-'Tariffs July2016'!K57)*('Tariffs July2016'!Q57/100)*'Tariffs July2016'!AI57))</f>
        <v>0</v>
      </c>
      <c r="H63" s="85">
        <f>IF($C$5*'Tariffs July2016'!AK57/'Tariffs July2016'!AI57&lt;'Tariffs July2016'!L57,0,IF($C$5*'Tariffs July2016'!AK57/'Tariffs July2016'!AI57&lt;='Tariffs July2016'!M57,($C$5*'Tariffs July2016'!AK57/'Tariffs July2016'!AI57-'Tariffs July2016'!L57)*('Tariffs July2016'!R57/100)*'Tariffs July2016'!AI57,('Tariffs July2016'!M57-'Tariffs July2016'!L57)*('Tariffs July2016'!R57/100)*'Tariffs July2016'!AI57))</f>
        <v>0</v>
      </c>
      <c r="I63" s="85">
        <f>IF(($C$5*'Tariffs July2016'!AK57/'Tariffs July2016'!AI57&gt;'Tariffs July2016'!M57),($C$5*'Tariffs July2016'!AK57/'Tariffs July2016'!AI57-'Tariffs July2016'!M57)*'Tariffs July2016'!S57/100*'Tariffs July2016'!AI57,0)</f>
        <v>0</v>
      </c>
      <c r="J63" s="85">
        <f>IF($C$5*'Tariffs July2016'!AL57/'Tariffs July2016'!AJ57&gt;='Tariffs July2016'!J57,('Tariffs July2016'!J57*'Tariffs July2016'!U57/100)* 'Tariffs July2016'!AJ57,($C$5*'Tariffs July2016'!AL57/'Tariffs July2016'!AJ57*'Tariffs July2016'!U57/100)* 'Tariffs July2016'!AJ57)</f>
        <v>392.4</v>
      </c>
      <c r="K63" s="85">
        <f>IF($C$5*'Tariffs July2016'!AL57/'Tariffs July2016'!AJ57&lt;'Tariffs July2016'!J57,0,IF($C$5*'Tariffs July2016'!AL57/'Tariffs July2016'!AJ57&lt;='Tariffs July2016'!K57,($C$5*'Tariffs July2016'!AL57/'Tariffs July2016'!AJ57-'Tariffs July2016'!J57)*('Tariffs July2016'!V57/100)*'Tariffs July2016'!AJ57,('Tariffs July2016'!K57-'Tariffs July2016'!J57)*('Tariffs July2016'!V57/100)*'Tariffs July2016'!AJ57))</f>
        <v>237.36460199999996</v>
      </c>
      <c r="L63" s="85">
        <f>IF($C$5*'Tariffs July2016'!AL57/'Tariffs July2016'!AJ57&lt;'Tariffs July2016'!K57,0,IF($C$5*'Tariffs July2016'!AL57/'Tariffs July2016'!AJ57&lt;='Tariffs July2016'!L57,($C$5*'Tariffs July2016'!AL57/'Tariffs July2016'!AJ57-'Tariffs July2016'!K57)*('Tariffs July2016'!W57/100)*'Tariffs July2016'!AJ57,('Tariffs July2016'!L57-'Tariffs July2016'!K57)*('Tariffs July2016'!W57/100)*'Tariffs July2016'!AJ57))</f>
        <v>0</v>
      </c>
      <c r="M63" s="85">
        <f>IF($C$5*'Tariffs July2016'!AL57/'Tariffs July2016'!AJ57&lt;'Tariffs July2016'!L57,0,IF($C$5*'Tariffs July2016'!AL57/'Tariffs July2016'!AJ57&lt;='Tariffs July2016'!M57,($C$5*'Tariffs July2016'!AL57/'Tariffs July2016'!AJ57-'Tariffs July2016'!L57)*('Tariffs July2016'!X57/100)*'Tariffs July2016'!AJ57,('Tariffs July2016'!M57-'Tariffs July2016'!L57)*('Tariffs July2016'!X57/100)*'Tariffs July2016'!AJ57))</f>
        <v>0</v>
      </c>
      <c r="N63" s="85">
        <f>IF(($C$5*'Tariffs July2016'!AL57/'Tariffs July2016'!AJ57&gt;'Tariffs July2016'!M57),($C$5*'Tariffs July2016'!AL57/'Tariffs July2016'!AJ57-'Tariffs July2016'!M57)*'Tariffs July2016'!Y57/100*'Tariffs July2016'!AJ57,0)</f>
        <v>0</v>
      </c>
      <c r="O63" s="73">
        <f t="shared" si="0"/>
        <v>1264.7508349999998</v>
      </c>
      <c r="P63" s="498">
        <f t="shared" si="1"/>
        <v>1391.2259184999998</v>
      </c>
    </row>
    <row r="64" spans="1:114" x14ac:dyDescent="0.15">
      <c r="A64" s="286" t="str">
        <f>'Tariffs July2016'!F58</f>
        <v>Alinta Energy</v>
      </c>
      <c r="B64" s="47" t="str">
        <f>'Tariffs July2016'!D58</f>
        <v>Ausnet West</v>
      </c>
      <c r="C64" s="287">
        <f>'Tariffs July2016'!E58</f>
        <v>42023</v>
      </c>
      <c r="D64" s="85">
        <f>365*'Tariffs July2016'!H58/100</f>
        <v>224.0735</v>
      </c>
      <c r="E64" s="85">
        <f>IF($C$5*'Tariffs July2016'!AK58/'Tariffs July2016'!AI58&gt;='Tariffs July2016'!J58,( 'Tariffs July2016'!J58*'Tariffs July2016'!O58/100)* 'Tariffs July2016'!AI58,($C$5*'Tariffs July2016'!AK58/'Tariffs July2016'!AI58*'Tariffs July2016'!O58/100)* 'Tariffs July2016'!AI58)</f>
        <v>231.6</v>
      </c>
      <c r="F64" s="85">
        <f>IF($C$5*'Tariffs July2016'!AK58/'Tariffs July2016'!AI58&lt;'Tariffs July2016'!J58,0,IF($C$5*'Tariffs July2016'!AK58/'Tariffs July2016'!AI58&lt;='Tariffs July2016'!K58,($C$5*'Tariffs July2016'!AK58/'Tariffs July2016'!AI58-'Tariffs July2016'!J58)*('Tariffs July2016'!P58/100)*'Tariffs July2016'!AI58,('Tariffs July2016'!K58-'Tariffs July2016'!J58)*('Tariffs July2016'!P58/100)*'Tariffs July2016'!AI58))</f>
        <v>0</v>
      </c>
      <c r="G64" s="85">
        <f>IF($C$5*'Tariffs July2016'!AK58/'Tariffs July2016'!AI58&lt;'Tariffs July2016'!K58,0,IF($C$5*'Tariffs July2016'!AK58/'Tariffs July2016'!AI58&lt;='Tariffs July2016'!L58,($C$5*'Tariffs July2016'!AK58/'Tariffs July2016'!AI58-'Tariffs July2016'!K58)*('Tariffs July2016'!Q58/100)*'Tariffs July2016'!AI58,('Tariffs July2016'!L58-'Tariffs July2016'!K58)*('Tariffs July2016'!Q58/100)*'Tariffs July2016'!AI58))</f>
        <v>0</v>
      </c>
      <c r="H64" s="85">
        <f>IF($C$5*'Tariffs July2016'!AK58/'Tariffs July2016'!AI58&lt;'Tariffs July2016'!L58,0,IF($C$5*'Tariffs July2016'!AK58/'Tariffs July2016'!AI58&lt;='Tariffs July2016'!M58,($C$5*'Tariffs July2016'!AK58/'Tariffs July2016'!AI58-'Tariffs July2016'!L58)*('Tariffs July2016'!R58/100)*'Tariffs July2016'!AI58,('Tariffs July2016'!M58-'Tariffs July2016'!L58)*('Tariffs July2016'!R58/100)*'Tariffs July2016'!AI58))</f>
        <v>0</v>
      </c>
      <c r="I64" s="85">
        <f>IF(($C$5*'Tariffs July2016'!AK58/'Tariffs July2016'!AI58&gt;'Tariffs July2016'!M58),($C$5*'Tariffs July2016'!AK58/'Tariffs July2016'!AI58-'Tariffs July2016'!M58)*'Tariffs July2016'!S58/100*'Tariffs July2016'!AI58,0)</f>
        <v>155.66366999999997</v>
      </c>
      <c r="J64" s="85">
        <f>IF($C$5*'Tariffs July2016'!AL58/'Tariffs July2016'!AJ58&gt;='Tariffs July2016'!J58,('Tariffs July2016'!J58*'Tariffs July2016'!U58/100)* 'Tariffs July2016'!AJ58,($C$5*'Tariffs July2016'!AL58/'Tariffs July2016'!AJ58*'Tariffs July2016'!U58/100)* 'Tariffs July2016'!AJ58)</f>
        <v>410.4</v>
      </c>
      <c r="K64" s="85">
        <f>IF($C$5*'Tariffs July2016'!AL58/'Tariffs July2016'!AJ58&lt;'Tariffs July2016'!J58,0,IF($C$5*'Tariffs July2016'!AL58/'Tariffs July2016'!AJ58&lt;='Tariffs July2016'!K58,($C$5*'Tariffs July2016'!AL58/'Tariffs July2016'!AJ58-'Tariffs July2016'!J58)*('Tariffs July2016'!V58/100)*'Tariffs July2016'!AJ58,('Tariffs July2016'!K58-'Tariffs July2016'!J58)*('Tariffs July2016'!V58/100)*'Tariffs July2016'!AJ58))</f>
        <v>0</v>
      </c>
      <c r="L64" s="85">
        <f>IF($C$5*'Tariffs July2016'!AL58/'Tariffs July2016'!AJ58&lt;'Tariffs July2016'!K58,0,IF($C$5*'Tariffs July2016'!AL58/'Tariffs July2016'!AJ58&lt;='Tariffs July2016'!L58,($C$5*'Tariffs July2016'!AL58/'Tariffs July2016'!AJ58-'Tariffs July2016'!K58)*('Tariffs July2016'!W58/100)*'Tariffs July2016'!AJ58,('Tariffs July2016'!L58-'Tariffs July2016'!K58)*('Tariffs July2016'!W58/100)*'Tariffs July2016'!AJ58))</f>
        <v>0</v>
      </c>
      <c r="M64" s="85">
        <f>IF($C$5*'Tariffs July2016'!AL58/'Tariffs July2016'!AJ58&lt;'Tariffs July2016'!L58,0,IF($C$5*'Tariffs July2016'!AL58/'Tariffs July2016'!AJ58&lt;='Tariffs July2016'!M58,($C$5*'Tariffs July2016'!AL58/'Tariffs July2016'!AJ58-'Tariffs July2016'!L58)*('Tariffs July2016'!X58/100)*'Tariffs July2016'!AJ58,('Tariffs July2016'!M58-'Tariffs July2016'!L58)*('Tariffs July2016'!X58/100)*'Tariffs July2016'!AJ58))</f>
        <v>0</v>
      </c>
      <c r="N64" s="85">
        <f>IF(($C$5*'Tariffs July2016'!AL58/'Tariffs July2016'!AJ58&gt;'Tariffs July2016'!M58),($C$5*'Tariffs July2016'!AL58/'Tariffs July2016'!AJ58-'Tariffs July2016'!M58)*'Tariffs July2016'!Y58/100*'Tariffs July2016'!AJ58,0)</f>
        <v>257.3399399999999</v>
      </c>
      <c r="O64" s="73">
        <f t="shared" si="0"/>
        <v>1279.0771099999999</v>
      </c>
      <c r="P64" s="498">
        <f t="shared" si="1"/>
        <v>1406.984821</v>
      </c>
    </row>
    <row r="65" spans="1:114" x14ac:dyDescent="0.15">
      <c r="A65" s="286" t="str">
        <f>'Tariffs July2016'!F59</f>
        <v>Click Energy</v>
      </c>
      <c r="B65" s="47" t="str">
        <f>'Tariffs July2016'!D59</f>
        <v>Ausnet West</v>
      </c>
      <c r="C65" s="287">
        <f>'Tariffs July2016'!E59</f>
        <v>42407</v>
      </c>
      <c r="D65" s="85">
        <f>365*'Tariffs July2016'!H59/100</f>
        <v>242.72499999999999</v>
      </c>
      <c r="E65" s="85">
        <f>IF($C$5*'Tariffs July2016'!AK59/'Tariffs July2016'!AI59&gt;='Tariffs July2016'!J59,( 'Tariffs July2016'!J59*'Tariffs July2016'!O59/100)* 'Tariffs July2016'!AI59,($C$5*'Tariffs July2016'!AK59/'Tariffs July2016'!AI59*'Tariffs July2016'!O59/100)* 'Tariffs July2016'!AI59)</f>
        <v>244.8</v>
      </c>
      <c r="F65" s="85">
        <f>IF($C$5*'Tariffs July2016'!AK59/'Tariffs July2016'!AI59&lt;'Tariffs July2016'!J59,0,IF($C$5*'Tariffs July2016'!AK59/'Tariffs July2016'!AI59&lt;='Tariffs July2016'!K59,($C$5*'Tariffs July2016'!AK59/'Tariffs July2016'!AI59-'Tariffs July2016'!J59)*('Tariffs July2016'!P59/100)*'Tariffs July2016'!AI59,('Tariffs July2016'!K59-'Tariffs July2016'!J59)*('Tariffs July2016'!P59/100)*'Tariffs July2016'!AI59))</f>
        <v>179.95799999999997</v>
      </c>
      <c r="G65" s="85">
        <f>IF($C$5*'Tariffs July2016'!AK59/'Tariffs July2016'!AI59&lt;'Tariffs July2016'!K59,0,IF($C$5*'Tariffs July2016'!AK59/'Tariffs July2016'!AI59&lt;='Tariffs July2016'!L59,($C$5*'Tariffs July2016'!AK59/'Tariffs July2016'!AI59-'Tariffs July2016'!K59)*('Tariffs July2016'!Q59/100)*'Tariffs July2016'!AI59,('Tariffs July2016'!L59-'Tariffs July2016'!K59)*('Tariffs July2016'!Q59/100)*'Tariffs July2016'!AI59))</f>
        <v>0</v>
      </c>
      <c r="H65" s="85">
        <f>IF($C$5*'Tariffs July2016'!AK59/'Tariffs July2016'!AI59&lt;'Tariffs July2016'!L59,0,IF($C$5*'Tariffs July2016'!AK59/'Tariffs July2016'!AI59&lt;='Tariffs July2016'!M59,($C$5*'Tariffs July2016'!AK59/'Tariffs July2016'!AI59-'Tariffs July2016'!L59)*('Tariffs July2016'!R59/100)*'Tariffs July2016'!AI59,('Tariffs July2016'!M59-'Tariffs July2016'!L59)*('Tariffs July2016'!R59/100)*'Tariffs July2016'!AI59))</f>
        <v>0</v>
      </c>
      <c r="I65" s="85">
        <f>IF(($C$5*'Tariffs July2016'!AK59/'Tariffs July2016'!AI59&gt;'Tariffs July2016'!M59),($C$5*'Tariffs July2016'!AK59/'Tariffs July2016'!AI59-'Tariffs July2016'!M59)*'Tariffs July2016'!S59/100*'Tariffs July2016'!AI59,0)</f>
        <v>0</v>
      </c>
      <c r="J65" s="85">
        <f>IF($C$5*'Tariffs July2016'!AL59/'Tariffs July2016'!AJ59&gt;='Tariffs July2016'!J59,('Tariffs July2016'!J59*'Tariffs July2016'!U59/100)* 'Tariffs July2016'!AJ59,($C$5*'Tariffs July2016'!AL59/'Tariffs July2016'!AJ59*'Tariffs July2016'!U59/100)* 'Tariffs July2016'!AJ59)</f>
        <v>379.2</v>
      </c>
      <c r="K65" s="85">
        <f>IF($C$5*'Tariffs July2016'!AL59/'Tariffs July2016'!AJ59&lt;'Tariffs July2016'!J59,0,IF($C$5*'Tariffs July2016'!AL59/'Tariffs July2016'!AJ59&lt;='Tariffs July2016'!K59,($C$5*'Tariffs July2016'!AL59/'Tariffs July2016'!AJ59-'Tariffs July2016'!J59)*('Tariffs July2016'!V59/100)*'Tariffs July2016'!AJ59,('Tariffs July2016'!K59-'Tariffs July2016'!J59)*('Tariffs July2016'!V59/100)*'Tariffs July2016'!AJ59))</f>
        <v>277.13531999999992</v>
      </c>
      <c r="L65" s="85">
        <f>IF($C$5*'Tariffs July2016'!AL59/'Tariffs July2016'!AJ59&lt;'Tariffs July2016'!K59,0,IF($C$5*'Tariffs July2016'!AL59/'Tariffs July2016'!AJ59&lt;='Tariffs July2016'!L59,($C$5*'Tariffs July2016'!AL59/'Tariffs July2016'!AJ59-'Tariffs July2016'!K59)*('Tariffs July2016'!W59/100)*'Tariffs July2016'!AJ59,('Tariffs July2016'!L59-'Tariffs July2016'!K59)*('Tariffs July2016'!W59/100)*'Tariffs July2016'!AJ59))</f>
        <v>0</v>
      </c>
      <c r="M65" s="85">
        <f>IF($C$5*'Tariffs July2016'!AL59/'Tariffs July2016'!AJ59&lt;'Tariffs July2016'!L59,0,IF($C$5*'Tariffs July2016'!AL59/'Tariffs July2016'!AJ59&lt;='Tariffs July2016'!M59,($C$5*'Tariffs July2016'!AL59/'Tariffs July2016'!AJ59-'Tariffs July2016'!L59)*('Tariffs July2016'!X59/100)*'Tariffs July2016'!AJ59,('Tariffs July2016'!M59-'Tariffs July2016'!L59)*('Tariffs July2016'!X59/100)*'Tariffs July2016'!AJ59))</f>
        <v>0</v>
      </c>
      <c r="N65" s="85">
        <f>IF(($C$5*'Tariffs July2016'!AL59/'Tariffs July2016'!AJ59&gt;'Tariffs July2016'!M59),($C$5*'Tariffs July2016'!AL59/'Tariffs July2016'!AJ59-'Tariffs July2016'!M59)*'Tariffs July2016'!Y59/100*'Tariffs July2016'!AJ59,0)</f>
        <v>0</v>
      </c>
      <c r="O65" s="73">
        <f t="shared" si="0"/>
        <v>1323.8183199999999</v>
      </c>
      <c r="P65" s="498">
        <f t="shared" si="1"/>
        <v>1456.2001519999999</v>
      </c>
    </row>
    <row r="66" spans="1:114" x14ac:dyDescent="0.15">
      <c r="A66" s="286" t="str">
        <f>'Tariffs July2016'!F60</f>
        <v>Covau</v>
      </c>
      <c r="B66" s="47" t="str">
        <f>'Tariffs July2016'!D60</f>
        <v>Ausnet West</v>
      </c>
      <c r="C66" s="287">
        <f>'Tariffs July2016'!E60</f>
        <v>42527</v>
      </c>
      <c r="D66" s="85">
        <f>365*'Tariffs July2016'!H60/100</f>
        <v>240.9</v>
      </c>
      <c r="E66" s="85">
        <f>IF($C$5*'Tariffs July2016'!AK60/'Tariffs July2016'!AI60&gt;='Tariffs July2016'!J60,( 'Tariffs July2016'!J60*'Tariffs July2016'!O60/100)* 'Tariffs July2016'!AI60,($C$5*'Tariffs July2016'!AK60/'Tariffs July2016'!AI60*'Tariffs July2016'!O60/100)* 'Tariffs July2016'!AI60)</f>
        <v>387</v>
      </c>
      <c r="F66" s="85">
        <f>IF($C$5*'Tariffs July2016'!AK60/'Tariffs July2016'!AI60&lt;'Tariffs July2016'!J60,0,IF($C$5*'Tariffs July2016'!AK60/'Tariffs July2016'!AI60&lt;='Tariffs July2016'!K60,($C$5*'Tariffs July2016'!AK60/'Tariffs July2016'!AI60-'Tariffs July2016'!J60)*('Tariffs July2016'!P60/100)*'Tariffs July2016'!AI60,('Tariffs July2016'!K60-'Tariffs July2016'!J60)*('Tariffs July2016'!P60/100)*'Tariffs July2016'!AI60))</f>
        <v>284.84999999999997</v>
      </c>
      <c r="G66" s="85">
        <f>IF($C$5*'Tariffs July2016'!AK60/'Tariffs July2016'!AI60&lt;'Tariffs July2016'!K60,0,IF($C$5*'Tariffs July2016'!AK60/'Tariffs July2016'!AI60&lt;='Tariffs July2016'!L60,($C$5*'Tariffs July2016'!AK60/'Tariffs July2016'!AI60-'Tariffs July2016'!K60)*('Tariffs July2016'!Q60/100)*'Tariffs July2016'!AI60,('Tariffs July2016'!L60-'Tariffs July2016'!K60)*('Tariffs July2016'!Q60/100)*'Tariffs July2016'!AI60))</f>
        <v>0</v>
      </c>
      <c r="H66" s="85">
        <f>IF($C$5*'Tariffs July2016'!AK60/'Tariffs July2016'!AI60&lt;'Tariffs July2016'!L60,0,IF($C$5*'Tariffs July2016'!AK60/'Tariffs July2016'!AI60&lt;='Tariffs July2016'!M60,($C$5*'Tariffs July2016'!AK60/'Tariffs July2016'!AI60-'Tariffs July2016'!L60)*('Tariffs July2016'!R60/100)*'Tariffs July2016'!AI60,('Tariffs July2016'!M60-'Tariffs July2016'!L60)*('Tariffs July2016'!R60/100)*'Tariffs July2016'!AI60))</f>
        <v>0</v>
      </c>
      <c r="I66" s="85">
        <f>IF(($C$5*'Tariffs July2016'!AK60/'Tariffs July2016'!AI60&gt;'Tariffs July2016'!M60),($C$5*'Tariffs July2016'!AK60/'Tariffs July2016'!AI60-'Tariffs July2016'!M60)*'Tariffs July2016'!S60/100*'Tariffs July2016'!AI60,0)</f>
        <v>0</v>
      </c>
      <c r="J66" s="85">
        <f>IF($C$5*'Tariffs July2016'!AL60/'Tariffs July2016'!AJ60&gt;='Tariffs July2016'!J60,('Tariffs July2016'!J60*'Tariffs July2016'!U60/100)* 'Tariffs July2016'!AJ60,($C$5*'Tariffs July2016'!AL60/'Tariffs July2016'!AJ60*'Tariffs July2016'!U60/100)* 'Tariffs July2016'!AJ60)</f>
        <v>257.39999999999998</v>
      </c>
      <c r="K66" s="85">
        <f>IF($C$5*'Tariffs July2016'!AL60/'Tariffs July2016'!AJ60&lt;'Tariffs July2016'!J60,0,IF($C$5*'Tariffs July2016'!AL60/'Tariffs July2016'!AJ60&lt;='Tariffs July2016'!K60,($C$5*'Tariffs July2016'!AL60/'Tariffs July2016'!AJ60-'Tariffs July2016'!J60)*('Tariffs July2016'!V60/100)*'Tariffs July2016'!AJ60,('Tariffs July2016'!K60-'Tariffs July2016'!J60)*('Tariffs July2016'!V60/100)*'Tariffs July2016'!AJ60))</f>
        <v>187.64999999999998</v>
      </c>
      <c r="L66" s="85">
        <f>IF($C$5*'Tariffs July2016'!AL60/'Tariffs July2016'!AJ60&lt;'Tariffs July2016'!K60,0,IF($C$5*'Tariffs July2016'!AL60/'Tariffs July2016'!AJ60&lt;='Tariffs July2016'!L60,($C$5*'Tariffs July2016'!AL60/'Tariffs July2016'!AJ60-'Tariffs July2016'!K60)*('Tariffs July2016'!W60/100)*'Tariffs July2016'!AJ60,('Tariffs July2016'!L60-'Tariffs July2016'!K60)*('Tariffs July2016'!W60/100)*'Tariffs July2016'!AJ60))</f>
        <v>0</v>
      </c>
      <c r="M66" s="85">
        <f>IF($C$5*'Tariffs July2016'!AL60/'Tariffs July2016'!AJ60&lt;'Tariffs July2016'!L60,0,IF($C$5*'Tariffs July2016'!AL60/'Tariffs July2016'!AJ60&lt;='Tariffs July2016'!M60,($C$5*'Tariffs July2016'!AL60/'Tariffs July2016'!AJ60-'Tariffs July2016'!L60)*('Tariffs July2016'!X60/100)*'Tariffs July2016'!AJ60,('Tariffs July2016'!M60-'Tariffs July2016'!L60)*('Tariffs July2016'!X60/100)*'Tariffs July2016'!AJ60))</f>
        <v>0</v>
      </c>
      <c r="N66" s="85">
        <f>IF(($C$5*'Tariffs July2016'!AL60/'Tariffs July2016'!AJ60&gt;'Tariffs July2016'!M60),($C$5*'Tariffs July2016'!AL60/'Tariffs July2016'!AJ60-'Tariffs July2016'!M60)*'Tariffs July2016'!Y60/100*'Tariffs July2016'!AJ60,0)</f>
        <v>0</v>
      </c>
      <c r="O66" s="73">
        <f t="shared" si="0"/>
        <v>1357.8000000000002</v>
      </c>
      <c r="P66" s="498">
        <f t="shared" si="1"/>
        <v>1493.5800000000004</v>
      </c>
    </row>
    <row r="67" spans="1:114" x14ac:dyDescent="0.15">
      <c r="A67" s="286" t="str">
        <f>'Tariffs July2016'!F61</f>
        <v>EnergyAustralia</v>
      </c>
      <c r="B67" s="47" t="str">
        <f>'Tariffs July2016'!D61</f>
        <v>Ausnet West</v>
      </c>
      <c r="C67" s="287">
        <f>'Tariffs July2016'!E61</f>
        <v>42401</v>
      </c>
      <c r="D67" s="85">
        <f>365*'Tariffs July2016'!H61/100</f>
        <v>249.44100000000003</v>
      </c>
      <c r="E67" s="85">
        <f>IF($C$5*'Tariffs July2016'!AK61/'Tariffs July2016'!AI61&gt;='Tariffs July2016'!J61,( 'Tariffs July2016'!J61*'Tariffs July2016'!O61/100)* 'Tariffs July2016'!AI61,($C$5*'Tariffs July2016'!AK61/'Tariffs July2016'!AI61*'Tariffs July2016'!O61/100)* 'Tariffs July2016'!AI61)</f>
        <v>255.93599999999998</v>
      </c>
      <c r="F67" s="85">
        <f>IF($C$5*'Tariffs July2016'!AK61/'Tariffs July2016'!AI61&lt;'Tariffs July2016'!J61,0,IF($C$5*'Tariffs July2016'!AK61/'Tariffs July2016'!AI61&lt;='Tariffs July2016'!K61,($C$5*'Tariffs July2016'!AK61/'Tariffs July2016'!AI61-'Tariffs July2016'!J61)*('Tariffs July2016'!P61/100)*'Tariffs July2016'!AI61,('Tariffs July2016'!K61-'Tariffs July2016'!J61)*('Tariffs July2016'!P61/100)*'Tariffs July2016'!AI61))</f>
        <v>188.42502389999996</v>
      </c>
      <c r="G67" s="85">
        <f>IF($C$5*'Tariffs July2016'!AK61/'Tariffs July2016'!AI61&lt;'Tariffs July2016'!K61,0,IF($C$5*'Tariffs July2016'!AK61/'Tariffs July2016'!AI61&lt;='Tariffs July2016'!L61,($C$5*'Tariffs July2016'!AK61/'Tariffs July2016'!AI61-'Tariffs July2016'!K61)*('Tariffs July2016'!Q61/100)*'Tariffs July2016'!AI61,('Tariffs July2016'!L61-'Tariffs July2016'!K61)*('Tariffs July2016'!Q61/100)*'Tariffs July2016'!AI61))</f>
        <v>0</v>
      </c>
      <c r="H67" s="85">
        <f>IF($C$5*'Tariffs July2016'!AK61/'Tariffs July2016'!AI61&lt;'Tariffs July2016'!L61,0,IF($C$5*'Tariffs July2016'!AK61/'Tariffs July2016'!AI61&lt;='Tariffs July2016'!M61,($C$5*'Tariffs July2016'!AK61/'Tariffs July2016'!AI61-'Tariffs July2016'!L61)*('Tariffs July2016'!R61/100)*'Tariffs July2016'!AI61,('Tariffs July2016'!M61-'Tariffs July2016'!L61)*('Tariffs July2016'!R61/100)*'Tariffs July2016'!AI61))</f>
        <v>0</v>
      </c>
      <c r="I67" s="85">
        <f>IF(($C$5*'Tariffs July2016'!AK61/'Tariffs July2016'!AI61&gt;'Tariffs July2016'!M61),($C$5*'Tariffs July2016'!AK61/'Tariffs July2016'!AI61-'Tariffs July2016'!M61)*'Tariffs July2016'!S61/100*'Tariffs July2016'!AI61,0)</f>
        <v>0</v>
      </c>
      <c r="J67" s="85">
        <f>IF($C$5*'Tariffs July2016'!AL61/'Tariffs July2016'!AJ61&gt;='Tariffs July2016'!J61,('Tariffs July2016'!J61*'Tariffs July2016'!U61/100)* 'Tariffs July2016'!AJ61,($C$5*'Tariffs July2016'!AL61/'Tariffs July2016'!AJ61*'Tariffs July2016'!U61/100)* 'Tariffs July2016'!AJ61)</f>
        <v>371.61599999999999</v>
      </c>
      <c r="K67" s="85">
        <f>IF($C$5*'Tariffs July2016'!AL61/'Tariffs July2016'!AJ61&lt;'Tariffs July2016'!J61,0,IF($C$5*'Tariffs July2016'!AL61/'Tariffs July2016'!AJ61&lt;='Tariffs July2016'!K61,($C$5*'Tariffs July2016'!AL61/'Tariffs July2016'!AJ61-'Tariffs July2016'!J61)*('Tariffs July2016'!V61/100)*'Tariffs July2016'!AJ61,('Tariffs July2016'!K61-'Tariffs July2016'!J61)*('Tariffs July2016'!V61/100)*'Tariffs July2016'!AJ61))</f>
        <v>268.55132339999989</v>
      </c>
      <c r="L67" s="85">
        <f>IF($C$5*'Tariffs July2016'!AL61/'Tariffs July2016'!AJ61&lt;'Tariffs July2016'!K61,0,IF($C$5*'Tariffs July2016'!AL61/'Tariffs July2016'!AJ61&lt;='Tariffs July2016'!L61,($C$5*'Tariffs July2016'!AL61/'Tariffs July2016'!AJ61-'Tariffs July2016'!K61)*('Tariffs July2016'!W61/100)*'Tariffs July2016'!AJ61,('Tariffs July2016'!L61-'Tariffs July2016'!K61)*('Tariffs July2016'!W61/100)*'Tariffs July2016'!AJ61))</f>
        <v>0</v>
      </c>
      <c r="M67" s="85">
        <f>IF($C$5*'Tariffs July2016'!AL61/'Tariffs July2016'!AJ61&lt;'Tariffs July2016'!L61,0,IF($C$5*'Tariffs July2016'!AL61/'Tariffs July2016'!AJ61&lt;='Tariffs July2016'!M61,($C$5*'Tariffs July2016'!AL61/'Tariffs July2016'!AJ61-'Tariffs July2016'!L61)*('Tariffs July2016'!X61/100)*'Tariffs July2016'!AJ61,('Tariffs July2016'!M61-'Tariffs July2016'!L61)*('Tariffs July2016'!X61/100)*'Tariffs July2016'!AJ61))</f>
        <v>0</v>
      </c>
      <c r="N67" s="85">
        <f>IF(($C$5*'Tariffs July2016'!AL61/'Tariffs July2016'!AJ61&gt;'Tariffs July2016'!M61),($C$5*'Tariffs July2016'!AL61/'Tariffs July2016'!AJ61-'Tariffs July2016'!M61)*'Tariffs July2016'!Y61/100*'Tariffs July2016'!AJ61,0)</f>
        <v>0</v>
      </c>
      <c r="O67" s="73">
        <f t="shared" si="0"/>
        <v>1333.9693472999998</v>
      </c>
      <c r="P67" s="498">
        <f t="shared" si="1"/>
        <v>1467.3662820299999</v>
      </c>
    </row>
    <row r="68" spans="1:114" x14ac:dyDescent="0.15">
      <c r="A68" s="286" t="str">
        <f>'Tariffs July2016'!F62</f>
        <v>Lumo Energy</v>
      </c>
      <c r="B68" s="47" t="str">
        <f>'Tariffs July2016'!D62</f>
        <v>Ausnet West</v>
      </c>
      <c r="C68" s="287">
        <f>'Tariffs July2016'!E62</f>
        <v>42393</v>
      </c>
      <c r="D68" s="85">
        <f>365*'Tariffs July2016'!H62/100</f>
        <v>239.29400000000001</v>
      </c>
      <c r="E68" s="85">
        <f>IF($C$5*'Tariffs July2016'!AK62/'Tariffs July2016'!AI62&gt;='Tariffs July2016'!J62,( 'Tariffs July2016'!J62*'Tariffs July2016'!O62/100)* 'Tariffs July2016'!AI62,($C$5*'Tariffs July2016'!AK62/'Tariffs July2016'!AI62*'Tariffs July2016'!O62/100)* 'Tariffs July2016'!AI62)</f>
        <v>242.04</v>
      </c>
      <c r="F68" s="85">
        <f>IF($C$5*'Tariffs July2016'!AK62/'Tariffs July2016'!AI62&lt;'Tariffs July2016'!J62,0,IF($C$5*'Tariffs July2016'!AK62/'Tariffs July2016'!AI62&lt;='Tariffs July2016'!K62,($C$5*'Tariffs July2016'!AK62/'Tariffs July2016'!AI62-'Tariffs July2016'!J62)*('Tariffs July2016'!P62/100)*'Tariffs July2016'!AI62,('Tariffs July2016'!K62-'Tariffs July2016'!J62)*('Tariffs July2016'!P62/100)*'Tariffs July2016'!AI62))</f>
        <v>178.42835699999995</v>
      </c>
      <c r="G68" s="85">
        <f>IF($C$5*'Tariffs July2016'!AK62/'Tariffs July2016'!AI62&lt;'Tariffs July2016'!K62,0,IF($C$5*'Tariffs July2016'!AK62/'Tariffs July2016'!AI62&lt;='Tariffs July2016'!L62,($C$5*'Tariffs July2016'!AK62/'Tariffs July2016'!AI62-'Tariffs July2016'!K62)*('Tariffs July2016'!Q62/100)*'Tariffs July2016'!AI62,('Tariffs July2016'!L62-'Tariffs July2016'!K62)*('Tariffs July2016'!Q62/100)*'Tariffs July2016'!AI62))</f>
        <v>0</v>
      </c>
      <c r="H68" s="85">
        <f>IF($C$5*'Tariffs July2016'!AK62/'Tariffs July2016'!AI62&lt;'Tariffs July2016'!L62,0,IF($C$5*'Tariffs July2016'!AK62/'Tariffs July2016'!AI62&lt;='Tariffs July2016'!M62,($C$5*'Tariffs July2016'!AK62/'Tariffs July2016'!AI62-'Tariffs July2016'!L62)*('Tariffs July2016'!R62/100)*'Tariffs July2016'!AI62,('Tariffs July2016'!M62-'Tariffs July2016'!L62)*('Tariffs July2016'!R62/100)*'Tariffs July2016'!AI62))</f>
        <v>0</v>
      </c>
      <c r="I68" s="85">
        <f>IF(($C$5*'Tariffs July2016'!AK62/'Tariffs July2016'!AI62&gt;'Tariffs July2016'!M62),($C$5*'Tariffs July2016'!AK62/'Tariffs July2016'!AI62-'Tariffs July2016'!M62)*'Tariffs July2016'!S62/100*'Tariffs July2016'!AI62,0)</f>
        <v>0</v>
      </c>
      <c r="J68" s="85">
        <f>IF($C$5*'Tariffs July2016'!AL62/'Tariffs July2016'!AJ62&gt;='Tariffs July2016'!J62,('Tariffs July2016'!J62*'Tariffs July2016'!U62/100)* 'Tariffs July2016'!AJ62,($C$5*'Tariffs July2016'!AL62/'Tariffs July2016'!AJ62*'Tariffs July2016'!U62/100)* 'Tariffs July2016'!AJ62)</f>
        <v>381.6</v>
      </c>
      <c r="K68" s="85">
        <f>IF($C$5*'Tariffs July2016'!AL62/'Tariffs July2016'!AJ62&lt;'Tariffs July2016'!J62,0,IF($C$5*'Tariffs July2016'!AL62/'Tariffs July2016'!AJ62&lt;='Tariffs July2016'!K62,($C$5*'Tariffs July2016'!AL62/'Tariffs July2016'!AJ62-'Tariffs July2016'!J62)*('Tariffs July2016'!V62/100)*'Tariffs July2016'!AJ62,('Tariffs July2016'!K62-'Tariffs July2016'!J62)*('Tariffs July2016'!V62/100)*'Tariffs July2016'!AJ62))</f>
        <v>280.19460599999991</v>
      </c>
      <c r="L68" s="85">
        <f>IF($C$5*'Tariffs July2016'!AL62/'Tariffs July2016'!AJ62&lt;'Tariffs July2016'!K62,0,IF($C$5*'Tariffs July2016'!AL62/'Tariffs July2016'!AJ62&lt;='Tariffs July2016'!L62,($C$5*'Tariffs July2016'!AL62/'Tariffs July2016'!AJ62-'Tariffs July2016'!K62)*('Tariffs July2016'!W62/100)*'Tariffs July2016'!AJ62,('Tariffs July2016'!L62-'Tariffs July2016'!K62)*('Tariffs July2016'!W62/100)*'Tariffs July2016'!AJ62))</f>
        <v>0</v>
      </c>
      <c r="M68" s="85">
        <f>IF($C$5*'Tariffs July2016'!AL62/'Tariffs July2016'!AJ62&lt;'Tariffs July2016'!L62,0,IF($C$5*'Tariffs July2016'!AL62/'Tariffs July2016'!AJ62&lt;='Tariffs July2016'!M62,($C$5*'Tariffs July2016'!AL62/'Tariffs July2016'!AJ62-'Tariffs July2016'!L62)*('Tariffs July2016'!X62/100)*'Tariffs July2016'!AJ62,('Tariffs July2016'!M62-'Tariffs July2016'!L62)*('Tariffs July2016'!X62/100)*'Tariffs July2016'!AJ62))</f>
        <v>0</v>
      </c>
      <c r="N68" s="85">
        <f>IF(($C$5*'Tariffs July2016'!AL62/'Tariffs July2016'!AJ62&gt;'Tariffs July2016'!M62),($C$5*'Tariffs July2016'!AL62/'Tariffs July2016'!AJ62-'Tariffs July2016'!M62)*'Tariffs July2016'!Y62/100*'Tariffs July2016'!AJ62,0)</f>
        <v>0</v>
      </c>
      <c r="O68" s="73">
        <f t="shared" si="0"/>
        <v>1321.556963</v>
      </c>
      <c r="P68" s="498">
        <f t="shared" si="1"/>
        <v>1453.7126593</v>
      </c>
    </row>
    <row r="69" spans="1:114" x14ac:dyDescent="0.15">
      <c r="A69" s="286" t="str">
        <f>'Tariffs July2016'!F63</f>
        <v>Momentum Energy</v>
      </c>
      <c r="B69" s="47" t="str">
        <f>'Tariffs July2016'!D63</f>
        <v>Ausnet West</v>
      </c>
      <c r="C69" s="287">
        <f>'Tariffs July2016'!E63</f>
        <v>42430</v>
      </c>
      <c r="D69" s="85">
        <f>365*'Tariffs July2016'!H63/100</f>
        <v>213.74400000000003</v>
      </c>
      <c r="E69" s="85">
        <f>IF($C$5*'Tariffs July2016'!AK63/'Tariffs July2016'!AI63&gt;='Tariffs July2016'!J63,( 'Tariffs July2016'!J63*'Tariffs July2016'!O63/100)* 'Tariffs July2016'!AI63,($C$5*'Tariffs July2016'!AK63/'Tariffs July2016'!AI63*'Tariffs July2016'!O63/100)* 'Tariffs July2016'!AI63)</f>
        <v>209.88</v>
      </c>
      <c r="F69" s="85">
        <f>IF($C$5*'Tariffs July2016'!AK63/'Tariffs July2016'!AI63&lt;'Tariffs July2016'!J63,0,IF($C$5*'Tariffs July2016'!AK63/'Tariffs July2016'!AI63&lt;='Tariffs July2016'!K63,($C$5*'Tariffs July2016'!AK63/'Tariffs July2016'!AI63-'Tariffs July2016'!J63)*('Tariffs July2016'!P63/100)*'Tariffs July2016'!AI63,('Tariffs July2016'!K63-'Tariffs July2016'!J63)*('Tariffs July2016'!P63/100)*'Tariffs July2016'!AI63))</f>
        <v>152.24446799999998</v>
      </c>
      <c r="G69" s="85">
        <f>IF($C$5*'Tariffs July2016'!AK63/'Tariffs July2016'!AI63&lt;'Tariffs July2016'!K63,0,IF($C$5*'Tariffs July2016'!AK63/'Tariffs July2016'!AI63&lt;='Tariffs July2016'!L63,($C$5*'Tariffs July2016'!AK63/'Tariffs July2016'!AI63-'Tariffs July2016'!K63)*('Tariffs July2016'!Q63/100)*'Tariffs July2016'!AI63,('Tariffs July2016'!L63-'Tariffs July2016'!K63)*('Tariffs July2016'!Q63/100)*'Tariffs July2016'!AI63))</f>
        <v>0</v>
      </c>
      <c r="H69" s="85">
        <f>IF($C$5*'Tariffs July2016'!AK63/'Tariffs July2016'!AI63&lt;'Tariffs July2016'!L63,0,IF($C$5*'Tariffs July2016'!AK63/'Tariffs July2016'!AI63&lt;='Tariffs July2016'!M63,($C$5*'Tariffs July2016'!AK63/'Tariffs July2016'!AI63-'Tariffs July2016'!L63)*('Tariffs July2016'!R63/100)*'Tariffs July2016'!AI63,('Tariffs July2016'!M63-'Tariffs July2016'!L63)*('Tariffs July2016'!R63/100)*'Tariffs July2016'!AI63))</f>
        <v>0</v>
      </c>
      <c r="I69" s="85">
        <f>IF(($C$5*'Tariffs July2016'!AK63/'Tariffs July2016'!AI63&gt;'Tariffs July2016'!M63),($C$5*'Tariffs July2016'!AK63/'Tariffs July2016'!AI63-'Tariffs July2016'!M63)*'Tariffs July2016'!S63/100*'Tariffs July2016'!AI63,0)</f>
        <v>0</v>
      </c>
      <c r="J69" s="85">
        <f>IF($C$5*'Tariffs July2016'!AL63/'Tariffs July2016'!AJ63&gt;='Tariffs July2016'!J63,('Tariffs July2016'!J63*'Tariffs July2016'!U63/100)* 'Tariffs July2016'!AJ63,($C$5*'Tariffs July2016'!AL63/'Tariffs July2016'!AJ63*'Tariffs July2016'!U63/100)* 'Tariffs July2016'!AJ63)</f>
        <v>408.96</v>
      </c>
      <c r="K69" s="85">
        <f>IF($C$5*'Tariffs July2016'!AL63/'Tariffs July2016'!AJ63&lt;'Tariffs July2016'!J63,0,IF($C$5*'Tariffs July2016'!AL63/'Tariffs July2016'!AJ63&lt;='Tariffs July2016'!K63,($C$5*'Tariffs July2016'!AL63/'Tariffs July2016'!AJ63-'Tariffs July2016'!J63)*('Tariffs July2016'!V63/100)*'Tariffs July2016'!AJ63,('Tariffs July2016'!K63-'Tariffs July2016'!J63)*('Tariffs July2016'!V63/100)*'Tariffs July2016'!AJ63))</f>
        <v>298.55032199999994</v>
      </c>
      <c r="L69" s="85">
        <f>IF($C$5*'Tariffs July2016'!AL63/'Tariffs July2016'!AJ63&lt;'Tariffs July2016'!K63,0,IF($C$5*'Tariffs July2016'!AL63/'Tariffs July2016'!AJ63&lt;='Tariffs July2016'!L63,($C$5*'Tariffs July2016'!AL63/'Tariffs July2016'!AJ63-'Tariffs July2016'!K63)*('Tariffs July2016'!W63/100)*'Tariffs July2016'!AJ63,('Tariffs July2016'!L63-'Tariffs July2016'!K63)*('Tariffs July2016'!W63/100)*'Tariffs July2016'!AJ63))</f>
        <v>0</v>
      </c>
      <c r="M69" s="85">
        <f>IF($C$5*'Tariffs July2016'!AL63/'Tariffs July2016'!AJ63&lt;'Tariffs July2016'!L63,0,IF($C$5*'Tariffs July2016'!AL63/'Tariffs July2016'!AJ63&lt;='Tariffs July2016'!M63,($C$5*'Tariffs July2016'!AL63/'Tariffs July2016'!AJ63-'Tariffs July2016'!L63)*('Tariffs July2016'!X63/100)*'Tariffs July2016'!AJ63,('Tariffs July2016'!M63-'Tariffs July2016'!L63)*('Tariffs July2016'!X63/100)*'Tariffs July2016'!AJ63))</f>
        <v>0</v>
      </c>
      <c r="N69" s="85">
        <f>IF(($C$5*'Tariffs July2016'!AL63/'Tariffs July2016'!AJ63&gt;'Tariffs July2016'!M63),($C$5*'Tariffs July2016'!AL63/'Tariffs July2016'!AJ63-'Tariffs July2016'!M63)*'Tariffs July2016'!Y63/100*'Tariffs July2016'!AJ63,0)</f>
        <v>0</v>
      </c>
      <c r="O69" s="73">
        <f t="shared" si="0"/>
        <v>1283.3787899999998</v>
      </c>
      <c r="P69" s="498">
        <f t="shared" si="1"/>
        <v>1411.7166689999999</v>
      </c>
    </row>
    <row r="70" spans="1:114" x14ac:dyDescent="0.15">
      <c r="A70" s="286" t="str">
        <f>'Tariffs July2016'!F64</f>
        <v>Origin Energy</v>
      </c>
      <c r="B70" s="47" t="str">
        <f>'Tariffs July2016'!D64</f>
        <v>Ausnet West</v>
      </c>
      <c r="C70" s="287">
        <f>'Tariffs July2016'!E64</f>
        <v>42401</v>
      </c>
      <c r="D70" s="85">
        <f>365*'Tariffs July2016'!H64/100</f>
        <v>230.64349999999999</v>
      </c>
      <c r="E70" s="85">
        <f>IF($C$5*'Tariffs July2016'!AK64/'Tariffs July2016'!AI64&gt;='Tariffs July2016'!J64,( 'Tariffs July2016'!J64*'Tariffs July2016'!O64/100)* 'Tariffs July2016'!AI64,($C$5*'Tariffs July2016'!AK64/'Tariffs July2016'!AI64*'Tariffs July2016'!O64/100)* 'Tariffs July2016'!AI64)</f>
        <v>140.864</v>
      </c>
      <c r="F70" s="85">
        <f>IF($C$5*'Tariffs July2016'!AK64/'Tariffs July2016'!AI64&lt;'Tariffs July2016'!J64,0,IF($C$5*'Tariffs July2016'!AK64/'Tariffs July2016'!AI64&lt;='Tariffs July2016'!K64,($C$5*'Tariffs July2016'!AK64/'Tariffs July2016'!AI64-'Tariffs July2016'!J64)*('Tariffs July2016'!P64/100)*'Tariffs July2016'!AI64,('Tariffs July2016'!K64-'Tariffs July2016'!J64)*('Tariffs July2016'!P64/100)*'Tariffs July2016'!AI64))</f>
        <v>0</v>
      </c>
      <c r="G70" s="85">
        <f>IF($C$5*'Tariffs July2016'!AK64/'Tariffs July2016'!AI64&lt;'Tariffs July2016'!K64,0,IF($C$5*'Tariffs July2016'!AK64/'Tariffs July2016'!AI64&lt;='Tariffs July2016'!L64,($C$5*'Tariffs July2016'!AK64/'Tariffs July2016'!AI64-'Tariffs July2016'!K64)*('Tariffs July2016'!Q64/100)*'Tariffs July2016'!AI64,('Tariffs July2016'!L64-'Tariffs July2016'!K64)*('Tariffs July2016'!Q64/100)*'Tariffs July2016'!AI64))</f>
        <v>0</v>
      </c>
      <c r="H70" s="85">
        <f>IF($C$5*'Tariffs July2016'!AK64/'Tariffs July2016'!AI64&lt;'Tariffs July2016'!L64,0,IF($C$5*'Tariffs July2016'!AK64/'Tariffs July2016'!AI64&lt;='Tariffs July2016'!M64,($C$5*'Tariffs July2016'!AK64/'Tariffs July2016'!AI64-'Tariffs July2016'!L64)*('Tariffs July2016'!R64/100)*'Tariffs July2016'!AI64,('Tariffs July2016'!M64-'Tariffs July2016'!L64)*('Tariffs July2016'!R64/100)*'Tariffs July2016'!AI64))</f>
        <v>0</v>
      </c>
      <c r="I70" s="85">
        <f>IF(($C$5*'Tariffs July2016'!AK64/'Tariffs July2016'!AI64&gt;'Tariffs July2016'!M64),($C$5*'Tariffs July2016'!AK64/'Tariffs July2016'!AI64-'Tariffs July2016'!M64)*'Tariffs July2016'!S64/100*'Tariffs July2016'!AI64,0)</f>
        <v>280.57163799999995</v>
      </c>
      <c r="J70" s="85">
        <f>IF($C$5*'Tariffs July2016'!AL64/'Tariffs July2016'!AJ64&gt;='Tariffs July2016'!J64,('Tariffs July2016'!J64*'Tariffs July2016'!U64/100)* 'Tariffs July2016'!AJ64,($C$5*'Tariffs July2016'!AL64/'Tariffs July2016'!AJ64*'Tariffs July2016'!U64/100)* 'Tariffs July2016'!AJ64)</f>
        <v>200.96</v>
      </c>
      <c r="K70" s="85">
        <f>IF($C$5*'Tariffs July2016'!AL64/'Tariffs July2016'!AJ64&lt;'Tariffs July2016'!J64,0,IF($C$5*'Tariffs July2016'!AL64/'Tariffs July2016'!AJ64&lt;='Tariffs July2016'!K64,($C$5*'Tariffs July2016'!AL64/'Tariffs July2016'!AJ64-'Tariffs July2016'!J64)*('Tariffs July2016'!V64/100)*'Tariffs July2016'!AJ64,('Tariffs July2016'!K64-'Tariffs July2016'!J64)*('Tariffs July2016'!V64/100)*'Tariffs July2016'!AJ64))</f>
        <v>0</v>
      </c>
      <c r="L70" s="85">
        <f>IF($C$5*'Tariffs July2016'!AL64/'Tariffs July2016'!AJ64&lt;'Tariffs July2016'!K64,0,IF($C$5*'Tariffs July2016'!AL64/'Tariffs July2016'!AJ64&lt;='Tariffs July2016'!L64,($C$5*'Tariffs July2016'!AL64/'Tariffs July2016'!AJ64-'Tariffs July2016'!K64)*('Tariffs July2016'!W64/100)*'Tariffs July2016'!AJ64,('Tariffs July2016'!L64-'Tariffs July2016'!K64)*('Tariffs July2016'!W64/100)*'Tariffs July2016'!AJ64))</f>
        <v>0</v>
      </c>
      <c r="M70" s="85">
        <f>IF($C$5*'Tariffs July2016'!AL64/'Tariffs July2016'!AJ64&lt;'Tariffs July2016'!L64,0,IF($C$5*'Tariffs July2016'!AL64/'Tariffs July2016'!AJ64&lt;='Tariffs July2016'!M64,($C$5*'Tariffs July2016'!AL64/'Tariffs July2016'!AJ64-'Tariffs July2016'!L64)*('Tariffs July2016'!X64/100)*'Tariffs July2016'!AJ64,('Tariffs July2016'!M64-'Tariffs July2016'!L64)*('Tariffs July2016'!X64/100)*'Tariffs July2016'!AJ64))</f>
        <v>0</v>
      </c>
      <c r="N70" s="85">
        <f>IF(($C$5*'Tariffs July2016'!AL64/'Tariffs July2016'!AJ64&gt;'Tariffs July2016'!M64),($C$5*'Tariffs July2016'!AL64/'Tariffs July2016'!AJ64-'Tariffs July2016'!M64)*'Tariffs July2016'!Y64/100*'Tariffs July2016'!AJ64,0)</f>
        <v>400.85833399999996</v>
      </c>
      <c r="O70" s="73">
        <f t="shared" si="0"/>
        <v>1253.8974719999999</v>
      </c>
      <c r="P70" s="498">
        <f t="shared" si="1"/>
        <v>1379.2872192</v>
      </c>
    </row>
    <row r="71" spans="1:114" x14ac:dyDescent="0.15">
      <c r="A71" s="286" t="str">
        <f>'Tariffs July2016'!F65</f>
        <v>Red Energy</v>
      </c>
      <c r="B71" s="47" t="str">
        <f>'Tariffs July2016'!D65</f>
        <v>Ausnet West</v>
      </c>
      <c r="C71" s="287">
        <f>'Tariffs July2016'!E65</f>
        <v>42401</v>
      </c>
      <c r="D71" s="85">
        <f>365*'Tariffs July2016'!H65/100</f>
        <v>255.5</v>
      </c>
      <c r="E71" s="85">
        <f>IF($C$5*'Tariffs July2016'!AK65/'Tariffs July2016'!AI65&gt;='Tariffs July2016'!J65,( 'Tariffs July2016'!J65*'Tariffs July2016'!O65/100)* 'Tariffs July2016'!AI65,($C$5*'Tariffs July2016'!AK65/'Tariffs July2016'!AI65*'Tariffs July2016'!O65/100)* 'Tariffs July2016'!AI65)</f>
        <v>132.47999999999999</v>
      </c>
      <c r="F71" s="85">
        <f>IF($C$5*'Tariffs July2016'!AK65/'Tariffs July2016'!AI65&lt;'Tariffs July2016'!J65,0,IF($C$5*'Tariffs July2016'!AK65/'Tariffs July2016'!AI65&lt;='Tariffs July2016'!K65,($C$5*'Tariffs July2016'!AK65/'Tariffs July2016'!AI65-'Tariffs July2016'!J65)*('Tariffs July2016'!P65/100)*'Tariffs July2016'!AI65,('Tariffs July2016'!K65-'Tariffs July2016'!J65)*('Tariffs July2016'!P65/100)*'Tariffs July2016'!AI65))</f>
        <v>0</v>
      </c>
      <c r="G71" s="85">
        <f>IF($C$5*'Tariffs July2016'!AK65/'Tariffs July2016'!AI65&lt;'Tariffs July2016'!K65,0,IF($C$5*'Tariffs July2016'!AK65/'Tariffs July2016'!AI65&lt;='Tariffs July2016'!L65,($C$5*'Tariffs July2016'!AK65/'Tariffs July2016'!AI65-'Tariffs July2016'!K65)*('Tariffs July2016'!Q65/100)*'Tariffs July2016'!AI65,('Tariffs July2016'!L65-'Tariffs July2016'!K65)*('Tariffs July2016'!Q65/100)*'Tariffs July2016'!AI65))</f>
        <v>0</v>
      </c>
      <c r="H71" s="85">
        <f>IF($C$5*'Tariffs July2016'!AK65/'Tariffs July2016'!AI65&lt;'Tariffs July2016'!L65,0,IF($C$5*'Tariffs July2016'!AK65/'Tariffs July2016'!AI65&lt;='Tariffs July2016'!M65,($C$5*'Tariffs July2016'!AK65/'Tariffs July2016'!AI65-'Tariffs July2016'!L65)*('Tariffs July2016'!R65/100)*'Tariffs July2016'!AI65,('Tariffs July2016'!M65-'Tariffs July2016'!L65)*('Tariffs July2016'!R65/100)*'Tariffs July2016'!AI65))</f>
        <v>0</v>
      </c>
      <c r="I71" s="85">
        <f>IF(($C$5*'Tariffs July2016'!AK65/'Tariffs July2016'!AI65&gt;'Tariffs July2016'!M65),($C$5*'Tariffs July2016'!AK65/'Tariffs July2016'!AI65-'Tariffs July2016'!M65)*'Tariffs July2016'!S65/100*'Tariffs July2016'!AI65,0)</f>
        <v>245.24471999999994</v>
      </c>
      <c r="J71" s="85">
        <f>IF($C$5*'Tariffs July2016'!AL65/'Tariffs July2016'!AJ65&gt;='Tariffs July2016'!J65,('Tariffs July2016'!J65*'Tariffs July2016'!U65/100)* 'Tariffs July2016'!AJ65,($C$5*'Tariffs July2016'!AL65/'Tariffs July2016'!AJ65*'Tariffs July2016'!U65/100)* 'Tariffs July2016'!AJ65)</f>
        <v>222.72</v>
      </c>
      <c r="K71" s="85">
        <f>IF($C$5*'Tariffs July2016'!AL65/'Tariffs July2016'!AJ65&lt;'Tariffs July2016'!J65,0,IF($C$5*'Tariffs July2016'!AL65/'Tariffs July2016'!AJ65&lt;='Tariffs July2016'!K65,($C$5*'Tariffs July2016'!AL65/'Tariffs July2016'!AJ65-'Tariffs July2016'!J65)*('Tariffs July2016'!V65/100)*'Tariffs July2016'!AJ65,('Tariffs July2016'!K65-'Tariffs July2016'!J65)*('Tariffs July2016'!V65/100)*'Tariffs July2016'!AJ65))</f>
        <v>0</v>
      </c>
      <c r="L71" s="85">
        <f>IF($C$5*'Tariffs July2016'!AL65/'Tariffs July2016'!AJ65&lt;'Tariffs July2016'!K65,0,IF($C$5*'Tariffs July2016'!AL65/'Tariffs July2016'!AJ65&lt;='Tariffs July2016'!L65,($C$5*'Tariffs July2016'!AL65/'Tariffs July2016'!AJ65-'Tariffs July2016'!K65)*('Tariffs July2016'!W65/100)*'Tariffs July2016'!AJ65,('Tariffs July2016'!L65-'Tariffs July2016'!K65)*('Tariffs July2016'!W65/100)*'Tariffs July2016'!AJ65))</f>
        <v>0</v>
      </c>
      <c r="M71" s="85">
        <f>IF($C$5*'Tariffs July2016'!AL65/'Tariffs July2016'!AJ65&lt;'Tariffs July2016'!L65,0,IF($C$5*'Tariffs July2016'!AL65/'Tariffs July2016'!AJ65&lt;='Tariffs July2016'!M65,($C$5*'Tariffs July2016'!AL65/'Tariffs July2016'!AJ65-'Tariffs July2016'!L65)*('Tariffs July2016'!X65/100)*'Tariffs July2016'!AJ65,('Tariffs July2016'!M65-'Tariffs July2016'!L65)*('Tariffs July2016'!X65/100)*'Tariffs July2016'!AJ65))</f>
        <v>0</v>
      </c>
      <c r="N71" s="85">
        <f>IF(($C$5*'Tariffs July2016'!AL65/'Tariffs July2016'!AJ65&gt;'Tariffs July2016'!M65),($C$5*'Tariffs July2016'!AL65/'Tariffs July2016'!AJ65-'Tariffs July2016'!M65)*'Tariffs July2016'!Y65/100*'Tariffs July2016'!AJ65,0)</f>
        <v>411.66077999999993</v>
      </c>
      <c r="O71" s="73">
        <f t="shared" si="0"/>
        <v>1267.6054999999999</v>
      </c>
      <c r="P71" s="498">
        <f t="shared" si="1"/>
        <v>1394.3660500000001</v>
      </c>
    </row>
    <row r="72" spans="1:114" s="289" customFormat="1" ht="14" thickBot="1" x14ac:dyDescent="0.2">
      <c r="A72" s="288" t="str">
        <f>'Tariffs July2016'!F66</f>
        <v>Simply Energy</v>
      </c>
      <c r="B72" s="289" t="str">
        <f>'Tariffs July2016'!D66</f>
        <v>Ausnet West</v>
      </c>
      <c r="C72" s="290">
        <f>'Tariffs July2016'!E66</f>
        <v>42430</v>
      </c>
      <c r="D72" s="291">
        <f>365*'Tariffs July2016'!H66/100</f>
        <v>245.864</v>
      </c>
      <c r="E72" s="291">
        <f>IF($C$5*'Tariffs July2016'!AK66/'Tariffs July2016'!AI66&gt;='Tariffs July2016'!J66,( 'Tariffs July2016'!J66*'Tariffs July2016'!O66/100)* 'Tariffs July2016'!AI66,($C$5*'Tariffs July2016'!AK66/'Tariffs July2016'!AI66*'Tariffs July2016'!O66/100)* 'Tariffs July2016'!AI66)</f>
        <v>132.928</v>
      </c>
      <c r="F72" s="291">
        <f>IF($C$5*'Tariffs July2016'!AK66/'Tariffs July2016'!AI66&lt;'Tariffs July2016'!J66,0,IF($C$5*'Tariffs July2016'!AK66/'Tariffs July2016'!AI66&lt;='Tariffs July2016'!K66,($C$5*'Tariffs July2016'!AK66/'Tariffs July2016'!AI66-'Tariffs July2016'!J66)*('Tariffs July2016'!P66/100)*'Tariffs July2016'!AI66,('Tariffs July2016'!K66-'Tariffs July2016'!J66)*('Tariffs July2016'!P66/100)*'Tariffs July2016'!AI66))</f>
        <v>0</v>
      </c>
      <c r="G72" s="291">
        <f>IF($C$5*'Tariffs July2016'!AK66/'Tariffs July2016'!AI66&lt;'Tariffs July2016'!K66,0,IF($C$5*'Tariffs July2016'!AK66/'Tariffs July2016'!AI66&lt;='Tariffs July2016'!L66,($C$5*'Tariffs July2016'!AK66/'Tariffs July2016'!AI66-'Tariffs July2016'!K66)*('Tariffs July2016'!Q66/100)*'Tariffs July2016'!AI66,('Tariffs July2016'!L66-'Tariffs July2016'!K66)*('Tariffs July2016'!Q66/100)*'Tariffs July2016'!AI66))</f>
        <v>0</v>
      </c>
      <c r="H72" s="291">
        <f>IF($C$5*'Tariffs July2016'!AK66/'Tariffs July2016'!AI66&lt;'Tariffs July2016'!L66,0,IF($C$5*'Tariffs July2016'!AK66/'Tariffs July2016'!AI66&lt;='Tariffs July2016'!M66,($C$5*'Tariffs July2016'!AK66/'Tariffs July2016'!AI66-'Tariffs July2016'!L66)*('Tariffs July2016'!R66/100)*'Tariffs July2016'!AI66,('Tariffs July2016'!M66-'Tariffs July2016'!L66)*('Tariffs July2016'!R66/100)*'Tariffs July2016'!AI66))</f>
        <v>0</v>
      </c>
      <c r="I72" s="291">
        <f>IF(($C$5*'Tariffs July2016'!AK66/'Tariffs July2016'!AI66&gt;'Tariffs July2016'!M66),($C$5*'Tariffs July2016'!AK66/'Tariffs July2016'!AI66-'Tariffs July2016'!M66)*'Tariffs July2016'!S66/100*'Tariffs July2016'!AI66,0)</f>
        <v>267.57950699999992</v>
      </c>
      <c r="J72" s="291">
        <f>IF($C$5*'Tariffs July2016'!AL66/'Tariffs July2016'!AJ66&gt;='Tariffs July2016'!J66,('Tariffs July2016'!J66*'Tariffs July2016'!U66/100)* 'Tariffs July2016'!AJ66,($C$5*'Tariffs July2016'!AL66/'Tariffs July2016'!AJ66*'Tariffs July2016'!U66/100)* 'Tariffs July2016'!AJ66)</f>
        <v>226.17599999999999</v>
      </c>
      <c r="K72" s="291">
        <f>IF($C$5*'Tariffs July2016'!AL66/'Tariffs July2016'!AJ66&lt;'Tariffs July2016'!J66,0,IF($C$5*'Tariffs July2016'!AL66/'Tariffs July2016'!AJ66&lt;='Tariffs July2016'!K66,($C$5*'Tariffs July2016'!AL66/'Tariffs July2016'!AJ66-'Tariffs July2016'!J66)*('Tariffs July2016'!V66/100)*'Tariffs July2016'!AJ66,('Tariffs July2016'!K66-'Tariffs July2016'!J66)*('Tariffs July2016'!V66/100)*'Tariffs July2016'!AJ66))</f>
        <v>0</v>
      </c>
      <c r="L72" s="291">
        <f>IF($C$5*'Tariffs July2016'!AL66/'Tariffs July2016'!AJ66&lt;'Tariffs July2016'!K66,0,IF($C$5*'Tariffs July2016'!AL66/'Tariffs July2016'!AJ66&lt;='Tariffs July2016'!L66,($C$5*'Tariffs July2016'!AL66/'Tariffs July2016'!AJ66-'Tariffs July2016'!K66)*('Tariffs July2016'!W66/100)*'Tariffs July2016'!AJ66,('Tariffs July2016'!L66-'Tariffs July2016'!K66)*('Tariffs July2016'!W66/100)*'Tariffs July2016'!AJ66))</f>
        <v>0</v>
      </c>
      <c r="M72" s="291">
        <f>IF($C$5*'Tariffs July2016'!AL66/'Tariffs July2016'!AJ66&lt;'Tariffs July2016'!L66,0,IF($C$5*'Tariffs July2016'!AL66/'Tariffs July2016'!AJ66&lt;='Tariffs July2016'!M66,($C$5*'Tariffs July2016'!AL66/'Tariffs July2016'!AJ66-'Tariffs July2016'!L66)*('Tariffs July2016'!X66/100)*'Tariffs July2016'!AJ66,('Tariffs July2016'!M66-'Tariffs July2016'!L66)*('Tariffs July2016'!X66/100)*'Tariffs July2016'!AJ66))</f>
        <v>0</v>
      </c>
      <c r="N72" s="291">
        <f>IF(($C$5*'Tariffs July2016'!AL66/'Tariffs July2016'!AJ66&gt;'Tariffs July2016'!M66),($C$5*'Tariffs July2016'!AL66/'Tariffs July2016'!AJ66-'Tariffs July2016'!M66)*'Tariffs July2016'!Y66/100*'Tariffs July2016'!AJ66,0)</f>
        <v>454.57860599999992</v>
      </c>
      <c r="O72" s="292">
        <f t="shared" si="0"/>
        <v>1327.1261129999998</v>
      </c>
      <c r="P72" s="499">
        <f t="shared" si="1"/>
        <v>1459.8387243</v>
      </c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77"/>
      <c r="AY72" s="277"/>
      <c r="AZ72" s="277"/>
      <c r="BA72" s="277"/>
      <c r="BB72" s="277"/>
      <c r="BC72" s="277"/>
      <c r="BD72" s="277"/>
      <c r="BE72" s="277"/>
      <c r="BF72" s="277"/>
      <c r="BG72" s="277"/>
      <c r="BH72" s="277"/>
      <c r="BI72" s="277"/>
      <c r="BJ72" s="277"/>
      <c r="BK72" s="277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277"/>
      <c r="DB72" s="277"/>
      <c r="DC72" s="277"/>
      <c r="DD72" s="277"/>
      <c r="DE72" s="277"/>
      <c r="DF72" s="277"/>
      <c r="DG72" s="277"/>
      <c r="DH72" s="277"/>
      <c r="DI72" s="277"/>
      <c r="DJ72" s="277"/>
    </row>
    <row r="73" spans="1:114" x14ac:dyDescent="0.15">
      <c r="A73" s="286" t="str">
        <f>'Tariffs July2016'!F67</f>
        <v>AGL</v>
      </c>
      <c r="B73" s="47" t="str">
        <f>'Tariffs July2016'!D67</f>
        <v>Ausnet Central 2</v>
      </c>
      <c r="C73" s="287">
        <f>'Tariffs July2016'!E67</f>
        <v>42387</v>
      </c>
      <c r="D73" s="85">
        <f>365*'Tariffs July2016'!H67/100</f>
        <v>270.64750000000004</v>
      </c>
      <c r="E73" s="85">
        <f>IF($C$5*'Tariffs July2016'!AK67/'Tariffs July2016'!AI67&gt;='Tariffs July2016'!J67,( 'Tariffs July2016'!J67*'Tariffs July2016'!O67/100)* 'Tariffs July2016'!AI67,($C$5*'Tariffs July2016'!AK67/'Tariffs July2016'!AI67*'Tariffs July2016'!O67/100)* 'Tariffs July2016'!AI67)</f>
        <v>239.4</v>
      </c>
      <c r="F73" s="85">
        <f>IF($C$5*'Tariffs July2016'!AK67/'Tariffs July2016'!AI67&lt;'Tariffs July2016'!J67,0,IF($C$5*'Tariffs July2016'!AK67/'Tariffs July2016'!AI67&lt;='Tariffs July2016'!K67,($C$5*'Tariffs July2016'!AK67/'Tariffs July2016'!AI67-'Tariffs July2016'!J67)*('Tariffs July2016'!P67/100)*'Tariffs July2016'!AI67,('Tariffs July2016'!K67-'Tariffs July2016'!J67)*('Tariffs July2016'!P67/100)*'Tariffs July2016'!AI67))</f>
        <v>170.96009999999995</v>
      </c>
      <c r="G73" s="85">
        <f>IF($C$5*'Tariffs July2016'!AK67/'Tariffs July2016'!AI67&lt;'Tariffs July2016'!K67,0,IF($C$5*'Tariffs July2016'!AK67/'Tariffs July2016'!AI67&lt;='Tariffs July2016'!L67,($C$5*'Tariffs July2016'!AK67/'Tariffs July2016'!AI67-'Tariffs July2016'!K67)*('Tariffs July2016'!Q67/100)*'Tariffs July2016'!AI67,('Tariffs July2016'!L67-'Tariffs July2016'!K67)*('Tariffs July2016'!Q67/100)*'Tariffs July2016'!AI67))</f>
        <v>0</v>
      </c>
      <c r="H73" s="85">
        <f>IF($C$5*'Tariffs July2016'!AK67/'Tariffs July2016'!AI67&lt;'Tariffs July2016'!L67,0,IF($C$5*'Tariffs July2016'!AK67/'Tariffs July2016'!AI67&lt;='Tariffs July2016'!M67,($C$5*'Tariffs July2016'!AK67/'Tariffs July2016'!AI67-'Tariffs July2016'!L67)*('Tariffs July2016'!R67/100)*'Tariffs July2016'!AI67,('Tariffs July2016'!M67-'Tariffs July2016'!L67)*('Tariffs July2016'!R67/100)*'Tariffs July2016'!AI67))</f>
        <v>0</v>
      </c>
      <c r="I73" s="85">
        <f>IF(($C$5*'Tariffs July2016'!AK67/'Tariffs July2016'!AI67&gt;'Tariffs July2016'!M67),($C$5*'Tariffs July2016'!AK67/'Tariffs July2016'!AI67-'Tariffs July2016'!M67)*'Tariffs July2016'!S67/100*'Tariffs July2016'!AI67,0)</f>
        <v>0</v>
      </c>
      <c r="J73" s="85">
        <f>IF($C$5*'Tariffs July2016'!AL67/'Tariffs July2016'!AJ67&gt;='Tariffs July2016'!J67,('Tariffs July2016'!J67*'Tariffs July2016'!U67/100)* 'Tariffs July2016'!AJ67,($C$5*'Tariffs July2016'!AL67/'Tariffs July2016'!AJ67*'Tariffs July2016'!U67/100)* 'Tariffs July2016'!AJ67)</f>
        <v>411.84</v>
      </c>
      <c r="K73" s="85">
        <f>IF($C$5*'Tariffs July2016'!AL67/'Tariffs July2016'!AJ67&lt;'Tariffs July2016'!J67,0,IF($C$5*'Tariffs July2016'!AL67/'Tariffs July2016'!AJ67&lt;='Tariffs July2016'!K67,($C$5*'Tariffs July2016'!AL67/'Tariffs July2016'!AJ67-'Tariffs July2016'!J67)*('Tariffs July2016'!V67/100)*'Tariffs July2016'!AJ67,('Tariffs July2016'!K67-'Tariffs July2016'!J67)*('Tariffs July2016'!V67/100)*'Tariffs July2016'!AJ67))</f>
        <v>269.03720999999996</v>
      </c>
      <c r="L73" s="85">
        <f>IF($C$5*'Tariffs July2016'!AL67/'Tariffs July2016'!AJ67&lt;'Tariffs July2016'!K67,0,IF($C$5*'Tariffs July2016'!AL67/'Tariffs July2016'!AJ67&lt;='Tariffs July2016'!L67,($C$5*'Tariffs July2016'!AL67/'Tariffs July2016'!AJ67-'Tariffs July2016'!K67)*('Tariffs July2016'!W67/100)*'Tariffs July2016'!AJ67,('Tariffs July2016'!L67-'Tariffs July2016'!K67)*('Tariffs July2016'!W67/100)*'Tariffs July2016'!AJ67))</f>
        <v>0</v>
      </c>
      <c r="M73" s="85">
        <f>IF($C$5*'Tariffs July2016'!AL67/'Tariffs July2016'!AJ67&lt;'Tariffs July2016'!L67,0,IF($C$5*'Tariffs July2016'!AL67/'Tariffs July2016'!AJ67&lt;='Tariffs July2016'!M67,($C$5*'Tariffs July2016'!AL67/'Tariffs July2016'!AJ67-'Tariffs July2016'!L67)*('Tariffs July2016'!X67/100)*'Tariffs July2016'!AJ67,('Tariffs July2016'!M67-'Tariffs July2016'!L67)*('Tariffs July2016'!X67/100)*'Tariffs July2016'!AJ67))</f>
        <v>0</v>
      </c>
      <c r="N73" s="85">
        <f>IF(($C$5*'Tariffs July2016'!AL67/'Tariffs July2016'!AJ67&gt;'Tariffs July2016'!M67),($C$5*'Tariffs July2016'!AL67/'Tariffs July2016'!AJ67-'Tariffs July2016'!M67)*'Tariffs July2016'!Y67/100*'Tariffs July2016'!AJ67,0)</f>
        <v>0</v>
      </c>
      <c r="O73" s="73">
        <f t="shared" ref="O73:O94" si="2">SUM(D73:N73)</f>
        <v>1361.8848099999998</v>
      </c>
      <c r="P73" s="498">
        <f t="shared" ref="P73:P94" si="3">O73*1.1</f>
        <v>1498.0732909999999</v>
      </c>
    </row>
    <row r="74" spans="1:114" x14ac:dyDescent="0.15">
      <c r="A74" s="286" t="str">
        <f>'Tariffs July2016'!F68</f>
        <v>Alinta Energy</v>
      </c>
      <c r="B74" s="47" t="str">
        <f>'Tariffs July2016'!D68</f>
        <v>Ausnet Central 2</v>
      </c>
      <c r="C74" s="287">
        <f>'Tariffs July2016'!E68</f>
        <v>42023</v>
      </c>
      <c r="D74" s="85">
        <f>365*'Tariffs July2016'!H68/100</f>
        <v>226.0445</v>
      </c>
      <c r="E74" s="85">
        <f>IF($C$5*'Tariffs July2016'!AK68/'Tariffs July2016'!AI68&gt;='Tariffs July2016'!J68,( 'Tariffs July2016'!J68*'Tariffs July2016'!O68/100)* 'Tariffs July2016'!AI68,($C$5*'Tariffs July2016'!AK68/'Tariffs July2016'!AI68*'Tariffs July2016'!O68/100)* 'Tariffs July2016'!AI68)</f>
        <v>254.4</v>
      </c>
      <c r="F74" s="85">
        <f>IF($C$5*'Tariffs July2016'!AK68/'Tariffs July2016'!AI68&lt;'Tariffs July2016'!J68,0,IF($C$5*'Tariffs July2016'!AK68/'Tariffs July2016'!AI68&lt;='Tariffs July2016'!K68,($C$5*'Tariffs July2016'!AK68/'Tariffs July2016'!AI68-'Tariffs July2016'!J68)*('Tariffs July2016'!P68/100)*'Tariffs July2016'!AI68,('Tariffs July2016'!K68-'Tariffs July2016'!J68)*('Tariffs July2016'!P68/100)*'Tariffs July2016'!AI68))</f>
        <v>0</v>
      </c>
      <c r="G74" s="85">
        <f>IF($C$5*'Tariffs July2016'!AK68/'Tariffs July2016'!AI68&lt;'Tariffs July2016'!K68,0,IF($C$5*'Tariffs July2016'!AK68/'Tariffs July2016'!AI68&lt;='Tariffs July2016'!L68,($C$5*'Tariffs July2016'!AK68/'Tariffs July2016'!AI68-'Tariffs July2016'!K68)*('Tariffs July2016'!Q68/100)*'Tariffs July2016'!AI68,('Tariffs July2016'!L68-'Tariffs July2016'!K68)*('Tariffs July2016'!Q68/100)*'Tariffs July2016'!AI68))</f>
        <v>0</v>
      </c>
      <c r="H74" s="85">
        <f>IF($C$5*'Tariffs July2016'!AK68/'Tariffs July2016'!AI68&lt;'Tariffs July2016'!L68,0,IF($C$5*'Tariffs July2016'!AK68/'Tariffs July2016'!AI68&lt;='Tariffs July2016'!M68,($C$5*'Tariffs July2016'!AK68/'Tariffs July2016'!AI68-'Tariffs July2016'!L68)*('Tariffs July2016'!R68/100)*'Tariffs July2016'!AI68,('Tariffs July2016'!M68-'Tariffs July2016'!L68)*('Tariffs July2016'!R68/100)*'Tariffs July2016'!AI68))</f>
        <v>0</v>
      </c>
      <c r="I74" s="85">
        <f>IF(($C$5*'Tariffs July2016'!AK68/'Tariffs July2016'!AI68&gt;'Tariffs July2016'!M68),($C$5*'Tariffs July2016'!AK68/'Tariffs July2016'!AI68-'Tariffs July2016'!M68)*'Tariffs July2016'!S68/100*'Tariffs July2016'!AI68,0)</f>
        <v>152.06450999999996</v>
      </c>
      <c r="J74" s="85">
        <f>IF($C$5*'Tariffs July2016'!AL68/'Tariffs July2016'!AJ68&gt;='Tariffs July2016'!J68,('Tariffs July2016'!J68*'Tariffs July2016'!U68/100)* 'Tariffs July2016'!AJ68,($C$5*'Tariffs July2016'!AL68/'Tariffs July2016'!AJ68*'Tariffs July2016'!U68/100)* 'Tariffs July2016'!AJ68)</f>
        <v>460.8</v>
      </c>
      <c r="K74" s="85">
        <f>IF($C$5*'Tariffs July2016'!AL68/'Tariffs July2016'!AJ68&lt;'Tariffs July2016'!J68,0,IF($C$5*'Tariffs July2016'!AL68/'Tariffs July2016'!AJ68&lt;='Tariffs July2016'!K68,($C$5*'Tariffs July2016'!AL68/'Tariffs July2016'!AJ68-'Tariffs July2016'!J68)*('Tariffs July2016'!V68/100)*'Tariffs July2016'!AJ68,('Tariffs July2016'!K68-'Tariffs July2016'!J68)*('Tariffs July2016'!V68/100)*'Tariffs July2016'!AJ68))</f>
        <v>0</v>
      </c>
      <c r="L74" s="85">
        <f>IF($C$5*'Tariffs July2016'!AL68/'Tariffs July2016'!AJ68&lt;'Tariffs July2016'!K68,0,IF($C$5*'Tariffs July2016'!AL68/'Tariffs July2016'!AJ68&lt;='Tariffs July2016'!L68,($C$5*'Tariffs July2016'!AL68/'Tariffs July2016'!AJ68-'Tariffs July2016'!K68)*('Tariffs July2016'!W68/100)*'Tariffs July2016'!AJ68,('Tariffs July2016'!L68-'Tariffs July2016'!K68)*('Tariffs July2016'!W68/100)*'Tariffs July2016'!AJ68))</f>
        <v>0</v>
      </c>
      <c r="M74" s="85">
        <f>IF($C$5*'Tariffs July2016'!AL68/'Tariffs July2016'!AJ68&lt;'Tariffs July2016'!L68,0,IF($C$5*'Tariffs July2016'!AL68/'Tariffs July2016'!AJ68&lt;='Tariffs July2016'!M68,($C$5*'Tariffs July2016'!AL68/'Tariffs July2016'!AJ68-'Tariffs July2016'!L68)*('Tariffs July2016'!X68/100)*'Tariffs July2016'!AJ68,('Tariffs July2016'!M68-'Tariffs July2016'!L68)*('Tariffs July2016'!X68/100)*'Tariffs July2016'!AJ68))</f>
        <v>0</v>
      </c>
      <c r="N74" s="85">
        <f>IF(($C$5*'Tariffs July2016'!AL68/'Tariffs July2016'!AJ68&gt;'Tariffs July2016'!M68),($C$5*'Tariffs July2016'!AL68/'Tariffs July2016'!AJ68-'Tariffs July2016'!M68)*'Tariffs July2016'!Y68/100*'Tariffs July2016'!AJ68,0)</f>
        <v>278.93489999999997</v>
      </c>
      <c r="O74" s="73">
        <f t="shared" si="2"/>
        <v>1372.2439099999999</v>
      </c>
      <c r="P74" s="498">
        <f t="shared" si="3"/>
        <v>1509.4683010000001</v>
      </c>
    </row>
    <row r="75" spans="1:114" x14ac:dyDescent="0.15">
      <c r="A75" s="286" t="str">
        <f>'Tariffs July2016'!F69</f>
        <v>Click Energy</v>
      </c>
      <c r="B75" s="47" t="str">
        <f>'Tariffs July2016'!D69</f>
        <v>Ausnet Central 2</v>
      </c>
      <c r="C75" s="287">
        <f>'Tariffs July2016'!E69</f>
        <v>42407</v>
      </c>
      <c r="D75" s="85">
        <f>365*'Tariffs July2016'!H69/100</f>
        <v>242.72499999999999</v>
      </c>
      <c r="E75" s="85">
        <f>IF($C$5*'Tariffs July2016'!AK69/'Tariffs July2016'!AI69&gt;='Tariffs July2016'!J69,( 'Tariffs July2016'!J69*'Tariffs July2016'!O69/100)* 'Tariffs July2016'!AI69,($C$5*'Tariffs July2016'!AK69/'Tariffs July2016'!AI69*'Tariffs July2016'!O69/100)* 'Tariffs July2016'!AI69)</f>
        <v>275.99999999999994</v>
      </c>
      <c r="F75" s="85">
        <f>IF($C$5*'Tariffs July2016'!AK69/'Tariffs July2016'!AI69&lt;'Tariffs July2016'!J69,0,IF($C$5*'Tariffs July2016'!AK69/'Tariffs July2016'!AI69&lt;='Tariffs July2016'!K69,($C$5*'Tariffs July2016'!AK69/'Tariffs July2016'!AI69-'Tariffs July2016'!J69)*('Tariffs July2016'!P69/100)*'Tariffs July2016'!AI69,('Tariffs July2016'!K69-'Tariffs July2016'!J69)*('Tariffs July2016'!P69/100)*'Tariffs July2016'!AI69))</f>
        <v>202.45274999999995</v>
      </c>
      <c r="G75" s="85">
        <f>IF($C$5*'Tariffs July2016'!AK69/'Tariffs July2016'!AI69&lt;'Tariffs July2016'!K69,0,IF($C$5*'Tariffs July2016'!AK69/'Tariffs July2016'!AI69&lt;='Tariffs July2016'!L69,($C$5*'Tariffs July2016'!AK69/'Tariffs July2016'!AI69-'Tariffs July2016'!K69)*('Tariffs July2016'!Q69/100)*'Tariffs July2016'!AI69,('Tariffs July2016'!L69-'Tariffs July2016'!K69)*('Tariffs July2016'!Q69/100)*'Tariffs July2016'!AI69))</f>
        <v>0</v>
      </c>
      <c r="H75" s="85">
        <f>IF($C$5*'Tariffs July2016'!AK69/'Tariffs July2016'!AI69&lt;'Tariffs July2016'!L69,0,IF($C$5*'Tariffs July2016'!AK69/'Tariffs July2016'!AI69&lt;='Tariffs July2016'!M69,($C$5*'Tariffs July2016'!AK69/'Tariffs July2016'!AI69-'Tariffs July2016'!L69)*('Tariffs July2016'!R69/100)*'Tariffs July2016'!AI69,('Tariffs July2016'!M69-'Tariffs July2016'!L69)*('Tariffs July2016'!R69/100)*'Tariffs July2016'!AI69))</f>
        <v>0</v>
      </c>
      <c r="I75" s="85">
        <f>IF(($C$5*'Tariffs July2016'!AK69/'Tariffs July2016'!AI69&gt;'Tariffs July2016'!M69),($C$5*'Tariffs July2016'!AK69/'Tariffs July2016'!AI69-'Tariffs July2016'!M69)*'Tariffs July2016'!S69/100*'Tariffs July2016'!AI69,0)</f>
        <v>0</v>
      </c>
      <c r="J75" s="85">
        <f>IF($C$5*'Tariffs July2016'!AL69/'Tariffs July2016'!AJ69&gt;='Tariffs July2016'!J69,('Tariffs July2016'!J69*'Tariffs July2016'!U69/100)* 'Tariffs July2016'!AJ69,($C$5*'Tariffs July2016'!AL69/'Tariffs July2016'!AJ69*'Tariffs July2016'!U69/100)* 'Tariffs July2016'!AJ69)</f>
        <v>393.6</v>
      </c>
      <c r="K75" s="85">
        <f>IF($C$5*'Tariffs July2016'!AL69/'Tariffs July2016'!AJ69&lt;'Tariffs July2016'!J69,0,IF($C$5*'Tariffs July2016'!AL69/'Tariffs July2016'!AJ69&lt;='Tariffs July2016'!K69,($C$5*'Tariffs July2016'!AL69/'Tariffs July2016'!AJ69-'Tariffs July2016'!J69)*('Tariffs July2016'!V69/100)*'Tariffs July2016'!AJ69,('Tariffs July2016'!K69-'Tariffs July2016'!J69)*('Tariffs July2016'!V69/100)*'Tariffs July2016'!AJ69))</f>
        <v>278.93489999999991</v>
      </c>
      <c r="L75" s="85">
        <f>IF($C$5*'Tariffs July2016'!AL69/'Tariffs July2016'!AJ69&lt;'Tariffs July2016'!K69,0,IF($C$5*'Tariffs July2016'!AL69/'Tariffs July2016'!AJ69&lt;='Tariffs July2016'!L69,($C$5*'Tariffs July2016'!AL69/'Tariffs July2016'!AJ69-'Tariffs July2016'!K69)*('Tariffs July2016'!W69/100)*'Tariffs July2016'!AJ69,('Tariffs July2016'!L69-'Tariffs July2016'!K69)*('Tariffs July2016'!W69/100)*'Tariffs July2016'!AJ69))</f>
        <v>0</v>
      </c>
      <c r="M75" s="85">
        <f>IF($C$5*'Tariffs July2016'!AL69/'Tariffs July2016'!AJ69&lt;'Tariffs July2016'!L69,0,IF($C$5*'Tariffs July2016'!AL69/'Tariffs July2016'!AJ69&lt;='Tariffs July2016'!M69,($C$5*'Tariffs July2016'!AL69/'Tariffs July2016'!AJ69-'Tariffs July2016'!L69)*('Tariffs July2016'!X69/100)*'Tariffs July2016'!AJ69,('Tariffs July2016'!M69-'Tariffs July2016'!L69)*('Tariffs July2016'!X69/100)*'Tariffs July2016'!AJ69))</f>
        <v>0</v>
      </c>
      <c r="N75" s="85">
        <f>IF(($C$5*'Tariffs July2016'!AL69/'Tariffs July2016'!AJ69&gt;'Tariffs July2016'!M69),($C$5*'Tariffs July2016'!AL69/'Tariffs July2016'!AJ69-'Tariffs July2016'!M69)*'Tariffs July2016'!Y69/100*'Tariffs July2016'!AJ69,0)</f>
        <v>0</v>
      </c>
      <c r="O75" s="73">
        <f t="shared" si="2"/>
        <v>1393.7126499999997</v>
      </c>
      <c r="P75" s="498">
        <f t="shared" si="3"/>
        <v>1533.0839149999997</v>
      </c>
    </row>
    <row r="76" spans="1:114" x14ac:dyDescent="0.15">
      <c r="A76" s="286" t="str">
        <f>'Tariffs July2016'!F70</f>
        <v>Covau</v>
      </c>
      <c r="B76" s="47" t="str">
        <f>'Tariffs July2016'!D70</f>
        <v>Ausnet Central 2</v>
      </c>
      <c r="C76" s="287">
        <f>'Tariffs July2016'!E70</f>
        <v>42527</v>
      </c>
      <c r="D76" s="85">
        <f>365*'Tariffs July2016'!H70/100</f>
        <v>240.9</v>
      </c>
      <c r="E76" s="85">
        <f>IF($C$5*'Tariffs July2016'!AK70/'Tariffs July2016'!AI70&gt;='Tariffs July2016'!J70,( 'Tariffs July2016'!J70*'Tariffs July2016'!O70/100)* 'Tariffs July2016'!AI70,($C$5*'Tariffs July2016'!AK70/'Tariffs July2016'!AI70*'Tariffs July2016'!O70/100)* 'Tariffs July2016'!AI70)</f>
        <v>464.40000000000003</v>
      </c>
      <c r="F76" s="85">
        <f>IF($C$5*'Tariffs July2016'!AK70/'Tariffs July2016'!AI70&lt;'Tariffs July2016'!J70,0,IF($C$5*'Tariffs July2016'!AK70/'Tariffs July2016'!AI70&lt;='Tariffs July2016'!K70,($C$5*'Tariffs July2016'!AK70/'Tariffs July2016'!AI70-'Tariffs July2016'!J70)*('Tariffs July2016'!P70/100)*'Tariffs July2016'!AI70,('Tariffs July2016'!K70-'Tariffs July2016'!J70)*('Tariffs July2016'!P70/100)*'Tariffs July2016'!AI70))</f>
        <v>338.84999999999997</v>
      </c>
      <c r="G76" s="85">
        <f>IF($C$5*'Tariffs July2016'!AK70/'Tariffs July2016'!AI70&lt;'Tariffs July2016'!K70,0,IF($C$5*'Tariffs July2016'!AK70/'Tariffs July2016'!AI70&lt;='Tariffs July2016'!L70,($C$5*'Tariffs July2016'!AK70/'Tariffs July2016'!AI70-'Tariffs July2016'!K70)*('Tariffs July2016'!Q70/100)*'Tariffs July2016'!AI70,('Tariffs July2016'!L70-'Tariffs July2016'!K70)*('Tariffs July2016'!Q70/100)*'Tariffs July2016'!AI70))</f>
        <v>0</v>
      </c>
      <c r="H76" s="85">
        <f>IF($C$5*'Tariffs July2016'!AK70/'Tariffs July2016'!AI70&lt;'Tariffs July2016'!L70,0,IF($C$5*'Tariffs July2016'!AK70/'Tariffs July2016'!AI70&lt;='Tariffs July2016'!M70,($C$5*'Tariffs July2016'!AK70/'Tariffs July2016'!AI70-'Tariffs July2016'!L70)*('Tariffs July2016'!R70/100)*'Tariffs July2016'!AI70,('Tariffs July2016'!M70-'Tariffs July2016'!L70)*('Tariffs July2016'!R70/100)*'Tariffs July2016'!AI70))</f>
        <v>0</v>
      </c>
      <c r="I76" s="85">
        <f>IF(($C$5*'Tariffs July2016'!AK70/'Tariffs July2016'!AI70&gt;'Tariffs July2016'!M70),($C$5*'Tariffs July2016'!AK70/'Tariffs July2016'!AI70-'Tariffs July2016'!M70)*'Tariffs July2016'!S70/100*'Tariffs July2016'!AI70,0)</f>
        <v>0</v>
      </c>
      <c r="J76" s="85">
        <f>IF($C$5*'Tariffs July2016'!AL70/'Tariffs July2016'!AJ70&gt;='Tariffs July2016'!J70,('Tariffs July2016'!J70*'Tariffs July2016'!U70/100)* 'Tariffs July2016'!AJ70,($C$5*'Tariffs July2016'!AL70/'Tariffs July2016'!AJ70*'Tariffs July2016'!U70/100)* 'Tariffs July2016'!AJ70)</f>
        <v>288</v>
      </c>
      <c r="K76" s="85">
        <f>IF($C$5*'Tariffs July2016'!AL70/'Tariffs July2016'!AJ70&lt;'Tariffs July2016'!J70,0,IF($C$5*'Tariffs July2016'!AL70/'Tariffs July2016'!AJ70&lt;='Tariffs July2016'!K70,($C$5*'Tariffs July2016'!AL70/'Tariffs July2016'!AJ70-'Tariffs July2016'!J70)*('Tariffs July2016'!V70/100)*'Tariffs July2016'!AJ70,('Tariffs July2016'!K70-'Tariffs July2016'!J70)*('Tariffs July2016'!V70/100)*'Tariffs July2016'!AJ70))</f>
        <v>202.5</v>
      </c>
      <c r="L76" s="85">
        <f>IF($C$5*'Tariffs July2016'!AL70/'Tariffs July2016'!AJ70&lt;'Tariffs July2016'!K70,0,IF($C$5*'Tariffs July2016'!AL70/'Tariffs July2016'!AJ70&lt;='Tariffs July2016'!L70,($C$5*'Tariffs July2016'!AL70/'Tariffs July2016'!AJ70-'Tariffs July2016'!K70)*('Tariffs July2016'!W70/100)*'Tariffs July2016'!AJ70,('Tariffs July2016'!L70-'Tariffs July2016'!K70)*('Tariffs July2016'!W70/100)*'Tariffs July2016'!AJ70))</f>
        <v>0</v>
      </c>
      <c r="M76" s="85">
        <f>IF($C$5*'Tariffs July2016'!AL70/'Tariffs July2016'!AJ70&lt;'Tariffs July2016'!L70,0,IF($C$5*'Tariffs July2016'!AL70/'Tariffs July2016'!AJ70&lt;='Tariffs July2016'!M70,($C$5*'Tariffs July2016'!AL70/'Tariffs July2016'!AJ70-'Tariffs July2016'!L70)*('Tariffs July2016'!X70/100)*'Tariffs July2016'!AJ70,('Tariffs July2016'!M70-'Tariffs July2016'!L70)*('Tariffs July2016'!X70/100)*'Tariffs July2016'!AJ70))</f>
        <v>0</v>
      </c>
      <c r="N76" s="85">
        <f>IF(($C$5*'Tariffs July2016'!AL70/'Tariffs July2016'!AJ70&gt;'Tariffs July2016'!M70),($C$5*'Tariffs July2016'!AL70/'Tariffs July2016'!AJ70-'Tariffs July2016'!M70)*'Tariffs July2016'!Y70/100*'Tariffs July2016'!AJ70,0)</f>
        <v>0</v>
      </c>
      <c r="O76" s="73">
        <f t="shared" si="2"/>
        <v>1534.65</v>
      </c>
      <c r="P76" s="498">
        <f t="shared" si="3"/>
        <v>1688.1150000000002</v>
      </c>
    </row>
    <row r="77" spans="1:114" x14ac:dyDescent="0.15">
      <c r="A77" s="286" t="str">
        <f>'Tariffs July2016'!F71</f>
        <v>Dodo Power &amp; Gas</v>
      </c>
      <c r="B77" s="47" t="str">
        <f>'Tariffs July2016'!D71</f>
        <v>Ausnet Central 2</v>
      </c>
      <c r="C77" s="287">
        <f>'Tariffs July2016'!E71</f>
        <v>42186</v>
      </c>
      <c r="D77" s="85">
        <f>365*'Tariffs July2016'!H71/100</f>
        <v>189.76350000000002</v>
      </c>
      <c r="E77" s="85">
        <f>IF($C$5*'Tariffs July2016'!AK71/'Tariffs July2016'!AI71&gt;='Tariffs July2016'!J71,( 'Tariffs July2016'!J71*'Tariffs July2016'!O71/100)* 'Tariffs July2016'!AI71,($C$5*'Tariffs July2016'!AK71/'Tariffs July2016'!AI71*'Tariffs July2016'!O71/100)* 'Tariffs July2016'!AI71)</f>
        <v>133</v>
      </c>
      <c r="F77" s="85">
        <f>IF($C$5*'Tariffs July2016'!AK71/'Tariffs July2016'!AI71&lt;'Tariffs July2016'!J71,0,IF($C$5*'Tariffs July2016'!AK71/'Tariffs July2016'!AI71&lt;='Tariffs July2016'!K71,($C$5*'Tariffs July2016'!AK71/'Tariffs July2016'!AI71-'Tariffs July2016'!J71)*('Tariffs July2016'!P71/100)*'Tariffs July2016'!AI71,('Tariffs July2016'!K71-'Tariffs July2016'!J71)*('Tariffs July2016'!P71/100)*'Tariffs July2016'!AI71))</f>
        <v>0</v>
      </c>
      <c r="G77" s="85">
        <f>IF($C$5*'Tariffs July2016'!AK71/'Tariffs July2016'!AI71&lt;'Tariffs July2016'!K71,0,IF($C$5*'Tariffs July2016'!AK71/'Tariffs July2016'!AI71&lt;='Tariffs July2016'!L71,($C$5*'Tariffs July2016'!AK71/'Tariffs July2016'!AI71-'Tariffs July2016'!K71)*('Tariffs July2016'!Q71/100)*'Tariffs July2016'!AI71,('Tariffs July2016'!L71-'Tariffs July2016'!K71)*('Tariffs July2016'!Q71/100)*'Tariffs July2016'!AI71))</f>
        <v>0</v>
      </c>
      <c r="H77" s="85">
        <f>IF($C$5*'Tariffs July2016'!AK71/'Tariffs July2016'!AI71&lt;'Tariffs July2016'!L71,0,IF($C$5*'Tariffs July2016'!AK71/'Tariffs July2016'!AI71&lt;='Tariffs July2016'!M71,($C$5*'Tariffs July2016'!AK71/'Tariffs July2016'!AI71-'Tariffs July2016'!L71)*('Tariffs July2016'!R71/100)*'Tariffs July2016'!AI71,('Tariffs July2016'!M71-'Tariffs July2016'!L71)*('Tariffs July2016'!R71/100)*'Tariffs July2016'!AI71))</f>
        <v>0</v>
      </c>
      <c r="I77" s="85">
        <f>IF(($C$5*'Tariffs July2016'!AK71/'Tariffs July2016'!AI71&gt;'Tariffs July2016'!M71),($C$5*'Tariffs July2016'!AK71/'Tariffs July2016'!AI71-'Tariffs July2016'!M71)*'Tariffs July2016'!S71/100*'Tariffs July2016'!AI71,0)</f>
        <v>228.16576999999995</v>
      </c>
      <c r="J77" s="85">
        <f>IF($C$5*'Tariffs July2016'!AL71/'Tariffs July2016'!AJ71&gt;='Tariffs July2016'!J71,('Tariffs July2016'!J71*'Tariffs July2016'!U71/100)* 'Tariffs July2016'!AJ71,($C$5*'Tariffs July2016'!AL71/'Tariffs July2016'!AJ71*'Tariffs July2016'!U71/100)* 'Tariffs July2016'!AJ71)</f>
        <v>228.2</v>
      </c>
      <c r="K77" s="85">
        <f>IF($C$5*'Tariffs July2016'!AL71/'Tariffs July2016'!AJ71&lt;'Tariffs July2016'!J71,0,IF($C$5*'Tariffs July2016'!AL71/'Tariffs July2016'!AJ71&lt;='Tariffs July2016'!K71,($C$5*'Tariffs July2016'!AL71/'Tariffs July2016'!AJ71-'Tariffs July2016'!J71)*('Tariffs July2016'!V71/100)*'Tariffs July2016'!AJ71,('Tariffs July2016'!K71-'Tariffs July2016'!J71)*('Tariffs July2016'!V71/100)*'Tariffs July2016'!AJ71))</f>
        <v>0</v>
      </c>
      <c r="L77" s="85">
        <f>IF($C$5*'Tariffs July2016'!AL71/'Tariffs July2016'!AJ71&lt;'Tariffs July2016'!K71,0,IF($C$5*'Tariffs July2016'!AL71/'Tariffs July2016'!AJ71&lt;='Tariffs July2016'!L71,($C$5*'Tariffs July2016'!AL71/'Tariffs July2016'!AJ71-'Tariffs July2016'!K71)*('Tariffs July2016'!W71/100)*'Tariffs July2016'!AJ71,('Tariffs July2016'!L71-'Tariffs July2016'!K71)*('Tariffs July2016'!W71/100)*'Tariffs July2016'!AJ71))</f>
        <v>0</v>
      </c>
      <c r="M77" s="85">
        <f>IF($C$5*'Tariffs July2016'!AL71/'Tariffs July2016'!AJ71&lt;'Tariffs July2016'!L71,0,IF($C$5*'Tariffs July2016'!AL71/'Tariffs July2016'!AJ71&lt;='Tariffs July2016'!M71,($C$5*'Tariffs July2016'!AL71/'Tariffs July2016'!AJ71-'Tariffs July2016'!L71)*('Tariffs July2016'!X71/100)*'Tariffs July2016'!AJ71,('Tariffs July2016'!M71-'Tariffs July2016'!L71)*('Tariffs July2016'!X71/100)*'Tariffs July2016'!AJ71))</f>
        <v>0</v>
      </c>
      <c r="N77" s="85">
        <f>IF(($C$5*'Tariffs July2016'!AL71/'Tariffs July2016'!AJ71&gt;'Tariffs July2016'!M71),($C$5*'Tariffs July2016'!AL71/'Tariffs July2016'!AJ71-'Tariffs July2016'!M71)*'Tariffs July2016'!Y71/100*'Tariffs July2016'!AJ71,0)</f>
        <v>414.33783999999991</v>
      </c>
      <c r="O77" s="73">
        <f t="shared" si="2"/>
        <v>1193.4671099999998</v>
      </c>
      <c r="P77" s="498">
        <f t="shared" si="3"/>
        <v>1312.813821</v>
      </c>
    </row>
    <row r="78" spans="1:114" x14ac:dyDescent="0.15">
      <c r="A78" s="286" t="str">
        <f>'Tariffs July2016'!F72</f>
        <v>EnergyAustralia</v>
      </c>
      <c r="B78" s="47" t="str">
        <f>'Tariffs July2016'!D72</f>
        <v>Ausnet Central 2</v>
      </c>
      <c r="C78" s="287">
        <f>'Tariffs July2016'!E72</f>
        <v>42401</v>
      </c>
      <c r="D78" s="85">
        <f>365*'Tariffs July2016'!H72/100</f>
        <v>241.995</v>
      </c>
      <c r="E78" s="85">
        <f>IF($C$5*'Tariffs July2016'!AK72/'Tariffs July2016'!AI72&gt;='Tariffs July2016'!J72,( 'Tariffs July2016'!J72*'Tariffs July2016'!O72/100)* 'Tariffs July2016'!AI72,($C$5*'Tariffs July2016'!AK72/'Tariffs July2016'!AI72*'Tariffs July2016'!O72/100)* 'Tariffs July2016'!AI72)</f>
        <v>296.20799999999997</v>
      </c>
      <c r="F78" s="85">
        <f>IF($C$5*'Tariffs July2016'!AK72/'Tariffs July2016'!AI72&lt;'Tariffs July2016'!J72,0,IF($C$5*'Tariffs July2016'!AK72/'Tariffs July2016'!AI72&lt;='Tariffs July2016'!K72,($C$5*'Tariffs July2016'!AK72/'Tariffs July2016'!AI72-'Tariffs July2016'!J72)*('Tariffs July2016'!P72/100)*'Tariffs July2016'!AI72,('Tariffs July2016'!K72-'Tariffs July2016'!J72)*('Tariffs July2016'!P72/100)*'Tariffs July2016'!AI72))</f>
        <v>206.50180499999993</v>
      </c>
      <c r="G78" s="85">
        <f>IF($C$5*'Tariffs July2016'!AK72/'Tariffs July2016'!AI72&lt;'Tariffs July2016'!K72,0,IF($C$5*'Tariffs July2016'!AK72/'Tariffs July2016'!AI72&lt;='Tariffs July2016'!L72,($C$5*'Tariffs July2016'!AK72/'Tariffs July2016'!AI72-'Tariffs July2016'!K72)*('Tariffs July2016'!Q72/100)*'Tariffs July2016'!AI72,('Tariffs July2016'!L72-'Tariffs July2016'!K72)*('Tariffs July2016'!Q72/100)*'Tariffs July2016'!AI72))</f>
        <v>0</v>
      </c>
      <c r="H78" s="85">
        <f>IF($C$5*'Tariffs July2016'!AK72/'Tariffs July2016'!AI72&lt;'Tariffs July2016'!L72,0,IF($C$5*'Tariffs July2016'!AK72/'Tariffs July2016'!AI72&lt;='Tariffs July2016'!M72,($C$5*'Tariffs July2016'!AK72/'Tariffs July2016'!AI72-'Tariffs July2016'!L72)*('Tariffs July2016'!R72/100)*'Tariffs July2016'!AI72,('Tariffs July2016'!M72-'Tariffs July2016'!L72)*('Tariffs July2016'!R72/100)*'Tariffs July2016'!AI72))</f>
        <v>0</v>
      </c>
      <c r="I78" s="85">
        <f>IF(($C$5*'Tariffs July2016'!AK72/'Tariffs July2016'!AI72&gt;'Tariffs July2016'!M72),($C$5*'Tariffs July2016'!AK72/'Tariffs July2016'!AI72-'Tariffs July2016'!M72)*'Tariffs July2016'!S72/100*'Tariffs July2016'!AI72,0)</f>
        <v>0</v>
      </c>
      <c r="J78" s="85">
        <f>IF($C$5*'Tariffs July2016'!AL72/'Tariffs July2016'!AJ72&gt;='Tariffs July2016'!J72,('Tariffs July2016'!J72*'Tariffs July2016'!U72/100)* 'Tariffs July2016'!AJ72,($C$5*'Tariffs July2016'!AL72/'Tariffs July2016'!AJ72*'Tariffs July2016'!U72/100)* 'Tariffs July2016'!AJ72)</f>
        <v>411.26400000000001</v>
      </c>
      <c r="K78" s="85">
        <f>IF($C$5*'Tariffs July2016'!AL72/'Tariffs July2016'!AJ72&lt;'Tariffs July2016'!J72,0,IF($C$5*'Tariffs July2016'!AL72/'Tariffs July2016'!AJ72&lt;='Tariffs July2016'!K72,($C$5*'Tariffs July2016'!AL72/'Tariffs July2016'!AJ72-'Tariffs July2016'!J72)*('Tariffs July2016'!V72/100)*'Tariffs July2016'!AJ72,('Tariffs July2016'!K72-'Tariffs July2016'!J72)*('Tariffs July2016'!V72/100)*'Tariffs July2016'!AJ72))</f>
        <v>282.67802639999991</v>
      </c>
      <c r="L78" s="85">
        <f>IF($C$5*'Tariffs July2016'!AL72/'Tariffs July2016'!AJ72&lt;'Tariffs July2016'!K72,0,IF($C$5*'Tariffs July2016'!AL72/'Tariffs July2016'!AJ72&lt;='Tariffs July2016'!L72,($C$5*'Tariffs July2016'!AL72/'Tariffs July2016'!AJ72-'Tariffs July2016'!K72)*('Tariffs July2016'!W72/100)*'Tariffs July2016'!AJ72,('Tariffs July2016'!L72-'Tariffs July2016'!K72)*('Tariffs July2016'!W72/100)*'Tariffs July2016'!AJ72))</f>
        <v>0</v>
      </c>
      <c r="M78" s="85">
        <f>IF($C$5*'Tariffs July2016'!AL72/'Tariffs July2016'!AJ72&lt;'Tariffs July2016'!L72,0,IF($C$5*'Tariffs July2016'!AL72/'Tariffs July2016'!AJ72&lt;='Tariffs July2016'!M72,($C$5*'Tariffs July2016'!AL72/'Tariffs July2016'!AJ72-'Tariffs July2016'!L72)*('Tariffs July2016'!X72/100)*'Tariffs July2016'!AJ72,('Tariffs July2016'!M72-'Tariffs July2016'!L72)*('Tariffs July2016'!X72/100)*'Tariffs July2016'!AJ72))</f>
        <v>0</v>
      </c>
      <c r="N78" s="85">
        <f>IF(($C$5*'Tariffs July2016'!AL72/'Tariffs July2016'!AJ72&gt;'Tariffs July2016'!M72),($C$5*'Tariffs July2016'!AL72/'Tariffs July2016'!AJ72-'Tariffs July2016'!M72)*'Tariffs July2016'!Y72/100*'Tariffs July2016'!AJ72,0)</f>
        <v>0</v>
      </c>
      <c r="O78" s="73">
        <f t="shared" si="2"/>
        <v>1438.6468313999999</v>
      </c>
      <c r="P78" s="498">
        <f t="shared" si="3"/>
        <v>1582.51151454</v>
      </c>
    </row>
    <row r="79" spans="1:114" x14ac:dyDescent="0.15">
      <c r="A79" s="286" t="str">
        <f>'Tariffs July2016'!F73</f>
        <v>Lumo Energy</v>
      </c>
      <c r="B79" s="47" t="str">
        <f>'Tariffs July2016'!D73</f>
        <v>Ausnet Central 2</v>
      </c>
      <c r="C79" s="287">
        <f>'Tariffs July2016'!E73</f>
        <v>42393</v>
      </c>
      <c r="D79" s="85">
        <f>365*'Tariffs July2016'!H73/100</f>
        <v>239.29400000000001</v>
      </c>
      <c r="E79" s="85">
        <f>IF($C$5*'Tariffs July2016'!AK73/'Tariffs July2016'!AI73&gt;='Tariffs July2016'!J73,( 'Tariffs July2016'!J73*'Tariffs July2016'!O73/100)* 'Tariffs July2016'!AI73,($C$5*'Tariffs July2016'!AK73/'Tariffs July2016'!AI73*'Tariffs July2016'!O73/100)* 'Tariffs July2016'!AI73)</f>
        <v>276.12000000000006</v>
      </c>
      <c r="F79" s="85">
        <f>IF($C$5*'Tariffs July2016'!AK73/'Tariffs July2016'!AI73&lt;'Tariffs July2016'!J73,0,IF($C$5*'Tariffs July2016'!AK73/'Tariffs July2016'!AI73&lt;='Tariffs July2016'!K73,($C$5*'Tariffs July2016'!AK73/'Tariffs July2016'!AI73-'Tariffs July2016'!J73)*('Tariffs July2016'!P73/100)*'Tariffs July2016'!AI73,('Tariffs July2016'!K73-'Tariffs July2016'!J73)*('Tariffs July2016'!P73/100)*'Tariffs July2016'!AI73))</f>
        <v>202.36277099999995</v>
      </c>
      <c r="G79" s="85">
        <f>IF($C$5*'Tariffs July2016'!AK73/'Tariffs July2016'!AI73&lt;'Tariffs July2016'!K73,0,IF($C$5*'Tariffs July2016'!AK73/'Tariffs July2016'!AI73&lt;='Tariffs July2016'!L73,($C$5*'Tariffs July2016'!AK73/'Tariffs July2016'!AI73-'Tariffs July2016'!K73)*('Tariffs July2016'!Q73/100)*'Tariffs July2016'!AI73,('Tariffs July2016'!L73-'Tariffs July2016'!K73)*('Tariffs July2016'!Q73/100)*'Tariffs July2016'!AI73))</f>
        <v>0</v>
      </c>
      <c r="H79" s="85">
        <f>IF($C$5*'Tariffs July2016'!AK73/'Tariffs July2016'!AI73&lt;'Tariffs July2016'!L73,0,IF($C$5*'Tariffs July2016'!AK73/'Tariffs July2016'!AI73&lt;='Tariffs July2016'!M73,($C$5*'Tariffs July2016'!AK73/'Tariffs July2016'!AI73-'Tariffs July2016'!L73)*('Tariffs July2016'!R73/100)*'Tariffs July2016'!AI73,('Tariffs July2016'!M73-'Tariffs July2016'!L73)*('Tariffs July2016'!R73/100)*'Tariffs July2016'!AI73))</f>
        <v>0</v>
      </c>
      <c r="I79" s="85">
        <f>IF(($C$5*'Tariffs July2016'!AK73/'Tariffs July2016'!AI73&gt;'Tariffs July2016'!M73),($C$5*'Tariffs July2016'!AK73/'Tariffs July2016'!AI73-'Tariffs July2016'!M73)*'Tariffs July2016'!S73/100*'Tariffs July2016'!AI73,0)</f>
        <v>0</v>
      </c>
      <c r="J79" s="85">
        <f>IF($C$5*'Tariffs July2016'!AL73/'Tariffs July2016'!AJ73&gt;='Tariffs July2016'!J73,('Tariffs July2016'!J73*'Tariffs July2016'!U73/100)* 'Tariffs July2016'!AJ73,($C$5*'Tariffs July2016'!AL73/'Tariffs July2016'!AJ73*'Tariffs July2016'!U73/100)* 'Tariffs July2016'!AJ73)</f>
        <v>401.28</v>
      </c>
      <c r="K79" s="85">
        <f>IF($C$5*'Tariffs July2016'!AL73/'Tariffs July2016'!AJ73&lt;'Tariffs July2016'!J73,0,IF($C$5*'Tariffs July2016'!AL73/'Tariffs July2016'!AJ73&lt;='Tariffs July2016'!K73,($C$5*'Tariffs July2016'!AL73/'Tariffs July2016'!AJ73-'Tariffs July2016'!J73)*('Tariffs July2016'!V73/100)*'Tariffs July2016'!AJ73,('Tariffs July2016'!K73-'Tariffs July2016'!J73)*('Tariffs July2016'!V73/100)*'Tariffs July2016'!AJ73))</f>
        <v>287.21296799999999</v>
      </c>
      <c r="L79" s="85">
        <f>IF($C$5*'Tariffs July2016'!AL73/'Tariffs July2016'!AJ73&lt;'Tariffs July2016'!K73,0,IF($C$5*'Tariffs July2016'!AL73/'Tariffs July2016'!AJ73&lt;='Tariffs July2016'!L73,($C$5*'Tariffs July2016'!AL73/'Tariffs July2016'!AJ73-'Tariffs July2016'!K73)*('Tariffs July2016'!W73/100)*'Tariffs July2016'!AJ73,('Tariffs July2016'!L73-'Tariffs July2016'!K73)*('Tariffs July2016'!W73/100)*'Tariffs July2016'!AJ73))</f>
        <v>0</v>
      </c>
      <c r="M79" s="85">
        <f>IF($C$5*'Tariffs July2016'!AL73/'Tariffs July2016'!AJ73&lt;'Tariffs July2016'!L73,0,IF($C$5*'Tariffs July2016'!AL73/'Tariffs July2016'!AJ73&lt;='Tariffs July2016'!M73,($C$5*'Tariffs July2016'!AL73/'Tariffs July2016'!AJ73-'Tariffs July2016'!L73)*('Tariffs July2016'!X73/100)*'Tariffs July2016'!AJ73,('Tariffs July2016'!M73-'Tariffs July2016'!L73)*('Tariffs July2016'!X73/100)*'Tariffs July2016'!AJ73))</f>
        <v>0</v>
      </c>
      <c r="N79" s="85">
        <f>IF(($C$5*'Tariffs July2016'!AL73/'Tariffs July2016'!AJ73&gt;'Tariffs July2016'!M73),($C$5*'Tariffs July2016'!AL73/'Tariffs July2016'!AJ73-'Tariffs July2016'!M73)*'Tariffs July2016'!Y73/100*'Tariffs July2016'!AJ73,0)</f>
        <v>0</v>
      </c>
      <c r="O79" s="73">
        <f t="shared" si="2"/>
        <v>1406.2697390000001</v>
      </c>
      <c r="P79" s="498">
        <f t="shared" si="3"/>
        <v>1546.8967129000002</v>
      </c>
    </row>
    <row r="80" spans="1:114" x14ac:dyDescent="0.15">
      <c r="A80" s="286" t="str">
        <f>'Tariffs July2016'!F74</f>
        <v>Momentum Energy</v>
      </c>
      <c r="B80" s="47" t="str">
        <f>'Tariffs July2016'!D74</f>
        <v>Ausnet Central 2</v>
      </c>
      <c r="C80" s="287">
        <f>'Tariffs July2016'!E74</f>
        <v>42430</v>
      </c>
      <c r="D80" s="85">
        <f>365*'Tariffs July2016'!H74/100</f>
        <v>196.55250000000001</v>
      </c>
      <c r="E80" s="85">
        <f>IF($C$5*'Tariffs July2016'!AK74/'Tariffs July2016'!AI74&gt;='Tariffs July2016'!J74,( 'Tariffs July2016'!J74*'Tariffs July2016'!O74/100)* 'Tariffs July2016'!AI74,($C$5*'Tariffs July2016'!AK74/'Tariffs July2016'!AI74*'Tariffs July2016'!O74/100)* 'Tariffs July2016'!AI74)</f>
        <v>230.4</v>
      </c>
      <c r="F80" s="85">
        <f>IF($C$5*'Tariffs July2016'!AK74/'Tariffs July2016'!AI74&lt;'Tariffs July2016'!J74,0,IF($C$5*'Tariffs July2016'!AK74/'Tariffs July2016'!AI74&lt;='Tariffs July2016'!K74,($C$5*'Tariffs July2016'!AK74/'Tariffs July2016'!AI74-'Tariffs July2016'!J74)*('Tariffs July2016'!P74/100)*'Tariffs July2016'!AI74,('Tariffs July2016'!K74-'Tariffs July2016'!J74)*('Tariffs July2016'!P74/100)*'Tariffs July2016'!AI74))</f>
        <v>165.56135999999995</v>
      </c>
      <c r="G80" s="85">
        <f>IF($C$5*'Tariffs July2016'!AK74/'Tariffs July2016'!AI74&lt;'Tariffs July2016'!K74,0,IF($C$5*'Tariffs July2016'!AK74/'Tariffs July2016'!AI74&lt;='Tariffs July2016'!L74,($C$5*'Tariffs July2016'!AK74/'Tariffs July2016'!AI74-'Tariffs July2016'!K74)*('Tariffs July2016'!Q74/100)*'Tariffs July2016'!AI74,('Tariffs July2016'!L74-'Tariffs July2016'!K74)*('Tariffs July2016'!Q74/100)*'Tariffs July2016'!AI74))</f>
        <v>0</v>
      </c>
      <c r="H80" s="85">
        <f>IF($C$5*'Tariffs July2016'!AK74/'Tariffs July2016'!AI74&lt;'Tariffs July2016'!L74,0,IF($C$5*'Tariffs July2016'!AK74/'Tariffs July2016'!AI74&lt;='Tariffs July2016'!M74,($C$5*'Tariffs July2016'!AK74/'Tariffs July2016'!AI74-'Tariffs July2016'!L74)*('Tariffs July2016'!R74/100)*'Tariffs July2016'!AI74,('Tariffs July2016'!M74-'Tariffs July2016'!L74)*('Tariffs July2016'!R74/100)*'Tariffs July2016'!AI74))</f>
        <v>0</v>
      </c>
      <c r="I80" s="85">
        <f>IF(($C$5*'Tariffs July2016'!AK74/'Tariffs July2016'!AI74&gt;'Tariffs July2016'!M74),($C$5*'Tariffs July2016'!AK74/'Tariffs July2016'!AI74-'Tariffs July2016'!M74)*'Tariffs July2016'!S74/100*'Tariffs July2016'!AI74,0)</f>
        <v>0</v>
      </c>
      <c r="J80" s="85">
        <f>IF($C$5*'Tariffs July2016'!AL74/'Tariffs July2016'!AJ74&gt;='Tariffs July2016'!J74,('Tariffs July2016'!J74*'Tariffs July2016'!U74/100)* 'Tariffs July2016'!AJ74,($C$5*'Tariffs July2016'!AL74/'Tariffs July2016'!AJ74*'Tariffs July2016'!U74/100)* 'Tariffs July2016'!AJ74)</f>
        <v>429.6</v>
      </c>
      <c r="K80" s="85">
        <f>IF($C$5*'Tariffs July2016'!AL74/'Tariffs July2016'!AJ74&lt;'Tariffs July2016'!J74,0,IF($C$5*'Tariffs July2016'!AL74/'Tariffs July2016'!AJ74&lt;='Tariffs July2016'!K74,($C$5*'Tariffs July2016'!AL74/'Tariffs July2016'!AJ74-'Tariffs July2016'!J74)*('Tariffs July2016'!V74/100)*'Tariffs July2016'!AJ74,('Tariffs July2016'!K74-'Tariffs July2016'!J74)*('Tariffs July2016'!V74/100)*'Tariffs July2016'!AJ74))</f>
        <v>289.73237999999992</v>
      </c>
      <c r="L80" s="85">
        <f>IF($C$5*'Tariffs July2016'!AL74/'Tariffs July2016'!AJ74&lt;'Tariffs July2016'!K74,0,IF($C$5*'Tariffs July2016'!AL74/'Tariffs July2016'!AJ74&lt;='Tariffs July2016'!L74,($C$5*'Tariffs July2016'!AL74/'Tariffs July2016'!AJ74-'Tariffs July2016'!K74)*('Tariffs July2016'!W74/100)*'Tariffs July2016'!AJ74,('Tariffs July2016'!L74-'Tariffs July2016'!K74)*('Tariffs July2016'!W74/100)*'Tariffs July2016'!AJ74))</f>
        <v>0</v>
      </c>
      <c r="M80" s="85">
        <f>IF($C$5*'Tariffs July2016'!AL74/'Tariffs July2016'!AJ74&lt;'Tariffs July2016'!L74,0,IF($C$5*'Tariffs July2016'!AL74/'Tariffs July2016'!AJ74&lt;='Tariffs July2016'!M74,($C$5*'Tariffs July2016'!AL74/'Tariffs July2016'!AJ74-'Tariffs July2016'!L74)*('Tariffs July2016'!X74/100)*'Tariffs July2016'!AJ74,('Tariffs July2016'!M74-'Tariffs July2016'!L74)*('Tariffs July2016'!X74/100)*'Tariffs July2016'!AJ74))</f>
        <v>0</v>
      </c>
      <c r="N80" s="85">
        <f>IF(($C$5*'Tariffs July2016'!AL74/'Tariffs July2016'!AJ74&gt;'Tariffs July2016'!M74),($C$5*'Tariffs July2016'!AL74/'Tariffs July2016'!AJ74-'Tariffs July2016'!M74)*'Tariffs July2016'!Y74/100*'Tariffs July2016'!AJ74,0)</f>
        <v>0</v>
      </c>
      <c r="O80" s="73">
        <f t="shared" si="2"/>
        <v>1311.8462399999999</v>
      </c>
      <c r="P80" s="498">
        <f t="shared" si="3"/>
        <v>1443.0308640000001</v>
      </c>
    </row>
    <row r="81" spans="1:114" x14ac:dyDescent="0.15">
      <c r="A81" s="286" t="str">
        <f>'Tariffs July2016'!F75</f>
        <v>Origin Energy</v>
      </c>
      <c r="B81" s="47" t="str">
        <f>'Tariffs July2016'!D75</f>
        <v>Ausnet Central 2</v>
      </c>
      <c r="C81" s="287">
        <f>'Tariffs July2016'!E75</f>
        <v>42401</v>
      </c>
      <c r="D81" s="85">
        <f>365*'Tariffs July2016'!H75/100</f>
        <v>225.35100000000003</v>
      </c>
      <c r="E81" s="85">
        <f>IF($C$5*'Tariffs July2016'!AK75/'Tariffs July2016'!AI75&gt;='Tariffs July2016'!J75,( 'Tariffs July2016'!J75*'Tariffs July2016'!O75/100)* 'Tariffs July2016'!AI75,($C$5*'Tariffs July2016'!AK75/'Tariffs July2016'!AI75*'Tariffs July2016'!O75/100)* 'Tariffs July2016'!AI75)</f>
        <v>163.19999999999999</v>
      </c>
      <c r="F81" s="85">
        <f>IF($C$5*'Tariffs July2016'!AK75/'Tariffs July2016'!AI75&lt;'Tariffs July2016'!J75,0,IF($C$5*'Tariffs July2016'!AK75/'Tariffs July2016'!AI75&lt;='Tariffs July2016'!K75,($C$5*'Tariffs July2016'!AK75/'Tariffs July2016'!AI75-'Tariffs July2016'!J75)*('Tariffs July2016'!P75/100)*'Tariffs July2016'!AI75,('Tariffs July2016'!K75-'Tariffs July2016'!J75)*('Tariffs July2016'!P75/100)*'Tariffs July2016'!AI75))</f>
        <v>0</v>
      </c>
      <c r="G81" s="85">
        <f>IF($C$5*'Tariffs July2016'!AK75/'Tariffs July2016'!AI75&lt;'Tariffs July2016'!K75,0,IF($C$5*'Tariffs July2016'!AK75/'Tariffs July2016'!AI75&lt;='Tariffs July2016'!L75,($C$5*'Tariffs July2016'!AK75/'Tariffs July2016'!AI75-'Tariffs July2016'!K75)*('Tariffs July2016'!Q75/100)*'Tariffs July2016'!AI75,('Tariffs July2016'!L75-'Tariffs July2016'!K75)*('Tariffs July2016'!Q75/100)*'Tariffs July2016'!AI75))</f>
        <v>0</v>
      </c>
      <c r="H81" s="85">
        <f>IF($C$5*'Tariffs July2016'!AK75/'Tariffs July2016'!AI75&lt;'Tariffs July2016'!L75,0,IF($C$5*'Tariffs July2016'!AK75/'Tariffs July2016'!AI75&lt;='Tariffs July2016'!M75,($C$5*'Tariffs July2016'!AK75/'Tariffs July2016'!AI75-'Tariffs July2016'!L75)*('Tariffs July2016'!R75/100)*'Tariffs July2016'!AI75,('Tariffs July2016'!M75-'Tariffs July2016'!L75)*('Tariffs July2016'!R75/100)*'Tariffs July2016'!AI75))</f>
        <v>0</v>
      </c>
      <c r="I81" s="85">
        <f>IF(($C$5*'Tariffs July2016'!AK75/'Tariffs July2016'!AI75&gt;'Tariffs July2016'!M75),($C$5*'Tariffs July2016'!AK75/'Tariffs July2016'!AI75-'Tariffs July2016'!M75)*'Tariffs July2016'!S75/100*'Tariffs July2016'!AI75,0)</f>
        <v>293.12583199999995</v>
      </c>
      <c r="J81" s="85">
        <f>IF($C$5*'Tariffs July2016'!AL75/'Tariffs July2016'!AJ75&gt;='Tariffs July2016'!J75,('Tariffs July2016'!J75*'Tariffs July2016'!U75/100)* 'Tariffs July2016'!AJ75,($C$5*'Tariffs July2016'!AL75/'Tariffs July2016'!AJ75*'Tariffs July2016'!U75/100)* 'Tariffs July2016'!AJ75)</f>
        <v>232.19200000000001</v>
      </c>
      <c r="K81" s="85">
        <f>IF($C$5*'Tariffs July2016'!AL75/'Tariffs July2016'!AJ75&lt;'Tariffs July2016'!J75,0,IF($C$5*'Tariffs July2016'!AL75/'Tariffs July2016'!AJ75&lt;='Tariffs July2016'!K75,($C$5*'Tariffs July2016'!AL75/'Tariffs July2016'!AJ75-'Tariffs July2016'!J75)*('Tariffs July2016'!V75/100)*'Tariffs July2016'!AJ75,('Tariffs July2016'!K75-'Tariffs July2016'!J75)*('Tariffs July2016'!V75/100)*'Tariffs July2016'!AJ75))</f>
        <v>0</v>
      </c>
      <c r="L81" s="85">
        <f>IF($C$5*'Tariffs July2016'!AL75/'Tariffs July2016'!AJ75&lt;'Tariffs July2016'!K75,0,IF($C$5*'Tariffs July2016'!AL75/'Tariffs July2016'!AJ75&lt;='Tariffs July2016'!L75,($C$5*'Tariffs July2016'!AL75/'Tariffs July2016'!AJ75-'Tariffs July2016'!K75)*('Tariffs July2016'!W75/100)*'Tariffs July2016'!AJ75,('Tariffs July2016'!L75-'Tariffs July2016'!K75)*('Tariffs July2016'!W75/100)*'Tariffs July2016'!AJ75))</f>
        <v>0</v>
      </c>
      <c r="M81" s="85">
        <f>IF($C$5*'Tariffs July2016'!AL75/'Tariffs July2016'!AJ75&lt;'Tariffs July2016'!L75,0,IF($C$5*'Tariffs July2016'!AL75/'Tariffs July2016'!AJ75&lt;='Tariffs July2016'!M75,($C$5*'Tariffs July2016'!AL75/'Tariffs July2016'!AJ75-'Tariffs July2016'!L75)*('Tariffs July2016'!X75/100)*'Tariffs July2016'!AJ75,('Tariffs July2016'!M75-'Tariffs July2016'!L75)*('Tariffs July2016'!X75/100)*'Tariffs July2016'!AJ75))</f>
        <v>0</v>
      </c>
      <c r="N81" s="85">
        <f>IF(($C$5*'Tariffs July2016'!AL75/'Tariffs July2016'!AJ75&gt;'Tariffs July2016'!M75),($C$5*'Tariffs July2016'!AL75/'Tariffs July2016'!AJ75-'Tariffs July2016'!M75)*'Tariffs July2016'!Y75/100*'Tariffs July2016'!AJ75,0)</f>
        <v>419.54364599999991</v>
      </c>
      <c r="O81" s="73">
        <f t="shared" si="2"/>
        <v>1333.412478</v>
      </c>
      <c r="P81" s="498">
        <f t="shared" si="3"/>
        <v>1466.7537258</v>
      </c>
    </row>
    <row r="82" spans="1:114" x14ac:dyDescent="0.15">
      <c r="A82" s="286" t="str">
        <f>'Tariffs July2016'!F76</f>
        <v>Red Energy</v>
      </c>
      <c r="B82" s="47" t="str">
        <f>'Tariffs July2016'!D76</f>
        <v>Ausnet Central 2</v>
      </c>
      <c r="C82" s="287">
        <f>'Tariffs July2016'!E76</f>
        <v>42401</v>
      </c>
      <c r="D82" s="85">
        <f>365*'Tariffs July2016'!H76/100</f>
        <v>255.5</v>
      </c>
      <c r="E82" s="85">
        <f>IF($C$5*'Tariffs July2016'!AK76/'Tariffs July2016'!AI76&gt;='Tariffs July2016'!J76,( 'Tariffs July2016'!J76*'Tariffs July2016'!O76/100)* 'Tariffs July2016'!AI76,($C$5*'Tariffs July2016'!AK76/'Tariffs July2016'!AI76*'Tariffs July2016'!O76/100)* 'Tariffs July2016'!AI76)</f>
        <v>161.69999999999999</v>
      </c>
      <c r="F82" s="85">
        <f>IF($C$5*'Tariffs July2016'!AK76/'Tariffs July2016'!AI76&lt;'Tariffs July2016'!J76,0,IF($C$5*'Tariffs July2016'!AK76/'Tariffs July2016'!AI76&lt;='Tariffs July2016'!K76,($C$5*'Tariffs July2016'!AK76/'Tariffs July2016'!AI76-'Tariffs July2016'!J76)*('Tariffs July2016'!P76/100)*'Tariffs July2016'!AI76,('Tariffs July2016'!K76-'Tariffs July2016'!J76)*('Tariffs July2016'!P76/100)*'Tariffs July2016'!AI76))</f>
        <v>0</v>
      </c>
      <c r="G82" s="85">
        <f>IF($C$5*'Tariffs July2016'!AK76/'Tariffs July2016'!AI76&lt;'Tariffs July2016'!K76,0,IF($C$5*'Tariffs July2016'!AK76/'Tariffs July2016'!AI76&lt;='Tariffs July2016'!L76,($C$5*'Tariffs July2016'!AK76/'Tariffs July2016'!AI76-'Tariffs July2016'!K76)*('Tariffs July2016'!Q76/100)*'Tariffs July2016'!AI76,('Tariffs July2016'!L76-'Tariffs July2016'!K76)*('Tariffs July2016'!Q76/100)*'Tariffs July2016'!AI76))</f>
        <v>0</v>
      </c>
      <c r="H82" s="85">
        <f>IF($C$5*'Tariffs July2016'!AK76/'Tariffs July2016'!AI76&lt;'Tariffs July2016'!L76,0,IF($C$5*'Tariffs July2016'!AK76/'Tariffs July2016'!AI76&lt;='Tariffs July2016'!M76,($C$5*'Tariffs July2016'!AK76/'Tariffs July2016'!AI76-'Tariffs July2016'!L76)*('Tariffs July2016'!R76/100)*'Tariffs July2016'!AI76,('Tariffs July2016'!M76-'Tariffs July2016'!L76)*('Tariffs July2016'!R76/100)*'Tariffs July2016'!AI76))</f>
        <v>0</v>
      </c>
      <c r="I82" s="85">
        <f>IF(($C$5*'Tariffs July2016'!AK76/'Tariffs July2016'!AI76&gt;'Tariffs July2016'!M76),($C$5*'Tariffs July2016'!AK76/'Tariffs July2016'!AI76-'Tariffs July2016'!M76)*'Tariffs July2016'!S76/100*'Tariffs July2016'!AI76,0)</f>
        <v>258.96114999999998</v>
      </c>
      <c r="J82" s="85">
        <f>IF($C$5*'Tariffs July2016'!AL76/'Tariffs July2016'!AJ76&gt;='Tariffs July2016'!J76,('Tariffs July2016'!J76*'Tariffs July2016'!U76/100)* 'Tariffs July2016'!AJ76,($C$5*'Tariffs July2016'!AL76/'Tariffs July2016'!AJ76*'Tariffs July2016'!U76/100)* 'Tariffs July2016'!AJ76)</f>
        <v>238</v>
      </c>
      <c r="K82" s="85">
        <f>IF($C$5*'Tariffs July2016'!AL76/'Tariffs July2016'!AJ76&lt;'Tariffs July2016'!J76,0,IF($C$5*'Tariffs July2016'!AL76/'Tariffs July2016'!AJ76&lt;='Tariffs July2016'!K76,($C$5*'Tariffs July2016'!AL76/'Tariffs July2016'!AJ76-'Tariffs July2016'!J76)*('Tariffs July2016'!V76/100)*'Tariffs July2016'!AJ76,('Tariffs July2016'!K76-'Tariffs July2016'!J76)*('Tariffs July2016'!V76/100)*'Tariffs July2016'!AJ76))</f>
        <v>0</v>
      </c>
      <c r="L82" s="85">
        <f>IF($C$5*'Tariffs July2016'!AL76/'Tariffs July2016'!AJ76&lt;'Tariffs July2016'!K76,0,IF($C$5*'Tariffs July2016'!AL76/'Tariffs July2016'!AJ76&lt;='Tariffs July2016'!L76,($C$5*'Tariffs July2016'!AL76/'Tariffs July2016'!AJ76-'Tariffs July2016'!K76)*('Tariffs July2016'!W76/100)*'Tariffs July2016'!AJ76,('Tariffs July2016'!L76-'Tariffs July2016'!K76)*('Tariffs July2016'!W76/100)*'Tariffs July2016'!AJ76))</f>
        <v>0</v>
      </c>
      <c r="M82" s="85">
        <f>IF($C$5*'Tariffs July2016'!AL76/'Tariffs July2016'!AJ76&lt;'Tariffs July2016'!L76,0,IF($C$5*'Tariffs July2016'!AL76/'Tariffs July2016'!AJ76&lt;='Tariffs July2016'!M76,($C$5*'Tariffs July2016'!AL76/'Tariffs July2016'!AJ76-'Tariffs July2016'!L76)*('Tariffs July2016'!X76/100)*'Tariffs July2016'!AJ76,('Tariffs July2016'!M76-'Tariffs July2016'!L76)*('Tariffs July2016'!X76/100)*'Tariffs July2016'!AJ76))</f>
        <v>0</v>
      </c>
      <c r="N82" s="85">
        <f>IF(($C$5*'Tariffs July2016'!AL76/'Tariffs July2016'!AJ76&gt;'Tariffs July2016'!M76),($C$5*'Tariffs July2016'!AL76/'Tariffs July2016'!AJ76-'Tariffs July2016'!M76)*'Tariffs July2016'!Y76/100*'Tariffs July2016'!AJ76,0)</f>
        <v>428.33573999999993</v>
      </c>
      <c r="O82" s="73">
        <f t="shared" si="2"/>
        <v>1342.4968899999999</v>
      </c>
      <c r="P82" s="498">
        <f t="shared" si="3"/>
        <v>1476.7465790000001</v>
      </c>
    </row>
    <row r="83" spans="1:114" s="289" customFormat="1" ht="14" thickBot="1" x14ac:dyDescent="0.2">
      <c r="A83" s="288" t="str">
        <f>'Tariffs July2016'!F77</f>
        <v>Simply Energy</v>
      </c>
      <c r="B83" s="289" t="str">
        <f>'Tariffs July2016'!D77</f>
        <v>Ausnet Central 2</v>
      </c>
      <c r="C83" s="290">
        <f>'Tariffs July2016'!E77</f>
        <v>42430</v>
      </c>
      <c r="D83" s="291">
        <f>365*'Tariffs July2016'!H77/100</f>
        <v>247.90799999999999</v>
      </c>
      <c r="E83" s="291">
        <f>IF($C$5*'Tariffs July2016'!AK77/'Tariffs July2016'!AI77&gt;='Tariffs July2016'!J77,( 'Tariffs July2016'!J77*'Tariffs July2016'!O77/100)* 'Tariffs July2016'!AI77,($C$5*'Tariffs July2016'!AK77/'Tariffs July2016'!AI77*'Tariffs July2016'!O77/100)* 'Tariffs July2016'!AI77)</f>
        <v>143.87200000000001</v>
      </c>
      <c r="F83" s="291">
        <f>IF($C$5*'Tariffs July2016'!AK77/'Tariffs July2016'!AI77&lt;'Tariffs July2016'!J77,0,IF($C$5*'Tariffs July2016'!AK77/'Tariffs July2016'!AI77&lt;='Tariffs July2016'!K77,($C$5*'Tariffs July2016'!AK77/'Tariffs July2016'!AI77-'Tariffs July2016'!J77)*('Tariffs July2016'!P77/100)*'Tariffs July2016'!AI77,('Tariffs July2016'!K77-'Tariffs July2016'!J77)*('Tariffs July2016'!P77/100)*'Tariffs July2016'!AI77))</f>
        <v>0</v>
      </c>
      <c r="G83" s="291">
        <f>IF($C$5*'Tariffs July2016'!AK77/'Tariffs July2016'!AI77&lt;'Tariffs July2016'!K77,0,IF($C$5*'Tariffs July2016'!AK77/'Tariffs July2016'!AI77&lt;='Tariffs July2016'!L77,($C$5*'Tariffs July2016'!AK77/'Tariffs July2016'!AI77-'Tariffs July2016'!K77)*('Tariffs July2016'!Q77/100)*'Tariffs July2016'!AI77,('Tariffs July2016'!L77-'Tariffs July2016'!K77)*('Tariffs July2016'!Q77/100)*'Tariffs July2016'!AI77))</f>
        <v>0</v>
      </c>
      <c r="H83" s="291">
        <f>IF($C$5*'Tariffs July2016'!AK77/'Tariffs July2016'!AI77&lt;'Tariffs July2016'!L77,0,IF($C$5*'Tariffs July2016'!AK77/'Tariffs July2016'!AI77&lt;='Tariffs July2016'!M77,($C$5*'Tariffs July2016'!AK77/'Tariffs July2016'!AI77-'Tariffs July2016'!L77)*('Tariffs July2016'!R77/100)*'Tariffs July2016'!AI77,('Tariffs July2016'!M77-'Tariffs July2016'!L77)*('Tariffs July2016'!R77/100)*'Tariffs July2016'!AI77))</f>
        <v>0</v>
      </c>
      <c r="I83" s="291">
        <f>IF(($C$5*'Tariffs July2016'!AK77/'Tariffs July2016'!AI77&gt;'Tariffs July2016'!M77),($C$5*'Tariffs July2016'!AK77/'Tariffs July2016'!AI77-'Tariffs July2016'!M77)*'Tariffs July2016'!S77/100*'Tariffs July2016'!AI77,0)</f>
        <v>292.395937</v>
      </c>
      <c r="J83" s="291">
        <f>IF($C$5*'Tariffs July2016'!AL77/'Tariffs July2016'!AJ77&gt;='Tariffs July2016'!J77,('Tariffs July2016'!J77*'Tariffs July2016'!U77/100)* 'Tariffs July2016'!AJ77,($C$5*'Tariffs July2016'!AL77/'Tariffs July2016'!AJ77*'Tariffs July2016'!U77/100)* 'Tariffs July2016'!AJ77)</f>
        <v>236.16</v>
      </c>
      <c r="K83" s="291">
        <f>IF($C$5*'Tariffs July2016'!AL77/'Tariffs July2016'!AJ77&lt;'Tariffs July2016'!J77,0,IF($C$5*'Tariffs July2016'!AL77/'Tariffs July2016'!AJ77&lt;='Tariffs July2016'!K77,($C$5*'Tariffs July2016'!AL77/'Tariffs July2016'!AJ77-'Tariffs July2016'!J77)*('Tariffs July2016'!V77/100)*'Tariffs July2016'!AJ77,('Tariffs July2016'!K77-'Tariffs July2016'!J77)*('Tariffs July2016'!V77/100)*'Tariffs July2016'!AJ77))</f>
        <v>0</v>
      </c>
      <c r="L83" s="291">
        <f>IF($C$5*'Tariffs July2016'!AL77/'Tariffs July2016'!AJ77&lt;'Tariffs July2016'!K77,0,IF($C$5*'Tariffs July2016'!AL77/'Tariffs July2016'!AJ77&lt;='Tariffs July2016'!L77,($C$5*'Tariffs July2016'!AL77/'Tariffs July2016'!AJ77-'Tariffs July2016'!K77)*('Tariffs July2016'!W77/100)*'Tariffs July2016'!AJ77,('Tariffs July2016'!L77-'Tariffs July2016'!K77)*('Tariffs July2016'!W77/100)*'Tariffs July2016'!AJ77))</f>
        <v>0</v>
      </c>
      <c r="M83" s="291">
        <f>IF($C$5*'Tariffs July2016'!AL77/'Tariffs July2016'!AJ77&lt;'Tariffs July2016'!L77,0,IF($C$5*'Tariffs July2016'!AL77/'Tariffs July2016'!AJ77&lt;='Tariffs July2016'!M77,($C$5*'Tariffs July2016'!AL77/'Tariffs July2016'!AJ77-'Tariffs July2016'!L77)*('Tariffs July2016'!X77/100)*'Tariffs July2016'!AJ77,('Tariffs July2016'!M77-'Tariffs July2016'!L77)*('Tariffs July2016'!X77/100)*'Tariffs July2016'!AJ77))</f>
        <v>0</v>
      </c>
      <c r="N83" s="291">
        <f>IF(($C$5*'Tariffs July2016'!AL77/'Tariffs July2016'!AJ77&gt;'Tariffs July2016'!M77),($C$5*'Tariffs July2016'!AL77/'Tariffs July2016'!AJ77-'Tariffs July2016'!M77)*'Tariffs July2016'!Y77/100*'Tariffs July2016'!AJ77,0)</f>
        <v>518.22544999999991</v>
      </c>
      <c r="O83" s="292">
        <f t="shared" si="2"/>
        <v>1438.5613869999997</v>
      </c>
      <c r="P83" s="499">
        <f t="shared" si="3"/>
        <v>1582.4175256999999</v>
      </c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277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277"/>
      <c r="DB83" s="277"/>
      <c r="DC83" s="277"/>
      <c r="DD83" s="277"/>
      <c r="DE83" s="277"/>
      <c r="DF83" s="277"/>
      <c r="DG83" s="277"/>
      <c r="DH83" s="277"/>
      <c r="DI83" s="277"/>
      <c r="DJ83" s="277"/>
    </row>
    <row r="84" spans="1:114" x14ac:dyDescent="0.15">
      <c r="A84" s="286" t="str">
        <f>'Tariffs July2016'!F78</f>
        <v>AGL</v>
      </c>
      <c r="B84" s="47" t="str">
        <f>'Tariffs July2016'!D78</f>
        <v>Ausnet Central 1</v>
      </c>
      <c r="C84" s="287">
        <f>'Tariffs July2016'!E78</f>
        <v>42387</v>
      </c>
      <c r="D84" s="85">
        <f>365*'Tariffs July2016'!H78/100</f>
        <v>264.4425</v>
      </c>
      <c r="E84" s="85">
        <f>IF($C$5*'Tariffs July2016'!AK78/'Tariffs July2016'!AI78&gt;='Tariffs July2016'!J78,( 'Tariffs July2016'!J78*'Tariffs July2016'!O78/100)* 'Tariffs July2016'!AI78,($C$5*'Tariffs July2016'!AK78/'Tariffs July2016'!AI78*'Tariffs July2016'!O78/100)* 'Tariffs July2016'!AI78)</f>
        <v>241.08</v>
      </c>
      <c r="F84" s="85">
        <f>IF($C$5*'Tariffs July2016'!AK78/'Tariffs July2016'!AI78&lt;'Tariffs July2016'!J78,0,IF($C$5*'Tariffs July2016'!AK78/'Tariffs July2016'!AI78&lt;='Tariffs July2016'!K78,($C$5*'Tariffs July2016'!AK78/'Tariffs July2016'!AI78-'Tariffs July2016'!J78)*('Tariffs July2016'!P78/100)*'Tariffs July2016'!AI78,('Tariffs July2016'!K78-'Tariffs July2016'!J78)*('Tariffs July2016'!P78/100)*'Tariffs July2016'!AI78))</f>
        <v>170.96009999999995</v>
      </c>
      <c r="G84" s="85">
        <f>IF($C$5*'Tariffs July2016'!AK78/'Tariffs July2016'!AI78&lt;'Tariffs July2016'!K78,0,IF($C$5*'Tariffs July2016'!AK78/'Tariffs July2016'!AI78&lt;='Tariffs July2016'!L78,($C$5*'Tariffs July2016'!AK78/'Tariffs July2016'!AI78-'Tariffs July2016'!K78)*('Tariffs July2016'!Q78/100)*'Tariffs July2016'!AI78,('Tariffs July2016'!L78-'Tariffs July2016'!K78)*('Tariffs July2016'!Q78/100)*'Tariffs July2016'!AI78))</f>
        <v>0</v>
      </c>
      <c r="H84" s="85">
        <f>IF($C$5*'Tariffs July2016'!AK78/'Tariffs July2016'!AI78&lt;'Tariffs July2016'!L78,0,IF($C$5*'Tariffs July2016'!AK78/'Tariffs July2016'!AI78&lt;='Tariffs July2016'!M78,($C$5*'Tariffs July2016'!AK78/'Tariffs July2016'!AI78-'Tariffs July2016'!L78)*('Tariffs July2016'!R78/100)*'Tariffs July2016'!AI78,('Tariffs July2016'!M78-'Tariffs July2016'!L78)*('Tariffs July2016'!R78/100)*'Tariffs July2016'!AI78))</f>
        <v>0</v>
      </c>
      <c r="I84" s="85">
        <f>IF(($C$5*'Tariffs July2016'!AK78/'Tariffs July2016'!AI78&gt;'Tariffs July2016'!M78),($C$5*'Tariffs July2016'!AK78/'Tariffs July2016'!AI78-'Tariffs July2016'!M78)*'Tariffs July2016'!S78/100*'Tariffs July2016'!AI78,0)</f>
        <v>0</v>
      </c>
      <c r="J84" s="85">
        <f>IF($C$5*'Tariffs July2016'!AL78/'Tariffs July2016'!AJ78&gt;='Tariffs July2016'!J78,('Tariffs July2016'!J78*'Tariffs July2016'!U78/100)* 'Tariffs July2016'!AJ78,($C$5*'Tariffs July2016'!AL78/'Tariffs July2016'!AJ78*'Tariffs July2016'!U78/100)* 'Tariffs July2016'!AJ78)</f>
        <v>440.88</v>
      </c>
      <c r="K84" s="85">
        <f>IF($C$5*'Tariffs July2016'!AL78/'Tariffs July2016'!AJ78&lt;'Tariffs July2016'!J78,0,IF($C$5*'Tariffs July2016'!AL78/'Tariffs July2016'!AJ78&lt;='Tariffs July2016'!K78,($C$5*'Tariffs July2016'!AL78/'Tariffs July2016'!AJ78-'Tariffs July2016'!J78)*('Tariffs July2016'!V78/100)*'Tariffs July2016'!AJ78,('Tariffs July2016'!K78-'Tariffs July2016'!J78)*('Tariffs July2016'!V78/100)*'Tariffs July2016'!AJ78))</f>
        <v>251.94119999999992</v>
      </c>
      <c r="L84" s="85">
        <f>IF($C$5*'Tariffs July2016'!AL78/'Tariffs July2016'!AJ78&lt;'Tariffs July2016'!K78,0,IF($C$5*'Tariffs July2016'!AL78/'Tariffs July2016'!AJ78&lt;='Tariffs July2016'!L78,($C$5*'Tariffs July2016'!AL78/'Tariffs July2016'!AJ78-'Tariffs July2016'!K78)*('Tariffs July2016'!W78/100)*'Tariffs July2016'!AJ78,('Tariffs July2016'!L78-'Tariffs July2016'!K78)*('Tariffs July2016'!W78/100)*'Tariffs July2016'!AJ78))</f>
        <v>0</v>
      </c>
      <c r="M84" s="85">
        <f>IF($C$5*'Tariffs July2016'!AL78/'Tariffs July2016'!AJ78&lt;'Tariffs July2016'!L78,0,IF($C$5*'Tariffs July2016'!AL78/'Tariffs July2016'!AJ78&lt;='Tariffs July2016'!M78,($C$5*'Tariffs July2016'!AL78/'Tariffs July2016'!AJ78-'Tariffs July2016'!L78)*('Tariffs July2016'!X78/100)*'Tariffs July2016'!AJ78,('Tariffs July2016'!M78-'Tariffs July2016'!L78)*('Tariffs July2016'!X78/100)*'Tariffs July2016'!AJ78))</f>
        <v>0</v>
      </c>
      <c r="N84" s="85">
        <f>IF(($C$5*'Tariffs July2016'!AL78/'Tariffs July2016'!AJ78&gt;'Tariffs July2016'!M78),($C$5*'Tariffs July2016'!AL78/'Tariffs July2016'!AJ78-'Tariffs July2016'!M78)*'Tariffs July2016'!Y78/100*'Tariffs July2016'!AJ78,0)</f>
        <v>0</v>
      </c>
      <c r="O84" s="73">
        <f t="shared" si="2"/>
        <v>1369.3037999999999</v>
      </c>
      <c r="P84" s="498">
        <f t="shared" si="3"/>
        <v>1506.2341799999999</v>
      </c>
    </row>
    <row r="85" spans="1:114" x14ac:dyDescent="0.15">
      <c r="A85" s="286" t="str">
        <f>'Tariffs July2016'!F79</f>
        <v>Alinta Energy</v>
      </c>
      <c r="B85" s="47" t="str">
        <f>'Tariffs July2016'!D79</f>
        <v>Ausnet Central 1</v>
      </c>
      <c r="C85" s="287">
        <f>'Tariffs July2016'!E79</f>
        <v>42023</v>
      </c>
      <c r="D85" s="85">
        <f>365*'Tariffs July2016'!H79/100</f>
        <v>228.52650000000003</v>
      </c>
      <c r="E85" s="85">
        <f>IF($C$5*'Tariffs July2016'!AK79/'Tariffs July2016'!AI79&gt;='Tariffs July2016'!J79,( 'Tariffs July2016'!J79*'Tariffs July2016'!O79/100)* 'Tariffs July2016'!AI79,($C$5*'Tariffs July2016'!AK79/'Tariffs July2016'!AI79*'Tariffs July2016'!O79/100)* 'Tariffs July2016'!AI79)</f>
        <v>254.4</v>
      </c>
      <c r="F85" s="85">
        <f>IF($C$5*'Tariffs July2016'!AK79/'Tariffs July2016'!AI79&lt;'Tariffs July2016'!J79,0,IF($C$5*'Tariffs July2016'!AK79/'Tariffs July2016'!AI79&lt;='Tariffs July2016'!K79,($C$5*'Tariffs July2016'!AK79/'Tariffs July2016'!AI79-'Tariffs July2016'!J79)*('Tariffs July2016'!P79/100)*'Tariffs July2016'!AI79,('Tariffs July2016'!K79-'Tariffs July2016'!J79)*('Tariffs July2016'!P79/100)*'Tariffs July2016'!AI79))</f>
        <v>0</v>
      </c>
      <c r="G85" s="85">
        <f>IF($C$5*'Tariffs July2016'!AK79/'Tariffs July2016'!AI79&lt;'Tariffs July2016'!K79,0,IF($C$5*'Tariffs July2016'!AK79/'Tariffs July2016'!AI79&lt;='Tariffs July2016'!L79,($C$5*'Tariffs July2016'!AK79/'Tariffs July2016'!AI79-'Tariffs July2016'!K79)*('Tariffs July2016'!Q79/100)*'Tariffs July2016'!AI79,('Tariffs July2016'!L79-'Tariffs July2016'!K79)*('Tariffs July2016'!Q79/100)*'Tariffs July2016'!AI79))</f>
        <v>0</v>
      </c>
      <c r="H85" s="85">
        <f>IF($C$5*'Tariffs July2016'!AK79/'Tariffs July2016'!AI79&lt;'Tariffs July2016'!L79,0,IF($C$5*'Tariffs July2016'!AK79/'Tariffs July2016'!AI79&lt;='Tariffs July2016'!M79,($C$5*'Tariffs July2016'!AK79/'Tariffs July2016'!AI79-'Tariffs July2016'!L79)*('Tariffs July2016'!R79/100)*'Tariffs July2016'!AI79,('Tariffs July2016'!M79-'Tariffs July2016'!L79)*('Tariffs July2016'!R79/100)*'Tariffs July2016'!AI79))</f>
        <v>0</v>
      </c>
      <c r="I85" s="85">
        <f>IF(($C$5*'Tariffs July2016'!AK79/'Tariffs July2016'!AI79&gt;'Tariffs July2016'!M79),($C$5*'Tariffs July2016'!AK79/'Tariffs July2016'!AI79-'Tariffs July2016'!M79)*'Tariffs July2016'!S79/100*'Tariffs July2016'!AI79,0)</f>
        <v>149.36513999999997</v>
      </c>
      <c r="J85" s="85">
        <f>IF($C$5*'Tariffs July2016'!AL79/'Tariffs July2016'!AJ79&gt;='Tariffs July2016'!J79,('Tariffs July2016'!J79*'Tariffs July2016'!U79/100)* 'Tariffs July2016'!AJ79,($C$5*'Tariffs July2016'!AL79/'Tariffs July2016'!AJ79*'Tariffs July2016'!U79/100)* 'Tariffs July2016'!AJ79)</f>
        <v>484.8</v>
      </c>
      <c r="K85" s="85">
        <f>IF($C$5*'Tariffs July2016'!AL79/'Tariffs July2016'!AJ79&lt;'Tariffs July2016'!J79,0,IF($C$5*'Tariffs July2016'!AL79/'Tariffs July2016'!AJ79&lt;='Tariffs July2016'!K79,($C$5*'Tariffs July2016'!AL79/'Tariffs July2016'!AJ79-'Tariffs July2016'!J79)*('Tariffs July2016'!V79/100)*'Tariffs July2016'!AJ79,('Tariffs July2016'!K79-'Tariffs July2016'!J79)*('Tariffs July2016'!V79/100)*'Tariffs July2016'!AJ79))</f>
        <v>0</v>
      </c>
      <c r="L85" s="85">
        <f>IF($C$5*'Tariffs July2016'!AL79/'Tariffs July2016'!AJ79&lt;'Tariffs July2016'!K79,0,IF($C$5*'Tariffs July2016'!AL79/'Tariffs July2016'!AJ79&lt;='Tariffs July2016'!L79,($C$5*'Tariffs July2016'!AL79/'Tariffs July2016'!AJ79-'Tariffs July2016'!K79)*('Tariffs July2016'!W79/100)*'Tariffs July2016'!AJ79,('Tariffs July2016'!L79-'Tariffs July2016'!K79)*('Tariffs July2016'!W79/100)*'Tariffs July2016'!AJ79))</f>
        <v>0</v>
      </c>
      <c r="M85" s="85">
        <f>IF($C$5*'Tariffs July2016'!AL79/'Tariffs July2016'!AJ79&lt;'Tariffs July2016'!L79,0,IF($C$5*'Tariffs July2016'!AL79/'Tariffs July2016'!AJ79&lt;='Tariffs July2016'!M79,($C$5*'Tariffs July2016'!AL79/'Tariffs July2016'!AJ79-'Tariffs July2016'!L79)*('Tariffs July2016'!X79/100)*'Tariffs July2016'!AJ79,('Tariffs July2016'!M79-'Tariffs July2016'!L79)*('Tariffs July2016'!X79/100)*'Tariffs July2016'!AJ79))</f>
        <v>0</v>
      </c>
      <c r="N85" s="85">
        <f>IF(($C$5*'Tariffs July2016'!AL79/'Tariffs July2016'!AJ79&gt;'Tariffs July2016'!M79),($C$5*'Tariffs July2016'!AL79/'Tariffs July2016'!AJ79-'Tariffs July2016'!M79)*'Tariffs July2016'!Y79/100*'Tariffs July2016'!AJ79,0)</f>
        <v>278.93489999999997</v>
      </c>
      <c r="O85" s="73">
        <f t="shared" si="2"/>
        <v>1396.0265400000001</v>
      </c>
      <c r="P85" s="498">
        <f t="shared" si="3"/>
        <v>1535.6291940000001</v>
      </c>
    </row>
    <row r="86" spans="1:114" x14ac:dyDescent="0.15">
      <c r="A86" s="286" t="str">
        <f>'Tariffs July2016'!F80</f>
        <v>Click Energy</v>
      </c>
      <c r="B86" s="47" t="str">
        <f>'Tariffs July2016'!D80</f>
        <v>Ausnet Central 1</v>
      </c>
      <c r="C86" s="287">
        <f>'Tariffs July2016'!E80</f>
        <v>42407</v>
      </c>
      <c r="D86" s="85">
        <f>365*'Tariffs July2016'!H80/100</f>
        <v>242.72499999999999</v>
      </c>
      <c r="E86" s="85">
        <f>IF($C$5*'Tariffs July2016'!AK80/'Tariffs July2016'!AI80&gt;='Tariffs July2016'!J80,( 'Tariffs July2016'!J80*'Tariffs July2016'!O80/100)* 'Tariffs July2016'!AI80,($C$5*'Tariffs July2016'!AK80/'Tariffs July2016'!AI80*'Tariffs July2016'!O80/100)* 'Tariffs July2016'!AI80)</f>
        <v>275.99999999999994</v>
      </c>
      <c r="F86" s="85">
        <f>IF($C$5*'Tariffs July2016'!AK80/'Tariffs July2016'!AI80&lt;'Tariffs July2016'!J80,0,IF($C$5*'Tariffs July2016'!AK80/'Tariffs July2016'!AI80&lt;='Tariffs July2016'!K80,($C$5*'Tariffs July2016'!AK80/'Tariffs July2016'!AI80-'Tariffs July2016'!J80)*('Tariffs July2016'!P80/100)*'Tariffs July2016'!AI80,('Tariffs July2016'!K80-'Tariffs July2016'!J80)*('Tariffs July2016'!P80/100)*'Tariffs July2016'!AI80))</f>
        <v>202.45274999999995</v>
      </c>
      <c r="G86" s="85">
        <f>IF($C$5*'Tariffs July2016'!AK80/'Tariffs July2016'!AI80&lt;'Tariffs July2016'!K80,0,IF($C$5*'Tariffs July2016'!AK80/'Tariffs July2016'!AI80&lt;='Tariffs July2016'!L80,($C$5*'Tariffs July2016'!AK80/'Tariffs July2016'!AI80-'Tariffs July2016'!K80)*('Tariffs July2016'!Q80/100)*'Tariffs July2016'!AI80,('Tariffs July2016'!L80-'Tariffs July2016'!K80)*('Tariffs July2016'!Q80/100)*'Tariffs July2016'!AI80))</f>
        <v>0</v>
      </c>
      <c r="H86" s="85">
        <f>IF($C$5*'Tariffs July2016'!AK80/'Tariffs July2016'!AI80&lt;'Tariffs July2016'!L80,0,IF($C$5*'Tariffs July2016'!AK80/'Tariffs July2016'!AI80&lt;='Tariffs July2016'!M80,($C$5*'Tariffs July2016'!AK80/'Tariffs July2016'!AI80-'Tariffs July2016'!L80)*('Tariffs July2016'!R80/100)*'Tariffs July2016'!AI80,('Tariffs July2016'!M80-'Tariffs July2016'!L80)*('Tariffs July2016'!R80/100)*'Tariffs July2016'!AI80))</f>
        <v>0</v>
      </c>
      <c r="I86" s="85">
        <f>IF(($C$5*'Tariffs July2016'!AK80/'Tariffs July2016'!AI80&gt;'Tariffs July2016'!M80),($C$5*'Tariffs July2016'!AK80/'Tariffs July2016'!AI80-'Tariffs July2016'!M80)*'Tariffs July2016'!S80/100*'Tariffs July2016'!AI80,0)</f>
        <v>0</v>
      </c>
      <c r="J86" s="85">
        <f>IF($C$5*'Tariffs July2016'!AL80/'Tariffs July2016'!AJ80&gt;='Tariffs July2016'!J80,('Tariffs July2016'!J80*'Tariffs July2016'!U80/100)* 'Tariffs July2016'!AJ80,($C$5*'Tariffs July2016'!AL80/'Tariffs July2016'!AJ80*'Tariffs July2016'!U80/100)* 'Tariffs July2016'!AJ80)</f>
        <v>393.6</v>
      </c>
      <c r="K86" s="85">
        <f>IF($C$5*'Tariffs July2016'!AL80/'Tariffs July2016'!AJ80&lt;'Tariffs July2016'!J80,0,IF($C$5*'Tariffs July2016'!AL80/'Tariffs July2016'!AJ80&lt;='Tariffs July2016'!K80,($C$5*'Tariffs July2016'!AL80/'Tariffs July2016'!AJ80-'Tariffs July2016'!J80)*('Tariffs July2016'!V80/100)*'Tariffs July2016'!AJ80,('Tariffs July2016'!K80-'Tariffs July2016'!J80)*('Tariffs July2016'!V80/100)*'Tariffs July2016'!AJ80))</f>
        <v>278.93489999999991</v>
      </c>
      <c r="L86" s="85">
        <f>IF($C$5*'Tariffs July2016'!AL80/'Tariffs July2016'!AJ80&lt;'Tariffs July2016'!K80,0,IF($C$5*'Tariffs July2016'!AL80/'Tariffs July2016'!AJ80&lt;='Tariffs July2016'!L80,($C$5*'Tariffs July2016'!AL80/'Tariffs July2016'!AJ80-'Tariffs July2016'!K80)*('Tariffs July2016'!W80/100)*'Tariffs July2016'!AJ80,('Tariffs July2016'!L80-'Tariffs July2016'!K80)*('Tariffs July2016'!W80/100)*'Tariffs July2016'!AJ80))</f>
        <v>0</v>
      </c>
      <c r="M86" s="85">
        <f>IF($C$5*'Tariffs July2016'!AL80/'Tariffs July2016'!AJ80&lt;'Tariffs July2016'!L80,0,IF($C$5*'Tariffs July2016'!AL80/'Tariffs July2016'!AJ80&lt;='Tariffs July2016'!M80,($C$5*'Tariffs July2016'!AL80/'Tariffs July2016'!AJ80-'Tariffs July2016'!L80)*('Tariffs July2016'!X80/100)*'Tariffs July2016'!AJ80,('Tariffs July2016'!M80-'Tariffs July2016'!L80)*('Tariffs July2016'!X80/100)*'Tariffs July2016'!AJ80))</f>
        <v>0</v>
      </c>
      <c r="N86" s="85">
        <f>IF(($C$5*'Tariffs July2016'!AL80/'Tariffs July2016'!AJ80&gt;'Tariffs July2016'!M80),($C$5*'Tariffs July2016'!AL80/'Tariffs July2016'!AJ80-'Tariffs July2016'!M80)*'Tariffs July2016'!Y80/100*'Tariffs July2016'!AJ80,0)</f>
        <v>0</v>
      </c>
      <c r="O86" s="73">
        <f t="shared" si="2"/>
        <v>1393.7126499999997</v>
      </c>
      <c r="P86" s="498">
        <f t="shared" si="3"/>
        <v>1533.0839149999997</v>
      </c>
    </row>
    <row r="87" spans="1:114" x14ac:dyDescent="0.15">
      <c r="A87" s="286" t="str">
        <f>'Tariffs July2016'!F81</f>
        <v>Covau</v>
      </c>
      <c r="B87" s="47" t="str">
        <f>'Tariffs July2016'!D81</f>
        <v>Ausnet Central 1</v>
      </c>
      <c r="C87" s="287">
        <f>'Tariffs July2016'!E81</f>
        <v>42527</v>
      </c>
      <c r="D87" s="85">
        <f>365*'Tariffs July2016'!H81/100</f>
        <v>240.9</v>
      </c>
      <c r="E87" s="85">
        <f>IF($C$5*'Tariffs July2016'!AK81/'Tariffs July2016'!AI81&gt;='Tariffs July2016'!J81,( 'Tariffs July2016'!J81*'Tariffs July2016'!O81/100)* 'Tariffs July2016'!AI81,($C$5*'Tariffs July2016'!AK81/'Tariffs July2016'!AI81*'Tariffs July2016'!O81/100)* 'Tariffs July2016'!AI81)</f>
        <v>464.40000000000003</v>
      </c>
      <c r="F87" s="85">
        <f>IF($C$5*'Tariffs July2016'!AK81/'Tariffs July2016'!AI81&lt;'Tariffs July2016'!J81,0,IF($C$5*'Tariffs July2016'!AK81/'Tariffs July2016'!AI81&lt;='Tariffs July2016'!K81,($C$5*'Tariffs July2016'!AK81/'Tariffs July2016'!AI81-'Tariffs July2016'!J81)*('Tariffs July2016'!P81/100)*'Tariffs July2016'!AI81,('Tariffs July2016'!K81-'Tariffs July2016'!J81)*('Tariffs July2016'!P81/100)*'Tariffs July2016'!AI81))</f>
        <v>338.84999999999997</v>
      </c>
      <c r="G87" s="85">
        <f>IF($C$5*'Tariffs July2016'!AK81/'Tariffs July2016'!AI81&lt;'Tariffs July2016'!K81,0,IF($C$5*'Tariffs July2016'!AK81/'Tariffs July2016'!AI81&lt;='Tariffs July2016'!L81,($C$5*'Tariffs July2016'!AK81/'Tariffs July2016'!AI81-'Tariffs July2016'!K81)*('Tariffs July2016'!Q81/100)*'Tariffs July2016'!AI81,('Tariffs July2016'!L81-'Tariffs July2016'!K81)*('Tariffs July2016'!Q81/100)*'Tariffs July2016'!AI81))</f>
        <v>0</v>
      </c>
      <c r="H87" s="85">
        <f>IF($C$5*'Tariffs July2016'!AK81/'Tariffs July2016'!AI81&lt;'Tariffs July2016'!L81,0,IF($C$5*'Tariffs July2016'!AK81/'Tariffs July2016'!AI81&lt;='Tariffs July2016'!M81,($C$5*'Tariffs July2016'!AK81/'Tariffs July2016'!AI81-'Tariffs July2016'!L81)*('Tariffs July2016'!R81/100)*'Tariffs July2016'!AI81,('Tariffs July2016'!M81-'Tariffs July2016'!L81)*('Tariffs July2016'!R81/100)*'Tariffs July2016'!AI81))</f>
        <v>0</v>
      </c>
      <c r="I87" s="85">
        <f>IF(($C$5*'Tariffs July2016'!AK81/'Tariffs July2016'!AI81&gt;'Tariffs July2016'!M81),($C$5*'Tariffs July2016'!AK81/'Tariffs July2016'!AI81-'Tariffs July2016'!M81)*'Tariffs July2016'!S81/100*'Tariffs July2016'!AI81,0)</f>
        <v>0</v>
      </c>
      <c r="J87" s="85">
        <f>IF($C$5*'Tariffs July2016'!AL81/'Tariffs July2016'!AJ81&gt;='Tariffs July2016'!J81,('Tariffs July2016'!J81*'Tariffs July2016'!U81/100)* 'Tariffs July2016'!AJ81,($C$5*'Tariffs July2016'!AL81/'Tariffs July2016'!AJ81*'Tariffs July2016'!U81/100)* 'Tariffs July2016'!AJ81)</f>
        <v>288</v>
      </c>
      <c r="K87" s="85">
        <f>IF($C$5*'Tariffs July2016'!AL81/'Tariffs July2016'!AJ81&lt;'Tariffs July2016'!J81,0,IF($C$5*'Tariffs July2016'!AL81/'Tariffs July2016'!AJ81&lt;='Tariffs July2016'!K81,($C$5*'Tariffs July2016'!AL81/'Tariffs July2016'!AJ81-'Tariffs July2016'!J81)*('Tariffs July2016'!V81/100)*'Tariffs July2016'!AJ81,('Tariffs July2016'!K81-'Tariffs July2016'!J81)*('Tariffs July2016'!V81/100)*'Tariffs July2016'!AJ81))</f>
        <v>202.5</v>
      </c>
      <c r="L87" s="85">
        <f>IF($C$5*'Tariffs July2016'!AL81/'Tariffs July2016'!AJ81&lt;'Tariffs July2016'!K81,0,IF($C$5*'Tariffs July2016'!AL81/'Tariffs July2016'!AJ81&lt;='Tariffs July2016'!L81,($C$5*'Tariffs July2016'!AL81/'Tariffs July2016'!AJ81-'Tariffs July2016'!K81)*('Tariffs July2016'!W81/100)*'Tariffs July2016'!AJ81,('Tariffs July2016'!L81-'Tariffs July2016'!K81)*('Tariffs July2016'!W81/100)*'Tariffs July2016'!AJ81))</f>
        <v>0</v>
      </c>
      <c r="M87" s="85">
        <f>IF($C$5*'Tariffs July2016'!AL81/'Tariffs July2016'!AJ81&lt;'Tariffs July2016'!L81,0,IF($C$5*'Tariffs July2016'!AL81/'Tariffs July2016'!AJ81&lt;='Tariffs July2016'!M81,($C$5*'Tariffs July2016'!AL81/'Tariffs July2016'!AJ81-'Tariffs July2016'!L81)*('Tariffs July2016'!X81/100)*'Tariffs July2016'!AJ81,('Tariffs July2016'!M81-'Tariffs July2016'!L81)*('Tariffs July2016'!X81/100)*'Tariffs July2016'!AJ81))</f>
        <v>0</v>
      </c>
      <c r="N87" s="85">
        <f>IF(($C$5*'Tariffs July2016'!AL81/'Tariffs July2016'!AJ81&gt;'Tariffs July2016'!M81),($C$5*'Tariffs July2016'!AL81/'Tariffs July2016'!AJ81-'Tariffs July2016'!M81)*'Tariffs July2016'!Y81/100*'Tariffs July2016'!AJ81,0)</f>
        <v>0</v>
      </c>
      <c r="O87" s="73">
        <f t="shared" si="2"/>
        <v>1534.65</v>
      </c>
      <c r="P87" s="498">
        <f t="shared" si="3"/>
        <v>1688.1150000000002</v>
      </c>
    </row>
    <row r="88" spans="1:114" x14ac:dyDescent="0.15">
      <c r="A88" s="286" t="str">
        <f>'Tariffs July2016'!F82</f>
        <v>Dodo Power &amp; Gas</v>
      </c>
      <c r="B88" s="47" t="str">
        <f>'Tariffs July2016'!D82</f>
        <v>Ausnet Central 1</v>
      </c>
      <c r="C88" s="287">
        <f>'Tariffs July2016'!E82</f>
        <v>42186</v>
      </c>
      <c r="D88" s="85">
        <f>365*'Tariffs July2016'!H82/100</f>
        <v>193.41350000000003</v>
      </c>
      <c r="E88" s="85">
        <f>IF($C$5*'Tariffs July2016'!AK82/'Tariffs July2016'!AI82&gt;='Tariffs July2016'!J82,( 'Tariffs July2016'!J82*'Tariffs July2016'!O82/100)* 'Tariffs July2016'!AI82,($C$5*'Tariffs July2016'!AK82/'Tariffs July2016'!AI82*'Tariffs July2016'!O82/100)* 'Tariffs July2016'!AI82)</f>
        <v>128</v>
      </c>
      <c r="F88" s="85">
        <f>IF($C$5*'Tariffs July2016'!AK82/'Tariffs July2016'!AI82&lt;'Tariffs July2016'!J82,0,IF($C$5*'Tariffs July2016'!AK82/'Tariffs July2016'!AI82&lt;='Tariffs July2016'!K82,($C$5*'Tariffs July2016'!AK82/'Tariffs July2016'!AI82-'Tariffs July2016'!J82)*('Tariffs July2016'!P82/100)*'Tariffs July2016'!AI82,('Tariffs July2016'!K82-'Tariffs July2016'!J82)*('Tariffs July2016'!P82/100)*'Tariffs July2016'!AI82))</f>
        <v>0</v>
      </c>
      <c r="G88" s="85">
        <f>IF($C$5*'Tariffs July2016'!AK82/'Tariffs July2016'!AI82&lt;'Tariffs July2016'!K82,0,IF($C$5*'Tariffs July2016'!AK82/'Tariffs July2016'!AI82&lt;='Tariffs July2016'!L82,($C$5*'Tariffs July2016'!AK82/'Tariffs July2016'!AI82-'Tariffs July2016'!K82)*('Tariffs July2016'!Q82/100)*'Tariffs July2016'!AI82,('Tariffs July2016'!L82-'Tariffs July2016'!K82)*('Tariffs July2016'!Q82/100)*'Tariffs July2016'!AI82))</f>
        <v>0</v>
      </c>
      <c r="H88" s="85">
        <f>IF($C$5*'Tariffs July2016'!AK82/'Tariffs July2016'!AI82&lt;'Tariffs July2016'!L82,0,IF($C$5*'Tariffs July2016'!AK82/'Tariffs July2016'!AI82&lt;='Tariffs July2016'!M82,($C$5*'Tariffs July2016'!AK82/'Tariffs July2016'!AI82-'Tariffs July2016'!L82)*('Tariffs July2016'!R82/100)*'Tariffs July2016'!AI82,('Tariffs July2016'!M82-'Tariffs July2016'!L82)*('Tariffs July2016'!R82/100)*'Tariffs July2016'!AI82))</f>
        <v>0</v>
      </c>
      <c r="I88" s="85">
        <f>IF(($C$5*'Tariffs July2016'!AK82/'Tariffs July2016'!AI82&gt;'Tariffs July2016'!M82),($C$5*'Tariffs July2016'!AK82/'Tariffs July2016'!AI82-'Tariffs July2016'!M82)*'Tariffs July2016'!S82/100*'Tariffs July2016'!AI82,0)</f>
        <v>236.48597999999998</v>
      </c>
      <c r="J88" s="85">
        <f>IF($C$5*'Tariffs July2016'!AL82/'Tariffs July2016'!AJ82&gt;='Tariffs July2016'!J82,('Tariffs July2016'!J82*'Tariffs July2016'!U82/100)* 'Tariffs July2016'!AJ82,($C$5*'Tariffs July2016'!AL82/'Tariffs July2016'!AJ82*'Tariffs July2016'!U82/100)* 'Tariffs July2016'!AJ82)</f>
        <v>225.28</v>
      </c>
      <c r="K88" s="85">
        <f>IF($C$5*'Tariffs July2016'!AL82/'Tariffs July2016'!AJ82&lt;'Tariffs July2016'!J82,0,IF($C$5*'Tariffs July2016'!AL82/'Tariffs July2016'!AJ82&lt;='Tariffs July2016'!K82,($C$5*'Tariffs July2016'!AL82/'Tariffs July2016'!AJ82-'Tariffs July2016'!J82)*('Tariffs July2016'!V82/100)*'Tariffs July2016'!AJ82,('Tariffs July2016'!K82-'Tariffs July2016'!J82)*('Tariffs July2016'!V82/100)*'Tariffs July2016'!AJ82))</f>
        <v>0</v>
      </c>
      <c r="L88" s="85">
        <f>IF($C$5*'Tariffs July2016'!AL82/'Tariffs July2016'!AJ82&lt;'Tariffs July2016'!K82,0,IF($C$5*'Tariffs July2016'!AL82/'Tariffs July2016'!AJ82&lt;='Tariffs July2016'!L82,($C$5*'Tariffs July2016'!AL82/'Tariffs July2016'!AJ82-'Tariffs July2016'!K82)*('Tariffs July2016'!W82/100)*'Tariffs July2016'!AJ82,('Tariffs July2016'!L82-'Tariffs July2016'!K82)*('Tariffs July2016'!W82/100)*'Tariffs July2016'!AJ82))</f>
        <v>0</v>
      </c>
      <c r="M88" s="85">
        <f>IF($C$5*'Tariffs July2016'!AL82/'Tariffs July2016'!AJ82&lt;'Tariffs July2016'!L82,0,IF($C$5*'Tariffs July2016'!AL82/'Tariffs July2016'!AJ82&lt;='Tariffs July2016'!M82,($C$5*'Tariffs July2016'!AL82/'Tariffs July2016'!AJ82-'Tariffs July2016'!L82)*('Tariffs July2016'!X82/100)*'Tariffs July2016'!AJ82,('Tariffs July2016'!M82-'Tariffs July2016'!L82)*('Tariffs July2016'!X82/100)*'Tariffs July2016'!AJ82))</f>
        <v>0</v>
      </c>
      <c r="N88" s="85">
        <f>IF(($C$5*'Tariffs July2016'!AL82/'Tariffs July2016'!AJ82&gt;'Tariffs July2016'!M82),($C$5*'Tariffs July2016'!AL82/'Tariffs July2016'!AJ82-'Tariffs July2016'!M82)*'Tariffs July2016'!Y82/100*'Tariffs July2016'!AJ82,0)</f>
        <v>440.85657999999995</v>
      </c>
      <c r="O88" s="73">
        <f t="shared" si="2"/>
        <v>1224.0360599999999</v>
      </c>
      <c r="P88" s="498">
        <f t="shared" si="3"/>
        <v>1346.439666</v>
      </c>
    </row>
    <row r="89" spans="1:114" x14ac:dyDescent="0.15">
      <c r="A89" s="286" t="str">
        <f>'Tariffs July2016'!F83</f>
        <v>EnergyAustralia</v>
      </c>
      <c r="B89" s="47" t="str">
        <f>'Tariffs July2016'!D83</f>
        <v>Ausnet Central 1</v>
      </c>
      <c r="C89" s="287">
        <f>'Tariffs July2016'!E83</f>
        <v>42401</v>
      </c>
      <c r="D89" s="85">
        <f>365*'Tariffs July2016'!H83/100</f>
        <v>262.47149999999999</v>
      </c>
      <c r="E89" s="85">
        <f>IF($C$5*'Tariffs July2016'!AK83/'Tariffs July2016'!AI83&gt;='Tariffs July2016'!J83,( 'Tariffs July2016'!J83*'Tariffs July2016'!O83/100)* 'Tariffs July2016'!AI83,($C$5*'Tariffs July2016'!AK83/'Tariffs July2016'!AI83*'Tariffs July2016'!O83/100)* 'Tariffs July2016'!AI83)</f>
        <v>297.43200000000002</v>
      </c>
      <c r="F89" s="85">
        <f>IF($C$5*'Tariffs July2016'!AK83/'Tariffs July2016'!AI83&lt;'Tariffs July2016'!J83,0,IF($C$5*'Tariffs July2016'!AK83/'Tariffs July2016'!AI83&lt;='Tariffs July2016'!K83,($C$5*'Tariffs July2016'!AK83/'Tariffs July2016'!AI83-'Tariffs July2016'!J83)*('Tariffs July2016'!P83/100)*'Tariffs July2016'!AI83,('Tariffs July2016'!K83-'Tariffs July2016'!J83)*('Tariffs July2016'!P83/100)*'Tariffs July2016'!AI83))</f>
        <v>201.91287599999995</v>
      </c>
      <c r="G89" s="85">
        <f>IF($C$5*'Tariffs July2016'!AK83/'Tariffs July2016'!AI83&lt;'Tariffs July2016'!K83,0,IF($C$5*'Tariffs July2016'!AK83/'Tariffs July2016'!AI83&lt;='Tariffs July2016'!L83,($C$5*'Tariffs July2016'!AK83/'Tariffs July2016'!AI83-'Tariffs July2016'!K83)*('Tariffs July2016'!Q83/100)*'Tariffs July2016'!AI83,('Tariffs July2016'!L83-'Tariffs July2016'!K83)*('Tariffs July2016'!Q83/100)*'Tariffs July2016'!AI83))</f>
        <v>0</v>
      </c>
      <c r="H89" s="85">
        <f>IF($C$5*'Tariffs July2016'!AK83/'Tariffs July2016'!AI83&lt;'Tariffs July2016'!L83,0,IF($C$5*'Tariffs July2016'!AK83/'Tariffs July2016'!AI83&lt;='Tariffs July2016'!M83,($C$5*'Tariffs July2016'!AK83/'Tariffs July2016'!AI83-'Tariffs July2016'!L83)*('Tariffs July2016'!R83/100)*'Tariffs July2016'!AI83,('Tariffs July2016'!M83-'Tariffs July2016'!L83)*('Tariffs July2016'!R83/100)*'Tariffs July2016'!AI83))</f>
        <v>0</v>
      </c>
      <c r="I89" s="85">
        <f>IF(($C$5*'Tariffs July2016'!AK83/'Tariffs July2016'!AI83&gt;'Tariffs July2016'!M83),($C$5*'Tariffs July2016'!AK83/'Tariffs July2016'!AI83-'Tariffs July2016'!M83)*'Tariffs July2016'!S83/100*'Tariffs July2016'!AI83,0)</f>
        <v>0</v>
      </c>
      <c r="J89" s="85">
        <f>IF($C$5*'Tariffs July2016'!AL83/'Tariffs July2016'!AJ83&gt;='Tariffs July2016'!J83,('Tariffs July2016'!J83*'Tariffs July2016'!U83/100)* 'Tariffs July2016'!AJ83,($C$5*'Tariffs July2016'!AL83/'Tariffs July2016'!AJ83*'Tariffs July2016'!U83/100)* 'Tariffs July2016'!AJ83)</f>
        <v>421.05599999999998</v>
      </c>
      <c r="K89" s="85">
        <f>IF($C$5*'Tariffs July2016'!AL83/'Tariffs July2016'!AJ83&lt;'Tariffs July2016'!J83,0,IF($C$5*'Tariffs July2016'!AL83/'Tariffs July2016'!AJ83&lt;='Tariffs July2016'!K83,($C$5*'Tariffs July2016'!AL83/'Tariffs July2016'!AJ83-'Tariffs July2016'!J83)*('Tariffs July2016'!V83/100)*'Tariffs July2016'!AJ83,('Tariffs July2016'!K83-'Tariffs July2016'!J83)*('Tariffs July2016'!V83/100)*'Tariffs July2016'!AJ83))</f>
        <v>271.66459679999991</v>
      </c>
      <c r="L89" s="85">
        <f>IF($C$5*'Tariffs July2016'!AL83/'Tariffs July2016'!AJ83&lt;'Tariffs July2016'!K83,0,IF($C$5*'Tariffs July2016'!AL83/'Tariffs July2016'!AJ83&lt;='Tariffs July2016'!L83,($C$5*'Tariffs July2016'!AL83/'Tariffs July2016'!AJ83-'Tariffs July2016'!K83)*('Tariffs July2016'!W83/100)*'Tariffs July2016'!AJ83,('Tariffs July2016'!L83-'Tariffs July2016'!K83)*('Tariffs July2016'!W83/100)*'Tariffs July2016'!AJ83))</f>
        <v>0</v>
      </c>
      <c r="M89" s="85">
        <f>IF($C$5*'Tariffs July2016'!AL83/'Tariffs July2016'!AJ83&lt;'Tariffs July2016'!L83,0,IF($C$5*'Tariffs July2016'!AL83/'Tariffs July2016'!AJ83&lt;='Tariffs July2016'!M83,($C$5*'Tariffs July2016'!AL83/'Tariffs July2016'!AJ83-'Tariffs July2016'!L83)*('Tariffs July2016'!X83/100)*'Tariffs July2016'!AJ83,('Tariffs July2016'!M83-'Tariffs July2016'!L83)*('Tariffs July2016'!X83/100)*'Tariffs July2016'!AJ83))</f>
        <v>0</v>
      </c>
      <c r="N89" s="85">
        <f>IF(($C$5*'Tariffs July2016'!AL83/'Tariffs July2016'!AJ83&gt;'Tariffs July2016'!M83),($C$5*'Tariffs July2016'!AL83/'Tariffs July2016'!AJ83-'Tariffs July2016'!M83)*'Tariffs July2016'!Y83/100*'Tariffs July2016'!AJ83,0)</f>
        <v>0</v>
      </c>
      <c r="O89" s="73">
        <f t="shared" si="2"/>
        <v>1454.5369728000001</v>
      </c>
      <c r="P89" s="498">
        <f t="shared" si="3"/>
        <v>1599.9906700800002</v>
      </c>
    </row>
    <row r="90" spans="1:114" x14ac:dyDescent="0.15">
      <c r="A90" s="286" t="str">
        <f>'Tariffs July2016'!F84</f>
        <v>Lumo Energy</v>
      </c>
      <c r="B90" s="47" t="str">
        <f>'Tariffs July2016'!D84</f>
        <v>Ausnet Central 1</v>
      </c>
      <c r="C90" s="287">
        <f>'Tariffs July2016'!E84</f>
        <v>42393</v>
      </c>
      <c r="D90" s="85">
        <f>365*'Tariffs July2016'!H84/100</f>
        <v>239.29400000000001</v>
      </c>
      <c r="E90" s="85">
        <f>IF($C$5*'Tariffs July2016'!AK84/'Tariffs July2016'!AI84&gt;='Tariffs July2016'!J84,( 'Tariffs July2016'!J84*'Tariffs July2016'!O84/100)* 'Tariffs July2016'!AI84,($C$5*'Tariffs July2016'!AK84/'Tariffs July2016'!AI84*'Tariffs July2016'!O84/100)* 'Tariffs July2016'!AI84)</f>
        <v>278.52000000000004</v>
      </c>
      <c r="F90" s="85">
        <f>IF($C$5*'Tariffs July2016'!AK84/'Tariffs July2016'!AI84&lt;'Tariffs July2016'!J84,0,IF($C$5*'Tariffs July2016'!AK84/'Tariffs July2016'!AI84&lt;='Tariffs July2016'!K84,($C$5*'Tariffs July2016'!AK84/'Tariffs July2016'!AI84-'Tariffs July2016'!J84)*('Tariffs July2016'!P84/100)*'Tariffs July2016'!AI84,('Tariffs July2016'!K84-'Tariffs July2016'!J84)*('Tariffs July2016'!P84/100)*'Tariffs July2016'!AI84))</f>
        <v>204.16235099999997</v>
      </c>
      <c r="G90" s="85">
        <f>IF($C$5*'Tariffs July2016'!AK84/'Tariffs July2016'!AI84&lt;'Tariffs July2016'!K84,0,IF($C$5*'Tariffs July2016'!AK84/'Tariffs July2016'!AI84&lt;='Tariffs July2016'!L84,($C$5*'Tariffs July2016'!AK84/'Tariffs July2016'!AI84-'Tariffs July2016'!K84)*('Tariffs July2016'!Q84/100)*'Tariffs July2016'!AI84,('Tariffs July2016'!L84-'Tariffs July2016'!K84)*('Tariffs July2016'!Q84/100)*'Tariffs July2016'!AI84))</f>
        <v>0</v>
      </c>
      <c r="H90" s="85">
        <f>IF($C$5*'Tariffs July2016'!AK84/'Tariffs July2016'!AI84&lt;'Tariffs July2016'!L84,0,IF($C$5*'Tariffs July2016'!AK84/'Tariffs July2016'!AI84&lt;='Tariffs July2016'!M84,($C$5*'Tariffs July2016'!AK84/'Tariffs July2016'!AI84-'Tariffs July2016'!L84)*('Tariffs July2016'!R84/100)*'Tariffs July2016'!AI84,('Tariffs July2016'!M84-'Tariffs July2016'!L84)*('Tariffs July2016'!R84/100)*'Tariffs July2016'!AI84))</f>
        <v>0</v>
      </c>
      <c r="I90" s="85">
        <f>IF(($C$5*'Tariffs July2016'!AK84/'Tariffs July2016'!AI84&gt;'Tariffs July2016'!M84),($C$5*'Tariffs July2016'!AK84/'Tariffs July2016'!AI84-'Tariffs July2016'!M84)*'Tariffs July2016'!S84/100*'Tariffs July2016'!AI84,0)</f>
        <v>0</v>
      </c>
      <c r="J90" s="85">
        <f>IF($C$5*'Tariffs July2016'!AL84/'Tariffs July2016'!AJ84&gt;='Tariffs July2016'!J84,('Tariffs July2016'!J84*'Tariffs July2016'!U84/100)* 'Tariffs July2016'!AJ84,($C$5*'Tariffs July2016'!AL84/'Tariffs July2016'!AJ84*'Tariffs July2016'!U84/100)* 'Tariffs July2016'!AJ84)</f>
        <v>406.08</v>
      </c>
      <c r="K90" s="85">
        <f>IF($C$5*'Tariffs July2016'!AL84/'Tariffs July2016'!AJ84&lt;'Tariffs July2016'!J84,0,IF($C$5*'Tariffs July2016'!AL84/'Tariffs July2016'!AJ84&lt;='Tariffs July2016'!K84,($C$5*'Tariffs July2016'!AL84/'Tariffs July2016'!AJ84-'Tariffs July2016'!J84)*('Tariffs July2016'!V84/100)*'Tariffs July2016'!AJ84,('Tariffs July2016'!K84-'Tariffs July2016'!J84)*('Tariffs July2016'!V84/100)*'Tariffs July2016'!AJ84))</f>
        <v>290.81212799999992</v>
      </c>
      <c r="L90" s="85">
        <f>IF($C$5*'Tariffs July2016'!AL84/'Tariffs July2016'!AJ84&lt;'Tariffs July2016'!K84,0,IF($C$5*'Tariffs July2016'!AL84/'Tariffs July2016'!AJ84&lt;='Tariffs July2016'!L84,($C$5*'Tariffs July2016'!AL84/'Tariffs July2016'!AJ84-'Tariffs July2016'!K84)*('Tariffs July2016'!W84/100)*'Tariffs July2016'!AJ84,('Tariffs July2016'!L84-'Tariffs July2016'!K84)*('Tariffs July2016'!W84/100)*'Tariffs July2016'!AJ84))</f>
        <v>0</v>
      </c>
      <c r="M90" s="85">
        <f>IF($C$5*'Tariffs July2016'!AL84/'Tariffs July2016'!AJ84&lt;'Tariffs July2016'!L84,0,IF($C$5*'Tariffs July2016'!AL84/'Tariffs July2016'!AJ84&lt;='Tariffs July2016'!M84,($C$5*'Tariffs July2016'!AL84/'Tariffs July2016'!AJ84-'Tariffs July2016'!L84)*('Tariffs July2016'!X84/100)*'Tariffs July2016'!AJ84,('Tariffs July2016'!M84-'Tariffs July2016'!L84)*('Tariffs July2016'!X84/100)*'Tariffs July2016'!AJ84))</f>
        <v>0</v>
      </c>
      <c r="N90" s="85">
        <f>IF(($C$5*'Tariffs July2016'!AL84/'Tariffs July2016'!AJ84&gt;'Tariffs July2016'!M84),($C$5*'Tariffs July2016'!AL84/'Tariffs July2016'!AJ84-'Tariffs July2016'!M84)*'Tariffs July2016'!Y84/100*'Tariffs July2016'!AJ84,0)</f>
        <v>0</v>
      </c>
      <c r="O90" s="73">
        <f t="shared" si="2"/>
        <v>1418.8684789999998</v>
      </c>
      <c r="P90" s="498">
        <f t="shared" si="3"/>
        <v>1560.7553268999998</v>
      </c>
    </row>
    <row r="91" spans="1:114" x14ac:dyDescent="0.15">
      <c r="A91" s="286" t="str">
        <f>'Tariffs July2016'!F85</f>
        <v>Momentum Energy</v>
      </c>
      <c r="B91" s="47" t="str">
        <f>'Tariffs July2016'!D85</f>
        <v>Ausnet Central 1</v>
      </c>
      <c r="C91" s="287">
        <f>'Tariffs July2016'!E85</f>
        <v>42430</v>
      </c>
      <c r="D91" s="85">
        <f>365*'Tariffs July2016'!H85/100</f>
        <v>196.55250000000001</v>
      </c>
      <c r="E91" s="85">
        <f>IF($C$5*'Tariffs July2016'!AK85/'Tariffs July2016'!AI85&gt;='Tariffs July2016'!J85,( 'Tariffs July2016'!J85*'Tariffs July2016'!O85/100)* 'Tariffs July2016'!AI85,($C$5*'Tariffs July2016'!AK85/'Tariffs July2016'!AI85*'Tariffs July2016'!O85/100)* 'Tariffs July2016'!AI85)</f>
        <v>230.4</v>
      </c>
      <c r="F91" s="85">
        <f>IF($C$5*'Tariffs July2016'!AK85/'Tariffs July2016'!AI85&lt;'Tariffs July2016'!J85,0,IF($C$5*'Tariffs July2016'!AK85/'Tariffs July2016'!AI85&lt;='Tariffs July2016'!K85,($C$5*'Tariffs July2016'!AK85/'Tariffs July2016'!AI85-'Tariffs July2016'!J85)*('Tariffs July2016'!P85/100)*'Tariffs July2016'!AI85,('Tariffs July2016'!K85-'Tariffs July2016'!J85)*('Tariffs July2016'!P85/100)*'Tariffs July2016'!AI85))</f>
        <v>165.56135999999995</v>
      </c>
      <c r="G91" s="85">
        <f>IF($C$5*'Tariffs July2016'!AK85/'Tariffs July2016'!AI85&lt;'Tariffs July2016'!K85,0,IF($C$5*'Tariffs July2016'!AK85/'Tariffs July2016'!AI85&lt;='Tariffs July2016'!L85,($C$5*'Tariffs July2016'!AK85/'Tariffs July2016'!AI85-'Tariffs July2016'!K85)*('Tariffs July2016'!Q85/100)*'Tariffs July2016'!AI85,('Tariffs July2016'!L85-'Tariffs July2016'!K85)*('Tariffs July2016'!Q85/100)*'Tariffs July2016'!AI85))</f>
        <v>0</v>
      </c>
      <c r="H91" s="85">
        <f>IF($C$5*'Tariffs July2016'!AK85/'Tariffs July2016'!AI85&lt;'Tariffs July2016'!L85,0,IF($C$5*'Tariffs July2016'!AK85/'Tariffs July2016'!AI85&lt;='Tariffs July2016'!M85,($C$5*'Tariffs July2016'!AK85/'Tariffs July2016'!AI85-'Tariffs July2016'!L85)*('Tariffs July2016'!R85/100)*'Tariffs July2016'!AI85,('Tariffs July2016'!M85-'Tariffs July2016'!L85)*('Tariffs July2016'!R85/100)*'Tariffs July2016'!AI85))</f>
        <v>0</v>
      </c>
      <c r="I91" s="85">
        <f>IF(($C$5*'Tariffs July2016'!AK85/'Tariffs July2016'!AI85&gt;'Tariffs July2016'!M85),($C$5*'Tariffs July2016'!AK85/'Tariffs July2016'!AI85-'Tariffs July2016'!M85)*'Tariffs July2016'!S85/100*'Tariffs July2016'!AI85,0)</f>
        <v>0</v>
      </c>
      <c r="J91" s="85">
        <f>IF($C$5*'Tariffs July2016'!AL85/'Tariffs July2016'!AJ85&gt;='Tariffs July2016'!J85,('Tariffs July2016'!J85*'Tariffs July2016'!U85/100)* 'Tariffs July2016'!AJ85,($C$5*'Tariffs July2016'!AL85/'Tariffs July2016'!AJ85*'Tariffs July2016'!U85/100)* 'Tariffs July2016'!AJ85)</f>
        <v>429.6</v>
      </c>
      <c r="K91" s="85">
        <f>IF($C$5*'Tariffs July2016'!AL85/'Tariffs July2016'!AJ85&lt;'Tariffs July2016'!J85,0,IF($C$5*'Tariffs July2016'!AL85/'Tariffs July2016'!AJ85&lt;='Tariffs July2016'!K85,($C$5*'Tariffs July2016'!AL85/'Tariffs July2016'!AJ85-'Tariffs July2016'!J85)*('Tariffs July2016'!V85/100)*'Tariffs July2016'!AJ85,('Tariffs July2016'!K85-'Tariffs July2016'!J85)*('Tariffs July2016'!V85/100)*'Tariffs July2016'!AJ85))</f>
        <v>289.73237999999992</v>
      </c>
      <c r="L91" s="85">
        <f>IF($C$5*'Tariffs July2016'!AL85/'Tariffs July2016'!AJ85&lt;'Tariffs July2016'!K85,0,IF($C$5*'Tariffs July2016'!AL85/'Tariffs July2016'!AJ85&lt;='Tariffs July2016'!L85,($C$5*'Tariffs July2016'!AL85/'Tariffs July2016'!AJ85-'Tariffs July2016'!K85)*('Tariffs July2016'!W85/100)*'Tariffs July2016'!AJ85,('Tariffs July2016'!L85-'Tariffs July2016'!K85)*('Tariffs July2016'!W85/100)*'Tariffs July2016'!AJ85))</f>
        <v>0</v>
      </c>
      <c r="M91" s="85">
        <f>IF($C$5*'Tariffs July2016'!AL85/'Tariffs July2016'!AJ85&lt;'Tariffs July2016'!L85,0,IF($C$5*'Tariffs July2016'!AL85/'Tariffs July2016'!AJ85&lt;='Tariffs July2016'!M85,($C$5*'Tariffs July2016'!AL85/'Tariffs July2016'!AJ85-'Tariffs July2016'!L85)*('Tariffs July2016'!X85/100)*'Tariffs July2016'!AJ85,('Tariffs July2016'!M85-'Tariffs July2016'!L85)*('Tariffs July2016'!X85/100)*'Tariffs July2016'!AJ85))</f>
        <v>0</v>
      </c>
      <c r="N91" s="85">
        <f>IF(($C$5*'Tariffs July2016'!AL85/'Tariffs July2016'!AJ85&gt;'Tariffs July2016'!M85),($C$5*'Tariffs July2016'!AL85/'Tariffs July2016'!AJ85-'Tariffs July2016'!M85)*'Tariffs July2016'!Y85/100*'Tariffs July2016'!AJ85,0)</f>
        <v>0</v>
      </c>
      <c r="O91" s="73">
        <f t="shared" si="2"/>
        <v>1311.8462399999999</v>
      </c>
      <c r="P91" s="498">
        <f t="shared" si="3"/>
        <v>1443.0308640000001</v>
      </c>
    </row>
    <row r="92" spans="1:114" x14ac:dyDescent="0.15">
      <c r="A92" s="286" t="str">
        <f>'Tariffs July2016'!F86</f>
        <v>Origin Energy</v>
      </c>
      <c r="B92" s="47" t="str">
        <f>'Tariffs July2016'!D86</f>
        <v>Ausnet Central 1</v>
      </c>
      <c r="C92" s="287">
        <f>'Tariffs July2016'!E86</f>
        <v>42401</v>
      </c>
      <c r="D92" s="85">
        <f>365*'Tariffs July2016'!H86/100</f>
        <v>225.35100000000003</v>
      </c>
      <c r="E92" s="85">
        <f>IF($C$5*'Tariffs July2016'!AK86/'Tariffs July2016'!AI86&gt;='Tariffs July2016'!J86,( 'Tariffs July2016'!J86*'Tariffs July2016'!O86/100)* 'Tariffs July2016'!AI86,($C$5*'Tariffs July2016'!AK86/'Tariffs July2016'!AI86*'Tariffs July2016'!O86/100)* 'Tariffs July2016'!AI86)</f>
        <v>163.19999999999999</v>
      </c>
      <c r="F92" s="85">
        <f>IF($C$5*'Tariffs July2016'!AK86/'Tariffs July2016'!AI86&lt;'Tariffs July2016'!J86,0,IF($C$5*'Tariffs July2016'!AK86/'Tariffs July2016'!AI86&lt;='Tariffs July2016'!K86,($C$5*'Tariffs July2016'!AK86/'Tariffs July2016'!AI86-'Tariffs July2016'!J86)*('Tariffs July2016'!P86/100)*'Tariffs July2016'!AI86,('Tariffs July2016'!K86-'Tariffs July2016'!J86)*('Tariffs July2016'!P86/100)*'Tariffs July2016'!AI86))</f>
        <v>0</v>
      </c>
      <c r="G92" s="85">
        <f>IF($C$5*'Tariffs July2016'!AK86/'Tariffs July2016'!AI86&lt;'Tariffs July2016'!K86,0,IF($C$5*'Tariffs July2016'!AK86/'Tariffs July2016'!AI86&lt;='Tariffs July2016'!L86,($C$5*'Tariffs July2016'!AK86/'Tariffs July2016'!AI86-'Tariffs July2016'!K86)*('Tariffs July2016'!Q86/100)*'Tariffs July2016'!AI86,('Tariffs July2016'!L86-'Tariffs July2016'!K86)*('Tariffs July2016'!Q86/100)*'Tariffs July2016'!AI86))</f>
        <v>0</v>
      </c>
      <c r="H92" s="85">
        <f>IF($C$5*'Tariffs July2016'!AK86/'Tariffs July2016'!AI86&lt;'Tariffs July2016'!L86,0,IF($C$5*'Tariffs July2016'!AK86/'Tariffs July2016'!AI86&lt;='Tariffs July2016'!M86,($C$5*'Tariffs July2016'!AK86/'Tariffs July2016'!AI86-'Tariffs July2016'!L86)*('Tariffs July2016'!R86/100)*'Tariffs July2016'!AI86,('Tariffs July2016'!M86-'Tariffs July2016'!L86)*('Tariffs July2016'!R86/100)*'Tariffs July2016'!AI86))</f>
        <v>0</v>
      </c>
      <c r="I92" s="85">
        <f>IF(($C$5*'Tariffs July2016'!AK86/'Tariffs July2016'!AI86&gt;'Tariffs July2016'!M86),($C$5*'Tariffs July2016'!AK86/'Tariffs July2016'!AI86-'Tariffs July2016'!M86)*'Tariffs July2016'!S86/100*'Tariffs July2016'!AI86,0)</f>
        <v>293.12583199999995</v>
      </c>
      <c r="J92" s="85">
        <f>IF($C$5*'Tariffs July2016'!AL86/'Tariffs July2016'!AJ86&gt;='Tariffs July2016'!J86,('Tariffs July2016'!J86*'Tariffs July2016'!U86/100)* 'Tariffs July2016'!AJ86,($C$5*'Tariffs July2016'!AL86/'Tariffs July2016'!AJ86*'Tariffs July2016'!U86/100)* 'Tariffs July2016'!AJ86)</f>
        <v>232.19200000000001</v>
      </c>
      <c r="K92" s="85">
        <f>IF($C$5*'Tariffs July2016'!AL86/'Tariffs July2016'!AJ86&lt;'Tariffs July2016'!J86,0,IF($C$5*'Tariffs July2016'!AL86/'Tariffs July2016'!AJ86&lt;='Tariffs July2016'!K86,($C$5*'Tariffs July2016'!AL86/'Tariffs July2016'!AJ86-'Tariffs July2016'!J86)*('Tariffs July2016'!V86/100)*'Tariffs July2016'!AJ86,('Tariffs July2016'!K86-'Tariffs July2016'!J86)*('Tariffs July2016'!V86/100)*'Tariffs July2016'!AJ86))</f>
        <v>0</v>
      </c>
      <c r="L92" s="85">
        <f>IF($C$5*'Tariffs July2016'!AL86/'Tariffs July2016'!AJ86&lt;'Tariffs July2016'!K86,0,IF($C$5*'Tariffs July2016'!AL86/'Tariffs July2016'!AJ86&lt;='Tariffs July2016'!L86,($C$5*'Tariffs July2016'!AL86/'Tariffs July2016'!AJ86-'Tariffs July2016'!K86)*('Tariffs July2016'!W86/100)*'Tariffs July2016'!AJ86,('Tariffs July2016'!L86-'Tariffs July2016'!K86)*('Tariffs July2016'!W86/100)*'Tariffs July2016'!AJ86))</f>
        <v>0</v>
      </c>
      <c r="M92" s="85">
        <f>IF($C$5*'Tariffs July2016'!AL86/'Tariffs July2016'!AJ86&lt;'Tariffs July2016'!L86,0,IF($C$5*'Tariffs July2016'!AL86/'Tariffs July2016'!AJ86&lt;='Tariffs July2016'!M86,($C$5*'Tariffs July2016'!AL86/'Tariffs July2016'!AJ86-'Tariffs July2016'!L86)*('Tariffs July2016'!X86/100)*'Tariffs July2016'!AJ86,('Tariffs July2016'!M86-'Tariffs July2016'!L86)*('Tariffs July2016'!X86/100)*'Tariffs July2016'!AJ86))</f>
        <v>0</v>
      </c>
      <c r="N92" s="85">
        <f>IF(($C$5*'Tariffs July2016'!AL86/'Tariffs July2016'!AJ86&gt;'Tariffs July2016'!M86),($C$5*'Tariffs July2016'!AL86/'Tariffs July2016'!AJ86-'Tariffs July2016'!M86)*'Tariffs July2016'!Y86/100*'Tariffs July2016'!AJ86,0)</f>
        <v>419.54364599999991</v>
      </c>
      <c r="O92" s="73">
        <f t="shared" si="2"/>
        <v>1333.412478</v>
      </c>
      <c r="P92" s="498">
        <f t="shared" si="3"/>
        <v>1466.7537258</v>
      </c>
    </row>
    <row r="93" spans="1:114" x14ac:dyDescent="0.15">
      <c r="A93" s="286" t="str">
        <f>'Tariffs July2016'!F87</f>
        <v>Red Energy</v>
      </c>
      <c r="B93" s="47" t="str">
        <f>'Tariffs July2016'!D87</f>
        <v>Ausnet Central 1</v>
      </c>
      <c r="C93" s="287">
        <f>'Tariffs July2016'!E87</f>
        <v>42401</v>
      </c>
      <c r="D93" s="85">
        <f>365*'Tariffs July2016'!H87/100</f>
        <v>255.5</v>
      </c>
      <c r="E93" s="85">
        <f>IF($C$5*'Tariffs July2016'!AK87/'Tariffs July2016'!AI87&gt;='Tariffs July2016'!J87,( 'Tariffs July2016'!J87*'Tariffs July2016'!O87/100)* 'Tariffs July2016'!AI87,($C$5*'Tariffs July2016'!AK87/'Tariffs July2016'!AI87*'Tariffs July2016'!O87/100)* 'Tariffs July2016'!AI87)</f>
        <v>148.47999999999999</v>
      </c>
      <c r="F93" s="85">
        <f>IF($C$5*'Tariffs July2016'!AK87/'Tariffs July2016'!AI87&lt;'Tariffs July2016'!J87,0,IF($C$5*'Tariffs July2016'!AK87/'Tariffs July2016'!AI87&lt;='Tariffs July2016'!K87,($C$5*'Tariffs July2016'!AK87/'Tariffs July2016'!AI87-'Tariffs July2016'!J87)*('Tariffs July2016'!P87/100)*'Tariffs July2016'!AI87,('Tariffs July2016'!K87-'Tariffs July2016'!J87)*('Tariffs July2016'!P87/100)*'Tariffs July2016'!AI87))</f>
        <v>0</v>
      </c>
      <c r="G93" s="85">
        <f>IF($C$5*'Tariffs July2016'!AK87/'Tariffs July2016'!AI87&lt;'Tariffs July2016'!K87,0,IF($C$5*'Tariffs July2016'!AK87/'Tariffs July2016'!AI87&lt;='Tariffs July2016'!L87,($C$5*'Tariffs July2016'!AK87/'Tariffs July2016'!AI87-'Tariffs July2016'!K87)*('Tariffs July2016'!Q87/100)*'Tariffs July2016'!AI87,('Tariffs July2016'!L87-'Tariffs July2016'!K87)*('Tariffs July2016'!Q87/100)*'Tariffs July2016'!AI87))</f>
        <v>0</v>
      </c>
      <c r="H93" s="85">
        <f>IF($C$5*'Tariffs July2016'!AK87/'Tariffs July2016'!AI87&lt;'Tariffs July2016'!L87,0,IF($C$5*'Tariffs July2016'!AK87/'Tariffs July2016'!AI87&lt;='Tariffs July2016'!M87,($C$5*'Tariffs July2016'!AK87/'Tariffs July2016'!AI87-'Tariffs July2016'!L87)*('Tariffs July2016'!R87/100)*'Tariffs July2016'!AI87,('Tariffs July2016'!M87-'Tariffs July2016'!L87)*('Tariffs July2016'!R87/100)*'Tariffs July2016'!AI87))</f>
        <v>0</v>
      </c>
      <c r="I93" s="85">
        <f>IF(($C$5*'Tariffs July2016'!AK87/'Tariffs July2016'!AI87&gt;'Tariffs July2016'!M87),($C$5*'Tariffs July2016'!AK87/'Tariffs July2016'!AI87-'Tariffs July2016'!M87)*'Tariffs July2016'!S87/100*'Tariffs July2016'!AI87,0)</f>
        <v>271.52094</v>
      </c>
      <c r="J93" s="85">
        <f>IF($C$5*'Tariffs July2016'!AL87/'Tariffs July2016'!AJ87&gt;='Tariffs July2016'!J87,('Tariffs July2016'!J87*'Tariffs July2016'!U87/100)* 'Tariffs July2016'!AJ87,($C$5*'Tariffs July2016'!AL87/'Tariffs July2016'!AJ87*'Tariffs July2016'!U87/100)* 'Tariffs July2016'!AJ87)</f>
        <v>229.12</v>
      </c>
      <c r="K93" s="85">
        <f>IF($C$5*'Tariffs July2016'!AL87/'Tariffs July2016'!AJ87&lt;'Tariffs July2016'!J87,0,IF($C$5*'Tariffs July2016'!AL87/'Tariffs July2016'!AJ87&lt;='Tariffs July2016'!K87,($C$5*'Tariffs July2016'!AL87/'Tariffs July2016'!AJ87-'Tariffs July2016'!J87)*('Tariffs July2016'!V87/100)*'Tariffs July2016'!AJ87,('Tariffs July2016'!K87-'Tariffs July2016'!J87)*('Tariffs July2016'!V87/100)*'Tariffs July2016'!AJ87))</f>
        <v>0</v>
      </c>
      <c r="L93" s="85">
        <f>IF($C$5*'Tariffs July2016'!AL87/'Tariffs July2016'!AJ87&lt;'Tariffs July2016'!K87,0,IF($C$5*'Tariffs July2016'!AL87/'Tariffs July2016'!AJ87&lt;='Tariffs July2016'!L87,($C$5*'Tariffs July2016'!AL87/'Tariffs July2016'!AJ87-'Tariffs July2016'!K87)*('Tariffs July2016'!W87/100)*'Tariffs July2016'!AJ87,('Tariffs July2016'!L87-'Tariffs July2016'!K87)*('Tariffs July2016'!W87/100)*'Tariffs July2016'!AJ87))</f>
        <v>0</v>
      </c>
      <c r="M93" s="85">
        <f>IF($C$5*'Tariffs July2016'!AL87/'Tariffs July2016'!AJ87&lt;'Tariffs July2016'!L87,0,IF($C$5*'Tariffs July2016'!AL87/'Tariffs July2016'!AJ87&lt;='Tariffs July2016'!M87,($C$5*'Tariffs July2016'!AL87/'Tariffs July2016'!AJ87-'Tariffs July2016'!L87)*('Tariffs July2016'!X87/100)*'Tariffs July2016'!AJ87,('Tariffs July2016'!M87-'Tariffs July2016'!L87)*('Tariffs July2016'!X87/100)*'Tariffs July2016'!AJ87))</f>
        <v>0</v>
      </c>
      <c r="N93" s="85">
        <f>IF(($C$5*'Tariffs July2016'!AL87/'Tariffs July2016'!AJ87&gt;'Tariffs July2016'!M87),($C$5*'Tariffs July2016'!AL87/'Tariffs July2016'!AJ87-'Tariffs July2016'!M87)*'Tariffs July2016'!Y87/100*'Tariffs July2016'!AJ87,0)</f>
        <v>411.66077999999993</v>
      </c>
      <c r="O93" s="73">
        <f t="shared" si="2"/>
        <v>1316.28172</v>
      </c>
      <c r="P93" s="498">
        <f t="shared" si="3"/>
        <v>1447.9098920000001</v>
      </c>
    </row>
    <row r="94" spans="1:114" ht="14" thickBot="1" x14ac:dyDescent="0.2">
      <c r="A94" s="293" t="str">
        <f>'Tariffs July2016'!F88</f>
        <v>Simply Energy</v>
      </c>
      <c r="B94" s="294" t="str">
        <f>'Tariffs July2016'!D88</f>
        <v>Ausnet Central 1</v>
      </c>
      <c r="C94" s="295">
        <f>'Tariffs July2016'!E88</f>
        <v>42430</v>
      </c>
      <c r="D94" s="296">
        <f>365*'Tariffs July2016'!H88/100</f>
        <v>251.047</v>
      </c>
      <c r="E94" s="296">
        <f>IF($C$5*'Tariffs July2016'!AK88/'Tariffs July2016'!AI88&gt;='Tariffs July2016'!J88,( 'Tariffs July2016'!J88*'Tariffs July2016'!O88/100)* 'Tariffs July2016'!AI88,($C$5*'Tariffs July2016'!AK88/'Tariffs July2016'!AI88*'Tariffs July2016'!O88/100)* 'Tariffs July2016'!AI88)</f>
        <v>151.29599999999999</v>
      </c>
      <c r="F94" s="296">
        <f>IF($C$5*'Tariffs July2016'!AK88/'Tariffs July2016'!AI88&lt;'Tariffs July2016'!J88,0,IF($C$5*'Tariffs July2016'!AK88/'Tariffs July2016'!AI88&lt;='Tariffs July2016'!K88,($C$5*'Tariffs July2016'!AK88/'Tariffs July2016'!AI88-'Tariffs July2016'!J88)*('Tariffs July2016'!P88/100)*'Tariffs July2016'!AI88,('Tariffs July2016'!K88-'Tariffs July2016'!J88)*('Tariffs July2016'!P88/100)*'Tariffs July2016'!AI88))</f>
        <v>0</v>
      </c>
      <c r="G94" s="296">
        <f>IF($C$5*'Tariffs July2016'!AK88/'Tariffs July2016'!AI88&lt;'Tariffs July2016'!K88,0,IF($C$5*'Tariffs July2016'!AK88/'Tariffs July2016'!AI88&lt;='Tariffs July2016'!L88,($C$5*'Tariffs July2016'!AK88/'Tariffs July2016'!AI88-'Tariffs July2016'!K88)*('Tariffs July2016'!Q88/100)*'Tariffs July2016'!AI88,('Tariffs July2016'!L88-'Tariffs July2016'!K88)*('Tariffs July2016'!Q88/100)*'Tariffs July2016'!AI88))</f>
        <v>0</v>
      </c>
      <c r="H94" s="296">
        <f>IF($C$5*'Tariffs July2016'!AK88/'Tariffs July2016'!AI88&lt;'Tariffs July2016'!L88,0,IF($C$5*'Tariffs July2016'!AK88/'Tariffs July2016'!AI88&lt;='Tariffs July2016'!M88,($C$5*'Tariffs July2016'!AK88/'Tariffs July2016'!AI88-'Tariffs July2016'!L88)*('Tariffs July2016'!R88/100)*'Tariffs July2016'!AI88,('Tariffs July2016'!M88-'Tariffs July2016'!L88)*('Tariffs July2016'!R88/100)*'Tariffs July2016'!AI88))</f>
        <v>0</v>
      </c>
      <c r="I94" s="296">
        <f>IF(($C$5*'Tariffs July2016'!AK88/'Tariffs July2016'!AI88&gt;'Tariffs July2016'!M88),($C$5*'Tariffs July2016'!AK88/'Tariffs July2016'!AI88-'Tariffs July2016'!M88)*'Tariffs July2016'!S88/100*'Tariffs July2016'!AI88,0)</f>
        <v>275.31639399999995</v>
      </c>
      <c r="J94" s="296">
        <f>IF($C$5*'Tariffs July2016'!AL88/'Tariffs July2016'!AJ88&gt;='Tariffs July2016'!J88,('Tariffs July2016'!J88*'Tariffs July2016'!U88/100)* 'Tariffs July2016'!AJ88,($C$5*'Tariffs July2016'!AL88/'Tariffs July2016'!AJ88*'Tariffs July2016'!U88/100)* 'Tariffs July2016'!AJ88)</f>
        <v>258.17599999999999</v>
      </c>
      <c r="K94" s="296">
        <f>IF($C$5*'Tariffs July2016'!AL88/'Tariffs July2016'!AJ88&lt;'Tariffs July2016'!J88,0,IF($C$5*'Tariffs July2016'!AL88/'Tariffs July2016'!AJ88&lt;='Tariffs July2016'!K88,($C$5*'Tariffs July2016'!AL88/'Tariffs July2016'!AJ88-'Tariffs July2016'!J88)*('Tariffs July2016'!V88/100)*'Tariffs July2016'!AJ88,('Tariffs July2016'!K88-'Tariffs July2016'!J88)*('Tariffs July2016'!V88/100)*'Tariffs July2016'!AJ88))</f>
        <v>0</v>
      </c>
      <c r="L94" s="296">
        <f>IF($C$5*'Tariffs July2016'!AL88/'Tariffs July2016'!AJ88&lt;'Tariffs July2016'!K88,0,IF($C$5*'Tariffs July2016'!AL88/'Tariffs July2016'!AJ88&lt;='Tariffs July2016'!L88,($C$5*'Tariffs July2016'!AL88/'Tariffs July2016'!AJ88-'Tariffs July2016'!K88)*('Tariffs July2016'!W88/100)*'Tariffs July2016'!AJ88,('Tariffs July2016'!L88-'Tariffs July2016'!K88)*('Tariffs July2016'!W88/100)*'Tariffs July2016'!AJ88))</f>
        <v>0</v>
      </c>
      <c r="M94" s="296">
        <f>IF($C$5*'Tariffs July2016'!AL88/'Tariffs July2016'!AJ88&lt;'Tariffs July2016'!L88,0,IF($C$5*'Tariffs July2016'!AL88/'Tariffs July2016'!AJ88&lt;='Tariffs July2016'!M88,($C$5*'Tariffs July2016'!AL88/'Tariffs July2016'!AJ88-'Tariffs July2016'!L88)*('Tariffs July2016'!X88/100)*'Tariffs July2016'!AJ88,('Tariffs July2016'!M88-'Tariffs July2016'!L88)*('Tariffs July2016'!X88/100)*'Tariffs July2016'!AJ88))</f>
        <v>0</v>
      </c>
      <c r="N94" s="296">
        <f>IF(($C$5*'Tariffs July2016'!AL88/'Tariffs July2016'!AJ88&gt;'Tariffs July2016'!M88),($C$5*'Tariffs July2016'!AL88/'Tariffs July2016'!AJ88-'Tariffs July2016'!M88)*'Tariffs July2016'!Y88/100*'Tariffs July2016'!AJ88,0)</f>
        <v>516.18174399999998</v>
      </c>
      <c r="O94" s="297">
        <f t="shared" si="2"/>
        <v>1452.0171379999999</v>
      </c>
      <c r="P94" s="500">
        <f t="shared" si="3"/>
        <v>1597.2188518</v>
      </c>
    </row>
    <row r="95" spans="1:114" s="277" customFormat="1" x14ac:dyDescent="0.15"/>
    <row r="96" spans="1:114" s="277" customFormat="1" x14ac:dyDescent="0.15"/>
    <row r="97" s="277" customFormat="1" x14ac:dyDescent="0.15"/>
    <row r="98" s="277" customFormat="1" x14ac:dyDescent="0.15"/>
    <row r="99" s="277" customFormat="1" x14ac:dyDescent="0.15"/>
    <row r="100" s="277" customFormat="1" x14ac:dyDescent="0.15"/>
    <row r="101" s="277" customFormat="1" x14ac:dyDescent="0.15"/>
    <row r="102" s="277" customFormat="1" x14ac:dyDescent="0.15"/>
    <row r="103" s="277" customFormat="1" x14ac:dyDescent="0.15"/>
    <row r="104" s="277" customFormat="1" x14ac:dyDescent="0.15"/>
    <row r="105" s="277" customFormat="1" x14ac:dyDescent="0.15"/>
    <row r="106" s="277" customFormat="1" x14ac:dyDescent="0.15"/>
    <row r="107" s="277" customFormat="1" x14ac:dyDescent="0.15"/>
    <row r="108" s="277" customFormat="1" x14ac:dyDescent="0.15"/>
    <row r="109" s="277" customFormat="1" x14ac:dyDescent="0.15"/>
    <row r="110" s="277" customFormat="1" x14ac:dyDescent="0.15"/>
    <row r="111" s="277" customFormat="1" x14ac:dyDescent="0.15"/>
    <row r="112" s="277" customFormat="1" x14ac:dyDescent="0.15"/>
    <row r="113" s="277" customFormat="1" x14ac:dyDescent="0.15"/>
    <row r="114" s="277" customFormat="1" x14ac:dyDescent="0.15"/>
    <row r="115" s="277" customFormat="1" x14ac:dyDescent="0.15"/>
    <row r="116" s="277" customFormat="1" x14ac:dyDescent="0.15"/>
    <row r="117" s="277" customFormat="1" x14ac:dyDescent="0.15"/>
    <row r="118" s="277" customFormat="1" x14ac:dyDescent="0.15"/>
    <row r="119" s="277" customFormat="1" x14ac:dyDescent="0.15"/>
    <row r="120" s="277" customFormat="1" x14ac:dyDescent="0.15"/>
    <row r="121" s="277" customFormat="1" x14ac:dyDescent="0.15"/>
    <row r="122" s="277" customFormat="1" x14ac:dyDescent="0.15"/>
    <row r="123" s="277" customFormat="1" x14ac:dyDescent="0.15"/>
    <row r="124" s="277" customFormat="1" x14ac:dyDescent="0.15"/>
    <row r="125" s="277" customFormat="1" x14ac:dyDescent="0.15"/>
    <row r="126" s="277" customFormat="1" x14ac:dyDescent="0.15"/>
    <row r="127" s="277" customFormat="1" x14ac:dyDescent="0.15"/>
    <row r="128" s="277" customFormat="1" x14ac:dyDescent="0.15"/>
    <row r="129" s="277" customFormat="1" x14ac:dyDescent="0.15"/>
    <row r="130" s="277" customFormat="1" x14ac:dyDescent="0.15"/>
    <row r="131" s="277" customFormat="1" x14ac:dyDescent="0.15"/>
    <row r="132" s="277" customFormat="1" x14ac:dyDescent="0.15"/>
    <row r="133" s="277" customFormat="1" x14ac:dyDescent="0.15"/>
    <row r="134" s="277" customFormat="1" x14ac:dyDescent="0.15"/>
    <row r="135" s="277" customFormat="1" x14ac:dyDescent="0.15"/>
    <row r="136" s="277" customFormat="1" x14ac:dyDescent="0.15"/>
    <row r="137" s="277" customFormat="1" x14ac:dyDescent="0.15"/>
    <row r="138" s="277" customFormat="1" x14ac:dyDescent="0.15"/>
    <row r="139" s="277" customFormat="1" x14ac:dyDescent="0.15"/>
    <row r="140" s="277" customFormat="1" x14ac:dyDescent="0.15"/>
    <row r="141" s="277" customFormat="1" x14ac:dyDescent="0.15"/>
    <row r="142" s="277" customFormat="1" x14ac:dyDescent="0.15"/>
    <row r="143" s="277" customFormat="1" x14ac:dyDescent="0.15"/>
    <row r="144" s="277" customFormat="1" x14ac:dyDescent="0.15"/>
    <row r="145" s="277" customFormat="1" x14ac:dyDescent="0.15"/>
    <row r="146" s="277" customFormat="1" x14ac:dyDescent="0.15"/>
    <row r="147" s="277" customFormat="1" x14ac:dyDescent="0.15"/>
    <row r="148" s="277" customFormat="1" x14ac:dyDescent="0.15"/>
    <row r="149" s="277" customFormat="1" x14ac:dyDescent="0.15"/>
    <row r="150" s="277" customFormat="1" x14ac:dyDescent="0.15"/>
    <row r="151" s="277" customFormat="1" x14ac:dyDescent="0.15"/>
    <row r="152" s="277" customFormat="1" x14ac:dyDescent="0.15"/>
    <row r="153" s="277" customFormat="1" x14ac:dyDescent="0.15"/>
    <row r="154" s="277" customFormat="1" x14ac:dyDescent="0.15"/>
    <row r="155" s="277" customFormat="1" x14ac:dyDescent="0.15"/>
    <row r="156" s="277" customFormat="1" x14ac:dyDescent="0.15"/>
    <row r="157" s="277" customFormat="1" x14ac:dyDescent="0.15"/>
    <row r="158" s="277" customFormat="1" x14ac:dyDescent="0.15"/>
    <row r="159" s="277" customFormat="1" x14ac:dyDescent="0.15"/>
    <row r="160" s="277" customFormat="1" x14ac:dyDescent="0.15"/>
    <row r="161" s="277" customFormat="1" x14ac:dyDescent="0.15"/>
    <row r="162" s="277" customFormat="1" x14ac:dyDescent="0.15"/>
    <row r="163" s="277" customFormat="1" x14ac:dyDescent="0.15"/>
    <row r="164" s="277" customFormat="1" x14ac:dyDescent="0.15"/>
    <row r="165" s="277" customFormat="1" x14ac:dyDescent="0.15"/>
    <row r="166" s="277" customFormat="1" x14ac:dyDescent="0.15"/>
    <row r="167" s="277" customFormat="1" x14ac:dyDescent="0.15"/>
    <row r="168" s="277" customFormat="1" x14ac:dyDescent="0.15"/>
    <row r="169" s="277" customFormat="1" x14ac:dyDescent="0.15"/>
    <row r="170" s="277" customFormat="1" x14ac:dyDescent="0.15"/>
    <row r="171" s="277" customFormat="1" x14ac:dyDescent="0.15"/>
    <row r="172" s="277" customFormat="1" x14ac:dyDescent="0.15"/>
    <row r="173" s="277" customFormat="1" x14ac:dyDescent="0.15"/>
    <row r="174" s="277" customFormat="1" x14ac:dyDescent="0.15"/>
    <row r="175" s="277" customFormat="1" x14ac:dyDescent="0.15"/>
    <row r="176" s="277" customFormat="1" x14ac:dyDescent="0.15"/>
    <row r="177" s="277" customFormat="1" x14ac:dyDescent="0.15"/>
    <row r="178" s="277" customFormat="1" x14ac:dyDescent="0.15"/>
    <row r="179" s="277" customFormat="1" x14ac:dyDescent="0.15"/>
    <row r="180" s="277" customFormat="1" x14ac:dyDescent="0.15"/>
    <row r="181" s="277" customFormat="1" x14ac:dyDescent="0.15"/>
    <row r="182" s="277" customFormat="1" x14ac:dyDescent="0.15"/>
    <row r="183" s="277" customFormat="1" x14ac:dyDescent="0.15"/>
    <row r="184" s="277" customFormat="1" x14ac:dyDescent="0.15"/>
    <row r="185" s="277" customFormat="1" x14ac:dyDescent="0.15"/>
    <row r="186" s="277" customFormat="1" x14ac:dyDescent="0.15"/>
    <row r="187" s="277" customFormat="1" x14ac:dyDescent="0.15"/>
    <row r="188" s="277" customFormat="1" x14ac:dyDescent="0.15"/>
    <row r="189" s="277" customFormat="1" x14ac:dyDescent="0.15"/>
    <row r="190" s="277" customFormat="1" x14ac:dyDescent="0.15"/>
    <row r="191" s="277" customFormat="1" x14ac:dyDescent="0.15"/>
    <row r="192" s="277" customFormat="1" x14ac:dyDescent="0.15"/>
    <row r="193" s="277" customFormat="1" x14ac:dyDescent="0.15"/>
    <row r="194" s="277" customFormat="1" x14ac:dyDescent="0.15"/>
    <row r="195" s="277" customFormat="1" x14ac:dyDescent="0.15"/>
    <row r="196" s="277" customFormat="1" x14ac:dyDescent="0.15"/>
    <row r="197" s="277" customFormat="1" x14ac:dyDescent="0.15"/>
    <row r="198" s="277" customFormat="1" x14ac:dyDescent="0.15"/>
    <row r="199" s="277" customFormat="1" x14ac:dyDescent="0.15"/>
    <row r="200" s="277" customFormat="1" x14ac:dyDescent="0.15"/>
    <row r="201" s="277" customFormat="1" x14ac:dyDescent="0.15"/>
    <row r="202" s="277" customFormat="1" x14ac:dyDescent="0.15"/>
    <row r="203" s="277" customFormat="1" x14ac:dyDescent="0.15"/>
    <row r="204" s="277" customFormat="1" x14ac:dyDescent="0.15"/>
    <row r="205" s="277" customFormat="1" x14ac:dyDescent="0.15"/>
    <row r="206" s="277" customFormat="1" x14ac:dyDescent="0.15"/>
    <row r="207" s="277" customFormat="1" x14ac:dyDescent="0.15"/>
    <row r="208" s="277" customFormat="1" x14ac:dyDescent="0.15"/>
    <row r="209" s="277" customFormat="1" x14ac:dyDescent="0.15"/>
    <row r="210" s="277" customFormat="1" x14ac:dyDescent="0.15"/>
    <row r="211" s="277" customFormat="1" x14ac:dyDescent="0.15"/>
    <row r="212" s="277" customFormat="1" x14ac:dyDescent="0.15"/>
    <row r="213" s="277" customFormat="1" x14ac:dyDescent="0.15"/>
    <row r="214" s="277" customFormat="1" x14ac:dyDescent="0.15"/>
    <row r="215" s="277" customFormat="1" x14ac:dyDescent="0.15"/>
    <row r="216" s="277" customFormat="1" x14ac:dyDescent="0.15"/>
    <row r="217" s="277" customFormat="1" x14ac:dyDescent="0.15"/>
    <row r="218" s="277" customFormat="1" x14ac:dyDescent="0.15"/>
    <row r="219" s="277" customFormat="1" x14ac:dyDescent="0.15"/>
    <row r="220" s="277" customFormat="1" x14ac:dyDescent="0.15"/>
    <row r="221" s="277" customFormat="1" x14ac:dyDescent="0.15"/>
    <row r="222" s="277" customFormat="1" x14ac:dyDescent="0.15"/>
  </sheetData>
  <sheetProtection algorithmName="SHA-512" hashValue="1v5Z5/22yOwtTgQr1/Vft0AE0/oncy851mL8UTrv33Dus/hW46K9kQYH9itMq758Y88X0U2pwjtVym15v54bcQ==" saltValue="Cj7b/zsEQnOEBjcJTIoQ1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R101"/>
  <sheetViews>
    <sheetView workbookViewId="0">
      <selection activeCell="G5" sqref="G5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4" width="13" style="47" customWidth="1"/>
    <col min="15" max="15" width="15" style="47" customWidth="1"/>
    <col min="16" max="18" width="11.6640625" style="47" customWidth="1"/>
    <col min="19" max="16384" width="10.83203125" style="47"/>
  </cols>
  <sheetData>
    <row r="1" spans="1:18" x14ac:dyDescent="0.15">
      <c r="A1" s="58" t="s">
        <v>124</v>
      </c>
    </row>
    <row r="2" spans="1:18" x14ac:dyDescent="0.15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spans="1:18" x14ac:dyDescent="0.15">
      <c r="A3" s="61" t="s">
        <v>708</v>
      </c>
    </row>
    <row r="5" spans="1:18" x14ac:dyDescent="0.15">
      <c r="A5" s="62" t="s">
        <v>523</v>
      </c>
      <c r="B5" s="62"/>
      <c r="D5" s="62" t="s">
        <v>911</v>
      </c>
      <c r="G5" s="76">
        <v>63000</v>
      </c>
      <c r="P5" s="63"/>
      <c r="Q5" s="63"/>
    </row>
    <row r="6" spans="1:18" x14ac:dyDescent="0.15">
      <c r="D6" s="63" t="s">
        <v>732</v>
      </c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331</v>
      </c>
      <c r="G9" s="50" t="s">
        <v>126</v>
      </c>
      <c r="H9" s="50" t="s">
        <v>274</v>
      </c>
      <c r="I9" s="50" t="s">
        <v>726</v>
      </c>
      <c r="J9" s="50" t="s">
        <v>281</v>
      </c>
      <c r="K9" s="50" t="s">
        <v>376</v>
      </c>
      <c r="L9" s="50" t="s">
        <v>276</v>
      </c>
      <c r="M9" s="50" t="s">
        <v>434</v>
      </c>
      <c r="N9" s="65" t="s">
        <v>729</v>
      </c>
    </row>
    <row r="10" spans="1:18" x14ac:dyDescent="0.15">
      <c r="A10" s="47" t="s">
        <v>667</v>
      </c>
      <c r="C10" s="66">
        <f>IF($G5*'Jan''16 Multi'!E7/'Jan''16 Multi'!E8&gt;='Jan''16 Multi'!E11,('Jan''16 Multi'!E11*'Jan''16 Multi'!E15/100*1.1)*'Jan''16 Multi'!E8,($G5*'Jan''16 Multi'!E7/'Jan''16 Multi'!E8*'Jan''16 Multi'!E15/100*1.1)*'Jan''16 Multi'!E8)</f>
        <v>211.06800000000004</v>
      </c>
      <c r="D10" s="66">
        <f>IF($G5*'Jan''16 Multi'!F7/'Jan''16 Multi'!F8&gt;='Jan''16 Multi'!F11,('Jan''16 Multi'!F11*'Jan''16 Multi'!F15/100*1.1)*'Jan''16 Multi'!F8,($G5*'Jan''16 Multi'!F7/'Jan''16 Multi'!F8*'Jan''16 Multi'!F15/100*1.1)*'Jan''16 Multi'!F8)</f>
        <v>411.04800000000006</v>
      </c>
      <c r="E10" s="66">
        <f>IF($G5*'Jan''16 Multi'!G7/'Jan''16 Multi'!G8&gt;='Jan''16 Multi'!G11,('Jan''16 Multi'!G11*'Jan''16 Multi'!G15/100*1.1)*'Jan''16 Multi'!G8,($G5*'Jan''16 Multi'!G7/'Jan''16 Multi'!G8*'Jan''16 Multi'!G15/100*1.1)*'Jan''16 Multi'!G8)</f>
        <v>212.05800000000002</v>
      </c>
      <c r="F10" s="66">
        <f>IF($G5*'Jan''16 Multi'!H7/'Jan''16 Multi'!H8&gt;='Jan''16 Multi'!H11,('Jan''16 Multi'!H11*'Jan''16 Multi'!H15/100*1.1)*'Jan''16 Multi'!H8,($G5*'Jan''16 Multi'!H7/'Jan''16 Multi'!H8*'Jan''16 Multi'!H15/100*1.1)*'Jan''16 Multi'!H8)</f>
        <v>196.81200000000001</v>
      </c>
      <c r="G10" s="66">
        <f>IF($G5*'Jan''16 Multi'!I7/'Jan''16 Multi'!I8&gt;='Jan''16 Multi'!I11,('Jan''16 Multi'!I11*'Jan''16 Multi'!I15/100*1.1)*'Jan''16 Multi'!I8,($G5*'Jan''16 Multi'!I7/'Jan''16 Multi'!I8*'Jan''16 Multi'!I15/100*1.1)*'Jan''16 Multi'!I8)</f>
        <v>433.22400000000016</v>
      </c>
      <c r="H10" s="66">
        <f>IF($G5*'Jan''16 Multi'!J7/'Jan''16 Multi'!J8&gt;='Jan''16 Multi'!J11,('Jan''16 Multi'!J11*'Jan''16 Multi'!J15/100*1.1)*'Jan''16 Multi'!J8,($G5*'Jan''16 Multi'!J7/'Jan''16 Multi'!J8*'Jan''16 Multi'!J15/100*1.1)*'Jan''16 Multi'!J8)</f>
        <v>211.06800000000004</v>
      </c>
      <c r="I10" s="66">
        <f>IF($G5*'Jan''16 Multi'!K7/'Jan''16 Multi'!K8&gt;='Jan''16 Multi'!K11,('Jan''16 Multi'!K11*'Jan''16 Multi'!K15/100*1.1)*'Jan''16 Multi'!K8,($G5*'Jan''16 Multi'!K7/'Jan''16 Multi'!K8*'Jan''16 Multi'!K15/100*1.1)*'Jan''16 Multi'!K8)</f>
        <v>384.12000000000006</v>
      </c>
      <c r="J10" s="66">
        <f>IF($G5*'Jan''16 Multi'!L7/'Jan''16 Multi'!L8&gt;='Jan''16 Multi'!L11,('Jan''16 Multi'!L11*'Jan''16 Multi'!L15/100*1.1)*'Jan''16 Multi'!L8,($G5*'Jan''16 Multi'!L7/'Jan''16 Multi'!L8*'Jan''16 Multi'!L15/100*1.1)*'Jan''16 Multi'!L8)</f>
        <v>191.07000000000005</v>
      </c>
      <c r="K10" s="66">
        <f>IF($G5*'Jan''16 Multi'!M7/'Jan''16 Multi'!M8&gt;='Jan''16 Multi'!M11,('Jan''16 Multi'!M11*'Jan''16 Multi'!M15/100*1.1)*'Jan''16 Multi'!M8,($G5*'Jan''16 Multi'!M7/'Jan''16 Multi'!M8*'Jan''16 Multi'!M15/100*1.1)*'Jan''16 Multi'!M8)</f>
        <v>356.40000000000003</v>
      </c>
      <c r="L10" s="66">
        <f>IF($G5*'Jan''16 Multi'!N7/'Jan''16 Multi'!N8&gt;='Jan''16 Multi'!N11,('Jan''16 Multi'!N11*'Jan''16 Multi'!N15/100*1.1)*'Jan''16 Multi'!N8,($G5*'Jan''16 Multi'!N7/'Jan''16 Multi'!N8*'Jan''16 Multi'!N15/100*1.1)*'Jan''16 Multi'!N8)</f>
        <v>217.80000000000007</v>
      </c>
      <c r="M10" s="66">
        <f>IF($G5*'Jan''16 Multi'!O7/'Jan''16 Multi'!O8&gt;='Jan''16 Multi'!O11,('Jan''16 Multi'!O11*'Jan''16 Multi'!O15/100*1.1)*'Jan''16 Multi'!O8,($G5*'Jan''16 Multi'!O7/'Jan''16 Multi'!O8*'Jan''16 Multi'!O15/100*1.1)*'Jan''16 Multi'!O8)</f>
        <v>239.57999999999998</v>
      </c>
      <c r="N10" s="70"/>
    </row>
    <row r="11" spans="1:18" x14ac:dyDescent="0.15">
      <c r="A11" s="47" t="s">
        <v>170</v>
      </c>
      <c r="C11" s="66">
        <f>IF($G5*'Jan''16 Multi'!E7/'Jan''16 Multi'!E8&lt;'Jan''16 Multi'!E11,0,IF($G5*'Jan''16 Multi'!E7/'Jan''16 Multi'!E8&lt;='Jan''16 Multi'!E12,($G5*'Jan''16 Multi'!E7/'Jan''16 Multi'!E8-'Jan''16 Multi'!E11)*('Jan''16 Multi'!E16/100*1.1)*'Jan''16 Multi'!E8,('Jan''16 Multi'!E12-'Jan''16 Multi'!E11)*('Jan''16 Multi'!E16/100*1.1)*'Jan''16 Multi'!E8))</f>
        <v>183.54600000000002</v>
      </c>
      <c r="D11" s="66">
        <f>IF($G5*'Jan''16 Multi'!F7/'Jan''16 Multi'!F8&lt;'Jan''16 Multi'!F11,0,IF($G5*'Jan''16 Multi'!F7/'Jan''16 Multi'!F8&lt;='Jan''16 Multi'!F12,($G5*'Jan''16 Multi'!F7/'Jan''16 Multi'!F8-'Jan''16 Multi'!F11)*('Jan''16 Multi'!F16/100*1.1)*'Jan''16 Multi'!F8,('Jan''16 Multi'!F12-'Jan''16 Multi'!F11)*('Jan''16 Multi'!F16/100*1.1)*'Jan''16 Multi'!F8))</f>
        <v>164.83500000000004</v>
      </c>
      <c r="E11" s="66">
        <f>IF($G5*'Jan''16 Multi'!G7/'Jan''16 Multi'!G8&lt;'Jan''16 Multi'!G11,0,IF($G5*'Jan''16 Multi'!G7/'Jan''16 Multi'!G8&lt;='Jan''16 Multi'!G12,($G5*'Jan''16 Multi'!G7/'Jan''16 Multi'!G8-'Jan''16 Multi'!G11)*('Jan''16 Multi'!G16/100*1.1)*'Jan''16 Multi'!G8,('Jan''16 Multi'!G12-'Jan''16 Multi'!G11)*('Jan''16 Multi'!G16/100*1.1)*'Jan''16 Multi'!G8))</f>
        <v>186.81300000000005</v>
      </c>
      <c r="F11" s="66">
        <f>IF($G5*'Jan''16 Multi'!H7/'Jan''16 Multi'!H8&lt;'Jan''16 Multi'!H11,0,IF($G5*'Jan''16 Multi'!H7/'Jan''16 Multi'!H8&lt;='Jan''16 Multi'!H12,($G5*'Jan''16 Multi'!H7/'Jan''16 Multi'!H8-'Jan''16 Multi'!H11)*('Jan''16 Multi'!H16/100*1.1)*'Jan''16 Multi'!H8,('Jan''16 Multi'!H12-'Jan''16 Multi'!H11)*('Jan''16 Multi'!H16/100*1.1)*'Jan''16 Multi'!H8))</f>
        <v>164.24100000000001</v>
      </c>
      <c r="G11" s="66">
        <f>IF($G5*'Jan''16 Multi'!I7/'Jan''16 Multi'!I8&lt;'Jan''16 Multi'!I11,0,IF($G5*'Jan''16 Multi'!I7/'Jan''16 Multi'!I8&lt;='Jan''16 Multi'!I12,($G5*'Jan''16 Multi'!I7/'Jan''16 Multi'!I8-'Jan''16 Multi'!I11)*('Jan''16 Multi'!I16/100*1.1)*'Jan''16 Multi'!I8,('Jan''16 Multi'!I12-'Jan''16 Multi'!I11)*('Jan''16 Multi'!I16/100*1.1)*'Jan''16 Multi'!I8))</f>
        <v>158.00400000000002</v>
      </c>
      <c r="H11" s="66">
        <f>IF($G5*'Jan''16 Multi'!J7/'Jan''16 Multi'!J8&lt;'Jan''16 Multi'!J11,0,IF($G5*'Jan''16 Multi'!J7/'Jan''16 Multi'!J8&lt;='Jan''16 Multi'!J12,($G5*'Jan''16 Multi'!J7/'Jan''16 Multi'!J8-'Jan''16 Multi'!J11)*('Jan''16 Multi'!J16/100*1.1)*'Jan''16 Multi'!J8,('Jan''16 Multi'!J12-'Jan''16 Multi'!J11)*('Jan''16 Multi'!J16/100*1.1)*'Jan''16 Multi'!J8))</f>
        <v>184.14000000000004</v>
      </c>
      <c r="I11" s="66">
        <f>IF($G5*'Jan''16 Multi'!K7/'Jan''16 Multi'!K8&lt;'Jan''16 Multi'!K11,0,IF($G5*'Jan''16 Multi'!K7/'Jan''16 Multi'!K8&lt;='Jan''16 Multi'!K12,($G5*'Jan''16 Multi'!K7/'Jan''16 Multi'!K8-'Jan''16 Multi'!K11)*('Jan''16 Multi'!K16/100*1.1)*'Jan''16 Multi'!K8,('Jan''16 Multi'!K12-'Jan''16 Multi'!K11)*('Jan''16 Multi'!K16/100*1.1)*'Jan''16 Multi'!K8))</f>
        <v>149.49000000000004</v>
      </c>
      <c r="J11" s="66">
        <f>IF($G5*'Jan''16 Multi'!L7/'Jan''16 Multi'!L8&lt;'Jan''16 Multi'!L11,0,IF($G5*'Jan''16 Multi'!L7/'Jan''16 Multi'!L8&lt;='Jan''16 Multi'!L12,($G5*'Jan''16 Multi'!L7/'Jan''16 Multi'!L8-'Jan''16 Multi'!L11)*('Jan''16 Multi'!L16/100*1.1)*'Jan''16 Multi'!L8,('Jan''16 Multi'!L12-'Jan''16 Multi'!L11)*('Jan''16 Multi'!L16/100*1.1)*'Jan''16 Multi'!L8))</f>
        <v>165.32999999999998</v>
      </c>
      <c r="K11" s="66">
        <f>IF($G5*'Jan''16 Multi'!M7/'Jan''16 Multi'!M8&lt;'Jan''16 Multi'!M11,0,IF($G5*'Jan''16 Multi'!M7/'Jan''16 Multi'!M8&lt;='Jan''16 Multi'!M12,($G5*'Jan''16 Multi'!M7/'Jan''16 Multi'!M8-'Jan''16 Multi'!M11)*('Jan''16 Multi'!M16/100*1.1)*'Jan''16 Multi'!M8,('Jan''16 Multi'!M12-'Jan''16 Multi'!M11)*('Jan''16 Multi'!M16/100*1.1)*'Jan''16 Multi'!M8))</f>
        <v>130.68</v>
      </c>
      <c r="L11" s="66">
        <f>IF($G5*'Jan''16 Multi'!N7/'Jan''16 Multi'!N8&lt;'Jan''16 Multi'!N11,0,IF($G5*'Jan''16 Multi'!N7/'Jan''16 Multi'!N8&lt;='Jan''16 Multi'!N12,($G5*'Jan''16 Multi'!N7/'Jan''16 Multi'!N8-'Jan''16 Multi'!N11)*('Jan''16 Multi'!N16/100*1.1)*'Jan''16 Multi'!N8,('Jan''16 Multi'!N12-'Jan''16 Multi'!N11)*('Jan''16 Multi'!N16/100*1.1)*'Jan''16 Multi'!N8))</f>
        <v>188.10000000000002</v>
      </c>
      <c r="M11" s="66">
        <f>IF($G5*'Jan''16 Multi'!O7/'Jan''16 Multi'!O8&lt;'Jan''16 Multi'!O11,0,IF($G5*'Jan''16 Multi'!O7/'Jan''16 Multi'!O8&lt;='Jan''16 Multi'!O12,($G5*'Jan''16 Multi'!O7/'Jan''16 Multi'!O8-'Jan''16 Multi'!O11)*('Jan''16 Multi'!O16/100*1.1)*'Jan''16 Multi'!O8,('Jan''16 Multi'!O12-'Jan''16 Multi'!O11)*('Jan''16 Multi'!O16/100*1.1)*'Jan''16 Multi'!O8))</f>
        <v>204.93</v>
      </c>
      <c r="N11" s="70"/>
    </row>
    <row r="12" spans="1:18" x14ac:dyDescent="0.15">
      <c r="A12" s="47" t="s">
        <v>535</v>
      </c>
      <c r="C12" s="89">
        <f>IF($G5*'Jan''16 Multi'!E7/'Jan''16 Multi'!E8&lt;'Jan''16 Multi'!E12,0,IF($G5*'Jan''16 Multi'!E7/'Jan''16 Multi'!E8&lt;='Jan''16 Multi'!E13,($G5*'Jan''16 Multi'!E7/'Jan''16 Multi'!E8-'Jan''16 Multi'!E12)*('Jan''16 Multi'!E17/100*1.1)*'Jan''16 Multi'!E8,('Jan''16 Multi'!E13-'Jan''16 Multi'!E12)*('Jan''16 Multi'!E17/100*1.1)*'Jan''16 Multi'!E8))</f>
        <v>146.22300000000001</v>
      </c>
      <c r="D12" s="89">
        <v>0</v>
      </c>
      <c r="E12" s="89">
        <f>IF($G5*'Jan''16 Multi'!G7/'Jan''16 Multi'!G8&lt;'Jan''16 Multi'!G12,0,IF($G5*'Jan''16 Multi'!G7/'Jan''16 Multi'!G8&lt;='Jan''16 Multi'!G13,($G5*'Jan''16 Multi'!G7/'Jan''16 Multi'!G8-'Jan''16 Multi'!G12)*('Jan''16 Multi'!G17/100*1.1)*'Jan''16 Multi'!G8,('Jan''16 Multi'!G13-'Jan''16 Multi'!G12)*('Jan''16 Multi'!G17/100*1.1)*'Jan''16 Multi'!G8))</f>
        <v>149.45040000000003</v>
      </c>
      <c r="F12" s="89">
        <f>IF($G5*'Jan''16 Multi'!H7/'Jan''16 Multi'!H8&lt;'Jan''16 Multi'!H12,0,IF($G5*'Jan''16 Multi'!H7/'Jan''16 Multi'!H8&lt;='Jan''16 Multi'!H13,($G5*'Jan''16 Multi'!H7/'Jan''16 Multi'!H8-'Jan''16 Multi'!H12)*('Jan''16 Multi'!H17/100*1.1)*'Jan''16 Multi'!H8,('Jan''16 Multi'!H13-'Jan''16 Multi'!H12)*('Jan''16 Multi'!H17/100*1.1)*'Jan''16 Multi'!H8))</f>
        <v>150.084</v>
      </c>
      <c r="G12" s="66">
        <v>0</v>
      </c>
      <c r="H12" s="89">
        <f>IF($G5*'Jan''16 Multi'!J7/'Jan''16 Multi'!J8&lt;'Jan''16 Multi'!J12,0,IF($G5*'Jan''16 Multi'!J7/'Jan''16 Multi'!J8&lt;='Jan''16 Multi'!J13,($G5*'Jan''16 Multi'!J7/'Jan''16 Multi'!J8-'Jan''16 Multi'!J12)*('Jan''16 Multi'!J17/100*1.1)*'Jan''16 Multi'!J8,('Jan''16 Multi'!J13-'Jan''16 Multi'!J12)*('Jan''16 Multi'!J17/100*1.1)*'Jan''16 Multi'!J8))</f>
        <v>151.66800000000001</v>
      </c>
      <c r="I12" s="66">
        <v>0</v>
      </c>
      <c r="J12" s="66">
        <v>0</v>
      </c>
      <c r="K12" s="66">
        <v>0</v>
      </c>
      <c r="L12" s="89">
        <f>IF($G5*'Jan''16 Multi'!N7/'Jan''16 Multi'!N8&lt;'Jan''16 Multi'!N12,0,IF($G5*'Jan''16 Multi'!N7/'Jan''16 Multi'!N8&lt;='Jan''16 Multi'!N13,($G5*'Jan''16 Multi'!N7/'Jan''16 Multi'!N8-'Jan''16 Multi'!N12)*('Jan''16 Multi'!N17/100*1.1)*'Jan''16 Multi'!N8,('Jan''16 Multi'!N13-'Jan''16 Multi'!N12)*('Jan''16 Multi'!N17/100*1.1)*'Jan''16 Multi'!N8))</f>
        <v>153.45000000000002</v>
      </c>
      <c r="M12" s="89">
        <f>IF($G5*'Jan''16 Multi'!O7/'Jan''16 Multi'!O8&lt;'Jan''16 Multi'!O12,0,IF($G5*'Jan''16 Multi'!O7/'Jan''16 Multi'!O8&lt;='Jan''16 Multi'!O13,($G5*'Jan''16 Multi'!O7/'Jan''16 Multi'!O8-'Jan''16 Multi'!O12)*('Jan''16 Multi'!O17/100*1.1)*'Jan''16 Multi'!O8,('Jan''16 Multi'!O13-'Jan''16 Multi'!O12)*('Jan''16 Multi'!O17/100*1.1)*'Jan''16 Multi'!O8))</f>
        <v>162.36000000000001</v>
      </c>
      <c r="N12" s="70"/>
    </row>
    <row r="13" spans="1:18" x14ac:dyDescent="0.15">
      <c r="A13" s="47" t="s">
        <v>776</v>
      </c>
      <c r="C13" s="66">
        <f>IF($G5*'Jan''16 Multi'!E7/'Jan''16 Multi'!E8&lt;'Jan''16 Multi'!E13,0,IF($G5*'Jan''16 Multi'!E7/'Jan''16 Multi'!E8&lt;='Jan''16 Multi'!E14,($G5*'Jan''16 Multi'!E7/'Jan''16 Multi'!E8-'Jan''16 Multi'!E13)*('Jan''16 Multi'!E18/100*1.1)*'Jan''16 Multi'!E8,('Jan''16 Multi'!E14-'Jan''16 Multi'!E13)*('Jan''16 Multi'!E18/100*1.1)*'Jan''16 Multi'!E8))</f>
        <v>63.26100000000001</v>
      </c>
      <c r="D13" s="66">
        <v>0</v>
      </c>
      <c r="E13" s="66">
        <f>IF($G5*'Jan''16 Multi'!G7/'Jan''16 Multi'!G8&lt;'Jan''16 Multi'!G13,0,IF($G5*'Jan''16 Multi'!G7/'Jan''16 Multi'!G8&lt;='Jan''16 Multi'!G14,($G5*'Jan''16 Multi'!G7/'Jan''16 Multi'!G8-'Jan''16 Multi'!G13)*('Jan''16 Multi'!G18/100*1.1)*'Jan''16 Multi'!G8,('Jan''16 Multi'!G14-'Jan''16 Multi'!G13)*('Jan''16 Multi'!G18/100*1.1)*'Jan''16 Multi'!G8))</f>
        <v>64.627200000000016</v>
      </c>
      <c r="F13" s="66">
        <f>IF($G5*'Jan''16 Multi'!H7/'Jan''16 Multi'!H8&lt;'Jan''16 Multi'!H13,0,IF($G5*'Jan''16 Multi'!H7/'Jan''16 Multi'!H8&lt;='Jan''16 Multi'!H14,($G5*'Jan''16 Multi'!H7/'Jan''16 Multi'!H8-'Jan''16 Multi'!H13)*('Jan''16 Multi'!H18/100*1.1)*'Jan''16 Multi'!H8,('Jan''16 Multi'!H14-'Jan''16 Multi'!H13)*('Jan''16 Multi'!H18/100*1.1)*'Jan''16 Multi'!H8))</f>
        <v>64.746000000000009</v>
      </c>
      <c r="G13" s="66">
        <v>0</v>
      </c>
      <c r="H13" s="66">
        <f>IF($G5*'Jan''16 Multi'!J7/'Jan''16 Multi'!J8&lt;'Jan''16 Multi'!J13,0,IF($G5*'Jan''16 Multi'!J7/'Jan''16 Multi'!J8&lt;='Jan''16 Multi'!J14,($G5*'Jan''16 Multi'!J7/'Jan''16 Multi'!J8-'Jan''16 Multi'!J13)*('Jan''16 Multi'!J18/100*1.1)*'Jan''16 Multi'!J8,('Jan''16 Multi'!J14-'Jan''16 Multi'!J13)*('Jan''16 Multi'!J18/100*1.1)*'Jan''16 Multi'!J8))</f>
        <v>67.221000000000004</v>
      </c>
      <c r="I13" s="66">
        <v>0</v>
      </c>
      <c r="J13" s="66">
        <v>0</v>
      </c>
      <c r="K13" s="66">
        <v>0</v>
      </c>
      <c r="L13" s="66">
        <f>IF($G5*'Jan''16 Multi'!N7/'Jan''16 Multi'!N8&lt;'Jan''16 Multi'!N13,0,IF($G5*'Jan''16 Multi'!N7/'Jan''16 Multi'!N8&lt;='Jan''16 Multi'!N14,($G5*'Jan''16 Multi'!N7/'Jan''16 Multi'!N8-'Jan''16 Multi'!N13)*('Jan''16 Multi'!N18/100*1.1)*'Jan''16 Multi'!N8,('Jan''16 Multi'!N14-'Jan''16 Multi'!N13)*('Jan''16 Multi'!N18/100*1.1)*'Jan''16 Multi'!N8))</f>
        <v>66.825000000000003</v>
      </c>
      <c r="M13" s="66">
        <f>IF($G5*'Jan''16 Multi'!O7/'Jan''16 Multi'!O8&lt;'Jan''16 Multi'!O13,0,IF($G5*'Jan''16 Multi'!O7/'Jan''16 Multi'!O8&lt;='Jan''16 Multi'!O14,($G5*'Jan''16 Multi'!O7/'Jan''16 Multi'!O8-'Jan''16 Multi'!O13)*('Jan''16 Multi'!O18/100*1.1)*'Jan''16 Multi'!O8,('Jan''16 Multi'!O14-'Jan''16 Multi'!O13)*('Jan''16 Multi'!O18/100*1.1)*'Jan''16 Multi'!O8))</f>
        <v>70.289999999999992</v>
      </c>
      <c r="N13" s="70"/>
    </row>
    <row r="14" spans="1:18" x14ac:dyDescent="0.15">
      <c r="A14" s="47" t="s">
        <v>868</v>
      </c>
      <c r="C14" s="66">
        <f>IF(($G5*'Jan''16 Multi'!E7/'Jan''16 Multi'!E8&gt;'Jan''16 Multi'!E14),($G5*'Jan''16 Multi'!E7/'Jan''16 Multi'!E8-'Jan''16 Multi'!E14)*'Jan''16 Multi'!E19/100*1.1*'Jan''16 Multi'!E8,0)</f>
        <v>0</v>
      </c>
      <c r="D14" s="66">
        <f>IF(($G5*'Jan''16 Multi'!F7/'Jan''16 Multi'!F8&gt;'Jan''16 Multi'!F12),($G5*'Jan''16 Multi'!F7/'Jan''16 Multi'!F8-'Jan''16 Multi'!F12)*'Jan''16 Multi'!F19/100*1.1)*'Jan''16 Multi'!F8</f>
        <v>57.42</v>
      </c>
      <c r="E14" s="66">
        <f>IF(($G5*'Jan''16 Multi'!G7/'Jan''16 Multi'!G8&gt;'Jan''16 Multi'!G14),($G5*'Jan''16 Multi'!G7/'Jan''16 Multi'!G8-'Jan''16 Multi'!G14)*'Jan''16 Multi'!G19/100*1.1*'Jan''16 Multi'!G8,0)</f>
        <v>0</v>
      </c>
      <c r="F14" s="66">
        <f>IF(($G5*'Jan''16 Multi'!H7/'Jan''16 Multi'!H8&gt;'Jan''16 Multi'!H14),($G5*'Jan''16 Multi'!H7/'Jan''16 Multi'!H8-'Jan''16 Multi'!H14)*'Jan''16 Multi'!H19/100*1.1*'Jan''16 Multi'!H8,0)</f>
        <v>0</v>
      </c>
      <c r="G14" s="66">
        <f>IF(($G5*'Jan''16 Multi'!I7/'Jan''16 Multi'!I8&gt;'Jan''16 Multi'!I12),($G5*'Jan''16 Multi'!I7/'Jan''16 Multi'!I8-'Jan''16 Multi'!I12)*'Jan''16 Multi'!I19/100*1.1)*'Jan''16 Multi'!I8</f>
        <v>54.25200000000001</v>
      </c>
      <c r="H14" s="66">
        <f>IF(($G5*'Jan''16 Multi'!J7/'Jan''16 Multi'!J8&gt;'Jan''16 Multi'!J14),($G5*'Jan''16 Multi'!J7/'Jan''16 Multi'!J8-'Jan''16 Multi'!J14)*'Jan''16 Multi'!J19/100*1.1*'Jan''16 Multi'!J8,0)</f>
        <v>0</v>
      </c>
      <c r="I14" s="66">
        <f>IF(($G5*'Jan''16 Multi'!K7/'Jan''16 Multi'!K8&gt;'Jan''16 Multi'!K12),($G5*'Jan''16 Multi'!K7/'Jan''16 Multi'!K8-'Jan''16 Multi'!K12)*'Jan''16 Multi'!K19/100*1.1)*'Jan''16 Multi'!K8</f>
        <v>66.825000000000017</v>
      </c>
      <c r="J14" s="66">
        <f>IF(($G5*'Jan''16 Multi'!L7/'Jan''16 Multi'!L8&gt;'Jan''16 Multi'!L12),($G5*'Jan''16 Multi'!L7/'Jan''16 Multi'!L8-'Jan''16 Multi'!L12)*'Jan''16 Multi'!L19/100*1.1)*'Jan''16 Multi'!L8</f>
        <v>200.47500000000002</v>
      </c>
      <c r="K14" s="66">
        <f>IF(($G5*'Jan''16 Multi'!M7/'Jan''16 Multi'!M8&gt;'Jan''16 Multi'!M12),($G5*'Jan''16 Multi'!M7/'Jan''16 Multi'!M8-'Jan''16 Multi'!M12)*'Jan''16 Multi'!M19/100*1.1)*'Jan''16 Multi'!M8</f>
        <v>50.984999999999999</v>
      </c>
      <c r="L14" s="66">
        <f>IF(($G5*'Jan''16 Multi'!N7/'Jan''16 Multi'!N8&gt;'Jan''16 Multi'!N14),($G5*'Jan''16 Multi'!N7/'Jan''16 Multi'!N8-'Jan''16 Multi'!N14)*'Jan''16 Multi'!N19/100*1.1*'Jan''16 Multi'!N8,0)</f>
        <v>0</v>
      </c>
      <c r="M14" s="66">
        <f>IF(($G5*'Jan''16 Multi'!O7/'Jan''16 Multi'!O8&gt;'Jan''16 Multi'!O14),($G5*'Jan''16 Multi'!O7/'Jan''16 Multi'!O8-'Jan''16 Multi'!O14)*'Jan''16 Multi'!O19/100*1.1*'Jan''16 Multi'!O8,0)</f>
        <v>0</v>
      </c>
      <c r="N14" s="70"/>
    </row>
    <row r="15" spans="1:18" x14ac:dyDescent="0.15">
      <c r="A15" s="47" t="s">
        <v>744</v>
      </c>
      <c r="C15" s="66">
        <f>IF($G5*'Jan''16 Multi'!E9/'Jan''16 Multi'!E10&gt;='Jan''16 Multi'!E11,('Jan''16 Multi'!E11*'Jan''16 Multi'!E20/100*1.1)*'Jan''16 Multi'!E10,($G5*'Jan''16 Multi'!E9/'Jan''16 Multi'!E10*'Jan''16 Multi'!E20/100*1.1)*'Jan''16 Multi'!E10)</f>
        <v>200.27699999999999</v>
      </c>
      <c r="D15" s="66">
        <f>IF($G5*'Jan''16 Multi'!F9/'Jan''16 Multi'!F10&gt;='Jan''16 Multi'!F11,('Jan''16 Multi'!F11*'Jan''16 Multi'!F20/100*1.1)*'Jan''16 Multi'!F10,($G5*'Jan''16 Multi'!F9/'Jan''16 Multi'!F10*'Jan''16 Multi'!F20/100*1.1)*'Jan''16 Multi'!F10)</f>
        <v>370.65600000000001</v>
      </c>
      <c r="E15" s="66">
        <f>IF($G5*'Jan''16 Multi'!G9/'Jan''16 Multi'!G10&gt;='Jan''16 Multi'!G11,('Jan''16 Multi'!G11*'Jan''16 Multi'!G20/100*1.1)*'Jan''16 Multi'!G10,($G5*'Jan''16 Multi'!G9/'Jan''16 Multi'!G10*'Jan''16 Multi'!G20/100*1.1)*'Jan''16 Multi'!G10)</f>
        <v>196.911</v>
      </c>
      <c r="F15" s="66">
        <f>IF($G5*'Jan''16 Multi'!H9/'Jan''16 Multi'!H10&gt;='Jan''16 Multi'!H11,('Jan''16 Multi'!H11*'Jan''16 Multi'!H20/100*1.1)*'Jan''16 Multi'!H10,($G5*'Jan''16 Multi'!H9/'Jan''16 Multi'!H10*'Jan''16 Multi'!H20/100*1.1)*'Jan''16 Multi'!H10)</f>
        <v>175.82400000000001</v>
      </c>
      <c r="G15" s="66">
        <f>IF($G5*'Jan''16 Multi'!I9/'Jan''16 Multi'!I10&gt;='Jan''16 Multi'!I11,('Jan''16 Multi'!I11*'Jan''16 Multi'!I20/100*1.1)*'Jan''16 Multi'!I10,($G5*'Jan''16 Multi'!I9/'Jan''16 Multi'!I10*'Jan''16 Multi'!I20/100*1.1)*'Jan''16 Multi'!I10)</f>
        <v>402.73199999999997</v>
      </c>
      <c r="H15" s="66">
        <f>IF($G5*'Jan''16 Multi'!J9/'Jan''16 Multi'!J10&gt;='Jan''16 Multi'!J11,('Jan''16 Multi'!J11*'Jan''16 Multi'!J20/100*1.1)*'Jan''16 Multi'!J10,($G5*'Jan''16 Multi'!J9/'Jan''16 Multi'!J10*'Jan''16 Multi'!J20/100*1.1)*'Jan''16 Multi'!J10)</f>
        <v>198.29700000000003</v>
      </c>
      <c r="I15" s="66">
        <f>IF($G5*'Jan''16 Multi'!K9/'Jan''16 Multi'!K10&gt;='Jan''16 Multi'!K11,('Jan''16 Multi'!K11*'Jan''16 Multi'!K20/100*1.1)*'Jan''16 Multi'!K10,($G5*'Jan''16 Multi'!K9/'Jan''16 Multi'!K10*'Jan''16 Multi'!K20/100*1.1)*'Jan''16 Multi'!K10)</f>
        <v>362.34000000000003</v>
      </c>
      <c r="J15" s="66">
        <f>IF($G5*'Jan''16 Multi'!L9/'Jan''16 Multi'!L10&gt;='Jan''16 Multi'!L11,('Jan''16 Multi'!L11*'Jan''16 Multi'!L20/100*1.1)*'Jan''16 Multi'!L10,($G5*'Jan''16 Multi'!L9/'Jan''16 Multi'!L10*'Jan''16 Multi'!L20/100*1.1)*'Jan''16 Multi'!L10)</f>
        <v>185.13000000000002</v>
      </c>
      <c r="K15" s="66">
        <f>IF($G5*'Jan''16 Multi'!M9/'Jan''16 Multi'!M10&gt;='Jan''16 Multi'!M11,('Jan''16 Multi'!M11*'Jan''16 Multi'!M20/100*1.1)*'Jan''16 Multi'!M10,($G5*'Jan''16 Multi'!M9/'Jan''16 Multi'!M10*'Jan''16 Multi'!M20/100*1.1)*'Jan''16 Multi'!M10)</f>
        <v>346.50000000000006</v>
      </c>
      <c r="L15" s="66">
        <f>IF($G5*'Jan''16 Multi'!N9/'Jan''16 Multi'!N10&gt;='Jan''16 Multi'!N11,('Jan''16 Multi'!N11*'Jan''16 Multi'!N20/100*1.1)*'Jan''16 Multi'!N10,($G5*'Jan''16 Multi'!N9/'Jan''16 Multi'!N10*'Jan''16 Multi'!N20/100*1.1)*'Jan''16 Multi'!N10)</f>
        <v>202.95</v>
      </c>
      <c r="M15" s="66">
        <f>IF($G5*'Jan''16 Multi'!O9/'Jan''16 Multi'!O10&gt;='Jan''16 Multi'!O11,('Jan''16 Multi'!O11*'Jan''16 Multi'!O20/100*1.1)*'Jan''16 Multi'!O10,($G5*'Jan''16 Multi'!O9/'Jan''16 Multi'!O10*'Jan''16 Multi'!O20/100*1.1)*'Jan''16 Multi'!O10)</f>
        <v>205.92000000000002</v>
      </c>
      <c r="N15" s="70"/>
    </row>
    <row r="16" spans="1:18" x14ac:dyDescent="0.15">
      <c r="A16" s="47" t="s">
        <v>389</v>
      </c>
      <c r="C16" s="47">
        <f>IF($G5*'Jan''16 Multi'!E9/'Jan''16 Multi'!E10&lt;'Jan''16 Multi'!E11,0,IF($G5*'Jan''16 Multi'!E9/'Jan''16 Multi'!E10&lt;='Jan''16 Multi'!E12,($G5*'Jan''16 Multi'!E9/'Jan''16 Multi'!E10-'Jan''16 Multi'!E11)*('Jan''16 Multi'!E21/100*1.1)*'Jan''16 Multi'!E10,('Jan''16 Multi'!E12-'Jan''16 Multi'!E11)*('Jan''16 Multi'!E21/100*1.1)*'Jan''16 Multi'!E10))</f>
        <v>172.85400000000001</v>
      </c>
      <c r="D16" s="66">
        <f>IF($G5*'Jan''16 Multi'!F9/'Jan''16 Multi'!F10&lt;'Jan''16 Multi'!F11,0,IF($G5*'Jan''16 Multi'!F9/'Jan''16 Multi'!F10&lt;='Jan''16 Multi'!F12,($G5*'Jan''16 Multi'!F9/'Jan''16 Multi'!F10-'Jan''16 Multi'!F11)*('Jan''16 Multi'!F21/100*1.1)*'Jan''16 Multi'!F10,('Jan''16 Multi'!F12-'Jan''16 Multi'!F11)*('Jan''16 Multi'!F21/100*1.1)*'Jan''16 Multi'!F10))</f>
        <v>143.05500000000004</v>
      </c>
      <c r="E16" s="66">
        <f>IF($G5*'Jan''16 Multi'!G9/'Jan''16 Multi'!G10&lt;'Jan''16 Multi'!G11,0,IF($G5*'Jan''16 Multi'!G9/'Jan''16 Multi'!G10&lt;='Jan''16 Multi'!G12,($G5*'Jan''16 Multi'!G9/'Jan''16 Multi'!G10-'Jan''16 Multi'!G11)*('Jan''16 Multi'!G21/100*1.1)*'Jan''16 Multi'!G10,('Jan''16 Multi'!G12-'Jan''16 Multi'!G11)*('Jan''16 Multi'!G21/100*1.1)*'Jan''16 Multi'!G10))</f>
        <v>166.61700000000002</v>
      </c>
      <c r="F16" s="66">
        <f>IF($G5*'Jan''16 Multi'!H9/'Jan''16 Multi'!H10&lt;'Jan''16 Multi'!H11,0,IF($G5*'Jan''16 Multi'!H9/'Jan''16 Multi'!H10&lt;='Jan''16 Multi'!H12,($G5*'Jan''16 Multi'!H9/'Jan''16 Multi'!H10-'Jan''16 Multi'!H11)*('Jan''16 Multi'!H21/100*1.1)*'Jan''16 Multi'!H10,('Jan''16 Multi'!H12-'Jan''16 Multi'!H11)*('Jan''16 Multi'!H21/100*1.1)*'Jan''16 Multi'!H10))</f>
        <v>149.78700000000001</v>
      </c>
      <c r="G16" s="66">
        <f>IF($G5*'Jan''16 Multi'!I9/'Jan''16 Multi'!I10&lt;'Jan''16 Multi'!I11,0,IF($G5*'Jan''16 Multi'!I9/'Jan''16 Multi'!I10&lt;='Jan''16 Multi'!I12,($G5*'Jan''16 Multi'!I9/'Jan''16 Multi'!I10-'Jan''16 Multi'!I11)*('Jan''16 Multi'!I21/100*1.1)*'Jan''16 Multi'!I10,('Jan''16 Multi'!I12-'Jan''16 Multi'!I11)*('Jan''16 Multi'!I21/100*1.1)*'Jan''16 Multi'!I10))</f>
        <v>137.214</v>
      </c>
      <c r="H16" s="47">
        <f>IF($G5*'Jan''16 Multi'!J9/'Jan''16 Multi'!J10&lt;'Jan''16 Multi'!J11,0,IF($G5*'Jan''16 Multi'!J9/'Jan''16 Multi'!J10&lt;='Jan''16 Multi'!J12,($G5*'Jan''16 Multi'!J9/'Jan''16 Multi'!J10-'Jan''16 Multi'!J11)*('Jan''16 Multi'!J21/100*1.1)*'Jan''16 Multi'!J10,('Jan''16 Multi'!J12-'Jan''16 Multi'!J11)*('Jan''16 Multi'!J21/100*1.1)*'Jan''16 Multi'!J10))</f>
        <v>175.03200000000004</v>
      </c>
      <c r="I16" s="66">
        <f>IF($G5*'Jan''16 Multi'!K9/'Jan''16 Multi'!K10&lt;'Jan''16 Multi'!K11,0,IF($G5*'Jan''16 Multi'!K9/'Jan''16 Multi'!K10&lt;='Jan''16 Multi'!K12,($G5*'Jan''16 Multi'!K9/'Jan''16 Multi'!K10-'Jan''16 Multi'!K11)*('Jan''16 Multi'!K21/100*1.1)*'Jan''16 Multi'!K10,('Jan''16 Multi'!K12-'Jan''16 Multi'!K11)*('Jan''16 Multi'!K21/100*1.1)*'Jan''16 Multi'!K10))</f>
        <v>145.53</v>
      </c>
      <c r="J16" s="66">
        <f>IF($G5*'Jan''16 Multi'!L9/'Jan''16 Multi'!L10&lt;'Jan''16 Multi'!L11,0,IF($G5*'Jan''16 Multi'!L9/'Jan''16 Multi'!L10&lt;='Jan''16 Multi'!L12,($G5*'Jan''16 Multi'!L9/'Jan''16 Multi'!L10-'Jan''16 Multi'!L11)*('Jan''16 Multi'!L21/100*1.1)*'Jan''16 Multi'!L10,('Jan''16 Multi'!L12-'Jan''16 Multi'!L11)*('Jan''16 Multi'!L21/100*1.1)*'Jan''16 Multi'!L10))</f>
        <v>161.37</v>
      </c>
      <c r="K16" s="66">
        <f>IF($G5*'Jan''16 Multi'!M9/'Jan''16 Multi'!M10&lt;'Jan''16 Multi'!M11,0,IF($G5*'Jan''16 Multi'!M9/'Jan''16 Multi'!M10&lt;='Jan''16 Multi'!M12,($G5*'Jan''16 Multi'!M9/'Jan''16 Multi'!M10-'Jan''16 Multi'!M11)*('Jan''16 Multi'!M21/100*1.1)*'Jan''16 Multi'!M10,('Jan''16 Multi'!M12-'Jan''16 Multi'!M11)*('Jan''16 Multi'!M21/100*1.1)*'Jan''16 Multi'!M10))</f>
        <v>124.74</v>
      </c>
      <c r="L16" s="66">
        <f>IF($G5*'Jan''16 Multi'!N9/'Jan''16 Multi'!N10&lt;'Jan''16 Multi'!N11,0,IF($G5*'Jan''16 Multi'!N9/'Jan''16 Multi'!N10&lt;='Jan''16 Multi'!N12,($G5*'Jan''16 Multi'!N9/'Jan''16 Multi'!N10-'Jan''16 Multi'!N11)*('Jan''16 Multi'!N21/100*1.1)*'Jan''16 Multi'!N10,('Jan''16 Multi'!N12-'Jan''16 Multi'!N11)*('Jan''16 Multi'!N21/100*1.1)*'Jan''16 Multi'!N10))</f>
        <v>178.20000000000005</v>
      </c>
      <c r="M16" s="66">
        <f>IF($G5*'Jan''16 Multi'!O9/'Jan''16 Multi'!O10&lt;'Jan''16 Multi'!O11,0,IF($G5*'Jan''16 Multi'!O9/'Jan''16 Multi'!O10&lt;='Jan''16 Multi'!O12,($G5*'Jan''16 Multi'!O9/'Jan''16 Multi'!O10-'Jan''16 Multi'!O11)*('Jan''16 Multi'!O21/100*1.1)*'Jan''16 Multi'!O10,('Jan''16 Multi'!O12-'Jan''16 Multi'!O11)*('Jan''16 Multi'!O21/100*1.1)*'Jan''16 Multi'!O10))</f>
        <v>176.22</v>
      </c>
      <c r="N16" s="70"/>
    </row>
    <row r="17" spans="1:14" x14ac:dyDescent="0.15">
      <c r="A17" s="47" t="s">
        <v>673</v>
      </c>
      <c r="C17" s="66">
        <f>IF($G5*'Jan''16 Multi'!E9/'Jan''16 Multi'!E10&lt;'Jan''16 Multi'!E12,0,IF($G5*'Jan''16 Multi'!E9/'Jan''16 Multi'!E10&lt;='Jan''16 Multi'!E13,($G5*'Jan''16 Multi'!E9/'Jan''16 Multi'!E10-'Jan''16 Multi'!E12)*('Jan''16 Multi'!E22/100*1.1)*'Jan''16 Multi'!E10,('Jan''16 Multi'!E13-'Jan''16 Multi'!E12)*('Jan''16 Multi'!E22/100*1.1)*'Jan''16 Multi'!E10))</f>
        <v>141.76800000000003</v>
      </c>
      <c r="D17" s="66">
        <v>0</v>
      </c>
      <c r="E17" s="66">
        <f>IF($G5*'Jan''16 Multi'!G9/'Jan''16 Multi'!G10&lt;'Jan''16 Multi'!G12,0,IF($G5*'Jan''16 Multi'!G9/'Jan''16 Multi'!G10&lt;='Jan''16 Multi'!G13,($G5*'Jan''16 Multi'!G9/'Jan''16 Multi'!G10-'Jan''16 Multi'!G12)*('Jan''16 Multi'!G22/100*1.1)*'Jan''16 Multi'!G10,('Jan''16 Multi'!G13-'Jan''16 Multi'!G12)*('Jan''16 Multi'!G22/100*1.1)*'Jan''16 Multi'!G10))</f>
        <v>135.31320000000002</v>
      </c>
      <c r="F17" s="66">
        <f>IF($G5*'Jan''16 Multi'!H9/'Jan''16 Multi'!H10&lt;'Jan''16 Multi'!H12,0,IF($G5*'Jan''16 Multi'!H9/'Jan''16 Multi'!H10&lt;='Jan''16 Multi'!H13,($G5*'Jan''16 Multi'!H9/'Jan''16 Multi'!H10-'Jan''16 Multi'!H12)*('Jan''16 Multi'!H22/100*1.1)*'Jan''16 Multi'!H10,('Jan''16 Multi'!H13-'Jan''16 Multi'!H12)*('Jan''16 Multi'!H22/100*1.1)*'Jan''16 Multi'!H10))</f>
        <v>142.56</v>
      </c>
      <c r="G17" s="66">
        <v>0</v>
      </c>
      <c r="H17" s="66">
        <f>IF($G5*'Jan''16 Multi'!J9/'Jan''16 Multi'!J10&lt;'Jan''16 Multi'!J12,0,IF($G5*'Jan''16 Multi'!J9/'Jan''16 Multi'!J10&lt;='Jan''16 Multi'!J13,($G5*'Jan''16 Multi'!J9/'Jan''16 Multi'!J10-'Jan''16 Multi'!J12)*('Jan''16 Multi'!J22/100*1.1)*'Jan''16 Multi'!J10,('Jan''16 Multi'!J13-'Jan''16 Multi'!J12)*('Jan''16 Multi'!J22/100*1.1)*'Jan''16 Multi'!J10))</f>
        <v>146.91600000000003</v>
      </c>
      <c r="I17" s="66">
        <v>0</v>
      </c>
      <c r="J17" s="66">
        <v>0</v>
      </c>
      <c r="K17" s="66">
        <v>0</v>
      </c>
      <c r="L17" s="66">
        <f>IF($G5*'Jan''16 Multi'!N9/'Jan''16 Multi'!N10&lt;'Jan''16 Multi'!N12,0,IF($G5*'Jan''16 Multi'!N9/'Jan''16 Multi'!N10&lt;='Jan''16 Multi'!N13,($G5*'Jan''16 Multi'!N9/'Jan''16 Multi'!N10-'Jan''16 Multi'!N12)*('Jan''16 Multi'!N22/100*1.1)*'Jan''16 Multi'!N10,('Jan''16 Multi'!N13-'Jan''16 Multi'!N12)*('Jan''16 Multi'!N22/100*1.1)*'Jan''16 Multi'!N10))</f>
        <v>148.5</v>
      </c>
      <c r="M17" s="66">
        <f>IF($G5*'Jan''16 Multi'!O9/'Jan''16 Multi'!O10&lt;'Jan''16 Multi'!O12,0,IF($G5*'Jan''16 Multi'!O9/'Jan''16 Multi'!O10&lt;='Jan''16 Multi'!O13,($G5*'Jan''16 Multi'!O9/'Jan''16 Multi'!O10-'Jan''16 Multi'!O12)*('Jan''16 Multi'!O22/100*1.1)*'Jan''16 Multi'!O10,('Jan''16 Multi'!O13-'Jan''16 Multi'!O12)*('Jan''16 Multi'!O22/100*1.1)*'Jan''16 Multi'!O10))</f>
        <v>140.57999999999998</v>
      </c>
      <c r="N17" s="70"/>
    </row>
    <row r="18" spans="1:14" x14ac:dyDescent="0.15">
      <c r="A18" s="47" t="s">
        <v>576</v>
      </c>
      <c r="C18" s="66">
        <f>IF($G5*'Jan''16 Multi'!E9/'Jan''16 Multi'!E10&lt;'Jan''16 Multi'!E13,0,IF($G5*'Jan''16 Multi'!E9/'Jan''16 Multi'!E10&lt;='Jan''16 Multi'!E14,($G5*'Jan''16 Multi'!E9/'Jan''16 Multi'!E10-'Jan''16 Multi'!E13)*('Jan''16 Multi'!E23/100*1.1)*'Jan''16 Multi'!E10,('Jan''16 Multi'!E14-'Jan''16 Multi'!E13)*('Jan''16 Multi'!E23/100*1.1)*'Jan''16 Multi'!E10))</f>
        <v>62.419500000000014</v>
      </c>
      <c r="D18" s="66">
        <v>0</v>
      </c>
      <c r="E18" s="66">
        <f>IF($G5*'Jan''16 Multi'!G9/'Jan''16 Multi'!G10&lt;'Jan''16 Multi'!G13,0,IF($G5*'Jan''16 Multi'!G9/'Jan''16 Multi'!G10&lt;='Jan''16 Multi'!G14,($G5*'Jan''16 Multi'!G9/'Jan''16 Multi'!G10-'Jan''16 Multi'!G13)*('Jan''16 Multi'!G23/100*1.1)*'Jan''16 Multi'!G10,('Jan''16 Multi'!G14-'Jan''16 Multi'!G13)*('Jan''16 Multi'!G23/100*1.1)*'Jan''16 Multi'!G10))</f>
        <v>59.578200000000002</v>
      </c>
      <c r="F18" s="66">
        <f>IF($G5*'Jan''16 Multi'!H9/'Jan''16 Multi'!H10&lt;'Jan''16 Multi'!H13,0,IF($G5*'Jan''16 Multi'!H9/'Jan''16 Multi'!H10&lt;='Jan''16 Multi'!H14,($G5*'Jan''16 Multi'!H9/'Jan''16 Multi'!H10-'Jan''16 Multi'!H13)*('Jan''16 Multi'!H23/100*1.1)*'Jan''16 Multi'!H10,('Jan''16 Multi'!H14-'Jan''16 Multi'!H13)*('Jan''16 Multi'!H23/100*1.1)*'Jan''16 Multi'!H10))</f>
        <v>61.528500000000008</v>
      </c>
      <c r="G18" s="66">
        <v>0</v>
      </c>
      <c r="H18" s="66">
        <f>IF($G5*'Jan''16 Multi'!J9/'Jan''16 Multi'!J10&lt;'Jan''16 Multi'!J13,0,IF($G5*'Jan''16 Multi'!J9/'Jan''16 Multi'!J10&lt;='Jan''16 Multi'!J14,($G5*'Jan''16 Multi'!J9/'Jan''16 Multi'!J10-'Jan''16 Multi'!J13)*('Jan''16 Multi'!J23/100*1.1)*'Jan''16 Multi'!J10,('Jan''16 Multi'!J14-'Jan''16 Multi'!J13)*('Jan''16 Multi'!J23/100*1.1)*'Jan''16 Multi'!J10))</f>
        <v>66.033000000000015</v>
      </c>
      <c r="I18" s="66">
        <v>0</v>
      </c>
      <c r="J18" s="66">
        <v>0</v>
      </c>
      <c r="K18" s="66">
        <v>0</v>
      </c>
      <c r="L18" s="66">
        <f>IF($G5*'Jan''16 Multi'!N9/'Jan''16 Multi'!N10&lt;'Jan''16 Multi'!N13,0,IF($G5*'Jan''16 Multi'!N9/'Jan''16 Multi'!N10&lt;='Jan''16 Multi'!N14,($G5*'Jan''16 Multi'!N9/'Jan''16 Multi'!N10-'Jan''16 Multi'!N13)*('Jan''16 Multi'!N23/100*1.1)*'Jan''16 Multi'!N10,('Jan''16 Multi'!N14-'Jan''16 Multi'!N13)*('Jan''16 Multi'!N23/100*1.1)*'Jan''16 Multi'!N10))</f>
        <v>66.825000000000003</v>
      </c>
      <c r="M18" s="66">
        <f>IF($G5*'Jan''16 Multi'!O9/'Jan''16 Multi'!O10&lt;'Jan''16 Multi'!O13,0,IF($G5*'Jan''16 Multi'!O9/'Jan''16 Multi'!O10&lt;='Jan''16 Multi'!O14,($G5*'Jan''16 Multi'!O9/'Jan''16 Multi'!O10-'Jan''16 Multi'!O13)*('Jan''16 Multi'!O23/100*1.1)*'Jan''16 Multi'!O10,('Jan''16 Multi'!O14-'Jan''16 Multi'!O13)*('Jan''16 Multi'!O23/100*1.1)*'Jan''16 Multi'!O10))</f>
        <v>60.885000000000005</v>
      </c>
      <c r="N18" s="70"/>
    </row>
    <row r="19" spans="1:14" x14ac:dyDescent="0.15">
      <c r="A19" s="47" t="s">
        <v>742</v>
      </c>
      <c r="C19" s="66">
        <f>IF(($G5*'Jan''16 Multi'!E9/'Jan''16 Multi'!E10&gt;'Jan''16 Multi'!E14),($G5*'Jan''16 Multi'!E9/'Jan''16 Multi'!E10-'Jan''16 Multi'!E14)*'Jan''16 Multi'!E24/100*1.1*'Jan''16 Multi'!E10,0)</f>
        <v>0</v>
      </c>
      <c r="D19" s="66">
        <f>IF(($G5*'Jan''16 Multi'!F9/'Jan''16 Multi'!F10&gt;'Jan''16 Multi'!F12),($G5*'Jan''16 Multi'!F9/'Jan''16 Multi'!F10-'Jan''16 Multi'!F12)*'Jan''16 Multi'!F24/100*1.1)*'Jan''16 Multi'!F10</f>
        <v>53.707499999999996</v>
      </c>
      <c r="E19" s="66">
        <f>IF(($G5*'Jan''16 Multi'!G9/'Jan''16 Multi'!G10&gt;'Jan''16 Multi'!G14),($G5*'Jan''16 Multi'!G9/'Jan''16 Multi'!G10-'Jan''16 Multi'!G14)*'Jan''16 Multi'!G24/100*1.1*'Jan''16 Multi'!G10,0)</f>
        <v>0</v>
      </c>
      <c r="F19" s="66">
        <f>IF(($G5*'Jan''16 Multi'!H9/'Jan''16 Multi'!H10&gt;'Jan''16 Multi'!H14),($G5*'Jan''16 Multi'!H9/'Jan''16 Multi'!H10-'Jan''16 Multi'!H14)*'Jan''16 Multi'!H24/100*1.1*'Jan''16 Multi'!H10,0)</f>
        <v>0</v>
      </c>
      <c r="G19" s="66">
        <f>IF(($G5*'Jan''16 Multi'!I9/'Jan''16 Multi'!I10&gt;'Jan''16 Multi'!I12),($G5*'Jan''16 Multi'!I9/'Jan''16 Multi'!I10-'Jan''16 Multi'!I12)*'Jan''16 Multi'!I24/100*1.1)*'Jan''16 Multi'!I10</f>
        <v>51.232500000000002</v>
      </c>
      <c r="H19" s="66">
        <f>IF(($G5*'Jan''16 Multi'!J9/'Jan''16 Multi'!J10&gt;'Jan''16 Multi'!J14),($G5*'Jan''16 Multi'!J9/'Jan''16 Multi'!J10-'Jan''16 Multi'!J14)*'Jan''16 Multi'!J24/100*1.1*'Jan''16 Multi'!J10,0)</f>
        <v>0</v>
      </c>
      <c r="I19" s="66">
        <f>IF(($G5*'Jan''16 Multi'!K9/'Jan''16 Multi'!K10&gt;'Jan''16 Multi'!K12),($G5*'Jan''16 Multi'!K9/'Jan''16 Multi'!K10-'Jan''16 Multi'!K12)*'Jan''16 Multi'!K24/100*1.1)*'Jan''16 Multi'!K10</f>
        <v>65.835000000000008</v>
      </c>
      <c r="J19" s="66">
        <f>IF(($G5*'Jan''16 Multi'!L9/'Jan''16 Multi'!L10&gt;'Jan''16 Multi'!L12),($G5*'Jan''16 Multi'!L9/'Jan''16 Multi'!L10-'Jan''16 Multi'!L12)*'Jan''16 Multi'!L24/100*1.1)*'Jan''16 Multi'!L10</f>
        <v>198.99</v>
      </c>
      <c r="K19" s="66">
        <f>IF(($G5*'Jan''16 Multi'!M9/'Jan''16 Multi'!M10&gt;'Jan''16 Multi'!M12),($G5*'Jan''16 Multi'!M9/'Jan''16 Multi'!M10-'Jan''16 Multi'!M12)*'Jan''16 Multi'!M24/100*1.1)*'Jan''16 Multi'!M10</f>
        <v>47.52</v>
      </c>
      <c r="L19" s="66">
        <f>IF(($G5*'Jan''16 Multi'!N9/'Jan''16 Multi'!N10&gt;'Jan''16 Multi'!N14),($G5*'Jan''16 Multi'!N9/'Jan''16 Multi'!N10-'Jan''16 Multi'!N14)*'Jan''16 Multi'!N24/100*1.1*'Jan''16 Multi'!N10,0)</f>
        <v>0</v>
      </c>
      <c r="M19" s="66">
        <f>IF(($G5*'Jan''16 Multi'!O9/'Jan''16 Multi'!O10&gt;'Jan''16 Multi'!O14),($G5*'Jan''16 Multi'!O9/'Jan''16 Multi'!O10-'Jan''16 Multi'!O14)*'Jan''16 Multi'!O24/100*1.1*'Jan''16 Multi'!O10,0)</f>
        <v>0</v>
      </c>
      <c r="N19" s="70"/>
    </row>
    <row r="20" spans="1:14" x14ac:dyDescent="0.15">
      <c r="A20" s="47" t="s">
        <v>309</v>
      </c>
      <c r="C20" s="66">
        <f>365*'Jan''16 Multi'!E25/100*1.1</f>
        <v>274.06390000000005</v>
      </c>
      <c r="D20" s="66">
        <f>365*'Jan''16 Multi'!F25/100*1.1</f>
        <v>275.83050000000003</v>
      </c>
      <c r="E20" s="66">
        <f>365*'Jan''16 Multi'!G25/100*1.1</f>
        <v>290.7663</v>
      </c>
      <c r="F20" s="66">
        <f>365*'Jan''16 Multi'!H25/100*1.1</f>
        <v>226.76719999999997</v>
      </c>
      <c r="G20" s="66">
        <f>365*'Jan''16 Multi'!I25/100*1.1</f>
        <v>281.05</v>
      </c>
      <c r="H20" s="66">
        <f>365*'Jan''16 Multi'!J25/100*1.1</f>
        <v>257.72284999999999</v>
      </c>
      <c r="I20" s="66">
        <f>365*'Jan''16 Multi'!K25/100*1.1</f>
        <v>281.05</v>
      </c>
      <c r="J20" s="66">
        <f>365*'Jan''16 Multi'!L25/100*1.1</f>
        <v>260.29245000000003</v>
      </c>
      <c r="K20" s="66">
        <f>365*'Jan''16 Multi'!M25/100*1.1</f>
        <v>212.75485000000006</v>
      </c>
      <c r="L20" s="66">
        <f>365*'Jan''16 Multi'!N25/100*1.1</f>
        <v>266.9975</v>
      </c>
      <c r="M20" s="66">
        <f>365*'Jan''16 Multi'!O25/100*1.1</f>
        <v>269.00500000000005</v>
      </c>
      <c r="N20" s="67">
        <f>AVERAGE(C20:M20)</f>
        <v>263.30005000000006</v>
      </c>
    </row>
    <row r="21" spans="1:14" x14ac:dyDescent="0.15">
      <c r="A21" s="69" t="s">
        <v>721</v>
      </c>
      <c r="B21" s="70"/>
      <c r="C21" s="68">
        <f t="shared" ref="C21:I21" si="0">SUM(C10:C20)</f>
        <v>1455.4804000000001</v>
      </c>
      <c r="D21" s="68">
        <f t="shared" si="0"/>
        <v>1476.5520000000001</v>
      </c>
      <c r="E21" s="68">
        <f t="shared" si="0"/>
        <v>1462.1343000000002</v>
      </c>
      <c r="F21" s="68">
        <f>SUM(F10:F20)</f>
        <v>1332.3497</v>
      </c>
      <c r="G21" s="68">
        <f t="shared" si="0"/>
        <v>1517.7085000000002</v>
      </c>
      <c r="H21" s="68">
        <f>SUM(H10:H20)</f>
        <v>1458.0978500000001</v>
      </c>
      <c r="I21" s="68">
        <f t="shared" si="0"/>
        <v>1455.1900000000003</v>
      </c>
      <c r="J21" s="68">
        <f>SUM(J10:J20)</f>
        <v>1362.6574500000002</v>
      </c>
      <c r="K21" s="68">
        <f>SUM(K10:K20)</f>
        <v>1269.5798500000001</v>
      </c>
      <c r="L21" s="68">
        <f>SUM(L10:L20)</f>
        <v>1489.6475000000003</v>
      </c>
      <c r="M21" s="68">
        <f>SUM(M10:M20)</f>
        <v>1529.77</v>
      </c>
      <c r="N21" s="72">
        <f>AVERAGE(C21:M21)</f>
        <v>1437.1970500000002</v>
      </c>
    </row>
    <row r="23" spans="1:14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331</v>
      </c>
      <c r="G23" s="50" t="s">
        <v>126</v>
      </c>
      <c r="H23" s="50" t="s">
        <v>274</v>
      </c>
      <c r="I23" s="50" t="s">
        <v>726</v>
      </c>
      <c r="J23" s="50" t="s">
        <v>281</v>
      </c>
      <c r="K23" s="50" t="s">
        <v>376</v>
      </c>
      <c r="L23" s="50" t="s">
        <v>276</v>
      </c>
      <c r="M23" s="50" t="s">
        <v>434</v>
      </c>
      <c r="N23" s="65" t="s">
        <v>729</v>
      </c>
    </row>
    <row r="24" spans="1:14" x14ac:dyDescent="0.15">
      <c r="A24" s="47" t="s">
        <v>667</v>
      </c>
      <c r="C24" s="66">
        <f>IF($G5*'Jan''16 Multi'!E29/'Jan''16 Multi'!E30&gt;='Jan''16 Multi'!E33,('Jan''16 Multi'!E33*'Jan''16 Multi'!E37/100*1.1)*'Jan''16 Multi'!E30,($G5*'Jan''16 Multi'!E29/'Jan''16 Multi'!E30*'Jan''16 Multi'!E37/100*1.1)*'Jan''16 Multi'!E30)</f>
        <v>206.71200000000005</v>
      </c>
      <c r="D24" s="66">
        <f>IF($G5*'Jan''16 Multi'!F29/'Jan''16 Multi'!F30&gt;='Jan''16 Multi'!F33,('Jan''16 Multi'!F33*'Jan''16 Multi'!F37/100*1.1)*'Jan''16 Multi'!F30,($G5*'Jan''16 Multi'!F29/'Jan''16 Multi'!F30*'Jan''16 Multi'!F37/100*1.1)*'Jan''16 Multi'!F30)</f>
        <v>411.04800000000006</v>
      </c>
      <c r="E24" s="66">
        <f>IF($G5*'Jan''16 Multi'!G29/'Jan''16 Multi'!G30&gt;='Jan''16 Multi'!G33,('Jan''16 Multi'!G33*'Jan''16 Multi'!G37/100*1.1)*'Jan''16 Multi'!G30,($G5*'Jan''16 Multi'!G29/'Jan''16 Multi'!G30*'Jan''16 Multi'!G37/100*1.1)*'Jan''16 Multi'!G30)</f>
        <v>222.15600000000006</v>
      </c>
      <c r="F24" s="66">
        <f>IF($G5*'Jan''16 Multi'!H29/'Jan''16 Multi'!H30&gt;='Jan''16 Multi'!H33,('Jan''16 Multi'!H33*'Jan''16 Multi'!H37/100*1.1)*'Jan''16 Multi'!H30,($G5*'Jan''16 Multi'!H29/'Jan''16 Multi'!H30*'Jan''16 Multi'!H37/100*1.1)*'Jan''16 Multi'!H30)</f>
        <v>196.81200000000001</v>
      </c>
      <c r="G24" s="66">
        <f>IF($G5*'Jan''16 Multi'!I29/'Jan''16 Multi'!I30&gt;='Jan''16 Multi'!I33,('Jan''16 Multi'!I33*'Jan''16 Multi'!I37/100*1.1)*'Jan''16 Multi'!I30,('Bills Jan''16'!$G5*'Jan''16 Multi'!I29/'Jan''16 Multi'!I30*'Jan''16 Multi'!I37/100*1.1)*'Jan''16 Multi'!I30)</f>
        <v>150.99700000000001</v>
      </c>
      <c r="H24" s="66">
        <f>IF($G5*'Jan''16 Multi'!J29/'Jan''16 Multi'!J30&gt;='Jan''16 Multi'!J33,('Jan''16 Multi'!J33*'Jan''16 Multi'!J37/100*1.1)*'Jan''16 Multi'!J30,($G5*'Jan''16 Multi'!J29/'Jan''16 Multi'!J30*'Jan''16 Multi'!J37/100*1.1)*'Jan''16 Multi'!J30)</f>
        <v>212.553</v>
      </c>
      <c r="I24" s="66">
        <f>IF($G5*'Jan''16 Multi'!K29/'Jan''16 Multi'!K30&gt;='Jan''16 Multi'!K33,('Jan''16 Multi'!K33*'Jan''16 Multi'!K37/100*1.1)*'Jan''16 Multi'!K30,('Bills Jan''16'!$G5*'Jan''16 Multi'!K29/'Jan''16 Multi'!K30*'Jan''16 Multi'!K37/100*1.1)*'Jan''16 Multi'!K30)</f>
        <v>210.21000000000004</v>
      </c>
      <c r="J24" s="66">
        <f>IF($G5*'Jan''16 Multi'!L29/'Jan''16 Multi'!L30&gt;='Jan''16 Multi'!L33,('Jan''16 Multi'!L33*'Jan''16 Multi'!L37/100*1.1)*'Jan''16 Multi'!L30,('Bills Jan''16'!$G5*'Jan''16 Multi'!L29/'Jan''16 Multi'!L30*'Jan''16 Multi'!L37/100*1.1)*'Jan''16 Multi'!L30)</f>
        <v>198.99</v>
      </c>
      <c r="K24" s="66">
        <f>IF($G5*'Jan''16 Multi'!M29/'Jan''16 Multi'!M30&gt;='Jan''16 Multi'!M33,('Jan''16 Multi'!M33*'Jan''16 Multi'!M37/100*1.1)*'Jan''16 Multi'!M30,('Bills Jan''16'!$G5*'Jan''16 Multi'!M29/'Jan''16 Multi'!M30*'Jan''16 Multi'!M37/100*1.1)*'Jan''16 Multi'!M30)</f>
        <v>197.50500000000002</v>
      </c>
      <c r="L24" s="66">
        <f>IF($G5*'Jan''16 Multi'!N29/'Jan''16 Multi'!N30&gt;='Jan''16 Multi'!N33,('Jan''16 Multi'!N33*'Jan''16 Multi'!N37/100*1.1)*'Jan''16 Multi'!N30,($G5*'Jan''16 Multi'!N29/'Jan''16 Multi'!N30*'Jan''16 Multi'!N37/100*1.1)*'Jan''16 Multi'!N30)</f>
        <v>217.80000000000007</v>
      </c>
      <c r="M24" s="66">
        <f>IF($G5*'Jan''16 Multi'!O29/'Jan''16 Multi'!O30&gt;='Jan''16 Multi'!O33,('Jan''16 Multi'!O33*'Jan''16 Multi'!O37/100*1.1)*'Jan''16 Multi'!O30,($G5*'Jan''16 Multi'!O29/'Jan''16 Multi'!O30*'Jan''16 Multi'!O37/100*1.1)*'Jan''16 Multi'!O30)</f>
        <v>239.57999999999998</v>
      </c>
      <c r="N24" s="70"/>
    </row>
    <row r="25" spans="1:14" x14ac:dyDescent="0.15">
      <c r="A25" s="47" t="s">
        <v>170</v>
      </c>
      <c r="C25" s="66">
        <f>IF($G5*'Jan''16 Multi'!E29/'Jan''16 Multi'!E30&lt;'Jan''16 Multi'!E33,0,IF($G5*'Jan''16 Multi'!E29/'Jan''16 Multi'!E30&lt;='Jan''16 Multi'!E34,($G5*'Jan''16 Multi'!E29/'Jan''16 Multi'!E30-'Jan''16 Multi'!E33)*('Jan''16 Multi'!E38/100*1.1)*'Jan''16 Multi'!E30,('Jan''16 Multi'!E34-'Jan''16 Multi'!E33)*('Jan''16 Multi'!E38/100*1.1)*'Jan''16 Multi'!E30))</f>
        <v>180.97200000000004</v>
      </c>
      <c r="D25" s="66">
        <f>IF($G5*'Jan''16 Multi'!F29/'Jan''16 Multi'!F30&lt;'Jan''16 Multi'!F33,0,IF($G5*'Jan''16 Multi'!F29/'Jan''16 Multi'!F30&lt;='Jan''16 Multi'!F34,($G5*'Jan''16 Multi'!F29/'Jan''16 Multi'!F30-'Jan''16 Multi'!F33)*('Jan''16 Multi'!F38/100*1.1)*'Jan''16 Multi'!F30,('Jan''16 Multi'!F34-'Jan''16 Multi'!F33)*('Jan''16 Multi'!F38/100*1.1)*'Jan''16 Multi'!F30))</f>
        <v>164.83500000000004</v>
      </c>
      <c r="E25" s="66">
        <f>IF($G5*'Jan''16 Multi'!G29/'Jan''16 Multi'!G30&lt;'Jan''16 Multi'!G33,0,IF($G5*'Jan''16 Multi'!G29/'Jan''16 Multi'!G30&lt;='Jan''16 Multi'!G34,($G5*'Jan''16 Multi'!G29/'Jan''16 Multi'!G30-'Jan''16 Multi'!G33)*('Jan''16 Multi'!G38/100*1.1)*'Jan''16 Multi'!G30,('Jan''16 Multi'!G34-'Jan''16 Multi'!G33)*('Jan''16 Multi'!G38/100*1.1)*'Jan''16 Multi'!G30))</f>
        <v>201.96000000000006</v>
      </c>
      <c r="F25" s="66">
        <f>IF($G5*'Jan''16 Multi'!H29/'Jan''16 Multi'!H30&lt;'Jan''16 Multi'!H33,0,IF($G5*'Jan''16 Multi'!H29/'Jan''16 Multi'!H30&lt;='Jan''16 Multi'!H34,($G5*'Jan''16 Multi'!H29/'Jan''16 Multi'!H30-'Jan''16 Multi'!H33)*('Jan''16 Multi'!H38/100*1.1)*'Jan''16 Multi'!H30,('Jan''16 Multi'!H34-'Jan''16 Multi'!H33)*('Jan''16 Multi'!H38/100*1.1)*'Jan''16 Multi'!H30))</f>
        <v>164.24100000000001</v>
      </c>
      <c r="G25" s="66">
        <v>0</v>
      </c>
      <c r="H25" s="66">
        <f>IF($G5*'Jan''16 Multi'!J29/'Jan''16 Multi'!J30&lt;'Jan''16 Multi'!J33,0,IF($G5*'Jan''16 Multi'!J29/'Jan''16 Multi'!J30&lt;='Jan''16 Multi'!J34,($G5*'Jan''16 Multi'!J29/'Jan''16 Multi'!J30-'Jan''16 Multi'!J33)*('Jan''16 Multi'!J38/100*1.1)*'Jan''16 Multi'!J30,('Jan''16 Multi'!J34-'Jan''16 Multi'!J33)*('Jan''16 Multi'!J38/100*1.1)*'Jan''16 Multi'!J30))</f>
        <v>185.72399999999999</v>
      </c>
      <c r="I25" s="66">
        <v>0</v>
      </c>
      <c r="J25" s="66">
        <v>0</v>
      </c>
      <c r="K25" s="66">
        <v>0</v>
      </c>
      <c r="L25" s="66">
        <f>IF($G5*'Jan''16 Multi'!N29/'Jan''16 Multi'!N30&lt;'Jan''16 Multi'!N33,0,IF($G5*'Jan''16 Multi'!N29/'Jan''16 Multi'!N30&lt;='Jan''16 Multi'!N34,($G5*'Jan''16 Multi'!N29/'Jan''16 Multi'!N30-'Jan''16 Multi'!N33)*('Jan''16 Multi'!N38/100*1.1)*'Jan''16 Multi'!N30,('Jan''16 Multi'!N34-'Jan''16 Multi'!N33)*('Jan''16 Multi'!N38/100*1.1)*'Jan''16 Multi'!N30))</f>
        <v>188.10000000000002</v>
      </c>
      <c r="M25" s="66">
        <f>IF($G5*'Jan''16 Multi'!O29/'Jan''16 Multi'!O30&lt;'Jan''16 Multi'!O33,0,IF($G5*'Jan''16 Multi'!O29/'Jan''16 Multi'!O30&lt;='Jan''16 Multi'!O34,($G5*'Jan''16 Multi'!O29/'Jan''16 Multi'!O30-'Jan''16 Multi'!O33)*('Jan''16 Multi'!O38/100*1.1)*'Jan''16 Multi'!O30,('Jan''16 Multi'!O34-'Jan''16 Multi'!O33)*('Jan''16 Multi'!O38/100*1.1)*'Jan''16 Multi'!O30))</f>
        <v>204.93</v>
      </c>
      <c r="N25" s="70"/>
    </row>
    <row r="26" spans="1:14" x14ac:dyDescent="0.15">
      <c r="A26" s="47" t="s">
        <v>535</v>
      </c>
      <c r="C26" s="66">
        <f>IF($G5*'Jan''16 Multi'!E29/'Jan''16 Multi'!E30&lt;'Jan''16 Multi'!E34,0,IF($G5*'Jan''16 Multi'!E29/'Jan''16 Multi'!E30&lt;='Jan''16 Multi'!E35,($G5*'Jan''16 Multi'!E29/'Jan''16 Multi'!E30-'Jan''16 Multi'!E34)*('Jan''16 Multi'!E39/100*1.1)*'Jan''16 Multi'!E30,('Jan''16 Multi'!E35-'Jan''16 Multi'!E34)*('Jan''16 Multi'!E39/100*1.1)*'Jan''16 Multi'!E30))</f>
        <v>145.92599999999999</v>
      </c>
      <c r="D26" s="66">
        <f>IF($G5*'Jan''16 Multi'!F29/'Jan''16 Multi'!F30&lt;'Jan''16 Multi'!F34,0,IF($G5*'Jan''16 Multi'!F29/'Jan''16 Multi'!F30&lt;='Jan''16 Multi'!F35,($G5*'Jan''16 Multi'!F29/'Jan''16 Multi'!F30-'Jan''16 Multi'!F34)*('Jan''16 Multi'!F39/100*1.1)*'Jan''16 Multi'!F30,('Jan''16 Multi'!F35-'Jan''16 Multi'!F34)*('Jan''16 Multi'!F39/100*1.1)*'Jan''16 Multi'!F30))</f>
        <v>0</v>
      </c>
      <c r="E26" s="66">
        <f>IF($G5*'Jan''16 Multi'!G29/'Jan''16 Multi'!G30&lt;'Jan''16 Multi'!G34,0,IF($G5*'Jan''16 Multi'!G29/'Jan''16 Multi'!G30&lt;='Jan''16 Multi'!G35,($G5*'Jan''16 Multi'!G29/'Jan''16 Multi'!G30-'Jan''16 Multi'!G34)*('Jan''16 Multi'!G39/100*1.1)*'Jan''16 Multi'!G30,('Jan''16 Multi'!G35-'Jan''16 Multi'!G34)*('Jan''16 Multi'!G39/100*1.1)*'Jan''16 Multi'!G30))</f>
        <v>166.61700000000002</v>
      </c>
      <c r="F26" s="66">
        <f>IF($G5*'Jan''16 Multi'!H29/'Jan''16 Multi'!H30&lt;'Jan''16 Multi'!H34,0,IF($G5*'Jan''16 Multi'!H29/'Jan''16 Multi'!H30&lt;='Jan''16 Multi'!H35,($G5*'Jan''16 Multi'!H29/'Jan''16 Multi'!H30-'Jan''16 Multi'!H34)*('Jan''16 Multi'!H39/100*1.1)*'Jan''16 Multi'!H30,('Jan''16 Multi'!H35-'Jan''16 Multi'!H34)*('Jan''16 Multi'!H39/100*1.1)*'Jan''16 Multi'!H30))</f>
        <v>150.084</v>
      </c>
      <c r="G26" s="66">
        <v>0</v>
      </c>
      <c r="H26" s="66">
        <f>IF($G5*'Jan''16 Multi'!J29/'Jan''16 Multi'!J30&lt;'Jan''16 Multi'!J34,0,IF($G5*'Jan''16 Multi'!J29/'Jan''16 Multi'!J30&lt;='Jan''16 Multi'!J35,($G5*'Jan''16 Multi'!J29/'Jan''16 Multi'!J30-'Jan''16 Multi'!J34)*('Jan''16 Multi'!J39/100*1.1)*'Jan''16 Multi'!J30,('Jan''16 Multi'!J35-'Jan''16 Multi'!J34)*('Jan''16 Multi'!J39/100*1.1)*'Jan''16 Multi'!J30))</f>
        <v>153.15300000000002</v>
      </c>
      <c r="I26" s="66">
        <v>0</v>
      </c>
      <c r="J26" s="66">
        <v>0</v>
      </c>
      <c r="K26" s="66">
        <v>0</v>
      </c>
      <c r="L26" s="66">
        <f>IF($G5*'Jan''16 Multi'!N29/'Jan''16 Multi'!N30&lt;'Jan''16 Multi'!N34,0,IF($G5*'Jan''16 Multi'!N29/'Jan''16 Multi'!N30&lt;='Jan''16 Multi'!N35,($G5*'Jan''16 Multi'!N29/'Jan''16 Multi'!N30-'Jan''16 Multi'!N34)*('Jan''16 Multi'!N39/100*1.1)*'Jan''16 Multi'!N30,('Jan''16 Multi'!N35-'Jan''16 Multi'!N34)*('Jan''16 Multi'!N39/100*1.1)*'Jan''16 Multi'!N30))</f>
        <v>153.45000000000002</v>
      </c>
      <c r="M26" s="66">
        <f>IF($G5*'Jan''16 Multi'!O29/'Jan''16 Multi'!O30&lt;'Jan''16 Multi'!O34,0,IF($G5*'Jan''16 Multi'!O29/'Jan''16 Multi'!O30&lt;='Jan''16 Multi'!O35,($G5*'Jan''16 Multi'!O29/'Jan''16 Multi'!O30-'Jan''16 Multi'!O34)*('Jan''16 Multi'!O39/100*1.1)*'Jan''16 Multi'!O30,('Jan''16 Multi'!O35-'Jan''16 Multi'!O34)*('Jan''16 Multi'!O39/100*1.1)*'Jan''16 Multi'!O30))</f>
        <v>162.36000000000001</v>
      </c>
      <c r="N26" s="70"/>
    </row>
    <row r="27" spans="1:14" x14ac:dyDescent="0.15">
      <c r="A27" s="47" t="s">
        <v>776</v>
      </c>
      <c r="C27" s="66">
        <f>IF($G5*'Jan''16 Multi'!E29/'Jan''16 Multi'!E30&lt;'Jan''16 Multi'!E35,0,IF($G5*'Jan''16 Multi'!E29/'Jan''16 Multi'!E30&lt;='Jan''16 Multi'!E36,($G5*'Jan''16 Multi'!E29/'Jan''16 Multi'!E30-'Jan''16 Multi'!E35)*('Jan''16 Multi'!E40/100*1.1)*'Jan''16 Multi'!E30,('Jan''16 Multi'!E36-'Jan''16 Multi'!E35)*('Jan''16 Multi'!E40/100*1.1)*'Jan''16 Multi'!E30))</f>
        <v>63.657000000000004</v>
      </c>
      <c r="D27" s="66">
        <f>IF($G5*'Jan''16 Multi'!F29/'Jan''16 Multi'!F30&lt;'Jan''16 Multi'!F35,0,IF($G5*'Jan''16 Multi'!F29/'Jan''16 Multi'!F30&lt;='Jan''16 Multi'!F36,($G5*'Jan''16 Multi'!F29/'Jan''16 Multi'!F30-'Jan''16 Multi'!F35)*('Jan''16 Multi'!F40/100*1.1)*'Jan''16 Multi'!F30,('Jan''16 Multi'!F36-'Jan''16 Multi'!F35)*('Jan''16 Multi'!F40/100*1.1)*'Jan''16 Multi'!F30))</f>
        <v>0</v>
      </c>
      <c r="E27" s="66">
        <f>IF($G5*'Jan''16 Multi'!G29/'Jan''16 Multi'!G30&lt;'Jan''16 Multi'!G35,0,IF($G5*'Jan''16 Multi'!G29/'Jan''16 Multi'!G30&lt;='Jan''16 Multi'!G36,($G5*'Jan''16 Multi'!G29/'Jan''16 Multi'!G30-'Jan''16 Multi'!G35)*('Jan''16 Multi'!G40/100*1.1)*'Jan''16 Multi'!G30,('Jan''16 Multi'!G36-'Jan''16 Multi'!G35)*('Jan''16 Multi'!G40/100*1.1)*'Jan''16 Multi'!G30))</f>
        <v>73.363950000000003</v>
      </c>
      <c r="F27" s="66">
        <f>IF($G5*'Jan''16 Multi'!H29/'Jan''16 Multi'!H30&lt;'Jan''16 Multi'!H35,0,IF($G5*'Jan''16 Multi'!H29/'Jan''16 Multi'!H30&lt;='Jan''16 Multi'!H36,($G5*'Jan''16 Multi'!H29/'Jan''16 Multi'!H30-'Jan''16 Multi'!H35)*('Jan''16 Multi'!H40/100*1.1)*'Jan''16 Multi'!H30,('Jan''16 Multi'!H36-'Jan''16 Multi'!H35)*('Jan''16 Multi'!H40/100*1.1)*'Jan''16 Multi'!H30))</f>
        <v>64.746000000000009</v>
      </c>
      <c r="G27" s="66">
        <v>0</v>
      </c>
      <c r="H27" s="66">
        <f>IF($G5*'Jan''16 Multi'!J29/'Jan''16 Multi'!J30&lt;'Jan''16 Multi'!J35,0,IF($G5*'Jan''16 Multi'!J29/'Jan''16 Multi'!J30&lt;='Jan''16 Multi'!J36,($G5*'Jan''16 Multi'!J29/'Jan''16 Multi'!J30-'Jan''16 Multi'!J35)*('Jan''16 Multi'!J40/100*1.1)*'Jan''16 Multi'!J30,('Jan''16 Multi'!J36-'Jan''16 Multi'!J35)*('Jan''16 Multi'!J40/100*1.1)*'Jan''16 Multi'!J30))</f>
        <v>68.013000000000005</v>
      </c>
      <c r="I27" s="66">
        <v>0</v>
      </c>
      <c r="J27" s="66">
        <v>0</v>
      </c>
      <c r="K27" s="66">
        <v>0</v>
      </c>
      <c r="L27" s="66">
        <f>IF($G5*'Jan''16 Multi'!N29/'Jan''16 Multi'!N30&lt;'Jan''16 Multi'!N35,0,IF($G5*'Jan''16 Multi'!N29/'Jan''16 Multi'!N30&lt;='Jan''16 Multi'!N36,($G5*'Jan''16 Multi'!N29/'Jan''16 Multi'!N30-'Jan''16 Multi'!N35)*('Jan''16 Multi'!N40/100*1.1)*'Jan''16 Multi'!N30,('Jan''16 Multi'!N36-'Jan''16 Multi'!N35)*('Jan''16 Multi'!N40/100*1.1)*'Jan''16 Multi'!N30))</f>
        <v>66.825000000000003</v>
      </c>
      <c r="M27" s="66">
        <f>IF($G5*'Jan''16 Multi'!O29/'Jan''16 Multi'!O30&lt;'Jan''16 Multi'!O35,0,IF($G5*'Jan''16 Multi'!O29/'Jan''16 Multi'!O30&lt;='Jan''16 Multi'!O36,($G5*'Jan''16 Multi'!O29/'Jan''16 Multi'!O30-'Jan''16 Multi'!O35)*('Jan''16 Multi'!O40/100*1.1)*'Jan''16 Multi'!O30,('Jan''16 Multi'!O36-'Jan''16 Multi'!O35)*('Jan''16 Multi'!O40/100*1.1)*'Jan''16 Multi'!O30))</f>
        <v>70.289999999999992</v>
      </c>
      <c r="N27" s="70"/>
    </row>
    <row r="28" spans="1:14" x14ac:dyDescent="0.15">
      <c r="A28" s="47" t="s">
        <v>868</v>
      </c>
      <c r="C28" s="66">
        <f>IF(($G5*'Jan''16 Multi'!E29/'Jan''16 Multi'!E30&gt;'Jan''16 Multi'!E36),($G5*'Jan''16 Multi'!E29/'Jan''16 Multi'!E30-'Jan''16 Multi'!E36)*'Jan''16 Multi'!E41/100*1.1*'Jan''16 Multi'!E30,0)</f>
        <v>0</v>
      </c>
      <c r="D28" s="66">
        <f>IF(($G5*'Jan''16 Multi'!F29/'Jan''16 Multi'!F30&gt;'Jan''16 Multi'!F36),($G5*'Jan''16 Multi'!F29/'Jan''16 Multi'!F30-'Jan''16 Multi'!F36)*'Jan''16 Multi'!F41/100*1.1*'Jan''16 Multi'!F30,0)</f>
        <v>57.42</v>
      </c>
      <c r="E28" s="66">
        <f>IF(($G5*'Jan''16 Multi'!G29/'Jan''16 Multi'!G30&gt;'Jan''16 Multi'!G36),($G5*'Jan''16 Multi'!G29/'Jan''16 Multi'!G30-'Jan''16 Multi'!G36)*'Jan''16 Multi'!G41/100*1.1*'Jan''16 Multi'!G30,0)</f>
        <v>0</v>
      </c>
      <c r="F28" s="66">
        <f>IF(($G5*'Jan''16 Multi'!H29/'Jan''16 Multi'!H30&gt;'Jan''16 Multi'!H36),($G5*'Jan''16 Multi'!H29/'Jan''16 Multi'!H30-'Jan''16 Multi'!H36)*'Jan''16 Multi'!H41/100*1.1*'Jan''16 Multi'!H30,0)</f>
        <v>0</v>
      </c>
      <c r="G28" s="66">
        <f>IF(($G5*'Jan''16 Multi'!I29/'Jan''16 Multi'!I30&gt;'Jan''16 Multi'!I33),('Bills Jan''16'!$G5*'Jan''16 Multi'!I29/'Jan''16 Multi'!I30-'Jan''16 Multi'!I33)*'Jan''16 Multi'!I41/100*1.1)*'Jan''16 Multi'!I30</f>
        <v>260.68289169999997</v>
      </c>
      <c r="H28" s="66">
        <f>IF(($G5*'Jan''16 Multi'!J29/'Jan''16 Multi'!J30&gt;'Jan''16 Multi'!J36),($G5*'Jan''16 Multi'!J29/'Jan''16 Multi'!J30-'Jan''16 Multi'!J36)*'Jan''16 Multi'!J41/100*1.1*'Jan''16 Multi'!J30,0)</f>
        <v>0</v>
      </c>
      <c r="I28" s="66">
        <f>IF(($G5*'Jan''16 Multi'!K29/'Jan''16 Multi'!K30&gt;'Jan''16 Multi'!K33),('Bills Jan''16'!$G5*'Jan''16 Multi'!K29/'Jan''16 Multi'!K30-'Jan''16 Multi'!K33)*'Jan''16 Multi'!K41/100*1.1)*'Jan''16 Multi'!K30</f>
        <v>369.6</v>
      </c>
      <c r="J28" s="66">
        <f>IF(($G5*'Jan''16 Multi'!L29/'Jan''16 Multi'!L30&gt;'Jan''16 Multi'!L33),('Bills Jan''16'!$G5*'Jan''16 Multi'!L29/'Jan''16 Multi'!L30-'Jan''16 Multi'!L33)*'Jan''16 Multi'!L41/100*1.1)*'Jan''16 Multi'!L30</f>
        <v>373.72500000000002</v>
      </c>
      <c r="K28" s="66">
        <f>IF(($G5*'Jan''16 Multi'!M29/'Jan''16 Multi'!M30&gt;'Jan''16 Multi'!M33),('Bills Jan''16'!$G5*'Jan''16 Multi'!M29/'Jan''16 Multi'!M30-'Jan''16 Multi'!M33)*'Jan''16 Multi'!M41/100*1.1)*'Jan''16 Multi'!M30</f>
        <v>323.40000000000003</v>
      </c>
      <c r="L28" s="66">
        <f>IF(($G5*'Jan''16 Multi'!N29/'Jan''16 Multi'!N30&gt;'Jan''16 Multi'!N36),($G5*'Jan''16 Multi'!N29/'Jan''16 Multi'!N30-'Jan''16 Multi'!N36)*'Jan''16 Multi'!N41/100*1.1*'Jan''16 Multi'!N30,0)</f>
        <v>0</v>
      </c>
      <c r="M28" s="66">
        <f>IF(($G5*'Jan''16 Multi'!O29/'Jan''16 Multi'!O30&gt;'Jan''16 Multi'!O36),($G5*'Jan''16 Multi'!O29/'Jan''16 Multi'!O30-'Jan''16 Multi'!O36)*'Jan''16 Multi'!O41/100*1.1*'Jan''16 Multi'!O30,0)</f>
        <v>0</v>
      </c>
      <c r="N28" s="70"/>
    </row>
    <row r="29" spans="1:14" x14ac:dyDescent="0.15">
      <c r="A29" s="47" t="s">
        <v>744</v>
      </c>
      <c r="C29" s="66">
        <f>IF($G5*'Jan''16 Multi'!E31/'Jan''16 Multi'!E32&gt;='Jan''16 Multi'!E33,('Jan''16 Multi'!E33*'Jan''16 Multi'!E42/100*1.1)*'Jan''16 Multi'!E32,($G5*'Jan''16 Multi'!E31/'Jan''16 Multi'!E32*'Jan''16 Multi'!E42/100*1.1)*'Jan''16 Multi'!E32)</f>
        <v>196.21800000000002</v>
      </c>
      <c r="D29" s="66">
        <f>IF($G5*'Jan''16 Multi'!F31/'Jan''16 Multi'!F32&gt;='Jan''16 Multi'!F33,('Jan''16 Multi'!F33*'Jan''16 Multi'!F42/100*1.1)*'Jan''16 Multi'!F32,($G5*'Jan''16 Multi'!F31/'Jan''16 Multi'!F32*'Jan''16 Multi'!F42/100*1.1)*'Jan''16 Multi'!F32)</f>
        <v>370.65600000000001</v>
      </c>
      <c r="E29" s="66">
        <f>IF($G5*'Jan''16 Multi'!G31/'Jan''16 Multi'!G32&gt;='Jan''16 Multi'!G33,('Jan''16 Multi'!G33*'Jan''16 Multi'!G42/100*1.1)*'Jan''16 Multi'!G32,($G5*'Jan''16 Multi'!G31/'Jan''16 Multi'!G32*'Jan''16 Multi'!G42/100*1.1)*'Jan''16 Multi'!G32)</f>
        <v>186.81300000000002</v>
      </c>
      <c r="F29" s="66">
        <f>IF($G5*'Jan''16 Multi'!H31/'Jan''16 Multi'!H32&gt;='Jan''16 Multi'!H33,('Jan''16 Multi'!H33*'Jan''16 Multi'!H42/100*1.1)*'Jan''16 Multi'!H32,($G5*'Jan''16 Multi'!H31/'Jan''16 Multi'!H32*'Jan''16 Multi'!H42/100*1.1)*'Jan''16 Multi'!H32)</f>
        <v>175.82400000000001</v>
      </c>
      <c r="G29" s="66">
        <f>IF($G5*'Jan''16 Multi'!I31/'Jan''16 Multi'!I32&gt;='Jan''16 Multi'!I33,('Jan''16 Multi'!I33*'Jan''16 Multi'!I42/100*1.1)*'Jan''16 Multi'!I32,('Bills Jan''16'!$G5*'Jan''16 Multi'!I31/'Jan''16 Multi'!I32*'Jan''16 Multi'!I42/100*1.1)*'Jan''16 Multi'!I32)</f>
        <v>288.44200000000006</v>
      </c>
      <c r="H29" s="66">
        <f>IF($G5*'Jan''16 Multi'!J31/'Jan''16 Multi'!J32&gt;='Jan''16 Multi'!J33,('Jan''16 Multi'!J33*'Jan''16 Multi'!J42/100*1.1)*'Jan''16 Multi'!J32,($G5*'Jan''16 Multi'!J31/'Jan''16 Multi'!J32*'Jan''16 Multi'!J42/100*1.1)*'Jan''16 Multi'!J32)</f>
        <v>199.78199999999998</v>
      </c>
      <c r="I29" s="66">
        <f>IF($G5*'Jan''16 Multi'!K31/'Jan''16 Multi'!K32&gt;='Jan''16 Multi'!K33,('Jan''16 Multi'!K33*'Jan''16 Multi'!K42/100*1.1)*'Jan''16 Multi'!K32,('Bills Jan''16'!$G5*'Jan''16 Multi'!K31/'Jan''16 Multi'!K32*'Jan''16 Multi'!K42/100*1.1)*'Jan''16 Multi'!K32)</f>
        <v>197.50500000000002</v>
      </c>
      <c r="J29" s="66">
        <f>IF($G5*'Jan''16 Multi'!L31/'Jan''16 Multi'!L32&gt;='Jan''16 Multi'!L33,('Jan''16 Multi'!L33*'Jan''16 Multi'!L42/100*1.1)*'Jan''16 Multi'!L32,('Bills Jan''16'!$G5*'Jan''16 Multi'!L31/'Jan''16 Multi'!L32*'Jan''16 Multi'!L42/100*1.1)*'Jan''16 Multi'!L32)</f>
        <v>195.03000000000003</v>
      </c>
      <c r="K29" s="66">
        <f>IF($G5*'Jan''16 Multi'!M31/'Jan''16 Multi'!M32&gt;='Jan''16 Multi'!M33,('Jan''16 Multi'!M33*'Jan''16 Multi'!M42/100*1.1)*'Jan''16 Multi'!M32,('Bills Jan''16'!$G5*'Jan''16 Multi'!M31/'Jan''16 Multi'!M32*'Jan''16 Multi'!M42/100*1.1)*'Jan''16 Multi'!M32)</f>
        <v>189.42000000000002</v>
      </c>
      <c r="L29" s="66">
        <f>IF($G5*'Jan''16 Multi'!N31/'Jan''16 Multi'!N32&gt;='Jan''16 Multi'!N33,('Jan''16 Multi'!N33*'Jan''16 Multi'!N42/100*1.1)*'Jan''16 Multi'!N32,($G5*'Jan''16 Multi'!N31/'Jan''16 Multi'!N32*'Jan''16 Multi'!N42/100*1.1)*'Jan''16 Multi'!N32)</f>
        <v>202.95</v>
      </c>
      <c r="M29" s="66">
        <f>IF($G5*'Jan''16 Multi'!O31/'Jan''16 Multi'!O32&gt;='Jan''16 Multi'!O33,('Jan''16 Multi'!O33*'Jan''16 Multi'!O42/100*1.1)*'Jan''16 Multi'!O32,($G5*'Jan''16 Multi'!O31/'Jan''16 Multi'!O32*'Jan''16 Multi'!O42/100*1.1)*'Jan''16 Multi'!O32)</f>
        <v>205.92000000000002</v>
      </c>
      <c r="N29" s="70"/>
    </row>
    <row r="30" spans="1:14" x14ac:dyDescent="0.15">
      <c r="A30" s="47" t="s">
        <v>389</v>
      </c>
      <c r="C30" s="66">
        <f>IF($G5*'Jan''16 Multi'!E31/'Jan''16 Multi'!E32&lt;'Jan''16 Multi'!E33,0,IF($G5*'Jan''16 Multi'!E31/'Jan''16 Multi'!E32&lt;='Jan''16 Multi'!E34,($G5*'Jan''16 Multi'!E31/'Jan''16 Multi'!E32-'Jan''16 Multi'!E33)*('Jan''16 Multi'!E43/100*1.1)*'Jan''16 Multi'!E32,('Jan''16 Multi'!E34-'Jan''16 Multi'!E33)*('Jan''16 Multi'!E43/100*1.1)*'Jan''16 Multi'!E32))</f>
        <v>171.17099999999999</v>
      </c>
      <c r="D30" s="66">
        <f>IF($G5*'Jan''16 Multi'!F31/'Jan''16 Multi'!F32&lt;'Jan''16 Multi'!F33,0,IF($G5*'Jan''16 Multi'!F31/'Jan''16 Multi'!F32&lt;='Jan''16 Multi'!F34,($G5*'Jan''16 Multi'!F31/'Jan''16 Multi'!F32-'Jan''16 Multi'!F33)*('Jan''16 Multi'!F43/100*1.1)*'Jan''16 Multi'!F32,('Jan''16 Multi'!F34-'Jan''16 Multi'!F33)*('Jan''16 Multi'!F43/100*1.1)*'Jan''16 Multi'!F32))</f>
        <v>143.05500000000004</v>
      </c>
      <c r="E30" s="66">
        <f>IF($G5*'Jan''16 Multi'!G31/'Jan''16 Multi'!G32&lt;'Jan''16 Multi'!G33,0,IF($G5*'Jan''16 Multi'!G31/'Jan''16 Multi'!G32&lt;='Jan''16 Multi'!G34,($G5*'Jan''16 Multi'!G31/'Jan''16 Multi'!G32-'Jan''16 Multi'!G33)*('Jan''16 Multi'!G43/100*1.1)*'Jan''16 Multi'!G32,('Jan''16 Multi'!G34-'Jan''16 Multi'!G33)*('Jan''16 Multi'!G43/100*1.1)*'Jan''16 Multi'!G32))</f>
        <v>166.61700000000002</v>
      </c>
      <c r="F30" s="66">
        <f>IF($G5*'Jan''16 Multi'!H31/'Jan''16 Multi'!H32&lt;'Jan''16 Multi'!H33,0,IF($G5*'Jan''16 Multi'!H31/'Jan''16 Multi'!H32&lt;='Jan''16 Multi'!H34,($G5*'Jan''16 Multi'!H31/'Jan''16 Multi'!H32-'Jan''16 Multi'!H33)*('Jan''16 Multi'!H43/100*1.1)*'Jan''16 Multi'!H32,('Jan''16 Multi'!H34-'Jan''16 Multi'!H33)*('Jan''16 Multi'!H43/100*1.1)*'Jan''16 Multi'!H32))</f>
        <v>149.78700000000001</v>
      </c>
      <c r="G30" s="66">
        <v>0</v>
      </c>
      <c r="H30" s="66">
        <f>IF($G5*'Jan''16 Multi'!J31/'Jan''16 Multi'!J32&lt;'Jan''16 Multi'!J33,0,IF($G5*'Jan''16 Multi'!J31/'Jan''16 Multi'!J32&lt;='Jan''16 Multi'!J34,($G5*'Jan''16 Multi'!J31/'Jan''16 Multi'!J32-'Jan''16 Multi'!J33)*('Jan''16 Multi'!J43/100*1.1)*'Jan''16 Multi'!J32,('Jan''16 Multi'!J34-'Jan''16 Multi'!J33)*('Jan''16 Multi'!J43/100*1.1)*'Jan''16 Multi'!J32))</f>
        <v>176.61600000000001</v>
      </c>
      <c r="I30" s="66">
        <v>0</v>
      </c>
      <c r="J30" s="66">
        <v>0</v>
      </c>
      <c r="K30" s="66">
        <v>0</v>
      </c>
      <c r="L30" s="66">
        <f>IF($G5*'Jan''16 Multi'!N31/'Jan''16 Multi'!N32&lt;'Jan''16 Multi'!N33,0,IF($G5*'Jan''16 Multi'!N31/'Jan''16 Multi'!N32&lt;='Jan''16 Multi'!N34,($G5*'Jan''16 Multi'!N31/'Jan''16 Multi'!N32-'Jan''16 Multi'!N33)*('Jan''16 Multi'!N43/100*1.1)*'Jan''16 Multi'!N32,('Jan''16 Multi'!N34-'Jan''16 Multi'!N33)*('Jan''16 Multi'!N43/100*1.1)*'Jan''16 Multi'!N32))</f>
        <v>178.20000000000005</v>
      </c>
      <c r="M30" s="66">
        <f>IF($G5*'Jan''16 Multi'!O31/'Jan''16 Multi'!O32&lt;'Jan''16 Multi'!O33,0,IF($G5*'Jan''16 Multi'!O31/'Jan''16 Multi'!O32&lt;='Jan''16 Multi'!O34,($G5*'Jan''16 Multi'!O31/'Jan''16 Multi'!O32-'Jan''16 Multi'!O33)*('Jan''16 Multi'!O43/100*1.1)*'Jan''16 Multi'!O32,('Jan''16 Multi'!O34-'Jan''16 Multi'!O33)*('Jan''16 Multi'!O43/100*1.1)*'Jan''16 Multi'!O32))</f>
        <v>176.22</v>
      </c>
      <c r="N30" s="70"/>
    </row>
    <row r="31" spans="1:14" x14ac:dyDescent="0.15">
      <c r="A31" s="47" t="s">
        <v>673</v>
      </c>
      <c r="C31" s="66">
        <f>IF($G5*'Jan''16 Multi'!E31/'Jan''16 Multi'!E32&lt;'Jan''16 Multi'!E34,0,IF($G5*'Jan''16 Multi'!E31/'Jan''16 Multi'!E32&lt;='Jan''16 Multi'!E35,($G5*'Jan''16 Multi'!E31/'Jan''16 Multi'!E32-'Jan''16 Multi'!E34)*('Jan''16 Multi'!E44/100*1.1)*'Jan''16 Multi'!E32,('Jan''16 Multi'!E35-'Jan''16 Multi'!E34)*('Jan''16 Multi'!E44/100*1.1)*'Jan''16 Multi'!E32))</f>
        <v>140.77800000000002</v>
      </c>
      <c r="D31" s="66">
        <f>IF($G5*'Jan''16 Multi'!F31/'Jan''16 Multi'!F32&lt;'Jan''16 Multi'!F34,0,IF($G5*'Jan''16 Multi'!F31/'Jan''16 Multi'!F32&lt;='Jan''16 Multi'!F35,($G5*'Jan''16 Multi'!F31/'Jan''16 Multi'!F32-'Jan''16 Multi'!F34)*('Jan''16 Multi'!F44/100*1.1)*'Jan''16 Multi'!F32,('Jan''16 Multi'!F35-'Jan''16 Multi'!F34)*('Jan''16 Multi'!F44/100*1.1)*'Jan''16 Multi'!F32))</f>
        <v>0</v>
      </c>
      <c r="E31" s="66">
        <f>IF($G5*'Jan''16 Multi'!G31/'Jan''16 Multi'!G32&lt;'Jan''16 Multi'!G34,0,IF($G5*'Jan''16 Multi'!G31/'Jan''16 Multi'!G32&lt;='Jan''16 Multi'!G35,($G5*'Jan''16 Multi'!G31/'Jan''16 Multi'!G32-'Jan''16 Multi'!G34)*('Jan''16 Multi'!G44/100*1.1)*'Jan''16 Multi'!G32,('Jan''16 Multi'!G35-'Jan''16 Multi'!G34)*('Jan''16 Multi'!G44/100*1.1)*'Jan''16 Multi'!G32))</f>
        <v>141.37200000000001</v>
      </c>
      <c r="F31" s="66">
        <f>IF($G5*'Jan''16 Multi'!H31/'Jan''16 Multi'!H32&lt;'Jan''16 Multi'!H34,0,IF($G5*'Jan''16 Multi'!H31/'Jan''16 Multi'!H32&lt;='Jan''16 Multi'!H35,($G5*'Jan''16 Multi'!H31/'Jan''16 Multi'!H32-'Jan''16 Multi'!H34)*('Jan''16 Multi'!H44/100*1.1)*'Jan''16 Multi'!H32,('Jan''16 Multi'!H35-'Jan''16 Multi'!H34)*('Jan''16 Multi'!H44/100*1.1)*'Jan''16 Multi'!H32))</f>
        <v>142.56</v>
      </c>
      <c r="G31" s="66">
        <v>0</v>
      </c>
      <c r="H31" s="66">
        <f>IF($G5*'Jan''16 Multi'!J31/'Jan''16 Multi'!J32&lt;'Jan''16 Multi'!J34,0,IF($G5*'Jan''16 Multi'!J31/'Jan''16 Multi'!J32&lt;='Jan''16 Multi'!J35,($G5*'Jan''16 Multi'!J31/'Jan''16 Multi'!J32-'Jan''16 Multi'!J34)*('Jan''16 Multi'!J44/100*1.1)*'Jan''16 Multi'!J32,('Jan''16 Multi'!J35-'Jan''16 Multi'!J34)*('Jan''16 Multi'!J44/100*1.1)*'Jan''16 Multi'!J32))</f>
        <v>148.5</v>
      </c>
      <c r="I31" s="66">
        <v>0</v>
      </c>
      <c r="J31" s="66">
        <v>0</v>
      </c>
      <c r="K31" s="66">
        <v>0</v>
      </c>
      <c r="L31" s="66">
        <f>IF($G5*'Jan''16 Multi'!N31/'Jan''16 Multi'!N32&lt;'Jan''16 Multi'!N34,0,IF($G5*'Jan''16 Multi'!N31/'Jan''16 Multi'!N32&lt;='Jan''16 Multi'!N35,($G5*'Jan''16 Multi'!N31/'Jan''16 Multi'!N32-'Jan''16 Multi'!N34)*('Jan''16 Multi'!N44/100*1.1)*'Jan''16 Multi'!N32,('Jan''16 Multi'!N35-'Jan''16 Multi'!N34)*('Jan''16 Multi'!N44/100*1.1)*'Jan''16 Multi'!N32))</f>
        <v>148.5</v>
      </c>
      <c r="M31" s="66">
        <f>IF($G5*'Jan''16 Multi'!O31/'Jan''16 Multi'!O32&lt;'Jan''16 Multi'!O34,0,IF($G5*'Jan''16 Multi'!O31/'Jan''16 Multi'!O32&lt;='Jan''16 Multi'!O35,($G5*'Jan''16 Multi'!O31/'Jan''16 Multi'!O32-'Jan''16 Multi'!O34)*('Jan''16 Multi'!O44/100*1.1)*'Jan''16 Multi'!O32,('Jan''16 Multi'!O35-'Jan''16 Multi'!O34)*('Jan''16 Multi'!O44/100*1.1)*'Jan''16 Multi'!O32))</f>
        <v>140.57999999999998</v>
      </c>
      <c r="N31" s="70"/>
    </row>
    <row r="32" spans="1:14" x14ac:dyDescent="0.15">
      <c r="A32" s="47" t="s">
        <v>576</v>
      </c>
      <c r="C32" s="66">
        <f>IF($G5*'Jan''16 Multi'!E31/'Jan''16 Multi'!E32&lt;'Jan''16 Multi'!E35,0,IF($G5*'Jan''16 Multi'!E31/'Jan''16 Multi'!E32&lt;='Jan''16 Multi'!E36,($G5*'Jan''16 Multi'!E31/'Jan''16 Multi'!E32-'Jan''16 Multi'!E35)*('Jan''16 Multi'!E45/100*1.1)*'Jan''16 Multi'!E32,('Jan''16 Multi'!E36-'Jan''16 Multi'!E35)*('Jan''16 Multi'!E45/100*1.1)*'Jan''16 Multi'!E32))</f>
        <v>62.320499999999996</v>
      </c>
      <c r="D32" s="66">
        <f>IF($G5*'Jan''16 Multi'!F31/'Jan''16 Multi'!F32&lt;'Jan''16 Multi'!F35,0,IF($G5*'Jan''16 Multi'!F31/'Jan''16 Multi'!F32&lt;='Jan''16 Multi'!F36,($G5*'Jan''16 Multi'!F31/'Jan''16 Multi'!F32-'Jan''16 Multi'!F35)*('Jan''16 Multi'!F45/100*1.1)*'Jan''16 Multi'!F32,('Jan''16 Multi'!F36-'Jan''16 Multi'!F35)*('Jan''16 Multi'!F45/100*1.1)*'Jan''16 Multi'!F32))</f>
        <v>0</v>
      </c>
      <c r="E32" s="66">
        <f>IF($G5*'Jan''16 Multi'!G31/'Jan''16 Multi'!G32&lt;'Jan''16 Multi'!G35,0,IF($G5*'Jan''16 Multi'!G31/'Jan''16 Multi'!G32&lt;='Jan''16 Multi'!G36,($G5*'Jan''16 Multi'!G31/'Jan''16 Multi'!G32-'Jan''16 Multi'!G35)*('Jan''16 Multi'!G45/100*1.1)*'Jan''16 Multi'!G32,('Jan''16 Multi'!G36-'Jan''16 Multi'!G35)*('Jan''16 Multi'!G45/100*1.1)*'Jan''16 Multi'!G32))</f>
        <v>61.949250000000006</v>
      </c>
      <c r="F32" s="66">
        <f>IF($G5*'Jan''16 Multi'!H31/'Jan''16 Multi'!H32&lt;'Jan''16 Multi'!H35,0,IF($G5*'Jan''16 Multi'!H31/'Jan''16 Multi'!H32&lt;='Jan''16 Multi'!H36,($G5*'Jan''16 Multi'!H31/'Jan''16 Multi'!H32-'Jan''16 Multi'!H35)*('Jan''16 Multi'!H45/100*1.1)*'Jan''16 Multi'!H32,('Jan''16 Multi'!H36-'Jan''16 Multi'!H35)*('Jan''16 Multi'!H45/100*1.1)*'Jan''16 Multi'!H32))</f>
        <v>61.528500000000008</v>
      </c>
      <c r="G32" s="66">
        <v>0</v>
      </c>
      <c r="H32" s="66">
        <f>IF($G5*'Jan''16 Multi'!J31/'Jan''16 Multi'!J32&lt;'Jan''16 Multi'!J35,0,IF($G5*'Jan''16 Multi'!J31/'Jan''16 Multi'!J32&lt;='Jan''16 Multi'!J36,($G5*'Jan''16 Multi'!J31/'Jan''16 Multi'!J32-'Jan''16 Multi'!J35)*('Jan''16 Multi'!J45/100*1.1)*'Jan''16 Multi'!J32,('Jan''16 Multi'!J36-'Jan''16 Multi'!J35)*('Jan''16 Multi'!J45/100*1.1)*'Jan''16 Multi'!J32))</f>
        <v>66.825000000000003</v>
      </c>
      <c r="I32" s="66">
        <v>0</v>
      </c>
      <c r="J32" s="66">
        <v>0</v>
      </c>
      <c r="K32" s="66">
        <v>0</v>
      </c>
      <c r="L32" s="66">
        <f>IF($G5*'Jan''16 Multi'!N31/'Jan''16 Multi'!N32&lt;'Jan''16 Multi'!N35,0,IF($G5*'Jan''16 Multi'!N31/'Jan''16 Multi'!N32&lt;='Jan''16 Multi'!N36,($G5*'Jan''16 Multi'!N31/'Jan''16 Multi'!N32-'Jan''16 Multi'!N35)*('Jan''16 Multi'!N45/100*1.1)*'Jan''16 Multi'!N32,('Jan''16 Multi'!N36-'Jan''16 Multi'!N35)*('Jan''16 Multi'!N45/100*1.1)*'Jan''16 Multi'!N32))</f>
        <v>66.825000000000003</v>
      </c>
      <c r="M32" s="66">
        <f>IF($G5*'Jan''16 Multi'!O31/'Jan''16 Multi'!O32&lt;'Jan''16 Multi'!O35,0,IF($G5*'Jan''16 Multi'!O31/'Jan''16 Multi'!O32&lt;='Jan''16 Multi'!O36,($G5*'Jan''16 Multi'!O31/'Jan''16 Multi'!O32-'Jan''16 Multi'!O35)*('Jan''16 Multi'!O45/100*1.1)*'Jan''16 Multi'!O32,('Jan''16 Multi'!O36-'Jan''16 Multi'!O35)*('Jan''16 Multi'!O45/100*1.1)*'Jan''16 Multi'!O32))</f>
        <v>60.885000000000005</v>
      </c>
      <c r="N32" s="70"/>
    </row>
    <row r="33" spans="1:14" x14ac:dyDescent="0.15">
      <c r="A33" s="47" t="s">
        <v>742</v>
      </c>
      <c r="C33" s="66">
        <f>IF(($G5*'Jan''16 Multi'!E31/'Jan''16 Multi'!E32&gt;'Jan''16 Multi'!E36),($G5*'Jan''16 Multi'!E31/'Jan''16 Multi'!E32-'Jan''16 Multi'!E36)*'Jan''16 Multi'!E46/100*1.1*'Jan''16 Multi'!E32,0)</f>
        <v>0</v>
      </c>
      <c r="D33" s="66">
        <f>IF(($G5*'Jan''16 Multi'!F31/'Jan''16 Multi'!F32&gt;'Jan''16 Multi'!F36),($G5*'Jan''16 Multi'!F31/'Jan''16 Multi'!F32-'Jan''16 Multi'!F36)*'Jan''16 Multi'!F46/100*1.1*'Jan''16 Multi'!F32,0)</f>
        <v>53.707499999999996</v>
      </c>
      <c r="E33" s="66">
        <f>IF(($G5*'Jan''16 Multi'!G31/'Jan''16 Multi'!G32&gt;'Jan''16 Multi'!G36),($G5*'Jan''16 Multi'!G31/'Jan''16 Multi'!G32-'Jan''16 Multi'!G36)*'Jan''16 Multi'!G46/100*1.1*'Jan''16 Multi'!G32,0)</f>
        <v>0</v>
      </c>
      <c r="F33" s="66">
        <f>IF(($G5*'Jan''16 Multi'!H31/'Jan''16 Multi'!H32&gt;'Jan''16 Multi'!H36),($G5*'Jan''16 Multi'!H31/'Jan''16 Multi'!H32-'Jan''16 Multi'!H36)*'Jan''16 Multi'!H46/100*1.1*'Jan''16 Multi'!H32,0)</f>
        <v>0</v>
      </c>
      <c r="G33" s="66">
        <f>IF(($G5*'Jan''16 Multi'!I31/'Jan''16 Multi'!I32&gt;'Jan''16 Multi'!I33),('Bills Jan''16'!$G5*'Jan''16 Multi'!I31/'Jan''16 Multi'!I32-'Jan''16 Multi'!I33)*'Jan''16 Multi'!I46/100*1.1)*'Jan''16 Multi'!I32</f>
        <v>450.84436319999992</v>
      </c>
      <c r="H33" s="66">
        <f>IF(($G5*'Jan''16 Multi'!J31/'Jan''16 Multi'!J32&gt;'Jan''16 Multi'!J36),($G5*'Jan''16 Multi'!J31/'Jan''16 Multi'!J32-'Jan''16 Multi'!J36)*'Jan''16 Multi'!J46/100*1.1*'Jan''16 Multi'!J32,0)</f>
        <v>0</v>
      </c>
      <c r="I33" s="66">
        <f>IF(($G5*'Jan''16 Multi'!K31/'Jan''16 Multi'!K32&gt;'Jan''16 Multi'!K33),('Bills Jan''16'!$G5*'Jan''16 Multi'!K31/'Jan''16 Multi'!K32-'Jan''16 Multi'!K33)*'Jan''16 Multi'!K46/100*1.1)*'Jan''16 Multi'!K32</f>
        <v>353.43</v>
      </c>
      <c r="J33" s="66">
        <f>IF(($G5*'Jan''16 Multi'!L31/'Jan''16 Multi'!L32&gt;'Jan''16 Multi'!L33),('Bills Jan''16'!$G5*'Jan''16 Multi'!L31/'Jan''16 Multi'!L32-'Jan''16 Multi'!L33)*'Jan''16 Multi'!L46/100*1.1)*'Jan''16 Multi'!L32</f>
        <v>353.92500000000001</v>
      </c>
      <c r="K33" s="66">
        <f>IF(($G5*'Jan''16 Multi'!M31/'Jan''16 Multi'!M32&gt;'Jan''16 Multi'!M33),('Bills Jan''16'!$G5*'Jan''16 Multi'!M31/'Jan''16 Multi'!M32-'Jan''16 Multi'!M33)*'Jan''16 Multi'!M46/100*1.1)*'Jan''16 Multi'!M32</f>
        <v>288.75000000000006</v>
      </c>
      <c r="L33" s="66">
        <f>IF(($G5*'Jan''16 Multi'!N31/'Jan''16 Multi'!N32&gt;'Jan''16 Multi'!N36),($G5*'Jan''16 Multi'!N31/'Jan''16 Multi'!N32-'Jan''16 Multi'!N36)*'Jan''16 Multi'!N46/100*1.1*'Jan''16 Multi'!N32,0)</f>
        <v>0</v>
      </c>
      <c r="M33" s="66">
        <f>IF(($G5*'Jan''16 Multi'!O31/'Jan''16 Multi'!O32&gt;'Jan''16 Multi'!O36),($G5*'Jan''16 Multi'!O31/'Jan''16 Multi'!O32-'Jan''16 Multi'!O36)*'Jan''16 Multi'!O46/100*1.1*'Jan''16 Multi'!O32,0)</f>
        <v>0</v>
      </c>
      <c r="N33" s="70"/>
    </row>
    <row r="34" spans="1:14" x14ac:dyDescent="0.15">
      <c r="A34" s="47" t="s">
        <v>309</v>
      </c>
      <c r="C34" s="66">
        <f>365*'Jan''16 Multi'!E47/100*1.1</f>
        <v>288.63835000000006</v>
      </c>
      <c r="D34" s="66">
        <f>365*'Jan''16 Multi'!F47/100*1.1</f>
        <v>275.83050000000003</v>
      </c>
      <c r="E34" s="66">
        <f>365*'Jan''16 Multi'!G47/100*1.1</f>
        <v>249.8133</v>
      </c>
      <c r="F34" s="66">
        <f>365*'Jan''16 Multi'!H47/100*1.1</f>
        <v>226.76719999999997</v>
      </c>
      <c r="G34" s="66">
        <f>365*'Jan''16 Multi'!I47/100*1.1</f>
        <v>256.19715000000002</v>
      </c>
      <c r="H34" s="66">
        <f>365*'Jan''16 Multi'!J47/100*1.1</f>
        <v>257.72284999999999</v>
      </c>
      <c r="I34" s="66">
        <f>365*'Jan''16 Multi'!K47/100*1.1</f>
        <v>281.05</v>
      </c>
      <c r="J34" s="66">
        <f>365*'Jan''16 Multi'!L47/100*1.1</f>
        <v>253.94875000000005</v>
      </c>
      <c r="K34" s="66">
        <f>365*'Jan''16 Multi'!M47/100*1.1</f>
        <v>208.73985000000005</v>
      </c>
      <c r="L34" s="66">
        <f>365*'Jan''16 Multi'!N47/100*1.1</f>
        <v>266.9975</v>
      </c>
      <c r="M34" s="66">
        <f>365*'Jan''16 Multi'!O47/100*1.1</f>
        <v>269.00500000000005</v>
      </c>
      <c r="N34" s="67">
        <f>AVERAGE(C34:M34)</f>
        <v>257.70094999999998</v>
      </c>
    </row>
    <row r="35" spans="1:14" x14ac:dyDescent="0.15">
      <c r="A35" s="69" t="s">
        <v>721</v>
      </c>
      <c r="B35" s="70"/>
      <c r="C35" s="68">
        <f t="shared" ref="C35:I35" si="1">SUM(C24:C34)</f>
        <v>1456.3928500000002</v>
      </c>
      <c r="D35" s="68">
        <f t="shared" si="1"/>
        <v>1476.5520000000001</v>
      </c>
      <c r="E35" s="68">
        <f t="shared" si="1"/>
        <v>1470.6615000000004</v>
      </c>
      <c r="F35" s="68">
        <f>SUM(F24:F34)</f>
        <v>1332.3497</v>
      </c>
      <c r="G35" s="68">
        <f t="shared" si="1"/>
        <v>1407.1634048999999</v>
      </c>
      <c r="H35" s="68">
        <f>SUM(H24:H34)</f>
        <v>1468.8888500000003</v>
      </c>
      <c r="I35" s="68">
        <f t="shared" si="1"/>
        <v>1411.7950000000001</v>
      </c>
      <c r="J35" s="68">
        <f>SUM(J24:J34)</f>
        <v>1375.6187500000001</v>
      </c>
      <c r="K35" s="68">
        <f>SUM(K24:K34)</f>
        <v>1207.8148500000002</v>
      </c>
      <c r="L35" s="68">
        <f>SUM(L24:L34)</f>
        <v>1489.6475000000003</v>
      </c>
      <c r="M35" s="68">
        <f>SUM(M24:M34)</f>
        <v>1529.77</v>
      </c>
      <c r="N35" s="72">
        <f>AVERAGE(C35:M35)</f>
        <v>1420.6049459000003</v>
      </c>
    </row>
    <row r="37" spans="1:14" x14ac:dyDescent="0.15">
      <c r="A37" s="64" t="s">
        <v>84</v>
      </c>
    </row>
    <row r="39" spans="1:14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331</v>
      </c>
      <c r="G39" s="50" t="s">
        <v>126</v>
      </c>
      <c r="H39" s="50" t="s">
        <v>274</v>
      </c>
      <c r="I39" s="50" t="s">
        <v>726</v>
      </c>
      <c r="J39" s="50" t="s">
        <v>281</v>
      </c>
      <c r="K39" s="50" t="s">
        <v>376</v>
      </c>
      <c r="L39" s="50" t="s">
        <v>276</v>
      </c>
      <c r="M39" s="50" t="s">
        <v>434</v>
      </c>
      <c r="N39" s="65" t="s">
        <v>729</v>
      </c>
    </row>
    <row r="40" spans="1:14" x14ac:dyDescent="0.15">
      <c r="A40" s="47" t="s">
        <v>667</v>
      </c>
      <c r="C40" s="66">
        <f>IF($G5*'Jan''16 Envestra'!E7/'Jan''16 Envestra'!E8&gt;='Jan''16 Envestra'!E11,('Jan''16 Envestra'!E11*'Jan''16 Envestra'!E13/100*1.1)*'Jan''16 Envestra'!E8,($G5*'Jan''16 Envestra'!E7/'Jan''16 Envestra'!E8*'Jan''16 Envestra'!E13/100*1.1)*'Jan''16 Envestra'!E8)</f>
        <v>77.518979999999999</v>
      </c>
      <c r="D40" s="66">
        <f>IF($G5*'Jan''16 Envestra'!F7/'Jan''16 Envestra'!F8&gt;='Jan''16 Envestra'!F11,('Jan''16 Envestra'!F11*'Jan''16 Envestra'!F13/100*1.1)*'Jan''16 Envestra'!F8,($G5*'Jan''16 Envestra'!F7/'Jan''16 Envestra'!F8*'Jan''16 Envestra'!F13/100*1.1)*'Jan''16 Envestra'!F8)</f>
        <v>168.52</v>
      </c>
      <c r="E40" s="66">
        <f>IF($G5*'Jan''16 Envestra'!G7/'Jan''16 Envestra'!G8&gt;='Jan''16 Envestra'!G11,('Jan''16 Envestra'!G11*'Jan''16 Envestra'!G13/100*1.1)*'Jan''16 Envestra'!G8,($G5*'Jan''16 Envestra'!G7/'Jan''16 Envestra'!G8*'Jan''16 Envestra'!G13/100*1.1)*'Jan''16 Envestra'!G8)</f>
        <v>92.284500000000008</v>
      </c>
      <c r="F40" s="66">
        <f>IF($G5*'Jan''16 Envestra'!H7/'Jan''16 Envestra'!H8&gt;='Jan''16 Envestra'!H11,('Jan''16 Envestra'!H11*'Jan''16 Envestra'!H13/100*1.1)*'Jan''16 Envestra'!H8,($G5*'Jan''16 Envestra'!H7/'Jan''16 Envestra'!H8*'Jan''16 Envestra'!H13/100*1.1)*'Jan''16 Envestra'!H8)</f>
        <v>69.231470000000016</v>
      </c>
      <c r="G40" s="66">
        <f>IF($G5*'Jan''16 Envestra'!I7/'Jan''16 Envestra'!I8&gt;='Jan''16 Envestra'!I11,('Jan''16 Envestra'!I11*'Jan''16 Envestra'!I13/100*1.1)*'Jan''16 Envestra'!I8,($G5*'Jan''16 Envestra'!I7/'Jan''16 Envestra'!I8*'Jan''16 Envestra'!I13/100*1.1)*'Jan''16 Envestra'!I8)</f>
        <v>177.40800000000002</v>
      </c>
      <c r="H40" s="66">
        <f>IF($G5*'Jan''16 Envestra'!J7/'Jan''16 Envestra'!J8&gt;='Jan''16 Envestra'!J11,('Jan''16 Envestra'!J11*'Jan''16 Envestra'!J13/100*1.1)*'Jan''16 Envestra'!J8,($G5*'Jan''16 Envestra'!J7/'Jan''16 Envestra'!J8*'Jan''16 Envestra'!J13/100*1.1)*'Jan''16 Envestra'!J8)</f>
        <v>89.859770000000012</v>
      </c>
      <c r="I40" s="66">
        <f>IF($G5*'Jan''16 Envestra'!K7/'Jan''16 Envestra'!K8&gt;='Jan''16 Envestra'!K11,('Jan''16 Envestra'!K11*'Jan''16 Envestra'!K13/100*1.1)*'Jan''16 Envestra'!K8,($G5*'Jan''16 Envestra'!K7/'Jan''16 Envestra'!K8*'Jan''16 Envestra'!K13/100*1.1)*'Jan''16 Envestra'!K8)</f>
        <v>149.16</v>
      </c>
      <c r="J40" s="66">
        <f>IF($G5*'Jan''16 Envestra'!L7/'Jan''16 Envestra'!L8&gt;='Jan''16 Envestra'!L11,('Jan''16 Envestra'!L11*'Jan''16 Envestra'!L13/100*1.1)*'Jan''16 Envestra'!L8,($G5*'Jan''16 Envestra'!L7/'Jan''16 Envestra'!L8*'Jan''16 Envestra'!L13/100*1.1)*'Jan''16 Envestra'!L8)</f>
        <v>66.95150000000001</v>
      </c>
      <c r="K40" s="66">
        <f>IF($G5*'Jan''16 Envestra'!M7/'Jan''16 Envestra'!M8&gt;='Jan''16 Envestra'!M11,('Jan''16 Envestra'!M11*'Jan''16 Envestra'!M13/100*1.1)*'Jan''16 Envestra'!M8,($G5*'Jan''16 Envestra'!M7/'Jan''16 Envestra'!M8*'Jan''16 Envestra'!M13/100*1.1)*'Jan''16 Envestra'!M8)</f>
        <v>156.64000000000001</v>
      </c>
      <c r="L40" s="66">
        <f>IF($G5*'Jan''16 Envestra'!N7/'Jan''16 Envestra'!N8&gt;='Jan''16 Envestra'!N11,('Jan''16 Envestra'!N11*'Jan''16 Envestra'!N13/100*1.1)*'Jan''16 Envestra'!N8,($G5*'Jan''16 Envestra'!N7/'Jan''16 Envestra'!N8*'Jan''16 Envestra'!N13/100*1.1)*'Jan''16 Envestra'!N8)</f>
        <v>86.132199999999997</v>
      </c>
      <c r="M40" s="66">
        <f>IF($G5*'Jan''16 Envestra'!O7/'Jan''16 Envestra'!O8&gt;='Jan''16 Envestra'!O11,('Jan''16 Envestra'!O11*'Jan''16 Envestra'!O13/100*1.1)*'Jan''16 Envestra'!O8,($G5*'Jan''16 Envestra'!O7/'Jan''16 Envestra'!O8*'Jan''16 Envestra'!O13/100*1.1)*'Jan''16 Envestra'!O8)</f>
        <v>96.2654</v>
      </c>
      <c r="N40" s="70"/>
    </row>
    <row r="41" spans="1:14" x14ac:dyDescent="0.15">
      <c r="A41" s="47" t="s">
        <v>170</v>
      </c>
      <c r="C41" s="66">
        <f>IF($G5*'Jan''16 Envestra'!E7/'Jan''16 Envestra'!E8&lt;'Jan''16 Envestra'!E11,0,IF($G5*'Jan''16 Envestra'!E7/'Jan''16 Envestra'!E8&lt;='Jan''16 Envestra'!E12,($G5*'Jan''16 Envestra'!E7/'Jan''16 Envestra'!E8-'Jan''16 Envestra'!E11)*('Jan''16 Envestra'!E14/100*1.1)*'Jan''16 Envestra'!E8,('Jan''16 Envestra'!E12-'Jan''16 Envestra'!E11)*('Jan''16 Envestra'!E14/100*1.1)*'Jan''16 Envestra'!E8))</f>
        <v>58.040070000000007</v>
      </c>
      <c r="D41" s="66">
        <f>IF($G5*'Jan''16 Envestra'!F7/'Jan''16 Envestra'!F8&lt;'Jan''16 Envestra'!F11,0,IF($G5*'Jan''16 Envestra'!F7/'Jan''16 Envestra'!F8&lt;='Jan''16 Envestra'!F12,($G5*'Jan''16 Envestra'!F7/'Jan''16 Envestra'!F8-'Jan''16 Envestra'!F11)*('Jan''16 Envestra'!F14/100*1.1)*'Jan''16 Envestra'!F8,('Jan''16 Envestra'!F12-'Jan''16 Envestra'!F11)*('Jan''16 Envestra'!F14/100*1.1)*'Jan''16 Envestra'!F8))</f>
        <v>263.2204729</v>
      </c>
      <c r="E41" s="66">
        <f>IF($G5*'Jan''16 Envestra'!G7/'Jan''16 Envestra'!G8&lt;'Jan''16 Envestra'!G11,0,IF($G5*'Jan''16 Envestra'!G7/'Jan''16 Envestra'!G8&lt;='Jan''16 Envestra'!G12,($G5*'Jan''16 Envestra'!G7/'Jan''16 Envestra'!G8-'Jan''16 Envestra'!G11)*('Jan''16 Envestra'!G14/100*1.1)*'Jan''16 Envestra'!G8,('Jan''16 Envestra'!G12-'Jan''16 Envestra'!G11)*('Jan''16 Envestra'!G14/100*1.1)*'Jan''16 Envestra'!G8))</f>
        <v>60.812400000000011</v>
      </c>
      <c r="F41" s="66">
        <f>IF($G5*'Jan''16 Envestra'!H7/'Jan''16 Envestra'!H8&lt;'Jan''16 Envestra'!H11,0,IF($G5*'Jan''16 Envestra'!H7/'Jan''16 Envestra'!H8&lt;='Jan''16 Envestra'!H12,($G5*'Jan''16 Envestra'!H7/'Jan''16 Envestra'!H8-'Jan''16 Envestra'!H11)*('Jan''16 Envestra'!H14/100*1.1)*'Jan''16 Envestra'!H8,('Jan''16 Envestra'!H12-'Jan''16 Envestra'!H11)*('Jan''16 Envestra'!H14/100*1.1)*'Jan''16 Envestra'!H8))</f>
        <v>55.059070000000006</v>
      </c>
      <c r="G41" s="66">
        <f>IF($G5*'Jan''16 Envestra'!I7/'Jan''16 Envestra'!I8&lt;'Jan''16 Envestra'!I11,0,IF($G5*'Jan''16 Envestra'!I7/'Jan''16 Envestra'!I8&lt;='Jan''16 Envestra'!I12,($G5*'Jan''16 Envestra'!I7/'Jan''16 Envestra'!I8-'Jan''16 Envestra'!I11)*('Jan''16 Envestra'!I14/100*1.1)*'Jan''16 Envestra'!I8,('Jan''16 Envestra'!I12-'Jan''16 Envestra'!I11)*('Jan''16 Envestra'!I14/100*1.1)*'Jan''16 Envestra'!I8))</f>
        <v>273.37183279999994</v>
      </c>
      <c r="H41" s="66">
        <f>IF($G5*'Jan''16 Envestra'!J7/'Jan''16 Envestra'!J8&lt;'Jan''16 Envestra'!J11,0,IF($G5*'Jan''16 Envestra'!J7/'Jan''16 Envestra'!J8&lt;='Jan''16 Envestra'!J12,($G5*'Jan''16 Envestra'!J7/'Jan''16 Envestra'!J8-'Jan''16 Envestra'!J11)*('Jan''16 Envestra'!J14/100*1.1)*'Jan''16 Envestra'!J8,('Jan''16 Envestra'!J12-'Jan''16 Envestra'!J11)*('Jan''16 Envestra'!J14/100*1.1)*'Jan''16 Envestra'!J8))</f>
        <v>62.273089999999996</v>
      </c>
      <c r="I41" s="66">
        <f>IF($G5*'Jan''16 Envestra'!K7/'Jan''16 Envestra'!K8&lt;'Jan''16 Envestra'!K11,0,IF($G5*'Jan''16 Envestra'!K7/'Jan''16 Envestra'!K8&lt;='Jan''16 Envestra'!K12,($G5*'Jan''16 Envestra'!K7/'Jan''16 Envestra'!K8-'Jan''16 Envestra'!K11)*('Jan''16 Envestra'!K14/100*1.1)*'Jan''16 Envestra'!K8,('Jan''16 Envestra'!K12-'Jan''16 Envestra'!K11)*('Jan''16 Envestra'!K14/100*1.1)*'Jan''16 Envestra'!K8))</f>
        <v>0</v>
      </c>
      <c r="J41" s="66">
        <f>IF($G5*'Jan''16 Envestra'!L7/'Jan''16 Envestra'!L8&lt;'Jan''16 Envestra'!L11,0,IF($G5*'Jan''16 Envestra'!L7/'Jan''16 Envestra'!L8&lt;='Jan''16 Envestra'!L12,($G5*'Jan''16 Envestra'!L7/'Jan''16 Envestra'!L8-'Jan''16 Envestra'!L11)*('Jan''16 Envestra'!L14/100*1.1)*'Jan''16 Envestra'!L8,('Jan''16 Envestra'!L12-'Jan''16 Envestra'!L11)*('Jan''16 Envestra'!L14/100*1.1)*'Jan''16 Envestra'!L8))</f>
        <v>55.148500000000013</v>
      </c>
      <c r="K41" s="66">
        <f>IF($G5*'Jan''16 Envestra'!M7/'Jan''16 Envestra'!M8&lt;'Jan''16 Envestra'!M11,0,IF($G5*'Jan''16 Envestra'!M7/'Jan''16 Envestra'!M8&lt;='Jan''16 Envestra'!M12,($G5*'Jan''16 Envestra'!M7/'Jan''16 Envestra'!M8-'Jan''16 Envestra'!M11)*('Jan''16 Envestra'!M14/100*1.1)*'Jan''16 Envestra'!M8,('Jan''16 Envestra'!M12-'Jan''16 Envestra'!M11)*('Jan''16 Envestra'!M14/100*1.1)*'Jan''16 Envestra'!M8))</f>
        <v>233.05234699999997</v>
      </c>
      <c r="L41" s="66">
        <f>IF($G5*'Jan''16 Envestra'!N7/'Jan''16 Envestra'!N8&lt;'Jan''16 Envestra'!N11,0,IF($G5*'Jan''16 Envestra'!N7/'Jan''16 Envestra'!N8&lt;='Jan''16 Envestra'!N12,($G5*'Jan''16 Envestra'!N7/'Jan''16 Envestra'!N8-'Jan''16 Envestra'!N11)*('Jan''16 Envestra'!N14/100*1.1)*'Jan''16 Envestra'!N8,('Jan''16 Envestra'!N12-'Jan''16 Envestra'!N11)*('Jan''16 Envestra'!N14/100*1.1)*'Jan''16 Envestra'!N8))</f>
        <v>59.023800000000001</v>
      </c>
      <c r="M41" s="66">
        <f>IF($G5*'Jan''16 Envestra'!O7/'Jan''16 Envestra'!O8&lt;'Jan''16 Envestra'!O11,0,IF($G5*'Jan''16 Envestra'!O7/'Jan''16 Envestra'!O8&lt;='Jan''16 Envestra'!O12,($G5*'Jan''16 Envestra'!O7/'Jan''16 Envestra'!O8-'Jan''16 Envestra'!O11)*('Jan''16 Envestra'!O14/100*1.1)*'Jan''16 Envestra'!O8,('Jan''16 Envestra'!O12-'Jan''16 Envestra'!O11)*('Jan''16 Envestra'!O14/100*1.1)*'Jan''16 Envestra'!O8))</f>
        <v>64.091499999999996</v>
      </c>
      <c r="N41" s="70"/>
    </row>
    <row r="42" spans="1:14" x14ac:dyDescent="0.15">
      <c r="A42" s="47" t="s">
        <v>868</v>
      </c>
      <c r="C42" s="66">
        <f>IF(($G5*'Jan''16 Envestra'!E7/'Jan''16 Envestra'!E8&gt;'Jan''16 Envestra'!E12),($G5*'Jan''16 Envestra'!E7/'Jan''16 Envestra'!E8-'Jan''16 Envestra'!E12)*'Jan''16 Envestra'!E15/100*1.1)*'Jan''16 Envestra'!E8</f>
        <v>268.08746250000002</v>
      </c>
      <c r="D42" s="66">
        <f>IF(($G5*'Jan''16 Envestra'!F7/'Jan''16 Envestra'!F8&gt;'Jan''16 Envestra'!F12),($G5*'Jan''16 Envestra'!F7/'Jan''16 Envestra'!F8-'Jan''16 Envestra'!F12)*'Jan''16 Envestra'!F15/100*1.1)*'Jan''16 Envestra'!F8</f>
        <v>0</v>
      </c>
      <c r="E42" s="66">
        <f>IF(($G5*'Jan''16 Envestra'!G7/'Jan''16 Envestra'!G8&gt;'Jan''16 Envestra'!G12),($G5*'Jan''16 Envestra'!G7/'Jan''16 Envestra'!G8-'Jan''16 Envestra'!G12)*'Jan''16 Envestra'!G15/100*1.1)*'Jan''16 Envestra'!G8</f>
        <v>265.87677203999999</v>
      </c>
      <c r="F42" s="66">
        <f>IF(($G5*'Jan''16 Envestra'!H7/'Jan''16 Envestra'!H8&gt;'Jan''16 Envestra'!H12),($G5*'Jan''16 Envestra'!H7/'Jan''16 Envestra'!H8-'Jan''16 Envestra'!H12)*'Jan''16 Envestra'!H15/100*1.1)*'Jan''16 Envestra'!H8</f>
        <v>261.48838649999999</v>
      </c>
      <c r="G42" s="66">
        <f>IF(($G5*'Jan''16 Envestra'!I7/'Jan''16 Envestra'!I8&gt;'Jan''16 Envestra'!I12),($G5*'Jan''16 Envestra'!I7/'Jan''16 Envestra'!I8-'Jan''16 Envestra'!I12)*'Jan''16 Envestra'!I15/100*1.1)*'Jan''16 Envestra'!I8</f>
        <v>0</v>
      </c>
      <c r="H42" s="66">
        <f>IF(($G5*'Jan''16 Envestra'!J7/'Jan''16 Envestra'!J8&gt;'Jan''16 Envestra'!J12),($G5*'Jan''16 Envestra'!J7/'Jan''16 Envestra'!J8-'Jan''16 Envestra'!J12)*'Jan''16 Envestra'!J15/100*1.1)*'Jan''16 Envestra'!J8</f>
        <v>287.88469049999998</v>
      </c>
      <c r="I42" s="66">
        <f>IF(($G5*'Jan''16 Envestra'!K7/'Jan''16 Envestra'!K8&gt;'Jan''16 Envestra'!K12),($G5*'Jan''16 Envestra'!K7/'Jan''16 Envestra'!K8-'Jan''16 Envestra'!K12)*'Jan''16 Envestra'!K15/100*1.1)*'Jan''16 Envestra'!K8</f>
        <v>287.05980600000004</v>
      </c>
      <c r="J42" s="66">
        <f>IF(($G5*'Jan''16 Envestra'!L7/'Jan''16 Envestra'!L8&gt;'Jan''16 Envestra'!L12),($G5*'Jan''16 Envestra'!L7/'Jan''16 Envestra'!L8-'Jan''16 Envestra'!L12)*'Jan''16 Envestra'!L15/100*1.1)*'Jan''16 Envestra'!L8</f>
        <v>270.562116</v>
      </c>
      <c r="K42" s="66">
        <f>IF(($G5*'Jan''16 Envestra'!M7/'Jan''16 Envestra'!M8&gt;'Jan''16 Envestra'!M12),($G5*'Jan''16 Envestra'!M7/'Jan''16 Envestra'!M8-'Jan''16 Envestra'!M12)*'Jan''16 Envestra'!M15/100*1.1)*'Jan''16 Envestra'!M8</f>
        <v>0</v>
      </c>
      <c r="L42" s="66">
        <f>IF(($G5*'Jan''16 Envestra'!N7/'Jan''16 Envestra'!N8&gt;'Jan''16 Envestra'!N12),($G5*'Jan''16 Envestra'!N7/'Jan''16 Envestra'!N8-'Jan''16 Envestra'!N12)*'Jan''16 Envestra'!N15/100*1.1)*'Jan''16 Envestra'!N8</f>
        <v>270.56211599999995</v>
      </c>
      <c r="M42" s="66">
        <f>IF(($G5*'Jan''16 Envestra'!O7/'Jan''16 Envestra'!O8&gt;'Jan''16 Envestra'!O12),($G5*'Jan''16 Envestra'!O7/'Jan''16 Envestra'!O8-'Jan''16 Envestra'!O12)*'Jan''16 Envestra'!O15/100*1.1)*'Jan''16 Envestra'!O8</f>
        <v>283.760268</v>
      </c>
      <c r="N42" s="70"/>
    </row>
    <row r="43" spans="1:14" x14ac:dyDescent="0.15">
      <c r="A43" s="47" t="s">
        <v>744</v>
      </c>
      <c r="C43" s="66">
        <f>IF($G5*'Jan''16 Envestra'!E9/'Jan''16 Envestra'!E10&gt;='Jan''16 Envestra'!E11,('Jan''16 Envestra'!E11*'Jan''16 Envestra'!E16/100*1.1)*'Jan''16 Envestra'!E10,($G5*'Jan''16 Envestra'!E9/'Jan''16 Envestra'!E10*'Jan''16 Envestra'!E16/100*1.1)*'Jan''16 Envestra'!E10)</f>
        <v>155.03796</v>
      </c>
      <c r="D43" s="66">
        <f>IF($G5*'Jan''16 Envestra'!F9/'Jan''16 Envestra'!F10&gt;='Jan''16 Envestra'!F11,('Jan''16 Envestra'!F11*'Jan''16 Envestra'!F16/100*1.1)*'Jan''16 Envestra'!F10,($G5*'Jan''16 Envestra'!F9/'Jan''16 Envestra'!F10*'Jan''16 Envestra'!F16/100*1.1)*'Jan''16 Envestra'!F10)</f>
        <v>337.04</v>
      </c>
      <c r="E43" s="66">
        <f>IF($G5*'Jan''16 Envestra'!G9/'Jan''16 Envestra'!G10&gt;='Jan''16 Envestra'!G11,('Jan''16 Envestra'!G11*'Jan''16 Envestra'!G16/100*1.1)*'Jan''16 Envestra'!G10,($G5*'Jan''16 Envestra'!G9/'Jan''16 Envestra'!G10*'Jan''16 Envestra'!G16/100*1.1)*'Jan''16 Envestra'!G10)</f>
        <v>183.09244800000002</v>
      </c>
      <c r="F43" s="66">
        <f>IF($G5*'Jan''16 Envestra'!H9/'Jan''16 Envestra'!H10&gt;='Jan''16 Envestra'!H11,('Jan''16 Envestra'!H11*'Jan''16 Envestra'!H16/100*1.1)*'Jan''16 Envestra'!H10,($G5*'Jan''16 Envestra'!H9/'Jan''16 Envestra'!H10*'Jan''16 Envestra'!H16/100*1.1)*'Jan''16 Envestra'!H10)</f>
        <v>146.9314</v>
      </c>
      <c r="G43" s="66">
        <f>IF($G5*'Jan''16 Envestra'!I9/'Jan''16 Envestra'!I10&gt;='Jan''16 Envestra'!I11,('Jan''16 Envestra'!I11*'Jan''16 Envestra'!I16/100*1.1)*'Jan''16 Envestra'!I10,($G5*'Jan''16 Envestra'!I9/'Jan''16 Envestra'!I10*'Jan''16 Envestra'!I16/100*1.1)*'Jan''16 Envestra'!I10)</f>
        <v>339.32800000000003</v>
      </c>
      <c r="H43" s="66">
        <f>IF($G5*'Jan''16 Envestra'!J9/'Jan''16 Envestra'!J10&gt;='Jan''16 Envestra'!J11,('Jan''16 Envestra'!J11*'Jan''16 Envestra'!J16/100*1.1)*'Jan''16 Envestra'!J10,($G5*'Jan''16 Envestra'!J9/'Jan''16 Envestra'!J10*'Jan''16 Envestra'!J16/100*1.1)*'Jan''16 Envestra'!J10)</f>
        <v>179.71954000000002</v>
      </c>
      <c r="I43" s="66">
        <f>IF($G5*'Jan''16 Envestra'!K9/'Jan''16 Envestra'!K10&gt;='Jan''16 Envestra'!K11,('Jan''16 Envestra'!K11*'Jan''16 Envestra'!K16/100*1.1)*'Jan''16 Envestra'!K10,($G5*'Jan''16 Envestra'!K9/'Jan''16 Envestra'!K10*'Jan''16 Envestra'!K16/100*1.1)*'Jan''16 Envestra'!K10)</f>
        <v>298.32</v>
      </c>
      <c r="J43" s="66">
        <f>IF($G5*'Jan''16 Envestra'!L9/'Jan''16 Envestra'!L10&gt;='Jan''16 Envestra'!L11,('Jan''16 Envestra'!L11*'Jan''16 Envestra'!L16/100*1.1)*'Jan''16 Envestra'!L10,($G5*'Jan''16 Envestra'!L9/'Jan''16 Envestra'!L10*'Jan''16 Envestra'!L16/100*1.1)*'Jan''16 Envestra'!L10)</f>
        <v>133.90300000000002</v>
      </c>
      <c r="K43" s="66">
        <f>IF($G5*'Jan''16 Envestra'!M9/'Jan''16 Envestra'!M10&gt;='Jan''16 Envestra'!M11,('Jan''16 Envestra'!M11*'Jan''16 Envestra'!M16/100*1.1)*'Jan''16 Envestra'!M10,($G5*'Jan''16 Envestra'!M9/'Jan''16 Envestra'!M10*'Jan''16 Envestra'!M16/100*1.1)*'Jan''16 Envestra'!M10)</f>
        <v>299.2000000000001</v>
      </c>
      <c r="L43" s="66">
        <f>IF($G5*'Jan''16 Envestra'!N9/'Jan''16 Envestra'!N10&gt;='Jan''16 Envestra'!N11,('Jan''16 Envestra'!N11*'Jan''16 Envestra'!N16/100*1.1)*'Jan''16 Envestra'!N10,($G5*'Jan''16 Envestra'!N9/'Jan''16 Envestra'!N10*'Jan''16 Envestra'!N16/100*1.1)*'Jan''16 Envestra'!N10)</f>
        <v>172.26439999999999</v>
      </c>
      <c r="M43" s="66">
        <f>IF($G5*'Jan''16 Envestra'!O9/'Jan''16 Envestra'!O10&gt;='Jan''16 Envestra'!O11,('Jan''16 Envestra'!O11*'Jan''16 Envestra'!O16/100*1.1)*'Jan''16 Envestra'!O10,($G5*'Jan''16 Envestra'!O9/'Jan''16 Envestra'!O10*'Jan''16 Envestra'!O16/100*1.1)*'Jan''16 Envestra'!O10)</f>
        <v>192.5308</v>
      </c>
      <c r="N43" s="70"/>
    </row>
    <row r="44" spans="1:14" x14ac:dyDescent="0.15">
      <c r="A44" s="47" t="s">
        <v>389</v>
      </c>
      <c r="C44" s="66">
        <f>IF($G5*'Jan''16 Envestra'!E9/'Jan''16 Envestra'!E10&lt;'Jan''16 Envestra'!E11,0,IF($G5*'Jan''16 Envestra'!E9/'Jan''16 Envestra'!E10&lt;='Jan''16 Envestra'!E12,($G5*'Jan''16 Envestra'!E9/'Jan''16 Envestra'!E10-'Jan''16 Envestra'!E11)*('Jan''16 Envestra'!E17/100*1.1)*'Jan''16 Envestra'!E10,('Jan''16 Envestra'!E12-'Jan''16 Envestra'!E11)*('Jan''16 Envestra'!E17/100*1.1)*'Jan''16 Envestra'!E10))</f>
        <v>116.08014000000001</v>
      </c>
      <c r="D44" s="66">
        <f>IF($G5*'Jan''16 Envestra'!F9/'Jan''16 Envestra'!F10&lt;'Jan''16 Envestra'!F11,0,IF($G5*'Jan''16 Envestra'!F9/'Jan''16 Envestra'!F10&lt;='Jan''16 Envestra'!F12,($G5*'Jan''16 Envestra'!F9/'Jan''16 Envestra'!F10-'Jan''16 Envestra'!F11)*('Jan''16 Envestra'!F17/100*1.1)*'Jan''16 Envestra'!F10,('Jan''16 Envestra'!F12-'Jan''16 Envestra'!F11)*('Jan''16 Envestra'!F17/100*1.1)*'Jan''16 Envestra'!F10))</f>
        <v>526.44094580000001</v>
      </c>
      <c r="E44" s="66">
        <f>IF($G5*'Jan''16 Envestra'!G9/'Jan''16 Envestra'!G10&lt;'Jan''16 Envestra'!G11,0,IF($G5*'Jan''16 Envestra'!G9/'Jan''16 Envestra'!G10&lt;='Jan''16 Envestra'!G12,($G5*'Jan''16 Envestra'!G9/'Jan''16 Envestra'!G10-'Jan''16 Envestra'!G11)*('Jan''16 Envestra'!G17/100*1.1)*'Jan''16 Envestra'!G10,('Jan''16 Envestra'!G12-'Jan''16 Envestra'!G11)*('Jan''16 Envestra'!G17/100*1.1)*'Jan''16 Envestra'!G10))</f>
        <v>120.40855200000003</v>
      </c>
      <c r="F44" s="66">
        <f>IF($G5*'Jan''16 Envestra'!H9/'Jan''16 Envestra'!H10&lt;'Jan''16 Envestra'!H11,0,IF($G5*'Jan''16 Envestra'!H9/'Jan''16 Envestra'!H10&lt;='Jan''16 Envestra'!H12,($G5*'Jan''16 Envestra'!H9/'Jan''16 Envestra'!H10-'Jan''16 Envestra'!H11)*('Jan''16 Envestra'!H17/100*1.1)*'Jan''16 Envestra'!H10,('Jan''16 Envestra'!H12-'Jan''16 Envestra'!H11)*('Jan''16 Envestra'!H17/100*1.1)*'Jan''16 Envestra'!H10))</f>
        <v>110.11814000000001</v>
      </c>
      <c r="G44" s="66">
        <f>IF($G5*'Jan''16 Envestra'!I9/'Jan''16 Envestra'!I10&lt;'Jan''16 Envestra'!I11,0,IF($G5*'Jan''16 Envestra'!I9/'Jan''16 Envestra'!I10&lt;='Jan''16 Envestra'!I12,($G5*'Jan''16 Envestra'!I9/'Jan''16 Envestra'!I10-'Jan''16 Envestra'!I11)*('Jan''16 Envestra'!I17/100*1.1)*'Jan''16 Envestra'!I10,('Jan''16 Envestra'!I12-'Jan''16 Envestra'!I11)*('Jan''16 Envestra'!I17/100*1.1)*'Jan''16 Envestra'!I10))</f>
        <v>530.15834519999999</v>
      </c>
      <c r="H44" s="66">
        <f>IF($G5*'Jan''16 Envestra'!J9/'Jan''16 Envestra'!J10&lt;'Jan''16 Envestra'!J11,0,IF($G5*'Jan''16 Envestra'!J9/'Jan''16 Envestra'!J10&lt;='Jan''16 Envestra'!J12,($G5*'Jan''16 Envestra'!J9/'Jan''16 Envestra'!J10-'Jan''16 Envestra'!J11)*('Jan''16 Envestra'!J17/100*1.1)*'Jan''16 Envestra'!J10,('Jan''16 Envestra'!J12-'Jan''16 Envestra'!J11)*('Jan''16 Envestra'!J17/100*1.1)*'Jan''16 Envestra'!J10))</f>
        <v>124.54617999999999</v>
      </c>
      <c r="I44" s="66">
        <f>IF($G5*'Jan''16 Envestra'!K9/'Jan''16 Envestra'!K10&lt;'Jan''16 Envestra'!K11,0,IF($G5*'Jan''16 Envestra'!K9/'Jan''16 Envestra'!K10&lt;='Jan''16 Envestra'!K12,($G5*'Jan''16 Envestra'!K9/'Jan''16 Envestra'!K10-'Jan''16 Envestra'!K11)*('Jan''16 Envestra'!K17/100*1.1)*'Jan''16 Envestra'!K10,('Jan''16 Envestra'!K12-'Jan''16 Envestra'!K11)*('Jan''16 Envestra'!K17/100*1.1)*'Jan''16 Envestra'!K10))</f>
        <v>0</v>
      </c>
      <c r="J44" s="66">
        <f>IF($G5*'Jan''16 Envestra'!L9/'Jan''16 Envestra'!L10&lt;'Jan''16 Envestra'!L11,0,IF($G5*'Jan''16 Envestra'!L9/'Jan''16 Envestra'!L10&lt;='Jan''16 Envestra'!L12,($G5*'Jan''16 Envestra'!L9/'Jan''16 Envestra'!L10-'Jan''16 Envestra'!L11)*('Jan''16 Envestra'!L17/100*1.1)*'Jan''16 Envestra'!L10,('Jan''16 Envestra'!L12-'Jan''16 Envestra'!L11)*('Jan''16 Envestra'!L17/100*1.1)*'Jan''16 Envestra'!L10))</f>
        <v>110.29700000000003</v>
      </c>
      <c r="K44" s="66">
        <f>IF($G5*'Jan''16 Envestra'!M9/'Jan''16 Envestra'!M10&lt;'Jan''16 Envestra'!M11,0,IF($G5*'Jan''16 Envestra'!M9/'Jan''16 Envestra'!M10&lt;='Jan''16 Envestra'!M12,($G5*'Jan''16 Envestra'!M9/'Jan''16 Envestra'!M10-'Jan''16 Envestra'!M11)*('Jan''16 Envestra'!M17/100*1.1)*'Jan''16 Envestra'!M10,('Jan''16 Envestra'!M12-'Jan''16 Envestra'!M11)*('Jan''16 Envestra'!M17/100*1.1)*'Jan''16 Envestra'!M10))</f>
        <v>460.38561799999991</v>
      </c>
      <c r="L44" s="66">
        <f>IF($G5*'Jan''16 Envestra'!N9/'Jan''16 Envestra'!N10&lt;'Jan''16 Envestra'!N11,0,IF($G5*'Jan''16 Envestra'!N9/'Jan''16 Envestra'!N10&lt;='Jan''16 Envestra'!N12,($G5*'Jan''16 Envestra'!N9/'Jan''16 Envestra'!N10-'Jan''16 Envestra'!N11)*('Jan''16 Envestra'!N17/100*1.1)*'Jan''16 Envestra'!N10,('Jan''16 Envestra'!N12-'Jan''16 Envestra'!N11)*('Jan''16 Envestra'!N17/100*1.1)*'Jan''16 Envestra'!N10))</f>
        <v>118.0476</v>
      </c>
      <c r="M44" s="66">
        <f>IF($G5*'Jan''16 Envestra'!O9/'Jan''16 Envestra'!O10&lt;'Jan''16 Envestra'!O11,0,IF($G5*'Jan''16 Envestra'!O9/'Jan''16 Envestra'!O10&lt;='Jan''16 Envestra'!O12,($G5*'Jan''16 Envestra'!O9/'Jan''16 Envestra'!O10-'Jan''16 Envestra'!O11)*('Jan''16 Envestra'!O17/100*1.1)*'Jan''16 Envestra'!O10,('Jan''16 Envestra'!O12-'Jan''16 Envestra'!O11)*('Jan''16 Envestra'!O17/100*1.1)*'Jan''16 Envestra'!O10))</f>
        <v>128.18299999999999</v>
      </c>
      <c r="N44" s="70"/>
    </row>
    <row r="45" spans="1:14" x14ac:dyDescent="0.15">
      <c r="A45" s="47" t="s">
        <v>742</v>
      </c>
      <c r="C45" s="66">
        <f>IF(($G5*'Jan''16 Envestra'!E9/'Jan''16 Envestra'!E10&gt;'Jan''16 Envestra'!E12),($G5*'Jan''16 Envestra'!E9/'Jan''16 Envestra'!E10-'Jan''16 Envestra'!E12)*'Jan''16 Envestra'!E18/100*1.1)*'Jan''16 Envestra'!E10</f>
        <v>536.17492500000003</v>
      </c>
      <c r="D45" s="66">
        <f>IF(($G5*'Jan''16 Envestra'!F9/'Jan''16 Envestra'!F10&gt;'Jan''16 Envestra'!F12),($G5*'Jan''16 Envestra'!F9/'Jan''16 Envestra'!F10-'Jan''16 Envestra'!F12)*'Jan''16 Envestra'!F18/100*1.1)*'Jan''16 Envestra'!F10</f>
        <v>0</v>
      </c>
      <c r="E45" s="66">
        <f>IF(($G5*'Jan''16 Envestra'!G9/'Jan''16 Envestra'!G10&gt;'Jan''16 Envestra'!G12),($G5*'Jan''16 Envestra'!G9/'Jan''16 Envestra'!G10-'Jan''16 Envestra'!G12)*'Jan''16 Envestra'!G18/100*1.1)*'Jan''16 Envestra'!G10</f>
        <v>525.02248655999995</v>
      </c>
      <c r="F45" s="66">
        <f>IF(($G5*'Jan''16 Envestra'!H9/'Jan''16 Envestra'!H10&gt;'Jan''16 Envestra'!H12),($G5*'Jan''16 Envestra'!H9/'Jan''16 Envestra'!H10-'Jan''16 Envestra'!H12)*'Jan''16 Envestra'!H18/100*1.1)*'Jan''16 Envestra'!H10</f>
        <v>509.77862099999993</v>
      </c>
      <c r="G45" s="66">
        <f>IF(($G5*'Jan''16 Envestra'!I9/'Jan''16 Envestra'!I10&gt;'Jan''16 Envestra'!I12),($G5*'Jan''16 Envestra'!I9/'Jan''16 Envestra'!I10-'Jan''16 Envestra'!I12)*'Jan''16 Envestra'!I18/100*1.1)*'Jan''16 Envestra'!I10</f>
        <v>0</v>
      </c>
      <c r="H45" s="66">
        <f>IF(($G5*'Jan''16 Envestra'!J9/'Jan''16 Envestra'!J10&gt;'Jan''16 Envestra'!J12),($G5*'Jan''16 Envestra'!J9/'Jan''16 Envestra'!J10-'Jan''16 Envestra'!J12)*'Jan''16 Envestra'!J18/100*1.1)*'Jan''16 Envestra'!J10</f>
        <v>575.76938099999995</v>
      </c>
      <c r="I45" s="66">
        <f>IF(($G5*'Jan''16 Envestra'!K9/'Jan''16 Envestra'!K10&gt;'Jan''16 Envestra'!K12),($G5*'Jan''16 Envestra'!K9/'Jan''16 Envestra'!K10-'Jan''16 Envestra'!K12)*'Jan''16 Envestra'!K18/100*1.1)*'Jan''16 Envestra'!K10</f>
        <v>574.11961200000007</v>
      </c>
      <c r="J45" s="66">
        <f>IF(($G5*'Jan''16 Envestra'!L9/'Jan''16 Envestra'!L10&gt;'Jan''16 Envestra'!L12),($G5*'Jan''16 Envestra'!L9/'Jan''16 Envestra'!L10-'Jan''16 Envestra'!L12)*'Jan''16 Envestra'!L18/100*1.1)*'Jan''16 Envestra'!L10</f>
        <v>541.12423200000001</v>
      </c>
      <c r="K45" s="66">
        <f>IF(($G5*'Jan''16 Envestra'!M9/'Jan''16 Envestra'!M10&gt;'Jan''16 Envestra'!M12),($G5*'Jan''16 Envestra'!M9/'Jan''16 Envestra'!M10-'Jan''16 Envestra'!M12)*'Jan''16 Envestra'!M18/100*1.1)*'Jan''16 Envestra'!M10</f>
        <v>0</v>
      </c>
      <c r="L45" s="66">
        <f>IF(($G5*'Jan''16 Envestra'!N9/'Jan''16 Envestra'!N10&gt;'Jan''16 Envestra'!N12),($G5*'Jan''16 Envestra'!N9/'Jan''16 Envestra'!N10-'Jan''16 Envestra'!N12)*'Jan''16 Envestra'!N18/100*1.1)*'Jan''16 Envestra'!N10</f>
        <v>541.12423199999989</v>
      </c>
      <c r="M45" s="66">
        <f>IF(($G5*'Jan''16 Envestra'!O9/'Jan''16 Envestra'!O10&gt;'Jan''16 Envestra'!O12),($G5*'Jan''16 Envestra'!O9/'Jan''16 Envestra'!O10-'Jan''16 Envestra'!O12)*'Jan''16 Envestra'!O18/100*1.1)*'Jan''16 Envestra'!O10</f>
        <v>567.52053599999999</v>
      </c>
      <c r="N45" s="70"/>
    </row>
    <row r="46" spans="1:14" x14ac:dyDescent="0.15">
      <c r="A46" s="47" t="s">
        <v>309</v>
      </c>
      <c r="C46" s="66">
        <f>365*'Jan''16 Envestra'!E19/100*1.1</f>
        <v>265.15060000000005</v>
      </c>
      <c r="D46" s="66">
        <f>365*'Jan''16 Envestra'!F19/100*1.1</f>
        <v>257.8433</v>
      </c>
      <c r="E46" s="66">
        <f>365*'Jan''16 Envestra'!G19/100*1.1</f>
        <v>286.67100000000005</v>
      </c>
      <c r="F46" s="66">
        <f>365*'Jan''16 Envestra'!H19/100*1.1</f>
        <v>225.56270000000004</v>
      </c>
      <c r="G46" s="66">
        <f>365*'Jan''16 Envestra'!I19/100*1.1</f>
        <v>263.02265000000006</v>
      </c>
      <c r="H46" s="66">
        <f>365*'Jan''16 Envestra'!J19/100*1.1</f>
        <v>264.10670000000005</v>
      </c>
      <c r="I46" s="66">
        <f>365*'Jan''16 Envestra'!K19/100*1.1</f>
        <v>281.05</v>
      </c>
      <c r="J46" s="66">
        <f>365*'Jan''16 Envestra'!L19/100*1.1</f>
        <v>259.24855000000002</v>
      </c>
      <c r="K46" s="66">
        <f>365*'Jan''16 Envestra'!M19/100*1.1</f>
        <v>228.65425000000002</v>
      </c>
      <c r="L46" s="66">
        <f>365*'Jan''16 Envestra'!N19/100*1.1</f>
        <v>266.9975</v>
      </c>
      <c r="M46" s="66">
        <f>365*'Jan''16 Envestra'!O19/100*1.1</f>
        <v>248.93000000000004</v>
      </c>
      <c r="N46" s="67">
        <f>AVERAGE(C46:M46)</f>
        <v>258.83975000000004</v>
      </c>
    </row>
    <row r="47" spans="1:14" x14ac:dyDescent="0.15">
      <c r="A47" s="69" t="s">
        <v>721</v>
      </c>
      <c r="B47" s="70"/>
      <c r="C47" s="68">
        <f t="shared" ref="C47:I47" si="2">SUM(C40:C46)</f>
        <v>1476.0901375000003</v>
      </c>
      <c r="D47" s="68">
        <f t="shared" si="2"/>
        <v>1553.0647187</v>
      </c>
      <c r="E47" s="68">
        <f t="shared" si="2"/>
        <v>1534.1681586</v>
      </c>
      <c r="F47" s="68">
        <f>SUM(F40:F46)</f>
        <v>1378.1697875</v>
      </c>
      <c r="G47" s="68">
        <f>SUM(G40:G46)</f>
        <v>1583.288828</v>
      </c>
      <c r="H47" s="68">
        <f t="shared" si="2"/>
        <v>1584.1593515000002</v>
      </c>
      <c r="I47" s="68">
        <f t="shared" si="2"/>
        <v>1589.7094180000001</v>
      </c>
      <c r="J47" s="68">
        <f>SUM(J40:J46)</f>
        <v>1437.2348979999999</v>
      </c>
      <c r="K47" s="68">
        <f>SUM(K40:K46)</f>
        <v>1377.932215</v>
      </c>
      <c r="L47" s="68">
        <f>SUM(L40:L46)</f>
        <v>1514.1518479999997</v>
      </c>
      <c r="M47" s="68">
        <f>SUM(M40:M46)</f>
        <v>1581.281504</v>
      </c>
      <c r="N47" s="72">
        <f>AVERAGE(C47:M47)</f>
        <v>1509.9318968</v>
      </c>
    </row>
    <row r="49" spans="1:14" x14ac:dyDescent="0.15">
      <c r="A49" s="62" t="s">
        <v>861</v>
      </c>
      <c r="C49" s="50" t="s">
        <v>872</v>
      </c>
      <c r="D49" s="50" t="s">
        <v>396</v>
      </c>
      <c r="E49" s="50" t="s">
        <v>202</v>
      </c>
      <c r="F49" s="50" t="s">
        <v>331</v>
      </c>
      <c r="G49" s="50" t="s">
        <v>126</v>
      </c>
      <c r="H49" s="50" t="s">
        <v>274</v>
      </c>
      <c r="I49" s="50" t="s">
        <v>726</v>
      </c>
      <c r="J49" s="50" t="s">
        <v>281</v>
      </c>
      <c r="K49" s="50" t="s">
        <v>376</v>
      </c>
      <c r="L49" s="50" t="s">
        <v>276</v>
      </c>
      <c r="M49" s="50" t="s">
        <v>434</v>
      </c>
      <c r="N49" s="65" t="s">
        <v>729</v>
      </c>
    </row>
    <row r="50" spans="1:14" x14ac:dyDescent="0.15">
      <c r="A50" s="47" t="s">
        <v>667</v>
      </c>
      <c r="C50" s="66">
        <f>IF($G5*'Jan''16 Envestra'!E23/'Jan''16 Envestra'!E24&gt;='Jan''16 Envestra'!E27,('Jan''16 Envestra'!E27*'Jan''16 Envestra'!E29/100*1.1)*'Jan''16 Envestra'!E24,($G5*'Jan''16 Envestra'!E23/'Jan''16 Envestra'!E24*'Jan''16 Envestra'!E29/100*1.1)*'Jan''16 Envestra'!E24)</f>
        <v>80.016090000000005</v>
      </c>
      <c r="D50" s="66">
        <f>IF($G5*'Jan''16 Envestra'!F23/'Jan''16 Envestra'!F24&gt;='Jan''16 Envestra'!F27,('Jan''16 Envestra'!F27*'Jan''16 Envestra'!F29/100*1.1)*'Jan''16 Envestra'!F24,($G5*'Jan''16 Envestra'!F23/'Jan''16 Envestra'!F24*'Jan''16 Envestra'!F29/100*1.1)*'Jan''16 Envestra'!F24)</f>
        <v>176.17599999999999</v>
      </c>
      <c r="E50" s="66">
        <f>IF($G5*'Jan''16 Envestra'!G23/'Jan''16 Envestra'!G24&gt;='Jan''16 Envestra'!G27,('Jan''16 Envestra'!G27*'Jan''16 Envestra'!G29/100*1.1)*'Jan''16 Envestra'!G24,($G5*'Jan''16 Envestra'!G23/'Jan''16 Envestra'!G24*'Jan''16 Envestra'!G29/100*1.1)*'Jan''16 Envestra'!G24)</f>
        <v>95.606741999999997</v>
      </c>
      <c r="F50" s="66">
        <f>IF($G5*'Jan''16 Envestra'!H23/'Jan''16 Envestra'!H24&gt;='Jan''16 Envestra'!H27,('Jan''16 Envestra'!H27*'Jan''16 Envestra'!H29/100*1.1)*'Jan''16 Envestra'!H24,($G5*'Jan''16 Envestra'!H23/'Jan''16 Envestra'!H24*'Jan''16 Envestra'!H29/100*1.1)*'Jan''16 Envestra'!H24)</f>
        <v>60.039210000000004</v>
      </c>
      <c r="G50" s="66">
        <f>IF($G5*'Jan''16 Envestra'!I23/'Jan''16 Envestra'!I24&gt;='Jan''16 Envestra'!I27,('Jan''16 Envestra'!I27*'Jan''16 Envestra'!I29/100*1.1)*'Jan''16 Envestra'!I24,($G5*'Jan''16 Envestra'!I23/'Jan''16 Envestra'!I24*'Jan''16 Envestra'!I29/100*1.1)*'Jan''16 Envestra'!I24)</f>
        <v>141.85600000000002</v>
      </c>
      <c r="H50" s="66">
        <f>IF($G5*'Jan''16 Envestra'!J23/'Jan''16 Envestra'!J24&gt;='Jan''16 Envestra'!J27,('Jan''16 Envestra'!J27*'Jan''16 Envestra'!J29/100*1.1)*'Jan''16 Envestra'!J24,($G5*'Jan''16 Envestra'!J23/'Jan''16 Envestra'!J24*'Jan''16 Envestra'!J29/100*1.1)*'Jan''16 Envestra'!J24)</f>
        <v>92.86354</v>
      </c>
      <c r="I50" s="66">
        <f>IF($G5*'Jan''16 Envestra'!K23/'Jan''16 Envestra'!K24&gt;='Jan''16 Envestra'!K27,('Jan''16 Envestra'!K27*'Jan''16 Envestra'!K29/100*1.1)*'Jan''16 Envestra'!K24,('Bills Jan''16'!$G5*'Jan''16 Envestra'!K23/'Jan''16 Envestra'!K24*'Jan''16 Envestra'!K29/100*1.1)*'Jan''16 Envestra'!K24)</f>
        <v>147.18000000000004</v>
      </c>
      <c r="J50" s="66">
        <f>IF($G5*'Jan''16 Envestra'!L23/'Jan''16 Envestra'!L24&gt;='Jan''16 Envestra'!L27,('Jan''16 Envestra'!L27*'Jan''16 Envestra'!L29/100*1.1)*'Jan''16 Envestra'!L24,('Bills Jan''16'!$G5*'Jan''16 Envestra'!L23/'Jan''16 Envestra'!L24*'Jan''16 Envestra'!L29/100*1.1)*'Jan''16 Envestra'!L24)</f>
        <v>69.846700000000013</v>
      </c>
      <c r="K50" s="66">
        <f>IF($G5*'Jan''16 Envestra'!M23/'Jan''16 Envestra'!M24&gt;='Jan''16 Envestra'!M27,('Jan''16 Envestra'!M27*'Jan''16 Envestra'!M29/100*1.1)*'Jan''16 Envestra'!M24,('Bills Jan''16'!$G5*'Jan''16 Envestra'!M23/'Jan''16 Envestra'!M24*'Jan''16 Envestra'!M29/100*1.1)*'Jan''16 Envestra'!M24)</f>
        <v>123.90400000000001</v>
      </c>
      <c r="L50" s="66">
        <f>IF($G5*'Jan''16 Envestra'!N23/'Jan''16 Envestra'!N24&gt;='Jan''16 Envestra'!N27,('Jan''16 Envestra'!N27*'Jan''16 Envestra'!N29/100*1.1)*'Jan''16 Envestra'!N24,($G5*'Jan''16 Envestra'!N23/'Jan''16 Envestra'!N24*'Jan''16 Envestra'!N29/100*1.1)*'Jan''16 Envestra'!N24)</f>
        <v>88.303600000000003</v>
      </c>
      <c r="M50" s="66">
        <f>IF($G5*'Jan''16 Envestra'!O23/'Jan''16 Envestra'!O24&gt;='Jan''16 Envestra'!O27,('Jan''16 Envestra'!O27*'Jan''16 Envestra'!O29/100*1.1)*'Jan''16 Envestra'!O24,($G5*'Jan''16 Envestra'!O23/'Jan''16 Envestra'!O24*'Jan''16 Envestra'!O29/100*1.1)*'Jan''16 Envestra'!O24)</f>
        <v>103.86530000000002</v>
      </c>
      <c r="N50" s="70"/>
    </row>
    <row r="51" spans="1:14" x14ac:dyDescent="0.15">
      <c r="A51" s="47" t="s">
        <v>170</v>
      </c>
      <c r="C51" s="66">
        <f>IF($G5*'Jan''16 Envestra'!E23/'Jan''16 Envestra'!E24&lt;'Jan''16 Envestra'!E27,0,IF($G5*'Jan''16 Envestra'!E23/'Jan''16 Envestra'!E24&lt;='Jan''16 Envestra'!E28,($G5*'Jan''16 Envestra'!E23/'Jan''16 Envestra'!E24-'Jan''16 Envestra'!E27)*('Jan''16 Envestra'!E30/100*1.1)*'Jan''16 Envestra'!E24,('Jan''16 Envestra'!E28-'Jan''16 Envestra'!E27)*('Jan''16 Envestra'!E30/100*1.1)*'Jan''16 Envestra'!E24))</f>
        <v>62.958720000000007</v>
      </c>
      <c r="D51" s="66">
        <f>IF($G5*'Jan''16 Envestra'!F23/'Jan''16 Envestra'!F24&lt;'Jan''16 Envestra'!F27,0,IF($G5*'Jan''16 Envestra'!F23/'Jan''16 Envestra'!F24&lt;='Jan''16 Envestra'!F28,($G5*'Jan''16 Envestra'!F23/'Jan''16 Envestra'!F24-'Jan''16 Envestra'!F27)*('Jan''16 Envestra'!F30/100*1.1)*'Jan''16 Envestra'!F24,('Jan''16 Envestra'!F28-'Jan''16 Envestra'!F27)*('Jan''16 Envestra'!F30/100*1.1)*'Jan''16 Envestra'!F24))</f>
        <v>255.64269719999999</v>
      </c>
      <c r="E51" s="66">
        <f>IF($G5*'Jan''16 Envestra'!G23/'Jan''16 Envestra'!G24&lt;'Jan''16 Envestra'!G27,0,IF($G5*'Jan''16 Envestra'!G23/'Jan''16 Envestra'!G24&lt;='Jan''16 Envestra'!G28,($G5*'Jan''16 Envestra'!G23/'Jan''16 Envestra'!G24-'Jan''16 Envestra'!G27)*('Jan''16 Envestra'!G30/100*1.1)*'Jan''16 Envestra'!G24,('Jan''16 Envestra'!G28-'Jan''16 Envestra'!G27)*('Jan''16 Envestra'!G30/100*1.1)*'Jan''16 Envestra'!G24))</f>
        <v>62.332710000000013</v>
      </c>
      <c r="F51" s="66">
        <f>IF($G5*'Jan''16 Envestra'!H23/'Jan''16 Envestra'!H24&lt;'Jan''16 Envestra'!H27,0,IF($G5*'Jan''16 Envestra'!H23/'Jan''16 Envestra'!H24&lt;='Jan''16 Envestra'!H28,($G5*'Jan''16 Envestra'!H23/'Jan''16 Envestra'!H24-'Jan''16 Envestra'!H27)*('Jan''16 Envestra'!H30/100*1.1)*'Jan''16 Envestra'!H24,('Jan''16 Envestra'!H28-'Jan''16 Envestra'!H27)*('Jan''16 Envestra'!H30/100*1.1)*'Jan''16 Envestra'!H24))</f>
        <v>49.126879999999993</v>
      </c>
      <c r="G51" s="66">
        <f>IF($G5*'Jan''16 Envestra'!I23/'Jan''16 Envestra'!I24&lt;'Jan''16 Envestra'!I27,0,IF($G5*'Jan''16 Envestra'!I23/'Jan''16 Envestra'!I24&lt;='Jan''16 Envestra'!I28,($G5*'Jan''16 Envestra'!I23/'Jan''16 Envestra'!I24-'Jan''16 Envestra'!I27)*('Jan''16 Envestra'!I30/100*1.1)*'Jan''16 Envestra'!I24,('Jan''16 Envestra'!I28-'Jan''16 Envestra'!I27)*('Jan''16 Envestra'!I30/100*1.1)*'Jan''16 Envestra'!I24))</f>
        <v>0</v>
      </c>
      <c r="H51" s="66">
        <f>IF($G5*'Jan''16 Envestra'!J23/'Jan''16 Envestra'!J24&lt;'Jan''16 Envestra'!J27,0,IF($G5*'Jan''16 Envestra'!J23/'Jan''16 Envestra'!J24&lt;='Jan''16 Envestra'!J28,($G5*'Jan''16 Envestra'!J23/'Jan''16 Envestra'!J24-'Jan''16 Envestra'!J27)*('Jan''16 Envestra'!J30/100*1.1)*'Jan''16 Envestra'!J24,('Jan''16 Envestra'!J28-'Jan''16 Envestra'!J27)*('Jan''16 Envestra'!J30/100*1.1)*'Jan''16 Envestra'!J24))</f>
        <v>63.018340000000002</v>
      </c>
      <c r="I51" s="66">
        <f>IF($G5*'Jan''16 Envestra'!K23/'Jan''16 Envestra'!K24&lt;'Jan''16 Envestra'!K27,0,IF($G5*'Jan''16 Envestra'!K23/'Jan''16 Envestra'!K24&lt;='Jan''16 Envestra'!K28,($G5*'Jan''16 Envestra'!K23/'Jan''16 Envestra'!K24-'Jan''16 Envestra'!K27)*('Jan''16 Envestra'!K30/100*1.1)*'Jan''16 Envestra'!K24,('Jan''16 Envestra'!K28-'Jan''16 Envestra'!K27)*('Jan''16 Envestra'!K30/100*1.1)*'Jan''16 Envestra'!K24))</f>
        <v>0</v>
      </c>
      <c r="J51" s="66">
        <f>IF($G5*'Jan''16 Envestra'!L23/'Jan''16 Envestra'!L24&lt;'Jan''16 Envestra'!L27,0,IF($G5*'Jan''16 Envestra'!L23/'Jan''16 Envestra'!L24&lt;='Jan''16 Envestra'!L28,($G5*'Jan''16 Envestra'!L23/'Jan''16 Envestra'!L24-'Jan''16 Envestra'!L27)*('Jan''16 Envestra'!L30/100*1.1)*'Jan''16 Envestra'!L24,('Jan''16 Envestra'!L28-'Jan''16 Envestra'!L27)*('Jan''16 Envestra'!L30/100*1.1)*'Jan''16 Envestra'!L24))</f>
        <v>0</v>
      </c>
      <c r="K51" s="66">
        <f>IF($G5*'Jan''16 Envestra'!M23/'Jan''16 Envestra'!M24&lt;'Jan''16 Envestra'!M27,0,IF($G5*'Jan''16 Envestra'!M23/'Jan''16 Envestra'!M24&lt;='Jan''16 Envestra'!M28,($G5*'Jan''16 Envestra'!M23/'Jan''16 Envestra'!M24-'Jan''16 Envestra'!M27)*('Jan''16 Envestra'!M30/100*1.1)*'Jan''16 Envestra'!M24,('Jan''16 Envestra'!M28-'Jan''16 Envestra'!M27)*('Jan''16 Envestra'!M30/100*1.1)*'Jan''16 Envestra'!M24))</f>
        <v>0</v>
      </c>
      <c r="L51" s="66">
        <f>IF($G5*'Jan''16 Envestra'!N23/'Jan''16 Envestra'!N24&lt;'Jan''16 Envestra'!N27,0,IF($G5*'Jan''16 Envestra'!N23/'Jan''16 Envestra'!N24&lt;='Jan''16 Envestra'!N28,($G5*'Jan''16 Envestra'!N23/'Jan''16 Envestra'!N24-'Jan''16 Envestra'!N27)*('Jan''16 Envestra'!N30/100*1.1)*'Jan''16 Envestra'!N24,('Jan''16 Envestra'!N28-'Jan''16 Envestra'!N27)*('Jan''16 Envestra'!N30/100*1.1)*'Jan''16 Envestra'!N24))</f>
        <v>59.023800000000001</v>
      </c>
      <c r="M51" s="66">
        <f>IF($G5*'Jan''16 Envestra'!O23/'Jan''16 Envestra'!O24&lt;'Jan''16 Envestra'!O27,0,IF($G5*'Jan''16 Envestra'!O23/'Jan''16 Envestra'!O24&lt;='Jan''16 Envestra'!O28,($G5*'Jan''16 Envestra'!O23/'Jan''16 Envestra'!O24-'Jan''16 Envestra'!O27)*('Jan''16 Envestra'!O30/100*1.1)*'Jan''16 Envestra'!O24,('Jan''16 Envestra'!O28-'Jan''16 Envestra'!O27)*('Jan''16 Envestra'!O30/100*1.1)*'Jan''16 Envestra'!O24))</f>
        <v>68.563000000000002</v>
      </c>
      <c r="N51" s="70"/>
    </row>
    <row r="52" spans="1:14" x14ac:dyDescent="0.15">
      <c r="A52" s="47" t="s">
        <v>868</v>
      </c>
      <c r="C52" s="66">
        <f>IF(($G5*'Jan''16 Envestra'!E23/'Jan''16 Envestra'!E24&gt;'Jan''16 Envestra'!E28),($G5*'Jan''16 Envestra'!E23/'Jan''16 Envestra'!E24-'Jan''16 Envestra'!E28)*'Jan''16 Envestra'!E31/100*1.1*'Jan''16 Envestra'!E24,0)</f>
        <v>235.75199009999997</v>
      </c>
      <c r="D52" s="66">
        <f>IF(($G5*'Jan''16 Envestra'!F23/'Jan''16 Envestra'!F24&gt;'Jan''16 Envestra'!F28),($G5*'Jan''16 Envestra'!F23/'Jan''16 Envestra'!F24-'Jan''16 Envestra'!F28)*'Jan''16 Envestra'!F31/100*1.1*'Jan''16 Envestra'!F24,0)</f>
        <v>0</v>
      </c>
      <c r="E52" s="66">
        <f>IF(($G5*'Jan''16 Envestra'!G23/'Jan''16 Envestra'!G24&gt;'Jan''16 Envestra'!G28),($G5*'Jan''16 Envestra'!G23/'Jan''16 Envestra'!G24-'Jan''16 Envestra'!G28)*'Jan''16 Envestra'!G31/100*1.1*'Jan''16 Envestra'!G24,0)</f>
        <v>249.04912823999999</v>
      </c>
      <c r="F52" s="66">
        <f>IF(($G5*'Jan''16 Envestra'!H23/'Jan''16 Envestra'!H24&gt;'Jan''16 Envestra'!H28),($G5*'Jan''16 Envestra'!H23/'Jan''16 Envestra'!H24-'Jan''16 Envestra'!H28)*'Jan''16 Envestra'!H31/100*1.1*'Jan''16 Envestra'!H24,0)</f>
        <v>270.23216219999995</v>
      </c>
      <c r="G52" s="66">
        <f>IF(($G5*'Jan''16 Envestra'!I23/'Jan''16 Envestra'!I24&gt;'Jan''16 Envestra'!I28),($G5*'Jan''16 Envestra'!I23/'Jan''16 Envestra'!I24-'Jan''16 Envestra'!I28)*'Jan''16 Envestra'!I31/100*1.1*'Jan''16 Envestra'!I24,0)</f>
        <v>285.66630509999999</v>
      </c>
      <c r="H52" s="66">
        <f>IF(($G5*'Jan''16 Envestra'!J23/'Jan''16 Envestra'!J24&gt;'Jan''16 Envestra'!J28),($G5*'Jan''16 Envestra'!J23/'Jan''16 Envestra'!J24-'Jan''16 Envestra'!J28)*'Jan''16 Envestra'!J31/100*1.1*'Jan''16 Envestra'!J24,0)</f>
        <v>283.4303142</v>
      </c>
      <c r="I52" s="66">
        <f>IF(($G5*'Jan''16 Envestra'!K23/'Jan''16 Envestra'!K24&gt;'Jan''16 Envestra'!K27)*'Jan''16 Envestra'!K24,('Bills Jan''16'!$G5*'Jan''16 Envestra'!K23/'Jan''16 Envestra'!K24-'Jan''16 Envestra'!K28)*'Jan''16 Envestra'!K31/100*1.1)*'Jan''16 Envestra'!K24</f>
        <v>272.211885</v>
      </c>
      <c r="J52" s="66">
        <f>IF(($G5*'Jan''16 Envestra'!L23/'Jan''16 Envestra'!L24&gt;'Jan''16 Envestra'!L27)*'Jan''16 Envestra'!L24,('Bills Jan''16'!$G5*'Jan''16 Envestra'!L23/'Jan''16 Envestra'!L24-'Jan''16 Envestra'!L28)*'Jan''16 Envestra'!L31/100*1.1)*'Jan''16 Envestra'!L24</f>
        <v>250.76488800000001</v>
      </c>
      <c r="K52" s="66">
        <f>IF(($G5*'Jan''16 Envestra'!M23/'Jan''16 Envestra'!M24&gt;'Jan''16 Envestra'!M27)*'Jan''16 Envestra'!M24,('Bills Jan''16'!$G5*'Jan''16 Envestra'!M23/'Jan''16 Envestra'!M24-'Jan''16 Envestra'!M28)*'Jan''16 Envestra'!M31/100*1.1)*'Jan''16 Envestra'!M24</f>
        <v>239.25958099999997</v>
      </c>
      <c r="L52" s="66">
        <f>IF(($G5*'Jan''16 Envestra'!N23/'Jan''16 Envestra'!N24&gt;'Jan''16 Envestra'!N28),($G5*'Jan''16 Envestra'!N23/'Jan''16 Envestra'!N24-'Jan''16 Envestra'!N28)*'Jan''16 Envestra'!N31/100*1.1*'Jan''16 Envestra'!N24,0)</f>
        <v>260.66350199999999</v>
      </c>
      <c r="M52" s="66">
        <f>IF(($G5*'Jan''16 Envestra'!O23/'Jan''16 Envestra'!O24&gt;'Jan''16 Envestra'!O28),($G5*'Jan''16 Envestra'!O23/'Jan''16 Envestra'!O24-'Jan''16 Envestra'!O28)*'Jan''16 Envestra'!O31/100*1.1*'Jan''16 Envestra'!O24,0)</f>
        <v>296.95842000000005</v>
      </c>
      <c r="N52" s="70"/>
    </row>
    <row r="53" spans="1:14" x14ac:dyDescent="0.15">
      <c r="A53" s="47" t="s">
        <v>744</v>
      </c>
      <c r="C53" s="66">
        <f>IF($G5*'Jan''16 Envestra'!E25/'Jan''16 Envestra'!E26&gt;='Jan''16 Envestra'!E27,('Jan''16 Envestra'!E27*'Jan''16 Envestra'!E32/100*1.1)*'Jan''16 Envestra'!E26,($G5*'Jan''16 Envestra'!E25/'Jan''16 Envestra'!E26*'Jan''16 Envestra'!E32/100*1.1*'Jan''16 Envestra'!E26))</f>
        <v>160.03218000000001</v>
      </c>
      <c r="D53" s="66">
        <f>IF($G5*'Jan''16 Envestra'!F25/'Jan''16 Envestra'!F26&gt;='Jan''16 Envestra'!F27,('Jan''16 Envestra'!F27*'Jan''16 Envestra'!F32/100*1.1)*'Jan''16 Envestra'!F26,($G5*'Jan''16 Envestra'!F25/'Jan''16 Envestra'!F26*'Jan''16 Envestra'!F32/100*1.1*'Jan''16 Envestra'!F26))</f>
        <v>352.35199999999998</v>
      </c>
      <c r="E53" s="66">
        <f>IF($G5*'Jan''16 Envestra'!G25/'Jan''16 Envestra'!G26&gt;='Jan''16 Envestra'!G27,('Jan''16 Envestra'!G27*'Jan''16 Envestra'!G32/100*1.1)*'Jan''16 Envestra'!G26,($G5*'Jan''16 Envestra'!G25/'Jan''16 Envestra'!G26*'Jan''16 Envestra'!G32/100*1.1*'Jan''16 Envestra'!G26))</f>
        <v>191.21348399999999</v>
      </c>
      <c r="F53" s="66">
        <f>IF($G5*'Jan''16 Envestra'!H25/'Jan''16 Envestra'!H26&gt;='Jan''16 Envestra'!H27,('Jan''16 Envestra'!H27*'Jan''16 Envestra'!H32/100*1.1)*'Jan''16 Envestra'!H26,($G5*'Jan''16 Envestra'!H25/'Jan''16 Envestra'!H26*'Jan''16 Envestra'!H32/100*1.1*'Jan''16 Envestra'!H26))</f>
        <v>119.28224000000002</v>
      </c>
      <c r="G53" s="66">
        <f>IF($G5*'Jan''16 Envestra'!I25/'Jan''16 Envestra'!I26&gt;='Jan''16 Envestra'!I27,('Jan''16 Envestra'!I27*'Jan''16 Envestra'!I32/100*1.1)*'Jan''16 Envestra'!I26,($G5*'Jan''16 Envestra'!I25/'Jan''16 Envestra'!I26*'Jan''16 Envestra'!I32/100*1.1*'Jan''16 Envestra'!I26))</f>
        <v>266.11200000000002</v>
      </c>
      <c r="H53" s="66">
        <f>IF($G5*'Jan''16 Envestra'!J25/'Jan''16 Envestra'!J26&gt;='Jan''16 Envestra'!J27,('Jan''16 Envestra'!J27*'Jan''16 Envestra'!J32/100*1.1)*'Jan''16 Envestra'!J26,($G5*'Jan''16 Envestra'!J25/'Jan''16 Envestra'!J26*'Jan''16 Envestra'!J32/100*1.1*'Jan''16 Envestra'!J26))</f>
        <v>185.72708</v>
      </c>
      <c r="I53" s="66">
        <f>IF($G5*'Jan''16 Envestra'!K25/'Jan''16 Envestra'!K26&gt;='Jan''16 Envestra'!K27,('Jan''16 Envestra'!K27*'Jan''16 Envestra'!K32/100*1.1)*'Jan''16 Envestra'!K26,('Bills Jan''16'!$G5*'Jan''16 Envestra'!K25/'Jan''16 Envestra'!K26*'Jan''16 Envestra'!K32/100*1.1)*'Jan''16 Envestra'!K26)</f>
        <v>294.36000000000007</v>
      </c>
      <c r="J53" s="66">
        <f>IF($G5*'Jan''16 Envestra'!L25/'Jan''16 Envestra'!L26&gt;='Jan''16 Envestra'!L27,('Jan''16 Envestra'!L27*'Jan''16 Envestra'!L32/100*1.1)*'Jan''16 Envestra'!L26,('Bills Jan''16'!$G5*'Jan''16 Envestra'!L25/'Jan''16 Envestra'!L26*'Jan''16 Envestra'!L32/100*1.1)*'Jan''16 Envestra'!L26)</f>
        <v>139.69340000000003</v>
      </c>
      <c r="K53" s="66">
        <f>IF($G5*'Jan''16 Envestra'!M25/'Jan''16 Envestra'!M26&gt;='Jan''16 Envestra'!M27,('Jan''16 Envestra'!M27*'Jan''16 Envestra'!M32/100*1.1)*'Jan''16 Envestra'!M26,('Bills Jan''16'!$G5*'Jan''16 Envestra'!M25/'Jan''16 Envestra'!M26*'Jan''16 Envestra'!M32/100*1.1)*'Jan''16 Envestra'!M26)</f>
        <v>229.50399999999999</v>
      </c>
      <c r="L53" s="66">
        <f>IF($G5*'Jan''16 Envestra'!N25/'Jan''16 Envestra'!N26&gt;='Jan''16 Envestra'!N27,('Jan''16 Envestra'!N27*'Jan''16 Envestra'!N32/100*1.1)*'Jan''16 Envestra'!N26,($G5*'Jan''16 Envestra'!N25/'Jan''16 Envestra'!N26*'Jan''16 Envestra'!N32/100*1.1*'Jan''16 Envestra'!N26))</f>
        <v>176.60720000000001</v>
      </c>
      <c r="M53" s="66">
        <f>IF($G5*'Jan''16 Envestra'!O25/'Jan''16 Envestra'!O26&gt;='Jan''16 Envestra'!O27,('Jan''16 Envestra'!O27*'Jan''16 Envestra'!O32/100*1.1)*'Jan''16 Envestra'!O26,($G5*'Jan''16 Envestra'!O25/'Jan''16 Envestra'!O26*'Jan''16 Envestra'!O32/100*1.1*'Jan''16 Envestra'!O26))</f>
        <v>207.73060000000004</v>
      </c>
      <c r="N53" s="70"/>
    </row>
    <row r="54" spans="1:14" x14ac:dyDescent="0.15">
      <c r="A54" s="47" t="s">
        <v>389</v>
      </c>
      <c r="C54" s="66">
        <f>IF($G5*'Jan''16 Envestra'!E25/'Jan''16 Envestra'!E26&lt;'Jan''16 Envestra'!E27,0,IF($G5*'Jan''16 Envestra'!E25/'Jan''16 Envestra'!E26&lt;='Jan''16 Envestra'!E28,($G5*'Jan''16 Envestra'!E25/'Jan''16 Envestra'!E26-'Jan''16 Envestra'!E27)*('Jan''16 Envestra'!E33/100*1.1)*'Jan''16 Envestra'!E26,('Jan''16 Envestra'!E28-'Jan''16 Envestra'!E27)*('Jan''16 Envestra'!E33/100*1.1)*'Jan''16 Envestra'!E26))</f>
        <v>125.91744000000001</v>
      </c>
      <c r="D54" s="66">
        <f>IF($G5*'Jan''16 Envestra'!F25/'Jan''16 Envestra'!F26&lt;'Jan''16 Envestra'!F27,0,IF($G5*'Jan''16 Envestra'!F25/'Jan''16 Envestra'!F26&lt;='Jan''16 Envestra'!F28,($G5*'Jan''16 Envestra'!F25/'Jan''16 Envestra'!F26-'Jan''16 Envestra'!F27)*('Jan''16 Envestra'!F33/100*1.1)*'Jan''16 Envestra'!F26,('Jan''16 Envestra'!F28-'Jan''16 Envestra'!F27)*('Jan''16 Envestra'!F33/100*1.1)*'Jan''16 Envestra'!F26))</f>
        <v>511.28539439999997</v>
      </c>
      <c r="E54" s="66">
        <f>IF($G5*'Jan''16 Envestra'!G25/'Jan''16 Envestra'!G26&lt;'Jan''16 Envestra'!G27,0,IF($G5*'Jan''16 Envestra'!G25/'Jan''16 Envestra'!G26&lt;='Jan''16 Envestra'!G28,($G5*'Jan''16 Envestra'!G25/'Jan''16 Envestra'!G26-'Jan''16 Envestra'!G27)*('Jan''16 Envestra'!G33/100*1.1)*'Jan''16 Envestra'!G26,('Jan''16 Envestra'!G28-'Jan''16 Envestra'!G27)*('Jan''16 Envestra'!G33/100*1.1)*'Jan''16 Envestra'!G26))</f>
        <v>124.66542000000003</v>
      </c>
      <c r="F54" s="66">
        <f>IF($G5*'Jan''16 Envestra'!H25/'Jan''16 Envestra'!H26&lt;'Jan''16 Envestra'!H27,0,IF($G5*'Jan''16 Envestra'!H25/'Jan''16 Envestra'!H26&lt;='Jan''16 Envestra'!H28,($G5*'Jan''16 Envestra'!H25/'Jan''16 Envestra'!H26-'Jan''16 Envestra'!H27)*('Jan''16 Envestra'!H33/100*1.1)*'Jan''16 Envestra'!H26,('Jan''16 Envestra'!H28-'Jan''16 Envestra'!H27)*('Jan''16 Envestra'!H33/100*1.1)*'Jan''16 Envestra'!H26))</f>
        <v>97.657559999999989</v>
      </c>
      <c r="G54" s="66">
        <f>IF($G5*'Jan''16 Envestra'!I25/'Jan''16 Envestra'!I26&lt;'Jan''16 Envestra'!I27,0,IF($G5*'Jan''16 Envestra'!I25/'Jan''16 Envestra'!I26&lt;='Jan''16 Envestra'!I28,($G5*'Jan''16 Envestra'!I25/'Jan''16 Envestra'!I26-'Jan''16 Envestra'!I27)*('Jan''16 Envestra'!I33/100*1.1)*'Jan''16 Envestra'!I26,('Jan''16 Envestra'!I28-'Jan''16 Envestra'!I27)*('Jan''16 Envestra'!I33/100*1.1)*'Jan''16 Envestra'!I26))</f>
        <v>0</v>
      </c>
      <c r="H54" s="66">
        <f>IF($G5*'Jan''16 Envestra'!J25/'Jan''16 Envestra'!J26&lt;'Jan''16 Envestra'!J27,0,IF($G5*'Jan''16 Envestra'!J25/'Jan''16 Envestra'!J26&lt;='Jan''16 Envestra'!J28,($G5*'Jan''16 Envestra'!J25/'Jan''16 Envestra'!J26-'Jan''16 Envestra'!J27)*('Jan''16 Envestra'!J33/100*1.1)*'Jan''16 Envestra'!J26,('Jan''16 Envestra'!J28-'Jan''16 Envestra'!J27)*('Jan''16 Envestra'!J33/100*1.1)*'Jan''16 Envestra'!J26))</f>
        <v>126.03668</v>
      </c>
      <c r="I54" s="66">
        <v>0</v>
      </c>
      <c r="J54" s="66">
        <v>0</v>
      </c>
      <c r="K54" s="66">
        <v>0</v>
      </c>
      <c r="L54" s="66">
        <f>IF($G5*'Jan''16 Envestra'!N25/'Jan''16 Envestra'!N26&lt;'Jan''16 Envestra'!N27,0,IF($G5*'Jan''16 Envestra'!N25/'Jan''16 Envestra'!N26&lt;='Jan''16 Envestra'!N28,($G5*'Jan''16 Envestra'!N25/'Jan''16 Envestra'!N26-'Jan''16 Envestra'!N27)*('Jan''16 Envestra'!N33/100*1.1)*'Jan''16 Envestra'!N26,('Jan''16 Envestra'!N28-'Jan''16 Envestra'!N27)*('Jan''16 Envestra'!N33/100*1.1)*'Jan''16 Envestra'!N26))</f>
        <v>118.0476</v>
      </c>
      <c r="M54" s="66">
        <f>IF($G5*'Jan''16 Envestra'!O25/'Jan''16 Envestra'!O26&lt;'Jan''16 Envestra'!O27,0,IF($G5*'Jan''16 Envestra'!O25/'Jan''16 Envestra'!O26&lt;='Jan''16 Envestra'!O28,($G5*'Jan''16 Envestra'!O25/'Jan''16 Envestra'!O26-'Jan''16 Envestra'!O27)*('Jan''16 Envestra'!O33/100*1.1)*'Jan''16 Envestra'!O26,('Jan''16 Envestra'!O28-'Jan''16 Envestra'!O27)*('Jan''16 Envestra'!O33/100*1.1)*'Jan''16 Envestra'!O26))</f>
        <v>137.126</v>
      </c>
      <c r="N54" s="70"/>
    </row>
    <row r="55" spans="1:14" x14ac:dyDescent="0.15">
      <c r="A55" s="47" t="s">
        <v>742</v>
      </c>
      <c r="C55" s="66">
        <f>IF(($G5*'Jan''16 Envestra'!E25/'Jan''16 Envestra'!E26&gt;'Jan''16 Envestra'!E28),($G5*'Jan''16 Envestra'!E25/'Jan''16 Envestra'!E26-'Jan''16 Envestra'!E28)*'Jan''16 Envestra'!E34/100*1.1*'Jan''16 Envestra'!E26,0)</f>
        <v>471.50398019999994</v>
      </c>
      <c r="D55" s="66">
        <f>IF(($G5*'Jan''16 Envestra'!F25/'Jan''16 Envestra'!F26&gt;'Jan''16 Envestra'!F28),($G5*'Jan''16 Envestra'!F25/'Jan''16 Envestra'!F26-'Jan''16 Envestra'!F28)*'Jan''16 Envestra'!F34/100*1.1*'Jan''16 Envestra'!F26,0)</f>
        <v>0</v>
      </c>
      <c r="E55" s="66">
        <f>IF(($G5*'Jan''16 Envestra'!G25/'Jan''16 Envestra'!G26&gt;'Jan''16 Envestra'!G28),($G5*'Jan''16 Envestra'!G25/'Jan''16 Envestra'!G26-'Jan''16 Envestra'!G28)*'Jan''16 Envestra'!G34/100*1.1*'Jan''16 Envestra'!G26,0)</f>
        <v>498.09825647999997</v>
      </c>
      <c r="F55" s="66">
        <f>IF(($G5*'Jan''16 Envestra'!H25/'Jan''16 Envestra'!H26&gt;'Jan''16 Envestra'!H28),($G5*'Jan''16 Envestra'!H25/'Jan''16 Envestra'!H26-'Jan''16 Envestra'!H28)*'Jan''16 Envestra'!H34/100*1.1*'Jan''16 Envestra'!H26,0)</f>
        <v>536.83483259999991</v>
      </c>
      <c r="G55" s="66">
        <f>IF(($G5*'Jan''16 Envestra'!I25/'Jan''16 Envestra'!I26&gt;'Jan''16 Envestra'!I28),($G5*'Jan''16 Envestra'!I25/'Jan''16 Envestra'!I26-'Jan''16 Envestra'!I28)*'Jan''16 Envestra'!I34/100*1.1*'Jan''16 Envestra'!I26,0)</f>
        <v>541.78646059999994</v>
      </c>
      <c r="H55" s="66">
        <f>IF(($G5*'Jan''16 Envestra'!J25/'Jan''16 Envestra'!J26&gt;'Jan''16 Envestra'!J28),($G5*'Jan''16 Envestra'!J25/'Jan''16 Envestra'!J26-'Jan''16 Envestra'!J28)*'Jan''16 Envestra'!J34/100*1.1*'Jan''16 Envestra'!J26,0)</f>
        <v>566.8606284</v>
      </c>
      <c r="I55" s="66">
        <f>IF(($G5*'Jan''16 Envestra'!K25/'Jan''16 Envestra'!K26&gt;'Jan''16 Envestra'!K27),('Bills Jan''16'!$G5*'Jan''16 Envestra'!K25/'Jan''16 Envestra'!K26-'Jan''16 Envestra'!K27)*'Jan''16 Envestra'!K34/100*1.1)*'Jan''16 Envestra'!K26</f>
        <v>544.42376999999999</v>
      </c>
      <c r="J55" s="66">
        <f>IF(($G5*'Jan''16 Envestra'!L25/'Jan''16 Envestra'!L26&gt;'Jan''16 Envestra'!L27),('Bills Jan''16'!$G5*'Jan''16 Envestra'!L25/'Jan''16 Envestra'!L26-'Jan''16 Envestra'!L27)*'Jan''16 Envestra'!L34/100*1.1)*'Jan''16 Envestra'!L26</f>
        <v>592.15217600000005</v>
      </c>
      <c r="K55" s="66">
        <f>IF(($G5*'Jan''16 Envestra'!M25/'Jan''16 Envestra'!M26&gt;'Jan''16 Envestra'!M27),('Bills Jan''16'!$G5*'Jan''16 Envestra'!M25/'Jan''16 Envestra'!M26-'Jan''16 Envestra'!M27)*'Jan''16 Envestra'!M34/100*1.1)*'Jan''16 Envestra'!M26</f>
        <v>452.82685799999996</v>
      </c>
      <c r="L55" s="66">
        <f>IF(($G5*'Jan''16 Envestra'!N25/'Jan''16 Envestra'!N26&gt;'Jan''16 Envestra'!N28),($G5*'Jan''16 Envestra'!N25/'Jan''16 Envestra'!N26-'Jan''16 Envestra'!N28)*'Jan''16 Envestra'!N34/100*1.1*'Jan''16 Envestra'!N26,0)</f>
        <v>521.32700399999999</v>
      </c>
      <c r="M55" s="66">
        <f>IF(($G5*'Jan''16 Envestra'!O25/'Jan''16 Envestra'!O26&gt;'Jan''16 Envestra'!O28),($G5*'Jan''16 Envestra'!O25/'Jan''16 Envestra'!O26-'Jan''16 Envestra'!O28)*'Jan''16 Envestra'!O34/100*1.1*'Jan''16 Envestra'!O26,0)</f>
        <v>593.91684000000009</v>
      </c>
      <c r="N55" s="70"/>
    </row>
    <row r="56" spans="1:14" x14ac:dyDescent="0.15">
      <c r="A56" s="47" t="s">
        <v>309</v>
      </c>
      <c r="C56" s="66">
        <f>365*'Jan''16 Envestra'!E35/100*1.1</f>
        <v>264.18700000000001</v>
      </c>
      <c r="D56" s="66">
        <f>365*'Jan''16 Envestra'!F35/100*1.1</f>
        <v>257.48194999999998</v>
      </c>
      <c r="E56" s="66">
        <f>365*'Jan''16 Envestra'!G35/100*1.1</f>
        <v>290.7663</v>
      </c>
      <c r="F56" s="66">
        <f>365*'Jan''16 Envestra'!H35/100*1.1</f>
        <v>244.35290000000003</v>
      </c>
      <c r="G56" s="66">
        <f>365*'Jan''16 Envestra'!I35/100*1.1</f>
        <v>256.27745000000004</v>
      </c>
      <c r="H56" s="66">
        <f>365*'Jan''16 Envestra'!J35/100*1.1</f>
        <v>263.22340000000003</v>
      </c>
      <c r="I56" s="66">
        <f>365*'Jan''16 Envestra'!K35/100*1.1</f>
        <v>281.05</v>
      </c>
      <c r="J56" s="66">
        <f>365*'Jan''16 Envestra'!L35/100*1.1</f>
        <v>256.19715000000002</v>
      </c>
      <c r="K56" s="66">
        <f>365*'Jan''16 Envestra'!M35/100*1.1</f>
        <v>228.65425000000002</v>
      </c>
      <c r="L56" s="66">
        <f>365*'Jan''16 Envestra'!N35/100*1.1</f>
        <v>266.9975</v>
      </c>
      <c r="M56" s="66">
        <f>365*'Jan''16 Envestra'!O35/100*1.1</f>
        <v>266.9975</v>
      </c>
      <c r="N56" s="67">
        <f>AVERAGE(C56:M56)</f>
        <v>261.47140000000002</v>
      </c>
    </row>
    <row r="57" spans="1:14" x14ac:dyDescent="0.15">
      <c r="A57" s="69" t="s">
        <v>721</v>
      </c>
      <c r="B57" s="70"/>
      <c r="C57" s="68">
        <f t="shared" ref="C57:I57" si="3">SUM(C50:C56)</f>
        <v>1400.3674003000001</v>
      </c>
      <c r="D57" s="68">
        <f t="shared" si="3"/>
        <v>1552.9380415999999</v>
      </c>
      <c r="E57" s="68">
        <f t="shared" si="3"/>
        <v>1511.73204072</v>
      </c>
      <c r="F57" s="68">
        <f>SUM(F50:F56)</f>
        <v>1377.5257847999999</v>
      </c>
      <c r="G57" s="68">
        <f>SUM(G50:G56)</f>
        <v>1491.6982157000002</v>
      </c>
      <c r="H57" s="68">
        <f>SUM(H50:H56)</f>
        <v>1581.1599826000001</v>
      </c>
      <c r="I57" s="68">
        <f t="shared" si="3"/>
        <v>1539.225655</v>
      </c>
      <c r="J57" s="68">
        <f>SUM(J50:J56)</f>
        <v>1308.6543140000001</v>
      </c>
      <c r="K57" s="68">
        <f>SUM(K50:K56)</f>
        <v>1274.1486889999999</v>
      </c>
      <c r="L57" s="68">
        <f>SUM(L50:L56)</f>
        <v>1490.970206</v>
      </c>
      <c r="M57" s="68">
        <f>SUM(M50:M56)</f>
        <v>1675.1576600000001</v>
      </c>
      <c r="N57" s="72">
        <f>AVERAGE(C57:M57)</f>
        <v>1473.0525445200001</v>
      </c>
    </row>
    <row r="59" spans="1:14" x14ac:dyDescent="0.15">
      <c r="A59" s="62" t="s">
        <v>343</v>
      </c>
      <c r="C59" s="50" t="s">
        <v>872</v>
      </c>
      <c r="D59" s="50" t="s">
        <v>396</v>
      </c>
      <c r="E59" s="50" t="s">
        <v>202</v>
      </c>
      <c r="F59" s="50" t="s">
        <v>331</v>
      </c>
      <c r="G59" s="50" t="s">
        <v>126</v>
      </c>
      <c r="H59" s="50" t="s">
        <v>274</v>
      </c>
      <c r="I59" s="50" t="s">
        <v>726</v>
      </c>
      <c r="J59" s="50" t="s">
        <v>281</v>
      </c>
      <c r="K59" s="50" t="s">
        <v>376</v>
      </c>
      <c r="L59" s="50" t="s">
        <v>276</v>
      </c>
      <c r="M59" s="50" t="s">
        <v>434</v>
      </c>
      <c r="N59" s="65" t="s">
        <v>729</v>
      </c>
    </row>
    <row r="60" spans="1:14" x14ac:dyDescent="0.15">
      <c r="A60" s="47" t="s">
        <v>667</v>
      </c>
      <c r="C60" s="66">
        <f>IF($G5*'Jan''16 Envestra'!E39/'Jan''16 Envestra'!E40&gt;='Jan''16 Envestra'!E43,('Jan''16 Envestra'!E43*'Jan''16 Envestra'!E45/100*1.1)*'Jan''16 Envestra'!E40,($G5*'Jan''16 Envestra'!E39/'Jan''16 Envestra'!E40*'Jan''16 Envestra'!E45/100*1.1)*'Jan''16 Envestra'!E40)</f>
        <v>81.246550000000013</v>
      </c>
      <c r="D60" s="66">
        <f>IF($G5*'Jan''16 Envestra'!F39/'Jan''16 Envestra'!F40&gt;='Jan''16 Envestra'!F43,('Jan''16 Envestra'!F43*'Jan''16 Envestra'!F45/100*1.1)*'Jan''16 Envestra'!F40,($G5*'Jan''16 Envestra'!F39/'Jan''16 Envestra'!F40*'Jan''16 Envestra'!F45/100*1.1)*'Jan''16 Envestra'!F40)</f>
        <v>176.17599999999999</v>
      </c>
      <c r="E60" s="66">
        <f>IF($G5*'Jan''16 Envestra'!G39/'Jan''16 Envestra'!G40&gt;='Jan''16 Envestra'!G43,('Jan''16 Envestra'!G43*'Jan''16 Envestra'!G45/100*1.1)*'Jan''16 Envestra'!G40,($G5*'Jan''16 Envestra'!G39/'Jan''16 Envestra'!G40*'Jan''16 Envestra'!G45/100*1.1)*'Jan''16 Envestra'!G40)</f>
        <v>95.975880000000004</v>
      </c>
      <c r="F60" s="66">
        <f>IF($G5*'Jan''16 Envestra'!H39/'Jan''16 Envestra'!H40&gt;='Jan''16 Envestra'!H43,('Jan''16 Envestra'!H43*'Jan''16 Envestra'!H45/100*1.1)*'Jan''16 Envestra'!H40,($G5*'Jan''16 Envestra'!H39/'Jan''16 Envestra'!H40*'Jan''16 Envestra'!H45/100*1.1)*'Jan''16 Envestra'!H40)</f>
        <v>60.039210000000004</v>
      </c>
      <c r="G60" s="66">
        <f>IF($G5*'Jan''16 Envestra'!I39/'Jan''16 Envestra'!I40&gt;='Jan''16 Envestra'!I43,('Jan''16 Envestra'!I43*'Jan''16 Envestra'!I45/100*1.1)*'Jan''16 Envestra'!I40,($G5*'Jan''16 Envestra'!I39/'Jan''16 Envestra'!I40*'Jan''16 Envestra'!I45/100*1.1)*'Jan''16 Envestra'!I40)</f>
        <v>181.80800000000002</v>
      </c>
      <c r="H60" s="66">
        <f>IF($G5*'Jan''16 Envestra'!J39/'Jan''16 Envestra'!J40&gt;='Jan''16 Envestra'!J43,('Jan''16 Envestra'!J43*'Jan''16 Envestra'!J45/100*1.1)*'Jan''16 Envestra'!J40,($G5*'Jan''16 Envestra'!J39/'Jan''16 Envestra'!J40*'Jan''16 Envestra'!J45/100*1.1)*'Jan''16 Envestra'!J40)</f>
        <v>92.356880000000018</v>
      </c>
      <c r="I60" s="66">
        <f>IF($G5*'Jan''16 Envestra'!K39/'Jan''16 Envestra'!K40&gt;='Jan''16 Envestra'!K43,('Jan''16 Envestra'!K43*'Jan''16 Envestra'!K45/100*1.1)*'Jan''16 Envestra'!K40,($G5*'Jan''16 Envestra'!K39/'Jan''16 Envestra'!K40*'Jan''16 Envestra'!K45/100*1.1)*'Jan''16 Envestra'!K40)</f>
        <v>147.18000000000004</v>
      </c>
      <c r="J60" s="66">
        <f>IF($G5*'Jan''16 Envestra'!L39/'Jan''16 Envestra'!L40&gt;='Jan''16 Envestra'!L43,('Jan''16 Envestra'!L43*'Jan''16 Envestra'!L45/100*1.1)*'Jan''16 Envestra'!L40,($G5*'Jan''16 Envestra'!L39/'Jan''16 Envestra'!L40*'Jan''16 Envestra'!L45/100*1.1)*'Jan''16 Envestra'!L40)</f>
        <v>82.875100000000018</v>
      </c>
      <c r="K60" s="66">
        <f>IF($G5*'Jan''16 Envestra'!M39/'Jan''16 Envestra'!M40&gt;='Jan''16 Envestra'!M43,('Jan''16 Envestra'!M43*'Jan''16 Envestra'!M45/100*1.1)*'Jan''16 Envestra'!M40,($G5*'Jan''16 Envestra'!M39/'Jan''16 Envestra'!M40*'Jan''16 Envestra'!M45/100*1.1)*'Jan''16 Envestra'!M40)</f>
        <v>158.4</v>
      </c>
      <c r="L60" s="66">
        <f>IF($G5*'Jan''16 Envestra'!N39/'Jan''16 Envestra'!N40&gt;='Jan''16 Envestra'!N43,('Jan''16 Envestra'!N43*'Jan''16 Envestra'!N45/100*1.1)*'Jan''16 Envestra'!N40,($G5*'Jan''16 Envestra'!N39/'Jan''16 Envestra'!N40*'Jan''16 Envestra'!N45/100*1.1)*'Jan''16 Envestra'!N40)</f>
        <v>88.303600000000003</v>
      </c>
      <c r="M60" s="66">
        <f>IF($G5*'Jan''16 Envestra'!O39/'Jan''16 Envestra'!O40&gt;='Jan''16 Envestra'!O43,('Jan''16 Envestra'!O43*'Jan''16 Envestra'!O45/100*1.1)*'Jan''16 Envestra'!O40,($G5*'Jan''16 Envestra'!O39/'Jan''16 Envestra'!O40*'Jan''16 Envestra'!O45/100*1.1)*'Jan''16 Envestra'!O40)</f>
        <v>103.86530000000002</v>
      </c>
      <c r="N60" s="70"/>
    </row>
    <row r="61" spans="1:14" x14ac:dyDescent="0.15">
      <c r="A61" s="47" t="s">
        <v>170</v>
      </c>
      <c r="C61" s="66">
        <f>IF($G5*'Jan''16 Envestra'!E39/'Jan''16 Envestra'!E40&lt;'Jan''16 Envestra'!E43,0,IF($G5*'Jan''16 Envestra'!E39/'Jan''16 Envestra'!E40&lt;='Jan''16 Envestra'!E44,($G5*'Jan''16 Envestra'!E39/'Jan''16 Envestra'!E40-'Jan''16 Envestra'!E43)*('Jan''16 Envestra'!E46/100*1.1)*'Jan''16 Envestra'!E40,('Jan''16 Envestra'!E44-'Jan''16 Envestra'!E43)*('Jan''16 Envestra'!E46/100*1.1)*'Jan''16 Envestra'!E40))</f>
        <v>57.294820000000001</v>
      </c>
      <c r="D61" s="66">
        <f>IF($G5*'Jan''16 Envestra'!F39/'Jan''16 Envestra'!F40&lt;'Jan''16 Envestra'!F43,0,IF($G5*'Jan''16 Envestra'!F39/'Jan''16 Envestra'!F40&lt;='Jan''16 Envestra'!F44,($G5*'Jan''16 Envestra'!F39/'Jan''16 Envestra'!F40-'Jan''16 Envestra'!F43)*('Jan''16 Envestra'!F46/100*1.1)*'Jan''16 Envestra'!F40,('Jan''16 Envestra'!F44-'Jan''16 Envestra'!F43)*('Jan''16 Envestra'!F46/100*1.1)*'Jan''16 Envestra'!F40))</f>
        <v>255.64269719999999</v>
      </c>
      <c r="E61" s="66">
        <f>IF($G5*'Jan''16 Envestra'!G39/'Jan''16 Envestra'!G40&lt;'Jan''16 Envestra'!G43,0,IF($G5*'Jan''16 Envestra'!G39/'Jan''16 Envestra'!G40&lt;='Jan''16 Envestra'!G44,($G5*'Jan''16 Envestra'!G39/'Jan''16 Envestra'!G40-'Jan''16 Envestra'!G43)*('Jan''16 Envestra'!G46/100*1.1)*'Jan''16 Envestra'!G40,('Jan''16 Envestra'!G44-'Jan''16 Envestra'!G43)*('Jan''16 Envestra'!G46/100*1.1)*'Jan''16 Envestra'!G40))</f>
        <v>62.332710000000013</v>
      </c>
      <c r="F61" s="66">
        <f>IF($G5*'Jan''16 Envestra'!H39/'Jan''16 Envestra'!H40&lt;'Jan''16 Envestra'!H43,0,IF($G5*'Jan''16 Envestra'!H39/'Jan''16 Envestra'!H40&lt;='Jan''16 Envestra'!H44,($G5*'Jan''16 Envestra'!H39/'Jan''16 Envestra'!H40-'Jan''16 Envestra'!H43)*('Jan''16 Envestra'!H46/100*1.1)*'Jan''16 Envestra'!H40,('Jan''16 Envestra'!H44-'Jan''16 Envestra'!H43)*('Jan''16 Envestra'!H46/100*1.1)*'Jan''16 Envestra'!H40))</f>
        <v>49.126879999999993</v>
      </c>
      <c r="G61" s="66">
        <f>IF($G5*'Jan''16 Envestra'!I39/'Jan''16 Envestra'!I40&lt;'Jan''16 Envestra'!I43,0,IF($G5*'Jan''16 Envestra'!I39/'Jan''16 Envestra'!I40&lt;='Jan''16 Envestra'!I44,($G5*'Jan''16 Envestra'!I39/'Jan''16 Envestra'!I40-'Jan''16 Envestra'!I43)*('Jan''16 Envestra'!I46/100*1.1)*'Jan''16 Envestra'!I40,('Jan''16 Envestra'!I44-'Jan''16 Envestra'!I43)*('Jan''16 Envestra'!I46/100*1.1)*'Jan''16 Envestra'!I40))</f>
        <v>261.64772699999997</v>
      </c>
      <c r="H61" s="66">
        <f>IF($G5*'Jan''16 Envestra'!J39/'Jan''16 Envestra'!J40&lt;'Jan''16 Envestra'!J43,0,IF($G5*'Jan''16 Envestra'!J39/'Jan''16 Envestra'!J40&lt;='Jan''16 Envestra'!J44,($G5*'Jan''16 Envestra'!J39/'Jan''16 Envestra'!J40-'Jan''16 Envestra'!J43)*('Jan''16 Envestra'!J46/100*1.1)*'Jan''16 Envestra'!J40,('Jan''16 Envestra'!J44-'Jan''16 Envestra'!J43)*('Jan''16 Envestra'!J46/100*1.1)*'Jan''16 Envestra'!J40))</f>
        <v>62.601000000000006</v>
      </c>
      <c r="I61" s="66">
        <f>IF($G5*'Jan''16 Envestra'!K39/'Jan''16 Envestra'!K40&lt;'Jan''16 Envestra'!K43,0,IF($G5*'Jan''16 Envestra'!K39/'Jan''16 Envestra'!K40&lt;='Jan''16 Envestra'!K44,($G5*'Jan''16 Envestra'!K39/'Jan''16 Envestra'!K40-'Jan''16 Envestra'!K43)*('Jan''16 Envestra'!K46/100*1.1)*'Jan''16 Envestra'!K40,('Jan''16 Envestra'!K44-'Jan''16 Envestra'!K43)*('Jan''16 Envestra'!K46/100*1.1)*'Jan''16 Envestra'!K40))</f>
        <v>0</v>
      </c>
      <c r="J61" s="66">
        <f>IF($G5*'Jan''16 Envestra'!L39/'Jan''16 Envestra'!L40&lt;'Jan''16 Envestra'!L43,0,IF($G5*'Jan''16 Envestra'!L39/'Jan''16 Envestra'!L40&lt;='Jan''16 Envestra'!L44,($G5*'Jan''16 Envestra'!L39/'Jan''16 Envestra'!L40-'Jan''16 Envestra'!L43)*('Jan''16 Envestra'!L46/100*1.1)*'Jan''16 Envestra'!L40,('Jan''16 Envestra'!L44-'Jan''16 Envestra'!L43)*('Jan''16 Envestra'!L46/100*1.1)*'Jan''16 Envestra'!L40))</f>
        <v>58.42760000000002</v>
      </c>
      <c r="K61" s="66">
        <f>IF($G5*'Jan''16 Envestra'!M39/'Jan''16 Envestra'!M40&lt;'Jan''16 Envestra'!M43,0,IF($G5*'Jan''16 Envestra'!M39/'Jan''16 Envestra'!M40&lt;='Jan''16 Envestra'!M44,($G5*'Jan''16 Envestra'!M39/'Jan''16 Envestra'!M40-'Jan''16 Envestra'!M43)*('Jan''16 Envestra'!M46/100*1.1)*'Jan''16 Envestra'!M40,('Jan''16 Envestra'!M44-'Jan''16 Envestra'!M43)*('Jan''16 Envestra'!M46/100*1.1)*'Jan''16 Envestra'!M40))</f>
        <v>224.47373300000001</v>
      </c>
      <c r="L61" s="66">
        <f>IF($G5*'Jan''16 Envestra'!N39/'Jan''16 Envestra'!N40&lt;'Jan''16 Envestra'!N43,0,IF($G5*'Jan''16 Envestra'!N39/'Jan''16 Envestra'!N40&lt;='Jan''16 Envestra'!N44,($G5*'Jan''16 Envestra'!N39/'Jan''16 Envestra'!N40-'Jan''16 Envestra'!N43)*('Jan''16 Envestra'!N46/100*1.1)*'Jan''16 Envestra'!N40,('Jan''16 Envestra'!N44-'Jan''16 Envestra'!N43)*('Jan''16 Envestra'!N46/100*1.1)*'Jan''16 Envestra'!N40))</f>
        <v>59.023800000000001</v>
      </c>
      <c r="M61" s="66">
        <f>IF($G5*'Jan''16 Envestra'!O39/'Jan''16 Envestra'!O40&lt;'Jan''16 Envestra'!O43,0,IF($G5*'Jan''16 Envestra'!O39/'Jan''16 Envestra'!O40&lt;='Jan''16 Envestra'!O44,($G5*'Jan''16 Envestra'!O39/'Jan''16 Envestra'!O40-'Jan''16 Envestra'!O43)*('Jan''16 Envestra'!O46/100*1.1)*'Jan''16 Envestra'!O40,('Jan''16 Envestra'!O44-'Jan''16 Envestra'!O43)*('Jan''16 Envestra'!O46/100*1.1)*'Jan''16 Envestra'!O40))</f>
        <v>68.563000000000002</v>
      </c>
      <c r="N61" s="70"/>
    </row>
    <row r="62" spans="1:14" x14ac:dyDescent="0.15">
      <c r="A62" s="47" t="s">
        <v>868</v>
      </c>
      <c r="C62" s="66">
        <f>IF(($G5*'Jan''16 Envestra'!E39/'Jan''16 Envestra'!E40&gt;'Jan''16 Envestra'!E44),($G5*'Jan''16 Envestra'!E39/'Jan''16 Envestra'!E40-'Jan''16 Envestra'!E44)*'Jan''16 Envestra'!E47/100*1.1)*'Jan''16 Envestra'!E40</f>
        <v>252.41465700000001</v>
      </c>
      <c r="D62" s="66">
        <f>IF(($G5*'Jan''16 Envestra'!F39/'Jan''16 Envestra'!F40&gt;'Jan''16 Envestra'!F44),($G5*'Jan''16 Envestra'!F39/'Jan''16 Envestra'!F40-'Jan''16 Envestra'!F44)*'Jan''16 Envestra'!F47/100*1.1)*'Jan''16 Envestra'!F40</f>
        <v>0</v>
      </c>
      <c r="E62" s="66">
        <f>IF(($G5*'Jan''16 Envestra'!G39/'Jan''16 Envestra'!G40&gt;'Jan''16 Envestra'!G44),($G5*'Jan''16 Envestra'!G39/'Jan''16 Envestra'!G40-'Jan''16 Envestra'!G44)*'Jan''16 Envestra'!G47/100*1.1)*'Jan''16 Envestra'!G40</f>
        <v>266.20672583999999</v>
      </c>
      <c r="F62" s="66">
        <f>IF(($G5*'Jan''16 Envestra'!H39/'Jan''16 Envestra'!H40&gt;'Jan''16 Envestra'!H44),($G5*'Jan''16 Envestra'!H39/'Jan''16 Envestra'!H40-'Jan''16 Envestra'!H44)*'Jan''16 Envestra'!H47/100*1.1)*'Jan''16 Envestra'!H40</f>
        <v>270.23216219999995</v>
      </c>
      <c r="G62" s="66">
        <f>IF(($G5*'Jan''16 Envestra'!I39/'Jan''16 Envestra'!I40&gt;'Jan''16 Envestra'!I44),($G5*'Jan''16 Envestra'!I39/'Jan''16 Envestra'!I40-'Jan''16 Envestra'!I44)*'Jan''16 Envestra'!I47/100*1.1)*'Jan''16 Envestra'!I40</f>
        <v>0</v>
      </c>
      <c r="H62" s="66">
        <f>IF(($G5*'Jan''16 Envestra'!J39/'Jan''16 Envestra'!J40&gt;'Jan''16 Envestra'!J44),($G5*'Jan''16 Envestra'!J39/'Jan''16 Envestra'!J40-'Jan''16 Envestra'!J44)*'Jan''16 Envestra'!J47/100*1.1)*'Jan''16 Envestra'!J40</f>
        <v>281.28561449999995</v>
      </c>
      <c r="I62" s="66">
        <f>IF(($G5*'Jan''16 Envestra'!K39/'Jan''16 Envestra'!K40&gt;'Jan''16 Envestra'!K44),($G5*'Jan''16 Envestra'!K39/'Jan''16 Envestra'!K40-'Jan''16 Envestra'!K44)*'Jan''16 Envestra'!K47/100*1.1)*'Jan''16 Envestra'!K40</f>
        <v>272.211885</v>
      </c>
      <c r="J62" s="66">
        <f>IF(($G5*'Jan''16 Envestra'!L39/'Jan''16 Envestra'!L40&gt;'Jan''16 Envestra'!L44),($G5*'Jan''16 Envestra'!L39/'Jan''16 Envestra'!L40-'Jan''16 Envestra'!L44)*'Jan''16 Envestra'!L47/100*1.1)*'Jan''16 Envestra'!L40</f>
        <v>254.064426</v>
      </c>
      <c r="K62" s="66">
        <f>IF(($G5*'Jan''16 Envestra'!M39/'Jan''16 Envestra'!M40&gt;'Jan''16 Envestra'!M44),($G5*'Jan''16 Envestra'!M39/'Jan''16 Envestra'!M40-'Jan''16 Envestra'!M44)*'Jan''16 Envestra'!M47/100*1.1)*'Jan''16 Envestra'!M40</f>
        <v>0</v>
      </c>
      <c r="L62" s="66">
        <f>IF(($G5*'Jan''16 Envestra'!N39/'Jan''16 Envestra'!N40&gt;'Jan''16 Envestra'!N44),($G5*'Jan''16 Envestra'!N39/'Jan''16 Envestra'!N40-'Jan''16 Envestra'!N44)*'Jan''16 Envestra'!N47/100*1.1)*'Jan''16 Envestra'!N40</f>
        <v>260.66350199999999</v>
      </c>
      <c r="M62" s="66">
        <f>IF(($G5*'Jan''16 Envestra'!O39/'Jan''16 Envestra'!O40&gt;'Jan''16 Envestra'!O44),($G5*'Jan''16 Envestra'!O39/'Jan''16 Envestra'!O40-'Jan''16 Envestra'!O44)*'Jan''16 Envestra'!O47/100*1.1)*'Jan''16 Envestra'!O40</f>
        <v>296.95842000000005</v>
      </c>
      <c r="N62" s="70"/>
    </row>
    <row r="63" spans="1:14" x14ac:dyDescent="0.15">
      <c r="A63" s="47" t="s">
        <v>744</v>
      </c>
      <c r="C63" s="66">
        <f>IF($G5*'Jan''16 Envestra'!E41/'Jan''16 Envestra'!E42&gt;='Jan''16 Envestra'!E43,('Jan''16 Envestra'!E43*'Jan''16 Envestra'!E48/100*1.1)*'Jan''16 Envestra'!E42,($G5*'Jan''16 Envestra'!E41/'Jan''16 Envestra'!E42*'Jan''16 Envestra'!E48/100*1.1)*'Jan''16 Envestra'!E42)</f>
        <v>162.49310000000003</v>
      </c>
      <c r="D63" s="66">
        <f>IF($G5*'Jan''16 Envestra'!F41/'Jan''16 Envestra'!F42&gt;='Jan''16 Envestra'!F43,('Jan''16 Envestra'!F43*'Jan''16 Envestra'!F48/100*1.1)*'Jan''16 Envestra'!F42,($G5*'Jan''16 Envestra'!F41/'Jan''16 Envestra'!F42*'Jan''16 Envestra'!F48/100*1.1)*'Jan''16 Envestra'!F42)</f>
        <v>352.35199999999998</v>
      </c>
      <c r="E63" s="66">
        <f>IF($G5*'Jan''16 Envestra'!G41/'Jan''16 Envestra'!G42&gt;='Jan''16 Envestra'!G43,('Jan''16 Envestra'!G43*'Jan''16 Envestra'!G48/100*1.1)*'Jan''16 Envestra'!G42,($G5*'Jan''16 Envestra'!G41/'Jan''16 Envestra'!G42*'Jan''16 Envestra'!G48/100*1.1)*'Jan''16 Envestra'!G42)</f>
        <v>191.95176000000001</v>
      </c>
      <c r="F63" s="66">
        <f>IF($G5*'Jan''16 Envestra'!H41/'Jan''16 Envestra'!H42&gt;='Jan''16 Envestra'!H43,('Jan''16 Envestra'!H43*'Jan''16 Envestra'!H48/100*1.1)*'Jan''16 Envestra'!H42,($G5*'Jan''16 Envestra'!H41/'Jan''16 Envestra'!H42*'Jan''16 Envestra'!H48/100*1.1)*'Jan''16 Envestra'!H42)</f>
        <v>119.28224000000002</v>
      </c>
      <c r="G63" s="66">
        <f>IF($G5*'Jan''16 Envestra'!I41/'Jan''16 Envestra'!I42&gt;='Jan''16 Envestra'!I43,('Jan''16 Envestra'!I43*'Jan''16 Envestra'!I48/100*1.1)*'Jan''16 Envestra'!I42,($G5*'Jan''16 Envestra'!I41/'Jan''16 Envestra'!I42*'Jan''16 Envestra'!I48/100*1.1)*'Jan''16 Envestra'!I42)</f>
        <v>357.63200000000006</v>
      </c>
      <c r="H63" s="66">
        <f>IF($G5*'Jan''16 Envestra'!J41/'Jan''16 Envestra'!J42&gt;='Jan''16 Envestra'!J43,('Jan''16 Envestra'!J43*'Jan''16 Envestra'!J48/100*1.1)*'Jan''16 Envestra'!J42,($G5*'Jan''16 Envestra'!J41/'Jan''16 Envestra'!J42*'Jan''16 Envestra'!J48/100*1.1)*'Jan''16 Envestra'!J42)</f>
        <v>184.71376000000004</v>
      </c>
      <c r="I63" s="66">
        <f>IF($G5*'Jan''16 Envestra'!K41/'Jan''16 Envestra'!K42&gt;='Jan''16 Envestra'!K43,('Jan''16 Envestra'!K43*'Jan''16 Envestra'!K48/100*1.1)*'Jan''16 Envestra'!K42,($G5*'Jan''16 Envestra'!K41/'Jan''16 Envestra'!K42*'Jan''16 Envestra'!K48/100*1.1)*'Jan''16 Envestra'!K42)</f>
        <v>294.36000000000007</v>
      </c>
      <c r="J63" s="66">
        <f>IF($G5*'Jan''16 Envestra'!L41/'Jan''16 Envestra'!L42&gt;='Jan''16 Envestra'!L43,('Jan''16 Envestra'!L43*'Jan''16 Envestra'!L48/100*1.1)*'Jan''16 Envestra'!L42,($G5*'Jan''16 Envestra'!L41/'Jan''16 Envestra'!L42*'Jan''16 Envestra'!L48/100*1.1)*'Jan''16 Envestra'!L42)</f>
        <v>165.75020000000004</v>
      </c>
      <c r="K63" s="66">
        <f>IF($G5*'Jan''16 Envestra'!M41/'Jan''16 Envestra'!M42&gt;='Jan''16 Envestra'!M43,('Jan''16 Envestra'!M43*'Jan''16 Envestra'!M48/100*1.1)*'Jan''16 Envestra'!M42,($G5*'Jan''16 Envestra'!M41/'Jan''16 Envestra'!M42*'Jan''16 Envestra'!M48/100*1.1)*'Jan''16 Envestra'!M42)</f>
        <v>306.24</v>
      </c>
      <c r="L63" s="66">
        <f>IF($G5*'Jan''16 Envestra'!N41/'Jan''16 Envestra'!N42&gt;='Jan''16 Envestra'!N43,('Jan''16 Envestra'!N43*'Jan''16 Envestra'!N48/100*1.1)*'Jan''16 Envestra'!N42,($G5*'Jan''16 Envestra'!N41/'Jan''16 Envestra'!N42*'Jan''16 Envestra'!N48/100*1.1)*'Jan''16 Envestra'!N42)</f>
        <v>176.60720000000001</v>
      </c>
      <c r="M63" s="66">
        <f>IF($G5*'Jan''16 Envestra'!O41/'Jan''16 Envestra'!O42&gt;='Jan''16 Envestra'!O43,('Jan''16 Envestra'!O43*'Jan''16 Envestra'!O48/100*1.1)*'Jan''16 Envestra'!O42,($G5*'Jan''16 Envestra'!O41/'Jan''16 Envestra'!O42*'Jan''16 Envestra'!O48/100*1.1)*'Jan''16 Envestra'!O42)</f>
        <v>207.73060000000004</v>
      </c>
      <c r="N63" s="70"/>
    </row>
    <row r="64" spans="1:14" x14ac:dyDescent="0.15">
      <c r="A64" s="47" t="s">
        <v>389</v>
      </c>
      <c r="C64" s="66">
        <f>IF($G5*'Jan''16 Envestra'!E41/'Jan''16 Envestra'!E42&lt;'Jan''16 Envestra'!E43,0,IF($G5*'Jan''16 Envestra'!E41/'Jan''16 Envestra'!E42&lt;='Jan''16 Envestra'!E44,($G5*'Jan''16 Envestra'!E41/'Jan''16 Envestra'!E42-'Jan''16 Envestra'!E43)*('Jan''16 Envestra'!E49/100*1.1)*'Jan''16 Envestra'!E42,('Jan''16 Envestra'!E44-'Jan''16 Envestra'!E43)*('Jan''16 Envestra'!E49/100*1.1)*'Jan''16 Envestra'!E42))</f>
        <v>114.58964</v>
      </c>
      <c r="D64" s="66">
        <f>IF($G5*'Jan''16 Envestra'!F41/'Jan''16 Envestra'!F42&lt;'Jan''16 Envestra'!F43,0,IF($G5*'Jan''16 Envestra'!F41/'Jan''16 Envestra'!F42&lt;='Jan''16 Envestra'!F44,($G5*'Jan''16 Envestra'!F41/'Jan''16 Envestra'!F42-'Jan''16 Envestra'!F43)*('Jan''16 Envestra'!F49/100*1.1)*'Jan''16 Envestra'!F42,('Jan''16 Envestra'!F44-'Jan''16 Envestra'!F43)*('Jan''16 Envestra'!F49/100*1.1)*'Jan''16 Envestra'!F42))</f>
        <v>511.28539439999997</v>
      </c>
      <c r="E64" s="66">
        <f>IF($G5*'Jan''16 Envestra'!G41/'Jan''16 Envestra'!G42&lt;'Jan''16 Envestra'!G43,0,IF($G5*'Jan''16 Envestra'!G41/'Jan''16 Envestra'!G42&lt;='Jan''16 Envestra'!G44,($G5*'Jan''16 Envestra'!G41/'Jan''16 Envestra'!G42-'Jan''16 Envestra'!G43)*('Jan''16 Envestra'!G49/100*1.1)*'Jan''16 Envestra'!G42,('Jan''16 Envestra'!G44-'Jan''16 Envestra'!G43)*('Jan''16 Envestra'!G49/100*1.1)*'Jan''16 Envestra'!G42))</f>
        <v>124.66542000000003</v>
      </c>
      <c r="F64" s="66">
        <f>IF($G5*'Jan''16 Envestra'!H41/'Jan''16 Envestra'!H42&lt;'Jan''16 Envestra'!H43,0,IF($G5*'Jan''16 Envestra'!H41/'Jan''16 Envestra'!H42&lt;='Jan''16 Envestra'!H44,($G5*'Jan''16 Envestra'!H41/'Jan''16 Envestra'!H42-'Jan''16 Envestra'!H43)*('Jan''16 Envestra'!H49/100*1.1)*'Jan''16 Envestra'!H42,('Jan''16 Envestra'!H44-'Jan''16 Envestra'!H43)*('Jan''16 Envestra'!H49/100*1.1)*'Jan''16 Envestra'!H42))</f>
        <v>97.657559999999989</v>
      </c>
      <c r="G64" s="66">
        <f>IF($G5*'Jan''16 Envestra'!I41/'Jan''16 Envestra'!I42&lt;'Jan''16 Envestra'!I43,0,IF($G5*'Jan''16 Envestra'!I41/'Jan''16 Envestra'!I42&lt;='Jan''16 Envestra'!I44,($G5*'Jan''16 Envestra'!I41/'Jan''16 Envestra'!I42-'Jan''16 Envestra'!I43)*('Jan''16 Envestra'!I49/100*1.1)*'Jan''16 Envestra'!I42,('Jan''16 Envestra'!I44-'Jan''16 Envestra'!I43)*('Jan''16 Envestra'!I49/100*1.1)*'Jan''16 Envestra'!I42))</f>
        <v>517.00447039999995</v>
      </c>
      <c r="H64" s="66">
        <f>IF($G5*'Jan''16 Envestra'!J41/'Jan''16 Envestra'!J42&lt;'Jan''16 Envestra'!J43,0,IF($G5*'Jan''16 Envestra'!J41/'Jan''16 Envestra'!J42&lt;='Jan''16 Envestra'!J44,($G5*'Jan''16 Envestra'!J41/'Jan''16 Envestra'!J42-'Jan''16 Envestra'!J43)*('Jan''16 Envestra'!J49/100*1.1)*'Jan''16 Envestra'!J42,('Jan''16 Envestra'!J44-'Jan''16 Envestra'!J43)*('Jan''16 Envestra'!J49/100*1.1)*'Jan''16 Envestra'!J42))</f>
        <v>125.20200000000001</v>
      </c>
      <c r="I64" s="66">
        <f>IF($G5*'Jan''16 Envestra'!K41/'Jan''16 Envestra'!K42&lt;'Jan''16 Envestra'!K43,0,IF($G5*'Jan''16 Envestra'!K41/'Jan''16 Envestra'!K42&lt;='Jan''16 Envestra'!K44,($G5*'Jan''16 Envestra'!K41/'Jan''16 Envestra'!K42-'Jan''16 Envestra'!K43)*('Jan''16 Envestra'!K49/100*1.1)*'Jan''16 Envestra'!K42,('Jan''16 Envestra'!K44-'Jan''16 Envestra'!K43)*('Jan''16 Envestra'!K49/100*1.1)*'Jan''16 Envestra'!K42))</f>
        <v>0</v>
      </c>
      <c r="J64" s="66">
        <f>IF($G5*'Jan''16 Envestra'!L41/'Jan''16 Envestra'!L42&lt;'Jan''16 Envestra'!L43,0,IF($G5*'Jan''16 Envestra'!L41/'Jan''16 Envestra'!L42&lt;='Jan''16 Envestra'!L44,($G5*'Jan''16 Envestra'!L41/'Jan''16 Envestra'!L42-'Jan''16 Envestra'!L43)*('Jan''16 Envestra'!L49/100*1.1)*'Jan''16 Envestra'!L42,('Jan''16 Envestra'!L44-'Jan''16 Envestra'!L43)*('Jan''16 Envestra'!L49/100*1.1)*'Jan''16 Envestra'!L42))</f>
        <v>116.85520000000004</v>
      </c>
      <c r="K64" s="66">
        <f>IF($G5*'Jan''16 Envestra'!M41/'Jan''16 Envestra'!M42&lt;'Jan''16 Envestra'!M43,0,IF($G5*'Jan''16 Envestra'!M41/'Jan''16 Envestra'!M42&lt;='Jan''16 Envestra'!M44,($G5*'Jan''16 Envestra'!M41/'Jan''16 Envestra'!M42-'Jan''16 Envestra'!M43)*('Jan''16 Envestra'!M49/100*1.1)*'Jan''16 Envestra'!M42,('Jan''16 Envestra'!M44-'Jan''16 Envestra'!M43)*('Jan''16 Envestra'!M49/100*1.1)*'Jan''16 Envestra'!M42))</f>
        <v>428.93069999999994</v>
      </c>
      <c r="L64" s="66">
        <f>IF($G5*'Jan''16 Envestra'!N41/'Jan''16 Envestra'!N42&lt;'Jan''16 Envestra'!N43,0,IF($G5*'Jan''16 Envestra'!N41/'Jan''16 Envestra'!N42&lt;='Jan''16 Envestra'!N44,($G5*'Jan''16 Envestra'!N41/'Jan''16 Envestra'!N42-'Jan''16 Envestra'!N43)*('Jan''16 Envestra'!N49/100*1.1)*'Jan''16 Envestra'!N42,('Jan''16 Envestra'!N44-'Jan''16 Envestra'!N43)*('Jan''16 Envestra'!N49/100*1.1)*'Jan''16 Envestra'!N42))</f>
        <v>118.0476</v>
      </c>
      <c r="M64" s="66">
        <f>IF($G5*'Jan''16 Envestra'!O41/'Jan''16 Envestra'!O42&lt;'Jan''16 Envestra'!O43,0,IF($G5*'Jan''16 Envestra'!O41/'Jan''16 Envestra'!O42&lt;='Jan''16 Envestra'!O44,($G5*'Jan''16 Envestra'!O41/'Jan''16 Envestra'!O42-'Jan''16 Envestra'!O43)*('Jan''16 Envestra'!O49/100*1.1)*'Jan''16 Envestra'!O42,('Jan''16 Envestra'!O44-'Jan''16 Envestra'!O43)*('Jan''16 Envestra'!O49/100*1.1)*'Jan''16 Envestra'!O42))</f>
        <v>137.126</v>
      </c>
      <c r="N64" s="70"/>
    </row>
    <row r="65" spans="1:14" x14ac:dyDescent="0.15">
      <c r="A65" s="47" t="s">
        <v>742</v>
      </c>
      <c r="C65" s="66">
        <f>IF(($G5*'Jan''16 Envestra'!E41/'Jan''16 Envestra'!E42&gt;'Jan''16 Envestra'!E44),($G5*'Jan''16 Envestra'!E41/'Jan''16 Envestra'!E42-'Jan''16 Envestra'!E44)*'Jan''16 Envestra'!E50/100*1.1)*'Jan''16 Envestra'!E42</f>
        <v>504.82931400000001</v>
      </c>
      <c r="D65" s="66">
        <f>IF(($G5*'Jan''16 Envestra'!F41/'Jan''16 Envestra'!F42&gt;'Jan''16 Envestra'!F44),($G5*'Jan''16 Envestra'!F41/'Jan''16 Envestra'!F42-'Jan''16 Envestra'!F44)*'Jan''16 Envestra'!F50/100*1.1)*'Jan''16 Envestra'!F42</f>
        <v>0</v>
      </c>
      <c r="E65" s="66">
        <f>IF(($G5*'Jan''16 Envestra'!G41/'Jan''16 Envestra'!G42&gt;'Jan''16 Envestra'!G44),($G5*'Jan''16 Envestra'!G41/'Jan''16 Envestra'!G42-'Jan''16 Envestra'!G44)*'Jan''16 Envestra'!G50/100*1.1)*'Jan''16 Envestra'!G42</f>
        <v>532.41345167999998</v>
      </c>
      <c r="F65" s="66">
        <f>IF(($G5*'Jan''16 Envestra'!H41/'Jan''16 Envestra'!H42&gt;'Jan''16 Envestra'!H44),($G5*'Jan''16 Envestra'!H41/'Jan''16 Envestra'!H42-'Jan''16 Envestra'!H44)*'Jan''16 Envestra'!H50/100*1.1)*'Jan''16 Envestra'!H42</f>
        <v>536.83483259999991</v>
      </c>
      <c r="G65" s="66">
        <f>IF(($G5*'Jan''16 Envestra'!I41/'Jan''16 Envestra'!I42&gt;'Jan''16 Envestra'!I44),($G5*'Jan''16 Envestra'!I41/'Jan''16 Envestra'!I42-'Jan''16 Envestra'!I44)*'Jan''16 Envestra'!I50/100*1.1)*'Jan''16 Envestra'!I42</f>
        <v>0</v>
      </c>
      <c r="H65" s="66">
        <f>IF(($G5*'Jan''16 Envestra'!J41/'Jan''16 Envestra'!J42&gt;'Jan''16 Envestra'!J44),($G5*'Jan''16 Envestra'!J41/'Jan''16 Envestra'!J42-'Jan''16 Envestra'!J44)*'Jan''16 Envestra'!J50/100*1.1)*'Jan''16 Envestra'!J42</f>
        <v>562.5712289999999</v>
      </c>
      <c r="I65" s="66">
        <f>IF(($G5*'Jan''16 Envestra'!K41/'Jan''16 Envestra'!K42&gt;'Jan''16 Envestra'!K44),($G5*'Jan''16 Envestra'!K41/'Jan''16 Envestra'!K42-'Jan''16 Envestra'!K44)*'Jan''16 Envestra'!K50/100*1.1)*'Jan''16 Envestra'!K42</f>
        <v>544.42376999999999</v>
      </c>
      <c r="J65" s="66">
        <f>IF(($G5*'Jan''16 Envestra'!L41/'Jan''16 Envestra'!L42&gt;'Jan''16 Envestra'!L44),($G5*'Jan''16 Envestra'!L41/'Jan''16 Envestra'!L42-'Jan''16 Envestra'!L44)*'Jan''16 Envestra'!L50/100*1.1)*'Jan''16 Envestra'!L42</f>
        <v>508.12885199999999</v>
      </c>
      <c r="K65" s="66">
        <f>IF(($G5*'Jan''16 Envestra'!M41/'Jan''16 Envestra'!M42&gt;'Jan''16 Envestra'!M44),($G5*'Jan''16 Envestra'!M41/'Jan''16 Envestra'!M42-'Jan''16 Envestra'!M44)*'Jan''16 Envestra'!M50/100*1.1)*'Jan''16 Envestra'!M42</f>
        <v>0</v>
      </c>
      <c r="L65" s="66">
        <f>IF(($G5*'Jan''16 Envestra'!N41/'Jan''16 Envestra'!N42&gt;'Jan''16 Envestra'!N44),($G5*'Jan''16 Envestra'!N41/'Jan''16 Envestra'!N42-'Jan''16 Envestra'!N44)*'Jan''16 Envestra'!N50/100*1.1)*'Jan''16 Envestra'!N42</f>
        <v>521.32700399999999</v>
      </c>
      <c r="M65" s="66">
        <f>IF(($G5*'Jan''16 Envestra'!O41/'Jan''16 Envestra'!O42&gt;'Jan''16 Envestra'!O44),($G5*'Jan''16 Envestra'!O41/'Jan''16 Envestra'!O42-'Jan''16 Envestra'!O44)*'Jan''16 Envestra'!O50/100*1.1)*'Jan''16 Envestra'!O42</f>
        <v>593.91684000000009</v>
      </c>
      <c r="N65" s="70"/>
    </row>
    <row r="66" spans="1:14" x14ac:dyDescent="0.15">
      <c r="A66" s="47" t="s">
        <v>309</v>
      </c>
      <c r="C66" s="66">
        <f>365*'Jan''16 Envestra'!E51/100*1.1</f>
        <v>272.01625000000001</v>
      </c>
      <c r="D66" s="66">
        <f>365*'Jan''16 Envestra'!F51/100*1.1</f>
        <v>257.48194999999998</v>
      </c>
      <c r="E66" s="66">
        <f>365*'Jan''16 Envestra'!G51/100*1.1</f>
        <v>290.7663</v>
      </c>
      <c r="F66" s="66">
        <f>365*'Jan''16 Envestra'!H51/100*1.1</f>
        <v>244.35290000000003</v>
      </c>
      <c r="G66" s="66">
        <f>365*'Jan''16 Envestra'!I51/100*1.1</f>
        <v>263.38400000000001</v>
      </c>
      <c r="H66" s="66">
        <f>365*'Jan''16 Envestra'!J51/100*1.1</f>
        <v>264.10670000000005</v>
      </c>
      <c r="I66" s="66">
        <f>365*'Jan''16 Envestra'!K51/100*1.1</f>
        <v>281.05</v>
      </c>
      <c r="J66" s="66">
        <f>365*'Jan''16 Envestra'!L51/100*1.1</f>
        <v>259.24855000000002</v>
      </c>
      <c r="K66" s="66">
        <f>365*'Jan''16 Envestra'!M51/100*1.1</f>
        <v>228.65425000000002</v>
      </c>
      <c r="L66" s="66">
        <f>365*'Jan''16 Envestra'!N51/100*1.1</f>
        <v>266.9975</v>
      </c>
      <c r="M66" s="66">
        <f>365*'Jan''16 Envestra'!O51/100*1.1</f>
        <v>266.9975</v>
      </c>
      <c r="N66" s="67">
        <f>AVERAGE(C66:M66)</f>
        <v>263.18689999999998</v>
      </c>
    </row>
    <row r="67" spans="1:14" x14ac:dyDescent="0.15">
      <c r="A67" s="69" t="s">
        <v>721</v>
      </c>
      <c r="B67" s="70"/>
      <c r="C67" s="68">
        <f t="shared" ref="C67:I67" si="4">SUM(C60:C66)</f>
        <v>1444.8843310000002</v>
      </c>
      <c r="D67" s="68">
        <f t="shared" si="4"/>
        <v>1552.9380415999999</v>
      </c>
      <c r="E67" s="68">
        <f t="shared" si="4"/>
        <v>1564.31224752</v>
      </c>
      <c r="F67" s="68">
        <f>SUM(F60:F66)</f>
        <v>1377.5257847999999</v>
      </c>
      <c r="G67" s="68">
        <f t="shared" si="4"/>
        <v>1581.4761974</v>
      </c>
      <c r="H67" s="68">
        <f t="shared" si="4"/>
        <v>1572.8371835</v>
      </c>
      <c r="I67" s="68">
        <f t="shared" si="4"/>
        <v>1539.225655</v>
      </c>
      <c r="J67" s="68">
        <f>SUM(J60:J66)</f>
        <v>1445.3499280000001</v>
      </c>
      <c r="K67" s="68">
        <f>SUM(K60:K66)</f>
        <v>1346.6986830000001</v>
      </c>
      <c r="L67" s="68">
        <f>SUM(L60:L66)</f>
        <v>1490.970206</v>
      </c>
      <c r="M67" s="68">
        <f>SUM(M60:M66)</f>
        <v>1675.1576600000001</v>
      </c>
      <c r="N67" s="72">
        <f>AVERAGE(C67:M67)</f>
        <v>1508.3069016200002</v>
      </c>
    </row>
    <row r="69" spans="1:14" x14ac:dyDescent="0.15">
      <c r="A69" s="64" t="s">
        <v>722</v>
      </c>
    </row>
    <row r="71" spans="1:14" x14ac:dyDescent="0.15">
      <c r="A71" s="62" t="s">
        <v>869</v>
      </c>
      <c r="C71" s="50" t="s">
        <v>872</v>
      </c>
      <c r="D71" s="50" t="s">
        <v>396</v>
      </c>
      <c r="E71" s="50" t="s">
        <v>202</v>
      </c>
      <c r="F71" s="50" t="s">
        <v>331</v>
      </c>
      <c r="G71" s="50" t="s">
        <v>126</v>
      </c>
      <c r="H71" s="50" t="s">
        <v>274</v>
      </c>
      <c r="I71" s="50" t="s">
        <v>726</v>
      </c>
      <c r="J71" s="50" t="s">
        <v>281</v>
      </c>
      <c r="K71" s="50" t="s">
        <v>376</v>
      </c>
      <c r="L71" s="50" t="s">
        <v>276</v>
      </c>
      <c r="M71" s="50" t="s">
        <v>434</v>
      </c>
      <c r="N71" s="65" t="s">
        <v>729</v>
      </c>
    </row>
    <row r="72" spans="1:14" x14ac:dyDescent="0.15">
      <c r="A72" s="47" t="s">
        <v>667</v>
      </c>
      <c r="C72" s="66">
        <f>IF($G5*'Jan''16 SP'!E7/'Jan''16 SP'!E8&gt;='Jan''16 SP'!E11,('Jan''16 SP'!E11*'Jan''16 SP'!E13/100*1.1)*'Jan''16 SP'!E8,($G5*'Jan''16 SP'!E7/'Jan''16 SP'!E8*'Jan''16 SP'!E13/100*1.1)*'Jan''16 SP'!E8)</f>
        <v>237.46800000000002</v>
      </c>
      <c r="D72" s="66">
        <f>IF($G5*'Jan''16 SP'!F7/'Jan''16 SP'!F8&gt;='Jan''16 SP'!F11,('Jan''16 SP'!F11*'Jan''16 SP'!F13/100*1.1)*'Jan''16 SP'!F8,($G5*'Jan''16 SP'!F7/'Jan''16 SP'!F8*'Jan''16 SP'!F13/100*1.1)*'Jan''16 SP'!F8)</f>
        <v>154.95040000000003</v>
      </c>
      <c r="E72" s="66">
        <f>IF($G5*'Jan''16 SP'!G7/'Jan''16 SP'!G8&gt;='Jan''16 SP'!G11,('Jan''16 SP'!G11*'Jan''16 SP'!G13/100*1.1)*'Jan''16 SP'!G8,($G5*'Jan''16 SP'!G7/'Jan''16 SP'!G8*'Jan''16 SP'!G13/100*1.1)*'Jan''16 SP'!G8)</f>
        <v>281.52960000000002</v>
      </c>
      <c r="F72" s="66">
        <f>IF($G5*'Jan''16 SP'!H7/'Jan''16 SP'!H8&gt;='Jan''16 SP'!H11,('Jan''16 SP'!H11*'Jan''16 SP'!H13/100*1.1)*'Jan''16 SP'!H8,($G5*'Jan''16 SP'!H7/'Jan''16 SP'!H8*'Jan''16 SP'!H13/100*1.1)*'Jan''16 SP'!H8)</f>
        <v>230.86800000000002</v>
      </c>
      <c r="G72" s="66">
        <f>IF($G5*'Jan''16 SP'!I7/'Jan''16 SP'!I8&gt;='Jan''16 SP'!I11,('Jan''16 SP'!I11*'Jan''16 SP'!I13/100*1.1)*'Jan''16 SP'!I8,($G5*'Jan''16 SP'!I7/'Jan''16 SP'!I8*'Jan''16 SP'!I13/100*1.1)*'Jan''16 SP'!I8)</f>
        <v>146.2208</v>
      </c>
      <c r="H72" s="66">
        <f>IF($G5*'Jan''16 SP'!J7/'Jan''16 SP'!J8&gt;='Jan''16 SP'!J11,('Jan''16 SP'!J11*'Jan''16 SP'!J13/100*1.1)*'Jan''16 SP'!J8,($G5*'Jan''16 SP'!J7/'Jan''16 SP'!J8*'Jan''16 SP'!J13/100*1.1)*'Jan''16 SP'!J8)</f>
        <v>266.24400000000003</v>
      </c>
      <c r="I72" s="66">
        <f>IF($G5*'Jan''16 SP'!K7/'Jan''16 SP'!K8&gt;='Jan''16 SP'!K11,('Jan''16 SP'!K11*'Jan''16 SP'!K13/100*1.1)*'Jan''16 SP'!K8,($G5*'Jan''16 SP'!K7/'Jan''16 SP'!K8*'Jan''16 SP'!K13/100*1.1)*'Jan''16 SP'!K8)</f>
        <v>145.72800000000001</v>
      </c>
      <c r="J72" s="66">
        <f>IF($G5*'Jan''16 SP'!L7/'Jan''16 SP'!L8&gt;='Jan''16 SP'!L11,('Jan''16 SP'!L11*'Jan''16 SP'!L13/100*1.1)*'Jan''16 SP'!L8,($G5*'Jan''16 SP'!L7/'Jan''16 SP'!L8*'Jan''16 SP'!L13/100*1.1)*'Jan''16 SP'!L8)</f>
        <v>254.76000000000005</v>
      </c>
      <c r="K72" s="66">
        <f>IF($G5*'Jan''16 SP'!M7/'Jan''16 SP'!M8&gt;='Jan''16 SP'!M11,('Jan''16 SP'!M11*'Jan''16 SP'!M13/100*1.1)*'Jan''16 SP'!M8,($G5*'Jan''16 SP'!M7/'Jan''16 SP'!M8*'Jan''16 SP'!M13/100*1.1)*'Jan''16 SP'!M8)</f>
        <v>128.12799999999999</v>
      </c>
      <c r="L72" s="66">
        <f>IF($G5*'Jan''16 SP'!N7/'Jan''16 SP'!N8&gt;='Jan''16 SP'!N11,('Jan''16 SP'!N11*'Jan''16 SP'!N13/100*1.1)*'Jan''16 SP'!N8,($G5*'Jan''16 SP'!N7/'Jan''16 SP'!N8*'Jan''16 SP'!N13/100*1.1)*'Jan''16 SP'!N8)</f>
        <v>269.28000000000003</v>
      </c>
      <c r="M72" s="66">
        <f>IF($G5*'Jan''16 SP'!O7/'Jan''16 SP'!O8&gt;='Jan''16 SP'!O11,('Jan''16 SP'!O11*'Jan''16 SP'!O13/100*1.1)*'Jan''16 SP'!O8,($G5*'Jan''16 SP'!O7/'Jan''16 SP'!O8*'Jan''16 SP'!O13/100*1.1)*'Jan''16 SP'!O8)</f>
        <v>283.8</v>
      </c>
      <c r="N72" s="70"/>
    </row>
    <row r="73" spans="1:14" x14ac:dyDescent="0.15">
      <c r="A73" s="47" t="s">
        <v>170</v>
      </c>
      <c r="C73" s="66">
        <f>IF($G5*'Jan''16 SP'!E7/'Jan''16 SP'!E8&lt;'Jan''16 SP'!E11,0,IF($G5*'Jan''16 SP'!E7/'Jan''16 SP'!E8&lt;='Jan''16 SP'!E12,($G5*'Jan''16 SP'!E7/'Jan''16 SP'!E8-'Jan''16 SP'!E11)*('Jan''16 SP'!E14/100*1.1)*'Jan''16 SP'!E8,('Jan''16 SP'!E12-'Jan''16 SP'!E11)*('Jan''16 SP'!E14/100*1.1)*'Jan''16 SP'!E8))</f>
        <v>170.93310629999999</v>
      </c>
      <c r="D73" s="66">
        <f>IF($G5*'Jan''16 SP'!F7/'Jan''16 SP'!F8&lt;'Jan''16 SP'!F11,0,IF($G5*'Jan''16 SP'!F7/'Jan''16 SP'!F8&lt;='Jan''16 SP'!F12,($G5*'Jan''16 SP'!F7/'Jan''16 SP'!F8-'Jan''16 SP'!F11)*('Jan''16 SP'!F14/100*1.1)*'Jan''16 SP'!F8,('Jan''16 SP'!F12-'Jan''16 SP'!F11)*('Jan''16 SP'!F14/100*1.1)*'Jan''16 SP'!F8))</f>
        <v>0</v>
      </c>
      <c r="E73" s="66">
        <f>IF($G5*'Jan''16 SP'!G7/'Jan''16 SP'!G8&lt;'Jan''16 SP'!G11,0,IF($G5*'Jan''16 SP'!G7/'Jan''16 SP'!G8&lt;='Jan''16 SP'!G12,($G5*'Jan''16 SP'!G7/'Jan''16 SP'!G8-'Jan''16 SP'!G11)*('Jan''16 SP'!G14/100*1.1)*'Jan''16 SP'!G8,('Jan''16 SP'!G12-'Jan''16 SP'!G11)*('Jan''16 SP'!G14/100*1.1)*'Jan''16 SP'!G8))</f>
        <v>207.26752628999998</v>
      </c>
      <c r="F73" s="66">
        <f>IF($G5*'Jan''16 SP'!H7/'Jan''16 SP'!H8&lt;'Jan''16 SP'!H11,0,IF($G5*'Jan''16 SP'!H7/'Jan''16 SP'!H8&lt;='Jan''16 SP'!H12,($G5*'Jan''16 SP'!H7/'Jan''16 SP'!H8-'Jan''16 SP'!H11)*('Jan''16 SP'!H14/100*1.1)*'Jan''16 SP'!H8,('Jan''16 SP'!H12-'Jan''16 SP'!H11)*('Jan''16 SP'!H14/100*1.1)*'Jan''16 SP'!H8))</f>
        <v>167.46891479999999</v>
      </c>
      <c r="G73" s="66">
        <f>IF($G5*'Jan''16 SP'!I7/'Jan''16 SP'!I8&lt;'Jan''16 SP'!I11,0,IF($G5*'Jan''16 SP'!I7/'Jan''16 SP'!I8&lt;='Jan''16 SP'!I12,($G5*'Jan''16 SP'!I7/'Jan''16 SP'!I8-'Jan''16 SP'!I11)*('Jan''16 SP'!I14/100*1.1)*'Jan''16 SP'!I8,('Jan''16 SP'!I12-'Jan''16 SP'!I11)*('Jan''16 SP'!I14/100*1.1)*'Jan''16 SP'!I8))</f>
        <v>0</v>
      </c>
      <c r="H73" s="66">
        <f>IF($G5*'Jan''16 SP'!J7/'Jan''16 SP'!J8&lt;'Jan''16 SP'!J11,0,IF($G5*'Jan''16 SP'!J7/'Jan''16 SP'!J8&lt;='Jan''16 SP'!J12,($G5*'Jan''16 SP'!J7/'Jan''16 SP'!J8-'Jan''16 SP'!J11)*('Jan''16 SP'!J14/100*1.1)*'Jan''16 SP'!J8,('Jan''16 SP'!J12-'Jan''16 SP'!J11)*('Jan''16 SP'!J14/100*1.1)*'Jan''16 SP'!J8))</f>
        <v>196.27119269999997</v>
      </c>
      <c r="I73" s="66">
        <f>IF($G5*'Jan''16 SP'!K7/'Jan''16 SP'!K8&lt;'Jan''16 SP'!K11,0,IF($G5*'Jan''16 SP'!K7/'Jan''16 SP'!K8&lt;='Jan''16 SP'!K12,($G5*'Jan''16 SP'!K7/'Jan''16 SP'!K8-'Jan''16 SP'!K11)*('Jan''16 SP'!K14/100*1.1)*'Jan''16 SP'!K8,('Jan''16 SP'!K12-'Jan''16 SP'!K11)*('Jan''16 SP'!K14/100*1.1)*'Jan''16 SP'!K8))</f>
        <v>0</v>
      </c>
      <c r="J73" s="66">
        <f>IF($G5*'Jan''16 SP'!L7/'Jan''16 SP'!L8&lt;'Jan''16 SP'!L11,0,IF($G5*'Jan''16 SP'!L7/'Jan''16 SP'!L8&lt;='Jan''16 SP'!L12,($G5*'Jan''16 SP'!L7/'Jan''16 SP'!L8-'Jan''16 SP'!L11)*('Jan''16 SP'!L14/100*1.1)*'Jan''16 SP'!L8,('Jan''16 SP'!L12-'Jan''16 SP'!L11)*('Jan''16 SP'!L14/100*1.1)*'Jan''16 SP'!L8))</f>
        <v>0</v>
      </c>
      <c r="K73" s="66">
        <f>IF($G5*'Jan''16 SP'!M7/'Jan''16 SP'!M8&lt;'Jan''16 SP'!M11,0,IF($G5*'Jan''16 SP'!M7/'Jan''16 SP'!M8&lt;='Jan''16 SP'!M12,($G5*'Jan''16 SP'!M7/'Jan''16 SP'!M8-'Jan''16 SP'!M11)*('Jan''16 SP'!M14/100*1.1)*'Jan''16 SP'!M8,('Jan''16 SP'!M12-'Jan''16 SP'!M11)*('Jan''16 SP'!M14/100*1.1)*'Jan''16 SP'!M8))</f>
        <v>0</v>
      </c>
      <c r="L73" s="66">
        <f>IF($G5*'Jan''16 SP'!N7/'Jan''16 SP'!N8&lt;'Jan''16 SP'!N11,0,IF($G5*'Jan''16 SP'!N7/'Jan''16 SP'!N8&lt;='Jan''16 SP'!N12,($G5*'Jan''16 SP'!N7/'Jan''16 SP'!N8-'Jan''16 SP'!N11)*('Jan''16 SP'!N14/100*1.1)*'Jan''16 SP'!N8,('Jan''16 SP'!N12-'Jan''16 SP'!N11)*('Jan''16 SP'!N14/100*1.1)*'Jan''16 SP'!N8))</f>
        <v>197.95379999999997</v>
      </c>
      <c r="M73" s="66">
        <f>IF($G5*'Jan''16 SP'!O7/'Jan''16 SP'!O8&lt;'Jan''16 SP'!O11,0,IF($G5*'Jan''16 SP'!O7/'Jan''16 SP'!O8&lt;='Jan''16 SP'!O12,($G5*'Jan''16 SP'!O7/'Jan''16 SP'!O8-'Jan''16 SP'!O11)*('Jan''16 SP'!O14/100*1.1)*'Jan''16 SP'!O8,('Jan''16 SP'!O12-'Jan''16 SP'!O11)*('Jan''16 SP'!O14/100*1.1)*'Jan''16 SP'!O8))</f>
        <v>208.84125899999992</v>
      </c>
      <c r="N73" s="70"/>
    </row>
    <row r="74" spans="1:14" x14ac:dyDescent="0.15">
      <c r="A74" s="47" t="s">
        <v>868</v>
      </c>
      <c r="C74" s="66">
        <f>IF(($G5*'Jan''16 SP'!E7/'Jan''16 SP'!E8&gt;'Jan''16 SP'!E12),($G5*'Jan''16 SP'!E7/'Jan''16 SP'!E8-'Jan''16 SP'!E12)*'Jan''16 SP'!E15/100*1.1*'Jan''16 SP'!E8,0)</f>
        <v>0</v>
      </c>
      <c r="D74" s="66">
        <f>IF(($G5*'Jan''16 SP'!F7/'Jan''16 SP'!F8&gt;'Jan''16 SP'!F12),($G5*'Jan''16 SP'!F7/'Jan''16 SP'!F8-'Jan''16 SP'!F12)*'Jan''16 SP'!F15/100*1.1*'Jan''16 SP'!F8,0)</f>
        <v>308.62880179999996</v>
      </c>
      <c r="E74" s="66">
        <f>IF(($G5*'Jan''16 SP'!G7/'Jan''16 SP'!G8&gt;'Jan''16 SP'!G12),($G5*'Jan''16 SP'!G7/'Jan''16 SP'!G8-'Jan''16 SP'!G12)*'Jan''16 SP'!G15/100*1.1*'Jan''16 SP'!G8,0)</f>
        <v>0</v>
      </c>
      <c r="F74" s="66">
        <f>IF(($G5*'Jan''16 SP'!H7/'Jan''16 SP'!H8&gt;'Jan''16 SP'!H12),($G5*'Jan''16 SP'!H7/'Jan''16 SP'!H8-'Jan''16 SP'!H12)*'Jan''16 SP'!H15/100*1.1*'Jan''16 SP'!H8,0)</f>
        <v>0</v>
      </c>
      <c r="G74" s="66">
        <f>IF(($G5*'Jan''16 SP'!I7/'Jan''16 SP'!I8&gt;'Jan''16 SP'!I12),($G5*'Jan''16 SP'!I7/'Jan''16 SP'!I8-'Jan''16 SP'!I12)*'Jan''16 SP'!I15/100*1.1*'Jan''16 SP'!I8,0)</f>
        <v>294.33745769999996</v>
      </c>
      <c r="H74" s="66">
        <f>IF(($G5*'Jan''16 SP'!J7/'Jan''16 SP'!J8&gt;'Jan''16 SP'!J12),($G5*'Jan''16 SP'!J7/'Jan''16 SP'!J8-'Jan''16 SP'!J12)*'Jan''16 SP'!J15/100*1.1*'Jan''16 SP'!J8,0)</f>
        <v>0</v>
      </c>
      <c r="I74" s="66">
        <f>IF(($G5*'Jan''16 SP'!K7/'Jan''16 SP'!K8&gt;'Jan''16 SP'!K12),($G5*'Jan''16 SP'!K7/'Jan''16 SP'!K8-'Jan''16 SP'!K12)*'Jan''16 SP'!K15/100*1.1*'Jan''16 SP'!K8,0)</f>
        <v>269.76919199999998</v>
      </c>
      <c r="J74" s="66">
        <f>IF(($G5*'Jan''16 SP'!L7/'Jan''16 SP'!L8&gt;'Jan''16 SP'!L12),($G5*'Jan''16 SP'!L7/'Jan''16 SP'!L8-'Jan''16 SP'!L12)*'Jan''16 SP'!L15/100*1.1*'Jan''16 SP'!L8,0)</f>
        <v>171.23003699999998</v>
      </c>
      <c r="K74" s="66">
        <f>IF(($G5*'Jan''16 SP'!M7/'Jan''16 SP'!M8&gt;'Jan''16 SP'!M12),($G5*'Jan''16 SP'!M7/'Jan''16 SP'!M8-'Jan''16 SP'!M12)*'Jan''16 SP'!M15/100*1.1*'Jan''16 SP'!M8,0)</f>
        <v>261.74034699999993</v>
      </c>
      <c r="L74" s="66">
        <f>IF(($G5*'Jan''16 SP'!N7/'Jan''16 SP'!N8&gt;'Jan''16 SP'!N12),($G5*'Jan''16 SP'!N7/'Jan''16 SP'!N8-'Jan''16 SP'!N12)*'Jan''16 SP'!N15/100*1.1*'Jan''16 SP'!N8,0)</f>
        <v>0</v>
      </c>
      <c r="M74" s="66">
        <f>IF(($G5*'Jan''16 SP'!O7/'Jan''16 SP'!O8&gt;'Jan''16 SP'!O12),($G5*'Jan''16 SP'!O7/'Jan''16 SP'!O8-'Jan''16 SP'!O12)*'Jan''16 SP'!O15/100*1.1*'Jan''16 SP'!O8,0)</f>
        <v>0</v>
      </c>
      <c r="N74" s="70"/>
    </row>
    <row r="75" spans="1:14" x14ac:dyDescent="0.15">
      <c r="A75" s="47" t="s">
        <v>744</v>
      </c>
      <c r="C75" s="66">
        <f>IF($G5*'Jan''16 SP'!E9/'Jan''16 SP'!E10&gt;='Jan''16 SP'!E11,('Jan''16 SP'!E11*'Jan''16 SP'!E16/100*1.1)*'Jan''16 SP'!E10,($G5*'Jan''16 SP'!E9/'Jan''16 SP'!E10*'Jan''16 SP'!E16/100*1.1)*'Jan''16 SP'!E10)</f>
        <v>431.64</v>
      </c>
      <c r="D75" s="66">
        <f>IF($G5*'Jan''16 SP'!F9/'Jan''16 SP'!F10&gt;='Jan''16 SP'!F11,('Jan''16 SP'!F11*'Jan''16 SP'!F16/100*1.1)*'Jan''16 SP'!F10,($G5*'Jan''16 SP'!F9/'Jan''16 SP'!F10*'Jan''16 SP'!F16/100*1.1)*'Jan''16 SP'!F10)</f>
        <v>221.05600000000004</v>
      </c>
      <c r="E75" s="66">
        <f>IF($G5*'Jan''16 SP'!G9/'Jan''16 SP'!G10&gt;='Jan''16 SP'!G11,('Jan''16 SP'!G11*'Jan''16 SP'!G16/100*1.1)*'Jan''16 SP'!G10,($G5*'Jan''16 SP'!G9/'Jan''16 SP'!G10*'Jan''16 SP'!G16/100*1.1)*'Jan''16 SP'!G10)</f>
        <v>408.77760000000001</v>
      </c>
      <c r="F75" s="66">
        <f>IF($G5*'Jan''16 SP'!H9/'Jan''16 SP'!H10&gt;='Jan''16 SP'!H11,('Jan''16 SP'!H11*'Jan''16 SP'!H16/100*1.1)*'Jan''16 SP'!H10,($G5*'Jan''16 SP'!H9/'Jan''16 SP'!H10*'Jan''16 SP'!H16/100*1.1)*'Jan''16 SP'!H10)</f>
        <v>449.85599999999999</v>
      </c>
      <c r="G75" s="66">
        <f>IF($G5*'Jan''16 SP'!I9/'Jan''16 SP'!I10&gt;='Jan''16 SP'!I11,('Jan''16 SP'!I11*'Jan''16 SP'!I16/100*1.1)*'Jan''16 SP'!I10,($G5*'Jan''16 SP'!I9/'Jan''16 SP'!I10*'Jan''16 SP'!I16/100*1.1)*'Jan''16 SP'!I10)</f>
        <v>248.7936</v>
      </c>
      <c r="H75" s="66">
        <f>IF($G5*'Jan''16 SP'!J9/'Jan''16 SP'!J10&gt;='Jan''16 SP'!J11,('Jan''16 SP'!J11*'Jan''16 SP'!J16/100*1.1)*'Jan''16 SP'!J10,($G5*'Jan''16 SP'!J9/'Jan''16 SP'!J10*'Jan''16 SP'!J16/100*1.1)*'Jan''16 SP'!J10)</f>
        <v>419.76000000000005</v>
      </c>
      <c r="I75" s="66">
        <f>IF($G5*'Jan''16 SP'!K9/'Jan''16 SP'!K10&gt;='Jan''16 SP'!K11,('Jan''16 SP'!K11*'Jan''16 SP'!K16/100*1.1)*'Jan''16 SP'!K10,($G5*'Jan''16 SP'!K9/'Jan''16 SP'!K10*'Jan''16 SP'!K16/100*1.1)*'Jan''16 SP'!K10)</f>
        <v>244.99200000000002</v>
      </c>
      <c r="J75" s="66">
        <f>IF($G5*'Jan''16 SP'!L9/'Jan''16 SP'!L10&gt;='Jan''16 SP'!L11,('Jan''16 SP'!L11*'Jan''16 SP'!L16/100*1.1)*'Jan''16 SP'!L10,($G5*'Jan''16 SP'!L9/'Jan''16 SP'!L10*'Jan''16 SP'!L16/100*1.1)*'Jan''16 SP'!L10)</f>
        <v>451.44</v>
      </c>
      <c r="K75" s="66">
        <f>IF($G5*'Jan''16 SP'!M9/'Jan''16 SP'!M10&gt;='Jan''16 SP'!M11,('Jan''16 SP'!M11*'Jan''16 SP'!M16/100*1.1)*'Jan''16 SP'!M10,($G5*'Jan''16 SP'!M9/'Jan''16 SP'!M10*'Jan''16 SP'!M16/100*1.1)*'Jan''16 SP'!M10)</f>
        <v>226.68800000000005</v>
      </c>
      <c r="L75" s="66">
        <f>IF($G5*'Jan''16 SP'!N9/'Jan''16 SP'!N10&gt;='Jan''16 SP'!N11,('Jan''16 SP'!N11*'Jan''16 SP'!N16/100*1.1)*'Jan''16 SP'!N10,($G5*'Jan''16 SP'!N9/'Jan''16 SP'!N10*'Jan''16 SP'!N16/100*1.1)*'Jan''16 SP'!N10)</f>
        <v>417.12</v>
      </c>
      <c r="M75" s="66">
        <f>IF($G5*'Jan''16 SP'!O9/'Jan''16 SP'!O10&gt;='Jan''16 SP'!O11,('Jan''16 SP'!O11*'Jan''16 SP'!O16/100*1.1)*'Jan''16 SP'!O10,($G5*'Jan''16 SP'!O9/'Jan''16 SP'!O10*'Jan''16 SP'!O16/100*1.1)*'Jan''16 SP'!O10)</f>
        <v>377.52000000000004</v>
      </c>
      <c r="N75" s="70"/>
    </row>
    <row r="76" spans="1:14" x14ac:dyDescent="0.15">
      <c r="A76" s="47" t="s">
        <v>389</v>
      </c>
      <c r="C76" s="66">
        <f>IF($G5*'Jan''16 SP'!E9/'Jan''16 SP'!E10&lt;'Jan''16 SP'!E11,0,IF($G5*'Jan''16 SP'!E9/'Jan''16 SP'!E10&lt;='Jan''16 SP'!E12,($G5*'Jan''16 SP'!E9/'Jan''16 SP'!E10-'Jan''16 SP'!E11)*('Jan''16 SP'!E17/100*1.1)*'Jan''16 SP'!E10,('Jan''16 SP'!E12-'Jan''16 SP'!E11)*('Jan''16 SP'!E17/100*1.1)*'Jan''16 SP'!E10))</f>
        <v>261.10106219999994</v>
      </c>
      <c r="D76" s="66">
        <f>IF($G5*'Jan''16 SP'!F9/'Jan''16 SP'!F10&lt;'Jan''16 SP'!F11,0,IF($G5*'Jan''16 SP'!F9/'Jan''16 SP'!F10&lt;='Jan''16 SP'!F12,($G5*'Jan''16 SP'!F9/'Jan''16 SP'!F10-'Jan''16 SP'!F11)*('Jan''16 SP'!F17/100*1.1)*'Jan''16 SP'!F10,('Jan''16 SP'!F12-'Jan''16 SP'!F11)*('Jan''16 SP'!F17/100*1.1)*'Jan''16 SP'!F10))</f>
        <v>0</v>
      </c>
      <c r="E76" s="66">
        <f>IF($G5*'Jan''16 SP'!G9/'Jan''16 SP'!G10&lt;'Jan''16 SP'!G11,0,IF($G5*'Jan''16 SP'!G9/'Jan''16 SP'!G10&lt;='Jan''16 SP'!G12,($G5*'Jan''16 SP'!G9/'Jan''16 SP'!G10-'Jan''16 SP'!G11)*('Jan''16 SP'!G17/100*1.1)*'Jan''16 SP'!G10,('Jan''16 SP'!G12-'Jan''16 SP'!G11)*('Jan''16 SP'!G17/100*1.1)*'Jan''16 SP'!G10))</f>
        <v>295.40645573999996</v>
      </c>
      <c r="F76" s="66">
        <f>IF($G5*'Jan''16 SP'!H9/'Jan''16 SP'!H10&lt;'Jan''16 SP'!H11,0,IF($G5*'Jan''16 SP'!H9/'Jan''16 SP'!H10&lt;='Jan''16 SP'!H12,($G5*'Jan''16 SP'!H9/'Jan''16 SP'!H10-'Jan''16 SP'!H11)*('Jan''16 SP'!H17/100*1.1)*'Jan''16 SP'!H10,('Jan''16 SP'!H12-'Jan''16 SP'!H11)*('Jan''16 SP'!H17/100*1.1)*'Jan''16 SP'!H10))</f>
        <v>328.40535419999992</v>
      </c>
      <c r="G76" s="66">
        <f>IF($G5*'Jan''16 SP'!I9/'Jan''16 SP'!I10&lt;'Jan''16 SP'!I11,0,IF($G5*'Jan''16 SP'!I9/'Jan''16 SP'!I10&lt;='Jan''16 SP'!I12,($G5*'Jan''16 SP'!I9/'Jan''16 SP'!I10-'Jan''16 SP'!I11)*('Jan''16 SP'!I17/100*1.1)*'Jan''16 SP'!I10,('Jan''16 SP'!I12-'Jan''16 SP'!I11)*('Jan''16 SP'!I17/100*1.1)*'Jan''16 SP'!I10))</f>
        <v>0</v>
      </c>
      <c r="H76" s="66">
        <f>IF($G5*'Jan''16 SP'!J9/'Jan''16 SP'!J10&lt;'Jan''16 SP'!J11,0,IF($G5*'Jan''16 SP'!J9/'Jan''16 SP'!J10&lt;='Jan''16 SP'!J12,($G5*'Jan''16 SP'!J9/'Jan''16 SP'!J10-'Jan''16 SP'!J11)*('Jan''16 SP'!J17/100*1.1)*'Jan''16 SP'!J10,('Jan''16 SP'!J12-'Jan''16 SP'!J11)*('Jan''16 SP'!J17/100*1.1)*'Jan''16 SP'!J10))</f>
        <v>308.21406659999991</v>
      </c>
      <c r="I76" s="66">
        <f>IF($G5*'Jan''16 SP'!K9/'Jan''16 SP'!K10&lt;'Jan''16 SP'!K11,0,IF($G5*'Jan''16 SP'!K9/'Jan''16 SP'!K10&lt;='Jan''16 SP'!K12,($G5*'Jan''16 SP'!K9/'Jan''16 SP'!K10-'Jan''16 SP'!K11)*('Jan''16 SP'!K17/100*1.1)*'Jan''16 SP'!K10,('Jan''16 SP'!K12-'Jan''16 SP'!K11)*('Jan''16 SP'!K17/100*1.1)*'Jan''16 SP'!K10))</f>
        <v>0</v>
      </c>
      <c r="J76" s="66">
        <f>IF($G5*'Jan''16 SP'!L9/'Jan''16 SP'!L10&lt;'Jan''16 SP'!L11,0,IF($G5*'Jan''16 SP'!L9/'Jan''16 SP'!L10&lt;='Jan''16 SP'!L12,($G5*'Jan''16 SP'!L9/'Jan''16 SP'!L10-'Jan''16 SP'!L11)*('Jan''16 SP'!L17/100*1.1)*'Jan''16 SP'!L10,('Jan''16 SP'!L12-'Jan''16 SP'!L11)*('Jan''16 SP'!L17/100*1.1)*'Jan''16 SP'!L10))</f>
        <v>0</v>
      </c>
      <c r="K76" s="66">
        <f>IF($G5*'Jan''16 SP'!M9/'Jan''16 SP'!M10&lt;'Jan''16 SP'!M11,0,IF($G5*'Jan''16 SP'!M9/'Jan''16 SP'!M10&lt;='Jan''16 SP'!M12,($G5*'Jan''16 SP'!M9/'Jan''16 SP'!M10-'Jan''16 SP'!M11)*('Jan''16 SP'!M17/100*1.1)*'Jan''16 SP'!M10,('Jan''16 SP'!M12-'Jan''16 SP'!M11)*('Jan''16 SP'!M17/100*1.1)*'Jan''16 SP'!M10))</f>
        <v>0</v>
      </c>
      <c r="L76" s="66">
        <f>IF($G5*'Jan''16 SP'!N9/'Jan''16 SP'!N10&lt;'Jan''16 SP'!N11,0,IF($G5*'Jan''16 SP'!N9/'Jan''16 SP'!N10&lt;='Jan''16 SP'!N12,($G5*'Jan''16 SP'!N9/'Jan''16 SP'!N10-'Jan''16 SP'!N11)*('Jan''16 SP'!N17/100*1.1)*'Jan''16 SP'!N10,('Jan''16 SP'!N12-'Jan''16 SP'!N11)*('Jan''16 SP'!N17/100*1.1)*'Jan''16 SP'!N10))</f>
        <v>304.84885199999991</v>
      </c>
      <c r="M76" s="66">
        <f>IF($G5*'Jan''16 SP'!O9/'Jan''16 SP'!O10&lt;'Jan''16 SP'!O11,0,IF($G5*'Jan''16 SP'!O9/'Jan''16 SP'!O10&lt;='Jan''16 SP'!O12,($G5*'Jan''16 SP'!O9/'Jan''16 SP'!O10-'Jan''16 SP'!O11)*('Jan''16 SP'!O17/100*1.1)*'Jan''16 SP'!O10,('Jan''16 SP'!O12-'Jan''16 SP'!O11)*('Jan''16 SP'!O17/100*1.1)*'Jan''16 SP'!O10))</f>
        <v>275.15578199999993</v>
      </c>
      <c r="N76" s="70"/>
    </row>
    <row r="77" spans="1:14" x14ac:dyDescent="0.15">
      <c r="A77" s="47" t="s">
        <v>742</v>
      </c>
      <c r="C77" s="66">
        <f>IF(($G5*'Jan''16 SP'!E9/'Jan''16 SP'!E10&gt;'Jan''16 SP'!E12),($G5*'Jan''16 SP'!E9/'Jan''16 SP'!E10-'Jan''16 SP'!E12)*'Jan''16 SP'!E18/100*1.1*'Jan''16 SP'!E10,0)</f>
        <v>0</v>
      </c>
      <c r="D77" s="66">
        <f>IF(($G5*'Jan''16 SP'!F9/'Jan''16 SP'!F10&gt;'Jan''16 SP'!F12),($G5*'Jan''16 SP'!F9/'Jan''16 SP'!F10-'Jan''16 SP'!F12)*'Jan''16 SP'!F18/100*1.1*'Jan''16 SP'!F10,0)</f>
        <v>440.94416739999997</v>
      </c>
      <c r="E77" s="66">
        <f>IF(($G5*'Jan''16 SP'!G9/'Jan''16 SP'!G10&gt;'Jan''16 SP'!G12),($G5*'Jan''16 SP'!G9/'Jan''16 SP'!G10-'Jan''16 SP'!G12)*'Jan''16 SP'!G18/100*1.1*'Jan''16 SP'!G10,0)</f>
        <v>0</v>
      </c>
      <c r="F77" s="66">
        <f>IF(($G5*'Jan''16 SP'!H9/'Jan''16 SP'!H10&gt;'Jan''16 SP'!H12),($G5*'Jan''16 SP'!H9/'Jan''16 SP'!H10-'Jan''16 SP'!H12)*'Jan''16 SP'!H18/100*1.1*'Jan''16 SP'!H10,0)</f>
        <v>0</v>
      </c>
      <c r="G77" s="66">
        <f>IF(($G5*'Jan''16 SP'!I9/'Jan''16 SP'!I10&gt;'Jan''16 SP'!I12),($G5*'Jan''16 SP'!I9/'Jan''16 SP'!I10-'Jan''16 SP'!I12)*'Jan''16 SP'!I18/100*1.1*'Jan''16 SP'!I10,0)</f>
        <v>500.03646659999998</v>
      </c>
      <c r="H77" s="66">
        <f>IF(($G5*'Jan''16 SP'!J9/'Jan''16 SP'!J10&gt;'Jan''16 SP'!J12),($G5*'Jan''16 SP'!J9/'Jan''16 SP'!J10-'Jan''16 SP'!J12)*'Jan''16 SP'!J18/100*1.1*'Jan''16 SP'!J10,0)</f>
        <v>0</v>
      </c>
      <c r="I77" s="66">
        <f>IF(($G5*'Jan''16 SP'!K9/'Jan''16 SP'!K10&gt;'Jan''16 SP'!K12),($G5*'Jan''16 SP'!K9/'Jan''16 SP'!K10-'Jan''16 SP'!K12)*'Jan''16 SP'!K18/100*1.1*'Jan''16 SP'!K10,0)</f>
        <v>452.82685799999996</v>
      </c>
      <c r="J77" s="66">
        <f>IF(($G5*'Jan''16 SP'!L9/'Jan''16 SP'!L10&gt;'Jan''16 SP'!L12),($G5*'Jan''16 SP'!L9/'Jan''16 SP'!L10-'Jan''16 SP'!L12)*'Jan''16 SP'!L18/100*1.1*'Jan''16 SP'!L10,0)</f>
        <v>283.07393399999989</v>
      </c>
      <c r="K77" s="66">
        <f>IF(($G5*'Jan''16 SP'!M9/'Jan''16 SP'!M10&gt;'Jan''16 SP'!M12),($G5*'Jan''16 SP'!M9/'Jan''16 SP'!M10-'Jan''16 SP'!M12)*'Jan''16 SP'!M18/100*1.1*'Jan''16 SP'!M10,0)</f>
        <v>436.76916799999998</v>
      </c>
      <c r="L77" s="66">
        <f>IF(($G5*'Jan''16 SP'!N9/'Jan''16 SP'!N10&gt;'Jan''16 SP'!N12),($G5*'Jan''16 SP'!N9/'Jan''16 SP'!N10-'Jan''16 SP'!N12)*'Jan''16 SP'!N18/100*1.1*'Jan''16 SP'!N10,0)</f>
        <v>0</v>
      </c>
      <c r="M77" s="66">
        <f>IF(($G5*'Jan''16 SP'!O9/'Jan''16 SP'!O10&gt;'Jan''16 SP'!O12),($G5*'Jan''16 SP'!O9/'Jan''16 SP'!O10-'Jan''16 SP'!O12)*'Jan''16 SP'!O18/100*1.1*'Jan''16 SP'!O10,0)</f>
        <v>0</v>
      </c>
      <c r="N77" s="70"/>
    </row>
    <row r="78" spans="1:14" x14ac:dyDescent="0.15">
      <c r="A78" s="47" t="s">
        <v>309</v>
      </c>
      <c r="C78" s="66">
        <f>365*'Jan''16 SP'!E19/100*1.1</f>
        <v>290.08375000000001</v>
      </c>
      <c r="D78" s="66">
        <f>365*'Jan''16 SP'!F19/100*1.1</f>
        <v>253.70785000000001</v>
      </c>
      <c r="E78" s="66">
        <f>365*'Jan''16 SP'!G19/100*1.1</f>
        <v>274.38510000000008</v>
      </c>
      <c r="F78" s="66">
        <f>365*'Jan''16 SP'!H19/100*1.1</f>
        <v>235.11840000000004</v>
      </c>
      <c r="G78" s="66">
        <f>365*'Jan''16 SP'!I19/100*1.1</f>
        <v>270.4504</v>
      </c>
      <c r="H78" s="66">
        <f>365*'Jan''16 SP'!J19/100*1.1</f>
        <v>263.22340000000003</v>
      </c>
      <c r="I78" s="66">
        <f>365*'Jan''16 SP'!K19/100*1.1</f>
        <v>281.05</v>
      </c>
      <c r="J78" s="66">
        <f>365*'Jan''16 SP'!L19/100*1.1</f>
        <v>246.48085</v>
      </c>
      <c r="K78" s="66">
        <f>365*'Jan''16 SP'!M19/100*1.1</f>
        <v>216.74795000000006</v>
      </c>
      <c r="L78" s="66">
        <f>365*'Jan''16 SP'!N19/100*1.1</f>
        <v>266.9975</v>
      </c>
      <c r="M78" s="66">
        <f>365*'Jan''16 SP'!O19/100*1.1</f>
        <v>264.99</v>
      </c>
      <c r="N78" s="67">
        <f>AVERAGE(C78:M78)</f>
        <v>260.2941090909091</v>
      </c>
    </row>
    <row r="79" spans="1:14" x14ac:dyDescent="0.15">
      <c r="A79" s="69" t="s">
        <v>721</v>
      </c>
      <c r="B79" s="70"/>
      <c r="C79" s="68">
        <f t="shared" ref="C79:I79" si="5">SUM(C72:C78)</f>
        <v>1391.2259185</v>
      </c>
      <c r="D79" s="68">
        <f t="shared" si="5"/>
        <v>1379.2872192</v>
      </c>
      <c r="E79" s="68">
        <f t="shared" si="5"/>
        <v>1467.3662820300001</v>
      </c>
      <c r="F79" s="68">
        <f>SUM(F72:F78)</f>
        <v>1411.7166690000001</v>
      </c>
      <c r="G79" s="68">
        <f t="shared" si="5"/>
        <v>1459.8387243</v>
      </c>
      <c r="H79" s="68">
        <f>SUM(H72:H78)</f>
        <v>1453.7126593</v>
      </c>
      <c r="I79" s="68">
        <f t="shared" si="5"/>
        <v>1394.3660499999999</v>
      </c>
      <c r="J79" s="68">
        <f>SUM(J72:J78)</f>
        <v>1406.984821</v>
      </c>
      <c r="K79" s="68">
        <f>SUM(K72:K78)</f>
        <v>1270.0734649999999</v>
      </c>
      <c r="L79" s="68">
        <f>SUM(L72:L78)</f>
        <v>1456.2001519999999</v>
      </c>
      <c r="M79" s="68">
        <f>SUM(M72:M78)</f>
        <v>1410.3070409999998</v>
      </c>
      <c r="N79" s="72">
        <f>AVERAGE(C79:M79)</f>
        <v>1409.189000120909</v>
      </c>
    </row>
    <row r="81" spans="1:14" x14ac:dyDescent="0.15">
      <c r="A81" s="62" t="s">
        <v>344</v>
      </c>
      <c r="C81" s="50" t="s">
        <v>872</v>
      </c>
      <c r="D81" s="50" t="s">
        <v>396</v>
      </c>
      <c r="E81" s="50" t="s">
        <v>202</v>
      </c>
      <c r="F81" s="50" t="s">
        <v>331</v>
      </c>
      <c r="G81" s="50" t="s">
        <v>126</v>
      </c>
      <c r="H81" s="50" t="s">
        <v>274</v>
      </c>
      <c r="I81" s="50" t="s">
        <v>726</v>
      </c>
      <c r="J81" s="50" t="s">
        <v>281</v>
      </c>
      <c r="K81" s="50" t="s">
        <v>376</v>
      </c>
      <c r="L81" s="50" t="s">
        <v>276</v>
      </c>
      <c r="M81" s="50" t="s">
        <v>434</v>
      </c>
      <c r="N81" s="65" t="s">
        <v>729</v>
      </c>
    </row>
    <row r="82" spans="1:14" x14ac:dyDescent="0.15">
      <c r="A82" s="47" t="s">
        <v>667</v>
      </c>
      <c r="C82" s="66">
        <f>IF($G5*'Jan''16 SP'!E23/'Jan''16 SP'!E24&gt;='Jan''16 SP'!E27,('Jan''16 SP'!E27*'Jan''16 SP'!E29/100*1.1)*'Jan''16 SP'!E24,($G5*'Jan''16 SP'!E23/'Jan''16 SP'!E24*'Jan''16 SP'!E29/100*1.1)*'Jan''16 SP'!E24)</f>
        <v>263.34000000000003</v>
      </c>
      <c r="D82" s="66">
        <f>IF($G5*'Jan''16 SP'!F23/'Jan''16 SP'!F24&gt;='Jan''16 SP'!F27,('Jan''16 SP'!F27*'Jan''16 SP'!F29/100*1.1)*'Jan''16 SP'!F24,($G5*'Jan''16 SP'!F23/'Jan''16 SP'!F24*'Jan''16 SP'!F29/100*1.1)*'Jan''16 SP'!F24)</f>
        <v>179.52</v>
      </c>
      <c r="E82" s="66">
        <f>IF($G5*'Jan''16 SP'!G23/'Jan''16 SP'!G24&gt;='Jan''16 SP'!G27,('Jan''16 SP'!G27*'Jan''16 SP'!G29/100*1.1)*'Jan''16 SP'!G24,($G5*'Jan''16 SP'!G23/'Jan''16 SP'!G24*'Jan''16 SP'!G29/100*1.1)*'Jan''16 SP'!G24)</f>
        <v>325.8288</v>
      </c>
      <c r="F82" s="66">
        <f>IF($G5*'Jan''16 SP'!H23/'Jan''16 SP'!H24&gt;='Jan''16 SP'!H27,('Jan''16 SP'!H27*'Jan''16 SP'!H29/100*1.1)*'Jan''16 SP'!H24,($G5*'Jan''16 SP'!H23/'Jan''16 SP'!H24*'Jan''16 SP'!H29/100*1.1)*'Jan''16 SP'!H24)</f>
        <v>253.44000000000003</v>
      </c>
      <c r="G82" s="66">
        <f>IF($G5*'Jan''16 SP'!I23/'Jan''16 SP'!I24&gt;='Jan''16 SP'!I27,('Jan''16 SP'!I27*'Jan''16 SP'!I29/100*1.1)*'Jan''16 SP'!I24,($G5*'Jan''16 SP'!I23/'Jan''16 SP'!I24*'Jan''16 SP'!I29/100*1.1)*'Jan''16 SP'!I24)</f>
        <v>173.09600000000003</v>
      </c>
      <c r="H82" s="66">
        <f>IF($G5*'Jan''16 SP'!J23/'Jan''16 SP'!J24&gt;='Jan''16 SP'!J27,('Jan''16 SP'!J27*'Jan''16 SP'!J29/100*1.1)*'Jan''16 SP'!J24,($G5*'Jan''16 SP'!J23/'Jan''16 SP'!J24*'Jan''16 SP'!J29/100*1.1)*'Jan''16 SP'!J24)</f>
        <v>303.73200000000008</v>
      </c>
      <c r="I82" s="66">
        <f>IF($G5*'Jan''16 SP'!K23/'Jan''16 SP'!K24&gt;='Jan''16 SP'!K27,('Jan''16 SP'!K27*'Jan''16 SP'!K29/100*1.1)*'Jan''16 SP'!K24,($G5*'Jan''16 SP'!K23/'Jan''16 SP'!K24*'Jan''16 SP'!K29/100*1.1)*'Jan''16 SP'!K24)</f>
        <v>177.87</v>
      </c>
      <c r="J82" s="66">
        <f>IF($G5*'Jan''16 SP'!L23/'Jan''16 SP'!L24&gt;='Jan''16 SP'!L27,('Jan''16 SP'!L27*'Jan''16 SP'!L29/100*1.1)*'Jan''16 SP'!L24,($G5*'Jan''16 SP'!L23/'Jan''16 SP'!L24*'Jan''16 SP'!L29/100*1.1)*'Jan''16 SP'!L24)</f>
        <v>279.83999999999997</v>
      </c>
      <c r="K82" s="66">
        <f>IF($G5*'Jan''16 SP'!M23/'Jan''16 SP'!M24&gt;='Jan''16 SP'!M27,('Jan''16 SP'!M27*'Jan''16 SP'!M29/100*1.1)*'Jan''16 SP'!M24,($G5*'Jan''16 SP'!M23/'Jan''16 SP'!M24*'Jan''16 SP'!M29/100*1.1)*'Jan''16 SP'!M24)</f>
        <v>146.30000000000001</v>
      </c>
      <c r="L82" s="66">
        <f>IF($G5*'Jan''16 SP'!N23/'Jan''16 SP'!N24&gt;='Jan''16 SP'!N27,('Jan''16 SP'!N27*'Jan''16 SP'!N29/100*1.1)*'Jan''16 SP'!N24,($G5*'Jan''16 SP'!N23/'Jan''16 SP'!N24*'Jan''16 SP'!N29/100*1.1)*'Jan''16 SP'!N24)</f>
        <v>303.59999999999997</v>
      </c>
      <c r="M82" s="66">
        <f>IF($G5*'Jan''16 SP'!O23/'Jan''16 SP'!O24&gt;='Jan''16 SP'!O27,('Jan''16 SP'!O27*'Jan''16 SP'!O29/100*1.1)*'Jan''16 SP'!O24,($G5*'Jan''16 SP'!O23/'Jan''16 SP'!O24*'Jan''16 SP'!O29/100*1.1)*'Jan''16 SP'!O24)</f>
        <v>340.56000000000006</v>
      </c>
      <c r="N82" s="70"/>
    </row>
    <row r="83" spans="1:14" x14ac:dyDescent="0.15">
      <c r="A83" s="47" t="s">
        <v>170</v>
      </c>
      <c r="C83" s="66">
        <f>IF($G5*'Jan''16 SP'!E23/'Jan''16 SP'!E24&lt;'Jan''16 SP'!E27,0,IF($G5*'Jan''16 SP'!E23/'Jan''16 SP'!E24&lt;='Jan''16 SP'!E28,($G5*'Jan''16 SP'!E23/'Jan''16 SP'!E24-'Jan''16 SP'!E27)*('Jan''16 SP'!E30/100*1.1)*'Jan''16 SP'!E24,('Jan''16 SP'!E28-'Jan''16 SP'!E27)*('Jan''16 SP'!E30/100*1.1)*'Jan''16 SP'!E24))</f>
        <v>188.05610999999996</v>
      </c>
      <c r="D83" s="66">
        <f>IF($G5*'Jan''16 SP'!F23/'Jan''16 SP'!F24&lt;'Jan''16 SP'!F27,0,IF($G5*'Jan''16 SP'!F23/'Jan''16 SP'!F24&lt;='Jan''16 SP'!F28,($G5*'Jan''16 SP'!F23/'Jan''16 SP'!F24-'Jan''16 SP'!F27)*('Jan''16 SP'!F30/100*1.1)*'Jan''16 SP'!F24,('Jan''16 SP'!F28-'Jan''16 SP'!F27)*('Jan''16 SP'!F30/100*1.1)*'Jan''16 SP'!F24))</f>
        <v>0</v>
      </c>
      <c r="E83" s="66">
        <f>IF($G5*'Jan''16 SP'!G23/'Jan''16 SP'!G24&lt;'Jan''16 SP'!G27,0,IF($G5*'Jan''16 SP'!G23/'Jan''16 SP'!G24&lt;='Jan''16 SP'!G28,($G5*'Jan''16 SP'!G23/'Jan''16 SP'!G24-'Jan''16 SP'!G27)*('Jan''16 SP'!G30/100*1.1)*'Jan''16 SP'!G24,('Jan''16 SP'!G28-'Jan''16 SP'!G27)*('Jan''16 SP'!G30/100*1.1)*'Jan''16 SP'!G24))</f>
        <v>227.15198549999994</v>
      </c>
      <c r="F83" s="66">
        <f>IF($G5*'Jan''16 SP'!H23/'Jan''16 SP'!H24&lt;'Jan''16 SP'!H27,0,IF($G5*'Jan''16 SP'!H23/'Jan''16 SP'!H24&lt;='Jan''16 SP'!H28,($G5*'Jan''16 SP'!H23/'Jan''16 SP'!H24-'Jan''16 SP'!H27)*('Jan''16 SP'!H30/100*1.1)*'Jan''16 SP'!H24,('Jan''16 SP'!H28-'Jan''16 SP'!H27)*('Jan''16 SP'!H30/100*1.1)*'Jan''16 SP'!H24))</f>
        <v>182.11749599999996</v>
      </c>
      <c r="G83" s="66">
        <f>IF($G5*'Jan''16 SP'!I23/'Jan''16 SP'!I24&lt;'Jan''16 SP'!I27,0,IF($G5*'Jan''16 SP'!I23/'Jan''16 SP'!I24&lt;='Jan''16 SP'!I28,($G5*'Jan''16 SP'!I23/'Jan''16 SP'!I24-'Jan''16 SP'!I27)*('Jan''16 SP'!I30/100*1.1)*'Jan''16 SP'!I24,('Jan''16 SP'!I28-'Jan''16 SP'!I27)*('Jan''16 SP'!I30/100*1.1)*'Jan''16 SP'!I24))</f>
        <v>0</v>
      </c>
      <c r="H83" s="66">
        <f>IF($G5*'Jan''16 SP'!J23/'Jan''16 SP'!J24&lt;'Jan''16 SP'!J27,0,IF($G5*'Jan''16 SP'!J23/'Jan''16 SP'!J24&lt;='Jan''16 SP'!J28,($G5*'Jan''16 SP'!J23/'Jan''16 SP'!J24-'Jan''16 SP'!J27)*('Jan''16 SP'!J30/100*1.1)*'Jan''16 SP'!J24,('Jan''16 SP'!J28-'Jan''16 SP'!J27)*('Jan''16 SP'!J30/100*1.1)*'Jan''16 SP'!J24))</f>
        <v>222.59904809999995</v>
      </c>
      <c r="I83" s="66">
        <f>IF($G5*'Jan''16 SP'!K23/'Jan''16 SP'!K24&lt;'Jan''16 SP'!K27,0,IF($G5*'Jan''16 SP'!K23/'Jan''16 SP'!K24&lt;='Jan''16 SP'!K28,($G5*'Jan''16 SP'!K23/'Jan''16 SP'!K24-'Jan''16 SP'!K27)*('Jan''16 SP'!K30/100*1.1)*'Jan''16 SP'!K24,('Jan''16 SP'!K28-'Jan''16 SP'!K27)*('Jan''16 SP'!K30/100*1.1)*'Jan''16 SP'!K24))</f>
        <v>0</v>
      </c>
      <c r="J83" s="66">
        <f>IF($G5*'Jan''16 SP'!L23/'Jan''16 SP'!L24&lt;'Jan''16 SP'!L27,0,IF($G5*'Jan''16 SP'!L23/'Jan''16 SP'!L24&lt;='Jan''16 SP'!L28,($G5*'Jan''16 SP'!L23/'Jan''16 SP'!L24-'Jan''16 SP'!L27)*('Jan''16 SP'!L30/100*1.1)*'Jan''16 SP'!L24,('Jan''16 SP'!L28-'Jan''16 SP'!L27)*('Jan''16 SP'!L30/100*1.1)*'Jan''16 SP'!L24))</f>
        <v>0</v>
      </c>
      <c r="K83" s="66">
        <f>IF($G5*'Jan''16 SP'!M23/'Jan''16 SP'!M24&lt;'Jan''16 SP'!M27,0,IF($G5*'Jan''16 SP'!M23/'Jan''16 SP'!M24&lt;='Jan''16 SP'!M28,($G5*'Jan''16 SP'!M23/'Jan''16 SP'!M24-'Jan''16 SP'!M27)*('Jan''16 SP'!M30/100*1.1)*'Jan''16 SP'!M24,('Jan''16 SP'!M28-'Jan''16 SP'!M27)*('Jan''16 SP'!M30/100*1.1)*'Jan''16 SP'!M24))</f>
        <v>0</v>
      </c>
      <c r="L83" s="66">
        <f>IF($G5*'Jan''16 SP'!N23/'Jan''16 SP'!N24&lt;'Jan''16 SP'!N27,0,IF($G5*'Jan''16 SP'!N23/'Jan''16 SP'!N24&lt;='Jan''16 SP'!N28,($G5*'Jan''16 SP'!N23/'Jan''16 SP'!N24-'Jan''16 SP'!N27)*('Jan''16 SP'!N30/100*1.1)*'Jan''16 SP'!N24,('Jan''16 SP'!N28-'Jan''16 SP'!N27)*('Jan''16 SP'!N30/100*1.1)*'Jan''16 SP'!N24))</f>
        <v>222.69802499999994</v>
      </c>
      <c r="M83" s="66">
        <f>IF($G5*'Jan''16 SP'!O23/'Jan''16 SP'!O24&lt;'Jan''16 SP'!O27,0,IF($G5*'Jan''16 SP'!O23/'Jan''16 SP'!O24&lt;='Jan''16 SP'!O28,($G5*'Jan''16 SP'!O23/'Jan''16 SP'!O24-'Jan''16 SP'!O27)*('Jan''16 SP'!O30/100*1.1)*'Jan''16 SP'!O24,('Jan''16 SP'!O28-'Jan''16 SP'!O27)*('Jan''16 SP'!O30/100*1.1)*'Jan''16 SP'!O24))</f>
        <v>248.43201899999994</v>
      </c>
      <c r="N83" s="70"/>
    </row>
    <row r="84" spans="1:14" x14ac:dyDescent="0.15">
      <c r="A84" s="47" t="s">
        <v>868</v>
      </c>
      <c r="C84" s="66">
        <f>IF(($G5*'Jan''16 SP'!E23/'Jan''16 SP'!E24&gt;'Jan''16 SP'!E28),($G5*'Jan''16 SP'!E23/'Jan''16 SP'!E24-'Jan''16 SP'!E28)*'Jan''16 SP'!E31/100*1.1*'Jan''16 SP'!E24,0)</f>
        <v>0</v>
      </c>
      <c r="D84" s="66">
        <f>IF(($G5*'Jan''16 SP'!F23/'Jan''16 SP'!F24&gt;'Jan''16 SP'!F28),($G5*'Jan''16 SP'!F23/'Jan''16 SP'!F24-'Jan''16 SP'!F28)*'Jan''16 SP'!F31/100*1.1*'Jan''16 SP'!F24,0)</f>
        <v>322.43841519999995</v>
      </c>
      <c r="E84" s="66">
        <f>IF(($G5*'Jan''16 SP'!G23/'Jan''16 SP'!G24&gt;'Jan''16 SP'!G28),($G5*'Jan''16 SP'!G23/'Jan''16 SP'!G24-'Jan''16 SP'!G28)*'Jan''16 SP'!G31/100*1.1*'Jan''16 SP'!G24,0)</f>
        <v>0</v>
      </c>
      <c r="F84" s="66">
        <f>IF(($G5*'Jan''16 SP'!H23/'Jan''16 SP'!H24&gt;'Jan''16 SP'!H28),($G5*'Jan''16 SP'!H23/'Jan''16 SP'!H24-'Jan''16 SP'!H28)*'Jan''16 SP'!H31/100*1.1*'Jan''16 SP'!H24,0)</f>
        <v>0</v>
      </c>
      <c r="G84" s="66">
        <f>IF(($G5*'Jan''16 SP'!I23/'Jan''16 SP'!I24&gt;'Jan''16 SP'!I28),($G5*'Jan''16 SP'!I23/'Jan''16 SP'!I24-'Jan''16 SP'!I28)*'Jan''16 SP'!I31/100*1.1*'Jan''16 SP'!I24,0)</f>
        <v>308.41573069999998</v>
      </c>
      <c r="H84" s="66">
        <f>IF(($G5*'Jan''16 SP'!J23/'Jan''16 SP'!J24&gt;'Jan''16 SP'!J28),($G5*'Jan''16 SP'!J23/'Jan''16 SP'!J24-'Jan''16 SP'!J28)*'Jan''16 SP'!J31/100*1.1*'Jan''16 SP'!J24,0)</f>
        <v>0</v>
      </c>
      <c r="I84" s="66">
        <f>IF(($G5*'Jan''16 SP'!K23/'Jan''16 SP'!K24&gt;'Jan''16 SP'!K28),($G5*'Jan''16 SP'!K23/'Jan''16 SP'!K24-'Jan''16 SP'!K28)*'Jan''16 SP'!K31/100*1.1*'Jan''16 SP'!K24,0)</f>
        <v>284.85726499999998</v>
      </c>
      <c r="J84" s="66">
        <f>IF(($G5*'Jan''16 SP'!L23/'Jan''16 SP'!L24&gt;'Jan''16 SP'!L28),($G5*'Jan''16 SP'!L23/'Jan''16 SP'!L24-'Jan''16 SP'!L28)*'Jan''16 SP'!L31/100*1.1*'Jan''16 SP'!L24,0)</f>
        <v>164.30165399999998</v>
      </c>
      <c r="K84" s="66">
        <f>IF(($G5*'Jan''16 SP'!M23/'Jan''16 SP'!M24&gt;'Jan''16 SP'!M28),($G5*'Jan''16 SP'!M23/'Jan''16 SP'!M24-'Jan''16 SP'!M28)*'Jan''16 SP'!M31/100*1.1*'Jan''16 SP'!M24,0)</f>
        <v>250.98234699999998</v>
      </c>
      <c r="L84" s="66">
        <f>IF(($G5*'Jan''16 SP'!N23/'Jan''16 SP'!N24&gt;'Jan''16 SP'!N28),($G5*'Jan''16 SP'!N23/'Jan''16 SP'!N24-'Jan''16 SP'!N28)*'Jan''16 SP'!N31/100*1.1*'Jan''16 SP'!N24,0)</f>
        <v>0</v>
      </c>
      <c r="M84" s="66">
        <f>IF(($G5*'Jan''16 SP'!O23/'Jan''16 SP'!O24&gt;'Jan''16 SP'!O28),($G5*'Jan''16 SP'!O23/'Jan''16 SP'!O24-'Jan''16 SP'!O28)*'Jan''16 SP'!O31/100*1.1*'Jan''16 SP'!O24,0)</f>
        <v>0</v>
      </c>
      <c r="N84" s="70"/>
    </row>
    <row r="85" spans="1:14" x14ac:dyDescent="0.15">
      <c r="A85" s="47" t="s">
        <v>744</v>
      </c>
      <c r="C85" s="66">
        <f>IF($G5*'Jan''16 SP'!E25/'Jan''16 SP'!E26&gt;='Jan''16 SP'!E27,('Jan''16 SP'!E27*'Jan''16 SP'!E32/100*1.1)*'Jan''16 SP'!E26,($G5*'Jan''16 SP'!E25/'Jan''16 SP'!E26*'Jan''16 SP'!E32/100*1.1)*'Jan''16 SP'!E26)</f>
        <v>453.024</v>
      </c>
      <c r="D85" s="66">
        <f>IF($G5*'Jan''16 SP'!F25/'Jan''16 SP'!F26&gt;='Jan''16 SP'!F27,('Jan''16 SP'!F27*'Jan''16 SP'!F32/100*1.1)*'Jan''16 SP'!F26,($G5*'Jan''16 SP'!F25/'Jan''16 SP'!F26*'Jan''16 SP'!F32/100*1.1)*'Jan''16 SP'!F26)</f>
        <v>255.41120000000004</v>
      </c>
      <c r="E85" s="66">
        <f>IF($G5*'Jan''16 SP'!G25/'Jan''16 SP'!G26&gt;='Jan''16 SP'!G27,('Jan''16 SP'!G27*'Jan''16 SP'!G32/100*1.1)*'Jan''16 SP'!G26,($G5*'Jan''16 SP'!G25/'Jan''16 SP'!G26*'Jan''16 SP'!G32/100*1.1)*'Jan''16 SP'!G26)</f>
        <v>452.39040000000006</v>
      </c>
      <c r="F85" s="66">
        <f>IF($G5*'Jan''16 SP'!H25/'Jan''16 SP'!H26&gt;='Jan''16 SP'!H27,('Jan''16 SP'!H27*'Jan''16 SP'!H32/100*1.1)*'Jan''16 SP'!H26,($G5*'Jan''16 SP'!H25/'Jan''16 SP'!H26*'Jan''16 SP'!H32/100*1.1)*'Jan''16 SP'!H26)</f>
        <v>472.56000000000006</v>
      </c>
      <c r="G85" s="66">
        <f>IF($G5*'Jan''16 SP'!I25/'Jan''16 SP'!I26&gt;='Jan''16 SP'!I27,('Jan''16 SP'!I27*'Jan''16 SP'!I32/100*1.1)*'Jan''16 SP'!I26,($G5*'Jan''16 SP'!I25/'Jan''16 SP'!I26*'Jan''16 SP'!I32/100*1.1)*'Jan''16 SP'!I26)</f>
        <v>284.13000000000005</v>
      </c>
      <c r="H85" s="66">
        <f>IF($G5*'Jan''16 SP'!J25/'Jan''16 SP'!J26&gt;='Jan''16 SP'!J27,('Jan''16 SP'!J27*'Jan''16 SP'!J32/100*1.1)*'Jan''16 SP'!J26,($G5*'Jan''16 SP'!J25/'Jan''16 SP'!J26*'Jan''16 SP'!J32/100*1.1)*'Jan''16 SP'!J26)</f>
        <v>441.40800000000002</v>
      </c>
      <c r="I85" s="66">
        <f>IF($G5*'Jan''16 SP'!K25/'Jan''16 SP'!K26&gt;='Jan''16 SP'!K27,('Jan''16 SP'!K27*'Jan''16 SP'!K32/100*1.1)*'Jan''16 SP'!K26,($G5*'Jan''16 SP'!K25/'Jan''16 SP'!K26*'Jan''16 SP'!K32/100*1.1)*'Jan''16 SP'!K26)</f>
        <v>261.8</v>
      </c>
      <c r="J85" s="66">
        <f>IF($G5*'Jan''16 SP'!L25/'Jan''16 SP'!L26&gt;='Jan''16 SP'!L27,('Jan''16 SP'!L27*'Jan''16 SP'!L32/100*1.1)*'Jan''16 SP'!L26,($G5*'Jan''16 SP'!L25/'Jan''16 SP'!L26*'Jan''16 SP'!L32/100*1.1)*'Jan''16 SP'!L26)</f>
        <v>533.28000000000009</v>
      </c>
      <c r="K85" s="66">
        <f>IF($G5*'Jan''16 SP'!M25/'Jan''16 SP'!M26&gt;='Jan''16 SP'!M27,('Jan''16 SP'!M27*'Jan''16 SP'!M32/100*1.1)*'Jan''16 SP'!M26,($G5*'Jan''16 SP'!M25/'Jan''16 SP'!M26*'Jan''16 SP'!M32/100*1.1)*'Jan''16 SP'!M26)</f>
        <v>251.02</v>
      </c>
      <c r="L85" s="66">
        <f>IF($G5*'Jan''16 SP'!N25/'Jan''16 SP'!N26&gt;='Jan''16 SP'!N27,('Jan''16 SP'!N27*'Jan''16 SP'!N32/100*1.1)*'Jan''16 SP'!N26,($G5*'Jan''16 SP'!N25/'Jan''16 SP'!N26*'Jan''16 SP'!N32/100*1.1)*'Jan''16 SP'!N26)</f>
        <v>432.96000000000004</v>
      </c>
      <c r="M85" s="66">
        <f>IF($G5*'Jan''16 SP'!O25/'Jan''16 SP'!O26&gt;='Jan''16 SP'!O27,('Jan''16 SP'!O27*'Jan''16 SP'!O32/100*1.1)*'Jan''16 SP'!O26,($G5*'Jan''16 SP'!O25/'Jan''16 SP'!O26*'Jan''16 SP'!O32/100*1.1)*'Jan''16 SP'!O26)</f>
        <v>422.40000000000003</v>
      </c>
      <c r="N85" s="70"/>
    </row>
    <row r="86" spans="1:14" x14ac:dyDescent="0.15">
      <c r="A86" s="47" t="s">
        <v>389</v>
      </c>
      <c r="C86" s="66">
        <f>IF($G5*'Jan''16 SP'!E25/'Jan''16 SP'!E26&lt;'Jan''16 SP'!E27,0,IF($G5*'Jan''16 SP'!E25/'Jan''16 SP'!E26&lt;='Jan''16 SP'!E28,($G5*'Jan''16 SP'!E25/'Jan''16 SP'!E26-'Jan''16 SP'!E27)*('Jan''16 SP'!E33/100*1.1)*'Jan''16 SP'!E26,('Jan''16 SP'!E28-'Jan''16 SP'!E27)*('Jan''16 SP'!E33/100*1.1)*'Jan''16 SP'!E26))</f>
        <v>295.94093099999998</v>
      </c>
      <c r="D86" s="66">
        <f>IF($G5*'Jan''16 SP'!F25/'Jan''16 SP'!F26&lt;'Jan''16 SP'!F27,0,IF($G5*'Jan''16 SP'!F25/'Jan''16 SP'!F26&lt;='Jan''16 SP'!F28,($G5*'Jan''16 SP'!F25/'Jan''16 SP'!F26-'Jan''16 SP'!F27)*('Jan''16 SP'!F33/100*1.1)*'Jan''16 SP'!F26,('Jan''16 SP'!F28-'Jan''16 SP'!F27)*('Jan''16 SP'!F33/100*1.1)*'Jan''16 SP'!F26))</f>
        <v>0</v>
      </c>
      <c r="E86" s="66">
        <f>IF($G5*'Jan''16 SP'!G25/'Jan''16 SP'!G26&lt;'Jan''16 SP'!G27,0,IF($G5*'Jan''16 SP'!G25/'Jan''16 SP'!G26&lt;='Jan''16 SP'!G28,($G5*'Jan''16 SP'!G25/'Jan''16 SP'!G26-'Jan''16 SP'!G27)*('Jan''16 SP'!G33/100*1.1)*'Jan''16 SP'!G26,('Jan''16 SP'!G28-'Jan''16 SP'!G27)*('Jan''16 SP'!G33/100*1.1)*'Jan''16 SP'!G26))</f>
        <v>310.94582903999992</v>
      </c>
      <c r="F86" s="66">
        <f>IF($G5*'Jan''16 SP'!H25/'Jan''16 SP'!H26&lt;'Jan''16 SP'!H27,0,IF($G5*'Jan''16 SP'!H25/'Jan''16 SP'!H26&lt;='Jan''16 SP'!H28,($G5*'Jan''16 SP'!H25/'Jan''16 SP'!H26-'Jan''16 SP'!H27)*('Jan''16 SP'!H33/100*1.1)*'Jan''16 SP'!H26,('Jan''16 SP'!H28-'Jan''16 SP'!H27)*('Jan''16 SP'!H33/100*1.1)*'Jan''16 SP'!H26))</f>
        <v>318.7056179999999</v>
      </c>
      <c r="G86" s="66">
        <f>IF($G5*'Jan''16 SP'!I25/'Jan''16 SP'!I26&lt;'Jan''16 SP'!I27,0,IF($G5*'Jan''16 SP'!I25/'Jan''16 SP'!I26&lt;='Jan''16 SP'!I28,($G5*'Jan''16 SP'!I25/'Jan''16 SP'!I26-'Jan''16 SP'!I27)*('Jan''16 SP'!I33/100*1.1)*'Jan''16 SP'!I26,('Jan''16 SP'!I28-'Jan''16 SP'!I27)*('Jan''16 SP'!I33/100*1.1)*'Jan''16 SP'!I26))</f>
        <v>0</v>
      </c>
      <c r="H86" s="66">
        <f>IF($G5*'Jan''16 SP'!J25/'Jan''16 SP'!J26&lt;'Jan''16 SP'!J27,0,IF($G5*'Jan''16 SP'!J25/'Jan''16 SP'!J26&lt;='Jan''16 SP'!J28,($G5*'Jan''16 SP'!J25/'Jan''16 SP'!J26-'Jan''16 SP'!J27)*('Jan''16 SP'!J33/100*1.1)*'Jan''16 SP'!J26,('Jan''16 SP'!J28-'Jan''16 SP'!J27)*('Jan''16 SP'!J33/100*1.1)*'Jan''16 SP'!J26))</f>
        <v>315.93426479999994</v>
      </c>
      <c r="I86" s="66">
        <f>IF($G5*'Jan''16 SP'!K25/'Jan''16 SP'!K26&lt;'Jan''16 SP'!K27,0,IF($G5*'Jan''16 SP'!K25/'Jan''16 SP'!K26&lt;='Jan''16 SP'!K28,($G5*'Jan''16 SP'!K25/'Jan''16 SP'!K26-'Jan''16 SP'!K27)*('Jan''16 SP'!K33/100*1.1)*'Jan''16 SP'!K26,('Jan''16 SP'!K28-'Jan''16 SP'!K27)*('Jan''16 SP'!K33/100*1.1)*'Jan''16 SP'!K26))</f>
        <v>0</v>
      </c>
      <c r="J86" s="66">
        <f>IF($G5*'Jan''16 SP'!L25/'Jan''16 SP'!L26&lt;'Jan''16 SP'!L27,0,IF($G5*'Jan''16 SP'!L25/'Jan''16 SP'!L26&lt;='Jan''16 SP'!L28,($G5*'Jan''16 SP'!L25/'Jan''16 SP'!L26-'Jan''16 SP'!L27)*('Jan''16 SP'!L33/100*1.1)*'Jan''16 SP'!L26,('Jan''16 SP'!L28-'Jan''16 SP'!L27)*('Jan''16 SP'!L33/100*1.1)*'Jan''16 SP'!L26))</f>
        <v>0</v>
      </c>
      <c r="K86" s="66">
        <f>IF($G5*'Jan''16 SP'!M25/'Jan''16 SP'!M26&lt;'Jan''16 SP'!M27,0,IF($G5*'Jan''16 SP'!M25/'Jan''16 SP'!M26&lt;='Jan''16 SP'!M28,($G5*'Jan''16 SP'!M25/'Jan''16 SP'!M26-'Jan''16 SP'!M27)*('Jan''16 SP'!M33/100*1.1)*'Jan''16 SP'!M26,('Jan''16 SP'!M28-'Jan''16 SP'!M27)*('Jan''16 SP'!M33/100*1.1)*'Jan''16 SP'!M26))</f>
        <v>0</v>
      </c>
      <c r="L86" s="66">
        <f>IF($G5*'Jan''16 SP'!N25/'Jan''16 SP'!N26&lt;'Jan''16 SP'!N27,0,IF($G5*'Jan''16 SP'!N25/'Jan''16 SP'!N26&lt;='Jan''16 SP'!N28,($G5*'Jan''16 SP'!N25/'Jan''16 SP'!N26-'Jan''16 SP'!N27)*('Jan''16 SP'!N33/100*1.1)*'Jan''16 SP'!N26,('Jan''16 SP'!N28-'Jan''16 SP'!N27)*('Jan''16 SP'!N33/100*1.1)*'Jan''16 SP'!N26))</f>
        <v>306.82838999999996</v>
      </c>
      <c r="M86" s="66">
        <f>IF($G5*'Jan''16 SP'!O25/'Jan''16 SP'!O26&lt;'Jan''16 SP'!O27,0,IF($G5*'Jan''16 SP'!O25/'Jan''16 SP'!O26&lt;='Jan''16 SP'!O28,($G5*'Jan''16 SP'!O25/'Jan''16 SP'!O26-'Jan''16 SP'!O27)*('Jan''16 SP'!O33/100*1.1)*'Jan''16 SP'!O26,('Jan''16 SP'!O28-'Jan''16 SP'!O27)*('Jan''16 SP'!O33/100*1.1)*'Jan''16 SP'!O26))</f>
        <v>296.93069999999994</v>
      </c>
      <c r="N86" s="70"/>
    </row>
    <row r="87" spans="1:14" x14ac:dyDescent="0.15">
      <c r="A87" s="47" t="s">
        <v>742</v>
      </c>
      <c r="C87" s="66">
        <f>IF(($G5*'Jan''16 SP'!E25/'Jan''16 SP'!E26&gt;'Jan''16 SP'!E28),($G5*'Jan''16 SP'!E25/'Jan''16 SP'!E26-'Jan''16 SP'!E28)*'Jan''16 SP'!E34/100*1.1*'Jan''16 SP'!E26,0)</f>
        <v>0</v>
      </c>
      <c r="D87" s="66">
        <f>IF(($G5*'Jan''16 SP'!F25/'Jan''16 SP'!F26&gt;'Jan''16 SP'!F28),($G5*'Jan''16 SP'!F25/'Jan''16 SP'!F26-'Jan''16 SP'!F28)*'Jan''16 SP'!F34/100*1.1*'Jan''16 SP'!F26,0)</f>
        <v>461.49801059999993</v>
      </c>
      <c r="E87" s="66">
        <f>IF(($G5*'Jan''16 SP'!G25/'Jan''16 SP'!G26&gt;'Jan''16 SP'!G28),($G5*'Jan''16 SP'!G25/'Jan''16 SP'!G26-'Jan''16 SP'!G28)*'Jan''16 SP'!G34/100*1.1*'Jan''16 SP'!G26,0)</f>
        <v>0</v>
      </c>
      <c r="F87" s="66">
        <f>IF(($G5*'Jan''16 SP'!H25/'Jan''16 SP'!H26&gt;'Jan''16 SP'!H28),($G5*'Jan''16 SP'!H25/'Jan''16 SP'!H26-'Jan''16 SP'!H28)*'Jan''16 SP'!H34/100*1.1*'Jan''16 SP'!H26,0)</f>
        <v>0</v>
      </c>
      <c r="G87" s="66">
        <f>IF(($G5*'Jan''16 SP'!I25/'Jan''16 SP'!I26&gt;'Jan''16 SP'!I28),($G5*'Jan''16 SP'!I25/'Jan''16 SP'!I26-'Jan''16 SP'!I28)*'Jan''16 SP'!I34/100*1.1*'Jan''16 SP'!I26,0)</f>
        <v>546.61799499999995</v>
      </c>
      <c r="H87" s="66">
        <f>IF(($G5*'Jan''16 SP'!J25/'Jan''16 SP'!J26&gt;'Jan''16 SP'!J28),($G5*'Jan''16 SP'!J25/'Jan''16 SP'!J26-'Jan''16 SP'!J28)*'Jan''16 SP'!J34/100*1.1*'Jan''16 SP'!J26,0)</f>
        <v>0</v>
      </c>
      <c r="I87" s="66">
        <f>IF(($G5*'Jan''16 SP'!K25/'Jan''16 SP'!K26&gt;'Jan''16 SP'!K28),($G5*'Jan''16 SP'!K25/'Jan''16 SP'!K26-'Jan''16 SP'!K28)*'Jan''16 SP'!K34/100*1.1*'Jan''16 SP'!K26,0)</f>
        <v>471.16931399999999</v>
      </c>
      <c r="J87" s="66">
        <f>IF(($G5*'Jan''16 SP'!L25/'Jan''16 SP'!L26&gt;'Jan''16 SP'!L28),($G5*'Jan''16 SP'!L25/'Jan''16 SP'!L26-'Jan''16 SP'!L28)*'Jan''16 SP'!L34/100*1.1*'Jan''16 SP'!L26,0)</f>
        <v>306.82839000000001</v>
      </c>
      <c r="K87" s="66">
        <f>IF(($G5*'Jan''16 SP'!M25/'Jan''16 SP'!M26&gt;'Jan''16 SP'!M28),($G5*'Jan''16 SP'!M25/'Jan''16 SP'!M26-'Jan''16 SP'!M28)*'Jan''16 SP'!M34/100*1.1*'Jan''16 SP'!M26,0)</f>
        <v>455.77162399999992</v>
      </c>
      <c r="L87" s="66">
        <f>IF(($G5*'Jan''16 SP'!N25/'Jan''16 SP'!N26&gt;'Jan''16 SP'!N28),($G5*'Jan''16 SP'!N25/'Jan''16 SP'!N26-'Jan''16 SP'!N28)*'Jan''16 SP'!N34/100*1.1*'Jan''16 SP'!N26,0)</f>
        <v>0</v>
      </c>
      <c r="M87" s="66">
        <f>IF(($G5*'Jan''16 SP'!O25/'Jan''16 SP'!O26&gt;'Jan''16 SP'!O28),($G5*'Jan''16 SP'!O25/'Jan''16 SP'!O26-'Jan''16 SP'!O28)*'Jan''16 SP'!O34/100*1.1*'Jan''16 SP'!O26,0)</f>
        <v>0</v>
      </c>
      <c r="N87" s="70"/>
    </row>
    <row r="88" spans="1:14" x14ac:dyDescent="0.15">
      <c r="A88" s="47" t="s">
        <v>309</v>
      </c>
      <c r="C88" s="66">
        <f>365*'Jan''16 SP'!E35/100*1.1</f>
        <v>297.71225000000004</v>
      </c>
      <c r="D88" s="66">
        <f>365*'Jan''16 SP'!F35/100*1.1</f>
        <v>247.88610000000006</v>
      </c>
      <c r="E88" s="66">
        <f>365*'Jan''16 SP'!G35/100*1.1</f>
        <v>266.19450000000001</v>
      </c>
      <c r="F88" s="66">
        <f>365*'Jan''16 SP'!H35/100*1.1</f>
        <v>216.20775000000003</v>
      </c>
      <c r="G88" s="66">
        <f>365*'Jan''16 SP'!I35/100*1.1</f>
        <v>272.69880000000001</v>
      </c>
      <c r="H88" s="66">
        <f>365*'Jan''16 SP'!J35/100*1.1</f>
        <v>263.22340000000003</v>
      </c>
      <c r="I88" s="66">
        <f>365*'Jan''16 SP'!K35/100*1.1</f>
        <v>281.05</v>
      </c>
      <c r="J88" s="66">
        <f>365*'Jan''16 SP'!L35/100*1.1</f>
        <v>251.37915000000004</v>
      </c>
      <c r="K88" s="66">
        <f>365*'Jan''16 SP'!M35/100*1.1</f>
        <v>208.73985000000005</v>
      </c>
      <c r="L88" s="66">
        <f>365*'Jan''16 SP'!N35/100*1.1</f>
        <v>266.9975</v>
      </c>
      <c r="M88" s="66">
        <f>365*'Jan''16 SP'!O35/100*1.1</f>
        <v>264.99</v>
      </c>
      <c r="N88" s="67">
        <f>AVERAGE(C88:M88)</f>
        <v>257.91630000000004</v>
      </c>
    </row>
    <row r="89" spans="1:14" x14ac:dyDescent="0.15">
      <c r="A89" s="69" t="s">
        <v>721</v>
      </c>
      <c r="B89" s="70"/>
      <c r="C89" s="68">
        <f t="shared" ref="C89:I89" si="6">SUM(C82:C88)</f>
        <v>1498.0732910000002</v>
      </c>
      <c r="D89" s="68">
        <f t="shared" si="6"/>
        <v>1466.7537258000002</v>
      </c>
      <c r="E89" s="68">
        <f t="shared" si="6"/>
        <v>1582.51151454</v>
      </c>
      <c r="F89" s="68">
        <f>SUM(F82:F88)</f>
        <v>1443.0308640000001</v>
      </c>
      <c r="G89" s="68">
        <f t="shared" si="6"/>
        <v>1584.9585257000003</v>
      </c>
      <c r="H89" s="68">
        <f>SUM(H82:H88)</f>
        <v>1546.8967129</v>
      </c>
      <c r="I89" s="68">
        <f t="shared" si="6"/>
        <v>1476.7465789999999</v>
      </c>
      <c r="J89" s="68">
        <f>SUM(J82:J88)</f>
        <v>1535.6291939999999</v>
      </c>
      <c r="K89" s="68">
        <f>SUM(K82:K88)</f>
        <v>1312.8138209999997</v>
      </c>
      <c r="L89" s="68">
        <f>SUM(L82:L88)</f>
        <v>1533.0839149999999</v>
      </c>
      <c r="M89" s="68">
        <f>SUM(M82:M88)</f>
        <v>1573.312719</v>
      </c>
      <c r="N89" s="72">
        <f>AVERAGE(C89:M89)</f>
        <v>1504.8918965400001</v>
      </c>
    </row>
    <row r="91" spans="1:14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331</v>
      </c>
      <c r="G91" s="50" t="s">
        <v>126</v>
      </c>
      <c r="H91" s="50" t="s">
        <v>274</v>
      </c>
      <c r="I91" s="50" t="s">
        <v>726</v>
      </c>
      <c r="J91" s="50" t="s">
        <v>281</v>
      </c>
      <c r="K91" s="50" t="s">
        <v>376</v>
      </c>
      <c r="L91" s="50" t="s">
        <v>276</v>
      </c>
      <c r="M91" s="50" t="s">
        <v>434</v>
      </c>
      <c r="N91" s="65" t="s">
        <v>729</v>
      </c>
    </row>
    <row r="92" spans="1:14" x14ac:dyDescent="0.15">
      <c r="A92" s="47" t="s">
        <v>667</v>
      </c>
      <c r="C92" s="66">
        <f>IF($G5*'Jan''16 SP'!E39/'Jan''16 SP'!E40&gt;='Jan''16 SP'!E43,('Jan''16 SP'!E43*'Jan''16 SP'!E45/100*1.1)*'Jan''16 SP'!E40,($G5*'Jan''16 SP'!E39/'Jan''16 SP'!E40*'Jan''16 SP'!E45/100*1.1)*'Jan''16 SP'!E40)</f>
        <v>265.18800000000005</v>
      </c>
      <c r="D92" s="66">
        <f>IF($G5*'Jan''16 SP'!F39/'Jan''16 SP'!F40&gt;='Jan''16 SP'!F43,('Jan''16 SP'!F43*'Jan''16 SP'!F45/100*1.1)*'Jan''16 SP'!F40,($G5*'Jan''16 SP'!F39/'Jan''16 SP'!F40*'Jan''16 SP'!F45/100*1.1)*'Jan''16 SP'!F40)</f>
        <v>179.52</v>
      </c>
      <c r="E92" s="66">
        <f>IF($G5*'Jan''16 SP'!G39/'Jan''16 SP'!G40&gt;='Jan''16 SP'!G43,('Jan''16 SP'!G43*'Jan''16 SP'!G45/100*1.1)*'Jan''16 SP'!G40,($G5*'Jan''16 SP'!G39/'Jan''16 SP'!G40*'Jan''16 SP'!G45/100*1.1)*'Jan''16 SP'!G40)</f>
        <v>327.17520000000002</v>
      </c>
      <c r="F92" s="66">
        <f>IF($G5*'Jan''16 SP'!H39/'Jan''16 SP'!H40&gt;='Jan''16 SP'!H43,('Jan''16 SP'!H43*'Jan''16 SP'!H45/100*1.1)*'Jan''16 SP'!H40,($G5*'Jan''16 SP'!H39/'Jan''16 SP'!H40*'Jan''16 SP'!H45/100*1.1)*'Jan''16 SP'!H40)</f>
        <v>253.44000000000003</v>
      </c>
      <c r="G92" s="66">
        <f>IF($G5*'Jan''16 SP'!I39/'Jan''16 SP'!I40&gt;='Jan''16 SP'!I43,('Jan''16 SP'!I43*'Jan''16 SP'!I45/100*1.1)*'Jan''16 SP'!I40,($G5*'Jan''16 SP'!I39/'Jan''16 SP'!I40*'Jan''16 SP'!I45/100*1.1)*'Jan''16 SP'!I40)</f>
        <v>166.4256</v>
      </c>
      <c r="H92" s="66">
        <f>IF($G5*'Jan''16 SP'!J39/'Jan''16 SP'!J40&gt;='Jan''16 SP'!J43,('Jan''16 SP'!J43*'Jan''16 SP'!J45/100*1.1)*'Jan''16 SP'!J40,($G5*'Jan''16 SP'!J39/'Jan''16 SP'!J40*'Jan''16 SP'!J45/100*1.1)*'Jan''16 SP'!J40)</f>
        <v>306.37200000000007</v>
      </c>
      <c r="I92" s="66">
        <f>IF($G5*'Jan''16 SP'!K39/'Jan''16 SP'!K40&gt;='Jan''16 SP'!K43,('Jan''16 SP'!K43*'Jan''16 SP'!K45/100*1.1)*'Jan''16 SP'!K40,($G5*'Jan''16 SP'!K39/'Jan''16 SP'!K40*'Jan''16 SP'!K45/100*1.1)*'Jan''16 SP'!K40)</f>
        <v>163.328</v>
      </c>
      <c r="J92" s="66">
        <f>IF($G5*'Jan''16 SP'!L39/'Jan''16 SP'!L40&gt;='Jan''16 SP'!L43,('Jan''16 SP'!L43*'Jan''16 SP'!L45/100*1.1)*'Jan''16 SP'!L40,($G5*'Jan''16 SP'!L39/'Jan''16 SP'!L40*'Jan''16 SP'!L45/100*1.1)*'Jan''16 SP'!L40)</f>
        <v>278.64000000000004</v>
      </c>
      <c r="K92" s="66">
        <f>IF($G5*'Jan''16 SP'!M39/'Jan''16 SP'!M40&gt;='Jan''16 SP'!M43,('Jan''16 SP'!M43*'Jan''16 SP'!M45/100*1.1)*'Jan''16 SP'!M40,($G5*'Jan''16 SP'!M39/'Jan''16 SP'!M40*'Jan''16 SP'!M45/100*1.1)*'Jan''16 SP'!M40)</f>
        <v>140.80000000000001</v>
      </c>
      <c r="L92" s="66">
        <f>IF($G5*'Jan''16 SP'!N39/'Jan''16 SP'!N40&gt;='Jan''16 SP'!N43,('Jan''16 SP'!N43*'Jan''16 SP'!N45/100*1.1)*'Jan''16 SP'!N40,($G5*'Jan''16 SP'!N39/'Jan''16 SP'!N40*'Jan''16 SP'!N45/100*1.1)*'Jan''16 SP'!N40)</f>
        <v>303.59999999999997</v>
      </c>
      <c r="M92" s="66">
        <f>IF($G5*'Jan''16 SP'!O39/'Jan''16 SP'!O40&gt;='Jan''16 SP'!O43,('Jan''16 SP'!O43*'Jan''16 SP'!O45/100*1.1)*'Jan''16 SP'!O40,($G5*'Jan''16 SP'!O39/'Jan''16 SP'!O40*'Jan''16 SP'!O45/100*1.1)*'Jan''16 SP'!O40)</f>
        <v>340.56000000000006</v>
      </c>
      <c r="N92" s="70"/>
    </row>
    <row r="93" spans="1:14" x14ac:dyDescent="0.15">
      <c r="A93" s="47" t="s">
        <v>170</v>
      </c>
      <c r="C93" s="66">
        <f>IF($G5*'Jan''16 SP'!E39/'Jan''16 SP'!E40&lt;'Jan''16 SP'!E43,0,IF($G5*'Jan''16 SP'!E39/'Jan''16 SP'!E40&lt;='Jan''16 SP'!E44,($G5*'Jan''16 SP'!E39/'Jan''16 SP'!E40-'Jan''16 SP'!E43)*('Jan''16 SP'!E46/100*1.1)*'Jan''16 SP'!E40,('Jan''16 SP'!E44-'Jan''16 SP'!E43)*('Jan''16 SP'!E46/100*1.1)*'Jan''16 SP'!E40))</f>
        <v>188.05610999999996</v>
      </c>
      <c r="D93" s="66">
        <f>IF($G5*'Jan''16 SP'!F39/'Jan''16 SP'!F40&lt;'Jan''16 SP'!F43,0,IF($G5*'Jan''16 SP'!F39/'Jan''16 SP'!F40&lt;='Jan''16 SP'!F44,($G5*'Jan''16 SP'!F39/'Jan''16 SP'!F40-'Jan''16 SP'!F43)*('Jan''16 SP'!F46/100*1.1)*'Jan''16 SP'!F40,('Jan''16 SP'!F44-'Jan''16 SP'!F43)*('Jan''16 SP'!F46/100*1.1)*'Jan''16 SP'!F40))</f>
        <v>0</v>
      </c>
      <c r="E93" s="66">
        <f>IF($G5*'Jan''16 SP'!G39/'Jan''16 SP'!G40&lt;'Jan''16 SP'!G43,0,IF($G5*'Jan''16 SP'!G39/'Jan''16 SP'!G40&lt;='Jan''16 SP'!G44,($G5*'Jan''16 SP'!G39/'Jan''16 SP'!G40-'Jan''16 SP'!G43)*('Jan''16 SP'!G46/100*1.1)*'Jan''16 SP'!G40,('Jan''16 SP'!G44-'Jan''16 SP'!G43)*('Jan''16 SP'!G46/100*1.1)*'Jan''16 SP'!G40))</f>
        <v>222.10416359999999</v>
      </c>
      <c r="F93" s="66">
        <f>IF($G5*'Jan''16 SP'!H39/'Jan''16 SP'!H40&lt;'Jan''16 SP'!H43,0,IF($G5*'Jan''16 SP'!H39/'Jan''16 SP'!H40&lt;='Jan''16 SP'!H44,($G5*'Jan''16 SP'!H39/'Jan''16 SP'!H40-'Jan''16 SP'!H43)*('Jan''16 SP'!H46/100*1.1)*'Jan''16 SP'!H40,('Jan''16 SP'!H44-'Jan''16 SP'!H43)*('Jan''16 SP'!H46/100*1.1)*'Jan''16 SP'!H40))</f>
        <v>182.11749599999996</v>
      </c>
      <c r="G93" s="66">
        <f>IF($G5*'Jan''16 SP'!I39/'Jan''16 SP'!I40&lt;'Jan''16 SP'!I43,0,IF($G5*'Jan''16 SP'!I39/'Jan''16 SP'!I40&lt;='Jan''16 SP'!I44,($G5*'Jan''16 SP'!I39/'Jan''16 SP'!I40-'Jan''16 SP'!I43)*('Jan''16 SP'!I46/100*1.1)*'Jan''16 SP'!I40,('Jan''16 SP'!I44-'Jan''16 SP'!I43)*('Jan''16 SP'!I46/100*1.1)*'Jan''16 SP'!I40))</f>
        <v>0</v>
      </c>
      <c r="H93" s="66">
        <f>IF($G5*'Jan''16 SP'!J39/'Jan''16 SP'!J40&lt;'Jan''16 SP'!J43,0,IF($G5*'Jan''16 SP'!J39/'Jan''16 SP'!J40&lt;='Jan''16 SP'!J44,($G5*'Jan''16 SP'!J39/'Jan''16 SP'!J40-'Jan''16 SP'!J43)*('Jan''16 SP'!J46/100*1.1)*'Jan''16 SP'!J40,('Jan''16 SP'!J44-'Jan''16 SP'!J43)*('Jan''16 SP'!J46/100*1.1)*'Jan''16 SP'!J40))</f>
        <v>224.5785861</v>
      </c>
      <c r="I93" s="66">
        <f>IF($G5*'Jan''16 SP'!K39/'Jan''16 SP'!K40&lt;'Jan''16 SP'!K43,0,IF($G5*'Jan''16 SP'!K39/'Jan''16 SP'!K40&lt;='Jan''16 SP'!K44,($G5*'Jan''16 SP'!K39/'Jan''16 SP'!K40-'Jan''16 SP'!K43)*('Jan''16 SP'!K46/100*1.1)*'Jan''16 SP'!K40,('Jan''16 SP'!K44-'Jan''16 SP'!K43)*('Jan''16 SP'!K46/100*1.1)*'Jan''16 SP'!K40))</f>
        <v>0</v>
      </c>
      <c r="J93" s="66">
        <f>IF($G5*'Jan''16 SP'!L39/'Jan''16 SP'!L40&lt;'Jan''16 SP'!L43,0,IF($G5*'Jan''16 SP'!L39/'Jan''16 SP'!L40&lt;='Jan''16 SP'!L44,($G5*'Jan''16 SP'!L39/'Jan''16 SP'!L40-'Jan''16 SP'!L43)*('Jan''16 SP'!L46/100*1.1)*'Jan''16 SP'!L40,('Jan''16 SP'!L44-'Jan''16 SP'!L43)*('Jan''16 SP'!L46/100*1.1)*'Jan''16 SP'!L40))</f>
        <v>0</v>
      </c>
      <c r="K93" s="66">
        <f>IF($G5*'Jan''16 SP'!M39/'Jan''16 SP'!M40&lt;'Jan''16 SP'!M43,0,IF($G5*'Jan''16 SP'!M39/'Jan''16 SP'!M40&lt;='Jan''16 SP'!M44,($G5*'Jan''16 SP'!M39/'Jan''16 SP'!M40-'Jan''16 SP'!M43)*('Jan''16 SP'!M46/100*1.1)*'Jan''16 SP'!M40,('Jan''16 SP'!M44-'Jan''16 SP'!M43)*('Jan''16 SP'!M46/100*1.1)*'Jan''16 SP'!M40))</f>
        <v>0</v>
      </c>
      <c r="L93" s="66">
        <f>IF($G5*'Jan''16 SP'!N39/'Jan''16 SP'!N40&lt;'Jan''16 SP'!N43,0,IF($G5*'Jan''16 SP'!N39/'Jan''16 SP'!N40&lt;='Jan''16 SP'!N44,($G5*'Jan''16 SP'!N39/'Jan''16 SP'!N40-'Jan''16 SP'!N43)*('Jan''16 SP'!N46/100*1.1)*'Jan''16 SP'!N40,('Jan''16 SP'!N44-'Jan''16 SP'!N43)*('Jan''16 SP'!N46/100*1.1)*'Jan''16 SP'!N40))</f>
        <v>222.69802499999994</v>
      </c>
      <c r="M93" s="66">
        <f>IF($G5*'Jan''16 SP'!O39/'Jan''16 SP'!O40&lt;'Jan''16 SP'!O43,0,IF($G5*'Jan''16 SP'!O39/'Jan''16 SP'!O40&lt;='Jan''16 SP'!O44,($G5*'Jan''16 SP'!O39/'Jan''16 SP'!O40-'Jan''16 SP'!O43)*('Jan''16 SP'!O46/100*1.1)*'Jan''16 SP'!O40,('Jan''16 SP'!O44-'Jan''16 SP'!O43)*('Jan''16 SP'!O46/100*1.1)*'Jan''16 SP'!O40))</f>
        <v>248.43201899999994</v>
      </c>
      <c r="N93" s="70"/>
    </row>
    <row r="94" spans="1:14" x14ac:dyDescent="0.15">
      <c r="A94" s="47" t="s">
        <v>868</v>
      </c>
      <c r="C94" s="66">
        <f>IF(($G5*'Jan''16 SP'!E39/'Jan''16 SP'!E40&gt;'Jan''16 SP'!E44),($G5*'Jan''16 SP'!E39/'Jan''16 SP'!E40-'Jan''16 SP'!E44)*'Jan''16 SP'!E47/100*1.1*'Jan''16 SP'!E40,0)</f>
        <v>0</v>
      </c>
      <c r="D94" s="66">
        <f>IF(($G5*'Jan''16 SP'!F39/'Jan''16 SP'!F40&gt;'Jan''16 SP'!F44),($G5*'Jan''16 SP'!F39/'Jan''16 SP'!F40-'Jan''16 SP'!F44)*'Jan''16 SP'!F47/100*1.1*'Jan''16 SP'!F40,0)</f>
        <v>322.43841519999995</v>
      </c>
      <c r="E94" s="66">
        <f>IF(($G5*'Jan''16 SP'!G39/'Jan''16 SP'!G40&gt;'Jan''16 SP'!G44),($G5*'Jan''16 SP'!G39/'Jan''16 SP'!G40-'Jan''16 SP'!G44)*'Jan''16 SP'!G47/100*1.1*'Jan''16 SP'!G40,0)</f>
        <v>0</v>
      </c>
      <c r="F94" s="66">
        <f>IF(($G5*'Jan''16 SP'!H39/'Jan''16 SP'!H40&gt;'Jan''16 SP'!H44),($G5*'Jan''16 SP'!H39/'Jan''16 SP'!H40-'Jan''16 SP'!H44)*'Jan''16 SP'!H47/100*1.1*'Jan''16 SP'!H40,0)</f>
        <v>0</v>
      </c>
      <c r="G94" s="66">
        <f>IF(($G5*'Jan''16 SP'!I39/'Jan''16 SP'!I40&gt;'Jan''16 SP'!I44),($G5*'Jan''16 SP'!I39/'Jan''16 SP'!I40-'Jan''16 SP'!I44)*'Jan''16 SP'!I47/100*1.1*'Jan''16 SP'!I40,0)</f>
        <v>302.84803339999996</v>
      </c>
      <c r="H94" s="66">
        <f>IF(($G5*'Jan''16 SP'!J39/'Jan''16 SP'!J40&gt;'Jan''16 SP'!J44),($G5*'Jan''16 SP'!J39/'Jan''16 SP'!J40-'Jan''16 SP'!J44)*'Jan''16 SP'!J47/100*1.1*'Jan''16 SP'!J40,0)</f>
        <v>0</v>
      </c>
      <c r="I94" s="66">
        <f>IF(($G5*'Jan''16 SP'!K39/'Jan''16 SP'!K40&gt;'Jan''16 SP'!K44),($G5*'Jan''16 SP'!K39/'Jan''16 SP'!K40-'Jan''16 SP'!K44)*'Jan''16 SP'!K47/100*1.1*'Jan''16 SP'!K40,0)</f>
        <v>298.67303400000003</v>
      </c>
      <c r="J94" s="66">
        <f>IF(($G5*'Jan''16 SP'!L39/'Jan''16 SP'!L40&gt;'Jan''16 SP'!L44),($G5*'Jan''16 SP'!L39/'Jan''16 SP'!L40-'Jan''16 SP'!L44)*'Jan''16 SP'!L47/100*1.1*'Jan''16 SP'!L40,0)</f>
        <v>167.27096099999997</v>
      </c>
      <c r="K94" s="66">
        <f>IF(($G5*'Jan''16 SP'!M39/'Jan''16 SP'!M40&gt;'Jan''16 SP'!M44),($G5*'Jan''16 SP'!M39/'Jan''16 SP'!M40-'Jan''16 SP'!M44)*'Jan''16 SP'!M47/100*1.1*'Jan''16 SP'!M40,0)</f>
        <v>260.13457799999998</v>
      </c>
      <c r="L94" s="66">
        <f>IF(($G5*'Jan''16 SP'!N39/'Jan''16 SP'!N40&gt;'Jan''16 SP'!N44),($G5*'Jan''16 SP'!N39/'Jan''16 SP'!N40-'Jan''16 SP'!N44)*'Jan''16 SP'!N47/100*1.1*'Jan''16 SP'!N40,0)</f>
        <v>0</v>
      </c>
      <c r="M94" s="66">
        <f>IF(($G5*'Jan''16 SP'!O39/'Jan''16 SP'!O40&gt;'Jan''16 SP'!O44),($G5*'Jan''16 SP'!O39/'Jan''16 SP'!O40-'Jan''16 SP'!O44)*'Jan''16 SP'!O47/100*1.1*'Jan''16 SP'!O40,0)</f>
        <v>0</v>
      </c>
      <c r="N94" s="70"/>
    </row>
    <row r="95" spans="1:14" x14ac:dyDescent="0.15">
      <c r="A95" s="47" t="s">
        <v>744</v>
      </c>
      <c r="C95" s="66">
        <f>IF($G5*'Jan''16 SP'!E41/'Jan''16 SP'!E42&gt;='Jan''16 SP'!E43,('Jan''16 SP'!E43*'Jan''16 SP'!E48/100*1.1)*'Jan''16 SP'!E42,($G5*'Jan''16 SP'!E41/'Jan''16 SP'!E42*'Jan''16 SP'!E48/100*1.1)*'Jan''16 SP'!E42)</f>
        <v>484.96800000000002</v>
      </c>
      <c r="D95" s="66">
        <f>IF($G5*'Jan''16 SP'!F41/'Jan''16 SP'!F42&gt;='Jan''16 SP'!F43,('Jan''16 SP'!F43*'Jan''16 SP'!F48/100*1.1)*'Jan''16 SP'!F42,($G5*'Jan''16 SP'!F41/'Jan''16 SP'!F42*'Jan''16 SP'!F48/100*1.1)*'Jan''16 SP'!F42)</f>
        <v>255.41120000000004</v>
      </c>
      <c r="E95" s="66">
        <f>IF($G5*'Jan''16 SP'!G41/'Jan''16 SP'!G42&gt;='Jan''16 SP'!G43,('Jan''16 SP'!G43*'Jan''16 SP'!G48/100*1.1)*'Jan''16 SP'!G42,($G5*'Jan''16 SP'!G41/'Jan''16 SP'!G42*'Jan''16 SP'!G48/100*1.1)*'Jan''16 SP'!G42)</f>
        <v>463.16160000000002</v>
      </c>
      <c r="F95" s="66">
        <f>IF($G5*'Jan''16 SP'!H41/'Jan''16 SP'!H42&gt;='Jan''16 SP'!H43,('Jan''16 SP'!H43*'Jan''16 SP'!H48/100*1.1)*'Jan''16 SP'!H42,($G5*'Jan''16 SP'!H41/'Jan''16 SP'!H42*'Jan''16 SP'!H48/100*1.1)*'Jan''16 SP'!H42)</f>
        <v>472.56000000000006</v>
      </c>
      <c r="G95" s="66">
        <f>IF($G5*'Jan''16 SP'!I41/'Jan''16 SP'!I42&gt;='Jan''16 SP'!I43,('Jan''16 SP'!I43*'Jan''16 SP'!I48/100*1.1)*'Jan''16 SP'!I42,($G5*'Jan''16 SP'!I41/'Jan''16 SP'!I42*'Jan''16 SP'!I48/100*1.1)*'Jan''16 SP'!I42)</f>
        <v>283.99360000000001</v>
      </c>
      <c r="H95" s="66">
        <f>IF($G5*'Jan''16 SP'!J41/'Jan''16 SP'!J42&gt;='Jan''16 SP'!J43,('Jan''16 SP'!J43*'Jan''16 SP'!J48/100*1.1)*'Jan''16 SP'!J42,($G5*'Jan''16 SP'!J41/'Jan''16 SP'!J42*'Jan''16 SP'!J48/100*1.1)*'Jan''16 SP'!J42)</f>
        <v>446.68800000000005</v>
      </c>
      <c r="I95" s="66">
        <f>IF($G5*'Jan''16 SP'!K41/'Jan''16 SP'!K42&gt;='Jan''16 SP'!K43,('Jan''16 SP'!K43*'Jan''16 SP'!K48/100*1.1)*'Jan''16 SP'!K42,($G5*'Jan''16 SP'!K41/'Jan''16 SP'!K42*'Jan''16 SP'!K48/100*1.1)*'Jan''16 SP'!K42)</f>
        <v>252.03200000000004</v>
      </c>
      <c r="J95" s="66">
        <f>IF($G5*'Jan''16 SP'!L41/'Jan''16 SP'!L42&gt;='Jan''16 SP'!L43,('Jan''16 SP'!L43*'Jan''16 SP'!L48/100*1.1)*'Jan''16 SP'!L42,($G5*'Jan''16 SP'!L41/'Jan''16 SP'!L42*'Jan''16 SP'!L48/100*1.1)*'Jan''16 SP'!L42)</f>
        <v>506.88000000000005</v>
      </c>
      <c r="K95" s="66">
        <f>IF($G5*'Jan''16 SP'!M41/'Jan''16 SP'!M42&gt;='Jan''16 SP'!M43,('Jan''16 SP'!M43*'Jan''16 SP'!M48/100*1.1)*'Jan''16 SP'!M42,($G5*'Jan''16 SP'!M41/'Jan''16 SP'!M42*'Jan''16 SP'!M48/100*1.1)*'Jan''16 SP'!M42)</f>
        <v>247.80800000000002</v>
      </c>
      <c r="L95" s="66">
        <f>IF($G5*'Jan''16 SP'!N41/'Jan''16 SP'!N42&gt;='Jan''16 SP'!N43,('Jan''16 SP'!N43*'Jan''16 SP'!N48/100*1.1)*'Jan''16 SP'!N42,($G5*'Jan''16 SP'!N41/'Jan''16 SP'!N42*'Jan''16 SP'!N48/100*1.1)*'Jan''16 SP'!N42)</f>
        <v>432.96000000000004</v>
      </c>
      <c r="M95" s="66">
        <f>IF($G5*'Jan''16 SP'!O41/'Jan''16 SP'!O42&gt;='Jan''16 SP'!O43,('Jan''16 SP'!O43*'Jan''16 SP'!O48/100*1.1)*'Jan''16 SP'!O42,($G5*'Jan''16 SP'!O41/'Jan''16 SP'!O42*'Jan''16 SP'!O48/100*1.1)*'Jan''16 SP'!O42)</f>
        <v>422.40000000000003</v>
      </c>
      <c r="N95" s="70"/>
    </row>
    <row r="96" spans="1:14" x14ac:dyDescent="0.15">
      <c r="A96" s="47" t="s">
        <v>389</v>
      </c>
      <c r="C96" s="66">
        <f>IF($G5*'Jan''16 SP'!E41/'Jan''16 SP'!E42&lt;'Jan''16 SP'!E43,0,IF($G5*'Jan''16 SP'!E41/'Jan''16 SP'!E42&lt;='Jan''16 SP'!E44,($G5*'Jan''16 SP'!E41/'Jan''16 SP'!E42-'Jan''16 SP'!E43)*('Jan''16 SP'!E49/100*1.1)*'Jan''16 SP'!E42,('Jan''16 SP'!E44-'Jan''16 SP'!E43)*('Jan''16 SP'!E49/100*1.1)*'Jan''16 SP'!E42))</f>
        <v>277.13531999999992</v>
      </c>
      <c r="D96" s="66">
        <f>IF($G5*'Jan''16 SP'!F41/'Jan''16 SP'!F42&lt;'Jan''16 SP'!F43,0,IF($G5*'Jan''16 SP'!F41/'Jan''16 SP'!F42&lt;='Jan''16 SP'!F44,($G5*'Jan''16 SP'!F41/'Jan''16 SP'!F42-'Jan''16 SP'!F43)*('Jan''16 SP'!F49/100*1.1)*'Jan''16 SP'!F42,('Jan''16 SP'!F44-'Jan''16 SP'!F43)*('Jan''16 SP'!F49/100*1.1)*'Jan''16 SP'!F42))</f>
        <v>0</v>
      </c>
      <c r="E96" s="66">
        <f>IF($G5*'Jan''16 SP'!G41/'Jan''16 SP'!G42&lt;'Jan''16 SP'!G43,0,IF($G5*'Jan''16 SP'!G41/'Jan''16 SP'!G42&lt;='Jan''16 SP'!G44,($G5*'Jan''16 SP'!G41/'Jan''16 SP'!G42-'Jan''16 SP'!G43)*('Jan''16 SP'!G49/100*1.1)*'Jan''16 SP'!G42,('Jan''16 SP'!G44-'Jan''16 SP'!G43)*('Jan''16 SP'!G49/100*1.1)*'Jan''16 SP'!G42))</f>
        <v>298.83105647999997</v>
      </c>
      <c r="F96" s="66">
        <f>IF($G5*'Jan''16 SP'!H41/'Jan''16 SP'!H42&lt;'Jan''16 SP'!H43,0,IF($G5*'Jan''16 SP'!H41/'Jan''16 SP'!H42&lt;='Jan''16 SP'!H44,($G5*'Jan''16 SP'!H41/'Jan''16 SP'!H42-'Jan''16 SP'!H43)*('Jan''16 SP'!H49/100*1.1)*'Jan''16 SP'!H42,('Jan''16 SP'!H44-'Jan''16 SP'!H43)*('Jan''16 SP'!H49/100*1.1)*'Jan''16 SP'!H42))</f>
        <v>318.7056179999999</v>
      </c>
      <c r="G96" s="66">
        <f>IF($G5*'Jan''16 SP'!I41/'Jan''16 SP'!I42&lt;'Jan''16 SP'!I43,0,IF($G5*'Jan''16 SP'!I41/'Jan''16 SP'!I42&lt;='Jan''16 SP'!I44,($G5*'Jan''16 SP'!I41/'Jan''16 SP'!I42-'Jan''16 SP'!I43)*('Jan''16 SP'!I49/100*1.1)*'Jan''16 SP'!I42,('Jan''16 SP'!I44-'Jan''16 SP'!I43)*('Jan''16 SP'!I49/100*1.1)*'Jan''16 SP'!I42))</f>
        <v>0</v>
      </c>
      <c r="H96" s="66">
        <f>IF($G5*'Jan''16 SP'!J41/'Jan''16 SP'!J42&lt;'Jan''16 SP'!J43,0,IF($G5*'Jan''16 SP'!J41/'Jan''16 SP'!J42&lt;='Jan''16 SP'!J44,($G5*'Jan''16 SP'!J41/'Jan''16 SP'!J42-'Jan''16 SP'!J43)*('Jan''16 SP'!J49/100*1.1)*'Jan''16 SP'!J42,('Jan''16 SP'!J44-'Jan''16 SP'!J43)*('Jan''16 SP'!J49/100*1.1)*'Jan''16 SP'!J42))</f>
        <v>319.89334079999998</v>
      </c>
      <c r="I96" s="66">
        <f>IF($G5*'Jan''16 SP'!K41/'Jan''16 SP'!K42&lt;'Jan''16 SP'!K43,0,IF($G5*'Jan''16 SP'!K41/'Jan''16 SP'!K42&lt;='Jan''16 SP'!K44,($G5*'Jan''16 SP'!K41/'Jan''16 SP'!K42-'Jan''16 SP'!K43)*('Jan''16 SP'!K49/100*1.1)*'Jan''16 SP'!K42,('Jan''16 SP'!K44-'Jan''16 SP'!K43)*('Jan''16 SP'!K49/100*1.1)*'Jan''16 SP'!K42))</f>
        <v>0</v>
      </c>
      <c r="J96" s="66">
        <f>IF($G5*'Jan''16 SP'!L41/'Jan''16 SP'!L42&lt;'Jan''16 SP'!L43,0,IF($G5*'Jan''16 SP'!L41/'Jan''16 SP'!L42&lt;='Jan''16 SP'!L44,($G5*'Jan''16 SP'!L41/'Jan''16 SP'!L42-'Jan''16 SP'!L43)*('Jan''16 SP'!L49/100*1.1)*'Jan''16 SP'!L42,('Jan''16 SP'!L44-'Jan''16 SP'!L43)*('Jan''16 SP'!L49/100*1.1)*'Jan''16 SP'!L42))</f>
        <v>0</v>
      </c>
      <c r="K96" s="66">
        <f>IF($G5*'Jan''16 SP'!M41/'Jan''16 SP'!M42&lt;'Jan''16 SP'!M43,0,IF($G5*'Jan''16 SP'!M41/'Jan''16 SP'!M42&lt;='Jan''16 SP'!M44,($G5*'Jan''16 SP'!M41/'Jan''16 SP'!M42-'Jan''16 SP'!M43)*('Jan''16 SP'!M49/100*1.1)*'Jan''16 SP'!M42,('Jan''16 SP'!M44-'Jan''16 SP'!M43)*('Jan''16 SP'!M49/100*1.1)*'Jan''16 SP'!M42))</f>
        <v>0</v>
      </c>
      <c r="L96" s="66">
        <f>IF($G5*'Jan''16 SP'!N41/'Jan''16 SP'!N42&lt;'Jan''16 SP'!N43,0,IF($G5*'Jan''16 SP'!N41/'Jan''16 SP'!N42&lt;='Jan''16 SP'!N44,($G5*'Jan''16 SP'!N41/'Jan''16 SP'!N42-'Jan''16 SP'!N43)*('Jan''16 SP'!N49/100*1.1)*'Jan''16 SP'!N42,('Jan''16 SP'!N44-'Jan''16 SP'!N43)*('Jan''16 SP'!N49/100*1.1)*'Jan''16 SP'!N42))</f>
        <v>306.82838999999996</v>
      </c>
      <c r="M96" s="66">
        <f>IF($G5*'Jan''16 SP'!O41/'Jan''16 SP'!O42&lt;'Jan''16 SP'!O43,0,IF($G5*'Jan''16 SP'!O41/'Jan''16 SP'!O42&lt;='Jan''16 SP'!O44,($G5*'Jan''16 SP'!O41/'Jan''16 SP'!O42-'Jan''16 SP'!O43)*('Jan''16 SP'!O49/100*1.1)*'Jan''16 SP'!O42,('Jan''16 SP'!O44-'Jan''16 SP'!O43)*('Jan''16 SP'!O49/100*1.1)*'Jan''16 SP'!O42))</f>
        <v>296.93069999999994</v>
      </c>
      <c r="N96" s="70"/>
    </row>
    <row r="97" spans="1:18" x14ac:dyDescent="0.15">
      <c r="A97" s="47" t="s">
        <v>742</v>
      </c>
      <c r="C97" s="66">
        <f>IF(($G5*'Jan''16 SP'!E41/'Jan''16 SP'!E42&gt;'Jan''16 SP'!E44),($G5*'Jan''16 SP'!E41/'Jan''16 SP'!E42-'Jan''16 SP'!E44)*'Jan''16 SP'!E50/100*1.1*'Jan''16 SP'!E42,0)</f>
        <v>0</v>
      </c>
      <c r="D97" s="66">
        <f>IF(($G5*'Jan''16 SP'!F41/'Jan''16 SP'!F42&gt;'Jan''16 SP'!F44),($G5*'Jan''16 SP'!F41/'Jan''16 SP'!F42-'Jan''16 SP'!F44)*'Jan''16 SP'!F50/100*1.1*'Jan''16 SP'!F42,0)</f>
        <v>461.49801059999993</v>
      </c>
      <c r="E97" s="66">
        <f>IF(($G5*'Jan''16 SP'!G41/'Jan''16 SP'!G42&gt;'Jan''16 SP'!G44),($G5*'Jan''16 SP'!G41/'Jan''16 SP'!G42-'Jan''16 SP'!G44)*'Jan''16 SP'!G50/100*1.1*'Jan''16 SP'!G42,0)</f>
        <v>0</v>
      </c>
      <c r="F97" s="66">
        <f>IF(($G5*'Jan''16 SP'!H41/'Jan''16 SP'!H42&gt;'Jan''16 SP'!H44),($G5*'Jan''16 SP'!H41/'Jan''16 SP'!H42-'Jan''16 SP'!H44)*'Jan''16 SP'!H50/100*1.1*'Jan''16 SP'!H42,0)</f>
        <v>0</v>
      </c>
      <c r="G97" s="66">
        <f>IF(($G5*'Jan''16 SP'!I41/'Jan''16 SP'!I42&gt;'Jan''16 SP'!I44),($G5*'Jan''16 SP'!I41/'Jan''16 SP'!I42-'Jan''16 SP'!I44)*'Jan''16 SP'!I50/100*1.1*'Jan''16 SP'!I42,0)</f>
        <v>567.79991840000002</v>
      </c>
      <c r="H97" s="66">
        <f>IF(($G5*'Jan''16 SP'!J41/'Jan''16 SP'!J42&gt;'Jan''16 SP'!J44),($G5*'Jan''16 SP'!J41/'Jan''16 SP'!J42-'Jan''16 SP'!J44)*'Jan''16 SP'!J50/100*1.1*'Jan''16 SP'!J42,0)</f>
        <v>0</v>
      </c>
      <c r="I97" s="66">
        <f>IF(($G5*'Jan''16 SP'!K41/'Jan''16 SP'!K42&gt;'Jan''16 SP'!K44),($G5*'Jan''16 SP'!K41/'Jan''16 SP'!K42-'Jan''16 SP'!K44)*'Jan''16 SP'!K50/100*1.1*'Jan''16 SP'!K42,0)</f>
        <v>452.82685799999996</v>
      </c>
      <c r="J97" s="66">
        <f>IF(($G5*'Jan''16 SP'!L41/'Jan''16 SP'!L42&gt;'Jan''16 SP'!L44),($G5*'Jan''16 SP'!L41/'Jan''16 SP'!L42-'Jan''16 SP'!L44)*'Jan''16 SP'!L50/100*1.1*'Jan''16 SP'!L42,0)</f>
        <v>306.82839000000001</v>
      </c>
      <c r="K97" s="66">
        <f>IF(($G5*'Jan''16 SP'!M41/'Jan''16 SP'!M42&gt;'Jan''16 SP'!M44),($G5*'Jan''16 SP'!M41/'Jan''16 SP'!M42-'Jan''16 SP'!M44)*'Jan''16 SP'!M50/100*1.1*'Jan''16 SP'!M42,0)</f>
        <v>484.94223799999997</v>
      </c>
      <c r="L97" s="66">
        <f>IF(($G5*'Jan''16 SP'!N41/'Jan''16 SP'!N42&gt;'Jan''16 SP'!N44),($G5*'Jan''16 SP'!N41/'Jan''16 SP'!N42-'Jan''16 SP'!N44)*'Jan''16 SP'!N50/100*1.1*'Jan''16 SP'!N42,0)</f>
        <v>0</v>
      </c>
      <c r="M97" s="66">
        <f>IF(($G5*'Jan''16 SP'!O41/'Jan''16 SP'!O42&gt;'Jan''16 SP'!O44),($G5*'Jan''16 SP'!O41/'Jan''16 SP'!O42-'Jan''16 SP'!O44)*'Jan''16 SP'!O50/100*1.1*'Jan''16 SP'!O42,0)</f>
        <v>0</v>
      </c>
      <c r="N97" s="70"/>
    </row>
    <row r="98" spans="1:18" x14ac:dyDescent="0.15">
      <c r="A98" s="47" t="s">
        <v>309</v>
      </c>
      <c r="C98" s="66">
        <f>365*'Jan''16 SP'!E51/100*1.1</f>
        <v>290.7663</v>
      </c>
      <c r="D98" s="66">
        <f>365*'Jan''16 SP'!F51/100*1.1</f>
        <v>247.88610000000006</v>
      </c>
      <c r="E98" s="66">
        <f>365*'Jan''16 SP'!G51/100*1.1</f>
        <v>288.71865000000003</v>
      </c>
      <c r="F98" s="66">
        <f>365*'Jan''16 SP'!H51/100*1.1</f>
        <v>216.20775000000003</v>
      </c>
      <c r="G98" s="66">
        <f>365*'Jan''16 SP'!I51/100*1.1</f>
        <v>276.15170000000001</v>
      </c>
      <c r="H98" s="66">
        <f>365*'Jan''16 SP'!J51/100*1.1</f>
        <v>263.22340000000003</v>
      </c>
      <c r="I98" s="66">
        <f>365*'Jan''16 SP'!K51/100*1.1</f>
        <v>281.05</v>
      </c>
      <c r="J98" s="66">
        <f>365*'Jan''16 SP'!L51/100*1.1</f>
        <v>248.64895000000001</v>
      </c>
      <c r="K98" s="66">
        <f>365*'Jan''16 SP'!M51/100*1.1</f>
        <v>212.75485000000006</v>
      </c>
      <c r="L98" s="66">
        <f>365*'Jan''16 SP'!N51/100*1.1</f>
        <v>266.9975</v>
      </c>
      <c r="M98" s="66">
        <f>365*'Jan''16 SP'!O51/100*1.1</f>
        <v>264.99</v>
      </c>
      <c r="N98" s="67">
        <f>AVERAGE(C98:M98)</f>
        <v>259.7632000000001</v>
      </c>
    </row>
    <row r="99" spans="1:18" x14ac:dyDescent="0.15">
      <c r="A99" s="69" t="s">
        <v>721</v>
      </c>
      <c r="B99" s="70"/>
      <c r="C99" s="68">
        <f t="shared" ref="C99:I99" si="7">SUM(C92:C98)</f>
        <v>1506.1137299999998</v>
      </c>
      <c r="D99" s="68">
        <f t="shared" si="7"/>
        <v>1466.7537258000002</v>
      </c>
      <c r="E99" s="68">
        <f t="shared" si="7"/>
        <v>1599.99067008</v>
      </c>
      <c r="F99" s="68">
        <f>SUM(F92:F98)</f>
        <v>1443.0308640000001</v>
      </c>
      <c r="G99" s="68">
        <f t="shared" si="7"/>
        <v>1597.2188517999998</v>
      </c>
      <c r="H99" s="68">
        <f>SUM(H92:H98)</f>
        <v>1560.7553269000002</v>
      </c>
      <c r="I99" s="68">
        <f t="shared" si="7"/>
        <v>1447.9098919999999</v>
      </c>
      <c r="J99" s="68">
        <f>SUM(J92:J98)</f>
        <v>1508.2683010000003</v>
      </c>
      <c r="K99" s="68">
        <f>SUM(K92:K98)</f>
        <v>1346.439666</v>
      </c>
      <c r="L99" s="68">
        <f>SUM(L92:L98)</f>
        <v>1533.0839149999999</v>
      </c>
      <c r="M99" s="68">
        <f>SUM(M92:M98)</f>
        <v>1573.312719</v>
      </c>
      <c r="N99" s="72">
        <f>AVERAGE(C99:M99)</f>
        <v>1507.5343328709093</v>
      </c>
    </row>
    <row r="101" spans="1:18" x14ac:dyDescent="0.15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</row>
  </sheetData>
  <sheetProtection algorithmName="SHA-512" hashValue="Je+ztZmBpgto39e08wEGd4dMd5RATVDd09ESohb9fe1zRzmHa7pwst+metNEmn1OSQ14EMbS8huArsLBMww98g==" saltValue="6KZ4igT/p2EFopv45xjLz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R101"/>
  <sheetViews>
    <sheetView workbookViewId="0">
      <selection activeCell="E27" sqref="E27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4" width="13" style="47" customWidth="1"/>
    <col min="15" max="15" width="15" style="47" customWidth="1"/>
    <col min="16" max="18" width="11.6640625" style="47" customWidth="1"/>
    <col min="19" max="16384" width="10.83203125" style="47"/>
  </cols>
  <sheetData>
    <row r="1" spans="1:18" x14ac:dyDescent="0.15">
      <c r="A1" s="58" t="s">
        <v>124</v>
      </c>
    </row>
    <row r="2" spans="1:18" x14ac:dyDescent="0.1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x14ac:dyDescent="0.15">
      <c r="A3" s="61" t="s">
        <v>421</v>
      </c>
    </row>
    <row r="5" spans="1:18" x14ac:dyDescent="0.15">
      <c r="A5" s="62" t="s">
        <v>523</v>
      </c>
      <c r="B5" s="62"/>
      <c r="D5" s="62" t="s">
        <v>911</v>
      </c>
      <c r="G5" s="76">
        <v>63000</v>
      </c>
      <c r="P5" s="63"/>
      <c r="Q5" s="63"/>
    </row>
    <row r="6" spans="1:18" x14ac:dyDescent="0.15">
      <c r="D6" s="63" t="s">
        <v>732</v>
      </c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331</v>
      </c>
      <c r="G9" s="50" t="s">
        <v>126</v>
      </c>
      <c r="H9" s="50" t="s">
        <v>274</v>
      </c>
      <c r="I9" s="50" t="s">
        <v>726</v>
      </c>
      <c r="J9" s="50" t="s">
        <v>281</v>
      </c>
      <c r="K9" s="50" t="s">
        <v>376</v>
      </c>
      <c r="L9" s="50" t="s">
        <v>276</v>
      </c>
      <c r="M9" s="50" t="s">
        <v>434</v>
      </c>
      <c r="N9" s="65" t="s">
        <v>729</v>
      </c>
    </row>
    <row r="10" spans="1:18" x14ac:dyDescent="0.15">
      <c r="A10" s="47" t="s">
        <v>667</v>
      </c>
      <c r="C10" s="66">
        <f>IF($G5*'Jul''15 Multi'!E7/'Jul''15 Multi'!E8&gt;='Jul''15 Multi'!E11,('Jul''15 Multi'!E11*'Jul''15 Multi'!E15/100*1.1)*'Jul''15 Multi'!E8,($G5*'Jul''15 Multi'!E7/'Jul''15 Multi'!E8*'Jul''15 Multi'!E15/100*1.1)*'Jul''15 Multi'!E8)</f>
        <v>196.51499999999999</v>
      </c>
      <c r="D10" s="66">
        <f>IF($G5*'Jul''15 Multi'!F7/'Jul''15 Multi'!F8&gt;='Jul''15 Multi'!F11,('Jul''15 Multi'!F11*'Jul''15 Multi'!F15/100*1.1)*'Jul''15 Multi'!F8,($G5*'Jul''15 Multi'!F7/'Jul''15 Multi'!F8*'Jul''15 Multi'!F15/100*1.1)*'Jul''15 Multi'!F8)</f>
        <v>380.35800000000006</v>
      </c>
      <c r="E10" s="66">
        <f>IF($G5*'Jul''15 Multi'!G7/'Jul''15 Multi'!G8&gt;='Jul''15 Multi'!G11,('Jul''15 Multi'!G11*'Jul''15 Multi'!G15/100*1.1)*'Jul''15 Multi'!G8,($G5*'Jul''15 Multi'!G7/'Jul''15 Multi'!G8*'Jul''15 Multi'!G15/100*1.1)*'Jul''15 Multi'!G8)</f>
        <v>196.98030000000006</v>
      </c>
      <c r="F10" s="66">
        <f>IF($G5*'Jul''15 Multi'!H7/'Jul''15 Multi'!H8&gt;='Jul''15 Multi'!H11,('Jul''15 Multi'!H11*'Jul''15 Multi'!H15/100*1.1)*'Jul''15 Multi'!H8,($G5*'Jul''15 Multi'!H7/'Jul''15 Multi'!H8*'Jul''15 Multi'!H15/100*1.1)*'Jul''15 Multi'!H8)</f>
        <v>185.42699999999999</v>
      </c>
      <c r="G10" s="66">
        <f>IF($G5*'Jul''15 Multi'!I7/'Jul''15 Multi'!I8&gt;='Jul''15 Multi'!I11,('Jul''15 Multi'!I11*'Jul''15 Multi'!I15/100*1.1)*'Jul''15 Multi'!I8,($G5*'Jul''15 Multi'!I7/'Jul''15 Multi'!I8*'Jul''15 Multi'!I15/100*1.1)*'Jul''15 Multi'!I8)</f>
        <v>402.84000000000009</v>
      </c>
      <c r="H10" s="66">
        <f>IF($G5*'Jul''15 Multi'!J7/'Jul''15 Multi'!J8&gt;='Jul''15 Multi'!J11,('Jul''15 Multi'!J11*'Jul''15 Multi'!J15/100*1.1)*'Jul''15 Multi'!J8,($G5*'Jul''15 Multi'!J7/'Jul''15 Multi'!J8*'Jul''15 Multi'!J15/100*1.1)*'Jul''15 Multi'!J8)</f>
        <v>355.01400000000001</v>
      </c>
      <c r="I10" s="66">
        <f>IF($G5*'Jul''15 Multi'!K7/'Jul''15 Multi'!K8&gt;='Jul''15 Multi'!K11,('Jul''15 Multi'!K11*'Jul''15 Multi'!K15/100*1.1)*'Jul''15 Multi'!K8,($G5*'Jul''15 Multi'!K7/'Jul''15 Multi'!K8*'Jul''15 Multi'!K15/100*1.1)*'Jul''15 Multi'!K8)</f>
        <v>374.22000000000008</v>
      </c>
      <c r="J10" s="66">
        <f>IF($G5*'Jul''15 Multi'!L7/'Jul''15 Multi'!L8&gt;='Jul''15 Multi'!L11,('Jul''15 Multi'!L11*'Jul''15 Multi'!L15/100*1.1)*'Jul''15 Multi'!L8,($G5*'Jul''15 Multi'!L7/'Jul''15 Multi'!L8*'Jul''15 Multi'!L15/100*1.1)*'Jul''15 Multi'!L8)</f>
        <v>191.07000000000005</v>
      </c>
      <c r="K10" s="66">
        <f>IF($G5*'Jul''15 Multi'!M7/'Jul''15 Multi'!M8&gt;='Jul''15 Multi'!M11,('Jul''15 Multi'!M11*'Jul''15 Multi'!M15/100*1.1)*'Jul''15 Multi'!M8,($G5*'Jul''15 Multi'!M7/'Jul''15 Multi'!M8*'Jul''15 Multi'!M15/100*1.1)*'Jul''15 Multi'!M8)</f>
        <v>356.40000000000003</v>
      </c>
      <c r="L10" s="66">
        <f>IF($G5*'Jul''15 Multi'!N7/'Jul''15 Multi'!N8&gt;='Jul''15 Multi'!N11,('Jul''15 Multi'!N11*'Jul''15 Multi'!N15/100*1.1)*'Jul''15 Multi'!N8,($G5*'Jul''15 Multi'!N7/'Jul''15 Multi'!N8*'Jul''15 Multi'!N15/100*1.1)*'Jul''15 Multi'!N8)</f>
        <v>204.83100000000002</v>
      </c>
      <c r="M10" s="66">
        <f>IF($G5*'Jul''15 Multi'!O7/'Jul''15 Multi'!O8&gt;='Jul''15 Multi'!O11,('Jul''15 Multi'!O11*'Jul''15 Multi'!O15/100*1.1)*'Jul''15 Multi'!O8,($G5*'Jul''15 Multi'!O7/'Jul''15 Multi'!O8*'Jul''15 Multi'!O15/100*1.1)*'Jul''15 Multi'!O8)</f>
        <v>190.08</v>
      </c>
      <c r="N10" s="70"/>
    </row>
    <row r="11" spans="1:18" x14ac:dyDescent="0.15">
      <c r="A11" s="47" t="s">
        <v>170</v>
      </c>
      <c r="C11" s="66">
        <f>IF($G5*'Jul''15 Multi'!E7/'Jul''15 Multi'!E8&lt;'Jul''15 Multi'!E11,0,IF($G5*'Jul''15 Multi'!E7/'Jul''15 Multi'!E8&lt;='Jul''15 Multi'!E12,($G5*'Jul''15 Multi'!E7/'Jul''15 Multi'!E8-'Jul''15 Multi'!E11)*('Jul''15 Multi'!E16/100*1.1)*'Jul''15 Multi'!E8,('Jul''15 Multi'!E12-'Jul''15 Multi'!E11)*('Jul''15 Multi'!E16/100*1.1)*'Jul''15 Multi'!E8))</f>
        <v>169.88400000000001</v>
      </c>
      <c r="D11" s="66">
        <f>IF($G5*'Jul''15 Multi'!F7/'Jul''15 Multi'!F8&lt;'Jul''15 Multi'!F11,0,IF($G5*'Jul''15 Multi'!F7/'Jul''15 Multi'!F8&lt;='Jul''15 Multi'!F12,($G5*'Jul''15 Multi'!F7/'Jul''15 Multi'!F8-'Jul''15 Multi'!F11)*('Jul''15 Multi'!F16/100*1.1)*'Jul''15 Multi'!F8,('Jul''15 Multi'!F12-'Jul''15 Multi'!F11)*('Jul''15 Multi'!F16/100*1.1)*'Jul''15 Multi'!F8))</f>
        <v>150.38100000000006</v>
      </c>
      <c r="E11" s="66">
        <f>IF($G5*'Jul''15 Multi'!G7/'Jul''15 Multi'!G8&lt;'Jul''15 Multi'!G11,0,IF($G5*'Jul''15 Multi'!G7/'Jul''15 Multi'!G8&lt;='Jul''15 Multi'!G12,($G5*'Jul''15 Multi'!G7/'Jul''15 Multi'!G8-'Jul''15 Multi'!G11)*('Jul''15 Multi'!G16/100*1.1)*'Jul''15 Multi'!G8,('Jul''15 Multi'!G12-'Jul''15 Multi'!G11)*('Jul''15 Multi'!G16/100*1.1)*'Jul''15 Multi'!G8))</f>
        <v>174.98250000000002</v>
      </c>
      <c r="F11" s="66">
        <f>IF($G5*'Jul''15 Multi'!H7/'Jul''15 Multi'!H8&lt;'Jul''15 Multi'!H11,0,IF($G5*'Jul''15 Multi'!H7/'Jul''15 Multi'!H8&lt;='Jul''15 Multi'!H12,($G5*'Jul''15 Multi'!H7/'Jul''15 Multi'!H8-'Jul''15 Multi'!H11)*('Jul''15 Multi'!H16/100*1.1)*'Jul''15 Multi'!H8,('Jul''15 Multi'!H12-'Jul''15 Multi'!H11)*('Jul''15 Multi'!H16/100*1.1)*'Jul''15 Multi'!H8))</f>
        <v>165.03300000000002</v>
      </c>
      <c r="G11" s="66">
        <f>IF($G5*'Jul''15 Multi'!I7/'Jul''15 Multi'!I8&lt;'Jul''15 Multi'!I11,0,IF($G5*'Jul''15 Multi'!I7/'Jul''15 Multi'!I8&lt;='Jul''15 Multi'!I12,($G5*'Jul''15 Multi'!I7/'Jul''15 Multi'!I8-'Jul''15 Multi'!I11)*('Jul''15 Multi'!I16/100*1.1)*'Jul''15 Multi'!I8,('Jul''15 Multi'!I12-'Jul''15 Multi'!I11)*('Jul''15 Multi'!I16/100*1.1)*'Jul''15 Multi'!I8))</f>
        <v>146.97</v>
      </c>
      <c r="H11" s="66">
        <f>IF($G5*'Jul''15 Multi'!J7/'Jul''15 Multi'!J8&lt;'Jul''15 Multi'!J11,0,IF($G5*'Jul''15 Multi'!J7/'Jul''15 Multi'!J8&lt;='Jul''15 Multi'!J12,($G5*'Jul''15 Multi'!J7/'Jul''15 Multi'!J8-'Jul''15 Multi'!J11)*('Jul''15 Multi'!J16/100*1.1)*'Jul''15 Multi'!J8,('Jul''15 Multi'!J12-'Jul''15 Multi'!J11)*('Jul''15 Multi'!J16/100*1.1)*'Jul''15 Multi'!J8))</f>
        <v>138.76830000000001</v>
      </c>
      <c r="I11" s="66">
        <f>IF($G5*'Jul''15 Multi'!K7/'Jul''15 Multi'!K8&lt;'Jul''15 Multi'!K11,0,IF($G5*'Jul''15 Multi'!K7/'Jul''15 Multi'!K8&lt;='Jul''15 Multi'!K12,($G5*'Jul''15 Multi'!K7/'Jul''15 Multi'!K8-'Jul''15 Multi'!K11)*('Jul''15 Multi'!K16/100*1.1)*'Jul''15 Multi'!K8,('Jul''15 Multi'!K12-'Jul''15 Multi'!K11)*('Jul''15 Multi'!K16/100*1.1)*'Jul''15 Multi'!K8))</f>
        <v>155.43000000000004</v>
      </c>
      <c r="J11" s="66">
        <f>IF($G5*'Jul''15 Multi'!L7/'Jul''15 Multi'!L8&lt;'Jul''15 Multi'!L11,0,IF($G5*'Jul''15 Multi'!L7/'Jul''15 Multi'!L8&lt;='Jul''15 Multi'!L12,($G5*'Jul''15 Multi'!L7/'Jul''15 Multi'!L8-'Jul''15 Multi'!L11)*('Jul''15 Multi'!L16/100*1.1)*'Jul''15 Multi'!L8,('Jul''15 Multi'!L12-'Jul''15 Multi'!L11)*('Jul''15 Multi'!L16/100*1.1)*'Jul''15 Multi'!L8))</f>
        <v>165.32999999999998</v>
      </c>
      <c r="K11" s="66">
        <f>IF($G5*'Jul''15 Multi'!M7/'Jul''15 Multi'!M8&lt;'Jul''15 Multi'!M11,0,IF($G5*'Jul''15 Multi'!M7/'Jul''15 Multi'!M8&lt;='Jul''15 Multi'!M12,($G5*'Jul''15 Multi'!M7/'Jul''15 Multi'!M8-'Jul''15 Multi'!M11)*('Jul''15 Multi'!M16/100*1.1)*'Jul''15 Multi'!M8,('Jul''15 Multi'!M12-'Jul''15 Multi'!M11)*('Jul''15 Multi'!M16/100*1.1)*'Jul''15 Multi'!M8))</f>
        <v>130.68</v>
      </c>
      <c r="L11" s="66">
        <f>IF($G5*'Jul''15 Multi'!N7/'Jul''15 Multi'!N8&lt;'Jul''15 Multi'!N11,0,IF($G5*'Jul''15 Multi'!N7/'Jul''15 Multi'!N8&lt;='Jul''15 Multi'!N12,($G5*'Jul''15 Multi'!N7/'Jul''15 Multi'!N8-'Jul''15 Multi'!N11)*('Jul''15 Multi'!N16/100*1.1)*'Jul''15 Multi'!N8,('Jul''15 Multi'!N12-'Jul''15 Multi'!N11)*('Jul''15 Multi'!N16/100*1.1)*'Jul''15 Multi'!N8))</f>
        <v>177.50700000000001</v>
      </c>
      <c r="M11" s="66">
        <f>IF($G5*'Jul''15 Multi'!O7/'Jul''15 Multi'!O8&lt;'Jul''15 Multi'!O11,0,IF($G5*'Jul''15 Multi'!O7/'Jul''15 Multi'!O8&lt;='Jul''15 Multi'!O12,($G5*'Jul''15 Multi'!O7/'Jul''15 Multi'!O8-'Jul''15 Multi'!O11)*('Jul''15 Multi'!O16/100*1.1)*'Jul''15 Multi'!O8,('Jul''15 Multi'!O12-'Jul''15 Multi'!O11)*('Jul''15 Multi'!O16/100*1.1)*'Jul''15 Multi'!O8))</f>
        <v>185.13000000000002</v>
      </c>
      <c r="N11" s="70"/>
    </row>
    <row r="12" spans="1:18" x14ac:dyDescent="0.15">
      <c r="A12" s="47" t="s">
        <v>535</v>
      </c>
      <c r="C12" s="89">
        <f>IF($G5*'Jul''15 Multi'!E7/'Jul''15 Multi'!E8&lt;'Jul''15 Multi'!E12,0,IF($G5*'Jul''15 Multi'!E7/'Jul''15 Multi'!E8&lt;='Jul''15 Multi'!E13,($G5*'Jul''15 Multi'!E7/'Jul''15 Multi'!E8-'Jul''15 Multi'!E12)*('Jul''15 Multi'!E17/100*1.1)*'Jul''15 Multi'!E8,('Jul''15 Multi'!E13-'Jul''15 Multi'!E12)*('Jul''15 Multi'!E17/100*1.1)*'Jul''15 Multi'!E8))</f>
        <v>133.74900000000002</v>
      </c>
      <c r="D12" s="89">
        <v>0</v>
      </c>
      <c r="E12" s="89">
        <f>IF($G5*'Jul''15 Multi'!G7/'Jul''15 Multi'!G8&lt;'Jul''15 Multi'!G12,0,IF($G5*'Jul''15 Multi'!G7/'Jul''15 Multi'!G8&lt;='Jul''15 Multi'!G13,($G5*'Jul''15 Multi'!G7/'Jul''15 Multi'!G8-'Jul''15 Multi'!G12)*('Jul''15 Multi'!G17/100*1.1)*'Jul''15 Multi'!G8,('Jul''15 Multi'!G13-'Jul''15 Multi'!G12)*('Jul''15 Multi'!G17/100*1.1)*'Jul''15 Multi'!G8))</f>
        <v>123.49260000000001</v>
      </c>
      <c r="F12" s="89">
        <f>IF($G5*'Jul''15 Multi'!H7/'Jul''15 Multi'!H8&lt;'Jul''15 Multi'!H12,0,IF($G5*'Jul''15 Multi'!H7/'Jul''15 Multi'!H8&lt;='Jul''15 Multi'!H13,($G5*'Jul''15 Multi'!H7/'Jul''15 Multi'!H8-'Jul''15 Multi'!H12)*('Jul''15 Multi'!H17/100*1.1)*'Jul''15 Multi'!H8,('Jul''15 Multi'!H13-'Jul''15 Multi'!H12)*('Jul''15 Multi'!H17/100*1.1)*'Jul''15 Multi'!H8))</f>
        <v>140.38200000000001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89">
        <f>IF($G5*'Jul''15 Multi'!N7/'Jul''15 Multi'!N8&lt;'Jul''15 Multi'!N12,0,IF($G5*'Jul''15 Multi'!N7/'Jul''15 Multi'!N8&lt;='Jul''15 Multi'!N13,($G5*'Jul''15 Multi'!N7/'Jul''15 Multi'!N8-'Jul''15 Multi'!N12)*('Jul''15 Multi'!N17/100*1.1)*'Jul''15 Multi'!N8,('Jul''15 Multi'!N13-'Jul''15 Multi'!N12)*('Jul''15 Multi'!N17/100*1.1)*'Jul''15 Multi'!N8))</f>
        <v>144.34199999999998</v>
      </c>
      <c r="M12" s="89">
        <f>IF($G5*'Jul''15 Multi'!O7/'Jul''15 Multi'!O8&lt;'Jul''15 Multi'!O12,0,IF($G5*'Jul''15 Multi'!O7/'Jul''15 Multi'!O8&lt;='Jul''15 Multi'!O13,($G5*'Jul''15 Multi'!O7/'Jul''15 Multi'!O8-'Jul''15 Multi'!O12)*('Jul''15 Multi'!O17/100*1.1)*'Jul''15 Multi'!O8,('Jul''15 Multi'!O13-'Jul''15 Multi'!O12)*('Jul''15 Multi'!O17/100*1.1)*'Jul''15 Multi'!O8))</f>
        <v>131.67000000000002</v>
      </c>
      <c r="N12" s="70"/>
    </row>
    <row r="13" spans="1:18" x14ac:dyDescent="0.15">
      <c r="A13" s="47" t="s">
        <v>776</v>
      </c>
      <c r="C13" s="66">
        <f>IF($G5*'Jul''15 Multi'!E7/'Jul''15 Multi'!E8&lt;'Jul''15 Multi'!E13,0,IF($G5*'Jul''15 Multi'!E7/'Jul''15 Multi'!E8&lt;='Jul''15 Multi'!E14,($G5*'Jul''15 Multi'!E7/'Jul''15 Multi'!E8-'Jul''15 Multi'!E13)*('Jul''15 Multi'!E18/100*1.1)*'Jul''15 Multi'!E8,('Jul''15 Multi'!E14-'Jul''15 Multi'!E13)*('Jul''15 Multi'!E18/100*1.1)*'Jul''15 Multi'!E8))</f>
        <v>57.3705</v>
      </c>
      <c r="D13" s="66">
        <v>0</v>
      </c>
      <c r="E13" s="66">
        <f>IF($G5*'Jul''15 Multi'!G7/'Jul''15 Multi'!G8&lt;'Jul''15 Multi'!G13,0,IF($G5*'Jul''15 Multi'!G7/'Jul''15 Multi'!G8&lt;='Jul''15 Multi'!G14,($G5*'Jul''15 Multi'!G7/'Jul''15 Multi'!G8-'Jul''15 Multi'!G13)*('Jul''15 Multi'!G18/100*1.1)*'Jul''15 Multi'!G8,('Jul''15 Multi'!G14-'Jul''15 Multi'!G13)*('Jul''15 Multi'!G18/100*1.1)*'Jul''15 Multi'!G8))</f>
        <v>61.60275</v>
      </c>
      <c r="F13" s="66">
        <f>IF($G5*'Jul''15 Multi'!H7/'Jul''15 Multi'!H8&lt;'Jul''15 Multi'!H13,0,IF($G5*'Jul''15 Multi'!H7/'Jul''15 Multi'!H8&lt;='Jul''15 Multi'!H14,($G5*'Jul''15 Multi'!H7/'Jul''15 Multi'!H8-'Jul''15 Multi'!H13)*('Jul''15 Multi'!H18/100*1.1)*'Jul''15 Multi'!H8,('Jul''15 Multi'!H14-'Jul''15 Multi'!H13)*('Jul''15 Multi'!H18/100*1.1)*'Jul''15 Multi'!H8))</f>
        <v>63.657000000000004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f>IF($G5*'Jul''15 Multi'!N7/'Jul''15 Multi'!N8&lt;'Jul''15 Multi'!N13,0,IF($G5*'Jul''15 Multi'!N7/'Jul''15 Multi'!N8&lt;='Jul''15 Multi'!N14,($G5*'Jul''15 Multi'!N7/'Jul''15 Multi'!N8-'Jul''15 Multi'!N13)*('Jul''15 Multi'!N18/100*1.1)*'Jul''15 Multi'!N8,('Jul''15 Multi'!N14-'Jul''15 Multi'!N13)*('Jul''15 Multi'!N18/100*1.1)*'Jul''15 Multi'!N8))</f>
        <v>63.409499999999994</v>
      </c>
      <c r="M13" s="66">
        <f>IF($G5*'Jul''15 Multi'!O7/'Jul''15 Multi'!O8&lt;'Jul''15 Multi'!O13,0,IF($G5*'Jul''15 Multi'!O7/'Jul''15 Multi'!O8&lt;='Jul''15 Multi'!O14,($G5*'Jul''15 Multi'!O7/'Jul''15 Multi'!O8-'Jul''15 Multi'!O13)*('Jul''15 Multi'!O18/100*1.1)*'Jul''15 Multi'!O8,('Jul''15 Multi'!O14-'Jul''15 Multi'!O13)*('Jul''15 Multi'!O18/100*1.1)*'Jul''15 Multi'!O8))</f>
        <v>50.490000000000016</v>
      </c>
      <c r="N13" s="70"/>
    </row>
    <row r="14" spans="1:18" x14ac:dyDescent="0.15">
      <c r="A14" s="47" t="s">
        <v>868</v>
      </c>
      <c r="C14" s="66">
        <f>IF(($G5*'Jul''15 Multi'!E7/'Jul''15 Multi'!E8&gt;'Jul''15 Multi'!E14),($G5*'Jul''15 Multi'!E7/'Jul''15 Multi'!E8-'Jul''15 Multi'!E14)*'Jul''15 Multi'!E19/100*1.1*'Jul''15 Multi'!E8,0)</f>
        <v>0</v>
      </c>
      <c r="D14" s="66">
        <f>IF(($G5*'Jul''15 Multi'!F7/'Jul''15 Multi'!F8&gt;'Jul''15 Multi'!F12),($G5*'Jul''15 Multi'!F7/'Jul''15 Multi'!F8-'Jul''15 Multi'!F12)*'Jul''15 Multi'!F19/100*1.1)*'Jul''15 Multi'!F8</f>
        <v>50.737499999999997</v>
      </c>
      <c r="E14" s="66">
        <f>IF(($G5*'Jul''15 Multi'!G7/'Jul''15 Multi'!G8&gt;'Jul''15 Multi'!G14),($G5*'Jul''15 Multi'!G7/'Jul''15 Multi'!G8-'Jul''15 Multi'!G14)*'Jul''15 Multi'!G19/100*1.1*'Jul''15 Multi'!G8,0)</f>
        <v>0</v>
      </c>
      <c r="F14" s="66">
        <f>IF(($G5*'Jul''15 Multi'!H7/'Jul''15 Multi'!H8&gt;'Jul''15 Multi'!H14),($G5*'Jul''15 Multi'!H7/'Jul''15 Multi'!H8-'Jul''15 Multi'!H14)*'Jul''15 Multi'!H19/100*1.1*'Jul''15 Multi'!H8,0)</f>
        <v>0</v>
      </c>
      <c r="G14" s="66">
        <f>IF(($G5*'Jul''15 Multi'!I7/'Jul''15 Multi'!I8&gt;'Jul''15 Multi'!I12),($G5*'Jul''15 Multi'!I7/'Jul''15 Multi'!I8-'Jul''15 Multi'!I12)*'Jul''15 Multi'!I19/100*1.1)*'Jul''15 Multi'!I8</f>
        <v>50.445000000000007</v>
      </c>
      <c r="H14" s="66">
        <f>IF(($G5*'Jul''15 Multi'!J7/'Jul''15 Multi'!J8&gt;'Jul''15 Multi'!J12),($G5*'Jul''15 Multi'!J7/'Jul''15 Multi'!J8-'Jul''15 Multi'!J12)*'Jul''15 Multi'!J19/100*1.1)*'Jul''15 Multi'!J8</f>
        <v>60.914699999999996</v>
      </c>
      <c r="I14" s="66">
        <f>IF(($G5*'Jul''15 Multi'!K7/'Jul''15 Multi'!K8&gt;'Jul''15 Multi'!K12),($G5*'Jul''15 Multi'!K7/'Jul''15 Multi'!K8-'Jul''15 Multi'!K12)*'Jul''15 Multi'!K19/100*1.1)*'Jul''15 Multi'!K8</f>
        <v>56.924999999999997</v>
      </c>
      <c r="J14" s="66">
        <f>IF(($G5*'Jul''15 Multi'!L7/'Jul''15 Multi'!L8&gt;'Jul''15 Multi'!L12),($G5*'Jul''15 Multi'!L7/'Jul''15 Multi'!L8-'Jul''15 Multi'!L12)*'Jul''15 Multi'!L19/100*1.1)*'Jul''15 Multi'!L8</f>
        <v>200.47500000000002</v>
      </c>
      <c r="K14" s="66">
        <f>IF(($G5*'Jul''15 Multi'!M7/'Jul''15 Multi'!M8&gt;'Jul''15 Multi'!M12),($G5*'Jul''15 Multi'!M7/'Jul''15 Multi'!M8-'Jul''15 Multi'!M12)*'Jul''15 Multi'!M19/100*1.1)*'Jul''15 Multi'!M8</f>
        <v>50.984999999999999</v>
      </c>
      <c r="L14" s="66">
        <f>IF(($G5*'Jul''15 Multi'!N7/'Jul''15 Multi'!N8&gt;'Jul''15 Multi'!N14),($G5*'Jul''15 Multi'!N7/'Jul''15 Multi'!N8-'Jul''15 Multi'!N14)*'Jul''15 Multi'!N19/100*1.1*'Jul''15 Multi'!N8,0)</f>
        <v>0</v>
      </c>
      <c r="M14" s="66">
        <f>IF(($G5*'Jul''15 Multi'!O7/'Jul''15 Multi'!O8&gt;'Jul''15 Multi'!O14),($G5*'Jul''15 Multi'!O7/'Jul''15 Multi'!O8-'Jul''15 Multi'!O14)*'Jul''15 Multi'!O19/100*1.1*'Jul''15 Multi'!O8,0)</f>
        <v>0</v>
      </c>
      <c r="N14" s="70"/>
    </row>
    <row r="15" spans="1:18" x14ac:dyDescent="0.15">
      <c r="A15" s="47" t="s">
        <v>744</v>
      </c>
      <c r="C15" s="66">
        <f>IF($G5*'Jul''15 Multi'!E9/'Jul''15 Multi'!E10&gt;='Jul''15 Multi'!E11,('Jul''15 Multi'!E11*'Jul''15 Multi'!E20/100*1.1)*'Jul''15 Multi'!E10,($G5*'Jul''15 Multi'!E9/'Jul''15 Multi'!E10*'Jul''15 Multi'!E20/100*1.1)*'Jul''15 Multi'!E10)</f>
        <v>186.02100000000002</v>
      </c>
      <c r="D15" s="66">
        <f>IF($G5*'Jul''15 Multi'!F9/'Jul''15 Multi'!F10&gt;='Jul''15 Multi'!F11,('Jul''15 Multi'!F11*'Jul''15 Multi'!F20/100*1.1)*'Jul''15 Multi'!F10,($G5*'Jul''15 Multi'!F9/'Jul''15 Multi'!F10*'Jul''15 Multi'!F20/100*1.1)*'Jul''15 Multi'!F10)</f>
        <v>340.95600000000002</v>
      </c>
      <c r="E15" s="66">
        <f>IF($G5*'Jul''15 Multi'!G9/'Jul''15 Multi'!G10&gt;='Jul''15 Multi'!G11,('Jul''15 Multi'!G11*'Jul''15 Multi'!G20/100*1.1)*'Jul''15 Multi'!G10,($G5*'Jul''15 Multi'!G9/'Jul''15 Multi'!G10*'Jul''15 Multi'!G20/100*1.1)*'Jul''15 Multi'!G10)</f>
        <v>185.98140000000001</v>
      </c>
      <c r="F15" s="66">
        <f>IF($G5*'Jul''15 Multi'!H9/'Jul''15 Multi'!H10&gt;='Jul''15 Multi'!H11,('Jul''15 Multi'!H11*'Jul''15 Multi'!H20/100*1.1)*'Jul''15 Multi'!H10,($G5*'Jul''15 Multi'!H9/'Jul''15 Multi'!H10*'Jul''15 Multi'!H20/100*1.1)*'Jul''15 Multi'!H10)</f>
        <v>171.56700000000001</v>
      </c>
      <c r="G15" s="66">
        <f>IF($G5*'Jul''15 Multi'!I9/'Jul''15 Multi'!I10&gt;='Jul''15 Multi'!I11,('Jul''15 Multi'!I11*'Jul''15 Multi'!I20/100*1.1)*'Jul''15 Multi'!I10,($G5*'Jul''15 Multi'!I9/'Jul''15 Multi'!I10*'Jul''15 Multi'!I20/100*1.1)*'Jul''15 Multi'!I10)</f>
        <v>374.40000000000003</v>
      </c>
      <c r="H15" s="66">
        <f>IF($G5*'Jul''15 Multi'!J9/'Jul''15 Multi'!J10&gt;='Jul''15 Multi'!J11,('Jul''15 Multi'!J11*'Jul''15 Multi'!J20/100*1.1)*'Jul''15 Multi'!J10,($G5*'Jul''15 Multi'!J9/'Jul''15 Multi'!J10*'Jul''15 Multi'!J20/100*1.1)*'Jul''15 Multi'!J10)</f>
        <v>334.34280000000001</v>
      </c>
      <c r="I15" s="66">
        <f>IF($G5*'Jul''15 Multi'!K9/'Jul''15 Multi'!K10&gt;='Jul''15 Multi'!K11,('Jul''15 Multi'!K11*'Jul''15 Multi'!K20/100*1.1)*'Jul''15 Multi'!K10,($G5*'Jul''15 Multi'!K9/'Jul''15 Multi'!K10*'Jul''15 Multi'!K20/100*1.1)*'Jul''15 Multi'!K10)</f>
        <v>348.48</v>
      </c>
      <c r="J15" s="66">
        <f>IF($G5*'Jul''15 Multi'!L9/'Jul''15 Multi'!L10&gt;='Jul''15 Multi'!L11,('Jul''15 Multi'!L11*'Jul''15 Multi'!L20/100*1.1)*'Jul''15 Multi'!L10,($G5*'Jul''15 Multi'!L9/'Jul''15 Multi'!L10*'Jul''15 Multi'!L20/100*1.1)*'Jul''15 Multi'!L10)</f>
        <v>185.13000000000002</v>
      </c>
      <c r="K15" s="66">
        <f>IF($G5*'Jul''15 Multi'!M9/'Jul''15 Multi'!M10&gt;='Jul''15 Multi'!M11,('Jul''15 Multi'!M11*'Jul''15 Multi'!M20/100*1.1)*'Jul''15 Multi'!M10,($G5*'Jul''15 Multi'!M9/'Jul''15 Multi'!M10*'Jul''15 Multi'!M20/100*1.1)*'Jul''15 Multi'!M10)</f>
        <v>346.50000000000006</v>
      </c>
      <c r="L15" s="66">
        <f>IF($G5*'Jul''15 Multi'!N9/'Jul''15 Multi'!N10&gt;='Jul''15 Multi'!N11,('Jul''15 Multi'!N11*'Jul''15 Multi'!N20/100*1.1)*'Jul''15 Multi'!N10,($G5*'Jul''15 Multi'!N9/'Jul''15 Multi'!N10*'Jul''15 Multi'!N20/100*1.1)*'Jul''15 Multi'!N10)</f>
        <v>190.476</v>
      </c>
      <c r="M15" s="66">
        <f>IF($G5*'Jul''15 Multi'!O9/'Jul''15 Multi'!O10&gt;='Jul''15 Multi'!O11,('Jul''15 Multi'!O11*'Jul''15 Multi'!O20/100*1.1)*'Jul''15 Multi'!O10,($G5*'Jul''15 Multi'!O9/'Jul''15 Multi'!O10*'Jul''15 Multi'!O20/100*1.1)*'Jul''15 Multi'!O10)</f>
        <v>171.27</v>
      </c>
      <c r="N15" s="70"/>
    </row>
    <row r="16" spans="1:18" x14ac:dyDescent="0.15">
      <c r="A16" s="47" t="s">
        <v>389</v>
      </c>
      <c r="C16" s="47">
        <f>IF($G5*'Jul''15 Multi'!E9/'Jul''15 Multi'!E10&lt;'Jul''15 Multi'!E11,0,IF($G5*'Jul''15 Multi'!E9/'Jul''15 Multi'!E10&lt;='Jul''15 Multi'!E12,($G5*'Jul''15 Multi'!E9/'Jul''15 Multi'!E10-'Jul''15 Multi'!E11)*('Jul''15 Multi'!E21/100*1.1)*'Jul''15 Multi'!E10,('Jul''15 Multi'!E12-'Jul''15 Multi'!E11)*('Jul''15 Multi'!E21/100*1.1)*'Jul''15 Multi'!E10))</f>
        <v>159.489</v>
      </c>
      <c r="D16" s="66">
        <f>IF($G5*'Jul''15 Multi'!F9/'Jul''15 Multi'!F10&lt;'Jul''15 Multi'!F11,0,IF($G5*'Jul''15 Multi'!F9/'Jul''15 Multi'!F10&lt;='Jul''15 Multi'!F12,($G5*'Jul''15 Multi'!F9/'Jul''15 Multi'!F10-'Jul''15 Multi'!F11)*('Jul''15 Multi'!F21/100*1.1)*'Jul''15 Multi'!F10,('Jul''15 Multi'!F12-'Jul''15 Multi'!F11)*('Jul''15 Multi'!F21/100*1.1)*'Jul''15 Multi'!F10))</f>
        <v>120.97800000000001</v>
      </c>
      <c r="E16" s="66">
        <f>IF($G5*'Jul''15 Multi'!G9/'Jul''15 Multi'!G10&lt;'Jul''15 Multi'!G11,0,IF($G5*'Jul''15 Multi'!G9/'Jul''15 Multi'!G10&lt;='Jul''15 Multi'!G12,($G5*'Jul''15 Multi'!G9/'Jul''15 Multi'!G10-'Jul''15 Multi'!G11)*('Jul''15 Multi'!G21/100*1.1)*'Jul''15 Multi'!G10,('Jul''15 Multi'!G12-'Jul''15 Multi'!G11)*('Jul''15 Multi'!G21/100*1.1)*'Jul''15 Multi'!G10))</f>
        <v>169.98300000000006</v>
      </c>
      <c r="F16" s="66">
        <f>IF($G5*'Jul''15 Multi'!H9/'Jul''15 Multi'!H10&lt;'Jul''15 Multi'!H11,0,IF($G5*'Jul''15 Multi'!H9/'Jul''15 Multi'!H10&lt;='Jul''15 Multi'!H12,($G5*'Jul''15 Multi'!H9/'Jul''15 Multi'!H10-'Jul''15 Multi'!H11)*('Jul''15 Multi'!H21/100*1.1)*'Jul''15 Multi'!H10,('Jul''15 Multi'!H12-'Jul''15 Multi'!H11)*('Jul''15 Multi'!H21/100*1.1)*'Jul''15 Multi'!H10))</f>
        <v>154.24200000000002</v>
      </c>
      <c r="G16" s="66">
        <f>IF($G5*'Jul''15 Multi'!I9/'Jul''15 Multi'!I10&lt;'Jul''15 Multi'!I11,0,IF($G5*'Jul''15 Multi'!I9/'Jul''15 Multi'!I10&lt;='Jul''15 Multi'!I12,($G5*'Jul''15 Multi'!I9/'Jul''15 Multi'!I10-'Jul''15 Multi'!I11)*('Jul''15 Multi'!I21/100*1.1)*'Jul''15 Multi'!I10,('Jul''15 Multi'!I12-'Jul''15 Multi'!I11)*('Jul''15 Multi'!I21/100*1.1)*'Jul''15 Multi'!I10))</f>
        <v>127.62</v>
      </c>
      <c r="H16" s="66">
        <f>IF($G5*'Jul''15 Multi'!J9/'Jul''15 Multi'!J10&lt;'Jul''15 Multi'!J11,0,IF($G5*'Jul''15 Multi'!J9/'Jul''15 Multi'!J10&lt;='Jul''15 Multi'!J12,($G5*'Jul''15 Multi'!J9/'Jul''15 Multi'!J10-'Jul''15 Multi'!J11)*('Jul''15 Multi'!J21/100*1.1)*'Jul''15 Multi'!J10,('Jul''15 Multi'!J12-'Jul''15 Multi'!J11)*('Jul''15 Multi'!J21/100*1.1)*'Jul''15 Multi'!J10))</f>
        <v>130.29390000000001</v>
      </c>
      <c r="I16" s="66">
        <f>IF($G5*'Jul''15 Multi'!K9/'Jul''15 Multi'!K10&lt;'Jul''15 Multi'!K11,0,IF($G5*'Jul''15 Multi'!K9/'Jul''15 Multi'!K10&lt;='Jul''15 Multi'!K12,($G5*'Jul''15 Multi'!K9/'Jul''15 Multi'!K10-'Jul''15 Multi'!K11)*('Jul''15 Multi'!K21/100*1.1)*'Jul''15 Multi'!K10,('Jul''15 Multi'!K12-'Jul''15 Multi'!K11)*('Jul''15 Multi'!K21/100*1.1)*'Jul''15 Multi'!K10))</f>
        <v>121.77000000000001</v>
      </c>
      <c r="J16" s="66">
        <f>IF($G5*'Jul''15 Multi'!L9/'Jul''15 Multi'!L10&lt;'Jul''15 Multi'!L11,0,IF($G5*'Jul''15 Multi'!L9/'Jul''15 Multi'!L10&lt;='Jul''15 Multi'!L12,($G5*'Jul''15 Multi'!L9/'Jul''15 Multi'!L10-'Jul''15 Multi'!L11)*('Jul''15 Multi'!L21/100*1.1)*'Jul''15 Multi'!L10,('Jul''15 Multi'!L12-'Jul''15 Multi'!L11)*('Jul''15 Multi'!L21/100*1.1)*'Jul''15 Multi'!L10))</f>
        <v>161.37</v>
      </c>
      <c r="K16" s="66">
        <f>IF($G5*'Jul''15 Multi'!M9/'Jul''15 Multi'!M10&lt;'Jul''15 Multi'!M11,0,IF($G5*'Jul''15 Multi'!M9/'Jul''15 Multi'!M10&lt;='Jul''15 Multi'!M12,($G5*'Jul''15 Multi'!M9/'Jul''15 Multi'!M10-'Jul''15 Multi'!M11)*('Jul''15 Multi'!M21/100*1.1)*'Jul''15 Multi'!M10,('Jul''15 Multi'!M12-'Jul''15 Multi'!M11)*('Jul''15 Multi'!M21/100*1.1)*'Jul''15 Multi'!M10))</f>
        <v>124.74</v>
      </c>
      <c r="L16" s="66">
        <f>IF($G5*'Jul''15 Multi'!N9/'Jul''15 Multi'!N10&lt;'Jul''15 Multi'!N11,0,IF($G5*'Jul''15 Multi'!N9/'Jul''15 Multi'!N10&lt;='Jul''15 Multi'!N12,($G5*'Jul''15 Multi'!N9/'Jul''15 Multi'!N10-'Jul''15 Multi'!N11)*('Jul''15 Multi'!N21/100*1.1)*'Jul''15 Multi'!N10,('Jul''15 Multi'!N12-'Jul''15 Multi'!N11)*('Jul''15 Multi'!N21/100*1.1)*'Jul''15 Multi'!N10))</f>
        <v>167.21100000000004</v>
      </c>
      <c r="M16" s="66">
        <f>IF($G5*'Jul''15 Multi'!O9/'Jul''15 Multi'!O10&lt;'Jul''15 Multi'!O11,0,IF($G5*'Jul''15 Multi'!O9/'Jul''15 Multi'!O10&lt;='Jul''15 Multi'!O12,($G5*'Jul''15 Multi'!O9/'Jul''15 Multi'!O10-'Jul''15 Multi'!O11)*('Jul''15 Multi'!O21/100*1.1)*'Jul''15 Multi'!O10,('Jul''15 Multi'!O12-'Jul''15 Multi'!O11)*('Jul''15 Multi'!O21/100*1.1)*'Jul''15 Multi'!O10))</f>
        <v>162.36000000000001</v>
      </c>
      <c r="N16" s="70"/>
    </row>
    <row r="17" spans="1:14" x14ac:dyDescent="0.15">
      <c r="A17" s="47" t="s">
        <v>673</v>
      </c>
      <c r="C17" s="66">
        <f>IF($G5*'Jul''15 Multi'!E9/'Jul''15 Multi'!E10&lt;'Jul''15 Multi'!E12,0,IF($G5*'Jul''15 Multi'!E9/'Jul''15 Multi'!E10&lt;='Jul''15 Multi'!E13,($G5*'Jul''15 Multi'!E9/'Jul''15 Multi'!E10-'Jul''15 Multi'!E12)*('Jul''15 Multi'!E22/100*1.1)*'Jul''15 Multi'!E10,('Jul''15 Multi'!E13-'Jul''15 Multi'!E12)*('Jul''15 Multi'!E22/100*1.1)*'Jul''15 Multi'!E10))</f>
        <v>129.49200000000002</v>
      </c>
      <c r="D17" s="66">
        <v>0</v>
      </c>
      <c r="E17" s="66">
        <f>IF($G5*'Jul''15 Multi'!G9/'Jul''15 Multi'!G10&lt;'Jul''15 Multi'!G12,0,IF($G5*'Jul''15 Multi'!G9/'Jul''15 Multi'!G10&lt;='Jul''15 Multi'!G13,($G5*'Jul''15 Multi'!G9/'Jul''15 Multi'!G10-'Jul''15 Multi'!G12)*('Jul''15 Multi'!G22/100*1.1)*'Jul''15 Multi'!G10,('Jul''15 Multi'!G13-'Jul''15 Multi'!G12)*('Jul''15 Multi'!G22/100*1.1)*'Jul''15 Multi'!G10))</f>
        <v>118.9881</v>
      </c>
      <c r="F17" s="66">
        <f>IF($G5*'Jul''15 Multi'!H9/'Jul''15 Multi'!H10&lt;'Jul''15 Multi'!H12,0,IF($G5*'Jul''15 Multi'!H9/'Jul''15 Multi'!H10&lt;='Jul''15 Multi'!H13,($G5*'Jul''15 Multi'!H9/'Jul''15 Multi'!H10-'Jul''15 Multi'!H12)*('Jul''15 Multi'!H22/100*1.1)*'Jul''15 Multi'!H10,('Jul''15 Multi'!H13-'Jul''15 Multi'!H12)*('Jul''15 Multi'!H22/100*1.1)*'Jul''15 Multi'!H10))</f>
        <v>133.25399999999999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f>IF($G5*'Jul''15 Multi'!N9/'Jul''15 Multi'!N10&lt;'Jul''15 Multi'!N12,0,IF($G5*'Jul''15 Multi'!N9/'Jul''15 Multi'!N10&lt;='Jul''15 Multi'!N13,($G5*'Jul''15 Multi'!N9/'Jul''15 Multi'!N10-'Jul''15 Multi'!N12)*('Jul''15 Multi'!N22/100*1.1)*'Jul''15 Multi'!N10,('Jul''15 Multi'!N13-'Jul''15 Multi'!N12)*('Jul''15 Multi'!N22/100*1.1)*'Jul''15 Multi'!N10))</f>
        <v>138.99600000000001</v>
      </c>
      <c r="M17" s="66">
        <f>IF($G5*'Jul''15 Multi'!O9/'Jul''15 Multi'!O10&lt;'Jul''15 Multi'!O12,0,IF($G5*'Jul''15 Multi'!O9/'Jul''15 Multi'!O10&lt;='Jul''15 Multi'!O13,($G5*'Jul''15 Multi'!O9/'Jul''15 Multi'!O10-'Jul''15 Multi'!O12)*('Jul''15 Multi'!O22/100*1.1)*'Jul''15 Multi'!O10,('Jul''15 Multi'!O13-'Jul''15 Multi'!O12)*('Jul''15 Multi'!O22/100*1.1)*'Jul''15 Multi'!O10))</f>
        <v>123.75000000000003</v>
      </c>
      <c r="N17" s="70"/>
    </row>
    <row r="18" spans="1:14" x14ac:dyDescent="0.15">
      <c r="A18" s="47" t="s">
        <v>576</v>
      </c>
      <c r="C18" s="66">
        <f>IF($G5*'Jul''15 Multi'!E9/'Jul''15 Multi'!E10&lt;'Jul''15 Multi'!E13,0,IF($G5*'Jul''15 Multi'!E9/'Jul''15 Multi'!E10&lt;='Jul''15 Multi'!E14,($G5*'Jul''15 Multi'!E9/'Jul''15 Multi'!E10-'Jul''15 Multi'!E13)*('Jul''15 Multi'!E23/100*1.1)*'Jul''15 Multi'!E10,('Jul''15 Multi'!E14-'Jul''15 Multi'!E13)*('Jul''15 Multi'!E23/100*1.1)*'Jul''15 Multi'!E10))</f>
        <v>56.528999999999996</v>
      </c>
      <c r="D18" s="66">
        <v>0</v>
      </c>
      <c r="E18" s="66">
        <f>IF($G5*'Jul''15 Multi'!G9/'Jul''15 Multi'!G10&lt;'Jul''15 Multi'!G13,0,IF($G5*'Jul''15 Multi'!G9/'Jul''15 Multi'!G10&lt;='Jul''15 Multi'!G14,($G5*'Jul''15 Multi'!G9/'Jul''15 Multi'!G10-'Jul''15 Multi'!G13)*('Jul''15 Multi'!G23/100*1.1)*'Jul''15 Multi'!G10,('Jul''15 Multi'!G14-'Jul''15 Multi'!G13)*('Jul''15 Multi'!G23/100*1.1)*'Jul''15 Multi'!G10))</f>
        <v>57.316050000000004</v>
      </c>
      <c r="F18" s="66">
        <f>IF($G5*'Jul''15 Multi'!H9/'Jul''15 Multi'!H10&lt;'Jul''15 Multi'!H13,0,IF($G5*'Jul''15 Multi'!H9/'Jul''15 Multi'!H10&lt;='Jul''15 Multi'!H14,($G5*'Jul''15 Multi'!H9/'Jul''15 Multi'!H10-'Jul''15 Multi'!H13)*('Jul''15 Multi'!H23/100*1.1)*'Jul''15 Multi'!H10,('Jul''15 Multi'!H14-'Jul''15 Multi'!H13)*('Jul''15 Multi'!H23/100*1.1)*'Jul''15 Multi'!H10))</f>
        <v>61.082999999999998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f>IF($G5*'Jul''15 Multi'!N9/'Jul''15 Multi'!N10&lt;'Jul''15 Multi'!N13,0,IF($G5*'Jul''15 Multi'!N9/'Jul''15 Multi'!N10&lt;='Jul''15 Multi'!N14,($G5*'Jul''15 Multi'!N9/'Jul''15 Multi'!N10-'Jul''15 Multi'!N13)*('Jul''15 Multi'!N23/100*1.1)*'Jul''15 Multi'!N10,('Jul''15 Multi'!N14-'Jul''15 Multi'!N13)*('Jul''15 Multi'!N23/100*1.1)*'Jul''15 Multi'!N10))</f>
        <v>62.073000000000008</v>
      </c>
      <c r="M18" s="66">
        <f>IF($G5*'Jul''15 Multi'!O9/'Jul''15 Multi'!O10&lt;'Jul''15 Multi'!O13,0,IF($G5*'Jul''15 Multi'!O9/'Jul''15 Multi'!O10&lt;='Jul''15 Multi'!O14,($G5*'Jul''15 Multi'!O9/'Jul''15 Multi'!O10-'Jul''15 Multi'!O13)*('Jul''15 Multi'!O23/100*1.1)*'Jul''15 Multi'!O10,('Jul''15 Multi'!O14-'Jul''15 Multi'!O13)*('Jul''15 Multi'!O23/100*1.1)*'Jul''15 Multi'!O10))</f>
        <v>67.320000000000022</v>
      </c>
      <c r="N18" s="70"/>
    </row>
    <row r="19" spans="1:14" x14ac:dyDescent="0.15">
      <c r="A19" s="47" t="s">
        <v>742</v>
      </c>
      <c r="C19" s="66">
        <f>IF(($G5*'Jul''15 Multi'!E9/'Jul''15 Multi'!E10&gt;'Jul''15 Multi'!E14),($G5*'Jul''15 Multi'!E9/'Jul''15 Multi'!E10-'Jul''15 Multi'!E14)*'Jul''15 Multi'!E24/100*1.1*'Jul''15 Multi'!E10,0)</f>
        <v>0</v>
      </c>
      <c r="D19" s="66">
        <f>IF(($G5*'Jul''15 Multi'!F9/'Jul''15 Multi'!F10&gt;'Jul''15 Multi'!F12),($G5*'Jul''15 Multi'!F9/'Jul''15 Multi'!F10-'Jul''15 Multi'!F12)*'Jul''15 Multi'!F24/100*1.1)*'Jul''15 Multi'!F10</f>
        <v>47.124000000000002</v>
      </c>
      <c r="E19" s="66">
        <f>IF(($G5*'Jul''15 Multi'!G9/'Jul''15 Multi'!G10&gt;'Jul''15 Multi'!G14),($G5*'Jul''15 Multi'!G9/'Jul''15 Multi'!G10-'Jul''15 Multi'!G14)*'Jul''15 Multi'!G24/100*1.1*'Jul''15 Multi'!G10,0)</f>
        <v>0</v>
      </c>
      <c r="F19" s="66">
        <f>IF(($G5*'Jul''15 Multi'!H9/'Jul''15 Multi'!H10&gt;'Jul''15 Multi'!H14),($G5*'Jul''15 Multi'!H9/'Jul''15 Multi'!H10-'Jul''15 Multi'!H14)*'Jul''15 Multi'!H24/100*1.1*'Jul''15 Multi'!H10,0)</f>
        <v>0</v>
      </c>
      <c r="G19" s="66">
        <f>IF(($G5*'Jul''15 Multi'!I9/'Jul''15 Multi'!I10&gt;'Jul''15 Multi'!I12),($G5*'Jul''15 Multi'!I9/'Jul''15 Multi'!I10-'Jul''15 Multi'!I12)*'Jul''15 Multi'!I24/100*1.1)*'Jul''15 Multi'!I10</f>
        <v>47.655000000000001</v>
      </c>
      <c r="H19" s="66">
        <f>IF(($G5*'Jul''15 Multi'!J9/'Jul''15 Multi'!J10&gt;'Jul''15 Multi'!J12),($G5*'Jul''15 Multi'!J9/'Jul''15 Multi'!J10-'Jul''15 Multi'!J12)*'Jul''15 Multi'!J24/100*1.1)*'Jul''15 Multi'!J10</f>
        <v>57.801150000000007</v>
      </c>
      <c r="I19" s="66">
        <f>IF(($G5*'Jul''15 Multi'!K9/'Jul''15 Multi'!K10&gt;'Jul''15 Multi'!K12),($G5*'Jul''15 Multi'!K9/'Jul''15 Multi'!K10-'Jul''15 Multi'!K12)*'Jul''15 Multi'!K24/100*1.1)*'Jul''15 Multi'!K10</f>
        <v>53.955000000000013</v>
      </c>
      <c r="J19" s="66">
        <f>IF(($G5*'Jul''15 Multi'!L9/'Jul''15 Multi'!L10&gt;'Jul''15 Multi'!L12),($G5*'Jul''15 Multi'!L9/'Jul''15 Multi'!L10-'Jul''15 Multi'!L12)*'Jul''15 Multi'!L24/100*1.1)*'Jul''15 Multi'!L10</f>
        <v>198.99</v>
      </c>
      <c r="K19" s="66">
        <f>IF(($G5*'Jul''15 Multi'!M9/'Jul''15 Multi'!M10&gt;'Jul''15 Multi'!M12),($G5*'Jul''15 Multi'!M9/'Jul''15 Multi'!M10-'Jul''15 Multi'!M12)*'Jul''15 Multi'!M24/100*1.1)*'Jul''15 Multi'!M10</f>
        <v>47.52</v>
      </c>
      <c r="L19" s="66">
        <f>IF(($G5*'Jul''15 Multi'!N9/'Jul''15 Multi'!N10&gt;'Jul''15 Multi'!N14),($G5*'Jul''15 Multi'!N9/'Jul''15 Multi'!N10-'Jul''15 Multi'!N14)*'Jul''15 Multi'!N24/100*1.1*'Jul''15 Multi'!N10,0)</f>
        <v>0</v>
      </c>
      <c r="M19" s="66">
        <f>IF(($G5*'Jul''15 Multi'!O9/'Jul''15 Multi'!O10&gt;'Jul''15 Multi'!O14),($G5*'Jul''15 Multi'!O9/'Jul''15 Multi'!O10-'Jul''15 Multi'!O14)*'Jul''15 Multi'!O24/100*1.1*'Jul''15 Multi'!O10,0)</f>
        <v>0</v>
      </c>
      <c r="N19" s="70"/>
    </row>
    <row r="20" spans="1:14" x14ac:dyDescent="0.15">
      <c r="A20" s="47" t="s">
        <v>309</v>
      </c>
      <c r="C20" s="66">
        <f>365*'Jul''15 Multi'!E25/100*1.1</f>
        <v>263.06280000000004</v>
      </c>
      <c r="D20" s="66">
        <f>365*'Jul''15 Multi'!F25/100*1.1</f>
        <v>269.00500000000005</v>
      </c>
      <c r="E20" s="66">
        <f>365*'Jul''15 Multi'!G25/100*1.1</f>
        <v>282.44320500000003</v>
      </c>
      <c r="F20" s="66">
        <f>365*'Jul''15 Multi'!H25/100*1.1</f>
        <v>233.43209999999999</v>
      </c>
      <c r="G20" s="66">
        <f>365*'Jul''15 Multi'!I25/100*1.1</f>
        <v>277.67739999999998</v>
      </c>
      <c r="H20" s="66">
        <f>365*'Jul''15 Multi'!J25/100*1.1</f>
        <v>253.38665000000003</v>
      </c>
      <c r="I20" s="66">
        <f>365*'Jul''15 Multi'!K25/100*1.1</f>
        <v>248.93000000000004</v>
      </c>
      <c r="J20" s="66">
        <f>365*'Jul''15 Multi'!L25/100*1.1</f>
        <v>260.29245000000003</v>
      </c>
      <c r="K20" s="66">
        <f>365*'Jul''15 Multi'!M25/100*1.1</f>
        <v>212.75485000000006</v>
      </c>
      <c r="L20" s="66">
        <f>365*'Jul''15 Multi'!N25/100*1.1</f>
        <v>250.93750000000003</v>
      </c>
      <c r="M20" s="66">
        <f>365*'Jul''15 Multi'!O25/100*1.1</f>
        <v>269.00500000000005</v>
      </c>
      <c r="N20" s="67">
        <f>AVERAGE(C20:M20)</f>
        <v>256.44790500000005</v>
      </c>
    </row>
    <row r="21" spans="1:14" x14ac:dyDescent="0.15">
      <c r="A21" s="69" t="s">
        <v>721</v>
      </c>
      <c r="B21" s="70"/>
      <c r="C21" s="68">
        <f t="shared" ref="C21:I21" si="0">SUM(C10:C20)</f>
        <v>1352.1123000000002</v>
      </c>
      <c r="D21" s="68">
        <f t="shared" si="0"/>
        <v>1359.5395000000003</v>
      </c>
      <c r="E21" s="68">
        <f t="shared" si="0"/>
        <v>1371.7699050000001</v>
      </c>
      <c r="F21" s="68">
        <f>SUM(F10:F20)</f>
        <v>1308.0771</v>
      </c>
      <c r="G21" s="68">
        <f t="shared" si="0"/>
        <v>1427.6074000000001</v>
      </c>
      <c r="H21" s="68">
        <f t="shared" si="0"/>
        <v>1330.5214999999998</v>
      </c>
      <c r="I21" s="68">
        <f t="shared" si="0"/>
        <v>1359.71</v>
      </c>
      <c r="J21" s="68">
        <f>SUM(J10:J20)</f>
        <v>1362.6574500000002</v>
      </c>
      <c r="K21" s="68">
        <f>SUM(K10:K20)</f>
        <v>1269.5798500000001</v>
      </c>
      <c r="L21" s="68">
        <f>SUM(L10:L20)</f>
        <v>1399.7830000000001</v>
      </c>
      <c r="M21" s="68">
        <f>SUM(M10:M20)</f>
        <v>1351.0750000000003</v>
      </c>
      <c r="N21" s="72">
        <f>AVERAGE(C21:M21)</f>
        <v>1353.8575459090912</v>
      </c>
    </row>
    <row r="23" spans="1:14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331</v>
      </c>
      <c r="G23" s="50" t="s">
        <v>126</v>
      </c>
      <c r="H23" s="50" t="s">
        <v>274</v>
      </c>
      <c r="I23" s="50" t="s">
        <v>726</v>
      </c>
      <c r="J23" s="50" t="s">
        <v>281</v>
      </c>
      <c r="K23" s="50" t="s">
        <v>376</v>
      </c>
      <c r="L23" s="50" t="s">
        <v>276</v>
      </c>
      <c r="M23" s="50" t="s">
        <v>434</v>
      </c>
      <c r="N23" s="65" t="s">
        <v>729</v>
      </c>
    </row>
    <row r="24" spans="1:14" x14ac:dyDescent="0.15">
      <c r="A24" s="47" t="s">
        <v>667</v>
      </c>
      <c r="C24" s="66">
        <f>IF($G5*'Jul''15 Multi'!E29/'Jul''15 Multi'!E30&gt;='Jul''15 Multi'!E33,('Jul''15 Multi'!E33*'Jul''15 Multi'!E37/100*1.1)*'Jul''15 Multi'!E30,($G5*'Jul''15 Multi'!E29/'Jul''15 Multi'!E30*'Jul''15 Multi'!E37/100*1.1)*'Jul''15 Multi'!E30)</f>
        <v>199.48500000000001</v>
      </c>
      <c r="D24" s="66">
        <f>IF($G5*'Jul''15 Multi'!F29/'Jul''15 Multi'!F30&gt;='Jul''15 Multi'!F33,('Jul''15 Multi'!F33*'Jul''15 Multi'!F37/100*1.1)*'Jul''15 Multi'!F30,('Bills Jul''15'!$G5*'Jul''15 Multi'!F29/'Jul''15 Multi'!F30*'Jul''15 Multi'!F37/100*1.1)*'Jul''15 Multi'!F30)</f>
        <v>223.83900000000006</v>
      </c>
      <c r="E24" s="66">
        <f>IF($G5*'Jul''15 Multi'!G29/'Jul''15 Multi'!G30&gt;='Jul''15 Multi'!G33,('Jul''15 Multi'!G33*'Jul''15 Multi'!G37/100*1.1)*'Jul''15 Multi'!G30,($G5*'Jul''15 Multi'!G29/'Jul''15 Multi'!G30*'Jul''15 Multi'!G37/100*1.1)*'Jul''15 Multi'!G30)</f>
        <v>192.357</v>
      </c>
      <c r="F24" s="66">
        <f>IF($G5*'Jul''15 Multi'!H29/'Jul''15 Multi'!H30&gt;='Jul''15 Multi'!H33,('Jul''15 Multi'!H33*'Jul''15 Multi'!H37/100*1.1)*'Jul''15 Multi'!H30,($G5*'Jul''15 Multi'!H29/'Jul''15 Multi'!H30*'Jul''15 Multi'!H37/100*1.1)*'Jul''15 Multi'!H30)</f>
        <v>185.42699999999999</v>
      </c>
      <c r="G24" s="66">
        <f>IF($G5*'Jul''15 Multi'!I29/'Jul''15 Multi'!I30&gt;='Jul''15 Multi'!I33,('Jul''15 Multi'!I33*'Jul''15 Multi'!I37/100*1.1)*'Jul''15 Multi'!I30,('Bills Jul''15'!$G5*'Jul''15 Multi'!I29/'Jul''15 Multi'!I30*'Jul''15 Multi'!I37/100*1.1)*'Jul''15 Multi'!I30)</f>
        <v>140.49</v>
      </c>
      <c r="H24" s="66">
        <f>IF($G5*'Jul''15 Multi'!J29/'Jul''15 Multi'!J30&gt;='Jul''15 Multi'!J33,('Jul''15 Multi'!J33*'Jul''15 Multi'!J37/100*1.1)*'Jul''15 Multi'!J30,('Bills Jul''15'!$G5*'Jul''15 Multi'!J29/'Jul''15 Multi'!J30*'Jul''15 Multi'!J37/100*1.1)*'Jul''15 Multi'!J30)</f>
        <v>207.19544999999999</v>
      </c>
      <c r="I24" s="66">
        <f>IF($G5*'Jul''15 Multi'!K29/'Jul''15 Multi'!K30&gt;='Jul''15 Multi'!K33,('Jul''15 Multi'!K33*'Jul''15 Multi'!K37/100*1.1)*'Jul''15 Multi'!K30,('Bills Jul''15'!$G5*'Jul''15 Multi'!K29/'Jul''15 Multi'!K30*'Jul''15 Multi'!K37/100*1.1)*'Jul''15 Multi'!K30)</f>
        <v>206.745</v>
      </c>
      <c r="J24" s="66">
        <f>IF($G5*'Jul''15 Multi'!L29/'Jul''15 Multi'!L30&gt;='Jul''15 Multi'!L33,('Jul''15 Multi'!L33*'Jul''15 Multi'!L37/100*1.1)*'Jul''15 Multi'!L30,('Bills Jul''15'!$G5*'Jul''15 Multi'!L29/'Jul''15 Multi'!L30*'Jul''15 Multi'!L37/100*1.1)*'Jul''15 Multi'!L30)</f>
        <v>198.99</v>
      </c>
      <c r="K24" s="66">
        <f>IF($G5*'Jul''15 Multi'!M29/'Jul''15 Multi'!M30&gt;='Jul''15 Multi'!M33,('Jul''15 Multi'!M33*'Jul''15 Multi'!M37/100*1.1)*'Jul''15 Multi'!M30,('Bills Jul''15'!$G5*'Jul''15 Multi'!M29/'Jul''15 Multi'!M30*'Jul''15 Multi'!M37/100*1.1)*'Jul''15 Multi'!M30)</f>
        <v>197.50500000000002</v>
      </c>
      <c r="L24" s="66">
        <f>IF($G5*'Jul''15 Multi'!N29/'Jul''15 Multi'!N30&gt;='Jul''15 Multi'!N33,('Jul''15 Multi'!N33*'Jul''15 Multi'!N37/100*1.1)*'Jul''15 Multi'!N30,($G5*'Jul''15 Multi'!N29/'Jul''15 Multi'!N30*'Jul''15 Multi'!N37/100*1.1)*'Jul''15 Multi'!N30)</f>
        <v>201.86100000000002</v>
      </c>
      <c r="M24" s="66">
        <f>IF($G5*'Jul''15 Multi'!O29/'Jul''15 Multi'!O30&gt;='Jul''15 Multi'!O33,('Jul''15 Multi'!O33*'Jul''15 Multi'!O37/100*1.1)*'Jul''15 Multi'!O30,($G5*'Jul''15 Multi'!O29/'Jul''15 Multi'!O30*'Jul''15 Multi'!O37/100*1.1)*'Jul''15 Multi'!O30)</f>
        <v>190.08</v>
      </c>
      <c r="N24" s="70"/>
    </row>
    <row r="25" spans="1:14" x14ac:dyDescent="0.15">
      <c r="A25" s="47" t="s">
        <v>170</v>
      </c>
      <c r="C25" s="66">
        <f>IF($G5*'Jul''15 Multi'!E29/'Jul''15 Multi'!E30&lt;'Jul''15 Multi'!E33,0,IF($G5*'Jul''15 Multi'!E29/'Jul''15 Multi'!E30&lt;='Jul''15 Multi'!E34,($G5*'Jul''15 Multi'!E29/'Jul''15 Multi'!E30-'Jul''15 Multi'!E33)*('Jul''15 Multi'!E38/100*1.1)*'Jul''15 Multi'!E30,('Jul''15 Multi'!E34-'Jul''15 Multi'!E33)*('Jul''15 Multi'!E38/100*1.1)*'Jul''15 Multi'!E30))</f>
        <v>173.745</v>
      </c>
      <c r="D25" s="66">
        <v>0</v>
      </c>
      <c r="E25" s="66">
        <f>IF($G5*'Jul''15 Multi'!G29/'Jul''15 Multi'!G30&lt;'Jul''15 Multi'!G33,0,IF($G5*'Jul''15 Multi'!G29/'Jul''15 Multi'!G30&lt;='Jul''15 Multi'!G34,($G5*'Jul''15 Multi'!G29/'Jul''15 Multi'!G30-'Jul''15 Multi'!G33)*('Jul''15 Multi'!G38/100*1.1)*'Jul''15 Multi'!G30,('Jul''15 Multi'!G34-'Jul''15 Multi'!G33)*('Jul''15 Multi'!G38/100*1.1)*'Jul''15 Multi'!G30))</f>
        <v>175.25970000000001</v>
      </c>
      <c r="F25" s="66">
        <f>IF($G5*'Jul''15 Multi'!H29/'Jul''15 Multi'!H30&lt;'Jul''15 Multi'!H33,0,IF($G5*'Jul''15 Multi'!H29/'Jul''15 Multi'!H30&lt;='Jul''15 Multi'!H34,($G5*'Jul''15 Multi'!H29/'Jul''15 Multi'!H30-'Jul''15 Multi'!H33)*('Jul''15 Multi'!H38/100*1.1)*'Jul''15 Multi'!H30,('Jul''15 Multi'!H34-'Jul''15 Multi'!H33)*('Jul''15 Multi'!H38/100*1.1)*'Jul''15 Multi'!H30))</f>
        <v>165.03300000000002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f>IF($G5*'Jul''15 Multi'!N29/'Jul''15 Multi'!N30&lt;'Jul''15 Multi'!N33,0,IF($G5*'Jul''15 Multi'!N29/'Jul''15 Multi'!N30&lt;='Jul''15 Multi'!N34,($G5*'Jul''15 Multi'!N29/'Jul''15 Multi'!N30-'Jul''15 Multi'!N33)*('Jul''15 Multi'!N38/100*1.1)*'Jul''15 Multi'!N30,('Jul''15 Multi'!N34-'Jul''15 Multi'!N33)*('Jul''15 Multi'!N38/100*1.1)*'Jul''15 Multi'!N30))</f>
        <v>174.93299999999999</v>
      </c>
      <c r="M25" s="66">
        <f>IF($G5*'Jul''15 Multi'!O29/'Jul''15 Multi'!O30&lt;'Jul''15 Multi'!O33,0,IF($G5*'Jul''15 Multi'!O29/'Jul''15 Multi'!O30&lt;='Jul''15 Multi'!O34,($G5*'Jul''15 Multi'!O29/'Jul''15 Multi'!O30-'Jul''15 Multi'!O33)*('Jul''15 Multi'!O38/100*1.1)*'Jul''15 Multi'!O30,('Jul''15 Multi'!O34-'Jul''15 Multi'!O33)*('Jul''15 Multi'!O38/100*1.1)*'Jul''15 Multi'!O30))</f>
        <v>185.13000000000002</v>
      </c>
      <c r="N25" s="70"/>
    </row>
    <row r="26" spans="1:14" x14ac:dyDescent="0.15">
      <c r="A26" s="47" t="s">
        <v>535</v>
      </c>
      <c r="C26" s="66">
        <f>IF($G5*'Jul''15 Multi'!E29/'Jul''15 Multi'!E30&lt;'Jul''15 Multi'!E34,0,IF($G5*'Jul''15 Multi'!E29/'Jul''15 Multi'!E30&lt;='Jul''15 Multi'!E35,($G5*'Jul''15 Multi'!E29/'Jul''15 Multi'!E30-'Jul''15 Multi'!E34)*('Jul''15 Multi'!E39/100*1.1)*'Jul''15 Multi'!E30,('Jul''15 Multi'!E35-'Jul''15 Multi'!E34)*('Jul''15 Multi'!E39/100*1.1)*'Jul''15 Multi'!E30))</f>
        <v>142.65900000000002</v>
      </c>
      <c r="D26" s="66">
        <v>0</v>
      </c>
      <c r="E26" s="66">
        <f>IF($G5*'Jul''15 Multi'!G29/'Jul''15 Multi'!G30&lt;'Jul''15 Multi'!G34,0,IF($G5*'Jul''15 Multi'!G29/'Jul''15 Multi'!G30&lt;='Jul''15 Multi'!G35,($G5*'Jul''15 Multi'!G29/'Jul''15 Multi'!G30-'Jul''15 Multi'!G34)*('Jul''15 Multi'!G39/100*1.1)*'Jul''15 Multi'!G30,('Jul''15 Multi'!G35-'Jul''15 Multi'!G34)*('Jul''15 Multi'!G39/100*1.1)*'Jul''15 Multi'!G30))</f>
        <v>149.17320000000004</v>
      </c>
      <c r="F26" s="66">
        <f>IF($G5*'Jul''15 Multi'!H29/'Jul''15 Multi'!H30&lt;'Jul''15 Multi'!H34,0,IF($G5*'Jul''15 Multi'!H29/'Jul''15 Multi'!H30&lt;='Jul''15 Multi'!H35,($G5*'Jul''15 Multi'!H29/'Jul''15 Multi'!H30-'Jul''15 Multi'!H34)*('Jul''15 Multi'!H39/100*1.1)*'Jul''15 Multi'!H30,('Jul''15 Multi'!H35-'Jul''15 Multi'!H34)*('Jul''15 Multi'!H39/100*1.1)*'Jul''15 Multi'!H30))</f>
        <v>140.38200000000001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f>IF($G5*'Jul''15 Multi'!N29/'Jul''15 Multi'!N30&lt;'Jul''15 Multi'!N34,0,IF($G5*'Jul''15 Multi'!N29/'Jul''15 Multi'!N30&lt;='Jul''15 Multi'!N35,($G5*'Jul''15 Multi'!N29/'Jul''15 Multi'!N30-'Jul''15 Multi'!N34)*('Jul''15 Multi'!N39/100*1.1)*'Jul''15 Multi'!N30,('Jul''15 Multi'!N35-'Jul''15 Multi'!N34)*('Jul''15 Multi'!N39/100*1.1)*'Jul''15 Multi'!N30))</f>
        <v>142.26300000000003</v>
      </c>
      <c r="M26" s="66">
        <f>IF($G5*'Jul''15 Multi'!O29/'Jul''15 Multi'!O30&lt;'Jul''15 Multi'!O34,0,IF($G5*'Jul''15 Multi'!O29/'Jul''15 Multi'!O30&lt;='Jul''15 Multi'!O35,($G5*'Jul''15 Multi'!O29/'Jul''15 Multi'!O30-'Jul''15 Multi'!O34)*('Jul''15 Multi'!O39/100*1.1)*'Jul''15 Multi'!O30,('Jul''15 Multi'!O35-'Jul''15 Multi'!O34)*('Jul''15 Multi'!O39/100*1.1)*'Jul''15 Multi'!O30))</f>
        <v>131.67000000000002</v>
      </c>
      <c r="N26" s="70"/>
    </row>
    <row r="27" spans="1:14" x14ac:dyDescent="0.15">
      <c r="A27" s="47" t="s">
        <v>776</v>
      </c>
      <c r="C27" s="66">
        <f>IF($G5*'Jul''15 Multi'!E29/'Jul''15 Multi'!E30&lt;'Jul''15 Multi'!E35,0,IF($G5*'Jul''15 Multi'!E29/'Jul''15 Multi'!E30&lt;='Jul''15 Multi'!E36,($G5*'Jul''15 Multi'!E29/'Jul''15 Multi'!E30-'Jul''15 Multi'!E35)*('Jul''15 Multi'!E40/100*1.1)*'Jul''15 Multi'!E30,('Jul''15 Multi'!E36-'Jul''15 Multi'!E35)*('Jul''15 Multi'!E40/100*1.1)*'Jul''15 Multi'!E30))</f>
        <v>65.14200000000001</v>
      </c>
      <c r="D27" s="66">
        <v>0</v>
      </c>
      <c r="E27" s="66">
        <f>IF($G5*'Jul''15 Multi'!G29/'Jul''15 Multi'!G30&lt;'Jul''15 Multi'!G35,0,IF($G5*'Jul''15 Multi'!G29/'Jul''15 Multi'!G30&lt;='Jul''15 Multi'!G36,($G5*'Jul''15 Multi'!G29/'Jul''15 Multi'!G30-'Jul''15 Multi'!G35)*('Jul''15 Multi'!G40/100*1.1)*'Jul''15 Multi'!G30,('Jul''15 Multi'!G36-'Jul''15 Multi'!G35)*('Jul''15 Multi'!G40/100*1.1)*'Jul''15 Multi'!G30))</f>
        <v>67.324950000000001</v>
      </c>
      <c r="F27" s="66">
        <f>IF($G5*'Jul''15 Multi'!H29/'Jul''15 Multi'!H30&lt;'Jul''15 Multi'!H35,0,IF($G5*'Jul''15 Multi'!H29/'Jul''15 Multi'!H30&lt;='Jul''15 Multi'!H36,($G5*'Jul''15 Multi'!H29/'Jul''15 Multi'!H30-'Jul''15 Multi'!H35)*('Jul''15 Multi'!H40/100*1.1)*'Jul''15 Multi'!H30,('Jul''15 Multi'!H36-'Jul''15 Multi'!H35)*('Jul''15 Multi'!H40/100*1.1)*'Jul''15 Multi'!H30))</f>
        <v>63.657000000000004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f>IF($G5*'Jul''15 Multi'!N29/'Jul''15 Multi'!N30&lt;'Jul''15 Multi'!N35,0,IF($G5*'Jul''15 Multi'!N29/'Jul''15 Multi'!N30&lt;='Jul''15 Multi'!N36,($G5*'Jul''15 Multi'!N29/'Jul''15 Multi'!N30-'Jul''15 Multi'!N35)*('Jul''15 Multi'!N40/100*1.1)*'Jul''15 Multi'!N30,('Jul''15 Multi'!N36-'Jul''15 Multi'!N35)*('Jul''15 Multi'!N40/100*1.1)*'Jul''15 Multi'!N30))</f>
        <v>62.469000000000001</v>
      </c>
      <c r="M27" s="66">
        <f>IF($G5*'Jul''15 Multi'!O29/'Jul''15 Multi'!O30&lt;'Jul''15 Multi'!O35,0,IF($G5*'Jul''15 Multi'!O29/'Jul''15 Multi'!O30&lt;='Jul''15 Multi'!O36,($G5*'Jul''15 Multi'!O29/'Jul''15 Multi'!O30-'Jul''15 Multi'!O35)*('Jul''15 Multi'!O40/100*1.1)*'Jul''15 Multi'!O30,('Jul''15 Multi'!O36-'Jul''15 Multi'!O35)*('Jul''15 Multi'!O40/100*1.1)*'Jul''15 Multi'!O30))</f>
        <v>50.490000000000016</v>
      </c>
      <c r="N27" s="70"/>
    </row>
    <row r="28" spans="1:14" x14ac:dyDescent="0.15">
      <c r="A28" s="47" t="s">
        <v>868</v>
      </c>
      <c r="C28" s="66">
        <f>IF(($G5*'Jul''15 Multi'!E29/'Jul''15 Multi'!E30&gt;'Jul''15 Multi'!E36),($G5*'Jul''15 Multi'!E29/'Jul''15 Multi'!E30-'Jul''15 Multi'!E36)*'Jul''15 Multi'!E41/100*1.1*'Jul''15 Multi'!E30,0)</f>
        <v>0</v>
      </c>
      <c r="D28" s="66">
        <f>IF(($G5*'Jul''15 Multi'!F29/'Jul''15 Multi'!F30&gt;'Jul''15 Multi'!F33),('Bills Jul''15'!$G5*'Jul''15 Multi'!F29/'Jul''15 Multi'!F30-'Jul''15 Multi'!F33)*'Jul''15 Multi'!F41/100*1.1)*'Jul''15 Multi'!F30</f>
        <v>341.41800000000001</v>
      </c>
      <c r="E28" s="66">
        <f>IF(($G5*'Jul''15 Multi'!G29/'Jul''15 Multi'!G30&gt;'Jul''15 Multi'!G36),($G5*'Jul''15 Multi'!G29/'Jul''15 Multi'!G30-'Jul''15 Multi'!G36)*'Jul''15 Multi'!G41/100*1.1*'Jul''15 Multi'!G30,0)</f>
        <v>0</v>
      </c>
      <c r="F28" s="66">
        <f>IF(($G5*'Jul''15 Multi'!H29/'Jul''15 Multi'!H30&gt;'Jul''15 Multi'!H36),($G5*'Jul''15 Multi'!H29/'Jul''15 Multi'!H30-'Jul''15 Multi'!H36)*'Jul''15 Multi'!H41/100*1.1*'Jul''15 Multi'!H30,0)</f>
        <v>0</v>
      </c>
      <c r="G28" s="66">
        <f>IF(($G5*'Jul''15 Multi'!I29/'Jul''15 Multi'!I30&gt;'Jul''15 Multi'!I33),('Bills Jul''15'!$G5*'Jul''15 Multi'!I29/'Jul''15 Multi'!I30-'Jul''15 Multi'!I33)*'Jul''15 Multi'!I41/100*1.1)*'Jul''15 Multi'!I30</f>
        <v>242.583607</v>
      </c>
      <c r="H28" s="66">
        <f>IF(($G5*'Jul''15 Multi'!J29/'Jul''15 Multi'!J30&gt;'Jul''15 Multi'!J33),('Bills Jul''15'!$G5*'Jul''15 Multi'!J29/'Jul''15 Multi'!J30-'Jul''15 Multi'!J33)*'Jul''15 Multi'!J41/100*1.1)*'Jul''15 Multi'!J30</f>
        <v>350.05740000000009</v>
      </c>
      <c r="I28" s="66">
        <f>IF(($G5*'Jul''15 Multi'!K29/'Jul''15 Multi'!K30&gt;'Jul''15 Multi'!K33),('Bills Jul''15'!$G5*'Jul''15 Multi'!K29/'Jul''15 Multi'!K30-'Jul''15 Multi'!K33)*'Jul''15 Multi'!K41/100*1.1)*'Jul''15 Multi'!K30</f>
        <v>344.19</v>
      </c>
      <c r="J28" s="66">
        <f>IF(($G5*'Jul''15 Multi'!L29/'Jul''15 Multi'!L30&gt;'Jul''15 Multi'!L33),('Bills Jul''15'!$G5*'Jul''15 Multi'!L29/'Jul''15 Multi'!L30-'Jul''15 Multi'!L33)*'Jul''15 Multi'!L41/100*1.1)*'Jul''15 Multi'!L30</f>
        <v>373.72500000000002</v>
      </c>
      <c r="K28" s="66">
        <f>IF(($G5*'Jul''15 Multi'!M29/'Jul''15 Multi'!M30&gt;'Jul''15 Multi'!M33),('Bills Jul''15'!$G5*'Jul''15 Multi'!M29/'Jul''15 Multi'!M30-'Jul''15 Multi'!M33)*'Jul''15 Multi'!M41/100*1.1)*'Jul''15 Multi'!M30</f>
        <v>323.40000000000003</v>
      </c>
      <c r="L28" s="66">
        <f>IF(($G5*'Jul''15 Multi'!N29/'Jul''15 Multi'!N30&gt;'Jul''15 Multi'!N36),($G5*'Jul''15 Multi'!N29/'Jul''15 Multi'!N30-'Jul''15 Multi'!N36)*'Jul''15 Multi'!N41/100*1.1*'Jul''15 Multi'!N30,0)</f>
        <v>0</v>
      </c>
      <c r="M28" s="66">
        <f>IF(($G5*'Jul''15 Multi'!O29/'Jul''15 Multi'!O30&gt;'Jul''15 Multi'!O36),($G5*'Jul''15 Multi'!O29/'Jul''15 Multi'!O30-'Jul''15 Multi'!O36)*'Jul''15 Multi'!O41/100*1.1*'Jul''15 Multi'!O30,0)</f>
        <v>0</v>
      </c>
      <c r="N28" s="70"/>
    </row>
    <row r="29" spans="1:14" x14ac:dyDescent="0.15">
      <c r="A29" s="47" t="s">
        <v>744</v>
      </c>
      <c r="C29" s="66">
        <f>IF($G5*'Jul''15 Multi'!E31/'Jul''15 Multi'!E32&gt;='Jul''15 Multi'!E33,('Jul''15 Multi'!E33*'Jul''15 Multi'!E42/100*1.1)*'Jul''15 Multi'!E32,($G5*'Jul''15 Multi'!E31/'Jul''15 Multi'!E32*'Jul''15 Multi'!E42/100*1.1)*'Jul''15 Multi'!E32)</f>
        <v>186.71400000000003</v>
      </c>
      <c r="D29" s="66">
        <f>IF($G5*'Jul''15 Multi'!F31/'Jul''15 Multi'!F32&gt;='Jul''15 Multi'!F33,('Jul''15 Multi'!F33*'Jul''15 Multi'!F42/100*1.1)*'Jul''15 Multi'!F32,('Bills Jul''15'!$G5*'Jul''15 Multi'!F31/'Jul''15 Multi'!F32*'Jul''15 Multi'!F42/100*1.1)*'Jul''15 Multi'!F32)</f>
        <v>202.2405</v>
      </c>
      <c r="E29" s="66">
        <f>IF($G5*'Jul''15 Multi'!G31/'Jul''15 Multi'!G32&gt;='Jul''15 Multi'!G33,('Jul''15 Multi'!G33*'Jul''15 Multi'!G42/100*1.1)*'Jul''15 Multi'!G32,($G5*'Jul''15 Multi'!G31/'Jul''15 Multi'!G32*'Jul''15 Multi'!G42/100*1.1)*'Jul''15 Multi'!G32)</f>
        <v>166.71600000000007</v>
      </c>
      <c r="F29" s="66">
        <f>IF($G5*'Jul''15 Multi'!H31/'Jul''15 Multi'!H32&gt;='Jul''15 Multi'!H33,('Jul''15 Multi'!H33*'Jul''15 Multi'!H42/100*1.1)*'Jul''15 Multi'!H32,($G5*'Jul''15 Multi'!H31/'Jul''15 Multi'!H32*'Jul''15 Multi'!H42/100*1.1)*'Jul''15 Multi'!H32)</f>
        <v>171.56700000000001</v>
      </c>
      <c r="G29" s="66">
        <f>IF($G5*'Jul''15 Multi'!I31/'Jul''15 Multi'!I32&gt;='Jul''15 Multi'!I33,('Jul''15 Multi'!I33*'Jul''15 Multi'!I42/100*1.1)*'Jul''15 Multi'!I32,('Bills Jul''15'!$G5*'Jul''15 Multi'!I31/'Jul''15 Multi'!I32*'Jul''15 Multi'!I42/100*1.1)*'Jul''15 Multi'!I32)</f>
        <v>268.38</v>
      </c>
      <c r="H29" s="66">
        <f>IF($G5*'Jul''15 Multi'!J31/'Jul''15 Multi'!J32&gt;='Jul''15 Multi'!J33,('Jul''15 Multi'!J33*'Jul''15 Multi'!J42/100*1.1)*'Jul''15 Multi'!J32,('Bills Jul''15'!$G5*'Jul''15 Multi'!J31/'Jul''15 Multi'!J32*'Jul''15 Multi'!J42/100*1.1)*'Jul''15 Multi'!J32)</f>
        <v>192.6078</v>
      </c>
      <c r="I29" s="66">
        <f>IF($G5*'Jul''15 Multi'!K31/'Jul''15 Multi'!K32&gt;='Jul''15 Multi'!K33,('Jul''15 Multi'!K33*'Jul''15 Multi'!K42/100*1.1)*'Jul''15 Multi'!K32,('Bills Jul''15'!$G5*'Jul''15 Multi'!K31/'Jul''15 Multi'!K32*'Jul''15 Multi'!K42/100*1.1)*'Jul''15 Multi'!K32)</f>
        <v>195.19499999999999</v>
      </c>
      <c r="J29" s="66">
        <f>IF($G5*'Jul''15 Multi'!L31/'Jul''15 Multi'!L32&gt;='Jul''15 Multi'!L33,('Jul''15 Multi'!L33*'Jul''15 Multi'!L42/100*1.1)*'Jul''15 Multi'!L32,('Bills Jul''15'!$G5*'Jul''15 Multi'!L31/'Jul''15 Multi'!L32*'Jul''15 Multi'!L42/100*1.1)*'Jul''15 Multi'!L32)</f>
        <v>195.03000000000003</v>
      </c>
      <c r="K29" s="66">
        <f>IF($G5*'Jul''15 Multi'!M31/'Jul''15 Multi'!M32&gt;='Jul''15 Multi'!M33,('Jul''15 Multi'!M33*'Jul''15 Multi'!M42/100*1.1)*'Jul''15 Multi'!M32,('Bills Jul''15'!$G5*'Jul''15 Multi'!M31/'Jul''15 Multi'!M32*'Jul''15 Multi'!M42/100*1.1)*'Jul''15 Multi'!M32)</f>
        <v>189.42000000000002</v>
      </c>
      <c r="L29" s="66">
        <f>IF($G5*'Jul''15 Multi'!N31/'Jul''15 Multi'!N32&gt;='Jul''15 Multi'!N33,('Jul''15 Multi'!N33*'Jul''15 Multi'!N42/100*1.1)*'Jul''15 Multi'!N32,($G5*'Jul''15 Multi'!N31/'Jul''15 Multi'!N32*'Jul''15 Multi'!N42/100*1.1)*'Jul''15 Multi'!N32)</f>
        <v>187.70400000000001</v>
      </c>
      <c r="M29" s="66">
        <f>IF($G5*'Jul''15 Multi'!O31/'Jul''15 Multi'!O32&gt;='Jul''15 Multi'!O33,('Jul''15 Multi'!O33*'Jul''15 Multi'!O42/100*1.1)*'Jul''15 Multi'!O32,($G5*'Jul''15 Multi'!O31/'Jul''15 Multi'!O32*'Jul''15 Multi'!O42/100*1.1)*'Jul''15 Multi'!O32)</f>
        <v>171.27</v>
      </c>
      <c r="N29" s="70"/>
    </row>
    <row r="30" spans="1:14" x14ac:dyDescent="0.15">
      <c r="A30" s="47" t="s">
        <v>389</v>
      </c>
      <c r="C30" s="66">
        <f>IF($G5*'Jul''15 Multi'!E31/'Jul''15 Multi'!E32&lt;'Jul''15 Multi'!E33,0,IF($G5*'Jul''15 Multi'!E31/'Jul''15 Multi'!E32&lt;='Jul''15 Multi'!E34,($G5*'Jul''15 Multi'!E31/'Jul''15 Multi'!E32-'Jul''15 Multi'!E33)*('Jul''15 Multi'!E43/100*1.1)*'Jul''15 Multi'!E32,('Jul''15 Multi'!E34-'Jul''15 Multi'!E33)*('Jul''15 Multi'!E43/100*1.1)*'Jul''15 Multi'!E32))</f>
        <v>165.52799999999999</v>
      </c>
      <c r="D30" s="66">
        <v>0</v>
      </c>
      <c r="E30" s="66">
        <f>IF($G5*'Jul''15 Multi'!G31/'Jul''15 Multi'!G32&lt;'Jul''15 Multi'!G33,0,IF($G5*'Jul''15 Multi'!G31/'Jul''15 Multi'!G32&lt;='Jul''15 Multi'!G34,($G5*'Jul''15 Multi'!G31/'Jul''15 Multi'!G32-'Jul''15 Multi'!G33)*('Jul''15 Multi'!G43/100*1.1)*'Jul''15 Multi'!G32,('Jul''15 Multi'!G34-'Jul''15 Multi'!G33)*('Jul''15 Multi'!G43/100*1.1)*'Jul''15 Multi'!G32))</f>
        <v>146.73780000000002</v>
      </c>
      <c r="F30" s="66">
        <f>IF($G5*'Jul''15 Multi'!H31/'Jul''15 Multi'!H32&lt;'Jul''15 Multi'!H33,0,IF($G5*'Jul''15 Multi'!H31/'Jul''15 Multi'!H32&lt;='Jul''15 Multi'!H34,($G5*'Jul''15 Multi'!H31/'Jul''15 Multi'!H32-'Jul''15 Multi'!H33)*('Jul''15 Multi'!H43/100*1.1)*'Jul''15 Multi'!H32,('Jul''15 Multi'!H34-'Jul''15 Multi'!H33)*('Jul''15 Multi'!H43/100*1.1)*'Jul''15 Multi'!H32))</f>
        <v>154.24200000000002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f>IF($G5*'Jul''15 Multi'!N31/'Jul''15 Multi'!N32&lt;'Jul''15 Multi'!N33,0,IF($G5*'Jul''15 Multi'!N31/'Jul''15 Multi'!N32&lt;='Jul''15 Multi'!N34,($G5*'Jul''15 Multi'!N31/'Jul''15 Multi'!N32-'Jul''15 Multi'!N33)*('Jul''15 Multi'!N43/100*1.1)*'Jul''15 Multi'!N32,('Jul''15 Multi'!N34-'Jul''15 Multi'!N33)*('Jul''15 Multi'!N43/100*1.1)*'Jul''15 Multi'!N32))</f>
        <v>164.73599999999999</v>
      </c>
      <c r="M30" s="66">
        <f>IF($G5*'Jul''15 Multi'!O31/'Jul''15 Multi'!O32&lt;'Jul''15 Multi'!O33,0,IF($G5*'Jul''15 Multi'!O31/'Jul''15 Multi'!O32&lt;='Jul''15 Multi'!O34,($G5*'Jul''15 Multi'!O31/'Jul''15 Multi'!O32-'Jul''15 Multi'!O33)*('Jul''15 Multi'!O43/100*1.1)*'Jul''15 Multi'!O32,('Jul''15 Multi'!O34-'Jul''15 Multi'!O33)*('Jul''15 Multi'!O43/100*1.1)*'Jul''15 Multi'!O32))</f>
        <v>162.36000000000001</v>
      </c>
      <c r="N30" s="70"/>
    </row>
    <row r="31" spans="1:14" x14ac:dyDescent="0.15">
      <c r="A31" s="47" t="s">
        <v>673</v>
      </c>
      <c r="C31" s="66">
        <f>IF($G5*'Jul''15 Multi'!E31/'Jul''15 Multi'!E32&lt;'Jul''15 Multi'!E34,0,IF($G5*'Jul''15 Multi'!E31/'Jul''15 Multi'!E32&lt;='Jul''15 Multi'!E35,($G5*'Jul''15 Multi'!E31/'Jul''15 Multi'!E32-'Jul''15 Multi'!E34)*('Jul''15 Multi'!E44/100*1.1)*'Jul''15 Multi'!E32,('Jul''15 Multi'!E35-'Jul''15 Multi'!E34)*('Jul''15 Multi'!E44/100*1.1)*'Jul''15 Multi'!E32))</f>
        <v>138.10500000000002</v>
      </c>
      <c r="D31" s="66">
        <v>0</v>
      </c>
      <c r="E31" s="66">
        <f>IF($G5*'Jul''15 Multi'!G31/'Jul''15 Multi'!G32&lt;'Jul''15 Multi'!G34,0,IF($G5*'Jul''15 Multi'!G31/'Jul''15 Multi'!G32&lt;='Jul''15 Multi'!G35,($G5*'Jul''15 Multi'!G31/'Jul''15 Multi'!G32-'Jul''15 Multi'!G34)*('Jul''15 Multi'!G44/100*1.1)*'Jul''15 Multi'!G32,('Jul''15 Multi'!G35-'Jul''15 Multi'!G34)*('Jul''15 Multi'!G44/100*1.1)*'Jul''15 Multi'!G32))</f>
        <v>128.66040000000001</v>
      </c>
      <c r="F31" s="66">
        <f>IF($G5*'Jul''15 Multi'!H31/'Jul''15 Multi'!H32&lt;'Jul''15 Multi'!H34,0,IF($G5*'Jul''15 Multi'!H31/'Jul''15 Multi'!H32&lt;='Jul''15 Multi'!H35,($G5*'Jul''15 Multi'!H31/'Jul''15 Multi'!H32-'Jul''15 Multi'!H34)*('Jul''15 Multi'!H44/100*1.1)*'Jul''15 Multi'!H32,('Jul''15 Multi'!H35-'Jul''15 Multi'!H34)*('Jul''15 Multi'!H44/100*1.1)*'Jul''15 Multi'!H32))</f>
        <v>133.25399999999999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f>IF($G5*'Jul''15 Multi'!N31/'Jul''15 Multi'!N32&lt;'Jul''15 Multi'!N34,0,IF($G5*'Jul''15 Multi'!N31/'Jul''15 Multi'!N32&lt;='Jul''15 Multi'!N35,($G5*'Jul''15 Multi'!N31/'Jul''15 Multi'!N32-'Jul''15 Multi'!N34)*('Jul''15 Multi'!N44/100*1.1)*'Jul''15 Multi'!N32,('Jul''15 Multi'!N35-'Jul''15 Multi'!N34)*('Jul''15 Multi'!N44/100*1.1)*'Jul''15 Multi'!N32))</f>
        <v>137.01599999999999</v>
      </c>
      <c r="M31" s="66">
        <f>IF($G5*'Jul''15 Multi'!O31/'Jul''15 Multi'!O32&lt;'Jul''15 Multi'!O34,0,IF($G5*'Jul''15 Multi'!O31/'Jul''15 Multi'!O32&lt;='Jul''15 Multi'!O35,($G5*'Jul''15 Multi'!O31/'Jul''15 Multi'!O32-'Jul''15 Multi'!O34)*('Jul''15 Multi'!O44/100*1.1)*'Jul''15 Multi'!O32,('Jul''15 Multi'!O35-'Jul''15 Multi'!O34)*('Jul''15 Multi'!O44/100*1.1)*'Jul''15 Multi'!O32))</f>
        <v>123.75000000000003</v>
      </c>
      <c r="N31" s="70"/>
    </row>
    <row r="32" spans="1:14" x14ac:dyDescent="0.15">
      <c r="A32" s="47" t="s">
        <v>576</v>
      </c>
      <c r="C32" s="66">
        <f>IF($G5*'Jul''15 Multi'!E31/'Jul''15 Multi'!E32&lt;'Jul''15 Multi'!E35,0,IF($G5*'Jul''15 Multi'!E31/'Jul''15 Multi'!E32&lt;='Jul''15 Multi'!E36,($G5*'Jul''15 Multi'!E31/'Jul''15 Multi'!E32-'Jul''15 Multi'!E35)*('Jul''15 Multi'!E45/100*1.1)*'Jul''15 Multi'!E32,('Jul''15 Multi'!E36-'Jul''15 Multi'!E35)*('Jul''15 Multi'!E45/100*1.1)*'Jul''15 Multi'!E32))</f>
        <v>63.36</v>
      </c>
      <c r="D32" s="66">
        <v>0</v>
      </c>
      <c r="E32" s="66">
        <f>IF($G5*'Jul''15 Multi'!G31/'Jul''15 Multi'!G32&lt;'Jul''15 Multi'!G35,0,IF($G5*'Jul''15 Multi'!G31/'Jul''15 Multi'!G32&lt;='Jul''15 Multi'!G36,($G5*'Jul''15 Multi'!G31/'Jul''15 Multi'!G32-'Jul''15 Multi'!G35)*('Jul''15 Multi'!G45/100*1.1)*'Jul''15 Multi'!G32,('Jul''15 Multi'!G36-'Jul''15 Multi'!G35)*('Jul''15 Multi'!G45/100*1.1)*'Jul''15 Multi'!G32))</f>
        <v>64.062900000000013</v>
      </c>
      <c r="F32" s="66">
        <f>IF($G5*'Jul''15 Multi'!H31/'Jul''15 Multi'!H32&lt;'Jul''15 Multi'!H35,0,IF($G5*'Jul''15 Multi'!H31/'Jul''15 Multi'!H32&lt;='Jul''15 Multi'!H36,($G5*'Jul''15 Multi'!H31/'Jul''15 Multi'!H32-'Jul''15 Multi'!H35)*('Jul''15 Multi'!H45/100*1.1)*'Jul''15 Multi'!H32,('Jul''15 Multi'!H36-'Jul''15 Multi'!H35)*('Jul''15 Multi'!H45/100*1.1)*'Jul''15 Multi'!H32))</f>
        <v>61.082999999999998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f>IF($G5*'Jul''15 Multi'!N31/'Jul''15 Multi'!N32&lt;'Jul''15 Multi'!N35,0,IF($G5*'Jul''15 Multi'!N31/'Jul''15 Multi'!N32&lt;='Jul''15 Multi'!N36,($G5*'Jul''15 Multi'!N31/'Jul''15 Multi'!N32-'Jul''15 Multi'!N35)*('Jul''15 Multi'!N45/100*1.1)*'Jul''15 Multi'!N32,('Jul''15 Multi'!N36-'Jul''15 Multi'!N35)*('Jul''15 Multi'!N45/100*1.1)*'Jul''15 Multi'!N32))</f>
        <v>61.132500000000014</v>
      </c>
      <c r="M32" s="66">
        <f>IF($G5*'Jul''15 Multi'!O31/'Jul''15 Multi'!O32&lt;'Jul''15 Multi'!O35,0,IF($G5*'Jul''15 Multi'!O31/'Jul''15 Multi'!O32&lt;='Jul''15 Multi'!O36,($G5*'Jul''15 Multi'!O31/'Jul''15 Multi'!O32-'Jul''15 Multi'!O35)*('Jul''15 Multi'!O45/100*1.1)*'Jul''15 Multi'!O32,('Jul''15 Multi'!O36-'Jul''15 Multi'!O35)*('Jul''15 Multi'!O45/100*1.1)*'Jul''15 Multi'!O32))</f>
        <v>67.320000000000022</v>
      </c>
      <c r="N32" s="70"/>
    </row>
    <row r="33" spans="1:14" x14ac:dyDescent="0.15">
      <c r="A33" s="47" t="s">
        <v>742</v>
      </c>
      <c r="C33" s="66">
        <f>IF(($G5*'Jul''15 Multi'!E31/'Jul''15 Multi'!E32&gt;'Jul''15 Multi'!E36),($G5*'Jul''15 Multi'!E31/'Jul''15 Multi'!E32-'Jul''15 Multi'!E36)*'Jul''15 Multi'!E46/100*1.1*'Jul''15 Multi'!E32,0)</f>
        <v>0</v>
      </c>
      <c r="D33" s="66">
        <f>IF(($G5*'Jul''15 Multi'!F31/'Jul''15 Multi'!F32&gt;'Jul''15 Multi'!F33),('Bills Jul''15'!$G5*'Jul''15 Multi'!F31/'Jul''15 Multi'!F32-'Jul''15 Multi'!F33)*'Jul''15 Multi'!F46/100*1.1)*'Jul''15 Multi'!F32</f>
        <v>286.44</v>
      </c>
      <c r="E33" s="66">
        <f>IF(($G5*'Jul''15 Multi'!G31/'Jul''15 Multi'!G32&gt;'Jul''15 Multi'!G36),($G5*'Jul''15 Multi'!G31/'Jul''15 Multi'!G32-'Jul''15 Multi'!G36)*'Jul''15 Multi'!G46/100*1.1*'Jul''15 Multi'!G32,0)</f>
        <v>0</v>
      </c>
      <c r="F33" s="66">
        <f>IF(($G5*'Jul''15 Multi'!H31/'Jul''15 Multi'!H32&gt;'Jul''15 Multi'!H36),($G5*'Jul''15 Multi'!H31/'Jul''15 Multi'!H32-'Jul''15 Multi'!H36)*'Jul''15 Multi'!H46/100*1.1*'Jul''15 Multi'!H32,0)</f>
        <v>0</v>
      </c>
      <c r="G33" s="66">
        <f>IF(($G5*'Jul''15 Multi'!I31/'Jul''15 Multi'!I32&gt;'Jul''15 Multi'!I33),('Bills Jul''15'!$G5*'Jul''15 Multi'!I31/'Jul''15 Multi'!I32-'Jul''15 Multi'!I33)*'Jul''15 Multi'!I46/100*1.1)*'Jul''15 Multi'!I32</f>
        <v>419.65704199999999</v>
      </c>
      <c r="H33" s="66">
        <f>IF(($G5*'Jul''15 Multi'!J31/'Jul''15 Multi'!J32&gt;'Jul''15 Multi'!J33),('Bills Jul''15'!$G5*'Jul''15 Multi'!J31/'Jul''15 Multi'!J32-'Jul''15 Multi'!J33)*'Jul''15 Multi'!J46/100*1.1)*'Jul''15 Multi'!J32</f>
        <v>320.30460000000005</v>
      </c>
      <c r="I33" s="66">
        <f>IF(($G5*'Jul''15 Multi'!K31/'Jul''15 Multi'!K32&gt;'Jul''15 Multi'!K33),('Bills Jul''15'!$G5*'Jul''15 Multi'!K31/'Jul''15 Multi'!K32-'Jul''15 Multi'!K33)*'Jul''15 Multi'!K46/100*1.1)*'Jul''15 Multi'!K32</f>
        <v>328.02000000000004</v>
      </c>
      <c r="J33" s="66">
        <f>IF(($G5*'Jul''15 Multi'!L31/'Jul''15 Multi'!L32&gt;'Jul''15 Multi'!L33),('Bills Jul''15'!$G5*'Jul''15 Multi'!L31/'Jul''15 Multi'!L32-'Jul''15 Multi'!L33)*'Jul''15 Multi'!L46/100*1.1)*'Jul''15 Multi'!L32</f>
        <v>353.92500000000001</v>
      </c>
      <c r="K33" s="66">
        <f>IF(($G5*'Jul''15 Multi'!M31/'Jul''15 Multi'!M32&gt;'Jul''15 Multi'!M33),('Bills Jul''15'!$G5*'Jul''15 Multi'!M31/'Jul''15 Multi'!M32-'Jul''15 Multi'!M33)*'Jul''15 Multi'!M46/100*1.1)*'Jul''15 Multi'!M32</f>
        <v>288.75000000000006</v>
      </c>
      <c r="L33" s="66">
        <f>IF(($G5*'Jul''15 Multi'!N31/'Jul''15 Multi'!N32&gt;'Jul''15 Multi'!N36),($G5*'Jul''15 Multi'!N31/'Jul''15 Multi'!N32-'Jul''15 Multi'!N36)*'Jul''15 Multi'!N46/100*1.1*'Jul''15 Multi'!N32,0)</f>
        <v>0</v>
      </c>
      <c r="M33" s="66">
        <f>IF(($G5*'Jul''15 Multi'!O31/'Jul''15 Multi'!O32&gt;'Jul''15 Multi'!O36),($G5*'Jul''15 Multi'!O31/'Jul''15 Multi'!O32-'Jul''15 Multi'!O36)*'Jul''15 Multi'!O46/100*1.1*'Jul''15 Multi'!O32,0)</f>
        <v>0</v>
      </c>
      <c r="N33" s="70"/>
    </row>
    <row r="34" spans="1:14" x14ac:dyDescent="0.15">
      <c r="A34" s="47" t="s">
        <v>309</v>
      </c>
      <c r="C34" s="66">
        <f>365*'Jul''15 Multi'!E47/100*1.1</f>
        <v>216.20775000000003</v>
      </c>
      <c r="D34" s="66">
        <f>365*'Jul''15 Multi'!F47/100*1.1</f>
        <v>248.93000000000004</v>
      </c>
      <c r="E34" s="66">
        <f>365*'Jul''15 Multi'!G47/100*1.1</f>
        <v>273.07219500000002</v>
      </c>
      <c r="F34" s="66">
        <f>365*'Jul''15 Multi'!H47/100*1.1</f>
        <v>233.43209999999999</v>
      </c>
      <c r="G34" s="66">
        <f>365*'Jul''15 Multi'!I47/100*1.1</f>
        <v>252.78440000000003</v>
      </c>
      <c r="H34" s="66">
        <f>365*'Jul''15 Multi'!J47/100*1.1</f>
        <v>232.34805</v>
      </c>
      <c r="I34" s="66">
        <f>365*'Jul''15 Multi'!K47/100*1.1</f>
        <v>248.93000000000004</v>
      </c>
      <c r="J34" s="66">
        <f>365*'Jul''15 Multi'!L47/100*1.1</f>
        <v>253.94875000000005</v>
      </c>
      <c r="K34" s="66">
        <f>365*'Jul''15 Multi'!M47/100*1.1</f>
        <v>208.73985000000005</v>
      </c>
      <c r="L34" s="66">
        <f>365*'Jul''15 Multi'!N47/100*1.1</f>
        <v>250.93750000000003</v>
      </c>
      <c r="M34" s="66">
        <f>365*'Jul''15 Multi'!O47/100*1.1</f>
        <v>269.00500000000005</v>
      </c>
      <c r="N34" s="67">
        <f>AVERAGE(C34:M34)</f>
        <v>244.39414500000004</v>
      </c>
    </row>
    <row r="35" spans="1:14" x14ac:dyDescent="0.15">
      <c r="A35" s="69" t="s">
        <v>721</v>
      </c>
      <c r="B35" s="70"/>
      <c r="C35" s="68">
        <f t="shared" ref="C35:I35" si="1">SUM(C24:C34)</f>
        <v>1350.9457500000001</v>
      </c>
      <c r="D35" s="68">
        <f t="shared" si="1"/>
        <v>1302.8675000000001</v>
      </c>
      <c r="E35" s="68">
        <f t="shared" si="1"/>
        <v>1363.3641450000002</v>
      </c>
      <c r="F35" s="68">
        <f>SUM(F24:F34)</f>
        <v>1308.0771</v>
      </c>
      <c r="G35" s="68">
        <f t="shared" si="1"/>
        <v>1323.895049</v>
      </c>
      <c r="H35" s="68">
        <f t="shared" si="1"/>
        <v>1302.5133000000001</v>
      </c>
      <c r="I35" s="68">
        <f t="shared" si="1"/>
        <v>1323.08</v>
      </c>
      <c r="J35" s="68">
        <f>SUM(J24:J34)</f>
        <v>1375.6187500000001</v>
      </c>
      <c r="K35" s="68">
        <f>SUM(K24:K34)</f>
        <v>1207.8148500000002</v>
      </c>
      <c r="L35" s="68">
        <f>SUM(L24:L34)</f>
        <v>1383.0519999999999</v>
      </c>
      <c r="M35" s="68">
        <f>SUM(M24:M34)</f>
        <v>1351.0750000000003</v>
      </c>
      <c r="N35" s="72">
        <f>AVERAGE(C35:M35)</f>
        <v>1326.5730403636364</v>
      </c>
    </row>
    <row r="37" spans="1:14" x14ac:dyDescent="0.15">
      <c r="A37" s="64" t="s">
        <v>84</v>
      </c>
    </row>
    <row r="39" spans="1:14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331</v>
      </c>
      <c r="G39" s="50" t="s">
        <v>126</v>
      </c>
      <c r="H39" s="50" t="s">
        <v>274</v>
      </c>
      <c r="I39" s="50" t="s">
        <v>726</v>
      </c>
      <c r="J39" s="50" t="s">
        <v>281</v>
      </c>
      <c r="K39" s="50" t="s">
        <v>376</v>
      </c>
      <c r="L39" s="50" t="s">
        <v>276</v>
      </c>
      <c r="M39" s="50" t="s">
        <v>434</v>
      </c>
      <c r="N39" s="65" t="s">
        <v>729</v>
      </c>
    </row>
    <row r="40" spans="1:14" x14ac:dyDescent="0.15">
      <c r="A40" s="47" t="s">
        <v>667</v>
      </c>
      <c r="C40" s="66">
        <f>IF($G5*'Jul''15 Envestra'!E7/'Jul''15 Envestra'!E8&gt;='Jul''15 Envestra'!E11,('Jul''15 Envestra'!E11*'Jul''15 Envestra'!E13/100*1.1)*'Jul''15 Envestra'!E8,($G5*'Jul''15 Envestra'!E7/'Jul''15 Envestra'!E8*'Jul''15 Envestra'!E13/100*1.1)*'Jul''15 Envestra'!E8)</f>
        <v>72.263664000000006</v>
      </c>
      <c r="D40" s="66">
        <f>IF($G5*'Jul''15 Envestra'!F7/'Jul''15 Envestra'!F8&gt;='Jul''15 Envestra'!F11,('Jul''15 Envestra'!F11*'Jul''15 Envestra'!F13/100*1.1)*'Jul''15 Envestra'!F8,($G5*'Jul''15 Envestra'!F7/'Jul''15 Envestra'!F8*'Jul''15 Envestra'!F13/100*1.1)*'Jul''15 Envestra'!F8)</f>
        <v>156.816</v>
      </c>
      <c r="E40" s="66">
        <f>IF($G5*'Jul''15 Envestra'!G7/'Jul''15 Envestra'!G8&gt;='Jul''15 Envestra'!G11,('Jul''15 Envestra'!G11*'Jul''15 Envestra'!G13/100*1.1)*'Jul''15 Envestra'!G8,($G5*'Jul''15 Envestra'!G7/'Jul''15 Envestra'!G8*'Jul''15 Envestra'!G13/100*1.1)*'Jul''15 Envestra'!G8)</f>
        <v>250.36440000000005</v>
      </c>
      <c r="F40" s="66">
        <f>IF($G5*'Jul''15 Envestra'!H7/'Jul''15 Envestra'!H8&gt;='Jul''15 Envestra'!H11,('Jul''15 Envestra'!H11*'Jul''15 Envestra'!H13/100*1.1)*'Jul''15 Envestra'!H8,($G5*'Jul''15 Envestra'!H7/'Jul''15 Envestra'!H8*'Jul''15 Envestra'!H13/100*1.1)*'Jul''15 Envestra'!H8)</f>
        <v>73.513440000000003</v>
      </c>
      <c r="G40" s="66">
        <f>IF($G5*'Jul''15 Envestra'!I7/'Jul''15 Envestra'!I8&gt;='Jul''15 Envestra'!I11,('Jul''15 Envestra'!I11*'Jul''15 Envestra'!I13/100*1.1)*'Jul''15 Envestra'!I8,($G5*'Jul''15 Envestra'!I7/'Jul''15 Envestra'!I8*'Jul''15 Envestra'!I13/100*1.1)*'Jul''15 Envestra'!I8)</f>
        <v>166.40000000000003</v>
      </c>
      <c r="H40" s="66">
        <f>IF($G5*'Jul''15 Envestra'!J7/'Jul''15 Envestra'!J8&gt;='Jul''15 Envestra'!J11,('Jul''15 Envestra'!J11*'Jul''15 Envestra'!J13/100*1.1)*'Jul''15 Envestra'!J8,($G5*'Jul''15 Envestra'!J7/'Jul''15 Envestra'!J8*'Jul''15 Envestra'!J13/100*1.1)*'Jul''15 Envestra'!J8)</f>
        <v>155.24080000000001</v>
      </c>
      <c r="I40" s="66">
        <f>IF($G5*'Jul''15 Envestra'!K7/'Jul''15 Envestra'!K8&gt;='Jul''15 Envestra'!K11,('Jul''15 Envestra'!K11*'Jul''15 Envestra'!K13/100*1.1)*'Jul''15 Envestra'!K8,($G5*'Jul''15 Envestra'!K7/'Jul''15 Envestra'!K8*'Jul''15 Envestra'!K13/100*1.1)*'Jul''15 Envestra'!K8)</f>
        <v>134.64000000000001</v>
      </c>
      <c r="J40" s="66">
        <f>IF($G5*'Jul''15 Envestra'!L7/'Jul''15 Envestra'!L8&gt;='Jul''15 Envestra'!L11,('Jul''15 Envestra'!L11*'Jul''15 Envestra'!L13/100*1.1)*'Jul''15 Envestra'!L8,($G5*'Jul''15 Envestra'!L7/'Jul''15 Envestra'!L8*'Jul''15 Envestra'!L13/100*1.1)*'Jul''15 Envestra'!L8)</f>
        <v>66.910800000000009</v>
      </c>
      <c r="K40" s="66">
        <f>IF($G5*'Jul''15 Envestra'!M7/'Jul''15 Envestra'!M8&gt;='Jul''15 Envestra'!M11,('Jul''15 Envestra'!M11*'Jul''15 Envestra'!M13/100*1.1)*'Jul''15 Envestra'!M8,($G5*'Jul''15 Envestra'!M7/'Jul''15 Envestra'!M8*'Jul''15 Envestra'!M13/100*1.1)*'Jul''15 Envestra'!M8)</f>
        <v>156.64000000000001</v>
      </c>
      <c r="L40" s="66">
        <f>IF($G5*'Jul''15 Envestra'!N7/'Jul''15 Envestra'!N8&gt;='Jul''15 Envestra'!N11,('Jul''15 Envestra'!N11*'Jul''15 Envestra'!N13/100*1.1)*'Jul''15 Envestra'!N8,($G5*'Jul''15 Envestra'!N7/'Jul''15 Envestra'!N8*'Jul''15 Envestra'!N13/100*1.1)*'Jul''15 Envestra'!N8)</f>
        <v>79.737899999999996</v>
      </c>
      <c r="M40" s="66">
        <f>IF($G5*'Jul''15 Envestra'!O7/'Jul''15 Envestra'!O8&gt;='Jul''15 Envestra'!O11,('Jul''15 Envestra'!O11*'Jul''15 Envestra'!O13/100*1.1)*'Jul''15 Envestra'!O8,($G5*'Jul''15 Envestra'!O7/'Jul''15 Envestra'!O8*'Jul''15 Envestra'!O13/100*1.1)*'Jul''15 Envestra'!O8)</f>
        <v>67.358500000000006</v>
      </c>
      <c r="N40" s="70"/>
    </row>
    <row r="41" spans="1:14" x14ac:dyDescent="0.15">
      <c r="A41" s="47" t="s">
        <v>170</v>
      </c>
      <c r="C41" s="66">
        <f>IF($G5*'Jul''15 Envestra'!E7/'Jul''15 Envestra'!E8&lt;'Jul''15 Envestra'!E11,0,IF($G5*'Jul''15 Envestra'!E7/'Jul''15 Envestra'!E8&lt;='Jul''15 Envestra'!E12,($G5*'Jul''15 Envestra'!E7/'Jul''15 Envestra'!E8-'Jul''15 Envestra'!E11)*('Jul''15 Envestra'!E14/100*1.1)*'Jul''15 Envestra'!E8,('Jul''15 Envestra'!E12-'Jul''15 Envestra'!E11)*('Jul''15 Envestra'!E14/100*1.1)*'Jul''15 Envestra'!E8))</f>
        <v>52.294572000000002</v>
      </c>
      <c r="D41" s="66">
        <f>IF($G5*'Jul''15 Envestra'!F7/'Jul''15 Envestra'!F8&lt;'Jul''15 Envestra'!F11,0,IF($G5*'Jul''15 Envestra'!F7/'Jul''15 Envestra'!F8&lt;='Jul''15 Envestra'!F12,($G5*'Jul''15 Envestra'!F7/'Jul''15 Envestra'!F8-'Jul''15 Envestra'!F11)*('Jul''15 Envestra'!F14/100*1.1)*'Jul''15 Envestra'!F8,('Jul''15 Envestra'!F12-'Jul''15 Envestra'!F11)*('Jul''15 Envestra'!F14/100*1.1)*'Jul''15 Envestra'!F8))</f>
        <v>244.34752209999996</v>
      </c>
      <c r="E41" s="66">
        <f>IF($G5*'Jul''15 Envestra'!G7/'Jul''15 Envestra'!G8&lt;'Jul''15 Envestra'!G11,0,IF($G5*'Jul''15 Envestra'!G7/'Jul''15 Envestra'!G8&lt;='Jul''15 Envestra'!G12,($G5*'Jul''15 Envestra'!G7/'Jul''15 Envestra'!G8-'Jul''15 Envestra'!G11)*('Jul''15 Envestra'!G14/100*1.1)*'Jul''15 Envestra'!G8,('Jul''15 Envestra'!G12-'Jul''15 Envestra'!G11)*('Jul''15 Envestra'!G14/100*1.1)*'Jul''15 Envestra'!G8))</f>
        <v>166.20201047999998</v>
      </c>
      <c r="F41" s="66">
        <f>IF($G5*'Jul''15 Envestra'!H7/'Jul''15 Envestra'!H8&lt;'Jul''15 Envestra'!H11,0,IF($G5*'Jul''15 Envestra'!H7/'Jul''15 Envestra'!H8&lt;='Jul''15 Envestra'!H12,($G5*'Jul''15 Envestra'!H7/'Jul''15 Envestra'!H8-'Jul''15 Envestra'!H11)*('Jul''15 Envestra'!H14/100*1.1)*'Jul''15 Envestra'!H8,('Jul''15 Envestra'!H12-'Jul''15 Envestra'!H11)*('Jul''15 Envestra'!H14/100*1.1)*'Jul''15 Envestra'!H8))</f>
        <v>50.529600000000002</v>
      </c>
      <c r="G41" s="66">
        <f>IF($G5*'Jul''15 Envestra'!I7/'Jul''15 Envestra'!I8&lt;'Jul''15 Envestra'!I11,0,IF($G5*'Jul''15 Envestra'!I7/'Jul''15 Envestra'!I8&lt;='Jul''15 Envestra'!I12,($G5*'Jul''15 Envestra'!I7/'Jul''15 Envestra'!I8-'Jul''15 Envestra'!I11)*('Jul''15 Envestra'!I14/100*1.1)*'Jul''15 Envestra'!I8,('Jul''15 Envestra'!I12-'Jul''15 Envestra'!I11)*('Jul''15 Envestra'!I14/100*1.1)*'Jul''15 Envestra'!I8))</f>
        <v>256.31858799999998</v>
      </c>
      <c r="H41" s="66">
        <f>IF($G5*'Jul''15 Envestra'!J7/'Jul''15 Envestra'!J8&lt;'Jul''15 Envestra'!J11,0,IF($G5*'Jul''15 Envestra'!J7/'Jul''15 Envestra'!J8&lt;='Jul''15 Envestra'!J12,($G5*'Jul''15 Envestra'!J7/'Jul''15 Envestra'!J8-'Jul''15 Envestra'!J11)*('Jul''15 Envestra'!J14/100*1.1)*'Jul''15 Envestra'!J8,('Jul''15 Envestra'!J12-'Jul''15 Envestra'!J11)*('Jul''15 Envestra'!J14/100*1.1)*'Jul''15 Envestra'!J8))</f>
        <v>224.24496995999996</v>
      </c>
      <c r="I41" s="66">
        <f>IF($G5*'Jul''15 Envestra'!K7/'Jul''15 Envestra'!K8&lt;'Jul''15 Envestra'!K11,0,IF($G5*'Jul''15 Envestra'!K7/'Jul''15 Envestra'!K8&lt;='Jul''15 Envestra'!K12,($G5*'Jul''15 Envestra'!K7/'Jul''15 Envestra'!K8-'Jul''15 Envestra'!K11)*('Jul''15 Envestra'!K14/100*1.1)*'Jul''15 Envestra'!K8,('Jul''15 Envestra'!K12-'Jul''15 Envestra'!K11)*('Jul''15 Envestra'!K14/100*1.1)*'Jul''15 Envestra'!K8))</f>
        <v>0</v>
      </c>
      <c r="J41" s="66">
        <f>IF($G5*'Jul''15 Envestra'!L7/'Jul''15 Envestra'!L8&lt;'Jul''15 Envestra'!L11,0,IF($G5*'Jul''15 Envestra'!L7/'Jul''15 Envestra'!L8&lt;='Jul''15 Envestra'!L12,($G5*'Jul''15 Envestra'!L7/'Jul''15 Envestra'!L8-'Jul''15 Envestra'!L11)*('Jul''15 Envestra'!L14/100*1.1)*'Jul''15 Envestra'!L8,('Jul''15 Envestra'!L12-'Jul''15 Envestra'!L11)*('Jul''15 Envestra'!L14/100*1.1)*'Jul''15 Envestra'!L8))</f>
        <v>53.479800000000012</v>
      </c>
      <c r="K41" s="66">
        <f>IF($G5*'Jul''15 Envestra'!M7/'Jul''15 Envestra'!M8&lt;'Jul''15 Envestra'!M11,0,IF($G5*'Jul''15 Envestra'!M7/'Jul''15 Envestra'!M8&lt;='Jul''15 Envestra'!M12,($G5*'Jul''15 Envestra'!M7/'Jul''15 Envestra'!M8-'Jul''15 Envestra'!M11)*('Jul''15 Envestra'!M14/100*1.1)*'Jul''15 Envestra'!M8,('Jul''15 Envestra'!M12-'Jul''15 Envestra'!M11)*('Jul''15 Envestra'!M14/100*1.1)*'Jul''15 Envestra'!M8))</f>
        <v>233.05234699999997</v>
      </c>
      <c r="L41" s="66">
        <f>IF($G5*'Jul''15 Envestra'!N7/'Jul''15 Envestra'!N8&lt;'Jul''15 Envestra'!N11,0,IF($G5*'Jul''15 Envestra'!N7/'Jul''15 Envestra'!N8&lt;='Jul''15 Envestra'!N12,($G5*'Jul''15 Envestra'!N7/'Jul''15 Envestra'!N8-'Jul''15 Envestra'!N11)*('Jul''15 Envestra'!N14/100*1.1)*'Jul''15 Envestra'!N8,('Jul''15 Envestra'!N12-'Jul''15 Envestra'!N11)*('Jul''15 Envestra'!N14/100*1.1)*'Jul''15 Envestra'!N8))</f>
        <v>54.301609999999997</v>
      </c>
      <c r="M41" s="66">
        <f>IF($G5*'Jul''15 Envestra'!O7/'Jul''15 Envestra'!O8&lt;'Jul''15 Envestra'!O11,0,IF($G5*'Jul''15 Envestra'!O7/'Jul''15 Envestra'!O8&lt;='Jul''15 Envestra'!O12,($G5*'Jul''15 Envestra'!O7/'Jul''15 Envestra'!O8-'Jul''15 Envestra'!O11)*('Jul''15 Envestra'!O14/100*1.1)*'Jul''15 Envestra'!O8,('Jul''15 Envestra'!O12-'Jul''15 Envestra'!O11)*('Jul''15 Envestra'!O14/100*1.1)*'Jul''15 Envestra'!O8))</f>
        <v>54.099100000000007</v>
      </c>
      <c r="N41" s="70"/>
    </row>
    <row r="42" spans="1:14" x14ac:dyDescent="0.15">
      <c r="A42" s="47" t="s">
        <v>868</v>
      </c>
      <c r="C42" s="66">
        <f>IF(($G5*'Jul''15 Envestra'!E7/'Jul''15 Envestra'!E8&gt;'Jul''15 Envestra'!E12),($G5*'Jul''15 Envestra'!E7/'Jul''15 Envestra'!E8-'Jul''15 Envestra'!E12)*'Jul''15 Envestra'!E15/100*1.1)*'Jul''15 Envestra'!E8</f>
        <v>248.35364730000001</v>
      </c>
      <c r="D42" s="66">
        <f>IF(($G5*'Jul''15 Envestra'!F7/'Jul''15 Envestra'!F8&gt;'Jul''15 Envestra'!F12),($G5*'Jul''15 Envestra'!F7/'Jul''15 Envestra'!F8-'Jul''15 Envestra'!F12)*'Jul''15 Envestra'!F15/100*1.1)*'Jul''15 Envestra'!F8</f>
        <v>0</v>
      </c>
      <c r="E42" s="66">
        <f>IF(($G5*'Jul''15 Envestra'!G7/'Jul''15 Envestra'!G8&gt;'Jul''15 Envestra'!G12),($G5*'Jul''15 Envestra'!G7/'Jul''15 Envestra'!G8-'Jul''15 Envestra'!G12)*'Jul''15 Envestra'!G15/100*1.1)*'Jul''15 Envestra'!G8</f>
        <v>0</v>
      </c>
      <c r="F42" s="66">
        <f>IF(($G5*'Jul''15 Envestra'!H7/'Jul''15 Envestra'!H8&gt;'Jul''15 Envestra'!H12),($G5*'Jul''15 Envestra'!H7/'Jul''15 Envestra'!H8-'Jul''15 Envestra'!H12)*'Jul''15 Envestra'!H15/100*1.1)*'Jul''15 Envestra'!H8</f>
        <v>243.34092749999996</v>
      </c>
      <c r="G42" s="66">
        <f>IF(($G5*'Jul''15 Envestra'!I7/'Jul''15 Envestra'!I8&gt;'Jul''15 Envestra'!I12),($G5*'Jul''15 Envestra'!I7/'Jul''15 Envestra'!I8-'Jul''15 Envestra'!I12)*'Jul''15 Envestra'!I15/100*1.1)*'Jul''15 Envestra'!I8</f>
        <v>0</v>
      </c>
      <c r="H42" s="66">
        <f>IF(($G5*'Jul''15 Envestra'!J7/'Jul''15 Envestra'!J8&gt;'Jul''15 Envestra'!J12),($G5*'Jul''15 Envestra'!J7/'Jul''15 Envestra'!J8-'Jul''15 Envestra'!J12)*'Jul''15 Envestra'!J15/100*1.1)*'Jul''15 Envestra'!J8</f>
        <v>0</v>
      </c>
      <c r="I42" s="66">
        <f>IF(($G5*'Jul''15 Envestra'!K7/'Jul''15 Envestra'!K8&gt;'Jul''15 Envestra'!K12),($G5*'Jul''15 Envestra'!K7/'Jul''15 Envestra'!K8-'Jul''15 Envestra'!K12)*'Jul''15 Envestra'!K15/100*1.1)*'Jul''15 Envestra'!K8</f>
        <v>235.91696699999997</v>
      </c>
      <c r="J42" s="66">
        <f>IF(($G5*'Jul''15 Envestra'!L7/'Jul''15 Envestra'!L8&gt;'Jul''15 Envestra'!L12),($G5*'Jul''15 Envestra'!L7/'Jul''15 Envestra'!L8-'Jul''15 Envestra'!L12)*'Jul''15 Envestra'!L15/100*1.1)*'Jul''15 Envestra'!L8</f>
        <v>272.07747599999999</v>
      </c>
      <c r="K42" s="66">
        <f>IF(($G5*'Jul''15 Envestra'!M7/'Jul''15 Envestra'!M8&gt;'Jul''15 Envestra'!M12),($G5*'Jul''15 Envestra'!M7/'Jul''15 Envestra'!M8-'Jul''15 Envestra'!M12)*'Jul''15 Envestra'!M15/100*1.1)*'Jul''15 Envestra'!M8</f>
        <v>0</v>
      </c>
      <c r="L42" s="66">
        <f>IF(($G5*'Jul''15 Envestra'!N7/'Jul''15 Envestra'!N8&gt;'Jul''15 Envestra'!N12),($G5*'Jul''15 Envestra'!N7/'Jul''15 Envestra'!N8-'Jul''15 Envestra'!N12)*'Jul''15 Envestra'!N15/100*1.1)*'Jul''15 Envestra'!N8</f>
        <v>255.5777367</v>
      </c>
      <c r="M42" s="66">
        <f>IF(($G5*'Jul''15 Envestra'!O7/'Jul''15 Envestra'!O8&gt;'Jul''15 Envestra'!O12),($G5*'Jul''15 Envestra'!O7/'Jul''15 Envestra'!O8-'Jul''15 Envestra'!O12)*'Jul''15 Envestra'!O15/100*1.1)*'Jul''15 Envestra'!O8</f>
        <v>245.14261199999996</v>
      </c>
      <c r="N42" s="70"/>
    </row>
    <row r="43" spans="1:14" x14ac:dyDescent="0.15">
      <c r="A43" s="47" t="s">
        <v>744</v>
      </c>
      <c r="C43" s="66">
        <f>IF($G5*'Jul''15 Envestra'!E9/'Jul''15 Envestra'!E10&gt;='Jul''15 Envestra'!E11,('Jul''15 Envestra'!E11*'Jul''15 Envestra'!E16/100*1.1)*'Jul''15 Envestra'!E10,($G5*'Jul''15 Envestra'!E9/'Jul''15 Envestra'!E10*'Jul''15 Envestra'!E16/100*1.1)*'Jul''15 Envestra'!E10)</f>
        <v>144.52732800000001</v>
      </c>
      <c r="D43" s="66">
        <f>IF($G5*'Jul''15 Envestra'!F9/'Jul''15 Envestra'!F10&gt;='Jul''15 Envestra'!F11,('Jul''15 Envestra'!F11*'Jul''15 Envestra'!F16/100*1.1)*'Jul''15 Envestra'!F10,($G5*'Jul''15 Envestra'!F9/'Jul''15 Envestra'!F10*'Jul''15 Envestra'!F16/100*1.1)*'Jul''15 Envestra'!F10)</f>
        <v>313.63200000000001</v>
      </c>
      <c r="E43" s="66">
        <f>IF($G5*'Jul''15 Envestra'!G9/'Jul''15 Envestra'!G10&gt;='Jul''15 Envestra'!G11,('Jul''15 Envestra'!G11*'Jul''15 Envestra'!G16/100*1.1)*'Jul''15 Envestra'!G10,($G5*'Jul''15 Envestra'!G9/'Jul''15 Envestra'!G10*'Jul''15 Envestra'!G16/100*1.1)*'Jul''15 Envestra'!G10)</f>
        <v>472.00560000000002</v>
      </c>
      <c r="F43" s="66">
        <f>IF($G5*'Jul''15 Envestra'!H9/'Jul''15 Envestra'!H10&gt;='Jul''15 Envestra'!H11,('Jul''15 Envestra'!H11*'Jul''15 Envestra'!H16/100*1.1)*'Jul''15 Envestra'!H10,($G5*'Jul''15 Envestra'!H9/'Jul''15 Envestra'!H10*'Jul''15 Envestra'!H16/100*1.1)*'Jul''15 Envestra'!H10)</f>
        <v>144.66144000000003</v>
      </c>
      <c r="G43" s="66">
        <f>IF($G5*'Jul''15 Envestra'!I9/'Jul''15 Envestra'!I10&gt;='Jul''15 Envestra'!I11,('Jul''15 Envestra'!I11*'Jul''15 Envestra'!I16/100*1.1)*'Jul''15 Envestra'!I10,($G5*'Jul''15 Envestra'!I9/'Jul''15 Envestra'!I10*'Jul''15 Envestra'!I16/100*1.1)*'Jul''15 Envestra'!I10)</f>
        <v>318.24</v>
      </c>
      <c r="H43" s="66">
        <f>IF($G5*'Jul''15 Envestra'!J9/'Jul''15 Envestra'!J10&gt;='Jul''15 Envestra'!J11,('Jul''15 Envestra'!J11*'Jul''15 Envestra'!J16/100*1.1)*'Jul''15 Envestra'!J10,($G5*'Jul''15 Envestra'!J9/'Jul''15 Envestra'!J10*'Jul''15 Envestra'!J16/100*1.1)*'Jul''15 Envestra'!J10)</f>
        <v>298.53120000000001</v>
      </c>
      <c r="I43" s="66">
        <f>IF($G5*'Jul''15 Envestra'!K9/'Jul''15 Envestra'!K10&gt;='Jul''15 Envestra'!K11,('Jul''15 Envestra'!K11*'Jul''15 Envestra'!K16/100*1.1)*'Jul''15 Envestra'!K10,($G5*'Jul''15 Envestra'!K9/'Jul''15 Envestra'!K10*'Jul''15 Envestra'!K16/100*1.1)*'Jul''15 Envestra'!K10)</f>
        <v>269.28000000000003</v>
      </c>
      <c r="J43" s="66">
        <f>IF($G5*'Jul''15 Envestra'!L9/'Jul''15 Envestra'!L10&gt;='Jul''15 Envestra'!L11,('Jul''15 Envestra'!L11*'Jul''15 Envestra'!L16/100*1.1)*'Jul''15 Envestra'!L10,($G5*'Jul''15 Envestra'!L9/'Jul''15 Envestra'!L10*'Jul''15 Envestra'!L16/100*1.1)*'Jul''15 Envestra'!L10)</f>
        <v>133.82160000000002</v>
      </c>
      <c r="K43" s="66">
        <f>IF($G5*'Jul''15 Envestra'!M9/'Jul''15 Envestra'!M10&gt;='Jul''15 Envestra'!M11,('Jul''15 Envestra'!M11*'Jul''15 Envestra'!M16/100*1.1)*'Jul''15 Envestra'!M10,($G5*'Jul''15 Envestra'!M9/'Jul''15 Envestra'!M10*'Jul''15 Envestra'!M16/100*1.1)*'Jul''15 Envestra'!M10)</f>
        <v>299.2000000000001</v>
      </c>
      <c r="L43" s="66">
        <f>IF($G5*'Jul''15 Envestra'!N9/'Jul''15 Envestra'!N10&gt;='Jul''15 Envestra'!N11,('Jul''15 Envestra'!N11*'Jul''15 Envestra'!N16/100*1.1)*'Jul''15 Envestra'!N10,($G5*'Jul''15 Envestra'!N9/'Jul''15 Envestra'!N10*'Jul''15 Envestra'!N16/100*1.1)*'Jul''15 Envestra'!N10)</f>
        <v>159.47579999999999</v>
      </c>
      <c r="M43" s="66">
        <f>IF($G5*'Jul''15 Envestra'!O9/'Jul''15 Envestra'!O10&gt;='Jul''15 Envestra'!O11,('Jul''15 Envestra'!O11*'Jul''15 Envestra'!O16/100*1.1)*'Jul''15 Envestra'!O10,($G5*'Jul''15 Envestra'!O9/'Jul''15 Envestra'!O10*'Jul''15 Envestra'!O16/100*1.1)*'Jul''15 Envestra'!O10)</f>
        <v>134.71700000000001</v>
      </c>
      <c r="N43" s="70"/>
    </row>
    <row r="44" spans="1:14" x14ac:dyDescent="0.15">
      <c r="A44" s="47" t="s">
        <v>389</v>
      </c>
      <c r="C44" s="66">
        <f>IF($G5*'Jul''15 Envestra'!E9/'Jul''15 Envestra'!E10&lt;'Jul''15 Envestra'!E11,0,IF($G5*'Jul''15 Envestra'!E9/'Jul''15 Envestra'!E10&lt;='Jul''15 Envestra'!E12,($G5*'Jul''15 Envestra'!E9/'Jul''15 Envestra'!E10-'Jul''15 Envestra'!E11)*('Jul''15 Envestra'!E17/100*1.1)*'Jul''15 Envestra'!E10,('Jul''15 Envestra'!E12-'Jul''15 Envestra'!E11)*('Jul''15 Envestra'!E17/100*1.1)*'Jul''15 Envestra'!E10))</f>
        <v>104.589144</v>
      </c>
      <c r="D44" s="66">
        <f>IF($G5*'Jul''15 Envestra'!F9/'Jul''15 Envestra'!F10&lt;'Jul''15 Envestra'!F11,0,IF($G5*'Jul''15 Envestra'!F9/'Jul''15 Envestra'!F10&lt;='Jul''15 Envestra'!F12,($G5*'Jul''15 Envestra'!F9/'Jul''15 Envestra'!F10-'Jul''15 Envestra'!F11)*('Jul''15 Envestra'!F17/100*1.1)*'Jul''15 Envestra'!F10,('Jul''15 Envestra'!F12-'Jul''15 Envestra'!F11)*('Jul''15 Envestra'!F17/100*1.1)*'Jul''15 Envestra'!F10))</f>
        <v>488.69504419999993</v>
      </c>
      <c r="E44" s="66">
        <f>IF($G5*'Jul''15 Envestra'!G9/'Jul''15 Envestra'!G10&lt;'Jul''15 Envestra'!G11,0,IF($G5*'Jul''15 Envestra'!G9/'Jul''15 Envestra'!G10&lt;='Jul''15 Envestra'!G12,($G5*'Jul''15 Envestra'!G9/'Jul''15 Envestra'!G10-'Jul''15 Envestra'!G11)*('Jul''15 Envestra'!G17/100*1.1)*'Jul''15 Envestra'!G10,('Jul''15 Envestra'!G12-'Jul''15 Envestra'!G11)*('Jul''15 Envestra'!G17/100*1.1)*'Jul''15 Envestra'!G10))</f>
        <v>319.47763781999998</v>
      </c>
      <c r="F44" s="66">
        <f>IF($G5*'Jul''15 Envestra'!H9/'Jul''15 Envestra'!H10&lt;'Jul''15 Envestra'!H11,0,IF($G5*'Jul''15 Envestra'!H9/'Jul''15 Envestra'!H10&lt;='Jul''15 Envestra'!H12,($G5*'Jul''15 Envestra'!H9/'Jul''15 Envestra'!H10-'Jul''15 Envestra'!H11)*('Jul''15 Envestra'!H17/100*1.1)*'Jul''15 Envestra'!H10,('Jul''15 Envestra'!H12-'Jul''15 Envestra'!H11)*('Jul''15 Envestra'!H17/100*1.1)*'Jul''15 Envestra'!H10))</f>
        <v>99.258719999999997</v>
      </c>
      <c r="G44" s="66">
        <f>IF($G5*'Jul''15 Envestra'!I9/'Jul''15 Envestra'!I10&lt;'Jul''15 Envestra'!I11,0,IF($G5*'Jul''15 Envestra'!I9/'Jul''15 Envestra'!I10&lt;='Jul''15 Envestra'!I12,($G5*'Jul''15 Envestra'!I9/'Jul''15 Envestra'!I10-'Jul''15 Envestra'!I11)*('Jul''15 Envestra'!I17/100*1.1)*'Jul''15 Envestra'!I10,('Jul''15 Envestra'!I12-'Jul''15 Envestra'!I11)*('Jul''15 Envestra'!I17/100*1.1)*'Jul''15 Envestra'!I10))</f>
        <v>497.29965400000003</v>
      </c>
      <c r="H44" s="66">
        <f>IF($G5*'Jul''15 Envestra'!J9/'Jul''15 Envestra'!J10&lt;'Jul''15 Envestra'!J11,0,IF($G5*'Jul''15 Envestra'!J9/'Jul''15 Envestra'!J10&lt;='Jul''15 Envestra'!J12,($G5*'Jul''15 Envestra'!J9/'Jul''15 Envestra'!J10-'Jul''15 Envestra'!J11)*('Jul''15 Envestra'!J17/100*1.1)*'Jul''15 Envestra'!J10,('Jul''15 Envestra'!J12-'Jul''15 Envestra'!J11)*('Jul''15 Envestra'!J17/100*1.1)*'Jul''15 Envestra'!J10))</f>
        <v>438.59593844</v>
      </c>
      <c r="I44" s="66">
        <f>IF($G5*'Jul''15 Envestra'!K9/'Jul''15 Envestra'!K10&lt;'Jul''15 Envestra'!K11,0,IF($G5*'Jul''15 Envestra'!K9/'Jul''15 Envestra'!K10&lt;='Jul''15 Envestra'!K12,($G5*'Jul''15 Envestra'!K9/'Jul''15 Envestra'!K10-'Jul''15 Envestra'!K11)*('Jul''15 Envestra'!K17/100*1.1)*'Jul''15 Envestra'!K10,('Jul''15 Envestra'!K12-'Jul''15 Envestra'!K11)*('Jul''15 Envestra'!K17/100*1.1)*'Jul''15 Envestra'!K10))</f>
        <v>0</v>
      </c>
      <c r="J44" s="66">
        <f>IF($G5*'Jul''15 Envestra'!L9/'Jul''15 Envestra'!L10&lt;'Jul''15 Envestra'!L11,0,IF($G5*'Jul''15 Envestra'!L9/'Jul''15 Envestra'!L10&lt;='Jul''15 Envestra'!L12,($G5*'Jul''15 Envestra'!L9/'Jul''15 Envestra'!L10-'Jul''15 Envestra'!L11)*('Jul''15 Envestra'!L17/100*1.1)*'Jul''15 Envestra'!L10,('Jul''15 Envestra'!L12-'Jul''15 Envestra'!L11)*('Jul''15 Envestra'!L17/100*1.1)*'Jul''15 Envestra'!L10))</f>
        <v>106.95960000000002</v>
      </c>
      <c r="K44" s="66">
        <f>IF($G5*'Jul''15 Envestra'!M9/'Jul''15 Envestra'!M10&lt;'Jul''15 Envestra'!M11,0,IF($G5*'Jul''15 Envestra'!M9/'Jul''15 Envestra'!M10&lt;='Jul''15 Envestra'!M12,($G5*'Jul''15 Envestra'!M9/'Jul''15 Envestra'!M10-'Jul''15 Envestra'!M11)*('Jul''15 Envestra'!M17/100*1.1)*'Jul''15 Envestra'!M10,('Jul''15 Envestra'!M12-'Jul''15 Envestra'!M11)*('Jul''15 Envestra'!M17/100*1.1)*'Jul''15 Envestra'!M10))</f>
        <v>460.38561799999991</v>
      </c>
      <c r="L44" s="66">
        <f>IF($G5*'Jul''15 Envestra'!N9/'Jul''15 Envestra'!N10&lt;'Jul''15 Envestra'!N11,0,IF($G5*'Jul''15 Envestra'!N9/'Jul''15 Envestra'!N10&lt;='Jul''15 Envestra'!N12,($G5*'Jul''15 Envestra'!N9/'Jul''15 Envestra'!N10-'Jul''15 Envestra'!N11)*('Jul''15 Envestra'!N17/100*1.1)*'Jul''15 Envestra'!N10,('Jul''15 Envestra'!N12-'Jul''15 Envestra'!N11)*('Jul''15 Envestra'!N17/100*1.1)*'Jul''15 Envestra'!N10))</f>
        <v>108.60321999999999</v>
      </c>
      <c r="M44" s="66">
        <f>IF($G5*'Jul''15 Envestra'!O9/'Jul''15 Envestra'!O10&lt;'Jul''15 Envestra'!O11,0,IF($G5*'Jul''15 Envestra'!O9/'Jul''15 Envestra'!O10&lt;='Jul''15 Envestra'!O12,($G5*'Jul''15 Envestra'!O9/'Jul''15 Envestra'!O10-'Jul''15 Envestra'!O11)*('Jul''15 Envestra'!O17/100*1.1)*'Jul''15 Envestra'!O10,('Jul''15 Envestra'!O12-'Jul''15 Envestra'!O11)*('Jul''15 Envestra'!O17/100*1.1)*'Jul''15 Envestra'!O10))</f>
        <v>108.19820000000001</v>
      </c>
      <c r="N44" s="70"/>
    </row>
    <row r="45" spans="1:14" x14ac:dyDescent="0.15">
      <c r="A45" s="47" t="s">
        <v>742</v>
      </c>
      <c r="C45" s="66">
        <f>IF(($G5*'Jul''15 Envestra'!E9/'Jul''15 Envestra'!E10&gt;'Jul''15 Envestra'!E12),($G5*'Jul''15 Envestra'!E9/'Jul''15 Envestra'!E10-'Jul''15 Envestra'!E12)*'Jul''15 Envestra'!E18/100*1.1)*'Jul''15 Envestra'!E10</f>
        <v>496.70729460000001</v>
      </c>
      <c r="D45" s="66">
        <f>IF(($G5*'Jul''15 Envestra'!F9/'Jul''15 Envestra'!F10&gt;'Jul''15 Envestra'!F12),($G5*'Jul''15 Envestra'!F9/'Jul''15 Envestra'!F10-'Jul''15 Envestra'!F12)*'Jul''15 Envestra'!F18/100*1.1)*'Jul''15 Envestra'!F10</f>
        <v>0</v>
      </c>
      <c r="E45" s="66">
        <f>IF(($G5*'Jul''15 Envestra'!G9/'Jul''15 Envestra'!G10&gt;'Jul''15 Envestra'!G12),($G5*'Jul''15 Envestra'!G9/'Jul''15 Envestra'!G10-'Jul''15 Envestra'!G12)*'Jul''15 Envestra'!G18/100*1.1)*'Jul''15 Envestra'!G10</f>
        <v>0</v>
      </c>
      <c r="F45" s="66">
        <f>IF(($G5*'Jul''15 Envestra'!H9/'Jul''15 Envestra'!H10&gt;'Jul''15 Envestra'!H12),($G5*'Jul''15 Envestra'!H9/'Jul''15 Envestra'!H10-'Jul''15 Envestra'!H12)*'Jul''15 Envestra'!H18/100*1.1)*'Jul''15 Envestra'!H10</f>
        <v>476.45328719999992</v>
      </c>
      <c r="G45" s="66">
        <f>IF(($G5*'Jul''15 Envestra'!I9/'Jul''15 Envestra'!I10&gt;'Jul''15 Envestra'!I12),($G5*'Jul''15 Envestra'!I9/'Jul''15 Envestra'!I10-'Jul''15 Envestra'!I12)*'Jul''15 Envestra'!I18/100*1.1)*'Jul''15 Envestra'!I10</f>
        <v>0</v>
      </c>
      <c r="H45" s="66">
        <f>IF(($G5*'Jul''15 Envestra'!J9/'Jul''15 Envestra'!J10&gt;'Jul''15 Envestra'!J12),($G5*'Jul''15 Envestra'!J9/'Jul''15 Envestra'!J10-'Jul''15 Envestra'!J12)*'Jul''15 Envestra'!J18/100*1.1)*'Jul''15 Envestra'!J10</f>
        <v>0</v>
      </c>
      <c r="I45" s="66">
        <f>IF(($G5*'Jul''15 Envestra'!K9/'Jul''15 Envestra'!K10&gt;'Jul''15 Envestra'!K12),($G5*'Jul''15 Envestra'!K9/'Jul''15 Envestra'!K10-'Jul''15 Envestra'!K12)*'Jul''15 Envestra'!K18/100*1.1)*'Jul''15 Envestra'!K10</f>
        <v>471.83393399999994</v>
      </c>
      <c r="J45" s="66">
        <f>IF(($G5*'Jul''15 Envestra'!L9/'Jul''15 Envestra'!L10&gt;'Jul''15 Envestra'!L12),($G5*'Jul''15 Envestra'!L9/'Jul''15 Envestra'!L10-'Jul''15 Envestra'!L12)*'Jul''15 Envestra'!L18/100*1.1)*'Jul''15 Envestra'!L10</f>
        <v>544.15495199999998</v>
      </c>
      <c r="K45" s="66">
        <f>IF(($G5*'Jul''15 Envestra'!M9/'Jul''15 Envestra'!M10&gt;'Jul''15 Envestra'!M12),($G5*'Jul''15 Envestra'!M9/'Jul''15 Envestra'!M10-'Jul''15 Envestra'!M12)*'Jul''15 Envestra'!M18/100*1.1)*'Jul''15 Envestra'!M10</f>
        <v>0</v>
      </c>
      <c r="L45" s="66">
        <f>IF(($G5*'Jul''15 Envestra'!N9/'Jul''15 Envestra'!N10&gt;'Jul''15 Envestra'!N12),($G5*'Jul''15 Envestra'!N9/'Jul''15 Envestra'!N10-'Jul''15 Envestra'!N12)*'Jul''15 Envestra'!N18/100*1.1)*'Jul''15 Envestra'!N10</f>
        <v>511.15547340000001</v>
      </c>
      <c r="M45" s="66">
        <f>IF(($G5*'Jul''15 Envestra'!O9/'Jul''15 Envestra'!O10&gt;'Jul''15 Envestra'!O12),($G5*'Jul''15 Envestra'!O9/'Jul''15 Envestra'!O10-'Jul''15 Envestra'!O12)*'Jul''15 Envestra'!O18/100*1.1)*'Jul''15 Envestra'!O10</f>
        <v>490.28522399999991</v>
      </c>
      <c r="N45" s="70"/>
    </row>
    <row r="46" spans="1:14" x14ac:dyDescent="0.15">
      <c r="A46" s="47" t="s">
        <v>309</v>
      </c>
      <c r="C46" s="66">
        <f>365*'Jul''15 Envestra'!E19/100*1.1</f>
        <v>254.91235</v>
      </c>
      <c r="D46" s="66">
        <f>365*'Jul''15 Envestra'!F19/100*1.1</f>
        <v>248.93000000000004</v>
      </c>
      <c r="E46" s="66">
        <f>365*'Jul''15 Envestra'!G19/100*1.1</f>
        <v>262.61312000000004</v>
      </c>
      <c r="F46" s="66">
        <f>365*'Jul''15 Envestra'!H19/100*1.1</f>
        <v>257.32135</v>
      </c>
      <c r="G46" s="66">
        <f>365*'Jul''15 Envestra'!I19/100*1.1</f>
        <v>257.60239999999999</v>
      </c>
      <c r="H46" s="66">
        <f>365*'Jul''15 Envestra'!J19/100*1.1</f>
        <v>249.69284999999999</v>
      </c>
      <c r="I46" s="66">
        <f>365*'Jul''15 Envestra'!K19/100*1.1</f>
        <v>248.93000000000004</v>
      </c>
      <c r="J46" s="66">
        <f>365*'Jul''15 Envestra'!L19/100*1.1</f>
        <v>259.24855000000002</v>
      </c>
      <c r="K46" s="66">
        <f>365*'Jul''15 Envestra'!M19/100*1.1</f>
        <v>228.65425000000002</v>
      </c>
      <c r="L46" s="66">
        <f>365*'Jul''15 Envestra'!N19/100*1.1</f>
        <v>250.93750000000003</v>
      </c>
      <c r="M46" s="66">
        <f>365*'Jul''15 Envestra'!O19/100*1.1</f>
        <v>248.93000000000004</v>
      </c>
      <c r="N46" s="67">
        <f>AVERAGE(C46:M46)</f>
        <v>251.61566999999997</v>
      </c>
    </row>
    <row r="47" spans="1:14" x14ac:dyDescent="0.15">
      <c r="A47" s="69" t="s">
        <v>721</v>
      </c>
      <c r="B47" s="70"/>
      <c r="C47" s="68">
        <f t="shared" ref="C47:I47" si="2">SUM(C40:C46)</f>
        <v>1373.6479999000001</v>
      </c>
      <c r="D47" s="68">
        <f t="shared" si="2"/>
        <v>1452.4205663</v>
      </c>
      <c r="E47" s="68">
        <f t="shared" si="2"/>
        <v>1470.6627682999999</v>
      </c>
      <c r="F47" s="68">
        <f>SUM(F40:F46)</f>
        <v>1345.0787647</v>
      </c>
      <c r="G47" s="68">
        <f>SUM(G40:G46)</f>
        <v>1495.8606419999999</v>
      </c>
      <c r="H47" s="68">
        <f t="shared" si="2"/>
        <v>1366.3057583999998</v>
      </c>
      <c r="I47" s="68">
        <f t="shared" si="2"/>
        <v>1360.600901</v>
      </c>
      <c r="J47" s="68">
        <f>SUM(J40:J46)</f>
        <v>1436.6527779999999</v>
      </c>
      <c r="K47" s="68">
        <f>SUM(K40:K46)</f>
        <v>1377.932215</v>
      </c>
      <c r="L47" s="68">
        <f>SUM(L40:L46)</f>
        <v>1419.7892400999999</v>
      </c>
      <c r="M47" s="68">
        <f>SUM(M40:M46)</f>
        <v>1348.730636</v>
      </c>
      <c r="N47" s="72">
        <f>AVERAGE(C47:M47)</f>
        <v>1404.334751790909</v>
      </c>
    </row>
    <row r="49" spans="1:14" x14ac:dyDescent="0.15">
      <c r="A49" s="62" t="s">
        <v>861</v>
      </c>
      <c r="C49" s="50" t="s">
        <v>872</v>
      </c>
      <c r="D49" s="50" t="s">
        <v>396</v>
      </c>
      <c r="E49" s="50" t="s">
        <v>202</v>
      </c>
      <c r="F49" s="50" t="s">
        <v>331</v>
      </c>
      <c r="G49" s="50" t="s">
        <v>126</v>
      </c>
      <c r="H49" s="50" t="s">
        <v>274</v>
      </c>
      <c r="I49" s="50" t="s">
        <v>726</v>
      </c>
      <c r="J49" s="50" t="s">
        <v>281</v>
      </c>
      <c r="K49" s="50" t="s">
        <v>376</v>
      </c>
      <c r="L49" s="50" t="s">
        <v>276</v>
      </c>
      <c r="M49" s="50" t="s">
        <v>434</v>
      </c>
      <c r="N49" s="65" t="s">
        <v>729</v>
      </c>
    </row>
    <row r="50" spans="1:14" x14ac:dyDescent="0.15">
      <c r="A50" s="47" t="s">
        <v>667</v>
      </c>
      <c r="C50" s="66">
        <f>IF($G5*'Jul''15 Envestra'!E23/'Jul''15 Envestra'!E24&gt;='Jul''15 Envestra'!E27,('Jul''15 Envestra'!E27*'Jul''15 Envestra'!E45/100*1.1)*'Jul''15 Envestra'!E24,($G5*'Jul''15 Envestra'!E23/'Jul''15 Envestra'!E24*'Jul''15 Envestra'!E45/100*1.1)*'Jul''15 Envestra'!E24)</f>
        <v>75.880463999999989</v>
      </c>
      <c r="D50" s="66">
        <f>IF($G5*'Jul''15 Envestra'!F23/'Jul''15 Envestra'!F24&gt;='Jul''15 Envestra'!F27,('Jul''15 Envestra'!F27*'Jul''15 Envestra'!F29/100*1.1)*'Jul''15 Envestra'!F24,('Bills Jul''15'!$G5*'Jul''15 Envestra'!F23/'Jul''15 Envestra'!F24*'Jul''15 Envestra'!F29/100*1.1)*'Jul''15 Envestra'!F24)</f>
        <v>129.67680000000001</v>
      </c>
      <c r="E50" s="66">
        <f>IF($G5*'Jul''15 Envestra'!G23/'Jul''15 Envestra'!G24&gt;='Jul''15 Envestra'!G27,('Jul''15 Envestra'!G27*'Jul''15 Envestra'!G45/100*1.1)*'Jul''15 Envestra'!G24,($G5*'Jul''15 Envestra'!G23/'Jul''15 Envestra'!G24*'Jul''15 Envestra'!G45/100*1.1)*'Jul''15 Envestra'!G24)</f>
        <v>248.88600000000008</v>
      </c>
      <c r="F50" s="66">
        <f>IF($G5*'Jul''15 Envestra'!H23/'Jul''15 Envestra'!H24&gt;='Jul''15 Envestra'!H27,('Jul''15 Envestra'!H27*'Jul''15 Envestra'!H45/100*1.1)*'Jul''15 Envestra'!H24,($G5*'Jul''15 Envestra'!H23/'Jul''15 Envestra'!H24*'Jul''15 Envestra'!H45/100*1.1)*'Jul''15 Envestra'!H24)</f>
        <v>78.096480000000014</v>
      </c>
      <c r="G50" s="66">
        <f>IF($G5*'Jul''15 Envestra'!I23/'Jul''15 Envestra'!I24&gt;='Jul''15 Envestra'!I27,('Jul''15 Envestra'!I27*'Jul''15 Envestra'!I45/100*1.1)*'Jul''15 Envestra'!I24,($G5*'Jul''15 Envestra'!I23/'Jul''15 Envestra'!I24*'Jul''15 Envestra'!I45/100*1.1)*'Jul''15 Envestra'!I24)</f>
        <v>135.93600000000004</v>
      </c>
      <c r="H50" s="66">
        <f>IF($G5*'Jul''15 Envestra'!J23/'Jul''15 Envestra'!J24&gt;='Jul''15 Envestra'!J27,('Jul''15 Envestra'!J27*'Jul''15 Envestra'!J29/100*1.1)*'Jul''15 Envestra'!J24,('Bills Jul''15'!$G5*'Jul''15 Envestra'!J23/'Jul''15 Envestra'!J24*'Jul''15 Envestra'!J29/100*1.1)*'Jul''15 Envestra'!J24)</f>
        <v>133.64736000000002</v>
      </c>
      <c r="I50" s="66">
        <f>IF($G5*'Jul''15 Envestra'!K23/'Jul''15 Envestra'!K24&gt;='Jul''15 Envestra'!K27,('Jul''15 Envestra'!K27*'Jul''15 Envestra'!K29/100*1.1)*'Jul''15 Envestra'!K24,('Bills Jul''15'!$G5*'Jul''15 Envestra'!K23/'Jul''15 Envestra'!K24*'Jul''15 Envestra'!K29/100*1.1)*'Jul''15 Envestra'!K24)</f>
        <v>121.44000000000001</v>
      </c>
      <c r="J50" s="66">
        <f>IF($G5*'Jul''15 Envestra'!L23/'Jul''15 Envestra'!L24&gt;='Jul''15 Envestra'!L27,('Jul''15 Envestra'!L27*'Jul''15 Envestra'!L29/100*1.1)*'Jul''15 Envestra'!L24,('Bills Jul''15'!$G5*'Jul''15 Envestra'!L23/'Jul''15 Envestra'!L24*'Jul''15 Envestra'!L29/100*1.1)*'Jul''15 Envestra'!L24)</f>
        <v>69.804240000000007</v>
      </c>
      <c r="K50" s="66">
        <f>IF($G5*'Jul''15 Envestra'!M23/'Jul''15 Envestra'!M24&gt;='Jul''15 Envestra'!M27,('Jul''15 Envestra'!M27*'Jul''15 Envestra'!M29/100*1.1)*'Jul''15 Envestra'!M24,('Bills Jul''15'!$G5*'Jul''15 Envestra'!M23/'Jul''15 Envestra'!M24*'Jul''15 Envestra'!M29/100*1.1)*'Jul''15 Envestra'!M24)</f>
        <v>123.90400000000001</v>
      </c>
      <c r="L50" s="66">
        <f>IF($G5*'Jul''15 Envestra'!N23/'Jul''15 Envestra'!N24&gt;='Jul''15 Envestra'!N27,('Jul''15 Envestra'!N27*'Jul''15 Envestra'!N45/100*1.1)*'Jul''15 Envestra'!N24,($G5*'Jul''15 Envestra'!N23/'Jul''15 Envestra'!N24*'Jul''15 Envestra'!N45/100*1.1)*'Jul''15 Envestra'!N24)</f>
        <v>81.012249999999995</v>
      </c>
      <c r="M50" s="66">
        <f>IF($G5*'Jul''15 Envestra'!O23/'Jul''15 Envestra'!O24&gt;='Jul''15 Envestra'!O27,('Jul''15 Envestra'!O27*'Jul''15 Envestra'!O45/100*1.1)*'Jul''15 Envestra'!O24,($G5*'Jul''15 Envestra'!O23/'Jul''15 Envestra'!O24*'Jul''15 Envestra'!O45/100*1.1)*'Jul''15 Envestra'!O24)</f>
        <v>76.461000000000013</v>
      </c>
      <c r="N50" s="70"/>
    </row>
    <row r="51" spans="1:14" x14ac:dyDescent="0.15">
      <c r="A51" s="47" t="s">
        <v>170</v>
      </c>
      <c r="C51" s="66">
        <f>IF($G5*'Jul''15 Envestra'!E23/'Jul''15 Envestra'!E24&lt;'Jul''15 Envestra'!E27,0,IF($G5*'Jul''15 Envestra'!E23/'Jul''15 Envestra'!E24&lt;='Jul''15 Envestra'!E28,($G5*'Jul''15 Envestra'!E23/'Jul''15 Envestra'!E24-'Jul''15 Envestra'!E27)*('Jul''15 Envestra'!E46/100*1.1)*'Jul''15 Envestra'!E24,('Jul''15 Envestra'!E28-'Jul''15 Envestra'!E27)*('Jul''15 Envestra'!E46/100*1.1)*'Jul''15 Envestra'!E24))</f>
        <v>51.600780000000007</v>
      </c>
      <c r="D51" s="66">
        <f>IF($G5*'Jul''15 Envestra'!F23/'Jul''15 Envestra'!F24&lt;'Jul''15 Envestra'!F27,0,IF($G5*'Jul''15 Envestra'!F23/'Jul''15 Envestra'!F24&lt;='Jul''15 Envestra'!F28,($G5*'Jul''15 Envestra'!F23/'Jul''15 Envestra'!F24-'Jul''15 Envestra'!F27)*('Jul''15 Envestra'!F46/100*1.1)*'Jul''15 Envestra'!F24,('Jul''15 Envestra'!F28-'Jul''15 Envestra'!F27)*('Jul''15 Envestra'!F46/100*1.1)*'Jul''15 Envestra'!F24))</f>
        <v>0</v>
      </c>
      <c r="E51" s="66">
        <f>IF($G5*'Jul''15 Envestra'!G23/'Jul''15 Envestra'!G24&lt;'Jul''15 Envestra'!G27,0,IF($G5*'Jul''15 Envestra'!G23/'Jul''15 Envestra'!G24&lt;='Jul''15 Envestra'!G28,($G5*'Jul''15 Envestra'!G23/'Jul''15 Envestra'!G24-'Jul''15 Envestra'!G27)*('Jul''15 Envestra'!G46/100*1.1)*'Jul''15 Envestra'!G24,('Jul''15 Envestra'!G28-'Jul''15 Envestra'!G27)*('Jul''15 Envestra'!G46/100*1.1)*'Jul''15 Envestra'!G24))</f>
        <v>160.80776942999995</v>
      </c>
      <c r="F51" s="66">
        <f>IF($G5*'Jul''15 Envestra'!H23/'Jul''15 Envestra'!H24&lt;'Jul''15 Envestra'!H27,0,IF($G5*'Jul''15 Envestra'!H23/'Jul''15 Envestra'!H24&lt;='Jul''15 Envestra'!H28,($G5*'Jul''15 Envestra'!H23/'Jul''15 Envestra'!H24-'Jul''15 Envestra'!H27)*('Jul''15 Envestra'!H46/100*1.1)*'Jul''15 Envestra'!H24,('Jul''15 Envestra'!H28-'Jul''15 Envestra'!H27)*('Jul''15 Envestra'!H46/100*1.1)*'Jul''15 Envestra'!H24))</f>
        <v>53.085120000000011</v>
      </c>
      <c r="G51" s="66">
        <f>IF($G5*'Jul''15 Envestra'!I23/'Jul''15 Envestra'!I24&lt;'Jul''15 Envestra'!I27,0,IF($G5*'Jul''15 Envestra'!I23/'Jul''15 Envestra'!I24&lt;='Jul''15 Envestra'!I28,($G5*'Jul''15 Envestra'!I23/'Jul''15 Envestra'!I24-'Jul''15 Envestra'!I27)*('Jul''15 Envestra'!I46/100*1.1)*'Jul''15 Envestra'!I24,('Jul''15 Envestra'!I28-'Jul''15 Envestra'!I27)*('Jul''15 Envestra'!I46/100*1.1)*'Jul''15 Envestra'!I24))</f>
        <v>0</v>
      </c>
      <c r="H51" s="66">
        <f>IF($G5*'Jul''15 Envestra'!J23/'Jul''15 Envestra'!J24&lt;'Jul''15 Envestra'!J27,0,IF($G5*'Jul''15 Envestra'!J23/'Jul''15 Envestra'!J24&lt;='Jul''15 Envestra'!J28,($G5*'Jul''15 Envestra'!J23/'Jul''15 Envestra'!J24-'Jul''15 Envestra'!J27)*('Jul''15 Envestra'!J46/100*1.1)*'Jul''15 Envestra'!J24,('Jul''15 Envestra'!J28-'Jul''15 Envestra'!J27)*('Jul''15 Envestra'!J46/100*1.1)*'Jul''15 Envestra'!J24))</f>
        <v>0</v>
      </c>
      <c r="I51" s="66">
        <f>IF($G5*'Jul''15 Envestra'!K23/'Jul''15 Envestra'!K24&lt;'Jul''15 Envestra'!K27,0,IF($G5*'Jul''15 Envestra'!K23/'Jul''15 Envestra'!K24&lt;='Jul''15 Envestra'!K28,($G5*'Jul''15 Envestra'!K23/'Jul''15 Envestra'!K24-'Jul''15 Envestra'!K27)*('Jul''15 Envestra'!K46/100*1.1)*'Jul''15 Envestra'!K24,('Jul''15 Envestra'!K28-'Jul''15 Envestra'!K27)*('Jul''15 Envestra'!K46/100*1.1)*'Jul''15 Envestra'!K24))</f>
        <v>0</v>
      </c>
      <c r="J51" s="66">
        <f>IF($G5*'Jul''15 Envestra'!L23/'Jul''15 Envestra'!L24&lt;'Jul''15 Envestra'!L27,0,IF($G5*'Jul''15 Envestra'!L23/'Jul''15 Envestra'!L24&lt;='Jul''15 Envestra'!L28,($G5*'Jul''15 Envestra'!L23/'Jul''15 Envestra'!L24-'Jul''15 Envestra'!L27)*('Jul''15 Envestra'!L46/100*1.1)*'Jul''15 Envestra'!L24,('Jul''15 Envestra'!L28-'Jul''15 Envestra'!L27)*('Jul''15 Envestra'!L46/100*1.1)*'Jul''15 Envestra'!L24))</f>
        <v>0</v>
      </c>
      <c r="K51" s="66">
        <f>IF($G5*'Jul''15 Envestra'!M23/'Jul''15 Envestra'!M24&lt;'Jul''15 Envestra'!M27,0,IF($G5*'Jul''15 Envestra'!M23/'Jul''15 Envestra'!M24&lt;='Jul''15 Envestra'!M28,($G5*'Jul''15 Envestra'!M23/'Jul''15 Envestra'!M24-'Jul''15 Envestra'!M27)*('Jul''15 Envestra'!M46/100*1.1)*'Jul''15 Envestra'!M24,('Jul''15 Envestra'!M28-'Jul''15 Envestra'!M27)*('Jul''15 Envestra'!M46/100*1.1)*'Jul''15 Envestra'!M24))</f>
        <v>0</v>
      </c>
      <c r="L51" s="66">
        <f>IF($G5*'Jul''15 Envestra'!N23/'Jul''15 Envestra'!N24&lt;'Jul''15 Envestra'!N27,0,IF($G5*'Jul''15 Envestra'!N23/'Jul''15 Envestra'!N24&lt;='Jul''15 Envestra'!N28,($G5*'Jul''15 Envestra'!N23/'Jul''15 Envestra'!N24-'Jul''15 Envestra'!N27)*('Jul''15 Envestra'!N46/100*1.1)*'Jul''15 Envestra'!N24,('Jul''15 Envestra'!N28-'Jul''15 Envestra'!N27)*('Jul''15 Envestra'!N46/100*1.1)*'Jul''15 Envestra'!N24))</f>
        <v>54.041240000000009</v>
      </c>
      <c r="M51" s="66">
        <f>IF($G5*'Jul''15 Envestra'!O23/'Jul''15 Envestra'!O24&lt;'Jul''15 Envestra'!O27,0,IF($G5*'Jul''15 Envestra'!O23/'Jul''15 Envestra'!O24&lt;='Jul''15 Envestra'!O28,($G5*'Jul''15 Envestra'!O23/'Jul''15 Envestra'!O24-'Jul''15 Envestra'!O27)*('Jul''15 Envestra'!O46/100*1.1)*'Jul''15 Envestra'!O24,('Jul''15 Envestra'!O28-'Jul''15 Envestra'!O27)*('Jul''15 Envestra'!O46/100*1.1)*'Jul''15 Envestra'!O24))</f>
        <v>56.413499999999999</v>
      </c>
      <c r="N51" s="70"/>
    </row>
    <row r="52" spans="1:14" x14ac:dyDescent="0.15">
      <c r="A52" s="47" t="s">
        <v>868</v>
      </c>
      <c r="C52" s="66">
        <f>IF(($G5*'Jul''15 Envestra'!E23/'Jul''15 Envestra'!E24&gt;'Jul''15 Envestra'!E28),($G5*'Jul''15 Envestra'!E23/'Jul''15 Envestra'!E24-'Jul''15 Envestra'!E28)*'Jul''15 Envestra'!E47/100*1.1*'Jul''15 Envestra'!E24,0)</f>
        <v>233.09076450000001</v>
      </c>
      <c r="D52" s="66">
        <f>IF(($G5*'Jul''15 Envestra'!F23/'Jul''15 Envestra'!F24&gt;'Jul''15 Envestra'!F27)*'Jul''15 Envestra'!F24,('Bills Jul''15'!$G5*'Jul''15 Envestra'!F23/'Jul''15 Envestra'!F24-'Jul''15 Envestra'!F28)*'Jul''15 Envestra'!F31/100*1.1)*'Jul''15 Envestra'!F24</f>
        <v>246.64611840000001</v>
      </c>
      <c r="E52" s="66">
        <f>IF(($G5*'Jul''15 Envestra'!G23/'Jul''15 Envestra'!G24&gt;'Jul''15 Envestra'!G28),($G5*'Jul''15 Envestra'!G23/'Jul''15 Envestra'!G24-'Jul''15 Envestra'!G28)*'Jul''15 Envestra'!G47/100*1.1*'Jul''15 Envestra'!G24,0)</f>
        <v>0</v>
      </c>
      <c r="F52" s="66">
        <f>IF(($G5*'Jul''15 Envestra'!H23/'Jul''15 Envestra'!H24&gt;'Jul''15 Envestra'!H28),($G5*'Jul''15 Envestra'!H23/'Jul''15 Envestra'!H24-'Jul''15 Envestra'!H28)*'Jul''15 Envestra'!H47/100*1.1*'Jul''15 Envestra'!H24,0)</f>
        <v>251.25981870000001</v>
      </c>
      <c r="G52" s="66">
        <f>IF(($G5*'Jul''15 Envestra'!I23/'Jul''15 Envestra'!I24&gt;'Jul''15 Envestra'!I28),($G5*'Jul''15 Envestra'!I23/'Jul''15 Envestra'!I24-'Jul''15 Envestra'!I28)*'Jul''15 Envestra'!I47/100*1.1*'Jul''15 Envestra'!I24,0)</f>
        <v>232.69052600000001</v>
      </c>
      <c r="H52" s="66">
        <f>IF(($G5*'Jul''15 Envestra'!J23/'Jul''15 Envestra'!J24&gt;'Jul''15 Envestra'!J27)*'Jul''15 Envestra'!J24,('Bills Jul''15'!$G5*'Jul''15 Envestra'!J23/'Jul''15 Envestra'!J24-'Jul''15 Envestra'!J28)*'Jul''15 Envestra'!J31/100*1.1)*'Jul''15 Envestra'!J24</f>
        <v>261.09803939999995</v>
      </c>
      <c r="I52" s="66">
        <f>IF(($G5*'Jul''15 Envestra'!K23/'Jul''15 Envestra'!K24&gt;'Jul''15 Envestra'!K27)*'Jul''15 Envestra'!K24,('Bills Jul''15'!$G5*'Jul''15 Envestra'!K23/'Jul''15 Envestra'!K24-'Jul''15 Envestra'!K28)*'Jul''15 Envestra'!K31/100*1.1)*'Jul''15 Envestra'!K24</f>
        <v>260.66350199999999</v>
      </c>
      <c r="J52" s="66">
        <f>IF(($G5*'Jul''15 Envestra'!L23/'Jul''15 Envestra'!L24&gt;'Jul''15 Envestra'!L27)*'Jul''15 Envestra'!L24,('Bills Jul''15'!$G5*'Jul''15 Envestra'!L23/'Jul''15 Envestra'!L24-'Jul''15 Envestra'!L28)*'Jul''15 Envestra'!L31/100*1.1)*'Jul''15 Envestra'!L24</f>
        <v>296.10952800000001</v>
      </c>
      <c r="K52" s="66">
        <f>IF(($G5*'Jul''15 Envestra'!M23/'Jul''15 Envestra'!M24&gt;'Jul''15 Envestra'!M27)*'Jul''15 Envestra'!M24,('Bills Jul''15'!$G5*'Jul''15 Envestra'!M23/'Jul''15 Envestra'!M24-'Jul''15 Envestra'!M28)*'Jul''15 Envestra'!M31/100*1.1)*'Jul''15 Envestra'!M24</f>
        <v>239.25958099999997</v>
      </c>
      <c r="L52" s="66">
        <f>IF(($G5*'Jul''15 Envestra'!N23/'Jul''15 Envestra'!N24&gt;'Jul''15 Envestra'!N28),($G5*'Jul''15 Envestra'!N23/'Jul''15 Envestra'!N24-'Jul''15 Envestra'!N28)*'Jul''15 Envestra'!N47/100*1.1*'Jul''15 Envestra'!N24,0)</f>
        <v>246.13643340000002</v>
      </c>
      <c r="M52" s="66">
        <f>IF(($G5*'Jul''15 Envestra'!O23/'Jul''15 Envestra'!O24&gt;'Jul''15 Envestra'!O28),($G5*'Jul''15 Envestra'!O23/'Jul''15 Envestra'!O24-'Jul''15 Envestra'!O28)*'Jul''15 Envestra'!O47/100*1.1*'Jul''15 Envestra'!O24,0)</f>
        <v>261.70630199999999</v>
      </c>
      <c r="N52" s="70"/>
    </row>
    <row r="53" spans="1:14" x14ac:dyDescent="0.15">
      <c r="A53" s="47" t="s">
        <v>744</v>
      </c>
      <c r="C53" s="66">
        <f>IF($G5*'Jul''15 Envestra'!E25/'Jul''15 Envestra'!E26&gt;='Jul''15 Envestra'!E27,('Jul''15 Envestra'!E27*'Jul''15 Envestra'!E48/100*1.1)*'Jul''15 Envestra'!E26,($G5*'Jul''15 Envestra'!E25/'Jul''15 Envestra'!E26*'Jul''15 Envestra'!E48/100*1.1*'Jul''15 Envestra'!E26))</f>
        <v>151.76092799999998</v>
      </c>
      <c r="D53" s="66">
        <f>IF($G5*'Jul''15 Envestra'!F25/'Jul''15 Envestra'!F26&gt;='Jul''15 Envestra'!F27,('Jul''15 Envestra'!F27*'Jul''15 Envestra'!F32/100*1.1)*'Jul''15 Envestra'!F26,('Bills Jul''15'!$G5*'Jul''15 Envestra'!F25/'Jul''15 Envestra'!F26*'Jul''15 Envestra'!F32/100*1.1)*'Jul''15 Envestra'!F26)</f>
        <v>259.35360000000003</v>
      </c>
      <c r="E53" s="66">
        <f>IF($G5*'Jul''15 Envestra'!G25/'Jul''15 Envestra'!G26&gt;='Jul''15 Envestra'!G27,('Jul''15 Envestra'!G27*'Jul''15 Envestra'!G48/100*1.1)*'Jul''15 Envestra'!G26,($G5*'Jul''15 Envestra'!G25/'Jul''15 Envestra'!G26*'Jul''15 Envestra'!G48/100*1.1*'Jul''15 Envestra'!G26))</f>
        <v>479.92560000000003</v>
      </c>
      <c r="F53" s="66">
        <f>IF($G5*'Jul''15 Envestra'!H25/'Jul''15 Envestra'!H26&gt;='Jul''15 Envestra'!H27,('Jul''15 Envestra'!H27*'Jul''15 Envestra'!H48/100*1.1)*'Jul''15 Envestra'!H26,($G5*'Jul''15 Envestra'!H25/'Jul''15 Envestra'!H26*'Jul''15 Envestra'!H48/100*1.1*'Jul''15 Envestra'!H26))</f>
        <v>153.90143999999998</v>
      </c>
      <c r="G53" s="66">
        <f>IF($G5*'Jul''15 Envestra'!I25/'Jul''15 Envestra'!I26&gt;='Jul''15 Envestra'!I27,('Jul''15 Envestra'!I27*'Jul''15 Envestra'!I48/100*1.1)*'Jul''15 Envestra'!I26,($G5*'Jul''15 Envestra'!I25/'Jul''15 Envestra'!I26*'Jul''15 Envestra'!I48/100*1.1*'Jul''15 Envestra'!I26))</f>
        <v>267.39200000000005</v>
      </c>
      <c r="H53" s="66">
        <f>IF($G5*'Jul''15 Envestra'!J25/'Jul''15 Envestra'!J26&gt;='Jul''15 Envestra'!J27,('Jul''15 Envestra'!J27*'Jul''15 Envestra'!J32/100*1.1)*'Jul''15 Envestra'!J26,('Bills Jul''15'!$G5*'Jul''15 Envestra'!J25/'Jul''15 Envestra'!J26*'Jul''15 Envestra'!J32/100*1.1)*'Jul''15 Envestra'!J26)</f>
        <v>259.15648000000004</v>
      </c>
      <c r="I53" s="66">
        <f>IF($G5*'Jul''15 Envestra'!K25/'Jul''15 Envestra'!K26&gt;='Jul''15 Envestra'!K27,('Jul''15 Envestra'!K27*'Jul''15 Envestra'!K32/100*1.1)*'Jul''15 Envestra'!K26,('Bills Jul''15'!$G5*'Jul''15 Envestra'!K25/'Jul''15 Envestra'!K26*'Jul''15 Envestra'!K32/100*1.1)*'Jul''15 Envestra'!K26)</f>
        <v>242.88000000000002</v>
      </c>
      <c r="J53" s="66">
        <f>IF($G5*'Jul''15 Envestra'!L25/'Jul''15 Envestra'!L26&gt;='Jul''15 Envestra'!L27,('Jul''15 Envestra'!L27*'Jul''15 Envestra'!L32/100*1.1)*'Jul''15 Envestra'!L26,('Bills Jul''15'!$G5*'Jul''15 Envestra'!L25/'Jul''15 Envestra'!L26*'Jul''15 Envestra'!L32/100*1.1)*'Jul''15 Envestra'!L26)</f>
        <v>139.60848000000001</v>
      </c>
      <c r="K53" s="66">
        <f>IF($G5*'Jul''15 Envestra'!M25/'Jul''15 Envestra'!M26&gt;='Jul''15 Envestra'!M27,('Jul''15 Envestra'!M27*'Jul''15 Envestra'!M32/100*1.1)*'Jul''15 Envestra'!M26,('Bills Jul''15'!$G5*'Jul''15 Envestra'!M25/'Jul''15 Envestra'!M26*'Jul''15 Envestra'!M32/100*1.1)*'Jul''15 Envestra'!M26)</f>
        <v>229.50399999999999</v>
      </c>
      <c r="L53" s="66">
        <f>IF($G5*'Jul''15 Envestra'!N25/'Jul''15 Envestra'!N26&gt;='Jul''15 Envestra'!N27,('Jul''15 Envestra'!N27*'Jul''15 Envestra'!N48/100*1.1)*'Jul''15 Envestra'!N26,($G5*'Jul''15 Envestra'!N25/'Jul''15 Envestra'!N26*'Jul''15 Envestra'!N48/100*1.1*'Jul''15 Envestra'!N26))</f>
        <v>162.02449999999999</v>
      </c>
      <c r="M53" s="66">
        <f>IF($G5*'Jul''15 Envestra'!O25/'Jul''15 Envestra'!O26&gt;='Jul''15 Envestra'!O27,('Jul''15 Envestra'!O27*'Jul''15 Envestra'!O48/100*1.1)*'Jul''15 Envestra'!O26,($G5*'Jul''15 Envestra'!O25/'Jul''15 Envestra'!O26*'Jul''15 Envestra'!O48/100*1.1*'Jul''15 Envestra'!O26))</f>
        <v>152.92200000000003</v>
      </c>
      <c r="N53" s="70"/>
    </row>
    <row r="54" spans="1:14" x14ac:dyDescent="0.15">
      <c r="A54" s="47" t="s">
        <v>389</v>
      </c>
      <c r="C54" s="66">
        <f>IF($G5*'Jul''15 Envestra'!E25/'Jul''15 Envestra'!E26&lt;'Jul''15 Envestra'!E27,0,IF($G5*'Jul''15 Envestra'!E25/'Jul''15 Envestra'!E26&lt;='Jul''15 Envestra'!E28,($G5*'Jul''15 Envestra'!E25/'Jul''15 Envestra'!E26-'Jul''15 Envestra'!E27)*('Jul''15 Envestra'!E49/100*1.1)*'Jul''15 Envestra'!E26,('Jul''15 Envestra'!E28-'Jul''15 Envestra'!E27)*('Jul''15 Envestra'!E49/100*1.1)*'Jul''15 Envestra'!E26))</f>
        <v>103.20156000000001</v>
      </c>
      <c r="D54" s="66">
        <v>0</v>
      </c>
      <c r="E54" s="66">
        <f>IF($G5*'Jul''15 Envestra'!G25/'Jul''15 Envestra'!G26&lt;'Jul''15 Envestra'!G27,0,IF($G5*'Jul''15 Envestra'!G25/'Jul''15 Envestra'!G26&lt;='Jul''15 Envestra'!G28,($G5*'Jul''15 Envestra'!G25/'Jul''15 Envestra'!G26-'Jul''15 Envestra'!G27)*('Jul''15 Envestra'!G49/100*1.1)*'Jul''15 Envestra'!G26,('Jul''15 Envestra'!G28-'Jul''15 Envestra'!G27)*('Jul''15 Envestra'!G49/100*1.1)*'Jul''15 Envestra'!G26))</f>
        <v>313.10352545999996</v>
      </c>
      <c r="F54" s="66">
        <f>IF($G5*'Jul''15 Envestra'!H25/'Jul''15 Envestra'!H26&lt;'Jul''15 Envestra'!H27,0,IF($G5*'Jul''15 Envestra'!H25/'Jul''15 Envestra'!H26&lt;='Jul''15 Envestra'!H28,($G5*'Jul''15 Envestra'!H25/'Jul''15 Envestra'!H26-'Jul''15 Envestra'!H27)*('Jul''15 Envestra'!H49/100*1.1)*'Jul''15 Envestra'!H26,('Jul''15 Envestra'!H28-'Jul''15 Envestra'!H27)*('Jul''15 Envestra'!H49/100*1.1)*'Jul''15 Envestra'!H26))</f>
        <v>104.36976</v>
      </c>
      <c r="G54" s="66">
        <f>IF($G5*'Jul''15 Envestra'!I25/'Jul''15 Envestra'!I26&lt;'Jul''15 Envestra'!I27,0,IF($G5*'Jul''15 Envestra'!I25/'Jul''15 Envestra'!I26&lt;='Jul''15 Envestra'!I28,($G5*'Jul''15 Envestra'!I25/'Jul''15 Envestra'!I26-'Jul''15 Envestra'!I27)*('Jul''15 Envestra'!I49/100*1.1)*'Jul''15 Envestra'!I26,('Jul''15 Envestra'!I28-'Jul''15 Envestra'!I27)*('Jul''15 Envestra'!I49/100*1.1)*'Jul''15 Envestra'!I26))</f>
        <v>0</v>
      </c>
      <c r="H54" s="66">
        <v>0</v>
      </c>
      <c r="I54" s="66">
        <v>0</v>
      </c>
      <c r="J54" s="66">
        <v>0</v>
      </c>
      <c r="K54" s="66">
        <v>0</v>
      </c>
      <c r="L54" s="66">
        <f>IF($G5*'Jul''15 Envestra'!N25/'Jul''15 Envestra'!N26&lt;'Jul''15 Envestra'!N27,0,IF($G5*'Jul''15 Envestra'!N25/'Jul''15 Envestra'!N26&lt;='Jul''15 Envestra'!N28,($G5*'Jul''15 Envestra'!N25/'Jul''15 Envestra'!N26-'Jul''15 Envestra'!N27)*('Jul''15 Envestra'!N49/100*1.1)*'Jul''15 Envestra'!N26,('Jul''15 Envestra'!N28-'Jul''15 Envestra'!N27)*('Jul''15 Envestra'!N49/100*1.1)*'Jul''15 Envestra'!N26))</f>
        <v>108.08248000000002</v>
      </c>
      <c r="M54" s="66">
        <f>IF($G5*'Jul''15 Envestra'!O25/'Jul''15 Envestra'!O26&lt;'Jul''15 Envestra'!O27,0,IF($G5*'Jul''15 Envestra'!O25/'Jul''15 Envestra'!O26&lt;='Jul''15 Envestra'!O28,($G5*'Jul''15 Envestra'!O25/'Jul''15 Envestra'!O26-'Jul''15 Envestra'!O27)*('Jul''15 Envestra'!O49/100*1.1)*'Jul''15 Envestra'!O26,('Jul''15 Envestra'!O28-'Jul''15 Envestra'!O27)*('Jul''15 Envestra'!O49/100*1.1)*'Jul''15 Envestra'!O26))</f>
        <v>112.827</v>
      </c>
      <c r="N54" s="70"/>
    </row>
    <row r="55" spans="1:14" x14ac:dyDescent="0.15">
      <c r="A55" s="47" t="s">
        <v>742</v>
      </c>
      <c r="C55" s="66">
        <f>IF(($G5*'Jul''15 Envestra'!E25/'Jul''15 Envestra'!E26&gt;'Jul''15 Envestra'!E28),($G5*'Jul''15 Envestra'!E25/'Jul''15 Envestra'!E26-'Jul''15 Envestra'!E28)*'Jul''15 Envestra'!E50/100*1.1*'Jul''15 Envestra'!E26,0)</f>
        <v>466.18152900000001</v>
      </c>
      <c r="D55" s="66">
        <f>IF(($G5*'Jul''15 Envestra'!F25/'Jul''15 Envestra'!F26&gt;'Jul''15 Envestra'!F27),('Bills Jul''15'!$G5*'Jul''15 Envestra'!F25/'Jul''15 Envestra'!F26-'Jul''15 Envestra'!F27)*'Jul''15 Envestra'!F34/100*1.1)*'Jul''15 Envestra'!F26</f>
        <v>493.29223680000001</v>
      </c>
      <c r="E55" s="66">
        <f>IF(($G5*'Jul''15 Envestra'!G25/'Jul''15 Envestra'!G26&gt;'Jul''15 Envestra'!G28),($G5*'Jul''15 Envestra'!G25/'Jul''15 Envestra'!G26-'Jul''15 Envestra'!G28)*'Jul''15 Envestra'!G50/100*1.1*'Jul''15 Envestra'!G26,0)</f>
        <v>0</v>
      </c>
      <c r="F55" s="66">
        <f>IF(($G5*'Jul''15 Envestra'!H25/'Jul''15 Envestra'!H26&gt;'Jul''15 Envestra'!H28),($G5*'Jul''15 Envestra'!H25/'Jul''15 Envestra'!H26-'Jul''15 Envestra'!H28)*'Jul''15 Envestra'!H50/100*1.1*'Jul''15 Envestra'!H26,0)</f>
        <v>491.9611157999999</v>
      </c>
      <c r="G55" s="66">
        <f>IF(($G5*'Jul''15 Envestra'!I25/'Jul''15 Envestra'!I26&gt;'Jul''15 Envestra'!I28),($G5*'Jul''15 Envestra'!I25/'Jul''15 Envestra'!I26-'Jul''15 Envestra'!I28)*'Jul''15 Envestra'!I50/100*1.1*'Jul''15 Envestra'!I26,0)</f>
        <v>440.85658000000001</v>
      </c>
      <c r="H55" s="66">
        <f>IF(($G5*'Jul''15 Envestra'!J25/'Jul''15 Envestra'!J26&gt;'Jul''15 Envestra'!J27),('Bills Jul''15'!$G5*'Jul''15 Envestra'!J25/'Jul''15 Envestra'!J26-'Jul''15 Envestra'!J27)*'Jul''15 Envestra'!J34/100*1.1)*'Jul''15 Envestra'!J26</f>
        <v>502.09185091999996</v>
      </c>
      <c r="I55" s="66">
        <f>IF(($G5*'Jul''15 Envestra'!K25/'Jul''15 Envestra'!K26&gt;'Jul''15 Envestra'!K27),('Bills Jul''15'!$G5*'Jul''15 Envestra'!K25/'Jul''15 Envestra'!K26-'Jul''15 Envestra'!K27)*'Jul''15 Envestra'!K34/100*1.1)*'Jul''15 Envestra'!K26</f>
        <v>521.32700399999999</v>
      </c>
      <c r="J55" s="66">
        <f>IF(($G5*'Jul''15 Envestra'!L25/'Jul''15 Envestra'!L26&gt;'Jul''15 Envestra'!L27),('Bills Jul''15'!$G5*'Jul''15 Envestra'!L25/'Jul''15 Envestra'!L26-'Jul''15 Envestra'!L27)*'Jul''15 Envestra'!L34/100*1.1)*'Jul''15 Envestra'!L26</f>
        <v>592.21905600000002</v>
      </c>
      <c r="K55" s="66">
        <f>IF(($G5*'Jul''15 Envestra'!M25/'Jul''15 Envestra'!M26&gt;'Jul''15 Envestra'!M27),('Bills Jul''15'!$G5*'Jul''15 Envestra'!M25/'Jul''15 Envestra'!M26-'Jul''15 Envestra'!M27)*'Jul''15 Envestra'!M34/100*1.1)*'Jul''15 Envestra'!M26</f>
        <v>452.82685799999996</v>
      </c>
      <c r="L55" s="66">
        <f>IF(($G5*'Jul''15 Envestra'!N25/'Jul''15 Envestra'!N26&gt;'Jul''15 Envestra'!N28),($G5*'Jul''15 Envestra'!N25/'Jul''15 Envestra'!N26-'Jul''15 Envestra'!N28)*'Jul''15 Envestra'!N50/100*1.1*'Jul''15 Envestra'!N26,0)</f>
        <v>492.27286680000003</v>
      </c>
      <c r="M55" s="66">
        <f>IF(($G5*'Jul''15 Envestra'!O25/'Jul''15 Envestra'!O26&gt;'Jul''15 Envestra'!O28),($G5*'Jul''15 Envestra'!O25/'Jul''15 Envestra'!O26-'Jul''15 Envestra'!O28)*'Jul''15 Envestra'!O50/100*1.1*'Jul''15 Envestra'!O26,0)</f>
        <v>523.41260399999999</v>
      </c>
      <c r="N55" s="70"/>
    </row>
    <row r="56" spans="1:14" x14ac:dyDescent="0.15">
      <c r="A56" s="47" t="s">
        <v>309</v>
      </c>
      <c r="C56" s="66">
        <f>365*'Jul''15 Envestra'!E35/100*1.1</f>
        <v>254.47070000000005</v>
      </c>
      <c r="D56" s="66">
        <f>365*'Jul''15 Envestra'!F35/100*1.1</f>
        <v>240.9</v>
      </c>
      <c r="E56" s="66">
        <f>365*'Jul''15 Envestra'!G35/100*1.1</f>
        <v>263.25953500000003</v>
      </c>
      <c r="F56" s="66">
        <f>365*'Jul''15 Envestra'!H35/100*1.1</f>
        <v>250.45570000000001</v>
      </c>
      <c r="G56" s="66">
        <f>365*'Jul''15 Envestra'!I35/100*1.1</f>
        <v>250.81705000000002</v>
      </c>
      <c r="H56" s="66">
        <f>365*'Jul''15 Envestra'!J35/100*1.1</f>
        <v>246.52100000000004</v>
      </c>
      <c r="I56" s="66">
        <f>365*'Jul''15 Envestra'!K35/100*1.1</f>
        <v>248.93000000000004</v>
      </c>
      <c r="J56" s="66">
        <f>365*'Jul''15 Envestra'!L35/100*1.1</f>
        <v>256.19715000000002</v>
      </c>
      <c r="K56" s="66">
        <f>365*'Jul''15 Envestra'!M35/100*1.1</f>
        <v>228.65425000000002</v>
      </c>
      <c r="L56" s="66">
        <f>365*'Jul''15 Envestra'!N35/100*1.1</f>
        <v>250.93750000000003</v>
      </c>
      <c r="M56" s="66">
        <f>365*'Jul''15 Envestra'!O35/100*1.1</f>
        <v>240.9</v>
      </c>
      <c r="N56" s="67">
        <f>AVERAGE(C56:M56)</f>
        <v>248.36753500000003</v>
      </c>
    </row>
    <row r="57" spans="1:14" x14ac:dyDescent="0.15">
      <c r="A57" s="69" t="s">
        <v>721</v>
      </c>
      <c r="B57" s="70"/>
      <c r="C57" s="68">
        <f t="shared" ref="C57:I57" si="3">SUM(C50:C56)</f>
        <v>1336.1867255</v>
      </c>
      <c r="D57" s="68">
        <f t="shared" si="3"/>
        <v>1369.8687552000001</v>
      </c>
      <c r="E57" s="68">
        <f t="shared" si="3"/>
        <v>1465.9824298899998</v>
      </c>
      <c r="F57" s="68">
        <f>SUM(F50:F56)</f>
        <v>1383.1294345000001</v>
      </c>
      <c r="G57" s="68">
        <f>SUM(G50:G56)</f>
        <v>1327.6921560000001</v>
      </c>
      <c r="H57" s="68">
        <f t="shared" si="3"/>
        <v>1402.5147303199999</v>
      </c>
      <c r="I57" s="68">
        <f t="shared" si="3"/>
        <v>1395.2405060000001</v>
      </c>
      <c r="J57" s="68">
        <f>SUM(J50:J56)</f>
        <v>1353.9384540000001</v>
      </c>
      <c r="K57" s="68">
        <f>SUM(K50:K56)</f>
        <v>1274.1486889999999</v>
      </c>
      <c r="L57" s="68">
        <f>SUM(L50:L56)</f>
        <v>1394.5072702</v>
      </c>
      <c r="M57" s="68">
        <f>SUM(M50:M56)</f>
        <v>1424.6424059999999</v>
      </c>
      <c r="N57" s="72">
        <f>AVERAGE(C57:M57)</f>
        <v>1375.2592324190909</v>
      </c>
    </row>
    <row r="59" spans="1:14" x14ac:dyDescent="0.15">
      <c r="A59" s="62" t="s">
        <v>343</v>
      </c>
      <c r="C59" s="50" t="s">
        <v>872</v>
      </c>
      <c r="D59" s="50" t="s">
        <v>396</v>
      </c>
      <c r="E59" s="50" t="s">
        <v>202</v>
      </c>
      <c r="F59" s="50" t="s">
        <v>331</v>
      </c>
      <c r="G59" s="50" t="s">
        <v>126</v>
      </c>
      <c r="H59" s="50" t="s">
        <v>274</v>
      </c>
      <c r="I59" s="50" t="s">
        <v>726</v>
      </c>
      <c r="J59" s="50" t="s">
        <v>281</v>
      </c>
      <c r="K59" s="50" t="s">
        <v>376</v>
      </c>
      <c r="L59" s="50" t="s">
        <v>276</v>
      </c>
      <c r="M59" s="50" t="s">
        <v>434</v>
      </c>
      <c r="N59" s="65" t="s">
        <v>729</v>
      </c>
    </row>
    <row r="60" spans="1:14" x14ac:dyDescent="0.15">
      <c r="A60" s="47" t="s">
        <v>667</v>
      </c>
      <c r="C60" s="66">
        <f>IF($G5*'Jul''15 Envestra'!E39/'Jul''15 Envestra'!E40&gt;='Jul''15 Envestra'!E43,('Jul''15 Envestra'!E43*'Jul''15 Envestra'!E45/100*1.1)*'Jul''15 Envestra'!E40,($G5*'Jul''15 Envestra'!E39/'Jul''15 Envestra'!E40*'Jul''15 Envestra'!E45/100*1.1)*'Jul''15 Envestra'!E40)</f>
        <v>75.880463999999989</v>
      </c>
      <c r="D60" s="66">
        <f>IF($G5*'Jul''15 Envestra'!F39/'Jul''15 Envestra'!F40&gt;='Jul''15 Envestra'!F43,('Jul''15 Envestra'!F43*'Jul''15 Envestra'!F45/100*1.1)*'Jul''15 Envestra'!F40,($G5*'Jul''15 Envestra'!F39/'Jul''15 Envestra'!F40*'Jul''15 Envestra'!F45/100*1.1)*'Jul''15 Envestra'!F40)</f>
        <v>164.12</v>
      </c>
      <c r="E60" s="66">
        <f>IF($G5*'Jul''15 Envestra'!G39/'Jul''15 Envestra'!G40&gt;='Jul''15 Envestra'!G43,('Jul''15 Envestra'!G43*'Jul''15 Envestra'!G45/100*1.1)*'Jul''15 Envestra'!G40,($G5*'Jul''15 Envestra'!G39/'Jul''15 Envestra'!G40*'Jul''15 Envestra'!G45/100*1.1)*'Jul''15 Envestra'!G40)</f>
        <v>248.88600000000008</v>
      </c>
      <c r="F60" s="66">
        <f>IF($G5*'Jul''15 Envestra'!H39/'Jul''15 Envestra'!H40&gt;='Jul''15 Envestra'!H43,('Jul''15 Envestra'!H43*'Jul''15 Envestra'!H45/100*1.1)*'Jul''15 Envestra'!H40,($G5*'Jul''15 Envestra'!H39/'Jul''15 Envestra'!H40*'Jul''15 Envestra'!H45/100*1.1)*'Jul''15 Envestra'!H40)</f>
        <v>78.096480000000014</v>
      </c>
      <c r="G60" s="66">
        <f>IF($G5*'Jul''15 Envestra'!I39/'Jul''15 Envestra'!I40&gt;='Jul''15 Envestra'!I43,('Jul''15 Envestra'!I43*'Jul''15 Envestra'!I45/100*1.1)*'Jul''15 Envestra'!I40,($G5*'Jul''15 Envestra'!I39/'Jul''15 Envestra'!I40*'Jul''15 Envestra'!I45/100*1.1)*'Jul''15 Envestra'!I40)</f>
        <v>169.92000000000004</v>
      </c>
      <c r="H60" s="66">
        <f>IF($G5*'Jul''15 Envestra'!J39/'Jul''15 Envestra'!J40&gt;='Jul''15 Envestra'!J43,('Jul''15 Envestra'!J43*'Jul''15 Envestra'!J45/100*1.1)*'Jul''15 Envestra'!J40,($G5*'Jul''15 Envestra'!J39/'Jul''15 Envestra'!J40*'Jul''15 Envestra'!J45/100*1.1)*'Jul''15 Envestra'!J40)</f>
        <v>167.64000000000001</v>
      </c>
      <c r="I60" s="66">
        <f>IF($G5*'Jul''15 Envestra'!K39/'Jul''15 Envestra'!K40&gt;='Jul''15 Envestra'!K43,('Jul''15 Envestra'!K43*'Jul''15 Envestra'!K45/100*1.1)*'Jul''15 Envestra'!K40,($G5*'Jul''15 Envestra'!K39/'Jul''15 Envestra'!K40*'Jul''15 Envestra'!K45/100*1.1)*'Jul''15 Envestra'!K40)</f>
        <v>128.04000000000002</v>
      </c>
      <c r="J60" s="66">
        <f>IF($G5*'Jul''15 Envestra'!L39/'Jul''15 Envestra'!L40&gt;='Jul''15 Envestra'!L43,('Jul''15 Envestra'!L43*'Jul''15 Envestra'!L45/100*1.1)*'Jul''15 Envestra'!L40,($G5*'Jul''15 Envestra'!L39/'Jul''15 Envestra'!L40*'Jul''15 Envestra'!L45/100*1.1)*'Jul''15 Envestra'!L40)</f>
        <v>82.824720000000013</v>
      </c>
      <c r="K60" s="66">
        <f>IF($G5*'Jul''15 Envestra'!M39/'Jul''15 Envestra'!M40&gt;='Jul''15 Envestra'!M43,('Jul''15 Envestra'!M43*'Jul''15 Envestra'!M45/100*1.1)*'Jul''15 Envestra'!M40,($G5*'Jul''15 Envestra'!M39/'Jul''15 Envestra'!M40*'Jul''15 Envestra'!M45/100*1.1)*'Jul''15 Envestra'!M40)</f>
        <v>158.4</v>
      </c>
      <c r="L60" s="66">
        <f>IF($G5*'Jul''15 Envestra'!N39/'Jul''15 Envestra'!N40&gt;='Jul''15 Envestra'!N43,('Jul''15 Envestra'!N43*'Jul''15 Envestra'!N45/100*1.1)*'Jul''15 Envestra'!N40,($G5*'Jul''15 Envestra'!N39/'Jul''15 Envestra'!N40*'Jul''15 Envestra'!N45/100*1.1)*'Jul''15 Envestra'!N40)</f>
        <v>81.012249999999995</v>
      </c>
      <c r="M60" s="66">
        <f>IF($G5*'Jul''15 Envestra'!O39/'Jul''15 Envestra'!O40&gt;='Jul''15 Envestra'!O43,('Jul''15 Envestra'!O43*'Jul''15 Envestra'!O45/100*1.1)*'Jul''15 Envestra'!O40,($G5*'Jul''15 Envestra'!O39/'Jul''15 Envestra'!O40*'Jul''15 Envestra'!O45/100*1.1)*'Jul''15 Envestra'!O40)</f>
        <v>76.461000000000013</v>
      </c>
      <c r="N60" s="70"/>
    </row>
    <row r="61" spans="1:14" x14ac:dyDescent="0.15">
      <c r="A61" s="47" t="s">
        <v>170</v>
      </c>
      <c r="C61" s="66">
        <f>IF($G5*'Jul''15 Envestra'!E39/'Jul''15 Envestra'!E40&lt;'Jul''15 Envestra'!E43,0,IF($G5*'Jul''15 Envestra'!E39/'Jul''15 Envestra'!E40&lt;='Jul''15 Envestra'!E44,($G5*'Jul''15 Envestra'!E39/'Jul''15 Envestra'!E40-'Jul''15 Envestra'!E43)*('Jul''15 Envestra'!E46/100*1.1)*'Jul''15 Envestra'!E40,('Jul''15 Envestra'!E44-'Jul''15 Envestra'!E43)*('Jul''15 Envestra'!E46/100*1.1)*'Jul''15 Envestra'!E40))</f>
        <v>51.600780000000007</v>
      </c>
      <c r="D61" s="66">
        <f>IF($G5*'Jul''15 Envestra'!F39/'Jul''15 Envestra'!F40&lt;'Jul''15 Envestra'!F43,0,IF($G5*'Jul''15 Envestra'!F39/'Jul''15 Envestra'!F40&lt;='Jul''15 Envestra'!F44,($G5*'Jul''15 Envestra'!F39/'Jul''15 Envestra'!F40-'Jul''15 Envestra'!F43)*('Jul''15 Envestra'!F46/100*1.1)*'Jul''15 Envestra'!F40,('Jul''15 Envestra'!F44-'Jul''15 Envestra'!F43)*('Jul''15 Envestra'!F46/100*1.1)*'Jul''15 Envestra'!F40))</f>
        <v>236.48379259999999</v>
      </c>
      <c r="E61" s="66">
        <f>IF($G5*'Jul''15 Envestra'!G39/'Jul''15 Envestra'!G40&lt;'Jul''15 Envestra'!G43,0,IF($G5*'Jul''15 Envestra'!G39/'Jul''15 Envestra'!G40&lt;='Jul''15 Envestra'!G44,($G5*'Jul''15 Envestra'!G39/'Jul''15 Envestra'!G40-'Jul''15 Envestra'!G43)*('Jul''15 Envestra'!G46/100*1.1)*'Jul''15 Envestra'!G40,('Jul''15 Envestra'!G44-'Jul''15 Envestra'!G43)*('Jul''15 Envestra'!G46/100*1.1)*'Jul''15 Envestra'!G40))</f>
        <v>160.80776942999995</v>
      </c>
      <c r="F61" s="66">
        <f>IF($G5*'Jul''15 Envestra'!H39/'Jul''15 Envestra'!H40&lt;'Jul''15 Envestra'!H43,0,IF($G5*'Jul''15 Envestra'!H39/'Jul''15 Envestra'!H40&lt;='Jul''15 Envestra'!H44,($G5*'Jul''15 Envestra'!H39/'Jul''15 Envestra'!H40-'Jul''15 Envestra'!H43)*('Jul''15 Envestra'!H46/100*1.1)*'Jul''15 Envestra'!H40,('Jul''15 Envestra'!H44-'Jul''15 Envestra'!H43)*('Jul''15 Envestra'!H46/100*1.1)*'Jul''15 Envestra'!H40))</f>
        <v>53.085120000000011</v>
      </c>
      <c r="G61" s="66">
        <f>IF($G5*'Jul''15 Envestra'!I39/'Jul''15 Envestra'!I40&lt;'Jul''15 Envestra'!I43,0,IF($G5*'Jul''15 Envestra'!I39/'Jul''15 Envestra'!I40&lt;='Jul''15 Envestra'!I44,($G5*'Jul''15 Envestra'!I39/'Jul''15 Envestra'!I40-'Jul''15 Envestra'!I43)*('Jul''15 Envestra'!I46/100*1.1)*'Jul''15 Envestra'!I40,('Jul''15 Envestra'!I44-'Jul''15 Envestra'!I43)*('Jul''15 Envestra'!I46/100*1.1)*'Jul''15 Envestra'!I40))</f>
        <v>244.490499</v>
      </c>
      <c r="H61" s="66">
        <f>IF($G5*'Jul''15 Envestra'!J39/'Jul''15 Envestra'!J40&lt;'Jul''15 Envestra'!J43,0,IF($G5*'Jul''15 Envestra'!J39/'Jul''15 Envestra'!J40&lt;='Jul''15 Envestra'!J44,($G5*'Jul''15 Envestra'!J39/'Jul''15 Envestra'!J40-'Jul''15 Envestra'!J43)*('Jul''15 Envestra'!J46/100*1.1)*'Jul''15 Envestra'!J40,('Jul''15 Envestra'!J44-'Jul''15 Envestra'!J43)*('Jul''15 Envestra'!J46/100*1.1)*'Jul''15 Envestra'!J40))</f>
        <v>228.04815549999998</v>
      </c>
      <c r="I61" s="66">
        <f>IF($G5*'Jul''15 Envestra'!K39/'Jul''15 Envestra'!K40&lt;'Jul''15 Envestra'!K43,0,IF($G5*'Jul''15 Envestra'!K39/'Jul''15 Envestra'!K40&lt;='Jul''15 Envestra'!K44,($G5*'Jul''15 Envestra'!K39/'Jul''15 Envestra'!K40-'Jul''15 Envestra'!K43)*('Jul''15 Envestra'!K46/100*1.1)*'Jul''15 Envestra'!K40,('Jul''15 Envestra'!K44-'Jul''15 Envestra'!K43)*('Jul''15 Envestra'!K46/100*1.1)*'Jul''15 Envestra'!K40))</f>
        <v>0</v>
      </c>
      <c r="J61" s="66">
        <f>IF($G5*'Jul''15 Envestra'!L39/'Jul''15 Envestra'!L40&lt;'Jul''15 Envestra'!L43,0,IF($G5*'Jul''15 Envestra'!L39/'Jul''15 Envestra'!L40&lt;='Jul''15 Envestra'!L44,($G5*'Jul''15 Envestra'!L39/'Jul''15 Envestra'!L40-'Jul''15 Envestra'!L43)*('Jul''15 Envestra'!L46/100*1.1)*'Jul''15 Envestra'!L40,('Jul''15 Envestra'!L44-'Jul''15 Envestra'!L43)*('Jul''15 Envestra'!L46/100*1.1)*'Jul''15 Envestra'!L40))</f>
        <v>56.659680000000016</v>
      </c>
      <c r="K61" s="66">
        <f>IF($G5*'Jul''15 Envestra'!M39/'Jul''15 Envestra'!M40&lt;'Jul''15 Envestra'!M43,0,IF($G5*'Jul''15 Envestra'!M39/'Jul''15 Envestra'!M40&lt;='Jul''15 Envestra'!M44,($G5*'Jul''15 Envestra'!M39/'Jul''15 Envestra'!M40-'Jul''15 Envestra'!M43)*('Jul''15 Envestra'!M46/100*1.1)*'Jul''15 Envestra'!M40,('Jul''15 Envestra'!M44-'Jul''15 Envestra'!M43)*('Jul''15 Envestra'!M46/100*1.1)*'Jul''15 Envestra'!M40))</f>
        <v>224.47373300000001</v>
      </c>
      <c r="L61" s="66">
        <f>IF($G5*'Jul''15 Envestra'!N39/'Jul''15 Envestra'!N40&lt;'Jul''15 Envestra'!N43,0,IF($G5*'Jul''15 Envestra'!N39/'Jul''15 Envestra'!N40&lt;='Jul''15 Envestra'!N44,($G5*'Jul''15 Envestra'!N39/'Jul''15 Envestra'!N40-'Jul''15 Envestra'!N43)*('Jul''15 Envestra'!N46/100*1.1)*'Jul''15 Envestra'!N40,('Jul''15 Envestra'!N44-'Jul''15 Envestra'!N43)*('Jul''15 Envestra'!N46/100*1.1)*'Jul''15 Envestra'!N40))</f>
        <v>54.041240000000009</v>
      </c>
      <c r="M61" s="66">
        <f>IF($G5*'Jul''15 Envestra'!O39/'Jul''15 Envestra'!O40&lt;'Jul''15 Envestra'!O43,0,IF($G5*'Jul''15 Envestra'!O39/'Jul''15 Envestra'!O40&lt;='Jul''15 Envestra'!O44,($G5*'Jul''15 Envestra'!O39/'Jul''15 Envestra'!O40-'Jul''15 Envestra'!O43)*('Jul''15 Envestra'!O46/100*1.1)*'Jul''15 Envestra'!O40,('Jul''15 Envestra'!O44-'Jul''15 Envestra'!O43)*('Jul''15 Envestra'!O46/100*1.1)*'Jul''15 Envestra'!O40))</f>
        <v>56.413499999999999</v>
      </c>
      <c r="N61" s="70"/>
    </row>
    <row r="62" spans="1:14" x14ac:dyDescent="0.15">
      <c r="A62" s="47" t="s">
        <v>868</v>
      </c>
      <c r="C62" s="66">
        <f>IF(($G5*'Jul''15 Envestra'!E39/'Jul''15 Envestra'!E40&gt;'Jul''15 Envestra'!E44),($G5*'Jul''15 Envestra'!E39/'Jul''15 Envestra'!E40-'Jul''15 Envestra'!E44)*'Jul''15 Envestra'!E47/100*1.1)*'Jul''15 Envestra'!E40</f>
        <v>233.09076450000001</v>
      </c>
      <c r="D62" s="66">
        <f>IF(($G5*'Jul''15 Envestra'!F39/'Jul''15 Envestra'!F40&gt;'Jul''15 Envestra'!F44),($G5*'Jul''15 Envestra'!F39/'Jul''15 Envestra'!F40-'Jul''15 Envestra'!F44)*'Jul''15 Envestra'!F47/100*1.1)*'Jul''15 Envestra'!F40</f>
        <v>0</v>
      </c>
      <c r="E62" s="66">
        <f>IF(($G5*'Jul''15 Envestra'!G39/'Jul''15 Envestra'!G40&gt;'Jul''15 Envestra'!G44),($G5*'Jul''15 Envestra'!G39/'Jul''15 Envestra'!G40-'Jul''15 Envestra'!G44)*'Jul''15 Envestra'!G47/100*1.1)*'Jul''15 Envestra'!G40</f>
        <v>0</v>
      </c>
      <c r="F62" s="66">
        <f>IF(($G5*'Jul''15 Envestra'!H39/'Jul''15 Envestra'!H40&gt;'Jul''15 Envestra'!H44),($G5*'Jul''15 Envestra'!H39/'Jul''15 Envestra'!H40-'Jul''15 Envestra'!H44)*'Jul''15 Envestra'!H47/100*1.1)*'Jul''15 Envestra'!H40</f>
        <v>251.25981870000001</v>
      </c>
      <c r="G62" s="66">
        <f>IF(($G5*'Jul''15 Envestra'!I39/'Jul''15 Envestra'!I40&gt;'Jul''15 Envestra'!I44),($G5*'Jul''15 Envestra'!I39/'Jul''15 Envestra'!I40-'Jul''15 Envestra'!I44)*'Jul''15 Envestra'!I47/100*1.1)*'Jul''15 Envestra'!I40</f>
        <v>0</v>
      </c>
      <c r="H62" s="66">
        <f>IF(($G5*'Jul''15 Envestra'!J39/'Jul''15 Envestra'!J40&gt;'Jul''15 Envestra'!J44),($G5*'Jul''15 Envestra'!J39/'Jul''15 Envestra'!J40-'Jul''15 Envestra'!J44)*'Jul''15 Envestra'!J47/100*1.1)*'Jul''15 Envestra'!J40</f>
        <v>0</v>
      </c>
      <c r="I62" s="66">
        <f>IF(($G5*'Jul''15 Envestra'!K39/'Jul''15 Envestra'!K40&gt;'Jul''15 Envestra'!K44),($G5*'Jul''15 Envestra'!K39/'Jul''15 Envestra'!K40-'Jul''15 Envestra'!K44)*'Jul''15 Envestra'!K47/100*1.1)*'Jul''15 Envestra'!K40</f>
        <v>252.41465700000001</v>
      </c>
      <c r="J62" s="66">
        <f>IF(($G5*'Jul''15 Envestra'!L39/'Jul''15 Envestra'!L40&gt;'Jul''15 Envestra'!L44),($G5*'Jul''15 Envestra'!L39/'Jul''15 Envestra'!L40-'Jul''15 Envestra'!L44)*'Jul''15 Envestra'!L47/100*1.1)*'Jul''15 Envestra'!L40</f>
        <v>255.48738599999999</v>
      </c>
      <c r="K62" s="66">
        <f>IF(($G5*'Jul''15 Envestra'!M39/'Jul''15 Envestra'!M40&gt;'Jul''15 Envestra'!M44),($G5*'Jul''15 Envestra'!M39/'Jul''15 Envestra'!M40-'Jul''15 Envestra'!M44)*'Jul''15 Envestra'!M47/100*1.1)*'Jul''15 Envestra'!M40</f>
        <v>0</v>
      </c>
      <c r="L62" s="66">
        <f>IF(($G5*'Jul''15 Envestra'!N39/'Jul''15 Envestra'!N40&gt;'Jul''15 Envestra'!N44),($G5*'Jul''15 Envestra'!N39/'Jul''15 Envestra'!N40-'Jul''15 Envestra'!N44)*'Jul''15 Envestra'!N47/100*1.1)*'Jul''15 Envestra'!N40</f>
        <v>246.13643340000002</v>
      </c>
      <c r="M62" s="66">
        <f>IF(($G5*'Jul''15 Envestra'!O39/'Jul''15 Envestra'!O40&gt;'Jul''15 Envestra'!O44),($G5*'Jul''15 Envestra'!O39/'Jul''15 Envestra'!O40-'Jul''15 Envestra'!O44)*'Jul''15 Envestra'!O47/100*1.1)*'Jul''15 Envestra'!O40</f>
        <v>261.70630199999999</v>
      </c>
      <c r="N62" s="70"/>
    </row>
    <row r="63" spans="1:14" x14ac:dyDescent="0.15">
      <c r="A63" s="47" t="s">
        <v>744</v>
      </c>
      <c r="C63" s="66">
        <f>IF($G5*'Jul''15 Envestra'!E41/'Jul''15 Envestra'!E42&gt;='Jul''15 Envestra'!E43,('Jul''15 Envestra'!E43*'Jul''15 Envestra'!E48/100*1.1)*'Jul''15 Envestra'!E42,($G5*'Jul''15 Envestra'!E41/'Jul''15 Envestra'!E42*'Jul''15 Envestra'!E48/100*1.1)*'Jul''15 Envestra'!E42)</f>
        <v>151.76092799999998</v>
      </c>
      <c r="D63" s="66">
        <f>IF($G5*'Jul''15 Envestra'!F41/'Jul''15 Envestra'!F42&gt;='Jul''15 Envestra'!F43,('Jul''15 Envestra'!F43*'Jul''15 Envestra'!F48/100*1.1)*'Jul''15 Envestra'!F42,($G5*'Jul''15 Envestra'!F41/'Jul''15 Envestra'!F42*'Jul''15 Envestra'!F48/100*1.1)*'Jul''15 Envestra'!F42)</f>
        <v>328.24</v>
      </c>
      <c r="E63" s="66">
        <f>IF($G5*'Jul''15 Envestra'!G41/'Jul''15 Envestra'!G42&gt;='Jul''15 Envestra'!G43,('Jul''15 Envestra'!G43*'Jul''15 Envestra'!G48/100*1.1)*'Jul''15 Envestra'!G42,($G5*'Jul''15 Envestra'!G41/'Jul''15 Envestra'!G42*'Jul''15 Envestra'!G48/100*1.1)*'Jul''15 Envestra'!G42)</f>
        <v>479.92560000000003</v>
      </c>
      <c r="F63" s="66">
        <f>IF($G5*'Jul''15 Envestra'!H41/'Jul''15 Envestra'!H42&gt;='Jul''15 Envestra'!H43,('Jul''15 Envestra'!H43*'Jul''15 Envestra'!H48/100*1.1)*'Jul''15 Envestra'!H42,($G5*'Jul''15 Envestra'!H41/'Jul''15 Envestra'!H42*'Jul''15 Envestra'!H48/100*1.1)*'Jul''15 Envestra'!H42)</f>
        <v>153.90143999999998</v>
      </c>
      <c r="G63" s="66">
        <f>IF($G5*'Jul''15 Envestra'!I41/'Jul''15 Envestra'!I42&gt;='Jul''15 Envestra'!I43,('Jul''15 Envestra'!I43*'Jul''15 Envestra'!I48/100*1.1)*'Jul''15 Envestra'!I42,($G5*'Jul''15 Envestra'!I41/'Jul''15 Envestra'!I42*'Jul''15 Envestra'!I48/100*1.1)*'Jul''15 Envestra'!I42)</f>
        <v>334.24</v>
      </c>
      <c r="H63" s="66">
        <f>IF($G5*'Jul''15 Envestra'!J41/'Jul''15 Envestra'!J42&gt;='Jul''15 Envestra'!J43,('Jul''15 Envestra'!J43*'Jul''15 Envestra'!J48/100*1.1)*'Jul''15 Envestra'!J42,($G5*'Jul''15 Envestra'!J41/'Jul''15 Envestra'!J42*'Jul''15 Envestra'!J48/100*1.1)*'Jul''15 Envestra'!J42)</f>
        <v>326.97280000000001</v>
      </c>
      <c r="I63" s="66">
        <f>IF($G5*'Jul''15 Envestra'!K41/'Jul''15 Envestra'!K42&gt;='Jul''15 Envestra'!K43,('Jul''15 Envestra'!K43*'Jul''15 Envestra'!K48/100*1.1)*'Jul''15 Envestra'!K42,($G5*'Jul''15 Envestra'!K41/'Jul''15 Envestra'!K42*'Jul''15 Envestra'!K48/100*1.1)*'Jul''15 Envestra'!K42)</f>
        <v>256.08000000000004</v>
      </c>
      <c r="J63" s="66">
        <f>IF($G5*'Jul''15 Envestra'!L41/'Jul''15 Envestra'!L42&gt;='Jul''15 Envestra'!L43,('Jul''15 Envestra'!L43*'Jul''15 Envestra'!L48/100*1.1)*'Jul''15 Envestra'!L42,($G5*'Jul''15 Envestra'!L41/'Jul''15 Envestra'!L42*'Jul''15 Envestra'!L48/100*1.1)*'Jul''15 Envestra'!L42)</f>
        <v>165.64944000000003</v>
      </c>
      <c r="K63" s="66">
        <f>IF($G5*'Jul''15 Envestra'!M41/'Jul''15 Envestra'!M42&gt;='Jul''15 Envestra'!M43,('Jul''15 Envestra'!M43*'Jul''15 Envestra'!M48/100*1.1)*'Jul''15 Envestra'!M42,($G5*'Jul''15 Envestra'!M41/'Jul''15 Envestra'!M42*'Jul''15 Envestra'!M48/100*1.1)*'Jul''15 Envestra'!M42)</f>
        <v>306.24</v>
      </c>
      <c r="L63" s="66">
        <f>IF($G5*'Jul''15 Envestra'!N41/'Jul''15 Envestra'!N42&gt;='Jul''15 Envestra'!N43,('Jul''15 Envestra'!N43*'Jul''15 Envestra'!N48/100*1.1)*'Jul''15 Envestra'!N42,($G5*'Jul''15 Envestra'!N41/'Jul''15 Envestra'!N42*'Jul''15 Envestra'!N48/100*1.1)*'Jul''15 Envestra'!N42)</f>
        <v>162.02449999999999</v>
      </c>
      <c r="M63" s="66">
        <f>IF($G5*'Jul''15 Envestra'!O41/'Jul''15 Envestra'!O42&gt;='Jul''15 Envestra'!O43,('Jul''15 Envestra'!O43*'Jul''15 Envestra'!O48/100*1.1)*'Jul''15 Envestra'!O42,($G5*'Jul''15 Envestra'!O41/'Jul''15 Envestra'!O42*'Jul''15 Envestra'!O48/100*1.1)*'Jul''15 Envestra'!O42)</f>
        <v>152.92200000000003</v>
      </c>
      <c r="N63" s="70"/>
    </row>
    <row r="64" spans="1:14" x14ac:dyDescent="0.15">
      <c r="A64" s="47" t="s">
        <v>389</v>
      </c>
      <c r="C64" s="66">
        <f>IF($G5*'Jul''15 Envestra'!E41/'Jul''15 Envestra'!E42&lt;'Jul''15 Envestra'!E43,0,IF($G5*'Jul''15 Envestra'!E41/'Jul''15 Envestra'!E42&lt;='Jul''15 Envestra'!E44,($G5*'Jul''15 Envestra'!E41/'Jul''15 Envestra'!E42-'Jul''15 Envestra'!E43)*('Jul''15 Envestra'!E49/100*1.1)*'Jul''15 Envestra'!E42,('Jul''15 Envestra'!E44-'Jul''15 Envestra'!E43)*('Jul''15 Envestra'!E49/100*1.1)*'Jul''15 Envestra'!E42))</f>
        <v>103.20156000000001</v>
      </c>
      <c r="D64" s="66">
        <f>IF($G5*'Jul''15 Envestra'!F41/'Jul''15 Envestra'!F42&lt;'Jul''15 Envestra'!F43,0,IF($G5*'Jul''15 Envestra'!F41/'Jul''15 Envestra'!F42&lt;='Jul''15 Envestra'!F44,($G5*'Jul''15 Envestra'!F41/'Jul''15 Envestra'!F42-'Jul''15 Envestra'!F43)*('Jul''15 Envestra'!F49/100*1.1)*'Jul''15 Envestra'!F42,('Jul''15 Envestra'!F44-'Jul''15 Envestra'!F43)*('Jul''15 Envestra'!F49/100*1.1)*'Jul''15 Envestra'!F42))</f>
        <v>472.96758519999997</v>
      </c>
      <c r="E64" s="66">
        <f>IF($G5*'Jul''15 Envestra'!G41/'Jul''15 Envestra'!G42&lt;'Jul''15 Envestra'!G43,0,IF($G5*'Jul''15 Envestra'!G41/'Jul''15 Envestra'!G42&lt;='Jul''15 Envestra'!G44,($G5*'Jul''15 Envestra'!G41/'Jul''15 Envestra'!G42-'Jul''15 Envestra'!G43)*('Jul''15 Envestra'!G49/100*1.1)*'Jul''15 Envestra'!G42,('Jul''15 Envestra'!G44-'Jul''15 Envestra'!G43)*('Jul''15 Envestra'!G49/100*1.1)*'Jul''15 Envestra'!G42))</f>
        <v>313.10352545999996</v>
      </c>
      <c r="F64" s="66">
        <f>IF($G5*'Jul''15 Envestra'!H41/'Jul''15 Envestra'!H42&lt;'Jul''15 Envestra'!H43,0,IF($G5*'Jul''15 Envestra'!H41/'Jul''15 Envestra'!H42&lt;='Jul''15 Envestra'!H44,($G5*'Jul''15 Envestra'!H41/'Jul''15 Envestra'!H42-'Jul''15 Envestra'!H43)*('Jul''15 Envestra'!H49/100*1.1)*'Jul''15 Envestra'!H42,('Jul''15 Envestra'!H44-'Jul''15 Envestra'!H43)*('Jul''15 Envestra'!H49/100*1.1)*'Jul''15 Envestra'!H42))</f>
        <v>104.36976</v>
      </c>
      <c r="G64" s="66">
        <f>IF($G5*'Jul''15 Envestra'!I41/'Jul''15 Envestra'!I42&lt;'Jul''15 Envestra'!I43,0,IF($G5*'Jul''15 Envestra'!I41/'Jul''15 Envestra'!I42&lt;='Jul''15 Envestra'!I44,($G5*'Jul''15 Envestra'!I41/'Jul''15 Envestra'!I42-'Jul''15 Envestra'!I43)*('Jul''15 Envestra'!I49/100*1.1)*'Jul''15 Envestra'!I42,('Jul''15 Envestra'!I44-'Jul''15 Envestra'!I43)*('Jul''15 Envestra'!I49/100*1.1)*'Jul''15 Envestra'!I42))</f>
        <v>483.26192199999991</v>
      </c>
      <c r="H64" s="66">
        <f>IF($G5*'Jul''15 Envestra'!J41/'Jul''15 Envestra'!J42&lt;'Jul''15 Envestra'!J43,0,IF($G5*'Jul''15 Envestra'!J41/'Jul''15 Envestra'!J42&lt;='Jul''15 Envestra'!J44,($G5*'Jul''15 Envestra'!J41/'Jul''15 Envestra'!J42-'Jul''15 Envestra'!J43)*('Jul''15 Envestra'!J49/100*1.1)*'Jul''15 Envestra'!J42,('Jul''15 Envestra'!J44-'Jul''15 Envestra'!J43)*('Jul''15 Envestra'!J49/100*1.1)*'Jul''15 Envestra'!J42))</f>
        <v>444.25782368</v>
      </c>
      <c r="I64" s="66">
        <f>IF($G5*'Jul''15 Envestra'!K41/'Jul''15 Envestra'!K42&lt;'Jul''15 Envestra'!K43,0,IF($G5*'Jul''15 Envestra'!K41/'Jul''15 Envestra'!K42&lt;='Jul''15 Envestra'!K44,($G5*'Jul''15 Envestra'!K41/'Jul''15 Envestra'!K42-'Jul''15 Envestra'!K43)*('Jul''15 Envestra'!K49/100*1.1)*'Jul''15 Envestra'!K42,('Jul''15 Envestra'!K44-'Jul''15 Envestra'!K43)*('Jul''15 Envestra'!K49/100*1.1)*'Jul''15 Envestra'!K42))</f>
        <v>0</v>
      </c>
      <c r="J64" s="66">
        <f>IF($G5*'Jul''15 Envestra'!L41/'Jul''15 Envestra'!L42&lt;'Jul''15 Envestra'!L43,0,IF($G5*'Jul''15 Envestra'!L41/'Jul''15 Envestra'!L42&lt;='Jul''15 Envestra'!L44,($G5*'Jul''15 Envestra'!L41/'Jul''15 Envestra'!L42-'Jul''15 Envestra'!L43)*('Jul''15 Envestra'!L49/100*1.1)*'Jul''15 Envestra'!L42,('Jul''15 Envestra'!L44-'Jul''15 Envestra'!L43)*('Jul''15 Envestra'!L49/100*1.1)*'Jul''15 Envestra'!L42))</f>
        <v>113.31936000000003</v>
      </c>
      <c r="K64" s="66">
        <f>IF($G5*'Jul''15 Envestra'!M41/'Jul''15 Envestra'!M42&lt;'Jul''15 Envestra'!M43,0,IF($G5*'Jul''15 Envestra'!M41/'Jul''15 Envestra'!M42&lt;='Jul''15 Envestra'!M44,($G5*'Jul''15 Envestra'!M41/'Jul''15 Envestra'!M42-'Jul''15 Envestra'!M43)*('Jul''15 Envestra'!M49/100*1.1)*'Jul''15 Envestra'!M42,('Jul''15 Envestra'!M44-'Jul''15 Envestra'!M43)*('Jul''15 Envestra'!M49/100*1.1)*'Jul''15 Envestra'!M42))</f>
        <v>428.93069999999994</v>
      </c>
      <c r="L64" s="66">
        <f>IF($G5*'Jul''15 Envestra'!N41/'Jul''15 Envestra'!N42&lt;'Jul''15 Envestra'!N43,0,IF($G5*'Jul''15 Envestra'!N41/'Jul''15 Envestra'!N42&lt;='Jul''15 Envestra'!N44,($G5*'Jul''15 Envestra'!N41/'Jul''15 Envestra'!N42-'Jul''15 Envestra'!N43)*('Jul''15 Envestra'!N49/100*1.1)*'Jul''15 Envestra'!N42,('Jul''15 Envestra'!N44-'Jul''15 Envestra'!N43)*('Jul''15 Envestra'!N49/100*1.1)*'Jul''15 Envestra'!N42))</f>
        <v>108.08248000000002</v>
      </c>
      <c r="M64" s="66">
        <f>IF($G5*'Jul''15 Envestra'!O41/'Jul''15 Envestra'!O42&lt;'Jul''15 Envestra'!O43,0,IF($G5*'Jul''15 Envestra'!O41/'Jul''15 Envestra'!O42&lt;='Jul''15 Envestra'!O44,($G5*'Jul''15 Envestra'!O41/'Jul''15 Envestra'!O42-'Jul''15 Envestra'!O43)*('Jul''15 Envestra'!O49/100*1.1)*'Jul''15 Envestra'!O42,('Jul''15 Envestra'!O44-'Jul''15 Envestra'!O43)*('Jul''15 Envestra'!O49/100*1.1)*'Jul''15 Envestra'!O42))</f>
        <v>112.827</v>
      </c>
      <c r="N64" s="70"/>
    </row>
    <row r="65" spans="1:14" x14ac:dyDescent="0.15">
      <c r="A65" s="47" t="s">
        <v>742</v>
      </c>
      <c r="C65" s="66">
        <f>IF(($G5*'Jul''15 Envestra'!E41/'Jul''15 Envestra'!E42&gt;'Jul''15 Envestra'!E44),($G5*'Jul''15 Envestra'!E41/'Jul''15 Envestra'!E42-'Jul''15 Envestra'!E44)*'Jul''15 Envestra'!E50/100*1.1)*'Jul''15 Envestra'!E42</f>
        <v>466.18152900000001</v>
      </c>
      <c r="D65" s="66">
        <f>IF(($G5*'Jul''15 Envestra'!F41/'Jul''15 Envestra'!F42&gt;'Jul''15 Envestra'!F44),($G5*'Jul''15 Envestra'!F41/'Jul''15 Envestra'!F42-'Jul''15 Envestra'!F44)*'Jul''15 Envestra'!F50/100*1.1)*'Jul''15 Envestra'!F42</f>
        <v>0</v>
      </c>
      <c r="E65" s="66">
        <f>IF(($G5*'Jul''15 Envestra'!G41/'Jul''15 Envestra'!G42&gt;'Jul''15 Envestra'!G44),($G5*'Jul''15 Envestra'!G41/'Jul''15 Envestra'!G42-'Jul''15 Envestra'!G44)*'Jul''15 Envestra'!G50/100*1.1)*'Jul''15 Envestra'!G42</f>
        <v>0</v>
      </c>
      <c r="F65" s="66">
        <f>IF(($G5*'Jul''15 Envestra'!H41/'Jul''15 Envestra'!H42&gt;'Jul''15 Envestra'!H44),($G5*'Jul''15 Envestra'!H41/'Jul''15 Envestra'!H42-'Jul''15 Envestra'!H44)*'Jul''15 Envestra'!H50/100*1.1)*'Jul''15 Envestra'!H42</f>
        <v>491.9611157999999</v>
      </c>
      <c r="G65" s="66">
        <f>IF(($G5*'Jul''15 Envestra'!I41/'Jul''15 Envestra'!I42&gt;'Jul''15 Envestra'!I44),($G5*'Jul''15 Envestra'!I41/'Jul''15 Envestra'!I42-'Jul''15 Envestra'!I44)*'Jul''15 Envestra'!I50/100*1.1)*'Jul''15 Envestra'!I42</f>
        <v>0</v>
      </c>
      <c r="H65" s="66">
        <f>IF(($G5*'Jul''15 Envestra'!J41/'Jul''15 Envestra'!J42&gt;'Jul''15 Envestra'!J44),($G5*'Jul''15 Envestra'!J41/'Jul''15 Envestra'!J42-'Jul''15 Envestra'!J44)*'Jul''15 Envestra'!J50/100*1.1)*'Jul''15 Envestra'!J42</f>
        <v>0</v>
      </c>
      <c r="I65" s="66">
        <f>IF(($G5*'Jul''15 Envestra'!K41/'Jul''15 Envestra'!K42&gt;'Jul''15 Envestra'!K44),($G5*'Jul''15 Envestra'!K41/'Jul''15 Envestra'!K42-'Jul''15 Envestra'!K44)*'Jul''15 Envestra'!K50/100*1.1)*'Jul''15 Envestra'!K42</f>
        <v>504.82931400000001</v>
      </c>
      <c r="J65" s="66">
        <f>IF(($G5*'Jul''15 Envestra'!L41/'Jul''15 Envestra'!L42&gt;'Jul''15 Envestra'!L44),($G5*'Jul''15 Envestra'!L41/'Jul''15 Envestra'!L42-'Jul''15 Envestra'!L44)*'Jul''15 Envestra'!L50/100*1.1)*'Jul''15 Envestra'!L42</f>
        <v>510.97477199999997</v>
      </c>
      <c r="K65" s="66">
        <f>IF(($G5*'Jul''15 Envestra'!M41/'Jul''15 Envestra'!M42&gt;'Jul''15 Envestra'!M44),($G5*'Jul''15 Envestra'!M41/'Jul''15 Envestra'!M42-'Jul''15 Envestra'!M44)*'Jul''15 Envestra'!M50/100*1.1)*'Jul''15 Envestra'!M42</f>
        <v>0</v>
      </c>
      <c r="L65" s="66">
        <f>IF(($G5*'Jul''15 Envestra'!N41/'Jul''15 Envestra'!N42&gt;'Jul''15 Envestra'!N44),($G5*'Jul''15 Envestra'!N41/'Jul''15 Envestra'!N42-'Jul''15 Envestra'!N44)*'Jul''15 Envestra'!N50/100*1.1)*'Jul''15 Envestra'!N42</f>
        <v>492.27286680000003</v>
      </c>
      <c r="M65" s="66">
        <f>IF(($G5*'Jul''15 Envestra'!O41/'Jul''15 Envestra'!O42&gt;'Jul''15 Envestra'!O44),($G5*'Jul''15 Envestra'!O41/'Jul''15 Envestra'!O42-'Jul''15 Envestra'!O44)*'Jul''15 Envestra'!O50/100*1.1)*'Jul''15 Envestra'!O42</f>
        <v>523.41260399999999</v>
      </c>
      <c r="N65" s="70"/>
    </row>
    <row r="66" spans="1:14" x14ac:dyDescent="0.15">
      <c r="A66" s="47" t="s">
        <v>309</v>
      </c>
      <c r="C66" s="66">
        <f>365*'Jul''15 Envestra'!E51/100*1.1</f>
        <v>261.57725000000005</v>
      </c>
      <c r="D66" s="66">
        <f>365*'Jul''15 Envestra'!F51/100*1.1</f>
        <v>240.9</v>
      </c>
      <c r="E66" s="66">
        <f>365*'Jul''15 Envestra'!G51/100*1.1</f>
        <v>276.03526500000004</v>
      </c>
      <c r="F66" s="66">
        <f>365*'Jul''15 Envestra'!H51/100*1.1</f>
        <v>250.45570000000001</v>
      </c>
      <c r="G66" s="66">
        <f>365*'Jul''15 Envestra'!I51/100*1.1</f>
        <v>257.72284999999999</v>
      </c>
      <c r="H66" s="66">
        <f>365*'Jul''15 Envestra'!J51/100*1.1</f>
        <v>246.52100000000004</v>
      </c>
      <c r="I66" s="66">
        <f>365*'Jul''15 Envestra'!K51/100*1.1</f>
        <v>248.93000000000004</v>
      </c>
      <c r="J66" s="66">
        <f>365*'Jul''15 Envestra'!L51/100*1.1</f>
        <v>259.24855000000002</v>
      </c>
      <c r="K66" s="66">
        <f>365*'Jul''15 Envestra'!M51/100*1.1</f>
        <v>228.65425000000002</v>
      </c>
      <c r="L66" s="66">
        <f>365*'Jul''15 Envestra'!N51/100*1.1</f>
        <v>250.93750000000003</v>
      </c>
      <c r="M66" s="66">
        <f>365*'Jul''15 Envestra'!O51/100*1.1</f>
        <v>240.9</v>
      </c>
      <c r="N66" s="67">
        <f>AVERAGE(C66:M66)</f>
        <v>251.08021499999998</v>
      </c>
    </row>
    <row r="67" spans="1:14" x14ac:dyDescent="0.15">
      <c r="A67" s="69" t="s">
        <v>721</v>
      </c>
      <c r="B67" s="70"/>
      <c r="C67" s="68">
        <f t="shared" ref="C67:I67" si="4">SUM(C60:C66)</f>
        <v>1343.2932754999999</v>
      </c>
      <c r="D67" s="68">
        <f t="shared" si="4"/>
        <v>1442.7113778</v>
      </c>
      <c r="E67" s="68">
        <f t="shared" si="4"/>
        <v>1478.7581598899999</v>
      </c>
      <c r="F67" s="68">
        <f>SUM(F60:F66)</f>
        <v>1383.1294345000001</v>
      </c>
      <c r="G67" s="68">
        <f t="shared" si="4"/>
        <v>1489.6352710000001</v>
      </c>
      <c r="H67" s="68">
        <f t="shared" si="4"/>
        <v>1413.43977918</v>
      </c>
      <c r="I67" s="68">
        <f t="shared" si="4"/>
        <v>1390.2939710000001</v>
      </c>
      <c r="J67" s="68">
        <f>SUM(J60:J66)</f>
        <v>1444.163908</v>
      </c>
      <c r="K67" s="68">
        <f>SUM(K60:K66)</f>
        <v>1346.6986830000001</v>
      </c>
      <c r="L67" s="68">
        <f>SUM(L60:L66)</f>
        <v>1394.5072702</v>
      </c>
      <c r="M67" s="68">
        <f>SUM(M60:M66)</f>
        <v>1424.6424059999999</v>
      </c>
      <c r="N67" s="72">
        <f>AVERAGE(C67:M67)</f>
        <v>1413.7521396427271</v>
      </c>
    </row>
    <row r="69" spans="1:14" x14ac:dyDescent="0.15">
      <c r="A69" s="64" t="s">
        <v>722</v>
      </c>
    </row>
    <row r="71" spans="1:14" x14ac:dyDescent="0.15">
      <c r="A71" s="62" t="s">
        <v>869</v>
      </c>
      <c r="C71" s="50" t="s">
        <v>872</v>
      </c>
      <c r="D71" s="50" t="s">
        <v>396</v>
      </c>
      <c r="E71" s="50" t="s">
        <v>202</v>
      </c>
      <c r="F71" s="50" t="s">
        <v>331</v>
      </c>
      <c r="G71" s="50" t="s">
        <v>126</v>
      </c>
      <c r="H71" s="50" t="s">
        <v>274</v>
      </c>
      <c r="I71" s="50" t="s">
        <v>726</v>
      </c>
      <c r="J71" s="50" t="s">
        <v>281</v>
      </c>
      <c r="K71" s="50" t="s">
        <v>376</v>
      </c>
      <c r="L71" s="50" t="s">
        <v>276</v>
      </c>
      <c r="M71" s="50" t="s">
        <v>434</v>
      </c>
      <c r="N71" s="65" t="s">
        <v>729</v>
      </c>
    </row>
    <row r="72" spans="1:14" x14ac:dyDescent="0.15">
      <c r="A72" s="47" t="s">
        <v>667</v>
      </c>
      <c r="C72" s="66">
        <f>IF($G5*'Jul''15 SP'!E7/'Jul''15 SP'!E8&gt;='Jul''15 SP'!E11,('Jul''15 SP'!E11*'Jul''15 SP'!E13/100*1.1)*'Jul''15 SP'!E8,($G5*'Jul''15 SP'!E7/'Jul''15 SP'!E8*'Jul''15 SP'!E13/100*1.1)*'Jul''15 SP'!E8)</f>
        <v>229.15200000000002</v>
      </c>
      <c r="D72" s="66">
        <f>IF($G5*'Jul''15 SP'!F7/'Jul''15 SP'!F8&gt;='Jul''15 SP'!F11,('Jul''15 SP'!F11*'Jul''15 SP'!F13/100*1.1)*'Jul''15 SP'!F8,($G5*'Jul''15 SP'!F7/'Jul''15 SP'!F8*'Jul''15 SP'!F13/100*1.1)*'Jul''15 SP'!F8)</f>
        <v>137.06880000000001</v>
      </c>
      <c r="E72" s="66">
        <f>IF($G5*'Jul''15 SP'!G7/'Jul''15 SP'!G8&gt;='Jul''15 SP'!G11,('Jul''15 SP'!G11*'Jul''15 SP'!G13/100*1.1)*'Jul''15 SP'!G8,($G5*'Jul''15 SP'!G7/'Jul''15 SP'!G8*'Jul''15 SP'!G13/100*1.1)*'Jul''15 SP'!G8)</f>
        <v>262.66679999999997</v>
      </c>
      <c r="F72" s="66">
        <f>IF($G5*'Jul''15 SP'!H7/'Jul''15 SP'!H8&gt;='Jul''15 SP'!H11,('Jul''15 SP'!H11*'Jul''15 SP'!H13/100*1.1)*'Jul''15 SP'!H8,($G5*'Jul''15 SP'!H7/'Jul''15 SP'!H8*'Jul''15 SP'!H13/100*1.1)*'Jul''15 SP'!H8)</f>
        <v>208.16400000000002</v>
      </c>
      <c r="G72" s="66">
        <f>IF($G5*'Jul''15 SP'!I7/'Jul''15 SP'!I8&gt;='Jul''15 SP'!I11,('Jul''15 SP'!I11*'Jul''15 SP'!I13/100*1.1)*'Jul''15 SP'!I8,($G5*'Jul''15 SP'!I7/'Jul''15 SP'!I8*'Jul''15 SP'!I13/100*1.1)*'Jul''15 SP'!I8)</f>
        <v>133.95200000000003</v>
      </c>
      <c r="H72" s="66">
        <f>IF($G5*'Jul''15 SP'!J7/'Jul''15 SP'!J8&gt;='Jul''15 SP'!J11,('Jul''15 SP'!J11*'Jul''15 SP'!J13/100*1.1)*'Jul''15 SP'!J8,($G5*'Jul''15 SP'!J7/'Jul''15 SP'!J8*'Jul''15 SP'!J13/100*1.1)*'Jul''15 SP'!J8)</f>
        <v>112.87232</v>
      </c>
      <c r="I72" s="66">
        <f>IF($G5*'Jul''15 SP'!K7/'Jul''15 SP'!K8&gt;='Jul''15 SP'!K11,('Jul''15 SP'!K11*'Jul''15 SP'!K13/100*1.1)*'Jul''15 SP'!K8,($G5*'Jul''15 SP'!K7/'Jul''15 SP'!K8*'Jul''15 SP'!K13/100*1.1)*'Jul''15 SP'!K8)</f>
        <v>142.20800000000003</v>
      </c>
      <c r="J72" s="66">
        <f>IF($G5*'Jul''15 SP'!L7/'Jul''15 SP'!L8&gt;='Jul''15 SP'!L11,('Jul''15 SP'!L11*'Jul''15 SP'!L13/100*1.1)*'Jul''15 SP'!L8,($G5*'Jul''15 SP'!L7/'Jul''15 SP'!L8*'Jul''15 SP'!L13/100*1.1)*'Jul''15 SP'!L8)</f>
        <v>254.76000000000005</v>
      </c>
      <c r="K72" s="66">
        <f>IF($G5*'Jul''15 SP'!M7/'Jul''15 SP'!M8&gt;='Jul''15 SP'!M11,('Jul''15 SP'!M11*'Jul''15 SP'!M13/100*1.1)*'Jul''15 SP'!M8,($G5*'Jul''15 SP'!M7/'Jul''15 SP'!M8*'Jul''15 SP'!M13/100*1.1)*'Jul''15 SP'!M8)</f>
        <v>128.12799999999999</v>
      </c>
      <c r="L72" s="66">
        <f>IF($G5*'Jul''15 SP'!N7/'Jul''15 SP'!N8&gt;='Jul''15 SP'!N11,('Jul''15 SP'!N11*'Jul''15 SP'!N13/100*1.1)*'Jul''15 SP'!N8,($G5*'Jul''15 SP'!N7/'Jul''15 SP'!N8*'Jul''15 SP'!N13/100*1.1)*'Jul''15 SP'!N8)</f>
        <v>226.64400000000001</v>
      </c>
      <c r="M72" s="66">
        <f>IF($G5*'Jul''15 SP'!O7/'Jul''15 SP'!O8&gt;='Jul''15 SP'!O11,('Jul''15 SP'!O11*'Jul''15 SP'!O13/100*1.1)*'Jul''15 SP'!O8,($G5*'Jul''15 SP'!O7/'Jul''15 SP'!O8*'Jul''15 SP'!O13/100*1.1)*'Jul''15 SP'!O8)</f>
        <v>248.16000000000003</v>
      </c>
      <c r="N72" s="70"/>
    </row>
    <row r="73" spans="1:14" x14ac:dyDescent="0.15">
      <c r="A73" s="47" t="s">
        <v>170</v>
      </c>
      <c r="C73" s="66">
        <f>IF($G5*'Jul''15 SP'!E7/'Jul''15 SP'!E8&lt;'Jul''15 SP'!E11,0,IF($G5*'Jul''15 SP'!E7/'Jul''15 SP'!E8&lt;='Jul''15 SP'!E12,($G5*'Jul''15 SP'!E7/'Jul''15 SP'!E8-'Jul''15 SP'!E11)*('Jul''15 SP'!E14/100*1.1)*'Jul''15 SP'!E8,('Jul''15 SP'!E12-'Jul''15 SP'!E11)*('Jul''15 SP'!E14/100*1.1)*'Jul''15 SP'!E8))</f>
        <v>160.342578</v>
      </c>
      <c r="D73" s="66">
        <f>IF($G5*'Jul''15 SP'!F7/'Jul''15 SP'!F8&lt;'Jul''15 SP'!F11,0,IF($G5*'Jul''15 SP'!F7/'Jul''15 SP'!F8&lt;='Jul''15 SP'!F12,($G5*'Jul''15 SP'!F7/'Jul''15 SP'!F8-'Jul''15 SP'!F11)*('Jul''15 SP'!F14/100*1.1)*'Jul''15 SP'!F8,('Jul''15 SP'!F12-'Jul''15 SP'!F11)*('Jul''15 SP'!F14/100*1.1)*'Jul''15 SP'!F8))</f>
        <v>0</v>
      </c>
      <c r="E73" s="66">
        <f>IF($G5*'Jul''15 SP'!G7/'Jul''15 SP'!G8&lt;'Jul''15 SP'!G11,0,IF($G5*'Jul''15 SP'!G7/'Jul''15 SP'!G8&lt;='Jul''15 SP'!G12,($G5*'Jul''15 SP'!G7/'Jul''15 SP'!G8-'Jul''15 SP'!G11)*('Jul''15 SP'!G14/100*1.1)*'Jul''15 SP'!G8,('Jul''15 SP'!G12-'Jul''15 SP'!G11)*('Jul''15 SP'!G14/100*1.1)*'Jul''15 SP'!G8))</f>
        <v>176.96079950999996</v>
      </c>
      <c r="F73" s="66">
        <f>IF($G5*'Jul''15 SP'!H7/'Jul''15 SP'!H8&lt;'Jul''15 SP'!H11,0,IF($G5*'Jul''15 SP'!H7/'Jul''15 SP'!H8&lt;='Jul''15 SP'!H12,($G5*'Jul''15 SP'!H7/'Jul''15 SP'!H8-'Jul''15 SP'!H11)*('Jul''15 SP'!H14/100*1.1)*'Jul''15 SP'!H8,('Jul''15 SP'!H12-'Jul''15 SP'!H11)*('Jul''15 SP'!H14/100*1.1)*'Jul''15 SP'!H8))</f>
        <v>154.40396399999997</v>
      </c>
      <c r="G73" s="66">
        <f>IF($G5*'Jul''15 SP'!I7/'Jul''15 SP'!I8&lt;'Jul''15 SP'!I11,0,IF($G5*'Jul''15 SP'!I7/'Jul''15 SP'!I8&lt;='Jul''15 SP'!I12,($G5*'Jul''15 SP'!I7/'Jul''15 SP'!I8-'Jul''15 SP'!I11)*('Jul''15 SP'!I14/100*1.1)*'Jul''15 SP'!I8,('Jul''15 SP'!I12-'Jul''15 SP'!I11)*('Jul''15 SP'!I14/100*1.1)*'Jul''15 SP'!I8))</f>
        <v>0</v>
      </c>
      <c r="H73" s="66">
        <f>IF($G5*'Jul''15 SP'!J7/'Jul''15 SP'!J8&lt;'Jul''15 SP'!J11,0,IF($G5*'Jul''15 SP'!J7/'Jul''15 SP'!J8&lt;='Jul''15 SP'!J12,($G5*'Jul''15 SP'!J7/'Jul''15 SP'!J8-'Jul''15 SP'!J11)*('Jul''15 SP'!J14/100*1.1)*'Jul''15 SP'!J8,('Jul''15 SP'!J12-'Jul''15 SP'!J11)*('Jul''15 SP'!J14/100*1.1)*'Jul''15 SP'!J8))</f>
        <v>0</v>
      </c>
      <c r="I73" s="66">
        <f>IF($G5*'Jul''15 SP'!K7/'Jul''15 SP'!K8&lt;'Jul''15 SP'!K11,0,IF($G5*'Jul''15 SP'!K7/'Jul''15 SP'!K8&lt;='Jul''15 SP'!K12,($G5*'Jul''15 SP'!K7/'Jul''15 SP'!K8-'Jul''15 SP'!K11)*('Jul''15 SP'!K14/100*1.1)*'Jul''15 SP'!K8,('Jul''15 SP'!K12-'Jul''15 SP'!K11)*('Jul''15 SP'!K14/100*1.1)*'Jul''15 SP'!K8))</f>
        <v>0</v>
      </c>
      <c r="J73" s="66">
        <f>IF($G5*'Jul''15 SP'!L7/'Jul''15 SP'!L8&lt;'Jul''15 SP'!L11,0,IF($G5*'Jul''15 SP'!L7/'Jul''15 SP'!L8&lt;='Jul''15 SP'!L12,($G5*'Jul''15 SP'!L7/'Jul''15 SP'!L8-'Jul''15 SP'!L11)*('Jul''15 SP'!L14/100*1.1)*'Jul''15 SP'!L8,('Jul''15 SP'!L12-'Jul''15 SP'!L11)*('Jul''15 SP'!L14/100*1.1)*'Jul''15 SP'!L8))</f>
        <v>0</v>
      </c>
      <c r="K73" s="66">
        <f>IF($G5*'Jul''15 SP'!M7/'Jul''15 SP'!M8&lt;'Jul''15 SP'!M11,0,IF($G5*'Jul''15 SP'!M7/'Jul''15 SP'!M8&lt;='Jul''15 SP'!M12,($G5*'Jul''15 SP'!M7/'Jul''15 SP'!M8-'Jul''15 SP'!M11)*('Jul''15 SP'!M14/100*1.1)*'Jul''15 SP'!M8,('Jul''15 SP'!M12-'Jul''15 SP'!M11)*('Jul''15 SP'!M14/100*1.1)*'Jul''15 SP'!M8))</f>
        <v>0</v>
      </c>
      <c r="L73" s="66">
        <f>IF($G5*'Jul''15 SP'!N7/'Jul''15 SP'!N8&lt;'Jul''15 SP'!N11,0,IF($G5*'Jul''15 SP'!N7/'Jul''15 SP'!N8&lt;='Jul''15 SP'!N12,($G5*'Jul''15 SP'!N7/'Jul''15 SP'!N8-'Jul''15 SP'!N11)*('Jul''15 SP'!N14/100*1.1)*'Jul''15 SP'!N8,('Jul''15 SP'!N12-'Jul''15 SP'!N11)*('Jul''15 SP'!N14/100*1.1)*'Jul''15 SP'!N8))</f>
        <v>167.56789169999996</v>
      </c>
      <c r="M73" s="66">
        <f>IF($G5*'Jul''15 SP'!O7/'Jul''15 SP'!O8&lt;'Jul''15 SP'!O11,0,IF($G5*'Jul''15 SP'!O7/'Jul''15 SP'!O8&lt;='Jul''15 SP'!O12,($G5*'Jul''15 SP'!O7/'Jul''15 SP'!O8-'Jul''15 SP'!O11)*('Jul''15 SP'!O14/100*1.1)*'Jul''15 SP'!O8,('Jul''15 SP'!O12-'Jul''15 SP'!O11)*('Jul''15 SP'!O14/100*1.1)*'Jul''15 SP'!O8))</f>
        <v>168.26072999999997</v>
      </c>
      <c r="N73" s="70"/>
    </row>
    <row r="74" spans="1:14" x14ac:dyDescent="0.15">
      <c r="A74" s="47" t="s">
        <v>868</v>
      </c>
      <c r="C74" s="66">
        <f>IF(($G5*'Jul''15 SP'!E7/'Jul''15 SP'!E8&gt;'Jul''15 SP'!E12),($G5*'Jul''15 SP'!E7/'Jul''15 SP'!E8-'Jul''15 SP'!E12)*'Jul''15 SP'!E15/100*1.1*'Jul''15 SP'!E8,0)</f>
        <v>0</v>
      </c>
      <c r="D74" s="66">
        <f>IF(($G5*'Jul''15 SP'!F7/'Jul''15 SP'!F8&gt;'Jul''15 SP'!F12),($G5*'Jul''15 SP'!F7/'Jul''15 SP'!F8-'Jul''15 SP'!F12)*'Jul''15 SP'!F15/100*1.1*'Jul''15 SP'!F8,0)</f>
        <v>268.48457680000001</v>
      </c>
      <c r="E74" s="66">
        <f>IF(($G5*'Jul''15 SP'!G7/'Jul''15 SP'!G8&gt;'Jul''15 SP'!G12),($G5*'Jul''15 SP'!G7/'Jul''15 SP'!G8-'Jul''15 SP'!G12)*'Jul''15 SP'!G15/100*1.1*'Jul''15 SP'!G8,0)</f>
        <v>0</v>
      </c>
      <c r="F74" s="66">
        <f>IF(($G5*'Jul''15 SP'!H7/'Jul''15 SP'!H8&gt;'Jul''15 SP'!H12),($G5*'Jul''15 SP'!H7/'Jul''15 SP'!H8-'Jul''15 SP'!H12)*'Jul''15 SP'!H15/100*1.1*'Jul''15 SP'!H8,0)</f>
        <v>0</v>
      </c>
      <c r="G74" s="66">
        <f>IF(($G5*'Jul''15 SP'!I7/'Jul''15 SP'!I8&gt;'Jul''15 SP'!I12),($G5*'Jul''15 SP'!I7/'Jul''15 SP'!I8-'Jul''15 SP'!I12)*'Jul''15 SP'!I15/100*1.1*'Jul''15 SP'!I8,0)</f>
        <v>269.62321299999996</v>
      </c>
      <c r="H74" s="66">
        <f>IF(($G5*'Jul''15 SP'!J7/'Jul''15 SP'!J8&gt;'Jul''15 SP'!J12),($G5*'Jul''15 SP'!J7/'Jul''15 SP'!J8-'Jul''15 SP'!J12)*'Jul''15 SP'!J15/100*1.1*'Jul''15 SP'!J8,0)</f>
        <v>253.14948285</v>
      </c>
      <c r="I74" s="66">
        <f>IF(($G5*'Jul''15 SP'!K7/'Jul''15 SP'!K8&gt;'Jul''15 SP'!K12),($G5*'Jul''15 SP'!K7/'Jul''15 SP'!K8-'Jul''15 SP'!K12)*'Jul''15 SP'!K15/100*1.1*'Jul''15 SP'!K8,0)</f>
        <v>263.34611599999999</v>
      </c>
      <c r="J74" s="66">
        <f>IF(($G5*'Jul''15 SP'!L7/'Jul''15 SP'!L8&gt;'Jul''15 SP'!L12),($G5*'Jul''15 SP'!L7/'Jul''15 SP'!L8-'Jul''15 SP'!L12)*'Jul''15 SP'!L15/100*1.1*'Jul''15 SP'!L8,0)</f>
        <v>171.23003699999998</v>
      </c>
      <c r="K74" s="66">
        <f>IF(($G5*'Jul''15 SP'!M7/'Jul''15 SP'!M8&gt;'Jul''15 SP'!M12),($G5*'Jul''15 SP'!M7/'Jul''15 SP'!M8-'Jul''15 SP'!M12)*'Jul''15 SP'!M15/100*1.1*'Jul''15 SP'!M8,0)</f>
        <v>261.74034699999993</v>
      </c>
      <c r="L74" s="66">
        <f>IF(($G5*'Jul''15 SP'!N7/'Jul''15 SP'!N8&gt;'Jul''15 SP'!N12),($G5*'Jul''15 SP'!N7/'Jul''15 SP'!N8-'Jul''15 SP'!N12)*'Jul''15 SP'!N15/100*1.1*'Jul''15 SP'!N8,0)</f>
        <v>0</v>
      </c>
      <c r="M74" s="66">
        <f>IF(($G5*'Jul''15 SP'!O7/'Jul''15 SP'!O8&gt;'Jul''15 SP'!O12),($G5*'Jul''15 SP'!O7/'Jul''15 SP'!O8-'Jul''15 SP'!O12)*'Jul''15 SP'!O15/100*1.1*'Jul''15 SP'!O8,0)</f>
        <v>0</v>
      </c>
      <c r="N74" s="70"/>
    </row>
    <row r="75" spans="1:14" x14ac:dyDescent="0.15">
      <c r="A75" s="47" t="s">
        <v>744</v>
      </c>
      <c r="C75" s="66">
        <f>IF($G5*'Jul''15 SP'!E9/'Jul''15 SP'!E10&gt;='Jul''15 SP'!E11,('Jul''15 SP'!E11*'Jul''15 SP'!E16/100*1.1)*'Jul''15 SP'!E10,($G5*'Jul''15 SP'!E9/'Jul''15 SP'!E10*'Jul''15 SP'!E16/100*1.1)*'Jul''15 SP'!E10)</f>
        <v>431.64</v>
      </c>
      <c r="D75" s="66">
        <f>IF($G5*'Jul''15 SP'!F9/'Jul''15 SP'!F10&gt;='Jul''15 SP'!F11,('Jul''15 SP'!F11*'Jul''15 SP'!F16/100*1.1)*'Jul''15 SP'!F10,($G5*'Jul''15 SP'!F9/'Jul''15 SP'!F10*'Jul''15 SP'!F16/100*1.1)*'Jul''15 SP'!F10)</f>
        <v>213.03040000000001</v>
      </c>
      <c r="E75" s="66">
        <f>IF($G5*'Jul''15 SP'!G9/'Jul''15 SP'!G10&gt;='Jul''15 SP'!G11,('Jul''15 SP'!G11*'Jul''15 SP'!G16/100*1.1)*'Jul''15 SP'!G10,($G5*'Jul''15 SP'!G9/'Jul''15 SP'!G10*'Jul''15 SP'!G16/100*1.1)*'Jul''15 SP'!G10)</f>
        <v>435.12480000000011</v>
      </c>
      <c r="F75" s="66">
        <f>IF($G5*'Jul''15 SP'!H9/'Jul''15 SP'!H10&gt;='Jul''15 SP'!H11,('Jul''15 SP'!H11*'Jul''15 SP'!H16/100*1.1)*'Jul''15 SP'!H10,($G5*'Jul''15 SP'!H9/'Jul''15 SP'!H10*'Jul''15 SP'!H16/100*1.1)*'Jul''15 SP'!H10)</f>
        <v>403.39200000000005</v>
      </c>
      <c r="G75" s="66">
        <f>IF($G5*'Jul''15 SP'!I9/'Jul''15 SP'!I10&gt;='Jul''15 SP'!I11,('Jul''15 SP'!I11*'Jul''15 SP'!I16/100*1.1)*'Jul''15 SP'!I10,($G5*'Jul''15 SP'!I9/'Jul''15 SP'!I10*'Jul''15 SP'!I16/100*1.1)*'Jul''15 SP'!I10)</f>
        <v>227.84</v>
      </c>
      <c r="H75" s="66">
        <f>IF($G5*'Jul''15 SP'!J9/'Jul''15 SP'!J10&gt;='Jul''15 SP'!J11,('Jul''15 SP'!J11*'Jul''15 SP'!J16/100*1.1)*'Jul''15 SP'!J10,($G5*'Jul''15 SP'!J9/'Jul''15 SP'!J10*'Jul''15 SP'!J16/100*1.1)*'Jul''15 SP'!J10)</f>
        <v>194.88128000000006</v>
      </c>
      <c r="I75" s="66">
        <f>IF($G5*'Jul''15 SP'!K9/'Jul''15 SP'!K10&gt;='Jul''15 SP'!K11,('Jul''15 SP'!K11*'Jul''15 SP'!K16/100*1.1)*'Jul''15 SP'!K10,($G5*'Jul''15 SP'!K9/'Jul''15 SP'!K10*'Jul''15 SP'!K16/100*1.1)*'Jul''15 SP'!K10)</f>
        <v>252.03200000000004</v>
      </c>
      <c r="J75" s="66">
        <f>IF($G5*'Jul''15 SP'!L9/'Jul''15 SP'!L10&gt;='Jul''15 SP'!L11,('Jul''15 SP'!L11*'Jul''15 SP'!L16/100*1.1)*'Jul''15 SP'!L10,($G5*'Jul''15 SP'!L9/'Jul''15 SP'!L10*'Jul''15 SP'!L16/100*1.1)*'Jul''15 SP'!L10)</f>
        <v>451.44</v>
      </c>
      <c r="K75" s="66">
        <f>IF($G5*'Jul''15 SP'!M9/'Jul''15 SP'!M10&gt;='Jul''15 SP'!M11,('Jul''15 SP'!M11*'Jul''15 SP'!M16/100*1.1)*'Jul''15 SP'!M10,($G5*'Jul''15 SP'!M9/'Jul''15 SP'!M10*'Jul''15 SP'!M16/100*1.1)*'Jul''15 SP'!M10)</f>
        <v>226.68800000000005</v>
      </c>
      <c r="L75" s="66">
        <f>IF($G5*'Jul''15 SP'!N9/'Jul''15 SP'!N10&gt;='Jul''15 SP'!N11,('Jul''15 SP'!N11*'Jul''15 SP'!N16/100*1.1)*'Jul''15 SP'!N10,($G5*'Jul''15 SP'!N9/'Jul''15 SP'!N10*'Jul''15 SP'!N16/100*1.1)*'Jul''15 SP'!N10)</f>
        <v>446.95200000000006</v>
      </c>
      <c r="M75" s="66">
        <f>IF($G5*'Jul''15 SP'!O9/'Jul''15 SP'!O10&gt;='Jul''15 SP'!O11,('Jul''15 SP'!O11*'Jul''15 SP'!O16/100*1.1)*'Jul''15 SP'!O10,($G5*'Jul''15 SP'!O9/'Jul''15 SP'!O10*'Jul''15 SP'!O16/100*1.1)*'Jul''15 SP'!O10)</f>
        <v>396.00000000000006</v>
      </c>
      <c r="N75" s="70"/>
    </row>
    <row r="76" spans="1:14" x14ac:dyDescent="0.15">
      <c r="A76" s="47" t="s">
        <v>389</v>
      </c>
      <c r="C76" s="66">
        <f>IF($G5*'Jul''15 SP'!E9/'Jul''15 SP'!E10&lt;'Jul''15 SP'!E11,0,IF($G5*'Jul''15 SP'!E9/'Jul''15 SP'!E10&lt;='Jul''15 SP'!E12,($G5*'Jul''15 SP'!E9/'Jul''15 SP'!E10-'Jul''15 SP'!E11)*('Jul''15 SP'!E17/100*1.1)*'Jul''15 SP'!E10,('Jul''15 SP'!E12-'Jul''15 SP'!E11)*('Jul''15 SP'!E17/100*1.1)*'Jul''15 SP'!E10))</f>
        <v>261.10106219999994</v>
      </c>
      <c r="D76" s="66">
        <f>IF($G5*'Jul''15 SP'!F9/'Jul''15 SP'!F10&lt;'Jul''15 SP'!F11,0,IF($G5*'Jul''15 SP'!F9/'Jul''15 SP'!F10&lt;='Jul''15 SP'!F12,($G5*'Jul''15 SP'!F9/'Jul''15 SP'!F10-'Jul''15 SP'!F11)*('Jul''15 SP'!F17/100*1.1)*'Jul''15 SP'!F10,('Jul''15 SP'!F12-'Jul''15 SP'!F11)*('Jul''15 SP'!F17/100*1.1)*'Jul''15 SP'!F10))</f>
        <v>0</v>
      </c>
      <c r="E76" s="66">
        <f>IF($G5*'Jul''15 SP'!G9/'Jul''15 SP'!G10&lt;'Jul''15 SP'!G11,0,IF($G5*'Jul''15 SP'!G9/'Jul''15 SP'!G10&lt;='Jul''15 SP'!G12,($G5*'Jul''15 SP'!G9/'Jul''15 SP'!G10-'Jul''15 SP'!G11)*('Jul''15 SP'!G17/100*1.1)*'Jul''15 SP'!G10,('Jul''15 SP'!G12-'Jul''15 SP'!G11)*('Jul''15 SP'!G17/100*1.1)*'Jul''15 SP'!G10))</f>
        <v>290.45761074000001</v>
      </c>
      <c r="F76" s="66">
        <f>IF($G5*'Jul''15 SP'!H9/'Jul''15 SP'!H10&lt;'Jul''15 SP'!H11,0,IF($G5*'Jul''15 SP'!H9/'Jul''15 SP'!H10&lt;='Jul''15 SP'!H12,($G5*'Jul''15 SP'!H9/'Jul''15 SP'!H10-'Jul''15 SP'!H11)*('Jul''15 SP'!H17/100*1.1)*'Jul''15 SP'!H10,('Jul''15 SP'!H12-'Jul''15 SP'!H11)*('Jul''15 SP'!H17/100*1.1)*'Jul''15 SP'!H10))</f>
        <v>261.10106219999994</v>
      </c>
      <c r="G76" s="66">
        <f>IF($G5*'Jul''15 SP'!I9/'Jul''15 SP'!I10&lt;'Jul''15 SP'!I11,0,IF($G5*'Jul''15 SP'!I9/'Jul''15 SP'!I10&lt;='Jul''15 SP'!I12,($G5*'Jul''15 SP'!I9/'Jul''15 SP'!I10-'Jul''15 SP'!I11)*('Jul''15 SP'!I17/100*1.1)*'Jul''15 SP'!I10,('Jul''15 SP'!I12-'Jul''15 SP'!I11)*('Jul''15 SP'!I17/100*1.1)*'Jul''15 SP'!I10))</f>
        <v>0</v>
      </c>
      <c r="H76" s="66">
        <f>IF($G5*'Jul''15 SP'!J9/'Jul''15 SP'!J10&lt;'Jul''15 SP'!J11,0,IF($G5*'Jul''15 SP'!J9/'Jul''15 SP'!J10&lt;='Jul''15 SP'!J12,($G5*'Jul''15 SP'!J9/'Jul''15 SP'!J10-'Jul''15 SP'!J11)*('Jul''15 SP'!J17/100*1.1)*'Jul''15 SP'!J10,('Jul''15 SP'!J12-'Jul''15 SP'!J11)*('Jul''15 SP'!J17/100*1.1)*'Jul''15 SP'!J10))</f>
        <v>0</v>
      </c>
      <c r="I76" s="66">
        <f>IF($G5*'Jul''15 SP'!K9/'Jul''15 SP'!K10&lt;'Jul''15 SP'!K11,0,IF($G5*'Jul''15 SP'!K9/'Jul''15 SP'!K10&lt;='Jul''15 SP'!K12,($G5*'Jul''15 SP'!K9/'Jul''15 SP'!K10-'Jul''15 SP'!K11)*('Jul''15 SP'!K17/100*1.1)*'Jul''15 SP'!K10,('Jul''15 SP'!K12-'Jul''15 SP'!K11)*('Jul''15 SP'!K17/100*1.1)*'Jul''15 SP'!K10))</f>
        <v>0</v>
      </c>
      <c r="J76" s="66">
        <f>IF($G5*'Jul''15 SP'!L9/'Jul''15 SP'!L10&lt;'Jul''15 SP'!L11,0,IF($G5*'Jul''15 SP'!L9/'Jul''15 SP'!L10&lt;='Jul''15 SP'!L12,($G5*'Jul''15 SP'!L9/'Jul''15 SP'!L10-'Jul''15 SP'!L11)*('Jul''15 SP'!L17/100*1.1)*'Jul''15 SP'!L10,('Jul''15 SP'!L12-'Jul''15 SP'!L11)*('Jul''15 SP'!L17/100*1.1)*'Jul''15 SP'!L10))</f>
        <v>0</v>
      </c>
      <c r="K76" s="66">
        <f>IF($G5*'Jul''15 SP'!M9/'Jul''15 SP'!M10&lt;'Jul''15 SP'!M11,0,IF($G5*'Jul''15 SP'!M9/'Jul''15 SP'!M10&lt;='Jul''15 SP'!M12,($G5*'Jul''15 SP'!M9/'Jul''15 SP'!M10-'Jul''15 SP'!M11)*('Jul''15 SP'!M17/100*1.1)*'Jul''15 SP'!M10,('Jul''15 SP'!M12-'Jul''15 SP'!M11)*('Jul''15 SP'!M17/100*1.1)*'Jul''15 SP'!M10))</f>
        <v>0</v>
      </c>
      <c r="L76" s="66">
        <f>IF($G5*'Jul''15 SP'!N9/'Jul''15 SP'!N10&lt;'Jul''15 SP'!N11,0,IF($G5*'Jul''15 SP'!N9/'Jul''15 SP'!N10&lt;='Jul''15 SP'!N12,($G5*'Jul''15 SP'!N9/'Jul''15 SP'!N10-'Jul''15 SP'!N11)*('Jul''15 SP'!N17/100*1.1)*'Jul''15 SP'!N10,('Jul''15 SP'!N12-'Jul''15 SP'!N11)*('Jul''15 SP'!N17/100*1.1)*'Jul''15 SP'!N10))</f>
        <v>277.9271351999999</v>
      </c>
      <c r="M76" s="66">
        <f>IF($G5*'Jul''15 SP'!O9/'Jul''15 SP'!O10&lt;'Jul''15 SP'!O11,0,IF($G5*'Jul''15 SP'!O9/'Jul''15 SP'!O10&lt;='Jul''15 SP'!O12,($G5*'Jul''15 SP'!O9/'Jul''15 SP'!O10-'Jul''15 SP'!O11)*('Jul''15 SP'!O17/100*1.1)*'Jul''15 SP'!O10,('Jul''15 SP'!O12-'Jul''15 SP'!O11)*('Jul''15 SP'!O17/100*1.1)*'Jul''15 SP'!O10))</f>
        <v>267.23762999999997</v>
      </c>
      <c r="N76" s="70"/>
    </row>
    <row r="77" spans="1:14" x14ac:dyDescent="0.15">
      <c r="A77" s="47" t="s">
        <v>742</v>
      </c>
      <c r="C77" s="66">
        <f>IF(($G5*'Jul''15 SP'!E9/'Jul''15 SP'!E10&gt;'Jul''15 SP'!E12),($G5*'Jul''15 SP'!E9/'Jul''15 SP'!E10-'Jul''15 SP'!E12)*'Jul''15 SP'!E18/100*1.1*'Jul''15 SP'!E10,0)</f>
        <v>0</v>
      </c>
      <c r="D77" s="66">
        <f>IF(($G5*'Jul''15 SP'!F9/'Jul''15 SP'!F10&gt;'Jul''15 SP'!F12),($G5*'Jul''15 SP'!F9/'Jul''15 SP'!F10-'Jul''15 SP'!F12)*'Jul''15 SP'!F18/100*1.1*'Jul''15 SP'!F10,0)</f>
        <v>423.60186219999991</v>
      </c>
      <c r="E77" s="66">
        <f>IF(($G5*'Jul''15 SP'!G9/'Jul''15 SP'!G10&gt;'Jul''15 SP'!G12),($G5*'Jul''15 SP'!G9/'Jul''15 SP'!G10-'Jul''15 SP'!G12)*'Jul''15 SP'!G18/100*1.1*'Jul''15 SP'!G10,0)</f>
        <v>0</v>
      </c>
      <c r="F77" s="66">
        <f>IF(($G5*'Jul''15 SP'!H9/'Jul''15 SP'!H10&gt;'Jul''15 SP'!H12),($G5*'Jul''15 SP'!H9/'Jul''15 SP'!H10-'Jul''15 SP'!H12)*'Jul''15 SP'!H18/100*1.1*'Jul''15 SP'!H10,0)</f>
        <v>0</v>
      </c>
      <c r="G77" s="66">
        <f>IF(($G5*'Jul''15 SP'!I9/'Jul''15 SP'!I10&gt;'Jul''15 SP'!I12),($G5*'Jul''15 SP'!I9/'Jul''15 SP'!I10-'Jul''15 SP'!I12)*'Jul''15 SP'!I18/100*1.1*'Jul''15 SP'!I10,0)</f>
        <v>457.790144</v>
      </c>
      <c r="H77" s="66">
        <f>IF(($G5*'Jul''15 SP'!J9/'Jul''15 SP'!J10&gt;'Jul''15 SP'!J12),($G5*'Jul''15 SP'!J9/'Jul''15 SP'!J10-'Jul''15 SP'!J12)*'Jul''15 SP'!J18/100*1.1*'Jul''15 SP'!J10,0)</f>
        <v>417.69263228</v>
      </c>
      <c r="I77" s="66">
        <f>IF(($G5*'Jul''15 SP'!K9/'Jul''15 SP'!K10&gt;'Jul''15 SP'!K12),($G5*'Jul''15 SP'!K9/'Jul''15 SP'!K10-'Jul''15 SP'!K12)*'Jul''15 SP'!K18/100*1.1*'Jul''15 SP'!K10,0)</f>
        <v>465.67300999999992</v>
      </c>
      <c r="J77" s="66">
        <f>IF(($G5*'Jul''15 SP'!L9/'Jul''15 SP'!L10&gt;'Jul''15 SP'!L12),($G5*'Jul''15 SP'!L9/'Jul''15 SP'!L10-'Jul''15 SP'!L12)*'Jul''15 SP'!L18/100*1.1*'Jul''15 SP'!L10,0)</f>
        <v>283.07393399999989</v>
      </c>
      <c r="K77" s="66">
        <f>IF(($G5*'Jul''15 SP'!M9/'Jul''15 SP'!M10&gt;'Jul''15 SP'!M12),($G5*'Jul''15 SP'!M9/'Jul''15 SP'!M10-'Jul''15 SP'!M12)*'Jul''15 SP'!M18/100*1.1*'Jul''15 SP'!M10,0)</f>
        <v>436.76916799999998</v>
      </c>
      <c r="L77" s="66">
        <f>IF(($G5*'Jul''15 SP'!N9/'Jul''15 SP'!N10&gt;'Jul''15 SP'!N12),($G5*'Jul''15 SP'!N9/'Jul''15 SP'!N10-'Jul''15 SP'!N12)*'Jul''15 SP'!N18/100*1.1*'Jul''15 SP'!N10,0)</f>
        <v>0</v>
      </c>
      <c r="M77" s="66">
        <f>IF(($G5*'Jul''15 SP'!O9/'Jul''15 SP'!O10&gt;'Jul''15 SP'!O12),($G5*'Jul''15 SP'!O9/'Jul''15 SP'!O10-'Jul''15 SP'!O12)*'Jul''15 SP'!O18/100*1.1*'Jul''15 SP'!O10,0)</f>
        <v>0</v>
      </c>
      <c r="N77" s="70"/>
    </row>
    <row r="78" spans="1:14" x14ac:dyDescent="0.15">
      <c r="A78" s="47" t="s">
        <v>309</v>
      </c>
      <c r="C78" s="66">
        <f>365*'Jul''15 SP'!E19/100*1.1</f>
        <v>245.07560000000004</v>
      </c>
      <c r="D78" s="66">
        <f>365*'Jul''15 SP'!F19/100*1.1</f>
        <v>266.71645000000001</v>
      </c>
      <c r="E78" s="66">
        <f>365*'Jul''15 SP'!G19/100*1.1</f>
        <v>257.43778500000002</v>
      </c>
      <c r="F78" s="66">
        <f>365*'Jul''15 SP'!H19/100*1.1</f>
        <v>268.48305000000005</v>
      </c>
      <c r="G78" s="66">
        <f>365*'Jul''15 SP'!I19/100*1.1</f>
        <v>287.43384999999995</v>
      </c>
      <c r="H78" s="66">
        <f>365*'Jul''15 SP'!J19/100*1.1</f>
        <v>254.7116</v>
      </c>
      <c r="I78" s="66">
        <f>365*'Jul''15 SP'!K19/100*1.1</f>
        <v>248.93000000000004</v>
      </c>
      <c r="J78" s="66">
        <f>365*'Jul''15 SP'!L19/100*1.1</f>
        <v>246.48085</v>
      </c>
      <c r="K78" s="66">
        <f>365*'Jul''15 SP'!M19/100*1.1</f>
        <v>216.74795000000006</v>
      </c>
      <c r="L78" s="66">
        <f>365*'Jul''15 SP'!N19/100*1.1</f>
        <v>250.93750000000003</v>
      </c>
      <c r="M78" s="66">
        <f>365*'Jul''15 SP'!O19/100*1.1</f>
        <v>264.99</v>
      </c>
      <c r="N78" s="67">
        <f>AVERAGE(C78:M78)</f>
        <v>255.26769409090909</v>
      </c>
    </row>
    <row r="79" spans="1:14" x14ac:dyDescent="0.15">
      <c r="A79" s="69" t="s">
        <v>721</v>
      </c>
      <c r="B79" s="70"/>
      <c r="C79" s="68">
        <f t="shared" ref="C79:I79" si="5">SUM(C72:C78)</f>
        <v>1327.3112402000002</v>
      </c>
      <c r="D79" s="68">
        <f t="shared" si="5"/>
        <v>1308.9020889999997</v>
      </c>
      <c r="E79" s="68">
        <f t="shared" si="5"/>
        <v>1422.6477952500002</v>
      </c>
      <c r="F79" s="68">
        <f>SUM(F72:F78)</f>
        <v>1295.5440762000001</v>
      </c>
      <c r="G79" s="68">
        <f t="shared" si="5"/>
        <v>1376.6392069999999</v>
      </c>
      <c r="H79" s="68">
        <f t="shared" si="5"/>
        <v>1233.30731513</v>
      </c>
      <c r="I79" s="68">
        <f t="shared" si="5"/>
        <v>1372.189126</v>
      </c>
      <c r="J79" s="68">
        <f>SUM(J72:J78)</f>
        <v>1406.984821</v>
      </c>
      <c r="K79" s="68">
        <f>SUM(K72:K78)</f>
        <v>1270.0734649999999</v>
      </c>
      <c r="L79" s="68">
        <f>SUM(L72:L78)</f>
        <v>1370.0285268999999</v>
      </c>
      <c r="M79" s="68">
        <f>SUM(M72:M78)</f>
        <v>1344.6483599999999</v>
      </c>
      <c r="N79" s="72">
        <f>AVERAGE(C79:M79)</f>
        <v>1338.9341837890906</v>
      </c>
    </row>
    <row r="81" spans="1:14" x14ac:dyDescent="0.15">
      <c r="A81" s="62" t="s">
        <v>344</v>
      </c>
      <c r="C81" s="50" t="s">
        <v>872</v>
      </c>
      <c r="D81" s="50" t="s">
        <v>396</v>
      </c>
      <c r="E81" s="50" t="s">
        <v>202</v>
      </c>
      <c r="F81" s="50" t="s">
        <v>331</v>
      </c>
      <c r="G81" s="50" t="s">
        <v>126</v>
      </c>
      <c r="H81" s="50" t="s">
        <v>274</v>
      </c>
      <c r="I81" s="50" t="s">
        <v>726</v>
      </c>
      <c r="J81" s="50" t="s">
        <v>281</v>
      </c>
      <c r="K81" s="50" t="s">
        <v>376</v>
      </c>
      <c r="L81" s="50" t="s">
        <v>276</v>
      </c>
      <c r="M81" s="50" t="s">
        <v>434</v>
      </c>
      <c r="N81" s="65" t="s">
        <v>729</v>
      </c>
    </row>
    <row r="82" spans="1:14" x14ac:dyDescent="0.15">
      <c r="A82" s="47" t="s">
        <v>667</v>
      </c>
      <c r="C82" s="66">
        <f>IF($G5*'Jul''15 SP'!E23/'Jul''15 SP'!E24&gt;='Jul''15 SP'!E27,('Jul''15 SP'!E27*'Jul''15 SP'!E29/100*1.1)*'Jul''15 SP'!E24,($G5*'Jul''15 SP'!E23/'Jul''15 SP'!E24*'Jul''15 SP'!E29/100*1.1)*'Jul''15 SP'!E24)</f>
        <v>255.28800000000007</v>
      </c>
      <c r="D82" s="66">
        <f>IF($G5*'Jul''15 SP'!F23/'Jul''15 SP'!F24&gt;='Jul''15 SP'!F27,('Jul''15 SP'!F27*'Jul''15 SP'!F29/100*1.1)*'Jul''15 SP'!F24,($G5*'Jul''15 SP'!F23/'Jul''15 SP'!F24*'Jul''15 SP'!F29/100*1.1)*'Jul''15 SP'!F24)</f>
        <v>157.27360000000002</v>
      </c>
      <c r="E82" s="66">
        <f>IF($G5*'Jul''15 SP'!G23/'Jul''15 SP'!G24&gt;='Jul''15 SP'!G27,('Jul''15 SP'!G27*'Jul''15 SP'!G29/100*1.1)*'Jul''15 SP'!G24,($G5*'Jul''15 SP'!G23/'Jul''15 SP'!G24*'Jul''15 SP'!G29/100*1.1)*'Jul''15 SP'!G24)</f>
        <v>249.40079999999998</v>
      </c>
      <c r="F82" s="66">
        <f>IF($G5*'Jul''15 SP'!H23/'Jul''15 SP'!H24&gt;='Jul''15 SP'!H27,('Jul''15 SP'!H27*'Jul''15 SP'!H29/100*1.1)*'Jul''15 SP'!H24,($G5*'Jul''15 SP'!H23/'Jul''15 SP'!H24*'Jul''15 SP'!H29/100*1.1)*'Jul''15 SP'!H24)</f>
        <v>223.21200000000002</v>
      </c>
      <c r="G82" s="66">
        <f>IF($G5*'Jul''15 SP'!I23/'Jul''15 SP'!I24&gt;='Jul''15 SP'!I27,('Jul''15 SP'!I27*'Jul''15 SP'!I29/100*1.1)*'Jul''15 SP'!I24,($G5*'Jul''15 SP'!I23/'Jul''15 SP'!I24*'Jul''15 SP'!I29/100*1.1)*'Jul''15 SP'!I24)</f>
        <v>156.87000000000003</v>
      </c>
      <c r="H82" s="66">
        <f>IF($G5*'Jul''15 SP'!J23/'Jul''15 SP'!J24&gt;='Jul''15 SP'!J27,('Jul''15 SP'!J27*'Jul''15 SP'!J29/100*1.1)*'Jul''15 SP'!J24,($G5*'Jul''15 SP'!J23/'Jul''15 SP'!J24*'Jul''15 SP'!J29/100*1.1)*'Jul''15 SP'!J24)</f>
        <v>138.56920000000002</v>
      </c>
      <c r="I82" s="66">
        <f>IF($G5*'Jul''15 SP'!K23/'Jul''15 SP'!K24&gt;='Jul''15 SP'!K27,('Jul''15 SP'!K27*'Jul''15 SP'!K29/100*1.1)*'Jul''15 SP'!K24,($G5*'Jul''15 SP'!K23/'Jul''15 SP'!K24*'Jul''15 SP'!K29/100*1.1)*'Jul''15 SP'!K24)</f>
        <v>150.15</v>
      </c>
      <c r="J82" s="66">
        <f>IF($G5*'Jul''15 SP'!L23/'Jul''15 SP'!L24&gt;='Jul''15 SP'!L27,('Jul''15 SP'!L27*'Jul''15 SP'!L29/100*1.1)*'Jul''15 SP'!L24,($G5*'Jul''15 SP'!L23/'Jul''15 SP'!L24*'Jul''15 SP'!L29/100*1.1)*'Jul''15 SP'!L24)</f>
        <v>279.83999999999997</v>
      </c>
      <c r="K82" s="66">
        <f>IF($G5*'Jul''15 SP'!M23/'Jul''15 SP'!M24&gt;='Jul''15 SP'!M27,('Jul''15 SP'!M27*'Jul''15 SP'!M29/100*1.1)*'Jul''15 SP'!M24,($G5*'Jul''15 SP'!M23/'Jul''15 SP'!M24*'Jul''15 SP'!M29/100*1.1)*'Jul''15 SP'!M24)</f>
        <v>146.30000000000001</v>
      </c>
      <c r="L82" s="66">
        <f>IF($G5*'Jul''15 SP'!N23/'Jul''15 SP'!N24&gt;='Jul''15 SP'!N27,('Jul''15 SP'!N27*'Jul''15 SP'!N29/100*1.1)*'Jul''15 SP'!N24,($G5*'Jul''15 SP'!N23/'Jul''15 SP'!N24*'Jul''15 SP'!N29/100*1.1)*'Jul''15 SP'!N24)</f>
        <v>239.31600000000003</v>
      </c>
      <c r="M82" s="66">
        <f>IF($G5*'Jul''15 SP'!O23/'Jul''15 SP'!O24&gt;='Jul''15 SP'!O27,('Jul''15 SP'!O27*'Jul''15 SP'!O29/100*1.1)*'Jul''15 SP'!O24,($G5*'Jul''15 SP'!O23/'Jul''15 SP'!O24*'Jul''15 SP'!O29/100*1.1)*'Jul''15 SP'!O24)</f>
        <v>283.8</v>
      </c>
      <c r="N82" s="70"/>
    </row>
    <row r="83" spans="1:14" x14ac:dyDescent="0.15">
      <c r="A83" s="47" t="s">
        <v>170</v>
      </c>
      <c r="C83" s="66">
        <f>IF($G5*'Jul''15 SP'!E23/'Jul''15 SP'!E24&lt;'Jul''15 SP'!E27,0,IF($G5*'Jul''15 SP'!E23/'Jul''15 SP'!E24&lt;='Jul''15 SP'!E28,($G5*'Jul''15 SP'!E23/'Jul''15 SP'!E24-'Jul''15 SP'!E27)*('Jul''15 SP'!E30/100*1.1)*'Jul''15 SP'!E24,('Jul''15 SP'!E28-'Jul''15 SP'!E27)*('Jul''15 SP'!E30/100*1.1)*'Jul''15 SP'!E24))</f>
        <v>157.96713239999997</v>
      </c>
      <c r="D83" s="66">
        <f>IF($G5*'Jul''15 SP'!F23/'Jul''15 SP'!F24&lt;'Jul''15 SP'!F27,0,IF($G5*'Jul''15 SP'!F23/'Jul''15 SP'!F24&lt;='Jul''15 SP'!F28,($G5*'Jul''15 SP'!F23/'Jul''15 SP'!F24-'Jul''15 SP'!F27)*('Jul''15 SP'!F30/100*1.1)*'Jul''15 SP'!F24,('Jul''15 SP'!F28-'Jul''15 SP'!F27)*('Jul''15 SP'!F30/100*1.1)*'Jul''15 SP'!F24))</f>
        <v>0</v>
      </c>
      <c r="E83" s="66">
        <f>IF($G5*'Jul''15 SP'!G23/'Jul''15 SP'!G24&lt;'Jul''15 SP'!G27,0,IF($G5*'Jul''15 SP'!G23/'Jul''15 SP'!G24&lt;='Jul''15 SP'!G28,($G5*'Jul''15 SP'!G23/'Jul''15 SP'!G24-'Jul''15 SP'!G27)*('Jul''15 SP'!G30/100*1.1)*'Jul''15 SP'!G24,('Jul''15 SP'!G28-'Jul''15 SP'!G27)*('Jul''15 SP'!G30/100*1.1)*'Jul''15 SP'!G24))</f>
        <v>181.03864778999994</v>
      </c>
      <c r="F83" s="66">
        <f>IF($G5*'Jul''15 SP'!H23/'Jul''15 SP'!H24&lt;'Jul''15 SP'!H27,0,IF($G5*'Jul''15 SP'!H23/'Jul''15 SP'!H24&lt;='Jul''15 SP'!H28,($G5*'Jul''15 SP'!H23/'Jul''15 SP'!H24-'Jul''15 SP'!H27)*('Jul''15 SP'!H30/100*1.1)*'Jul''15 SP'!H24,('Jul''15 SP'!H28-'Jul''15 SP'!H27)*('Jul''15 SP'!H30/100*1.1)*'Jul''15 SP'!H24))</f>
        <v>164.89551539999994</v>
      </c>
      <c r="G83" s="66">
        <f>IF($G5*'Jul''15 SP'!I23/'Jul''15 SP'!I24&lt;'Jul''15 SP'!I27,0,IF($G5*'Jul''15 SP'!I23/'Jul''15 SP'!I24&lt;='Jul''15 SP'!I28,($G5*'Jul''15 SP'!I23/'Jul''15 SP'!I24-'Jul''15 SP'!I27)*('Jul''15 SP'!I30/100*1.1)*'Jul''15 SP'!I24,('Jul''15 SP'!I28-'Jul''15 SP'!I27)*('Jul''15 SP'!I30/100*1.1)*'Jul''15 SP'!I24))</f>
        <v>0</v>
      </c>
      <c r="H83" s="66">
        <f>IF($G5*'Jul''15 SP'!J23/'Jul''15 SP'!J24&lt;'Jul''15 SP'!J27,0,IF($G5*'Jul''15 SP'!J23/'Jul''15 SP'!J24&lt;='Jul''15 SP'!J28,($G5*'Jul''15 SP'!J23/'Jul''15 SP'!J24-'Jul''15 SP'!J27)*('Jul''15 SP'!J30/100*1.1)*'Jul''15 SP'!J24,('Jul''15 SP'!J28-'Jul''15 SP'!J27)*('Jul''15 SP'!J30/100*1.1)*'Jul''15 SP'!J24))</f>
        <v>0</v>
      </c>
      <c r="I83" s="66">
        <f>IF($G5*'Jul''15 SP'!K23/'Jul''15 SP'!K24&lt;'Jul''15 SP'!K27,0,IF($G5*'Jul''15 SP'!K23/'Jul''15 SP'!K24&lt;='Jul''15 SP'!K28,($G5*'Jul''15 SP'!K23/'Jul''15 SP'!K24-'Jul''15 SP'!K27)*('Jul''15 SP'!K30/100*1.1)*'Jul''15 SP'!K24,('Jul''15 SP'!K28-'Jul''15 SP'!K27)*('Jul''15 SP'!K30/100*1.1)*'Jul''15 SP'!K24))</f>
        <v>0</v>
      </c>
      <c r="J83" s="66">
        <f>IF($G5*'Jul''15 SP'!L23/'Jul''15 SP'!L24&lt;'Jul''15 SP'!L27,0,IF($G5*'Jul''15 SP'!L23/'Jul''15 SP'!L24&lt;='Jul''15 SP'!L28,($G5*'Jul''15 SP'!L23/'Jul''15 SP'!L24-'Jul''15 SP'!L27)*('Jul''15 SP'!L30/100*1.1)*'Jul''15 SP'!L24,('Jul''15 SP'!L28-'Jul''15 SP'!L27)*('Jul''15 SP'!L30/100*1.1)*'Jul''15 SP'!L24))</f>
        <v>0</v>
      </c>
      <c r="K83" s="66">
        <f>IF($G5*'Jul''15 SP'!M23/'Jul''15 SP'!M24&lt;'Jul''15 SP'!M27,0,IF($G5*'Jul''15 SP'!M23/'Jul''15 SP'!M24&lt;='Jul''15 SP'!M28,($G5*'Jul''15 SP'!M23/'Jul''15 SP'!M24-'Jul''15 SP'!M27)*('Jul''15 SP'!M30/100*1.1)*'Jul''15 SP'!M24,('Jul''15 SP'!M28-'Jul''15 SP'!M27)*('Jul''15 SP'!M30/100*1.1)*'Jul''15 SP'!M24))</f>
        <v>0</v>
      </c>
      <c r="L83" s="66">
        <f>IF($G5*'Jul''15 SP'!N23/'Jul''15 SP'!N24&lt;'Jul''15 SP'!N27,0,IF($G5*'Jul''15 SP'!N23/'Jul''15 SP'!N24&lt;='Jul''15 SP'!N28,($G5*'Jul''15 SP'!N23/'Jul''15 SP'!N24-'Jul''15 SP'!N27)*('Jul''15 SP'!N30/100*1.1)*'Jul''15 SP'!N24,('Jul''15 SP'!N28-'Jul''15 SP'!N27)*('Jul''15 SP'!N30/100*1.1)*'Jul''15 SP'!N24))</f>
        <v>176.07990509999999</v>
      </c>
      <c r="M83" s="66">
        <f>IF($G5*'Jul''15 SP'!O23/'Jul''15 SP'!O24&lt;'Jul''15 SP'!O27,0,IF($G5*'Jul''15 SP'!O23/'Jul''15 SP'!O24&lt;='Jul''15 SP'!O28,($G5*'Jul''15 SP'!O23/'Jul''15 SP'!O24-'Jul''15 SP'!O27)*('Jul''15 SP'!O30/100*1.1)*'Jul''15 SP'!O24,('Jul''15 SP'!O28-'Jul''15 SP'!O27)*('Jul''15 SP'!O30/100*1.1)*'Jul''15 SP'!O24))</f>
        <v>176.17888199999996</v>
      </c>
      <c r="N83" s="70"/>
    </row>
    <row r="84" spans="1:14" x14ac:dyDescent="0.15">
      <c r="A84" s="47" t="s">
        <v>868</v>
      </c>
      <c r="C84" s="66">
        <f>IF(($G5*'Jul''15 SP'!E23/'Jul''15 SP'!E24&gt;'Jul''15 SP'!E28),($G5*'Jul''15 SP'!E23/'Jul''15 SP'!E24-'Jul''15 SP'!E28)*'Jul''15 SP'!E31/100*1.1*'Jul''15 SP'!E24,0)</f>
        <v>0</v>
      </c>
      <c r="D84" s="66">
        <f>IF(($G5*'Jul''15 SP'!F23/'Jul''15 SP'!F24&gt;'Jul''15 SP'!F28),($G5*'Jul''15 SP'!F23/'Jul''15 SP'!F24-'Jul''15 SP'!F28)*'Jul''15 SP'!F31/100*1.1*'Jul''15 SP'!F24,0)</f>
        <v>272.65957619999995</v>
      </c>
      <c r="E84" s="66">
        <f>IF(($G5*'Jul''15 SP'!G23/'Jul''15 SP'!G24&gt;'Jul''15 SP'!G28),($G5*'Jul''15 SP'!G23/'Jul''15 SP'!G24-'Jul''15 SP'!G28)*'Jul''15 SP'!G31/100*1.1*'Jul''15 SP'!G24,0)</f>
        <v>0</v>
      </c>
      <c r="F84" s="66">
        <f>IF(($G5*'Jul''15 SP'!H23/'Jul''15 SP'!H24&gt;'Jul''15 SP'!H28),($G5*'Jul''15 SP'!H23/'Jul''15 SP'!H24-'Jul''15 SP'!H28)*'Jul''15 SP'!H31/100*1.1*'Jul''15 SP'!H24,0)</f>
        <v>0</v>
      </c>
      <c r="G84" s="66">
        <f>IF(($G5*'Jul''15 SP'!I23/'Jul''15 SP'!I24&gt;'Jul''15 SP'!I28),($G5*'Jul''15 SP'!I23/'Jul''15 SP'!I24-'Jul''15 SP'!I28)*'Jul''15 SP'!I31/100*1.1*'Jul''15 SP'!I24,0)</f>
        <v>279.39808399999998</v>
      </c>
      <c r="H84" s="66">
        <f>IF(($G5*'Jul''15 SP'!J23/'Jul''15 SP'!J24&gt;'Jul''15 SP'!J28),($G5*'Jul''15 SP'!J23/'Jul''15 SP'!J24-'Jul''15 SP'!J28)*'Jul''15 SP'!J31/100*1.1*'Jul''15 SP'!J24,0)</f>
        <v>272.40053378999994</v>
      </c>
      <c r="I84" s="66">
        <f>IF(($G5*'Jul''15 SP'!K23/'Jul''15 SP'!K24&gt;'Jul''15 SP'!K28),($G5*'Jul''15 SP'!K23/'Jul''15 SP'!K24-'Jul''15 SP'!K28)*'Jul''15 SP'!K31/100*1.1*'Jul''15 SP'!K24,0)</f>
        <v>250.98234699999998</v>
      </c>
      <c r="J84" s="66">
        <f>IF(($G5*'Jul''15 SP'!L23/'Jul''15 SP'!L24&gt;'Jul''15 SP'!L28),($G5*'Jul''15 SP'!L23/'Jul''15 SP'!L24-'Jul''15 SP'!L28)*'Jul''15 SP'!L31/100*1.1*'Jul''15 SP'!L24,0)</f>
        <v>164.30165399999998</v>
      </c>
      <c r="K84" s="66">
        <f>IF(($G5*'Jul''15 SP'!M23/'Jul''15 SP'!M24&gt;'Jul''15 SP'!M28),($G5*'Jul''15 SP'!M23/'Jul''15 SP'!M24-'Jul''15 SP'!M28)*'Jul''15 SP'!M31/100*1.1*'Jul''15 SP'!M24,0)</f>
        <v>250.98234699999998</v>
      </c>
      <c r="L84" s="66">
        <f>IF(($G5*'Jul''15 SP'!N23/'Jul''15 SP'!N24&gt;'Jul''15 SP'!N28),($G5*'Jul''15 SP'!N23/'Jul''15 SP'!N24-'Jul''15 SP'!N28)*'Jul''15 SP'!N31/100*1.1*'Jul''15 SP'!N24,0)</f>
        <v>0</v>
      </c>
      <c r="M84" s="66">
        <f>IF(($G5*'Jul''15 SP'!O23/'Jul''15 SP'!O24&gt;'Jul''15 SP'!O28),($G5*'Jul''15 SP'!O23/'Jul''15 SP'!O24-'Jul''15 SP'!O28)*'Jul''15 SP'!O31/100*1.1*'Jul''15 SP'!O24,0)</f>
        <v>0</v>
      </c>
      <c r="N84" s="70"/>
    </row>
    <row r="85" spans="1:14" x14ac:dyDescent="0.15">
      <c r="A85" s="47" t="s">
        <v>744</v>
      </c>
      <c r="C85" s="66">
        <f>IF($G5*'Jul''15 SP'!E25/'Jul''15 SP'!E26&gt;='Jul''15 SP'!E27,('Jul''15 SP'!E27*'Jul''15 SP'!E32/100*1.1)*'Jul''15 SP'!E26,($G5*'Jul''15 SP'!E25/'Jul''15 SP'!E26*'Jul''15 SP'!E32/100*1.1)*'Jul''15 SP'!E26)</f>
        <v>453.024</v>
      </c>
      <c r="D85" s="66">
        <f>IF($G5*'Jul''15 SP'!F25/'Jul''15 SP'!F26&gt;='Jul''15 SP'!F27,('Jul''15 SP'!F27*'Jul''15 SP'!F32/100*1.1)*'Jul''15 SP'!F26,($G5*'Jul''15 SP'!F25/'Jul''15 SP'!F26*'Jul''15 SP'!F32/100*1.1)*'Jul''15 SP'!F26)</f>
        <v>253.15840000000003</v>
      </c>
      <c r="E85" s="66">
        <f>IF($G5*'Jul''15 SP'!G25/'Jul''15 SP'!G26&gt;='Jul''15 SP'!G27,('Jul''15 SP'!G27*'Jul''15 SP'!G32/100*1.1)*'Jul''15 SP'!G26,($G5*'Jul''15 SP'!G25/'Jul''15 SP'!G26*'Jul''15 SP'!G32/100*1.1)*'Jul''15 SP'!G26)</f>
        <v>445.7376000000001</v>
      </c>
      <c r="F85" s="66">
        <f>IF($G5*'Jul''15 SP'!H25/'Jul''15 SP'!H26&gt;='Jul''15 SP'!H27,('Jul''15 SP'!H27*'Jul''15 SP'!H32/100*1.1)*'Jul''15 SP'!H26,($G5*'Jul''15 SP'!H25/'Jul''15 SP'!H26*'Jul''15 SP'!H32/100*1.1)*'Jul''15 SP'!H26)</f>
        <v>431.37600000000009</v>
      </c>
      <c r="G85" s="66">
        <f>IF($G5*'Jul''15 SP'!I25/'Jul''15 SP'!I26&gt;='Jul''15 SP'!I27,('Jul''15 SP'!I27*'Jul''15 SP'!I32/100*1.1)*'Jul''15 SP'!I26,($G5*'Jul''15 SP'!I25/'Jul''15 SP'!I26*'Jul''15 SP'!I32/100*1.1)*'Jul''15 SP'!I26)</f>
        <v>257.46000000000004</v>
      </c>
      <c r="H85" s="66">
        <f>IF($G5*'Jul''15 SP'!J25/'Jul''15 SP'!J26&gt;='Jul''15 SP'!J27,('Jul''15 SP'!J27*'Jul''15 SP'!J32/100*1.1)*'Jul''15 SP'!J26,($G5*'Jul''15 SP'!J25/'Jul''15 SP'!J26*'Jul''15 SP'!J32/100*1.1)*'Jul''15 SP'!J26)</f>
        <v>238.77700000000002</v>
      </c>
      <c r="I85" s="66">
        <f>IF($G5*'Jul''15 SP'!K25/'Jul''15 SP'!K26&gt;='Jul''15 SP'!K27,('Jul''15 SP'!K27*'Jul''15 SP'!K32/100*1.1)*'Jul''15 SP'!K26,($G5*'Jul''15 SP'!K25/'Jul''15 SP'!K26*'Jul''15 SP'!K32/100*1.1)*'Jul''15 SP'!K26)</f>
        <v>284.90000000000003</v>
      </c>
      <c r="J85" s="66">
        <f>IF($G5*'Jul''15 SP'!L25/'Jul''15 SP'!L26&gt;='Jul''15 SP'!L27,('Jul''15 SP'!L27*'Jul''15 SP'!L32/100*1.1)*'Jul''15 SP'!L26,($G5*'Jul''15 SP'!L25/'Jul''15 SP'!L26*'Jul''15 SP'!L32/100*1.1)*'Jul''15 SP'!L26)</f>
        <v>533.28000000000009</v>
      </c>
      <c r="K85" s="66">
        <f>IF($G5*'Jul''15 SP'!M25/'Jul''15 SP'!M26&gt;='Jul''15 SP'!M27,('Jul''15 SP'!M27*'Jul''15 SP'!M32/100*1.1)*'Jul''15 SP'!M26,($G5*'Jul''15 SP'!M25/'Jul''15 SP'!M26*'Jul''15 SP'!M32/100*1.1)*'Jul''15 SP'!M26)</f>
        <v>251.02</v>
      </c>
      <c r="L85" s="66">
        <f>IF($G5*'Jul''15 SP'!N25/'Jul''15 SP'!N26&gt;='Jul''15 SP'!N27,('Jul''15 SP'!N27*'Jul''15 SP'!N32/100*1.1)*'Jul''15 SP'!N26,($G5*'Jul''15 SP'!N25/'Jul''15 SP'!N26*'Jul''15 SP'!N32/100*1.1)*'Jul''15 SP'!N26)</f>
        <v>469.65600000000001</v>
      </c>
      <c r="M85" s="66">
        <f>IF($G5*'Jul''15 SP'!O25/'Jul''15 SP'!O26&gt;='Jul''15 SP'!O27,('Jul''15 SP'!O27*'Jul''15 SP'!O32/100*1.1)*'Jul''15 SP'!O26,($G5*'Jul''15 SP'!O25/'Jul''15 SP'!O26*'Jul''15 SP'!O32/100*1.1)*'Jul''15 SP'!O26)</f>
        <v>475.20000000000005</v>
      </c>
      <c r="N85" s="70"/>
    </row>
    <row r="86" spans="1:14" x14ac:dyDescent="0.15">
      <c r="A86" s="47" t="s">
        <v>389</v>
      </c>
      <c r="C86" s="66">
        <f>IF($G5*'Jul''15 SP'!E25/'Jul''15 SP'!E26&lt;'Jul''15 SP'!E27,0,IF($G5*'Jul''15 SP'!E25/'Jul''15 SP'!E26&lt;='Jul''15 SP'!E28,($G5*'Jul''15 SP'!E25/'Jul''15 SP'!E26-'Jul''15 SP'!E27)*('Jul''15 SP'!E33/100*1.1)*'Jul''15 SP'!E26,('Jul''15 SP'!E28-'Jul''15 SP'!E27)*('Jul''15 SP'!E33/100*1.1)*'Jul''15 SP'!E26))</f>
        <v>286.04324099999991</v>
      </c>
      <c r="D86" s="66">
        <f>IF($G5*'Jul''15 SP'!F25/'Jul''15 SP'!F26&lt;'Jul''15 SP'!F27,0,IF($G5*'Jul''15 SP'!F25/'Jul''15 SP'!F26&lt;='Jul''15 SP'!F28,($G5*'Jul''15 SP'!F25/'Jul''15 SP'!F26-'Jul''15 SP'!F27)*('Jul''15 SP'!F33/100*1.1)*'Jul''15 SP'!F26,('Jul''15 SP'!F28-'Jul''15 SP'!F27)*('Jul''15 SP'!F33/100*1.1)*'Jul''15 SP'!F26))</f>
        <v>0</v>
      </c>
      <c r="E86" s="66">
        <f>IF($G5*'Jul''15 SP'!G25/'Jul''15 SP'!G26&lt;'Jul''15 SP'!G27,0,IF($G5*'Jul''15 SP'!G25/'Jul''15 SP'!G26&lt;='Jul''15 SP'!G28,($G5*'Jul''15 SP'!G25/'Jul''15 SP'!G26-'Jul''15 SP'!G27)*('Jul''15 SP'!G33/100*1.1)*'Jul''15 SP'!G26,('Jul''15 SP'!G28-'Jul''15 SP'!G27)*('Jul''15 SP'!G33/100*1.1)*'Jul''15 SP'!G26))</f>
        <v>308.37242964000001</v>
      </c>
      <c r="F86" s="66">
        <f>IF($G5*'Jul''15 SP'!H25/'Jul''15 SP'!H26&lt;'Jul''15 SP'!H27,0,IF($G5*'Jul''15 SP'!H25/'Jul''15 SP'!H26&lt;='Jul''15 SP'!H28,($G5*'Jul''15 SP'!H25/'Jul''15 SP'!H26-'Jul''15 SP'!H27)*('Jul''15 SP'!H33/100*1.1)*'Jul''15 SP'!H26,('Jul''15 SP'!H28-'Jul''15 SP'!H27)*('Jul''15 SP'!H33/100*1.1)*'Jul''15 SP'!H26))</f>
        <v>260.11129319999998</v>
      </c>
      <c r="G86" s="66">
        <f>IF($G5*'Jul''15 SP'!I25/'Jul''15 SP'!I26&lt;'Jul''15 SP'!I27,0,IF($G5*'Jul''15 SP'!I25/'Jul''15 SP'!I26&lt;='Jul''15 SP'!I28,($G5*'Jul''15 SP'!I25/'Jul''15 SP'!I26-'Jul''15 SP'!I27)*('Jul''15 SP'!I33/100*1.1)*'Jul''15 SP'!I26,('Jul''15 SP'!I28-'Jul''15 SP'!I27)*('Jul''15 SP'!I33/100*1.1)*'Jul''15 SP'!I26))</f>
        <v>0</v>
      </c>
      <c r="H86" s="66">
        <f>IF($G5*'Jul''15 SP'!J25/'Jul''15 SP'!J26&lt;'Jul''15 SP'!J27,0,IF($G5*'Jul''15 SP'!J25/'Jul''15 SP'!J26&lt;='Jul''15 SP'!J28,($G5*'Jul''15 SP'!J25/'Jul''15 SP'!J26-'Jul''15 SP'!J27)*('Jul''15 SP'!J33/100*1.1)*'Jul''15 SP'!J26,('Jul''15 SP'!J28-'Jul''15 SP'!J27)*('Jul''15 SP'!J33/100*1.1)*'Jul''15 SP'!J26))</f>
        <v>0</v>
      </c>
      <c r="I86" s="66">
        <f>IF($G5*'Jul''15 SP'!K25/'Jul''15 SP'!K26&lt;'Jul''15 SP'!K27,0,IF($G5*'Jul''15 SP'!K25/'Jul''15 SP'!K26&lt;='Jul''15 SP'!K28,($G5*'Jul''15 SP'!K25/'Jul''15 SP'!K26-'Jul''15 SP'!K27)*('Jul''15 SP'!K33/100*1.1)*'Jul''15 SP'!K26,('Jul''15 SP'!K28-'Jul''15 SP'!K27)*('Jul''15 SP'!K33/100*1.1)*'Jul''15 SP'!K26))</f>
        <v>0</v>
      </c>
      <c r="J86" s="66">
        <f>IF($G5*'Jul''15 SP'!L25/'Jul''15 SP'!L26&lt;'Jul''15 SP'!L27,0,IF($G5*'Jul''15 SP'!L25/'Jul''15 SP'!L26&lt;='Jul''15 SP'!L28,($G5*'Jul''15 SP'!L25/'Jul''15 SP'!L26-'Jul''15 SP'!L27)*('Jul''15 SP'!L33/100*1.1)*'Jul''15 SP'!L26,('Jul''15 SP'!L28-'Jul''15 SP'!L27)*('Jul''15 SP'!L33/100*1.1)*'Jul''15 SP'!L26))</f>
        <v>0</v>
      </c>
      <c r="K86" s="66">
        <f>IF($G5*'Jul''15 SP'!M25/'Jul''15 SP'!M26&lt;'Jul''15 SP'!M27,0,IF($G5*'Jul''15 SP'!M25/'Jul''15 SP'!M26&lt;='Jul''15 SP'!M28,($G5*'Jul''15 SP'!M25/'Jul''15 SP'!M26-'Jul''15 SP'!M27)*('Jul''15 SP'!M33/100*1.1)*'Jul''15 SP'!M26,('Jul''15 SP'!M28-'Jul''15 SP'!M27)*('Jul''15 SP'!M33/100*1.1)*'Jul''15 SP'!M26))</f>
        <v>0</v>
      </c>
      <c r="L86" s="66">
        <f>IF($G5*'Jul''15 SP'!N25/'Jul''15 SP'!N26&lt;'Jul''15 SP'!N27,0,IF($G5*'Jul''15 SP'!N25/'Jul''15 SP'!N26&lt;='Jul''15 SP'!N28,($G5*'Jul''15 SP'!N25/'Jul''15 SP'!N26-'Jul''15 SP'!N27)*('Jul''15 SP'!N33/100*1.1)*'Jul''15 SP'!N26,('Jul''15 SP'!N28-'Jul''15 SP'!N27)*('Jul''15 SP'!N33/100*1.1)*'Jul''15 SP'!N26))</f>
        <v>303.26522159999996</v>
      </c>
      <c r="M86" s="66">
        <f>IF($G5*'Jul''15 SP'!O25/'Jul''15 SP'!O26&lt;'Jul''15 SP'!O27,0,IF($G5*'Jul''15 SP'!O25/'Jul''15 SP'!O26&lt;='Jul''15 SP'!O28,($G5*'Jul''15 SP'!O25/'Jul''15 SP'!O26-'Jul''15 SP'!O27)*('Jul''15 SP'!O33/100*1.1)*'Jul''15 SP'!O26,('Jul''15 SP'!O28-'Jul''15 SP'!O27)*('Jul''15 SP'!O33/100*1.1)*'Jul''15 SP'!O26))</f>
        <v>332.56238399999989</v>
      </c>
      <c r="N86" s="70"/>
    </row>
    <row r="87" spans="1:14" x14ac:dyDescent="0.15">
      <c r="A87" s="47" t="s">
        <v>742</v>
      </c>
      <c r="C87" s="66">
        <f>IF(($G5*'Jul''15 SP'!E25/'Jul''15 SP'!E26&gt;'Jul''15 SP'!E28),($G5*'Jul''15 SP'!E25/'Jul''15 SP'!E26-'Jul''15 SP'!E28)*'Jul''15 SP'!E34/100*1.1*'Jul''15 SP'!E26,0)</f>
        <v>0</v>
      </c>
      <c r="D87" s="66">
        <f>IF(($G5*'Jul''15 SP'!F25/'Jul''15 SP'!F26&gt;'Jul''15 SP'!F28),($G5*'Jul''15 SP'!F25/'Jul''15 SP'!F26-'Jul''15 SP'!F28)*'Jul''15 SP'!F34/100*1.1*'Jul''15 SP'!F26,0)</f>
        <v>457.96531879999998</v>
      </c>
      <c r="E87" s="66">
        <f>IF(($G5*'Jul''15 SP'!G25/'Jul''15 SP'!G26&gt;'Jul''15 SP'!G28),($G5*'Jul''15 SP'!G25/'Jul''15 SP'!G26-'Jul''15 SP'!G28)*'Jul''15 SP'!G34/100*1.1*'Jul''15 SP'!G26,0)</f>
        <v>0</v>
      </c>
      <c r="F87" s="66">
        <f>IF(($G5*'Jul''15 SP'!H25/'Jul''15 SP'!H26&gt;'Jul''15 SP'!H28),($G5*'Jul''15 SP'!H25/'Jul''15 SP'!H26-'Jul''15 SP'!H28)*'Jul''15 SP'!H34/100*1.1*'Jul''15 SP'!H26,0)</f>
        <v>0</v>
      </c>
      <c r="G87" s="66">
        <f>IF(($G5*'Jul''15 SP'!I25/'Jul''15 SP'!I26&gt;'Jul''15 SP'!I28),($G5*'Jul''15 SP'!I25/'Jul''15 SP'!I26-'Jul''15 SP'!I28)*'Jul''15 SP'!I34/100*1.1*'Jul''15 SP'!I26,0)</f>
        <v>495.52566000000002</v>
      </c>
      <c r="H87" s="66">
        <f>IF(($G5*'Jul''15 SP'!J25/'Jul''15 SP'!J26&gt;'Jul''15 SP'!J28),($G5*'Jul''15 SP'!J25/'Jul''15 SP'!J26-'Jul''15 SP'!J28)*'Jul''15 SP'!J34/100*1.1*'Jul''15 SP'!J26,0)</f>
        <v>426.85476218000002</v>
      </c>
      <c r="I87" s="66">
        <f>IF(($G5*'Jul''15 SP'!K25/'Jul''15 SP'!K26&gt;'Jul''15 SP'!K28),($G5*'Jul''15 SP'!K25/'Jul''15 SP'!K26-'Jul''15 SP'!K28)*'Jul''15 SP'!K34/100*1.1*'Jul''15 SP'!K26,0)</f>
        <v>437.29439599999995</v>
      </c>
      <c r="J87" s="66">
        <f>IF(($G5*'Jul''15 SP'!L25/'Jul''15 SP'!L26&gt;'Jul''15 SP'!L28),($G5*'Jul''15 SP'!L25/'Jul''15 SP'!L26-'Jul''15 SP'!L28)*'Jul''15 SP'!L34/100*1.1*'Jul''15 SP'!L26,0)</f>
        <v>306.82839000000001</v>
      </c>
      <c r="K87" s="66">
        <f>IF(($G5*'Jul''15 SP'!M25/'Jul''15 SP'!M26&gt;'Jul''15 SP'!M28),($G5*'Jul''15 SP'!M25/'Jul''15 SP'!M26-'Jul''15 SP'!M28)*'Jul''15 SP'!M34/100*1.1*'Jul''15 SP'!M26,0)</f>
        <v>455.77162399999992</v>
      </c>
      <c r="L87" s="66">
        <f>IF(($G5*'Jul''15 SP'!N25/'Jul''15 SP'!N26&gt;'Jul''15 SP'!N28),($G5*'Jul''15 SP'!N25/'Jul''15 SP'!N26-'Jul''15 SP'!N28)*'Jul''15 SP'!N34/100*1.1*'Jul''15 SP'!N26,0)</f>
        <v>0</v>
      </c>
      <c r="M87" s="66">
        <f>IF(($G5*'Jul''15 SP'!O25/'Jul''15 SP'!O26&gt;'Jul''15 SP'!O28),($G5*'Jul''15 SP'!O25/'Jul''15 SP'!O26-'Jul''15 SP'!O28)*'Jul''15 SP'!O34/100*1.1*'Jul''15 SP'!O26,0)</f>
        <v>0</v>
      </c>
      <c r="N87" s="70"/>
    </row>
    <row r="88" spans="1:14" x14ac:dyDescent="0.15">
      <c r="A88" s="47" t="s">
        <v>309</v>
      </c>
      <c r="C88" s="66">
        <f>365*'Jul''15 SP'!E35/100*1.1</f>
        <v>243.95139999999998</v>
      </c>
      <c r="D88" s="66">
        <f>365*'Jul''15 SP'!F35/100*1.1</f>
        <v>260.97500000000002</v>
      </c>
      <c r="E88" s="66">
        <f>365*'Jul''15 SP'!G35/100*1.1</f>
        <v>257.63853499999999</v>
      </c>
      <c r="F88" s="66">
        <f>365*'Jul''15 SP'!H35/100*1.1</f>
        <v>254.22980000000001</v>
      </c>
      <c r="G88" s="66">
        <f>365*'Jul''15 SP'!I35/100*1.1</f>
        <v>289.76255000000003</v>
      </c>
      <c r="H88" s="66">
        <f>365*'Jul''15 SP'!J35/100*1.1</f>
        <v>247.76565000000002</v>
      </c>
      <c r="I88" s="66">
        <f>365*'Jul''15 SP'!K35/100*1.1</f>
        <v>248.93000000000004</v>
      </c>
      <c r="J88" s="66">
        <f>365*'Jul''15 SP'!L35/100*1.1</f>
        <v>251.37915000000004</v>
      </c>
      <c r="K88" s="66">
        <f>365*'Jul''15 SP'!M35/100*1.1</f>
        <v>208.73985000000005</v>
      </c>
      <c r="L88" s="66">
        <f>365*'Jul''15 SP'!N35/100*1.1</f>
        <v>250.93750000000003</v>
      </c>
      <c r="M88" s="66">
        <f>365*'Jul''15 SP'!O35/100*1.1</f>
        <v>260.97500000000002</v>
      </c>
      <c r="N88" s="67">
        <f>AVERAGE(C88:M88)</f>
        <v>252.298585</v>
      </c>
    </row>
    <row r="89" spans="1:14" x14ac:dyDescent="0.15">
      <c r="A89" s="69" t="s">
        <v>721</v>
      </c>
      <c r="B89" s="70"/>
      <c r="C89" s="68">
        <f t="shared" ref="C89:I89" si="6">SUM(C82:C88)</f>
        <v>1396.2737733999998</v>
      </c>
      <c r="D89" s="68">
        <f t="shared" si="6"/>
        <v>1402.0318950000001</v>
      </c>
      <c r="E89" s="68">
        <f t="shared" si="6"/>
        <v>1442.1880124300001</v>
      </c>
      <c r="F89" s="68">
        <f>SUM(F82:F88)</f>
        <v>1333.8246085999999</v>
      </c>
      <c r="G89" s="68">
        <f t="shared" si="6"/>
        <v>1479.016294</v>
      </c>
      <c r="H89" s="68">
        <f t="shared" si="6"/>
        <v>1324.3671459700001</v>
      </c>
      <c r="I89" s="68">
        <f t="shared" si="6"/>
        <v>1372.2567430000001</v>
      </c>
      <c r="J89" s="68">
        <f>SUM(J82:J88)</f>
        <v>1535.6291939999999</v>
      </c>
      <c r="K89" s="68">
        <f>SUM(K82:K88)</f>
        <v>1312.8138209999997</v>
      </c>
      <c r="L89" s="68">
        <f>SUM(L82:L88)</f>
        <v>1439.2546267</v>
      </c>
      <c r="M89" s="68">
        <f>SUM(M82:M88)</f>
        <v>1528.7162659999999</v>
      </c>
      <c r="N89" s="72">
        <f>AVERAGE(C89:M89)</f>
        <v>1415.1247618272726</v>
      </c>
    </row>
    <row r="91" spans="1:14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331</v>
      </c>
      <c r="G91" s="50" t="s">
        <v>126</v>
      </c>
      <c r="H91" s="50" t="s">
        <v>274</v>
      </c>
      <c r="I91" s="50" t="s">
        <v>726</v>
      </c>
      <c r="J91" s="50" t="s">
        <v>281</v>
      </c>
      <c r="K91" s="50" t="s">
        <v>376</v>
      </c>
      <c r="L91" s="50" t="s">
        <v>276</v>
      </c>
      <c r="M91" s="50" t="s">
        <v>434</v>
      </c>
      <c r="N91" s="65" t="s">
        <v>729</v>
      </c>
    </row>
    <row r="92" spans="1:14" x14ac:dyDescent="0.15">
      <c r="A92" s="47" t="s">
        <v>667</v>
      </c>
      <c r="C92" s="66">
        <f>IF($G5*'Jul''15 SP'!E39/'Jul''15 SP'!E40&gt;='Jul''15 SP'!E43,('Jul''15 SP'!E43*'Jul''15 SP'!E45/100*1.1)*'Jul''15 SP'!E40,($G5*'Jul''15 SP'!E39/'Jul''15 SP'!E40*'Jul''15 SP'!E45/100*1.1)*'Jul''15 SP'!E40)</f>
        <v>262.416</v>
      </c>
      <c r="D92" s="66">
        <f>IF($G5*'Jul''15 SP'!F39/'Jul''15 SP'!F40&gt;='Jul''15 SP'!F43,('Jul''15 SP'!F43*'Jul''15 SP'!F45/100*1.1)*'Jul''15 SP'!F40,($G5*'Jul''15 SP'!F39/'Jul''15 SP'!F40*'Jul''15 SP'!F45/100*1.1)*'Jul''15 SP'!F40)</f>
        <v>157.27360000000002</v>
      </c>
      <c r="E92" s="66">
        <f>IF($G5*'Jul''15 SP'!G39/'Jul''15 SP'!G40&gt;='Jul''15 SP'!G43,('Jul''15 SP'!G43*'Jul''15 SP'!G45/100*1.1)*'Jul''15 SP'!G40,($G5*'Jul''15 SP'!G39/'Jul''15 SP'!G40*'Jul''15 SP'!G45/100*1.1)*'Jul''15 SP'!G40)</f>
        <v>294.63720000000006</v>
      </c>
      <c r="F92" s="66">
        <f>IF($G5*'Jul''15 SP'!H39/'Jul''15 SP'!H40&gt;='Jul''15 SP'!H43,('Jul''15 SP'!H43*'Jul''15 SP'!H45/100*1.1)*'Jul''15 SP'!H40,($G5*'Jul''15 SP'!H39/'Jul''15 SP'!H40*'Jul''15 SP'!H45/100*1.1)*'Jul''15 SP'!H40)</f>
        <v>223.21200000000002</v>
      </c>
      <c r="G92" s="66">
        <f>IF($G5*'Jul''15 SP'!I39/'Jul''15 SP'!I40&gt;='Jul''15 SP'!I43,('Jul''15 SP'!I43*'Jul''15 SP'!I45/100*1.1)*'Jul''15 SP'!I40,($G5*'Jul''15 SP'!I39/'Jul''15 SP'!I40*'Jul''15 SP'!I45/100*1.1)*'Jul''15 SP'!I40)</f>
        <v>150.78399999999999</v>
      </c>
      <c r="H92" s="66">
        <f>IF($G5*'Jul''15 SP'!J39/'Jul''15 SP'!J40&gt;='Jul''15 SP'!J43,('Jul''15 SP'!J43*'Jul''15 SP'!J45/100*1.1)*'Jul''15 SP'!J40,($G5*'Jul''15 SP'!J39/'Jul''15 SP'!J40*'Jul''15 SP'!J45/100*1.1)*'Jul''15 SP'!J40)</f>
        <v>128.71232000000001</v>
      </c>
      <c r="I92" s="66">
        <f>IF($G5*'Jul''15 SP'!K39/'Jul''15 SP'!K40&gt;='Jul''15 SP'!K43,('Jul''15 SP'!K43*'Jul''15 SP'!K45/100*1.1)*'Jul''15 SP'!K40,($G5*'Jul''15 SP'!K39/'Jul''15 SP'!K40*'Jul''15 SP'!K45/100*1.1)*'Jul''15 SP'!K40)</f>
        <v>140.80000000000001</v>
      </c>
      <c r="J92" s="66">
        <f>IF($G5*'Jul''15 SP'!L39/'Jul''15 SP'!L40&gt;='Jul''15 SP'!L43,('Jul''15 SP'!L43*'Jul''15 SP'!L45/100*1.1)*'Jul''15 SP'!L40,($G5*'Jul''15 SP'!L39/'Jul''15 SP'!L40*'Jul''15 SP'!L45/100*1.1)*'Jul''15 SP'!L40)</f>
        <v>278.64000000000004</v>
      </c>
      <c r="K92" s="66">
        <f>IF($G5*'Jul''15 SP'!M39/'Jul''15 SP'!M40&gt;='Jul''15 SP'!M43,('Jul''15 SP'!M43*'Jul''15 SP'!M45/100*1.1)*'Jul''15 SP'!M40,($G5*'Jul''15 SP'!M39/'Jul''15 SP'!M40*'Jul''15 SP'!M45/100*1.1)*'Jul''15 SP'!M40)</f>
        <v>140.80000000000001</v>
      </c>
      <c r="L92" s="66">
        <f>IF($G5*'Jul''15 SP'!N39/'Jul''15 SP'!N40&gt;='Jul''15 SP'!N43,('Jul''15 SP'!N43*'Jul''15 SP'!N45/100*1.1)*'Jul''15 SP'!N40,($G5*'Jul''15 SP'!N39/'Jul''15 SP'!N40*'Jul''15 SP'!N45/100*1.1)*'Jul''15 SP'!N40)</f>
        <v>244.20000000000002</v>
      </c>
      <c r="M92" s="66">
        <f>IF($G5*'Jul''15 SP'!O39/'Jul''15 SP'!O40&gt;='Jul''15 SP'!O43,('Jul''15 SP'!O43*'Jul''15 SP'!O45/100*1.1)*'Jul''15 SP'!O40,($G5*'Jul''15 SP'!O39/'Jul''15 SP'!O40*'Jul''15 SP'!O45/100*1.1)*'Jul''15 SP'!O40)</f>
        <v>283.8</v>
      </c>
      <c r="N92" s="70"/>
    </row>
    <row r="93" spans="1:14" x14ac:dyDescent="0.15">
      <c r="A93" s="47" t="s">
        <v>170</v>
      </c>
      <c r="C93" s="66">
        <f>IF($G5*'Jul''15 SP'!E39/'Jul''15 SP'!E40&lt;'Jul''15 SP'!E43,0,IF($G5*'Jul''15 SP'!E39/'Jul''15 SP'!E40&lt;='Jul''15 SP'!E44,($G5*'Jul''15 SP'!E39/'Jul''15 SP'!E40-'Jul''15 SP'!E43)*('Jul''15 SP'!E46/100*1.1)*'Jul''15 SP'!E40,('Jul''15 SP'!E44-'Jul''15 SP'!E43)*('Jul''15 SP'!E46/100*1.1)*'Jul''15 SP'!E40))</f>
        <v>146.58478889999995</v>
      </c>
      <c r="D93" s="66">
        <f>IF($G5*'Jul''15 SP'!F39/'Jul''15 SP'!F40&lt;'Jul''15 SP'!F43,0,IF($G5*'Jul''15 SP'!F39/'Jul''15 SP'!F40&lt;='Jul''15 SP'!F44,($G5*'Jul''15 SP'!F39/'Jul''15 SP'!F40-'Jul''15 SP'!F43)*('Jul''15 SP'!F46/100*1.1)*'Jul''15 SP'!F40,('Jul''15 SP'!F44-'Jul''15 SP'!F43)*('Jul''15 SP'!F46/100*1.1)*'Jul''15 SP'!F40))</f>
        <v>0</v>
      </c>
      <c r="E93" s="66">
        <f>IF($G5*'Jul''15 SP'!G39/'Jul''15 SP'!G40&lt;'Jul''15 SP'!G43,0,IF($G5*'Jul''15 SP'!G39/'Jul''15 SP'!G40&lt;='Jul''15 SP'!G44,($G5*'Jul''15 SP'!G39/'Jul''15 SP'!G40-'Jul''15 SP'!G43)*('Jul''15 SP'!G46/100*1.1)*'Jul''15 SP'!G40,('Jul''15 SP'!G44-'Jul''15 SP'!G43)*('Jul''15 SP'!G46/100*1.1)*'Jul''15 SP'!G40))</f>
        <v>191.44111997999994</v>
      </c>
      <c r="F93" s="66">
        <f>IF($G5*'Jul''15 SP'!H39/'Jul''15 SP'!H40&lt;'Jul''15 SP'!H43,0,IF($G5*'Jul''15 SP'!H39/'Jul''15 SP'!H40&lt;='Jul''15 SP'!H44,($G5*'Jul''15 SP'!H39/'Jul''15 SP'!H40-'Jul''15 SP'!H43)*('Jul''15 SP'!H46/100*1.1)*'Jul''15 SP'!H40,('Jul''15 SP'!H44-'Jul''15 SP'!H43)*('Jul''15 SP'!H46/100*1.1)*'Jul''15 SP'!H40))</f>
        <v>164.89551539999994</v>
      </c>
      <c r="G93" s="66">
        <f>IF($G5*'Jul''15 SP'!I39/'Jul''15 SP'!I40&lt;'Jul''15 SP'!I43,0,IF($G5*'Jul''15 SP'!I39/'Jul''15 SP'!I40&lt;='Jul''15 SP'!I44,($G5*'Jul''15 SP'!I39/'Jul''15 SP'!I40-'Jul''15 SP'!I43)*('Jul''15 SP'!I46/100*1.1)*'Jul''15 SP'!I40,('Jul''15 SP'!I44-'Jul''15 SP'!I43)*('Jul''15 SP'!I46/100*1.1)*'Jul''15 SP'!I40))</f>
        <v>0</v>
      </c>
      <c r="H93" s="66">
        <f>IF($G5*'Jul''15 SP'!J39/'Jul''15 SP'!J40&lt;'Jul''15 SP'!J43,0,IF($G5*'Jul''15 SP'!J39/'Jul''15 SP'!J40&lt;='Jul''15 SP'!J44,($G5*'Jul''15 SP'!J39/'Jul''15 SP'!J40-'Jul''15 SP'!J43)*('Jul''15 SP'!J46/100*1.1)*'Jul''15 SP'!J40,('Jul''15 SP'!J44-'Jul''15 SP'!J43)*('Jul''15 SP'!J46/100*1.1)*'Jul''15 SP'!J40))</f>
        <v>0</v>
      </c>
      <c r="I93" s="66">
        <f>IF($G5*'Jul''15 SP'!K39/'Jul''15 SP'!K40&lt;'Jul''15 SP'!K43,0,IF($G5*'Jul''15 SP'!K39/'Jul''15 SP'!K40&lt;='Jul''15 SP'!K44,($G5*'Jul''15 SP'!K39/'Jul''15 SP'!K40-'Jul''15 SP'!K43)*('Jul''15 SP'!K46/100*1.1)*'Jul''15 SP'!K40,('Jul''15 SP'!K44-'Jul''15 SP'!K43)*('Jul''15 SP'!K46/100*1.1)*'Jul''15 SP'!K40))</f>
        <v>0</v>
      </c>
      <c r="J93" s="66">
        <f>IF($G5*'Jul''15 SP'!L39/'Jul''15 SP'!L40&lt;'Jul''15 SP'!L43,0,IF($G5*'Jul''15 SP'!L39/'Jul''15 SP'!L40&lt;='Jul''15 SP'!L44,($G5*'Jul''15 SP'!L39/'Jul''15 SP'!L40-'Jul''15 SP'!L43)*('Jul''15 SP'!L46/100*1.1)*'Jul''15 SP'!L40,('Jul''15 SP'!L44-'Jul''15 SP'!L43)*('Jul''15 SP'!L46/100*1.1)*'Jul''15 SP'!L40))</f>
        <v>0</v>
      </c>
      <c r="K93" s="66">
        <f>IF($G5*'Jul''15 SP'!M39/'Jul''15 SP'!M40&lt;'Jul''15 SP'!M43,0,IF($G5*'Jul''15 SP'!M39/'Jul''15 SP'!M40&lt;='Jul''15 SP'!M44,($G5*'Jul''15 SP'!M39/'Jul''15 SP'!M40-'Jul''15 SP'!M43)*('Jul''15 SP'!M46/100*1.1)*'Jul''15 SP'!M40,('Jul''15 SP'!M44-'Jul''15 SP'!M43)*('Jul''15 SP'!M46/100*1.1)*'Jul''15 SP'!M40))</f>
        <v>0</v>
      </c>
      <c r="L93" s="66">
        <f>IF($G5*'Jul''15 SP'!N39/'Jul''15 SP'!N40&lt;'Jul''15 SP'!N43,0,IF($G5*'Jul''15 SP'!N39/'Jul''15 SP'!N40&lt;='Jul''15 SP'!N44,($G5*'Jul''15 SP'!N39/'Jul''15 SP'!N40-'Jul''15 SP'!N43)*('Jul''15 SP'!N46/100*1.1)*'Jul''15 SP'!N40,('Jul''15 SP'!N44-'Jul''15 SP'!N43)*('Jul''15 SP'!N46/100*1.1)*'Jul''15 SP'!N40))</f>
        <v>179.74205039999995</v>
      </c>
      <c r="M93" s="66">
        <f>IF($G5*'Jul''15 SP'!O39/'Jul''15 SP'!O40&lt;'Jul''15 SP'!O43,0,IF($G5*'Jul''15 SP'!O39/'Jul''15 SP'!O40&lt;='Jul''15 SP'!O44,($G5*'Jul''15 SP'!O39/'Jul''15 SP'!O40-'Jul''15 SP'!O43)*('Jul''15 SP'!O46/100*1.1)*'Jul''15 SP'!O40,('Jul''15 SP'!O44-'Jul''15 SP'!O43)*('Jul''15 SP'!O46/100*1.1)*'Jul''15 SP'!O40))</f>
        <v>176.17888199999996</v>
      </c>
      <c r="N93" s="70"/>
    </row>
    <row r="94" spans="1:14" x14ac:dyDescent="0.15">
      <c r="A94" s="47" t="s">
        <v>868</v>
      </c>
      <c r="C94" s="66">
        <f>IF(($G5*'Jul''15 SP'!E39/'Jul''15 SP'!E40&gt;'Jul''15 SP'!E44),($G5*'Jul''15 SP'!E39/'Jul''15 SP'!E40-'Jul''15 SP'!E44)*'Jul''15 SP'!E47/100*1.1*'Jul''15 SP'!E40,0)</f>
        <v>0</v>
      </c>
      <c r="D94" s="66">
        <f>IF(($G5*'Jul''15 SP'!F39/'Jul''15 SP'!F40&gt;'Jul''15 SP'!F44),($G5*'Jul''15 SP'!F39/'Jul''15 SP'!F40-'Jul''15 SP'!F44)*'Jul''15 SP'!F47/100*1.1*'Jul''15 SP'!F40,0)</f>
        <v>272.65957619999995</v>
      </c>
      <c r="E94" s="66">
        <f>IF(($G5*'Jul''15 SP'!G39/'Jul''15 SP'!G40&gt;'Jul''15 SP'!G44),($G5*'Jul''15 SP'!G39/'Jul''15 SP'!G40-'Jul''15 SP'!G44)*'Jul''15 SP'!G47/100*1.1*'Jul''15 SP'!G40,0)</f>
        <v>0</v>
      </c>
      <c r="F94" s="66">
        <f>IF(($G5*'Jul''15 SP'!H39/'Jul''15 SP'!H40&gt;'Jul''15 SP'!H44),($G5*'Jul''15 SP'!H39/'Jul''15 SP'!H40-'Jul''15 SP'!H44)*'Jul''15 SP'!H47/100*1.1*'Jul''15 SP'!H40,0)</f>
        <v>0</v>
      </c>
      <c r="G94" s="66">
        <f>IF(($G5*'Jul''15 SP'!I39/'Jul''15 SP'!I40&gt;'Jul''15 SP'!I44),($G5*'Jul''15 SP'!I39/'Jul''15 SP'!I40-'Jul''15 SP'!I44)*'Jul''15 SP'!I47/100*1.1*'Jul''15 SP'!I40,0)</f>
        <v>274.44051999999994</v>
      </c>
      <c r="H94" s="66">
        <f>IF(($G5*'Jul''15 SP'!J39/'Jul''15 SP'!J40&gt;'Jul''15 SP'!J44),($G5*'Jul''15 SP'!J39/'Jul''15 SP'!J40-'Jul''15 SP'!J44)*'Jul''15 SP'!J47/100*1.1*'Jul''15 SP'!J40,0)</f>
        <v>273.35005687</v>
      </c>
      <c r="I94" s="66">
        <f>IF(($G5*'Jul''15 SP'!K39/'Jul''15 SP'!K40&gt;'Jul''15 SP'!K44),($G5*'Jul''15 SP'!K39/'Jul''15 SP'!K40-'Jul''15 SP'!K44)*'Jul''15 SP'!K47/100*1.1*'Jul''15 SP'!K40,0)</f>
        <v>271.37496099999998</v>
      </c>
      <c r="J94" s="66">
        <f>IF(($G5*'Jul''15 SP'!L39/'Jul''15 SP'!L40&gt;'Jul''15 SP'!L44),($G5*'Jul''15 SP'!L39/'Jul''15 SP'!L40-'Jul''15 SP'!L44)*'Jul''15 SP'!L47/100*1.1*'Jul''15 SP'!L40,0)</f>
        <v>167.27096099999997</v>
      </c>
      <c r="K94" s="66">
        <f>IF(($G5*'Jul''15 SP'!M39/'Jul''15 SP'!M40&gt;'Jul''15 SP'!M44),($G5*'Jul''15 SP'!M39/'Jul''15 SP'!M40-'Jul''15 SP'!M44)*'Jul''15 SP'!M47/100*1.1*'Jul''15 SP'!M40,0)</f>
        <v>260.13457799999998</v>
      </c>
      <c r="L94" s="66">
        <f>IF(($G5*'Jul''15 SP'!N39/'Jul''15 SP'!N40&gt;'Jul''15 SP'!N44),($G5*'Jul''15 SP'!N39/'Jul''15 SP'!N40-'Jul''15 SP'!N44)*'Jul''15 SP'!N47/100*1.1*'Jul''15 SP'!N40,0)</f>
        <v>0</v>
      </c>
      <c r="M94" s="66">
        <f>IF(($G5*'Jul''15 SP'!O39/'Jul''15 SP'!O40&gt;'Jul''15 SP'!O44),($G5*'Jul''15 SP'!O39/'Jul''15 SP'!O40-'Jul''15 SP'!O44)*'Jul''15 SP'!O47/100*1.1*'Jul''15 SP'!O40,0)</f>
        <v>0</v>
      </c>
      <c r="N94" s="70"/>
    </row>
    <row r="95" spans="1:14" x14ac:dyDescent="0.15">
      <c r="A95" s="47" t="s">
        <v>744</v>
      </c>
      <c r="C95" s="66">
        <f>IF($G5*'Jul''15 SP'!E41/'Jul''15 SP'!E42&gt;='Jul''15 SP'!E43,('Jul''15 SP'!E43*'Jul''15 SP'!E48/100*1.1)*'Jul''15 SP'!E42,($G5*'Jul''15 SP'!E41/'Jul''15 SP'!E42*'Jul''15 SP'!E48/100*1.1)*'Jul''15 SP'!E42)</f>
        <v>484.96800000000007</v>
      </c>
      <c r="D95" s="66">
        <f>IF($G5*'Jul''15 SP'!F41/'Jul''15 SP'!F42&gt;='Jul''15 SP'!F43,('Jul''15 SP'!F43*'Jul''15 SP'!F48/100*1.1)*'Jul''15 SP'!F42,($G5*'Jul''15 SP'!F41/'Jul''15 SP'!F42*'Jul''15 SP'!F48/100*1.1)*'Jul''15 SP'!F42)</f>
        <v>253.15840000000003</v>
      </c>
      <c r="E95" s="66">
        <f>IF($G5*'Jul''15 SP'!G41/'Jul''15 SP'!G42&gt;='Jul''15 SP'!G43,('Jul''15 SP'!G43*'Jul''15 SP'!G48/100*1.1)*'Jul''15 SP'!G42,($G5*'Jul''15 SP'!G41/'Jul''15 SP'!G42*'Jul''15 SP'!G48/100*1.1)*'Jul''15 SP'!G42)</f>
        <v>474.61920000000003</v>
      </c>
      <c r="F95" s="66">
        <f>IF($G5*'Jul''15 SP'!H41/'Jul''15 SP'!H42&gt;='Jul''15 SP'!H43,('Jul''15 SP'!H43*'Jul''15 SP'!H48/100*1.1)*'Jul''15 SP'!H42,($G5*'Jul''15 SP'!H41/'Jul''15 SP'!H42*'Jul''15 SP'!H48/100*1.1)*'Jul''15 SP'!H42)</f>
        <v>431.37600000000009</v>
      </c>
      <c r="G95" s="66">
        <f>IF($G5*'Jul''15 SP'!I41/'Jul''15 SP'!I42&gt;='Jul''15 SP'!I43,('Jul''15 SP'!I43*'Jul''15 SP'!I48/100*1.1)*'Jul''15 SP'!I42,($G5*'Jul''15 SP'!I41/'Jul''15 SP'!I42*'Jul''15 SP'!I48/100*1.1)*'Jul''15 SP'!I42)</f>
        <v>257.28000000000003</v>
      </c>
      <c r="H95" s="66">
        <f>IF($G5*'Jul''15 SP'!J41/'Jul''15 SP'!J42&gt;='Jul''15 SP'!J43,('Jul''15 SP'!J43*'Jul''15 SP'!J48/100*1.1)*'Jul''15 SP'!J42,($G5*'Jul''15 SP'!J41/'Jul''15 SP'!J42*'Jul''15 SP'!J48/100*1.1)*'Jul''15 SP'!J42)</f>
        <v>226.78656000000001</v>
      </c>
      <c r="I95" s="66">
        <f>IF($G5*'Jul''15 SP'!K41/'Jul''15 SP'!K42&gt;='Jul''15 SP'!K43,('Jul''15 SP'!K43*'Jul''15 SP'!K48/100*1.1)*'Jul''15 SP'!K42,($G5*'Jul''15 SP'!K41/'Jul''15 SP'!K42*'Jul''15 SP'!K48/100*1.1)*'Jul''15 SP'!K42)</f>
        <v>261.88800000000003</v>
      </c>
      <c r="J95" s="66">
        <f>IF($G5*'Jul''15 SP'!L41/'Jul''15 SP'!L42&gt;='Jul''15 SP'!L43,('Jul''15 SP'!L43*'Jul''15 SP'!L48/100*1.1)*'Jul''15 SP'!L42,($G5*'Jul''15 SP'!L41/'Jul''15 SP'!L42*'Jul''15 SP'!L48/100*1.1)*'Jul''15 SP'!L42)</f>
        <v>506.88000000000005</v>
      </c>
      <c r="K95" s="66">
        <f>IF($G5*'Jul''15 SP'!M41/'Jul''15 SP'!M42&gt;='Jul''15 SP'!M43,('Jul''15 SP'!M43*'Jul''15 SP'!M48/100*1.1)*'Jul''15 SP'!M42,($G5*'Jul''15 SP'!M41/'Jul''15 SP'!M42*'Jul''15 SP'!M48/100*1.1)*'Jul''15 SP'!M42)</f>
        <v>247.80800000000002</v>
      </c>
      <c r="L95" s="66">
        <f>IF($G5*'Jul''15 SP'!N41/'Jul''15 SP'!N42&gt;='Jul''15 SP'!N43,('Jul''15 SP'!N43*'Jul''15 SP'!N48/100*1.1)*'Jul''15 SP'!N42,($G5*'Jul''15 SP'!N41/'Jul''15 SP'!N42*'Jul''15 SP'!N48/100*1.1)*'Jul''15 SP'!N42)</f>
        <v>479.16000000000008</v>
      </c>
      <c r="M95" s="66">
        <f>IF($G5*'Jul''15 SP'!O41/'Jul''15 SP'!O42&gt;='Jul''15 SP'!O43,('Jul''15 SP'!O43*'Jul''15 SP'!O48/100*1.1)*'Jul''15 SP'!O42,($G5*'Jul''15 SP'!O41/'Jul''15 SP'!O42*'Jul''15 SP'!O48/100*1.1)*'Jul''15 SP'!O42)</f>
        <v>475.20000000000005</v>
      </c>
      <c r="N95" s="70"/>
    </row>
    <row r="96" spans="1:14" x14ac:dyDescent="0.15">
      <c r="A96" s="47" t="s">
        <v>389</v>
      </c>
      <c r="C96" s="66">
        <f>IF($G5*'Jul''15 SP'!E41/'Jul''15 SP'!E42&lt;'Jul''15 SP'!E43,0,IF($G5*'Jul''15 SP'!E41/'Jul''15 SP'!E42&lt;='Jul''15 SP'!E44,($G5*'Jul''15 SP'!E41/'Jul''15 SP'!E42-'Jul''15 SP'!E43)*('Jul''15 SP'!E49/100*1.1)*'Jul''15 SP'!E42,('Jul''15 SP'!E44-'Jul''15 SP'!E43)*('Jul''15 SP'!E49/100*1.1)*'Jul''15 SP'!E42))</f>
        <v>259.91333939999993</v>
      </c>
      <c r="D96" s="66">
        <f>IF($G5*'Jul''15 SP'!F41/'Jul''15 SP'!F42&lt;'Jul''15 SP'!F43,0,IF($G5*'Jul''15 SP'!F41/'Jul''15 SP'!F42&lt;='Jul''15 SP'!F44,($G5*'Jul''15 SP'!F41/'Jul''15 SP'!F42-'Jul''15 SP'!F43)*('Jul''15 SP'!F49/100*1.1)*'Jul''15 SP'!F42,('Jul''15 SP'!F44-'Jul''15 SP'!F43)*('Jul''15 SP'!F49/100*1.1)*'Jul''15 SP'!F42))</f>
        <v>0</v>
      </c>
      <c r="E96" s="66">
        <f>IF($G5*'Jul''15 SP'!G41/'Jul''15 SP'!G42&lt;'Jul''15 SP'!G43,0,IF($G5*'Jul''15 SP'!G41/'Jul''15 SP'!G42&lt;='Jul''15 SP'!G44,($G5*'Jul''15 SP'!G41/'Jul''15 SP'!G42-'Jul''15 SP'!G43)*('Jul''15 SP'!G49/100*1.1)*'Jul''15 SP'!G42,('Jul''15 SP'!G44-'Jul''15 SP'!G43)*('Jul''15 SP'!G49/100*1.1)*'Jul''15 SP'!G42))</f>
        <v>347.88400811999998</v>
      </c>
      <c r="F96" s="66">
        <f>IF($G5*'Jul''15 SP'!H41/'Jul''15 SP'!H42&lt;'Jul''15 SP'!H43,0,IF($G5*'Jul''15 SP'!H41/'Jul''15 SP'!H42&lt;='Jul''15 SP'!H44,($G5*'Jul''15 SP'!H41/'Jul''15 SP'!H42-'Jul''15 SP'!H43)*('Jul''15 SP'!H49/100*1.1)*'Jul''15 SP'!H42,('Jul''15 SP'!H44-'Jul''15 SP'!H43)*('Jul''15 SP'!H49/100*1.1)*'Jul''15 SP'!H42))</f>
        <v>260.11129319999998</v>
      </c>
      <c r="G96" s="66">
        <f>IF($G5*'Jul''15 SP'!I41/'Jul''15 SP'!I42&lt;'Jul''15 SP'!I43,0,IF($G5*'Jul''15 SP'!I41/'Jul''15 SP'!I42&lt;='Jul''15 SP'!I44,($G5*'Jul''15 SP'!I41/'Jul''15 SP'!I42-'Jul''15 SP'!I43)*('Jul''15 SP'!I49/100*1.1)*'Jul''15 SP'!I42,('Jul''15 SP'!I44-'Jul''15 SP'!I43)*('Jul''15 SP'!I49/100*1.1)*'Jul''15 SP'!I42))</f>
        <v>0</v>
      </c>
      <c r="H96" s="66">
        <f>IF($G5*'Jul''15 SP'!J41/'Jul''15 SP'!J42&lt;'Jul''15 SP'!J43,0,IF($G5*'Jul''15 SP'!J41/'Jul''15 SP'!J42&lt;='Jul''15 SP'!J44,($G5*'Jul''15 SP'!J41/'Jul''15 SP'!J42-'Jul''15 SP'!J43)*('Jul''15 SP'!J49/100*1.1)*'Jul''15 SP'!J42,('Jul''15 SP'!J44-'Jul''15 SP'!J43)*('Jul''15 SP'!J49/100*1.1)*'Jul''15 SP'!J42))</f>
        <v>0</v>
      </c>
      <c r="I96" s="66">
        <f>IF($G5*'Jul''15 SP'!K41/'Jul''15 SP'!K42&lt;'Jul''15 SP'!K43,0,IF($G5*'Jul''15 SP'!K41/'Jul''15 SP'!K42&lt;='Jul''15 SP'!K44,($G5*'Jul''15 SP'!K41/'Jul''15 SP'!K42-'Jul''15 SP'!K43)*('Jul''15 SP'!K49/100*1.1)*'Jul''15 SP'!K42,('Jul''15 SP'!K44-'Jul''15 SP'!K43)*('Jul''15 SP'!K49/100*1.1)*'Jul''15 SP'!K42))</f>
        <v>0</v>
      </c>
      <c r="J96" s="66">
        <f>IF($G5*'Jul''15 SP'!L41/'Jul''15 SP'!L42&lt;'Jul''15 SP'!L43,0,IF($G5*'Jul''15 SP'!L41/'Jul''15 SP'!L42&lt;='Jul''15 SP'!L44,($G5*'Jul''15 SP'!L41/'Jul''15 SP'!L42-'Jul''15 SP'!L43)*('Jul''15 SP'!L49/100*1.1)*'Jul''15 SP'!L42,('Jul''15 SP'!L44-'Jul''15 SP'!L43)*('Jul''15 SP'!L49/100*1.1)*'Jul''15 SP'!L42))</f>
        <v>0</v>
      </c>
      <c r="K96" s="66">
        <f>IF($G5*'Jul''15 SP'!M41/'Jul''15 SP'!M42&lt;'Jul''15 SP'!M43,0,IF($G5*'Jul''15 SP'!M41/'Jul''15 SP'!M42&lt;='Jul''15 SP'!M44,($G5*'Jul''15 SP'!M41/'Jul''15 SP'!M42-'Jul''15 SP'!M43)*('Jul''15 SP'!M49/100*1.1)*'Jul''15 SP'!M42,('Jul''15 SP'!M44-'Jul''15 SP'!M43)*('Jul''15 SP'!M49/100*1.1)*'Jul''15 SP'!M42))</f>
        <v>0</v>
      </c>
      <c r="L96" s="66">
        <f>IF($G5*'Jul''15 SP'!N41/'Jul''15 SP'!N42&lt;'Jul''15 SP'!N43,0,IF($G5*'Jul''15 SP'!N41/'Jul''15 SP'!N42&lt;='Jul''15 SP'!N44,($G5*'Jul''15 SP'!N41/'Jul''15 SP'!N42-'Jul''15 SP'!N43)*('Jul''15 SP'!N49/100*1.1)*'Jul''15 SP'!N42,('Jul''15 SP'!N44-'Jul''15 SP'!N43)*('Jul''15 SP'!N49/100*1.1)*'Jul''15 SP'!N42))</f>
        <v>272.97829019999995</v>
      </c>
      <c r="M96" s="66">
        <f>IF($G5*'Jul''15 SP'!O41/'Jul''15 SP'!O42&lt;'Jul''15 SP'!O43,0,IF($G5*'Jul''15 SP'!O41/'Jul''15 SP'!O42&lt;='Jul''15 SP'!O44,($G5*'Jul''15 SP'!O41/'Jul''15 SP'!O42-'Jul''15 SP'!O43)*('Jul''15 SP'!O49/100*1.1)*'Jul''15 SP'!O42,('Jul''15 SP'!O44-'Jul''15 SP'!O43)*('Jul''15 SP'!O49/100*1.1)*'Jul''15 SP'!O42))</f>
        <v>332.56238399999989</v>
      </c>
      <c r="N96" s="70"/>
    </row>
    <row r="97" spans="1:18" x14ac:dyDescent="0.15">
      <c r="A97" s="47" t="s">
        <v>742</v>
      </c>
      <c r="C97" s="66">
        <f>IF(($G5*'Jul''15 SP'!E41/'Jul''15 SP'!E42&gt;'Jul''15 SP'!E44),($G5*'Jul''15 SP'!E41/'Jul''15 SP'!E42-'Jul''15 SP'!E44)*'Jul''15 SP'!E50/100*1.1*'Jul''15 SP'!E42,0)</f>
        <v>0</v>
      </c>
      <c r="D97" s="66">
        <f>IF(($G5*'Jul''15 SP'!F41/'Jul''15 SP'!F42&gt;'Jul''15 SP'!F44),($G5*'Jul''15 SP'!F41/'Jul''15 SP'!F42-'Jul''15 SP'!F44)*'Jul''15 SP'!F50/100*1.1*'Jul''15 SP'!F42,0)</f>
        <v>457.96531879999998</v>
      </c>
      <c r="E97" s="66">
        <f>IF(($G5*'Jul''15 SP'!G41/'Jul''15 SP'!G42&gt;'Jul''15 SP'!G44),($G5*'Jul''15 SP'!G41/'Jul''15 SP'!G42-'Jul''15 SP'!G44)*'Jul''15 SP'!G50/100*1.1*'Jul''15 SP'!G42,0)</f>
        <v>0</v>
      </c>
      <c r="F97" s="66">
        <f>IF(($G5*'Jul''15 SP'!H41/'Jul''15 SP'!H42&gt;'Jul''15 SP'!H44),($G5*'Jul''15 SP'!H41/'Jul''15 SP'!H42-'Jul''15 SP'!H44)*'Jul''15 SP'!H50/100*1.1*'Jul''15 SP'!H42,0)</f>
        <v>0</v>
      </c>
      <c r="G97" s="66">
        <f>IF(($G5*'Jul''15 SP'!I41/'Jul''15 SP'!I42&gt;'Jul''15 SP'!I44),($G5*'Jul''15 SP'!I41/'Jul''15 SP'!I42-'Jul''15 SP'!I44)*'Jul''15 SP'!I50/100*1.1*'Jul''15 SP'!I42,0)</f>
        <v>514.42999599999996</v>
      </c>
      <c r="H97" s="66">
        <f>IF(($G5*'Jul''15 SP'!J41/'Jul''15 SP'!J42&gt;'Jul''15 SP'!J44),($G5*'Jul''15 SP'!J41/'Jul''15 SP'!J42-'Jul''15 SP'!J44)*'Jul''15 SP'!J50/100*1.1*'Jul''15 SP'!J42,0)</f>
        <v>437.47570636</v>
      </c>
      <c r="I97" s="66">
        <f>IF(($G5*'Jul''15 SP'!K41/'Jul''15 SP'!K42&gt;'Jul''15 SP'!K44),($G5*'Jul''15 SP'!K41/'Jul''15 SP'!K42-'Jul''15 SP'!K44)*'Jul''15 SP'!K50/100*1.1*'Jul''15 SP'!K42,0)</f>
        <v>472.09608599999996</v>
      </c>
      <c r="J97" s="66">
        <f>IF(($G5*'Jul''15 SP'!L41/'Jul''15 SP'!L42&gt;'Jul''15 SP'!L44),($G5*'Jul''15 SP'!L41/'Jul''15 SP'!L42-'Jul''15 SP'!L44)*'Jul''15 SP'!L50/100*1.1*'Jul''15 SP'!L42,0)</f>
        <v>306.82839000000001</v>
      </c>
      <c r="K97" s="66">
        <f>IF(($G5*'Jul''15 SP'!M41/'Jul''15 SP'!M42&gt;'Jul''15 SP'!M44),($G5*'Jul''15 SP'!M41/'Jul''15 SP'!M42-'Jul''15 SP'!M44)*'Jul''15 SP'!M50/100*1.1*'Jul''15 SP'!M42,0)</f>
        <v>484.94223799999997</v>
      </c>
      <c r="L97" s="66">
        <f>IF(($G5*'Jul''15 SP'!N41/'Jul''15 SP'!N42&gt;'Jul''15 SP'!N44),($G5*'Jul''15 SP'!N41/'Jul''15 SP'!N42-'Jul''15 SP'!N44)*'Jul''15 SP'!N50/100*1.1*'Jul''15 SP'!N42,0)</f>
        <v>0</v>
      </c>
      <c r="M97" s="66">
        <f>IF(($G5*'Jul''15 SP'!O41/'Jul''15 SP'!O42&gt;'Jul''15 SP'!O44),($G5*'Jul''15 SP'!O41/'Jul''15 SP'!O42-'Jul''15 SP'!O44)*'Jul''15 SP'!O50/100*1.1*'Jul''15 SP'!O42,0)</f>
        <v>0</v>
      </c>
      <c r="N97" s="70"/>
    </row>
    <row r="98" spans="1:18" x14ac:dyDescent="0.15">
      <c r="A98" s="47" t="s">
        <v>309</v>
      </c>
      <c r="C98" s="66">
        <f>365*'Jul''15 SP'!E51/100*1.1</f>
        <v>252.14200000000002</v>
      </c>
      <c r="D98" s="66">
        <f>365*'Jul''15 SP'!F51/100*1.1</f>
        <v>260.97500000000002</v>
      </c>
      <c r="E98" s="66">
        <f>365*'Jul''15 SP'!G51/100*1.1</f>
        <v>267.63990000000001</v>
      </c>
      <c r="F98" s="66">
        <f>365*'Jul''15 SP'!H51/100*1.1</f>
        <v>254.22980000000001</v>
      </c>
      <c r="G98" s="66">
        <f>365*'Jul''15 SP'!I51/100*1.1</f>
        <v>293.17529999999999</v>
      </c>
      <c r="H98" s="66">
        <f>365*'Jul''15 SP'!J51/100*1.1</f>
        <v>257.72284999999999</v>
      </c>
      <c r="I98" s="66">
        <f>365*'Jul''15 SP'!K51/100*1.1</f>
        <v>248.93000000000004</v>
      </c>
      <c r="J98" s="66">
        <f>365*'Jul''15 SP'!L51/100*1.1</f>
        <v>248.64895000000001</v>
      </c>
      <c r="K98" s="66">
        <f>365*'Jul''15 SP'!M51/100*1.1</f>
        <v>212.75485000000006</v>
      </c>
      <c r="L98" s="66">
        <f>365*'Jul''15 SP'!N51/100*1.1</f>
        <v>250.93750000000003</v>
      </c>
      <c r="M98" s="66">
        <f>365*'Jul''15 SP'!O51/100*1.1</f>
        <v>260.97500000000002</v>
      </c>
      <c r="N98" s="67">
        <f>AVERAGE(C98:M98)</f>
        <v>255.28465000000006</v>
      </c>
    </row>
    <row r="99" spans="1:18" x14ac:dyDescent="0.15">
      <c r="A99" s="69" t="s">
        <v>721</v>
      </c>
      <c r="B99" s="70"/>
      <c r="C99" s="68">
        <f t="shared" ref="C99:I99" si="7">SUM(C92:C98)</f>
        <v>1406.0241283</v>
      </c>
      <c r="D99" s="68">
        <f t="shared" si="7"/>
        <v>1402.0318950000001</v>
      </c>
      <c r="E99" s="68">
        <f t="shared" si="7"/>
        <v>1576.2214281000001</v>
      </c>
      <c r="F99" s="68">
        <f>SUM(F92:F98)</f>
        <v>1333.8246085999999</v>
      </c>
      <c r="G99" s="68">
        <f t="shared" si="7"/>
        <v>1490.1098159999997</v>
      </c>
      <c r="H99" s="68">
        <f t="shared" si="7"/>
        <v>1324.0474932299999</v>
      </c>
      <c r="I99" s="68">
        <f t="shared" si="7"/>
        <v>1395.0890470000002</v>
      </c>
      <c r="J99" s="68">
        <f>SUM(J92:J98)</f>
        <v>1508.2683010000003</v>
      </c>
      <c r="K99" s="68">
        <f>SUM(K92:K98)</f>
        <v>1346.439666</v>
      </c>
      <c r="L99" s="68">
        <f>SUM(L92:L98)</f>
        <v>1427.0178406</v>
      </c>
      <c r="M99" s="68">
        <f>SUM(M92:M98)</f>
        <v>1528.7162659999999</v>
      </c>
      <c r="N99" s="72">
        <f>AVERAGE(C99:M99)</f>
        <v>1430.7082263481816</v>
      </c>
    </row>
    <row r="101" spans="1:18" x14ac:dyDescent="0.15">
      <c r="A101" s="194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</row>
  </sheetData>
  <sheetProtection algorithmName="SHA-512" hashValue="TmZiVVnCuM+ktBInPAE2/QFjAVbOyQpXTiHjn1sHaW1Q0ayKr80/G8wUCG/eyPb/hwMmBT2mqFDW26GgtkaQBQ==" saltValue="mDGWGIIq7Ca1uKuZC72qd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P101"/>
  <sheetViews>
    <sheetView zoomScale="125" workbookViewId="0">
      <selection activeCell="D32" sqref="D32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2" width="13" style="47" customWidth="1"/>
    <col min="13" max="13" width="15" style="47" customWidth="1"/>
    <col min="14" max="16" width="11.6640625" style="47" customWidth="1"/>
    <col min="17" max="16384" width="10.83203125" style="47"/>
  </cols>
  <sheetData>
    <row r="1" spans="1:16" x14ac:dyDescent="0.15">
      <c r="A1" s="58" t="s">
        <v>124</v>
      </c>
    </row>
    <row r="2" spans="1:16" x14ac:dyDescent="0.1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</row>
    <row r="3" spans="1:16" x14ac:dyDescent="0.15">
      <c r="A3" s="61" t="s">
        <v>870</v>
      </c>
    </row>
    <row r="5" spans="1:16" x14ac:dyDescent="0.15">
      <c r="A5" s="62" t="s">
        <v>523</v>
      </c>
      <c r="B5" s="62"/>
      <c r="D5" s="62" t="s">
        <v>911</v>
      </c>
      <c r="G5" s="76">
        <v>63000</v>
      </c>
      <c r="N5" s="63"/>
      <c r="O5" s="63"/>
    </row>
    <row r="6" spans="1:16" x14ac:dyDescent="0.15">
      <c r="D6" s="63" t="s">
        <v>732</v>
      </c>
      <c r="E6" s="63"/>
      <c r="F6" s="63"/>
      <c r="G6" s="63"/>
      <c r="H6" s="63"/>
      <c r="I6" s="63"/>
      <c r="J6" s="63"/>
      <c r="K6" s="63"/>
      <c r="L6" s="63"/>
      <c r="M6" s="63"/>
    </row>
    <row r="7" spans="1:16" x14ac:dyDescent="0.15">
      <c r="A7" s="64" t="s">
        <v>295</v>
      </c>
    </row>
    <row r="9" spans="1:16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331</v>
      </c>
      <c r="G9" s="50" t="s">
        <v>126</v>
      </c>
      <c r="H9" s="50" t="s">
        <v>522</v>
      </c>
      <c r="I9" s="50" t="s">
        <v>726</v>
      </c>
      <c r="J9" s="50" t="s">
        <v>281</v>
      </c>
      <c r="K9" s="50" t="s">
        <v>376</v>
      </c>
      <c r="L9" s="65" t="s">
        <v>729</v>
      </c>
    </row>
    <row r="10" spans="1:16" x14ac:dyDescent="0.15">
      <c r="A10" s="47" t="s">
        <v>667</v>
      </c>
      <c r="C10" s="66">
        <f>IF($G5*'Jan''15 Multi'!E7/'Jan''15 Multi'!E8&gt;='Jan''15 Multi'!E11,('Jan''15 Multi'!E11*'Jan''15 Multi'!E15/100)*'Jan''15 Multi'!E8,($G5*'Jan''15 Multi'!E7/'Jan''15 Multi'!E8*'Jan''15 Multi'!E15/100)*'Jan''15 Multi'!E8)</f>
        <v>196.51499999999999</v>
      </c>
      <c r="D10" s="66">
        <f>IF($G5*'Jan''15 Multi'!F7/'Jan''15 Multi'!F8&gt;='Jan''15 Multi'!F11,('Jan''15 Multi'!F11*'Jan''15 Multi'!F15/100)*'Jan''15 Multi'!F8,($G5*'Jan''15 Multi'!F7/'Jan''15 Multi'!F8*'Jan''15 Multi'!F15/100)*'Jan''15 Multi'!F8)</f>
        <v>380.358</v>
      </c>
      <c r="E10" s="66">
        <f>IF($G5*'Jan''15 Multi'!G7/'Jan''15 Multi'!G8&gt;='Jan''15 Multi'!G11,('Jan''15 Multi'!G11*'Jan''15 Multi'!G15/100)*'Jan''15 Multi'!G8,($G5*'Jan''15 Multi'!G7/'Jan''15 Multi'!G8*'Jan''15 Multi'!G15/100)*'Jan''15 Multi'!G8)</f>
        <v>196.9803</v>
      </c>
      <c r="F10" s="66">
        <f>IF($G5*'Jan''15 Multi'!H7/'Jan''15 Multi'!H8&gt;='Jan''15 Multi'!H11,('Jan''15 Multi'!H11*'Jan''15 Multi'!H15/100)*'Jan''15 Multi'!H8,($G5*'Jan''15 Multi'!H7/'Jan''15 Multi'!H8*'Jan''15 Multi'!H15/100)*'Jan''15 Multi'!H8)</f>
        <v>185.42699999999999</v>
      </c>
      <c r="G10" s="66">
        <f>IF($G5*'Jan''15 Multi'!I7/'Jan''15 Multi'!I8&gt;='Jan''15 Multi'!I11,('Jan''15 Multi'!I11*'Jan''15 Multi'!I15/100)*'Jan''15 Multi'!I8,($G5*'Jan''15 Multi'!I7/'Jan''15 Multi'!I8*'Jan''15 Multi'!I15/100)*'Jan''15 Multi'!I8)</f>
        <v>402.84000000000003</v>
      </c>
      <c r="H10" s="66">
        <f>IF($G5*'Jan''15 Multi'!J7/'Jan''15 Multi'!J8&gt;='Jan''15 Multi'!J11,('Jan''15 Multi'!J11*'Jan''15 Multi'!J15/100)*'Jan''15 Multi'!J8,($G5*'Jan''15 Multi'!J7/'Jan''15 Multi'!J8*'Jan''15 Multi'!J15/100)*'Jan''15 Multi'!J8)</f>
        <v>350.01</v>
      </c>
      <c r="I10" s="66">
        <f>IF($G5*'Jan''15 Multi'!K7/'Jan''15 Multi'!K8&gt;='Jan''15 Multi'!K11,('Jan''15 Multi'!K11*'Jan''15 Multi'!K15/100)*'Jan''15 Multi'!K8,($G5*'Jan''15 Multi'!K7/'Jan''15 Multi'!K8*'Jan''15 Multi'!K15/100)*'Jan''15 Multi'!K8)</f>
        <v>374.22000000000008</v>
      </c>
      <c r="J10" s="66">
        <f>IF($G5*'Jan''15 Multi'!L7/'Jan''15 Multi'!L8&gt;='Jan''15 Multi'!L11,('Jan''15 Multi'!L11*'Jan''15 Multi'!L15/100)*'Jan''15 Multi'!L8,($G5*'Jan''15 Multi'!L7/'Jan''15 Multi'!L8*'Jan''15 Multi'!L15/100)*'Jan''15 Multi'!L8)</f>
        <v>191.07000000000005</v>
      </c>
      <c r="K10" s="66">
        <f>IF($G5*'Jan''15 Multi'!M7/'Jan''15 Multi'!M8&gt;='Jan''15 Multi'!M11,('Jan''15 Multi'!M11*'Jan''15 Multi'!M15/100)*'Jan''15 Multi'!M8,($G5*'Jan''15 Multi'!M7/'Jan''15 Multi'!M8*'Jan''15 Multi'!M15/100)*'Jan''15 Multi'!M8)</f>
        <v>356.4</v>
      </c>
      <c r="L10" s="70"/>
    </row>
    <row r="11" spans="1:16" x14ac:dyDescent="0.15">
      <c r="A11" s="47" t="s">
        <v>170</v>
      </c>
      <c r="C11" s="66">
        <f>IF($G5*'Jan''15 Multi'!E7/'Jan''15 Multi'!E8&lt;'Jan''15 Multi'!E11,0,IF($G5*'Jan''15 Multi'!E7/'Jan''15 Multi'!E8&lt;='Jan''15 Multi'!E12,($G5*'Jan''15 Multi'!E7/'Jan''15 Multi'!E8-'Jan''15 Multi'!E11)*('Jan''15 Multi'!E16/100)*'Jan''15 Multi'!E8,('Jan''15 Multi'!E12-'Jan''15 Multi'!E11)*('Jan''15 Multi'!E16/100)*'Jan''15 Multi'!E8))</f>
        <v>169.88400000000001</v>
      </c>
      <c r="D11" s="66">
        <f>IF($G5*'Jan''15 Multi'!F7/'Jan''15 Multi'!F8&lt;'Jan''15 Multi'!F11,0,IF($G5*'Jan''15 Multi'!F7/'Jan''15 Multi'!F8&lt;='Jan''15 Multi'!F12,($G5*'Jan''15 Multi'!F7/'Jan''15 Multi'!F8-'Jan''15 Multi'!F11)*('Jan''15 Multi'!F16/100)*'Jan''15 Multi'!F8,('Jan''15 Multi'!F12-'Jan''15 Multi'!F11)*('Jan''15 Multi'!F16/100)*'Jan''15 Multi'!F8))</f>
        <v>150.381</v>
      </c>
      <c r="E11" s="66">
        <f>IF($G5*'Jan''15 Multi'!G7/'Jan''15 Multi'!G8&lt;'Jan''15 Multi'!G11,0,IF($G5*'Jan''15 Multi'!G7/'Jan''15 Multi'!G8&lt;='Jan''15 Multi'!G12,($G5*'Jan''15 Multi'!G7/'Jan''15 Multi'!G8-'Jan''15 Multi'!G11)*('Jan''15 Multi'!G16/100)*'Jan''15 Multi'!G8,('Jan''15 Multi'!G12-'Jan''15 Multi'!G11)*('Jan''15 Multi'!G16/100)*'Jan''15 Multi'!G8))</f>
        <v>174.98250000000002</v>
      </c>
      <c r="F11" s="66">
        <f>IF($G5*'Jan''15 Multi'!H7/'Jan''15 Multi'!H8&lt;'Jan''15 Multi'!H11,0,IF($G5*'Jan''15 Multi'!H7/'Jan''15 Multi'!H8&lt;='Jan''15 Multi'!H12,($G5*'Jan''15 Multi'!H7/'Jan''15 Multi'!H8-'Jan''15 Multi'!H11)*('Jan''15 Multi'!H16/100)*'Jan''15 Multi'!H8,('Jan''15 Multi'!H12-'Jan''15 Multi'!H11)*('Jan''15 Multi'!H16/100)*'Jan''15 Multi'!H8))</f>
        <v>165.03300000000002</v>
      </c>
      <c r="G11" s="66">
        <f>IF($G5*'Jan''15 Multi'!I7/'Jan''15 Multi'!I8&lt;'Jan''15 Multi'!I11,0,IF($G5*'Jan''15 Multi'!I7/'Jan''15 Multi'!I8&lt;='Jan''15 Multi'!I12,($G5*'Jan''15 Multi'!I7/'Jan''15 Multi'!I8-'Jan''15 Multi'!I11)*('Jan''15 Multi'!I16/100)*'Jan''15 Multi'!I8,('Jan''15 Multi'!I12-'Jan''15 Multi'!I11)*('Jan''15 Multi'!I16/100)*'Jan''15 Multi'!I8))</f>
        <v>146.97</v>
      </c>
      <c r="H11" s="66">
        <f>IF($G5*'Jan''15 Multi'!J7/'Jan''15 Multi'!J8&lt;'Jan''15 Multi'!J11,0,IF($G5*'Jan''15 Multi'!J7/'Jan''15 Multi'!J8&lt;='Jan''15 Multi'!J12,($G5*'Jan''15 Multi'!J7/'Jan''15 Multi'!J8-'Jan''15 Multi'!J11)*('Jan''15 Multi'!J16/100)*'Jan''15 Multi'!J8,('Jan''15 Multi'!J12-'Jan''15 Multi'!J11)*('Jan''15 Multi'!J16/100)*'Jan''15 Multi'!J8))</f>
        <v>137.96099999999998</v>
      </c>
      <c r="I11" s="66">
        <f>IF($G5*'Jan''15 Multi'!K7/'Jan''15 Multi'!K8&lt;'Jan''15 Multi'!K11,0,IF($G5*'Jan''15 Multi'!K7/'Jan''15 Multi'!K8&lt;='Jan''15 Multi'!K12,($G5*'Jan''15 Multi'!K7/'Jan''15 Multi'!K8-'Jan''15 Multi'!K11)*('Jan''15 Multi'!K16/100)*'Jan''15 Multi'!K8,('Jan''15 Multi'!K12-'Jan''15 Multi'!K11)*('Jan''15 Multi'!K16/100)*'Jan''15 Multi'!K8))</f>
        <v>155.43</v>
      </c>
      <c r="J11" s="66">
        <f>IF($G5*'Jan''15 Multi'!L7/'Jan''15 Multi'!L8&lt;'Jan''15 Multi'!L11,0,IF($G5*'Jan''15 Multi'!L7/'Jan''15 Multi'!L8&lt;='Jan''15 Multi'!L12,($G5*'Jan''15 Multi'!L7/'Jan''15 Multi'!L8-'Jan''15 Multi'!L11)*('Jan''15 Multi'!L16/100)*'Jan''15 Multi'!L8,('Jan''15 Multi'!L12-'Jan''15 Multi'!L11)*('Jan''15 Multi'!L16/100)*'Jan''15 Multi'!L8))</f>
        <v>165.32999999999998</v>
      </c>
      <c r="K11" s="66">
        <f>IF($G5*'Jan''15 Multi'!M7/'Jan''15 Multi'!M8&lt;'Jan''15 Multi'!M11,0,IF($G5*'Jan''15 Multi'!M7/'Jan''15 Multi'!M8&lt;='Jan''15 Multi'!M12,($G5*'Jan''15 Multi'!M7/'Jan''15 Multi'!M8-'Jan''15 Multi'!M11)*('Jan''15 Multi'!M16/100)*'Jan''15 Multi'!M8,('Jan''15 Multi'!M12-'Jan''15 Multi'!M11)*('Jan''15 Multi'!M16/100)*'Jan''15 Multi'!M8))</f>
        <v>130.68</v>
      </c>
      <c r="L11" s="70"/>
    </row>
    <row r="12" spans="1:16" x14ac:dyDescent="0.15">
      <c r="A12" s="47" t="s">
        <v>535</v>
      </c>
      <c r="C12" s="89">
        <f>IF($G5*'Jan''15 Multi'!E7/'Jan''15 Multi'!E8&lt;'Jan''15 Multi'!E12,0,IF($G5*'Jan''15 Multi'!E7/'Jan''15 Multi'!E8&lt;='Jan''15 Multi'!E13,($G5*'Jan''15 Multi'!E7/'Jan''15 Multi'!E8-'Jan''15 Multi'!E12)*('Jan''15 Multi'!E17/100)*'Jan''15 Multi'!E8,('Jan''15 Multi'!E13-'Jan''15 Multi'!E12)*('Jan''15 Multi'!E17/100)*'Jan''15 Multi'!E8))</f>
        <v>133.749</v>
      </c>
      <c r="D12" s="89">
        <v>0</v>
      </c>
      <c r="E12" s="89">
        <f>IF($G5*'Jan''15 Multi'!G7/'Jan''15 Multi'!G8&lt;'Jan''15 Multi'!G12,0,IF($G5*'Jan''15 Multi'!G7/'Jan''15 Multi'!G8&lt;='Jan''15 Multi'!G13,($G5*'Jan''15 Multi'!G7/'Jan''15 Multi'!G8-'Jan''15 Multi'!G12)*('Jan''15 Multi'!G17/100)*'Jan''15 Multi'!G8,('Jan''15 Multi'!G13-'Jan''15 Multi'!G12)*('Jan''15 Multi'!G17/100)*'Jan''15 Multi'!G8))</f>
        <v>123.49260000000001</v>
      </c>
      <c r="F12" s="89">
        <f>IF($G5*'Jan''15 Multi'!H7/'Jan''15 Multi'!H8&lt;'Jan''15 Multi'!H12,0,IF($G5*'Jan''15 Multi'!H7/'Jan''15 Multi'!H8&lt;='Jan''15 Multi'!H13,($G5*'Jan''15 Multi'!H7/'Jan''15 Multi'!H8-'Jan''15 Multi'!H12)*('Jan''15 Multi'!H17/100)*'Jan''15 Multi'!H8,('Jan''15 Multi'!H13-'Jan''15 Multi'!H12)*('Jan''15 Multi'!H17/100)*'Jan''15 Multi'!H8))</f>
        <v>140.38200000000001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70"/>
    </row>
    <row r="13" spans="1:16" x14ac:dyDescent="0.15">
      <c r="A13" s="47" t="s">
        <v>776</v>
      </c>
      <c r="C13" s="66">
        <f>IF($G5*'Jan''15 Multi'!E7/'Jan''15 Multi'!E8&lt;'Jan''15 Multi'!E13,0,IF($G5*'Jan''15 Multi'!E7/'Jan''15 Multi'!E8&lt;='Jan''15 Multi'!E14,($G5*'Jan''15 Multi'!E7/'Jan''15 Multi'!E8-'Jan''15 Multi'!E13)*('Jan''15 Multi'!E18/100)*'Jan''15 Multi'!E8,('Jan''15 Multi'!E14-'Jan''15 Multi'!E13)*('Jan''15 Multi'!E18/100)*'Jan''15 Multi'!E8))</f>
        <v>57.3705</v>
      </c>
      <c r="D13" s="66">
        <v>0</v>
      </c>
      <c r="E13" s="66">
        <f>IF($G5*'Jan''15 Multi'!G7/'Jan''15 Multi'!G8&lt;'Jan''15 Multi'!G13,0,IF($G5*'Jan''15 Multi'!G7/'Jan''15 Multi'!G8&lt;='Jan''15 Multi'!G14,($G5*'Jan''15 Multi'!G7/'Jan''15 Multi'!G8-'Jan''15 Multi'!G13)*('Jan''15 Multi'!G18/100)*'Jan''15 Multi'!G8,('Jan''15 Multi'!G14-'Jan''15 Multi'!G13)*('Jan''15 Multi'!G18/100)*'Jan''15 Multi'!G8))</f>
        <v>61.602749999999986</v>
      </c>
      <c r="F13" s="66">
        <f>IF($G5*'Jan''15 Multi'!H7/'Jan''15 Multi'!H8&lt;'Jan''15 Multi'!H13,0,IF($G5*'Jan''15 Multi'!H7/'Jan''15 Multi'!H8&lt;='Jan''15 Multi'!H14,($G5*'Jan''15 Multi'!H7/'Jan''15 Multi'!H8-'Jan''15 Multi'!H13)*('Jan''15 Multi'!H18/100)*'Jan''15 Multi'!H8,('Jan''15 Multi'!H14-'Jan''15 Multi'!H13)*('Jan''15 Multi'!H18/100)*'Jan''15 Multi'!H8))</f>
        <v>63.657000000000004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70"/>
    </row>
    <row r="14" spans="1:16" x14ac:dyDescent="0.15">
      <c r="A14" s="47" t="s">
        <v>868</v>
      </c>
      <c r="C14" s="66">
        <f>IF(($G5*'Jan''15 Multi'!E7/'Jan''15 Multi'!E8&gt;'Jan''15 Multi'!E14),($G5*'Jan''15 Multi'!E7/'Jan''15 Multi'!E8-'Jan''15 Multi'!E14)*'Jan''15 Multi'!E19/100*'Jan''15 Multi'!E8,0)</f>
        <v>0</v>
      </c>
      <c r="D14" s="66">
        <f>IF(($G5*'Jan''15 Multi'!F7/'Jan''15 Multi'!F8&gt;'Jan''15 Multi'!F12),($G5*'Jan''15 Multi'!F7/'Jan''15 Multi'!F8-'Jan''15 Multi'!F12)*'Jan''15 Multi'!F19/100)*'Jan''15 Multi'!F8</f>
        <v>50.737500000000004</v>
      </c>
      <c r="E14" s="66">
        <f>IF(($G5*'Jan''15 Multi'!G7/'Jan''15 Multi'!G8&gt;'Jan''15 Multi'!G14),($G5*'Jan''15 Multi'!G7/'Jan''15 Multi'!G8-'Jan''15 Multi'!G14)*'Jan''15 Multi'!G19/100*'Jan''15 Multi'!G8,0)</f>
        <v>0</v>
      </c>
      <c r="F14" s="66">
        <f>IF(($G5*'Jan''15 Multi'!H7/'Jan''15 Multi'!H8&gt;'Jan''15 Multi'!H14),($G5*'Jan''15 Multi'!H7/'Jan''15 Multi'!H8-'Jan''15 Multi'!H14)*'Jan''15 Multi'!H19/100*'Jan''15 Multi'!H8,0)</f>
        <v>0</v>
      </c>
      <c r="G14" s="66">
        <f>IF(($G5*'Jan''15 Multi'!I7/'Jan''15 Multi'!I8&gt;'Jan''15 Multi'!I12),($G5*'Jan''15 Multi'!I7/'Jan''15 Multi'!I8-'Jan''15 Multi'!I12)*'Jan''15 Multi'!I19/100)*'Jan''15 Multi'!I8</f>
        <v>50.445000000000007</v>
      </c>
      <c r="H14" s="66">
        <f>IF(($G5*'Jan''15 Multi'!J7/'Jan''15 Multi'!J8&gt;'Jan''15 Multi'!J12),($G5*'Jan''15 Multi'!J7/'Jan''15 Multi'!J8-'Jan''15 Multi'!J12)*'Jan''15 Multi'!J19/100)*'Jan''15 Multi'!J8</f>
        <v>60.750000000000014</v>
      </c>
      <c r="I14" s="66">
        <f>IF(($G5*'Jan''15 Multi'!K7/'Jan''15 Multi'!K8&gt;'Jan''15 Multi'!K12),($G5*'Jan''15 Multi'!K7/'Jan''15 Multi'!K8-'Jan''15 Multi'!K12)*'Jan''15 Multi'!K19/100)*'Jan''15 Multi'!K8</f>
        <v>56.924999999999997</v>
      </c>
      <c r="J14" s="66">
        <f>IF(($G5*'Jan''15 Multi'!L7/'Jan''15 Multi'!L8&gt;'Jan''15 Multi'!L12),($G5*'Jan''15 Multi'!L7/'Jan''15 Multi'!L8-'Jan''15 Multi'!L12)*'Jan''15 Multi'!L19/100)*'Jan''15 Multi'!L8</f>
        <v>200.47500000000002</v>
      </c>
      <c r="K14" s="66">
        <f>IF(($G5*'Jan''15 Multi'!M7/'Jan''15 Multi'!M8&gt;'Jan''15 Multi'!M12),($G5*'Jan''15 Multi'!M7/'Jan''15 Multi'!M8-'Jan''15 Multi'!M12)*'Jan''15 Multi'!M19/100)*'Jan''15 Multi'!M8</f>
        <v>50.984999999999999</v>
      </c>
      <c r="L14" s="70"/>
    </row>
    <row r="15" spans="1:16" x14ac:dyDescent="0.15">
      <c r="A15" s="47" t="s">
        <v>744</v>
      </c>
      <c r="C15" s="66">
        <f>IF($G5*'Jan''15 Multi'!E9/'Jan''15 Multi'!E10&gt;='Jan''15 Multi'!E11,('Jan''15 Multi'!E11*'Jan''15 Multi'!E20/100)*'Jan''15 Multi'!E10,($G5*'Jan''15 Multi'!E9/'Jan''15 Multi'!E10*'Jan''15 Multi'!E20/100)*'Jan''15 Multi'!E10)</f>
        <v>186.02099999999999</v>
      </c>
      <c r="D15" s="66">
        <f>IF($G5*'Jan''15 Multi'!F9/'Jan''15 Multi'!F10&gt;='Jan''15 Multi'!F11,('Jan''15 Multi'!F11*'Jan''15 Multi'!F20/100)*'Jan''15 Multi'!F10,($G5*'Jan''15 Multi'!F9/'Jan''15 Multi'!F10*'Jan''15 Multi'!F20/100)*'Jan''15 Multi'!F10)</f>
        <v>340.95600000000002</v>
      </c>
      <c r="E15" s="66">
        <f>IF($G5*'Jan''15 Multi'!G9/'Jan''15 Multi'!G10&gt;='Jan''15 Multi'!G11,('Jan''15 Multi'!G11*'Jan''15 Multi'!G20/100)*'Jan''15 Multi'!G10,($G5*'Jan''15 Multi'!G9/'Jan''15 Multi'!G10*'Jan''15 Multi'!G20/100)*'Jan''15 Multi'!G10)</f>
        <v>185.98140000000001</v>
      </c>
      <c r="F15" s="66">
        <f>IF($G5*'Jan''15 Multi'!H9/'Jan''15 Multi'!H10&gt;='Jan''15 Multi'!H11,('Jan''15 Multi'!H11*'Jan''15 Multi'!H20/100)*'Jan''15 Multi'!H10,($G5*'Jan''15 Multi'!H9/'Jan''15 Multi'!H10*'Jan''15 Multi'!H20/100)*'Jan''15 Multi'!H10)</f>
        <v>171.56700000000001</v>
      </c>
      <c r="G15" s="66">
        <f>IF($G5*'Jan''15 Multi'!I9/'Jan''15 Multi'!I10&gt;='Jan''15 Multi'!I11,('Jan''15 Multi'!I11*'Jan''15 Multi'!I20/100)*'Jan''15 Multi'!I10,($G5*'Jan''15 Multi'!I9/'Jan''15 Multi'!I10*'Jan''15 Multi'!I20/100)*'Jan''15 Multi'!I10)</f>
        <v>374.4</v>
      </c>
      <c r="H15" s="66">
        <f>IF($G5*'Jan''15 Multi'!J9/'Jan''15 Multi'!J10&gt;='Jan''15 Multi'!J11,('Jan''15 Multi'!J11*'Jan''15 Multi'!J20/100)*'Jan''15 Multi'!J10,($G5*'Jan''15 Multi'!J9/'Jan''15 Multi'!J10*'Jan''15 Multi'!J20/100)*'Jan''15 Multi'!J10)</f>
        <v>331.12799999999999</v>
      </c>
      <c r="I15" s="66">
        <f>IF($G5*'Jan''15 Multi'!K9/'Jan''15 Multi'!K10&gt;='Jan''15 Multi'!K11,('Jan''15 Multi'!K11*'Jan''15 Multi'!K20/100)*'Jan''15 Multi'!K10,($G5*'Jan''15 Multi'!K9/'Jan''15 Multi'!K10*'Jan''15 Multi'!K20/100)*'Jan''15 Multi'!K10)</f>
        <v>348.48</v>
      </c>
      <c r="J15" s="66">
        <f>IF($G5*'Jan''15 Multi'!L9/'Jan''15 Multi'!L10&gt;='Jan''15 Multi'!L11,('Jan''15 Multi'!L11*'Jan''15 Multi'!L20/100)*'Jan''15 Multi'!L10,($G5*'Jan''15 Multi'!L9/'Jan''15 Multi'!L10*'Jan''15 Multi'!L20/100)*'Jan''15 Multi'!L10)</f>
        <v>185.13</v>
      </c>
      <c r="K15" s="66">
        <f>IF($G5*'Jan''15 Multi'!M9/'Jan''15 Multi'!M10&gt;='Jan''15 Multi'!M11,('Jan''15 Multi'!M11*'Jan''15 Multi'!M20/100)*'Jan''15 Multi'!M10,($G5*'Jan''15 Multi'!M9/'Jan''15 Multi'!M10*'Jan''15 Multi'!M20/100)*'Jan''15 Multi'!M10)</f>
        <v>346.5</v>
      </c>
      <c r="L15" s="70"/>
    </row>
    <row r="16" spans="1:16" x14ac:dyDescent="0.15">
      <c r="A16" s="47" t="s">
        <v>389</v>
      </c>
      <c r="C16" s="47">
        <f>IF($G5*'Jan''15 Multi'!E9/'Jan''15 Multi'!E10&lt;'Jan''15 Multi'!E11,0,IF($G5*'Jan''15 Multi'!E9/'Jan''15 Multi'!E10&lt;='Jan''15 Multi'!E12,($G5*'Jan''15 Multi'!E9/'Jan''15 Multi'!E10-'Jan''15 Multi'!E11)*('Jan''15 Multi'!E21/100)*'Jan''15 Multi'!E10,('Jan''15 Multi'!E12-'Jan''15 Multi'!E11)*('Jan''15 Multi'!E21/100)*'Jan''15 Multi'!E10))</f>
        <v>159.489</v>
      </c>
      <c r="D16" s="66">
        <f>IF($G5*'Jan''15 Multi'!F9/'Jan''15 Multi'!F10&lt;'Jan''15 Multi'!F11,0,IF($G5*'Jan''15 Multi'!F9/'Jan''15 Multi'!F10&lt;='Jan''15 Multi'!F12,($G5*'Jan''15 Multi'!F9/'Jan''15 Multi'!F10-'Jan''15 Multi'!F11)*('Jan''15 Multi'!F21/100)*'Jan''15 Multi'!F10,('Jan''15 Multi'!F12-'Jan''15 Multi'!F11)*('Jan''15 Multi'!F21/100)*'Jan''15 Multi'!F10))</f>
        <v>120.99600000000001</v>
      </c>
      <c r="E16" s="66">
        <f>IF($G5*'Jan''15 Multi'!G9/'Jan''15 Multi'!G10&lt;'Jan''15 Multi'!G11,0,IF($G5*'Jan''15 Multi'!G9/'Jan''15 Multi'!G10&lt;='Jan''15 Multi'!G12,($G5*'Jan''15 Multi'!G9/'Jan''15 Multi'!G10-'Jan''15 Multi'!G11)*('Jan''15 Multi'!G21/100)*'Jan''15 Multi'!G10,('Jan''15 Multi'!G12-'Jan''15 Multi'!G11)*('Jan''15 Multi'!G21/100)*'Jan''15 Multi'!G10))</f>
        <v>169.983</v>
      </c>
      <c r="F16" s="66">
        <f>IF($G5*'Jan''15 Multi'!H9/'Jan''15 Multi'!H10&lt;'Jan''15 Multi'!H11,0,IF($G5*'Jan''15 Multi'!H9/'Jan''15 Multi'!H10&lt;='Jan''15 Multi'!H12,($G5*'Jan''15 Multi'!H9/'Jan''15 Multi'!H10-'Jan''15 Multi'!H11)*('Jan''15 Multi'!H21/100)*'Jan''15 Multi'!H10,('Jan''15 Multi'!H12-'Jan''15 Multi'!H11)*('Jan''15 Multi'!H21/100)*'Jan''15 Multi'!H10))</f>
        <v>154.24200000000002</v>
      </c>
      <c r="G16" s="66">
        <f>IF($G5*'Jan''15 Multi'!I9/'Jan''15 Multi'!I10&lt;'Jan''15 Multi'!I11,0,IF($G5*'Jan''15 Multi'!I9/'Jan''15 Multi'!I10&lt;='Jan''15 Multi'!I12,($G5*'Jan''15 Multi'!I9/'Jan''15 Multi'!I10-'Jan''15 Multi'!I11)*('Jan''15 Multi'!I21/100)*'Jan''15 Multi'!I10,('Jan''15 Multi'!I12-'Jan''15 Multi'!I11)*('Jan''15 Multi'!I21/100)*'Jan''15 Multi'!I10))</f>
        <v>127.62</v>
      </c>
      <c r="H16" s="66">
        <f>IF($G5*'Jan''15 Multi'!J9/'Jan''15 Multi'!J10&lt;'Jan''15 Multi'!J11,0,IF($G5*'Jan''15 Multi'!J9/'Jan''15 Multi'!J10&lt;='Jan''15 Multi'!J12,($G5*'Jan''15 Multi'!J9/'Jan''15 Multi'!J10-'Jan''15 Multi'!J11)*('Jan''15 Multi'!J21/100)*'Jan''15 Multi'!J10,('Jan''15 Multi'!J12-'Jan''15 Multi'!J11)*('Jan''15 Multi'!J21/100)*'Jan''15 Multi'!J10))</f>
        <v>130.12200000000001</v>
      </c>
      <c r="I16" s="66">
        <f>IF($G5*'Jan''15 Multi'!K9/'Jan''15 Multi'!K10&lt;'Jan''15 Multi'!K11,0,IF($G5*'Jan''15 Multi'!K9/'Jan''15 Multi'!K10&lt;='Jan''15 Multi'!K12,($G5*'Jan''15 Multi'!K9/'Jan''15 Multi'!K10-'Jan''15 Multi'!K11)*('Jan''15 Multi'!K21/100)*'Jan''15 Multi'!K10,('Jan''15 Multi'!K12-'Jan''15 Multi'!K11)*('Jan''15 Multi'!K21/100)*'Jan''15 Multi'!K10))</f>
        <v>121.77000000000001</v>
      </c>
      <c r="J16" s="66">
        <f>IF($G5*'Jan''15 Multi'!L9/'Jan''15 Multi'!L10&lt;'Jan''15 Multi'!L11,0,IF($G5*'Jan''15 Multi'!L9/'Jan''15 Multi'!L10&lt;='Jan''15 Multi'!L12,($G5*'Jan''15 Multi'!L9/'Jan''15 Multi'!L10-'Jan''15 Multi'!L11)*('Jan''15 Multi'!L21/100)*'Jan''15 Multi'!L10,('Jan''15 Multi'!L12-'Jan''15 Multi'!L11)*('Jan''15 Multi'!L21/100)*'Jan''15 Multi'!L10))</f>
        <v>161.36999999999998</v>
      </c>
      <c r="K16" s="66">
        <f>IF($G5*'Jan''15 Multi'!M9/'Jan''15 Multi'!M10&lt;'Jan''15 Multi'!M11,0,IF($G5*'Jan''15 Multi'!M9/'Jan''15 Multi'!M10&lt;='Jan''15 Multi'!M12,($G5*'Jan''15 Multi'!M9/'Jan''15 Multi'!M10-'Jan''15 Multi'!M11)*('Jan''15 Multi'!M21/100)*'Jan''15 Multi'!M10,('Jan''15 Multi'!M12-'Jan''15 Multi'!M11)*('Jan''15 Multi'!M21/100)*'Jan''15 Multi'!M10))</f>
        <v>124.74</v>
      </c>
      <c r="L16" s="70"/>
    </row>
    <row r="17" spans="1:12" x14ac:dyDescent="0.15">
      <c r="A17" s="47" t="s">
        <v>673</v>
      </c>
      <c r="C17" s="66">
        <f>IF($G5*'Jan''15 Multi'!E9/'Jan''15 Multi'!E10&lt;'Jan''15 Multi'!E12,0,IF($G5*'Jan''15 Multi'!E9/'Jan''15 Multi'!E10&lt;='Jan''15 Multi'!E13,($G5*'Jan''15 Multi'!E9/'Jan''15 Multi'!E10-'Jan''15 Multi'!E12)*('Jan''15 Multi'!E22/100)*'Jan''15 Multi'!E10,('Jan''15 Multi'!E13-'Jan''15 Multi'!E12)*('Jan''15 Multi'!E22/100)*'Jan''15 Multi'!E10))</f>
        <v>129.49200000000002</v>
      </c>
      <c r="D17" s="66">
        <v>0</v>
      </c>
      <c r="E17" s="66">
        <f>IF($G5*'Jan''15 Multi'!G9/'Jan''15 Multi'!G10&lt;'Jan''15 Multi'!G12,0,IF($G5*'Jan''15 Multi'!G9/'Jan''15 Multi'!G10&lt;='Jan''15 Multi'!G13,($G5*'Jan''15 Multi'!G9/'Jan''15 Multi'!G10-'Jan''15 Multi'!G12)*('Jan''15 Multi'!G22/100)*'Jan''15 Multi'!G10,('Jan''15 Multi'!G13-'Jan''15 Multi'!G12)*('Jan''15 Multi'!G22/100)*'Jan''15 Multi'!G10))</f>
        <v>118.9881</v>
      </c>
      <c r="F17" s="66">
        <f>IF($G5*'Jan''15 Multi'!H9/'Jan''15 Multi'!H10&lt;'Jan''15 Multi'!H12,0,IF($G5*'Jan''15 Multi'!H9/'Jan''15 Multi'!H10&lt;='Jan''15 Multi'!H13,($G5*'Jan''15 Multi'!H9/'Jan''15 Multi'!H10-'Jan''15 Multi'!H12)*('Jan''15 Multi'!H22/100)*'Jan''15 Multi'!H10,('Jan''15 Multi'!H13-'Jan''15 Multi'!H12)*('Jan''15 Multi'!H22/100)*'Jan''15 Multi'!H10))</f>
        <v>133.25399999999999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70"/>
    </row>
    <row r="18" spans="1:12" x14ac:dyDescent="0.15">
      <c r="A18" s="47" t="s">
        <v>576</v>
      </c>
      <c r="C18" s="66">
        <f>IF($G5*'Jan''15 Multi'!E9/'Jan''15 Multi'!E10&lt;'Jan''15 Multi'!E13,0,IF($G5*'Jan''15 Multi'!E9/'Jan''15 Multi'!E10&lt;='Jan''15 Multi'!E14,($G5*'Jan''15 Multi'!E9/'Jan''15 Multi'!E10-'Jan''15 Multi'!E13)*('Jan''15 Multi'!E23/100)*'Jan''15 Multi'!E10,('Jan''15 Multi'!E14-'Jan''15 Multi'!E13)*('Jan''15 Multi'!E23/100)*'Jan''15 Multi'!E10))</f>
        <v>56.528999999999996</v>
      </c>
      <c r="D18" s="66">
        <v>0</v>
      </c>
      <c r="E18" s="66">
        <f>IF($G5*'Jan''15 Multi'!G9/'Jan''15 Multi'!G10&lt;'Jan''15 Multi'!G13,0,IF($G5*'Jan''15 Multi'!G9/'Jan''15 Multi'!G10&lt;='Jan''15 Multi'!G14,($G5*'Jan''15 Multi'!G9/'Jan''15 Multi'!G10-'Jan''15 Multi'!G13)*('Jan''15 Multi'!G23/100)*'Jan''15 Multi'!G10,('Jan''15 Multi'!G14-'Jan''15 Multi'!G13)*('Jan''15 Multi'!G23/100)*'Jan''15 Multi'!G10))</f>
        <v>57.316050000000004</v>
      </c>
      <c r="F18" s="66">
        <f>IF($G5*'Jan''15 Multi'!H9/'Jan''15 Multi'!H10&lt;'Jan''15 Multi'!H13,0,IF($G5*'Jan''15 Multi'!H9/'Jan''15 Multi'!H10&lt;='Jan''15 Multi'!H14,($G5*'Jan''15 Multi'!H9/'Jan''15 Multi'!H10-'Jan''15 Multi'!H13)*('Jan''15 Multi'!H23/100)*'Jan''15 Multi'!H10,('Jan''15 Multi'!H14-'Jan''15 Multi'!H13)*('Jan''15 Multi'!H23/100)*'Jan''15 Multi'!H10))</f>
        <v>61.082999999999998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70"/>
    </row>
    <row r="19" spans="1:12" x14ac:dyDescent="0.15">
      <c r="A19" s="47" t="s">
        <v>742</v>
      </c>
      <c r="C19" s="66">
        <f>IF(($G5*'Jan''15 Multi'!E9/'Jan''15 Multi'!E10&gt;'Jan''15 Multi'!E14),($G5*'Jan''15 Multi'!E9/'Jan''15 Multi'!E10-'Jan''15 Multi'!E14)*'Jan''15 Multi'!E24/100*'Jan''15 Multi'!E10,0)</f>
        <v>0</v>
      </c>
      <c r="D19" s="66">
        <f>IF(($G5*'Jan''15 Multi'!F9/'Jan''15 Multi'!F10&gt;'Jan''15 Multi'!F12),($G5*'Jan''15 Multi'!F9/'Jan''15 Multi'!F10-'Jan''15 Multi'!F12)*'Jan''15 Multi'!F24/100)*'Jan''15 Multi'!F10</f>
        <v>47.124000000000002</v>
      </c>
      <c r="E19" s="66">
        <f>IF(($G5*'Jan''15 Multi'!G9/'Jan''15 Multi'!G10&gt;'Jan''15 Multi'!G14),($G5*'Jan''15 Multi'!G9/'Jan''15 Multi'!G10-'Jan''15 Multi'!G14)*'Jan''15 Multi'!G24/100*'Jan''15 Multi'!G10,0)</f>
        <v>0</v>
      </c>
      <c r="F19" s="66">
        <f>IF(($G5*'Jan''15 Multi'!H9/'Jan''15 Multi'!H10&gt;'Jan''15 Multi'!H14),($G5*'Jan''15 Multi'!H9/'Jan''15 Multi'!H10-'Jan''15 Multi'!H14)*'Jan''15 Multi'!H24/100*'Jan''15 Multi'!H10,0)</f>
        <v>0</v>
      </c>
      <c r="G19" s="66">
        <f>IF(($G5*'Jan''15 Multi'!I9/'Jan''15 Multi'!I10&gt;'Jan''15 Multi'!I12),($G5*'Jan''15 Multi'!I9/'Jan''15 Multi'!I10-'Jan''15 Multi'!I12)*'Jan''15 Multi'!I24/100)*'Jan''15 Multi'!I10</f>
        <v>47.655000000000001</v>
      </c>
      <c r="H19" s="66">
        <f>IF(($G5*'Jan''15 Multi'!J9/'Jan''15 Multi'!J10&gt;'Jan''15 Multi'!J12),($G5*'Jan''15 Multi'!J9/'Jan''15 Multi'!J10-'Jan''15 Multi'!J12)*'Jan''15 Multi'!J24/100)*'Jan''15 Multi'!J10</f>
        <v>57.923999999999999</v>
      </c>
      <c r="I19" s="66">
        <f>IF(($G5*'Jan''15 Multi'!K9/'Jan''15 Multi'!K10&gt;'Jan''15 Multi'!K12),($G5*'Jan''15 Multi'!K9/'Jan''15 Multi'!K10-'Jan''15 Multi'!K12)*'Jan''15 Multi'!K24/100)*'Jan''15 Multi'!K10</f>
        <v>53.954999999999998</v>
      </c>
      <c r="J19" s="66">
        <f>IF(($G5*'Jan''15 Multi'!L9/'Jan''15 Multi'!L10&gt;'Jan''15 Multi'!L12),($G5*'Jan''15 Multi'!L9/'Jan''15 Multi'!L10-'Jan''15 Multi'!L12)*'Jan''15 Multi'!L24/100)*'Jan''15 Multi'!L10</f>
        <v>198.99</v>
      </c>
      <c r="K19" s="66">
        <f>IF(($G5*'Jan''15 Multi'!M9/'Jan''15 Multi'!M10&gt;'Jan''15 Multi'!M12),($G5*'Jan''15 Multi'!M9/'Jan''15 Multi'!M10-'Jan''15 Multi'!M12)*'Jan''15 Multi'!M24/100)*'Jan''15 Multi'!M10</f>
        <v>47.519999999999996</v>
      </c>
      <c r="L19" s="70"/>
    </row>
    <row r="20" spans="1:12" x14ac:dyDescent="0.15">
      <c r="A20" s="47" t="s">
        <v>309</v>
      </c>
      <c r="C20" s="66">
        <f>365*'Jan''15 Multi'!E25/100</f>
        <v>263.06280000000004</v>
      </c>
      <c r="D20" s="66">
        <f>365*'Jan''15 Multi'!F25/100</f>
        <v>269.005</v>
      </c>
      <c r="E20" s="66">
        <f>365*'Jan''15 Multi'!G25/100</f>
        <v>282.44320499999998</v>
      </c>
      <c r="F20" s="66">
        <f>365*'Jan''15 Multi'!H25/100</f>
        <v>233.43209999999999</v>
      </c>
      <c r="G20" s="66">
        <f>365*'Jan''15 Multi'!I25/100</f>
        <v>277.67739999999998</v>
      </c>
      <c r="H20" s="66">
        <f>365*'Jan''15 Multi'!J25/100</f>
        <v>250.9375</v>
      </c>
      <c r="I20" s="66">
        <f>365*'Jan''15 Multi'!K25/100</f>
        <v>248.93</v>
      </c>
      <c r="J20" s="66">
        <f>365*'Jan''15 Multi'!L25/100</f>
        <v>260.29245000000003</v>
      </c>
      <c r="K20" s="66">
        <f>365*'Jan''15 Multi'!M25/100</f>
        <v>212.75485</v>
      </c>
      <c r="L20" s="67">
        <f>AVERAGE(C20:K20)</f>
        <v>255.39281166666666</v>
      </c>
    </row>
    <row r="21" spans="1:12" x14ac:dyDescent="0.15">
      <c r="A21" s="69" t="s">
        <v>721</v>
      </c>
      <c r="B21" s="70"/>
      <c r="C21" s="68">
        <f t="shared" ref="C21:I21" si="0">SUM(C10:C20)</f>
        <v>1352.1123000000002</v>
      </c>
      <c r="D21" s="68">
        <f t="shared" si="0"/>
        <v>1359.5574999999999</v>
      </c>
      <c r="E21" s="68">
        <f t="shared" si="0"/>
        <v>1371.7699050000001</v>
      </c>
      <c r="F21" s="68">
        <f>SUM(F10:F20)</f>
        <v>1308.0771</v>
      </c>
      <c r="G21" s="68">
        <f t="shared" si="0"/>
        <v>1427.6074000000001</v>
      </c>
      <c r="H21" s="68">
        <f t="shared" si="0"/>
        <v>1318.8325</v>
      </c>
      <c r="I21" s="68">
        <f t="shared" si="0"/>
        <v>1359.71</v>
      </c>
      <c r="J21" s="68">
        <f>SUM(J10:J20)</f>
        <v>1362.6574500000002</v>
      </c>
      <c r="K21" s="68">
        <f>SUM(K10:K20)</f>
        <v>1269.5798500000001</v>
      </c>
      <c r="L21" s="72">
        <f>AVERAGE(C21:K21)</f>
        <v>1347.7671116666668</v>
      </c>
    </row>
    <row r="23" spans="1:12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331</v>
      </c>
      <c r="G23" s="50" t="s">
        <v>126</v>
      </c>
      <c r="H23" s="50" t="s">
        <v>522</v>
      </c>
      <c r="I23" s="50" t="s">
        <v>726</v>
      </c>
      <c r="J23" s="50" t="s">
        <v>281</v>
      </c>
      <c r="K23" s="50" t="s">
        <v>376</v>
      </c>
      <c r="L23" s="65" t="s">
        <v>729</v>
      </c>
    </row>
    <row r="24" spans="1:12" x14ac:dyDescent="0.15">
      <c r="A24" s="47" t="s">
        <v>667</v>
      </c>
      <c r="C24" s="66">
        <f>IF($G5*'Jan''15 Multi'!E29/'Jan''15 Multi'!E30&gt;='Jan''15 Multi'!E33,('Jan''15 Multi'!E33*'Jan''15 Multi'!E37/100)*'Jan''15 Multi'!E30,($G5*'Jan''15 Multi'!E29/'Jan''15 Multi'!E30*'Jan''15 Multi'!E37/100)*'Jan''15 Multi'!E30)</f>
        <v>199.48500000000001</v>
      </c>
      <c r="D24" s="66">
        <f>IF($G5*'Jan''15 Multi'!F29/'Jan''15 Multi'!F30&gt;='Jan''15 Multi'!F33,('Jan''15 Multi'!F33*'Jan''15 Multi'!F37/100)*'Jan''15 Multi'!F30,('Bills Jan''15'!$G5*'Jan''15 Multi'!F29/'Jan''15 Multi'!F30*'Jan''15 Multi'!F37/100)*'Jan''15 Multi'!F30)</f>
        <v>223.839</v>
      </c>
      <c r="E24" s="66">
        <f>IF($G5*'Jan''15 Multi'!G29/'Jan''15 Multi'!G30&gt;='Jan''15 Multi'!G33,('Jan''15 Multi'!G33*'Jan''15 Multi'!G37/100)*'Jan''15 Multi'!G30,($G5*'Jan''15 Multi'!G29/'Jan''15 Multi'!G30*'Jan''15 Multi'!G37/100)*'Jan''15 Multi'!G30)</f>
        <v>192.357</v>
      </c>
      <c r="F24" s="66">
        <f>IF($G5*'Jan''15 Multi'!H29/'Jan''15 Multi'!H30&gt;='Jan''15 Multi'!H33,('Jan''15 Multi'!H33*'Jan''15 Multi'!H37/100)*'Jan''15 Multi'!H30,($G5*'Jan''15 Multi'!H29/'Jan''15 Multi'!H30*'Jan''15 Multi'!H37/100)*'Jan''15 Multi'!H30)</f>
        <v>185.42699999999999</v>
      </c>
      <c r="G24" s="66">
        <f>IF($G5*'Jan''15 Multi'!I29/'Jan''15 Multi'!I30&gt;='Jan''15 Multi'!I33,('Jan''15 Multi'!I33*'Jan''15 Multi'!I37/100)*'Jan''15 Multi'!I30,('Bills Jan''15'!$G5*'Jan''15 Multi'!I29/'Jan''15 Multi'!I30*'Jan''15 Multi'!I37/100)*'Jan''15 Multi'!I30)</f>
        <v>140.49</v>
      </c>
      <c r="H24" s="66">
        <f>IF($G5*'Jan''15 Multi'!J29/'Jan''15 Multi'!J30&gt;='Jan''15 Multi'!J33,('Jan''15 Multi'!J33*'Jan''15 Multi'!J37/100)*'Jan''15 Multi'!J30,('Bills Jan''15'!$G5*'Jan''15 Multi'!J29/'Jan''15 Multi'!J30*'Jan''15 Multi'!J37/100)*'Jan''15 Multi'!J30)</f>
        <v>204.12</v>
      </c>
      <c r="I24" s="66">
        <f>IF($G5*'Jan''15 Multi'!K29/'Jan''15 Multi'!K30&gt;='Jan''15 Multi'!K33,('Jan''15 Multi'!K33*'Jan''15 Multi'!K37/100)*'Jan''15 Multi'!K30,('Bills Jan''15'!$G5*'Jan''15 Multi'!K29/'Jan''15 Multi'!K30*'Jan''15 Multi'!K37/100)*'Jan''15 Multi'!K30)</f>
        <v>206.745</v>
      </c>
      <c r="J24" s="66">
        <f>IF($G5*'Jan''15 Multi'!L29/'Jan''15 Multi'!L30&gt;='Jan''15 Multi'!L33,('Jan''15 Multi'!L33*'Jan''15 Multi'!L37/100)*'Jan''15 Multi'!L30,('Bills Jan''15'!$G5*'Jan''15 Multi'!L29/'Jan''15 Multi'!L30*'Jan''15 Multi'!L37/100)*'Jan''15 Multi'!L30)</f>
        <v>198.99</v>
      </c>
      <c r="K24" s="66">
        <f>IF($G5*'Jan''15 Multi'!M29/'Jan''15 Multi'!M30&gt;='Jan''15 Multi'!M33,('Jan''15 Multi'!M33*'Jan''15 Multi'!M37/100)*'Jan''15 Multi'!M30,('Bills Jan''15'!$G5*'Jan''15 Multi'!M29/'Jan''15 Multi'!M30*'Jan''15 Multi'!M37/100)*'Jan''15 Multi'!M30)</f>
        <v>197.505</v>
      </c>
      <c r="L24" s="70"/>
    </row>
    <row r="25" spans="1:12" x14ac:dyDescent="0.15">
      <c r="A25" s="47" t="s">
        <v>170</v>
      </c>
      <c r="C25" s="66">
        <f>IF($G5*'Jan''15 Multi'!E29/'Jan''15 Multi'!E30&lt;'Jan''15 Multi'!E33,0,IF($G5*'Jan''15 Multi'!E29/'Jan''15 Multi'!E30&lt;='Jan''15 Multi'!E34,($G5*'Jan''15 Multi'!E29/'Jan''15 Multi'!E30-'Jan''15 Multi'!E33)*('Jan''15 Multi'!E38/100)*'Jan''15 Multi'!E30,('Jan''15 Multi'!E34-'Jan''15 Multi'!E33)*('Jan''15 Multi'!E38/100)*'Jan''15 Multi'!E30))</f>
        <v>173.745</v>
      </c>
      <c r="D25" s="66">
        <v>0</v>
      </c>
      <c r="E25" s="66">
        <f>IF($G5*'Jan''15 Multi'!G29/'Jan''15 Multi'!G30&lt;'Jan''15 Multi'!G33,0,IF($G5*'Jan''15 Multi'!G29/'Jan''15 Multi'!G30&lt;='Jan''15 Multi'!G34,($G5*'Jan''15 Multi'!G29/'Jan''15 Multi'!G30-'Jan''15 Multi'!G33)*('Jan''15 Multi'!G38/100)*'Jan''15 Multi'!G30,('Jan''15 Multi'!G34-'Jan''15 Multi'!G33)*('Jan''15 Multi'!G38/100)*'Jan''15 Multi'!G30))</f>
        <v>175.25970000000001</v>
      </c>
      <c r="F25" s="66">
        <f>IF($G5*'Jan''15 Multi'!H29/'Jan''15 Multi'!H30&lt;'Jan''15 Multi'!H33,0,IF($G5*'Jan''15 Multi'!H29/'Jan''15 Multi'!H30&lt;='Jan''15 Multi'!H34,($G5*'Jan''15 Multi'!H29/'Jan''15 Multi'!H30-'Jan''15 Multi'!H33)*('Jan''15 Multi'!H38/100)*'Jan''15 Multi'!H30,('Jan''15 Multi'!H34-'Jan''15 Multi'!H33)*('Jan''15 Multi'!H38/100)*'Jan''15 Multi'!H30))</f>
        <v>165.03300000000002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70"/>
    </row>
    <row r="26" spans="1:12" x14ac:dyDescent="0.15">
      <c r="A26" s="47" t="s">
        <v>535</v>
      </c>
      <c r="C26" s="66">
        <f>IF($G5*'Jan''15 Multi'!E29/'Jan''15 Multi'!E30&lt;'Jan''15 Multi'!E34,0,IF($G5*'Jan''15 Multi'!E29/'Jan''15 Multi'!E30&lt;='Jan''15 Multi'!E35,($G5*'Jan''15 Multi'!E29/'Jan''15 Multi'!E30-'Jan''15 Multi'!E34)*('Jan''15 Multi'!E39/100)*'Jan''15 Multi'!E30,('Jan''15 Multi'!E35-'Jan''15 Multi'!E34)*('Jan''15 Multi'!E39/100)*'Jan''15 Multi'!E30))</f>
        <v>142.65900000000002</v>
      </c>
      <c r="D26" s="66">
        <v>0</v>
      </c>
      <c r="E26" s="66">
        <f>IF($G5*'Jan''15 Multi'!G29/'Jan''15 Multi'!G30&lt;'Jan''15 Multi'!G34,0,IF($G5*'Jan''15 Multi'!G29/'Jan''15 Multi'!G30&lt;='Jan''15 Multi'!G35,($G5*'Jan''15 Multi'!G29/'Jan''15 Multi'!G30-'Jan''15 Multi'!G34)*('Jan''15 Multi'!G39/100)*'Jan''15 Multi'!G30,('Jan''15 Multi'!G35-'Jan''15 Multi'!G34)*('Jan''15 Multi'!G39/100)*'Jan''15 Multi'!G30))</f>
        <v>149.17320000000001</v>
      </c>
      <c r="F26" s="66">
        <f>IF($G5*'Jan''15 Multi'!H29/'Jan''15 Multi'!H30&lt;'Jan''15 Multi'!H34,0,IF($G5*'Jan''15 Multi'!H29/'Jan''15 Multi'!H30&lt;='Jan''15 Multi'!H35,($G5*'Jan''15 Multi'!H29/'Jan''15 Multi'!H30-'Jan''15 Multi'!H34)*('Jan''15 Multi'!H39/100)*'Jan''15 Multi'!H30,('Jan''15 Multi'!H35-'Jan''15 Multi'!H34)*('Jan''15 Multi'!H39/100)*'Jan''15 Multi'!H30))</f>
        <v>140.38200000000001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70"/>
    </row>
    <row r="27" spans="1:12" x14ac:dyDescent="0.15">
      <c r="A27" s="47" t="s">
        <v>776</v>
      </c>
      <c r="C27" s="66">
        <f>IF($G5*'Jan''15 Multi'!E29/'Jan''15 Multi'!E30&lt;'Jan''15 Multi'!E35,0,IF($G5*'Jan''15 Multi'!E29/'Jan''15 Multi'!E30&lt;='Jan''15 Multi'!E36,($G5*'Jan''15 Multi'!E29/'Jan''15 Multi'!E30-'Jan''15 Multi'!E35)*('Jan''15 Multi'!E40/100)*'Jan''15 Multi'!E30,('Jan''15 Multi'!E36-'Jan''15 Multi'!E35)*('Jan''15 Multi'!E40/100)*'Jan''15 Multi'!E30))</f>
        <v>65.141999999999996</v>
      </c>
      <c r="D27" s="66">
        <v>0</v>
      </c>
      <c r="E27" s="66">
        <f>IF($G5*'Jan''15 Multi'!G29/'Jan''15 Multi'!G30&lt;'Jan''15 Multi'!G35,0,IF($G5*'Jan''15 Multi'!G29/'Jan''15 Multi'!G30&lt;='Jan''15 Multi'!G36,($G5*'Jan''15 Multi'!G29/'Jan''15 Multi'!G30-'Jan''15 Multi'!G35)*('Jan''15 Multi'!G40/100)*'Jan''15 Multi'!G30,('Jan''15 Multi'!G36-'Jan''15 Multi'!G35)*('Jan''15 Multi'!G40/100)*'Jan''15 Multi'!G30))</f>
        <v>67.324950000000001</v>
      </c>
      <c r="F27" s="66">
        <f>IF($G5*'Jan''15 Multi'!H29/'Jan''15 Multi'!H30&lt;'Jan''15 Multi'!H35,0,IF($G5*'Jan''15 Multi'!H29/'Jan''15 Multi'!H30&lt;='Jan''15 Multi'!H36,($G5*'Jan''15 Multi'!H29/'Jan''15 Multi'!H30-'Jan''15 Multi'!H35)*('Jan''15 Multi'!H40/100)*'Jan''15 Multi'!H30,('Jan''15 Multi'!H36-'Jan''15 Multi'!H35)*('Jan''15 Multi'!H40/100)*'Jan''15 Multi'!H30))</f>
        <v>63.657000000000004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70"/>
    </row>
    <row r="28" spans="1:12" x14ac:dyDescent="0.15">
      <c r="A28" s="47" t="s">
        <v>868</v>
      </c>
      <c r="C28" s="66">
        <f>IF(($G5*'Jan''15 Multi'!E29/'Jan''15 Multi'!E30&gt;'Jan''15 Multi'!E36),($G5*'Jan''15 Multi'!E29/'Jan''15 Multi'!E30-'Jan''15 Multi'!E36)*'Jan''15 Multi'!E41/100*'Jan''15 Multi'!E30,0)</f>
        <v>0</v>
      </c>
      <c r="D28" s="66">
        <f>IF(($G5*'Jan''15 Multi'!F29/'Jan''15 Multi'!F30&gt;'Jan''15 Multi'!F33),('Bills Jan''15'!$G5*'Jan''15 Multi'!F29/'Jan''15 Multi'!F30-'Jan''15 Multi'!F33)*'Jan''15 Multi'!F41/100)*'Jan''15 Multi'!F30</f>
        <v>341.41799999999995</v>
      </c>
      <c r="E28" s="66">
        <f>IF(($G5*'Jan''15 Multi'!G29/'Jan''15 Multi'!G30&gt;'Jan''15 Multi'!G36),($G5*'Jan''15 Multi'!G29/'Jan''15 Multi'!G30-'Jan''15 Multi'!G36)*'Jan''15 Multi'!G41/100*'Jan''15 Multi'!G30,0)</f>
        <v>0</v>
      </c>
      <c r="F28" s="66">
        <f>IF(($G5*'Jan''15 Multi'!H29/'Jan''15 Multi'!H30&gt;'Jan''15 Multi'!H36),($G5*'Jan''15 Multi'!H29/'Jan''15 Multi'!H30-'Jan''15 Multi'!H36)*'Jan''15 Multi'!H41/100*'Jan''15 Multi'!H30,0)</f>
        <v>0</v>
      </c>
      <c r="G28" s="66">
        <f>IF(($G5*'Jan''15 Multi'!I29/'Jan''15 Multi'!I30&gt;'Jan''15 Multi'!I33),('Bills Jan''15'!$G5*'Jan''15 Multi'!I29/'Jan''15 Multi'!I30-'Jan''15 Multi'!I33)*'Jan''15 Multi'!I41/100)*'Jan''15 Multi'!I30</f>
        <v>242.58360699999997</v>
      </c>
      <c r="H28" s="66">
        <f>IF(($G5*'Jan''15 Multi'!J29/'Jan''15 Multi'!J30&gt;'Jan''15 Multi'!J33),('Bills Jan''15'!$G5*'Jan''15 Multi'!J29/'Jan''15 Multi'!J30-'Jan''15 Multi'!J33)*'Jan''15 Multi'!J41/100)*'Jan''15 Multi'!J30</f>
        <v>345.99599999999998</v>
      </c>
      <c r="I28" s="66">
        <f>IF(($G5*'Jan''15 Multi'!K29/'Jan''15 Multi'!K30&gt;'Jan''15 Multi'!K33),('Bills Jan''15'!$G5*'Jan''15 Multi'!K29/'Jan''15 Multi'!K30-'Jan''15 Multi'!K33)*'Jan''15 Multi'!K41/100)*'Jan''15 Multi'!K30</f>
        <v>344.19</v>
      </c>
      <c r="J28" s="66">
        <f>IF(($G5*'Jan''15 Multi'!L29/'Jan''15 Multi'!L30&gt;'Jan''15 Multi'!L33),('Bills Jan''15'!$G5*'Jan''15 Multi'!L29/'Jan''15 Multi'!L30-'Jan''15 Multi'!L33)*'Jan''15 Multi'!L41/100)*'Jan''15 Multi'!L30</f>
        <v>373.72500000000002</v>
      </c>
      <c r="K28" s="66">
        <f>IF(($G5*'Jan''15 Multi'!M29/'Jan''15 Multi'!M30&gt;'Jan''15 Multi'!M33),('Bills Jan''15'!$G5*'Jan''15 Multi'!M29/'Jan''15 Multi'!M30-'Jan''15 Multi'!M33)*'Jan''15 Multi'!M41/100)*'Jan''15 Multi'!M30</f>
        <v>323.39999999999998</v>
      </c>
      <c r="L28" s="70"/>
    </row>
    <row r="29" spans="1:12" x14ac:dyDescent="0.15">
      <c r="A29" s="47" t="s">
        <v>744</v>
      </c>
      <c r="C29" s="66">
        <f>IF($G5*'Jan''15 Multi'!E31/'Jan''15 Multi'!E32&gt;='Jan''15 Multi'!E33,('Jan''15 Multi'!E33*'Jan''15 Multi'!E42/100)*'Jan''15 Multi'!E32,($G5*'Jan''15 Multi'!E31/'Jan''15 Multi'!E32*'Jan''15 Multi'!E42/100)*'Jan''15 Multi'!E32)</f>
        <v>186.71400000000006</v>
      </c>
      <c r="D29" s="66">
        <f>IF($G5*'Jan''15 Multi'!F31/'Jan''15 Multi'!F32&gt;='Jan''15 Multi'!F33,('Jan''15 Multi'!F33*'Jan''15 Multi'!F42/100)*'Jan''15 Multi'!F32,('Bills Jan''15'!$G5*'Jan''15 Multi'!F31/'Jan''15 Multi'!F32*'Jan''15 Multi'!F42/100)*'Jan''15 Multi'!F32)</f>
        <v>202.2405</v>
      </c>
      <c r="E29" s="66">
        <f>IF($G5*'Jan''15 Multi'!G31/'Jan''15 Multi'!G32&gt;='Jan''15 Multi'!G33,('Jan''15 Multi'!G33*'Jan''15 Multi'!G42/100)*'Jan''15 Multi'!G32,($G5*'Jan''15 Multi'!G31/'Jan''15 Multi'!G32*'Jan''15 Multi'!G42/100)*'Jan''15 Multi'!G32)</f>
        <v>166.71599999999998</v>
      </c>
      <c r="F29" s="66">
        <f>IF($G5*'Jan''15 Multi'!H31/'Jan''15 Multi'!H32&gt;='Jan''15 Multi'!H33,('Jan''15 Multi'!H33*'Jan''15 Multi'!H42/100)*'Jan''15 Multi'!H32,($G5*'Jan''15 Multi'!H31/'Jan''15 Multi'!H32*'Jan''15 Multi'!H42/100)*'Jan''15 Multi'!H32)</f>
        <v>171.56700000000001</v>
      </c>
      <c r="G29" s="66">
        <f>IF($G5*'Jan''15 Multi'!I31/'Jan''15 Multi'!I32&gt;='Jan''15 Multi'!I33,('Jan''15 Multi'!I33*'Jan''15 Multi'!I42/100)*'Jan''15 Multi'!I32,('Bills Jan''15'!$G5*'Jan''15 Multi'!I31/'Jan''15 Multi'!I32*'Jan''15 Multi'!I42/100)*'Jan''15 Multi'!I32)</f>
        <v>268.38</v>
      </c>
      <c r="H29" s="66">
        <f>IF($G5*'Jan''15 Multi'!J31/'Jan''15 Multi'!J32&gt;='Jan''15 Multi'!J33,('Jan''15 Multi'!J33*'Jan''15 Multi'!J42/100)*'Jan''15 Multi'!J32,('Bills Jan''15'!$G5*'Jan''15 Multi'!J31/'Jan''15 Multi'!J32*'Jan''15 Multi'!J42/100)*'Jan''15 Multi'!J32)</f>
        <v>190.73250000000002</v>
      </c>
      <c r="I29" s="66">
        <f>IF($G5*'Jan''15 Multi'!K31/'Jan''15 Multi'!K32&gt;='Jan''15 Multi'!K33,('Jan''15 Multi'!K33*'Jan''15 Multi'!K42/100)*'Jan''15 Multi'!K32,('Bills Jan''15'!$G5*'Jan''15 Multi'!K31/'Jan''15 Multi'!K32*'Jan''15 Multi'!K42/100)*'Jan''15 Multi'!K32)</f>
        <v>195.19499999999999</v>
      </c>
      <c r="J29" s="66">
        <f>IF($G5*'Jan''15 Multi'!L31/'Jan''15 Multi'!L32&gt;='Jan''15 Multi'!L33,('Jan''15 Multi'!L33*'Jan''15 Multi'!L42/100)*'Jan''15 Multi'!L32,('Bills Jan''15'!$G5*'Jan''15 Multi'!L31/'Jan''15 Multi'!L32*'Jan''15 Multi'!L42/100)*'Jan''15 Multi'!L32)</f>
        <v>195.02999999999997</v>
      </c>
      <c r="K29" s="66">
        <f>IF($G5*'Jan''15 Multi'!M31/'Jan''15 Multi'!M32&gt;='Jan''15 Multi'!M33,('Jan''15 Multi'!M33*'Jan''15 Multi'!M42/100)*'Jan''15 Multi'!M32,('Bills Jan''15'!$G5*'Jan''15 Multi'!M31/'Jan''15 Multi'!M32*'Jan''15 Multi'!M42/100)*'Jan''15 Multi'!M32)</f>
        <v>189.42000000000002</v>
      </c>
      <c r="L29" s="70"/>
    </row>
    <row r="30" spans="1:12" x14ac:dyDescent="0.15">
      <c r="A30" s="47" t="s">
        <v>389</v>
      </c>
      <c r="C30" s="66">
        <f>IF($G5*'Jan''15 Multi'!E31/'Jan''15 Multi'!E32&lt;'Jan''15 Multi'!E33,0,IF($G5*'Jan''15 Multi'!E31/'Jan''15 Multi'!E32&lt;='Jan''15 Multi'!E34,($G5*'Jan''15 Multi'!E31/'Jan''15 Multi'!E32-'Jan''15 Multi'!E33)*('Jan''15 Multi'!E43/100)*'Jan''15 Multi'!E32,('Jan''15 Multi'!E34-'Jan''15 Multi'!E33)*('Jan''15 Multi'!E43/100)*'Jan''15 Multi'!E32))</f>
        <v>165.52799999999999</v>
      </c>
      <c r="D30" s="66">
        <v>0</v>
      </c>
      <c r="E30" s="66">
        <f>IF($G5*'Jan''15 Multi'!G31/'Jan''15 Multi'!G32&lt;'Jan''15 Multi'!G33,0,IF($G5*'Jan''15 Multi'!G31/'Jan''15 Multi'!G32&lt;='Jan''15 Multi'!G34,($G5*'Jan''15 Multi'!G31/'Jan''15 Multi'!G32-'Jan''15 Multi'!G33)*('Jan''15 Multi'!G43/100)*'Jan''15 Multi'!G32,('Jan''15 Multi'!G34-'Jan''15 Multi'!G33)*('Jan''15 Multi'!G43/100)*'Jan''15 Multi'!G32))</f>
        <v>146.73780000000002</v>
      </c>
      <c r="F30" s="66">
        <f>IF($G5*'Jan''15 Multi'!H31/'Jan''15 Multi'!H32&lt;'Jan''15 Multi'!H33,0,IF($G5*'Jan''15 Multi'!H31/'Jan''15 Multi'!H32&lt;='Jan''15 Multi'!H34,($G5*'Jan''15 Multi'!H31/'Jan''15 Multi'!H32-'Jan''15 Multi'!H33)*('Jan''15 Multi'!H43/100)*'Jan''15 Multi'!H32,('Jan''15 Multi'!H34-'Jan''15 Multi'!H33)*('Jan''15 Multi'!H43/100)*'Jan''15 Multi'!H32))</f>
        <v>154.24200000000002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70"/>
    </row>
    <row r="31" spans="1:12" x14ac:dyDescent="0.15">
      <c r="A31" s="47" t="s">
        <v>673</v>
      </c>
      <c r="C31" s="66">
        <f>IF($G5*'Jan''15 Multi'!E31/'Jan''15 Multi'!E32&lt;'Jan''15 Multi'!E34,0,IF($G5*'Jan''15 Multi'!E31/'Jan''15 Multi'!E32&lt;='Jan''15 Multi'!E35,($G5*'Jan''15 Multi'!E31/'Jan''15 Multi'!E32-'Jan''15 Multi'!E34)*('Jan''15 Multi'!E44/100)*'Jan''15 Multi'!E32,('Jan''15 Multi'!E35-'Jan''15 Multi'!E34)*('Jan''15 Multi'!E44/100)*'Jan''15 Multi'!E32))</f>
        <v>138.10499999999999</v>
      </c>
      <c r="D31" s="66">
        <v>0</v>
      </c>
      <c r="E31" s="66">
        <f>IF($G5*'Jan''15 Multi'!G31/'Jan''15 Multi'!G32&lt;'Jan''15 Multi'!G34,0,IF($G5*'Jan''15 Multi'!G31/'Jan''15 Multi'!G32&lt;='Jan''15 Multi'!G35,($G5*'Jan''15 Multi'!G31/'Jan''15 Multi'!G32-'Jan''15 Multi'!G34)*('Jan''15 Multi'!G44/100)*'Jan''15 Multi'!G32,('Jan''15 Multi'!G35-'Jan''15 Multi'!G34)*('Jan''15 Multi'!G44/100)*'Jan''15 Multi'!G32))</f>
        <v>128.66039999999998</v>
      </c>
      <c r="F31" s="66">
        <f>IF($G5*'Jan''15 Multi'!H31/'Jan''15 Multi'!H32&lt;'Jan''15 Multi'!H34,0,IF($G5*'Jan''15 Multi'!H31/'Jan''15 Multi'!H32&lt;='Jan''15 Multi'!H35,($G5*'Jan''15 Multi'!H31/'Jan''15 Multi'!H32-'Jan''15 Multi'!H34)*('Jan''15 Multi'!H44/100)*'Jan''15 Multi'!H32,('Jan''15 Multi'!H35-'Jan''15 Multi'!H34)*('Jan''15 Multi'!H44/100)*'Jan''15 Multi'!H32))</f>
        <v>133.25399999999999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70"/>
    </row>
    <row r="32" spans="1:12" x14ac:dyDescent="0.15">
      <c r="A32" s="47" t="s">
        <v>576</v>
      </c>
      <c r="C32" s="66">
        <f>IF($G5*'Jan''15 Multi'!E31/'Jan''15 Multi'!E32&lt;'Jan''15 Multi'!E35,0,IF($G5*'Jan''15 Multi'!E31/'Jan''15 Multi'!E32&lt;='Jan''15 Multi'!E36,($G5*'Jan''15 Multi'!E31/'Jan''15 Multi'!E32-'Jan''15 Multi'!E35)*('Jan''15 Multi'!E45/100)*'Jan''15 Multi'!E32,('Jan''15 Multi'!E36-'Jan''15 Multi'!E35)*('Jan''15 Multi'!E45/100)*'Jan''15 Multi'!E32))</f>
        <v>63.359999999999992</v>
      </c>
      <c r="D32" s="66">
        <v>0</v>
      </c>
      <c r="E32" s="66">
        <f>IF($G5*'Jan''15 Multi'!G31/'Jan''15 Multi'!G32&lt;'Jan''15 Multi'!G35,0,IF($G5*'Jan''15 Multi'!G31/'Jan''15 Multi'!G32&lt;='Jan''15 Multi'!G36,($G5*'Jan''15 Multi'!G31/'Jan''15 Multi'!G32-'Jan''15 Multi'!G35)*('Jan''15 Multi'!G45/100)*'Jan''15 Multi'!G32,('Jan''15 Multi'!G36-'Jan''15 Multi'!G35)*('Jan''15 Multi'!G45/100)*'Jan''15 Multi'!G32))</f>
        <v>64.062900000000013</v>
      </c>
      <c r="F32" s="66">
        <f>IF($G5*'Jan''15 Multi'!H31/'Jan''15 Multi'!H32&lt;'Jan''15 Multi'!H35,0,IF($G5*'Jan''15 Multi'!H31/'Jan''15 Multi'!H32&lt;='Jan''15 Multi'!H36,($G5*'Jan''15 Multi'!H31/'Jan''15 Multi'!H32-'Jan''15 Multi'!H35)*('Jan''15 Multi'!H45/100)*'Jan''15 Multi'!H32,('Jan''15 Multi'!H36-'Jan''15 Multi'!H35)*('Jan''15 Multi'!H45/100)*'Jan''15 Multi'!H32))</f>
        <v>61.082999999999998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70"/>
    </row>
    <row r="33" spans="1:12" x14ac:dyDescent="0.15">
      <c r="A33" s="47" t="s">
        <v>742</v>
      </c>
      <c r="C33" s="66">
        <f>IF(($G5*'Jan''15 Multi'!E31/'Jan''15 Multi'!E32&gt;'Jan''15 Multi'!E36),($G5*'Jan''15 Multi'!E31/'Jan''15 Multi'!E32-'Jan''15 Multi'!E36)*'Jan''15 Multi'!E46/100*'Jan''15 Multi'!E32,0)</f>
        <v>0</v>
      </c>
      <c r="D33" s="66">
        <f>IF(($G5*'Jan''15 Multi'!F31/'Jan''15 Multi'!F32&gt;'Jan''15 Multi'!F33),('Bills Jan''15'!$G5*'Jan''15 Multi'!F31/'Jan''15 Multi'!F32-'Jan''15 Multi'!F33)*'Jan''15 Multi'!F46/100)*'Jan''15 Multi'!F32</f>
        <v>286.44</v>
      </c>
      <c r="E33" s="66">
        <f>IF(($G5*'Jan''15 Multi'!G31/'Jan''15 Multi'!G32&gt;'Jan''15 Multi'!G36),($G5*'Jan''15 Multi'!G31/'Jan''15 Multi'!G32-'Jan''15 Multi'!G36)*'Jan''15 Multi'!G46/100*'Jan''15 Multi'!G32,0)</f>
        <v>0</v>
      </c>
      <c r="F33" s="66">
        <f>IF(($G5*'Jan''15 Multi'!H31/'Jan''15 Multi'!H32&gt;'Jan''15 Multi'!H36),($G5*'Jan''15 Multi'!H31/'Jan''15 Multi'!H32-'Jan''15 Multi'!H36)*'Jan''15 Multi'!H46/100*'Jan''15 Multi'!H32,0)</f>
        <v>0</v>
      </c>
      <c r="G33" s="66">
        <f>IF(($G5*'Jan''15 Multi'!I31/'Jan''15 Multi'!I32&gt;'Jan''15 Multi'!I33),('Bills Jan''15'!$G5*'Jan''15 Multi'!I31/'Jan''15 Multi'!I32-'Jan''15 Multi'!I33)*'Jan''15 Multi'!I46/100)*'Jan''15 Multi'!I32</f>
        <v>419.65704199999999</v>
      </c>
      <c r="H33" s="66">
        <f>IF(($G5*'Jan''15 Multi'!J31/'Jan''15 Multi'!J32&gt;'Jan''15 Multi'!J33),('Bills Jan''15'!$G5*'Jan''15 Multi'!J31/'Jan''15 Multi'!J32-'Jan''15 Multi'!J33)*'Jan''15 Multi'!J46/100)*'Jan''15 Multi'!J32</f>
        <v>318.06599999999997</v>
      </c>
      <c r="I33" s="66">
        <f>IF(($G5*'Jan''15 Multi'!K31/'Jan''15 Multi'!K32&gt;'Jan''15 Multi'!K33),('Bills Jan''15'!$G5*'Jan''15 Multi'!K31/'Jan''15 Multi'!K32-'Jan''15 Multi'!K33)*'Jan''15 Multi'!K46/100)*'Jan''15 Multi'!K32</f>
        <v>328.02</v>
      </c>
      <c r="J33" s="66">
        <f>IF(($G5*'Jan''15 Multi'!L31/'Jan''15 Multi'!L32&gt;'Jan''15 Multi'!L33),('Bills Jan''15'!$G5*'Jan''15 Multi'!L31/'Jan''15 Multi'!L32-'Jan''15 Multi'!L33)*'Jan''15 Multi'!L46/100)*'Jan''15 Multi'!L32</f>
        <v>353.92499999999995</v>
      </c>
      <c r="K33" s="66">
        <f>IF(($G5*'Jan''15 Multi'!M31/'Jan''15 Multi'!M32&gt;'Jan''15 Multi'!M33),('Bills Jan''15'!$G5*'Jan''15 Multi'!M31/'Jan''15 Multi'!M32-'Jan''15 Multi'!M33)*'Jan''15 Multi'!M46/100)*'Jan''15 Multi'!M32</f>
        <v>288.75</v>
      </c>
      <c r="L33" s="70"/>
    </row>
    <row r="34" spans="1:12" x14ac:dyDescent="0.15">
      <c r="A34" s="47" t="s">
        <v>309</v>
      </c>
      <c r="C34" s="66">
        <f>365*'Jan''15 Multi'!E47/100</f>
        <v>216.20775</v>
      </c>
      <c r="D34" s="66">
        <f>365*'Jan''15 Multi'!F47/100</f>
        <v>248.93</v>
      </c>
      <c r="E34" s="66">
        <f>365*'Jan''15 Multi'!G47/100</f>
        <v>273.07219499999997</v>
      </c>
      <c r="F34" s="66">
        <f>365*'Jan''15 Multi'!H47/100</f>
        <v>233.43209999999999</v>
      </c>
      <c r="G34" s="66">
        <f>365*'Jan''15 Multi'!I47/100</f>
        <v>252.78439999999998</v>
      </c>
      <c r="H34" s="66">
        <f>365*'Jan''15 Multi'!J47/100</f>
        <v>229.91350000000003</v>
      </c>
      <c r="I34" s="66">
        <f>365*'Jan''15 Multi'!K47/100</f>
        <v>248.93</v>
      </c>
      <c r="J34" s="66">
        <f>365*'Jan''15 Multi'!L47/100</f>
        <v>253.94874999999999</v>
      </c>
      <c r="K34" s="66">
        <f>365*'Jan''15 Multi'!M47/100</f>
        <v>208.73985000000002</v>
      </c>
      <c r="L34" s="67">
        <f>AVERAGE(C34:K34)</f>
        <v>240.66206055555554</v>
      </c>
    </row>
    <row r="35" spans="1:12" x14ac:dyDescent="0.15">
      <c r="A35" s="69" t="s">
        <v>721</v>
      </c>
      <c r="B35" s="70"/>
      <c r="C35" s="68">
        <f t="shared" ref="C35:I35" si="1">SUM(C24:C34)</f>
        <v>1350.9457499999999</v>
      </c>
      <c r="D35" s="68">
        <f t="shared" si="1"/>
        <v>1302.8675000000001</v>
      </c>
      <c r="E35" s="68">
        <f t="shared" si="1"/>
        <v>1363.3641449999998</v>
      </c>
      <c r="F35" s="68">
        <f>SUM(F24:F34)</f>
        <v>1308.0771</v>
      </c>
      <c r="G35" s="68">
        <f t="shared" si="1"/>
        <v>1323.895049</v>
      </c>
      <c r="H35" s="68">
        <f t="shared" si="1"/>
        <v>1288.8280000000002</v>
      </c>
      <c r="I35" s="68">
        <f t="shared" si="1"/>
        <v>1323.08</v>
      </c>
      <c r="J35" s="68">
        <f>SUM(J24:J34)</f>
        <v>1375.6187500000001</v>
      </c>
      <c r="K35" s="68">
        <f>SUM(K24:K34)</f>
        <v>1207.81485</v>
      </c>
      <c r="L35" s="72">
        <f>AVERAGE(C35:K35)</f>
        <v>1316.0545715555554</v>
      </c>
    </row>
    <row r="37" spans="1:12" x14ac:dyDescent="0.15">
      <c r="A37" s="64" t="s">
        <v>84</v>
      </c>
    </row>
    <row r="39" spans="1:12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331</v>
      </c>
      <c r="G39" s="50" t="s">
        <v>126</v>
      </c>
      <c r="H39" s="50" t="s">
        <v>522</v>
      </c>
      <c r="I39" s="50" t="s">
        <v>726</v>
      </c>
      <c r="J39" s="50" t="s">
        <v>281</v>
      </c>
      <c r="K39" s="50" t="s">
        <v>376</v>
      </c>
      <c r="L39" s="65" t="s">
        <v>729</v>
      </c>
    </row>
    <row r="40" spans="1:12" x14ac:dyDescent="0.15">
      <c r="A40" s="47" t="s">
        <v>667</v>
      </c>
      <c r="C40" s="66">
        <f>IF($G5*'Jan''15 Envestra'!E7/'Jan''15 Envestra'!E8&gt;='Jan''15 Envestra'!E11,('Jan''15 Envestra'!E11*'Jan''15 Envestra'!E13/100)*'Jan''15 Envestra'!E8,($G5*'Jan''15 Envestra'!E7/'Jan''15 Envestra'!E8*'Jan''15 Envestra'!E13/100)*'Jan''15 Envestra'!E8)</f>
        <v>72.263664000000006</v>
      </c>
      <c r="D40" s="66">
        <f>IF($G5*'Jan''15 Envestra'!F7/'Jan''15 Envestra'!F8&gt;='Jan''15 Envestra'!F11,('Jan''15 Envestra'!F11*'Jan''15 Envestra'!F13/100)*'Jan''15 Envestra'!F8,($G5*'Jan''15 Envestra'!F7/'Jan''15 Envestra'!F8*'Jan''15 Envestra'!F13/100)*'Jan''15 Envestra'!F8)</f>
        <v>156.816</v>
      </c>
      <c r="E40" s="66">
        <f>IF($G5*'Jan''15 Envestra'!G7/'Jan''15 Envestra'!G8&gt;='Jan''15 Envestra'!G11,('Jan''15 Envestra'!G11*'Jan''15 Envestra'!G13/100)*'Jan''15 Envestra'!G8,($G5*'Jan''15 Envestra'!G7/'Jan''15 Envestra'!G8*'Jan''15 Envestra'!G13/100)*'Jan''15 Envestra'!G8)</f>
        <v>250.36440000000002</v>
      </c>
      <c r="F40" s="66">
        <f>IF($G5*'Jan''15 Envestra'!H7/'Jan''15 Envestra'!H8&gt;='Jan''15 Envestra'!H11,('Jan''15 Envestra'!H11*'Jan''15 Envestra'!H13/100)*'Jan''15 Envestra'!H8,($G5*'Jan''15 Envestra'!H7/'Jan''15 Envestra'!H8*'Jan''15 Envestra'!H13/100)*'Jan''15 Envestra'!H8)</f>
        <v>73.513440000000003</v>
      </c>
      <c r="G40" s="66">
        <f>IF($G5*'Jan''15 Envestra'!I7/'Jan''15 Envestra'!I8&gt;='Jan''15 Envestra'!I11,('Jan''15 Envestra'!I11*'Jan''15 Envestra'!I13/100)*'Jan''15 Envestra'!I8,($G5*'Jan''15 Envestra'!I7/'Jan''15 Envestra'!I8*'Jan''15 Envestra'!I13/100)*'Jan''15 Envestra'!I8)</f>
        <v>166.4</v>
      </c>
      <c r="H40" s="66">
        <f>IF($G5*'Jan''15 Envestra'!J7/'Jan''15 Envestra'!J8&gt;='Jan''15 Envestra'!J11,('Jan''15 Envestra'!J11*'Jan''15 Envestra'!J13/100)*'Jan''15 Envestra'!J8,($G5*'Jan''15 Envestra'!J7/'Jan''15 Envestra'!J8*'Jan''15 Envestra'!J13/100)*'Jan''15 Envestra'!J8)</f>
        <v>155.19999999999999</v>
      </c>
      <c r="I40" s="66">
        <f>IF($G5*'Jan''15 Envestra'!K7/'Jan''15 Envestra'!K8&gt;='Jan''15 Envestra'!K11,('Jan''15 Envestra'!K11*'Jan''15 Envestra'!K13/100)*'Jan''15 Envestra'!K8,($G5*'Jan''15 Envestra'!K7/'Jan''15 Envestra'!K8*'Jan''15 Envestra'!K13/100)*'Jan''15 Envestra'!K8)</f>
        <v>134.64000000000001</v>
      </c>
      <c r="J40" s="66">
        <f>IF($G5*'Jan''15 Envestra'!L7/'Jan''15 Envestra'!L8&gt;='Jan''15 Envestra'!L11,('Jan''15 Envestra'!L11*'Jan''15 Envestra'!L13/100)*'Jan''15 Envestra'!L8,($G5*'Jan''15 Envestra'!L7/'Jan''15 Envestra'!L8*'Jan''15 Envestra'!L13/100)*'Jan''15 Envestra'!L8)</f>
        <v>66.910800000000009</v>
      </c>
      <c r="K40" s="66">
        <f>IF($G5*'Jan''15 Envestra'!M7/'Jan''15 Envestra'!M8&gt;='Jan''15 Envestra'!M11,('Jan''15 Envestra'!M11*'Jan''15 Envestra'!M13/100)*'Jan''15 Envestra'!M8,($G5*'Jan''15 Envestra'!M7/'Jan''15 Envestra'!M8*'Jan''15 Envestra'!M13/100)*'Jan''15 Envestra'!M8)</f>
        <v>156.63999999999999</v>
      </c>
      <c r="L40" s="70"/>
    </row>
    <row r="41" spans="1:12" x14ac:dyDescent="0.15">
      <c r="A41" s="47" t="s">
        <v>170</v>
      </c>
      <c r="C41" s="66">
        <f>IF($G5*'Jan''15 Envestra'!E7/'Jan''15 Envestra'!E8&lt;'Jan''15 Envestra'!E11,0,IF($G5*'Jan''15 Envestra'!E7/'Jan''15 Envestra'!E8&lt;='Jan''15 Envestra'!E12,($G5*'Jan''15 Envestra'!E7/'Jan''15 Envestra'!E8-'Jan''15 Envestra'!E11)*('Jan''15 Envestra'!E14/100)*'Jan''15 Envestra'!E8,('Jan''15 Envestra'!E12-'Jan''15 Envestra'!E11)*('Jan''15 Envestra'!E14/100)*'Jan''15 Envestra'!E8))</f>
        <v>52.294572000000002</v>
      </c>
      <c r="D41" s="66">
        <f>IF($G5*'Jan''15 Envestra'!F7/'Jan''15 Envestra'!F8&lt;'Jan''15 Envestra'!F11,0,IF($G5*'Jan''15 Envestra'!F7/'Jan''15 Envestra'!F8&lt;='Jan''15 Envestra'!F12,($G5*'Jan''15 Envestra'!F7/'Jan''15 Envestra'!F8-'Jan''15 Envestra'!F11)*('Jan''15 Envestra'!F14/100)*'Jan''15 Envestra'!F8,('Jan''15 Envestra'!F12-'Jan''15 Envestra'!F11)*('Jan''15 Envestra'!F14/100)*'Jan''15 Envestra'!F8))</f>
        <v>244.34752209999996</v>
      </c>
      <c r="E41" s="66">
        <f>IF($G5*'Jan''15 Envestra'!G7/'Jan''15 Envestra'!G8&lt;'Jan''15 Envestra'!G11,0,IF($G5*'Jan''15 Envestra'!G7/'Jan''15 Envestra'!G8&lt;='Jan''15 Envestra'!G12,($G5*'Jan''15 Envestra'!G7/'Jan''15 Envestra'!G8-'Jan''15 Envestra'!G11)*('Jan''15 Envestra'!G14/100)*'Jan''15 Envestra'!G8,('Jan''15 Envestra'!G12-'Jan''15 Envestra'!G11)*('Jan''15 Envestra'!G14/100)*'Jan''15 Envestra'!G8))</f>
        <v>166.20201047999996</v>
      </c>
      <c r="F41" s="66">
        <f>IF($G5*'Jan''15 Envestra'!H7/'Jan''15 Envestra'!H8&lt;'Jan''15 Envestra'!H11,0,IF($G5*'Jan''15 Envestra'!H7/'Jan''15 Envestra'!H8&lt;='Jan''15 Envestra'!H12,($G5*'Jan''15 Envestra'!H7/'Jan''15 Envestra'!H8-'Jan''15 Envestra'!H11)*('Jan''15 Envestra'!H14/100)*'Jan''15 Envestra'!H8,('Jan''15 Envestra'!H12-'Jan''15 Envestra'!H11)*('Jan''15 Envestra'!H14/100)*'Jan''15 Envestra'!H8))</f>
        <v>50.529600000000002</v>
      </c>
      <c r="G41" s="66">
        <f>IF($G5*'Jan''15 Envestra'!I7/'Jan''15 Envestra'!I8&lt;'Jan''15 Envestra'!I11,0,IF($G5*'Jan''15 Envestra'!I7/'Jan''15 Envestra'!I8&lt;='Jan''15 Envestra'!I12,($G5*'Jan''15 Envestra'!I7/'Jan''15 Envestra'!I8-'Jan''15 Envestra'!I11)*('Jan''15 Envestra'!I14/100)*'Jan''15 Envestra'!I8,('Jan''15 Envestra'!I12-'Jan''15 Envestra'!I11)*('Jan''15 Envestra'!I14/100)*'Jan''15 Envestra'!I8))</f>
        <v>256.31858799999998</v>
      </c>
      <c r="H41" s="66">
        <f>IF($G5*'Jan''15 Envestra'!J7/'Jan''15 Envestra'!J8&lt;'Jan''15 Envestra'!J11,0,IF($G5*'Jan''15 Envestra'!J7/'Jan''15 Envestra'!J8&lt;='Jan''15 Envestra'!J12,($G5*'Jan''15 Envestra'!J7/'Jan''15 Envestra'!J8-'Jan''15 Envestra'!J11)*('Jan''15 Envestra'!J14/100)*'Jan''15 Envestra'!J8,('Jan''15 Envestra'!J12-'Jan''15 Envestra'!J11)*('Jan''15 Envestra'!J14/100)*'Jan''15 Envestra'!J8))</f>
        <v>232.28547089999992</v>
      </c>
      <c r="I41" s="66">
        <f>IF($G5*'Jan''15 Envestra'!K7/'Jan''15 Envestra'!K8&lt;'Jan''15 Envestra'!K11,0,IF($G5*'Jan''15 Envestra'!K7/'Jan''15 Envestra'!K8&lt;='Jan''15 Envestra'!K12,($G5*'Jan''15 Envestra'!K7/'Jan''15 Envestra'!K8-'Jan''15 Envestra'!K11)*('Jan''15 Envestra'!K14/100)*'Jan''15 Envestra'!K8,('Jan''15 Envestra'!K12-'Jan''15 Envestra'!K11)*('Jan''15 Envestra'!K14/100)*'Jan''15 Envestra'!K8))</f>
        <v>0</v>
      </c>
      <c r="J41" s="66">
        <f>IF($G5*'Jan''15 Envestra'!L7/'Jan''15 Envestra'!L8&lt;'Jan''15 Envestra'!L11,0,IF($G5*'Jan''15 Envestra'!L7/'Jan''15 Envestra'!L8&lt;='Jan''15 Envestra'!L12,($G5*'Jan''15 Envestra'!L7/'Jan''15 Envestra'!L8-'Jan''15 Envestra'!L11)*('Jan''15 Envestra'!L14/100)*'Jan''15 Envestra'!L8,('Jan''15 Envestra'!L12-'Jan''15 Envestra'!L11)*('Jan''15 Envestra'!L14/100)*'Jan''15 Envestra'!L8))</f>
        <v>53.479799999999997</v>
      </c>
      <c r="K41" s="66">
        <f>IF($G5*'Jan''15 Envestra'!M7/'Jan''15 Envestra'!M8&lt;'Jan''15 Envestra'!M11,0,IF($G5*'Jan''15 Envestra'!M7/'Jan''15 Envestra'!M8&lt;='Jan''15 Envestra'!M12,($G5*'Jan''15 Envestra'!M7/'Jan''15 Envestra'!M8-'Jan''15 Envestra'!M11)*('Jan''15 Envestra'!M14/100)*'Jan''15 Envestra'!M8,('Jan''15 Envestra'!M12-'Jan''15 Envestra'!M11)*('Jan''15 Envestra'!M14/100)*'Jan''15 Envestra'!M8))</f>
        <v>233.05234699999994</v>
      </c>
      <c r="L41" s="70"/>
    </row>
    <row r="42" spans="1:12" x14ac:dyDescent="0.15">
      <c r="A42" s="47" t="s">
        <v>868</v>
      </c>
      <c r="C42" s="66">
        <f>IF(($G5*'Jan''15 Envestra'!E7/'Jan''15 Envestra'!E8&gt;'Jan''15 Envestra'!E12),($G5*'Jan''15 Envestra'!E7/'Jan''15 Envestra'!E8-'Jan''15 Envestra'!E12)*'Jan''15 Envestra'!E15/100)*'Jan''15 Envestra'!E8</f>
        <v>248.35364729999998</v>
      </c>
      <c r="D42" s="66">
        <f>IF(($G5*'Jan''15 Envestra'!F7/'Jan''15 Envestra'!F8&gt;'Jan''15 Envestra'!F12),($G5*'Jan''15 Envestra'!F7/'Jan''15 Envestra'!F8-'Jan''15 Envestra'!F12)*'Jan''15 Envestra'!F15/100)*'Jan''15 Envestra'!F8</f>
        <v>0</v>
      </c>
      <c r="E42" s="66">
        <f>IF(($G5*'Jan''15 Envestra'!G7/'Jan''15 Envestra'!G8&gt;'Jan''15 Envestra'!G12),($G5*'Jan''15 Envestra'!G7/'Jan''15 Envestra'!G8-'Jan''15 Envestra'!G12)*'Jan''15 Envestra'!G15/100)*'Jan''15 Envestra'!G8</f>
        <v>0</v>
      </c>
      <c r="F42" s="66">
        <f>IF(($G5*'Jan''15 Envestra'!H7/'Jan''15 Envestra'!H8&gt;'Jan''15 Envestra'!H12),($G5*'Jan''15 Envestra'!H7/'Jan''15 Envestra'!H8-'Jan''15 Envestra'!H12)*'Jan''15 Envestra'!H15/100)*'Jan''15 Envestra'!H8</f>
        <v>243.34092749999996</v>
      </c>
      <c r="G42" s="66">
        <f>IF(($G5*'Jan''15 Envestra'!I7/'Jan''15 Envestra'!I8&gt;'Jan''15 Envestra'!I12),($G5*'Jan''15 Envestra'!I7/'Jan''15 Envestra'!I8-'Jan''15 Envestra'!I12)*'Jan''15 Envestra'!I15/100)*'Jan''15 Envestra'!I8</f>
        <v>0</v>
      </c>
      <c r="H42" s="66">
        <f>IF(($G5*'Jan''15 Envestra'!J7/'Jan''15 Envestra'!J8&gt;'Jan''15 Envestra'!J12),($G5*'Jan''15 Envestra'!J7/'Jan''15 Envestra'!J8-'Jan''15 Envestra'!J12)*'Jan''15 Envestra'!J15/100)*'Jan''15 Envestra'!J8</f>
        <v>0</v>
      </c>
      <c r="I42" s="66">
        <f>IF(($G5*'Jan''15 Envestra'!K7/'Jan''15 Envestra'!K8&gt;'Jan''15 Envestra'!K12),($G5*'Jan''15 Envestra'!K7/'Jan''15 Envestra'!K8-'Jan''15 Envestra'!K12)*'Jan''15 Envestra'!K15/100)*'Jan''15 Envestra'!K8</f>
        <v>235.91696699999997</v>
      </c>
      <c r="J42" s="66">
        <f>IF(($G5*'Jan''15 Envestra'!L7/'Jan''15 Envestra'!L8&gt;'Jan''15 Envestra'!L12),($G5*'Jan''15 Envestra'!L7/'Jan''15 Envestra'!L8-'Jan''15 Envestra'!L12)*'Jan''15 Envestra'!L15/100)*'Jan''15 Envestra'!L8</f>
        <v>272.07747599999993</v>
      </c>
      <c r="K42" s="66">
        <f>IF(($G5*'Jan''15 Envestra'!M7/'Jan''15 Envestra'!M8&gt;'Jan''15 Envestra'!M12),($G5*'Jan''15 Envestra'!M7/'Jan''15 Envestra'!M8-'Jan''15 Envestra'!M12)*'Jan''15 Envestra'!M15/100)*'Jan''15 Envestra'!M8</f>
        <v>0</v>
      </c>
      <c r="L42" s="70"/>
    </row>
    <row r="43" spans="1:12" x14ac:dyDescent="0.15">
      <c r="A43" s="47" t="s">
        <v>744</v>
      </c>
      <c r="C43" s="66">
        <f>IF($G5*'Jan''15 Envestra'!E9/'Jan''15 Envestra'!E10&gt;='Jan''15 Envestra'!E11,('Jan''15 Envestra'!E11*'Jan''15 Envestra'!E16/100)*'Jan''15 Envestra'!E10,($G5*'Jan''15 Envestra'!E9/'Jan''15 Envestra'!E10*'Jan''15 Envestra'!E16/100)*'Jan''15 Envestra'!E10)</f>
        <v>144.52732800000001</v>
      </c>
      <c r="D43" s="66">
        <f>IF($G5*'Jan''15 Envestra'!F9/'Jan''15 Envestra'!F10&gt;='Jan''15 Envestra'!F11,('Jan''15 Envestra'!F11*'Jan''15 Envestra'!F16/100)*'Jan''15 Envestra'!F10,($G5*'Jan''15 Envestra'!F9/'Jan''15 Envestra'!F10*'Jan''15 Envestra'!F16/100)*'Jan''15 Envestra'!F10)</f>
        <v>313.63200000000001</v>
      </c>
      <c r="E43" s="66">
        <f>IF($G5*'Jan''15 Envestra'!G9/'Jan''15 Envestra'!G10&gt;='Jan''15 Envestra'!G11,('Jan''15 Envestra'!G11*'Jan''15 Envestra'!G16/100)*'Jan''15 Envestra'!G10,($G5*'Jan''15 Envestra'!G9/'Jan''15 Envestra'!G10*'Jan''15 Envestra'!G16/100)*'Jan''15 Envestra'!G10)</f>
        <v>472.00559999999996</v>
      </c>
      <c r="F43" s="66">
        <f>IF($G5*'Jan''15 Envestra'!H9/'Jan''15 Envestra'!H10&gt;='Jan''15 Envestra'!H11,('Jan''15 Envestra'!H11*'Jan''15 Envestra'!H16/100)*'Jan''15 Envestra'!H10,($G5*'Jan''15 Envestra'!H9/'Jan''15 Envestra'!H10*'Jan''15 Envestra'!H16/100)*'Jan''15 Envestra'!H10)</f>
        <v>144.66143999999997</v>
      </c>
      <c r="G43" s="66">
        <f>IF($G5*'Jan''15 Envestra'!I9/'Jan''15 Envestra'!I10&gt;='Jan''15 Envestra'!I11,('Jan''15 Envestra'!I11*'Jan''15 Envestra'!I16/100)*'Jan''15 Envestra'!I10,($G5*'Jan''15 Envestra'!I9/'Jan''15 Envestra'!I10*'Jan''15 Envestra'!I16/100)*'Jan''15 Envestra'!I10)</f>
        <v>318.24</v>
      </c>
      <c r="H43" s="66">
        <f>IF($G5*'Jan''15 Envestra'!J9/'Jan''15 Envestra'!J10&gt;='Jan''15 Envestra'!J11,('Jan''15 Envestra'!J11*'Jan''15 Envestra'!J16/100)*'Jan''15 Envestra'!J10,($G5*'Jan''15 Envestra'!J9/'Jan''15 Envestra'!J10*'Jan''15 Envestra'!J16/100)*'Jan''15 Envestra'!J10)</f>
        <v>298.44799999999998</v>
      </c>
      <c r="I43" s="66">
        <f>IF($G5*'Jan''15 Envestra'!K9/'Jan''15 Envestra'!K10&gt;='Jan''15 Envestra'!K11,('Jan''15 Envestra'!K11*'Jan''15 Envestra'!K16/100)*'Jan''15 Envestra'!K10,($G5*'Jan''15 Envestra'!K9/'Jan''15 Envestra'!K10*'Jan''15 Envestra'!K16/100)*'Jan''15 Envestra'!K10)</f>
        <v>269.28000000000003</v>
      </c>
      <c r="J43" s="66">
        <f>IF($G5*'Jan''15 Envestra'!L9/'Jan''15 Envestra'!L10&gt;='Jan''15 Envestra'!L11,('Jan''15 Envestra'!L11*'Jan''15 Envestra'!L16/100)*'Jan''15 Envestra'!L10,($G5*'Jan''15 Envestra'!L9/'Jan''15 Envestra'!L10*'Jan''15 Envestra'!L16/100)*'Jan''15 Envestra'!L10)</f>
        <v>133.82160000000002</v>
      </c>
      <c r="K43" s="66">
        <f>IF($G5*'Jan''15 Envestra'!M9/'Jan''15 Envestra'!M10&gt;='Jan''15 Envestra'!M11,('Jan''15 Envestra'!M11*'Jan''15 Envestra'!M16/100)*'Jan''15 Envestra'!M10,($G5*'Jan''15 Envestra'!M9/'Jan''15 Envestra'!M10*'Jan''15 Envestra'!M16/100)*'Jan''15 Envestra'!M10)</f>
        <v>299.2</v>
      </c>
      <c r="L43" s="70"/>
    </row>
    <row r="44" spans="1:12" x14ac:dyDescent="0.15">
      <c r="A44" s="47" t="s">
        <v>389</v>
      </c>
      <c r="C44" s="66">
        <f>IF($G5*'Jan''15 Envestra'!E9/'Jan''15 Envestra'!E10&lt;'Jan''15 Envestra'!E11,0,IF($G5*'Jan''15 Envestra'!E9/'Jan''15 Envestra'!E10&lt;='Jan''15 Envestra'!E12,($G5*'Jan''15 Envestra'!E9/'Jan''15 Envestra'!E10-'Jan''15 Envestra'!E11)*('Jan''15 Envestra'!E17/100)*'Jan''15 Envestra'!E10,('Jan''15 Envestra'!E12-'Jan''15 Envestra'!E11)*('Jan''15 Envestra'!E17/100)*'Jan''15 Envestra'!E10))</f>
        <v>104.589144</v>
      </c>
      <c r="D44" s="66">
        <f>IF($G5*'Jan''15 Envestra'!F9/'Jan''15 Envestra'!F10&lt;'Jan''15 Envestra'!F11,0,IF($G5*'Jan''15 Envestra'!F9/'Jan''15 Envestra'!F10&lt;='Jan''15 Envestra'!F12,($G5*'Jan''15 Envestra'!F9/'Jan''15 Envestra'!F10-'Jan''15 Envestra'!F11)*('Jan''15 Envestra'!F17/100)*'Jan''15 Envestra'!F10,('Jan''15 Envestra'!F12-'Jan''15 Envestra'!F11)*('Jan''15 Envestra'!F17/100)*'Jan''15 Envestra'!F10))</f>
        <v>488.69504419999993</v>
      </c>
      <c r="E44" s="66">
        <f>IF($G5*'Jan''15 Envestra'!G9/'Jan''15 Envestra'!G10&lt;'Jan''15 Envestra'!G11,0,IF($G5*'Jan''15 Envestra'!G9/'Jan''15 Envestra'!G10&lt;='Jan''15 Envestra'!G12,($G5*'Jan''15 Envestra'!G9/'Jan''15 Envestra'!G10-'Jan''15 Envestra'!G11)*('Jan''15 Envestra'!G17/100)*'Jan''15 Envestra'!G10,('Jan''15 Envestra'!G12-'Jan''15 Envestra'!G11)*('Jan''15 Envestra'!G17/100)*'Jan''15 Envestra'!G10))</f>
        <v>319.47763781999998</v>
      </c>
      <c r="F44" s="66">
        <f>IF($G5*'Jan''15 Envestra'!H9/'Jan''15 Envestra'!H10&lt;'Jan''15 Envestra'!H11,0,IF($G5*'Jan''15 Envestra'!H9/'Jan''15 Envestra'!H10&lt;='Jan''15 Envestra'!H12,($G5*'Jan''15 Envestra'!H9/'Jan''15 Envestra'!H10-'Jan''15 Envestra'!H11)*('Jan''15 Envestra'!H17/100)*'Jan''15 Envestra'!H10,('Jan''15 Envestra'!H12-'Jan''15 Envestra'!H11)*('Jan''15 Envestra'!H17/100)*'Jan''15 Envestra'!H10))</f>
        <v>99.258719999999997</v>
      </c>
      <c r="G44" s="66">
        <f>IF($G5*'Jan''15 Envestra'!I9/'Jan''15 Envestra'!I10&lt;'Jan''15 Envestra'!I11,0,IF($G5*'Jan''15 Envestra'!I9/'Jan''15 Envestra'!I10&lt;='Jan''15 Envestra'!I12,($G5*'Jan''15 Envestra'!I9/'Jan''15 Envestra'!I10-'Jan''15 Envestra'!I11)*('Jan''15 Envestra'!I17/100)*'Jan''15 Envestra'!I10,('Jan''15 Envestra'!I12-'Jan''15 Envestra'!I11)*('Jan''15 Envestra'!I17/100)*'Jan''15 Envestra'!I10))</f>
        <v>497.29965399999992</v>
      </c>
      <c r="H44" s="66">
        <f>IF($G5*'Jan''15 Envestra'!J9/'Jan''15 Envestra'!J10&lt;'Jan''15 Envestra'!J11,0,IF($G5*'Jan''15 Envestra'!J9/'Jan''15 Envestra'!J10&lt;='Jan''15 Envestra'!J12,($G5*'Jan''15 Envestra'!J9/'Jan''15 Envestra'!J10-'Jan''15 Envestra'!J11)*('Jan''15 Envestra'!J17/100)*'Jan''15 Envestra'!J10,('Jan''15 Envestra'!J12-'Jan''15 Envestra'!J11)*('Jan''15 Envestra'!J17/100)*'Jan''15 Envestra'!J10))</f>
        <v>454.66654199999999</v>
      </c>
      <c r="I44" s="66">
        <f>IF($G5*'Jan''15 Envestra'!K9/'Jan''15 Envestra'!K10&lt;'Jan''15 Envestra'!K11,0,IF($G5*'Jan''15 Envestra'!K9/'Jan''15 Envestra'!K10&lt;='Jan''15 Envestra'!K12,($G5*'Jan''15 Envestra'!K9/'Jan''15 Envestra'!K10-'Jan''15 Envestra'!K11)*('Jan''15 Envestra'!K17/100)*'Jan''15 Envestra'!K10,('Jan''15 Envestra'!K12-'Jan''15 Envestra'!K11)*('Jan''15 Envestra'!K17/100)*'Jan''15 Envestra'!K10))</f>
        <v>0</v>
      </c>
      <c r="J44" s="66">
        <f>IF($G5*'Jan''15 Envestra'!L9/'Jan''15 Envestra'!L10&lt;'Jan''15 Envestra'!L11,0,IF($G5*'Jan''15 Envestra'!L9/'Jan''15 Envestra'!L10&lt;='Jan''15 Envestra'!L12,($G5*'Jan''15 Envestra'!L9/'Jan''15 Envestra'!L10-'Jan''15 Envestra'!L11)*('Jan''15 Envestra'!L17/100)*'Jan''15 Envestra'!L10,('Jan''15 Envestra'!L12-'Jan''15 Envestra'!L11)*('Jan''15 Envestra'!L17/100)*'Jan''15 Envestra'!L10))</f>
        <v>106.95959999999999</v>
      </c>
      <c r="K44" s="66">
        <f>IF($G5*'Jan''15 Envestra'!M9/'Jan''15 Envestra'!M10&lt;'Jan''15 Envestra'!M11,0,IF($G5*'Jan''15 Envestra'!M9/'Jan''15 Envestra'!M10&lt;='Jan''15 Envestra'!M12,($G5*'Jan''15 Envestra'!M9/'Jan''15 Envestra'!M10-'Jan''15 Envestra'!M11)*('Jan''15 Envestra'!M17/100)*'Jan''15 Envestra'!M10,('Jan''15 Envestra'!M12-'Jan''15 Envestra'!M11)*('Jan''15 Envestra'!M17/100)*'Jan''15 Envestra'!M10))</f>
        <v>460.38561799999991</v>
      </c>
      <c r="L44" s="70"/>
    </row>
    <row r="45" spans="1:12" x14ac:dyDescent="0.15">
      <c r="A45" s="47" t="s">
        <v>742</v>
      </c>
      <c r="C45" s="66">
        <f>IF(($G5*'Jan''15 Envestra'!E9/'Jan''15 Envestra'!E10&gt;'Jan''15 Envestra'!E12),($G5*'Jan''15 Envestra'!E9/'Jan''15 Envestra'!E10-'Jan''15 Envestra'!E12)*'Jan''15 Envestra'!E18/100)*'Jan''15 Envestra'!E10</f>
        <v>496.70729459999995</v>
      </c>
      <c r="D45" s="66">
        <f>IF(($G5*'Jan''15 Envestra'!F9/'Jan''15 Envestra'!F10&gt;'Jan''15 Envestra'!F12),($G5*'Jan''15 Envestra'!F9/'Jan''15 Envestra'!F10-'Jan''15 Envestra'!F12)*'Jan''15 Envestra'!F18/100)*'Jan''15 Envestra'!F10</f>
        <v>0</v>
      </c>
      <c r="E45" s="66">
        <f>IF(($G5*'Jan''15 Envestra'!G9/'Jan''15 Envestra'!G10&gt;'Jan''15 Envestra'!G12),($G5*'Jan''15 Envestra'!G9/'Jan''15 Envestra'!G10-'Jan''15 Envestra'!G12)*'Jan''15 Envestra'!G18/100)*'Jan''15 Envestra'!G10</f>
        <v>0</v>
      </c>
      <c r="F45" s="66">
        <f>IF(($G5*'Jan''15 Envestra'!H9/'Jan''15 Envestra'!H10&gt;'Jan''15 Envestra'!H12),($G5*'Jan''15 Envestra'!H9/'Jan''15 Envestra'!H10-'Jan''15 Envestra'!H12)*'Jan''15 Envestra'!H18/100)*'Jan''15 Envestra'!H10</f>
        <v>476.45328719999998</v>
      </c>
      <c r="G45" s="66">
        <f>IF(($G5*'Jan''15 Envestra'!I9/'Jan''15 Envestra'!I10&gt;'Jan''15 Envestra'!I12),($G5*'Jan''15 Envestra'!I9/'Jan''15 Envestra'!I10-'Jan''15 Envestra'!I12)*'Jan''15 Envestra'!I18/100)*'Jan''15 Envestra'!I10</f>
        <v>0</v>
      </c>
      <c r="H45" s="66">
        <f>IF(($G5*'Jan''15 Envestra'!J9/'Jan''15 Envestra'!J10&gt;'Jan''15 Envestra'!J12),($G5*'Jan''15 Envestra'!J9/'Jan''15 Envestra'!J10-'Jan''15 Envestra'!J12)*'Jan''15 Envestra'!J18/100)*'Jan''15 Envestra'!J10</f>
        <v>0</v>
      </c>
      <c r="I45" s="66">
        <f>IF(($G5*'Jan''15 Envestra'!K9/'Jan''15 Envestra'!K10&gt;'Jan''15 Envestra'!K12),($G5*'Jan''15 Envestra'!K9/'Jan''15 Envestra'!K10-'Jan''15 Envestra'!K12)*'Jan''15 Envestra'!K18/100)*'Jan''15 Envestra'!K10</f>
        <v>471.83393399999994</v>
      </c>
      <c r="J45" s="66">
        <f>IF(($G5*'Jan''15 Envestra'!L9/'Jan''15 Envestra'!L10&gt;'Jan''15 Envestra'!L12),($G5*'Jan''15 Envestra'!L9/'Jan''15 Envestra'!L10-'Jan''15 Envestra'!L12)*'Jan''15 Envestra'!L18/100)*'Jan''15 Envestra'!L10</f>
        <v>544.15495199999987</v>
      </c>
      <c r="K45" s="66">
        <f>IF(($G5*'Jan''15 Envestra'!M9/'Jan''15 Envestra'!M10&gt;'Jan''15 Envestra'!M12),($G5*'Jan''15 Envestra'!M9/'Jan''15 Envestra'!M10-'Jan''15 Envestra'!M12)*'Jan''15 Envestra'!M18/100)*'Jan''15 Envestra'!M10</f>
        <v>0</v>
      </c>
      <c r="L45" s="70"/>
    </row>
    <row r="46" spans="1:12" x14ac:dyDescent="0.15">
      <c r="A46" s="47" t="s">
        <v>309</v>
      </c>
      <c r="C46" s="66">
        <f>365*'Jan''15 Envestra'!E19/100</f>
        <v>254.91235</v>
      </c>
      <c r="D46" s="66">
        <f>365*'Jan''15 Envestra'!F19/100</f>
        <v>248.93</v>
      </c>
      <c r="E46" s="66">
        <f>365*'Jan''15 Envestra'!G19/100</f>
        <v>262.61312000000004</v>
      </c>
      <c r="F46" s="66">
        <f>365*'Jan''15 Envestra'!H19/100</f>
        <v>257.32135</v>
      </c>
      <c r="G46" s="66">
        <f>365*'Jan''15 Envestra'!I19/100</f>
        <v>257.60239999999999</v>
      </c>
      <c r="H46" s="66">
        <f>365*'Jan''15 Envestra'!J19/100</f>
        <v>251.047</v>
      </c>
      <c r="I46" s="66">
        <f>365*'Jan''15 Envestra'!K19/100</f>
        <v>248.93</v>
      </c>
      <c r="J46" s="66">
        <f>365*'Jan''15 Envestra'!L19/100</f>
        <v>259.24855000000002</v>
      </c>
      <c r="K46" s="66">
        <f>365*'Jan''15 Envestra'!M19/100</f>
        <v>228.65425000000002</v>
      </c>
      <c r="L46" s="67">
        <f>AVERAGE(C46:K46)</f>
        <v>252.1398911111111</v>
      </c>
    </row>
    <row r="47" spans="1:12" x14ac:dyDescent="0.15">
      <c r="A47" s="69" t="s">
        <v>721</v>
      </c>
      <c r="B47" s="70"/>
      <c r="C47" s="68">
        <f t="shared" ref="C47:I47" si="2">SUM(C40:C46)</f>
        <v>1373.6479999000001</v>
      </c>
      <c r="D47" s="68">
        <f t="shared" si="2"/>
        <v>1452.4205663</v>
      </c>
      <c r="E47" s="68">
        <f t="shared" si="2"/>
        <v>1470.6627682999999</v>
      </c>
      <c r="F47" s="68">
        <f>SUM(F40:F46)</f>
        <v>1345.0787647</v>
      </c>
      <c r="G47" s="68">
        <f>SUM(G40:G46)</f>
        <v>1495.8606419999999</v>
      </c>
      <c r="H47" s="68">
        <f t="shared" si="2"/>
        <v>1391.6470128999999</v>
      </c>
      <c r="I47" s="68">
        <f t="shared" si="2"/>
        <v>1360.600901</v>
      </c>
      <c r="J47" s="68">
        <f>SUM(J40:J46)</f>
        <v>1436.6527779999999</v>
      </c>
      <c r="K47" s="68">
        <f>SUM(K40:K46)</f>
        <v>1377.9322149999998</v>
      </c>
      <c r="L47" s="72">
        <f>AVERAGE(C47:K47)</f>
        <v>1411.6115164555554</v>
      </c>
    </row>
    <row r="49" spans="1:12" x14ac:dyDescent="0.15">
      <c r="A49" s="62" t="s">
        <v>861</v>
      </c>
      <c r="C49" s="50" t="s">
        <v>872</v>
      </c>
      <c r="D49" s="50" t="s">
        <v>396</v>
      </c>
      <c r="E49" s="50" t="s">
        <v>202</v>
      </c>
      <c r="F49" s="50" t="s">
        <v>331</v>
      </c>
      <c r="G49" s="50" t="s">
        <v>126</v>
      </c>
      <c r="H49" s="50" t="s">
        <v>522</v>
      </c>
      <c r="I49" s="50" t="s">
        <v>726</v>
      </c>
      <c r="J49" s="50" t="s">
        <v>281</v>
      </c>
      <c r="K49" s="50" t="s">
        <v>376</v>
      </c>
      <c r="L49" s="65" t="s">
        <v>729</v>
      </c>
    </row>
    <row r="50" spans="1:12" x14ac:dyDescent="0.15">
      <c r="A50" s="47" t="s">
        <v>667</v>
      </c>
      <c r="C50" s="66">
        <f>IF($G5*'Jan''15 Envestra'!E23/'Jan''15 Envestra'!E24&gt;='Jan''15 Envestra'!E27,('Jan''15 Envestra'!E27*'Jan''15 Envestra'!E45/100)*'Jan''15 Envestra'!E24,($G5*'Jan''15 Envestra'!E23/'Jan''15 Envestra'!E24*'Jan''15 Envestra'!E45/100)*'Jan''15 Envestra'!E24)</f>
        <v>75.880463999999989</v>
      </c>
      <c r="D50" s="66">
        <f>IF($G5*'Jan''15 Envestra'!F23/'Jan''15 Envestra'!F24&gt;='Jan''15 Envestra'!F27,('Jan''15 Envestra'!F27*'Jan''15 Envestra'!F29/100)*'Jan''15 Envestra'!F24,('Bills Jan''15'!$G5*'Jan''15 Envestra'!F23/'Jan''15 Envestra'!F24*'Jan''15 Envestra'!F29/100)*'Jan''15 Envestra'!F24)</f>
        <v>129.67679999999999</v>
      </c>
      <c r="E50" s="66">
        <f>IF($G5*'Jan''15 Envestra'!G23/'Jan''15 Envestra'!G24&gt;='Jan''15 Envestra'!G27,('Jan''15 Envestra'!G27*'Jan''15 Envestra'!G45/100)*'Jan''15 Envestra'!G24,($G5*'Jan''15 Envestra'!G23/'Jan''15 Envestra'!G24*'Jan''15 Envestra'!G45/100)*'Jan''15 Envestra'!G24)</f>
        <v>248.88600000000002</v>
      </c>
      <c r="F50" s="66">
        <f>IF($G5*'Jan''15 Envestra'!H23/'Jan''15 Envestra'!H24&gt;='Jan''15 Envestra'!H27,('Jan''15 Envestra'!H27*'Jan''15 Envestra'!H45/100)*'Jan''15 Envestra'!H24,($G5*'Jan''15 Envestra'!H23/'Jan''15 Envestra'!H24*'Jan''15 Envestra'!H45/100)*'Jan''15 Envestra'!H24)</f>
        <v>78.09648</v>
      </c>
      <c r="G50" s="66">
        <f>IF($G5*'Jan''15 Envestra'!I23/'Jan''15 Envestra'!I24&gt;='Jan''15 Envestra'!I27,('Jan''15 Envestra'!I27*'Jan''15 Envestra'!I45/100)*'Jan''15 Envestra'!I24,($G5*'Jan''15 Envestra'!I23/'Jan''15 Envestra'!I24*'Jan''15 Envestra'!I45/100)*'Jan''15 Envestra'!I24)</f>
        <v>135.93600000000001</v>
      </c>
      <c r="H50" s="66">
        <f>IF($G5*'Jan''15 Envestra'!J23/'Jan''15 Envestra'!J24&gt;='Jan''15 Envestra'!J27,('Jan''15 Envestra'!J27*'Jan''15 Envestra'!J29/100)*'Jan''15 Envestra'!J24,('Bills Jan''15'!$G5*'Jan''15 Envestra'!J23/'Jan''15 Envestra'!J24*'Jan''15 Envestra'!J29/100)*'Jan''15 Envestra'!J24)</f>
        <v>128.6464</v>
      </c>
      <c r="I50" s="66">
        <f>IF($G5*'Jan''15 Envestra'!K23/'Jan''15 Envestra'!K24&gt;='Jan''15 Envestra'!K27,('Jan''15 Envestra'!K27*'Jan''15 Envestra'!K29/100)*'Jan''15 Envestra'!K24,('Bills Jan''15'!$G5*'Jan''15 Envestra'!K23/'Jan''15 Envestra'!K24*'Jan''15 Envestra'!K29/100)*'Jan''15 Envestra'!K24)</f>
        <v>121.44</v>
      </c>
      <c r="J50" s="66">
        <f>IF($G5*'Jan''15 Envestra'!L23/'Jan''15 Envestra'!L24&gt;='Jan''15 Envestra'!L27,('Jan''15 Envestra'!L27*'Jan''15 Envestra'!L29/100)*'Jan''15 Envestra'!L24,('Bills Jan''15'!$G5*'Jan''15 Envestra'!L23/'Jan''15 Envestra'!L24*'Jan''15 Envestra'!L29/100)*'Jan''15 Envestra'!L24)</f>
        <v>69.804240000000007</v>
      </c>
      <c r="K50" s="66">
        <f>IF($G5*'Jan''15 Envestra'!M23/'Jan''15 Envestra'!M24&gt;='Jan''15 Envestra'!M27,('Jan''15 Envestra'!M27*'Jan''15 Envestra'!M29/100)*'Jan''15 Envestra'!M24,('Bills Jan''15'!$G5*'Jan''15 Envestra'!M23/'Jan''15 Envestra'!M24*'Jan''15 Envestra'!M29/100)*'Jan''15 Envestra'!M24)</f>
        <v>123.904</v>
      </c>
      <c r="L50" s="70"/>
    </row>
    <row r="51" spans="1:12" x14ac:dyDescent="0.15">
      <c r="A51" s="47" t="s">
        <v>170</v>
      </c>
      <c r="C51" s="66">
        <f>IF($G5*'Jan''15 Envestra'!E23/'Jan''15 Envestra'!E24&lt;'Jan''15 Envestra'!E27,0,IF($G5*'Jan''15 Envestra'!E23/'Jan''15 Envestra'!E24&lt;='Jan''15 Envestra'!E28,($G5*'Jan''15 Envestra'!E23/'Jan''15 Envestra'!E24-'Jan''15 Envestra'!E27)*('Jan''15 Envestra'!E46/100)*'Jan''15 Envestra'!E24,('Jan''15 Envestra'!E28-'Jan''15 Envestra'!E27)*('Jan''15 Envestra'!E46/100)*'Jan''15 Envestra'!E24))</f>
        <v>51.60078</v>
      </c>
      <c r="D51" s="66">
        <f>IF($G5*'Jan''15 Envestra'!F23/'Jan''15 Envestra'!F24&lt;'Jan''15 Envestra'!F27,0,IF($G5*'Jan''15 Envestra'!F23/'Jan''15 Envestra'!F24&lt;='Jan''15 Envestra'!F28,($G5*'Jan''15 Envestra'!F23/'Jan''15 Envestra'!F24-'Jan''15 Envestra'!F27)*('Jan''15 Envestra'!F46/100)*'Jan''15 Envestra'!F24,('Jan''15 Envestra'!F28-'Jan''15 Envestra'!F27)*('Jan''15 Envestra'!F46/100)*'Jan''15 Envestra'!F24))</f>
        <v>0</v>
      </c>
      <c r="E51" s="66">
        <f>IF($G5*'Jan''15 Envestra'!G23/'Jan''15 Envestra'!G24&lt;'Jan''15 Envestra'!G27,0,IF($G5*'Jan''15 Envestra'!G23/'Jan''15 Envestra'!G24&lt;='Jan''15 Envestra'!G28,($G5*'Jan''15 Envestra'!G23/'Jan''15 Envestra'!G24-'Jan''15 Envestra'!G27)*('Jan''15 Envestra'!G46/100)*'Jan''15 Envestra'!G24,('Jan''15 Envestra'!G28-'Jan''15 Envestra'!G27)*('Jan''15 Envestra'!G46/100)*'Jan''15 Envestra'!G24))</f>
        <v>160.80776942999998</v>
      </c>
      <c r="F51" s="66">
        <f>IF($G5*'Jan''15 Envestra'!H23/'Jan''15 Envestra'!H24&lt;'Jan''15 Envestra'!H27,0,IF($G5*'Jan''15 Envestra'!H23/'Jan''15 Envestra'!H24&lt;='Jan''15 Envestra'!H28,($G5*'Jan''15 Envestra'!H23/'Jan''15 Envestra'!H24-'Jan''15 Envestra'!H27)*('Jan''15 Envestra'!H46/100)*'Jan''15 Envestra'!H24,('Jan''15 Envestra'!H28-'Jan''15 Envestra'!H27)*('Jan''15 Envestra'!H46/100)*'Jan''15 Envestra'!H24))</f>
        <v>53.085120000000003</v>
      </c>
      <c r="G51" s="66">
        <f>IF($G5*'Jan''15 Envestra'!I23/'Jan''15 Envestra'!I24&lt;'Jan''15 Envestra'!I27,0,IF($G5*'Jan''15 Envestra'!I23/'Jan''15 Envestra'!I24&lt;='Jan''15 Envestra'!I28,($G5*'Jan''15 Envestra'!I23/'Jan''15 Envestra'!I24-'Jan''15 Envestra'!I27)*('Jan''15 Envestra'!I46/100)*'Jan''15 Envestra'!I24,('Jan''15 Envestra'!I28-'Jan''15 Envestra'!I27)*('Jan''15 Envestra'!I46/100)*'Jan''15 Envestra'!I24))</f>
        <v>0</v>
      </c>
      <c r="H51" s="66">
        <f>IF($G5*'Jan''15 Envestra'!J23/'Jan''15 Envestra'!J24&lt;'Jan''15 Envestra'!J27,0,IF($G5*'Jan''15 Envestra'!J23/'Jan''15 Envestra'!J24&lt;='Jan''15 Envestra'!J28,($G5*'Jan''15 Envestra'!J23/'Jan''15 Envestra'!J24-'Jan''15 Envestra'!J27)*('Jan''15 Envestra'!J46/100)*'Jan''15 Envestra'!J24,('Jan''15 Envestra'!J28-'Jan''15 Envestra'!J27)*('Jan''15 Envestra'!J46/100)*'Jan''15 Envestra'!J24))</f>
        <v>0</v>
      </c>
      <c r="I51" s="66">
        <f>IF($G5*'Jan''15 Envestra'!K23/'Jan''15 Envestra'!K24&lt;'Jan''15 Envestra'!K27,0,IF($G5*'Jan''15 Envestra'!K23/'Jan''15 Envestra'!K24&lt;='Jan''15 Envestra'!K28,($G5*'Jan''15 Envestra'!K23/'Jan''15 Envestra'!K24-'Jan''15 Envestra'!K27)*('Jan''15 Envestra'!K46/100)*'Jan''15 Envestra'!K24,('Jan''15 Envestra'!K28-'Jan''15 Envestra'!K27)*('Jan''15 Envestra'!K46/100)*'Jan''15 Envestra'!K24))</f>
        <v>0</v>
      </c>
      <c r="J51" s="66">
        <f>IF($G5*'Jan''15 Envestra'!L23/'Jan''15 Envestra'!L24&lt;'Jan''15 Envestra'!L27,0,IF($G5*'Jan''15 Envestra'!L23/'Jan''15 Envestra'!L24&lt;='Jan''15 Envestra'!L28,($G5*'Jan''15 Envestra'!L23/'Jan''15 Envestra'!L24-'Jan''15 Envestra'!L27)*('Jan''15 Envestra'!L46/100)*'Jan''15 Envestra'!L24,('Jan''15 Envestra'!L28-'Jan''15 Envestra'!L27)*('Jan''15 Envestra'!L46/100)*'Jan''15 Envestra'!L24))</f>
        <v>0</v>
      </c>
      <c r="K51" s="66">
        <f>IF($G5*'Jan''15 Envestra'!M23/'Jan''15 Envestra'!M24&lt;'Jan''15 Envestra'!M27,0,IF($G5*'Jan''15 Envestra'!M23/'Jan''15 Envestra'!M24&lt;='Jan''15 Envestra'!M28,($G5*'Jan''15 Envestra'!M23/'Jan''15 Envestra'!M24-'Jan''15 Envestra'!M27)*('Jan''15 Envestra'!M46/100)*'Jan''15 Envestra'!M24,('Jan''15 Envestra'!M28-'Jan''15 Envestra'!M27)*('Jan''15 Envestra'!M46/100)*'Jan''15 Envestra'!M24))</f>
        <v>0</v>
      </c>
      <c r="L51" s="70"/>
    </row>
    <row r="52" spans="1:12" x14ac:dyDescent="0.15">
      <c r="A52" s="47" t="s">
        <v>868</v>
      </c>
      <c r="C52" s="66">
        <f>IF(($G5*'Jan''15 Envestra'!E23/'Jan''15 Envestra'!E24&gt;'Jan''15 Envestra'!E28),($G5*'Jan''15 Envestra'!E23/'Jan''15 Envestra'!E24-'Jan''15 Envestra'!E28)*'Jan''15 Envestra'!E47/100*'Jan''15 Envestra'!E24,0)</f>
        <v>233.09076449999998</v>
      </c>
      <c r="D52" s="66">
        <f>IF(($G5*'Jan''15 Envestra'!F23/'Jan''15 Envestra'!F24&gt;'Jan''15 Envestra'!F27)*'Jan''15 Envestra'!F24,('Bills Jan''15'!$G5*'Jan''15 Envestra'!F23/'Jan''15 Envestra'!F24-'Jan''15 Envestra'!F28)*'Jan''15 Envestra'!F31/100)*'Jan''15 Envestra'!F24</f>
        <v>246.64611839999998</v>
      </c>
      <c r="E52" s="66">
        <f>IF(($G5*'Jan''15 Envestra'!G23/'Jan''15 Envestra'!G24&gt;'Jan''15 Envestra'!G28),($G5*'Jan''15 Envestra'!G23/'Jan''15 Envestra'!G24-'Jan''15 Envestra'!G28)*'Jan''15 Envestra'!G47/100*'Jan''15 Envestra'!G24,0)</f>
        <v>0</v>
      </c>
      <c r="F52" s="66">
        <f>IF(($G5*'Jan''15 Envestra'!H23/'Jan''15 Envestra'!H24&gt;'Jan''15 Envestra'!H28),($G5*'Jan''15 Envestra'!H23/'Jan''15 Envestra'!H24-'Jan''15 Envestra'!H28)*'Jan''15 Envestra'!H47/100*'Jan''15 Envestra'!H24,0)</f>
        <v>251.25981869999995</v>
      </c>
      <c r="G52" s="66">
        <f>IF(($G5*'Jan''15 Envestra'!I23/'Jan''15 Envestra'!I24&gt;'Jan''15 Envestra'!I28),($G5*'Jan''15 Envestra'!I23/'Jan''15 Envestra'!I24-'Jan''15 Envestra'!I28)*'Jan''15 Envestra'!I47/100*'Jan''15 Envestra'!I24,0)</f>
        <v>232.69052599999998</v>
      </c>
      <c r="H52" s="66">
        <f>IF(($G5*'Jan''15 Envestra'!J23/'Jan''15 Envestra'!J24&gt;'Jan''15 Envestra'!J27)*'Jan''15 Envestra'!J24,('Bills Jan''15'!$G5*'Jan''15 Envestra'!J23/'Jan''15 Envestra'!J24-'Jan''15 Envestra'!J28)*'Jan''15 Envestra'!J31/100)*'Jan''15 Envestra'!J24</f>
        <v>254.79174659999998</v>
      </c>
      <c r="I52" s="66">
        <f>IF(($G5*'Jan''15 Envestra'!K23/'Jan''15 Envestra'!K24&gt;'Jan''15 Envestra'!K27)*'Jan''15 Envestra'!K24,('Bills Jan''15'!$G5*'Jan''15 Envestra'!K23/'Jan''15 Envestra'!K24-'Jan''15 Envestra'!K28)*'Jan''15 Envestra'!K31/100)*'Jan''15 Envestra'!K24</f>
        <v>260.66350199999999</v>
      </c>
      <c r="J52" s="66">
        <f>IF(($G5*'Jan''15 Envestra'!L23/'Jan''15 Envestra'!L24&gt;'Jan''15 Envestra'!L27)*'Jan''15 Envestra'!L24,('Bills Jan''15'!$G5*'Jan''15 Envestra'!L23/'Jan''15 Envestra'!L24-'Jan''15 Envestra'!L28)*'Jan''15 Envestra'!L31/100)*'Jan''15 Envestra'!L24</f>
        <v>296.10952799999995</v>
      </c>
      <c r="K52" s="66">
        <f>IF(($G5*'Jan''15 Envestra'!M23/'Jan''15 Envestra'!M24&gt;'Jan''15 Envestra'!M27)*'Jan''15 Envestra'!M24,('Bills Jan''15'!$G5*'Jan''15 Envestra'!M23/'Jan''15 Envestra'!M24-'Jan''15 Envestra'!M28)*'Jan''15 Envestra'!M31/100)*'Jan''15 Envestra'!M24</f>
        <v>239.25958099999997</v>
      </c>
      <c r="L52" s="70"/>
    </row>
    <row r="53" spans="1:12" x14ac:dyDescent="0.15">
      <c r="A53" s="47" t="s">
        <v>744</v>
      </c>
      <c r="C53" s="66">
        <f>IF($G5*'Jan''15 Envestra'!E25/'Jan''15 Envestra'!E26&gt;='Jan''15 Envestra'!E27,('Jan''15 Envestra'!E27*'Jan''15 Envestra'!E48/100)*'Jan''15 Envestra'!E26,($G5*'Jan''15 Envestra'!E25/'Jan''15 Envestra'!E26*'Jan''15 Envestra'!E48/100*'Jan''15 Envestra'!E26))</f>
        <v>151.76092799999998</v>
      </c>
      <c r="D53" s="66">
        <f>IF($G5*'Jan''15 Envestra'!F25/'Jan''15 Envestra'!F26&gt;='Jan''15 Envestra'!F27,('Jan''15 Envestra'!F27*'Jan''15 Envestra'!F32/100)*'Jan''15 Envestra'!F26,('Bills Jan''15'!$G5*'Jan''15 Envestra'!F25/'Jan''15 Envestra'!F26*'Jan''15 Envestra'!F32/100)*'Jan''15 Envestra'!F26)</f>
        <v>259.35359999999997</v>
      </c>
      <c r="E53" s="66">
        <f>IF($G5*'Jan''15 Envestra'!G25/'Jan''15 Envestra'!G26&gt;='Jan''15 Envestra'!G27,('Jan''15 Envestra'!G27*'Jan''15 Envestra'!G48/100)*'Jan''15 Envestra'!G26,($G5*'Jan''15 Envestra'!G25/'Jan''15 Envestra'!G26*'Jan''15 Envestra'!G48/100*'Jan''15 Envestra'!G26))</f>
        <v>479.92559999999997</v>
      </c>
      <c r="F53" s="66">
        <f>IF($G5*'Jan''15 Envestra'!H25/'Jan''15 Envestra'!H26&gt;='Jan''15 Envestra'!H27,('Jan''15 Envestra'!H27*'Jan''15 Envestra'!H48/100)*'Jan''15 Envestra'!H26,($G5*'Jan''15 Envestra'!H25/'Jan''15 Envestra'!H26*'Jan''15 Envestra'!H48/100*'Jan''15 Envestra'!H26))</f>
        <v>153.90144000000001</v>
      </c>
      <c r="G53" s="66">
        <f>IF($G5*'Jan''15 Envestra'!I25/'Jan''15 Envestra'!I26&gt;='Jan''15 Envestra'!I27,('Jan''15 Envestra'!I27*'Jan''15 Envestra'!I48/100)*'Jan''15 Envestra'!I26,($G5*'Jan''15 Envestra'!I25/'Jan''15 Envestra'!I26*'Jan''15 Envestra'!I48/100*'Jan''15 Envestra'!I26))</f>
        <v>267.392</v>
      </c>
      <c r="H53" s="66">
        <f>IF($G5*'Jan''15 Envestra'!J25/'Jan''15 Envestra'!J26&gt;='Jan''15 Envestra'!J27,('Jan''15 Envestra'!J27*'Jan''15 Envestra'!J32/100)*'Jan''15 Envestra'!J26,('Bills Jan''15'!$G5*'Jan''15 Envestra'!J25/'Jan''15 Envestra'!J26*'Jan''15 Envestra'!J32/100)*'Jan''15 Envestra'!J26)</f>
        <v>247.7568</v>
      </c>
      <c r="I53" s="66">
        <f>IF($G5*'Jan''15 Envestra'!K25/'Jan''15 Envestra'!K26&gt;='Jan''15 Envestra'!K27,('Jan''15 Envestra'!K27*'Jan''15 Envestra'!K32/100)*'Jan''15 Envestra'!K26,('Bills Jan''15'!$G5*'Jan''15 Envestra'!K25/'Jan''15 Envestra'!K26*'Jan''15 Envestra'!K32/100)*'Jan''15 Envestra'!K26)</f>
        <v>242.88</v>
      </c>
      <c r="J53" s="66">
        <f>IF($G5*'Jan''15 Envestra'!L25/'Jan''15 Envestra'!L26&gt;='Jan''15 Envestra'!L27,('Jan''15 Envestra'!L27*'Jan''15 Envestra'!L32/100)*'Jan''15 Envestra'!L26,('Bills Jan''15'!$G5*'Jan''15 Envestra'!L25/'Jan''15 Envestra'!L26*'Jan''15 Envestra'!L32/100)*'Jan''15 Envestra'!L26)</f>
        <v>139.60848000000001</v>
      </c>
      <c r="K53" s="66">
        <f>IF($G5*'Jan''15 Envestra'!M25/'Jan''15 Envestra'!M26&gt;='Jan''15 Envestra'!M27,('Jan''15 Envestra'!M27*'Jan''15 Envestra'!M32/100)*'Jan''15 Envestra'!M26,('Bills Jan''15'!$G5*'Jan''15 Envestra'!M25/'Jan''15 Envestra'!M26*'Jan''15 Envestra'!M32/100)*'Jan''15 Envestra'!M26)</f>
        <v>229.50399999999999</v>
      </c>
      <c r="L53" s="70"/>
    </row>
    <row r="54" spans="1:12" x14ac:dyDescent="0.15">
      <c r="A54" s="47" t="s">
        <v>389</v>
      </c>
      <c r="C54" s="66">
        <f>IF($G5*'Jan''15 Envestra'!E25/'Jan''15 Envestra'!E26&lt;'Jan''15 Envestra'!E27,0,IF($G5*'Jan''15 Envestra'!E25/'Jan''15 Envestra'!E26&lt;='Jan''15 Envestra'!E28,($G5*'Jan''15 Envestra'!E25/'Jan''15 Envestra'!E26-'Jan''15 Envestra'!E27)*('Jan''15 Envestra'!E49/100)*'Jan''15 Envestra'!E26,('Jan''15 Envestra'!E28-'Jan''15 Envestra'!E27)*('Jan''15 Envestra'!E49/100)*'Jan''15 Envestra'!E26))</f>
        <v>103.20156</v>
      </c>
      <c r="D54" s="66">
        <v>0</v>
      </c>
      <c r="E54" s="66">
        <f>IF($G5*'Jan''15 Envestra'!G25/'Jan''15 Envestra'!G26&lt;'Jan''15 Envestra'!G27,0,IF($G5*'Jan''15 Envestra'!G25/'Jan''15 Envestra'!G26&lt;='Jan''15 Envestra'!G28,($G5*'Jan''15 Envestra'!G25/'Jan''15 Envestra'!G26-'Jan''15 Envestra'!G27)*('Jan''15 Envestra'!G49/100)*'Jan''15 Envestra'!G26,('Jan''15 Envestra'!G28-'Jan''15 Envestra'!G27)*('Jan''15 Envestra'!G49/100)*'Jan''15 Envestra'!G26))</f>
        <v>313.1035254599999</v>
      </c>
      <c r="F54" s="66">
        <f>IF($G5*'Jan''15 Envestra'!H25/'Jan''15 Envestra'!H26&lt;'Jan''15 Envestra'!H27,0,IF($G5*'Jan''15 Envestra'!H25/'Jan''15 Envestra'!H26&lt;='Jan''15 Envestra'!H28,($G5*'Jan''15 Envestra'!H25/'Jan''15 Envestra'!H26-'Jan''15 Envestra'!H27)*('Jan''15 Envestra'!H49/100)*'Jan''15 Envestra'!H26,('Jan''15 Envestra'!H28-'Jan''15 Envestra'!H27)*('Jan''15 Envestra'!H49/100)*'Jan''15 Envestra'!H26))</f>
        <v>104.36976</v>
      </c>
      <c r="G54" s="66">
        <f>IF($G5*'Jan''15 Envestra'!I25/'Jan''15 Envestra'!I26&lt;'Jan''15 Envestra'!I27,0,IF($G5*'Jan''15 Envestra'!I25/'Jan''15 Envestra'!I26&lt;='Jan''15 Envestra'!I28,($G5*'Jan''15 Envestra'!I25/'Jan''15 Envestra'!I26-'Jan''15 Envestra'!I27)*('Jan''15 Envestra'!I49/100)*'Jan''15 Envestra'!I26,('Jan''15 Envestra'!I28-'Jan''15 Envestra'!I27)*('Jan''15 Envestra'!I49/100)*'Jan''15 Envestra'!I26))</f>
        <v>0</v>
      </c>
      <c r="H54" s="66">
        <v>0</v>
      </c>
      <c r="I54" s="66">
        <v>0</v>
      </c>
      <c r="J54" s="66">
        <v>0</v>
      </c>
      <c r="K54" s="66">
        <v>0</v>
      </c>
      <c r="L54" s="70"/>
    </row>
    <row r="55" spans="1:12" x14ac:dyDescent="0.15">
      <c r="A55" s="47" t="s">
        <v>742</v>
      </c>
      <c r="C55" s="66">
        <f>IF(($G5*'Jan''15 Envestra'!E25/'Jan''15 Envestra'!E26&gt;'Jan''15 Envestra'!E28),($G5*'Jan''15 Envestra'!E25/'Jan''15 Envestra'!E26-'Jan''15 Envestra'!E28)*'Jan''15 Envestra'!E50/100*'Jan''15 Envestra'!E26,0)</f>
        <v>466.18152899999995</v>
      </c>
      <c r="D55" s="66">
        <f>IF(($G5*'Jan''15 Envestra'!F25/'Jan''15 Envestra'!F26&gt;'Jan''15 Envestra'!F27),('Bills Jan''15'!$G5*'Jan''15 Envestra'!F25/'Jan''15 Envestra'!F26-'Jan''15 Envestra'!F27)*'Jan''15 Envestra'!F34/100)*'Jan''15 Envestra'!F26</f>
        <v>493.29223679999996</v>
      </c>
      <c r="E55" s="66">
        <f>IF(($G5*'Jan''15 Envestra'!G25/'Jan''15 Envestra'!G26&gt;'Jan''15 Envestra'!G28),($G5*'Jan''15 Envestra'!G25/'Jan''15 Envestra'!G26-'Jan''15 Envestra'!G28)*'Jan''15 Envestra'!G50/100*'Jan''15 Envestra'!G26,0)</f>
        <v>0</v>
      </c>
      <c r="F55" s="66">
        <f>IF(($G5*'Jan''15 Envestra'!H25/'Jan''15 Envestra'!H26&gt;'Jan''15 Envestra'!H28),($G5*'Jan''15 Envestra'!H25/'Jan''15 Envestra'!H26-'Jan''15 Envestra'!H28)*'Jan''15 Envestra'!H50/100*'Jan''15 Envestra'!H26,0)</f>
        <v>491.9611157999999</v>
      </c>
      <c r="G55" s="66">
        <f>IF(($G5*'Jan''15 Envestra'!I25/'Jan''15 Envestra'!I26&gt;'Jan''15 Envestra'!I28),($G5*'Jan''15 Envestra'!I25/'Jan''15 Envestra'!I26-'Jan''15 Envestra'!I28)*'Jan''15 Envestra'!I50/100*'Jan''15 Envestra'!I26,0)</f>
        <v>440.85657999999995</v>
      </c>
      <c r="H55" s="66">
        <f>IF(($G5*'Jan''15 Envestra'!J25/'Jan''15 Envestra'!J26&gt;'Jan''15 Envestra'!J27),('Bills Jan''15'!$G5*'Jan''15 Envestra'!J25/'Jan''15 Envestra'!J26-'Jan''15 Envestra'!J27)*'Jan''15 Envestra'!J34/100)*'Jan''15 Envestra'!J26</f>
        <v>495.1607679999999</v>
      </c>
      <c r="I55" s="66">
        <f>IF(($G5*'Jan''15 Envestra'!K25/'Jan''15 Envestra'!K26&gt;'Jan''15 Envestra'!K27),('Bills Jan''15'!$G5*'Jan''15 Envestra'!K25/'Jan''15 Envestra'!K26-'Jan''15 Envestra'!K27)*'Jan''15 Envestra'!K34/100)*'Jan''15 Envestra'!K26</f>
        <v>521.32700399999999</v>
      </c>
      <c r="J55" s="66">
        <f>IF(($G5*'Jan''15 Envestra'!L25/'Jan''15 Envestra'!L26&gt;'Jan''15 Envestra'!L27),('Bills Jan''15'!$G5*'Jan''15 Envestra'!L25/'Jan''15 Envestra'!L26-'Jan''15 Envestra'!L27)*'Jan''15 Envestra'!L34/100)*'Jan''15 Envestra'!L26</f>
        <v>592.21905599999991</v>
      </c>
      <c r="K55" s="66">
        <f>IF(($G5*'Jan''15 Envestra'!M25/'Jan''15 Envestra'!M26&gt;'Jan''15 Envestra'!M27),('Bills Jan''15'!$G5*'Jan''15 Envestra'!M25/'Jan''15 Envestra'!M26-'Jan''15 Envestra'!M27)*'Jan''15 Envestra'!M34/100)*'Jan''15 Envestra'!M26</f>
        <v>452.8268579999999</v>
      </c>
      <c r="L55" s="70"/>
    </row>
    <row r="56" spans="1:12" x14ac:dyDescent="0.15">
      <c r="A56" s="47" t="s">
        <v>309</v>
      </c>
      <c r="C56" s="66">
        <f>365*'Jan''15 Envestra'!E35/100</f>
        <v>254.47069999999999</v>
      </c>
      <c r="D56" s="66">
        <f>365*'Jan''15 Envestra'!F35/100</f>
        <v>240.9</v>
      </c>
      <c r="E56" s="66">
        <f>365*'Jan''15 Envestra'!G35/100</f>
        <v>263.25953499999997</v>
      </c>
      <c r="F56" s="66">
        <f>365*'Jan''15 Envestra'!H35/100</f>
        <v>250.45570000000001</v>
      </c>
      <c r="G56" s="66">
        <f>365*'Jan''15 Envestra'!I35/100</f>
        <v>250.81704999999999</v>
      </c>
      <c r="H56" s="66">
        <f>365*'Jan''15 Envestra'!J35/100</f>
        <v>247.87149999999997</v>
      </c>
      <c r="I56" s="66">
        <f>365*'Jan''15 Envestra'!K35/100</f>
        <v>248.93</v>
      </c>
      <c r="J56" s="66">
        <f>365*'Jan''15 Envestra'!L35/100</f>
        <v>256.19715000000002</v>
      </c>
      <c r="K56" s="66">
        <f>365*'Jan''15 Envestra'!M35/100</f>
        <v>228.65425000000002</v>
      </c>
      <c r="L56" s="67">
        <f>AVERAGE(C56:K56)</f>
        <v>249.06176499999998</v>
      </c>
    </row>
    <row r="57" spans="1:12" x14ac:dyDescent="0.15">
      <c r="A57" s="69" t="s">
        <v>721</v>
      </c>
      <c r="B57" s="70"/>
      <c r="C57" s="68">
        <f t="shared" ref="C57:I57" si="3">SUM(C50:C56)</f>
        <v>1336.1867255</v>
      </c>
      <c r="D57" s="68">
        <f t="shared" si="3"/>
        <v>1369.8687551999999</v>
      </c>
      <c r="E57" s="68">
        <f t="shared" si="3"/>
        <v>1465.9824298899998</v>
      </c>
      <c r="F57" s="68">
        <f>SUM(F50:F56)</f>
        <v>1383.1294344999999</v>
      </c>
      <c r="G57" s="68">
        <f>SUM(G50:G56)</f>
        <v>1327.6921560000001</v>
      </c>
      <c r="H57" s="68">
        <f t="shared" si="3"/>
        <v>1374.2272145999998</v>
      </c>
      <c r="I57" s="68">
        <f t="shared" si="3"/>
        <v>1395.2405060000001</v>
      </c>
      <c r="J57" s="68">
        <f>SUM(J50:J56)</f>
        <v>1353.9384539999999</v>
      </c>
      <c r="K57" s="68">
        <f>SUM(K50:K56)</f>
        <v>1274.1486889999999</v>
      </c>
      <c r="L57" s="72">
        <f>AVERAGE(C57:K57)</f>
        <v>1364.4904849655552</v>
      </c>
    </row>
    <row r="59" spans="1:12" x14ac:dyDescent="0.15">
      <c r="A59" s="62" t="s">
        <v>343</v>
      </c>
      <c r="C59" s="50" t="s">
        <v>872</v>
      </c>
      <c r="D59" s="50" t="s">
        <v>396</v>
      </c>
      <c r="E59" s="50" t="s">
        <v>202</v>
      </c>
      <c r="F59" s="50" t="s">
        <v>331</v>
      </c>
      <c r="G59" s="50" t="s">
        <v>126</v>
      </c>
      <c r="H59" s="50" t="s">
        <v>522</v>
      </c>
      <c r="I59" s="50" t="s">
        <v>726</v>
      </c>
      <c r="J59" s="50" t="s">
        <v>281</v>
      </c>
      <c r="K59" s="50" t="s">
        <v>376</v>
      </c>
      <c r="L59" s="65" t="s">
        <v>729</v>
      </c>
    </row>
    <row r="60" spans="1:12" x14ac:dyDescent="0.15">
      <c r="A60" s="47" t="s">
        <v>667</v>
      </c>
      <c r="C60" s="66">
        <f>IF($G5*'Jan''15 Envestra'!E39/'Jan''15 Envestra'!E40&gt;='Jan''15 Envestra'!E43,('Jan''15 Envestra'!E43*'Jan''15 Envestra'!E45/100)*'Jan''15 Envestra'!E40,($G5*'Jan''15 Envestra'!E39/'Jan''15 Envestra'!E40*'Jan''15 Envestra'!E45/100)*'Jan''15 Envestra'!E40)</f>
        <v>75.880463999999989</v>
      </c>
      <c r="D60" s="66">
        <f>IF($G5*'Jan''15 Envestra'!F39/'Jan''15 Envestra'!F40&gt;='Jan''15 Envestra'!F43,('Jan''15 Envestra'!F43*'Jan''15 Envestra'!F45/100)*'Jan''15 Envestra'!F40,($G5*'Jan''15 Envestra'!F39/'Jan''15 Envestra'!F40*'Jan''15 Envestra'!F45/100)*'Jan''15 Envestra'!F40)</f>
        <v>164.12</v>
      </c>
      <c r="E60" s="66">
        <f>IF($G5*'Jan''15 Envestra'!G39/'Jan''15 Envestra'!G40&gt;='Jan''15 Envestra'!G43,('Jan''15 Envestra'!G43*'Jan''15 Envestra'!G45/100)*'Jan''15 Envestra'!G40,($G5*'Jan''15 Envestra'!G39/'Jan''15 Envestra'!G40*'Jan''15 Envestra'!G45/100)*'Jan''15 Envestra'!G40)</f>
        <v>248.88600000000002</v>
      </c>
      <c r="F60" s="66">
        <f>IF($G5*'Jan''15 Envestra'!H39/'Jan''15 Envestra'!H40&gt;='Jan''15 Envestra'!H43,('Jan''15 Envestra'!H43*'Jan''15 Envestra'!H45/100)*'Jan''15 Envestra'!H40,($G5*'Jan''15 Envestra'!H39/'Jan''15 Envestra'!H40*'Jan''15 Envestra'!H45/100)*'Jan''15 Envestra'!H40)</f>
        <v>78.09648</v>
      </c>
      <c r="G60" s="66">
        <f>IF($G5*'Jan''15 Envestra'!I39/'Jan''15 Envestra'!I40&gt;='Jan''15 Envestra'!I43,('Jan''15 Envestra'!I43*'Jan''15 Envestra'!I45/100)*'Jan''15 Envestra'!I40,($G5*'Jan''15 Envestra'!I39/'Jan''15 Envestra'!I40*'Jan''15 Envestra'!I45/100)*'Jan''15 Envestra'!I40)</f>
        <v>169.92</v>
      </c>
      <c r="H60" s="66">
        <f>IF($G5*'Jan''15 Envestra'!J39/'Jan''15 Envestra'!J40&gt;='Jan''15 Envestra'!J43,('Jan''15 Envestra'!J43*'Jan''15 Envestra'!J45/100)*'Jan''15 Envestra'!J40,($G5*'Jan''15 Envestra'!J39/'Jan''15 Envestra'!J40*'Jan''15 Envestra'!J45/100)*'Jan''15 Envestra'!J40)</f>
        <v>160.24799999999999</v>
      </c>
      <c r="I60" s="66">
        <f>IF($G5*'Jan''15 Envestra'!K39/'Jan''15 Envestra'!K40&gt;='Jan''15 Envestra'!K43,('Jan''15 Envestra'!K43*'Jan''15 Envestra'!K45/100)*'Jan''15 Envestra'!K40,($G5*'Jan''15 Envestra'!K39/'Jan''15 Envestra'!K40*'Jan''15 Envestra'!K45/100)*'Jan''15 Envestra'!K40)</f>
        <v>128.04</v>
      </c>
      <c r="J60" s="66">
        <f>IF($G5*'Jan''15 Envestra'!L39/'Jan''15 Envestra'!L40&gt;='Jan''15 Envestra'!L43,('Jan''15 Envestra'!L43*'Jan''15 Envestra'!L45/100)*'Jan''15 Envestra'!L40,($G5*'Jan''15 Envestra'!L39/'Jan''15 Envestra'!L40*'Jan''15 Envestra'!L45/100)*'Jan''15 Envestra'!L40)</f>
        <v>82.824719999999999</v>
      </c>
      <c r="K60" s="66">
        <f>IF($G5*'Jan''15 Envestra'!M39/'Jan''15 Envestra'!M40&gt;='Jan''15 Envestra'!M43,('Jan''15 Envestra'!M43*'Jan''15 Envestra'!M45/100)*'Jan''15 Envestra'!M40,($G5*'Jan''15 Envestra'!M39/'Jan''15 Envestra'!M40*'Jan''15 Envestra'!M45/100)*'Jan''15 Envestra'!M40)</f>
        <v>158.4</v>
      </c>
      <c r="L60" s="70"/>
    </row>
    <row r="61" spans="1:12" x14ac:dyDescent="0.15">
      <c r="A61" s="47" t="s">
        <v>170</v>
      </c>
      <c r="C61" s="66">
        <f>IF($G5*'Jan''15 Envestra'!E39/'Jan''15 Envestra'!E40&lt;'Jan''15 Envestra'!E43,0,IF($G5*'Jan''15 Envestra'!E39/'Jan''15 Envestra'!E40&lt;='Jan''15 Envestra'!E44,($G5*'Jan''15 Envestra'!E39/'Jan''15 Envestra'!E40-'Jan''15 Envestra'!E43)*('Jan''15 Envestra'!E46/100)*'Jan''15 Envestra'!E40,('Jan''15 Envestra'!E44-'Jan''15 Envestra'!E43)*('Jan''15 Envestra'!E46/100)*'Jan''15 Envestra'!E40))</f>
        <v>51.60078</v>
      </c>
      <c r="D61" s="66">
        <f>IF($G5*'Jan''15 Envestra'!F39/'Jan''15 Envestra'!F40&lt;'Jan''15 Envestra'!F43,0,IF($G5*'Jan''15 Envestra'!F39/'Jan''15 Envestra'!F40&lt;='Jan''15 Envestra'!F44,($G5*'Jan''15 Envestra'!F39/'Jan''15 Envestra'!F40-'Jan''15 Envestra'!F43)*('Jan''15 Envestra'!F46/100)*'Jan''15 Envestra'!F40,('Jan''15 Envestra'!F44-'Jan''15 Envestra'!F43)*('Jan''15 Envestra'!F46/100)*'Jan''15 Envestra'!F40))</f>
        <v>236.48379259999993</v>
      </c>
      <c r="E61" s="66">
        <f>IF($G5*'Jan''15 Envestra'!G39/'Jan''15 Envestra'!G40&lt;'Jan''15 Envestra'!G43,0,IF($G5*'Jan''15 Envestra'!G39/'Jan''15 Envestra'!G40&lt;='Jan''15 Envestra'!G44,($G5*'Jan''15 Envestra'!G39/'Jan''15 Envestra'!G40-'Jan''15 Envestra'!G43)*('Jan''15 Envestra'!G46/100)*'Jan''15 Envestra'!G40,('Jan''15 Envestra'!G44-'Jan''15 Envestra'!G43)*('Jan''15 Envestra'!G46/100)*'Jan''15 Envestra'!G40))</f>
        <v>160.80776942999998</v>
      </c>
      <c r="F61" s="66">
        <f>IF($G5*'Jan''15 Envestra'!H39/'Jan''15 Envestra'!H40&lt;'Jan''15 Envestra'!H43,0,IF($G5*'Jan''15 Envestra'!H39/'Jan''15 Envestra'!H40&lt;='Jan''15 Envestra'!H44,($G5*'Jan''15 Envestra'!H39/'Jan''15 Envestra'!H40-'Jan''15 Envestra'!H43)*('Jan''15 Envestra'!H46/100)*'Jan''15 Envestra'!H40,('Jan''15 Envestra'!H44-'Jan''15 Envestra'!H43)*('Jan''15 Envestra'!H46/100)*'Jan''15 Envestra'!H40))</f>
        <v>53.085120000000003</v>
      </c>
      <c r="G61" s="66">
        <f>IF($G5*'Jan''15 Envestra'!I39/'Jan''15 Envestra'!I40&lt;'Jan''15 Envestra'!I43,0,IF($G5*'Jan''15 Envestra'!I39/'Jan''15 Envestra'!I40&lt;='Jan''15 Envestra'!I44,($G5*'Jan''15 Envestra'!I39/'Jan''15 Envestra'!I40-'Jan''15 Envestra'!I43)*('Jan''15 Envestra'!I46/100)*'Jan''15 Envestra'!I40,('Jan''15 Envestra'!I44-'Jan''15 Envestra'!I43)*('Jan''15 Envestra'!I46/100)*'Jan''15 Envestra'!I40))</f>
        <v>244.49049899999997</v>
      </c>
      <c r="H61" s="66">
        <f>IF($G5*'Jan''15 Envestra'!J39/'Jan''15 Envestra'!J40&lt;'Jan''15 Envestra'!J43,0,IF($G5*'Jan''15 Envestra'!J39/'Jan''15 Envestra'!J40&lt;='Jan''15 Envestra'!J44,($G5*'Jan''15 Envestra'!J39/'Jan''15 Envestra'!J40-'Jan''15 Envestra'!J43)*('Jan''15 Envestra'!J46/100)*'Jan''15 Envestra'!J40,('Jan''15 Envestra'!J44-'Jan''15 Envestra'!J43)*('Jan''15 Envestra'!J46/100)*'Jan''15 Envestra'!J40))</f>
        <v>224.52572459999999</v>
      </c>
      <c r="I61" s="66">
        <f>IF($G5*'Jan''15 Envestra'!K39/'Jan''15 Envestra'!K40&lt;'Jan''15 Envestra'!K43,0,IF($G5*'Jan''15 Envestra'!K39/'Jan''15 Envestra'!K40&lt;='Jan''15 Envestra'!K44,($G5*'Jan''15 Envestra'!K39/'Jan''15 Envestra'!K40-'Jan''15 Envestra'!K43)*('Jan''15 Envestra'!K46/100)*'Jan''15 Envestra'!K40,('Jan''15 Envestra'!K44-'Jan''15 Envestra'!K43)*('Jan''15 Envestra'!K46/100)*'Jan''15 Envestra'!K40))</f>
        <v>0</v>
      </c>
      <c r="J61" s="66">
        <f>IF($G5*'Jan''15 Envestra'!L39/'Jan''15 Envestra'!L40&lt;'Jan''15 Envestra'!L43,0,IF($G5*'Jan''15 Envestra'!L39/'Jan''15 Envestra'!L40&lt;='Jan''15 Envestra'!L44,($G5*'Jan''15 Envestra'!L39/'Jan''15 Envestra'!L40-'Jan''15 Envestra'!L43)*('Jan''15 Envestra'!L46/100)*'Jan''15 Envestra'!L40,('Jan''15 Envestra'!L44-'Jan''15 Envestra'!L43)*('Jan''15 Envestra'!L46/100)*'Jan''15 Envestra'!L40))</f>
        <v>56.659680000000009</v>
      </c>
      <c r="K61" s="66">
        <f>IF($G5*'Jan''15 Envestra'!M39/'Jan''15 Envestra'!M40&lt;'Jan''15 Envestra'!M43,0,IF($G5*'Jan''15 Envestra'!M39/'Jan''15 Envestra'!M40&lt;='Jan''15 Envestra'!M44,($G5*'Jan''15 Envestra'!M39/'Jan''15 Envestra'!M40-'Jan''15 Envestra'!M43)*('Jan''15 Envestra'!M46/100)*'Jan''15 Envestra'!M40,('Jan''15 Envestra'!M44-'Jan''15 Envestra'!M43)*('Jan''15 Envestra'!M46/100)*'Jan''15 Envestra'!M40))</f>
        <v>224.47373299999998</v>
      </c>
      <c r="L61" s="70"/>
    </row>
    <row r="62" spans="1:12" x14ac:dyDescent="0.15">
      <c r="A62" s="47" t="s">
        <v>868</v>
      </c>
      <c r="C62" s="66">
        <f>IF(($G5*'Jan''15 Envestra'!E39/'Jan''15 Envestra'!E40&gt;'Jan''15 Envestra'!E44),($G5*'Jan''15 Envestra'!E39/'Jan''15 Envestra'!E40-'Jan''15 Envestra'!E44)*'Jan''15 Envestra'!E47/100)*'Jan''15 Envestra'!E40</f>
        <v>233.09076449999998</v>
      </c>
      <c r="D62" s="66">
        <f>IF(($G5*'Jan''15 Envestra'!F39/'Jan''15 Envestra'!F40&gt;'Jan''15 Envestra'!F44),($G5*'Jan''15 Envestra'!F39/'Jan''15 Envestra'!F40-'Jan''15 Envestra'!F44)*'Jan''15 Envestra'!F47/100)*'Jan''15 Envestra'!F40</f>
        <v>0</v>
      </c>
      <c r="E62" s="66">
        <f>IF(($G5*'Jan''15 Envestra'!G39/'Jan''15 Envestra'!G40&gt;'Jan''15 Envestra'!G44),($G5*'Jan''15 Envestra'!G39/'Jan''15 Envestra'!G40-'Jan''15 Envestra'!G44)*'Jan''15 Envestra'!G47/100)*'Jan''15 Envestra'!G40</f>
        <v>0</v>
      </c>
      <c r="F62" s="66">
        <f>IF(($G5*'Jan''15 Envestra'!H39/'Jan''15 Envestra'!H40&gt;'Jan''15 Envestra'!H44),($G5*'Jan''15 Envestra'!H39/'Jan''15 Envestra'!H40-'Jan''15 Envestra'!H44)*'Jan''15 Envestra'!H47/100)*'Jan''15 Envestra'!H40</f>
        <v>251.25981869999995</v>
      </c>
      <c r="G62" s="66">
        <f>IF(($G5*'Jan''15 Envestra'!I39/'Jan''15 Envestra'!I40&gt;'Jan''15 Envestra'!I44),($G5*'Jan''15 Envestra'!I39/'Jan''15 Envestra'!I40-'Jan''15 Envestra'!I44)*'Jan''15 Envestra'!I47/100)*'Jan''15 Envestra'!I40</f>
        <v>0</v>
      </c>
      <c r="H62" s="66">
        <f>IF(($G5*'Jan''15 Envestra'!J39/'Jan''15 Envestra'!J40&gt;'Jan''15 Envestra'!J44),($G5*'Jan''15 Envestra'!J39/'Jan''15 Envestra'!J40-'Jan''15 Envestra'!J44)*'Jan''15 Envestra'!J47/100)*'Jan''15 Envestra'!J40</f>
        <v>0</v>
      </c>
      <c r="I62" s="66">
        <f>IF(($G5*'Jan''15 Envestra'!K39/'Jan''15 Envestra'!K40&gt;'Jan''15 Envestra'!K44),($G5*'Jan''15 Envestra'!K39/'Jan''15 Envestra'!K40-'Jan''15 Envestra'!K44)*'Jan''15 Envestra'!K47/100)*'Jan''15 Envestra'!K40</f>
        <v>252.41465699999998</v>
      </c>
      <c r="J62" s="66">
        <f>IF(($G5*'Jan''15 Envestra'!L39/'Jan''15 Envestra'!L40&gt;'Jan''15 Envestra'!L44),($G5*'Jan''15 Envestra'!L39/'Jan''15 Envestra'!L40-'Jan''15 Envestra'!L44)*'Jan''15 Envestra'!L47/100)*'Jan''15 Envestra'!L40</f>
        <v>255.48738599999996</v>
      </c>
      <c r="K62" s="66">
        <f>IF(($G5*'Jan''15 Envestra'!M39/'Jan''15 Envestra'!M40&gt;'Jan''15 Envestra'!M44),($G5*'Jan''15 Envestra'!M39/'Jan''15 Envestra'!M40-'Jan''15 Envestra'!M44)*'Jan''15 Envestra'!M47/100)*'Jan''15 Envestra'!M40</f>
        <v>0</v>
      </c>
      <c r="L62" s="70"/>
    </row>
    <row r="63" spans="1:12" x14ac:dyDescent="0.15">
      <c r="A63" s="47" t="s">
        <v>744</v>
      </c>
      <c r="C63" s="66">
        <f>IF($G5*'Jan''15 Envestra'!E41/'Jan''15 Envestra'!E42&gt;='Jan''15 Envestra'!E43,('Jan''15 Envestra'!E43*'Jan''15 Envestra'!E48/100)*'Jan''15 Envestra'!E42,($G5*'Jan''15 Envestra'!E41/'Jan''15 Envestra'!E42*'Jan''15 Envestra'!E48/100)*'Jan''15 Envestra'!E42)</f>
        <v>151.76092799999998</v>
      </c>
      <c r="D63" s="66">
        <f>IF($G5*'Jan''15 Envestra'!F41/'Jan''15 Envestra'!F42&gt;='Jan''15 Envestra'!F43,('Jan''15 Envestra'!F43*'Jan''15 Envestra'!F48/100)*'Jan''15 Envestra'!F42,($G5*'Jan''15 Envestra'!F41/'Jan''15 Envestra'!F42*'Jan''15 Envestra'!F48/100)*'Jan''15 Envestra'!F42)</f>
        <v>328.24</v>
      </c>
      <c r="E63" s="66">
        <f>IF($G5*'Jan''15 Envestra'!G41/'Jan''15 Envestra'!G42&gt;='Jan''15 Envestra'!G43,('Jan''15 Envestra'!G43*'Jan''15 Envestra'!G48/100)*'Jan''15 Envestra'!G42,($G5*'Jan''15 Envestra'!G41/'Jan''15 Envestra'!G42*'Jan''15 Envestra'!G48/100)*'Jan''15 Envestra'!G42)</f>
        <v>479.92559999999997</v>
      </c>
      <c r="F63" s="66">
        <f>IF($G5*'Jan''15 Envestra'!H41/'Jan''15 Envestra'!H42&gt;='Jan''15 Envestra'!H43,('Jan''15 Envestra'!H43*'Jan''15 Envestra'!H48/100)*'Jan''15 Envestra'!H42,($G5*'Jan''15 Envestra'!H41/'Jan''15 Envestra'!H42*'Jan''15 Envestra'!H48/100)*'Jan''15 Envestra'!H42)</f>
        <v>153.90144000000001</v>
      </c>
      <c r="G63" s="66">
        <f>IF($G5*'Jan''15 Envestra'!I41/'Jan''15 Envestra'!I42&gt;='Jan''15 Envestra'!I43,('Jan''15 Envestra'!I43*'Jan''15 Envestra'!I48/100)*'Jan''15 Envestra'!I42,($G5*'Jan''15 Envestra'!I41/'Jan''15 Envestra'!I42*'Jan''15 Envestra'!I48/100)*'Jan''15 Envestra'!I42)</f>
        <v>334.24</v>
      </c>
      <c r="H63" s="66">
        <f>IF($G5*'Jan''15 Envestra'!J41/'Jan''15 Envestra'!J42&gt;='Jan''15 Envestra'!J43,('Jan''15 Envestra'!J43*'Jan''15 Envestra'!J48/100)*'Jan''15 Envestra'!J42,($G5*'Jan''15 Envestra'!J41/'Jan''15 Envestra'!J42*'Jan''15 Envestra'!J48/100)*'Jan''15 Envestra'!J42)</f>
        <v>312.19200000000001</v>
      </c>
      <c r="I63" s="66">
        <f>IF($G5*'Jan''15 Envestra'!K41/'Jan''15 Envestra'!K42&gt;='Jan''15 Envestra'!K43,('Jan''15 Envestra'!K43*'Jan''15 Envestra'!K48/100)*'Jan''15 Envestra'!K42,($G5*'Jan''15 Envestra'!K41/'Jan''15 Envestra'!K42*'Jan''15 Envestra'!K48/100)*'Jan''15 Envestra'!K42)</f>
        <v>256.08</v>
      </c>
      <c r="J63" s="66">
        <f>IF($G5*'Jan''15 Envestra'!L41/'Jan''15 Envestra'!L42&gt;='Jan''15 Envestra'!L43,('Jan''15 Envestra'!L43*'Jan''15 Envestra'!L48/100)*'Jan''15 Envestra'!L42,($G5*'Jan''15 Envestra'!L41/'Jan''15 Envestra'!L42*'Jan''15 Envestra'!L48/100)*'Jan''15 Envestra'!L42)</f>
        <v>165.64944</v>
      </c>
      <c r="K63" s="66">
        <f>IF($G5*'Jan''15 Envestra'!M41/'Jan''15 Envestra'!M42&gt;='Jan''15 Envestra'!M43,('Jan''15 Envestra'!M43*'Jan''15 Envestra'!M48/100)*'Jan''15 Envestra'!M42,($G5*'Jan''15 Envestra'!M41/'Jan''15 Envestra'!M42*'Jan''15 Envestra'!M48/100)*'Jan''15 Envestra'!M42)</f>
        <v>306.24</v>
      </c>
      <c r="L63" s="70"/>
    </row>
    <row r="64" spans="1:12" x14ac:dyDescent="0.15">
      <c r="A64" s="47" t="s">
        <v>389</v>
      </c>
      <c r="C64" s="66">
        <f>IF($G5*'Jan''15 Envestra'!E41/'Jan''15 Envestra'!E42&lt;'Jan''15 Envestra'!E43,0,IF($G5*'Jan''15 Envestra'!E41/'Jan''15 Envestra'!E42&lt;='Jan''15 Envestra'!E44,($G5*'Jan''15 Envestra'!E41/'Jan''15 Envestra'!E42-'Jan''15 Envestra'!E43)*('Jan''15 Envestra'!E49/100)*'Jan''15 Envestra'!E42,('Jan''15 Envestra'!E44-'Jan''15 Envestra'!E43)*('Jan''15 Envestra'!E49/100)*'Jan''15 Envestra'!E42))</f>
        <v>103.20156</v>
      </c>
      <c r="D64" s="66">
        <f>IF($G5*'Jan''15 Envestra'!F41/'Jan''15 Envestra'!F42&lt;'Jan''15 Envestra'!F43,0,IF($G5*'Jan''15 Envestra'!F41/'Jan''15 Envestra'!F42&lt;='Jan''15 Envestra'!F44,($G5*'Jan''15 Envestra'!F41/'Jan''15 Envestra'!F42-'Jan''15 Envestra'!F43)*('Jan''15 Envestra'!F49/100)*'Jan''15 Envestra'!F42,('Jan''15 Envestra'!F44-'Jan''15 Envestra'!F43)*('Jan''15 Envestra'!F49/100)*'Jan''15 Envestra'!F42))</f>
        <v>472.96758519999986</v>
      </c>
      <c r="E64" s="66">
        <f>IF($G5*'Jan''15 Envestra'!G41/'Jan''15 Envestra'!G42&lt;'Jan''15 Envestra'!G43,0,IF($G5*'Jan''15 Envestra'!G41/'Jan''15 Envestra'!G42&lt;='Jan''15 Envestra'!G44,($G5*'Jan''15 Envestra'!G41/'Jan''15 Envestra'!G42-'Jan''15 Envestra'!G43)*('Jan''15 Envestra'!G49/100)*'Jan''15 Envestra'!G42,('Jan''15 Envestra'!G44-'Jan''15 Envestra'!G43)*('Jan''15 Envestra'!G49/100)*'Jan''15 Envestra'!G42))</f>
        <v>313.1035254599999</v>
      </c>
      <c r="F64" s="66">
        <f>IF($G5*'Jan''15 Envestra'!H41/'Jan''15 Envestra'!H42&lt;'Jan''15 Envestra'!H43,0,IF($G5*'Jan''15 Envestra'!H41/'Jan''15 Envestra'!H42&lt;='Jan''15 Envestra'!H44,($G5*'Jan''15 Envestra'!H41/'Jan''15 Envestra'!H42-'Jan''15 Envestra'!H43)*('Jan''15 Envestra'!H49/100)*'Jan''15 Envestra'!H42,('Jan''15 Envestra'!H44-'Jan''15 Envestra'!H43)*('Jan''15 Envestra'!H49/100)*'Jan''15 Envestra'!H42))</f>
        <v>104.36976</v>
      </c>
      <c r="G64" s="66">
        <f>IF($G5*'Jan''15 Envestra'!I41/'Jan''15 Envestra'!I42&lt;'Jan''15 Envestra'!I43,0,IF($G5*'Jan''15 Envestra'!I41/'Jan''15 Envestra'!I42&lt;='Jan''15 Envestra'!I44,($G5*'Jan''15 Envestra'!I41/'Jan''15 Envestra'!I42-'Jan''15 Envestra'!I43)*('Jan''15 Envestra'!I49/100)*'Jan''15 Envestra'!I42,('Jan''15 Envestra'!I44-'Jan''15 Envestra'!I43)*('Jan''15 Envestra'!I49/100)*'Jan''15 Envestra'!I42))</f>
        <v>483.26192199999991</v>
      </c>
      <c r="H64" s="66">
        <f>IF($G5*'Jan''15 Envestra'!J41/'Jan''15 Envestra'!J42&lt;'Jan''15 Envestra'!J43,0,IF($G5*'Jan''15 Envestra'!J41/'Jan''15 Envestra'!J42&lt;='Jan''15 Envestra'!J44,($G5*'Jan''15 Envestra'!J41/'Jan''15 Envestra'!J42-'Jan''15 Envestra'!J43)*('Jan''15 Envestra'!J49/100)*'Jan''15 Envestra'!J42,('Jan''15 Envestra'!J44-'Jan''15 Envestra'!J43)*('Jan''15 Envestra'!J49/100)*'Jan''15 Envestra'!J42))</f>
        <v>437.22336019999995</v>
      </c>
      <c r="I64" s="66">
        <f>IF($G5*'Jan''15 Envestra'!K41/'Jan''15 Envestra'!K42&lt;'Jan''15 Envestra'!K43,0,IF($G5*'Jan''15 Envestra'!K41/'Jan''15 Envestra'!K42&lt;='Jan''15 Envestra'!K44,($G5*'Jan''15 Envestra'!K41/'Jan''15 Envestra'!K42-'Jan''15 Envestra'!K43)*('Jan''15 Envestra'!K49/100)*'Jan''15 Envestra'!K42,('Jan''15 Envestra'!K44-'Jan''15 Envestra'!K43)*('Jan''15 Envestra'!K49/100)*'Jan''15 Envestra'!K42))</f>
        <v>0</v>
      </c>
      <c r="J64" s="66">
        <f>IF($G5*'Jan''15 Envestra'!L41/'Jan''15 Envestra'!L42&lt;'Jan''15 Envestra'!L43,0,IF($G5*'Jan''15 Envestra'!L41/'Jan''15 Envestra'!L42&lt;='Jan''15 Envestra'!L44,($G5*'Jan''15 Envestra'!L41/'Jan''15 Envestra'!L42-'Jan''15 Envestra'!L43)*('Jan''15 Envestra'!L49/100)*'Jan''15 Envestra'!L42,('Jan''15 Envestra'!L44-'Jan''15 Envestra'!L43)*('Jan''15 Envestra'!L49/100)*'Jan''15 Envestra'!L42))</f>
        <v>113.31936000000002</v>
      </c>
      <c r="K64" s="66">
        <f>IF($G5*'Jan''15 Envestra'!M41/'Jan''15 Envestra'!M42&lt;'Jan''15 Envestra'!M43,0,IF($G5*'Jan''15 Envestra'!M41/'Jan''15 Envestra'!M42&lt;='Jan''15 Envestra'!M44,($G5*'Jan''15 Envestra'!M41/'Jan''15 Envestra'!M42-'Jan''15 Envestra'!M43)*('Jan''15 Envestra'!M49/100)*'Jan''15 Envestra'!M42,('Jan''15 Envestra'!M44-'Jan''15 Envestra'!M43)*('Jan''15 Envestra'!M49/100)*'Jan''15 Envestra'!M42))</f>
        <v>428.93069999999994</v>
      </c>
      <c r="L64" s="70"/>
    </row>
    <row r="65" spans="1:12" x14ac:dyDescent="0.15">
      <c r="A65" s="47" t="s">
        <v>742</v>
      </c>
      <c r="C65" s="66">
        <f>IF(($G5*'Jan''15 Envestra'!E41/'Jan''15 Envestra'!E42&gt;'Jan''15 Envestra'!E44),($G5*'Jan''15 Envestra'!E41/'Jan''15 Envestra'!E42-'Jan''15 Envestra'!E44)*'Jan''15 Envestra'!E50/100)*'Jan''15 Envestra'!E42</f>
        <v>466.18152899999995</v>
      </c>
      <c r="D65" s="66">
        <f>IF(($G5*'Jan''15 Envestra'!F41/'Jan''15 Envestra'!F42&gt;'Jan''15 Envestra'!F44),($G5*'Jan''15 Envestra'!F41/'Jan''15 Envestra'!F42-'Jan''15 Envestra'!F44)*'Jan''15 Envestra'!F50/100)*'Jan''15 Envestra'!F42</f>
        <v>0</v>
      </c>
      <c r="E65" s="66">
        <f>IF(($G5*'Jan''15 Envestra'!G41/'Jan''15 Envestra'!G42&gt;'Jan''15 Envestra'!G44),($G5*'Jan''15 Envestra'!G41/'Jan''15 Envestra'!G42-'Jan''15 Envestra'!G44)*'Jan''15 Envestra'!G50/100)*'Jan''15 Envestra'!G42</f>
        <v>0</v>
      </c>
      <c r="F65" s="66">
        <f>IF(($G5*'Jan''15 Envestra'!H41/'Jan''15 Envestra'!H42&gt;'Jan''15 Envestra'!H44),($G5*'Jan''15 Envestra'!H41/'Jan''15 Envestra'!H42-'Jan''15 Envestra'!H44)*'Jan''15 Envestra'!H50/100)*'Jan''15 Envestra'!H42</f>
        <v>491.9611157999999</v>
      </c>
      <c r="G65" s="66">
        <f>IF(($G5*'Jan''15 Envestra'!I41/'Jan''15 Envestra'!I42&gt;'Jan''15 Envestra'!I44),($G5*'Jan''15 Envestra'!I41/'Jan''15 Envestra'!I42-'Jan''15 Envestra'!I44)*'Jan''15 Envestra'!I50/100)*'Jan''15 Envestra'!I42</f>
        <v>0</v>
      </c>
      <c r="H65" s="66">
        <f>IF(($G5*'Jan''15 Envestra'!J41/'Jan''15 Envestra'!J42&gt;'Jan''15 Envestra'!J44),($G5*'Jan''15 Envestra'!J41/'Jan''15 Envestra'!J42-'Jan''15 Envestra'!J44)*'Jan''15 Envestra'!J50/100)*'Jan''15 Envestra'!J42</f>
        <v>0</v>
      </c>
      <c r="I65" s="66">
        <f>IF(($G5*'Jan''15 Envestra'!K41/'Jan''15 Envestra'!K42&gt;'Jan''15 Envestra'!K44),($G5*'Jan''15 Envestra'!K41/'Jan''15 Envestra'!K42-'Jan''15 Envestra'!K44)*'Jan''15 Envestra'!K50/100)*'Jan''15 Envestra'!K42</f>
        <v>504.82931399999995</v>
      </c>
      <c r="J65" s="66">
        <f>IF(($G5*'Jan''15 Envestra'!L41/'Jan''15 Envestra'!L42&gt;'Jan''15 Envestra'!L44),($G5*'Jan''15 Envestra'!L41/'Jan''15 Envestra'!L42-'Jan''15 Envestra'!L44)*'Jan''15 Envestra'!L50/100)*'Jan''15 Envestra'!L42</f>
        <v>510.97477199999992</v>
      </c>
      <c r="K65" s="66">
        <f>IF(($G5*'Jan''15 Envestra'!M41/'Jan''15 Envestra'!M42&gt;'Jan''15 Envestra'!M44),($G5*'Jan''15 Envestra'!M41/'Jan''15 Envestra'!M42-'Jan''15 Envestra'!M44)*'Jan''15 Envestra'!M50/100)*'Jan''15 Envestra'!M42</f>
        <v>0</v>
      </c>
      <c r="L65" s="70"/>
    </row>
    <row r="66" spans="1:12" x14ac:dyDescent="0.15">
      <c r="A66" s="47" t="s">
        <v>309</v>
      </c>
      <c r="C66" s="66">
        <f>365*'Jan''15 Envestra'!E51/100</f>
        <v>261.57725000000005</v>
      </c>
      <c r="D66" s="66">
        <f>365*'Jan''15 Envestra'!F51/100</f>
        <v>240.9</v>
      </c>
      <c r="E66" s="66">
        <f>365*'Jan''15 Envestra'!G51/100</f>
        <v>276.03526499999998</v>
      </c>
      <c r="F66" s="66">
        <f>365*'Jan''15 Envestra'!H51/100</f>
        <v>250.45570000000001</v>
      </c>
      <c r="G66" s="66">
        <f>365*'Jan''15 Envestra'!I51/100</f>
        <v>257.72284999999999</v>
      </c>
      <c r="H66" s="66">
        <f>365*'Jan''15 Envestra'!J51/100</f>
        <v>247.87149999999997</v>
      </c>
      <c r="I66" s="66">
        <f>365*'Jan''15 Envestra'!K51/100</f>
        <v>248.93</v>
      </c>
      <c r="J66" s="66">
        <f>365*'Jan''15 Envestra'!L51/100</f>
        <v>259.24855000000002</v>
      </c>
      <c r="K66" s="66">
        <f>365*'Jan''15 Envestra'!M51/100</f>
        <v>228.65425000000002</v>
      </c>
      <c r="L66" s="67">
        <f>AVERAGE(C66:K66)</f>
        <v>252.37726277777776</v>
      </c>
    </row>
    <row r="67" spans="1:12" x14ac:dyDescent="0.15">
      <c r="A67" s="69" t="s">
        <v>721</v>
      </c>
      <c r="B67" s="70"/>
      <c r="C67" s="68">
        <f t="shared" ref="C67:I67" si="4">SUM(C60:C66)</f>
        <v>1343.2932754999999</v>
      </c>
      <c r="D67" s="68">
        <f t="shared" si="4"/>
        <v>1442.7113777999998</v>
      </c>
      <c r="E67" s="68">
        <f t="shared" si="4"/>
        <v>1478.7581598899999</v>
      </c>
      <c r="F67" s="68">
        <f>SUM(F60:F66)</f>
        <v>1383.1294344999999</v>
      </c>
      <c r="G67" s="68">
        <f t="shared" si="4"/>
        <v>1489.6352710000001</v>
      </c>
      <c r="H67" s="68">
        <f t="shared" si="4"/>
        <v>1382.0605847999998</v>
      </c>
      <c r="I67" s="68">
        <f t="shared" si="4"/>
        <v>1390.2939709999998</v>
      </c>
      <c r="J67" s="68">
        <f>SUM(J60:J66)</f>
        <v>1444.1639079999998</v>
      </c>
      <c r="K67" s="68">
        <f>SUM(K60:K66)</f>
        <v>1346.6986830000001</v>
      </c>
      <c r="L67" s="72">
        <f>AVERAGE(C67:K67)</f>
        <v>1411.1938517211111</v>
      </c>
    </row>
    <row r="69" spans="1:12" x14ac:dyDescent="0.15">
      <c r="A69" s="64" t="s">
        <v>722</v>
      </c>
    </row>
    <row r="71" spans="1:12" x14ac:dyDescent="0.15">
      <c r="A71" s="62" t="s">
        <v>869</v>
      </c>
      <c r="C71" s="50" t="s">
        <v>872</v>
      </c>
      <c r="D71" s="50" t="s">
        <v>396</v>
      </c>
      <c r="E71" s="50" t="s">
        <v>202</v>
      </c>
      <c r="F71" s="50" t="s">
        <v>331</v>
      </c>
      <c r="G71" s="50" t="s">
        <v>126</v>
      </c>
      <c r="H71" s="50" t="s">
        <v>522</v>
      </c>
      <c r="I71" s="50" t="s">
        <v>726</v>
      </c>
      <c r="J71" s="50" t="s">
        <v>281</v>
      </c>
      <c r="K71" s="50" t="s">
        <v>376</v>
      </c>
      <c r="L71" s="65" t="s">
        <v>729</v>
      </c>
    </row>
    <row r="72" spans="1:12" x14ac:dyDescent="0.15">
      <c r="A72" s="47" t="s">
        <v>667</v>
      </c>
      <c r="C72" s="66">
        <f>IF($G5*'Jan''15 SP'!E7/'Jan''15 SP'!E8&gt;='Jan''15 SP'!E11,('Jan''15 SP'!E11*'Jan''15 SP'!E13/100)*'Jan''15 SP'!E8,($G5*'Jan''15 SP'!E7/'Jan''15 SP'!E8*'Jan''15 SP'!E13/100)*'Jan''15 SP'!E8)</f>
        <v>229.15200000000002</v>
      </c>
      <c r="D72" s="66">
        <f>IF($G5*'Jan''15 SP'!F7/'Jan''15 SP'!F8&gt;='Jan''15 SP'!F11,('Jan''15 SP'!F11*'Jan''15 SP'!F13/100)*'Jan''15 SP'!F8,($G5*'Jan''15 SP'!F7/'Jan''15 SP'!F8*'Jan''15 SP'!F13/100)*'Jan''15 SP'!F8)</f>
        <v>137.06880000000001</v>
      </c>
      <c r="E72" s="66">
        <f>IF($G5*'Jan''15 SP'!G7/'Jan''15 SP'!G8&gt;='Jan''15 SP'!G11,('Jan''15 SP'!G11*'Jan''15 SP'!G13/100)*'Jan''15 SP'!G8,($G5*'Jan''15 SP'!G7/'Jan''15 SP'!G8*'Jan''15 SP'!G13/100)*'Jan''15 SP'!G8)</f>
        <v>262.66679999999997</v>
      </c>
      <c r="F72" s="66">
        <f>IF($G5*'Jan''15 SP'!H7/'Jan''15 SP'!H8&gt;='Jan''15 SP'!H11,('Jan''15 SP'!H11*'Jan''15 SP'!H13/100)*'Jan''15 SP'!H8,($G5*'Jan''15 SP'!H7/'Jan''15 SP'!H8*'Jan''15 SP'!H13/100)*'Jan''15 SP'!H8)</f>
        <v>208.16399999999999</v>
      </c>
      <c r="G72" s="66">
        <f>IF($G5*'Jan''15 SP'!I7/'Jan''15 SP'!I8&gt;='Jan''15 SP'!I11,('Jan''15 SP'!I11*'Jan''15 SP'!I13/100)*'Jan''15 SP'!I8,($G5*'Jan''15 SP'!I7/'Jan''15 SP'!I8*'Jan''15 SP'!I13/100)*'Jan''15 SP'!I8)</f>
        <v>133.952</v>
      </c>
      <c r="H72" s="66">
        <f>IF($G5*'Jan''15 SP'!J7/'Jan''15 SP'!J8&gt;='Jan''15 SP'!J11,('Jan''15 SP'!J11*'Jan''15 SP'!J13/100)*'Jan''15 SP'!J8,($G5*'Jan''15 SP'!J7/'Jan''15 SP'!J8*'Jan''15 SP'!J13/100)*'Jan''15 SP'!J8)</f>
        <v>123.75039999999998</v>
      </c>
      <c r="I72" s="66">
        <f>IF($G5*'Jan''15 SP'!K7/'Jan''15 SP'!K8&gt;='Jan''15 SP'!K11,('Jan''15 SP'!K11*'Jan''15 SP'!K13/100)*'Jan''15 SP'!K8,($G5*'Jan''15 SP'!K7/'Jan''15 SP'!K8*'Jan''15 SP'!K13/100)*'Jan''15 SP'!K8)</f>
        <v>142.208</v>
      </c>
      <c r="J72" s="66">
        <f>IF($G5*'Jan''15 SP'!L7/'Jan''15 SP'!L8&gt;='Jan''15 SP'!L11,('Jan''15 SP'!L11*'Jan''15 SP'!L13/100)*'Jan''15 SP'!L8,($G5*'Jan''15 SP'!L7/'Jan''15 SP'!L8*'Jan''15 SP'!L13/100)*'Jan''15 SP'!L8)</f>
        <v>254.76000000000005</v>
      </c>
      <c r="K72" s="66">
        <f>IF($G5*'Jan''15 SP'!M7/'Jan''15 SP'!M8&gt;='Jan''15 SP'!M11,('Jan''15 SP'!M11*'Jan''15 SP'!M13/100)*'Jan''15 SP'!M8,($G5*'Jan''15 SP'!M7/'Jan''15 SP'!M8*'Jan''15 SP'!M13/100)*'Jan''15 SP'!M8)</f>
        <v>128.12799999999999</v>
      </c>
      <c r="L72" s="70"/>
    </row>
    <row r="73" spans="1:12" x14ac:dyDescent="0.15">
      <c r="A73" s="47" t="s">
        <v>170</v>
      </c>
      <c r="C73" s="66">
        <f>IF($G5*'Jan''15 SP'!E7/'Jan''15 SP'!E8&lt;'Jan''15 SP'!E11,0,IF($G5*'Jan''15 SP'!E7/'Jan''15 SP'!E8&lt;='Jan''15 SP'!E12,($G5*'Jan''15 SP'!E7/'Jan''15 SP'!E8-'Jan''15 SP'!E11)*('Jan''15 SP'!E14/100)*'Jan''15 SP'!E8,('Jan''15 SP'!E12-'Jan''15 SP'!E11)*('Jan''15 SP'!E14/100)*'Jan''15 SP'!E8))</f>
        <v>160.34257799999995</v>
      </c>
      <c r="D73" s="66">
        <f>IF($G5*'Jan''15 SP'!F7/'Jan''15 SP'!F8&lt;'Jan''15 SP'!F11,0,IF($G5*'Jan''15 SP'!F7/'Jan''15 SP'!F8&lt;='Jan''15 SP'!F12,($G5*'Jan''15 SP'!F7/'Jan''15 SP'!F8-'Jan''15 SP'!F11)*('Jan''15 SP'!F14/100)*'Jan''15 SP'!F8,('Jan''15 SP'!F12-'Jan''15 SP'!F11)*('Jan''15 SP'!F14/100)*'Jan''15 SP'!F8))</f>
        <v>0</v>
      </c>
      <c r="E73" s="66">
        <f>IF($G5*'Jan''15 SP'!G7/'Jan''15 SP'!G8&lt;'Jan''15 SP'!G11,0,IF($G5*'Jan''15 SP'!G7/'Jan''15 SP'!G8&lt;='Jan''15 SP'!G12,($G5*'Jan''15 SP'!G7/'Jan''15 SP'!G8-'Jan''15 SP'!G11)*('Jan''15 SP'!G14/100)*'Jan''15 SP'!G8,('Jan''15 SP'!G12-'Jan''15 SP'!G11)*('Jan''15 SP'!G14/100)*'Jan''15 SP'!G8))</f>
        <v>176.96079950999996</v>
      </c>
      <c r="F73" s="66">
        <f>IF($G5*'Jan''15 SP'!H7/'Jan''15 SP'!H8&lt;'Jan''15 SP'!H11,0,IF($G5*'Jan''15 SP'!H7/'Jan''15 SP'!H8&lt;='Jan''15 SP'!H12,($G5*'Jan''15 SP'!H7/'Jan''15 SP'!H8-'Jan''15 SP'!H11)*('Jan''15 SP'!H14/100)*'Jan''15 SP'!H8,('Jan''15 SP'!H12-'Jan''15 SP'!H11)*('Jan''15 SP'!H14/100)*'Jan''15 SP'!H8))</f>
        <v>154.40396399999995</v>
      </c>
      <c r="G73" s="66">
        <f>IF($G5*'Jan''15 SP'!I7/'Jan''15 SP'!I8&lt;'Jan''15 SP'!I11,0,IF($G5*'Jan''15 SP'!I7/'Jan''15 SP'!I8&lt;='Jan''15 SP'!I12,($G5*'Jan''15 SP'!I7/'Jan''15 SP'!I8-'Jan''15 SP'!I11)*('Jan''15 SP'!I14/100)*'Jan''15 SP'!I8,('Jan''15 SP'!I12-'Jan''15 SP'!I11)*('Jan''15 SP'!I14/100)*'Jan''15 SP'!I8))</f>
        <v>0</v>
      </c>
      <c r="H73" s="66">
        <f>IF($G5*'Jan''15 SP'!J7/'Jan''15 SP'!J8&lt;'Jan''15 SP'!J11,0,IF($G5*'Jan''15 SP'!J7/'Jan''15 SP'!J8&lt;='Jan''15 SP'!J12,($G5*'Jan''15 SP'!J7/'Jan''15 SP'!J8-'Jan''15 SP'!J11)*('Jan''15 SP'!J14/100)*'Jan''15 SP'!J8,('Jan''15 SP'!J12-'Jan''15 SP'!J11)*('Jan''15 SP'!J14/100)*'Jan''15 SP'!J8))</f>
        <v>0</v>
      </c>
      <c r="I73" s="66">
        <f>IF($G5*'Jan''15 SP'!K7/'Jan''15 SP'!K8&lt;'Jan''15 SP'!K11,0,IF($G5*'Jan''15 SP'!K7/'Jan''15 SP'!K8&lt;='Jan''15 SP'!K12,($G5*'Jan''15 SP'!K7/'Jan''15 SP'!K8-'Jan''15 SP'!K11)*('Jan''15 SP'!K14/100)*'Jan''15 SP'!K8,('Jan''15 SP'!K12-'Jan''15 SP'!K11)*('Jan''15 SP'!K14/100)*'Jan''15 SP'!K8))</f>
        <v>0</v>
      </c>
      <c r="J73" s="66">
        <f>IF($G5*'Jan''15 SP'!L7/'Jan''15 SP'!L8&lt;'Jan''15 SP'!L11,0,IF($G5*'Jan''15 SP'!L7/'Jan''15 SP'!L8&lt;='Jan''15 SP'!L12,($G5*'Jan''15 SP'!L7/'Jan''15 SP'!L8-'Jan''15 SP'!L11)*('Jan''15 SP'!L14/100)*'Jan''15 SP'!L8,('Jan''15 SP'!L12-'Jan''15 SP'!L11)*('Jan''15 SP'!L14/100)*'Jan''15 SP'!L8))</f>
        <v>0</v>
      </c>
      <c r="K73" s="66">
        <f>IF($G5*'Jan''15 SP'!M7/'Jan''15 SP'!M8&lt;'Jan''15 SP'!M11,0,IF($G5*'Jan''15 SP'!M7/'Jan''15 SP'!M8&lt;='Jan''15 SP'!M12,($G5*'Jan''15 SP'!M7/'Jan''15 SP'!M8-'Jan''15 SP'!M11)*('Jan''15 SP'!M14/100)*'Jan''15 SP'!M8,('Jan''15 SP'!M12-'Jan''15 SP'!M11)*('Jan''15 SP'!M14/100)*'Jan''15 SP'!M8))</f>
        <v>0</v>
      </c>
      <c r="L73" s="70"/>
    </row>
    <row r="74" spans="1:12" x14ac:dyDescent="0.15">
      <c r="A74" s="47" t="s">
        <v>868</v>
      </c>
      <c r="C74" s="66">
        <f>IF(($G5*'Jan''15 SP'!E7/'Jan''15 SP'!E8&gt;'Jan''15 SP'!E12),($G5*'Jan''15 SP'!E7/'Jan''15 SP'!E8-'Jan''15 SP'!E12)*'Jan''15 SP'!E15/100*'Jan''15 SP'!E8,0)</f>
        <v>0</v>
      </c>
      <c r="D74" s="66">
        <f>IF(($G5*'Jan''15 SP'!F7/'Jan''15 SP'!F8&gt;'Jan''15 SP'!F12),($G5*'Jan''15 SP'!F7/'Jan''15 SP'!F8-'Jan''15 SP'!F12)*'Jan''15 SP'!F15/100*'Jan''15 SP'!F8,0)</f>
        <v>268.48457679999996</v>
      </c>
      <c r="E74" s="66">
        <f>IF(($G5*'Jan''15 SP'!G7/'Jan''15 SP'!G8&gt;'Jan''15 SP'!G12),($G5*'Jan''15 SP'!G7/'Jan''15 SP'!G8-'Jan''15 SP'!G12)*'Jan''15 SP'!G15/100*'Jan''15 SP'!G8,0)</f>
        <v>0</v>
      </c>
      <c r="F74" s="66">
        <f>IF(($G5*'Jan''15 SP'!H7/'Jan''15 SP'!H8&gt;'Jan''15 SP'!H12),($G5*'Jan''15 SP'!H7/'Jan''15 SP'!H8-'Jan''15 SP'!H12)*'Jan''15 SP'!H15/100*'Jan''15 SP'!H8,0)</f>
        <v>0</v>
      </c>
      <c r="G74" s="66">
        <f>IF(($G5*'Jan''15 SP'!I7/'Jan''15 SP'!I8&gt;'Jan''15 SP'!I12),($G5*'Jan''15 SP'!I7/'Jan''15 SP'!I8-'Jan''15 SP'!I12)*'Jan''15 SP'!I15/100*'Jan''15 SP'!I8,0)</f>
        <v>269.62321299999996</v>
      </c>
      <c r="H74" s="66">
        <f>IF(($G5*'Jan''15 SP'!J7/'Jan''15 SP'!J8&gt;'Jan''15 SP'!J12),($G5*'Jan''15 SP'!J7/'Jan''15 SP'!J8-'Jan''15 SP'!J12)*'Jan''15 SP'!J15/100*'Jan''15 SP'!J8,0)</f>
        <v>259.68204309999993</v>
      </c>
      <c r="I74" s="66">
        <f>IF(($G5*'Jan''15 SP'!K7/'Jan''15 SP'!K8&gt;'Jan''15 SP'!K12),($G5*'Jan''15 SP'!K7/'Jan''15 SP'!K8-'Jan''15 SP'!K12)*'Jan''15 SP'!K15/100*'Jan''15 SP'!K8,0)</f>
        <v>263.34611599999994</v>
      </c>
      <c r="J74" s="66">
        <f>IF(($G5*'Jan''15 SP'!L7/'Jan''15 SP'!L8&gt;'Jan''15 SP'!L12),($G5*'Jan''15 SP'!L7/'Jan''15 SP'!L8-'Jan''15 SP'!L12)*'Jan''15 SP'!L15/100*'Jan''15 SP'!L8,0)</f>
        <v>171.23003699999998</v>
      </c>
      <c r="K74" s="66">
        <f>IF(($G5*'Jan''15 SP'!M7/'Jan''15 SP'!M8&gt;'Jan''15 SP'!M12),($G5*'Jan''15 SP'!M7/'Jan''15 SP'!M8-'Jan''15 SP'!M12)*'Jan''15 SP'!M15/100*'Jan''15 SP'!M8,0)</f>
        <v>261.74034699999999</v>
      </c>
      <c r="L74" s="70"/>
    </row>
    <row r="75" spans="1:12" x14ac:dyDescent="0.15">
      <c r="A75" s="47" t="s">
        <v>744</v>
      </c>
      <c r="C75" s="66">
        <f>IF($G5*'Jan''15 SP'!E9/'Jan''15 SP'!E10&gt;='Jan''15 SP'!E11,('Jan''15 SP'!E11*'Jan''15 SP'!E16/100)*'Jan''15 SP'!E10,($G5*'Jan''15 SP'!E9/'Jan''15 SP'!E10*'Jan''15 SP'!E16/100)*'Jan''15 SP'!E10)</f>
        <v>431.64</v>
      </c>
      <c r="D75" s="66">
        <f>IF($G5*'Jan''15 SP'!F9/'Jan''15 SP'!F10&gt;='Jan''15 SP'!F11,('Jan''15 SP'!F11*'Jan''15 SP'!F16/100)*'Jan''15 SP'!F10,($G5*'Jan''15 SP'!F9/'Jan''15 SP'!F10*'Jan''15 SP'!F16/100)*'Jan''15 SP'!F10)</f>
        <v>213.03039999999999</v>
      </c>
      <c r="E75" s="66">
        <f>IF($G5*'Jan''15 SP'!G9/'Jan''15 SP'!G10&gt;='Jan''15 SP'!G11,('Jan''15 SP'!G11*'Jan''15 SP'!G16/100)*'Jan''15 SP'!G10,($G5*'Jan''15 SP'!G9/'Jan''15 SP'!G10*'Jan''15 SP'!G16/100)*'Jan''15 SP'!G10)</f>
        <v>435.12480000000005</v>
      </c>
      <c r="F75" s="66">
        <f>IF($G5*'Jan''15 SP'!H9/'Jan''15 SP'!H10&gt;='Jan''15 SP'!H11,('Jan''15 SP'!H11*'Jan''15 SP'!H16/100)*'Jan''15 SP'!H10,($G5*'Jan''15 SP'!H9/'Jan''15 SP'!H10*'Jan''15 SP'!H16/100)*'Jan''15 SP'!H10)</f>
        <v>403.39200000000005</v>
      </c>
      <c r="G75" s="66">
        <f>IF($G5*'Jan''15 SP'!I9/'Jan''15 SP'!I10&gt;='Jan''15 SP'!I11,('Jan''15 SP'!I11*'Jan''15 SP'!I16/100)*'Jan''15 SP'!I10,($G5*'Jan''15 SP'!I9/'Jan''15 SP'!I10*'Jan''15 SP'!I16/100)*'Jan''15 SP'!I10)</f>
        <v>227.84</v>
      </c>
      <c r="H75" s="66">
        <f>IF($G5*'Jan''15 SP'!J9/'Jan''15 SP'!J10&gt;='Jan''15 SP'!J11,('Jan''15 SP'!J11*'Jan''15 SP'!J16/100)*'Jan''15 SP'!J10,($G5*'Jan''15 SP'!J9/'Jan''15 SP'!J10*'Jan''15 SP'!J16/100)*'Jan''15 SP'!J10)</f>
        <v>215.78239999999997</v>
      </c>
      <c r="I75" s="66">
        <f>IF($G5*'Jan''15 SP'!K9/'Jan''15 SP'!K10&gt;='Jan''15 SP'!K11,('Jan''15 SP'!K11*'Jan''15 SP'!K16/100)*'Jan''15 SP'!K10,($G5*'Jan''15 SP'!K9/'Jan''15 SP'!K10*'Jan''15 SP'!K16/100)*'Jan''15 SP'!K10)</f>
        <v>252.03200000000001</v>
      </c>
      <c r="J75" s="66">
        <f>IF($G5*'Jan''15 SP'!L9/'Jan''15 SP'!L10&gt;='Jan''15 SP'!L11,('Jan''15 SP'!L11*'Jan''15 SP'!L16/100)*'Jan''15 SP'!L10,($G5*'Jan''15 SP'!L9/'Jan''15 SP'!L10*'Jan''15 SP'!L16/100)*'Jan''15 SP'!L10)</f>
        <v>451.44</v>
      </c>
      <c r="K75" s="66">
        <f>IF($G5*'Jan''15 SP'!M9/'Jan''15 SP'!M10&gt;='Jan''15 SP'!M11,('Jan''15 SP'!M11*'Jan''15 SP'!M16/100)*'Jan''15 SP'!M10,($G5*'Jan''15 SP'!M9/'Jan''15 SP'!M10*'Jan''15 SP'!M16/100)*'Jan''15 SP'!M10)</f>
        <v>226.68799999999999</v>
      </c>
      <c r="L75" s="70"/>
    </row>
    <row r="76" spans="1:12" x14ac:dyDescent="0.15">
      <c r="A76" s="47" t="s">
        <v>389</v>
      </c>
      <c r="C76" s="66">
        <f>IF($G5*'Jan''15 SP'!E9/'Jan''15 SP'!E10&lt;'Jan''15 SP'!E11,0,IF($G5*'Jan''15 SP'!E9/'Jan''15 SP'!E10&lt;='Jan''15 SP'!E12,($G5*'Jan''15 SP'!E9/'Jan''15 SP'!E10-'Jan''15 SP'!E11)*('Jan''15 SP'!E17/100)*'Jan''15 SP'!E10,('Jan''15 SP'!E12-'Jan''15 SP'!E11)*('Jan''15 SP'!E17/100)*'Jan''15 SP'!E10))</f>
        <v>261.10106219999994</v>
      </c>
      <c r="D76" s="66">
        <f>IF($G5*'Jan''15 SP'!F9/'Jan''15 SP'!F10&lt;'Jan''15 SP'!F11,0,IF($G5*'Jan''15 SP'!F9/'Jan''15 SP'!F10&lt;='Jan''15 SP'!F12,($G5*'Jan''15 SP'!F9/'Jan''15 SP'!F10-'Jan''15 SP'!F11)*('Jan''15 SP'!F17/100)*'Jan''15 SP'!F10,('Jan''15 SP'!F12-'Jan''15 SP'!F11)*('Jan''15 SP'!F17/100)*'Jan''15 SP'!F10))</f>
        <v>0</v>
      </c>
      <c r="E76" s="66">
        <f>IF($G5*'Jan''15 SP'!G9/'Jan''15 SP'!G10&lt;'Jan''15 SP'!G11,0,IF($G5*'Jan''15 SP'!G9/'Jan''15 SP'!G10&lt;='Jan''15 SP'!G12,($G5*'Jan''15 SP'!G9/'Jan''15 SP'!G10-'Jan''15 SP'!G11)*('Jan''15 SP'!G17/100)*'Jan''15 SP'!G10,('Jan''15 SP'!G12-'Jan''15 SP'!G11)*('Jan''15 SP'!G17/100)*'Jan''15 SP'!G10))</f>
        <v>290.45761073999995</v>
      </c>
      <c r="F76" s="66">
        <f>IF($G5*'Jan''15 SP'!H9/'Jan''15 SP'!H10&lt;'Jan''15 SP'!H11,0,IF($G5*'Jan''15 SP'!H9/'Jan''15 SP'!H10&lt;='Jan''15 SP'!H12,($G5*'Jan''15 SP'!H9/'Jan''15 SP'!H10-'Jan''15 SP'!H11)*('Jan''15 SP'!H17/100)*'Jan''15 SP'!H10,('Jan''15 SP'!H12-'Jan''15 SP'!H11)*('Jan''15 SP'!H17/100)*'Jan''15 SP'!H10))</f>
        <v>261.10106219999994</v>
      </c>
      <c r="G76" s="66">
        <f>IF($G5*'Jan''15 SP'!I9/'Jan''15 SP'!I10&lt;'Jan''15 SP'!I11,0,IF($G5*'Jan''15 SP'!I9/'Jan''15 SP'!I10&lt;='Jan''15 SP'!I12,($G5*'Jan''15 SP'!I9/'Jan''15 SP'!I10-'Jan''15 SP'!I11)*('Jan''15 SP'!I17/100)*'Jan''15 SP'!I10,('Jan''15 SP'!I12-'Jan''15 SP'!I11)*('Jan''15 SP'!I17/100)*'Jan''15 SP'!I10))</f>
        <v>0</v>
      </c>
      <c r="H76" s="66">
        <f>IF($G5*'Jan''15 SP'!J9/'Jan''15 SP'!J10&lt;'Jan''15 SP'!J11,0,IF($G5*'Jan''15 SP'!J9/'Jan''15 SP'!J10&lt;='Jan''15 SP'!J12,($G5*'Jan''15 SP'!J9/'Jan''15 SP'!J10-'Jan''15 SP'!J11)*('Jan''15 SP'!J17/100)*'Jan''15 SP'!J10,('Jan''15 SP'!J12-'Jan''15 SP'!J11)*('Jan''15 SP'!J17/100)*'Jan''15 SP'!J10))</f>
        <v>0</v>
      </c>
      <c r="I76" s="66">
        <f>IF($G5*'Jan''15 SP'!K9/'Jan''15 SP'!K10&lt;'Jan''15 SP'!K11,0,IF($G5*'Jan''15 SP'!K9/'Jan''15 SP'!K10&lt;='Jan''15 SP'!K12,($G5*'Jan''15 SP'!K9/'Jan''15 SP'!K10-'Jan''15 SP'!K11)*('Jan''15 SP'!K17/100)*'Jan''15 SP'!K10,('Jan''15 SP'!K12-'Jan''15 SP'!K11)*('Jan''15 SP'!K17/100)*'Jan''15 SP'!K10))</f>
        <v>0</v>
      </c>
      <c r="J76" s="66">
        <f>IF($G5*'Jan''15 SP'!L9/'Jan''15 SP'!L10&lt;'Jan''15 SP'!L11,0,IF($G5*'Jan''15 SP'!L9/'Jan''15 SP'!L10&lt;='Jan''15 SP'!L12,($G5*'Jan''15 SP'!L9/'Jan''15 SP'!L10-'Jan''15 SP'!L11)*('Jan''15 SP'!L17/100)*'Jan''15 SP'!L10,('Jan''15 SP'!L12-'Jan''15 SP'!L11)*('Jan''15 SP'!L17/100)*'Jan''15 SP'!L10))</f>
        <v>0</v>
      </c>
      <c r="K76" s="66">
        <f>IF($G5*'Jan''15 SP'!M9/'Jan''15 SP'!M10&lt;'Jan''15 SP'!M11,0,IF($G5*'Jan''15 SP'!M9/'Jan''15 SP'!M10&lt;='Jan''15 SP'!M12,($G5*'Jan''15 SP'!M9/'Jan''15 SP'!M10-'Jan''15 SP'!M11)*('Jan''15 SP'!M17/100)*'Jan''15 SP'!M10,('Jan''15 SP'!M12-'Jan''15 SP'!M11)*('Jan''15 SP'!M17/100)*'Jan''15 SP'!M10))</f>
        <v>0</v>
      </c>
      <c r="L76" s="70"/>
    </row>
    <row r="77" spans="1:12" x14ac:dyDescent="0.15">
      <c r="A77" s="47" t="s">
        <v>742</v>
      </c>
      <c r="C77" s="66">
        <f>IF(($G5*'Jan''15 SP'!E9/'Jan''15 SP'!E10&gt;'Jan''15 SP'!E12),($G5*'Jan''15 SP'!E9/'Jan''15 SP'!E10-'Jan''15 SP'!E12)*'Jan''15 SP'!E18/100*'Jan''15 SP'!E10,0)</f>
        <v>0</v>
      </c>
      <c r="D77" s="66">
        <f>IF(($G5*'Jan''15 SP'!F9/'Jan''15 SP'!F10&gt;'Jan''15 SP'!F12),($G5*'Jan''15 SP'!F9/'Jan''15 SP'!F10-'Jan''15 SP'!F12)*'Jan''15 SP'!F18/100*'Jan''15 SP'!F10,0)</f>
        <v>423.60186219999997</v>
      </c>
      <c r="E77" s="66">
        <f>IF(($G5*'Jan''15 SP'!G9/'Jan''15 SP'!G10&gt;'Jan''15 SP'!G12),($G5*'Jan''15 SP'!G9/'Jan''15 SP'!G10-'Jan''15 SP'!G12)*'Jan''15 SP'!G18/100*'Jan''15 SP'!G10,0)</f>
        <v>0</v>
      </c>
      <c r="F77" s="66">
        <f>IF(($G5*'Jan''15 SP'!H9/'Jan''15 SP'!H10&gt;'Jan''15 SP'!H12),($G5*'Jan''15 SP'!H9/'Jan''15 SP'!H10-'Jan''15 SP'!H12)*'Jan''15 SP'!H18/100*'Jan''15 SP'!H10,0)</f>
        <v>0</v>
      </c>
      <c r="G77" s="66">
        <f>IF(($G5*'Jan''15 SP'!I9/'Jan''15 SP'!I10&gt;'Jan''15 SP'!I12),($G5*'Jan''15 SP'!I9/'Jan''15 SP'!I10-'Jan''15 SP'!I12)*'Jan''15 SP'!I18/100*'Jan''15 SP'!I10,0)</f>
        <v>457.79014399999994</v>
      </c>
      <c r="H77" s="66">
        <f>IF(($G5*'Jan''15 SP'!J9/'Jan''15 SP'!J10&gt;'Jan''15 SP'!J12),($G5*'Jan''15 SP'!J9/'Jan''15 SP'!J10-'Jan''15 SP'!J12)*'Jan''15 SP'!J18/100*'Jan''15 SP'!J10,0)</f>
        <v>437.17790919999993</v>
      </c>
      <c r="I77" s="66">
        <f>IF(($G5*'Jan''15 SP'!K9/'Jan''15 SP'!K10&gt;'Jan''15 SP'!K12),($G5*'Jan''15 SP'!K9/'Jan''15 SP'!K10-'Jan''15 SP'!K12)*'Jan''15 SP'!K18/100*'Jan''15 SP'!K10,0)</f>
        <v>465.67300999999992</v>
      </c>
      <c r="J77" s="66">
        <f>IF(($G5*'Jan''15 SP'!L9/'Jan''15 SP'!L10&gt;'Jan''15 SP'!L12),($G5*'Jan''15 SP'!L9/'Jan''15 SP'!L10-'Jan''15 SP'!L12)*'Jan''15 SP'!L18/100*'Jan''15 SP'!L10,0)</f>
        <v>283.07393399999995</v>
      </c>
      <c r="K77" s="66">
        <f>IF(($G5*'Jan''15 SP'!M9/'Jan''15 SP'!M10&gt;'Jan''15 SP'!M12),($G5*'Jan''15 SP'!M9/'Jan''15 SP'!M10-'Jan''15 SP'!M12)*'Jan''15 SP'!M18/100*'Jan''15 SP'!M10,0)</f>
        <v>436.76916799999992</v>
      </c>
      <c r="L77" s="70"/>
    </row>
    <row r="78" spans="1:12" x14ac:dyDescent="0.15">
      <c r="A78" s="47" t="s">
        <v>309</v>
      </c>
      <c r="C78" s="66">
        <f>365*'Jan''15 SP'!E19/100</f>
        <v>245.07560000000001</v>
      </c>
      <c r="D78" s="66">
        <f>365*'Jan''15 SP'!F19/100</f>
        <v>266.71644999999995</v>
      </c>
      <c r="E78" s="66">
        <f>365*'Jan''15 SP'!G19/100</f>
        <v>257.43778500000002</v>
      </c>
      <c r="F78" s="66">
        <f>365*'Jan''15 SP'!H19/100</f>
        <v>268.48304999999999</v>
      </c>
      <c r="G78" s="66">
        <f>365*'Jan''15 SP'!I19/100</f>
        <v>287.43385000000001</v>
      </c>
      <c r="H78" s="66">
        <f>365*'Jan''15 SP'!J19/100</f>
        <v>220.679</v>
      </c>
      <c r="I78" s="66">
        <f>365*'Jan''15 SP'!K19/100</f>
        <v>248.93</v>
      </c>
      <c r="J78" s="66">
        <f>365*'Jan''15 SP'!L19/100</f>
        <v>246.48085</v>
      </c>
      <c r="K78" s="66">
        <f>365*'Jan''15 SP'!M19/100</f>
        <v>216.74795000000003</v>
      </c>
      <c r="L78" s="67">
        <f>AVERAGE(C78:K78)</f>
        <v>250.88717055555557</v>
      </c>
    </row>
    <row r="79" spans="1:12" x14ac:dyDescent="0.15">
      <c r="A79" s="69" t="s">
        <v>721</v>
      </c>
      <c r="B79" s="70"/>
      <c r="C79" s="68">
        <f t="shared" ref="C79:I79" si="5">SUM(C72:C78)</f>
        <v>1327.3112401999997</v>
      </c>
      <c r="D79" s="68">
        <f t="shared" si="5"/>
        <v>1308.9020889999997</v>
      </c>
      <c r="E79" s="68">
        <f t="shared" si="5"/>
        <v>1422.6477952499999</v>
      </c>
      <c r="F79" s="68">
        <f>SUM(F72:F78)</f>
        <v>1295.5440762000001</v>
      </c>
      <c r="G79" s="68">
        <f t="shared" si="5"/>
        <v>1376.6392069999997</v>
      </c>
      <c r="H79" s="68">
        <f t="shared" si="5"/>
        <v>1257.0717522999998</v>
      </c>
      <c r="I79" s="68">
        <f t="shared" si="5"/>
        <v>1372.189126</v>
      </c>
      <c r="J79" s="68">
        <f>SUM(J72:J78)</f>
        <v>1406.984821</v>
      </c>
      <c r="K79" s="68">
        <f>SUM(K72:K78)</f>
        <v>1270.0734649999999</v>
      </c>
      <c r="L79" s="72">
        <f>AVERAGE(C79:K79)</f>
        <v>1337.4848413277775</v>
      </c>
    </row>
    <row r="81" spans="1:12" x14ac:dyDescent="0.15">
      <c r="A81" s="62" t="s">
        <v>344</v>
      </c>
      <c r="C81" s="50" t="s">
        <v>872</v>
      </c>
      <c r="D81" s="50" t="s">
        <v>396</v>
      </c>
      <c r="E81" s="50" t="s">
        <v>202</v>
      </c>
      <c r="F81" s="50" t="s">
        <v>331</v>
      </c>
      <c r="G81" s="50" t="s">
        <v>126</v>
      </c>
      <c r="H81" s="50" t="s">
        <v>522</v>
      </c>
      <c r="I81" s="50" t="s">
        <v>726</v>
      </c>
      <c r="J81" s="50" t="s">
        <v>281</v>
      </c>
      <c r="K81" s="50" t="s">
        <v>376</v>
      </c>
      <c r="L81" s="65" t="s">
        <v>729</v>
      </c>
    </row>
    <row r="82" spans="1:12" x14ac:dyDescent="0.15">
      <c r="A82" s="47" t="s">
        <v>667</v>
      </c>
      <c r="C82" s="66">
        <f>IF($G5*'Jan''15 SP'!E23/'Jan''15 SP'!E24&gt;='Jan''15 SP'!E27,('Jan''15 SP'!E27*'Jan''15 SP'!E29/100)*'Jan''15 SP'!E24,($G5*'Jan''15 SP'!E23/'Jan''15 SP'!E24*'Jan''15 SP'!E29/100)*'Jan''15 SP'!E24)</f>
        <v>255.28800000000004</v>
      </c>
      <c r="D82" s="66">
        <f>IF($G5*'Jan''15 SP'!F23/'Jan''15 SP'!F24&gt;='Jan''15 SP'!F27,('Jan''15 SP'!F27*'Jan''15 SP'!F29/100)*'Jan''15 SP'!F24,($G5*'Jan''15 SP'!F23/'Jan''15 SP'!F24*'Jan''15 SP'!F29/100)*'Jan''15 SP'!F24)</f>
        <v>157.27359999999999</v>
      </c>
      <c r="E82" s="66">
        <f>IF($G5*'Jan''15 SP'!G23/'Jan''15 SP'!G24&gt;='Jan''15 SP'!G27,('Jan''15 SP'!G27*'Jan''15 SP'!G29/100)*'Jan''15 SP'!G24,($G5*'Jan''15 SP'!G23/'Jan''15 SP'!G24*'Jan''15 SP'!G29/100)*'Jan''15 SP'!G24)</f>
        <v>249.40079999999998</v>
      </c>
      <c r="F82" s="66">
        <f>IF($G5*'Jan''15 SP'!H23/'Jan''15 SP'!H24&gt;='Jan''15 SP'!H27,('Jan''15 SP'!H27*'Jan''15 SP'!H29/100)*'Jan''15 SP'!H24,($G5*'Jan''15 SP'!H23/'Jan''15 SP'!H24*'Jan''15 SP'!H29/100)*'Jan''15 SP'!H24)</f>
        <v>223.21200000000002</v>
      </c>
      <c r="G82" s="66">
        <f>IF($G5*'Jan''15 SP'!I23/'Jan''15 SP'!I24&gt;='Jan''15 SP'!I27,('Jan''15 SP'!I27*'Jan''15 SP'!I29/100)*'Jan''15 SP'!I24,($G5*'Jan''15 SP'!I23/'Jan''15 SP'!I24*'Jan''15 SP'!I29/100)*'Jan''15 SP'!I24)</f>
        <v>156.87</v>
      </c>
      <c r="H82" s="66">
        <f>IF($G5*'Jan''15 SP'!J23/'Jan''15 SP'!J24&gt;='Jan''15 SP'!J27,('Jan''15 SP'!J27*'Jan''15 SP'!J29/100)*'Jan''15 SP'!J24,($G5*'Jan''15 SP'!J23/'Jan''15 SP'!J24*'Jan''15 SP'!J29/100)*'Jan''15 SP'!J24)</f>
        <v>147.679</v>
      </c>
      <c r="I82" s="66">
        <f>IF($G5*'Jan''15 SP'!K23/'Jan''15 SP'!K24&gt;='Jan''15 SP'!K27,('Jan''15 SP'!K27*'Jan''15 SP'!K29/100)*'Jan''15 SP'!K24,($G5*'Jan''15 SP'!K23/'Jan''15 SP'!K24*'Jan''15 SP'!K29/100)*'Jan''15 SP'!K24)</f>
        <v>150.15</v>
      </c>
      <c r="J82" s="66">
        <f>IF($G5*'Jan''15 SP'!L23/'Jan''15 SP'!L24&gt;='Jan''15 SP'!L27,('Jan''15 SP'!L27*'Jan''15 SP'!L29/100)*'Jan''15 SP'!L24,($G5*'Jan''15 SP'!L23/'Jan''15 SP'!L24*'Jan''15 SP'!L29/100)*'Jan''15 SP'!L24)</f>
        <v>279.83999999999997</v>
      </c>
      <c r="K82" s="66">
        <f>IF($G5*'Jan''15 SP'!M23/'Jan''15 SP'!M24&gt;='Jan''15 SP'!M27,('Jan''15 SP'!M27*'Jan''15 SP'!M29/100)*'Jan''15 SP'!M24,($G5*'Jan''15 SP'!M23/'Jan''15 SP'!M24*'Jan''15 SP'!M29/100)*'Jan''15 SP'!M24)</f>
        <v>146.29999999999998</v>
      </c>
      <c r="L82" s="70"/>
    </row>
    <row r="83" spans="1:12" x14ac:dyDescent="0.15">
      <c r="A83" s="47" t="s">
        <v>170</v>
      </c>
      <c r="C83" s="66">
        <f>IF($G5*'Jan''15 SP'!E23/'Jan''15 SP'!E24&lt;'Jan''15 SP'!E27,0,IF($G5*'Jan''15 SP'!E23/'Jan''15 SP'!E24&lt;='Jan''15 SP'!E28,($G5*'Jan''15 SP'!E23/'Jan''15 SP'!E24-'Jan''15 SP'!E27)*('Jan''15 SP'!E30/100)*'Jan''15 SP'!E24,('Jan''15 SP'!E28-'Jan''15 SP'!E27)*('Jan''15 SP'!E30/100)*'Jan''15 SP'!E24))</f>
        <v>157.96713239999997</v>
      </c>
      <c r="D83" s="66">
        <f>IF($G5*'Jan''15 SP'!F23/'Jan''15 SP'!F24&lt;'Jan''15 SP'!F27,0,IF($G5*'Jan''15 SP'!F23/'Jan''15 SP'!F24&lt;='Jan''15 SP'!F28,($G5*'Jan''15 SP'!F23/'Jan''15 SP'!F24-'Jan''15 SP'!F27)*('Jan''15 SP'!F30/100)*'Jan''15 SP'!F24,('Jan''15 SP'!F28-'Jan''15 SP'!F27)*('Jan''15 SP'!F30/100)*'Jan''15 SP'!F24))</f>
        <v>0</v>
      </c>
      <c r="E83" s="66">
        <f>IF($G5*'Jan''15 SP'!G23/'Jan''15 SP'!G24&lt;'Jan''15 SP'!G27,0,IF($G5*'Jan''15 SP'!G23/'Jan''15 SP'!G24&lt;='Jan''15 SP'!G28,($G5*'Jan''15 SP'!G23/'Jan''15 SP'!G24-'Jan''15 SP'!G27)*('Jan''15 SP'!G30/100)*'Jan''15 SP'!G24,('Jan''15 SP'!G28-'Jan''15 SP'!G27)*('Jan''15 SP'!G30/100)*'Jan''15 SP'!G24))</f>
        <v>181.03864778999997</v>
      </c>
      <c r="F83" s="66">
        <f>IF($G5*'Jan''15 SP'!H23/'Jan''15 SP'!H24&lt;'Jan''15 SP'!H27,0,IF($G5*'Jan''15 SP'!H23/'Jan''15 SP'!H24&lt;='Jan''15 SP'!H28,($G5*'Jan''15 SP'!H23/'Jan''15 SP'!H24-'Jan''15 SP'!H27)*('Jan''15 SP'!H30/100)*'Jan''15 SP'!H24,('Jan''15 SP'!H28-'Jan''15 SP'!H27)*('Jan''15 SP'!H30/100)*'Jan''15 SP'!H24))</f>
        <v>164.89551539999994</v>
      </c>
      <c r="G83" s="66">
        <f>IF($G5*'Jan''15 SP'!I23/'Jan''15 SP'!I24&lt;'Jan''15 SP'!I27,0,IF($G5*'Jan''15 SP'!I23/'Jan''15 SP'!I24&lt;='Jan''15 SP'!I28,($G5*'Jan''15 SP'!I23/'Jan''15 SP'!I24-'Jan''15 SP'!I27)*('Jan''15 SP'!I30/100)*'Jan''15 SP'!I24,('Jan''15 SP'!I28-'Jan''15 SP'!I27)*('Jan''15 SP'!I30/100)*'Jan''15 SP'!I24))</f>
        <v>0</v>
      </c>
      <c r="H83" s="66">
        <f>IF($G5*'Jan''15 SP'!J23/'Jan''15 SP'!J24&lt;'Jan''15 SP'!J27,0,IF($G5*'Jan''15 SP'!J23/'Jan''15 SP'!J24&lt;='Jan''15 SP'!J28,($G5*'Jan''15 SP'!J23/'Jan''15 SP'!J24-'Jan''15 SP'!J27)*('Jan''15 SP'!J30/100)*'Jan''15 SP'!J24,('Jan''15 SP'!J28-'Jan''15 SP'!J27)*('Jan''15 SP'!J30/100)*'Jan''15 SP'!J24))</f>
        <v>0</v>
      </c>
      <c r="I83" s="66">
        <f>IF($G5*'Jan''15 SP'!K23/'Jan''15 SP'!K24&lt;'Jan''15 SP'!K27,0,IF($G5*'Jan''15 SP'!K23/'Jan''15 SP'!K24&lt;='Jan''15 SP'!K28,($G5*'Jan''15 SP'!K23/'Jan''15 SP'!K24-'Jan''15 SP'!K27)*('Jan''15 SP'!K30/100)*'Jan''15 SP'!K24,('Jan''15 SP'!K28-'Jan''15 SP'!K27)*('Jan''15 SP'!K30/100)*'Jan''15 SP'!K24))</f>
        <v>0</v>
      </c>
      <c r="J83" s="66">
        <f>IF($G5*'Jan''15 SP'!L23/'Jan''15 SP'!L24&lt;'Jan''15 SP'!L27,0,IF($G5*'Jan''15 SP'!L23/'Jan''15 SP'!L24&lt;='Jan''15 SP'!L28,($G5*'Jan''15 SP'!L23/'Jan''15 SP'!L24-'Jan''15 SP'!L27)*('Jan''15 SP'!L30/100)*'Jan''15 SP'!L24,('Jan''15 SP'!L28-'Jan''15 SP'!L27)*('Jan''15 SP'!L30/100)*'Jan''15 SP'!L24))</f>
        <v>0</v>
      </c>
      <c r="K83" s="66">
        <f>IF($G5*'Jan''15 SP'!M23/'Jan''15 SP'!M24&lt;'Jan''15 SP'!M27,0,IF($G5*'Jan''15 SP'!M23/'Jan''15 SP'!M24&lt;='Jan''15 SP'!M28,($G5*'Jan''15 SP'!M23/'Jan''15 SP'!M24-'Jan''15 SP'!M27)*('Jan''15 SP'!M30/100)*'Jan''15 SP'!M24,('Jan''15 SP'!M28-'Jan''15 SP'!M27)*('Jan''15 SP'!M30/100)*'Jan''15 SP'!M24))</f>
        <v>0</v>
      </c>
      <c r="L83" s="70"/>
    </row>
    <row r="84" spans="1:12" x14ac:dyDescent="0.15">
      <c r="A84" s="47" t="s">
        <v>868</v>
      </c>
      <c r="C84" s="66">
        <f>IF(($G5*'Jan''15 SP'!E23/'Jan''15 SP'!E24&gt;'Jan''15 SP'!E28),($G5*'Jan''15 SP'!E23/'Jan''15 SP'!E24-'Jan''15 SP'!E28)*'Jan''15 SP'!E31/100*'Jan''15 SP'!E24,0)</f>
        <v>0</v>
      </c>
      <c r="D84" s="66">
        <f>IF(($G5*'Jan''15 SP'!F23/'Jan''15 SP'!F24&gt;'Jan''15 SP'!F28),($G5*'Jan''15 SP'!F23/'Jan''15 SP'!F24-'Jan''15 SP'!F28)*'Jan''15 SP'!F31/100*'Jan''15 SP'!F24,0)</f>
        <v>272.65957619999995</v>
      </c>
      <c r="E84" s="66">
        <f>IF(($G5*'Jan''15 SP'!G23/'Jan''15 SP'!G24&gt;'Jan''15 SP'!G28),($G5*'Jan''15 SP'!G23/'Jan''15 SP'!G24-'Jan''15 SP'!G28)*'Jan''15 SP'!G31/100*'Jan''15 SP'!G24,0)</f>
        <v>0</v>
      </c>
      <c r="F84" s="66">
        <f>IF(($G5*'Jan''15 SP'!H23/'Jan''15 SP'!H24&gt;'Jan''15 SP'!H28),($G5*'Jan''15 SP'!H23/'Jan''15 SP'!H24-'Jan''15 SP'!H28)*'Jan''15 SP'!H31/100*'Jan''15 SP'!H24,0)</f>
        <v>0</v>
      </c>
      <c r="G84" s="66">
        <f>IF(($G5*'Jan''15 SP'!I23/'Jan''15 SP'!I24&gt;'Jan''15 SP'!I28),($G5*'Jan''15 SP'!I23/'Jan''15 SP'!I24-'Jan''15 SP'!I28)*'Jan''15 SP'!I31/100*'Jan''15 SP'!I24,0)</f>
        <v>279.39808399999993</v>
      </c>
      <c r="H84" s="66">
        <f>IF(($G5*'Jan''15 SP'!J23/'Jan''15 SP'!J24&gt;'Jan''15 SP'!J28),($G5*'Jan''15 SP'!J23/'Jan''15 SP'!J24-'Jan''15 SP'!J28)*'Jan''15 SP'!J31/100*'Jan''15 SP'!J24,0)</f>
        <v>259.68904079999999</v>
      </c>
      <c r="I84" s="66">
        <f>IF(($G5*'Jan''15 SP'!K23/'Jan''15 SP'!K24&gt;'Jan''15 SP'!K28),($G5*'Jan''15 SP'!K23/'Jan''15 SP'!K24-'Jan''15 SP'!K28)*'Jan''15 SP'!K31/100*'Jan''15 SP'!K24,0)</f>
        <v>250.98234699999995</v>
      </c>
      <c r="J84" s="66">
        <f>IF(($G5*'Jan''15 SP'!L23/'Jan''15 SP'!L24&gt;'Jan''15 SP'!L28),($G5*'Jan''15 SP'!L23/'Jan''15 SP'!L24-'Jan''15 SP'!L28)*'Jan''15 SP'!L31/100*'Jan''15 SP'!L24,0)</f>
        <v>164.30165399999998</v>
      </c>
      <c r="K84" s="66">
        <f>IF(($G5*'Jan''15 SP'!M23/'Jan''15 SP'!M24&gt;'Jan''15 SP'!M28),($G5*'Jan''15 SP'!M23/'Jan''15 SP'!M24-'Jan''15 SP'!M28)*'Jan''15 SP'!M31/100*'Jan''15 SP'!M24,0)</f>
        <v>250.98234699999995</v>
      </c>
      <c r="L84" s="70"/>
    </row>
    <row r="85" spans="1:12" x14ac:dyDescent="0.15">
      <c r="A85" s="47" t="s">
        <v>744</v>
      </c>
      <c r="C85" s="66">
        <f>IF($G5*'Jan''15 SP'!E25/'Jan''15 SP'!E26&gt;='Jan''15 SP'!E27,('Jan''15 SP'!E27*'Jan''15 SP'!E32/100)*'Jan''15 SP'!E26,($G5*'Jan''15 SP'!E25/'Jan''15 SP'!E26*'Jan''15 SP'!E32/100)*'Jan''15 SP'!E26)</f>
        <v>453.024</v>
      </c>
      <c r="D85" s="66">
        <f>IF($G5*'Jan''15 SP'!F25/'Jan''15 SP'!F26&gt;='Jan''15 SP'!F27,('Jan''15 SP'!F27*'Jan''15 SP'!F32/100)*'Jan''15 SP'!F26,($G5*'Jan''15 SP'!F25/'Jan''15 SP'!F26*'Jan''15 SP'!F32/100)*'Jan''15 SP'!F26)</f>
        <v>253.1584</v>
      </c>
      <c r="E85" s="66">
        <f>IF($G5*'Jan''15 SP'!G25/'Jan''15 SP'!G26&gt;='Jan''15 SP'!G27,('Jan''15 SP'!G27*'Jan''15 SP'!G32/100)*'Jan''15 SP'!G26,($G5*'Jan''15 SP'!G25/'Jan''15 SP'!G26*'Jan''15 SP'!G32/100)*'Jan''15 SP'!G26)</f>
        <v>445.73760000000004</v>
      </c>
      <c r="F85" s="66">
        <f>IF($G5*'Jan''15 SP'!H25/'Jan''15 SP'!H26&gt;='Jan''15 SP'!H27,('Jan''15 SP'!H27*'Jan''15 SP'!H32/100)*'Jan''15 SP'!H26,($G5*'Jan''15 SP'!H25/'Jan''15 SP'!H26*'Jan''15 SP'!H32/100)*'Jan''15 SP'!H26)</f>
        <v>431.37600000000003</v>
      </c>
      <c r="G85" s="66">
        <f>IF($G5*'Jan''15 SP'!I25/'Jan''15 SP'!I26&gt;='Jan''15 SP'!I27,('Jan''15 SP'!I27*'Jan''15 SP'!I32/100)*'Jan''15 SP'!I26,($G5*'Jan''15 SP'!I25/'Jan''15 SP'!I26*'Jan''15 SP'!I32/100)*'Jan''15 SP'!I26)</f>
        <v>257.45999999999998</v>
      </c>
      <c r="H85" s="66">
        <f>IF($G5*'Jan''15 SP'!J25/'Jan''15 SP'!J26&gt;='Jan''15 SP'!J27,('Jan''15 SP'!J27*'Jan''15 SP'!J32/100)*'Jan''15 SP'!J26,($G5*'Jan''15 SP'!J25/'Jan''15 SP'!J26*'Jan''15 SP'!J32/100)*'Jan''15 SP'!J26)</f>
        <v>257.85200000000003</v>
      </c>
      <c r="I85" s="66">
        <f>IF($G5*'Jan''15 SP'!K25/'Jan''15 SP'!K26&gt;='Jan''15 SP'!K27,('Jan''15 SP'!K27*'Jan''15 SP'!K32/100)*'Jan''15 SP'!K26,($G5*'Jan''15 SP'!K25/'Jan''15 SP'!K26*'Jan''15 SP'!K32/100)*'Jan''15 SP'!K26)</f>
        <v>284.90000000000003</v>
      </c>
      <c r="J85" s="66">
        <f>IF($G5*'Jan''15 SP'!L25/'Jan''15 SP'!L26&gt;='Jan''15 SP'!L27,('Jan''15 SP'!L27*'Jan''15 SP'!L32/100)*'Jan''15 SP'!L26,($G5*'Jan''15 SP'!L25/'Jan''15 SP'!L26*'Jan''15 SP'!L32/100)*'Jan''15 SP'!L26)</f>
        <v>533.28</v>
      </c>
      <c r="K85" s="66">
        <f>IF($G5*'Jan''15 SP'!M25/'Jan''15 SP'!M26&gt;='Jan''15 SP'!M27,('Jan''15 SP'!M27*'Jan''15 SP'!M32/100)*'Jan''15 SP'!M26,($G5*'Jan''15 SP'!M25/'Jan''15 SP'!M26*'Jan''15 SP'!M32/100)*'Jan''15 SP'!M26)</f>
        <v>251.02</v>
      </c>
      <c r="L85" s="70"/>
    </row>
    <row r="86" spans="1:12" x14ac:dyDescent="0.15">
      <c r="A86" s="47" t="s">
        <v>389</v>
      </c>
      <c r="C86" s="66">
        <f>IF($G5*'Jan''15 SP'!E25/'Jan''15 SP'!E26&lt;'Jan''15 SP'!E27,0,IF($G5*'Jan''15 SP'!E25/'Jan''15 SP'!E26&lt;='Jan''15 SP'!E28,($G5*'Jan''15 SP'!E25/'Jan''15 SP'!E26-'Jan''15 SP'!E27)*('Jan''15 SP'!E33/100)*'Jan''15 SP'!E26,('Jan''15 SP'!E28-'Jan''15 SP'!E27)*('Jan''15 SP'!E33/100)*'Jan''15 SP'!E26))</f>
        <v>286.04324099999991</v>
      </c>
      <c r="D86" s="66">
        <f>IF($G5*'Jan''15 SP'!F25/'Jan''15 SP'!F26&lt;'Jan''15 SP'!F27,0,IF($G5*'Jan''15 SP'!F25/'Jan''15 SP'!F26&lt;='Jan''15 SP'!F28,($G5*'Jan''15 SP'!F25/'Jan''15 SP'!F26-'Jan''15 SP'!F27)*('Jan''15 SP'!F33/100)*'Jan''15 SP'!F26,('Jan''15 SP'!F28-'Jan''15 SP'!F27)*('Jan''15 SP'!F33/100)*'Jan''15 SP'!F26))</f>
        <v>0</v>
      </c>
      <c r="E86" s="66">
        <f>IF($G5*'Jan''15 SP'!G25/'Jan''15 SP'!G26&lt;'Jan''15 SP'!G27,0,IF($G5*'Jan''15 SP'!G25/'Jan''15 SP'!G26&lt;='Jan''15 SP'!G28,($G5*'Jan''15 SP'!G25/'Jan''15 SP'!G26-'Jan''15 SP'!G27)*('Jan''15 SP'!G33/100)*'Jan''15 SP'!G26,('Jan''15 SP'!G28-'Jan''15 SP'!G27)*('Jan''15 SP'!G33/100)*'Jan''15 SP'!G26))</f>
        <v>308.37242963999989</v>
      </c>
      <c r="F86" s="66">
        <f>IF($G5*'Jan''15 SP'!H25/'Jan''15 SP'!H26&lt;'Jan''15 SP'!H27,0,IF($G5*'Jan''15 SP'!H25/'Jan''15 SP'!H26&lt;='Jan''15 SP'!H28,($G5*'Jan''15 SP'!H25/'Jan''15 SP'!H26-'Jan''15 SP'!H27)*('Jan''15 SP'!H33/100)*'Jan''15 SP'!H26,('Jan''15 SP'!H28-'Jan''15 SP'!H27)*('Jan''15 SP'!H33/100)*'Jan''15 SP'!H26))</f>
        <v>260.11129319999992</v>
      </c>
      <c r="G86" s="66">
        <f>IF($G5*'Jan''15 SP'!I25/'Jan''15 SP'!I26&lt;'Jan''15 SP'!I27,0,IF($G5*'Jan''15 SP'!I25/'Jan''15 SP'!I26&lt;='Jan''15 SP'!I28,($G5*'Jan''15 SP'!I25/'Jan''15 SP'!I26-'Jan''15 SP'!I27)*('Jan''15 SP'!I33/100)*'Jan''15 SP'!I26,('Jan''15 SP'!I28-'Jan''15 SP'!I27)*('Jan''15 SP'!I33/100)*'Jan''15 SP'!I26))</f>
        <v>0</v>
      </c>
      <c r="H86" s="66">
        <f>IF($G5*'Jan''15 SP'!J25/'Jan''15 SP'!J26&lt;'Jan''15 SP'!J27,0,IF($G5*'Jan''15 SP'!J25/'Jan''15 SP'!J26&lt;='Jan''15 SP'!J28,($G5*'Jan''15 SP'!J25/'Jan''15 SP'!J26-'Jan''15 SP'!J27)*('Jan''15 SP'!J33/100)*'Jan''15 SP'!J26,('Jan''15 SP'!J28-'Jan''15 SP'!J27)*('Jan''15 SP'!J33/100)*'Jan''15 SP'!J26))</f>
        <v>0</v>
      </c>
      <c r="I86" s="66">
        <f>IF($G5*'Jan''15 SP'!K25/'Jan''15 SP'!K26&lt;'Jan''15 SP'!K27,0,IF($G5*'Jan''15 SP'!K25/'Jan''15 SP'!K26&lt;='Jan''15 SP'!K28,($G5*'Jan''15 SP'!K25/'Jan''15 SP'!K26-'Jan''15 SP'!K27)*('Jan''15 SP'!K33/100)*'Jan''15 SP'!K26,('Jan''15 SP'!K28-'Jan''15 SP'!K27)*('Jan''15 SP'!K33/100)*'Jan''15 SP'!K26))</f>
        <v>0</v>
      </c>
      <c r="J86" s="66">
        <f>IF($G5*'Jan''15 SP'!L25/'Jan''15 SP'!L26&lt;'Jan''15 SP'!L27,0,IF($G5*'Jan''15 SP'!L25/'Jan''15 SP'!L26&lt;='Jan''15 SP'!L28,($G5*'Jan''15 SP'!L25/'Jan''15 SP'!L26-'Jan''15 SP'!L27)*('Jan''15 SP'!L33/100)*'Jan''15 SP'!L26,('Jan''15 SP'!L28-'Jan''15 SP'!L27)*('Jan''15 SP'!L33/100)*'Jan''15 SP'!L26))</f>
        <v>0</v>
      </c>
      <c r="K86" s="66">
        <f>IF($G5*'Jan''15 SP'!M25/'Jan''15 SP'!M26&lt;'Jan''15 SP'!M27,0,IF($G5*'Jan''15 SP'!M25/'Jan''15 SP'!M26&lt;='Jan''15 SP'!M28,($G5*'Jan''15 SP'!M25/'Jan''15 SP'!M26-'Jan''15 SP'!M27)*('Jan''15 SP'!M33/100)*'Jan''15 SP'!M26,('Jan''15 SP'!M28-'Jan''15 SP'!M27)*('Jan''15 SP'!M33/100)*'Jan''15 SP'!M26))</f>
        <v>0</v>
      </c>
      <c r="L86" s="70"/>
    </row>
    <row r="87" spans="1:12" x14ac:dyDescent="0.15">
      <c r="A87" s="47" t="s">
        <v>742</v>
      </c>
      <c r="C87" s="66">
        <f>IF(($G5*'Jan''15 SP'!E25/'Jan''15 SP'!E26&gt;'Jan''15 SP'!E28),($G5*'Jan''15 SP'!E25/'Jan''15 SP'!E26-'Jan''15 SP'!E28)*'Jan''15 SP'!E34/100*'Jan''15 SP'!E26,0)</f>
        <v>0</v>
      </c>
      <c r="D87" s="66">
        <f>IF(($G5*'Jan''15 SP'!F25/'Jan''15 SP'!F26&gt;'Jan''15 SP'!F28),($G5*'Jan''15 SP'!F25/'Jan''15 SP'!F26-'Jan''15 SP'!F28)*'Jan''15 SP'!F34/100*'Jan''15 SP'!F26,0)</f>
        <v>457.96531879999998</v>
      </c>
      <c r="E87" s="66">
        <f>IF(($G5*'Jan''15 SP'!G25/'Jan''15 SP'!G26&gt;'Jan''15 SP'!G28),($G5*'Jan''15 SP'!G25/'Jan''15 SP'!G26-'Jan''15 SP'!G28)*'Jan''15 SP'!G34/100*'Jan''15 SP'!G26,0)</f>
        <v>0</v>
      </c>
      <c r="F87" s="66">
        <f>IF(($G5*'Jan''15 SP'!H25/'Jan''15 SP'!H26&gt;'Jan''15 SP'!H28),($G5*'Jan''15 SP'!H25/'Jan''15 SP'!H26-'Jan''15 SP'!H28)*'Jan''15 SP'!H34/100*'Jan''15 SP'!H26,0)</f>
        <v>0</v>
      </c>
      <c r="G87" s="66">
        <f>IF(($G5*'Jan''15 SP'!I25/'Jan''15 SP'!I26&gt;'Jan''15 SP'!I28),($G5*'Jan''15 SP'!I25/'Jan''15 SP'!I26-'Jan''15 SP'!I28)*'Jan''15 SP'!I34/100*'Jan''15 SP'!I26,0)</f>
        <v>495.5256599999999</v>
      </c>
      <c r="H87" s="66">
        <f>IF(($G5*'Jan''15 SP'!J25/'Jan''15 SP'!J26&gt;'Jan''15 SP'!J28),($G5*'Jan''15 SP'!J25/'Jan''15 SP'!J26-'Jan''15 SP'!J28)*'Jan''15 SP'!J34/100*'Jan''15 SP'!J26,0)</f>
        <v>447.42887559999997</v>
      </c>
      <c r="I87" s="66">
        <f>IF(($G5*'Jan''15 SP'!K25/'Jan''15 SP'!K26&gt;'Jan''15 SP'!K28),($G5*'Jan''15 SP'!K25/'Jan''15 SP'!K26-'Jan''15 SP'!K28)*'Jan''15 SP'!K34/100*'Jan''15 SP'!K26,0)</f>
        <v>437.29439600000001</v>
      </c>
      <c r="J87" s="66">
        <f>IF(($G5*'Jan''15 SP'!L25/'Jan''15 SP'!L26&gt;'Jan''15 SP'!L28),($G5*'Jan''15 SP'!L25/'Jan''15 SP'!L26-'Jan''15 SP'!L28)*'Jan''15 SP'!L34/100*'Jan''15 SP'!L26,0)</f>
        <v>306.8283899999999</v>
      </c>
      <c r="K87" s="66">
        <f>IF(($G5*'Jan''15 SP'!M25/'Jan''15 SP'!M26&gt;'Jan''15 SP'!M28),($G5*'Jan''15 SP'!M25/'Jan''15 SP'!M26-'Jan''15 SP'!M28)*'Jan''15 SP'!M34/100*'Jan''15 SP'!M26,0)</f>
        <v>455.77162399999986</v>
      </c>
      <c r="L87" s="70"/>
    </row>
    <row r="88" spans="1:12" x14ac:dyDescent="0.15">
      <c r="A88" s="47" t="s">
        <v>309</v>
      </c>
      <c r="C88" s="66">
        <f>365*'Jan''15 SP'!E35/100</f>
        <v>243.95140000000001</v>
      </c>
      <c r="D88" s="66">
        <f>365*'Jan''15 SP'!F35/100</f>
        <v>260.97500000000002</v>
      </c>
      <c r="E88" s="66">
        <f>365*'Jan''15 SP'!G35/100</f>
        <v>257.63853499999999</v>
      </c>
      <c r="F88" s="66">
        <f>365*'Jan''15 SP'!H35/100</f>
        <v>254.22979999999998</v>
      </c>
      <c r="G88" s="66">
        <f>365*'Jan''15 SP'!I35/100</f>
        <v>289.76255000000003</v>
      </c>
      <c r="H88" s="66">
        <f>365*'Jan''15 SP'!J35/100</f>
        <v>213.70750000000001</v>
      </c>
      <c r="I88" s="66">
        <f>365*'Jan''15 SP'!K35/100</f>
        <v>248.93</v>
      </c>
      <c r="J88" s="66">
        <f>365*'Jan''15 SP'!L35/100</f>
        <v>251.37914999999998</v>
      </c>
      <c r="K88" s="66">
        <f>365*'Jan''15 SP'!M35/100</f>
        <v>208.73985000000002</v>
      </c>
      <c r="L88" s="67">
        <f>AVERAGE(C88:K88)</f>
        <v>247.70153166666671</v>
      </c>
    </row>
    <row r="89" spans="1:12" x14ac:dyDescent="0.15">
      <c r="A89" s="69" t="s">
        <v>721</v>
      </c>
      <c r="B89" s="70"/>
      <c r="C89" s="68">
        <f t="shared" ref="C89:I89" si="6">SUM(C82:C88)</f>
        <v>1396.2737733999998</v>
      </c>
      <c r="D89" s="68">
        <f t="shared" si="6"/>
        <v>1402.0318950000001</v>
      </c>
      <c r="E89" s="68">
        <f t="shared" si="6"/>
        <v>1442.1880124299998</v>
      </c>
      <c r="F89" s="68">
        <f>SUM(F82:F88)</f>
        <v>1333.8246085999999</v>
      </c>
      <c r="G89" s="68">
        <f t="shared" si="6"/>
        <v>1479.0162939999996</v>
      </c>
      <c r="H89" s="68">
        <f t="shared" si="6"/>
        <v>1326.3564163999999</v>
      </c>
      <c r="I89" s="68">
        <f t="shared" si="6"/>
        <v>1372.2567430000001</v>
      </c>
      <c r="J89" s="68">
        <f>SUM(J82:J88)</f>
        <v>1535.6291939999999</v>
      </c>
      <c r="K89" s="68">
        <f>SUM(K82:K88)</f>
        <v>1312.8138209999997</v>
      </c>
      <c r="L89" s="72">
        <f>AVERAGE(C89:K89)</f>
        <v>1400.0434175366665</v>
      </c>
    </row>
    <row r="91" spans="1:12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331</v>
      </c>
      <c r="G91" s="50" t="s">
        <v>126</v>
      </c>
      <c r="H91" s="50" t="s">
        <v>522</v>
      </c>
      <c r="I91" s="50" t="s">
        <v>726</v>
      </c>
      <c r="J91" s="50" t="s">
        <v>281</v>
      </c>
      <c r="K91" s="50" t="s">
        <v>376</v>
      </c>
      <c r="L91" s="65" t="s">
        <v>729</v>
      </c>
    </row>
    <row r="92" spans="1:12" x14ac:dyDescent="0.15">
      <c r="A92" s="47" t="s">
        <v>667</v>
      </c>
      <c r="C92" s="66">
        <f>IF($G5*'Jan''15 SP'!E39/'Jan''15 SP'!E40&gt;='Jan''15 SP'!E43,('Jan''15 SP'!E43*'Jan''15 SP'!E45/100)*'Jan''15 SP'!E40,($G5*'Jan''15 SP'!E39/'Jan''15 SP'!E40*'Jan''15 SP'!E45/100)*'Jan''15 SP'!E40)</f>
        <v>262.416</v>
      </c>
      <c r="D92" s="66">
        <f>IF($G5*'Jan''15 SP'!F39/'Jan''15 SP'!F40&gt;='Jan''15 SP'!F43,('Jan''15 SP'!F43*'Jan''15 SP'!F45/100)*'Jan''15 SP'!F40,($G5*'Jan''15 SP'!F39/'Jan''15 SP'!F40*'Jan''15 SP'!F45/100)*'Jan''15 SP'!F40)</f>
        <v>157.27359999999999</v>
      </c>
      <c r="E92" s="66">
        <f>IF($G5*'Jan''15 SP'!G39/'Jan''15 SP'!G40&gt;='Jan''15 SP'!G43,('Jan''15 SP'!G43*'Jan''15 SP'!G45/100)*'Jan''15 SP'!G40,($G5*'Jan''15 SP'!G39/'Jan''15 SP'!G40*'Jan''15 SP'!G45/100)*'Jan''15 SP'!G40)</f>
        <v>294.63719999999995</v>
      </c>
      <c r="F92" s="66">
        <f>IF($G5*'Jan''15 SP'!H39/'Jan''15 SP'!H40&gt;='Jan''15 SP'!H43,('Jan''15 SP'!H43*'Jan''15 SP'!H45/100)*'Jan''15 SP'!H40,($G5*'Jan''15 SP'!H39/'Jan''15 SP'!H40*'Jan''15 SP'!H45/100)*'Jan''15 SP'!H40)</f>
        <v>223.21200000000002</v>
      </c>
      <c r="G92" s="66">
        <f>IF($G5*'Jan''15 SP'!I39/'Jan''15 SP'!I40&gt;='Jan''15 SP'!I43,('Jan''15 SP'!I43*'Jan''15 SP'!I45/100)*'Jan''15 SP'!I40,($G5*'Jan''15 SP'!I39/'Jan''15 SP'!I40*'Jan''15 SP'!I45/100)*'Jan''15 SP'!I40)</f>
        <v>150.78399999999999</v>
      </c>
      <c r="H92" s="66">
        <f>IF($G5*'Jan''15 SP'!J39/'Jan''15 SP'!J40&gt;='Jan''15 SP'!J43,('Jan''15 SP'!J43*'Jan''15 SP'!J45/100)*'Jan''15 SP'!J40,($G5*'Jan''15 SP'!J39/'Jan''15 SP'!J40*'Jan''15 SP'!J45/100)*'Jan''15 SP'!J40)</f>
        <v>138.8032</v>
      </c>
      <c r="I92" s="66">
        <f>IF($G5*'Jan''15 SP'!K39/'Jan''15 SP'!K40&gt;='Jan''15 SP'!K43,('Jan''15 SP'!K43*'Jan''15 SP'!K45/100)*'Jan''15 SP'!K40,($G5*'Jan''15 SP'!K39/'Jan''15 SP'!K40*'Jan''15 SP'!K45/100)*'Jan''15 SP'!K40)</f>
        <v>140.80000000000001</v>
      </c>
      <c r="J92" s="66">
        <f>IF($G5*'Jan''15 SP'!L39/'Jan''15 SP'!L40&gt;='Jan''15 SP'!L43,('Jan''15 SP'!L43*'Jan''15 SP'!L45/100)*'Jan''15 SP'!L40,($G5*'Jan''15 SP'!L39/'Jan''15 SP'!L40*'Jan''15 SP'!L45/100)*'Jan''15 SP'!L40)</f>
        <v>278.64</v>
      </c>
      <c r="K92" s="66">
        <f>IF($G5*'Jan''15 SP'!M39/'Jan''15 SP'!M40&gt;='Jan''15 SP'!M43,('Jan''15 SP'!M43*'Jan''15 SP'!M45/100)*'Jan''15 SP'!M40,($G5*'Jan''15 SP'!M39/'Jan''15 SP'!M40*'Jan''15 SP'!M45/100)*'Jan''15 SP'!M40)</f>
        <v>140.80000000000001</v>
      </c>
      <c r="L92" s="70"/>
    </row>
    <row r="93" spans="1:12" x14ac:dyDescent="0.15">
      <c r="A93" s="47" t="s">
        <v>170</v>
      </c>
      <c r="C93" s="66">
        <f>IF($G5*'Jan''15 SP'!E39/'Jan''15 SP'!E40&lt;'Jan''15 SP'!E43,0,IF($G5*'Jan''15 SP'!E39/'Jan''15 SP'!E40&lt;='Jan''15 SP'!E44,($G5*'Jan''15 SP'!E39/'Jan''15 SP'!E40-'Jan''15 SP'!E43)*('Jan''15 SP'!E46/100)*'Jan''15 SP'!E40,('Jan''15 SP'!E44-'Jan''15 SP'!E43)*('Jan''15 SP'!E46/100)*'Jan''15 SP'!E40))</f>
        <v>146.58478889999995</v>
      </c>
      <c r="D93" s="66">
        <f>IF($G5*'Jan''15 SP'!F39/'Jan''15 SP'!F40&lt;'Jan''15 SP'!F43,0,IF($G5*'Jan''15 SP'!F39/'Jan''15 SP'!F40&lt;='Jan''15 SP'!F44,($G5*'Jan''15 SP'!F39/'Jan''15 SP'!F40-'Jan''15 SP'!F43)*('Jan''15 SP'!F46/100)*'Jan''15 SP'!F40,('Jan''15 SP'!F44-'Jan''15 SP'!F43)*('Jan''15 SP'!F46/100)*'Jan''15 SP'!F40))</f>
        <v>0</v>
      </c>
      <c r="E93" s="66">
        <f>IF($G5*'Jan''15 SP'!G39/'Jan''15 SP'!G40&lt;'Jan''15 SP'!G43,0,IF($G5*'Jan''15 SP'!G39/'Jan''15 SP'!G40&lt;='Jan''15 SP'!G44,($G5*'Jan''15 SP'!G39/'Jan''15 SP'!G40-'Jan''15 SP'!G43)*('Jan''15 SP'!G46/100)*'Jan''15 SP'!G40,('Jan''15 SP'!G44-'Jan''15 SP'!G43)*('Jan''15 SP'!G46/100)*'Jan''15 SP'!G40))</f>
        <v>191.44111997999994</v>
      </c>
      <c r="F93" s="66">
        <f>IF($G5*'Jan''15 SP'!H39/'Jan''15 SP'!H40&lt;'Jan''15 SP'!H43,0,IF($G5*'Jan''15 SP'!H39/'Jan''15 SP'!H40&lt;='Jan''15 SP'!H44,($G5*'Jan''15 SP'!H39/'Jan''15 SP'!H40-'Jan''15 SP'!H43)*('Jan''15 SP'!H46/100)*'Jan''15 SP'!H40,('Jan''15 SP'!H44-'Jan''15 SP'!H43)*('Jan''15 SP'!H46/100)*'Jan''15 SP'!H40))</f>
        <v>164.89551539999994</v>
      </c>
      <c r="G93" s="66">
        <f>IF($G5*'Jan''15 SP'!I39/'Jan''15 SP'!I40&lt;'Jan''15 SP'!I43,0,IF($G5*'Jan''15 SP'!I39/'Jan''15 SP'!I40&lt;='Jan''15 SP'!I44,($G5*'Jan''15 SP'!I39/'Jan''15 SP'!I40-'Jan''15 SP'!I43)*('Jan''15 SP'!I46/100)*'Jan''15 SP'!I40,('Jan''15 SP'!I44-'Jan''15 SP'!I43)*('Jan''15 SP'!I46/100)*'Jan''15 SP'!I40))</f>
        <v>0</v>
      </c>
      <c r="H93" s="66">
        <f>IF($G5*'Jan''15 SP'!J39/'Jan''15 SP'!J40&lt;'Jan''15 SP'!J43,0,IF($G5*'Jan''15 SP'!J39/'Jan''15 SP'!J40&lt;='Jan''15 SP'!J44,($G5*'Jan''15 SP'!J39/'Jan''15 SP'!J40-'Jan''15 SP'!J43)*('Jan''15 SP'!J46/100)*'Jan''15 SP'!J40,('Jan''15 SP'!J44-'Jan''15 SP'!J43)*('Jan''15 SP'!J46/100)*'Jan''15 SP'!J40))</f>
        <v>0</v>
      </c>
      <c r="I93" s="66">
        <f>IF($G5*'Jan''15 SP'!K39/'Jan''15 SP'!K40&lt;'Jan''15 SP'!K43,0,IF($G5*'Jan''15 SP'!K39/'Jan''15 SP'!K40&lt;='Jan''15 SP'!K44,($G5*'Jan''15 SP'!K39/'Jan''15 SP'!K40-'Jan''15 SP'!K43)*('Jan''15 SP'!K46/100)*'Jan''15 SP'!K40,('Jan''15 SP'!K44-'Jan''15 SP'!K43)*('Jan''15 SP'!K46/100)*'Jan''15 SP'!K40))</f>
        <v>0</v>
      </c>
      <c r="J93" s="66">
        <f>IF($G5*'Jan''15 SP'!L39/'Jan''15 SP'!L40&lt;'Jan''15 SP'!L43,0,IF($G5*'Jan''15 SP'!L39/'Jan''15 SP'!L40&lt;='Jan''15 SP'!L44,($G5*'Jan''15 SP'!L39/'Jan''15 SP'!L40-'Jan''15 SP'!L43)*('Jan''15 SP'!L46/100)*'Jan''15 SP'!L40,('Jan''15 SP'!L44-'Jan''15 SP'!L43)*('Jan''15 SP'!L46/100)*'Jan''15 SP'!L40))</f>
        <v>0</v>
      </c>
      <c r="K93" s="66">
        <f>IF($G5*'Jan''15 SP'!M39/'Jan''15 SP'!M40&lt;'Jan''15 SP'!M43,0,IF($G5*'Jan''15 SP'!M39/'Jan''15 SP'!M40&lt;='Jan''15 SP'!M44,($G5*'Jan''15 SP'!M39/'Jan''15 SP'!M40-'Jan''15 SP'!M43)*('Jan''15 SP'!M46/100)*'Jan''15 SP'!M40,('Jan''15 SP'!M44-'Jan''15 SP'!M43)*('Jan''15 SP'!M46/100)*'Jan''15 SP'!M40))</f>
        <v>0</v>
      </c>
      <c r="L93" s="70"/>
    </row>
    <row r="94" spans="1:12" x14ac:dyDescent="0.15">
      <c r="A94" s="47" t="s">
        <v>868</v>
      </c>
      <c r="C94" s="66">
        <f>IF(($G5*'Jan''15 SP'!E39/'Jan''15 SP'!E40&gt;'Jan''15 SP'!E44),($G5*'Jan''15 SP'!E39/'Jan''15 SP'!E40-'Jan''15 SP'!E44)*'Jan''15 SP'!E47/100*'Jan''15 SP'!E40,0)</f>
        <v>0</v>
      </c>
      <c r="D94" s="66">
        <f>IF(($G5*'Jan''15 SP'!F39/'Jan''15 SP'!F40&gt;'Jan''15 SP'!F44),($G5*'Jan''15 SP'!F39/'Jan''15 SP'!F40-'Jan''15 SP'!F44)*'Jan''15 SP'!F47/100*'Jan''15 SP'!F40,0)</f>
        <v>272.65957619999995</v>
      </c>
      <c r="E94" s="66">
        <f>IF(($G5*'Jan''15 SP'!G39/'Jan''15 SP'!G40&gt;'Jan''15 SP'!G44),($G5*'Jan''15 SP'!G39/'Jan''15 SP'!G40-'Jan''15 SP'!G44)*'Jan''15 SP'!G47/100*'Jan''15 SP'!G40,0)</f>
        <v>0</v>
      </c>
      <c r="F94" s="66">
        <f>IF(($G5*'Jan''15 SP'!H39/'Jan''15 SP'!H40&gt;'Jan''15 SP'!H44),($G5*'Jan''15 SP'!H39/'Jan''15 SP'!H40-'Jan''15 SP'!H44)*'Jan''15 SP'!H47/100*'Jan''15 SP'!H40,0)</f>
        <v>0</v>
      </c>
      <c r="G94" s="66">
        <f>IF(($G5*'Jan''15 SP'!I39/'Jan''15 SP'!I40&gt;'Jan''15 SP'!I44),($G5*'Jan''15 SP'!I39/'Jan''15 SP'!I40-'Jan''15 SP'!I44)*'Jan''15 SP'!I47/100*'Jan''15 SP'!I40,0)</f>
        <v>274.44051999999994</v>
      </c>
      <c r="H94" s="66">
        <f>IF(($G5*'Jan''15 SP'!J39/'Jan''15 SP'!J40&gt;'Jan''15 SP'!J44),($G5*'Jan''15 SP'!J39/'Jan''15 SP'!J40-'Jan''15 SP'!J44)*'Jan''15 SP'!J47/100*'Jan''15 SP'!J40,0)</f>
        <v>258.48501529999993</v>
      </c>
      <c r="I94" s="66">
        <f>IF(($G5*'Jan''15 SP'!K39/'Jan''15 SP'!K40&gt;'Jan''15 SP'!K44),($G5*'Jan''15 SP'!K39/'Jan''15 SP'!K40-'Jan''15 SP'!K44)*'Jan''15 SP'!K47/100*'Jan''15 SP'!K40,0)</f>
        <v>271.37496099999998</v>
      </c>
      <c r="J94" s="66">
        <f>IF(($G5*'Jan''15 SP'!L39/'Jan''15 SP'!L40&gt;'Jan''15 SP'!L44),($G5*'Jan''15 SP'!L39/'Jan''15 SP'!L40-'Jan''15 SP'!L44)*'Jan''15 SP'!L47/100*'Jan''15 SP'!L40,0)</f>
        <v>167.27096099999994</v>
      </c>
      <c r="K94" s="66">
        <f>IF(($G5*'Jan''15 SP'!M39/'Jan''15 SP'!M40&gt;'Jan''15 SP'!M44),($G5*'Jan''15 SP'!M39/'Jan''15 SP'!M40-'Jan''15 SP'!M44)*'Jan''15 SP'!M47/100*'Jan''15 SP'!M40,0)</f>
        <v>260.13457799999998</v>
      </c>
      <c r="L94" s="70"/>
    </row>
    <row r="95" spans="1:12" x14ac:dyDescent="0.15">
      <c r="A95" s="47" t="s">
        <v>744</v>
      </c>
      <c r="C95" s="66">
        <f>IF($G5*'Jan''15 SP'!E41/'Jan''15 SP'!E42&gt;='Jan''15 SP'!E43,('Jan''15 SP'!E43*'Jan''15 SP'!E48/100)*'Jan''15 SP'!E42,($G5*'Jan''15 SP'!E41/'Jan''15 SP'!E42*'Jan''15 SP'!E48/100)*'Jan''15 SP'!E42)</f>
        <v>484.96800000000002</v>
      </c>
      <c r="D95" s="66">
        <f>IF($G5*'Jan''15 SP'!F41/'Jan''15 SP'!F42&gt;='Jan''15 SP'!F43,('Jan''15 SP'!F43*'Jan''15 SP'!F48/100)*'Jan''15 SP'!F42,($G5*'Jan''15 SP'!F41/'Jan''15 SP'!F42*'Jan''15 SP'!F48/100)*'Jan''15 SP'!F42)</f>
        <v>253.1584</v>
      </c>
      <c r="E95" s="66">
        <f>IF($G5*'Jan''15 SP'!G41/'Jan''15 SP'!G42&gt;='Jan''15 SP'!G43,('Jan''15 SP'!G43*'Jan''15 SP'!G48/100)*'Jan''15 SP'!G42,($G5*'Jan''15 SP'!G41/'Jan''15 SP'!G42*'Jan''15 SP'!G48/100)*'Jan''15 SP'!G42)</f>
        <v>474.61919999999998</v>
      </c>
      <c r="F95" s="66">
        <f>IF($G5*'Jan''15 SP'!H41/'Jan''15 SP'!H42&gt;='Jan''15 SP'!H43,('Jan''15 SP'!H43*'Jan''15 SP'!H48/100)*'Jan''15 SP'!H42,($G5*'Jan''15 SP'!H41/'Jan''15 SP'!H42*'Jan''15 SP'!H48/100)*'Jan''15 SP'!H42)</f>
        <v>431.37600000000003</v>
      </c>
      <c r="G95" s="66">
        <f>IF($G5*'Jan''15 SP'!I41/'Jan''15 SP'!I42&gt;='Jan''15 SP'!I43,('Jan''15 SP'!I43*'Jan''15 SP'!I48/100)*'Jan''15 SP'!I42,($G5*'Jan''15 SP'!I41/'Jan''15 SP'!I42*'Jan''15 SP'!I48/100)*'Jan''15 SP'!I42)</f>
        <v>257.27999999999997</v>
      </c>
      <c r="H95" s="66">
        <f>IF($G5*'Jan''15 SP'!J41/'Jan''15 SP'!J42&gt;='Jan''15 SP'!J43,('Jan''15 SP'!J43*'Jan''15 SP'!J48/100)*'Jan''15 SP'!J42,($G5*'Jan''15 SP'!J41/'Jan''15 SP'!J42*'Jan''15 SP'!J48/100)*'Jan''15 SP'!J42)</f>
        <v>247.05279999999999</v>
      </c>
      <c r="I95" s="66">
        <f>IF($G5*'Jan''15 SP'!K41/'Jan''15 SP'!K42&gt;='Jan''15 SP'!K43,('Jan''15 SP'!K43*'Jan''15 SP'!K48/100)*'Jan''15 SP'!K42,($G5*'Jan''15 SP'!K41/'Jan''15 SP'!K42*'Jan''15 SP'!K48/100)*'Jan''15 SP'!K42)</f>
        <v>261.88799999999998</v>
      </c>
      <c r="J95" s="66">
        <f>IF($G5*'Jan''15 SP'!L41/'Jan''15 SP'!L42&gt;='Jan''15 SP'!L43,('Jan''15 SP'!L43*'Jan''15 SP'!L48/100)*'Jan''15 SP'!L42,($G5*'Jan''15 SP'!L41/'Jan''15 SP'!L42*'Jan''15 SP'!L48/100)*'Jan''15 SP'!L42)</f>
        <v>506.88</v>
      </c>
      <c r="K95" s="66">
        <f>IF($G5*'Jan''15 SP'!M41/'Jan''15 SP'!M42&gt;='Jan''15 SP'!M43,('Jan''15 SP'!M43*'Jan''15 SP'!M48/100)*'Jan''15 SP'!M42,($G5*'Jan''15 SP'!M41/'Jan''15 SP'!M42*'Jan''15 SP'!M48/100)*'Jan''15 SP'!M42)</f>
        <v>247.80799999999999</v>
      </c>
      <c r="L95" s="70"/>
    </row>
    <row r="96" spans="1:12" x14ac:dyDescent="0.15">
      <c r="A96" s="47" t="s">
        <v>389</v>
      </c>
      <c r="C96" s="66">
        <f>IF($G5*'Jan''15 SP'!E41/'Jan''15 SP'!E42&lt;'Jan''15 SP'!E43,0,IF($G5*'Jan''15 SP'!E41/'Jan''15 SP'!E42&lt;='Jan''15 SP'!E44,($G5*'Jan''15 SP'!E41/'Jan''15 SP'!E42-'Jan''15 SP'!E43)*('Jan''15 SP'!E49/100)*'Jan''15 SP'!E42,('Jan''15 SP'!E44-'Jan''15 SP'!E43)*('Jan''15 SP'!E49/100)*'Jan''15 SP'!E42))</f>
        <v>259.91333939999993</v>
      </c>
      <c r="D96" s="66">
        <f>IF($G5*'Jan''15 SP'!F41/'Jan''15 SP'!F42&lt;'Jan''15 SP'!F43,0,IF($G5*'Jan''15 SP'!F41/'Jan''15 SP'!F42&lt;='Jan''15 SP'!F44,($G5*'Jan''15 SP'!F41/'Jan''15 SP'!F42-'Jan''15 SP'!F43)*('Jan''15 SP'!F49/100)*'Jan''15 SP'!F42,('Jan''15 SP'!F44-'Jan''15 SP'!F43)*('Jan''15 SP'!F49/100)*'Jan''15 SP'!F42))</f>
        <v>0</v>
      </c>
      <c r="E96" s="66">
        <f>IF($G5*'Jan''15 SP'!G41/'Jan''15 SP'!G42&lt;'Jan''15 SP'!G43,0,IF($G5*'Jan''15 SP'!G41/'Jan''15 SP'!G42&lt;='Jan''15 SP'!G44,($G5*'Jan''15 SP'!G41/'Jan''15 SP'!G42-'Jan''15 SP'!G43)*('Jan''15 SP'!G49/100)*'Jan''15 SP'!G42,('Jan''15 SP'!G44-'Jan''15 SP'!G43)*('Jan''15 SP'!G49/100)*'Jan''15 SP'!G42))</f>
        <v>347.88400811999998</v>
      </c>
      <c r="F96" s="66">
        <f>IF($G5*'Jan''15 SP'!H41/'Jan''15 SP'!H42&lt;'Jan''15 SP'!H43,0,IF($G5*'Jan''15 SP'!H41/'Jan''15 SP'!H42&lt;='Jan''15 SP'!H44,($G5*'Jan''15 SP'!H41/'Jan''15 SP'!H42-'Jan''15 SP'!H43)*('Jan''15 SP'!H49/100)*'Jan''15 SP'!H42,('Jan''15 SP'!H44-'Jan''15 SP'!H43)*('Jan''15 SP'!H49/100)*'Jan''15 SP'!H42))</f>
        <v>260.11129319999992</v>
      </c>
      <c r="G96" s="66">
        <f>IF($G5*'Jan''15 SP'!I41/'Jan''15 SP'!I42&lt;'Jan''15 SP'!I43,0,IF($G5*'Jan''15 SP'!I41/'Jan''15 SP'!I42&lt;='Jan''15 SP'!I44,($G5*'Jan''15 SP'!I41/'Jan''15 SP'!I42-'Jan''15 SP'!I43)*('Jan''15 SP'!I49/100)*'Jan''15 SP'!I42,('Jan''15 SP'!I44-'Jan''15 SP'!I43)*('Jan''15 SP'!I49/100)*'Jan''15 SP'!I42))</f>
        <v>0</v>
      </c>
      <c r="H96" s="66">
        <f>IF($G5*'Jan''15 SP'!J41/'Jan''15 SP'!J42&lt;'Jan''15 SP'!J43,0,IF($G5*'Jan''15 SP'!J41/'Jan''15 SP'!J42&lt;='Jan''15 SP'!J44,($G5*'Jan''15 SP'!J41/'Jan''15 SP'!J42-'Jan''15 SP'!J43)*('Jan''15 SP'!J49/100)*'Jan''15 SP'!J42,('Jan''15 SP'!J44-'Jan''15 SP'!J43)*('Jan''15 SP'!J49/100)*'Jan''15 SP'!J42))</f>
        <v>0</v>
      </c>
      <c r="I96" s="66">
        <f>IF($G5*'Jan''15 SP'!K41/'Jan''15 SP'!K42&lt;'Jan''15 SP'!K43,0,IF($G5*'Jan''15 SP'!K41/'Jan''15 SP'!K42&lt;='Jan''15 SP'!K44,($G5*'Jan''15 SP'!K41/'Jan''15 SP'!K42-'Jan''15 SP'!K43)*('Jan''15 SP'!K49/100)*'Jan''15 SP'!K42,('Jan''15 SP'!K44-'Jan''15 SP'!K43)*('Jan''15 SP'!K49/100)*'Jan''15 SP'!K42))</f>
        <v>0</v>
      </c>
      <c r="J96" s="66">
        <f>IF($G5*'Jan''15 SP'!L41/'Jan''15 SP'!L42&lt;'Jan''15 SP'!L43,0,IF($G5*'Jan''15 SP'!L41/'Jan''15 SP'!L42&lt;='Jan''15 SP'!L44,($G5*'Jan''15 SP'!L41/'Jan''15 SP'!L42-'Jan''15 SP'!L43)*('Jan''15 SP'!L49/100)*'Jan''15 SP'!L42,('Jan''15 SP'!L44-'Jan''15 SP'!L43)*('Jan''15 SP'!L49/100)*'Jan''15 SP'!L42))</f>
        <v>0</v>
      </c>
      <c r="K96" s="66">
        <f>IF($G5*'Jan''15 SP'!M41/'Jan''15 SP'!M42&lt;'Jan''15 SP'!M43,0,IF($G5*'Jan''15 SP'!M41/'Jan''15 SP'!M42&lt;='Jan''15 SP'!M44,($G5*'Jan''15 SP'!M41/'Jan''15 SP'!M42-'Jan''15 SP'!M43)*('Jan''15 SP'!M49/100)*'Jan''15 SP'!M42,('Jan''15 SP'!M44-'Jan''15 SP'!M43)*('Jan''15 SP'!M49/100)*'Jan''15 SP'!M42))</f>
        <v>0</v>
      </c>
      <c r="L96" s="70"/>
    </row>
    <row r="97" spans="1:16" x14ac:dyDescent="0.15">
      <c r="A97" s="47" t="s">
        <v>742</v>
      </c>
      <c r="C97" s="66">
        <f>IF(($G5*'Jan''15 SP'!E41/'Jan''15 SP'!E42&gt;'Jan''15 SP'!E44),($G5*'Jan''15 SP'!E41/'Jan''15 SP'!E42-'Jan''15 SP'!E44)*'Jan''15 SP'!E50/100*'Jan''15 SP'!E42,0)</f>
        <v>0</v>
      </c>
      <c r="D97" s="66">
        <f>IF(($G5*'Jan''15 SP'!F41/'Jan''15 SP'!F42&gt;'Jan''15 SP'!F44),($G5*'Jan''15 SP'!F41/'Jan''15 SP'!F42-'Jan''15 SP'!F44)*'Jan''15 SP'!F50/100*'Jan''15 SP'!F42,0)</f>
        <v>457.96531879999998</v>
      </c>
      <c r="E97" s="66">
        <f>IF(($G5*'Jan''15 SP'!G41/'Jan''15 SP'!G42&gt;'Jan''15 SP'!G44),($G5*'Jan''15 SP'!G41/'Jan''15 SP'!G42-'Jan''15 SP'!G44)*'Jan''15 SP'!G50/100*'Jan''15 SP'!G42,0)</f>
        <v>0</v>
      </c>
      <c r="F97" s="66">
        <f>IF(($G5*'Jan''15 SP'!H41/'Jan''15 SP'!H42&gt;'Jan''15 SP'!H44),($G5*'Jan''15 SP'!H41/'Jan''15 SP'!H42-'Jan''15 SP'!H44)*'Jan''15 SP'!H50/100*'Jan''15 SP'!H42,0)</f>
        <v>0</v>
      </c>
      <c r="G97" s="66">
        <f>IF(($G5*'Jan''15 SP'!I41/'Jan''15 SP'!I42&gt;'Jan''15 SP'!I44),($G5*'Jan''15 SP'!I41/'Jan''15 SP'!I42-'Jan''15 SP'!I44)*'Jan''15 SP'!I50/100*'Jan''15 SP'!I42,0)</f>
        <v>514.42999599999996</v>
      </c>
      <c r="H97" s="66">
        <f>IF(($G5*'Jan''15 SP'!J41/'Jan''15 SP'!J42&gt;'Jan''15 SP'!J44),($G5*'Jan''15 SP'!J41/'Jan''15 SP'!J42-'Jan''15 SP'!J44)*'Jan''15 SP'!J50/100*'Jan''15 SP'!J42,0)</f>
        <v>471.77493219999991</v>
      </c>
      <c r="I97" s="66">
        <f>IF(($G5*'Jan''15 SP'!K41/'Jan''15 SP'!K42&gt;'Jan''15 SP'!K44),($G5*'Jan''15 SP'!K41/'Jan''15 SP'!K42-'Jan''15 SP'!K44)*'Jan''15 SP'!K50/100*'Jan''15 SP'!K42,0)</f>
        <v>472.0960859999999</v>
      </c>
      <c r="J97" s="66">
        <f>IF(($G5*'Jan''15 SP'!L41/'Jan''15 SP'!L42&gt;'Jan''15 SP'!L44),($G5*'Jan''15 SP'!L41/'Jan''15 SP'!L42-'Jan''15 SP'!L44)*'Jan''15 SP'!L50/100*'Jan''15 SP'!L42,0)</f>
        <v>306.8283899999999</v>
      </c>
      <c r="K97" s="66">
        <f>IF(($G5*'Jan''15 SP'!M41/'Jan''15 SP'!M42&gt;'Jan''15 SP'!M44),($G5*'Jan''15 SP'!M41/'Jan''15 SP'!M42-'Jan''15 SP'!M44)*'Jan''15 SP'!M50/100*'Jan''15 SP'!M42,0)</f>
        <v>484.94223799999992</v>
      </c>
      <c r="L97" s="70"/>
    </row>
    <row r="98" spans="1:16" x14ac:dyDescent="0.15">
      <c r="A98" s="47" t="s">
        <v>309</v>
      </c>
      <c r="C98" s="66">
        <f>365*'Jan''15 SP'!E51/100</f>
        <v>252.142</v>
      </c>
      <c r="D98" s="66">
        <f>365*'Jan''15 SP'!F51/100</f>
        <v>260.97500000000002</v>
      </c>
      <c r="E98" s="66">
        <f>365*'Jan''15 SP'!G51/100</f>
        <v>267.63989999999995</v>
      </c>
      <c r="F98" s="66">
        <f>365*'Jan''15 SP'!H51/100</f>
        <v>254.22979999999998</v>
      </c>
      <c r="G98" s="66">
        <f>365*'Jan''15 SP'!I51/100</f>
        <v>293.17530000000005</v>
      </c>
      <c r="H98" s="66">
        <f>365*'Jan''15 SP'!J51/100</f>
        <v>223.672</v>
      </c>
      <c r="I98" s="66">
        <f>365*'Jan''15 SP'!K51/100</f>
        <v>248.93</v>
      </c>
      <c r="J98" s="66">
        <f>365*'Jan''15 SP'!L51/100</f>
        <v>248.64895000000001</v>
      </c>
      <c r="K98" s="66">
        <f>365*'Jan''15 SP'!M51/100</f>
        <v>212.75485</v>
      </c>
      <c r="L98" s="67">
        <f>AVERAGE(C98:K98)</f>
        <v>251.35197777777773</v>
      </c>
    </row>
    <row r="99" spans="1:16" x14ac:dyDescent="0.15">
      <c r="A99" s="69" t="s">
        <v>721</v>
      </c>
      <c r="B99" s="70"/>
      <c r="C99" s="68">
        <f t="shared" ref="C99:I99" si="7">SUM(C92:C98)</f>
        <v>1406.0241282999998</v>
      </c>
      <c r="D99" s="68">
        <f t="shared" si="7"/>
        <v>1402.0318950000001</v>
      </c>
      <c r="E99" s="68">
        <f t="shared" si="7"/>
        <v>1576.2214280999999</v>
      </c>
      <c r="F99" s="68">
        <f>SUM(F92:F98)</f>
        <v>1333.8246085999999</v>
      </c>
      <c r="G99" s="68">
        <f t="shared" si="7"/>
        <v>1490.1098159999999</v>
      </c>
      <c r="H99" s="68">
        <f t="shared" si="7"/>
        <v>1339.7879475</v>
      </c>
      <c r="I99" s="68">
        <f t="shared" si="7"/>
        <v>1395.0890469999999</v>
      </c>
      <c r="J99" s="68">
        <f>SUM(J92:J98)</f>
        <v>1508.2683009999998</v>
      </c>
      <c r="K99" s="68">
        <f>SUM(K92:K98)</f>
        <v>1346.439666</v>
      </c>
      <c r="L99" s="72">
        <f>AVERAGE(C99:K99)</f>
        <v>1421.9774263888887</v>
      </c>
    </row>
    <row r="101" spans="1:16" x14ac:dyDescent="0.1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</row>
  </sheetData>
  <sheetProtection algorithmName="SHA-512" hashValue="fqmTl3LHtj0CujBZXCEA6jZNYdaikmQ2pCERGKfkv9QGbJcmSmDRVXRZAwkHj7ej5yNaFMnGXRqyvgSLsiA3vA==" saltValue="JlsDPZLRXiJhMuyVkEr9f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61857-3F88-0444-B792-B555A24FA91E}">
  <sheetPr codeName="Sheet88"/>
  <dimension ref="A1:V163"/>
  <sheetViews>
    <sheetView tabSelected="1" zoomScale="120" zoomScaleNormal="120" workbookViewId="0">
      <selection activeCell="E12" sqref="E12"/>
    </sheetView>
  </sheetViews>
  <sheetFormatPr baseColWidth="10" defaultRowHeight="13" x14ac:dyDescent="0.15"/>
  <cols>
    <col min="1" max="1" width="17.5" style="47" customWidth="1"/>
    <col min="2" max="2" width="20.6640625" style="47" customWidth="1"/>
    <col min="3" max="14" width="14.83203125" style="47" customWidth="1"/>
    <col min="15" max="15" width="14.83203125" style="47" hidden="1" customWidth="1"/>
    <col min="16" max="16" width="14.83203125" style="47" customWidth="1"/>
    <col min="17" max="22" width="12.5" customWidth="1"/>
    <col min="23" max="16384" width="10.83203125" style="47"/>
  </cols>
  <sheetData>
    <row r="1" spans="1:22" customFormat="1" x14ac:dyDescent="0.15">
      <c r="A1" s="570" t="s">
        <v>797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</row>
    <row r="2" spans="1:22" customFormat="1" x14ac:dyDescent="0.15">
      <c r="A2" s="572" t="s">
        <v>543</v>
      </c>
      <c r="B2" s="572"/>
      <c r="C2" s="572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</row>
    <row r="3" spans="1:22" customFormat="1" ht="14" thickBot="1" x14ac:dyDescent="0.2">
      <c r="A3" s="570"/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1:22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71"/>
      <c r="R4" s="571"/>
      <c r="S4" s="571"/>
      <c r="T4" s="571"/>
      <c r="U4" s="571"/>
      <c r="V4" s="571"/>
    </row>
    <row r="5" spans="1:22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71"/>
      <c r="R5" s="571"/>
      <c r="S5" s="571"/>
      <c r="T5" s="571"/>
      <c r="U5" s="571"/>
      <c r="V5" s="571"/>
    </row>
    <row r="6" spans="1:22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71"/>
      <c r="R6" s="571"/>
      <c r="S6" s="571"/>
      <c r="T6" s="571"/>
      <c r="U6" s="571"/>
      <c r="V6" s="571"/>
    </row>
    <row r="7" spans="1:22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573" t="s">
        <v>855</v>
      </c>
      <c r="P7" s="497" t="s">
        <v>798</v>
      </c>
      <c r="Q7" s="571"/>
      <c r="R7" s="571"/>
      <c r="S7" s="571"/>
      <c r="T7" s="571"/>
      <c r="U7" s="571"/>
      <c r="V7" s="571"/>
    </row>
    <row r="8" spans="1:22" x14ac:dyDescent="0.15">
      <c r="A8" s="286" t="str">
        <f>'Tariffs Jul2023'!F2</f>
        <v>AGL</v>
      </c>
      <c r="B8" s="47" t="str">
        <f>'Tariffs Jul2023'!D2</f>
        <v>Multinet Metro 1</v>
      </c>
      <c r="C8" s="287">
        <f>'Tariffs Jul2023'!E2</f>
        <v>45108</v>
      </c>
      <c r="D8" s="85">
        <f>365*'Tariffs Jul2023'!H2/100</f>
        <v>316.18954545454545</v>
      </c>
      <c r="E8" s="85">
        <f>IF($C$5*'Tariffs Jul2023'!AK2/'Tariffs Jul2023'!AI2&gt;='Tariffs Jul2023'!J2,( 'Tariffs Jul2023'!J2*'Tariffs Jul2023'!O2/100)* 'Tariffs Jul2023'!AI2,($C$5*'Tariffs Jul2023'!AK2/'Tariffs Jul2023'!AI2*'Tariffs Jul2023'!O2/100)* 'Tariffs Jul2023'!AI2)</f>
        <v>348.5454545454545</v>
      </c>
      <c r="F8" s="85">
        <f>IF($C$5*'Tariffs Jul2023'!AK2/'Tariffs Jul2023'!AI2&lt;'Tariffs Jul2023'!J2,0,IF($C$5*'Tariffs Jul2023'!AK2/'Tariffs Jul2023'!AI2&lt;='Tariffs Jul2023'!K2,($C$5*'Tariffs Jul2023'!AK2/'Tariffs Jul2023'!AI2-'Tariffs Jul2023'!J2)*('Tariffs Jul2023'!P2/100)*'Tariffs Jul2023'!AI2,('Tariffs Jul2023'!K2-'Tariffs Jul2023'!J2)*('Tariffs Jul2023'!P2/100)*'Tariffs Jul2023'!AI2))</f>
        <v>307.63636363636357</v>
      </c>
      <c r="G8" s="85">
        <f>IF($C$5*'Tariffs Jul2023'!AK2/'Tariffs Jul2023'!AI2&lt;'Tariffs Jul2023'!K2,0,IF($C$5*'Tariffs Jul2023'!AK2/'Tariffs Jul2023'!AI2&lt;='Tariffs Jul2023'!L2,($C$5*'Tariffs Jul2023'!AK2/'Tariffs Jul2023'!AI2-'Tariffs Jul2023'!K2)*('Tariffs Jul2023'!Q2/100)*'Tariffs Jul2023'!AI2,('Tariffs Jul2023'!L2-'Tariffs Jul2023'!K2)*('Tariffs Jul2023'!Q2/100)*'Tariffs Jul2023'!AI2))</f>
        <v>247.90909090909088</v>
      </c>
      <c r="H8" s="85">
        <f>IF($C$5*'Tariffs Jul2023'!AK2/'Tariffs Jul2023'!AI2&lt;'Tariffs Jul2023'!L2,0,IF($C$5*'Tariffs Jul2023'!AK2/'Tariffs Jul2023'!AI2&lt;='Tariffs Jul2023'!M2,($C$5*'Tariffs Jul2023'!AK2/'Tariffs Jul2023'!AI2-'Tariffs Jul2023'!L2)*('Tariffs Jul2023'!R2/100)*'Tariffs Jul2023'!AI2,('Tariffs Jul2023'!M2-'Tariffs Jul2023'!L2)*('Tariffs Jul2023'!R2/100)*'Tariffs Jul2023'!AI2))</f>
        <v>101.86363636363636</v>
      </c>
      <c r="I8" s="85">
        <f>IF(($C$5*'Tariffs Jul2023'!AK2/'Tariffs Jul2023'!AI2&gt;'Tariffs Jul2023'!M2),($C$5*'Tariffs Jul2023'!AK2/'Tariffs Jul2023'!AI2-'Tariffs Jul2023'!M2)*'Tariffs Jul2023'!S2/100*'Tariffs Jul2023'!AI2,0)</f>
        <v>0</v>
      </c>
      <c r="J8" s="85">
        <f>IF($C$5*'Tariffs Jul2023'!AL2/'Tariffs Jul2023'!AJ2&gt;='Tariffs Jul2023'!J2,('Tariffs Jul2023'!J2*'Tariffs Jul2023'!U2/100)* 'Tariffs Jul2023'!AJ2,($C$5*'Tariffs Jul2023'!AL2/'Tariffs Jul2023'!AJ2*'Tariffs Jul2023'!U2/100)* 'Tariffs Jul2023'!AJ2)</f>
        <v>326.45454545454538</v>
      </c>
      <c r="K8" s="85">
        <f>IF($C$5*'Tariffs Jul2023'!AL2/'Tariffs Jul2023'!AJ2&lt;'Tariffs Jul2023'!J2,0,IF($C$5*'Tariffs Jul2023'!AL2/'Tariffs Jul2023'!AJ2&lt;='Tariffs Jul2023'!K2,($C$5*'Tariffs Jul2023'!AL2/'Tariffs Jul2023'!AJ2-'Tariffs Jul2023'!J2)*('Tariffs Jul2023'!V2/100)*'Tariffs Jul2023'!AJ2,('Tariffs Jul2023'!K2-'Tariffs Jul2023'!J2)*('Tariffs Jul2023'!V2/100)*'Tariffs Jul2023'!AJ2))</f>
        <v>285.54545454545456</v>
      </c>
      <c r="L8" s="85">
        <f>IF($C$5*'Tariffs Jul2023'!AL2/'Tariffs Jul2023'!AJ2&lt;'Tariffs Jul2023'!K2,0,IF($C$5*'Tariffs Jul2023'!AL2/'Tariffs Jul2023'!AJ2&lt;='Tariffs Jul2023'!L2,($C$5*'Tariffs Jul2023'!AL2/'Tariffs Jul2023'!AJ2-'Tariffs Jul2023'!K2)*('Tariffs Jul2023'!W2/100)*'Tariffs Jul2023'!AJ2,('Tariffs Jul2023'!L2-'Tariffs Jul2023'!K2)*('Tariffs Jul2023'!W2/100)*'Tariffs Jul2023'!AJ2))</f>
        <v>233.99999999999994</v>
      </c>
      <c r="M8" s="85">
        <f>IF($C$5*'Tariffs Jul2023'!AL2/'Tariffs Jul2023'!AJ2&lt;'Tariffs Jul2023'!L2,0,IF($C$5*'Tariffs Jul2023'!AL2/'Tariffs Jul2023'!AJ2&lt;='Tariffs Jul2023'!M2,($C$5*'Tariffs Jul2023'!AL2/'Tariffs Jul2023'!AJ2-'Tariffs Jul2023'!L2)*('Tariffs Jul2023'!X2/100)*'Tariffs Jul2023'!AJ2,('Tariffs Jul2023'!M2-'Tariffs Jul2023'!L2)*('Tariffs Jul2023'!X2/100)*'Tariffs Jul2023'!AJ2))</f>
        <v>99</v>
      </c>
      <c r="N8" s="85">
        <f>IF(($C$5*'Tariffs Jul2023'!AL2/'Tariffs Jul2023'!AJ2&gt;'Tariffs Jul2023'!M2),($C$5*'Tariffs Jul2023'!AL2/'Tariffs Jul2023'!AJ2-'Tariffs Jul2023'!M2)*'Tariffs Jul2023'!Y2/100*'Tariffs Jul2023'!AJ2,0)</f>
        <v>0</v>
      </c>
      <c r="O8" s="73">
        <f>SUM(D8:N8)</f>
        <v>2267.1440909090902</v>
      </c>
      <c r="P8" s="498">
        <f>O8*1.1</f>
        <v>2493.8584999999994</v>
      </c>
      <c r="Q8" s="571"/>
      <c r="R8" s="571"/>
      <c r="S8" s="571"/>
      <c r="T8" s="571"/>
      <c r="U8" s="571"/>
      <c r="V8" s="571"/>
    </row>
    <row r="9" spans="1:22" x14ac:dyDescent="0.15">
      <c r="A9" s="286" t="str">
        <f>'Tariffs Jul2023'!F3</f>
        <v>Alinta Energy</v>
      </c>
      <c r="B9" s="47" t="str">
        <f>'Tariffs Jul2023'!D3</f>
        <v>Multinet Metro 1</v>
      </c>
      <c r="C9" s="287">
        <f>'Tariffs Jul2023'!E3</f>
        <v>45109</v>
      </c>
      <c r="D9" s="85">
        <f>365*'Tariffs Jul2023'!H3/100</f>
        <v>258.68545454545449</v>
      </c>
      <c r="E9" s="85">
        <f>IF($C$5*'Tariffs Jul2023'!AK3/'Tariffs Jul2023'!AI3&gt;='Tariffs Jul2023'!J3,( 'Tariffs Jul2023'!J3*'Tariffs Jul2023'!O3/100)* 'Tariffs Jul2023'!AI3,($C$5*'Tariffs Jul2023'!AK3/'Tariffs Jul2023'!AI3*'Tariffs Jul2023'!O3/100)* 'Tariffs Jul2023'!AI3)</f>
        <v>360</v>
      </c>
      <c r="F9" s="85">
        <f>IF($C$5*'Tariffs Jul2023'!AK3/'Tariffs Jul2023'!AI3&lt;'Tariffs Jul2023'!J3,0,IF($C$5*'Tariffs Jul2023'!AK3/'Tariffs Jul2023'!AI3&lt;='Tariffs Jul2023'!K3,($C$5*'Tariffs Jul2023'!AK3/'Tariffs Jul2023'!AI3-'Tariffs Jul2023'!J3)*('Tariffs Jul2023'!P3/100)*'Tariffs Jul2023'!AI3,('Tariffs Jul2023'!K3-'Tariffs Jul2023'!J3)*('Tariffs Jul2023'!P3/100)*'Tariffs Jul2023'!AI3))</f>
        <v>318.27272727272725</v>
      </c>
      <c r="G9" s="85">
        <f>IF($C$5*'Tariffs Jul2023'!AK3/'Tariffs Jul2023'!AI3&lt;'Tariffs Jul2023'!K3,0,IF($C$5*'Tariffs Jul2023'!AK3/'Tariffs Jul2023'!AI3&lt;='Tariffs Jul2023'!L3,($C$5*'Tariffs Jul2023'!AK3/'Tariffs Jul2023'!AI3-'Tariffs Jul2023'!K3)*('Tariffs Jul2023'!Q3/100)*'Tariffs Jul2023'!AI3,('Tariffs Jul2023'!L3-'Tariffs Jul2023'!K3)*('Tariffs Jul2023'!Q3/100)*'Tariffs Jul2023'!AI3))</f>
        <v>0</v>
      </c>
      <c r="H9" s="85">
        <f>IF($C$5*'Tariffs Jul2023'!AK3/'Tariffs Jul2023'!AI3&lt;'Tariffs Jul2023'!L3,0,IF($C$5*'Tariffs Jul2023'!AK3/'Tariffs Jul2023'!AI3&lt;='Tariffs Jul2023'!M3,($C$5*'Tariffs Jul2023'!AK3/'Tariffs Jul2023'!AI3-'Tariffs Jul2023'!L3)*('Tariffs Jul2023'!R3/100)*'Tariffs Jul2023'!AI3,('Tariffs Jul2023'!M3-'Tariffs Jul2023'!L3)*('Tariffs Jul2023'!R3/100)*'Tariffs Jul2023'!AI3))</f>
        <v>0</v>
      </c>
      <c r="I9" s="85">
        <f>IF(($C$5*'Tariffs Jul2023'!AK3/'Tariffs Jul2023'!AI3&gt;'Tariffs Jul2023'!M3),($C$5*'Tariffs Jul2023'!AK3/'Tariffs Jul2023'!AI3-'Tariffs Jul2023'!M3)*'Tariffs Jul2023'!S3/100*'Tariffs Jul2023'!AI3,0)</f>
        <v>374.31818181818181</v>
      </c>
      <c r="J9" s="85">
        <f>IF($C$5*'Tariffs Jul2023'!AL3/'Tariffs Jul2023'!AJ3&gt;='Tariffs Jul2023'!J3,('Tariffs Jul2023'!J3*'Tariffs Jul2023'!U3/100)* 'Tariffs Jul2023'!AJ3,($C$5*'Tariffs Jul2023'!AL3/'Tariffs Jul2023'!AJ3*'Tariffs Jul2023'!U3/100)* 'Tariffs Jul2023'!AJ3)</f>
        <v>345.27272727272725</v>
      </c>
      <c r="K9" s="85">
        <f>IF($C$5*'Tariffs Jul2023'!AL3/'Tariffs Jul2023'!AJ3&lt;'Tariffs Jul2023'!J3,0,IF($C$5*'Tariffs Jul2023'!AL3/'Tariffs Jul2023'!AJ3&lt;='Tariffs Jul2023'!K3,($C$5*'Tariffs Jul2023'!AL3/'Tariffs Jul2023'!AJ3-'Tariffs Jul2023'!J3)*('Tariffs Jul2023'!V3/100)*'Tariffs Jul2023'!AJ3,('Tariffs Jul2023'!K3-'Tariffs Jul2023'!J3)*('Tariffs Jul2023'!V3/100)*'Tariffs Jul2023'!AJ3))</f>
        <v>304.36363636363637</v>
      </c>
      <c r="L9" s="85">
        <f>IF($C$5*'Tariffs Jul2023'!AL3/'Tariffs Jul2023'!AJ3&lt;'Tariffs Jul2023'!K3,0,IF($C$5*'Tariffs Jul2023'!AL3/'Tariffs Jul2023'!AJ3&lt;='Tariffs Jul2023'!L3,($C$5*'Tariffs Jul2023'!AL3/'Tariffs Jul2023'!AJ3-'Tariffs Jul2023'!K3)*('Tariffs Jul2023'!W3/100)*'Tariffs Jul2023'!AJ3,('Tariffs Jul2023'!L3-'Tariffs Jul2023'!K3)*('Tariffs Jul2023'!W3/100)*'Tariffs Jul2023'!AJ3))</f>
        <v>0</v>
      </c>
      <c r="M9" s="85">
        <f>IF($C$5*'Tariffs Jul2023'!AL3/'Tariffs Jul2023'!AJ3&lt;'Tariffs Jul2023'!L3,0,IF($C$5*'Tariffs Jul2023'!AL3/'Tariffs Jul2023'!AJ3&lt;='Tariffs Jul2023'!M3,($C$5*'Tariffs Jul2023'!AL3/'Tariffs Jul2023'!AJ3-'Tariffs Jul2023'!L3)*('Tariffs Jul2023'!X3/100)*'Tariffs Jul2023'!AJ3,('Tariffs Jul2023'!M3-'Tariffs Jul2023'!L3)*('Tariffs Jul2023'!X3/100)*'Tariffs Jul2023'!AJ3))</f>
        <v>0</v>
      </c>
      <c r="N9" s="85">
        <f>IF(($C$5*'Tariffs Jul2023'!AL3/'Tariffs Jul2023'!AJ3&gt;'Tariffs Jul2023'!M3),($C$5*'Tariffs Jul2023'!AL3/'Tariffs Jul2023'!AJ3-'Tariffs Jul2023'!M3)*'Tariffs Jul2023'!Y3/100*'Tariffs Jul2023'!AJ3,0)</f>
        <v>374.31818181818181</v>
      </c>
      <c r="O9" s="73">
        <f t="shared" ref="O9:O91" si="0">SUM(D9:N9)</f>
        <v>2335.2309090909093</v>
      </c>
      <c r="P9" s="498">
        <f t="shared" ref="P9:P91" si="1">O9*1.1</f>
        <v>2568.7540000000004</v>
      </c>
      <c r="Q9" s="571"/>
      <c r="R9" s="571"/>
      <c r="S9" s="571"/>
      <c r="T9" s="571"/>
      <c r="U9" s="571"/>
      <c r="V9" s="571"/>
    </row>
    <row r="10" spans="1:22" x14ac:dyDescent="0.15">
      <c r="A10" s="286" t="str">
        <f>'Tariffs Jul2023'!F4</f>
        <v>Covau</v>
      </c>
      <c r="B10" s="47" t="str">
        <f>'Tariffs Jul2023'!D4</f>
        <v>Multinet Metro 1</v>
      </c>
      <c r="C10" s="287">
        <f>'Tariffs Jul2023'!E4</f>
        <v>45108</v>
      </c>
      <c r="D10" s="85">
        <f>365*'Tariffs Jul2023'!H4/100</f>
        <v>321.2</v>
      </c>
      <c r="E10" s="85">
        <f>IF($C$5*'Tariffs Jul2023'!AK4/'Tariffs Jul2023'!AI4&gt;='Tariffs Jul2023'!J4,( 'Tariffs Jul2023'!J4*'Tariffs Jul2023'!O4/100)* 'Tariffs Jul2023'!AI4,($C$5*'Tariffs Jul2023'!AK4/'Tariffs Jul2023'!AI4*'Tariffs Jul2023'!O4/100)* 'Tariffs Jul2023'!AI4)</f>
        <v>467.18181818181813</v>
      </c>
      <c r="F10" s="85">
        <f>IF($C$5*'Tariffs Jul2023'!AK4/'Tariffs Jul2023'!AI4&lt;'Tariffs Jul2023'!J4,0,IF($C$5*'Tariffs Jul2023'!AK4/'Tariffs Jul2023'!AI4&lt;='Tariffs Jul2023'!K4,($C$5*'Tariffs Jul2023'!AK4/'Tariffs Jul2023'!AI4-'Tariffs Jul2023'!J4)*('Tariffs Jul2023'!P4/100)*'Tariffs Jul2023'!AI4,('Tariffs Jul2023'!K4-'Tariffs Jul2023'!J4)*('Tariffs Jul2023'!P4/100)*'Tariffs Jul2023'!AI4))</f>
        <v>432.81818181818176</v>
      </c>
      <c r="G10" s="85">
        <f>IF($C$5*'Tariffs Jul2023'!AK4/'Tariffs Jul2023'!AI4&lt;'Tariffs Jul2023'!K4,0,IF($C$5*'Tariffs Jul2023'!AK4/'Tariffs Jul2023'!AI4&lt;='Tariffs Jul2023'!L4,($C$5*'Tariffs Jul2023'!AK4/'Tariffs Jul2023'!AI4-'Tariffs Jul2023'!K4)*('Tariffs Jul2023'!Q4/100)*'Tariffs Jul2023'!AI4,('Tariffs Jul2023'!L4-'Tariffs Jul2023'!K4)*('Tariffs Jul2023'!Q4/100)*'Tariffs Jul2023'!AI4))</f>
        <v>398.45454545454544</v>
      </c>
      <c r="H10" s="85">
        <f>IF($C$5*'Tariffs Jul2023'!AK4/'Tariffs Jul2023'!AI4&lt;'Tariffs Jul2023'!L4,0,IF($C$5*'Tariffs Jul2023'!AK4/'Tariffs Jul2023'!AI4&lt;='Tariffs Jul2023'!M4,($C$5*'Tariffs Jul2023'!AK4/'Tariffs Jul2023'!AI4-'Tariffs Jul2023'!L4)*('Tariffs Jul2023'!R4/100)*'Tariffs Jul2023'!AI4,('Tariffs Jul2023'!M4-'Tariffs Jul2023'!L4)*('Tariffs Jul2023'!R4/100)*'Tariffs Jul2023'!AI4))</f>
        <v>191.86363636363637</v>
      </c>
      <c r="I10" s="85">
        <f>IF(($C$5*'Tariffs Jul2023'!AK4/'Tariffs Jul2023'!AI4&gt;'Tariffs Jul2023'!M4),($C$5*'Tariffs Jul2023'!AK4/'Tariffs Jul2023'!AI4-'Tariffs Jul2023'!M4)*'Tariffs Jul2023'!S4/100*'Tariffs Jul2023'!AI4,0)</f>
        <v>0</v>
      </c>
      <c r="J10" s="85">
        <f>IF($C$5*'Tariffs Jul2023'!AL4/'Tariffs Jul2023'!AJ4&gt;='Tariffs Jul2023'!J4,('Tariffs Jul2023'!J4*'Tariffs Jul2023'!U4/100)* 'Tariffs Jul2023'!AJ4,($C$5*'Tariffs Jul2023'!AL4/'Tariffs Jul2023'!AJ4*'Tariffs Jul2023'!U4/100)* 'Tariffs Jul2023'!AJ4)</f>
        <v>405</v>
      </c>
      <c r="K10" s="85">
        <f>IF($C$5*'Tariffs Jul2023'!AL4/'Tariffs Jul2023'!AJ4&lt;'Tariffs Jul2023'!J4,0,IF($C$5*'Tariffs Jul2023'!AL4/'Tariffs Jul2023'!AJ4&lt;='Tariffs Jul2023'!K4,($C$5*'Tariffs Jul2023'!AL4/'Tariffs Jul2023'!AJ4-'Tariffs Jul2023'!J4)*('Tariffs Jul2023'!V4/100)*'Tariffs Jul2023'!AJ4,('Tariffs Jul2023'!K4-'Tariffs Jul2023'!J4)*('Tariffs Jul2023'!V4/100)*'Tariffs Jul2023'!AJ4))</f>
        <v>375.54545454545445</v>
      </c>
      <c r="L10" s="85">
        <f>IF($C$5*'Tariffs Jul2023'!AL4/'Tariffs Jul2023'!AJ4&lt;'Tariffs Jul2023'!K4,0,IF($C$5*'Tariffs Jul2023'!AL4/'Tariffs Jul2023'!AJ4&lt;='Tariffs Jul2023'!L4,($C$5*'Tariffs Jul2023'!AL4/'Tariffs Jul2023'!AJ4-'Tariffs Jul2023'!K4)*('Tariffs Jul2023'!W4/100)*'Tariffs Jul2023'!AJ4,('Tariffs Jul2023'!L4-'Tariffs Jul2023'!K4)*('Tariffs Jul2023'!W4/100)*'Tariffs Jul2023'!AJ4))</f>
        <v>345.2727272727272</v>
      </c>
      <c r="M10" s="85">
        <f>IF($C$5*'Tariffs Jul2023'!AL4/'Tariffs Jul2023'!AJ4&lt;'Tariffs Jul2023'!L4,0,IF($C$5*'Tariffs Jul2023'!AL4/'Tariffs Jul2023'!AJ4&lt;='Tariffs Jul2023'!M4,($C$5*'Tariffs Jul2023'!AL4/'Tariffs Jul2023'!AJ4-'Tariffs Jul2023'!L4)*('Tariffs Jul2023'!X4/100)*'Tariffs Jul2023'!AJ4,('Tariffs Jul2023'!M4-'Tariffs Jul2023'!L4)*('Tariffs Jul2023'!X4/100)*'Tariffs Jul2023'!AJ4))</f>
        <v>166.50000000000003</v>
      </c>
      <c r="N10" s="85">
        <f>IF(($C$5*'Tariffs Jul2023'!AL4/'Tariffs Jul2023'!AJ4&gt;'Tariffs Jul2023'!M4),($C$5*'Tariffs Jul2023'!AL4/'Tariffs Jul2023'!AJ4-'Tariffs Jul2023'!M4)*'Tariffs Jul2023'!Y4/100*'Tariffs Jul2023'!AJ4,0)</f>
        <v>0</v>
      </c>
      <c r="O10" s="73">
        <f t="shared" si="0"/>
        <v>3103.8363636363633</v>
      </c>
      <c r="P10" s="498">
        <f t="shared" si="1"/>
        <v>3414.22</v>
      </c>
      <c r="Q10" s="571"/>
      <c r="R10" s="571"/>
      <c r="S10" s="571"/>
      <c r="T10" s="571"/>
      <c r="U10" s="571"/>
      <c r="V10" s="571"/>
    </row>
    <row r="11" spans="1:22" x14ac:dyDescent="0.15">
      <c r="A11" s="286" t="str">
        <f>'Tariffs Jul2023'!F5</f>
        <v>Dodo Power &amp; Gas</v>
      </c>
      <c r="B11" s="47" t="str">
        <f>'Tariffs Jul2023'!D5</f>
        <v>Multinet Metro 1</v>
      </c>
      <c r="C11" s="287">
        <f>'Tariffs Jul2023'!E5</f>
        <v>45019</v>
      </c>
      <c r="D11" s="85">
        <f>365*'Tariffs Jul2023'!H5/100</f>
        <v>308.12636363636358</v>
      </c>
      <c r="E11" s="85">
        <f>IF($C$5*'Tariffs Jul2023'!AK5/'Tariffs Jul2023'!AI5&gt;='Tariffs Jul2023'!J5,( 'Tariffs Jul2023'!J5*'Tariffs Jul2023'!O5/100)* 'Tariffs Jul2023'!AI5,($C$5*'Tariffs Jul2023'!AK5/'Tariffs Jul2023'!AI5*'Tariffs Jul2023'!O5/100)* 'Tariffs Jul2023'!AI5)</f>
        <v>367.36363636363637</v>
      </c>
      <c r="F11" s="85">
        <f>IF($C$5*'Tariffs Jul2023'!AK5/'Tariffs Jul2023'!AI5&lt;'Tariffs Jul2023'!J5,0,IF($C$5*'Tariffs Jul2023'!AK5/'Tariffs Jul2023'!AI5&lt;='Tariffs Jul2023'!K5,($C$5*'Tariffs Jul2023'!AK5/'Tariffs Jul2023'!AI5-'Tariffs Jul2023'!J5)*('Tariffs Jul2023'!P5/100)*'Tariffs Jul2023'!AI5,('Tariffs Jul2023'!K5-'Tariffs Jul2023'!J5)*('Tariffs Jul2023'!P5/100)*'Tariffs Jul2023'!AI5))</f>
        <v>315.81818181818181</v>
      </c>
      <c r="G11" s="85">
        <f>IF($C$5*'Tariffs Jul2023'!AK5/'Tariffs Jul2023'!AI5&lt;'Tariffs Jul2023'!K5,0,IF($C$5*'Tariffs Jul2023'!AK5/'Tariffs Jul2023'!AI5&lt;='Tariffs Jul2023'!L5,($C$5*'Tariffs Jul2023'!AK5/'Tariffs Jul2023'!AI5-'Tariffs Jul2023'!K5)*('Tariffs Jul2023'!Q5/100)*'Tariffs Jul2023'!AI5,('Tariffs Jul2023'!L5-'Tariffs Jul2023'!K5)*('Tariffs Jul2023'!Q5/100)*'Tariffs Jul2023'!AI5))</f>
        <v>264.27272727272725</v>
      </c>
      <c r="H11" s="85">
        <f>IF($C$5*'Tariffs Jul2023'!AK5/'Tariffs Jul2023'!AI5&lt;'Tariffs Jul2023'!L5,0,IF($C$5*'Tariffs Jul2023'!AK5/'Tariffs Jul2023'!AI5&lt;='Tariffs Jul2023'!M5,($C$5*'Tariffs Jul2023'!AK5/'Tariffs Jul2023'!AI5-'Tariffs Jul2023'!L5)*('Tariffs Jul2023'!R5/100)*'Tariffs Jul2023'!AI5,('Tariffs Jul2023'!M5-'Tariffs Jul2023'!L5)*('Tariffs Jul2023'!R5/100)*'Tariffs Jul2023'!AI5))</f>
        <v>125.99999999999997</v>
      </c>
      <c r="I11" s="85">
        <f>IF(($C$5*'Tariffs Jul2023'!AK5/'Tariffs Jul2023'!AI5&gt;'Tariffs Jul2023'!M5),($C$5*'Tariffs Jul2023'!AK5/'Tariffs Jul2023'!AI5-'Tariffs Jul2023'!M5)*'Tariffs Jul2023'!S5/100*'Tariffs Jul2023'!AI5,0)</f>
        <v>0</v>
      </c>
      <c r="J11" s="85">
        <f>IF($C$5*'Tariffs Jul2023'!AL5/'Tariffs Jul2023'!AJ5&gt;='Tariffs Jul2023'!J5,('Tariffs Jul2023'!J5*'Tariffs Jul2023'!U5/100)* 'Tariffs Jul2023'!AJ5,($C$5*'Tariffs Jul2023'!AL5/'Tariffs Jul2023'!AJ5*'Tariffs Jul2023'!U5/100)* 'Tariffs Jul2023'!AJ5)</f>
        <v>345.27272727272725</v>
      </c>
      <c r="K11" s="85">
        <f>IF($C$5*'Tariffs Jul2023'!AL5/'Tariffs Jul2023'!AJ5&lt;'Tariffs Jul2023'!J5,0,IF($C$5*'Tariffs Jul2023'!AL5/'Tariffs Jul2023'!AJ5&lt;='Tariffs Jul2023'!K5,($C$5*'Tariffs Jul2023'!AL5/'Tariffs Jul2023'!AJ5-'Tariffs Jul2023'!J5)*('Tariffs Jul2023'!V5/100)*'Tariffs Jul2023'!AJ5,('Tariffs Jul2023'!K5-'Tariffs Jul2023'!J5)*('Tariffs Jul2023'!V5/100)*'Tariffs Jul2023'!AJ5))</f>
        <v>301.09090909090907</v>
      </c>
      <c r="L11" s="85">
        <f>IF($C$5*'Tariffs Jul2023'!AL5/'Tariffs Jul2023'!AJ5&lt;'Tariffs Jul2023'!K5,0,IF($C$5*'Tariffs Jul2023'!AL5/'Tariffs Jul2023'!AJ5&lt;='Tariffs Jul2023'!L5,($C$5*'Tariffs Jul2023'!AL5/'Tariffs Jul2023'!AJ5-'Tariffs Jul2023'!K5)*('Tariffs Jul2023'!W5/100)*'Tariffs Jul2023'!AJ5,('Tariffs Jul2023'!L5-'Tariffs Jul2023'!K5)*('Tariffs Jul2023'!W5/100)*'Tariffs Jul2023'!AJ5))</f>
        <v>257.72727272727275</v>
      </c>
      <c r="M11" s="85">
        <f>IF($C$5*'Tariffs Jul2023'!AL5/'Tariffs Jul2023'!AJ5&lt;'Tariffs Jul2023'!L5,0,IF($C$5*'Tariffs Jul2023'!AL5/'Tariffs Jul2023'!AJ5&lt;='Tariffs Jul2023'!M5,($C$5*'Tariffs Jul2023'!AL5/'Tariffs Jul2023'!AJ5-'Tariffs Jul2023'!L5)*('Tariffs Jul2023'!X5/100)*'Tariffs Jul2023'!AJ5,('Tariffs Jul2023'!M5-'Tariffs Jul2023'!L5)*('Tariffs Jul2023'!X5/100)*'Tariffs Jul2023'!AJ5))</f>
        <v>124.36363636363635</v>
      </c>
      <c r="N11" s="85">
        <f>IF(($C$5*'Tariffs Jul2023'!AL5/'Tariffs Jul2023'!AJ5&gt;'Tariffs Jul2023'!M5),($C$5*'Tariffs Jul2023'!AL5/'Tariffs Jul2023'!AJ5-'Tariffs Jul2023'!M5)*'Tariffs Jul2023'!Y5/100*'Tariffs Jul2023'!AJ5,0)</f>
        <v>0</v>
      </c>
      <c r="O11" s="73">
        <f t="shared" si="0"/>
        <v>2410.0354545454543</v>
      </c>
      <c r="P11" s="498">
        <f t="shared" si="1"/>
        <v>2651.0389999999998</v>
      </c>
      <c r="Q11" s="571"/>
      <c r="R11" s="571"/>
      <c r="S11" s="571"/>
      <c r="T11" s="571"/>
      <c r="U11" s="571"/>
      <c r="V11" s="571"/>
    </row>
    <row r="12" spans="1:22" x14ac:dyDescent="0.15">
      <c r="A12" s="286" t="str">
        <f>'Tariffs Jul2023'!F6</f>
        <v>EnergyAustralia</v>
      </c>
      <c r="B12" s="47" t="str">
        <f>'Tariffs Jul2023'!D6</f>
        <v>Multinet Metro 1</v>
      </c>
      <c r="C12" s="287">
        <f>'Tariffs Jul2023'!E6</f>
        <v>44958</v>
      </c>
      <c r="D12" s="85">
        <f>365*'Tariffs Jul2023'!H6/100</f>
        <v>367.68772727272727</v>
      </c>
      <c r="E12" s="85">
        <f>IF($C$5*'Tariffs Jul2023'!AK6/'Tariffs Jul2023'!AI6&gt;='Tariffs Jul2023'!J6,( 'Tariffs Jul2023'!J6*'Tariffs Jul2023'!O6/100)* 'Tariffs Jul2023'!AI6,($C$5*'Tariffs Jul2023'!AK6/'Tariffs Jul2023'!AI6*'Tariffs Jul2023'!O6/100)* 'Tariffs Jul2023'!AI6)</f>
        <v>365.72727272727275</v>
      </c>
      <c r="F12" s="85">
        <f>IF($C$5*'Tariffs Jul2023'!AK6/'Tariffs Jul2023'!AI6&lt;'Tariffs Jul2023'!J6,0,IF($C$5*'Tariffs Jul2023'!AK6/'Tariffs Jul2023'!AI6&lt;='Tariffs Jul2023'!K6,($C$5*'Tariffs Jul2023'!AK6/'Tariffs Jul2023'!AI6-'Tariffs Jul2023'!J6)*('Tariffs Jul2023'!P6/100)*'Tariffs Jul2023'!AI6,('Tariffs Jul2023'!K6-'Tariffs Jul2023'!J6)*('Tariffs Jul2023'!P6/100)*'Tariffs Jul2023'!AI6))</f>
        <v>315.81818181818181</v>
      </c>
      <c r="G12" s="85">
        <f>IF($C$5*'Tariffs Jul2023'!AK6/'Tariffs Jul2023'!AI6&lt;'Tariffs Jul2023'!K6,0,IF($C$5*'Tariffs Jul2023'!AK6/'Tariffs Jul2023'!AI6&lt;='Tariffs Jul2023'!L6,($C$5*'Tariffs Jul2023'!AK6/'Tariffs Jul2023'!AI6-'Tariffs Jul2023'!K6)*('Tariffs Jul2023'!Q6/100)*'Tariffs Jul2023'!AI6,('Tariffs Jul2023'!L6-'Tariffs Jul2023'!K6)*('Tariffs Jul2023'!Q6/100)*'Tariffs Jul2023'!AI6))</f>
        <v>258.5454545454545</v>
      </c>
      <c r="H12" s="85">
        <f>IF($C$5*'Tariffs Jul2023'!AK6/'Tariffs Jul2023'!AI6&lt;'Tariffs Jul2023'!L6,0,IF($C$5*'Tariffs Jul2023'!AK6/'Tariffs Jul2023'!AI6&lt;='Tariffs Jul2023'!M6,($C$5*'Tariffs Jul2023'!AK6/'Tariffs Jul2023'!AI6-'Tariffs Jul2023'!L6)*('Tariffs Jul2023'!R6/100)*'Tariffs Jul2023'!AI6,('Tariffs Jul2023'!M6-'Tariffs Jul2023'!L6)*('Tariffs Jul2023'!R6/100)*'Tariffs Jul2023'!AI6))</f>
        <v>112.09090909090908</v>
      </c>
      <c r="I12" s="85">
        <f>IF(($C$5*'Tariffs Jul2023'!AK6/'Tariffs Jul2023'!AI6&gt;'Tariffs Jul2023'!M6),($C$5*'Tariffs Jul2023'!AK6/'Tariffs Jul2023'!AI6-'Tariffs Jul2023'!M6)*'Tariffs Jul2023'!S6/100*'Tariffs Jul2023'!AI6,0)</f>
        <v>0</v>
      </c>
      <c r="J12" s="85">
        <f>IF($C$5*'Tariffs Jul2023'!AL6/'Tariffs Jul2023'!AJ6&gt;='Tariffs Jul2023'!J6,('Tariffs Jul2023'!J6*'Tariffs Jul2023'!U6/100)* 'Tariffs Jul2023'!AJ6,($C$5*'Tariffs Jul2023'!AL6/'Tariffs Jul2023'!AJ6*'Tariffs Jul2023'!U6/100)* 'Tariffs Jul2023'!AJ6)</f>
        <v>355.90909090909076</v>
      </c>
      <c r="K12" s="85">
        <f>IF($C$5*'Tariffs Jul2023'!AL6/'Tariffs Jul2023'!AJ6&lt;'Tariffs Jul2023'!J6,0,IF($C$5*'Tariffs Jul2023'!AL6/'Tariffs Jul2023'!AJ6&lt;='Tariffs Jul2023'!K6,($C$5*'Tariffs Jul2023'!AL6/'Tariffs Jul2023'!AJ6-'Tariffs Jul2023'!J6)*('Tariffs Jul2023'!V6/100)*'Tariffs Jul2023'!AJ6,('Tariffs Jul2023'!K6-'Tariffs Jul2023'!J6)*('Tariffs Jul2023'!V6/100)*'Tariffs Jul2023'!AJ6))</f>
        <v>303.5454545454545</v>
      </c>
      <c r="L12" s="85">
        <f>IF($C$5*'Tariffs Jul2023'!AL6/'Tariffs Jul2023'!AJ6&lt;'Tariffs Jul2023'!K6,0,IF($C$5*'Tariffs Jul2023'!AL6/'Tariffs Jul2023'!AJ6&lt;='Tariffs Jul2023'!L6,($C$5*'Tariffs Jul2023'!AL6/'Tariffs Jul2023'!AJ6-'Tariffs Jul2023'!K6)*('Tariffs Jul2023'!W6/100)*'Tariffs Jul2023'!AJ6,('Tariffs Jul2023'!L6-'Tariffs Jul2023'!K6)*('Tariffs Jul2023'!W6/100)*'Tariffs Jul2023'!AJ6))</f>
        <v>251.99999999999994</v>
      </c>
      <c r="M12" s="85">
        <f>IF($C$5*'Tariffs Jul2023'!AL6/'Tariffs Jul2023'!AJ6&lt;'Tariffs Jul2023'!L6,0,IF($C$5*'Tariffs Jul2023'!AL6/'Tariffs Jul2023'!AJ6&lt;='Tariffs Jul2023'!M6,($C$5*'Tariffs Jul2023'!AL6/'Tariffs Jul2023'!AJ6-'Tariffs Jul2023'!L6)*('Tariffs Jul2023'!X6/100)*'Tariffs Jul2023'!AJ6,('Tariffs Jul2023'!M6-'Tariffs Jul2023'!L6)*('Tariffs Jul2023'!X6/100)*'Tariffs Jul2023'!AJ6))</f>
        <v>108</v>
      </c>
      <c r="N12" s="85">
        <f>IF(($C$5*'Tariffs Jul2023'!AL6/'Tariffs Jul2023'!AJ6&gt;'Tariffs Jul2023'!M6),($C$5*'Tariffs Jul2023'!AL6/'Tariffs Jul2023'!AJ6-'Tariffs Jul2023'!M6)*'Tariffs Jul2023'!Y6/100*'Tariffs Jul2023'!AJ6,0)</f>
        <v>0</v>
      </c>
      <c r="O12" s="73">
        <f t="shared" si="0"/>
        <v>2439.3240909090905</v>
      </c>
      <c r="P12" s="498">
        <f t="shared" si="1"/>
        <v>2683.2565</v>
      </c>
      <c r="Q12" s="571"/>
      <c r="R12" s="571"/>
      <c r="S12" s="571"/>
      <c r="T12" s="571"/>
      <c r="U12" s="571"/>
      <c r="V12" s="571"/>
    </row>
    <row r="13" spans="1:22" x14ac:dyDescent="0.15">
      <c r="A13" s="286" t="str">
        <f>'Tariffs Jul2023'!F7</f>
        <v>Lumo Energy</v>
      </c>
      <c r="B13" s="47" t="str">
        <f>'Tariffs Jul2023'!D7</f>
        <v>Multinet Metro 1</v>
      </c>
      <c r="C13" s="287">
        <f>'Tariffs Jul2023'!E7</f>
        <v>45108</v>
      </c>
      <c r="D13" s="85">
        <f>365*'Tariffs Jul2023'!H7/100</f>
        <v>319.73999999999995</v>
      </c>
      <c r="E13" s="85">
        <f>IF($C$5*'Tariffs Jul2023'!AK7/'Tariffs Jul2023'!AI7&gt;='Tariffs Jul2023'!J7,( 'Tariffs Jul2023'!J7*'Tariffs Jul2023'!O7/100)* 'Tariffs Jul2023'!AI7,($C$5*'Tariffs Jul2023'!AK7/'Tariffs Jul2023'!AI7*'Tariffs Jul2023'!O7/100)* 'Tariffs Jul2023'!AI7)</f>
        <v>315</v>
      </c>
      <c r="F13" s="85">
        <f>IF($C$5*'Tariffs Jul2023'!AK7/'Tariffs Jul2023'!AI7&lt;'Tariffs Jul2023'!J7,0,IF($C$5*'Tariffs Jul2023'!AK7/'Tariffs Jul2023'!AI7&lt;='Tariffs Jul2023'!K7,($C$5*'Tariffs Jul2023'!AK7/'Tariffs Jul2023'!AI7-'Tariffs Jul2023'!J7)*('Tariffs Jul2023'!P7/100)*'Tariffs Jul2023'!AI7,('Tariffs Jul2023'!K7-'Tariffs Jul2023'!J7)*('Tariffs Jul2023'!P7/100)*'Tariffs Jul2023'!AI7))</f>
        <v>296.18181818181813</v>
      </c>
      <c r="G13" s="85">
        <f>IF($C$5*'Tariffs Jul2023'!AK7/'Tariffs Jul2023'!AI7&lt;'Tariffs Jul2023'!K7,0,IF($C$5*'Tariffs Jul2023'!AK7/'Tariffs Jul2023'!AI7&lt;='Tariffs Jul2023'!L7,($C$5*'Tariffs Jul2023'!AK7/'Tariffs Jul2023'!AI7-'Tariffs Jul2023'!K7)*('Tariffs Jul2023'!Q7/100)*'Tariffs Jul2023'!AI7,('Tariffs Jul2023'!L7-'Tariffs Jul2023'!K7)*('Tariffs Jul2023'!Q7/100)*'Tariffs Jul2023'!AI7))</f>
        <v>261</v>
      </c>
      <c r="H13" s="85">
        <f>IF($C$5*'Tariffs Jul2023'!AK7/'Tariffs Jul2023'!AI7&lt;'Tariffs Jul2023'!L7,0,IF($C$5*'Tariffs Jul2023'!AK7/'Tariffs Jul2023'!AI7&lt;='Tariffs Jul2023'!M7,($C$5*'Tariffs Jul2023'!AK7/'Tariffs Jul2023'!AI7-'Tariffs Jul2023'!L7)*('Tariffs Jul2023'!R7/100)*'Tariffs Jul2023'!AI7,('Tariffs Jul2023'!M7-'Tariffs Jul2023'!L7)*('Tariffs Jul2023'!R7/100)*'Tariffs Jul2023'!AI7))</f>
        <v>125.59090909090908</v>
      </c>
      <c r="I13" s="85">
        <f>IF(($C$5*'Tariffs Jul2023'!AK7/'Tariffs Jul2023'!AI7&gt;'Tariffs Jul2023'!M7),($C$5*'Tariffs Jul2023'!AK7/'Tariffs Jul2023'!AI7-'Tariffs Jul2023'!M7)*'Tariffs Jul2023'!S7/100*'Tariffs Jul2023'!AI7,0)</f>
        <v>0</v>
      </c>
      <c r="J13" s="85">
        <f>IF($C$5*'Tariffs Jul2023'!AL7/'Tariffs Jul2023'!AJ7&gt;='Tariffs Jul2023'!J7,('Tariffs Jul2023'!J7*'Tariffs Jul2023'!U7/100)* 'Tariffs Jul2023'!AJ7,($C$5*'Tariffs Jul2023'!AL7/'Tariffs Jul2023'!AJ7*'Tariffs Jul2023'!U7/100)* 'Tariffs Jul2023'!AJ7)</f>
        <v>296.18181818181813</v>
      </c>
      <c r="K13" s="85">
        <f>IF($C$5*'Tariffs Jul2023'!AL7/'Tariffs Jul2023'!AJ7&lt;'Tariffs Jul2023'!J7,0,IF($C$5*'Tariffs Jul2023'!AL7/'Tariffs Jul2023'!AJ7&lt;='Tariffs Jul2023'!K7,($C$5*'Tariffs Jul2023'!AL7/'Tariffs Jul2023'!AJ7-'Tariffs Jul2023'!J7)*('Tariffs Jul2023'!V7/100)*'Tariffs Jul2023'!AJ7,('Tariffs Jul2023'!K7-'Tariffs Jul2023'!J7)*('Tariffs Jul2023'!V7/100)*'Tariffs Jul2023'!AJ7))</f>
        <v>270.81818181818181</v>
      </c>
      <c r="L13" s="85">
        <f>IF($C$5*'Tariffs Jul2023'!AL7/'Tariffs Jul2023'!AJ7&lt;'Tariffs Jul2023'!K7,0,IF($C$5*'Tariffs Jul2023'!AL7/'Tariffs Jul2023'!AJ7&lt;='Tariffs Jul2023'!L7,($C$5*'Tariffs Jul2023'!AL7/'Tariffs Jul2023'!AJ7-'Tariffs Jul2023'!K7)*('Tariffs Jul2023'!W7/100)*'Tariffs Jul2023'!AJ7,('Tariffs Jul2023'!L7-'Tariffs Jul2023'!K7)*('Tariffs Jul2023'!W7/100)*'Tariffs Jul2023'!AJ7))</f>
        <v>246.2727272727272</v>
      </c>
      <c r="M13" s="85">
        <f>IF($C$5*'Tariffs Jul2023'!AL7/'Tariffs Jul2023'!AJ7&lt;'Tariffs Jul2023'!L7,0,IF($C$5*'Tariffs Jul2023'!AL7/'Tariffs Jul2023'!AJ7&lt;='Tariffs Jul2023'!M7,($C$5*'Tariffs Jul2023'!AL7/'Tariffs Jul2023'!AJ7-'Tariffs Jul2023'!L7)*('Tariffs Jul2023'!X7/100)*'Tariffs Jul2023'!AJ7,('Tariffs Jul2023'!M7-'Tariffs Jul2023'!L7)*('Tariffs Jul2023'!X7/100)*'Tariffs Jul2023'!AJ7))</f>
        <v>120.68181818181819</v>
      </c>
      <c r="N13" s="85">
        <f>IF(($C$5*'Tariffs Jul2023'!AL7/'Tariffs Jul2023'!AJ7&gt;'Tariffs Jul2023'!M7),($C$5*'Tariffs Jul2023'!AL7/'Tariffs Jul2023'!AJ7-'Tariffs Jul2023'!M7)*'Tariffs Jul2023'!Y7/100*'Tariffs Jul2023'!AJ7,0)</f>
        <v>0</v>
      </c>
      <c r="O13" s="73">
        <f t="shared" si="0"/>
        <v>2251.4672727272723</v>
      </c>
      <c r="P13" s="498">
        <f t="shared" si="1"/>
        <v>2476.6139999999996</v>
      </c>
      <c r="Q13" s="571"/>
      <c r="R13" s="571"/>
      <c r="S13" s="571"/>
      <c r="T13" s="571"/>
      <c r="U13" s="571"/>
      <c r="V13" s="571"/>
    </row>
    <row r="14" spans="1:22" x14ac:dyDescent="0.15">
      <c r="A14" s="286" t="str">
        <f>'Tariffs Jul2023'!F8</f>
        <v>Momentum Energy</v>
      </c>
      <c r="B14" s="47" t="str">
        <f>'Tariffs Jul2023'!D8</f>
        <v>Multinet Metro 1</v>
      </c>
      <c r="C14" s="287">
        <f>'Tariffs Jul2023'!E8</f>
        <v>45139</v>
      </c>
      <c r="D14" s="85">
        <f>365*'Tariffs Jul2023'!H8/100</f>
        <v>370.01045454545454</v>
      </c>
      <c r="E14" s="85">
        <f>IF($C$5*'Tariffs Jul2023'!AK8/'Tariffs Jul2023'!AI8&gt;='Tariffs Jul2023'!J8,( 'Tariffs Jul2023'!J8*'Tariffs Jul2023'!O8/100)* 'Tariffs Jul2023'!AI8,($C$5*'Tariffs Jul2023'!AK8/'Tariffs Jul2023'!AI8*'Tariffs Jul2023'!O8/100)* 'Tariffs Jul2023'!AI8)</f>
        <v>405</v>
      </c>
      <c r="F14" s="85">
        <f>IF($C$5*'Tariffs Jul2023'!AK8/'Tariffs Jul2023'!AI8&lt;'Tariffs Jul2023'!J8,0,IF($C$5*'Tariffs Jul2023'!AK8/'Tariffs Jul2023'!AI8&lt;='Tariffs Jul2023'!K8,($C$5*'Tariffs Jul2023'!AK8/'Tariffs Jul2023'!AI8-'Tariffs Jul2023'!J8)*('Tariffs Jul2023'!P8/100)*'Tariffs Jul2023'!AI8,('Tariffs Jul2023'!K8-'Tariffs Jul2023'!J8)*('Tariffs Jul2023'!P8/100)*'Tariffs Jul2023'!AI8))</f>
        <v>364.09090909090907</v>
      </c>
      <c r="G14" s="85">
        <f>IF($C$5*'Tariffs Jul2023'!AK8/'Tariffs Jul2023'!AI8&lt;'Tariffs Jul2023'!K8,0,IF($C$5*'Tariffs Jul2023'!AK8/'Tariffs Jul2023'!AI8&lt;='Tariffs Jul2023'!L8,($C$5*'Tariffs Jul2023'!AK8/'Tariffs Jul2023'!AI8-'Tariffs Jul2023'!K8)*('Tariffs Jul2023'!Q8/100)*'Tariffs Jul2023'!AI8,('Tariffs Jul2023'!L8-'Tariffs Jul2023'!K8)*('Tariffs Jul2023'!Q8/100)*'Tariffs Jul2023'!AI8))</f>
        <v>321.5454545454545</v>
      </c>
      <c r="H14" s="85">
        <f>IF($C$5*'Tariffs Jul2023'!AK8/'Tariffs Jul2023'!AI8&lt;'Tariffs Jul2023'!L8,0,IF($C$5*'Tariffs Jul2023'!AK8/'Tariffs Jul2023'!AI8&lt;='Tariffs Jul2023'!M8,($C$5*'Tariffs Jul2023'!AK8/'Tariffs Jul2023'!AI8-'Tariffs Jul2023'!L8)*('Tariffs Jul2023'!R8/100)*'Tariffs Jul2023'!AI8,('Tariffs Jul2023'!M8-'Tariffs Jul2023'!L8)*('Tariffs Jul2023'!R8/100)*'Tariffs Jul2023'!AI8))</f>
        <v>150.95454545454541</v>
      </c>
      <c r="I14" s="85">
        <f>IF(($C$5*'Tariffs Jul2023'!AK8/'Tariffs Jul2023'!AI8&gt;'Tariffs Jul2023'!M8),($C$5*'Tariffs Jul2023'!AK8/'Tariffs Jul2023'!AI8-'Tariffs Jul2023'!M8)*'Tariffs Jul2023'!S8/100*'Tariffs Jul2023'!AI8,0)</f>
        <v>0</v>
      </c>
      <c r="J14" s="85">
        <f>IF($C$5*'Tariffs Jul2023'!AL8/'Tariffs Jul2023'!AJ8&gt;='Tariffs Jul2023'!J8,('Tariffs Jul2023'!J8*'Tariffs Jul2023'!U8/100)* 'Tariffs Jul2023'!AJ8,($C$5*'Tariffs Jul2023'!AL8/'Tariffs Jul2023'!AJ8*'Tariffs Jul2023'!U8/100)* 'Tariffs Jul2023'!AJ8)</f>
        <v>405</v>
      </c>
      <c r="K14" s="85">
        <f>IF($C$5*'Tariffs Jul2023'!AL8/'Tariffs Jul2023'!AJ8&lt;'Tariffs Jul2023'!J8,0,IF($C$5*'Tariffs Jul2023'!AL8/'Tariffs Jul2023'!AJ8&lt;='Tariffs Jul2023'!K8,($C$5*'Tariffs Jul2023'!AL8/'Tariffs Jul2023'!AJ8-'Tariffs Jul2023'!J8)*('Tariffs Jul2023'!V8/100)*'Tariffs Jul2023'!AJ8,('Tariffs Jul2023'!K8-'Tariffs Jul2023'!J8)*('Tariffs Jul2023'!V8/100)*'Tariffs Jul2023'!AJ8))</f>
        <v>364.09090909090907</v>
      </c>
      <c r="L14" s="85">
        <f>IF($C$5*'Tariffs Jul2023'!AL8/'Tariffs Jul2023'!AJ8&lt;'Tariffs Jul2023'!K8,0,IF($C$5*'Tariffs Jul2023'!AL8/'Tariffs Jul2023'!AJ8&lt;='Tariffs Jul2023'!L8,($C$5*'Tariffs Jul2023'!AL8/'Tariffs Jul2023'!AJ8-'Tariffs Jul2023'!K8)*('Tariffs Jul2023'!W8/100)*'Tariffs Jul2023'!AJ8,('Tariffs Jul2023'!L8-'Tariffs Jul2023'!K8)*('Tariffs Jul2023'!W8/100)*'Tariffs Jul2023'!AJ8))</f>
        <v>321.5454545454545</v>
      </c>
      <c r="M14" s="85">
        <f>IF($C$5*'Tariffs Jul2023'!AL8/'Tariffs Jul2023'!AJ8&lt;'Tariffs Jul2023'!L8,0,IF($C$5*'Tariffs Jul2023'!AL8/'Tariffs Jul2023'!AJ8&lt;='Tariffs Jul2023'!M8,($C$5*'Tariffs Jul2023'!AL8/'Tariffs Jul2023'!AJ8-'Tariffs Jul2023'!L8)*('Tariffs Jul2023'!X8/100)*'Tariffs Jul2023'!AJ8,('Tariffs Jul2023'!M8-'Tariffs Jul2023'!L8)*('Tariffs Jul2023'!X8/100)*'Tariffs Jul2023'!AJ8))</f>
        <v>150.95454545454541</v>
      </c>
      <c r="N14" s="85">
        <f>IF(($C$5*'Tariffs Jul2023'!AL8/'Tariffs Jul2023'!AJ8&gt;'Tariffs Jul2023'!M8),($C$5*'Tariffs Jul2023'!AL8/'Tariffs Jul2023'!AJ8-'Tariffs Jul2023'!M8)*'Tariffs Jul2023'!Y8/100*'Tariffs Jul2023'!AJ8,0)</f>
        <v>0</v>
      </c>
      <c r="O14" s="73">
        <f t="shared" si="0"/>
        <v>2853.1922727272727</v>
      </c>
      <c r="P14" s="498">
        <f t="shared" si="1"/>
        <v>3138.5115000000001</v>
      </c>
      <c r="Q14" s="571"/>
      <c r="R14" s="571"/>
      <c r="S14" s="571"/>
      <c r="T14" s="571"/>
      <c r="U14" s="571"/>
      <c r="V14" s="571"/>
    </row>
    <row r="15" spans="1:22" x14ac:dyDescent="0.15">
      <c r="A15" s="286" t="str">
        <f>'Tariffs Jul2023'!F9</f>
        <v>Origin Energy</v>
      </c>
      <c r="B15" s="47" t="str">
        <f>'Tariffs Jul2023'!D9</f>
        <v>Multinet Metro 1</v>
      </c>
      <c r="C15" s="287">
        <f>'Tariffs Jul2023'!E9</f>
        <v>45108</v>
      </c>
      <c r="D15" s="85">
        <f>365*'Tariffs Jul2023'!H9/100</f>
        <v>316.52136363636362</v>
      </c>
      <c r="E15" s="85">
        <f>IF($C$5*'Tariffs Jul2023'!AK9/'Tariffs Jul2023'!AI9&gt;='Tariffs Jul2023'!J9,( 'Tariffs Jul2023'!J9*'Tariffs Jul2023'!O9/100)* 'Tariffs Jul2023'!AI9,($C$5*'Tariffs Jul2023'!AK9/'Tariffs Jul2023'!AI9*'Tariffs Jul2023'!O9/100)* 'Tariffs Jul2023'!AI9)</f>
        <v>652.90909090909076</v>
      </c>
      <c r="F15" s="85">
        <f>IF($C$5*'Tariffs Jul2023'!AK9/'Tariffs Jul2023'!AI9&lt;'Tariffs Jul2023'!J9,0,IF($C$5*'Tariffs Jul2023'!AK9/'Tariffs Jul2023'!AI9&lt;='Tariffs Jul2023'!K9,($C$5*'Tariffs Jul2023'!AK9/'Tariffs Jul2023'!AI9-'Tariffs Jul2023'!J9)*('Tariffs Jul2023'!P9/100)*'Tariffs Jul2023'!AI9,('Tariffs Jul2023'!K9-'Tariffs Jul2023'!J9)*('Tariffs Jul2023'!P9/100)*'Tariffs Jul2023'!AI9))</f>
        <v>0</v>
      </c>
      <c r="G15" s="85">
        <f>IF($C$5*'Tariffs Jul2023'!AK9/'Tariffs Jul2023'!AI9&lt;'Tariffs Jul2023'!K9,0,IF($C$5*'Tariffs Jul2023'!AK9/'Tariffs Jul2023'!AI9&lt;='Tariffs Jul2023'!L9,($C$5*'Tariffs Jul2023'!AK9/'Tariffs Jul2023'!AI9-'Tariffs Jul2023'!K9)*('Tariffs Jul2023'!Q9/100)*'Tariffs Jul2023'!AI9,('Tariffs Jul2023'!L9-'Tariffs Jul2023'!K9)*('Tariffs Jul2023'!Q9/100)*'Tariffs Jul2023'!AI9))</f>
        <v>0</v>
      </c>
      <c r="H15" s="85">
        <f>IF($C$5*'Tariffs Jul2023'!AK9/'Tariffs Jul2023'!AI9&lt;'Tariffs Jul2023'!L9,0,IF($C$5*'Tariffs Jul2023'!AK9/'Tariffs Jul2023'!AI9&lt;='Tariffs Jul2023'!M9,($C$5*'Tariffs Jul2023'!AK9/'Tariffs Jul2023'!AI9-'Tariffs Jul2023'!L9)*('Tariffs Jul2023'!R9/100)*'Tariffs Jul2023'!AI9,('Tariffs Jul2023'!M9-'Tariffs Jul2023'!L9)*('Tariffs Jul2023'!R9/100)*'Tariffs Jul2023'!AI9))</f>
        <v>0</v>
      </c>
      <c r="I15" s="85">
        <f>IF(($C$5*'Tariffs Jul2023'!AK9/'Tariffs Jul2023'!AI9&gt;'Tariffs Jul2023'!M9),($C$5*'Tariffs Jul2023'!AK9/'Tariffs Jul2023'!AI9-'Tariffs Jul2023'!M9)*'Tariffs Jul2023'!S9/100*'Tariffs Jul2023'!AI9,0)</f>
        <v>325.22727272727275</v>
      </c>
      <c r="J15" s="85">
        <f>IF($C$5*'Tariffs Jul2023'!AL9/'Tariffs Jul2023'!AJ9&gt;='Tariffs Jul2023'!J9,('Tariffs Jul2023'!J9*'Tariffs Jul2023'!U9/100)* 'Tariffs Jul2023'!AJ9,($C$5*'Tariffs Jul2023'!AL9/'Tariffs Jul2023'!AJ9*'Tariffs Jul2023'!U9/100)* 'Tariffs Jul2023'!AJ9)</f>
        <v>652.90909090909076</v>
      </c>
      <c r="K15" s="85">
        <f>IF($C$5*'Tariffs Jul2023'!AL9/'Tariffs Jul2023'!AJ9&lt;'Tariffs Jul2023'!J9,0,IF($C$5*'Tariffs Jul2023'!AL9/'Tariffs Jul2023'!AJ9&lt;='Tariffs Jul2023'!K9,($C$5*'Tariffs Jul2023'!AL9/'Tariffs Jul2023'!AJ9-'Tariffs Jul2023'!J9)*('Tariffs Jul2023'!V9/100)*'Tariffs Jul2023'!AJ9,('Tariffs Jul2023'!K9-'Tariffs Jul2023'!J9)*('Tariffs Jul2023'!V9/100)*'Tariffs Jul2023'!AJ9))</f>
        <v>0</v>
      </c>
      <c r="L15" s="85">
        <f>IF($C$5*'Tariffs Jul2023'!AL9/'Tariffs Jul2023'!AJ9&lt;'Tariffs Jul2023'!K9,0,IF($C$5*'Tariffs Jul2023'!AL9/'Tariffs Jul2023'!AJ9&lt;='Tariffs Jul2023'!L9,($C$5*'Tariffs Jul2023'!AL9/'Tariffs Jul2023'!AJ9-'Tariffs Jul2023'!K9)*('Tariffs Jul2023'!W9/100)*'Tariffs Jul2023'!AJ9,('Tariffs Jul2023'!L9-'Tariffs Jul2023'!K9)*('Tariffs Jul2023'!W9/100)*'Tariffs Jul2023'!AJ9))</f>
        <v>0</v>
      </c>
      <c r="M15" s="85">
        <f>IF($C$5*'Tariffs Jul2023'!AL9/'Tariffs Jul2023'!AJ9&lt;'Tariffs Jul2023'!L9,0,IF($C$5*'Tariffs Jul2023'!AL9/'Tariffs Jul2023'!AJ9&lt;='Tariffs Jul2023'!M9,($C$5*'Tariffs Jul2023'!AL9/'Tariffs Jul2023'!AJ9-'Tariffs Jul2023'!L9)*('Tariffs Jul2023'!X9/100)*'Tariffs Jul2023'!AJ9,('Tariffs Jul2023'!M9-'Tariffs Jul2023'!L9)*('Tariffs Jul2023'!X9/100)*'Tariffs Jul2023'!AJ9))</f>
        <v>0</v>
      </c>
      <c r="N15" s="85">
        <f>IF(($C$5*'Tariffs Jul2023'!AL9/'Tariffs Jul2023'!AJ9&gt;'Tariffs Jul2023'!M9),($C$5*'Tariffs Jul2023'!AL9/'Tariffs Jul2023'!AJ9-'Tariffs Jul2023'!M9)*'Tariffs Jul2023'!Y9/100*'Tariffs Jul2023'!AJ9,0)</f>
        <v>325.22727272727275</v>
      </c>
      <c r="O15" s="73">
        <f t="shared" si="0"/>
        <v>2272.7940909090908</v>
      </c>
      <c r="P15" s="498">
        <f t="shared" si="1"/>
        <v>2500.0735</v>
      </c>
      <c r="Q15" s="571"/>
      <c r="R15" s="571"/>
      <c r="S15" s="571"/>
      <c r="T15" s="571"/>
      <c r="U15" s="571"/>
      <c r="V15" s="571"/>
    </row>
    <row r="16" spans="1:22" x14ac:dyDescent="0.15">
      <c r="A16" s="286" t="str">
        <f>'Tariffs Jul2023'!F10</f>
        <v>Red Energy</v>
      </c>
      <c r="B16" s="47" t="str">
        <f>'Tariffs Jul2023'!D10</f>
        <v>Multinet Metro 1</v>
      </c>
      <c r="C16" s="287">
        <f>'Tariffs Jul2023'!E10</f>
        <v>45108</v>
      </c>
      <c r="D16" s="85">
        <f>365*'Tariffs Jul2023'!H10/100</f>
        <v>319.73999999999995</v>
      </c>
      <c r="E16" s="85">
        <f>IF($C$5*'Tariffs Jul2023'!AK10/'Tariffs Jul2023'!AI10&gt;='Tariffs Jul2023'!J10,( 'Tariffs Jul2023'!J10*'Tariffs Jul2023'!O10/100)* 'Tariffs Jul2023'!AI10,($C$5*'Tariffs Jul2023'!AK10/'Tariffs Jul2023'!AI10*'Tariffs Jul2023'!O10/100)* 'Tariffs Jul2023'!AI10)</f>
        <v>315</v>
      </c>
      <c r="F16" s="85">
        <f>IF($C$5*'Tariffs Jul2023'!AK10/'Tariffs Jul2023'!AI10&lt;'Tariffs Jul2023'!J10,0,IF($C$5*'Tariffs Jul2023'!AK10/'Tariffs Jul2023'!AI10&lt;='Tariffs Jul2023'!K10,($C$5*'Tariffs Jul2023'!AK10/'Tariffs Jul2023'!AI10-'Tariffs Jul2023'!J10)*('Tariffs Jul2023'!P10/100)*'Tariffs Jul2023'!AI10,('Tariffs Jul2023'!K10-'Tariffs Jul2023'!J10)*('Tariffs Jul2023'!P10/100)*'Tariffs Jul2023'!AI10))</f>
        <v>296.18181818181813</v>
      </c>
      <c r="G16" s="85">
        <f>IF($C$5*'Tariffs Jul2023'!AK10/'Tariffs Jul2023'!AI10&lt;'Tariffs Jul2023'!K10,0,IF($C$5*'Tariffs Jul2023'!AK10/'Tariffs Jul2023'!AI10&lt;='Tariffs Jul2023'!L10,($C$5*'Tariffs Jul2023'!AK10/'Tariffs Jul2023'!AI10-'Tariffs Jul2023'!K10)*('Tariffs Jul2023'!Q10/100)*'Tariffs Jul2023'!AI10,('Tariffs Jul2023'!L10-'Tariffs Jul2023'!K10)*('Tariffs Jul2023'!Q10/100)*'Tariffs Jul2023'!AI10))</f>
        <v>261</v>
      </c>
      <c r="H16" s="85">
        <f>IF($C$5*'Tariffs Jul2023'!AK10/'Tariffs Jul2023'!AI10&lt;'Tariffs Jul2023'!L10,0,IF($C$5*'Tariffs Jul2023'!AK10/'Tariffs Jul2023'!AI10&lt;='Tariffs Jul2023'!M10,($C$5*'Tariffs Jul2023'!AK10/'Tariffs Jul2023'!AI10-'Tariffs Jul2023'!L10)*('Tariffs Jul2023'!R10/100)*'Tariffs Jul2023'!AI10,('Tariffs Jul2023'!M10-'Tariffs Jul2023'!L10)*('Tariffs Jul2023'!R10/100)*'Tariffs Jul2023'!AI10))</f>
        <v>125.59090909090908</v>
      </c>
      <c r="I16" s="85">
        <f>IF(($C$5*'Tariffs Jul2023'!AK10/'Tariffs Jul2023'!AI10&gt;'Tariffs Jul2023'!M10),($C$5*'Tariffs Jul2023'!AK10/'Tariffs Jul2023'!AI10-'Tariffs Jul2023'!M10)*'Tariffs Jul2023'!S10/100*'Tariffs Jul2023'!AI10,0)</f>
        <v>0</v>
      </c>
      <c r="J16" s="85">
        <f>IF($C$5*'Tariffs Jul2023'!AL10/'Tariffs Jul2023'!AJ10&gt;='Tariffs Jul2023'!J10,('Tariffs Jul2023'!J10*'Tariffs Jul2023'!U10/100)* 'Tariffs Jul2023'!AJ10,($C$5*'Tariffs Jul2023'!AL10/'Tariffs Jul2023'!AJ10*'Tariffs Jul2023'!U10/100)* 'Tariffs Jul2023'!AJ10)</f>
        <v>296.18181818181813</v>
      </c>
      <c r="K16" s="85">
        <f>IF($C$5*'Tariffs Jul2023'!AL10/'Tariffs Jul2023'!AJ10&lt;'Tariffs Jul2023'!J10,0,IF($C$5*'Tariffs Jul2023'!AL10/'Tariffs Jul2023'!AJ10&lt;='Tariffs Jul2023'!K10,($C$5*'Tariffs Jul2023'!AL10/'Tariffs Jul2023'!AJ10-'Tariffs Jul2023'!J10)*('Tariffs Jul2023'!V10/100)*'Tariffs Jul2023'!AJ10,('Tariffs Jul2023'!K10-'Tariffs Jul2023'!J10)*('Tariffs Jul2023'!V10/100)*'Tariffs Jul2023'!AJ10))</f>
        <v>270.81818181818181</v>
      </c>
      <c r="L16" s="85">
        <f>IF($C$5*'Tariffs Jul2023'!AL10/'Tariffs Jul2023'!AJ10&lt;'Tariffs Jul2023'!K10,0,IF($C$5*'Tariffs Jul2023'!AL10/'Tariffs Jul2023'!AJ10&lt;='Tariffs Jul2023'!L10,($C$5*'Tariffs Jul2023'!AL10/'Tariffs Jul2023'!AJ10-'Tariffs Jul2023'!K10)*('Tariffs Jul2023'!W10/100)*'Tariffs Jul2023'!AJ10,('Tariffs Jul2023'!L10-'Tariffs Jul2023'!K10)*('Tariffs Jul2023'!W10/100)*'Tariffs Jul2023'!AJ10))</f>
        <v>246.2727272727272</v>
      </c>
      <c r="M16" s="85">
        <f>IF($C$5*'Tariffs Jul2023'!AL10/'Tariffs Jul2023'!AJ10&lt;'Tariffs Jul2023'!L10,0,IF($C$5*'Tariffs Jul2023'!AL10/'Tariffs Jul2023'!AJ10&lt;='Tariffs Jul2023'!M10,($C$5*'Tariffs Jul2023'!AL10/'Tariffs Jul2023'!AJ10-'Tariffs Jul2023'!L10)*('Tariffs Jul2023'!X10/100)*'Tariffs Jul2023'!AJ10,('Tariffs Jul2023'!M10-'Tariffs Jul2023'!L10)*('Tariffs Jul2023'!X10/100)*'Tariffs Jul2023'!AJ10))</f>
        <v>120.68181818181819</v>
      </c>
      <c r="N16" s="85">
        <f>IF(($C$5*'Tariffs Jul2023'!AL10/'Tariffs Jul2023'!AJ10&gt;'Tariffs Jul2023'!M10),($C$5*'Tariffs Jul2023'!AL10/'Tariffs Jul2023'!AJ10-'Tariffs Jul2023'!M10)*'Tariffs Jul2023'!Y10/100*'Tariffs Jul2023'!AJ10,0)</f>
        <v>0</v>
      </c>
      <c r="O16" s="73">
        <f t="shared" si="0"/>
        <v>2251.4672727272723</v>
      </c>
      <c r="P16" s="498">
        <f t="shared" si="1"/>
        <v>2476.6139999999996</v>
      </c>
      <c r="Q16" s="571"/>
      <c r="R16" s="571"/>
      <c r="S16" s="571"/>
      <c r="T16" s="571"/>
      <c r="U16" s="571"/>
      <c r="V16" s="571"/>
    </row>
    <row r="17" spans="1:22" x14ac:dyDescent="0.15">
      <c r="A17" s="286" t="str">
        <f>'Tariffs Jul2023'!F11</f>
        <v>Simply Energy</v>
      </c>
      <c r="B17" s="47" t="str">
        <f>'Tariffs Jul2023'!D11</f>
        <v>Multinet Metro 1</v>
      </c>
      <c r="C17" s="287">
        <f>'Tariffs Jul2023'!E11</f>
        <v>45108</v>
      </c>
      <c r="D17" s="85">
        <f>365*'Tariffs Jul2023'!H11/100</f>
        <v>298.86863636363631</v>
      </c>
      <c r="E17" s="85">
        <f>IF($C$5*'Tariffs Jul2023'!AK11/'Tariffs Jul2023'!AI11&gt;='Tariffs Jul2023'!J11,( 'Tariffs Jul2023'!J11*'Tariffs Jul2023'!O11/100)* 'Tariffs Jul2023'!AI11,($C$5*'Tariffs Jul2023'!AK11/'Tariffs Jul2023'!AI11*'Tariffs Jul2023'!O11/100)* 'Tariffs Jul2023'!AI11)</f>
        <v>329.72727272727275</v>
      </c>
      <c r="F17" s="85">
        <f>IF($C$5*'Tariffs Jul2023'!AK11/'Tariffs Jul2023'!AI11&lt;'Tariffs Jul2023'!J11,0,IF($C$5*'Tariffs Jul2023'!AK11/'Tariffs Jul2023'!AI11&lt;='Tariffs Jul2023'!K11,($C$5*'Tariffs Jul2023'!AK11/'Tariffs Jul2023'!AI11-'Tariffs Jul2023'!J11)*('Tariffs Jul2023'!P11/100)*'Tariffs Jul2023'!AI11,('Tariffs Jul2023'!K11-'Tariffs Jul2023'!J11)*('Tariffs Jul2023'!P11/100)*'Tariffs Jul2023'!AI11))</f>
        <v>295.36363636363637</v>
      </c>
      <c r="G17" s="85">
        <f>IF($C$5*'Tariffs Jul2023'!AK11/'Tariffs Jul2023'!AI11&lt;'Tariffs Jul2023'!K11,0,IF($C$5*'Tariffs Jul2023'!AK11/'Tariffs Jul2023'!AI11&lt;='Tariffs Jul2023'!L11,($C$5*'Tariffs Jul2023'!AK11/'Tariffs Jul2023'!AI11-'Tariffs Jul2023'!K11)*('Tariffs Jul2023'!Q11/100)*'Tariffs Jul2023'!AI11,('Tariffs Jul2023'!L11-'Tariffs Jul2023'!K11)*('Tariffs Jul2023'!Q11/100)*'Tariffs Jul2023'!AI11))</f>
        <v>254.45454545454544</v>
      </c>
      <c r="H17" s="85">
        <f>IF($C$5*'Tariffs Jul2023'!AK11/'Tariffs Jul2023'!AI11&lt;'Tariffs Jul2023'!L11,0,IF($C$5*'Tariffs Jul2023'!AK11/'Tariffs Jul2023'!AI11&lt;='Tariffs Jul2023'!M11,($C$5*'Tariffs Jul2023'!AK11/'Tariffs Jul2023'!AI11-'Tariffs Jul2023'!L11)*('Tariffs Jul2023'!R11/100)*'Tariffs Jul2023'!AI11,('Tariffs Jul2023'!M11-'Tariffs Jul2023'!L11)*('Tariffs Jul2023'!R11/100)*'Tariffs Jul2023'!AI11))</f>
        <v>115.77272727272728</v>
      </c>
      <c r="I17" s="85">
        <f>IF(($C$5*'Tariffs Jul2023'!AK11/'Tariffs Jul2023'!AI11&gt;'Tariffs Jul2023'!M11),($C$5*'Tariffs Jul2023'!AK11/'Tariffs Jul2023'!AI11-'Tariffs Jul2023'!M11)*'Tariffs Jul2023'!S11/100*'Tariffs Jul2023'!AI11,0)</f>
        <v>0</v>
      </c>
      <c r="J17" s="85">
        <f>IF($C$5*'Tariffs Jul2023'!AL11/'Tariffs Jul2023'!AJ11&gt;='Tariffs Jul2023'!J11,('Tariffs Jul2023'!J11*'Tariffs Jul2023'!U11/100)* 'Tariffs Jul2023'!AJ11,($C$5*'Tariffs Jul2023'!AL11/'Tariffs Jul2023'!AJ11*'Tariffs Jul2023'!U11/100)* 'Tariffs Jul2023'!AJ11)</f>
        <v>329.72727272727275</v>
      </c>
      <c r="K17" s="85">
        <f>IF($C$5*'Tariffs Jul2023'!AL11/'Tariffs Jul2023'!AJ11&lt;'Tariffs Jul2023'!J11,0,IF($C$5*'Tariffs Jul2023'!AL11/'Tariffs Jul2023'!AJ11&lt;='Tariffs Jul2023'!K11,($C$5*'Tariffs Jul2023'!AL11/'Tariffs Jul2023'!AJ11-'Tariffs Jul2023'!J11)*('Tariffs Jul2023'!V11/100)*'Tariffs Jul2023'!AJ11,('Tariffs Jul2023'!K11-'Tariffs Jul2023'!J11)*('Tariffs Jul2023'!V11/100)*'Tariffs Jul2023'!AJ11))</f>
        <v>295.36363636363637</v>
      </c>
      <c r="L17" s="85">
        <f>IF($C$5*'Tariffs Jul2023'!AL11/'Tariffs Jul2023'!AJ11&lt;'Tariffs Jul2023'!K11,0,IF($C$5*'Tariffs Jul2023'!AL11/'Tariffs Jul2023'!AJ11&lt;='Tariffs Jul2023'!L11,($C$5*'Tariffs Jul2023'!AL11/'Tariffs Jul2023'!AJ11-'Tariffs Jul2023'!K11)*('Tariffs Jul2023'!W11/100)*'Tariffs Jul2023'!AJ11,('Tariffs Jul2023'!L11-'Tariffs Jul2023'!K11)*('Tariffs Jul2023'!W11/100)*'Tariffs Jul2023'!AJ11))</f>
        <v>254.45454545454544</v>
      </c>
      <c r="M17" s="85">
        <f>IF($C$5*'Tariffs Jul2023'!AL11/'Tariffs Jul2023'!AJ11&lt;'Tariffs Jul2023'!L11,0,IF($C$5*'Tariffs Jul2023'!AL11/'Tariffs Jul2023'!AJ11&lt;='Tariffs Jul2023'!M11,($C$5*'Tariffs Jul2023'!AL11/'Tariffs Jul2023'!AJ11-'Tariffs Jul2023'!L11)*('Tariffs Jul2023'!X11/100)*'Tariffs Jul2023'!AJ11,('Tariffs Jul2023'!M11-'Tariffs Jul2023'!L11)*('Tariffs Jul2023'!X11/100)*'Tariffs Jul2023'!AJ11))</f>
        <v>115.77272727272728</v>
      </c>
      <c r="N17" s="85">
        <f>IF(($C$5*'Tariffs Jul2023'!AL11/'Tariffs Jul2023'!AJ11&gt;'Tariffs Jul2023'!M11),($C$5*'Tariffs Jul2023'!AL11/'Tariffs Jul2023'!AJ11-'Tariffs Jul2023'!M11)*'Tariffs Jul2023'!Y11/100*'Tariffs Jul2023'!AJ11,0)</f>
        <v>0</v>
      </c>
      <c r="O17" s="73">
        <f t="shared" si="0"/>
        <v>2289.5050000000001</v>
      </c>
      <c r="P17" s="498">
        <f t="shared" si="1"/>
        <v>2518.4555000000005</v>
      </c>
      <c r="Q17" s="571"/>
      <c r="R17" s="571"/>
      <c r="S17" s="571"/>
      <c r="T17" s="571"/>
      <c r="U17" s="571"/>
      <c r="V17" s="571"/>
    </row>
    <row r="18" spans="1:22" x14ac:dyDescent="0.15">
      <c r="A18" s="286" t="str">
        <f>'Tariffs Jul2023'!F12</f>
        <v>GloBird</v>
      </c>
      <c r="B18" s="47" t="str">
        <f>'Tariffs Jul2023'!D12</f>
        <v>Multinet Metro 1</v>
      </c>
      <c r="C18" s="287">
        <f>'Tariffs Jul2023'!E12</f>
        <v>45108</v>
      </c>
      <c r="D18" s="85">
        <f>365*'Tariffs Jul2023'!H12/100</f>
        <v>292</v>
      </c>
      <c r="E18" s="85">
        <f>IF($C$5*'Tariffs Jul2023'!AK12/'Tariffs Jul2023'!AI12&gt;='Tariffs Jul2023'!J12,( 'Tariffs Jul2023'!J12*'Tariffs Jul2023'!O12/100)* 'Tariffs Jul2023'!AI12,($C$5*'Tariffs Jul2023'!AK12/'Tariffs Jul2023'!AI12*'Tariffs Jul2023'!O12/100)* 'Tariffs Jul2023'!AI12)</f>
        <v>935.99999999999977</v>
      </c>
      <c r="F18" s="85">
        <f>IF($C$5*'Tariffs Jul2023'!AK12/'Tariffs Jul2023'!AI12&lt;'Tariffs Jul2023'!J12,0,IF($C$5*'Tariffs Jul2023'!AK12/'Tariffs Jul2023'!AI12&lt;='Tariffs Jul2023'!K12,($C$5*'Tariffs Jul2023'!AK12/'Tariffs Jul2023'!AI12-'Tariffs Jul2023'!J12)*('Tariffs Jul2023'!P12/100)*'Tariffs Jul2023'!AI12,('Tariffs Jul2023'!K12-'Tariffs Jul2023'!J12)*('Tariffs Jul2023'!P12/100)*'Tariffs Jul2023'!AI12))</f>
        <v>0</v>
      </c>
      <c r="G18" s="85">
        <f>IF($C$5*'Tariffs Jul2023'!AK12/'Tariffs Jul2023'!AI12&lt;'Tariffs Jul2023'!K12,0,IF($C$5*'Tariffs Jul2023'!AK12/'Tariffs Jul2023'!AI12&lt;='Tariffs Jul2023'!L12,($C$5*'Tariffs Jul2023'!AK12/'Tariffs Jul2023'!AI12-'Tariffs Jul2023'!K12)*('Tariffs Jul2023'!Q12/100)*'Tariffs Jul2023'!AI12,('Tariffs Jul2023'!L12-'Tariffs Jul2023'!K12)*('Tariffs Jul2023'!Q12/100)*'Tariffs Jul2023'!AI12))</f>
        <v>0</v>
      </c>
      <c r="H18" s="85">
        <f>IF($C$5*'Tariffs Jul2023'!AK12/'Tariffs Jul2023'!AI12&lt;'Tariffs Jul2023'!L12,0,IF($C$5*'Tariffs Jul2023'!AK12/'Tariffs Jul2023'!AI12&lt;='Tariffs Jul2023'!M12,($C$5*'Tariffs Jul2023'!AK12/'Tariffs Jul2023'!AI12-'Tariffs Jul2023'!L12)*('Tariffs Jul2023'!R12/100)*'Tariffs Jul2023'!AI12,('Tariffs Jul2023'!M12-'Tariffs Jul2023'!L12)*('Tariffs Jul2023'!R12/100)*'Tariffs Jul2023'!AI12))</f>
        <v>0</v>
      </c>
      <c r="I18" s="85">
        <f>IF(($C$5*'Tariffs Jul2023'!AK12/'Tariffs Jul2023'!AI12&gt;'Tariffs Jul2023'!M12),($C$5*'Tariffs Jul2023'!AK12/'Tariffs Jul2023'!AI12-'Tariffs Jul2023'!M12)*'Tariffs Jul2023'!S12/100*'Tariffs Jul2023'!AI12,0)</f>
        <v>675</v>
      </c>
      <c r="J18" s="85">
        <f>IF($C$5*'Tariffs Jul2023'!AL12/'Tariffs Jul2023'!AJ12&gt;='Tariffs Jul2023'!J12,('Tariffs Jul2023'!J12*'Tariffs Jul2023'!U12/100)* 'Tariffs Jul2023'!AJ12,($C$5*'Tariffs Jul2023'!AL12/'Tariffs Jul2023'!AJ12*'Tariffs Jul2023'!U12/100)* 'Tariffs Jul2023'!AJ12)</f>
        <v>886.90909090909088</v>
      </c>
      <c r="K18" s="85">
        <f>IF($C$5*'Tariffs Jul2023'!AL12/'Tariffs Jul2023'!AJ12&lt;'Tariffs Jul2023'!J12,0,IF($C$5*'Tariffs Jul2023'!AL12/'Tariffs Jul2023'!AJ12&lt;='Tariffs Jul2023'!K12,($C$5*'Tariffs Jul2023'!AL12/'Tariffs Jul2023'!AJ12-'Tariffs Jul2023'!J12)*('Tariffs Jul2023'!V12/100)*'Tariffs Jul2023'!AJ12,('Tariffs Jul2023'!K12-'Tariffs Jul2023'!J12)*('Tariffs Jul2023'!V12/100)*'Tariffs Jul2023'!AJ12))</f>
        <v>0</v>
      </c>
      <c r="L18" s="85">
        <f>IF($C$5*'Tariffs Jul2023'!AL12/'Tariffs Jul2023'!AJ12&lt;'Tariffs Jul2023'!K12,0,IF($C$5*'Tariffs Jul2023'!AL12/'Tariffs Jul2023'!AJ12&lt;='Tariffs Jul2023'!L12,($C$5*'Tariffs Jul2023'!AL12/'Tariffs Jul2023'!AJ12-'Tariffs Jul2023'!K12)*('Tariffs Jul2023'!W12/100)*'Tariffs Jul2023'!AJ12,('Tariffs Jul2023'!L12-'Tariffs Jul2023'!K12)*('Tariffs Jul2023'!W12/100)*'Tariffs Jul2023'!AJ12))</f>
        <v>0</v>
      </c>
      <c r="M18" s="85">
        <f>IF($C$5*'Tariffs Jul2023'!AL12/'Tariffs Jul2023'!AJ12&lt;'Tariffs Jul2023'!L12,0,IF($C$5*'Tariffs Jul2023'!AL12/'Tariffs Jul2023'!AJ12&lt;='Tariffs Jul2023'!M12,($C$5*'Tariffs Jul2023'!AL12/'Tariffs Jul2023'!AJ12-'Tariffs Jul2023'!L12)*('Tariffs Jul2023'!X12/100)*'Tariffs Jul2023'!AJ12,('Tariffs Jul2023'!M12-'Tariffs Jul2023'!L12)*('Tariffs Jul2023'!X12/100)*'Tariffs Jul2023'!AJ12))</f>
        <v>0</v>
      </c>
      <c r="N18" s="85">
        <f>IF(($C$5*'Tariffs Jul2023'!AL12/'Tariffs Jul2023'!AJ12&gt;'Tariffs Jul2023'!M12),($C$5*'Tariffs Jul2023'!AL12/'Tariffs Jul2023'!AJ12-'Tariffs Jul2023'!M12)*'Tariffs Jul2023'!Y12/100*'Tariffs Jul2023'!AJ12,0)</f>
        <v>675</v>
      </c>
      <c r="O18" s="73">
        <f t="shared" si="0"/>
        <v>3464.9090909090905</v>
      </c>
      <c r="P18" s="498">
        <f t="shared" si="1"/>
        <v>3811.4</v>
      </c>
      <c r="Q18" s="571"/>
      <c r="R18" s="571"/>
      <c r="S18" s="571"/>
      <c r="T18" s="571"/>
      <c r="U18" s="571"/>
      <c r="V18" s="571"/>
    </row>
    <row r="19" spans="1:22" x14ac:dyDescent="0.15">
      <c r="A19" s="286" t="str">
        <f>'Tariffs Jul2023'!F13</f>
        <v>Powershop</v>
      </c>
      <c r="B19" s="47" t="str">
        <f>'Tariffs Jul2023'!D13</f>
        <v>Multinet Metro 1</v>
      </c>
      <c r="C19" s="287">
        <f>'Tariffs Jul2023'!E13</f>
        <v>44973</v>
      </c>
      <c r="D19" s="85">
        <f>365*'Tariffs Jul2023'!H13/100</f>
        <v>379.36772727272722</v>
      </c>
      <c r="E19" s="85">
        <f>((C$5*'Tariffs Jul2023'!AK13/'Tariffs Jul2023'!AI13)*('Tariffs Jul2023'!O13/100))*'Tariffs Jul2023'!AI13</f>
        <v>1111.090909090909</v>
      </c>
      <c r="F19" s="85">
        <v>0</v>
      </c>
      <c r="G19" s="85">
        <v>0</v>
      </c>
      <c r="H19" s="85">
        <v>0</v>
      </c>
      <c r="I19" s="85">
        <v>0</v>
      </c>
      <c r="J19" s="85">
        <f>((C$5*'Tariffs Jul2023'!AL13/'Tariffs Jul2023'!AJ13)*('Tariffs Jul2023'!U13/100))*'Tariffs Jul2023'!AJ13</f>
        <v>1111.090909090909</v>
      </c>
      <c r="K19" s="85">
        <v>0</v>
      </c>
      <c r="L19" s="85">
        <v>0</v>
      </c>
      <c r="M19" s="85">
        <v>0</v>
      </c>
      <c r="N19" s="85">
        <v>0</v>
      </c>
      <c r="O19" s="73">
        <f t="shared" si="0"/>
        <v>2601.5495454545453</v>
      </c>
      <c r="P19" s="498">
        <f t="shared" si="1"/>
        <v>2861.7045000000003</v>
      </c>
      <c r="Q19" s="571"/>
      <c r="R19" s="571"/>
      <c r="S19" s="571"/>
      <c r="T19" s="571"/>
      <c r="U19" s="571"/>
      <c r="V19" s="571"/>
    </row>
    <row r="20" spans="1:22" x14ac:dyDescent="0.15">
      <c r="A20" s="286" t="str">
        <f>'Tariffs Jul2023'!F14</f>
        <v>1st Energy</v>
      </c>
      <c r="B20" s="47" t="str">
        <f>'Tariffs Jul2023'!D14</f>
        <v>Multinet Metro 1</v>
      </c>
      <c r="C20" s="287">
        <f>'Tariffs Jul2023'!E14</f>
        <v>45122</v>
      </c>
      <c r="D20" s="85">
        <f>365*'Tariffs Jul2023'!H14/100</f>
        <v>306.60000000000002</v>
      </c>
      <c r="E20" s="85">
        <f>IF($C$5*'Tariffs Jul2023'!AK14/'Tariffs Jul2023'!AI14&gt;='Tariffs Jul2023'!J14,( 'Tariffs Jul2023'!J14*'Tariffs Jul2023'!O14/100)* 'Tariffs Jul2023'!AI14,($C$5*'Tariffs Jul2023'!AK14/'Tariffs Jul2023'!AI14*'Tariffs Jul2023'!O14/100)* 'Tariffs Jul2023'!AI14)</f>
        <v>440.99999999999989</v>
      </c>
      <c r="F20" s="85">
        <f>IF($C$5*'Tariffs Jul2023'!AK14/'Tariffs Jul2023'!AI14&lt;'Tariffs Jul2023'!J14,0,IF($C$5*'Tariffs Jul2023'!AK14/'Tariffs Jul2023'!AI14&lt;='Tariffs Jul2023'!K14,($C$5*'Tariffs Jul2023'!AK14/'Tariffs Jul2023'!AI14-'Tariffs Jul2023'!J14)*('Tariffs Jul2023'!P14/100)*'Tariffs Jul2023'!AI14,('Tariffs Jul2023'!K14-'Tariffs Jul2023'!J14)*('Tariffs Jul2023'!P14/100)*'Tariffs Jul2023'!AI14))</f>
        <v>580.49999999999989</v>
      </c>
      <c r="G20" s="85">
        <f>IF($C$5*'Tariffs Jul2023'!AK14/'Tariffs Jul2023'!AI14&lt;'Tariffs Jul2023'!K14,0,IF($C$5*'Tariffs Jul2023'!AK14/'Tariffs Jul2023'!AI14&lt;='Tariffs Jul2023'!L14,($C$5*'Tariffs Jul2023'!AK14/'Tariffs Jul2023'!AI14-'Tariffs Jul2023'!K14)*('Tariffs Jul2023'!Q14/100)*'Tariffs Jul2023'!AI14,('Tariffs Jul2023'!L14-'Tariffs Jul2023'!K14)*('Tariffs Jul2023'!Q14/100)*'Tariffs Jul2023'!AI14))</f>
        <v>0</v>
      </c>
      <c r="H20" s="85">
        <f>IF($C$5*'Tariffs Jul2023'!AK14/'Tariffs Jul2023'!AI14&lt;'Tariffs Jul2023'!L14,0,IF($C$5*'Tariffs Jul2023'!AK14/'Tariffs Jul2023'!AI14&lt;='Tariffs Jul2023'!M14,($C$5*'Tariffs Jul2023'!AK14/'Tariffs Jul2023'!AI14-'Tariffs Jul2023'!L14)*('Tariffs Jul2023'!R14/100)*'Tariffs Jul2023'!AI14,('Tariffs Jul2023'!M14-'Tariffs Jul2023'!L14)*('Tariffs Jul2023'!R14/100)*'Tariffs Jul2023'!AI14))</f>
        <v>0</v>
      </c>
      <c r="I20" s="85">
        <f>IF(($C$5*'Tariffs Jul2023'!AK14/'Tariffs Jul2023'!AI14&gt;'Tariffs Jul2023'!M14),($C$5*'Tariffs Jul2023'!AK14/'Tariffs Jul2023'!AI14-'Tariffs Jul2023'!M14)*'Tariffs Jul2023'!S14/100*'Tariffs Jul2023'!AI14,0)</f>
        <v>315</v>
      </c>
      <c r="J20" s="85">
        <f>IF($C$5*'Tariffs Jul2023'!AL14/'Tariffs Jul2023'!AJ14&gt;='Tariffs Jul2023'!J14,('Tariffs Jul2023'!J14*'Tariffs Jul2023'!U14/100)* 'Tariffs Jul2023'!AJ14,($C$5*'Tariffs Jul2023'!AL14/'Tariffs Jul2023'!AJ14*'Tariffs Jul2023'!U14/100)* 'Tariffs Jul2023'!AJ14)</f>
        <v>440.99999999999989</v>
      </c>
      <c r="K20" s="85">
        <f>IF($C$5*'Tariffs Jul2023'!AL14/'Tariffs Jul2023'!AJ14&lt;'Tariffs Jul2023'!J14,0,IF($C$5*'Tariffs Jul2023'!AL14/'Tariffs Jul2023'!AJ14&lt;='Tariffs Jul2023'!K14,($C$5*'Tariffs Jul2023'!AL14/'Tariffs Jul2023'!AJ14-'Tariffs Jul2023'!J14)*('Tariffs Jul2023'!V14/100)*'Tariffs Jul2023'!AJ14,('Tariffs Jul2023'!K14-'Tariffs Jul2023'!J14)*('Tariffs Jul2023'!V14/100)*'Tariffs Jul2023'!AJ14))</f>
        <v>580.49999999999989</v>
      </c>
      <c r="L20" s="85">
        <f>IF($C$5*'Tariffs Jul2023'!AL14/'Tariffs Jul2023'!AJ14&lt;'Tariffs Jul2023'!K14,0,IF($C$5*'Tariffs Jul2023'!AL14/'Tariffs Jul2023'!AJ14&lt;='Tariffs Jul2023'!L14,($C$5*'Tariffs Jul2023'!AL14/'Tariffs Jul2023'!AJ14-'Tariffs Jul2023'!K14)*('Tariffs Jul2023'!W14/100)*'Tariffs Jul2023'!AJ14,('Tariffs Jul2023'!L14-'Tariffs Jul2023'!K14)*('Tariffs Jul2023'!W14/100)*'Tariffs Jul2023'!AJ14))</f>
        <v>0</v>
      </c>
      <c r="M20" s="85">
        <f>IF($C$5*'Tariffs Jul2023'!AL14/'Tariffs Jul2023'!AJ14&lt;'Tariffs Jul2023'!L14,0,IF($C$5*'Tariffs Jul2023'!AL14/'Tariffs Jul2023'!AJ14&lt;='Tariffs Jul2023'!M14,($C$5*'Tariffs Jul2023'!AL14/'Tariffs Jul2023'!AJ14-'Tariffs Jul2023'!L14)*('Tariffs Jul2023'!X14/100)*'Tariffs Jul2023'!AJ14,('Tariffs Jul2023'!M14-'Tariffs Jul2023'!L14)*('Tariffs Jul2023'!X14/100)*'Tariffs Jul2023'!AJ14))</f>
        <v>0</v>
      </c>
      <c r="N20" s="85">
        <f>IF(($C$5*'Tariffs Jul2023'!AL14/'Tariffs Jul2023'!AJ14&gt;'Tariffs Jul2023'!M14),($C$5*'Tariffs Jul2023'!AL14/'Tariffs Jul2023'!AJ14-'Tariffs Jul2023'!M14)*'Tariffs Jul2023'!Y14/100*'Tariffs Jul2023'!AJ14,0)</f>
        <v>315</v>
      </c>
      <c r="O20" s="73">
        <f t="shared" si="0"/>
        <v>2979.6</v>
      </c>
      <c r="P20" s="498">
        <f t="shared" si="1"/>
        <v>3277.56</v>
      </c>
      <c r="Q20" s="571"/>
      <c r="R20" s="571"/>
      <c r="S20" s="571"/>
      <c r="T20" s="571"/>
      <c r="U20" s="571"/>
      <c r="V20" s="571"/>
    </row>
    <row r="21" spans="1:22" x14ac:dyDescent="0.15">
      <c r="A21" s="286" t="str">
        <f>'Tariffs Jul2023'!F15</f>
        <v>Tango Energy</v>
      </c>
      <c r="B21" s="47" t="str">
        <f>'Tariffs Jul2023'!D15</f>
        <v>Multinet Metro 1</v>
      </c>
      <c r="C21" s="287">
        <f>'Tariffs Jul2023'!E15</f>
        <v>45108</v>
      </c>
      <c r="D21" s="85">
        <f>365*'Tariffs Jul2023'!H15/100</f>
        <v>390.55</v>
      </c>
      <c r="E21" s="85">
        <f>IF($C$5*'Tariffs Jul2023'!AK15/'Tariffs Jul2023'!AI15&gt;='Tariffs Jul2023'!J15,( 'Tariffs Jul2023'!J15*'Tariffs Jul2023'!O15/100)* 'Tariffs Jul2023'!AI15,($C$5*'Tariffs Jul2023'!AK15/'Tariffs Jul2023'!AI15*'Tariffs Jul2023'!O15/100)* 'Tariffs Jul2023'!AI15)</f>
        <v>341.99999999999994</v>
      </c>
      <c r="F21" s="85">
        <f>IF($C$5*'Tariffs Jul2023'!AK15/'Tariffs Jul2023'!AI15&lt;'Tariffs Jul2023'!J15,0,IF($C$5*'Tariffs Jul2023'!AK15/'Tariffs Jul2023'!AI15&lt;='Tariffs Jul2023'!K15,($C$5*'Tariffs Jul2023'!AK15/'Tariffs Jul2023'!AI15-'Tariffs Jul2023'!J15)*('Tariffs Jul2023'!P15/100)*'Tariffs Jul2023'!AI15,('Tariffs Jul2023'!K15-'Tariffs Jul2023'!J15)*('Tariffs Jul2023'!P15/100)*'Tariffs Jul2023'!AI15))</f>
        <v>333.00000000000006</v>
      </c>
      <c r="G21" s="85">
        <f>IF($C$5*'Tariffs Jul2023'!AK15/'Tariffs Jul2023'!AI15&lt;'Tariffs Jul2023'!K15,0,IF($C$5*'Tariffs Jul2023'!AK15/'Tariffs Jul2023'!AI15&lt;='Tariffs Jul2023'!L15,($C$5*'Tariffs Jul2023'!AK15/'Tariffs Jul2023'!AI15-'Tariffs Jul2023'!K15)*('Tariffs Jul2023'!Q15/100)*'Tariffs Jul2023'!AI15,('Tariffs Jul2023'!L15-'Tariffs Jul2023'!K15)*('Tariffs Jul2023'!Q15/100)*'Tariffs Jul2023'!AI15))</f>
        <v>323.99999999999994</v>
      </c>
      <c r="H21" s="85">
        <f>IF($C$5*'Tariffs Jul2023'!AK15/'Tariffs Jul2023'!AI15&lt;'Tariffs Jul2023'!L15,0,IF($C$5*'Tariffs Jul2023'!AK15/'Tariffs Jul2023'!AI15&lt;='Tariffs Jul2023'!M15,($C$5*'Tariffs Jul2023'!AK15/'Tariffs Jul2023'!AI15-'Tariffs Jul2023'!L15)*('Tariffs Jul2023'!R15/100)*'Tariffs Jul2023'!AI15,('Tariffs Jul2023'!M15-'Tariffs Jul2023'!L15)*('Tariffs Jul2023'!R15/100)*'Tariffs Jul2023'!AI15))</f>
        <v>156.27272727272725</v>
      </c>
      <c r="I21" s="85">
        <f>IF(($C$5*'Tariffs Jul2023'!AK15/'Tariffs Jul2023'!AI15&gt;'Tariffs Jul2023'!M15),($C$5*'Tariffs Jul2023'!AK15/'Tariffs Jul2023'!AI15-'Tariffs Jul2023'!M15)*'Tariffs Jul2023'!S15/100*'Tariffs Jul2023'!AI15,0)</f>
        <v>0</v>
      </c>
      <c r="J21" s="85">
        <f>IF($C$5*'Tariffs Jul2023'!AL15/'Tariffs Jul2023'!AJ15&gt;='Tariffs Jul2023'!J15,('Tariffs Jul2023'!J15*'Tariffs Jul2023'!U15/100)* 'Tariffs Jul2023'!AJ15,($C$5*'Tariffs Jul2023'!AL15/'Tariffs Jul2023'!AJ15*'Tariffs Jul2023'!U15/100)* 'Tariffs Jul2023'!AJ15)</f>
        <v>323.99999999999994</v>
      </c>
      <c r="K21" s="85">
        <f>IF($C$5*'Tariffs Jul2023'!AL15/'Tariffs Jul2023'!AJ15&lt;'Tariffs Jul2023'!J15,0,IF($C$5*'Tariffs Jul2023'!AL15/'Tariffs Jul2023'!AJ15&lt;='Tariffs Jul2023'!K15,($C$5*'Tariffs Jul2023'!AL15/'Tariffs Jul2023'!AJ15-'Tariffs Jul2023'!J15)*('Tariffs Jul2023'!V15/100)*'Tariffs Jul2023'!AJ15,('Tariffs Jul2023'!K15-'Tariffs Jul2023'!J15)*('Tariffs Jul2023'!V15/100)*'Tariffs Jul2023'!AJ15))</f>
        <v>269.99999999999994</v>
      </c>
      <c r="L21" s="85">
        <f>IF($C$5*'Tariffs Jul2023'!AL15/'Tariffs Jul2023'!AJ15&lt;'Tariffs Jul2023'!K15,0,IF($C$5*'Tariffs Jul2023'!AL15/'Tariffs Jul2023'!AJ15&lt;='Tariffs Jul2023'!L15,($C$5*'Tariffs Jul2023'!AL15/'Tariffs Jul2023'!AJ15-'Tariffs Jul2023'!K15)*('Tariffs Jul2023'!W15/100)*'Tariffs Jul2023'!AJ15,('Tariffs Jul2023'!L15-'Tariffs Jul2023'!K15)*('Tariffs Jul2023'!W15/100)*'Tariffs Jul2023'!AJ15))</f>
        <v>261</v>
      </c>
      <c r="M21" s="85">
        <f>IF($C$5*'Tariffs Jul2023'!AL15/'Tariffs Jul2023'!AJ15&lt;'Tariffs Jul2023'!L15,0,IF($C$5*'Tariffs Jul2023'!AL15/'Tariffs Jul2023'!AJ15&lt;='Tariffs Jul2023'!M15,($C$5*'Tariffs Jul2023'!AL15/'Tariffs Jul2023'!AJ15-'Tariffs Jul2023'!L15)*('Tariffs Jul2023'!X15/100)*'Tariffs Jul2023'!AJ15,('Tariffs Jul2023'!M15-'Tariffs Jul2023'!L15)*('Tariffs Jul2023'!X15/100)*'Tariffs Jul2023'!AJ15))</f>
        <v>121.50000000000003</v>
      </c>
      <c r="N21" s="85">
        <f>IF(($C$5*'Tariffs Jul2023'!AL15/'Tariffs Jul2023'!AJ15&gt;'Tariffs Jul2023'!M15),($C$5*'Tariffs Jul2023'!AL15/'Tariffs Jul2023'!AJ15-'Tariffs Jul2023'!M15)*'Tariffs Jul2023'!Y15/100*'Tariffs Jul2023'!AJ15,0)</f>
        <v>0</v>
      </c>
      <c r="O21" s="73">
        <f t="shared" si="0"/>
        <v>2522.3227272727272</v>
      </c>
      <c r="P21" s="498">
        <f t="shared" si="1"/>
        <v>2774.5550000000003</v>
      </c>
      <c r="Q21" s="571"/>
      <c r="R21" s="571"/>
      <c r="S21" s="571"/>
      <c r="T21" s="571"/>
      <c r="U21" s="571"/>
      <c r="V21" s="571"/>
    </row>
    <row r="22" spans="1:22" ht="14" thickBot="1" x14ac:dyDescent="0.2">
      <c r="A22" s="288" t="str">
        <f>'Tariffs Jul2023'!F16</f>
        <v xml:space="preserve">Sumo </v>
      </c>
      <c r="B22" s="289" t="str">
        <f>'Tariffs Jul2023'!D16</f>
        <v>Multinet Metro 1</v>
      </c>
      <c r="C22" s="290">
        <f>'Tariffs Jul2023'!E16</f>
        <v>44927</v>
      </c>
      <c r="D22" s="291">
        <f>365*'Tariffs Jul2023'!H16/100</f>
        <v>383.24999999999994</v>
      </c>
      <c r="E22" s="291">
        <f>IF($C$5*'Tariffs Jul2023'!AK16/'Tariffs Jul2023'!AI16&gt;='Tariffs Jul2023'!J16,( 'Tariffs Jul2023'!J16*'Tariffs Jul2023'!O16/100)* 'Tariffs Jul2023'!AI16,($C$5*'Tariffs Jul2023'!AK16/'Tariffs Jul2023'!AI16*'Tariffs Jul2023'!O16/100)* 'Tariffs Jul2023'!AI16)</f>
        <v>1606.4999999999995</v>
      </c>
      <c r="F22" s="291">
        <f>IF($C$5*'Tariffs Jul2023'!AK16/'Tariffs Jul2023'!AI16&lt;'Tariffs Jul2023'!J16,0,IF($C$5*'Tariffs Jul2023'!AK16/'Tariffs Jul2023'!AI16&lt;='Tariffs Jul2023'!K16,($C$5*'Tariffs Jul2023'!AK16/'Tariffs Jul2023'!AI16-'Tariffs Jul2023'!J16)*('Tariffs Jul2023'!P16/100)*'Tariffs Jul2023'!AI16,('Tariffs Jul2023'!K16-'Tariffs Jul2023'!J16)*('Tariffs Jul2023'!P16/100)*'Tariffs Jul2023'!AI16))</f>
        <v>0</v>
      </c>
      <c r="G22" s="291">
        <f>IF($C$5*'Tariffs Jul2023'!AK16/'Tariffs Jul2023'!AI16&lt;'Tariffs Jul2023'!K16,0,IF($C$5*'Tariffs Jul2023'!AK16/'Tariffs Jul2023'!AI16&lt;='Tariffs Jul2023'!L16,($C$5*'Tariffs Jul2023'!AK16/'Tariffs Jul2023'!AI16-'Tariffs Jul2023'!K16)*('Tariffs Jul2023'!Q16/100)*'Tariffs Jul2023'!AI16,('Tariffs Jul2023'!L16-'Tariffs Jul2023'!K16)*('Tariffs Jul2023'!Q16/100)*'Tariffs Jul2023'!AI16))</f>
        <v>0</v>
      </c>
      <c r="H22" s="291">
        <f>IF($C$5*'Tariffs Jul2023'!AK16/'Tariffs Jul2023'!AI16&lt;'Tariffs Jul2023'!L16,0,IF($C$5*'Tariffs Jul2023'!AK16/'Tariffs Jul2023'!AI16&lt;='Tariffs Jul2023'!M16,($C$5*'Tariffs Jul2023'!AK16/'Tariffs Jul2023'!AI16-'Tariffs Jul2023'!L16)*('Tariffs Jul2023'!R16/100)*'Tariffs Jul2023'!AI16,('Tariffs Jul2023'!M16-'Tariffs Jul2023'!L16)*('Tariffs Jul2023'!R16/100)*'Tariffs Jul2023'!AI16))</f>
        <v>0</v>
      </c>
      <c r="I22" s="291">
        <f>IF(($C$5*'Tariffs Jul2023'!AK16/'Tariffs Jul2023'!AI16&gt;'Tariffs Jul2023'!M16),($C$5*'Tariffs Jul2023'!AK16/'Tariffs Jul2023'!AI16-'Tariffs Jul2023'!M16)*'Tariffs Jul2023'!S16/100*'Tariffs Jul2023'!AI16,0)</f>
        <v>0</v>
      </c>
      <c r="J22" s="291">
        <f>IF($C$5*'Tariffs Jul2023'!AL16/'Tariffs Jul2023'!AJ16&gt;='Tariffs Jul2023'!J16,('Tariffs Jul2023'!J16*'Tariffs Jul2023'!U16/100)* 'Tariffs Jul2023'!AJ16,($C$5*'Tariffs Jul2023'!AL16/'Tariffs Jul2023'!AJ16*'Tariffs Jul2023'!U16/100)* 'Tariffs Jul2023'!AJ16)</f>
        <v>1323</v>
      </c>
      <c r="K22" s="291">
        <f>IF($C$5*'Tariffs Jul2023'!AL16/'Tariffs Jul2023'!AJ16&lt;'Tariffs Jul2023'!J16,0,IF($C$5*'Tariffs Jul2023'!AL16/'Tariffs Jul2023'!AJ16&lt;='Tariffs Jul2023'!K16,($C$5*'Tariffs Jul2023'!AL16/'Tariffs Jul2023'!AJ16-'Tariffs Jul2023'!J16)*('Tariffs Jul2023'!V16/100)*'Tariffs Jul2023'!AJ16,('Tariffs Jul2023'!K16-'Tariffs Jul2023'!J16)*('Tariffs Jul2023'!V16/100)*'Tariffs Jul2023'!AJ16))</f>
        <v>0</v>
      </c>
      <c r="L22" s="291">
        <f>IF($C$5*'Tariffs Jul2023'!AL16/'Tariffs Jul2023'!AJ16&lt;'Tariffs Jul2023'!K16,0,IF($C$5*'Tariffs Jul2023'!AL16/'Tariffs Jul2023'!AJ16&lt;='Tariffs Jul2023'!L16,($C$5*'Tariffs Jul2023'!AL16/'Tariffs Jul2023'!AJ16-'Tariffs Jul2023'!K16)*('Tariffs Jul2023'!W16/100)*'Tariffs Jul2023'!AJ16,('Tariffs Jul2023'!L16-'Tariffs Jul2023'!K16)*('Tariffs Jul2023'!W16/100)*'Tariffs Jul2023'!AJ16))</f>
        <v>0</v>
      </c>
      <c r="M22" s="291">
        <f>IF($C$5*'Tariffs Jul2023'!AL16/'Tariffs Jul2023'!AJ16&lt;'Tariffs Jul2023'!L16,0,IF($C$5*'Tariffs Jul2023'!AL16/'Tariffs Jul2023'!AJ16&lt;='Tariffs Jul2023'!M16,($C$5*'Tariffs Jul2023'!AL16/'Tariffs Jul2023'!AJ16-'Tariffs Jul2023'!L16)*('Tariffs Jul2023'!X16/100)*'Tariffs Jul2023'!AJ16,('Tariffs Jul2023'!M16-'Tariffs Jul2023'!L16)*('Tariffs Jul2023'!X16/100)*'Tariffs Jul2023'!AJ16))</f>
        <v>0</v>
      </c>
      <c r="N22" s="291">
        <f>IF(($C$5*'Tariffs Jul2023'!AL16/'Tariffs Jul2023'!AJ16&gt;'Tariffs Jul2023'!M16),($C$5*'Tariffs Jul2023'!AL16/'Tariffs Jul2023'!AJ16-'Tariffs Jul2023'!M16)*'Tariffs Jul2023'!Y16/100*'Tariffs Jul2023'!AJ16,0)</f>
        <v>0</v>
      </c>
      <c r="O22" s="292">
        <f t="shared" si="0"/>
        <v>3312.7499999999995</v>
      </c>
      <c r="P22" s="499">
        <f t="shared" si="1"/>
        <v>3644.0249999999996</v>
      </c>
      <c r="Q22" s="571"/>
      <c r="R22" s="571"/>
      <c r="S22" s="571"/>
      <c r="T22" s="571"/>
      <c r="U22" s="571"/>
      <c r="V22" s="571"/>
    </row>
    <row r="23" spans="1:22" ht="14" thickTop="1" x14ac:dyDescent="0.15">
      <c r="A23" s="286" t="str">
        <f>'Tariffs Jul2023'!F17</f>
        <v>AGL</v>
      </c>
      <c r="B23" s="47" t="str">
        <f>'Tariffs Jul2023'!D17</f>
        <v>Multinet Metro 2</v>
      </c>
      <c r="C23" s="287">
        <f>'Tariffs Jul2023'!E17</f>
        <v>45108</v>
      </c>
      <c r="D23" s="85">
        <f>365*'Tariffs Jul2023'!H17/100</f>
        <v>316.18954545454545</v>
      </c>
      <c r="E23" s="85">
        <f>IF($C$5*'Tariffs Jul2023'!AK17/'Tariffs Jul2023'!AI17&gt;='Tariffs Jul2023'!J17,( 'Tariffs Jul2023'!J17*'Tariffs Jul2023'!O17/100)* 'Tariffs Jul2023'!AI17,($C$5*'Tariffs Jul2023'!AK17/'Tariffs Jul2023'!AI17*'Tariffs Jul2023'!O17/100)* 'Tariffs Jul2023'!AI17)</f>
        <v>348.5454545454545</v>
      </c>
      <c r="F23" s="85">
        <f>IF($C$5*'Tariffs Jul2023'!AK17/'Tariffs Jul2023'!AI17&lt;'Tariffs Jul2023'!J17,0,IF($C$5*'Tariffs Jul2023'!AK17/'Tariffs Jul2023'!AI17&lt;='Tariffs Jul2023'!K17,($C$5*'Tariffs Jul2023'!AK17/'Tariffs Jul2023'!AI17-'Tariffs Jul2023'!J17)*('Tariffs Jul2023'!P17/100)*'Tariffs Jul2023'!AI17,('Tariffs Jul2023'!K17-'Tariffs Jul2023'!J17)*('Tariffs Jul2023'!P17/100)*'Tariffs Jul2023'!AI17))</f>
        <v>307.63636363636357</v>
      </c>
      <c r="G23" s="85">
        <f>IF($C$5*'Tariffs Jul2023'!AK17/'Tariffs Jul2023'!AI17&lt;'Tariffs Jul2023'!K17,0,IF($C$5*'Tariffs Jul2023'!AK17/'Tariffs Jul2023'!AI17&lt;='Tariffs Jul2023'!L17,($C$5*'Tariffs Jul2023'!AK17/'Tariffs Jul2023'!AI17-'Tariffs Jul2023'!K17)*('Tariffs Jul2023'!Q17/100)*'Tariffs Jul2023'!AI17,('Tariffs Jul2023'!L17-'Tariffs Jul2023'!K17)*('Tariffs Jul2023'!Q17/100)*'Tariffs Jul2023'!AI17))</f>
        <v>247.90909090909088</v>
      </c>
      <c r="H23" s="85">
        <f>IF($C$5*'Tariffs Jul2023'!AK17/'Tariffs Jul2023'!AI17&lt;'Tariffs Jul2023'!L17,0,IF($C$5*'Tariffs Jul2023'!AK17/'Tariffs Jul2023'!AI17&lt;='Tariffs Jul2023'!M17,($C$5*'Tariffs Jul2023'!AK17/'Tariffs Jul2023'!AI17-'Tariffs Jul2023'!L17)*('Tariffs Jul2023'!R17/100)*'Tariffs Jul2023'!AI17,('Tariffs Jul2023'!M17-'Tariffs Jul2023'!L17)*('Tariffs Jul2023'!R17/100)*'Tariffs Jul2023'!AI17))</f>
        <v>101.86363636363636</v>
      </c>
      <c r="I23" s="85">
        <f>IF(($C$5*'Tariffs Jul2023'!AK17/'Tariffs Jul2023'!AI17&gt;'Tariffs Jul2023'!M17),($C$5*'Tariffs Jul2023'!AK17/'Tariffs Jul2023'!AI17-'Tariffs Jul2023'!M17)*'Tariffs Jul2023'!S17/100*'Tariffs Jul2023'!AI17,0)</f>
        <v>0</v>
      </c>
      <c r="J23" s="85">
        <f>IF($C$5*'Tariffs Jul2023'!AL17/'Tariffs Jul2023'!AJ17&gt;='Tariffs Jul2023'!J17,('Tariffs Jul2023'!J17*'Tariffs Jul2023'!U17/100)* 'Tariffs Jul2023'!AJ17,($C$5*'Tariffs Jul2023'!AL17/'Tariffs Jul2023'!AJ17*'Tariffs Jul2023'!U17/100)* 'Tariffs Jul2023'!AJ17)</f>
        <v>326.45454545454538</v>
      </c>
      <c r="K23" s="85">
        <f>IF($C$5*'Tariffs Jul2023'!AL17/'Tariffs Jul2023'!AJ17&lt;'Tariffs Jul2023'!J17,0,IF($C$5*'Tariffs Jul2023'!AL17/'Tariffs Jul2023'!AJ17&lt;='Tariffs Jul2023'!K17,($C$5*'Tariffs Jul2023'!AL17/'Tariffs Jul2023'!AJ17-'Tariffs Jul2023'!J17)*('Tariffs Jul2023'!V17/100)*'Tariffs Jul2023'!AJ17,('Tariffs Jul2023'!K17-'Tariffs Jul2023'!J17)*('Tariffs Jul2023'!V17/100)*'Tariffs Jul2023'!AJ17))</f>
        <v>285.54545454545456</v>
      </c>
      <c r="L23" s="85">
        <f>IF($C$5*'Tariffs Jul2023'!AL17/'Tariffs Jul2023'!AJ17&lt;'Tariffs Jul2023'!K17,0,IF($C$5*'Tariffs Jul2023'!AL17/'Tariffs Jul2023'!AJ17&lt;='Tariffs Jul2023'!L17,($C$5*'Tariffs Jul2023'!AL17/'Tariffs Jul2023'!AJ17-'Tariffs Jul2023'!K17)*('Tariffs Jul2023'!W17/100)*'Tariffs Jul2023'!AJ17,('Tariffs Jul2023'!L17-'Tariffs Jul2023'!K17)*('Tariffs Jul2023'!W17/100)*'Tariffs Jul2023'!AJ17))</f>
        <v>233.99999999999994</v>
      </c>
      <c r="M23" s="85">
        <f>IF($C$5*'Tariffs Jul2023'!AL17/'Tariffs Jul2023'!AJ17&lt;'Tariffs Jul2023'!L17,0,IF($C$5*'Tariffs Jul2023'!AL17/'Tariffs Jul2023'!AJ17&lt;='Tariffs Jul2023'!M17,($C$5*'Tariffs Jul2023'!AL17/'Tariffs Jul2023'!AJ17-'Tariffs Jul2023'!L17)*('Tariffs Jul2023'!X17/100)*'Tariffs Jul2023'!AJ17,('Tariffs Jul2023'!M17-'Tariffs Jul2023'!L17)*('Tariffs Jul2023'!X17/100)*'Tariffs Jul2023'!AJ17))</f>
        <v>99</v>
      </c>
      <c r="N23" s="85">
        <f>IF(($C$5*'Tariffs Jul2023'!AL17/'Tariffs Jul2023'!AJ17&gt;'Tariffs Jul2023'!M17),($C$5*'Tariffs Jul2023'!AL17/'Tariffs Jul2023'!AJ17-'Tariffs Jul2023'!M17)*'Tariffs Jul2023'!Y17/100*'Tariffs Jul2023'!AJ17,0)</f>
        <v>0</v>
      </c>
      <c r="O23" s="73">
        <f t="shared" si="0"/>
        <v>2267.1440909090902</v>
      </c>
      <c r="P23" s="498">
        <f t="shared" si="1"/>
        <v>2493.8584999999994</v>
      </c>
      <c r="Q23" s="571"/>
      <c r="R23" s="571"/>
      <c r="S23" s="571"/>
      <c r="T23" s="571"/>
      <c r="U23" s="571"/>
      <c r="V23" s="571"/>
    </row>
    <row r="24" spans="1:22" x14ac:dyDescent="0.15">
      <c r="A24" s="286" t="str">
        <f>'Tariffs Jul2023'!F18</f>
        <v>Alinta Energy</v>
      </c>
      <c r="B24" s="47" t="str">
        <f>'Tariffs Jul2023'!D18</f>
        <v>Multinet Metro 2</v>
      </c>
      <c r="C24" s="287">
        <f>'Tariffs Jul2023'!E18</f>
        <v>45109</v>
      </c>
      <c r="D24" s="85">
        <f>365*'Tariffs Jul2023'!H18/100</f>
        <v>258.68545454545449</v>
      </c>
      <c r="E24" s="85">
        <f>IF($C$5*'Tariffs Jul2023'!AK18/'Tariffs Jul2023'!AI18&gt;='Tariffs Jul2023'!J18,( 'Tariffs Jul2023'!J18*'Tariffs Jul2023'!O18/100)* 'Tariffs Jul2023'!AI18,($C$5*'Tariffs Jul2023'!AK18/'Tariffs Jul2023'!AI18*'Tariffs Jul2023'!O18/100)* 'Tariffs Jul2023'!AI18)</f>
        <v>360</v>
      </c>
      <c r="F24" s="85">
        <f>IF($C$5*'Tariffs Jul2023'!AK18/'Tariffs Jul2023'!AI18&lt;'Tariffs Jul2023'!J18,0,IF($C$5*'Tariffs Jul2023'!AK18/'Tariffs Jul2023'!AI18&lt;='Tariffs Jul2023'!K18,($C$5*'Tariffs Jul2023'!AK18/'Tariffs Jul2023'!AI18-'Tariffs Jul2023'!J18)*('Tariffs Jul2023'!P18/100)*'Tariffs Jul2023'!AI18,('Tariffs Jul2023'!K18-'Tariffs Jul2023'!J18)*('Tariffs Jul2023'!P18/100)*'Tariffs Jul2023'!AI18))</f>
        <v>318.27272727272725</v>
      </c>
      <c r="G24" s="85">
        <f>IF($C$5*'Tariffs Jul2023'!AK18/'Tariffs Jul2023'!AI18&lt;'Tariffs Jul2023'!K18,0,IF($C$5*'Tariffs Jul2023'!AK18/'Tariffs Jul2023'!AI18&lt;='Tariffs Jul2023'!L18,($C$5*'Tariffs Jul2023'!AK18/'Tariffs Jul2023'!AI18-'Tariffs Jul2023'!K18)*('Tariffs Jul2023'!Q18/100)*'Tariffs Jul2023'!AI18,('Tariffs Jul2023'!L18-'Tariffs Jul2023'!K18)*('Tariffs Jul2023'!Q18/100)*'Tariffs Jul2023'!AI18))</f>
        <v>0</v>
      </c>
      <c r="H24" s="85">
        <f>IF($C$5*'Tariffs Jul2023'!AK18/'Tariffs Jul2023'!AI18&lt;'Tariffs Jul2023'!L18,0,IF($C$5*'Tariffs Jul2023'!AK18/'Tariffs Jul2023'!AI18&lt;='Tariffs Jul2023'!M18,($C$5*'Tariffs Jul2023'!AK18/'Tariffs Jul2023'!AI18-'Tariffs Jul2023'!L18)*('Tariffs Jul2023'!R18/100)*'Tariffs Jul2023'!AI18,('Tariffs Jul2023'!M18-'Tariffs Jul2023'!L18)*('Tariffs Jul2023'!R18/100)*'Tariffs Jul2023'!AI18))</f>
        <v>0</v>
      </c>
      <c r="I24" s="85">
        <f>IF(($C$5*'Tariffs Jul2023'!AK18/'Tariffs Jul2023'!AI18&gt;'Tariffs Jul2023'!M18),($C$5*'Tariffs Jul2023'!AK18/'Tariffs Jul2023'!AI18-'Tariffs Jul2023'!M18)*'Tariffs Jul2023'!S18/100*'Tariffs Jul2023'!AI18,0)</f>
        <v>374.31818181818181</v>
      </c>
      <c r="J24" s="85">
        <f>IF($C$5*'Tariffs Jul2023'!AL18/'Tariffs Jul2023'!AJ18&gt;='Tariffs Jul2023'!J18,('Tariffs Jul2023'!J18*'Tariffs Jul2023'!U18/100)* 'Tariffs Jul2023'!AJ18,($C$5*'Tariffs Jul2023'!AL18/'Tariffs Jul2023'!AJ18*'Tariffs Jul2023'!U18/100)* 'Tariffs Jul2023'!AJ18)</f>
        <v>345.27272727272725</v>
      </c>
      <c r="K24" s="85">
        <f>IF($C$5*'Tariffs Jul2023'!AL18/'Tariffs Jul2023'!AJ18&lt;'Tariffs Jul2023'!J18,0,IF($C$5*'Tariffs Jul2023'!AL18/'Tariffs Jul2023'!AJ18&lt;='Tariffs Jul2023'!K18,($C$5*'Tariffs Jul2023'!AL18/'Tariffs Jul2023'!AJ18-'Tariffs Jul2023'!J18)*('Tariffs Jul2023'!V18/100)*'Tariffs Jul2023'!AJ18,('Tariffs Jul2023'!K18-'Tariffs Jul2023'!J18)*('Tariffs Jul2023'!V18/100)*'Tariffs Jul2023'!AJ18))</f>
        <v>304.36363636363637</v>
      </c>
      <c r="L24" s="85">
        <f>IF($C$5*'Tariffs Jul2023'!AL18/'Tariffs Jul2023'!AJ18&lt;'Tariffs Jul2023'!K18,0,IF($C$5*'Tariffs Jul2023'!AL18/'Tariffs Jul2023'!AJ18&lt;='Tariffs Jul2023'!L18,($C$5*'Tariffs Jul2023'!AL18/'Tariffs Jul2023'!AJ18-'Tariffs Jul2023'!K18)*('Tariffs Jul2023'!W18/100)*'Tariffs Jul2023'!AJ18,('Tariffs Jul2023'!L18-'Tariffs Jul2023'!K18)*('Tariffs Jul2023'!W18/100)*'Tariffs Jul2023'!AJ18))</f>
        <v>0</v>
      </c>
      <c r="M24" s="85">
        <f>IF($C$5*'Tariffs Jul2023'!AL18/'Tariffs Jul2023'!AJ18&lt;'Tariffs Jul2023'!L18,0,IF($C$5*'Tariffs Jul2023'!AL18/'Tariffs Jul2023'!AJ18&lt;='Tariffs Jul2023'!M18,($C$5*'Tariffs Jul2023'!AL18/'Tariffs Jul2023'!AJ18-'Tariffs Jul2023'!L18)*('Tariffs Jul2023'!X18/100)*'Tariffs Jul2023'!AJ18,('Tariffs Jul2023'!M18-'Tariffs Jul2023'!L18)*('Tariffs Jul2023'!X18/100)*'Tariffs Jul2023'!AJ18))</f>
        <v>0</v>
      </c>
      <c r="N24" s="85">
        <f>IF(($C$5*'Tariffs Jul2023'!AL18/'Tariffs Jul2023'!AJ18&gt;'Tariffs Jul2023'!M18),($C$5*'Tariffs Jul2023'!AL18/'Tariffs Jul2023'!AJ18-'Tariffs Jul2023'!M18)*'Tariffs Jul2023'!Y18/100*'Tariffs Jul2023'!AJ18,0)</f>
        <v>374.31818181818181</v>
      </c>
      <c r="O24" s="73">
        <f t="shared" si="0"/>
        <v>2335.2309090909093</v>
      </c>
      <c r="P24" s="498">
        <f t="shared" si="1"/>
        <v>2568.7540000000004</v>
      </c>
      <c r="Q24" s="571"/>
      <c r="R24" s="571"/>
      <c r="S24" s="571"/>
      <c r="T24" s="571"/>
      <c r="U24" s="571"/>
      <c r="V24" s="571"/>
    </row>
    <row r="25" spans="1:22" x14ac:dyDescent="0.15">
      <c r="A25" s="286" t="str">
        <f>'Tariffs Jul2023'!F19</f>
        <v>Covau</v>
      </c>
      <c r="B25" s="47" t="str">
        <f>'Tariffs Jul2023'!D19</f>
        <v>Multinet Metro 2</v>
      </c>
      <c r="C25" s="287">
        <f>'Tariffs Jul2023'!E19</f>
        <v>45108</v>
      </c>
      <c r="D25" s="85">
        <f>365*'Tariffs Jul2023'!H19/100</f>
        <v>321.2</v>
      </c>
      <c r="E25" s="85">
        <f>IF($C$5*'Tariffs Jul2023'!AK19/'Tariffs Jul2023'!AI19&gt;='Tariffs Jul2023'!J19,( 'Tariffs Jul2023'!J19*'Tariffs Jul2023'!O19/100)* 'Tariffs Jul2023'!AI19,($C$5*'Tariffs Jul2023'!AK19/'Tariffs Jul2023'!AI19*'Tariffs Jul2023'!O19/100)* 'Tariffs Jul2023'!AI19)</f>
        <v>467.18181818181813</v>
      </c>
      <c r="F25" s="85">
        <f>IF($C$5*'Tariffs Jul2023'!AK19/'Tariffs Jul2023'!AI19&lt;'Tariffs Jul2023'!J19,0,IF($C$5*'Tariffs Jul2023'!AK19/'Tariffs Jul2023'!AI19&lt;='Tariffs Jul2023'!K19,($C$5*'Tariffs Jul2023'!AK19/'Tariffs Jul2023'!AI19-'Tariffs Jul2023'!J19)*('Tariffs Jul2023'!P19/100)*'Tariffs Jul2023'!AI19,('Tariffs Jul2023'!K19-'Tariffs Jul2023'!J19)*('Tariffs Jul2023'!P19/100)*'Tariffs Jul2023'!AI19))</f>
        <v>432.81818181818176</v>
      </c>
      <c r="G25" s="85">
        <f>IF($C$5*'Tariffs Jul2023'!AK19/'Tariffs Jul2023'!AI19&lt;'Tariffs Jul2023'!K19,0,IF($C$5*'Tariffs Jul2023'!AK19/'Tariffs Jul2023'!AI19&lt;='Tariffs Jul2023'!L19,($C$5*'Tariffs Jul2023'!AK19/'Tariffs Jul2023'!AI19-'Tariffs Jul2023'!K19)*('Tariffs Jul2023'!Q19/100)*'Tariffs Jul2023'!AI19,('Tariffs Jul2023'!L19-'Tariffs Jul2023'!K19)*('Tariffs Jul2023'!Q19/100)*'Tariffs Jul2023'!AI19))</f>
        <v>398.45454545454544</v>
      </c>
      <c r="H25" s="85">
        <f>IF($C$5*'Tariffs Jul2023'!AK19/'Tariffs Jul2023'!AI19&lt;'Tariffs Jul2023'!L19,0,IF($C$5*'Tariffs Jul2023'!AK19/'Tariffs Jul2023'!AI19&lt;='Tariffs Jul2023'!M19,($C$5*'Tariffs Jul2023'!AK19/'Tariffs Jul2023'!AI19-'Tariffs Jul2023'!L19)*('Tariffs Jul2023'!R19/100)*'Tariffs Jul2023'!AI19,('Tariffs Jul2023'!M19-'Tariffs Jul2023'!L19)*('Tariffs Jul2023'!R19/100)*'Tariffs Jul2023'!AI19))</f>
        <v>191.86363636363637</v>
      </c>
      <c r="I25" s="85">
        <f>IF(($C$5*'Tariffs Jul2023'!AK19/'Tariffs Jul2023'!AI19&gt;'Tariffs Jul2023'!M19),($C$5*'Tariffs Jul2023'!AK19/'Tariffs Jul2023'!AI19-'Tariffs Jul2023'!M19)*'Tariffs Jul2023'!S19/100*'Tariffs Jul2023'!AI19,0)</f>
        <v>0</v>
      </c>
      <c r="J25" s="85">
        <f>IF($C$5*'Tariffs Jul2023'!AL19/'Tariffs Jul2023'!AJ19&gt;='Tariffs Jul2023'!J19,('Tariffs Jul2023'!J19*'Tariffs Jul2023'!U19/100)* 'Tariffs Jul2023'!AJ19,($C$5*'Tariffs Jul2023'!AL19/'Tariffs Jul2023'!AJ19*'Tariffs Jul2023'!U19/100)* 'Tariffs Jul2023'!AJ19)</f>
        <v>405</v>
      </c>
      <c r="K25" s="85">
        <f>IF($C$5*'Tariffs Jul2023'!AL19/'Tariffs Jul2023'!AJ19&lt;'Tariffs Jul2023'!J19,0,IF($C$5*'Tariffs Jul2023'!AL19/'Tariffs Jul2023'!AJ19&lt;='Tariffs Jul2023'!K19,($C$5*'Tariffs Jul2023'!AL19/'Tariffs Jul2023'!AJ19-'Tariffs Jul2023'!J19)*('Tariffs Jul2023'!V19/100)*'Tariffs Jul2023'!AJ19,('Tariffs Jul2023'!K19-'Tariffs Jul2023'!J19)*('Tariffs Jul2023'!V19/100)*'Tariffs Jul2023'!AJ19))</f>
        <v>375.54545454545445</v>
      </c>
      <c r="L25" s="85">
        <f>IF($C$5*'Tariffs Jul2023'!AL19/'Tariffs Jul2023'!AJ19&lt;'Tariffs Jul2023'!K19,0,IF($C$5*'Tariffs Jul2023'!AL19/'Tariffs Jul2023'!AJ19&lt;='Tariffs Jul2023'!L19,($C$5*'Tariffs Jul2023'!AL19/'Tariffs Jul2023'!AJ19-'Tariffs Jul2023'!K19)*('Tariffs Jul2023'!W19/100)*'Tariffs Jul2023'!AJ19,('Tariffs Jul2023'!L19-'Tariffs Jul2023'!K19)*('Tariffs Jul2023'!W19/100)*'Tariffs Jul2023'!AJ19))</f>
        <v>345.2727272727272</v>
      </c>
      <c r="M25" s="85">
        <f>IF($C$5*'Tariffs Jul2023'!AL19/'Tariffs Jul2023'!AJ19&lt;'Tariffs Jul2023'!L19,0,IF($C$5*'Tariffs Jul2023'!AL19/'Tariffs Jul2023'!AJ19&lt;='Tariffs Jul2023'!M19,($C$5*'Tariffs Jul2023'!AL19/'Tariffs Jul2023'!AJ19-'Tariffs Jul2023'!L19)*('Tariffs Jul2023'!X19/100)*'Tariffs Jul2023'!AJ19,('Tariffs Jul2023'!M19-'Tariffs Jul2023'!L19)*('Tariffs Jul2023'!X19/100)*'Tariffs Jul2023'!AJ19))</f>
        <v>166.50000000000003</v>
      </c>
      <c r="N25" s="85">
        <f>IF(($C$5*'Tariffs Jul2023'!AL19/'Tariffs Jul2023'!AJ19&gt;'Tariffs Jul2023'!M19),($C$5*'Tariffs Jul2023'!AL19/'Tariffs Jul2023'!AJ19-'Tariffs Jul2023'!M19)*'Tariffs Jul2023'!Y19/100*'Tariffs Jul2023'!AJ19,0)</f>
        <v>0</v>
      </c>
      <c r="O25" s="73">
        <f t="shared" si="0"/>
        <v>3103.8363636363633</v>
      </c>
      <c r="P25" s="498">
        <f t="shared" si="1"/>
        <v>3414.22</v>
      </c>
      <c r="Q25" s="571"/>
      <c r="R25" s="571"/>
      <c r="S25" s="571"/>
      <c r="T25" s="571"/>
      <c r="U25" s="571"/>
      <c r="V25" s="571"/>
    </row>
    <row r="26" spans="1:22" x14ac:dyDescent="0.15">
      <c r="A26" s="286" t="str">
        <f>'Tariffs Jul2023'!F20</f>
        <v>Dodo Power &amp; Gas</v>
      </c>
      <c r="B26" s="47" t="str">
        <f>'Tariffs Jul2023'!D20</f>
        <v>Multinet Metro 2</v>
      </c>
      <c r="C26" s="287">
        <f>'Tariffs Jul2023'!E20</f>
        <v>45019</v>
      </c>
      <c r="D26" s="85">
        <f>365*'Tariffs Jul2023'!H20/100</f>
        <v>308.12636363636358</v>
      </c>
      <c r="E26" s="85">
        <f>IF($C$5*'Tariffs Jul2023'!AK20/'Tariffs Jul2023'!AI20&gt;='Tariffs Jul2023'!J20,( 'Tariffs Jul2023'!J20*'Tariffs Jul2023'!O20/100)* 'Tariffs Jul2023'!AI20,($C$5*'Tariffs Jul2023'!AK20/'Tariffs Jul2023'!AI20*'Tariffs Jul2023'!O20/100)* 'Tariffs Jul2023'!AI20)</f>
        <v>367.36363636363637</v>
      </c>
      <c r="F26" s="85">
        <f>IF($C$5*'Tariffs Jul2023'!AK20/'Tariffs Jul2023'!AI20&lt;'Tariffs Jul2023'!J20,0,IF($C$5*'Tariffs Jul2023'!AK20/'Tariffs Jul2023'!AI20&lt;='Tariffs Jul2023'!K20,($C$5*'Tariffs Jul2023'!AK20/'Tariffs Jul2023'!AI20-'Tariffs Jul2023'!J20)*('Tariffs Jul2023'!P20/100)*'Tariffs Jul2023'!AI20,('Tariffs Jul2023'!K20-'Tariffs Jul2023'!J20)*('Tariffs Jul2023'!P20/100)*'Tariffs Jul2023'!AI20))</f>
        <v>315.81818181818181</v>
      </c>
      <c r="G26" s="85">
        <f>IF($C$5*'Tariffs Jul2023'!AK20/'Tariffs Jul2023'!AI20&lt;'Tariffs Jul2023'!K20,0,IF($C$5*'Tariffs Jul2023'!AK20/'Tariffs Jul2023'!AI20&lt;='Tariffs Jul2023'!L20,($C$5*'Tariffs Jul2023'!AK20/'Tariffs Jul2023'!AI20-'Tariffs Jul2023'!K20)*('Tariffs Jul2023'!Q20/100)*'Tariffs Jul2023'!AI20,('Tariffs Jul2023'!L20-'Tariffs Jul2023'!K20)*('Tariffs Jul2023'!Q20/100)*'Tariffs Jul2023'!AI20))</f>
        <v>264.27272727272725</v>
      </c>
      <c r="H26" s="85">
        <f>IF($C$5*'Tariffs Jul2023'!AK20/'Tariffs Jul2023'!AI20&lt;'Tariffs Jul2023'!L20,0,IF($C$5*'Tariffs Jul2023'!AK20/'Tariffs Jul2023'!AI20&lt;='Tariffs Jul2023'!M20,($C$5*'Tariffs Jul2023'!AK20/'Tariffs Jul2023'!AI20-'Tariffs Jul2023'!L20)*('Tariffs Jul2023'!R20/100)*'Tariffs Jul2023'!AI20,('Tariffs Jul2023'!M20-'Tariffs Jul2023'!L20)*('Tariffs Jul2023'!R20/100)*'Tariffs Jul2023'!AI20))</f>
        <v>125.99999999999997</v>
      </c>
      <c r="I26" s="85">
        <f>IF(($C$5*'Tariffs Jul2023'!AK20/'Tariffs Jul2023'!AI20&gt;'Tariffs Jul2023'!M20),($C$5*'Tariffs Jul2023'!AK20/'Tariffs Jul2023'!AI20-'Tariffs Jul2023'!M20)*'Tariffs Jul2023'!S20/100*'Tariffs Jul2023'!AI20,0)</f>
        <v>0</v>
      </c>
      <c r="J26" s="85">
        <f>IF($C$5*'Tariffs Jul2023'!AL20/'Tariffs Jul2023'!AJ20&gt;='Tariffs Jul2023'!J20,('Tariffs Jul2023'!J20*'Tariffs Jul2023'!U20/100)* 'Tariffs Jul2023'!AJ20,($C$5*'Tariffs Jul2023'!AL20/'Tariffs Jul2023'!AJ20*'Tariffs Jul2023'!U20/100)* 'Tariffs Jul2023'!AJ20)</f>
        <v>345.27272727272725</v>
      </c>
      <c r="K26" s="85">
        <f>IF($C$5*'Tariffs Jul2023'!AL20/'Tariffs Jul2023'!AJ20&lt;'Tariffs Jul2023'!J20,0,IF($C$5*'Tariffs Jul2023'!AL20/'Tariffs Jul2023'!AJ20&lt;='Tariffs Jul2023'!K20,($C$5*'Tariffs Jul2023'!AL20/'Tariffs Jul2023'!AJ20-'Tariffs Jul2023'!J20)*('Tariffs Jul2023'!V20/100)*'Tariffs Jul2023'!AJ20,('Tariffs Jul2023'!K20-'Tariffs Jul2023'!J20)*('Tariffs Jul2023'!V20/100)*'Tariffs Jul2023'!AJ20))</f>
        <v>301.09090909090907</v>
      </c>
      <c r="L26" s="85">
        <f>IF($C$5*'Tariffs Jul2023'!AL20/'Tariffs Jul2023'!AJ20&lt;'Tariffs Jul2023'!K20,0,IF($C$5*'Tariffs Jul2023'!AL20/'Tariffs Jul2023'!AJ20&lt;='Tariffs Jul2023'!L20,($C$5*'Tariffs Jul2023'!AL20/'Tariffs Jul2023'!AJ20-'Tariffs Jul2023'!K20)*('Tariffs Jul2023'!W20/100)*'Tariffs Jul2023'!AJ20,('Tariffs Jul2023'!L20-'Tariffs Jul2023'!K20)*('Tariffs Jul2023'!W20/100)*'Tariffs Jul2023'!AJ20))</f>
        <v>257.72727272727275</v>
      </c>
      <c r="M26" s="85">
        <f>IF($C$5*'Tariffs Jul2023'!AL20/'Tariffs Jul2023'!AJ20&lt;'Tariffs Jul2023'!L20,0,IF($C$5*'Tariffs Jul2023'!AL20/'Tariffs Jul2023'!AJ20&lt;='Tariffs Jul2023'!M20,($C$5*'Tariffs Jul2023'!AL20/'Tariffs Jul2023'!AJ20-'Tariffs Jul2023'!L20)*('Tariffs Jul2023'!X20/100)*'Tariffs Jul2023'!AJ20,('Tariffs Jul2023'!M20-'Tariffs Jul2023'!L20)*('Tariffs Jul2023'!X20/100)*'Tariffs Jul2023'!AJ20))</f>
        <v>124.36363636363635</v>
      </c>
      <c r="N26" s="85">
        <f>IF(($C$5*'Tariffs Jul2023'!AL20/'Tariffs Jul2023'!AJ20&gt;'Tariffs Jul2023'!M20),($C$5*'Tariffs Jul2023'!AL20/'Tariffs Jul2023'!AJ20-'Tariffs Jul2023'!M20)*'Tariffs Jul2023'!Y20/100*'Tariffs Jul2023'!AJ20,0)</f>
        <v>0</v>
      </c>
      <c r="O26" s="73">
        <f t="shared" si="0"/>
        <v>2410.0354545454543</v>
      </c>
      <c r="P26" s="498">
        <f t="shared" si="1"/>
        <v>2651.0389999999998</v>
      </c>
      <c r="Q26" s="571"/>
      <c r="R26" s="571"/>
      <c r="S26" s="571"/>
      <c r="T26" s="571"/>
      <c r="U26" s="571"/>
      <c r="V26" s="571"/>
    </row>
    <row r="27" spans="1:22" x14ac:dyDescent="0.15">
      <c r="A27" s="286" t="str">
        <f>'Tariffs Jul2023'!F21</f>
        <v>EnergyAustralia</v>
      </c>
      <c r="B27" s="47" t="str">
        <f>'Tariffs Jul2023'!D21</f>
        <v>Multinet Metro 2</v>
      </c>
      <c r="C27" s="287">
        <f>'Tariffs Jul2023'!E21</f>
        <v>44958</v>
      </c>
      <c r="D27" s="85">
        <f>365*'Tariffs Jul2023'!H21/100</f>
        <v>363.47363636363633</v>
      </c>
      <c r="E27" s="85">
        <f>IF($C$5*'Tariffs Jul2023'!AK21/'Tariffs Jul2023'!AI21&gt;='Tariffs Jul2023'!J21,( 'Tariffs Jul2023'!J21*'Tariffs Jul2023'!O21/100)* 'Tariffs Jul2023'!AI21,($C$5*'Tariffs Jul2023'!AK21/'Tariffs Jul2023'!AI21*'Tariffs Jul2023'!O21/100)* 'Tariffs Jul2023'!AI21)</f>
        <v>373.09090909090901</v>
      </c>
      <c r="F27" s="85">
        <f>IF($C$5*'Tariffs Jul2023'!AK21/'Tariffs Jul2023'!AI21&lt;'Tariffs Jul2023'!J21,0,IF($C$5*'Tariffs Jul2023'!AK21/'Tariffs Jul2023'!AI21&lt;='Tariffs Jul2023'!K21,($C$5*'Tariffs Jul2023'!AK21/'Tariffs Jul2023'!AI21-'Tariffs Jul2023'!J21)*('Tariffs Jul2023'!P21/100)*'Tariffs Jul2023'!AI21,('Tariffs Jul2023'!K21-'Tariffs Jul2023'!J21)*('Tariffs Jul2023'!P21/100)*'Tariffs Jul2023'!AI21))</f>
        <v>310.09090909090907</v>
      </c>
      <c r="G27" s="85">
        <f>IF($C$5*'Tariffs Jul2023'!AK21/'Tariffs Jul2023'!AI21&lt;'Tariffs Jul2023'!K21,0,IF($C$5*'Tariffs Jul2023'!AK21/'Tariffs Jul2023'!AI21&lt;='Tariffs Jul2023'!L21,($C$5*'Tariffs Jul2023'!AK21/'Tariffs Jul2023'!AI21-'Tariffs Jul2023'!K21)*('Tariffs Jul2023'!Q21/100)*'Tariffs Jul2023'!AI21,('Tariffs Jul2023'!L21-'Tariffs Jul2023'!K21)*('Tariffs Jul2023'!Q21/100)*'Tariffs Jul2023'!AI21))</f>
        <v>254.45454545454544</v>
      </c>
      <c r="H27" s="85">
        <f>IF($C$5*'Tariffs Jul2023'!AK21/'Tariffs Jul2023'!AI21&lt;'Tariffs Jul2023'!L21,0,IF($C$5*'Tariffs Jul2023'!AK21/'Tariffs Jul2023'!AI21&lt;='Tariffs Jul2023'!M21,($C$5*'Tariffs Jul2023'!AK21/'Tariffs Jul2023'!AI21-'Tariffs Jul2023'!L21)*('Tariffs Jul2023'!R21/100)*'Tariffs Jul2023'!AI21,('Tariffs Jul2023'!M21-'Tariffs Jul2023'!L21)*('Tariffs Jul2023'!R21/100)*'Tariffs Jul2023'!AI21))</f>
        <v>115.77272727272728</v>
      </c>
      <c r="I27" s="85">
        <f>IF(($C$5*'Tariffs Jul2023'!AK21/'Tariffs Jul2023'!AI21&gt;'Tariffs Jul2023'!M21),($C$5*'Tariffs Jul2023'!AK21/'Tariffs Jul2023'!AI21-'Tariffs Jul2023'!M21)*'Tariffs Jul2023'!S21/100*'Tariffs Jul2023'!AI21,0)</f>
        <v>0</v>
      </c>
      <c r="J27" s="85">
        <f>IF($C$5*'Tariffs Jul2023'!AL21/'Tariffs Jul2023'!AJ21&gt;='Tariffs Jul2023'!J21,('Tariffs Jul2023'!J21*'Tariffs Jul2023'!U21/100)* 'Tariffs Jul2023'!AJ21,($C$5*'Tariffs Jul2023'!AL21/'Tariffs Jul2023'!AJ21*'Tariffs Jul2023'!U21/100)* 'Tariffs Jul2023'!AJ21)</f>
        <v>351</v>
      </c>
      <c r="K27" s="85">
        <f>IF($C$5*'Tariffs Jul2023'!AL21/'Tariffs Jul2023'!AJ21&lt;'Tariffs Jul2023'!J21,0,IF($C$5*'Tariffs Jul2023'!AL21/'Tariffs Jul2023'!AJ21&lt;='Tariffs Jul2023'!K21,($C$5*'Tariffs Jul2023'!AL21/'Tariffs Jul2023'!AJ21-'Tariffs Jul2023'!J21)*('Tariffs Jul2023'!V21/100)*'Tariffs Jul2023'!AJ21,('Tariffs Jul2023'!K21-'Tariffs Jul2023'!J21)*('Tariffs Jul2023'!V21/100)*'Tariffs Jul2023'!AJ21))</f>
        <v>295.36363636363637</v>
      </c>
      <c r="L27" s="85">
        <f>IF($C$5*'Tariffs Jul2023'!AL21/'Tariffs Jul2023'!AJ21&lt;'Tariffs Jul2023'!K21,0,IF($C$5*'Tariffs Jul2023'!AL21/'Tariffs Jul2023'!AJ21&lt;='Tariffs Jul2023'!L21,($C$5*'Tariffs Jul2023'!AL21/'Tariffs Jul2023'!AJ21-'Tariffs Jul2023'!K21)*('Tariffs Jul2023'!W21/100)*'Tariffs Jul2023'!AJ21,('Tariffs Jul2023'!L21-'Tariffs Jul2023'!K21)*('Tariffs Jul2023'!W21/100)*'Tariffs Jul2023'!AJ21))</f>
        <v>239.72727272727272</v>
      </c>
      <c r="M27" s="85">
        <f>IF($C$5*'Tariffs Jul2023'!AL21/'Tariffs Jul2023'!AJ21&lt;'Tariffs Jul2023'!L21,0,IF($C$5*'Tariffs Jul2023'!AL21/'Tariffs Jul2023'!AJ21&lt;='Tariffs Jul2023'!M21,($C$5*'Tariffs Jul2023'!AL21/'Tariffs Jul2023'!AJ21-'Tariffs Jul2023'!L21)*('Tariffs Jul2023'!X21/100)*'Tariffs Jul2023'!AJ21,('Tariffs Jul2023'!M21-'Tariffs Jul2023'!L21)*('Tariffs Jul2023'!X21/100)*'Tariffs Jul2023'!AJ21))</f>
        <v>111.27272727272725</v>
      </c>
      <c r="N27" s="85">
        <f>IF(($C$5*'Tariffs Jul2023'!AL21/'Tariffs Jul2023'!AJ21&gt;'Tariffs Jul2023'!M21),($C$5*'Tariffs Jul2023'!AL21/'Tariffs Jul2023'!AJ21-'Tariffs Jul2023'!M21)*'Tariffs Jul2023'!Y21/100*'Tariffs Jul2023'!AJ21,0)</f>
        <v>0</v>
      </c>
      <c r="O27" s="73">
        <f t="shared" si="0"/>
        <v>2414.2463636363636</v>
      </c>
      <c r="P27" s="498">
        <f t="shared" si="1"/>
        <v>2655.6710000000003</v>
      </c>
      <c r="Q27" s="571"/>
      <c r="R27" s="571"/>
      <c r="S27" s="571"/>
      <c r="T27" s="571"/>
      <c r="U27" s="571"/>
      <c r="V27" s="571"/>
    </row>
    <row r="28" spans="1:22" x14ac:dyDescent="0.15">
      <c r="A28" s="286" t="str">
        <f>'Tariffs Jul2023'!F22</f>
        <v>Lumo Energy</v>
      </c>
      <c r="B28" s="47" t="str">
        <f>'Tariffs Jul2023'!D22</f>
        <v>Multinet Metro 2</v>
      </c>
      <c r="C28" s="287">
        <f>'Tariffs Jul2023'!E22</f>
        <v>45108</v>
      </c>
      <c r="D28" s="85">
        <f>365*'Tariffs Jul2023'!H22/100</f>
        <v>319.73999999999995</v>
      </c>
      <c r="E28" s="85">
        <f>IF($C$5*'Tariffs Jul2023'!AK22/'Tariffs Jul2023'!AI22&gt;='Tariffs Jul2023'!J22,( 'Tariffs Jul2023'!J22*'Tariffs Jul2023'!O22/100)* 'Tariffs Jul2023'!AI22,($C$5*'Tariffs Jul2023'!AK22/'Tariffs Jul2023'!AI22*'Tariffs Jul2023'!O22/100)* 'Tariffs Jul2023'!AI22)</f>
        <v>315</v>
      </c>
      <c r="F28" s="85">
        <f>IF($C$5*'Tariffs Jul2023'!AK22/'Tariffs Jul2023'!AI22&lt;'Tariffs Jul2023'!J22,0,IF($C$5*'Tariffs Jul2023'!AK22/'Tariffs Jul2023'!AI22&lt;='Tariffs Jul2023'!K22,($C$5*'Tariffs Jul2023'!AK22/'Tariffs Jul2023'!AI22-'Tariffs Jul2023'!J22)*('Tariffs Jul2023'!P22/100)*'Tariffs Jul2023'!AI22,('Tariffs Jul2023'!K22-'Tariffs Jul2023'!J22)*('Tariffs Jul2023'!P22/100)*'Tariffs Jul2023'!AI22))</f>
        <v>296.18181818181813</v>
      </c>
      <c r="G28" s="85">
        <f>IF($C$5*'Tariffs Jul2023'!AK22/'Tariffs Jul2023'!AI22&lt;'Tariffs Jul2023'!K22,0,IF($C$5*'Tariffs Jul2023'!AK22/'Tariffs Jul2023'!AI22&lt;='Tariffs Jul2023'!L22,($C$5*'Tariffs Jul2023'!AK22/'Tariffs Jul2023'!AI22-'Tariffs Jul2023'!K22)*('Tariffs Jul2023'!Q22/100)*'Tariffs Jul2023'!AI22,('Tariffs Jul2023'!L22-'Tariffs Jul2023'!K22)*('Tariffs Jul2023'!Q22/100)*'Tariffs Jul2023'!AI22))</f>
        <v>261</v>
      </c>
      <c r="H28" s="85">
        <f>IF($C$5*'Tariffs Jul2023'!AK22/'Tariffs Jul2023'!AI22&lt;'Tariffs Jul2023'!L22,0,IF($C$5*'Tariffs Jul2023'!AK22/'Tariffs Jul2023'!AI22&lt;='Tariffs Jul2023'!M22,($C$5*'Tariffs Jul2023'!AK22/'Tariffs Jul2023'!AI22-'Tariffs Jul2023'!L22)*('Tariffs Jul2023'!R22/100)*'Tariffs Jul2023'!AI22,('Tariffs Jul2023'!M22-'Tariffs Jul2023'!L22)*('Tariffs Jul2023'!R22/100)*'Tariffs Jul2023'!AI22))</f>
        <v>125.59090909090908</v>
      </c>
      <c r="I28" s="85">
        <f>IF(($C$5*'Tariffs Jul2023'!AK22/'Tariffs Jul2023'!AI22&gt;'Tariffs Jul2023'!M22),($C$5*'Tariffs Jul2023'!AK22/'Tariffs Jul2023'!AI22-'Tariffs Jul2023'!M22)*'Tariffs Jul2023'!S22/100*'Tariffs Jul2023'!AI22,0)</f>
        <v>0</v>
      </c>
      <c r="J28" s="85">
        <f>IF($C$5*'Tariffs Jul2023'!AL22/'Tariffs Jul2023'!AJ22&gt;='Tariffs Jul2023'!J22,('Tariffs Jul2023'!J22*'Tariffs Jul2023'!U22/100)* 'Tariffs Jul2023'!AJ22,($C$5*'Tariffs Jul2023'!AL22/'Tariffs Jul2023'!AJ22*'Tariffs Jul2023'!U22/100)* 'Tariffs Jul2023'!AJ22)</f>
        <v>296.18181818181813</v>
      </c>
      <c r="K28" s="85">
        <f>IF($C$5*'Tariffs Jul2023'!AL22/'Tariffs Jul2023'!AJ22&lt;'Tariffs Jul2023'!J22,0,IF($C$5*'Tariffs Jul2023'!AL22/'Tariffs Jul2023'!AJ22&lt;='Tariffs Jul2023'!K22,($C$5*'Tariffs Jul2023'!AL22/'Tariffs Jul2023'!AJ22-'Tariffs Jul2023'!J22)*('Tariffs Jul2023'!V22/100)*'Tariffs Jul2023'!AJ22,('Tariffs Jul2023'!K22-'Tariffs Jul2023'!J22)*('Tariffs Jul2023'!V22/100)*'Tariffs Jul2023'!AJ22))</f>
        <v>270.81818181818181</v>
      </c>
      <c r="L28" s="85">
        <f>IF($C$5*'Tariffs Jul2023'!AL22/'Tariffs Jul2023'!AJ22&lt;'Tariffs Jul2023'!K22,0,IF($C$5*'Tariffs Jul2023'!AL22/'Tariffs Jul2023'!AJ22&lt;='Tariffs Jul2023'!L22,($C$5*'Tariffs Jul2023'!AL22/'Tariffs Jul2023'!AJ22-'Tariffs Jul2023'!K22)*('Tariffs Jul2023'!W22/100)*'Tariffs Jul2023'!AJ22,('Tariffs Jul2023'!L22-'Tariffs Jul2023'!K22)*('Tariffs Jul2023'!W22/100)*'Tariffs Jul2023'!AJ22))</f>
        <v>246.2727272727272</v>
      </c>
      <c r="M28" s="85">
        <f>IF($C$5*'Tariffs Jul2023'!AL22/'Tariffs Jul2023'!AJ22&lt;'Tariffs Jul2023'!L22,0,IF($C$5*'Tariffs Jul2023'!AL22/'Tariffs Jul2023'!AJ22&lt;='Tariffs Jul2023'!M22,($C$5*'Tariffs Jul2023'!AL22/'Tariffs Jul2023'!AJ22-'Tariffs Jul2023'!L22)*('Tariffs Jul2023'!X22/100)*'Tariffs Jul2023'!AJ22,('Tariffs Jul2023'!M22-'Tariffs Jul2023'!L22)*('Tariffs Jul2023'!X22/100)*'Tariffs Jul2023'!AJ22))</f>
        <v>120.68181818181819</v>
      </c>
      <c r="N28" s="85">
        <f>IF(($C$5*'Tariffs Jul2023'!AL22/'Tariffs Jul2023'!AJ22&gt;'Tariffs Jul2023'!M22),($C$5*'Tariffs Jul2023'!AL22/'Tariffs Jul2023'!AJ22-'Tariffs Jul2023'!M22)*'Tariffs Jul2023'!Y22/100*'Tariffs Jul2023'!AJ22,0)</f>
        <v>0</v>
      </c>
      <c r="O28" s="73">
        <f t="shared" si="0"/>
        <v>2251.4672727272723</v>
      </c>
      <c r="P28" s="498">
        <f t="shared" si="1"/>
        <v>2476.6139999999996</v>
      </c>
      <c r="Q28" s="571"/>
      <c r="R28" s="571"/>
      <c r="S28" s="571"/>
      <c r="T28" s="571"/>
      <c r="U28" s="571"/>
      <c r="V28" s="571"/>
    </row>
    <row r="29" spans="1:22" x14ac:dyDescent="0.15">
      <c r="A29" s="286" t="str">
        <f>'Tariffs Jul2023'!F23</f>
        <v>Momentum Energy</v>
      </c>
      <c r="B29" s="47" t="str">
        <f>'Tariffs Jul2023'!D23</f>
        <v>Multinet Metro 2</v>
      </c>
      <c r="C29" s="287">
        <f>'Tariffs Jul2023'!E23</f>
        <v>45139</v>
      </c>
      <c r="D29" s="85">
        <f>365*'Tariffs Jul2023'!H23/100</f>
        <v>370.01045454545454</v>
      </c>
      <c r="E29" s="85">
        <f>IF($C$5*'Tariffs Jul2023'!AK23/'Tariffs Jul2023'!AI23&gt;='Tariffs Jul2023'!J23,( 'Tariffs Jul2023'!J23*'Tariffs Jul2023'!O23/100)* 'Tariffs Jul2023'!AI23,($C$5*'Tariffs Jul2023'!AK23/'Tariffs Jul2023'!AI23*'Tariffs Jul2023'!O23/100)* 'Tariffs Jul2023'!AI23)</f>
        <v>405</v>
      </c>
      <c r="F29" s="85">
        <f>IF($C$5*'Tariffs Jul2023'!AK23/'Tariffs Jul2023'!AI23&lt;'Tariffs Jul2023'!J23,0,IF($C$5*'Tariffs Jul2023'!AK23/'Tariffs Jul2023'!AI23&lt;='Tariffs Jul2023'!K23,($C$5*'Tariffs Jul2023'!AK23/'Tariffs Jul2023'!AI23-'Tariffs Jul2023'!J23)*('Tariffs Jul2023'!P23/100)*'Tariffs Jul2023'!AI23,('Tariffs Jul2023'!K23-'Tariffs Jul2023'!J23)*('Tariffs Jul2023'!P23/100)*'Tariffs Jul2023'!AI23))</f>
        <v>364.09090909090907</v>
      </c>
      <c r="G29" s="85">
        <f>IF($C$5*'Tariffs Jul2023'!AK23/'Tariffs Jul2023'!AI23&lt;'Tariffs Jul2023'!K23,0,IF($C$5*'Tariffs Jul2023'!AK23/'Tariffs Jul2023'!AI23&lt;='Tariffs Jul2023'!L23,($C$5*'Tariffs Jul2023'!AK23/'Tariffs Jul2023'!AI23-'Tariffs Jul2023'!K23)*('Tariffs Jul2023'!Q23/100)*'Tariffs Jul2023'!AI23,('Tariffs Jul2023'!L23-'Tariffs Jul2023'!K23)*('Tariffs Jul2023'!Q23/100)*'Tariffs Jul2023'!AI23))</f>
        <v>321.5454545454545</v>
      </c>
      <c r="H29" s="85">
        <f>IF($C$5*'Tariffs Jul2023'!AK23/'Tariffs Jul2023'!AI23&lt;'Tariffs Jul2023'!L23,0,IF($C$5*'Tariffs Jul2023'!AK23/'Tariffs Jul2023'!AI23&lt;='Tariffs Jul2023'!M23,($C$5*'Tariffs Jul2023'!AK23/'Tariffs Jul2023'!AI23-'Tariffs Jul2023'!L23)*('Tariffs Jul2023'!R23/100)*'Tariffs Jul2023'!AI23,('Tariffs Jul2023'!M23-'Tariffs Jul2023'!L23)*('Tariffs Jul2023'!R23/100)*'Tariffs Jul2023'!AI23))</f>
        <v>150.95454545454541</v>
      </c>
      <c r="I29" s="85">
        <f>IF(($C$5*'Tariffs Jul2023'!AK23/'Tariffs Jul2023'!AI23&gt;'Tariffs Jul2023'!M23),($C$5*'Tariffs Jul2023'!AK23/'Tariffs Jul2023'!AI23-'Tariffs Jul2023'!M23)*'Tariffs Jul2023'!S23/100*'Tariffs Jul2023'!AI23,0)</f>
        <v>0</v>
      </c>
      <c r="J29" s="85">
        <f>IF($C$5*'Tariffs Jul2023'!AL23/'Tariffs Jul2023'!AJ23&gt;='Tariffs Jul2023'!J23,('Tariffs Jul2023'!J23*'Tariffs Jul2023'!U23/100)* 'Tariffs Jul2023'!AJ23,($C$5*'Tariffs Jul2023'!AL23/'Tariffs Jul2023'!AJ23*'Tariffs Jul2023'!U23/100)* 'Tariffs Jul2023'!AJ23)</f>
        <v>405</v>
      </c>
      <c r="K29" s="85">
        <f>IF($C$5*'Tariffs Jul2023'!AL23/'Tariffs Jul2023'!AJ23&lt;'Tariffs Jul2023'!J23,0,IF($C$5*'Tariffs Jul2023'!AL23/'Tariffs Jul2023'!AJ23&lt;='Tariffs Jul2023'!K23,($C$5*'Tariffs Jul2023'!AL23/'Tariffs Jul2023'!AJ23-'Tariffs Jul2023'!J23)*('Tariffs Jul2023'!V23/100)*'Tariffs Jul2023'!AJ23,('Tariffs Jul2023'!K23-'Tariffs Jul2023'!J23)*('Tariffs Jul2023'!V23/100)*'Tariffs Jul2023'!AJ23))</f>
        <v>364.09090909090907</v>
      </c>
      <c r="L29" s="85">
        <f>IF($C$5*'Tariffs Jul2023'!AL23/'Tariffs Jul2023'!AJ23&lt;'Tariffs Jul2023'!K23,0,IF($C$5*'Tariffs Jul2023'!AL23/'Tariffs Jul2023'!AJ23&lt;='Tariffs Jul2023'!L23,($C$5*'Tariffs Jul2023'!AL23/'Tariffs Jul2023'!AJ23-'Tariffs Jul2023'!K23)*('Tariffs Jul2023'!W23/100)*'Tariffs Jul2023'!AJ23,('Tariffs Jul2023'!L23-'Tariffs Jul2023'!K23)*('Tariffs Jul2023'!W23/100)*'Tariffs Jul2023'!AJ23))</f>
        <v>321.5454545454545</v>
      </c>
      <c r="M29" s="85">
        <f>IF($C$5*'Tariffs Jul2023'!AL23/'Tariffs Jul2023'!AJ23&lt;'Tariffs Jul2023'!L23,0,IF($C$5*'Tariffs Jul2023'!AL23/'Tariffs Jul2023'!AJ23&lt;='Tariffs Jul2023'!M23,($C$5*'Tariffs Jul2023'!AL23/'Tariffs Jul2023'!AJ23-'Tariffs Jul2023'!L23)*('Tariffs Jul2023'!X23/100)*'Tariffs Jul2023'!AJ23,('Tariffs Jul2023'!M23-'Tariffs Jul2023'!L23)*('Tariffs Jul2023'!X23/100)*'Tariffs Jul2023'!AJ23))</f>
        <v>150.95454545454541</v>
      </c>
      <c r="N29" s="85">
        <f>IF(($C$5*'Tariffs Jul2023'!AL23/'Tariffs Jul2023'!AJ23&gt;'Tariffs Jul2023'!M23),($C$5*'Tariffs Jul2023'!AL23/'Tariffs Jul2023'!AJ23-'Tariffs Jul2023'!M23)*'Tariffs Jul2023'!Y23/100*'Tariffs Jul2023'!AJ23,0)</f>
        <v>0</v>
      </c>
      <c r="O29" s="73">
        <f t="shared" si="0"/>
        <v>2853.1922727272727</v>
      </c>
      <c r="P29" s="498">
        <f t="shared" si="1"/>
        <v>3138.5115000000001</v>
      </c>
      <c r="Q29" s="571"/>
      <c r="R29" s="571"/>
      <c r="S29" s="571"/>
      <c r="T29" s="571"/>
      <c r="U29" s="571"/>
      <c r="V29" s="571"/>
    </row>
    <row r="30" spans="1:22" ht="14" customHeight="1" x14ac:dyDescent="0.15">
      <c r="A30" s="286" t="str">
        <f>'Tariffs Jul2023'!F24</f>
        <v>Origin Energy</v>
      </c>
      <c r="B30" s="47" t="str">
        <f>'Tariffs Jul2023'!D24</f>
        <v>Multinet Metro 2</v>
      </c>
      <c r="C30" s="287">
        <f>'Tariffs Jul2023'!E24</f>
        <v>45108</v>
      </c>
      <c r="D30" s="85">
        <f>365*'Tariffs Jul2023'!H24/100</f>
        <v>316.52136363636362</v>
      </c>
      <c r="E30" s="85">
        <f>IF($C$5*'Tariffs Jul2023'!AK24/'Tariffs Jul2023'!AI24&gt;='Tariffs Jul2023'!J24,( 'Tariffs Jul2023'!J24*'Tariffs Jul2023'!O24/100)* 'Tariffs Jul2023'!AI24,($C$5*'Tariffs Jul2023'!AK24/'Tariffs Jul2023'!AI24*'Tariffs Jul2023'!O24/100)* 'Tariffs Jul2023'!AI24)</f>
        <v>652.90909090909076</v>
      </c>
      <c r="F30" s="85">
        <f>IF($C$5*'Tariffs Jul2023'!AK24/'Tariffs Jul2023'!AI24&lt;'Tariffs Jul2023'!J24,0,IF($C$5*'Tariffs Jul2023'!AK24/'Tariffs Jul2023'!AI24&lt;='Tariffs Jul2023'!K24,($C$5*'Tariffs Jul2023'!AK24/'Tariffs Jul2023'!AI24-'Tariffs Jul2023'!J24)*('Tariffs Jul2023'!P24/100)*'Tariffs Jul2023'!AI24,('Tariffs Jul2023'!K24-'Tariffs Jul2023'!J24)*('Tariffs Jul2023'!P24/100)*'Tariffs Jul2023'!AI24))</f>
        <v>0</v>
      </c>
      <c r="G30" s="85">
        <f>IF($C$5*'Tariffs Jul2023'!AK24/'Tariffs Jul2023'!AI24&lt;'Tariffs Jul2023'!K24,0,IF($C$5*'Tariffs Jul2023'!AK24/'Tariffs Jul2023'!AI24&lt;='Tariffs Jul2023'!L24,($C$5*'Tariffs Jul2023'!AK24/'Tariffs Jul2023'!AI24-'Tariffs Jul2023'!K24)*('Tariffs Jul2023'!Q24/100)*'Tariffs Jul2023'!AI24,('Tariffs Jul2023'!L24-'Tariffs Jul2023'!K24)*('Tariffs Jul2023'!Q24/100)*'Tariffs Jul2023'!AI24))</f>
        <v>0</v>
      </c>
      <c r="H30" s="85">
        <f>IF($C$5*'Tariffs Jul2023'!AK24/'Tariffs Jul2023'!AI24&lt;'Tariffs Jul2023'!L24,0,IF($C$5*'Tariffs Jul2023'!AK24/'Tariffs Jul2023'!AI24&lt;='Tariffs Jul2023'!M24,($C$5*'Tariffs Jul2023'!AK24/'Tariffs Jul2023'!AI24-'Tariffs Jul2023'!L24)*('Tariffs Jul2023'!R24/100)*'Tariffs Jul2023'!AI24,('Tariffs Jul2023'!M24-'Tariffs Jul2023'!L24)*('Tariffs Jul2023'!R24/100)*'Tariffs Jul2023'!AI24))</f>
        <v>0</v>
      </c>
      <c r="I30" s="85">
        <f>IF(($C$5*'Tariffs Jul2023'!AK24/'Tariffs Jul2023'!AI24&gt;'Tariffs Jul2023'!M24),($C$5*'Tariffs Jul2023'!AK24/'Tariffs Jul2023'!AI24-'Tariffs Jul2023'!M24)*'Tariffs Jul2023'!S24/100*'Tariffs Jul2023'!AI24,0)</f>
        <v>325.22727272727275</v>
      </c>
      <c r="J30" s="85">
        <f>IF($C$5*'Tariffs Jul2023'!AL24/'Tariffs Jul2023'!AJ24&gt;='Tariffs Jul2023'!J24,('Tariffs Jul2023'!J24*'Tariffs Jul2023'!U24/100)* 'Tariffs Jul2023'!AJ24,($C$5*'Tariffs Jul2023'!AL24/'Tariffs Jul2023'!AJ24*'Tariffs Jul2023'!U24/100)* 'Tariffs Jul2023'!AJ24)</f>
        <v>652.90909090909076</v>
      </c>
      <c r="K30" s="85">
        <f>IF($C$5*'Tariffs Jul2023'!AL24/'Tariffs Jul2023'!AJ24&lt;'Tariffs Jul2023'!J24,0,IF($C$5*'Tariffs Jul2023'!AL24/'Tariffs Jul2023'!AJ24&lt;='Tariffs Jul2023'!K24,($C$5*'Tariffs Jul2023'!AL24/'Tariffs Jul2023'!AJ24-'Tariffs Jul2023'!J24)*('Tariffs Jul2023'!V24/100)*'Tariffs Jul2023'!AJ24,('Tariffs Jul2023'!K24-'Tariffs Jul2023'!J24)*('Tariffs Jul2023'!V24/100)*'Tariffs Jul2023'!AJ24))</f>
        <v>0</v>
      </c>
      <c r="L30" s="85">
        <f>IF($C$5*'Tariffs Jul2023'!AL24/'Tariffs Jul2023'!AJ24&lt;'Tariffs Jul2023'!K24,0,IF($C$5*'Tariffs Jul2023'!AL24/'Tariffs Jul2023'!AJ24&lt;='Tariffs Jul2023'!L24,($C$5*'Tariffs Jul2023'!AL24/'Tariffs Jul2023'!AJ24-'Tariffs Jul2023'!K24)*('Tariffs Jul2023'!W24/100)*'Tariffs Jul2023'!AJ24,('Tariffs Jul2023'!L24-'Tariffs Jul2023'!K24)*('Tariffs Jul2023'!W24/100)*'Tariffs Jul2023'!AJ24))</f>
        <v>0</v>
      </c>
      <c r="M30" s="85">
        <f>IF($C$5*'Tariffs Jul2023'!AL24/'Tariffs Jul2023'!AJ24&lt;'Tariffs Jul2023'!L24,0,IF($C$5*'Tariffs Jul2023'!AL24/'Tariffs Jul2023'!AJ24&lt;='Tariffs Jul2023'!M24,($C$5*'Tariffs Jul2023'!AL24/'Tariffs Jul2023'!AJ24-'Tariffs Jul2023'!L24)*('Tariffs Jul2023'!X24/100)*'Tariffs Jul2023'!AJ24,('Tariffs Jul2023'!M24-'Tariffs Jul2023'!L24)*('Tariffs Jul2023'!X24/100)*'Tariffs Jul2023'!AJ24))</f>
        <v>0</v>
      </c>
      <c r="N30" s="85">
        <f>IF(($C$5*'Tariffs Jul2023'!AL24/'Tariffs Jul2023'!AJ24&gt;'Tariffs Jul2023'!M24),($C$5*'Tariffs Jul2023'!AL24/'Tariffs Jul2023'!AJ24-'Tariffs Jul2023'!M24)*'Tariffs Jul2023'!Y24/100*'Tariffs Jul2023'!AJ24,0)</f>
        <v>325.22727272727275</v>
      </c>
      <c r="O30" s="73">
        <f t="shared" si="0"/>
        <v>2272.7940909090908</v>
      </c>
      <c r="P30" s="498">
        <f t="shared" si="1"/>
        <v>2500.0735</v>
      </c>
      <c r="Q30" s="571"/>
      <c r="R30" s="571"/>
      <c r="S30" s="571"/>
      <c r="T30" s="571"/>
      <c r="U30" s="571"/>
      <c r="V30" s="571"/>
    </row>
    <row r="31" spans="1:22" x14ac:dyDescent="0.15">
      <c r="A31" s="286" t="str">
        <f>'Tariffs Jul2023'!F25</f>
        <v>Red Energy</v>
      </c>
      <c r="B31" s="47" t="str">
        <f>'Tariffs Jul2023'!D25</f>
        <v>Multinet Metro 2</v>
      </c>
      <c r="C31" s="287">
        <f>'Tariffs Jul2023'!E25</f>
        <v>45108</v>
      </c>
      <c r="D31" s="85">
        <f>365*'Tariffs Jul2023'!H25/100</f>
        <v>319.73999999999995</v>
      </c>
      <c r="E31" s="85">
        <f>IF($C$5*'Tariffs Jul2023'!AK25/'Tariffs Jul2023'!AI25&gt;='Tariffs Jul2023'!J25,( 'Tariffs Jul2023'!J25*'Tariffs Jul2023'!O25/100)* 'Tariffs Jul2023'!AI25,($C$5*'Tariffs Jul2023'!AK25/'Tariffs Jul2023'!AI25*'Tariffs Jul2023'!O25/100)* 'Tariffs Jul2023'!AI25)</f>
        <v>315</v>
      </c>
      <c r="F31" s="85">
        <f>IF($C$5*'Tariffs Jul2023'!AK25/'Tariffs Jul2023'!AI25&lt;'Tariffs Jul2023'!J25,0,IF($C$5*'Tariffs Jul2023'!AK25/'Tariffs Jul2023'!AI25&lt;='Tariffs Jul2023'!K25,($C$5*'Tariffs Jul2023'!AK25/'Tariffs Jul2023'!AI25-'Tariffs Jul2023'!J25)*('Tariffs Jul2023'!P25/100)*'Tariffs Jul2023'!AI25,('Tariffs Jul2023'!K25-'Tariffs Jul2023'!J25)*('Tariffs Jul2023'!P25/100)*'Tariffs Jul2023'!AI25))</f>
        <v>296.18181818181813</v>
      </c>
      <c r="G31" s="85">
        <f>IF($C$5*'Tariffs Jul2023'!AK25/'Tariffs Jul2023'!AI25&lt;'Tariffs Jul2023'!K25,0,IF($C$5*'Tariffs Jul2023'!AK25/'Tariffs Jul2023'!AI25&lt;='Tariffs Jul2023'!L25,($C$5*'Tariffs Jul2023'!AK25/'Tariffs Jul2023'!AI25-'Tariffs Jul2023'!K25)*('Tariffs Jul2023'!Q25/100)*'Tariffs Jul2023'!AI25,('Tariffs Jul2023'!L25-'Tariffs Jul2023'!K25)*('Tariffs Jul2023'!Q25/100)*'Tariffs Jul2023'!AI25))</f>
        <v>261</v>
      </c>
      <c r="H31" s="85">
        <f>IF($C$5*'Tariffs Jul2023'!AK25/'Tariffs Jul2023'!AI25&lt;'Tariffs Jul2023'!L25,0,IF($C$5*'Tariffs Jul2023'!AK25/'Tariffs Jul2023'!AI25&lt;='Tariffs Jul2023'!M25,($C$5*'Tariffs Jul2023'!AK25/'Tariffs Jul2023'!AI25-'Tariffs Jul2023'!L25)*('Tariffs Jul2023'!R25/100)*'Tariffs Jul2023'!AI25,('Tariffs Jul2023'!M25-'Tariffs Jul2023'!L25)*('Tariffs Jul2023'!R25/100)*'Tariffs Jul2023'!AI25))</f>
        <v>125.59090909090908</v>
      </c>
      <c r="I31" s="85">
        <f>IF(($C$5*'Tariffs Jul2023'!AK25/'Tariffs Jul2023'!AI25&gt;'Tariffs Jul2023'!M25),($C$5*'Tariffs Jul2023'!AK25/'Tariffs Jul2023'!AI25-'Tariffs Jul2023'!M25)*'Tariffs Jul2023'!S25/100*'Tariffs Jul2023'!AI25,0)</f>
        <v>0</v>
      </c>
      <c r="J31" s="85">
        <f>IF($C$5*'Tariffs Jul2023'!AL25/'Tariffs Jul2023'!AJ25&gt;='Tariffs Jul2023'!J25,('Tariffs Jul2023'!J25*'Tariffs Jul2023'!U25/100)* 'Tariffs Jul2023'!AJ25,($C$5*'Tariffs Jul2023'!AL25/'Tariffs Jul2023'!AJ25*'Tariffs Jul2023'!U25/100)* 'Tariffs Jul2023'!AJ25)</f>
        <v>296.18181818181813</v>
      </c>
      <c r="K31" s="85">
        <f>IF($C$5*'Tariffs Jul2023'!AL25/'Tariffs Jul2023'!AJ25&lt;'Tariffs Jul2023'!J25,0,IF($C$5*'Tariffs Jul2023'!AL25/'Tariffs Jul2023'!AJ25&lt;='Tariffs Jul2023'!K25,($C$5*'Tariffs Jul2023'!AL25/'Tariffs Jul2023'!AJ25-'Tariffs Jul2023'!J25)*('Tariffs Jul2023'!V25/100)*'Tariffs Jul2023'!AJ25,('Tariffs Jul2023'!K25-'Tariffs Jul2023'!J25)*('Tariffs Jul2023'!V25/100)*'Tariffs Jul2023'!AJ25))</f>
        <v>270.81818181818181</v>
      </c>
      <c r="L31" s="85">
        <f>IF($C$5*'Tariffs Jul2023'!AL25/'Tariffs Jul2023'!AJ25&lt;'Tariffs Jul2023'!K25,0,IF($C$5*'Tariffs Jul2023'!AL25/'Tariffs Jul2023'!AJ25&lt;='Tariffs Jul2023'!L25,($C$5*'Tariffs Jul2023'!AL25/'Tariffs Jul2023'!AJ25-'Tariffs Jul2023'!K25)*('Tariffs Jul2023'!W25/100)*'Tariffs Jul2023'!AJ25,('Tariffs Jul2023'!L25-'Tariffs Jul2023'!K25)*('Tariffs Jul2023'!W25/100)*'Tariffs Jul2023'!AJ25))</f>
        <v>246.2727272727272</v>
      </c>
      <c r="M31" s="85">
        <f>IF($C$5*'Tariffs Jul2023'!AL25/'Tariffs Jul2023'!AJ25&lt;'Tariffs Jul2023'!L25,0,IF($C$5*'Tariffs Jul2023'!AL25/'Tariffs Jul2023'!AJ25&lt;='Tariffs Jul2023'!M25,($C$5*'Tariffs Jul2023'!AL25/'Tariffs Jul2023'!AJ25-'Tariffs Jul2023'!L25)*('Tariffs Jul2023'!X25/100)*'Tariffs Jul2023'!AJ25,('Tariffs Jul2023'!M25-'Tariffs Jul2023'!L25)*('Tariffs Jul2023'!X25/100)*'Tariffs Jul2023'!AJ25))</f>
        <v>120.68181818181819</v>
      </c>
      <c r="N31" s="85">
        <f>IF(($C$5*'Tariffs Jul2023'!AL25/'Tariffs Jul2023'!AJ25&gt;'Tariffs Jul2023'!M25),($C$5*'Tariffs Jul2023'!AL25/'Tariffs Jul2023'!AJ25-'Tariffs Jul2023'!M25)*'Tariffs Jul2023'!Y25/100*'Tariffs Jul2023'!AJ25,0)</f>
        <v>0</v>
      </c>
      <c r="O31" s="73">
        <f t="shared" si="0"/>
        <v>2251.4672727272723</v>
      </c>
      <c r="P31" s="498">
        <f t="shared" si="1"/>
        <v>2476.6139999999996</v>
      </c>
      <c r="Q31" s="571"/>
      <c r="R31" s="571"/>
      <c r="S31" s="571"/>
      <c r="T31" s="571"/>
      <c r="U31" s="571"/>
      <c r="V31" s="571"/>
    </row>
    <row r="32" spans="1:22" x14ac:dyDescent="0.15">
      <c r="A32" s="286" t="str">
        <f>'Tariffs Jul2023'!F26</f>
        <v>Simply Energy</v>
      </c>
      <c r="B32" s="47" t="str">
        <f>'Tariffs Jul2023'!D26</f>
        <v>Multinet Metro 2</v>
      </c>
      <c r="C32" s="287">
        <f>'Tariffs Jul2023'!E26</f>
        <v>45108</v>
      </c>
      <c r="D32" s="85">
        <f>365*'Tariffs Jul2023'!H26/100</f>
        <v>298.86863636363631</v>
      </c>
      <c r="E32" s="85">
        <f>IF($C$5*'Tariffs Jul2023'!AK26/'Tariffs Jul2023'!AI26&gt;='Tariffs Jul2023'!J26,( 'Tariffs Jul2023'!J26*'Tariffs Jul2023'!O26/100)* 'Tariffs Jul2023'!AI26,($C$5*'Tariffs Jul2023'!AK26/'Tariffs Jul2023'!AI26*'Tariffs Jul2023'!O26/100)* 'Tariffs Jul2023'!AI26)</f>
        <v>329.72727272727275</v>
      </c>
      <c r="F32" s="85">
        <f>IF($C$5*'Tariffs Jul2023'!AK26/'Tariffs Jul2023'!AI26&lt;'Tariffs Jul2023'!J26,0,IF($C$5*'Tariffs Jul2023'!AK26/'Tariffs Jul2023'!AI26&lt;='Tariffs Jul2023'!K26,($C$5*'Tariffs Jul2023'!AK26/'Tariffs Jul2023'!AI26-'Tariffs Jul2023'!J26)*('Tariffs Jul2023'!P26/100)*'Tariffs Jul2023'!AI26,('Tariffs Jul2023'!K26-'Tariffs Jul2023'!J26)*('Tariffs Jul2023'!P26/100)*'Tariffs Jul2023'!AI26))</f>
        <v>295.36363636363637</v>
      </c>
      <c r="G32" s="85">
        <f>IF($C$5*'Tariffs Jul2023'!AK26/'Tariffs Jul2023'!AI26&lt;'Tariffs Jul2023'!K26,0,IF($C$5*'Tariffs Jul2023'!AK26/'Tariffs Jul2023'!AI26&lt;='Tariffs Jul2023'!L26,($C$5*'Tariffs Jul2023'!AK26/'Tariffs Jul2023'!AI26-'Tariffs Jul2023'!K26)*('Tariffs Jul2023'!Q26/100)*'Tariffs Jul2023'!AI26,('Tariffs Jul2023'!L26-'Tariffs Jul2023'!K26)*('Tariffs Jul2023'!Q26/100)*'Tariffs Jul2023'!AI26))</f>
        <v>254.45454545454544</v>
      </c>
      <c r="H32" s="85">
        <f>IF($C$5*'Tariffs Jul2023'!AK26/'Tariffs Jul2023'!AI26&lt;'Tariffs Jul2023'!L26,0,IF($C$5*'Tariffs Jul2023'!AK26/'Tariffs Jul2023'!AI26&lt;='Tariffs Jul2023'!M26,($C$5*'Tariffs Jul2023'!AK26/'Tariffs Jul2023'!AI26-'Tariffs Jul2023'!L26)*('Tariffs Jul2023'!R26/100)*'Tariffs Jul2023'!AI26,('Tariffs Jul2023'!M26-'Tariffs Jul2023'!L26)*('Tariffs Jul2023'!R26/100)*'Tariffs Jul2023'!AI26))</f>
        <v>115.77272727272728</v>
      </c>
      <c r="I32" s="85">
        <f>IF(($C$5*'Tariffs Jul2023'!AK26/'Tariffs Jul2023'!AI26&gt;'Tariffs Jul2023'!M26),($C$5*'Tariffs Jul2023'!AK26/'Tariffs Jul2023'!AI26-'Tariffs Jul2023'!M26)*'Tariffs Jul2023'!S26/100*'Tariffs Jul2023'!AI26,0)</f>
        <v>0</v>
      </c>
      <c r="J32" s="85">
        <f>IF($C$5*'Tariffs Jul2023'!AL26/'Tariffs Jul2023'!AJ26&gt;='Tariffs Jul2023'!J26,('Tariffs Jul2023'!J26*'Tariffs Jul2023'!U26/100)* 'Tariffs Jul2023'!AJ26,($C$5*'Tariffs Jul2023'!AL26/'Tariffs Jul2023'!AJ26*'Tariffs Jul2023'!U26/100)* 'Tariffs Jul2023'!AJ26)</f>
        <v>329.72727272727275</v>
      </c>
      <c r="K32" s="85">
        <f>IF($C$5*'Tariffs Jul2023'!AL26/'Tariffs Jul2023'!AJ26&lt;'Tariffs Jul2023'!J26,0,IF($C$5*'Tariffs Jul2023'!AL26/'Tariffs Jul2023'!AJ26&lt;='Tariffs Jul2023'!K26,($C$5*'Tariffs Jul2023'!AL26/'Tariffs Jul2023'!AJ26-'Tariffs Jul2023'!J26)*('Tariffs Jul2023'!V26/100)*'Tariffs Jul2023'!AJ26,('Tariffs Jul2023'!K26-'Tariffs Jul2023'!J26)*('Tariffs Jul2023'!V26/100)*'Tariffs Jul2023'!AJ26))</f>
        <v>295.36363636363637</v>
      </c>
      <c r="L32" s="85">
        <f>IF($C$5*'Tariffs Jul2023'!AL26/'Tariffs Jul2023'!AJ26&lt;'Tariffs Jul2023'!K26,0,IF($C$5*'Tariffs Jul2023'!AL26/'Tariffs Jul2023'!AJ26&lt;='Tariffs Jul2023'!L26,($C$5*'Tariffs Jul2023'!AL26/'Tariffs Jul2023'!AJ26-'Tariffs Jul2023'!K26)*('Tariffs Jul2023'!W26/100)*'Tariffs Jul2023'!AJ26,('Tariffs Jul2023'!L26-'Tariffs Jul2023'!K26)*('Tariffs Jul2023'!W26/100)*'Tariffs Jul2023'!AJ26))</f>
        <v>254.45454545454544</v>
      </c>
      <c r="M32" s="85">
        <f>IF($C$5*'Tariffs Jul2023'!AL26/'Tariffs Jul2023'!AJ26&lt;'Tariffs Jul2023'!L26,0,IF($C$5*'Tariffs Jul2023'!AL26/'Tariffs Jul2023'!AJ26&lt;='Tariffs Jul2023'!M26,($C$5*'Tariffs Jul2023'!AL26/'Tariffs Jul2023'!AJ26-'Tariffs Jul2023'!L26)*('Tariffs Jul2023'!X26/100)*'Tariffs Jul2023'!AJ26,('Tariffs Jul2023'!M26-'Tariffs Jul2023'!L26)*('Tariffs Jul2023'!X26/100)*'Tariffs Jul2023'!AJ26))</f>
        <v>115.77272727272728</v>
      </c>
      <c r="N32" s="85">
        <f>IF(($C$5*'Tariffs Jul2023'!AL26/'Tariffs Jul2023'!AJ26&gt;'Tariffs Jul2023'!M26),($C$5*'Tariffs Jul2023'!AL26/'Tariffs Jul2023'!AJ26-'Tariffs Jul2023'!M26)*'Tariffs Jul2023'!Y26/100*'Tariffs Jul2023'!AJ26,0)</f>
        <v>0</v>
      </c>
      <c r="O32" s="73">
        <f t="shared" si="0"/>
        <v>2289.5050000000001</v>
      </c>
      <c r="P32" s="498">
        <f t="shared" si="1"/>
        <v>2518.4555000000005</v>
      </c>
      <c r="Q32" s="571"/>
      <c r="R32" s="571"/>
      <c r="S32" s="571"/>
      <c r="T32" s="571"/>
      <c r="U32" s="571"/>
      <c r="V32" s="571"/>
    </row>
    <row r="33" spans="1:22" x14ac:dyDescent="0.15">
      <c r="A33" s="286" t="str">
        <f>'Tariffs Jul2023'!F27</f>
        <v>GloBird</v>
      </c>
      <c r="B33" s="47" t="str">
        <f>'Tariffs Jul2023'!D27</f>
        <v>Multinet Metro 2</v>
      </c>
      <c r="C33" s="287">
        <f>'Tariffs Jul2023'!E27</f>
        <v>45108</v>
      </c>
      <c r="D33" s="85">
        <f>365*'Tariffs Jul2023'!H27/100</f>
        <v>292</v>
      </c>
      <c r="E33" s="85">
        <f>IF($C$5*'Tariffs Jul2023'!AK27/'Tariffs Jul2023'!AI27&gt;='Tariffs Jul2023'!J27,( 'Tariffs Jul2023'!J27*'Tariffs Jul2023'!O27/100)* 'Tariffs Jul2023'!AI27,($C$5*'Tariffs Jul2023'!AK27/'Tariffs Jul2023'!AI27*'Tariffs Jul2023'!O27/100)* 'Tariffs Jul2023'!AI27)</f>
        <v>935.99999999999977</v>
      </c>
      <c r="F33" s="85">
        <f>IF($C$5*'Tariffs Jul2023'!AK27/'Tariffs Jul2023'!AI27&lt;'Tariffs Jul2023'!J27,0,IF($C$5*'Tariffs Jul2023'!AK27/'Tariffs Jul2023'!AI27&lt;='Tariffs Jul2023'!K27,($C$5*'Tariffs Jul2023'!AK27/'Tariffs Jul2023'!AI27-'Tariffs Jul2023'!J27)*('Tariffs Jul2023'!P27/100)*'Tariffs Jul2023'!AI27,('Tariffs Jul2023'!K27-'Tariffs Jul2023'!J27)*('Tariffs Jul2023'!P27/100)*'Tariffs Jul2023'!AI27))</f>
        <v>0</v>
      </c>
      <c r="G33" s="85">
        <f>IF($C$5*'Tariffs Jul2023'!AK27/'Tariffs Jul2023'!AI27&lt;'Tariffs Jul2023'!K27,0,IF($C$5*'Tariffs Jul2023'!AK27/'Tariffs Jul2023'!AI27&lt;='Tariffs Jul2023'!L27,($C$5*'Tariffs Jul2023'!AK27/'Tariffs Jul2023'!AI27-'Tariffs Jul2023'!K27)*('Tariffs Jul2023'!Q27/100)*'Tariffs Jul2023'!AI27,('Tariffs Jul2023'!L27-'Tariffs Jul2023'!K27)*('Tariffs Jul2023'!Q27/100)*'Tariffs Jul2023'!AI27))</f>
        <v>0</v>
      </c>
      <c r="H33" s="85">
        <f>IF($C$5*'Tariffs Jul2023'!AK27/'Tariffs Jul2023'!AI27&lt;'Tariffs Jul2023'!L27,0,IF($C$5*'Tariffs Jul2023'!AK27/'Tariffs Jul2023'!AI27&lt;='Tariffs Jul2023'!M27,($C$5*'Tariffs Jul2023'!AK27/'Tariffs Jul2023'!AI27-'Tariffs Jul2023'!L27)*('Tariffs Jul2023'!R27/100)*'Tariffs Jul2023'!AI27,('Tariffs Jul2023'!M27-'Tariffs Jul2023'!L27)*('Tariffs Jul2023'!R27/100)*'Tariffs Jul2023'!AI27))</f>
        <v>0</v>
      </c>
      <c r="I33" s="85">
        <f>IF(($C$5*'Tariffs Jul2023'!AK27/'Tariffs Jul2023'!AI27&gt;'Tariffs Jul2023'!M27),($C$5*'Tariffs Jul2023'!AK27/'Tariffs Jul2023'!AI27-'Tariffs Jul2023'!M27)*'Tariffs Jul2023'!S27/100*'Tariffs Jul2023'!AI27,0)</f>
        <v>675</v>
      </c>
      <c r="J33" s="85">
        <f>IF($C$5*'Tariffs Jul2023'!AL27/'Tariffs Jul2023'!AJ27&gt;='Tariffs Jul2023'!J27,('Tariffs Jul2023'!J27*'Tariffs Jul2023'!U27/100)* 'Tariffs Jul2023'!AJ27,($C$5*'Tariffs Jul2023'!AL27/'Tariffs Jul2023'!AJ27*'Tariffs Jul2023'!U27/100)* 'Tariffs Jul2023'!AJ27)</f>
        <v>886.90909090909088</v>
      </c>
      <c r="K33" s="85">
        <f>IF($C$5*'Tariffs Jul2023'!AL27/'Tariffs Jul2023'!AJ27&lt;'Tariffs Jul2023'!J27,0,IF($C$5*'Tariffs Jul2023'!AL27/'Tariffs Jul2023'!AJ27&lt;='Tariffs Jul2023'!K27,($C$5*'Tariffs Jul2023'!AL27/'Tariffs Jul2023'!AJ27-'Tariffs Jul2023'!J27)*('Tariffs Jul2023'!V27/100)*'Tariffs Jul2023'!AJ27,('Tariffs Jul2023'!K27-'Tariffs Jul2023'!J27)*('Tariffs Jul2023'!V27/100)*'Tariffs Jul2023'!AJ27))</f>
        <v>0</v>
      </c>
      <c r="L33" s="85">
        <f>IF($C$5*'Tariffs Jul2023'!AL27/'Tariffs Jul2023'!AJ27&lt;'Tariffs Jul2023'!K27,0,IF($C$5*'Tariffs Jul2023'!AL27/'Tariffs Jul2023'!AJ27&lt;='Tariffs Jul2023'!L27,($C$5*'Tariffs Jul2023'!AL27/'Tariffs Jul2023'!AJ27-'Tariffs Jul2023'!K27)*('Tariffs Jul2023'!W27/100)*'Tariffs Jul2023'!AJ27,('Tariffs Jul2023'!L27-'Tariffs Jul2023'!K27)*('Tariffs Jul2023'!W27/100)*'Tariffs Jul2023'!AJ27))</f>
        <v>0</v>
      </c>
      <c r="M33" s="85">
        <f>IF($C$5*'Tariffs Jul2023'!AL27/'Tariffs Jul2023'!AJ27&lt;'Tariffs Jul2023'!L27,0,IF($C$5*'Tariffs Jul2023'!AL27/'Tariffs Jul2023'!AJ27&lt;='Tariffs Jul2023'!M27,($C$5*'Tariffs Jul2023'!AL27/'Tariffs Jul2023'!AJ27-'Tariffs Jul2023'!L27)*('Tariffs Jul2023'!X27/100)*'Tariffs Jul2023'!AJ27,('Tariffs Jul2023'!M27-'Tariffs Jul2023'!L27)*('Tariffs Jul2023'!X27/100)*'Tariffs Jul2023'!AJ27))</f>
        <v>0</v>
      </c>
      <c r="N33" s="85">
        <f>IF(($C$5*'Tariffs Jul2023'!AL27/'Tariffs Jul2023'!AJ27&gt;'Tariffs Jul2023'!M27),($C$5*'Tariffs Jul2023'!AL27/'Tariffs Jul2023'!AJ27-'Tariffs Jul2023'!M27)*'Tariffs Jul2023'!Y27/100*'Tariffs Jul2023'!AJ27,0)</f>
        <v>675</v>
      </c>
      <c r="O33" s="73">
        <f t="shared" si="0"/>
        <v>3464.9090909090905</v>
      </c>
      <c r="P33" s="498">
        <f t="shared" si="1"/>
        <v>3811.4</v>
      </c>
      <c r="Q33" s="571"/>
      <c r="R33" s="571"/>
      <c r="S33" s="571"/>
      <c r="T33" s="571"/>
      <c r="U33" s="571"/>
      <c r="V33" s="571"/>
    </row>
    <row r="34" spans="1:22" x14ac:dyDescent="0.15">
      <c r="A34" s="286" t="str">
        <f>'Tariffs Jul2023'!F28</f>
        <v>Powershop</v>
      </c>
      <c r="B34" s="47" t="str">
        <f>'Tariffs Jul2023'!D28</f>
        <v>Multinet Metro 2</v>
      </c>
      <c r="C34" s="287">
        <f>'Tariffs Jul2023'!E28</f>
        <v>44973</v>
      </c>
      <c r="D34" s="85">
        <f>365*'Tariffs Jul2023'!H28/100</f>
        <v>379.36772727272722</v>
      </c>
      <c r="E34" s="85">
        <f>((C$5*'Tariffs Jul2023'!AK28/'Tariffs Jul2023'!AI28)*('Tariffs Jul2023'!O28/100))*'Tariffs Jul2023'!AI28</f>
        <v>1111.090909090909</v>
      </c>
      <c r="F34" s="85">
        <v>0</v>
      </c>
      <c r="G34" s="85">
        <v>0</v>
      </c>
      <c r="H34" s="85">
        <v>0</v>
      </c>
      <c r="I34" s="85">
        <v>0</v>
      </c>
      <c r="J34" s="85">
        <f>((C$5*'Tariffs Jul2023'!AL28/'Tariffs Jul2023'!AJ28)*('Tariffs Jul2023'!U28/100))*'Tariffs Jul2023'!AJ28</f>
        <v>1111.090909090909</v>
      </c>
      <c r="K34" s="85">
        <v>0</v>
      </c>
      <c r="L34" s="85">
        <v>0</v>
      </c>
      <c r="M34" s="85">
        <v>0</v>
      </c>
      <c r="N34" s="85">
        <v>0</v>
      </c>
      <c r="O34" s="73">
        <f t="shared" si="0"/>
        <v>2601.5495454545453</v>
      </c>
      <c r="P34" s="498">
        <f t="shared" si="1"/>
        <v>2861.7045000000003</v>
      </c>
      <c r="Q34" s="571"/>
      <c r="R34" s="571"/>
      <c r="S34" s="571"/>
      <c r="T34" s="571"/>
      <c r="U34" s="571"/>
      <c r="V34" s="571"/>
    </row>
    <row r="35" spans="1:22" x14ac:dyDescent="0.15">
      <c r="A35" s="286" t="str">
        <f>'Tariffs Jul2023'!F29</f>
        <v>1st Energy</v>
      </c>
      <c r="B35" s="47" t="str">
        <f>'Tariffs Jul2023'!D29</f>
        <v>Multinet Metro 2</v>
      </c>
      <c r="C35" s="287">
        <f>'Tariffs Jul2023'!E29</f>
        <v>45122</v>
      </c>
      <c r="D35" s="85">
        <f>365*'Tariffs Jul2023'!H29/100</f>
        <v>306.60000000000002</v>
      </c>
      <c r="E35" s="85">
        <f>IF($C$5*'Tariffs Jul2023'!AK29/'Tariffs Jul2023'!AI29&gt;='Tariffs Jul2023'!J29,( 'Tariffs Jul2023'!J29*'Tariffs Jul2023'!O29/100)* 'Tariffs Jul2023'!AI29,($C$5*'Tariffs Jul2023'!AK29/'Tariffs Jul2023'!AI29*'Tariffs Jul2023'!O29/100)* 'Tariffs Jul2023'!AI29)</f>
        <v>440.99999999999989</v>
      </c>
      <c r="F35" s="85">
        <f>IF($C$5*'Tariffs Jul2023'!AK29/'Tariffs Jul2023'!AI29&lt;'Tariffs Jul2023'!J29,0,IF($C$5*'Tariffs Jul2023'!AK29/'Tariffs Jul2023'!AI29&lt;='Tariffs Jul2023'!K29,($C$5*'Tariffs Jul2023'!AK29/'Tariffs Jul2023'!AI29-'Tariffs Jul2023'!J29)*('Tariffs Jul2023'!P29/100)*'Tariffs Jul2023'!AI29,('Tariffs Jul2023'!K29-'Tariffs Jul2023'!J29)*('Tariffs Jul2023'!P29/100)*'Tariffs Jul2023'!AI29))</f>
        <v>580.49999999999989</v>
      </c>
      <c r="G35" s="85">
        <f>IF($C$5*'Tariffs Jul2023'!AK29/'Tariffs Jul2023'!AI29&lt;'Tariffs Jul2023'!K29,0,IF($C$5*'Tariffs Jul2023'!AK29/'Tariffs Jul2023'!AI29&lt;='Tariffs Jul2023'!L29,($C$5*'Tariffs Jul2023'!AK29/'Tariffs Jul2023'!AI29-'Tariffs Jul2023'!K29)*('Tariffs Jul2023'!Q29/100)*'Tariffs Jul2023'!AI29,('Tariffs Jul2023'!L29-'Tariffs Jul2023'!K29)*('Tariffs Jul2023'!Q29/100)*'Tariffs Jul2023'!AI29))</f>
        <v>0</v>
      </c>
      <c r="H35" s="85">
        <f>IF($C$5*'Tariffs Jul2023'!AK29/'Tariffs Jul2023'!AI29&lt;'Tariffs Jul2023'!L29,0,IF($C$5*'Tariffs Jul2023'!AK29/'Tariffs Jul2023'!AI29&lt;='Tariffs Jul2023'!M29,($C$5*'Tariffs Jul2023'!AK29/'Tariffs Jul2023'!AI29-'Tariffs Jul2023'!L29)*('Tariffs Jul2023'!R29/100)*'Tariffs Jul2023'!AI29,('Tariffs Jul2023'!M29-'Tariffs Jul2023'!L29)*('Tariffs Jul2023'!R29/100)*'Tariffs Jul2023'!AI29))</f>
        <v>0</v>
      </c>
      <c r="I35" s="85">
        <f>IF(($C$5*'Tariffs Jul2023'!AK29/'Tariffs Jul2023'!AI29&gt;'Tariffs Jul2023'!M29),($C$5*'Tariffs Jul2023'!AK29/'Tariffs Jul2023'!AI29-'Tariffs Jul2023'!M29)*'Tariffs Jul2023'!S29/100*'Tariffs Jul2023'!AI29,0)</f>
        <v>315</v>
      </c>
      <c r="J35" s="85">
        <f>IF($C$5*'Tariffs Jul2023'!AL29/'Tariffs Jul2023'!AJ29&gt;='Tariffs Jul2023'!J29,('Tariffs Jul2023'!J29*'Tariffs Jul2023'!U29/100)* 'Tariffs Jul2023'!AJ29,($C$5*'Tariffs Jul2023'!AL29/'Tariffs Jul2023'!AJ29*'Tariffs Jul2023'!U29/100)* 'Tariffs Jul2023'!AJ29)</f>
        <v>440.99999999999989</v>
      </c>
      <c r="K35" s="85">
        <f>IF($C$5*'Tariffs Jul2023'!AL29/'Tariffs Jul2023'!AJ29&lt;'Tariffs Jul2023'!J29,0,IF($C$5*'Tariffs Jul2023'!AL29/'Tariffs Jul2023'!AJ29&lt;='Tariffs Jul2023'!K29,($C$5*'Tariffs Jul2023'!AL29/'Tariffs Jul2023'!AJ29-'Tariffs Jul2023'!J29)*('Tariffs Jul2023'!V29/100)*'Tariffs Jul2023'!AJ29,('Tariffs Jul2023'!K29-'Tariffs Jul2023'!J29)*('Tariffs Jul2023'!V29/100)*'Tariffs Jul2023'!AJ29))</f>
        <v>580.49999999999989</v>
      </c>
      <c r="L35" s="85">
        <f>IF($C$5*'Tariffs Jul2023'!AL29/'Tariffs Jul2023'!AJ29&lt;'Tariffs Jul2023'!K29,0,IF($C$5*'Tariffs Jul2023'!AL29/'Tariffs Jul2023'!AJ29&lt;='Tariffs Jul2023'!L29,($C$5*'Tariffs Jul2023'!AL29/'Tariffs Jul2023'!AJ29-'Tariffs Jul2023'!K29)*('Tariffs Jul2023'!W29/100)*'Tariffs Jul2023'!AJ29,('Tariffs Jul2023'!L29-'Tariffs Jul2023'!K29)*('Tariffs Jul2023'!W29/100)*'Tariffs Jul2023'!AJ29))</f>
        <v>0</v>
      </c>
      <c r="M35" s="85">
        <f>IF($C$5*'Tariffs Jul2023'!AL29/'Tariffs Jul2023'!AJ29&lt;'Tariffs Jul2023'!L29,0,IF($C$5*'Tariffs Jul2023'!AL29/'Tariffs Jul2023'!AJ29&lt;='Tariffs Jul2023'!M29,($C$5*'Tariffs Jul2023'!AL29/'Tariffs Jul2023'!AJ29-'Tariffs Jul2023'!L29)*('Tariffs Jul2023'!X29/100)*'Tariffs Jul2023'!AJ29,('Tariffs Jul2023'!M29-'Tariffs Jul2023'!L29)*('Tariffs Jul2023'!X29/100)*'Tariffs Jul2023'!AJ29))</f>
        <v>0</v>
      </c>
      <c r="N35" s="85">
        <f>IF(($C$5*'Tariffs Jul2023'!AL29/'Tariffs Jul2023'!AJ29&gt;'Tariffs Jul2023'!M29),($C$5*'Tariffs Jul2023'!AL29/'Tariffs Jul2023'!AJ29-'Tariffs Jul2023'!M29)*'Tariffs Jul2023'!Y29/100*'Tariffs Jul2023'!AJ29,0)</f>
        <v>315</v>
      </c>
      <c r="O35" s="73">
        <f t="shared" si="0"/>
        <v>2979.6</v>
      </c>
      <c r="P35" s="498">
        <f t="shared" si="1"/>
        <v>3277.56</v>
      </c>
      <c r="Q35" s="571"/>
      <c r="R35" s="571"/>
      <c r="S35" s="571"/>
      <c r="T35" s="571"/>
      <c r="U35" s="571"/>
      <c r="V35" s="571"/>
    </row>
    <row r="36" spans="1:22" x14ac:dyDescent="0.15">
      <c r="A36" s="286" t="str">
        <f>'Tariffs Jul2023'!F30</f>
        <v>Tango Energy</v>
      </c>
      <c r="B36" s="47" t="str">
        <f>'Tariffs Jul2023'!D30</f>
        <v>Multinet Metro 2</v>
      </c>
      <c r="C36" s="287">
        <f>'Tariffs Jul2023'!E30</f>
        <v>45108</v>
      </c>
      <c r="D36" s="85">
        <f>365*'Tariffs Jul2023'!H30/100</f>
        <v>390.55</v>
      </c>
      <c r="E36" s="85">
        <f>IF($C$5*'Tariffs Jul2023'!AK30/'Tariffs Jul2023'!AI30&gt;='Tariffs Jul2023'!J30,( 'Tariffs Jul2023'!J30*'Tariffs Jul2023'!O30/100)* 'Tariffs Jul2023'!AI30,($C$5*'Tariffs Jul2023'!AK30/'Tariffs Jul2023'!AI30*'Tariffs Jul2023'!O30/100)* 'Tariffs Jul2023'!AI30)</f>
        <v>341.99999999999994</v>
      </c>
      <c r="F36" s="85">
        <f>IF($C$5*'Tariffs Jul2023'!AK30/'Tariffs Jul2023'!AI30&lt;'Tariffs Jul2023'!J30,0,IF($C$5*'Tariffs Jul2023'!AK30/'Tariffs Jul2023'!AI30&lt;='Tariffs Jul2023'!K30,($C$5*'Tariffs Jul2023'!AK30/'Tariffs Jul2023'!AI30-'Tariffs Jul2023'!J30)*('Tariffs Jul2023'!P30/100)*'Tariffs Jul2023'!AI30,('Tariffs Jul2023'!K30-'Tariffs Jul2023'!J30)*('Tariffs Jul2023'!P30/100)*'Tariffs Jul2023'!AI30))</f>
        <v>333.00000000000006</v>
      </c>
      <c r="G36" s="85">
        <f>IF($C$5*'Tariffs Jul2023'!AK30/'Tariffs Jul2023'!AI30&lt;'Tariffs Jul2023'!K30,0,IF($C$5*'Tariffs Jul2023'!AK30/'Tariffs Jul2023'!AI30&lt;='Tariffs Jul2023'!L30,($C$5*'Tariffs Jul2023'!AK30/'Tariffs Jul2023'!AI30-'Tariffs Jul2023'!K30)*('Tariffs Jul2023'!Q30/100)*'Tariffs Jul2023'!AI30,('Tariffs Jul2023'!L30-'Tariffs Jul2023'!K30)*('Tariffs Jul2023'!Q30/100)*'Tariffs Jul2023'!AI30))</f>
        <v>323.99999999999994</v>
      </c>
      <c r="H36" s="85">
        <f>IF($C$5*'Tariffs Jul2023'!AK30/'Tariffs Jul2023'!AI30&lt;'Tariffs Jul2023'!L30,0,IF($C$5*'Tariffs Jul2023'!AK30/'Tariffs Jul2023'!AI30&lt;='Tariffs Jul2023'!M30,($C$5*'Tariffs Jul2023'!AK30/'Tariffs Jul2023'!AI30-'Tariffs Jul2023'!L30)*('Tariffs Jul2023'!R30/100)*'Tariffs Jul2023'!AI30,('Tariffs Jul2023'!M30-'Tariffs Jul2023'!L30)*('Tariffs Jul2023'!R30/100)*'Tariffs Jul2023'!AI30))</f>
        <v>156.27272727272725</v>
      </c>
      <c r="I36" s="85">
        <f>IF(($C$5*'Tariffs Jul2023'!AK30/'Tariffs Jul2023'!AI30&gt;'Tariffs Jul2023'!M30),($C$5*'Tariffs Jul2023'!AK30/'Tariffs Jul2023'!AI30-'Tariffs Jul2023'!M30)*'Tariffs Jul2023'!S30/100*'Tariffs Jul2023'!AI30,0)</f>
        <v>0</v>
      </c>
      <c r="J36" s="85">
        <f>IF($C$5*'Tariffs Jul2023'!AL30/'Tariffs Jul2023'!AJ30&gt;='Tariffs Jul2023'!J30,('Tariffs Jul2023'!J30*'Tariffs Jul2023'!U30/100)* 'Tariffs Jul2023'!AJ30,($C$5*'Tariffs Jul2023'!AL30/'Tariffs Jul2023'!AJ30*'Tariffs Jul2023'!U30/100)* 'Tariffs Jul2023'!AJ30)</f>
        <v>323.99999999999994</v>
      </c>
      <c r="K36" s="85">
        <f>IF($C$5*'Tariffs Jul2023'!AL30/'Tariffs Jul2023'!AJ30&lt;'Tariffs Jul2023'!J30,0,IF($C$5*'Tariffs Jul2023'!AL30/'Tariffs Jul2023'!AJ30&lt;='Tariffs Jul2023'!K30,($C$5*'Tariffs Jul2023'!AL30/'Tariffs Jul2023'!AJ30-'Tariffs Jul2023'!J30)*('Tariffs Jul2023'!V30/100)*'Tariffs Jul2023'!AJ30,('Tariffs Jul2023'!K30-'Tariffs Jul2023'!J30)*('Tariffs Jul2023'!V30/100)*'Tariffs Jul2023'!AJ30))</f>
        <v>269.99999999999994</v>
      </c>
      <c r="L36" s="85">
        <f>IF($C$5*'Tariffs Jul2023'!AL30/'Tariffs Jul2023'!AJ30&lt;'Tariffs Jul2023'!K30,0,IF($C$5*'Tariffs Jul2023'!AL30/'Tariffs Jul2023'!AJ30&lt;='Tariffs Jul2023'!L30,($C$5*'Tariffs Jul2023'!AL30/'Tariffs Jul2023'!AJ30-'Tariffs Jul2023'!K30)*('Tariffs Jul2023'!W30/100)*'Tariffs Jul2023'!AJ30,('Tariffs Jul2023'!L30-'Tariffs Jul2023'!K30)*('Tariffs Jul2023'!W30/100)*'Tariffs Jul2023'!AJ30))</f>
        <v>261</v>
      </c>
      <c r="M36" s="85">
        <f>IF($C$5*'Tariffs Jul2023'!AL30/'Tariffs Jul2023'!AJ30&lt;'Tariffs Jul2023'!L30,0,IF($C$5*'Tariffs Jul2023'!AL30/'Tariffs Jul2023'!AJ30&lt;='Tariffs Jul2023'!M30,($C$5*'Tariffs Jul2023'!AL30/'Tariffs Jul2023'!AJ30-'Tariffs Jul2023'!L30)*('Tariffs Jul2023'!X30/100)*'Tariffs Jul2023'!AJ30,('Tariffs Jul2023'!M30-'Tariffs Jul2023'!L30)*('Tariffs Jul2023'!X30/100)*'Tariffs Jul2023'!AJ30))</f>
        <v>121.50000000000003</v>
      </c>
      <c r="N36" s="85">
        <f>IF(($C$5*'Tariffs Jul2023'!AL30/'Tariffs Jul2023'!AJ30&gt;'Tariffs Jul2023'!M30),($C$5*'Tariffs Jul2023'!AL30/'Tariffs Jul2023'!AJ30-'Tariffs Jul2023'!M30)*'Tariffs Jul2023'!Y30/100*'Tariffs Jul2023'!AJ30,0)</f>
        <v>0</v>
      </c>
      <c r="O36" s="73">
        <f t="shared" si="0"/>
        <v>2522.3227272727272</v>
      </c>
      <c r="P36" s="498">
        <f t="shared" si="1"/>
        <v>2774.5550000000003</v>
      </c>
      <c r="Q36" s="571"/>
      <c r="R36" s="571"/>
      <c r="S36" s="571"/>
      <c r="T36" s="571"/>
      <c r="U36" s="571"/>
      <c r="V36" s="571"/>
    </row>
    <row r="37" spans="1:22" ht="14" thickBot="1" x14ac:dyDescent="0.2">
      <c r="A37" s="288" t="str">
        <f>'Tariffs Jul2023'!F31</f>
        <v xml:space="preserve">Sumo </v>
      </c>
      <c r="B37" s="289" t="str">
        <f>'Tariffs Jul2023'!D31</f>
        <v>Multinet Metro 2</v>
      </c>
      <c r="C37" s="290">
        <f>'Tariffs Jul2023'!E31</f>
        <v>44927</v>
      </c>
      <c r="D37" s="291">
        <f>365*'Tariffs Jul2023'!H31/100</f>
        <v>383.24999999999994</v>
      </c>
      <c r="E37" s="291">
        <f>IF($C$5*'Tariffs Jul2023'!AK31/'Tariffs Jul2023'!AI31&gt;='Tariffs Jul2023'!J31,( 'Tariffs Jul2023'!J31*'Tariffs Jul2023'!O31/100)* 'Tariffs Jul2023'!AI31,($C$5*'Tariffs Jul2023'!AK31/'Tariffs Jul2023'!AI31*'Tariffs Jul2023'!O31/100)* 'Tariffs Jul2023'!AI31)</f>
        <v>1606.4999999999995</v>
      </c>
      <c r="F37" s="291">
        <f>IF($C$5*'Tariffs Jul2023'!AK31/'Tariffs Jul2023'!AI31&lt;'Tariffs Jul2023'!J31,0,IF($C$5*'Tariffs Jul2023'!AK31/'Tariffs Jul2023'!AI31&lt;='Tariffs Jul2023'!K31,($C$5*'Tariffs Jul2023'!AK31/'Tariffs Jul2023'!AI31-'Tariffs Jul2023'!J31)*('Tariffs Jul2023'!P31/100)*'Tariffs Jul2023'!AI31,('Tariffs Jul2023'!K31-'Tariffs Jul2023'!J31)*('Tariffs Jul2023'!P31/100)*'Tariffs Jul2023'!AI31))</f>
        <v>0</v>
      </c>
      <c r="G37" s="291">
        <f>IF($C$5*'Tariffs Jul2023'!AK31/'Tariffs Jul2023'!AI31&lt;'Tariffs Jul2023'!K31,0,IF($C$5*'Tariffs Jul2023'!AK31/'Tariffs Jul2023'!AI31&lt;='Tariffs Jul2023'!L31,($C$5*'Tariffs Jul2023'!AK31/'Tariffs Jul2023'!AI31-'Tariffs Jul2023'!K31)*('Tariffs Jul2023'!Q31/100)*'Tariffs Jul2023'!AI31,('Tariffs Jul2023'!L31-'Tariffs Jul2023'!K31)*('Tariffs Jul2023'!Q31/100)*'Tariffs Jul2023'!AI31))</f>
        <v>0</v>
      </c>
      <c r="H37" s="291">
        <f>IF($C$5*'Tariffs Jul2023'!AK31/'Tariffs Jul2023'!AI31&lt;'Tariffs Jul2023'!L31,0,IF($C$5*'Tariffs Jul2023'!AK31/'Tariffs Jul2023'!AI31&lt;='Tariffs Jul2023'!M31,($C$5*'Tariffs Jul2023'!AK31/'Tariffs Jul2023'!AI31-'Tariffs Jul2023'!L31)*('Tariffs Jul2023'!R31/100)*'Tariffs Jul2023'!AI31,('Tariffs Jul2023'!M31-'Tariffs Jul2023'!L31)*('Tariffs Jul2023'!R31/100)*'Tariffs Jul2023'!AI31))</f>
        <v>0</v>
      </c>
      <c r="I37" s="291">
        <f>IF(($C$5*'Tariffs Jul2023'!AK31/'Tariffs Jul2023'!AI31&gt;'Tariffs Jul2023'!M31),($C$5*'Tariffs Jul2023'!AK31/'Tariffs Jul2023'!AI31-'Tariffs Jul2023'!M31)*'Tariffs Jul2023'!S31/100*'Tariffs Jul2023'!AI31,0)</f>
        <v>0</v>
      </c>
      <c r="J37" s="291">
        <f>IF($C$5*'Tariffs Jul2023'!AL31/'Tariffs Jul2023'!AJ31&gt;='Tariffs Jul2023'!J31,('Tariffs Jul2023'!J31*'Tariffs Jul2023'!U31/100)* 'Tariffs Jul2023'!AJ31,($C$5*'Tariffs Jul2023'!AL31/'Tariffs Jul2023'!AJ31*'Tariffs Jul2023'!U31/100)* 'Tariffs Jul2023'!AJ31)</f>
        <v>1323</v>
      </c>
      <c r="K37" s="291">
        <f>IF($C$5*'Tariffs Jul2023'!AL31/'Tariffs Jul2023'!AJ31&lt;'Tariffs Jul2023'!J31,0,IF($C$5*'Tariffs Jul2023'!AL31/'Tariffs Jul2023'!AJ31&lt;='Tariffs Jul2023'!K31,($C$5*'Tariffs Jul2023'!AL31/'Tariffs Jul2023'!AJ31-'Tariffs Jul2023'!J31)*('Tariffs Jul2023'!V31/100)*'Tariffs Jul2023'!AJ31,('Tariffs Jul2023'!K31-'Tariffs Jul2023'!J31)*('Tariffs Jul2023'!V31/100)*'Tariffs Jul2023'!AJ31))</f>
        <v>0</v>
      </c>
      <c r="L37" s="291">
        <f>IF($C$5*'Tariffs Jul2023'!AL31/'Tariffs Jul2023'!AJ31&lt;'Tariffs Jul2023'!K31,0,IF($C$5*'Tariffs Jul2023'!AL31/'Tariffs Jul2023'!AJ31&lt;='Tariffs Jul2023'!L31,($C$5*'Tariffs Jul2023'!AL31/'Tariffs Jul2023'!AJ31-'Tariffs Jul2023'!K31)*('Tariffs Jul2023'!W31/100)*'Tariffs Jul2023'!AJ31,('Tariffs Jul2023'!L31-'Tariffs Jul2023'!K31)*('Tariffs Jul2023'!W31/100)*'Tariffs Jul2023'!AJ31))</f>
        <v>0</v>
      </c>
      <c r="M37" s="291">
        <f>IF($C$5*'Tariffs Jul2023'!AL31/'Tariffs Jul2023'!AJ31&lt;'Tariffs Jul2023'!L31,0,IF($C$5*'Tariffs Jul2023'!AL31/'Tariffs Jul2023'!AJ31&lt;='Tariffs Jul2023'!M31,($C$5*'Tariffs Jul2023'!AL31/'Tariffs Jul2023'!AJ31-'Tariffs Jul2023'!L31)*('Tariffs Jul2023'!X31/100)*'Tariffs Jul2023'!AJ31,('Tariffs Jul2023'!M31-'Tariffs Jul2023'!L31)*('Tariffs Jul2023'!X31/100)*'Tariffs Jul2023'!AJ31))</f>
        <v>0</v>
      </c>
      <c r="N37" s="291">
        <f>IF(($C$5*'Tariffs Jul2023'!AL31/'Tariffs Jul2023'!AJ31&gt;'Tariffs Jul2023'!M31),($C$5*'Tariffs Jul2023'!AL31/'Tariffs Jul2023'!AJ31-'Tariffs Jul2023'!M31)*'Tariffs Jul2023'!Y31/100*'Tariffs Jul2023'!AJ31,0)</f>
        <v>0</v>
      </c>
      <c r="O37" s="292">
        <f t="shared" si="0"/>
        <v>3312.7499999999995</v>
      </c>
      <c r="P37" s="499">
        <f t="shared" si="1"/>
        <v>3644.0249999999996</v>
      </c>
      <c r="Q37" s="571"/>
      <c r="R37" s="571"/>
      <c r="S37" s="571"/>
      <c r="T37" s="571"/>
      <c r="U37" s="571"/>
      <c r="V37" s="571"/>
    </row>
    <row r="38" spans="1:22" ht="14" thickTop="1" x14ac:dyDescent="0.15">
      <c r="A38" s="286" t="str">
        <f>'Tariffs Jul2023'!F32</f>
        <v>AGL</v>
      </c>
      <c r="B38" s="47" t="str">
        <f>'Tariffs Jul2023'!D32</f>
        <v>AGN North</v>
      </c>
      <c r="C38" s="287">
        <f>'Tariffs Jul2023'!E32</f>
        <v>45108</v>
      </c>
      <c r="D38" s="85">
        <f>365*'Tariffs Jul2023'!H32/100</f>
        <v>325.58</v>
      </c>
      <c r="E38" s="85">
        <f>IF($C$5*'Tariffs Jul2023'!AK32/'Tariffs Jul2023'!AI32&gt;='Tariffs Jul2023'!J32,( 'Tariffs Jul2023'!J32*'Tariffs Jul2023'!O32/100)* 'Tariffs Jul2023'!AI32,($C$5*'Tariffs Jul2023'!AK32/'Tariffs Jul2023'!AI32*'Tariffs Jul2023'!O32/100)* 'Tariffs Jul2023'!AI32)</f>
        <v>192.01636363636362</v>
      </c>
      <c r="F38" s="85">
        <f>IF($C$5*'Tariffs Jul2023'!AK32/'Tariffs Jul2023'!AI32&lt;'Tariffs Jul2023'!J32,0,IF($C$5*'Tariffs Jul2023'!AK32/'Tariffs Jul2023'!AI32&lt;='Tariffs Jul2023'!K32,($C$5*'Tariffs Jul2023'!AK32/'Tariffs Jul2023'!AI32-'Tariffs Jul2023'!J32)*('Tariffs Jul2023'!P32/100)*'Tariffs Jul2023'!AI32,('Tariffs Jul2023'!K32-'Tariffs Jul2023'!J32)*('Tariffs Jul2023'!P32/100)*'Tariffs Jul2023'!AI32))</f>
        <v>145.97045454545457</v>
      </c>
      <c r="G38" s="85">
        <f>IF($C$5*'Tariffs Jul2023'!AK32/'Tariffs Jul2023'!AI32&lt;'Tariffs Jul2023'!K32,0,IF($C$5*'Tariffs Jul2023'!AK32/'Tariffs Jul2023'!AI32&lt;='Tariffs Jul2023'!L32,($C$5*'Tariffs Jul2023'!AK32/'Tariffs Jul2023'!AI32-'Tariffs Jul2023'!K32)*('Tariffs Jul2023'!Q32/100)*'Tariffs Jul2023'!AI32,('Tariffs Jul2023'!L32-'Tariffs Jul2023'!K32)*('Tariffs Jul2023'!Q32/100)*'Tariffs Jul2023'!AI32))</f>
        <v>0</v>
      </c>
      <c r="H38" s="85">
        <f>IF($C$5*'Tariffs Jul2023'!AK32/'Tariffs Jul2023'!AI32&lt;'Tariffs Jul2023'!L32,0,IF($C$5*'Tariffs Jul2023'!AK32/'Tariffs Jul2023'!AI32&lt;='Tariffs Jul2023'!M32,($C$5*'Tariffs Jul2023'!AK32/'Tariffs Jul2023'!AI32-'Tariffs Jul2023'!L32)*('Tariffs Jul2023'!R32/100)*'Tariffs Jul2023'!AI32,('Tariffs Jul2023'!M32-'Tariffs Jul2023'!L32)*('Tariffs Jul2023'!R32/100)*'Tariffs Jul2023'!AI32))</f>
        <v>0</v>
      </c>
      <c r="I38" s="85">
        <f>IF(($C$5*'Tariffs Jul2023'!AK32/'Tariffs Jul2023'!AI32&gt;'Tariffs Jul2023'!M32),($C$5*'Tariffs Jul2023'!AK32/'Tariffs Jul2023'!AI32-'Tariffs Jul2023'!M32)*'Tariffs Jul2023'!S32/100*'Tariffs Jul2023'!AI32,0)</f>
        <v>634.09090909090912</v>
      </c>
      <c r="J38" s="85">
        <f>IF($C$5*'Tariffs Jul2023'!AL32/'Tariffs Jul2023'!AJ32&gt;='Tariffs Jul2023'!J32,('Tariffs Jul2023'!J32*'Tariffs Jul2023'!U32/100)* 'Tariffs Jul2023'!AJ32,($C$5*'Tariffs Jul2023'!AL32/'Tariffs Jul2023'!AJ32*'Tariffs Jul2023'!U32/100)* 'Tariffs Jul2023'!AJ32)</f>
        <v>192.01636363636362</v>
      </c>
      <c r="K38" s="85">
        <f>IF($C$5*'Tariffs Jul2023'!AL32/'Tariffs Jul2023'!AJ32&lt;'Tariffs Jul2023'!J32,0,IF($C$5*'Tariffs Jul2023'!AL32/'Tariffs Jul2023'!AJ32&lt;='Tariffs Jul2023'!K32,($C$5*'Tariffs Jul2023'!AL32/'Tariffs Jul2023'!AJ32-'Tariffs Jul2023'!J32)*('Tariffs Jul2023'!V32/100)*'Tariffs Jul2023'!AJ32,('Tariffs Jul2023'!K32-'Tariffs Jul2023'!J32)*('Tariffs Jul2023'!V32/100)*'Tariffs Jul2023'!AJ32))</f>
        <v>145.97045454545457</v>
      </c>
      <c r="L38" s="85">
        <f>IF($C$5*'Tariffs Jul2023'!AL32/'Tariffs Jul2023'!AJ32&lt;'Tariffs Jul2023'!K32,0,IF($C$5*'Tariffs Jul2023'!AL32/'Tariffs Jul2023'!AJ32&lt;='Tariffs Jul2023'!L32,($C$5*'Tariffs Jul2023'!AL32/'Tariffs Jul2023'!AJ32-'Tariffs Jul2023'!K32)*('Tariffs Jul2023'!W32/100)*'Tariffs Jul2023'!AJ32,('Tariffs Jul2023'!L32-'Tariffs Jul2023'!K32)*('Tariffs Jul2023'!W32/100)*'Tariffs Jul2023'!AJ32))</f>
        <v>0</v>
      </c>
      <c r="M38" s="85">
        <f>IF($C$5*'Tariffs Jul2023'!AL32/'Tariffs Jul2023'!AJ32&lt;'Tariffs Jul2023'!L32,0,IF($C$5*'Tariffs Jul2023'!AL32/'Tariffs Jul2023'!AJ32&lt;='Tariffs Jul2023'!M32,($C$5*'Tariffs Jul2023'!AL32/'Tariffs Jul2023'!AJ32-'Tariffs Jul2023'!L32)*('Tariffs Jul2023'!X32/100)*'Tariffs Jul2023'!AJ32,('Tariffs Jul2023'!M32-'Tariffs Jul2023'!L32)*('Tariffs Jul2023'!X32/100)*'Tariffs Jul2023'!AJ32))</f>
        <v>0</v>
      </c>
      <c r="N38" s="85">
        <f>IF(($C$5*'Tariffs Jul2023'!AL32/'Tariffs Jul2023'!AJ32&gt;'Tariffs Jul2023'!M32),($C$5*'Tariffs Jul2023'!AL32/'Tariffs Jul2023'!AJ32-'Tariffs Jul2023'!M32)*'Tariffs Jul2023'!Y32/100*'Tariffs Jul2023'!AJ32,0)</f>
        <v>634.09090909090912</v>
      </c>
      <c r="O38" s="73">
        <f t="shared" si="0"/>
        <v>2269.7354545454546</v>
      </c>
      <c r="P38" s="498">
        <f t="shared" si="1"/>
        <v>2496.7090000000003</v>
      </c>
      <c r="Q38" s="571"/>
      <c r="R38" s="571"/>
      <c r="S38" s="571"/>
      <c r="T38" s="571"/>
      <c r="U38" s="571"/>
      <c r="V38" s="571"/>
    </row>
    <row r="39" spans="1:22" x14ac:dyDescent="0.15">
      <c r="A39" s="286" t="str">
        <f>'Tariffs Jul2023'!F33</f>
        <v>Alinta Energy</v>
      </c>
      <c r="B39" s="47" t="str">
        <f>'Tariffs Jul2023'!D33</f>
        <v>AGN North</v>
      </c>
      <c r="C39" s="287">
        <f>'Tariffs Jul2023'!E33</f>
        <v>45109</v>
      </c>
      <c r="D39" s="85">
        <f>365*'Tariffs Jul2023'!H33/100</f>
        <v>301.35727272727269</v>
      </c>
      <c r="E39" s="85">
        <f>IF($C$5*'Tariffs Jul2023'!AK33/'Tariffs Jul2023'!AI33&gt;='Tariffs Jul2023'!J33,( 'Tariffs Jul2023'!J33*'Tariffs Jul2023'!O33/100)* 'Tariffs Jul2023'!AI33,($C$5*'Tariffs Jul2023'!AK33/'Tariffs Jul2023'!AI33*'Tariffs Jul2023'!O33/100)* 'Tariffs Jul2023'!AI33)</f>
        <v>181.69772727272724</v>
      </c>
      <c r="F39" s="85">
        <f>IF($C$5*'Tariffs Jul2023'!AK33/'Tariffs Jul2023'!AI33&lt;'Tariffs Jul2023'!J33,0,IF($C$5*'Tariffs Jul2023'!AK33/'Tariffs Jul2023'!AI33&lt;='Tariffs Jul2023'!K33,($C$5*'Tariffs Jul2023'!AK33/'Tariffs Jul2023'!AI33-'Tariffs Jul2023'!J33)*('Tariffs Jul2023'!P33/100)*'Tariffs Jul2023'!AI33,('Tariffs Jul2023'!K33-'Tariffs Jul2023'!J33)*('Tariffs Jul2023'!P33/100)*'Tariffs Jul2023'!AI33))</f>
        <v>149.66590909090908</v>
      </c>
      <c r="G39" s="85">
        <f>IF($C$5*'Tariffs Jul2023'!AK33/'Tariffs Jul2023'!AI33&lt;'Tariffs Jul2023'!K33,0,IF($C$5*'Tariffs Jul2023'!AK33/'Tariffs Jul2023'!AI33&lt;='Tariffs Jul2023'!L33,($C$5*'Tariffs Jul2023'!AK33/'Tariffs Jul2023'!AI33-'Tariffs Jul2023'!K33)*('Tariffs Jul2023'!Q33/100)*'Tariffs Jul2023'!AI33,('Tariffs Jul2023'!L33-'Tariffs Jul2023'!K33)*('Tariffs Jul2023'!Q33/100)*'Tariffs Jul2023'!AI33))</f>
        <v>0</v>
      </c>
      <c r="H39" s="85">
        <f>IF($C$5*'Tariffs Jul2023'!AK33/'Tariffs Jul2023'!AI33&lt;'Tariffs Jul2023'!L33,0,IF($C$5*'Tariffs Jul2023'!AK33/'Tariffs Jul2023'!AI33&lt;='Tariffs Jul2023'!M33,($C$5*'Tariffs Jul2023'!AK33/'Tariffs Jul2023'!AI33-'Tariffs Jul2023'!L33)*('Tariffs Jul2023'!R33/100)*'Tariffs Jul2023'!AI33,('Tariffs Jul2023'!M33-'Tariffs Jul2023'!L33)*('Tariffs Jul2023'!R33/100)*'Tariffs Jul2023'!AI33))</f>
        <v>0</v>
      </c>
      <c r="I39" s="85">
        <f>IF(($C$5*'Tariffs Jul2023'!AK33/'Tariffs Jul2023'!AI33&gt;'Tariffs Jul2023'!M33),($C$5*'Tariffs Jul2023'!AK33/'Tariffs Jul2023'!AI33-'Tariffs Jul2023'!M33)*'Tariffs Jul2023'!S33/100*'Tariffs Jul2023'!AI33,0)</f>
        <v>732.27272727272725</v>
      </c>
      <c r="J39" s="85">
        <f>IF($C$5*'Tariffs Jul2023'!AL33/'Tariffs Jul2023'!AJ33&gt;='Tariffs Jul2023'!J33,('Tariffs Jul2023'!J33*'Tariffs Jul2023'!U33/100)* 'Tariffs Jul2023'!AJ33,($C$5*'Tariffs Jul2023'!AL33/'Tariffs Jul2023'!AJ33*'Tariffs Jul2023'!U33/100)* 'Tariffs Jul2023'!AJ33)</f>
        <v>181.69772727272724</v>
      </c>
      <c r="K39" s="85">
        <f>IF($C$5*'Tariffs Jul2023'!AL33/'Tariffs Jul2023'!AJ33&lt;'Tariffs Jul2023'!J33,0,IF($C$5*'Tariffs Jul2023'!AL33/'Tariffs Jul2023'!AJ33&lt;='Tariffs Jul2023'!K33,($C$5*'Tariffs Jul2023'!AL33/'Tariffs Jul2023'!AJ33-'Tariffs Jul2023'!J33)*('Tariffs Jul2023'!V33/100)*'Tariffs Jul2023'!AJ33,('Tariffs Jul2023'!K33-'Tariffs Jul2023'!J33)*('Tariffs Jul2023'!V33/100)*'Tariffs Jul2023'!AJ33))</f>
        <v>149.66590909090908</v>
      </c>
      <c r="L39" s="85">
        <f>IF($C$5*'Tariffs Jul2023'!AL33/'Tariffs Jul2023'!AJ33&lt;'Tariffs Jul2023'!K33,0,IF($C$5*'Tariffs Jul2023'!AL33/'Tariffs Jul2023'!AJ33&lt;='Tariffs Jul2023'!L33,($C$5*'Tariffs Jul2023'!AL33/'Tariffs Jul2023'!AJ33-'Tariffs Jul2023'!K33)*('Tariffs Jul2023'!W33/100)*'Tariffs Jul2023'!AJ33,('Tariffs Jul2023'!L33-'Tariffs Jul2023'!K33)*('Tariffs Jul2023'!W33/100)*'Tariffs Jul2023'!AJ33))</f>
        <v>0</v>
      </c>
      <c r="M39" s="85">
        <f>IF($C$5*'Tariffs Jul2023'!AL33/'Tariffs Jul2023'!AJ33&lt;'Tariffs Jul2023'!L33,0,IF($C$5*'Tariffs Jul2023'!AL33/'Tariffs Jul2023'!AJ33&lt;='Tariffs Jul2023'!M33,($C$5*'Tariffs Jul2023'!AL33/'Tariffs Jul2023'!AJ33-'Tariffs Jul2023'!L33)*('Tariffs Jul2023'!X33/100)*'Tariffs Jul2023'!AJ33,('Tariffs Jul2023'!M33-'Tariffs Jul2023'!L33)*('Tariffs Jul2023'!X33/100)*'Tariffs Jul2023'!AJ33))</f>
        <v>0</v>
      </c>
      <c r="N39" s="85">
        <f>IF(($C$5*'Tariffs Jul2023'!AL33/'Tariffs Jul2023'!AJ33&gt;'Tariffs Jul2023'!M33),($C$5*'Tariffs Jul2023'!AL33/'Tariffs Jul2023'!AJ33-'Tariffs Jul2023'!M33)*'Tariffs Jul2023'!Y33/100*'Tariffs Jul2023'!AJ33,0)</f>
        <v>732.27272727272725</v>
      </c>
      <c r="O39" s="73">
        <f t="shared" si="0"/>
        <v>2428.6299999999997</v>
      </c>
      <c r="P39" s="498">
        <f t="shared" si="1"/>
        <v>2671.4929999999999</v>
      </c>
      <c r="Q39" s="571"/>
      <c r="R39" s="571"/>
      <c r="S39" s="571"/>
      <c r="T39" s="571"/>
      <c r="U39" s="571"/>
      <c r="V39" s="571"/>
    </row>
    <row r="40" spans="1:22" x14ac:dyDescent="0.15">
      <c r="A40" s="286" t="str">
        <f>'Tariffs Jul2023'!F34</f>
        <v>Covau</v>
      </c>
      <c r="B40" s="47" t="str">
        <f>'Tariffs Jul2023'!D34</f>
        <v>AGN North</v>
      </c>
      <c r="C40" s="287">
        <f>'Tariffs Jul2023'!E34</f>
        <v>45108</v>
      </c>
      <c r="D40" s="85">
        <f>365*'Tariffs Jul2023'!H34/100</f>
        <v>321.2</v>
      </c>
      <c r="E40" s="85">
        <f>IF($C$5*'Tariffs Jul2023'!AK34/'Tariffs Jul2023'!AI34&gt;='Tariffs Jul2023'!J34,( 'Tariffs Jul2023'!J34*'Tariffs Jul2023'!O34/100)* 'Tariffs Jul2023'!AI34,($C$5*'Tariffs Jul2023'!AK34/'Tariffs Jul2023'!AI34*'Tariffs Jul2023'!O34/100)* 'Tariffs Jul2023'!AI34)</f>
        <v>247.19863636363635</v>
      </c>
      <c r="F40" s="85">
        <f>IF($C$5*'Tariffs Jul2023'!AK34/'Tariffs Jul2023'!AI34&lt;'Tariffs Jul2023'!J34,0,IF($C$5*'Tariffs Jul2023'!AK34/'Tariffs Jul2023'!AI34&lt;='Tariffs Jul2023'!K34,($C$5*'Tariffs Jul2023'!AK34/'Tariffs Jul2023'!AI34-'Tariffs Jul2023'!J34)*('Tariffs Jul2023'!P34/100)*'Tariffs Jul2023'!AI34,('Tariffs Jul2023'!K34-'Tariffs Jul2023'!J34)*('Tariffs Jul2023'!P34/100)*'Tariffs Jul2023'!AI34))</f>
        <v>181.4468181818182</v>
      </c>
      <c r="G40" s="85">
        <f>IF($C$5*'Tariffs Jul2023'!AK34/'Tariffs Jul2023'!AI34&lt;'Tariffs Jul2023'!K34,0,IF($C$5*'Tariffs Jul2023'!AK34/'Tariffs Jul2023'!AI34&lt;='Tariffs Jul2023'!L34,($C$5*'Tariffs Jul2023'!AK34/'Tariffs Jul2023'!AI34-'Tariffs Jul2023'!K34)*('Tariffs Jul2023'!Q34/100)*'Tariffs Jul2023'!AI34,('Tariffs Jul2023'!L34-'Tariffs Jul2023'!K34)*('Tariffs Jul2023'!Q34/100)*'Tariffs Jul2023'!AI34))</f>
        <v>0</v>
      </c>
      <c r="H40" s="85">
        <f>IF($C$5*'Tariffs Jul2023'!AK34/'Tariffs Jul2023'!AI34&lt;'Tariffs Jul2023'!L34,0,IF($C$5*'Tariffs Jul2023'!AK34/'Tariffs Jul2023'!AI34&lt;='Tariffs Jul2023'!M34,($C$5*'Tariffs Jul2023'!AK34/'Tariffs Jul2023'!AI34-'Tariffs Jul2023'!L34)*('Tariffs Jul2023'!R34/100)*'Tariffs Jul2023'!AI34,('Tariffs Jul2023'!M34-'Tariffs Jul2023'!L34)*('Tariffs Jul2023'!R34/100)*'Tariffs Jul2023'!AI34))</f>
        <v>0</v>
      </c>
      <c r="I40" s="85">
        <f>IF(($C$5*'Tariffs Jul2023'!AK34/'Tariffs Jul2023'!AI34&gt;'Tariffs Jul2023'!M34),($C$5*'Tariffs Jul2023'!AK34/'Tariffs Jul2023'!AI34-'Tariffs Jul2023'!M34)*'Tariffs Jul2023'!S34/100*'Tariffs Jul2023'!AI34,0)</f>
        <v>914.31818181818176</v>
      </c>
      <c r="J40" s="85">
        <f>IF($C$5*'Tariffs Jul2023'!AL34/'Tariffs Jul2023'!AJ34&gt;='Tariffs Jul2023'!J34,('Tariffs Jul2023'!J34*'Tariffs Jul2023'!U34/100)* 'Tariffs Jul2023'!AJ34,($C$5*'Tariffs Jul2023'!AL34/'Tariffs Jul2023'!AJ34*'Tariffs Jul2023'!U34/100)* 'Tariffs Jul2023'!AJ34)</f>
        <v>247.19863636363635</v>
      </c>
      <c r="K40" s="85">
        <f>IF($C$5*'Tariffs Jul2023'!AL34/'Tariffs Jul2023'!AJ34&lt;'Tariffs Jul2023'!J34,0,IF($C$5*'Tariffs Jul2023'!AL34/'Tariffs Jul2023'!AJ34&lt;='Tariffs Jul2023'!K34,($C$5*'Tariffs Jul2023'!AL34/'Tariffs Jul2023'!AJ34-'Tariffs Jul2023'!J34)*('Tariffs Jul2023'!V34/100)*'Tariffs Jul2023'!AJ34,('Tariffs Jul2023'!K34-'Tariffs Jul2023'!J34)*('Tariffs Jul2023'!V34/100)*'Tariffs Jul2023'!AJ34))</f>
        <v>181.4468181818182</v>
      </c>
      <c r="L40" s="85">
        <f>IF($C$5*'Tariffs Jul2023'!AL34/'Tariffs Jul2023'!AJ34&lt;'Tariffs Jul2023'!K34,0,IF($C$5*'Tariffs Jul2023'!AL34/'Tariffs Jul2023'!AJ34&lt;='Tariffs Jul2023'!L34,($C$5*'Tariffs Jul2023'!AL34/'Tariffs Jul2023'!AJ34-'Tariffs Jul2023'!K34)*('Tariffs Jul2023'!W34/100)*'Tariffs Jul2023'!AJ34,('Tariffs Jul2023'!L34-'Tariffs Jul2023'!K34)*('Tariffs Jul2023'!W34/100)*'Tariffs Jul2023'!AJ34))</f>
        <v>0</v>
      </c>
      <c r="M40" s="85">
        <f>IF($C$5*'Tariffs Jul2023'!AL34/'Tariffs Jul2023'!AJ34&lt;'Tariffs Jul2023'!L34,0,IF($C$5*'Tariffs Jul2023'!AL34/'Tariffs Jul2023'!AJ34&lt;='Tariffs Jul2023'!M34,($C$5*'Tariffs Jul2023'!AL34/'Tariffs Jul2023'!AJ34-'Tariffs Jul2023'!L34)*('Tariffs Jul2023'!X34/100)*'Tariffs Jul2023'!AJ34,('Tariffs Jul2023'!M34-'Tariffs Jul2023'!L34)*('Tariffs Jul2023'!X34/100)*'Tariffs Jul2023'!AJ34))</f>
        <v>0</v>
      </c>
      <c r="N40" s="85">
        <f>IF(($C$5*'Tariffs Jul2023'!AL34/'Tariffs Jul2023'!AJ34&gt;'Tariffs Jul2023'!M34),($C$5*'Tariffs Jul2023'!AL34/'Tariffs Jul2023'!AJ34-'Tariffs Jul2023'!M34)*'Tariffs Jul2023'!Y34/100*'Tariffs Jul2023'!AJ34,0)</f>
        <v>914.31818181818176</v>
      </c>
      <c r="O40" s="73">
        <f t="shared" si="0"/>
        <v>3007.1272727272726</v>
      </c>
      <c r="P40" s="498">
        <f t="shared" si="1"/>
        <v>3307.84</v>
      </c>
      <c r="Q40" s="571"/>
      <c r="R40" s="571"/>
      <c r="S40" s="571"/>
      <c r="T40" s="571"/>
      <c r="U40" s="571"/>
      <c r="V40" s="571"/>
    </row>
    <row r="41" spans="1:22" x14ac:dyDescent="0.15">
      <c r="A41" s="286" t="str">
        <f>'Tariffs Jul2023'!F35</f>
        <v>Dodo Power &amp; Gas</v>
      </c>
      <c r="B41" s="47" t="str">
        <f>'Tariffs Jul2023'!D35</f>
        <v>AGN North</v>
      </c>
      <c r="C41" s="287">
        <f>'Tariffs Jul2023'!E35</f>
        <v>45019</v>
      </c>
      <c r="D41" s="85">
        <f>365*'Tariffs Jul2023'!H35/100</f>
        <v>324.55136363636359</v>
      </c>
      <c r="E41" s="85">
        <f>IF($C$5*'Tariffs Jul2023'!AK35/'Tariffs Jul2023'!AI35&gt;='Tariffs Jul2023'!J35,( 'Tariffs Jul2023'!J35*'Tariffs Jul2023'!O35/100)* 'Tariffs Jul2023'!AI35,($C$5*'Tariffs Jul2023'!AK35/'Tariffs Jul2023'!AI35*'Tariffs Jul2023'!O35/100)* 'Tariffs Jul2023'!AI35)</f>
        <v>215.79409090909087</v>
      </c>
      <c r="F41" s="85">
        <f>IF($C$5*'Tariffs Jul2023'!AK35/'Tariffs Jul2023'!AI35&lt;'Tariffs Jul2023'!J35,0,IF($C$5*'Tariffs Jul2023'!AK35/'Tariffs Jul2023'!AI35&lt;='Tariffs Jul2023'!K35,($C$5*'Tariffs Jul2023'!AK35/'Tariffs Jul2023'!AI35-'Tariffs Jul2023'!J35)*('Tariffs Jul2023'!P35/100)*'Tariffs Jul2023'!AI35,('Tariffs Jul2023'!K35-'Tariffs Jul2023'!J35)*('Tariffs Jul2023'!P35/100)*'Tariffs Jul2023'!AI35))</f>
        <v>144.49227272727271</v>
      </c>
      <c r="G41" s="85">
        <f>IF($C$5*'Tariffs Jul2023'!AK35/'Tariffs Jul2023'!AI35&lt;'Tariffs Jul2023'!K35,0,IF($C$5*'Tariffs Jul2023'!AK35/'Tariffs Jul2023'!AI35&lt;='Tariffs Jul2023'!L35,($C$5*'Tariffs Jul2023'!AK35/'Tariffs Jul2023'!AI35-'Tariffs Jul2023'!K35)*('Tariffs Jul2023'!Q35/100)*'Tariffs Jul2023'!AI35,('Tariffs Jul2023'!L35-'Tariffs Jul2023'!K35)*('Tariffs Jul2023'!Q35/100)*'Tariffs Jul2023'!AI35))</f>
        <v>0</v>
      </c>
      <c r="H41" s="85">
        <f>IF($C$5*'Tariffs Jul2023'!AK35/'Tariffs Jul2023'!AI35&lt;'Tariffs Jul2023'!L35,0,IF($C$5*'Tariffs Jul2023'!AK35/'Tariffs Jul2023'!AI35&lt;='Tariffs Jul2023'!M35,($C$5*'Tariffs Jul2023'!AK35/'Tariffs Jul2023'!AI35-'Tariffs Jul2023'!L35)*('Tariffs Jul2023'!R35/100)*'Tariffs Jul2023'!AI35,('Tariffs Jul2023'!M35-'Tariffs Jul2023'!L35)*('Tariffs Jul2023'!R35/100)*'Tariffs Jul2023'!AI35))</f>
        <v>0</v>
      </c>
      <c r="I41" s="85">
        <f>IF(($C$5*'Tariffs Jul2023'!AK35/'Tariffs Jul2023'!AI35&gt;'Tariffs Jul2023'!M35),($C$5*'Tariffs Jul2023'!AK35/'Tariffs Jul2023'!AI35-'Tariffs Jul2023'!M35)*'Tariffs Jul2023'!S35/100*'Tariffs Jul2023'!AI35,0)</f>
        <v>681.13636363636363</v>
      </c>
      <c r="J41" s="85">
        <f>IF($C$5*'Tariffs Jul2023'!AL35/'Tariffs Jul2023'!AJ35&gt;='Tariffs Jul2023'!J35,('Tariffs Jul2023'!J35*'Tariffs Jul2023'!U35/100)* 'Tariffs Jul2023'!AJ35,($C$5*'Tariffs Jul2023'!AL35/'Tariffs Jul2023'!AJ35*'Tariffs Jul2023'!U35/100)* 'Tariffs Jul2023'!AJ35)</f>
        <v>215.79409090909087</v>
      </c>
      <c r="K41" s="85">
        <f>IF($C$5*'Tariffs Jul2023'!AL35/'Tariffs Jul2023'!AJ35&lt;'Tariffs Jul2023'!J35,0,IF($C$5*'Tariffs Jul2023'!AL35/'Tariffs Jul2023'!AJ35&lt;='Tariffs Jul2023'!K35,($C$5*'Tariffs Jul2023'!AL35/'Tariffs Jul2023'!AJ35-'Tariffs Jul2023'!J35)*('Tariffs Jul2023'!V35/100)*'Tariffs Jul2023'!AJ35,('Tariffs Jul2023'!K35-'Tariffs Jul2023'!J35)*('Tariffs Jul2023'!V35/100)*'Tariffs Jul2023'!AJ35))</f>
        <v>144.49227272727271</v>
      </c>
      <c r="L41" s="85">
        <f>IF($C$5*'Tariffs Jul2023'!AL35/'Tariffs Jul2023'!AJ35&lt;'Tariffs Jul2023'!K35,0,IF($C$5*'Tariffs Jul2023'!AL35/'Tariffs Jul2023'!AJ35&lt;='Tariffs Jul2023'!L35,($C$5*'Tariffs Jul2023'!AL35/'Tariffs Jul2023'!AJ35-'Tariffs Jul2023'!K35)*('Tariffs Jul2023'!W35/100)*'Tariffs Jul2023'!AJ35,('Tariffs Jul2023'!L35-'Tariffs Jul2023'!K35)*('Tariffs Jul2023'!W35/100)*'Tariffs Jul2023'!AJ35))</f>
        <v>0</v>
      </c>
      <c r="M41" s="85">
        <f>IF($C$5*'Tariffs Jul2023'!AL35/'Tariffs Jul2023'!AJ35&lt;'Tariffs Jul2023'!L35,0,IF($C$5*'Tariffs Jul2023'!AL35/'Tariffs Jul2023'!AJ35&lt;='Tariffs Jul2023'!M35,($C$5*'Tariffs Jul2023'!AL35/'Tariffs Jul2023'!AJ35-'Tariffs Jul2023'!L35)*('Tariffs Jul2023'!X35/100)*'Tariffs Jul2023'!AJ35,('Tariffs Jul2023'!M35-'Tariffs Jul2023'!L35)*('Tariffs Jul2023'!X35/100)*'Tariffs Jul2023'!AJ35))</f>
        <v>0</v>
      </c>
      <c r="N41" s="85">
        <f>IF(($C$5*'Tariffs Jul2023'!AL35/'Tariffs Jul2023'!AJ35&gt;'Tariffs Jul2023'!M35),($C$5*'Tariffs Jul2023'!AL35/'Tariffs Jul2023'!AJ35-'Tariffs Jul2023'!M35)*'Tariffs Jul2023'!Y35/100*'Tariffs Jul2023'!AJ35,0)</f>
        <v>681.13636363636363</v>
      </c>
      <c r="O41" s="73">
        <f t="shared" si="0"/>
        <v>2407.3968181818182</v>
      </c>
      <c r="P41" s="498">
        <f t="shared" si="1"/>
        <v>2648.1365000000001</v>
      </c>
      <c r="Q41" s="571"/>
      <c r="R41" s="571"/>
      <c r="S41" s="571"/>
      <c r="T41" s="571"/>
      <c r="U41" s="571"/>
      <c r="V41" s="571"/>
    </row>
    <row r="42" spans="1:22" x14ac:dyDescent="0.15">
      <c r="A42" s="286" t="str">
        <f>'Tariffs Jul2023'!F36</f>
        <v>EnergyAustralia</v>
      </c>
      <c r="B42" s="47" t="str">
        <f>'Tariffs Jul2023'!D36</f>
        <v>AGN North</v>
      </c>
      <c r="C42" s="287">
        <f>'Tariffs Jul2023'!E36</f>
        <v>44958</v>
      </c>
      <c r="D42" s="85">
        <f>365*'Tariffs Jul2023'!H36/100</f>
        <v>380.46272727272719</v>
      </c>
      <c r="E42" s="85">
        <f>IF($C$5*'Tariffs Jul2023'!AK36/'Tariffs Jul2023'!AI36&gt;='Tariffs Jul2023'!J36,( 'Tariffs Jul2023'!J36*'Tariffs Jul2023'!O36/100)* 'Tariffs Jul2023'!AI36,($C$5*'Tariffs Jul2023'!AK36/'Tariffs Jul2023'!AI36*'Tariffs Jul2023'!O36/100)* 'Tariffs Jul2023'!AI36)</f>
        <v>222.52363636363634</v>
      </c>
      <c r="F42" s="85">
        <f>IF($C$5*'Tariffs Jul2023'!AK36/'Tariffs Jul2023'!AI36&lt;'Tariffs Jul2023'!J36,0,IF($C$5*'Tariffs Jul2023'!AK36/'Tariffs Jul2023'!AI36&lt;='Tariffs Jul2023'!K36,($C$5*'Tariffs Jul2023'!AK36/'Tariffs Jul2023'!AI36-'Tariffs Jul2023'!J36)*('Tariffs Jul2023'!P36/100)*'Tariffs Jul2023'!AI36,('Tariffs Jul2023'!K36-'Tariffs Jul2023'!J36)*('Tariffs Jul2023'!P36/100)*'Tariffs Jul2023'!AI36))</f>
        <v>143.38363636363636</v>
      </c>
      <c r="G42" s="85">
        <f>IF($C$5*'Tariffs Jul2023'!AK36/'Tariffs Jul2023'!AI36&lt;'Tariffs Jul2023'!K36,0,IF($C$5*'Tariffs Jul2023'!AK36/'Tariffs Jul2023'!AI36&lt;='Tariffs Jul2023'!L36,($C$5*'Tariffs Jul2023'!AK36/'Tariffs Jul2023'!AI36-'Tariffs Jul2023'!K36)*('Tariffs Jul2023'!Q36/100)*'Tariffs Jul2023'!AI36,('Tariffs Jul2023'!L36-'Tariffs Jul2023'!K36)*('Tariffs Jul2023'!Q36/100)*'Tariffs Jul2023'!AI36))</f>
        <v>0</v>
      </c>
      <c r="H42" s="85">
        <f>IF($C$5*'Tariffs Jul2023'!AK36/'Tariffs Jul2023'!AI36&lt;'Tariffs Jul2023'!L36,0,IF($C$5*'Tariffs Jul2023'!AK36/'Tariffs Jul2023'!AI36&lt;='Tariffs Jul2023'!M36,($C$5*'Tariffs Jul2023'!AK36/'Tariffs Jul2023'!AI36-'Tariffs Jul2023'!L36)*('Tariffs Jul2023'!R36/100)*'Tariffs Jul2023'!AI36,('Tariffs Jul2023'!M36-'Tariffs Jul2023'!L36)*('Tariffs Jul2023'!R36/100)*'Tariffs Jul2023'!AI36))</f>
        <v>0</v>
      </c>
      <c r="I42" s="85">
        <f>IF(($C$5*'Tariffs Jul2023'!AK36/'Tariffs Jul2023'!AI36&gt;'Tariffs Jul2023'!M36),($C$5*'Tariffs Jul2023'!AK36/'Tariffs Jul2023'!AI36-'Tariffs Jul2023'!M36)*'Tariffs Jul2023'!S36/100*'Tariffs Jul2023'!AI36,0)</f>
        <v>638.18181818181813</v>
      </c>
      <c r="J42" s="85">
        <f>IF($C$5*'Tariffs Jul2023'!AL36/'Tariffs Jul2023'!AJ36&gt;='Tariffs Jul2023'!J36,('Tariffs Jul2023'!J36*'Tariffs Jul2023'!U36/100)* 'Tariffs Jul2023'!AJ36,($C$5*'Tariffs Jul2023'!AL36/'Tariffs Jul2023'!AJ36*'Tariffs Jul2023'!U36/100)* 'Tariffs Jul2023'!AJ36)</f>
        <v>222.52363636363634</v>
      </c>
      <c r="K42" s="85">
        <f>IF($C$5*'Tariffs Jul2023'!AL36/'Tariffs Jul2023'!AJ36&lt;'Tariffs Jul2023'!J36,0,IF($C$5*'Tariffs Jul2023'!AL36/'Tariffs Jul2023'!AJ36&lt;='Tariffs Jul2023'!K36,($C$5*'Tariffs Jul2023'!AL36/'Tariffs Jul2023'!AJ36-'Tariffs Jul2023'!J36)*('Tariffs Jul2023'!V36/100)*'Tariffs Jul2023'!AJ36,('Tariffs Jul2023'!K36-'Tariffs Jul2023'!J36)*('Tariffs Jul2023'!V36/100)*'Tariffs Jul2023'!AJ36))</f>
        <v>143.38363636363636</v>
      </c>
      <c r="L42" s="85">
        <f>IF($C$5*'Tariffs Jul2023'!AL36/'Tariffs Jul2023'!AJ36&lt;'Tariffs Jul2023'!K36,0,IF($C$5*'Tariffs Jul2023'!AL36/'Tariffs Jul2023'!AJ36&lt;='Tariffs Jul2023'!L36,($C$5*'Tariffs Jul2023'!AL36/'Tariffs Jul2023'!AJ36-'Tariffs Jul2023'!K36)*('Tariffs Jul2023'!W36/100)*'Tariffs Jul2023'!AJ36,('Tariffs Jul2023'!L36-'Tariffs Jul2023'!K36)*('Tariffs Jul2023'!W36/100)*'Tariffs Jul2023'!AJ36))</f>
        <v>0</v>
      </c>
      <c r="M42" s="85">
        <f>IF($C$5*'Tariffs Jul2023'!AL36/'Tariffs Jul2023'!AJ36&lt;'Tariffs Jul2023'!L36,0,IF($C$5*'Tariffs Jul2023'!AL36/'Tariffs Jul2023'!AJ36&lt;='Tariffs Jul2023'!M36,($C$5*'Tariffs Jul2023'!AL36/'Tariffs Jul2023'!AJ36-'Tariffs Jul2023'!L36)*('Tariffs Jul2023'!X36/100)*'Tariffs Jul2023'!AJ36,('Tariffs Jul2023'!M36-'Tariffs Jul2023'!L36)*('Tariffs Jul2023'!X36/100)*'Tariffs Jul2023'!AJ36))</f>
        <v>0</v>
      </c>
      <c r="N42" s="85">
        <f>IF(($C$5*'Tariffs Jul2023'!AL36/'Tariffs Jul2023'!AJ36&gt;'Tariffs Jul2023'!M36),($C$5*'Tariffs Jul2023'!AL36/'Tariffs Jul2023'!AJ36-'Tariffs Jul2023'!M36)*'Tariffs Jul2023'!Y36/100*'Tariffs Jul2023'!AJ36,0)</f>
        <v>638.18181818181813</v>
      </c>
      <c r="O42" s="73">
        <f t="shared" si="0"/>
        <v>2388.6409090909087</v>
      </c>
      <c r="P42" s="498">
        <f t="shared" si="1"/>
        <v>2627.5049999999997</v>
      </c>
      <c r="Q42" s="571"/>
      <c r="R42" s="571"/>
      <c r="S42" s="571"/>
      <c r="T42" s="571"/>
      <c r="U42" s="571"/>
      <c r="V42" s="571"/>
    </row>
    <row r="43" spans="1:22" x14ac:dyDescent="0.15">
      <c r="A43" s="286" t="str">
        <f>'Tariffs Jul2023'!F37</f>
        <v>Lumo Energy</v>
      </c>
      <c r="B43" s="47" t="str">
        <f>'Tariffs Jul2023'!D37</f>
        <v>AGN North</v>
      </c>
      <c r="C43" s="287">
        <f>'Tariffs Jul2023'!E37</f>
        <v>45108</v>
      </c>
      <c r="D43" s="85">
        <f>365*'Tariffs Jul2023'!H37/100</f>
        <v>319.73999999999995</v>
      </c>
      <c r="E43" s="85">
        <f>IF($C$5*'Tariffs Jul2023'!AK37/'Tariffs Jul2023'!AI37&gt;='Tariffs Jul2023'!J37,( 'Tariffs Jul2023'!J37*'Tariffs Jul2023'!O37/100)* 'Tariffs Jul2023'!AI37,($C$5*'Tariffs Jul2023'!AK37/'Tariffs Jul2023'!AI37*'Tariffs Jul2023'!O37/100)* 'Tariffs Jul2023'!AI37)</f>
        <v>197.39999999999998</v>
      </c>
      <c r="F43" s="85">
        <f>IF($C$5*'Tariffs Jul2023'!AK37/'Tariffs Jul2023'!AI37&lt;'Tariffs Jul2023'!J37,0,IF($C$5*'Tariffs Jul2023'!AK37/'Tariffs Jul2023'!AI37&lt;='Tariffs Jul2023'!K37,($C$5*'Tariffs Jul2023'!AK37/'Tariffs Jul2023'!AI37-'Tariffs Jul2023'!J37)*('Tariffs Jul2023'!P37/100)*'Tariffs Jul2023'!AI37,('Tariffs Jul2023'!K37-'Tariffs Jul2023'!J37)*('Tariffs Jul2023'!P37/100)*'Tariffs Jul2023'!AI37))</f>
        <v>137.84045454545455</v>
      </c>
      <c r="G43" s="85">
        <f>IF($C$5*'Tariffs Jul2023'!AK37/'Tariffs Jul2023'!AI37&lt;'Tariffs Jul2023'!K37,0,IF($C$5*'Tariffs Jul2023'!AK37/'Tariffs Jul2023'!AI37&lt;='Tariffs Jul2023'!L37,($C$5*'Tariffs Jul2023'!AK37/'Tariffs Jul2023'!AI37-'Tariffs Jul2023'!K37)*('Tariffs Jul2023'!Q37/100)*'Tariffs Jul2023'!AI37,('Tariffs Jul2023'!L37-'Tariffs Jul2023'!K37)*('Tariffs Jul2023'!Q37/100)*'Tariffs Jul2023'!AI37))</f>
        <v>0</v>
      </c>
      <c r="H43" s="85">
        <f>IF($C$5*'Tariffs Jul2023'!AK37/'Tariffs Jul2023'!AI37&lt;'Tariffs Jul2023'!L37,0,IF($C$5*'Tariffs Jul2023'!AK37/'Tariffs Jul2023'!AI37&lt;='Tariffs Jul2023'!M37,($C$5*'Tariffs Jul2023'!AK37/'Tariffs Jul2023'!AI37-'Tariffs Jul2023'!L37)*('Tariffs Jul2023'!R37/100)*'Tariffs Jul2023'!AI37,('Tariffs Jul2023'!M37-'Tariffs Jul2023'!L37)*('Tariffs Jul2023'!R37/100)*'Tariffs Jul2023'!AI37))</f>
        <v>0</v>
      </c>
      <c r="I43" s="85">
        <f>IF(($C$5*'Tariffs Jul2023'!AK37/'Tariffs Jul2023'!AI37&gt;'Tariffs Jul2023'!M37),($C$5*'Tariffs Jul2023'!AK37/'Tariffs Jul2023'!AI37-'Tariffs Jul2023'!M37)*'Tariffs Jul2023'!S37/100*'Tariffs Jul2023'!AI37,0)</f>
        <v>652.5</v>
      </c>
      <c r="J43" s="85">
        <f>IF($C$5*'Tariffs Jul2023'!AL37/'Tariffs Jul2023'!AJ37&gt;='Tariffs Jul2023'!J37,('Tariffs Jul2023'!J37*'Tariffs Jul2023'!U37/100)* 'Tariffs Jul2023'!AJ37,($C$5*'Tariffs Jul2023'!AL37/'Tariffs Jul2023'!AJ37*'Tariffs Jul2023'!U37/100)* 'Tariffs Jul2023'!AJ37)</f>
        <v>197.39999999999998</v>
      </c>
      <c r="K43" s="85">
        <f>IF($C$5*'Tariffs Jul2023'!AL37/'Tariffs Jul2023'!AJ37&lt;'Tariffs Jul2023'!J37,0,IF($C$5*'Tariffs Jul2023'!AL37/'Tariffs Jul2023'!AJ37&lt;='Tariffs Jul2023'!K37,($C$5*'Tariffs Jul2023'!AL37/'Tariffs Jul2023'!AJ37-'Tariffs Jul2023'!J37)*('Tariffs Jul2023'!V37/100)*'Tariffs Jul2023'!AJ37,('Tariffs Jul2023'!K37-'Tariffs Jul2023'!J37)*('Tariffs Jul2023'!V37/100)*'Tariffs Jul2023'!AJ37))</f>
        <v>137.84045454545455</v>
      </c>
      <c r="L43" s="85">
        <f>IF($C$5*'Tariffs Jul2023'!AL37/'Tariffs Jul2023'!AJ37&lt;'Tariffs Jul2023'!K37,0,IF($C$5*'Tariffs Jul2023'!AL37/'Tariffs Jul2023'!AJ37&lt;='Tariffs Jul2023'!L37,($C$5*'Tariffs Jul2023'!AL37/'Tariffs Jul2023'!AJ37-'Tariffs Jul2023'!K37)*('Tariffs Jul2023'!W37/100)*'Tariffs Jul2023'!AJ37,('Tariffs Jul2023'!L37-'Tariffs Jul2023'!K37)*('Tariffs Jul2023'!W37/100)*'Tariffs Jul2023'!AJ37))</f>
        <v>0</v>
      </c>
      <c r="M43" s="85">
        <f>IF($C$5*'Tariffs Jul2023'!AL37/'Tariffs Jul2023'!AJ37&lt;'Tariffs Jul2023'!L37,0,IF($C$5*'Tariffs Jul2023'!AL37/'Tariffs Jul2023'!AJ37&lt;='Tariffs Jul2023'!M37,($C$5*'Tariffs Jul2023'!AL37/'Tariffs Jul2023'!AJ37-'Tariffs Jul2023'!L37)*('Tariffs Jul2023'!X37/100)*'Tariffs Jul2023'!AJ37,('Tariffs Jul2023'!M37-'Tariffs Jul2023'!L37)*('Tariffs Jul2023'!X37/100)*'Tariffs Jul2023'!AJ37))</f>
        <v>0</v>
      </c>
      <c r="N43" s="85">
        <f>IF(($C$5*'Tariffs Jul2023'!AL37/'Tariffs Jul2023'!AJ37&gt;'Tariffs Jul2023'!M37),($C$5*'Tariffs Jul2023'!AL37/'Tariffs Jul2023'!AJ37-'Tariffs Jul2023'!M37)*'Tariffs Jul2023'!Y37/100*'Tariffs Jul2023'!AJ37,0)</f>
        <v>652.5</v>
      </c>
      <c r="O43" s="73">
        <f t="shared" si="0"/>
        <v>2295.2209090909091</v>
      </c>
      <c r="P43" s="498">
        <f t="shared" si="1"/>
        <v>2524.7430000000004</v>
      </c>
      <c r="Q43" s="571"/>
      <c r="R43" s="571"/>
      <c r="S43" s="571"/>
      <c r="T43" s="571"/>
      <c r="U43" s="571"/>
      <c r="V43" s="571"/>
    </row>
    <row r="44" spans="1:22" x14ac:dyDescent="0.15">
      <c r="A44" s="286" t="str">
        <f>'Tariffs Jul2023'!F38</f>
        <v>Momentum Energy</v>
      </c>
      <c r="B44" s="47" t="str">
        <f>'Tariffs Jul2023'!D38</f>
        <v>AGN North</v>
      </c>
      <c r="C44" s="287">
        <f>'Tariffs Jul2023'!E38</f>
        <v>45139</v>
      </c>
      <c r="D44" s="85">
        <f>365*'Tariffs Jul2023'!H38/100</f>
        <v>373.09636363636361</v>
      </c>
      <c r="E44" s="85">
        <f>IF($C$5*'Tariffs Jul2023'!AK38/'Tariffs Jul2023'!AI38&gt;='Tariffs Jul2023'!J38,( 'Tariffs Jul2023'!J38*'Tariffs Jul2023'!O38/100)* 'Tariffs Jul2023'!AI38,($C$5*'Tariffs Jul2023'!AK38/'Tariffs Jul2023'!AI38*'Tariffs Jul2023'!O38/100)* 'Tariffs Jul2023'!AI38)</f>
        <v>244.05818181818179</v>
      </c>
      <c r="F44" s="85">
        <f>IF($C$5*'Tariffs Jul2023'!AK38/'Tariffs Jul2023'!AI38&lt;'Tariffs Jul2023'!J38,0,IF($C$5*'Tariffs Jul2023'!AK38/'Tariffs Jul2023'!AI38&lt;='Tariffs Jul2023'!K38,($C$5*'Tariffs Jul2023'!AK38/'Tariffs Jul2023'!AI38-'Tariffs Jul2023'!J38)*('Tariffs Jul2023'!P38/100)*'Tariffs Jul2023'!AI38,('Tariffs Jul2023'!K38-'Tariffs Jul2023'!J38)*('Tariffs Jul2023'!P38/100)*'Tariffs Jul2023'!AI38))</f>
        <v>171.09954545454545</v>
      </c>
      <c r="G44" s="85">
        <f>IF($C$5*'Tariffs Jul2023'!AK38/'Tariffs Jul2023'!AI38&lt;'Tariffs Jul2023'!K38,0,IF($C$5*'Tariffs Jul2023'!AK38/'Tariffs Jul2023'!AI38&lt;='Tariffs Jul2023'!L38,($C$5*'Tariffs Jul2023'!AK38/'Tariffs Jul2023'!AI38-'Tariffs Jul2023'!K38)*('Tariffs Jul2023'!Q38/100)*'Tariffs Jul2023'!AI38,('Tariffs Jul2023'!L38-'Tariffs Jul2023'!K38)*('Tariffs Jul2023'!Q38/100)*'Tariffs Jul2023'!AI38))</f>
        <v>0</v>
      </c>
      <c r="H44" s="85">
        <f>IF($C$5*'Tariffs Jul2023'!AK38/'Tariffs Jul2023'!AI38&lt;'Tariffs Jul2023'!L38,0,IF($C$5*'Tariffs Jul2023'!AK38/'Tariffs Jul2023'!AI38&lt;='Tariffs Jul2023'!M38,($C$5*'Tariffs Jul2023'!AK38/'Tariffs Jul2023'!AI38-'Tariffs Jul2023'!L38)*('Tariffs Jul2023'!R38/100)*'Tariffs Jul2023'!AI38,('Tariffs Jul2023'!M38-'Tariffs Jul2023'!L38)*('Tariffs Jul2023'!R38/100)*'Tariffs Jul2023'!AI38))</f>
        <v>0</v>
      </c>
      <c r="I44" s="85">
        <f>IF(($C$5*'Tariffs Jul2023'!AK38/'Tariffs Jul2023'!AI38&gt;'Tariffs Jul2023'!M38),($C$5*'Tariffs Jul2023'!AK38/'Tariffs Jul2023'!AI38-'Tariffs Jul2023'!M38)*'Tariffs Jul2023'!S38/100*'Tariffs Jul2023'!AI38,0)</f>
        <v>830.4545454545455</v>
      </c>
      <c r="J44" s="85">
        <f>IF($C$5*'Tariffs Jul2023'!AL38/'Tariffs Jul2023'!AJ38&gt;='Tariffs Jul2023'!J38,('Tariffs Jul2023'!J38*'Tariffs Jul2023'!U38/100)* 'Tariffs Jul2023'!AJ38,($C$5*'Tariffs Jul2023'!AL38/'Tariffs Jul2023'!AJ38*'Tariffs Jul2023'!U38/100)* 'Tariffs Jul2023'!AJ38)</f>
        <v>244.05818181818179</v>
      </c>
      <c r="K44" s="85">
        <f>IF($C$5*'Tariffs Jul2023'!AL38/'Tariffs Jul2023'!AJ38&lt;'Tariffs Jul2023'!J38,0,IF($C$5*'Tariffs Jul2023'!AL38/'Tariffs Jul2023'!AJ38&lt;='Tariffs Jul2023'!K38,($C$5*'Tariffs Jul2023'!AL38/'Tariffs Jul2023'!AJ38-'Tariffs Jul2023'!J38)*('Tariffs Jul2023'!V38/100)*'Tariffs Jul2023'!AJ38,('Tariffs Jul2023'!K38-'Tariffs Jul2023'!J38)*('Tariffs Jul2023'!V38/100)*'Tariffs Jul2023'!AJ38))</f>
        <v>171.09954545454545</v>
      </c>
      <c r="L44" s="85">
        <f>IF($C$5*'Tariffs Jul2023'!AL38/'Tariffs Jul2023'!AJ38&lt;'Tariffs Jul2023'!K38,0,IF($C$5*'Tariffs Jul2023'!AL38/'Tariffs Jul2023'!AJ38&lt;='Tariffs Jul2023'!L38,($C$5*'Tariffs Jul2023'!AL38/'Tariffs Jul2023'!AJ38-'Tariffs Jul2023'!K38)*('Tariffs Jul2023'!W38/100)*'Tariffs Jul2023'!AJ38,('Tariffs Jul2023'!L38-'Tariffs Jul2023'!K38)*('Tariffs Jul2023'!W38/100)*'Tariffs Jul2023'!AJ38))</f>
        <v>0</v>
      </c>
      <c r="M44" s="85">
        <f>IF($C$5*'Tariffs Jul2023'!AL38/'Tariffs Jul2023'!AJ38&lt;'Tariffs Jul2023'!L38,0,IF($C$5*'Tariffs Jul2023'!AL38/'Tariffs Jul2023'!AJ38&lt;='Tariffs Jul2023'!M38,($C$5*'Tariffs Jul2023'!AL38/'Tariffs Jul2023'!AJ38-'Tariffs Jul2023'!L38)*('Tariffs Jul2023'!X38/100)*'Tariffs Jul2023'!AJ38,('Tariffs Jul2023'!M38-'Tariffs Jul2023'!L38)*('Tariffs Jul2023'!X38/100)*'Tariffs Jul2023'!AJ38))</f>
        <v>0</v>
      </c>
      <c r="N44" s="85">
        <f>IF(($C$5*'Tariffs Jul2023'!AL38/'Tariffs Jul2023'!AJ38&gt;'Tariffs Jul2023'!M38),($C$5*'Tariffs Jul2023'!AL38/'Tariffs Jul2023'!AJ38-'Tariffs Jul2023'!M38)*'Tariffs Jul2023'!Y38/100*'Tariffs Jul2023'!AJ38,0)</f>
        <v>830.4545454545455</v>
      </c>
      <c r="O44" s="73">
        <f t="shared" si="0"/>
        <v>2864.320909090909</v>
      </c>
      <c r="P44" s="498">
        <f t="shared" si="1"/>
        <v>3150.7530000000002</v>
      </c>
      <c r="Q44" s="571"/>
      <c r="R44" s="571"/>
      <c r="S44" s="571"/>
      <c r="T44" s="571"/>
      <c r="U44" s="571"/>
      <c r="V44" s="571"/>
    </row>
    <row r="45" spans="1:22" x14ac:dyDescent="0.15">
      <c r="A45" s="286" t="str">
        <f>'Tariffs Jul2023'!F39</f>
        <v>Origin Energy</v>
      </c>
      <c r="B45" s="47" t="str">
        <f>'Tariffs Jul2023'!D39</f>
        <v>AGN North</v>
      </c>
      <c r="C45" s="287">
        <f>'Tariffs Jul2023'!E39</f>
        <v>45108</v>
      </c>
      <c r="D45" s="85">
        <f>365*'Tariffs Jul2023'!H39/100</f>
        <v>300.6936363636363</v>
      </c>
      <c r="E45" s="85">
        <f>IF($C$5*'Tariffs Jul2023'!AK39/'Tariffs Jul2023'!AI39&gt;='Tariffs Jul2023'!J39,( 'Tariffs Jul2023'!J39*'Tariffs Jul2023'!O39/100)* 'Tariffs Jul2023'!AI39,($C$5*'Tariffs Jul2023'!AK39/'Tariffs Jul2023'!AI39*'Tariffs Jul2023'!O39/100)* 'Tariffs Jul2023'!AI39)</f>
        <v>598.90909090909088</v>
      </c>
      <c r="F45" s="85">
        <f>IF($C$5*'Tariffs Jul2023'!AK39/'Tariffs Jul2023'!AI39&lt;'Tariffs Jul2023'!J39,0,IF($C$5*'Tariffs Jul2023'!AK39/'Tariffs Jul2023'!AI39&lt;='Tariffs Jul2023'!K39,($C$5*'Tariffs Jul2023'!AK39/'Tariffs Jul2023'!AI39-'Tariffs Jul2023'!J39)*('Tariffs Jul2023'!P39/100)*'Tariffs Jul2023'!AI39,('Tariffs Jul2023'!K39-'Tariffs Jul2023'!J39)*('Tariffs Jul2023'!P39/100)*'Tariffs Jul2023'!AI39))</f>
        <v>432</v>
      </c>
      <c r="G45" s="85">
        <f>IF($C$5*'Tariffs Jul2023'!AK39/'Tariffs Jul2023'!AI39&lt;'Tariffs Jul2023'!K39,0,IF($C$5*'Tariffs Jul2023'!AK39/'Tariffs Jul2023'!AI39&lt;='Tariffs Jul2023'!L39,($C$5*'Tariffs Jul2023'!AK39/'Tariffs Jul2023'!AI39-'Tariffs Jul2023'!K39)*('Tariffs Jul2023'!Q39/100)*'Tariffs Jul2023'!AI39,('Tariffs Jul2023'!L39-'Tariffs Jul2023'!K39)*('Tariffs Jul2023'!Q39/100)*'Tariffs Jul2023'!AI39))</f>
        <v>0</v>
      </c>
      <c r="H45" s="85">
        <f>IF($C$5*'Tariffs Jul2023'!AK39/'Tariffs Jul2023'!AI39&lt;'Tariffs Jul2023'!L39,0,IF($C$5*'Tariffs Jul2023'!AK39/'Tariffs Jul2023'!AI39&lt;='Tariffs Jul2023'!M39,($C$5*'Tariffs Jul2023'!AK39/'Tariffs Jul2023'!AI39-'Tariffs Jul2023'!L39)*('Tariffs Jul2023'!R39/100)*'Tariffs Jul2023'!AI39,('Tariffs Jul2023'!M39-'Tariffs Jul2023'!L39)*('Tariffs Jul2023'!R39/100)*'Tariffs Jul2023'!AI39))</f>
        <v>0</v>
      </c>
      <c r="I45" s="85">
        <f>IF(($C$5*'Tariffs Jul2023'!AK39/'Tariffs Jul2023'!AI39&gt;'Tariffs Jul2023'!M39),($C$5*'Tariffs Jul2023'!AK39/'Tariffs Jul2023'!AI39-'Tariffs Jul2023'!M39)*'Tariffs Jul2023'!S39/100*'Tariffs Jul2023'!AI39,0)</f>
        <v>0</v>
      </c>
      <c r="J45" s="85">
        <f>IF($C$5*'Tariffs Jul2023'!AL39/'Tariffs Jul2023'!AJ39&gt;='Tariffs Jul2023'!J39,('Tariffs Jul2023'!J39*'Tariffs Jul2023'!U39/100)* 'Tariffs Jul2023'!AJ39,($C$5*'Tariffs Jul2023'!AL39/'Tariffs Jul2023'!AJ39*'Tariffs Jul2023'!U39/100)* 'Tariffs Jul2023'!AJ39)</f>
        <v>598.90909090909088</v>
      </c>
      <c r="K45" s="85">
        <f>IF($C$5*'Tariffs Jul2023'!AL39/'Tariffs Jul2023'!AJ39&lt;'Tariffs Jul2023'!J39,0,IF($C$5*'Tariffs Jul2023'!AL39/'Tariffs Jul2023'!AJ39&lt;='Tariffs Jul2023'!K39,($C$5*'Tariffs Jul2023'!AL39/'Tariffs Jul2023'!AJ39-'Tariffs Jul2023'!J39)*('Tariffs Jul2023'!V39/100)*'Tariffs Jul2023'!AJ39,('Tariffs Jul2023'!K39-'Tariffs Jul2023'!J39)*('Tariffs Jul2023'!V39/100)*'Tariffs Jul2023'!AJ39))</f>
        <v>432</v>
      </c>
      <c r="L45" s="85">
        <f>IF($C$5*'Tariffs Jul2023'!AL39/'Tariffs Jul2023'!AJ39&lt;'Tariffs Jul2023'!K39,0,IF($C$5*'Tariffs Jul2023'!AL39/'Tariffs Jul2023'!AJ39&lt;='Tariffs Jul2023'!L39,($C$5*'Tariffs Jul2023'!AL39/'Tariffs Jul2023'!AJ39-'Tariffs Jul2023'!K39)*('Tariffs Jul2023'!W39/100)*'Tariffs Jul2023'!AJ39,('Tariffs Jul2023'!L39-'Tariffs Jul2023'!K39)*('Tariffs Jul2023'!W39/100)*'Tariffs Jul2023'!AJ39))</f>
        <v>0</v>
      </c>
      <c r="M45" s="85">
        <f>IF($C$5*'Tariffs Jul2023'!AL39/'Tariffs Jul2023'!AJ39&lt;'Tariffs Jul2023'!L39,0,IF($C$5*'Tariffs Jul2023'!AL39/'Tariffs Jul2023'!AJ39&lt;='Tariffs Jul2023'!M39,($C$5*'Tariffs Jul2023'!AL39/'Tariffs Jul2023'!AJ39-'Tariffs Jul2023'!L39)*('Tariffs Jul2023'!X39/100)*'Tariffs Jul2023'!AJ39,('Tariffs Jul2023'!M39-'Tariffs Jul2023'!L39)*('Tariffs Jul2023'!X39/100)*'Tariffs Jul2023'!AJ39))</f>
        <v>0</v>
      </c>
      <c r="N45" s="85">
        <f>IF(($C$5*'Tariffs Jul2023'!AL39/'Tariffs Jul2023'!AJ39&gt;'Tariffs Jul2023'!M39),($C$5*'Tariffs Jul2023'!AL39/'Tariffs Jul2023'!AJ39-'Tariffs Jul2023'!M39)*'Tariffs Jul2023'!Y39/100*'Tariffs Jul2023'!AJ39,0)</f>
        <v>0</v>
      </c>
      <c r="O45" s="73">
        <f t="shared" si="0"/>
        <v>2362.5118181818179</v>
      </c>
      <c r="P45" s="498">
        <f t="shared" si="1"/>
        <v>2598.7629999999999</v>
      </c>
      <c r="Q45" s="571"/>
      <c r="R45" s="571"/>
      <c r="S45" s="571"/>
      <c r="T45" s="571"/>
      <c r="U45" s="571"/>
      <c r="V45" s="571"/>
    </row>
    <row r="46" spans="1:22" x14ac:dyDescent="0.15">
      <c r="A46" s="286" t="str">
        <f>'Tariffs Jul2023'!F40</f>
        <v>Red Energy</v>
      </c>
      <c r="B46" s="47" t="str">
        <f>'Tariffs Jul2023'!D40</f>
        <v>AGN North</v>
      </c>
      <c r="C46" s="287">
        <f>'Tariffs Jul2023'!E40</f>
        <v>45108</v>
      </c>
      <c r="D46" s="85">
        <f>365*'Tariffs Jul2023'!H40/100</f>
        <v>319.73999999999995</v>
      </c>
      <c r="E46" s="85">
        <f>IF($C$5*'Tariffs Jul2023'!AK40/'Tariffs Jul2023'!AI40&gt;='Tariffs Jul2023'!J40,( 'Tariffs Jul2023'!J40*'Tariffs Jul2023'!O40/100)* 'Tariffs Jul2023'!AI40,($C$5*'Tariffs Jul2023'!AK40/'Tariffs Jul2023'!AI40*'Tariffs Jul2023'!O40/100)* 'Tariffs Jul2023'!AI40)</f>
        <v>197.39999999999998</v>
      </c>
      <c r="F46" s="85">
        <f>IF($C$5*'Tariffs Jul2023'!AK40/'Tariffs Jul2023'!AI40&lt;'Tariffs Jul2023'!J40,0,IF($C$5*'Tariffs Jul2023'!AK40/'Tariffs Jul2023'!AI40&lt;='Tariffs Jul2023'!K40,($C$5*'Tariffs Jul2023'!AK40/'Tariffs Jul2023'!AI40-'Tariffs Jul2023'!J40)*('Tariffs Jul2023'!P40/100)*'Tariffs Jul2023'!AI40,('Tariffs Jul2023'!K40-'Tariffs Jul2023'!J40)*('Tariffs Jul2023'!P40/100)*'Tariffs Jul2023'!AI40))</f>
        <v>137.84045454545455</v>
      </c>
      <c r="G46" s="85">
        <f>IF($C$5*'Tariffs Jul2023'!AK40/'Tariffs Jul2023'!AI40&lt;'Tariffs Jul2023'!K40,0,IF($C$5*'Tariffs Jul2023'!AK40/'Tariffs Jul2023'!AI40&lt;='Tariffs Jul2023'!L40,($C$5*'Tariffs Jul2023'!AK40/'Tariffs Jul2023'!AI40-'Tariffs Jul2023'!K40)*('Tariffs Jul2023'!Q40/100)*'Tariffs Jul2023'!AI40,('Tariffs Jul2023'!L40-'Tariffs Jul2023'!K40)*('Tariffs Jul2023'!Q40/100)*'Tariffs Jul2023'!AI40))</f>
        <v>0</v>
      </c>
      <c r="H46" s="85">
        <f>IF($C$5*'Tariffs Jul2023'!AK40/'Tariffs Jul2023'!AI40&lt;'Tariffs Jul2023'!L40,0,IF($C$5*'Tariffs Jul2023'!AK40/'Tariffs Jul2023'!AI40&lt;='Tariffs Jul2023'!M40,($C$5*'Tariffs Jul2023'!AK40/'Tariffs Jul2023'!AI40-'Tariffs Jul2023'!L40)*('Tariffs Jul2023'!R40/100)*'Tariffs Jul2023'!AI40,('Tariffs Jul2023'!M40-'Tariffs Jul2023'!L40)*('Tariffs Jul2023'!R40/100)*'Tariffs Jul2023'!AI40))</f>
        <v>0</v>
      </c>
      <c r="I46" s="85">
        <f>IF(($C$5*'Tariffs Jul2023'!AK40/'Tariffs Jul2023'!AI40&gt;'Tariffs Jul2023'!M40),($C$5*'Tariffs Jul2023'!AK40/'Tariffs Jul2023'!AI40-'Tariffs Jul2023'!M40)*'Tariffs Jul2023'!S40/100*'Tariffs Jul2023'!AI40,0)</f>
        <v>652.5</v>
      </c>
      <c r="J46" s="85">
        <f>IF($C$5*'Tariffs Jul2023'!AL40/'Tariffs Jul2023'!AJ40&gt;='Tariffs Jul2023'!J40,('Tariffs Jul2023'!J40*'Tariffs Jul2023'!U40/100)* 'Tariffs Jul2023'!AJ40,($C$5*'Tariffs Jul2023'!AL40/'Tariffs Jul2023'!AJ40*'Tariffs Jul2023'!U40/100)* 'Tariffs Jul2023'!AJ40)</f>
        <v>197.39999999999998</v>
      </c>
      <c r="K46" s="85">
        <f>IF($C$5*'Tariffs Jul2023'!AL40/'Tariffs Jul2023'!AJ40&lt;'Tariffs Jul2023'!J40,0,IF($C$5*'Tariffs Jul2023'!AL40/'Tariffs Jul2023'!AJ40&lt;='Tariffs Jul2023'!K40,($C$5*'Tariffs Jul2023'!AL40/'Tariffs Jul2023'!AJ40-'Tariffs Jul2023'!J40)*('Tariffs Jul2023'!V40/100)*'Tariffs Jul2023'!AJ40,('Tariffs Jul2023'!K40-'Tariffs Jul2023'!J40)*('Tariffs Jul2023'!V40/100)*'Tariffs Jul2023'!AJ40))</f>
        <v>137.84045454545455</v>
      </c>
      <c r="L46" s="85">
        <f>IF($C$5*'Tariffs Jul2023'!AL40/'Tariffs Jul2023'!AJ40&lt;'Tariffs Jul2023'!K40,0,IF($C$5*'Tariffs Jul2023'!AL40/'Tariffs Jul2023'!AJ40&lt;='Tariffs Jul2023'!L40,($C$5*'Tariffs Jul2023'!AL40/'Tariffs Jul2023'!AJ40-'Tariffs Jul2023'!K40)*('Tariffs Jul2023'!W40/100)*'Tariffs Jul2023'!AJ40,('Tariffs Jul2023'!L40-'Tariffs Jul2023'!K40)*('Tariffs Jul2023'!W40/100)*'Tariffs Jul2023'!AJ40))</f>
        <v>0</v>
      </c>
      <c r="M46" s="85">
        <f>IF($C$5*'Tariffs Jul2023'!AL40/'Tariffs Jul2023'!AJ40&lt;'Tariffs Jul2023'!L40,0,IF($C$5*'Tariffs Jul2023'!AL40/'Tariffs Jul2023'!AJ40&lt;='Tariffs Jul2023'!M40,($C$5*'Tariffs Jul2023'!AL40/'Tariffs Jul2023'!AJ40-'Tariffs Jul2023'!L40)*('Tariffs Jul2023'!X40/100)*'Tariffs Jul2023'!AJ40,('Tariffs Jul2023'!M40-'Tariffs Jul2023'!L40)*('Tariffs Jul2023'!X40/100)*'Tariffs Jul2023'!AJ40))</f>
        <v>0</v>
      </c>
      <c r="N46" s="85">
        <f>IF(($C$5*'Tariffs Jul2023'!AL40/'Tariffs Jul2023'!AJ40&gt;'Tariffs Jul2023'!M40),($C$5*'Tariffs Jul2023'!AL40/'Tariffs Jul2023'!AJ40-'Tariffs Jul2023'!M40)*'Tariffs Jul2023'!Y40/100*'Tariffs Jul2023'!AJ40,0)</f>
        <v>652.5</v>
      </c>
      <c r="O46" s="73">
        <f t="shared" si="0"/>
        <v>2295.2209090909091</v>
      </c>
      <c r="P46" s="498">
        <f t="shared" si="1"/>
        <v>2524.7430000000004</v>
      </c>
      <c r="Q46" s="571"/>
      <c r="R46" s="571"/>
      <c r="S46" s="571"/>
      <c r="T46" s="571"/>
      <c r="U46" s="571"/>
      <c r="V46" s="571"/>
    </row>
    <row r="47" spans="1:22" x14ac:dyDescent="0.15">
      <c r="A47" s="286" t="str">
        <f>'Tariffs Jul2023'!F41</f>
        <v>Simply Energy</v>
      </c>
      <c r="B47" s="47" t="str">
        <f>'Tariffs Jul2023'!D41</f>
        <v>AGN North</v>
      </c>
      <c r="C47" s="287">
        <f>'Tariffs Jul2023'!E41</f>
        <v>45108</v>
      </c>
      <c r="D47" s="85">
        <f>365*'Tariffs Jul2023'!H41/100</f>
        <v>292.5972727272727</v>
      </c>
      <c r="E47" s="85">
        <f>IF($C$5*'Tariffs Jul2023'!AK41/'Tariffs Jul2023'!AI41&gt;='Tariffs Jul2023'!J41,( 'Tariffs Jul2023'!J41*'Tariffs Jul2023'!O41/100)* 'Tariffs Jul2023'!AI41,($C$5*'Tariffs Jul2023'!AK41/'Tariffs Jul2023'!AI41*'Tariffs Jul2023'!O41/100)* 'Tariffs Jul2023'!AI41)</f>
        <v>187.52999999999997</v>
      </c>
      <c r="F47" s="85">
        <f>IF($C$5*'Tariffs Jul2023'!AK41/'Tariffs Jul2023'!AI41&lt;'Tariffs Jul2023'!J41,0,IF($C$5*'Tariffs Jul2023'!AK41/'Tariffs Jul2023'!AI41&lt;='Tariffs Jul2023'!K41,($C$5*'Tariffs Jul2023'!AK41/'Tariffs Jul2023'!AI41-'Tariffs Jul2023'!J41)*('Tariffs Jul2023'!P41/100)*'Tariffs Jul2023'!AI41,('Tariffs Jul2023'!K41-'Tariffs Jul2023'!J41)*('Tariffs Jul2023'!P41/100)*'Tariffs Jul2023'!AI41))</f>
        <v>132.66681818181814</v>
      </c>
      <c r="G47" s="85">
        <f>IF($C$5*'Tariffs Jul2023'!AK41/'Tariffs Jul2023'!AI41&lt;'Tariffs Jul2023'!K41,0,IF($C$5*'Tariffs Jul2023'!AK41/'Tariffs Jul2023'!AI41&lt;='Tariffs Jul2023'!L41,($C$5*'Tariffs Jul2023'!AK41/'Tariffs Jul2023'!AI41-'Tariffs Jul2023'!K41)*('Tariffs Jul2023'!Q41/100)*'Tariffs Jul2023'!AI41,('Tariffs Jul2023'!L41-'Tariffs Jul2023'!K41)*('Tariffs Jul2023'!Q41/100)*'Tariffs Jul2023'!AI41))</f>
        <v>0</v>
      </c>
      <c r="H47" s="85">
        <f>IF($C$5*'Tariffs Jul2023'!AK41/'Tariffs Jul2023'!AI41&lt;'Tariffs Jul2023'!L41,0,IF($C$5*'Tariffs Jul2023'!AK41/'Tariffs Jul2023'!AI41&lt;='Tariffs Jul2023'!M41,($C$5*'Tariffs Jul2023'!AK41/'Tariffs Jul2023'!AI41-'Tariffs Jul2023'!L41)*('Tariffs Jul2023'!R41/100)*'Tariffs Jul2023'!AI41,('Tariffs Jul2023'!M41-'Tariffs Jul2023'!L41)*('Tariffs Jul2023'!R41/100)*'Tariffs Jul2023'!AI41))</f>
        <v>0</v>
      </c>
      <c r="I47" s="85">
        <f>IF(($C$5*'Tariffs Jul2023'!AK41/'Tariffs Jul2023'!AI41&gt;'Tariffs Jul2023'!M41),($C$5*'Tariffs Jul2023'!AK41/'Tariffs Jul2023'!AI41-'Tariffs Jul2023'!M41)*'Tariffs Jul2023'!S41/100*'Tariffs Jul2023'!AI41,0)</f>
        <v>625.90909090909088</v>
      </c>
      <c r="J47" s="85">
        <f>IF($C$5*'Tariffs Jul2023'!AL41/'Tariffs Jul2023'!AJ41&gt;='Tariffs Jul2023'!J41,('Tariffs Jul2023'!J41*'Tariffs Jul2023'!U41/100)* 'Tariffs Jul2023'!AJ41,($C$5*'Tariffs Jul2023'!AL41/'Tariffs Jul2023'!AJ41*'Tariffs Jul2023'!U41/100)* 'Tariffs Jul2023'!AJ41)</f>
        <v>187.52999999999997</v>
      </c>
      <c r="K47" s="85">
        <f>IF($C$5*'Tariffs Jul2023'!AL41/'Tariffs Jul2023'!AJ41&lt;'Tariffs Jul2023'!J41,0,IF($C$5*'Tariffs Jul2023'!AL41/'Tariffs Jul2023'!AJ41&lt;='Tariffs Jul2023'!K41,($C$5*'Tariffs Jul2023'!AL41/'Tariffs Jul2023'!AJ41-'Tariffs Jul2023'!J41)*('Tariffs Jul2023'!V41/100)*'Tariffs Jul2023'!AJ41,('Tariffs Jul2023'!K41-'Tariffs Jul2023'!J41)*('Tariffs Jul2023'!V41/100)*'Tariffs Jul2023'!AJ41))</f>
        <v>132.66681818181814</v>
      </c>
      <c r="L47" s="85">
        <f>IF($C$5*'Tariffs Jul2023'!AL41/'Tariffs Jul2023'!AJ41&lt;'Tariffs Jul2023'!K41,0,IF($C$5*'Tariffs Jul2023'!AL41/'Tariffs Jul2023'!AJ41&lt;='Tariffs Jul2023'!L41,($C$5*'Tariffs Jul2023'!AL41/'Tariffs Jul2023'!AJ41-'Tariffs Jul2023'!K41)*('Tariffs Jul2023'!W41/100)*'Tariffs Jul2023'!AJ41,('Tariffs Jul2023'!L41-'Tariffs Jul2023'!K41)*('Tariffs Jul2023'!W41/100)*'Tariffs Jul2023'!AJ41))</f>
        <v>0</v>
      </c>
      <c r="M47" s="85">
        <f>IF($C$5*'Tariffs Jul2023'!AL41/'Tariffs Jul2023'!AJ41&lt;'Tariffs Jul2023'!L41,0,IF($C$5*'Tariffs Jul2023'!AL41/'Tariffs Jul2023'!AJ41&lt;='Tariffs Jul2023'!M41,($C$5*'Tariffs Jul2023'!AL41/'Tariffs Jul2023'!AJ41-'Tariffs Jul2023'!L41)*('Tariffs Jul2023'!X41/100)*'Tariffs Jul2023'!AJ41,('Tariffs Jul2023'!M41-'Tariffs Jul2023'!L41)*('Tariffs Jul2023'!X41/100)*'Tariffs Jul2023'!AJ41))</f>
        <v>0</v>
      </c>
      <c r="N47" s="85">
        <f>IF(($C$5*'Tariffs Jul2023'!AL41/'Tariffs Jul2023'!AJ41&gt;'Tariffs Jul2023'!M41),($C$5*'Tariffs Jul2023'!AL41/'Tariffs Jul2023'!AJ41-'Tariffs Jul2023'!M41)*'Tariffs Jul2023'!Y41/100*'Tariffs Jul2023'!AJ41,0)</f>
        <v>625.90909090909088</v>
      </c>
      <c r="O47" s="73">
        <f t="shared" si="0"/>
        <v>2184.8090909090906</v>
      </c>
      <c r="P47" s="498">
        <f t="shared" si="1"/>
        <v>2403.29</v>
      </c>
      <c r="Q47" s="571"/>
      <c r="R47" s="571"/>
      <c r="S47" s="571"/>
      <c r="T47" s="571"/>
      <c r="U47" s="571"/>
      <c r="V47" s="571"/>
    </row>
    <row r="48" spans="1:22" x14ac:dyDescent="0.15">
      <c r="A48" s="286" t="str">
        <f>'Tariffs Jul2023'!F42</f>
        <v>GloBird</v>
      </c>
      <c r="B48" s="47" t="str">
        <f>'Tariffs Jul2023'!D42</f>
        <v>AGN North</v>
      </c>
      <c r="C48" s="287">
        <f>'Tariffs Jul2023'!E42</f>
        <v>45108</v>
      </c>
      <c r="D48" s="85">
        <f>365*'Tariffs Jul2023'!H42/100</f>
        <v>292</v>
      </c>
      <c r="E48" s="85">
        <f>IF($C$5*'Tariffs Jul2023'!AK42/'Tariffs Jul2023'!AI42&gt;='Tariffs Jul2023'!J42,( 'Tariffs Jul2023'!J42*'Tariffs Jul2023'!O42/100)* 'Tariffs Jul2023'!AI42,($C$5*'Tariffs Jul2023'!AK42/'Tariffs Jul2023'!AI42*'Tariffs Jul2023'!O42/100)* 'Tariffs Jul2023'!AI42)</f>
        <v>504</v>
      </c>
      <c r="F48" s="85">
        <f>IF($C$5*'Tariffs Jul2023'!AK42/'Tariffs Jul2023'!AI42&lt;'Tariffs Jul2023'!J42,0,IF($C$5*'Tariffs Jul2023'!AK42/'Tariffs Jul2023'!AI42&lt;='Tariffs Jul2023'!K42,($C$5*'Tariffs Jul2023'!AK42/'Tariffs Jul2023'!AI42-'Tariffs Jul2023'!J42)*('Tariffs Jul2023'!P42/100)*'Tariffs Jul2023'!AI42,('Tariffs Jul2023'!K42-'Tariffs Jul2023'!J42)*('Tariffs Jul2023'!P42/100)*'Tariffs Jul2023'!AI42))</f>
        <v>0</v>
      </c>
      <c r="G48" s="85">
        <f>IF($C$5*'Tariffs Jul2023'!AK42/'Tariffs Jul2023'!AI42&lt;'Tariffs Jul2023'!K42,0,IF($C$5*'Tariffs Jul2023'!AK42/'Tariffs Jul2023'!AI42&lt;='Tariffs Jul2023'!L42,($C$5*'Tariffs Jul2023'!AK42/'Tariffs Jul2023'!AI42-'Tariffs Jul2023'!K42)*('Tariffs Jul2023'!Q42/100)*'Tariffs Jul2023'!AI42,('Tariffs Jul2023'!L42-'Tariffs Jul2023'!K42)*('Tariffs Jul2023'!Q42/100)*'Tariffs Jul2023'!AI42))</f>
        <v>0</v>
      </c>
      <c r="H48" s="85">
        <f>IF($C$5*'Tariffs Jul2023'!AK42/'Tariffs Jul2023'!AI42&lt;'Tariffs Jul2023'!L42,0,IF($C$5*'Tariffs Jul2023'!AK42/'Tariffs Jul2023'!AI42&lt;='Tariffs Jul2023'!M42,($C$5*'Tariffs Jul2023'!AK42/'Tariffs Jul2023'!AI42-'Tariffs Jul2023'!L42)*('Tariffs Jul2023'!R42/100)*'Tariffs Jul2023'!AI42,('Tariffs Jul2023'!M42-'Tariffs Jul2023'!L42)*('Tariffs Jul2023'!R42/100)*'Tariffs Jul2023'!AI42))</f>
        <v>0</v>
      </c>
      <c r="I48" s="85">
        <f>IF(($C$5*'Tariffs Jul2023'!AK42/'Tariffs Jul2023'!AI42&gt;'Tariffs Jul2023'!M42),($C$5*'Tariffs Jul2023'!AK42/'Tariffs Jul2023'!AI42-'Tariffs Jul2023'!M42)*'Tariffs Jul2023'!S42/100*'Tariffs Jul2023'!AI42,0)</f>
        <v>1125</v>
      </c>
      <c r="J48" s="85">
        <f>IF($C$5*'Tariffs Jul2023'!AL42/'Tariffs Jul2023'!AJ42&gt;='Tariffs Jul2023'!J42,('Tariffs Jul2023'!J42*'Tariffs Jul2023'!U42/100)* 'Tariffs Jul2023'!AJ42,($C$5*'Tariffs Jul2023'!AL42/'Tariffs Jul2023'!AJ42*'Tariffs Jul2023'!U42/100)* 'Tariffs Jul2023'!AJ42)</f>
        <v>504</v>
      </c>
      <c r="K48" s="85">
        <f>IF($C$5*'Tariffs Jul2023'!AL42/'Tariffs Jul2023'!AJ42&lt;'Tariffs Jul2023'!J42,0,IF($C$5*'Tariffs Jul2023'!AL42/'Tariffs Jul2023'!AJ42&lt;='Tariffs Jul2023'!K42,($C$5*'Tariffs Jul2023'!AL42/'Tariffs Jul2023'!AJ42-'Tariffs Jul2023'!J42)*('Tariffs Jul2023'!V42/100)*'Tariffs Jul2023'!AJ42,('Tariffs Jul2023'!K42-'Tariffs Jul2023'!J42)*('Tariffs Jul2023'!V42/100)*'Tariffs Jul2023'!AJ42))</f>
        <v>0</v>
      </c>
      <c r="L48" s="85">
        <f>IF($C$5*'Tariffs Jul2023'!AL42/'Tariffs Jul2023'!AJ42&lt;'Tariffs Jul2023'!K42,0,IF($C$5*'Tariffs Jul2023'!AL42/'Tariffs Jul2023'!AJ42&lt;='Tariffs Jul2023'!L42,($C$5*'Tariffs Jul2023'!AL42/'Tariffs Jul2023'!AJ42-'Tariffs Jul2023'!K42)*('Tariffs Jul2023'!W42/100)*'Tariffs Jul2023'!AJ42,('Tariffs Jul2023'!L42-'Tariffs Jul2023'!K42)*('Tariffs Jul2023'!W42/100)*'Tariffs Jul2023'!AJ42))</f>
        <v>0</v>
      </c>
      <c r="M48" s="85">
        <f>IF($C$5*'Tariffs Jul2023'!AL42/'Tariffs Jul2023'!AJ42&lt;'Tariffs Jul2023'!L42,0,IF($C$5*'Tariffs Jul2023'!AL42/'Tariffs Jul2023'!AJ42&lt;='Tariffs Jul2023'!M42,($C$5*'Tariffs Jul2023'!AL42/'Tariffs Jul2023'!AJ42-'Tariffs Jul2023'!L42)*('Tariffs Jul2023'!X42/100)*'Tariffs Jul2023'!AJ42,('Tariffs Jul2023'!M42-'Tariffs Jul2023'!L42)*('Tariffs Jul2023'!X42/100)*'Tariffs Jul2023'!AJ42))</f>
        <v>0</v>
      </c>
      <c r="N48" s="85">
        <f>IF(($C$5*'Tariffs Jul2023'!AL42/'Tariffs Jul2023'!AJ42&gt;'Tariffs Jul2023'!M42),($C$5*'Tariffs Jul2023'!AL42/'Tariffs Jul2023'!AJ42-'Tariffs Jul2023'!M42)*'Tariffs Jul2023'!Y42/100*'Tariffs Jul2023'!AJ42,0)</f>
        <v>1125</v>
      </c>
      <c r="O48" s="73">
        <f t="shared" si="0"/>
        <v>3550</v>
      </c>
      <c r="P48" s="498">
        <f t="shared" si="1"/>
        <v>3905.0000000000005</v>
      </c>
      <c r="Q48" s="571"/>
      <c r="R48" s="571"/>
      <c r="S48" s="571"/>
      <c r="T48" s="571"/>
      <c r="U48" s="571"/>
      <c r="V48" s="571"/>
    </row>
    <row r="49" spans="1:22" x14ac:dyDescent="0.15">
      <c r="A49" s="286" t="str">
        <f>'Tariffs Jul2023'!F43</f>
        <v>Powershop</v>
      </c>
      <c r="B49" s="47" t="str">
        <f>'Tariffs Jul2023'!D43</f>
        <v>AGN North</v>
      </c>
      <c r="C49" s="287">
        <f>'Tariffs Jul2023'!E43</f>
        <v>44973</v>
      </c>
      <c r="D49" s="85">
        <f>365*'Tariffs Jul2023'!H43/100</f>
        <v>355.90818181818179</v>
      </c>
      <c r="E49" s="85">
        <f>((C$5*'Tariffs Jul2023'!AK43/'Tariffs Jul2023'!AI43)*('Tariffs Jul2023'!O43/100))*'Tariffs Jul2023'!AI43</f>
        <v>1102.5000000000002</v>
      </c>
      <c r="F49" s="85">
        <v>0</v>
      </c>
      <c r="G49" s="85">
        <v>0</v>
      </c>
      <c r="H49" s="85">
        <v>0</v>
      </c>
      <c r="I49" s="85">
        <v>0</v>
      </c>
      <c r="J49" s="85">
        <f>((C$5*'Tariffs Jul2023'!AL43/'Tariffs Jul2023'!AJ43)*('Tariffs Jul2023'!U43/100))*'Tariffs Jul2023'!AJ43</f>
        <v>1102.5000000000002</v>
      </c>
      <c r="K49" s="85">
        <v>0</v>
      </c>
      <c r="L49" s="85">
        <v>0</v>
      </c>
      <c r="M49" s="85">
        <v>0</v>
      </c>
      <c r="N49" s="85">
        <v>0</v>
      </c>
      <c r="O49" s="73">
        <f t="shared" si="0"/>
        <v>2560.9081818181821</v>
      </c>
      <c r="P49" s="498">
        <f t="shared" si="1"/>
        <v>2816.9990000000007</v>
      </c>
      <c r="Q49" s="571"/>
      <c r="R49" s="571"/>
      <c r="S49" s="571"/>
      <c r="T49" s="571"/>
      <c r="U49" s="571"/>
      <c r="V49" s="571"/>
    </row>
    <row r="50" spans="1:22" x14ac:dyDescent="0.15">
      <c r="A50" s="286" t="str">
        <f>'Tariffs Jul2023'!F44</f>
        <v>1st Energy</v>
      </c>
      <c r="B50" s="47" t="str">
        <f>'Tariffs Jul2023'!D44</f>
        <v>AGN North</v>
      </c>
      <c r="C50" s="287">
        <f>'Tariffs Jul2023'!E44</f>
        <v>45122</v>
      </c>
      <c r="D50" s="85">
        <f>365*'Tariffs Jul2023'!H44/100</f>
        <v>306.60000000000002</v>
      </c>
      <c r="E50" s="85">
        <f>IF($C$5*'Tariffs Jul2023'!AK44/'Tariffs Jul2023'!AI44&gt;='Tariffs Jul2023'!J44,( 'Tariffs Jul2023'!J44*'Tariffs Jul2023'!O44/100)* 'Tariffs Jul2023'!AI44,($C$5*'Tariffs Jul2023'!AK44/'Tariffs Jul2023'!AI44*'Tariffs Jul2023'!O44/100)* 'Tariffs Jul2023'!AI44)</f>
        <v>286.20000000000005</v>
      </c>
      <c r="F50" s="85">
        <f>IF($C$5*'Tariffs Jul2023'!AK44/'Tariffs Jul2023'!AI44&lt;'Tariffs Jul2023'!J44,0,IF($C$5*'Tariffs Jul2023'!AK44/'Tariffs Jul2023'!AI44&lt;='Tariffs Jul2023'!K44,($C$5*'Tariffs Jul2023'!AK44/'Tariffs Jul2023'!AI44-'Tariffs Jul2023'!J44)*('Tariffs Jul2023'!P44/100)*'Tariffs Jul2023'!AI44,('Tariffs Jul2023'!K44-'Tariffs Jul2023'!J44)*('Tariffs Jul2023'!P44/100)*'Tariffs Jul2023'!AI44))</f>
        <v>422.99999999999989</v>
      </c>
      <c r="G50" s="85">
        <f>IF($C$5*'Tariffs Jul2023'!AK44/'Tariffs Jul2023'!AI44&lt;'Tariffs Jul2023'!K44,0,IF($C$5*'Tariffs Jul2023'!AK44/'Tariffs Jul2023'!AI44&lt;='Tariffs Jul2023'!L44,($C$5*'Tariffs Jul2023'!AK44/'Tariffs Jul2023'!AI44-'Tariffs Jul2023'!K44)*('Tariffs Jul2023'!Q44/100)*'Tariffs Jul2023'!AI44,('Tariffs Jul2023'!L44-'Tariffs Jul2023'!K44)*('Tariffs Jul2023'!Q44/100)*'Tariffs Jul2023'!AI44))</f>
        <v>0</v>
      </c>
      <c r="H50" s="85">
        <f>IF($C$5*'Tariffs Jul2023'!AK44/'Tariffs Jul2023'!AI44&lt;'Tariffs Jul2023'!L44,0,IF($C$5*'Tariffs Jul2023'!AK44/'Tariffs Jul2023'!AI44&lt;='Tariffs Jul2023'!M44,($C$5*'Tariffs Jul2023'!AK44/'Tariffs Jul2023'!AI44-'Tariffs Jul2023'!L44)*('Tariffs Jul2023'!R44/100)*'Tariffs Jul2023'!AI44,('Tariffs Jul2023'!M44-'Tariffs Jul2023'!L44)*('Tariffs Jul2023'!R44/100)*'Tariffs Jul2023'!AI44))</f>
        <v>0</v>
      </c>
      <c r="I50" s="85">
        <f>IF(($C$5*'Tariffs Jul2023'!AK44/'Tariffs Jul2023'!AI44&gt;'Tariffs Jul2023'!M44),($C$5*'Tariffs Jul2023'!AK44/'Tariffs Jul2023'!AI44-'Tariffs Jul2023'!M44)*'Tariffs Jul2023'!S44/100*'Tariffs Jul2023'!AI44,0)</f>
        <v>666.90000000000009</v>
      </c>
      <c r="J50" s="85">
        <f>IF($C$5*'Tariffs Jul2023'!AL44/'Tariffs Jul2023'!AJ44&gt;='Tariffs Jul2023'!J44,('Tariffs Jul2023'!J44*'Tariffs Jul2023'!U44/100)* 'Tariffs Jul2023'!AJ44,($C$5*'Tariffs Jul2023'!AL44/'Tariffs Jul2023'!AJ44*'Tariffs Jul2023'!U44/100)* 'Tariffs Jul2023'!AJ44)</f>
        <v>286.20000000000005</v>
      </c>
      <c r="K50" s="85">
        <f>IF($C$5*'Tariffs Jul2023'!AL44/'Tariffs Jul2023'!AJ44&lt;'Tariffs Jul2023'!J44,0,IF($C$5*'Tariffs Jul2023'!AL44/'Tariffs Jul2023'!AJ44&lt;='Tariffs Jul2023'!K44,($C$5*'Tariffs Jul2023'!AL44/'Tariffs Jul2023'!AJ44-'Tariffs Jul2023'!J44)*('Tariffs Jul2023'!V44/100)*'Tariffs Jul2023'!AJ44,('Tariffs Jul2023'!K44-'Tariffs Jul2023'!J44)*('Tariffs Jul2023'!V44/100)*'Tariffs Jul2023'!AJ44))</f>
        <v>422.99999999999989</v>
      </c>
      <c r="L50" s="85">
        <f>IF($C$5*'Tariffs Jul2023'!AL44/'Tariffs Jul2023'!AJ44&lt;'Tariffs Jul2023'!K44,0,IF($C$5*'Tariffs Jul2023'!AL44/'Tariffs Jul2023'!AJ44&lt;='Tariffs Jul2023'!L44,($C$5*'Tariffs Jul2023'!AL44/'Tariffs Jul2023'!AJ44-'Tariffs Jul2023'!K44)*('Tariffs Jul2023'!W44/100)*'Tariffs Jul2023'!AJ44,('Tariffs Jul2023'!L44-'Tariffs Jul2023'!K44)*('Tariffs Jul2023'!W44/100)*'Tariffs Jul2023'!AJ44))</f>
        <v>0</v>
      </c>
      <c r="M50" s="85">
        <f>IF($C$5*'Tariffs Jul2023'!AL44/'Tariffs Jul2023'!AJ44&lt;'Tariffs Jul2023'!L44,0,IF($C$5*'Tariffs Jul2023'!AL44/'Tariffs Jul2023'!AJ44&lt;='Tariffs Jul2023'!M44,($C$5*'Tariffs Jul2023'!AL44/'Tariffs Jul2023'!AJ44-'Tariffs Jul2023'!L44)*('Tariffs Jul2023'!X44/100)*'Tariffs Jul2023'!AJ44,('Tariffs Jul2023'!M44-'Tariffs Jul2023'!L44)*('Tariffs Jul2023'!X44/100)*'Tariffs Jul2023'!AJ44))</f>
        <v>0</v>
      </c>
      <c r="N50" s="85">
        <f>IF(($C$5*'Tariffs Jul2023'!AL44/'Tariffs Jul2023'!AJ44&gt;'Tariffs Jul2023'!M44),($C$5*'Tariffs Jul2023'!AL44/'Tariffs Jul2023'!AJ44-'Tariffs Jul2023'!M44)*'Tariffs Jul2023'!Y44/100*'Tariffs Jul2023'!AJ44,0)</f>
        <v>666.90000000000009</v>
      </c>
      <c r="O50" s="73">
        <f t="shared" si="0"/>
        <v>3058.8</v>
      </c>
      <c r="P50" s="498">
        <f t="shared" si="1"/>
        <v>3364.6800000000003</v>
      </c>
      <c r="Q50" s="571"/>
      <c r="R50" s="571"/>
      <c r="S50" s="571"/>
      <c r="T50" s="571"/>
      <c r="U50" s="571"/>
      <c r="V50" s="571"/>
    </row>
    <row r="51" spans="1:22" x14ac:dyDescent="0.15">
      <c r="A51" s="286" t="str">
        <f>'Tariffs Jul2023'!F45</f>
        <v>Tango Energy</v>
      </c>
      <c r="B51" s="47" t="str">
        <f>'Tariffs Jul2023'!D45</f>
        <v>AGN North</v>
      </c>
      <c r="C51" s="287">
        <f>'Tariffs Jul2023'!E45</f>
        <v>45108</v>
      </c>
      <c r="D51" s="85">
        <f>365*'Tariffs Jul2023'!H45/100</f>
        <v>401.49999999999994</v>
      </c>
      <c r="E51" s="85">
        <f>IF($C$5*'Tariffs Jul2023'!AK45/'Tariffs Jul2023'!AI45&gt;='Tariffs Jul2023'!J45,( 'Tariffs Jul2023'!J45*'Tariffs Jul2023'!O45/100)* 'Tariffs Jul2023'!AI45,($C$5*'Tariffs Jul2023'!AK45/'Tariffs Jul2023'!AI45*'Tariffs Jul2023'!O45/100)* 'Tariffs Jul2023'!AI45)</f>
        <v>197.39999999999998</v>
      </c>
      <c r="F51" s="85">
        <f>IF($C$5*'Tariffs Jul2023'!AK45/'Tariffs Jul2023'!AI45&lt;'Tariffs Jul2023'!J45,0,IF($C$5*'Tariffs Jul2023'!AK45/'Tariffs Jul2023'!AI45&lt;='Tariffs Jul2023'!K45,($C$5*'Tariffs Jul2023'!AK45/'Tariffs Jul2023'!AI45-'Tariffs Jul2023'!J45)*('Tariffs Jul2023'!P45/100)*'Tariffs Jul2023'!AI45,('Tariffs Jul2023'!K45-'Tariffs Jul2023'!J45)*('Tariffs Jul2023'!P45/100)*'Tariffs Jul2023'!AI45))</f>
        <v>157.79590909090905</v>
      </c>
      <c r="G51" s="85">
        <f>IF($C$5*'Tariffs Jul2023'!AK45/'Tariffs Jul2023'!AI45&lt;'Tariffs Jul2023'!K45,0,IF($C$5*'Tariffs Jul2023'!AK45/'Tariffs Jul2023'!AI45&lt;='Tariffs Jul2023'!L45,($C$5*'Tariffs Jul2023'!AK45/'Tariffs Jul2023'!AI45-'Tariffs Jul2023'!K45)*('Tariffs Jul2023'!Q45/100)*'Tariffs Jul2023'!AI45,('Tariffs Jul2023'!L45-'Tariffs Jul2023'!K45)*('Tariffs Jul2023'!Q45/100)*'Tariffs Jul2023'!AI45))</f>
        <v>0</v>
      </c>
      <c r="H51" s="85">
        <f>IF($C$5*'Tariffs Jul2023'!AK45/'Tariffs Jul2023'!AI45&lt;'Tariffs Jul2023'!L45,0,IF($C$5*'Tariffs Jul2023'!AK45/'Tariffs Jul2023'!AI45&lt;='Tariffs Jul2023'!M45,($C$5*'Tariffs Jul2023'!AK45/'Tariffs Jul2023'!AI45-'Tariffs Jul2023'!L45)*('Tariffs Jul2023'!R45/100)*'Tariffs Jul2023'!AI45,('Tariffs Jul2023'!M45-'Tariffs Jul2023'!L45)*('Tariffs Jul2023'!R45/100)*'Tariffs Jul2023'!AI45))</f>
        <v>0</v>
      </c>
      <c r="I51" s="85">
        <f>IF(($C$5*'Tariffs Jul2023'!AK45/'Tariffs Jul2023'!AI45&gt;'Tariffs Jul2023'!M45),($C$5*'Tariffs Jul2023'!AK45/'Tariffs Jul2023'!AI45-'Tariffs Jul2023'!M45)*'Tariffs Jul2023'!S45/100*'Tariffs Jul2023'!AI45,0)</f>
        <v>812.0454545454545</v>
      </c>
      <c r="J51" s="85">
        <f>IF($C$5*'Tariffs Jul2023'!AL45/'Tariffs Jul2023'!AJ45&gt;='Tariffs Jul2023'!J45,('Tariffs Jul2023'!J45*'Tariffs Jul2023'!U45/100)* 'Tariffs Jul2023'!AJ45,($C$5*'Tariffs Jul2023'!AL45/'Tariffs Jul2023'!AJ45*'Tariffs Jul2023'!U45/100)* 'Tariffs Jul2023'!AJ45)</f>
        <v>197.39999999999998</v>
      </c>
      <c r="K51" s="85">
        <f>IF($C$5*'Tariffs Jul2023'!AL45/'Tariffs Jul2023'!AJ45&lt;'Tariffs Jul2023'!J45,0,IF($C$5*'Tariffs Jul2023'!AL45/'Tariffs Jul2023'!AJ45&lt;='Tariffs Jul2023'!K45,($C$5*'Tariffs Jul2023'!AL45/'Tariffs Jul2023'!AJ45-'Tariffs Jul2023'!J45)*('Tariffs Jul2023'!V45/100)*'Tariffs Jul2023'!AJ45,('Tariffs Jul2023'!K45-'Tariffs Jul2023'!J45)*('Tariffs Jul2023'!V45/100)*'Tariffs Jul2023'!AJ45))</f>
        <v>157.79590909090905</v>
      </c>
      <c r="L51" s="85">
        <f>IF($C$5*'Tariffs Jul2023'!AL45/'Tariffs Jul2023'!AJ45&lt;'Tariffs Jul2023'!K45,0,IF($C$5*'Tariffs Jul2023'!AL45/'Tariffs Jul2023'!AJ45&lt;='Tariffs Jul2023'!L45,($C$5*'Tariffs Jul2023'!AL45/'Tariffs Jul2023'!AJ45-'Tariffs Jul2023'!K45)*('Tariffs Jul2023'!W45/100)*'Tariffs Jul2023'!AJ45,('Tariffs Jul2023'!L45-'Tariffs Jul2023'!K45)*('Tariffs Jul2023'!W45/100)*'Tariffs Jul2023'!AJ45))</f>
        <v>0</v>
      </c>
      <c r="M51" s="85">
        <f>IF($C$5*'Tariffs Jul2023'!AL45/'Tariffs Jul2023'!AJ45&lt;'Tariffs Jul2023'!L45,0,IF($C$5*'Tariffs Jul2023'!AL45/'Tariffs Jul2023'!AJ45&lt;='Tariffs Jul2023'!M45,($C$5*'Tariffs Jul2023'!AL45/'Tariffs Jul2023'!AJ45-'Tariffs Jul2023'!L45)*('Tariffs Jul2023'!X45/100)*'Tariffs Jul2023'!AJ45,('Tariffs Jul2023'!M45-'Tariffs Jul2023'!L45)*('Tariffs Jul2023'!X45/100)*'Tariffs Jul2023'!AJ45))</f>
        <v>0</v>
      </c>
      <c r="N51" s="85">
        <f>IF(($C$5*'Tariffs Jul2023'!AL45/'Tariffs Jul2023'!AJ45&gt;'Tariffs Jul2023'!M45),($C$5*'Tariffs Jul2023'!AL45/'Tariffs Jul2023'!AJ45-'Tariffs Jul2023'!M45)*'Tariffs Jul2023'!Y45/100*'Tariffs Jul2023'!AJ45,0)</f>
        <v>812.0454545454545</v>
      </c>
      <c r="O51" s="73">
        <f t="shared" si="0"/>
        <v>2735.9827272727271</v>
      </c>
      <c r="P51" s="498">
        <f t="shared" si="1"/>
        <v>3009.5810000000001</v>
      </c>
      <c r="Q51" s="571"/>
      <c r="R51" s="571"/>
      <c r="S51" s="571"/>
      <c r="T51" s="571"/>
      <c r="U51" s="571"/>
      <c r="V51" s="571"/>
    </row>
    <row r="52" spans="1:22" ht="14" thickBot="1" x14ac:dyDescent="0.2">
      <c r="A52" s="288" t="str">
        <f>'Tariffs Jul2023'!F46</f>
        <v xml:space="preserve">Sumo </v>
      </c>
      <c r="B52" s="289" t="str">
        <f>'Tariffs Jul2023'!D46</f>
        <v>AGN North</v>
      </c>
      <c r="C52" s="290">
        <f>'Tariffs Jul2023'!E46</f>
        <v>44927</v>
      </c>
      <c r="D52" s="291">
        <f>365*'Tariffs Jul2023'!H46/100</f>
        <v>383.24999999999994</v>
      </c>
      <c r="E52" s="291">
        <f>IF($C$5*'Tariffs Jul2023'!AK46/'Tariffs Jul2023'!AI46&gt;='Tariffs Jul2023'!J46,( 'Tariffs Jul2023'!J46*'Tariffs Jul2023'!O46/100)* 'Tariffs Jul2023'!AI46,($C$5*'Tariffs Jul2023'!AK46/'Tariffs Jul2023'!AI46*'Tariffs Jul2023'!O46/100)* 'Tariffs Jul2023'!AI46)</f>
        <v>477</v>
      </c>
      <c r="F52" s="291">
        <f>IF($C$5*'Tariffs Jul2023'!AK46/'Tariffs Jul2023'!AI46&lt;'Tariffs Jul2023'!J46,0,IF($C$5*'Tariffs Jul2023'!AK46/'Tariffs Jul2023'!AI46&lt;='Tariffs Jul2023'!K46,($C$5*'Tariffs Jul2023'!AK46/'Tariffs Jul2023'!AI46-'Tariffs Jul2023'!J46)*('Tariffs Jul2023'!P46/100)*'Tariffs Jul2023'!AI46,('Tariffs Jul2023'!K46-'Tariffs Jul2023'!J46)*('Tariffs Jul2023'!P46/100)*'Tariffs Jul2023'!AI46))</f>
        <v>0</v>
      </c>
      <c r="G52" s="291">
        <f>IF($C$5*'Tariffs Jul2023'!AK46/'Tariffs Jul2023'!AI46&lt;'Tariffs Jul2023'!K46,0,IF($C$5*'Tariffs Jul2023'!AK46/'Tariffs Jul2023'!AI46&lt;='Tariffs Jul2023'!L46,($C$5*'Tariffs Jul2023'!AK46/'Tariffs Jul2023'!AI46-'Tariffs Jul2023'!K46)*('Tariffs Jul2023'!Q46/100)*'Tariffs Jul2023'!AI46,('Tariffs Jul2023'!L46-'Tariffs Jul2023'!K46)*('Tariffs Jul2023'!Q46/100)*'Tariffs Jul2023'!AI46))</f>
        <v>0</v>
      </c>
      <c r="H52" s="291">
        <f>IF($C$5*'Tariffs Jul2023'!AK46/'Tariffs Jul2023'!AI46&lt;'Tariffs Jul2023'!L46,0,IF($C$5*'Tariffs Jul2023'!AK46/'Tariffs Jul2023'!AI46&lt;='Tariffs Jul2023'!M46,($C$5*'Tariffs Jul2023'!AK46/'Tariffs Jul2023'!AI46-'Tariffs Jul2023'!L46)*('Tariffs Jul2023'!R46/100)*'Tariffs Jul2023'!AI46,('Tariffs Jul2023'!M46-'Tariffs Jul2023'!L46)*('Tariffs Jul2023'!R46/100)*'Tariffs Jul2023'!AI46))</f>
        <v>0</v>
      </c>
      <c r="I52" s="291">
        <f>IF(($C$5*'Tariffs Jul2023'!AK46/'Tariffs Jul2023'!AI46&gt;'Tariffs Jul2023'!M46),($C$5*'Tariffs Jul2023'!AK46/'Tariffs Jul2023'!AI46-'Tariffs Jul2023'!M46)*'Tariffs Jul2023'!S46/100*'Tariffs Jul2023'!AI46,0)</f>
        <v>1035</v>
      </c>
      <c r="J52" s="291">
        <f>IF($C$5*'Tariffs Jul2023'!AL46/'Tariffs Jul2023'!AJ46&gt;='Tariffs Jul2023'!J46,('Tariffs Jul2023'!J46*'Tariffs Jul2023'!U46/100)* 'Tariffs Jul2023'!AJ46,($C$5*'Tariffs Jul2023'!AL46/'Tariffs Jul2023'!AJ46*'Tariffs Jul2023'!U46/100)* 'Tariffs Jul2023'!AJ46)</f>
        <v>477</v>
      </c>
      <c r="K52" s="291">
        <f>IF($C$5*'Tariffs Jul2023'!AL46/'Tariffs Jul2023'!AJ46&lt;'Tariffs Jul2023'!J46,0,IF($C$5*'Tariffs Jul2023'!AL46/'Tariffs Jul2023'!AJ46&lt;='Tariffs Jul2023'!K46,($C$5*'Tariffs Jul2023'!AL46/'Tariffs Jul2023'!AJ46-'Tariffs Jul2023'!J46)*('Tariffs Jul2023'!V46/100)*'Tariffs Jul2023'!AJ46,('Tariffs Jul2023'!K46-'Tariffs Jul2023'!J46)*('Tariffs Jul2023'!V46/100)*'Tariffs Jul2023'!AJ46))</f>
        <v>0</v>
      </c>
      <c r="L52" s="291">
        <f>IF($C$5*'Tariffs Jul2023'!AL46/'Tariffs Jul2023'!AJ46&lt;'Tariffs Jul2023'!K46,0,IF($C$5*'Tariffs Jul2023'!AL46/'Tariffs Jul2023'!AJ46&lt;='Tariffs Jul2023'!L46,($C$5*'Tariffs Jul2023'!AL46/'Tariffs Jul2023'!AJ46-'Tariffs Jul2023'!K46)*('Tariffs Jul2023'!W46/100)*'Tariffs Jul2023'!AJ46,('Tariffs Jul2023'!L46-'Tariffs Jul2023'!K46)*('Tariffs Jul2023'!W46/100)*'Tariffs Jul2023'!AJ46))</f>
        <v>0</v>
      </c>
      <c r="M52" s="291">
        <f>IF($C$5*'Tariffs Jul2023'!AL46/'Tariffs Jul2023'!AJ46&lt;'Tariffs Jul2023'!L46,0,IF($C$5*'Tariffs Jul2023'!AL46/'Tariffs Jul2023'!AJ46&lt;='Tariffs Jul2023'!M46,($C$5*'Tariffs Jul2023'!AL46/'Tariffs Jul2023'!AJ46-'Tariffs Jul2023'!L46)*('Tariffs Jul2023'!X46/100)*'Tariffs Jul2023'!AJ46,('Tariffs Jul2023'!M46-'Tariffs Jul2023'!L46)*('Tariffs Jul2023'!X46/100)*'Tariffs Jul2023'!AJ46))</f>
        <v>0</v>
      </c>
      <c r="N52" s="291">
        <f>IF(($C$5*'Tariffs Jul2023'!AL46/'Tariffs Jul2023'!AJ46&gt;'Tariffs Jul2023'!M46),($C$5*'Tariffs Jul2023'!AL46/'Tariffs Jul2023'!AJ46-'Tariffs Jul2023'!M46)*'Tariffs Jul2023'!Y46/100*'Tariffs Jul2023'!AJ46,0)</f>
        <v>1035</v>
      </c>
      <c r="O52" s="292">
        <f t="shared" si="0"/>
        <v>3407.25</v>
      </c>
      <c r="P52" s="499">
        <f t="shared" si="1"/>
        <v>3747.9750000000004</v>
      </c>
      <c r="Q52" s="571"/>
      <c r="R52" s="571"/>
      <c r="S52" s="571"/>
      <c r="T52" s="571"/>
      <c r="U52" s="571"/>
      <c r="V52" s="571"/>
    </row>
    <row r="53" spans="1:22" ht="14" thickTop="1" x14ac:dyDescent="0.15">
      <c r="A53" s="286" t="str">
        <f>'Tariffs Jul2023'!F47</f>
        <v>AGL</v>
      </c>
      <c r="B53" s="47" t="str">
        <f>'Tariffs Jul2023'!D47</f>
        <v>AGN Central 2</v>
      </c>
      <c r="C53" s="287">
        <f>'Tariffs Jul2023'!E47</f>
        <v>45108</v>
      </c>
      <c r="D53" s="85">
        <f>365*'Tariffs Jul2023'!H47/100</f>
        <v>324.61772727272722</v>
      </c>
      <c r="E53" s="85">
        <f>IF($C$5*'Tariffs Jul2023'!AK47/'Tariffs Jul2023'!AI47&gt;='Tariffs Jul2023'!J47,( 'Tariffs Jul2023'!J47*'Tariffs Jul2023'!O47/100)* 'Tariffs Jul2023'!AI47,($C$5*'Tariffs Jul2023'!AK47/'Tariffs Jul2023'!AI47*'Tariffs Jul2023'!O47/100)* 'Tariffs Jul2023'!AI47)</f>
        <v>200.54045454545454</v>
      </c>
      <c r="F53" s="85">
        <f>IF($C$5*'Tariffs Jul2023'!AK47/'Tariffs Jul2023'!AI47&lt;'Tariffs Jul2023'!J47,0,IF($C$5*'Tariffs Jul2023'!AK47/'Tariffs Jul2023'!AI47&lt;='Tariffs Jul2023'!K47,($C$5*'Tariffs Jul2023'!AK47/'Tariffs Jul2023'!AI47-'Tariffs Jul2023'!J47)*('Tariffs Jul2023'!P47/100)*'Tariffs Jul2023'!AI47,('Tariffs Jul2023'!K47-'Tariffs Jul2023'!J47)*('Tariffs Jul2023'!P47/100)*'Tariffs Jul2023'!AI47))</f>
        <v>157.42636363636362</v>
      </c>
      <c r="G53" s="85">
        <f>IF($C$5*'Tariffs Jul2023'!AK47/'Tariffs Jul2023'!AI47&lt;'Tariffs Jul2023'!K47,0,IF($C$5*'Tariffs Jul2023'!AK47/'Tariffs Jul2023'!AI47&lt;='Tariffs Jul2023'!L47,($C$5*'Tariffs Jul2023'!AK47/'Tariffs Jul2023'!AI47-'Tariffs Jul2023'!K47)*('Tariffs Jul2023'!Q47/100)*'Tariffs Jul2023'!AI47,('Tariffs Jul2023'!L47-'Tariffs Jul2023'!K47)*('Tariffs Jul2023'!Q47/100)*'Tariffs Jul2023'!AI47))</f>
        <v>0</v>
      </c>
      <c r="H53" s="85">
        <f>IF($C$5*'Tariffs Jul2023'!AK47/'Tariffs Jul2023'!AI47&lt;'Tariffs Jul2023'!L47,0,IF($C$5*'Tariffs Jul2023'!AK47/'Tariffs Jul2023'!AI47&lt;='Tariffs Jul2023'!M47,($C$5*'Tariffs Jul2023'!AK47/'Tariffs Jul2023'!AI47-'Tariffs Jul2023'!L47)*('Tariffs Jul2023'!R47/100)*'Tariffs Jul2023'!AI47,('Tariffs Jul2023'!M47-'Tariffs Jul2023'!L47)*('Tariffs Jul2023'!R47/100)*'Tariffs Jul2023'!AI47))</f>
        <v>0</v>
      </c>
      <c r="I53" s="85">
        <f>IF(($C$5*'Tariffs Jul2023'!AK47/'Tariffs Jul2023'!AI47&gt;'Tariffs Jul2023'!M47),($C$5*'Tariffs Jul2023'!AK47/'Tariffs Jul2023'!AI47-'Tariffs Jul2023'!M47)*'Tariffs Jul2023'!S47/100*'Tariffs Jul2023'!AI47,0)</f>
        <v>591.13636363636363</v>
      </c>
      <c r="J53" s="85">
        <f>IF($C$5*'Tariffs Jul2023'!AL47/'Tariffs Jul2023'!AJ47&gt;='Tariffs Jul2023'!J47,('Tariffs Jul2023'!J47*'Tariffs Jul2023'!U47/100)* 'Tariffs Jul2023'!AJ47,($C$5*'Tariffs Jul2023'!AL47/'Tariffs Jul2023'!AJ47*'Tariffs Jul2023'!U47/100)* 'Tariffs Jul2023'!AJ47)</f>
        <v>200.54045454545454</v>
      </c>
      <c r="K53" s="85">
        <f>IF($C$5*'Tariffs Jul2023'!AL47/'Tariffs Jul2023'!AJ47&lt;'Tariffs Jul2023'!J47,0,IF($C$5*'Tariffs Jul2023'!AL47/'Tariffs Jul2023'!AJ47&lt;='Tariffs Jul2023'!K47,($C$5*'Tariffs Jul2023'!AL47/'Tariffs Jul2023'!AJ47-'Tariffs Jul2023'!J47)*('Tariffs Jul2023'!V47/100)*'Tariffs Jul2023'!AJ47,('Tariffs Jul2023'!K47-'Tariffs Jul2023'!J47)*('Tariffs Jul2023'!V47/100)*'Tariffs Jul2023'!AJ47))</f>
        <v>157.42636363636362</v>
      </c>
      <c r="L53" s="85">
        <f>IF($C$5*'Tariffs Jul2023'!AL47/'Tariffs Jul2023'!AJ47&lt;'Tariffs Jul2023'!K47,0,IF($C$5*'Tariffs Jul2023'!AL47/'Tariffs Jul2023'!AJ47&lt;='Tariffs Jul2023'!L47,($C$5*'Tariffs Jul2023'!AL47/'Tariffs Jul2023'!AJ47-'Tariffs Jul2023'!K47)*('Tariffs Jul2023'!W47/100)*'Tariffs Jul2023'!AJ47,('Tariffs Jul2023'!L47-'Tariffs Jul2023'!K47)*('Tariffs Jul2023'!W47/100)*'Tariffs Jul2023'!AJ47))</f>
        <v>0</v>
      </c>
      <c r="M53" s="85">
        <f>IF($C$5*'Tariffs Jul2023'!AL47/'Tariffs Jul2023'!AJ47&lt;'Tariffs Jul2023'!L47,0,IF($C$5*'Tariffs Jul2023'!AL47/'Tariffs Jul2023'!AJ47&lt;='Tariffs Jul2023'!M47,($C$5*'Tariffs Jul2023'!AL47/'Tariffs Jul2023'!AJ47-'Tariffs Jul2023'!L47)*('Tariffs Jul2023'!X47/100)*'Tariffs Jul2023'!AJ47,('Tariffs Jul2023'!M47-'Tariffs Jul2023'!L47)*('Tariffs Jul2023'!X47/100)*'Tariffs Jul2023'!AJ47))</f>
        <v>0</v>
      </c>
      <c r="N53" s="85">
        <f>IF(($C$5*'Tariffs Jul2023'!AL47/'Tariffs Jul2023'!AJ47&gt;'Tariffs Jul2023'!M47),($C$5*'Tariffs Jul2023'!AL47/'Tariffs Jul2023'!AJ47-'Tariffs Jul2023'!M47)*'Tariffs Jul2023'!Y47/100*'Tariffs Jul2023'!AJ47,0)</f>
        <v>591.13636363636363</v>
      </c>
      <c r="O53" s="73">
        <f t="shared" si="0"/>
        <v>2222.824090909091</v>
      </c>
      <c r="P53" s="498">
        <f t="shared" si="1"/>
        <v>2445.1065000000003</v>
      </c>
      <c r="Q53" s="571"/>
      <c r="R53" s="571"/>
      <c r="S53" s="571"/>
      <c r="T53" s="571"/>
      <c r="U53" s="571"/>
      <c r="V53" s="571"/>
    </row>
    <row r="54" spans="1:22" x14ac:dyDescent="0.15">
      <c r="A54" s="286" t="str">
        <f>'Tariffs Jul2023'!F48</f>
        <v>Alinta Energy</v>
      </c>
      <c r="B54" s="47" t="str">
        <f>'Tariffs Jul2023'!D48</f>
        <v>AGN Central 2</v>
      </c>
      <c r="C54" s="287">
        <f>'Tariffs Jul2023'!E48</f>
        <v>45109</v>
      </c>
      <c r="D54" s="85">
        <f>365*'Tariffs Jul2023'!H48/100</f>
        <v>286.75727272727272</v>
      </c>
      <c r="E54" s="85">
        <f>IF($C$5*'Tariffs Jul2023'!AK48/'Tariffs Jul2023'!AI48&gt;='Tariffs Jul2023'!J48,( 'Tariffs Jul2023'!J48*'Tariffs Jul2023'!O48/100)* 'Tariffs Jul2023'!AI48,($C$5*'Tariffs Jul2023'!AK48/'Tariffs Jul2023'!AI48*'Tariffs Jul2023'!O48/100)* 'Tariffs Jul2023'!AI48)</f>
        <v>222.9722727272727</v>
      </c>
      <c r="F54" s="85">
        <f>IF($C$5*'Tariffs Jul2023'!AK48/'Tariffs Jul2023'!AI48&lt;'Tariffs Jul2023'!J48,0,IF($C$5*'Tariffs Jul2023'!AK48/'Tariffs Jul2023'!AI48&lt;='Tariffs Jul2023'!K48,($C$5*'Tariffs Jul2023'!AK48/'Tariffs Jul2023'!AI48-'Tariffs Jul2023'!J48)*('Tariffs Jul2023'!P48/100)*'Tariffs Jul2023'!AI48,('Tariffs Jul2023'!K48-'Tariffs Jul2023'!J48)*('Tariffs Jul2023'!P48/100)*'Tariffs Jul2023'!AI48))</f>
        <v>160.01318181818181</v>
      </c>
      <c r="G54" s="85">
        <f>IF($C$5*'Tariffs Jul2023'!AK48/'Tariffs Jul2023'!AI48&lt;'Tariffs Jul2023'!K48,0,IF($C$5*'Tariffs Jul2023'!AK48/'Tariffs Jul2023'!AI48&lt;='Tariffs Jul2023'!L48,($C$5*'Tariffs Jul2023'!AK48/'Tariffs Jul2023'!AI48-'Tariffs Jul2023'!K48)*('Tariffs Jul2023'!Q48/100)*'Tariffs Jul2023'!AI48,('Tariffs Jul2023'!L48-'Tariffs Jul2023'!K48)*('Tariffs Jul2023'!Q48/100)*'Tariffs Jul2023'!AI48))</f>
        <v>0</v>
      </c>
      <c r="H54" s="85">
        <f>IF($C$5*'Tariffs Jul2023'!AK48/'Tariffs Jul2023'!AI48&lt;'Tariffs Jul2023'!L48,0,IF($C$5*'Tariffs Jul2023'!AK48/'Tariffs Jul2023'!AI48&lt;='Tariffs Jul2023'!M48,($C$5*'Tariffs Jul2023'!AK48/'Tariffs Jul2023'!AI48-'Tariffs Jul2023'!L48)*('Tariffs Jul2023'!R48/100)*'Tariffs Jul2023'!AI48,('Tariffs Jul2023'!M48-'Tariffs Jul2023'!L48)*('Tariffs Jul2023'!R48/100)*'Tariffs Jul2023'!AI48))</f>
        <v>0</v>
      </c>
      <c r="I54" s="85">
        <f>IF(($C$5*'Tariffs Jul2023'!AK48/'Tariffs Jul2023'!AI48&gt;'Tariffs Jul2023'!M48),($C$5*'Tariffs Jul2023'!AK48/'Tariffs Jul2023'!AI48-'Tariffs Jul2023'!M48)*'Tariffs Jul2023'!S48/100*'Tariffs Jul2023'!AI48,0)</f>
        <v>689.31818181818187</v>
      </c>
      <c r="J54" s="85">
        <f>IF($C$5*'Tariffs Jul2023'!AL48/'Tariffs Jul2023'!AJ48&gt;='Tariffs Jul2023'!J48,('Tariffs Jul2023'!J48*'Tariffs Jul2023'!U48/100)* 'Tariffs Jul2023'!AJ48,($C$5*'Tariffs Jul2023'!AL48/'Tariffs Jul2023'!AJ48*'Tariffs Jul2023'!U48/100)* 'Tariffs Jul2023'!AJ48)</f>
        <v>222.9722727272727</v>
      </c>
      <c r="K54" s="85">
        <f>IF($C$5*'Tariffs Jul2023'!AL48/'Tariffs Jul2023'!AJ48&lt;'Tariffs Jul2023'!J48,0,IF($C$5*'Tariffs Jul2023'!AL48/'Tariffs Jul2023'!AJ48&lt;='Tariffs Jul2023'!K48,($C$5*'Tariffs Jul2023'!AL48/'Tariffs Jul2023'!AJ48-'Tariffs Jul2023'!J48)*('Tariffs Jul2023'!V48/100)*'Tariffs Jul2023'!AJ48,('Tariffs Jul2023'!K48-'Tariffs Jul2023'!J48)*('Tariffs Jul2023'!V48/100)*'Tariffs Jul2023'!AJ48))</f>
        <v>160.01318181818181</v>
      </c>
      <c r="L54" s="85">
        <f>IF($C$5*'Tariffs Jul2023'!AL48/'Tariffs Jul2023'!AJ48&lt;'Tariffs Jul2023'!K48,0,IF($C$5*'Tariffs Jul2023'!AL48/'Tariffs Jul2023'!AJ48&lt;='Tariffs Jul2023'!L48,($C$5*'Tariffs Jul2023'!AL48/'Tariffs Jul2023'!AJ48-'Tariffs Jul2023'!K48)*('Tariffs Jul2023'!W48/100)*'Tariffs Jul2023'!AJ48,('Tariffs Jul2023'!L48-'Tariffs Jul2023'!K48)*('Tariffs Jul2023'!W48/100)*'Tariffs Jul2023'!AJ48))</f>
        <v>0</v>
      </c>
      <c r="M54" s="85">
        <f>IF($C$5*'Tariffs Jul2023'!AL48/'Tariffs Jul2023'!AJ48&lt;'Tariffs Jul2023'!L48,0,IF($C$5*'Tariffs Jul2023'!AL48/'Tariffs Jul2023'!AJ48&lt;='Tariffs Jul2023'!M48,($C$5*'Tariffs Jul2023'!AL48/'Tariffs Jul2023'!AJ48-'Tariffs Jul2023'!L48)*('Tariffs Jul2023'!X48/100)*'Tariffs Jul2023'!AJ48,('Tariffs Jul2023'!M48-'Tariffs Jul2023'!L48)*('Tariffs Jul2023'!X48/100)*'Tariffs Jul2023'!AJ48))</f>
        <v>0</v>
      </c>
      <c r="N54" s="85">
        <f>IF(($C$5*'Tariffs Jul2023'!AL48/'Tariffs Jul2023'!AJ48&gt;'Tariffs Jul2023'!M48),($C$5*'Tariffs Jul2023'!AL48/'Tariffs Jul2023'!AJ48-'Tariffs Jul2023'!M48)*'Tariffs Jul2023'!Y48/100*'Tariffs Jul2023'!AJ48,0)</f>
        <v>689.31818181818187</v>
      </c>
      <c r="O54" s="73">
        <f t="shared" si="0"/>
        <v>2431.3645454545458</v>
      </c>
      <c r="P54" s="498">
        <f t="shared" si="1"/>
        <v>2674.5010000000007</v>
      </c>
      <c r="Q54" s="571"/>
      <c r="R54" s="571"/>
      <c r="S54" s="571"/>
      <c r="T54" s="571"/>
      <c r="U54" s="571"/>
      <c r="V54" s="571"/>
    </row>
    <row r="55" spans="1:22" x14ac:dyDescent="0.15">
      <c r="A55" s="286" t="str">
        <f>'Tariffs Jul2023'!F49</f>
        <v>Covau</v>
      </c>
      <c r="B55" s="47" t="str">
        <f>'Tariffs Jul2023'!D49</f>
        <v>AGN Central 2</v>
      </c>
      <c r="C55" s="287">
        <f>'Tariffs Jul2023'!E49</f>
        <v>45108</v>
      </c>
      <c r="D55" s="85">
        <f>365*'Tariffs Jul2023'!H49/100</f>
        <v>321.2</v>
      </c>
      <c r="E55" s="85">
        <f>IF($C$5*'Tariffs Jul2023'!AK49/'Tariffs Jul2023'!AI49&gt;='Tariffs Jul2023'!J49,( 'Tariffs Jul2023'!J49*'Tariffs Jul2023'!O49/100)* 'Tariffs Jul2023'!AI49,($C$5*'Tariffs Jul2023'!AK49/'Tariffs Jul2023'!AI49*'Tariffs Jul2023'!O49/100)* 'Tariffs Jul2023'!AI49)</f>
        <v>256.61999999999995</v>
      </c>
      <c r="F55" s="85">
        <f>IF($C$5*'Tariffs Jul2023'!AK49/'Tariffs Jul2023'!AI49&lt;'Tariffs Jul2023'!J49,0,IF($C$5*'Tariffs Jul2023'!AK49/'Tariffs Jul2023'!AI49&lt;='Tariffs Jul2023'!K49,($C$5*'Tariffs Jul2023'!AK49/'Tariffs Jul2023'!AI49-'Tariffs Jul2023'!J49)*('Tariffs Jul2023'!P49/100)*'Tariffs Jul2023'!AI49,('Tariffs Jul2023'!K49-'Tariffs Jul2023'!J49)*('Tariffs Jul2023'!P49/100)*'Tariffs Jul2023'!AI49))</f>
        <v>185.14227272727268</v>
      </c>
      <c r="G55" s="85">
        <f>IF($C$5*'Tariffs Jul2023'!AK49/'Tariffs Jul2023'!AI49&lt;'Tariffs Jul2023'!K49,0,IF($C$5*'Tariffs Jul2023'!AK49/'Tariffs Jul2023'!AI49&lt;='Tariffs Jul2023'!L49,($C$5*'Tariffs Jul2023'!AK49/'Tariffs Jul2023'!AI49-'Tariffs Jul2023'!K49)*('Tariffs Jul2023'!Q49/100)*'Tariffs Jul2023'!AI49,('Tariffs Jul2023'!L49-'Tariffs Jul2023'!K49)*('Tariffs Jul2023'!Q49/100)*'Tariffs Jul2023'!AI49))</f>
        <v>0</v>
      </c>
      <c r="H55" s="85">
        <f>IF($C$5*'Tariffs Jul2023'!AK49/'Tariffs Jul2023'!AI49&lt;'Tariffs Jul2023'!L49,0,IF($C$5*'Tariffs Jul2023'!AK49/'Tariffs Jul2023'!AI49&lt;='Tariffs Jul2023'!M49,($C$5*'Tariffs Jul2023'!AK49/'Tariffs Jul2023'!AI49-'Tariffs Jul2023'!L49)*('Tariffs Jul2023'!R49/100)*'Tariffs Jul2023'!AI49,('Tariffs Jul2023'!M49-'Tariffs Jul2023'!L49)*('Tariffs Jul2023'!R49/100)*'Tariffs Jul2023'!AI49))</f>
        <v>0</v>
      </c>
      <c r="I55" s="85">
        <f>IF(($C$5*'Tariffs Jul2023'!AK49/'Tariffs Jul2023'!AI49&gt;'Tariffs Jul2023'!M49),($C$5*'Tariffs Jul2023'!AK49/'Tariffs Jul2023'!AI49-'Tariffs Jul2023'!M49)*'Tariffs Jul2023'!S49/100*'Tariffs Jul2023'!AI49,0)</f>
        <v>922.49999999999977</v>
      </c>
      <c r="J55" s="85">
        <f>IF($C$5*'Tariffs Jul2023'!AL49/'Tariffs Jul2023'!AJ49&gt;='Tariffs Jul2023'!J49,('Tariffs Jul2023'!J49*'Tariffs Jul2023'!U49/100)* 'Tariffs Jul2023'!AJ49,($C$5*'Tariffs Jul2023'!AL49/'Tariffs Jul2023'!AJ49*'Tariffs Jul2023'!U49/100)* 'Tariffs Jul2023'!AJ49)</f>
        <v>256.61999999999995</v>
      </c>
      <c r="K55" s="85">
        <f>IF($C$5*'Tariffs Jul2023'!AL49/'Tariffs Jul2023'!AJ49&lt;'Tariffs Jul2023'!J49,0,IF($C$5*'Tariffs Jul2023'!AL49/'Tariffs Jul2023'!AJ49&lt;='Tariffs Jul2023'!K49,($C$5*'Tariffs Jul2023'!AL49/'Tariffs Jul2023'!AJ49-'Tariffs Jul2023'!J49)*('Tariffs Jul2023'!V49/100)*'Tariffs Jul2023'!AJ49,('Tariffs Jul2023'!K49-'Tariffs Jul2023'!J49)*('Tariffs Jul2023'!V49/100)*'Tariffs Jul2023'!AJ49))</f>
        <v>185.14227272727268</v>
      </c>
      <c r="L55" s="85">
        <f>IF($C$5*'Tariffs Jul2023'!AL49/'Tariffs Jul2023'!AJ49&lt;'Tariffs Jul2023'!K49,0,IF($C$5*'Tariffs Jul2023'!AL49/'Tariffs Jul2023'!AJ49&lt;='Tariffs Jul2023'!L49,($C$5*'Tariffs Jul2023'!AL49/'Tariffs Jul2023'!AJ49-'Tariffs Jul2023'!K49)*('Tariffs Jul2023'!W49/100)*'Tariffs Jul2023'!AJ49,('Tariffs Jul2023'!L49-'Tariffs Jul2023'!K49)*('Tariffs Jul2023'!W49/100)*'Tariffs Jul2023'!AJ49))</f>
        <v>0</v>
      </c>
      <c r="M55" s="85">
        <f>IF($C$5*'Tariffs Jul2023'!AL49/'Tariffs Jul2023'!AJ49&lt;'Tariffs Jul2023'!L49,0,IF($C$5*'Tariffs Jul2023'!AL49/'Tariffs Jul2023'!AJ49&lt;='Tariffs Jul2023'!M49,($C$5*'Tariffs Jul2023'!AL49/'Tariffs Jul2023'!AJ49-'Tariffs Jul2023'!L49)*('Tariffs Jul2023'!X49/100)*'Tariffs Jul2023'!AJ49,('Tariffs Jul2023'!M49-'Tariffs Jul2023'!L49)*('Tariffs Jul2023'!X49/100)*'Tariffs Jul2023'!AJ49))</f>
        <v>0</v>
      </c>
      <c r="N55" s="85">
        <f>IF(($C$5*'Tariffs Jul2023'!AL49/'Tariffs Jul2023'!AJ49&gt;'Tariffs Jul2023'!M49),($C$5*'Tariffs Jul2023'!AL49/'Tariffs Jul2023'!AJ49-'Tariffs Jul2023'!M49)*'Tariffs Jul2023'!Y49/100*'Tariffs Jul2023'!AJ49,0)</f>
        <v>922.49999999999977</v>
      </c>
      <c r="O55" s="73">
        <f t="shared" si="0"/>
        <v>3049.7245454545446</v>
      </c>
      <c r="P55" s="498">
        <f t="shared" si="1"/>
        <v>3354.6969999999992</v>
      </c>
      <c r="Q55" s="571"/>
      <c r="R55" s="571"/>
      <c r="S55" s="571"/>
      <c r="T55" s="571"/>
      <c r="U55" s="571"/>
      <c r="V55" s="571"/>
    </row>
    <row r="56" spans="1:22" x14ac:dyDescent="0.15">
      <c r="A56" s="286" t="str">
        <f>'Tariffs Jul2023'!F50</f>
        <v>Dodo Power &amp; Gas</v>
      </c>
      <c r="B56" s="47" t="str">
        <f>'Tariffs Jul2023'!D50</f>
        <v>AGN Central 2</v>
      </c>
      <c r="C56" s="287">
        <f>'Tariffs Jul2023'!E50</f>
        <v>45019</v>
      </c>
      <c r="D56" s="85">
        <f>365*'Tariffs Jul2023'!H50/100</f>
        <v>324.55136363636359</v>
      </c>
      <c r="E56" s="85">
        <f>IF($C$5*'Tariffs Jul2023'!AK50/'Tariffs Jul2023'!AI50&gt;='Tariffs Jul2023'!J50,( 'Tariffs Jul2023'!J50*'Tariffs Jul2023'!O50/100)* 'Tariffs Jul2023'!AI50,($C$5*'Tariffs Jul2023'!AK50/'Tariffs Jul2023'!AI50*'Tariffs Jul2023'!O50/100)* 'Tariffs Jul2023'!AI50)</f>
        <v>229.25318181818182</v>
      </c>
      <c r="F56" s="85">
        <f>IF($C$5*'Tariffs Jul2023'!AK50/'Tariffs Jul2023'!AI50&lt;'Tariffs Jul2023'!J50,0,IF($C$5*'Tariffs Jul2023'!AK50/'Tariffs Jul2023'!AI50&lt;='Tariffs Jul2023'!K50,($C$5*'Tariffs Jul2023'!AK50/'Tariffs Jul2023'!AI50-'Tariffs Jul2023'!J50)*('Tariffs Jul2023'!P50/100)*'Tariffs Jul2023'!AI50,('Tariffs Jul2023'!K50-'Tariffs Jul2023'!J50)*('Tariffs Jul2023'!P50/100)*'Tariffs Jul2023'!AI50))</f>
        <v>150.03545454545454</v>
      </c>
      <c r="G56" s="85">
        <f>IF($C$5*'Tariffs Jul2023'!AK50/'Tariffs Jul2023'!AI50&lt;'Tariffs Jul2023'!K50,0,IF($C$5*'Tariffs Jul2023'!AK50/'Tariffs Jul2023'!AI50&lt;='Tariffs Jul2023'!L50,($C$5*'Tariffs Jul2023'!AK50/'Tariffs Jul2023'!AI50-'Tariffs Jul2023'!K50)*('Tariffs Jul2023'!Q50/100)*'Tariffs Jul2023'!AI50,('Tariffs Jul2023'!L50-'Tariffs Jul2023'!K50)*('Tariffs Jul2023'!Q50/100)*'Tariffs Jul2023'!AI50))</f>
        <v>0</v>
      </c>
      <c r="H56" s="85">
        <f>IF($C$5*'Tariffs Jul2023'!AK50/'Tariffs Jul2023'!AI50&lt;'Tariffs Jul2023'!L50,0,IF($C$5*'Tariffs Jul2023'!AK50/'Tariffs Jul2023'!AI50&lt;='Tariffs Jul2023'!M50,($C$5*'Tariffs Jul2023'!AK50/'Tariffs Jul2023'!AI50-'Tariffs Jul2023'!L50)*('Tariffs Jul2023'!R50/100)*'Tariffs Jul2023'!AI50,('Tariffs Jul2023'!M50-'Tariffs Jul2023'!L50)*('Tariffs Jul2023'!R50/100)*'Tariffs Jul2023'!AI50))</f>
        <v>0</v>
      </c>
      <c r="I56" s="85">
        <f>IF(($C$5*'Tariffs Jul2023'!AK50/'Tariffs Jul2023'!AI50&gt;'Tariffs Jul2023'!M50),($C$5*'Tariffs Jul2023'!AK50/'Tariffs Jul2023'!AI50-'Tariffs Jul2023'!M50)*'Tariffs Jul2023'!S50/100*'Tariffs Jul2023'!AI50,0)</f>
        <v>695.45454545454527</v>
      </c>
      <c r="J56" s="85">
        <f>IF($C$5*'Tariffs Jul2023'!AL50/'Tariffs Jul2023'!AJ50&gt;='Tariffs Jul2023'!J50,('Tariffs Jul2023'!J50*'Tariffs Jul2023'!U50/100)* 'Tariffs Jul2023'!AJ50,($C$5*'Tariffs Jul2023'!AL50/'Tariffs Jul2023'!AJ50*'Tariffs Jul2023'!U50/100)* 'Tariffs Jul2023'!AJ50)</f>
        <v>229.25318181818182</v>
      </c>
      <c r="K56" s="85">
        <f>IF($C$5*'Tariffs Jul2023'!AL50/'Tariffs Jul2023'!AJ50&lt;'Tariffs Jul2023'!J50,0,IF($C$5*'Tariffs Jul2023'!AL50/'Tariffs Jul2023'!AJ50&lt;='Tariffs Jul2023'!K50,($C$5*'Tariffs Jul2023'!AL50/'Tariffs Jul2023'!AJ50-'Tariffs Jul2023'!J50)*('Tariffs Jul2023'!V50/100)*'Tariffs Jul2023'!AJ50,('Tariffs Jul2023'!K50-'Tariffs Jul2023'!J50)*('Tariffs Jul2023'!V50/100)*'Tariffs Jul2023'!AJ50))</f>
        <v>150.03545454545454</v>
      </c>
      <c r="L56" s="85">
        <f>IF($C$5*'Tariffs Jul2023'!AL50/'Tariffs Jul2023'!AJ50&lt;'Tariffs Jul2023'!K50,0,IF($C$5*'Tariffs Jul2023'!AL50/'Tariffs Jul2023'!AJ50&lt;='Tariffs Jul2023'!L50,($C$5*'Tariffs Jul2023'!AL50/'Tariffs Jul2023'!AJ50-'Tariffs Jul2023'!K50)*('Tariffs Jul2023'!W50/100)*'Tariffs Jul2023'!AJ50,('Tariffs Jul2023'!L50-'Tariffs Jul2023'!K50)*('Tariffs Jul2023'!W50/100)*'Tariffs Jul2023'!AJ50))</f>
        <v>0</v>
      </c>
      <c r="M56" s="85">
        <f>IF($C$5*'Tariffs Jul2023'!AL50/'Tariffs Jul2023'!AJ50&lt;'Tariffs Jul2023'!L50,0,IF($C$5*'Tariffs Jul2023'!AL50/'Tariffs Jul2023'!AJ50&lt;='Tariffs Jul2023'!M50,($C$5*'Tariffs Jul2023'!AL50/'Tariffs Jul2023'!AJ50-'Tariffs Jul2023'!L50)*('Tariffs Jul2023'!X50/100)*'Tariffs Jul2023'!AJ50,('Tariffs Jul2023'!M50-'Tariffs Jul2023'!L50)*('Tariffs Jul2023'!X50/100)*'Tariffs Jul2023'!AJ50))</f>
        <v>0</v>
      </c>
      <c r="N56" s="85">
        <f>IF(($C$5*'Tariffs Jul2023'!AL50/'Tariffs Jul2023'!AJ50&gt;'Tariffs Jul2023'!M50),($C$5*'Tariffs Jul2023'!AL50/'Tariffs Jul2023'!AJ50-'Tariffs Jul2023'!M50)*'Tariffs Jul2023'!Y50/100*'Tariffs Jul2023'!AJ50,0)</f>
        <v>695.45454545454527</v>
      </c>
      <c r="O56" s="73">
        <f t="shared" si="0"/>
        <v>2474.0377272727269</v>
      </c>
      <c r="P56" s="498">
        <f t="shared" si="1"/>
        <v>2721.4414999999999</v>
      </c>
      <c r="Q56" s="571"/>
      <c r="R56" s="571"/>
      <c r="S56" s="571"/>
      <c r="T56" s="571"/>
      <c r="U56" s="571"/>
      <c r="V56" s="571"/>
    </row>
    <row r="57" spans="1:22" x14ac:dyDescent="0.15">
      <c r="A57" s="286" t="str">
        <f>'Tariffs Jul2023'!F51</f>
        <v>EnergyAustralia</v>
      </c>
      <c r="B57" s="47" t="str">
        <f>'Tariffs Jul2023'!D51</f>
        <v>AGN Central 2</v>
      </c>
      <c r="C57" s="287">
        <f>'Tariffs Jul2023'!E51</f>
        <v>44958</v>
      </c>
      <c r="D57" s="85">
        <f>365*'Tariffs Jul2023'!H51/100</f>
        <v>378.77045454545447</v>
      </c>
      <c r="E57" s="85">
        <f>IF($C$5*'Tariffs Jul2023'!AK51/'Tariffs Jul2023'!AI51&gt;='Tariffs Jul2023'!J51,( 'Tariffs Jul2023'!J51*'Tariffs Jul2023'!O51/100)* 'Tariffs Jul2023'!AI51,($C$5*'Tariffs Jul2023'!AK51/'Tariffs Jul2023'!AI51*'Tariffs Jul2023'!O51/100)* 'Tariffs Jul2023'!AI51)</f>
        <v>225.6640909090909</v>
      </c>
      <c r="F57" s="85">
        <f>IF($C$5*'Tariffs Jul2023'!AK51/'Tariffs Jul2023'!AI51&lt;'Tariffs Jul2023'!J51,0,IF($C$5*'Tariffs Jul2023'!AK51/'Tariffs Jul2023'!AI51&lt;='Tariffs Jul2023'!K51,($C$5*'Tariffs Jul2023'!AK51/'Tariffs Jul2023'!AI51-'Tariffs Jul2023'!J51)*('Tariffs Jul2023'!P51/100)*'Tariffs Jul2023'!AI51,('Tariffs Jul2023'!K51-'Tariffs Jul2023'!J51)*('Tariffs Jul2023'!P51/100)*'Tariffs Jul2023'!AI51))</f>
        <v>141.16636363636363</v>
      </c>
      <c r="G57" s="85">
        <f>IF($C$5*'Tariffs Jul2023'!AK51/'Tariffs Jul2023'!AI51&lt;'Tariffs Jul2023'!K51,0,IF($C$5*'Tariffs Jul2023'!AK51/'Tariffs Jul2023'!AI51&lt;='Tariffs Jul2023'!L51,($C$5*'Tariffs Jul2023'!AK51/'Tariffs Jul2023'!AI51-'Tariffs Jul2023'!K51)*('Tariffs Jul2023'!Q51/100)*'Tariffs Jul2023'!AI51,('Tariffs Jul2023'!L51-'Tariffs Jul2023'!K51)*('Tariffs Jul2023'!Q51/100)*'Tariffs Jul2023'!AI51))</f>
        <v>0</v>
      </c>
      <c r="H57" s="85">
        <f>IF($C$5*'Tariffs Jul2023'!AK51/'Tariffs Jul2023'!AI51&lt;'Tariffs Jul2023'!L51,0,IF($C$5*'Tariffs Jul2023'!AK51/'Tariffs Jul2023'!AI51&lt;='Tariffs Jul2023'!M51,($C$5*'Tariffs Jul2023'!AK51/'Tariffs Jul2023'!AI51-'Tariffs Jul2023'!L51)*('Tariffs Jul2023'!R51/100)*'Tariffs Jul2023'!AI51,('Tariffs Jul2023'!M51-'Tariffs Jul2023'!L51)*('Tariffs Jul2023'!R51/100)*'Tariffs Jul2023'!AI51))</f>
        <v>0</v>
      </c>
      <c r="I57" s="85">
        <f>IF(($C$5*'Tariffs Jul2023'!AK51/'Tariffs Jul2023'!AI51&gt;'Tariffs Jul2023'!M51),($C$5*'Tariffs Jul2023'!AK51/'Tariffs Jul2023'!AI51-'Tariffs Jul2023'!M51)*'Tariffs Jul2023'!S51/100*'Tariffs Jul2023'!AI51,0)</f>
        <v>640.22727272727263</v>
      </c>
      <c r="J57" s="85">
        <f>IF($C$5*'Tariffs Jul2023'!AL51/'Tariffs Jul2023'!AJ51&gt;='Tariffs Jul2023'!J51,('Tariffs Jul2023'!J51*'Tariffs Jul2023'!U51/100)* 'Tariffs Jul2023'!AJ51,($C$5*'Tariffs Jul2023'!AL51/'Tariffs Jul2023'!AJ51*'Tariffs Jul2023'!U51/100)* 'Tariffs Jul2023'!AJ51)</f>
        <v>225.6640909090909</v>
      </c>
      <c r="K57" s="85">
        <f>IF($C$5*'Tariffs Jul2023'!AL51/'Tariffs Jul2023'!AJ51&lt;'Tariffs Jul2023'!J51,0,IF($C$5*'Tariffs Jul2023'!AL51/'Tariffs Jul2023'!AJ51&lt;='Tariffs Jul2023'!K51,($C$5*'Tariffs Jul2023'!AL51/'Tariffs Jul2023'!AJ51-'Tariffs Jul2023'!J51)*('Tariffs Jul2023'!V51/100)*'Tariffs Jul2023'!AJ51,('Tariffs Jul2023'!K51-'Tariffs Jul2023'!J51)*('Tariffs Jul2023'!V51/100)*'Tariffs Jul2023'!AJ51))</f>
        <v>141.16636363636363</v>
      </c>
      <c r="L57" s="85">
        <f>IF($C$5*'Tariffs Jul2023'!AL51/'Tariffs Jul2023'!AJ51&lt;'Tariffs Jul2023'!K51,0,IF($C$5*'Tariffs Jul2023'!AL51/'Tariffs Jul2023'!AJ51&lt;='Tariffs Jul2023'!L51,($C$5*'Tariffs Jul2023'!AL51/'Tariffs Jul2023'!AJ51-'Tariffs Jul2023'!K51)*('Tariffs Jul2023'!W51/100)*'Tariffs Jul2023'!AJ51,('Tariffs Jul2023'!L51-'Tariffs Jul2023'!K51)*('Tariffs Jul2023'!W51/100)*'Tariffs Jul2023'!AJ51))</f>
        <v>0</v>
      </c>
      <c r="M57" s="85">
        <f>IF($C$5*'Tariffs Jul2023'!AL51/'Tariffs Jul2023'!AJ51&lt;'Tariffs Jul2023'!L51,0,IF($C$5*'Tariffs Jul2023'!AL51/'Tariffs Jul2023'!AJ51&lt;='Tariffs Jul2023'!M51,($C$5*'Tariffs Jul2023'!AL51/'Tariffs Jul2023'!AJ51-'Tariffs Jul2023'!L51)*('Tariffs Jul2023'!X51/100)*'Tariffs Jul2023'!AJ51,('Tariffs Jul2023'!M51-'Tariffs Jul2023'!L51)*('Tariffs Jul2023'!X51/100)*'Tariffs Jul2023'!AJ51))</f>
        <v>0</v>
      </c>
      <c r="N57" s="85">
        <f>IF(($C$5*'Tariffs Jul2023'!AL51/'Tariffs Jul2023'!AJ51&gt;'Tariffs Jul2023'!M51),($C$5*'Tariffs Jul2023'!AL51/'Tariffs Jul2023'!AJ51-'Tariffs Jul2023'!M51)*'Tariffs Jul2023'!Y51/100*'Tariffs Jul2023'!AJ51,0)</f>
        <v>640.22727272727263</v>
      </c>
      <c r="O57" s="73">
        <f t="shared" si="0"/>
        <v>2392.8859090909091</v>
      </c>
      <c r="P57" s="498">
        <f t="shared" si="1"/>
        <v>2632.1745000000001</v>
      </c>
      <c r="Q57" s="571"/>
      <c r="R57" s="571"/>
      <c r="S57" s="571"/>
      <c r="T57" s="571"/>
      <c r="U57" s="571"/>
      <c r="V57" s="571"/>
    </row>
    <row r="58" spans="1:22" x14ac:dyDescent="0.15">
      <c r="A58" s="286" t="str">
        <f>'Tariffs Jul2023'!F52</f>
        <v>Lumo Energy</v>
      </c>
      <c r="B58" s="47" t="str">
        <f>'Tariffs Jul2023'!D52</f>
        <v>AGN Central 2</v>
      </c>
      <c r="C58" s="287">
        <f>'Tariffs Jul2023'!E52</f>
        <v>45108</v>
      </c>
      <c r="D58" s="85">
        <f>365*'Tariffs Jul2023'!H52/100</f>
        <v>319.73999999999995</v>
      </c>
      <c r="E58" s="85">
        <f>IF($C$5*'Tariffs Jul2023'!AK52/'Tariffs Jul2023'!AI52&gt;='Tariffs Jul2023'!J52,( 'Tariffs Jul2023'!J52*'Tariffs Jul2023'!O52/100)* 'Tariffs Jul2023'!AI52,($C$5*'Tariffs Jul2023'!AK52/'Tariffs Jul2023'!AI52*'Tariffs Jul2023'!O52/100)* 'Tariffs Jul2023'!AI52)</f>
        <v>198.74590909090904</v>
      </c>
      <c r="F58" s="85">
        <f>IF($C$5*'Tariffs Jul2023'!AK52/'Tariffs Jul2023'!AI52&lt;'Tariffs Jul2023'!J52,0,IF($C$5*'Tariffs Jul2023'!AK52/'Tariffs Jul2023'!AI52&lt;='Tariffs Jul2023'!K52,($C$5*'Tariffs Jul2023'!AK52/'Tariffs Jul2023'!AI52-'Tariffs Jul2023'!J52)*('Tariffs Jul2023'!P52/100)*'Tariffs Jul2023'!AI52,('Tariffs Jul2023'!K52-'Tariffs Jul2023'!J52)*('Tariffs Jul2023'!P52/100)*'Tariffs Jul2023'!AI52))</f>
        <v>133.77545454545455</v>
      </c>
      <c r="G58" s="85">
        <f>IF($C$5*'Tariffs Jul2023'!AK52/'Tariffs Jul2023'!AI52&lt;'Tariffs Jul2023'!K52,0,IF($C$5*'Tariffs Jul2023'!AK52/'Tariffs Jul2023'!AI52&lt;='Tariffs Jul2023'!L52,($C$5*'Tariffs Jul2023'!AK52/'Tariffs Jul2023'!AI52-'Tariffs Jul2023'!K52)*('Tariffs Jul2023'!Q52/100)*'Tariffs Jul2023'!AI52,('Tariffs Jul2023'!L52-'Tariffs Jul2023'!K52)*('Tariffs Jul2023'!Q52/100)*'Tariffs Jul2023'!AI52))</f>
        <v>0</v>
      </c>
      <c r="H58" s="85">
        <f>IF($C$5*'Tariffs Jul2023'!AK52/'Tariffs Jul2023'!AI52&lt;'Tariffs Jul2023'!L52,0,IF($C$5*'Tariffs Jul2023'!AK52/'Tariffs Jul2023'!AI52&lt;='Tariffs Jul2023'!M52,($C$5*'Tariffs Jul2023'!AK52/'Tariffs Jul2023'!AI52-'Tariffs Jul2023'!L52)*('Tariffs Jul2023'!R52/100)*'Tariffs Jul2023'!AI52,('Tariffs Jul2023'!M52-'Tariffs Jul2023'!L52)*('Tariffs Jul2023'!R52/100)*'Tariffs Jul2023'!AI52))</f>
        <v>0</v>
      </c>
      <c r="I58" s="85">
        <f>IF(($C$5*'Tariffs Jul2023'!AK52/'Tariffs Jul2023'!AI52&gt;'Tariffs Jul2023'!M52),($C$5*'Tariffs Jul2023'!AK52/'Tariffs Jul2023'!AI52-'Tariffs Jul2023'!M52)*'Tariffs Jul2023'!S52/100*'Tariffs Jul2023'!AI52,0)</f>
        <v>642.27272727272725</v>
      </c>
      <c r="J58" s="85">
        <f>IF($C$5*'Tariffs Jul2023'!AL52/'Tariffs Jul2023'!AJ52&gt;='Tariffs Jul2023'!J52,('Tariffs Jul2023'!J52*'Tariffs Jul2023'!U52/100)* 'Tariffs Jul2023'!AJ52,($C$5*'Tariffs Jul2023'!AL52/'Tariffs Jul2023'!AJ52*'Tariffs Jul2023'!U52/100)* 'Tariffs Jul2023'!AJ52)</f>
        <v>198.74590909090904</v>
      </c>
      <c r="K58" s="85">
        <f>IF($C$5*'Tariffs Jul2023'!AL52/'Tariffs Jul2023'!AJ52&lt;'Tariffs Jul2023'!J52,0,IF($C$5*'Tariffs Jul2023'!AL52/'Tariffs Jul2023'!AJ52&lt;='Tariffs Jul2023'!K52,($C$5*'Tariffs Jul2023'!AL52/'Tariffs Jul2023'!AJ52-'Tariffs Jul2023'!J52)*('Tariffs Jul2023'!V52/100)*'Tariffs Jul2023'!AJ52,('Tariffs Jul2023'!K52-'Tariffs Jul2023'!J52)*('Tariffs Jul2023'!V52/100)*'Tariffs Jul2023'!AJ52))</f>
        <v>133.77545454545455</v>
      </c>
      <c r="L58" s="85">
        <f>IF($C$5*'Tariffs Jul2023'!AL52/'Tariffs Jul2023'!AJ52&lt;'Tariffs Jul2023'!K52,0,IF($C$5*'Tariffs Jul2023'!AL52/'Tariffs Jul2023'!AJ52&lt;='Tariffs Jul2023'!L52,($C$5*'Tariffs Jul2023'!AL52/'Tariffs Jul2023'!AJ52-'Tariffs Jul2023'!K52)*('Tariffs Jul2023'!W52/100)*'Tariffs Jul2023'!AJ52,('Tariffs Jul2023'!L52-'Tariffs Jul2023'!K52)*('Tariffs Jul2023'!W52/100)*'Tariffs Jul2023'!AJ52))</f>
        <v>0</v>
      </c>
      <c r="M58" s="85">
        <f>IF($C$5*'Tariffs Jul2023'!AL52/'Tariffs Jul2023'!AJ52&lt;'Tariffs Jul2023'!L52,0,IF($C$5*'Tariffs Jul2023'!AL52/'Tariffs Jul2023'!AJ52&lt;='Tariffs Jul2023'!M52,($C$5*'Tariffs Jul2023'!AL52/'Tariffs Jul2023'!AJ52-'Tariffs Jul2023'!L52)*('Tariffs Jul2023'!X52/100)*'Tariffs Jul2023'!AJ52,('Tariffs Jul2023'!M52-'Tariffs Jul2023'!L52)*('Tariffs Jul2023'!X52/100)*'Tariffs Jul2023'!AJ52))</f>
        <v>0</v>
      </c>
      <c r="N58" s="85">
        <f>IF(($C$5*'Tariffs Jul2023'!AL52/'Tariffs Jul2023'!AJ52&gt;'Tariffs Jul2023'!M52),($C$5*'Tariffs Jul2023'!AL52/'Tariffs Jul2023'!AJ52-'Tariffs Jul2023'!M52)*'Tariffs Jul2023'!Y52/100*'Tariffs Jul2023'!AJ52,0)</f>
        <v>642.27272727272725</v>
      </c>
      <c r="O58" s="73">
        <f t="shared" si="0"/>
        <v>2269.3281818181813</v>
      </c>
      <c r="P58" s="498">
        <f t="shared" si="1"/>
        <v>2496.2609999999995</v>
      </c>
      <c r="Q58" s="571"/>
      <c r="R58" s="571"/>
      <c r="S58" s="571"/>
      <c r="T58" s="571"/>
      <c r="U58" s="571"/>
      <c r="V58" s="571"/>
    </row>
    <row r="59" spans="1:22" x14ac:dyDescent="0.15">
      <c r="A59" s="286" t="str">
        <f>'Tariffs Jul2023'!F53</f>
        <v>Momentum Energy</v>
      </c>
      <c r="B59" s="47" t="str">
        <f>'Tariffs Jul2023'!D53</f>
        <v>AGN Central 2</v>
      </c>
      <c r="C59" s="287">
        <f>'Tariffs Jul2023'!E53</f>
        <v>45139</v>
      </c>
      <c r="D59" s="85">
        <f>365*'Tariffs Jul2023'!H53/100</f>
        <v>373.09636363636361</v>
      </c>
      <c r="E59" s="85">
        <f>IF($C$5*'Tariffs Jul2023'!AK53/'Tariffs Jul2023'!AI53&gt;='Tariffs Jul2023'!J53,( 'Tariffs Jul2023'!J53*'Tariffs Jul2023'!O53/100)* 'Tariffs Jul2023'!AI53,($C$5*'Tariffs Jul2023'!AK53/'Tariffs Jul2023'!AI53*'Tariffs Jul2023'!O53/100)* 'Tariffs Jul2023'!AI53)</f>
        <v>250.78772727272724</v>
      </c>
      <c r="F59" s="85">
        <f>IF($C$5*'Tariffs Jul2023'!AK53/'Tariffs Jul2023'!AI53&lt;'Tariffs Jul2023'!J53,0,IF($C$5*'Tariffs Jul2023'!AK53/'Tariffs Jul2023'!AI53&lt;='Tariffs Jul2023'!K53,($C$5*'Tariffs Jul2023'!AK53/'Tariffs Jul2023'!AI53-'Tariffs Jul2023'!J53)*('Tariffs Jul2023'!P53/100)*'Tariffs Jul2023'!AI53,('Tariffs Jul2023'!K53-'Tariffs Jul2023'!J53)*('Tariffs Jul2023'!P53/100)*'Tariffs Jul2023'!AI53))</f>
        <v>171.83863636363637</v>
      </c>
      <c r="G59" s="85">
        <f>IF($C$5*'Tariffs Jul2023'!AK53/'Tariffs Jul2023'!AI53&lt;'Tariffs Jul2023'!K53,0,IF($C$5*'Tariffs Jul2023'!AK53/'Tariffs Jul2023'!AI53&lt;='Tariffs Jul2023'!L53,($C$5*'Tariffs Jul2023'!AK53/'Tariffs Jul2023'!AI53-'Tariffs Jul2023'!K53)*('Tariffs Jul2023'!Q53/100)*'Tariffs Jul2023'!AI53,('Tariffs Jul2023'!L53-'Tariffs Jul2023'!K53)*('Tariffs Jul2023'!Q53/100)*'Tariffs Jul2023'!AI53))</f>
        <v>0</v>
      </c>
      <c r="H59" s="85">
        <f>IF($C$5*'Tariffs Jul2023'!AK53/'Tariffs Jul2023'!AI53&lt;'Tariffs Jul2023'!L53,0,IF($C$5*'Tariffs Jul2023'!AK53/'Tariffs Jul2023'!AI53&lt;='Tariffs Jul2023'!M53,($C$5*'Tariffs Jul2023'!AK53/'Tariffs Jul2023'!AI53-'Tariffs Jul2023'!L53)*('Tariffs Jul2023'!R53/100)*'Tariffs Jul2023'!AI53,('Tariffs Jul2023'!M53-'Tariffs Jul2023'!L53)*('Tariffs Jul2023'!R53/100)*'Tariffs Jul2023'!AI53))</f>
        <v>0</v>
      </c>
      <c r="I59" s="85">
        <f>IF(($C$5*'Tariffs Jul2023'!AK53/'Tariffs Jul2023'!AI53&gt;'Tariffs Jul2023'!M53),($C$5*'Tariffs Jul2023'!AK53/'Tariffs Jul2023'!AI53-'Tariffs Jul2023'!M53)*'Tariffs Jul2023'!S53/100*'Tariffs Jul2023'!AI53,0)</f>
        <v>820.22727272727263</v>
      </c>
      <c r="J59" s="85">
        <f>IF($C$5*'Tariffs Jul2023'!AL53/'Tariffs Jul2023'!AJ53&gt;='Tariffs Jul2023'!J53,('Tariffs Jul2023'!J53*'Tariffs Jul2023'!U53/100)* 'Tariffs Jul2023'!AJ53,($C$5*'Tariffs Jul2023'!AL53/'Tariffs Jul2023'!AJ53*'Tariffs Jul2023'!U53/100)* 'Tariffs Jul2023'!AJ53)</f>
        <v>250.78772727272724</v>
      </c>
      <c r="K59" s="85">
        <f>IF($C$5*'Tariffs Jul2023'!AL53/'Tariffs Jul2023'!AJ53&lt;'Tariffs Jul2023'!J53,0,IF($C$5*'Tariffs Jul2023'!AL53/'Tariffs Jul2023'!AJ53&lt;='Tariffs Jul2023'!K53,($C$5*'Tariffs Jul2023'!AL53/'Tariffs Jul2023'!AJ53-'Tariffs Jul2023'!J53)*('Tariffs Jul2023'!V53/100)*'Tariffs Jul2023'!AJ53,('Tariffs Jul2023'!K53-'Tariffs Jul2023'!J53)*('Tariffs Jul2023'!V53/100)*'Tariffs Jul2023'!AJ53))</f>
        <v>171.83863636363637</v>
      </c>
      <c r="L59" s="85">
        <f>IF($C$5*'Tariffs Jul2023'!AL53/'Tariffs Jul2023'!AJ53&lt;'Tariffs Jul2023'!K53,0,IF($C$5*'Tariffs Jul2023'!AL53/'Tariffs Jul2023'!AJ53&lt;='Tariffs Jul2023'!L53,($C$5*'Tariffs Jul2023'!AL53/'Tariffs Jul2023'!AJ53-'Tariffs Jul2023'!K53)*('Tariffs Jul2023'!W53/100)*'Tariffs Jul2023'!AJ53,('Tariffs Jul2023'!L53-'Tariffs Jul2023'!K53)*('Tariffs Jul2023'!W53/100)*'Tariffs Jul2023'!AJ53))</f>
        <v>0</v>
      </c>
      <c r="M59" s="85">
        <f>IF($C$5*'Tariffs Jul2023'!AL53/'Tariffs Jul2023'!AJ53&lt;'Tariffs Jul2023'!L53,0,IF($C$5*'Tariffs Jul2023'!AL53/'Tariffs Jul2023'!AJ53&lt;='Tariffs Jul2023'!M53,($C$5*'Tariffs Jul2023'!AL53/'Tariffs Jul2023'!AJ53-'Tariffs Jul2023'!L53)*('Tariffs Jul2023'!X53/100)*'Tariffs Jul2023'!AJ53,('Tariffs Jul2023'!M53-'Tariffs Jul2023'!L53)*('Tariffs Jul2023'!X53/100)*'Tariffs Jul2023'!AJ53))</f>
        <v>0</v>
      </c>
      <c r="N59" s="85">
        <f>IF(($C$5*'Tariffs Jul2023'!AL53/'Tariffs Jul2023'!AJ53&gt;'Tariffs Jul2023'!M53),($C$5*'Tariffs Jul2023'!AL53/'Tariffs Jul2023'!AJ53-'Tariffs Jul2023'!M53)*'Tariffs Jul2023'!Y53/100*'Tariffs Jul2023'!AJ53,0)</f>
        <v>820.22727272727263</v>
      </c>
      <c r="O59" s="73">
        <f t="shared" si="0"/>
        <v>2858.8036363636361</v>
      </c>
      <c r="P59" s="498">
        <f t="shared" si="1"/>
        <v>3144.6839999999997</v>
      </c>
      <c r="Q59" s="571"/>
      <c r="R59" s="571"/>
      <c r="S59" s="571"/>
      <c r="T59" s="571"/>
      <c r="U59" s="571"/>
      <c r="V59" s="571"/>
    </row>
    <row r="60" spans="1:22" x14ac:dyDescent="0.15">
      <c r="A60" s="286" t="str">
        <f>'Tariffs Jul2023'!F54</f>
        <v>Origin Energy</v>
      </c>
      <c r="B60" s="47" t="str">
        <f>'Tariffs Jul2023'!D54</f>
        <v>AGN Central 2</v>
      </c>
      <c r="C60" s="287">
        <f>'Tariffs Jul2023'!E54</f>
        <v>45108</v>
      </c>
      <c r="D60" s="85">
        <f>365*'Tariffs Jul2023'!H54/100</f>
        <v>300.6936363636363</v>
      </c>
      <c r="E60" s="85">
        <f>IF($C$5*'Tariffs Jul2023'!AK54/'Tariffs Jul2023'!AI54&gt;='Tariffs Jul2023'!J54,( 'Tariffs Jul2023'!J54*'Tariffs Jul2023'!O54/100)* 'Tariffs Jul2023'!AI54,($C$5*'Tariffs Jul2023'!AK54/'Tariffs Jul2023'!AI54*'Tariffs Jul2023'!O54/100)* 'Tariffs Jul2023'!AI54)</f>
        <v>598.90909090909088</v>
      </c>
      <c r="F60" s="85">
        <f>IF($C$5*'Tariffs Jul2023'!AK54/'Tariffs Jul2023'!AI54&lt;'Tariffs Jul2023'!J54,0,IF($C$5*'Tariffs Jul2023'!AK54/'Tariffs Jul2023'!AI54&lt;='Tariffs Jul2023'!K54,($C$5*'Tariffs Jul2023'!AK54/'Tariffs Jul2023'!AI54-'Tariffs Jul2023'!J54)*('Tariffs Jul2023'!P54/100)*'Tariffs Jul2023'!AI54,('Tariffs Jul2023'!K54-'Tariffs Jul2023'!J54)*('Tariffs Jul2023'!P54/100)*'Tariffs Jul2023'!AI54))</f>
        <v>432</v>
      </c>
      <c r="G60" s="85">
        <f>IF($C$5*'Tariffs Jul2023'!AK54/'Tariffs Jul2023'!AI54&lt;'Tariffs Jul2023'!K54,0,IF($C$5*'Tariffs Jul2023'!AK54/'Tariffs Jul2023'!AI54&lt;='Tariffs Jul2023'!L54,($C$5*'Tariffs Jul2023'!AK54/'Tariffs Jul2023'!AI54-'Tariffs Jul2023'!K54)*('Tariffs Jul2023'!Q54/100)*'Tariffs Jul2023'!AI54,('Tariffs Jul2023'!L54-'Tariffs Jul2023'!K54)*('Tariffs Jul2023'!Q54/100)*'Tariffs Jul2023'!AI54))</f>
        <v>0</v>
      </c>
      <c r="H60" s="85">
        <f>IF($C$5*'Tariffs Jul2023'!AK54/'Tariffs Jul2023'!AI54&lt;'Tariffs Jul2023'!L54,0,IF($C$5*'Tariffs Jul2023'!AK54/'Tariffs Jul2023'!AI54&lt;='Tariffs Jul2023'!M54,($C$5*'Tariffs Jul2023'!AK54/'Tariffs Jul2023'!AI54-'Tariffs Jul2023'!L54)*('Tariffs Jul2023'!R54/100)*'Tariffs Jul2023'!AI54,('Tariffs Jul2023'!M54-'Tariffs Jul2023'!L54)*('Tariffs Jul2023'!R54/100)*'Tariffs Jul2023'!AI54))</f>
        <v>0</v>
      </c>
      <c r="I60" s="85">
        <f>IF(($C$5*'Tariffs Jul2023'!AK54/'Tariffs Jul2023'!AI54&gt;'Tariffs Jul2023'!M54),($C$5*'Tariffs Jul2023'!AK54/'Tariffs Jul2023'!AI54-'Tariffs Jul2023'!M54)*'Tariffs Jul2023'!S54/100*'Tariffs Jul2023'!AI54,0)</f>
        <v>0</v>
      </c>
      <c r="J60" s="85">
        <f>IF($C$5*'Tariffs Jul2023'!AL54/'Tariffs Jul2023'!AJ54&gt;='Tariffs Jul2023'!J54,('Tariffs Jul2023'!J54*'Tariffs Jul2023'!U54/100)* 'Tariffs Jul2023'!AJ54,($C$5*'Tariffs Jul2023'!AL54/'Tariffs Jul2023'!AJ54*'Tariffs Jul2023'!U54/100)* 'Tariffs Jul2023'!AJ54)</f>
        <v>598.90909090909088</v>
      </c>
      <c r="K60" s="85">
        <f>IF($C$5*'Tariffs Jul2023'!AL54/'Tariffs Jul2023'!AJ54&lt;'Tariffs Jul2023'!J54,0,IF($C$5*'Tariffs Jul2023'!AL54/'Tariffs Jul2023'!AJ54&lt;='Tariffs Jul2023'!K54,($C$5*'Tariffs Jul2023'!AL54/'Tariffs Jul2023'!AJ54-'Tariffs Jul2023'!J54)*('Tariffs Jul2023'!V54/100)*'Tariffs Jul2023'!AJ54,('Tariffs Jul2023'!K54-'Tariffs Jul2023'!J54)*('Tariffs Jul2023'!V54/100)*'Tariffs Jul2023'!AJ54))</f>
        <v>432</v>
      </c>
      <c r="L60" s="85">
        <f>IF($C$5*'Tariffs Jul2023'!AL54/'Tariffs Jul2023'!AJ54&lt;'Tariffs Jul2023'!K54,0,IF($C$5*'Tariffs Jul2023'!AL54/'Tariffs Jul2023'!AJ54&lt;='Tariffs Jul2023'!L54,($C$5*'Tariffs Jul2023'!AL54/'Tariffs Jul2023'!AJ54-'Tariffs Jul2023'!K54)*('Tariffs Jul2023'!W54/100)*'Tariffs Jul2023'!AJ54,('Tariffs Jul2023'!L54-'Tariffs Jul2023'!K54)*('Tariffs Jul2023'!W54/100)*'Tariffs Jul2023'!AJ54))</f>
        <v>0</v>
      </c>
      <c r="M60" s="85">
        <f>IF($C$5*'Tariffs Jul2023'!AL54/'Tariffs Jul2023'!AJ54&lt;'Tariffs Jul2023'!L54,0,IF($C$5*'Tariffs Jul2023'!AL54/'Tariffs Jul2023'!AJ54&lt;='Tariffs Jul2023'!M54,($C$5*'Tariffs Jul2023'!AL54/'Tariffs Jul2023'!AJ54-'Tariffs Jul2023'!L54)*('Tariffs Jul2023'!X54/100)*'Tariffs Jul2023'!AJ54,('Tariffs Jul2023'!M54-'Tariffs Jul2023'!L54)*('Tariffs Jul2023'!X54/100)*'Tariffs Jul2023'!AJ54))</f>
        <v>0</v>
      </c>
      <c r="N60" s="85">
        <f>IF(($C$5*'Tariffs Jul2023'!AL54/'Tariffs Jul2023'!AJ54&gt;'Tariffs Jul2023'!M54),($C$5*'Tariffs Jul2023'!AL54/'Tariffs Jul2023'!AJ54-'Tariffs Jul2023'!M54)*'Tariffs Jul2023'!Y54/100*'Tariffs Jul2023'!AJ54,0)</f>
        <v>0</v>
      </c>
      <c r="O60" s="73">
        <f t="shared" si="0"/>
        <v>2362.5118181818179</v>
      </c>
      <c r="P60" s="498">
        <f t="shared" si="1"/>
        <v>2598.7629999999999</v>
      </c>
      <c r="Q60" s="571"/>
      <c r="R60" s="571"/>
      <c r="S60" s="571"/>
      <c r="T60" s="571"/>
      <c r="U60" s="571"/>
      <c r="V60" s="571"/>
    </row>
    <row r="61" spans="1:22" x14ac:dyDescent="0.15">
      <c r="A61" s="286" t="str">
        <f>'Tariffs Jul2023'!F55</f>
        <v>Red Energy</v>
      </c>
      <c r="B61" s="47" t="str">
        <f>'Tariffs Jul2023'!D55</f>
        <v>AGN Central 2</v>
      </c>
      <c r="C61" s="287">
        <f>'Tariffs Jul2023'!E55</f>
        <v>45108</v>
      </c>
      <c r="D61" s="85">
        <f>365*'Tariffs Jul2023'!H55/100</f>
        <v>319.73999999999995</v>
      </c>
      <c r="E61" s="85">
        <f>IF($C$5*'Tariffs Jul2023'!AK55/'Tariffs Jul2023'!AI55&gt;='Tariffs Jul2023'!J55,( 'Tariffs Jul2023'!J55*'Tariffs Jul2023'!O55/100)* 'Tariffs Jul2023'!AI55,($C$5*'Tariffs Jul2023'!AK55/'Tariffs Jul2023'!AI55*'Tariffs Jul2023'!O55/100)* 'Tariffs Jul2023'!AI55)</f>
        <v>198.74590909090904</v>
      </c>
      <c r="F61" s="85">
        <f>IF($C$5*'Tariffs Jul2023'!AK55/'Tariffs Jul2023'!AI55&lt;'Tariffs Jul2023'!J55,0,IF($C$5*'Tariffs Jul2023'!AK55/'Tariffs Jul2023'!AI55&lt;='Tariffs Jul2023'!K55,($C$5*'Tariffs Jul2023'!AK55/'Tariffs Jul2023'!AI55-'Tariffs Jul2023'!J55)*('Tariffs Jul2023'!P55/100)*'Tariffs Jul2023'!AI55,('Tariffs Jul2023'!K55-'Tariffs Jul2023'!J55)*('Tariffs Jul2023'!P55/100)*'Tariffs Jul2023'!AI55))</f>
        <v>133.77545454545455</v>
      </c>
      <c r="G61" s="85">
        <f>IF($C$5*'Tariffs Jul2023'!AK55/'Tariffs Jul2023'!AI55&lt;'Tariffs Jul2023'!K55,0,IF($C$5*'Tariffs Jul2023'!AK55/'Tariffs Jul2023'!AI55&lt;='Tariffs Jul2023'!L55,($C$5*'Tariffs Jul2023'!AK55/'Tariffs Jul2023'!AI55-'Tariffs Jul2023'!K55)*('Tariffs Jul2023'!Q55/100)*'Tariffs Jul2023'!AI55,('Tariffs Jul2023'!L55-'Tariffs Jul2023'!K55)*('Tariffs Jul2023'!Q55/100)*'Tariffs Jul2023'!AI55))</f>
        <v>0</v>
      </c>
      <c r="H61" s="85">
        <f>IF($C$5*'Tariffs Jul2023'!AK55/'Tariffs Jul2023'!AI55&lt;'Tariffs Jul2023'!L55,0,IF($C$5*'Tariffs Jul2023'!AK55/'Tariffs Jul2023'!AI55&lt;='Tariffs Jul2023'!M55,($C$5*'Tariffs Jul2023'!AK55/'Tariffs Jul2023'!AI55-'Tariffs Jul2023'!L55)*('Tariffs Jul2023'!R55/100)*'Tariffs Jul2023'!AI55,('Tariffs Jul2023'!M55-'Tariffs Jul2023'!L55)*('Tariffs Jul2023'!R55/100)*'Tariffs Jul2023'!AI55))</f>
        <v>0</v>
      </c>
      <c r="I61" s="85">
        <f>IF(($C$5*'Tariffs Jul2023'!AK55/'Tariffs Jul2023'!AI55&gt;'Tariffs Jul2023'!M55),($C$5*'Tariffs Jul2023'!AK55/'Tariffs Jul2023'!AI55-'Tariffs Jul2023'!M55)*'Tariffs Jul2023'!S55/100*'Tariffs Jul2023'!AI55,0)</f>
        <v>642.27272727272725</v>
      </c>
      <c r="J61" s="85">
        <f>IF($C$5*'Tariffs Jul2023'!AL55/'Tariffs Jul2023'!AJ55&gt;='Tariffs Jul2023'!J55,('Tariffs Jul2023'!J55*'Tariffs Jul2023'!U55/100)* 'Tariffs Jul2023'!AJ55,($C$5*'Tariffs Jul2023'!AL55/'Tariffs Jul2023'!AJ55*'Tariffs Jul2023'!U55/100)* 'Tariffs Jul2023'!AJ55)</f>
        <v>198.74590909090904</v>
      </c>
      <c r="K61" s="85">
        <f>IF($C$5*'Tariffs Jul2023'!AL55/'Tariffs Jul2023'!AJ55&lt;'Tariffs Jul2023'!J55,0,IF($C$5*'Tariffs Jul2023'!AL55/'Tariffs Jul2023'!AJ55&lt;='Tariffs Jul2023'!K55,($C$5*'Tariffs Jul2023'!AL55/'Tariffs Jul2023'!AJ55-'Tariffs Jul2023'!J55)*('Tariffs Jul2023'!V55/100)*'Tariffs Jul2023'!AJ55,('Tariffs Jul2023'!K55-'Tariffs Jul2023'!J55)*('Tariffs Jul2023'!V55/100)*'Tariffs Jul2023'!AJ55))</f>
        <v>133.77545454545455</v>
      </c>
      <c r="L61" s="85">
        <f>IF($C$5*'Tariffs Jul2023'!AL55/'Tariffs Jul2023'!AJ55&lt;'Tariffs Jul2023'!K55,0,IF($C$5*'Tariffs Jul2023'!AL55/'Tariffs Jul2023'!AJ55&lt;='Tariffs Jul2023'!L55,($C$5*'Tariffs Jul2023'!AL55/'Tariffs Jul2023'!AJ55-'Tariffs Jul2023'!K55)*('Tariffs Jul2023'!W55/100)*'Tariffs Jul2023'!AJ55,('Tariffs Jul2023'!L55-'Tariffs Jul2023'!K55)*('Tariffs Jul2023'!W55/100)*'Tariffs Jul2023'!AJ55))</f>
        <v>0</v>
      </c>
      <c r="M61" s="85">
        <f>IF($C$5*'Tariffs Jul2023'!AL55/'Tariffs Jul2023'!AJ55&lt;'Tariffs Jul2023'!L55,0,IF($C$5*'Tariffs Jul2023'!AL55/'Tariffs Jul2023'!AJ55&lt;='Tariffs Jul2023'!M55,($C$5*'Tariffs Jul2023'!AL55/'Tariffs Jul2023'!AJ55-'Tariffs Jul2023'!L55)*('Tariffs Jul2023'!X55/100)*'Tariffs Jul2023'!AJ55,('Tariffs Jul2023'!M55-'Tariffs Jul2023'!L55)*('Tariffs Jul2023'!X55/100)*'Tariffs Jul2023'!AJ55))</f>
        <v>0</v>
      </c>
      <c r="N61" s="85">
        <f>IF(($C$5*'Tariffs Jul2023'!AL55/'Tariffs Jul2023'!AJ55&gt;'Tariffs Jul2023'!M55),($C$5*'Tariffs Jul2023'!AL55/'Tariffs Jul2023'!AJ55-'Tariffs Jul2023'!M55)*'Tariffs Jul2023'!Y55/100*'Tariffs Jul2023'!AJ55,0)</f>
        <v>642.27272727272725</v>
      </c>
      <c r="O61" s="73">
        <f t="shared" si="0"/>
        <v>2269.3281818181813</v>
      </c>
      <c r="P61" s="498">
        <f t="shared" si="1"/>
        <v>2496.2609999999995</v>
      </c>
      <c r="Q61" s="571"/>
      <c r="R61" s="571"/>
      <c r="S61" s="571"/>
      <c r="T61" s="571"/>
      <c r="U61" s="571"/>
      <c r="V61" s="571"/>
    </row>
    <row r="62" spans="1:22" x14ac:dyDescent="0.15">
      <c r="A62" s="286" t="str">
        <f>'Tariffs Jul2023'!F56</f>
        <v>Simply Energy</v>
      </c>
      <c r="B62" s="47" t="str">
        <f>'Tariffs Jul2023'!D56</f>
        <v>AGN Central 2</v>
      </c>
      <c r="C62" s="287">
        <f>'Tariffs Jul2023'!E56</f>
        <v>45108</v>
      </c>
      <c r="D62" s="85">
        <f>365*'Tariffs Jul2023'!H56/100</f>
        <v>293.5927272727273</v>
      </c>
      <c r="E62" s="85">
        <f>IF($C$5*'Tariffs Jul2023'!AK56/'Tariffs Jul2023'!AI56&gt;='Tariffs Jul2023'!J56,( 'Tariffs Jul2023'!J56*'Tariffs Jul2023'!O56/100)* 'Tariffs Jul2023'!AI56,($C$5*'Tariffs Jul2023'!AK56/'Tariffs Jul2023'!AI56*'Tariffs Jul2023'!O56/100)* 'Tariffs Jul2023'!AI56)</f>
        <v>191.56772727272724</v>
      </c>
      <c r="F62" s="85">
        <f>IF($C$5*'Tariffs Jul2023'!AK56/'Tariffs Jul2023'!AI56&lt;'Tariffs Jul2023'!J56,0,IF($C$5*'Tariffs Jul2023'!AK56/'Tariffs Jul2023'!AI56&lt;='Tariffs Jul2023'!K56,($C$5*'Tariffs Jul2023'!AK56/'Tariffs Jul2023'!AI56-'Tariffs Jul2023'!J56)*('Tariffs Jul2023'!P56/100)*'Tariffs Jul2023'!AI56,('Tariffs Jul2023'!K56-'Tariffs Jul2023'!J56)*('Tariffs Jul2023'!P56/100)*'Tariffs Jul2023'!AI56))</f>
        <v>132.66681818181814</v>
      </c>
      <c r="G62" s="85">
        <f>IF($C$5*'Tariffs Jul2023'!AK56/'Tariffs Jul2023'!AI56&lt;'Tariffs Jul2023'!K56,0,IF($C$5*'Tariffs Jul2023'!AK56/'Tariffs Jul2023'!AI56&lt;='Tariffs Jul2023'!L56,($C$5*'Tariffs Jul2023'!AK56/'Tariffs Jul2023'!AI56-'Tariffs Jul2023'!K56)*('Tariffs Jul2023'!Q56/100)*'Tariffs Jul2023'!AI56,('Tariffs Jul2023'!L56-'Tariffs Jul2023'!K56)*('Tariffs Jul2023'!Q56/100)*'Tariffs Jul2023'!AI56))</f>
        <v>0</v>
      </c>
      <c r="H62" s="85">
        <f>IF($C$5*'Tariffs Jul2023'!AK56/'Tariffs Jul2023'!AI56&lt;'Tariffs Jul2023'!L56,0,IF($C$5*'Tariffs Jul2023'!AK56/'Tariffs Jul2023'!AI56&lt;='Tariffs Jul2023'!M56,($C$5*'Tariffs Jul2023'!AK56/'Tariffs Jul2023'!AI56-'Tariffs Jul2023'!L56)*('Tariffs Jul2023'!R56/100)*'Tariffs Jul2023'!AI56,('Tariffs Jul2023'!M56-'Tariffs Jul2023'!L56)*('Tariffs Jul2023'!R56/100)*'Tariffs Jul2023'!AI56))</f>
        <v>0</v>
      </c>
      <c r="I62" s="85">
        <f>IF(($C$5*'Tariffs Jul2023'!AK56/'Tariffs Jul2023'!AI56&gt;'Tariffs Jul2023'!M56),($C$5*'Tariffs Jul2023'!AK56/'Tariffs Jul2023'!AI56-'Tariffs Jul2023'!M56)*'Tariffs Jul2023'!S56/100*'Tariffs Jul2023'!AI56,0)</f>
        <v>613.63636363636363</v>
      </c>
      <c r="J62" s="85">
        <f>IF($C$5*'Tariffs Jul2023'!AL56/'Tariffs Jul2023'!AJ56&gt;='Tariffs Jul2023'!J56,('Tariffs Jul2023'!J56*'Tariffs Jul2023'!U56/100)* 'Tariffs Jul2023'!AJ56,($C$5*'Tariffs Jul2023'!AL56/'Tariffs Jul2023'!AJ56*'Tariffs Jul2023'!U56/100)* 'Tariffs Jul2023'!AJ56)</f>
        <v>191.56772727272724</v>
      </c>
      <c r="K62" s="85">
        <f>IF($C$5*'Tariffs Jul2023'!AL56/'Tariffs Jul2023'!AJ56&lt;'Tariffs Jul2023'!J56,0,IF($C$5*'Tariffs Jul2023'!AL56/'Tariffs Jul2023'!AJ56&lt;='Tariffs Jul2023'!K56,($C$5*'Tariffs Jul2023'!AL56/'Tariffs Jul2023'!AJ56-'Tariffs Jul2023'!J56)*('Tariffs Jul2023'!V56/100)*'Tariffs Jul2023'!AJ56,('Tariffs Jul2023'!K56-'Tariffs Jul2023'!J56)*('Tariffs Jul2023'!V56/100)*'Tariffs Jul2023'!AJ56))</f>
        <v>132.66681818181814</v>
      </c>
      <c r="L62" s="85">
        <f>IF($C$5*'Tariffs Jul2023'!AL56/'Tariffs Jul2023'!AJ56&lt;'Tariffs Jul2023'!K56,0,IF($C$5*'Tariffs Jul2023'!AL56/'Tariffs Jul2023'!AJ56&lt;='Tariffs Jul2023'!L56,($C$5*'Tariffs Jul2023'!AL56/'Tariffs Jul2023'!AJ56-'Tariffs Jul2023'!K56)*('Tariffs Jul2023'!W56/100)*'Tariffs Jul2023'!AJ56,('Tariffs Jul2023'!L56-'Tariffs Jul2023'!K56)*('Tariffs Jul2023'!W56/100)*'Tariffs Jul2023'!AJ56))</f>
        <v>0</v>
      </c>
      <c r="M62" s="85">
        <f>IF($C$5*'Tariffs Jul2023'!AL56/'Tariffs Jul2023'!AJ56&lt;'Tariffs Jul2023'!L56,0,IF($C$5*'Tariffs Jul2023'!AL56/'Tariffs Jul2023'!AJ56&lt;='Tariffs Jul2023'!M56,($C$5*'Tariffs Jul2023'!AL56/'Tariffs Jul2023'!AJ56-'Tariffs Jul2023'!L56)*('Tariffs Jul2023'!X56/100)*'Tariffs Jul2023'!AJ56,('Tariffs Jul2023'!M56-'Tariffs Jul2023'!L56)*('Tariffs Jul2023'!X56/100)*'Tariffs Jul2023'!AJ56))</f>
        <v>0</v>
      </c>
      <c r="N62" s="85">
        <f>IF(($C$5*'Tariffs Jul2023'!AL56/'Tariffs Jul2023'!AJ56&gt;'Tariffs Jul2023'!M56),($C$5*'Tariffs Jul2023'!AL56/'Tariffs Jul2023'!AJ56-'Tariffs Jul2023'!M56)*'Tariffs Jul2023'!Y56/100*'Tariffs Jul2023'!AJ56,0)</f>
        <v>613.63636363636363</v>
      </c>
      <c r="O62" s="73">
        <f t="shared" si="0"/>
        <v>2169.3345454545456</v>
      </c>
      <c r="P62" s="498">
        <f t="shared" si="1"/>
        <v>2386.2680000000005</v>
      </c>
      <c r="Q62" s="571"/>
      <c r="R62" s="571"/>
      <c r="S62" s="571"/>
      <c r="T62" s="571"/>
      <c r="U62" s="571"/>
      <c r="V62" s="571"/>
    </row>
    <row r="63" spans="1:22" x14ac:dyDescent="0.15">
      <c r="A63" s="286" t="str">
        <f>'Tariffs Jul2023'!F57</f>
        <v>GloBird</v>
      </c>
      <c r="B63" s="47" t="str">
        <f>'Tariffs Jul2023'!D57</f>
        <v>AGN Central 2</v>
      </c>
      <c r="C63" s="287">
        <f>'Tariffs Jul2023'!E57</f>
        <v>45108</v>
      </c>
      <c r="D63" s="85">
        <f>365*'Tariffs Jul2023'!H57/100</f>
        <v>292</v>
      </c>
      <c r="E63" s="85">
        <f>IF($C$5*'Tariffs Jul2023'!AK57/'Tariffs Jul2023'!AI57&gt;='Tariffs Jul2023'!J57,( 'Tariffs Jul2023'!J57*'Tariffs Jul2023'!O57/100)* 'Tariffs Jul2023'!AI57,($C$5*'Tariffs Jul2023'!AK57/'Tariffs Jul2023'!AI57*'Tariffs Jul2023'!O57/100)* 'Tariffs Jul2023'!AI57)</f>
        <v>504</v>
      </c>
      <c r="F63" s="85">
        <f>IF($C$5*'Tariffs Jul2023'!AK57/'Tariffs Jul2023'!AI57&lt;'Tariffs Jul2023'!J57,0,IF($C$5*'Tariffs Jul2023'!AK57/'Tariffs Jul2023'!AI57&lt;='Tariffs Jul2023'!K57,($C$5*'Tariffs Jul2023'!AK57/'Tariffs Jul2023'!AI57-'Tariffs Jul2023'!J57)*('Tariffs Jul2023'!P57/100)*'Tariffs Jul2023'!AI57,('Tariffs Jul2023'!K57-'Tariffs Jul2023'!J57)*('Tariffs Jul2023'!P57/100)*'Tariffs Jul2023'!AI57))</f>
        <v>0</v>
      </c>
      <c r="G63" s="85">
        <f>IF($C$5*'Tariffs Jul2023'!AK57/'Tariffs Jul2023'!AI57&lt;'Tariffs Jul2023'!K57,0,IF($C$5*'Tariffs Jul2023'!AK57/'Tariffs Jul2023'!AI57&lt;='Tariffs Jul2023'!L57,($C$5*'Tariffs Jul2023'!AK57/'Tariffs Jul2023'!AI57-'Tariffs Jul2023'!K57)*('Tariffs Jul2023'!Q57/100)*'Tariffs Jul2023'!AI57,('Tariffs Jul2023'!L57-'Tariffs Jul2023'!K57)*('Tariffs Jul2023'!Q57/100)*'Tariffs Jul2023'!AI57))</f>
        <v>0</v>
      </c>
      <c r="H63" s="85">
        <f>IF($C$5*'Tariffs Jul2023'!AK57/'Tariffs Jul2023'!AI57&lt;'Tariffs Jul2023'!L57,0,IF($C$5*'Tariffs Jul2023'!AK57/'Tariffs Jul2023'!AI57&lt;='Tariffs Jul2023'!M57,($C$5*'Tariffs Jul2023'!AK57/'Tariffs Jul2023'!AI57-'Tariffs Jul2023'!L57)*('Tariffs Jul2023'!R57/100)*'Tariffs Jul2023'!AI57,('Tariffs Jul2023'!M57-'Tariffs Jul2023'!L57)*('Tariffs Jul2023'!R57/100)*'Tariffs Jul2023'!AI57))</f>
        <v>0</v>
      </c>
      <c r="I63" s="85">
        <f>IF(($C$5*'Tariffs Jul2023'!AK57/'Tariffs Jul2023'!AI57&gt;'Tariffs Jul2023'!M57),($C$5*'Tariffs Jul2023'!AK57/'Tariffs Jul2023'!AI57-'Tariffs Jul2023'!M57)*'Tariffs Jul2023'!S57/100*'Tariffs Jul2023'!AI57,0)</f>
        <v>1125</v>
      </c>
      <c r="J63" s="85">
        <f>IF($C$5*'Tariffs Jul2023'!AL57/'Tariffs Jul2023'!AJ57&gt;='Tariffs Jul2023'!J57,('Tariffs Jul2023'!J57*'Tariffs Jul2023'!U57/100)* 'Tariffs Jul2023'!AJ57,($C$5*'Tariffs Jul2023'!AL57/'Tariffs Jul2023'!AJ57*'Tariffs Jul2023'!U57/100)* 'Tariffs Jul2023'!AJ57)</f>
        <v>504</v>
      </c>
      <c r="K63" s="85">
        <f>IF($C$5*'Tariffs Jul2023'!AL57/'Tariffs Jul2023'!AJ57&lt;'Tariffs Jul2023'!J57,0,IF($C$5*'Tariffs Jul2023'!AL57/'Tariffs Jul2023'!AJ57&lt;='Tariffs Jul2023'!K57,($C$5*'Tariffs Jul2023'!AL57/'Tariffs Jul2023'!AJ57-'Tariffs Jul2023'!J57)*('Tariffs Jul2023'!V57/100)*'Tariffs Jul2023'!AJ57,('Tariffs Jul2023'!K57-'Tariffs Jul2023'!J57)*('Tariffs Jul2023'!V57/100)*'Tariffs Jul2023'!AJ57))</f>
        <v>0</v>
      </c>
      <c r="L63" s="85">
        <f>IF($C$5*'Tariffs Jul2023'!AL57/'Tariffs Jul2023'!AJ57&lt;'Tariffs Jul2023'!K57,0,IF($C$5*'Tariffs Jul2023'!AL57/'Tariffs Jul2023'!AJ57&lt;='Tariffs Jul2023'!L57,($C$5*'Tariffs Jul2023'!AL57/'Tariffs Jul2023'!AJ57-'Tariffs Jul2023'!K57)*('Tariffs Jul2023'!W57/100)*'Tariffs Jul2023'!AJ57,('Tariffs Jul2023'!L57-'Tariffs Jul2023'!K57)*('Tariffs Jul2023'!W57/100)*'Tariffs Jul2023'!AJ57))</f>
        <v>0</v>
      </c>
      <c r="M63" s="85">
        <f>IF($C$5*'Tariffs Jul2023'!AL57/'Tariffs Jul2023'!AJ57&lt;'Tariffs Jul2023'!L57,0,IF($C$5*'Tariffs Jul2023'!AL57/'Tariffs Jul2023'!AJ57&lt;='Tariffs Jul2023'!M57,($C$5*'Tariffs Jul2023'!AL57/'Tariffs Jul2023'!AJ57-'Tariffs Jul2023'!L57)*('Tariffs Jul2023'!X57/100)*'Tariffs Jul2023'!AJ57,('Tariffs Jul2023'!M57-'Tariffs Jul2023'!L57)*('Tariffs Jul2023'!X57/100)*'Tariffs Jul2023'!AJ57))</f>
        <v>0</v>
      </c>
      <c r="N63" s="85">
        <f>IF(($C$5*'Tariffs Jul2023'!AL57/'Tariffs Jul2023'!AJ57&gt;'Tariffs Jul2023'!M57),($C$5*'Tariffs Jul2023'!AL57/'Tariffs Jul2023'!AJ57-'Tariffs Jul2023'!M57)*'Tariffs Jul2023'!Y57/100*'Tariffs Jul2023'!AJ57,0)</f>
        <v>1125</v>
      </c>
      <c r="O63" s="73">
        <f t="shared" si="0"/>
        <v>3550</v>
      </c>
      <c r="P63" s="498">
        <f t="shared" si="1"/>
        <v>3905.0000000000005</v>
      </c>
      <c r="Q63" s="571"/>
      <c r="R63" s="571"/>
      <c r="S63" s="571"/>
      <c r="T63" s="571"/>
      <c r="U63" s="571"/>
      <c r="V63" s="571"/>
    </row>
    <row r="64" spans="1:22" x14ac:dyDescent="0.15">
      <c r="A64" s="286" t="str">
        <f>'Tariffs Jul2023'!F58</f>
        <v>Powershop</v>
      </c>
      <c r="B64" s="47" t="str">
        <f>'Tariffs Jul2023'!D58</f>
        <v>AGN Central 2</v>
      </c>
      <c r="C64" s="287">
        <f>'Tariffs Jul2023'!E58</f>
        <v>44973</v>
      </c>
      <c r="D64" s="85">
        <f>365*'Tariffs Jul2023'!H58/100</f>
        <v>355.90818181818179</v>
      </c>
      <c r="E64" s="85">
        <f>((C$5*'Tariffs Jul2023'!AK58/'Tariffs Jul2023'!AI58)*('Tariffs Jul2023'!O58/100))*'Tariffs Jul2023'!AI58</f>
        <v>1128.2727272727275</v>
      </c>
      <c r="F64" s="85">
        <v>0</v>
      </c>
      <c r="G64" s="85">
        <v>0</v>
      </c>
      <c r="H64" s="85">
        <v>0</v>
      </c>
      <c r="I64" s="85">
        <v>0</v>
      </c>
      <c r="J64" s="85">
        <f>((C$5*'Tariffs Jul2023'!AL58/'Tariffs Jul2023'!AJ58)*('Tariffs Jul2023'!U58/100))*'Tariffs Jul2023'!AJ58</f>
        <v>1128.2727272727275</v>
      </c>
      <c r="K64" s="85">
        <v>0</v>
      </c>
      <c r="L64" s="85">
        <v>0</v>
      </c>
      <c r="M64" s="85">
        <v>0</v>
      </c>
      <c r="N64" s="85">
        <v>0</v>
      </c>
      <c r="O64" s="73">
        <f t="shared" si="0"/>
        <v>2612.4536363636366</v>
      </c>
      <c r="P64" s="498">
        <f t="shared" si="1"/>
        <v>2873.6990000000005</v>
      </c>
      <c r="Q64" s="571"/>
      <c r="R64" s="571"/>
      <c r="S64" s="571"/>
      <c r="T64" s="571"/>
      <c r="U64" s="571"/>
      <c r="V64" s="571"/>
    </row>
    <row r="65" spans="1:22" x14ac:dyDescent="0.15">
      <c r="A65" s="286" t="str">
        <f>'Tariffs Jul2023'!F59</f>
        <v>1st Energy</v>
      </c>
      <c r="B65" s="47" t="str">
        <f>'Tariffs Jul2023'!D59</f>
        <v>AGN Central 2</v>
      </c>
      <c r="C65" s="287">
        <f>'Tariffs Jul2023'!E59</f>
        <v>45122</v>
      </c>
      <c r="D65" s="85">
        <f>365*'Tariffs Jul2023'!H59/100</f>
        <v>306.60000000000002</v>
      </c>
      <c r="E65" s="85">
        <f>IF($C$5*'Tariffs Jul2023'!AK59/'Tariffs Jul2023'!AI59&gt;='Tariffs Jul2023'!J59,( 'Tariffs Jul2023'!J59*'Tariffs Jul2023'!O59/100)* 'Tariffs Jul2023'!AI59,($C$5*'Tariffs Jul2023'!AK59/'Tariffs Jul2023'!AI59*'Tariffs Jul2023'!O59/100)* 'Tariffs Jul2023'!AI59)</f>
        <v>286.20000000000005</v>
      </c>
      <c r="F65" s="85">
        <f>IF($C$5*'Tariffs Jul2023'!AK59/'Tariffs Jul2023'!AI59&lt;'Tariffs Jul2023'!J59,0,IF($C$5*'Tariffs Jul2023'!AK59/'Tariffs Jul2023'!AI59&lt;='Tariffs Jul2023'!K59,($C$5*'Tariffs Jul2023'!AK59/'Tariffs Jul2023'!AI59-'Tariffs Jul2023'!J59)*('Tariffs Jul2023'!P59/100)*'Tariffs Jul2023'!AI59,('Tariffs Jul2023'!K59-'Tariffs Jul2023'!J59)*('Tariffs Jul2023'!P59/100)*'Tariffs Jul2023'!AI59))</f>
        <v>422.99999999999989</v>
      </c>
      <c r="G65" s="85">
        <f>IF($C$5*'Tariffs Jul2023'!AK59/'Tariffs Jul2023'!AI59&lt;'Tariffs Jul2023'!K59,0,IF($C$5*'Tariffs Jul2023'!AK59/'Tariffs Jul2023'!AI59&lt;='Tariffs Jul2023'!L59,($C$5*'Tariffs Jul2023'!AK59/'Tariffs Jul2023'!AI59-'Tariffs Jul2023'!K59)*('Tariffs Jul2023'!Q59/100)*'Tariffs Jul2023'!AI59,('Tariffs Jul2023'!L59-'Tariffs Jul2023'!K59)*('Tariffs Jul2023'!Q59/100)*'Tariffs Jul2023'!AI59))</f>
        <v>0</v>
      </c>
      <c r="H65" s="85">
        <f>IF($C$5*'Tariffs Jul2023'!AK59/'Tariffs Jul2023'!AI59&lt;'Tariffs Jul2023'!L59,0,IF($C$5*'Tariffs Jul2023'!AK59/'Tariffs Jul2023'!AI59&lt;='Tariffs Jul2023'!M59,($C$5*'Tariffs Jul2023'!AK59/'Tariffs Jul2023'!AI59-'Tariffs Jul2023'!L59)*('Tariffs Jul2023'!R59/100)*'Tariffs Jul2023'!AI59,('Tariffs Jul2023'!M59-'Tariffs Jul2023'!L59)*('Tariffs Jul2023'!R59/100)*'Tariffs Jul2023'!AI59))</f>
        <v>0</v>
      </c>
      <c r="I65" s="85">
        <f>IF(($C$5*'Tariffs Jul2023'!AK59/'Tariffs Jul2023'!AI59&gt;'Tariffs Jul2023'!M59),($C$5*'Tariffs Jul2023'!AK59/'Tariffs Jul2023'!AI59-'Tariffs Jul2023'!M59)*'Tariffs Jul2023'!S59/100*'Tariffs Jul2023'!AI59,0)</f>
        <v>666.90000000000009</v>
      </c>
      <c r="J65" s="85">
        <f>IF($C$5*'Tariffs Jul2023'!AL59/'Tariffs Jul2023'!AJ59&gt;='Tariffs Jul2023'!J59,('Tariffs Jul2023'!J59*'Tariffs Jul2023'!U59/100)* 'Tariffs Jul2023'!AJ59,($C$5*'Tariffs Jul2023'!AL59/'Tariffs Jul2023'!AJ59*'Tariffs Jul2023'!U59/100)* 'Tariffs Jul2023'!AJ59)</f>
        <v>286.20000000000005</v>
      </c>
      <c r="K65" s="85">
        <f>IF($C$5*'Tariffs Jul2023'!AL59/'Tariffs Jul2023'!AJ59&lt;'Tariffs Jul2023'!J59,0,IF($C$5*'Tariffs Jul2023'!AL59/'Tariffs Jul2023'!AJ59&lt;='Tariffs Jul2023'!K59,($C$5*'Tariffs Jul2023'!AL59/'Tariffs Jul2023'!AJ59-'Tariffs Jul2023'!J59)*('Tariffs Jul2023'!V59/100)*'Tariffs Jul2023'!AJ59,('Tariffs Jul2023'!K59-'Tariffs Jul2023'!J59)*('Tariffs Jul2023'!V59/100)*'Tariffs Jul2023'!AJ59))</f>
        <v>422.99999999999989</v>
      </c>
      <c r="L65" s="85">
        <f>IF($C$5*'Tariffs Jul2023'!AL59/'Tariffs Jul2023'!AJ59&lt;'Tariffs Jul2023'!K59,0,IF($C$5*'Tariffs Jul2023'!AL59/'Tariffs Jul2023'!AJ59&lt;='Tariffs Jul2023'!L59,($C$5*'Tariffs Jul2023'!AL59/'Tariffs Jul2023'!AJ59-'Tariffs Jul2023'!K59)*('Tariffs Jul2023'!W59/100)*'Tariffs Jul2023'!AJ59,('Tariffs Jul2023'!L59-'Tariffs Jul2023'!K59)*('Tariffs Jul2023'!W59/100)*'Tariffs Jul2023'!AJ59))</f>
        <v>0</v>
      </c>
      <c r="M65" s="85">
        <f>IF($C$5*'Tariffs Jul2023'!AL59/'Tariffs Jul2023'!AJ59&lt;'Tariffs Jul2023'!L59,0,IF($C$5*'Tariffs Jul2023'!AL59/'Tariffs Jul2023'!AJ59&lt;='Tariffs Jul2023'!M59,($C$5*'Tariffs Jul2023'!AL59/'Tariffs Jul2023'!AJ59-'Tariffs Jul2023'!L59)*('Tariffs Jul2023'!X59/100)*'Tariffs Jul2023'!AJ59,('Tariffs Jul2023'!M59-'Tariffs Jul2023'!L59)*('Tariffs Jul2023'!X59/100)*'Tariffs Jul2023'!AJ59))</f>
        <v>0</v>
      </c>
      <c r="N65" s="85">
        <f>IF(($C$5*'Tariffs Jul2023'!AL59/'Tariffs Jul2023'!AJ59&gt;'Tariffs Jul2023'!M59),($C$5*'Tariffs Jul2023'!AL59/'Tariffs Jul2023'!AJ59-'Tariffs Jul2023'!M59)*'Tariffs Jul2023'!Y59/100*'Tariffs Jul2023'!AJ59,0)</f>
        <v>666.90000000000009</v>
      </c>
      <c r="O65" s="73">
        <f t="shared" si="0"/>
        <v>3058.8</v>
      </c>
      <c r="P65" s="498">
        <f t="shared" si="1"/>
        <v>3364.6800000000003</v>
      </c>
      <c r="Q65" s="571"/>
      <c r="R65" s="571"/>
      <c r="S65" s="571"/>
      <c r="T65" s="571"/>
      <c r="U65" s="571"/>
      <c r="V65" s="571"/>
    </row>
    <row r="66" spans="1:22" x14ac:dyDescent="0.15">
      <c r="A66" s="286" t="str">
        <f>'Tariffs Jul2023'!F60</f>
        <v>Tango Energy</v>
      </c>
      <c r="B66" s="47" t="str">
        <f>'Tariffs Jul2023'!D60</f>
        <v>AGN Central 2</v>
      </c>
      <c r="C66" s="287">
        <f>'Tariffs Jul2023'!E60</f>
        <v>45108</v>
      </c>
      <c r="D66" s="85">
        <f>365*'Tariffs Jul2023'!H60/100</f>
        <v>401.49999999999994</v>
      </c>
      <c r="E66" s="85">
        <f>IF($C$5*'Tariffs Jul2023'!AK60/'Tariffs Jul2023'!AI60&gt;='Tariffs Jul2023'!J60,( 'Tariffs Jul2023'!J60*'Tariffs Jul2023'!O60/100)* 'Tariffs Jul2023'!AI60,($C$5*'Tariffs Jul2023'!AK60/'Tariffs Jul2023'!AI60*'Tariffs Jul2023'!O60/100)* 'Tariffs Jul2023'!AI60)</f>
        <v>187.52999999999997</v>
      </c>
      <c r="F66" s="85">
        <f>IF($C$5*'Tariffs Jul2023'!AK60/'Tariffs Jul2023'!AI60&lt;'Tariffs Jul2023'!J60,0,IF($C$5*'Tariffs Jul2023'!AK60/'Tariffs Jul2023'!AI60&lt;='Tariffs Jul2023'!K60,($C$5*'Tariffs Jul2023'!AK60/'Tariffs Jul2023'!AI60-'Tariffs Jul2023'!J60)*('Tariffs Jul2023'!P60/100)*'Tariffs Jul2023'!AI60,('Tariffs Jul2023'!K60-'Tariffs Jul2023'!J60)*('Tariffs Jul2023'!P60/100)*'Tariffs Jul2023'!AI60))</f>
        <v>150.03545454545454</v>
      </c>
      <c r="G66" s="85">
        <f>IF($C$5*'Tariffs Jul2023'!AK60/'Tariffs Jul2023'!AI60&lt;'Tariffs Jul2023'!K60,0,IF($C$5*'Tariffs Jul2023'!AK60/'Tariffs Jul2023'!AI60&lt;='Tariffs Jul2023'!L60,($C$5*'Tariffs Jul2023'!AK60/'Tariffs Jul2023'!AI60-'Tariffs Jul2023'!K60)*('Tariffs Jul2023'!Q60/100)*'Tariffs Jul2023'!AI60,('Tariffs Jul2023'!L60-'Tariffs Jul2023'!K60)*('Tariffs Jul2023'!Q60/100)*'Tariffs Jul2023'!AI60))</f>
        <v>0</v>
      </c>
      <c r="H66" s="85">
        <f>IF($C$5*'Tariffs Jul2023'!AK60/'Tariffs Jul2023'!AI60&lt;'Tariffs Jul2023'!L60,0,IF($C$5*'Tariffs Jul2023'!AK60/'Tariffs Jul2023'!AI60&lt;='Tariffs Jul2023'!M60,($C$5*'Tariffs Jul2023'!AK60/'Tariffs Jul2023'!AI60-'Tariffs Jul2023'!L60)*('Tariffs Jul2023'!R60/100)*'Tariffs Jul2023'!AI60,('Tariffs Jul2023'!M60-'Tariffs Jul2023'!L60)*('Tariffs Jul2023'!R60/100)*'Tariffs Jul2023'!AI60))</f>
        <v>0</v>
      </c>
      <c r="I66" s="85">
        <f>IF(($C$5*'Tariffs Jul2023'!AK60/'Tariffs Jul2023'!AI60&gt;'Tariffs Jul2023'!M60),($C$5*'Tariffs Jul2023'!AK60/'Tariffs Jul2023'!AI60-'Tariffs Jul2023'!M60)*'Tariffs Jul2023'!S60/100*'Tariffs Jul2023'!AI60,0)</f>
        <v>818.18181818181824</v>
      </c>
      <c r="J66" s="85">
        <f>IF($C$5*'Tariffs Jul2023'!AL60/'Tariffs Jul2023'!AJ60&gt;='Tariffs Jul2023'!J60,('Tariffs Jul2023'!J60*'Tariffs Jul2023'!U60/100)* 'Tariffs Jul2023'!AJ60,($C$5*'Tariffs Jul2023'!AL60/'Tariffs Jul2023'!AJ60*'Tariffs Jul2023'!U60/100)* 'Tariffs Jul2023'!AJ60)</f>
        <v>187.52999999999997</v>
      </c>
      <c r="K66" s="85">
        <f>IF($C$5*'Tariffs Jul2023'!AL60/'Tariffs Jul2023'!AJ60&lt;'Tariffs Jul2023'!J60,0,IF($C$5*'Tariffs Jul2023'!AL60/'Tariffs Jul2023'!AJ60&lt;='Tariffs Jul2023'!K60,($C$5*'Tariffs Jul2023'!AL60/'Tariffs Jul2023'!AJ60-'Tariffs Jul2023'!J60)*('Tariffs Jul2023'!V60/100)*'Tariffs Jul2023'!AJ60,('Tariffs Jul2023'!K60-'Tariffs Jul2023'!J60)*('Tariffs Jul2023'!V60/100)*'Tariffs Jul2023'!AJ60))</f>
        <v>150.03545454545454</v>
      </c>
      <c r="L66" s="85">
        <f>IF($C$5*'Tariffs Jul2023'!AL60/'Tariffs Jul2023'!AJ60&lt;'Tariffs Jul2023'!K60,0,IF($C$5*'Tariffs Jul2023'!AL60/'Tariffs Jul2023'!AJ60&lt;='Tariffs Jul2023'!L60,($C$5*'Tariffs Jul2023'!AL60/'Tariffs Jul2023'!AJ60-'Tariffs Jul2023'!K60)*('Tariffs Jul2023'!W60/100)*'Tariffs Jul2023'!AJ60,('Tariffs Jul2023'!L60-'Tariffs Jul2023'!K60)*('Tariffs Jul2023'!W60/100)*'Tariffs Jul2023'!AJ60))</f>
        <v>0</v>
      </c>
      <c r="M66" s="85">
        <f>IF($C$5*'Tariffs Jul2023'!AL60/'Tariffs Jul2023'!AJ60&lt;'Tariffs Jul2023'!L60,0,IF($C$5*'Tariffs Jul2023'!AL60/'Tariffs Jul2023'!AJ60&lt;='Tariffs Jul2023'!M60,($C$5*'Tariffs Jul2023'!AL60/'Tariffs Jul2023'!AJ60-'Tariffs Jul2023'!L60)*('Tariffs Jul2023'!X60/100)*'Tariffs Jul2023'!AJ60,('Tariffs Jul2023'!M60-'Tariffs Jul2023'!L60)*('Tariffs Jul2023'!X60/100)*'Tariffs Jul2023'!AJ60))</f>
        <v>0</v>
      </c>
      <c r="N66" s="85">
        <f>IF(($C$5*'Tariffs Jul2023'!AL60/'Tariffs Jul2023'!AJ60&gt;'Tariffs Jul2023'!M60),($C$5*'Tariffs Jul2023'!AL60/'Tariffs Jul2023'!AJ60-'Tariffs Jul2023'!M60)*'Tariffs Jul2023'!Y60/100*'Tariffs Jul2023'!AJ60,0)</f>
        <v>818.18181818181824</v>
      </c>
      <c r="O66" s="73">
        <f t="shared" si="0"/>
        <v>2712.9945454545455</v>
      </c>
      <c r="P66" s="498">
        <f t="shared" si="1"/>
        <v>2984.2940000000003</v>
      </c>
      <c r="Q66" s="571"/>
      <c r="R66" s="571"/>
      <c r="S66" s="571"/>
      <c r="T66" s="571"/>
      <c r="U66" s="571"/>
      <c r="V66" s="571"/>
    </row>
    <row r="67" spans="1:22" ht="14" thickBot="1" x14ac:dyDescent="0.2">
      <c r="A67" s="288" t="str">
        <f>'Tariffs Jul2023'!F61</f>
        <v xml:space="preserve">Sumo </v>
      </c>
      <c r="B67" s="289" t="str">
        <f>'Tariffs Jul2023'!D61</f>
        <v>AGN Central 2</v>
      </c>
      <c r="C67" s="290">
        <f>'Tariffs Jul2023'!E61</f>
        <v>44927</v>
      </c>
      <c r="D67" s="291">
        <f>365*'Tariffs Jul2023'!H61/100</f>
        <v>383.24999999999994</v>
      </c>
      <c r="E67" s="291">
        <f>IF($C$5*'Tariffs Jul2023'!AK61/'Tariffs Jul2023'!AI61&gt;='Tariffs Jul2023'!J61,( 'Tariffs Jul2023'!J61*'Tariffs Jul2023'!O61/100)* 'Tariffs Jul2023'!AI61,($C$5*'Tariffs Jul2023'!AK61/'Tariffs Jul2023'!AI61*'Tariffs Jul2023'!O61/100)* 'Tariffs Jul2023'!AI61)</f>
        <v>486.00000000000011</v>
      </c>
      <c r="F67" s="291">
        <f>IF($C$5*'Tariffs Jul2023'!AK61/'Tariffs Jul2023'!AI61&lt;'Tariffs Jul2023'!J61,0,IF($C$5*'Tariffs Jul2023'!AK61/'Tariffs Jul2023'!AI61&lt;='Tariffs Jul2023'!K61,($C$5*'Tariffs Jul2023'!AK61/'Tariffs Jul2023'!AI61-'Tariffs Jul2023'!J61)*('Tariffs Jul2023'!P61/100)*'Tariffs Jul2023'!AI61,('Tariffs Jul2023'!K61-'Tariffs Jul2023'!J61)*('Tariffs Jul2023'!P61/100)*'Tariffs Jul2023'!AI61))</f>
        <v>0</v>
      </c>
      <c r="G67" s="291">
        <f>IF($C$5*'Tariffs Jul2023'!AK61/'Tariffs Jul2023'!AI61&lt;'Tariffs Jul2023'!K61,0,IF($C$5*'Tariffs Jul2023'!AK61/'Tariffs Jul2023'!AI61&lt;='Tariffs Jul2023'!L61,($C$5*'Tariffs Jul2023'!AK61/'Tariffs Jul2023'!AI61-'Tariffs Jul2023'!K61)*('Tariffs Jul2023'!Q61/100)*'Tariffs Jul2023'!AI61,('Tariffs Jul2023'!L61-'Tariffs Jul2023'!K61)*('Tariffs Jul2023'!Q61/100)*'Tariffs Jul2023'!AI61))</f>
        <v>0</v>
      </c>
      <c r="H67" s="291">
        <f>IF($C$5*'Tariffs Jul2023'!AK61/'Tariffs Jul2023'!AI61&lt;'Tariffs Jul2023'!L61,0,IF($C$5*'Tariffs Jul2023'!AK61/'Tariffs Jul2023'!AI61&lt;='Tariffs Jul2023'!M61,($C$5*'Tariffs Jul2023'!AK61/'Tariffs Jul2023'!AI61-'Tariffs Jul2023'!L61)*('Tariffs Jul2023'!R61/100)*'Tariffs Jul2023'!AI61,('Tariffs Jul2023'!M61-'Tariffs Jul2023'!L61)*('Tariffs Jul2023'!R61/100)*'Tariffs Jul2023'!AI61))</f>
        <v>0</v>
      </c>
      <c r="I67" s="291">
        <f>IF(($C$5*'Tariffs Jul2023'!AK61/'Tariffs Jul2023'!AI61&gt;'Tariffs Jul2023'!M61),($C$5*'Tariffs Jul2023'!AK61/'Tariffs Jul2023'!AI61-'Tariffs Jul2023'!M61)*'Tariffs Jul2023'!S61/100*'Tariffs Jul2023'!AI61,0)</f>
        <v>1057.4999999999998</v>
      </c>
      <c r="J67" s="291">
        <f>IF($C$5*'Tariffs Jul2023'!AL61/'Tariffs Jul2023'!AJ61&gt;='Tariffs Jul2023'!J61,('Tariffs Jul2023'!J61*'Tariffs Jul2023'!U61/100)* 'Tariffs Jul2023'!AJ61,($C$5*'Tariffs Jul2023'!AL61/'Tariffs Jul2023'!AJ61*'Tariffs Jul2023'!U61/100)* 'Tariffs Jul2023'!AJ61)</f>
        <v>486.00000000000011</v>
      </c>
      <c r="K67" s="291">
        <f>IF($C$5*'Tariffs Jul2023'!AL61/'Tariffs Jul2023'!AJ61&lt;'Tariffs Jul2023'!J61,0,IF($C$5*'Tariffs Jul2023'!AL61/'Tariffs Jul2023'!AJ61&lt;='Tariffs Jul2023'!K61,($C$5*'Tariffs Jul2023'!AL61/'Tariffs Jul2023'!AJ61-'Tariffs Jul2023'!J61)*('Tariffs Jul2023'!V61/100)*'Tariffs Jul2023'!AJ61,('Tariffs Jul2023'!K61-'Tariffs Jul2023'!J61)*('Tariffs Jul2023'!V61/100)*'Tariffs Jul2023'!AJ61))</f>
        <v>0</v>
      </c>
      <c r="L67" s="291">
        <f>IF($C$5*'Tariffs Jul2023'!AL61/'Tariffs Jul2023'!AJ61&lt;'Tariffs Jul2023'!K61,0,IF($C$5*'Tariffs Jul2023'!AL61/'Tariffs Jul2023'!AJ61&lt;='Tariffs Jul2023'!L61,($C$5*'Tariffs Jul2023'!AL61/'Tariffs Jul2023'!AJ61-'Tariffs Jul2023'!K61)*('Tariffs Jul2023'!W61/100)*'Tariffs Jul2023'!AJ61,('Tariffs Jul2023'!L61-'Tariffs Jul2023'!K61)*('Tariffs Jul2023'!W61/100)*'Tariffs Jul2023'!AJ61))</f>
        <v>0</v>
      </c>
      <c r="M67" s="291">
        <f>IF($C$5*'Tariffs Jul2023'!AL61/'Tariffs Jul2023'!AJ61&lt;'Tariffs Jul2023'!L61,0,IF($C$5*'Tariffs Jul2023'!AL61/'Tariffs Jul2023'!AJ61&lt;='Tariffs Jul2023'!M61,($C$5*'Tariffs Jul2023'!AL61/'Tariffs Jul2023'!AJ61-'Tariffs Jul2023'!L61)*('Tariffs Jul2023'!X61/100)*'Tariffs Jul2023'!AJ61,('Tariffs Jul2023'!M61-'Tariffs Jul2023'!L61)*('Tariffs Jul2023'!X61/100)*'Tariffs Jul2023'!AJ61))</f>
        <v>0</v>
      </c>
      <c r="N67" s="291">
        <f>IF(($C$5*'Tariffs Jul2023'!AL61/'Tariffs Jul2023'!AJ61&gt;'Tariffs Jul2023'!M61),($C$5*'Tariffs Jul2023'!AL61/'Tariffs Jul2023'!AJ61-'Tariffs Jul2023'!M61)*'Tariffs Jul2023'!Y61/100*'Tariffs Jul2023'!AJ61,0)</f>
        <v>1057.4999999999998</v>
      </c>
      <c r="O67" s="292">
        <f t="shared" si="0"/>
        <v>3470.25</v>
      </c>
      <c r="P67" s="499">
        <f t="shared" si="1"/>
        <v>3817.2750000000001</v>
      </c>
      <c r="Q67" s="571"/>
      <c r="R67" s="571"/>
      <c r="S67" s="571"/>
      <c r="T67" s="571"/>
      <c r="U67" s="571"/>
      <c r="V67" s="571"/>
    </row>
    <row r="68" spans="1:22" ht="14" thickTop="1" x14ac:dyDescent="0.15">
      <c r="A68" s="286" t="str">
        <f>'Tariffs Jul2023'!F62</f>
        <v>AGL</v>
      </c>
      <c r="B68" s="47" t="str">
        <f>'Tariffs Jul2023'!D62</f>
        <v>AGN Central 1</v>
      </c>
      <c r="C68" s="287">
        <f>'Tariffs Jul2023'!E62</f>
        <v>45108</v>
      </c>
      <c r="D68" s="85">
        <f>365*'Tariffs Jul2023'!H62/100</f>
        <v>324.61772727272722</v>
      </c>
      <c r="E68" s="85">
        <f>IF($C$5*'Tariffs Jul2023'!AK62/'Tariffs Jul2023'!AI62&gt;='Tariffs Jul2023'!J62,( 'Tariffs Jul2023'!J62*'Tariffs Jul2023'!O62/100)* 'Tariffs Jul2023'!AI62,($C$5*'Tariffs Jul2023'!AK62/'Tariffs Jul2023'!AI62*'Tariffs Jul2023'!O62/100)* 'Tariffs Jul2023'!AI62)</f>
        <v>200.54045454545454</v>
      </c>
      <c r="F68" s="85">
        <f>IF($C$5*'Tariffs Jul2023'!AK62/'Tariffs Jul2023'!AI62&lt;'Tariffs Jul2023'!J62,0,IF($C$5*'Tariffs Jul2023'!AK62/'Tariffs Jul2023'!AI62&lt;='Tariffs Jul2023'!K62,($C$5*'Tariffs Jul2023'!AK62/'Tariffs Jul2023'!AI62-'Tariffs Jul2023'!J62)*('Tariffs Jul2023'!P62/100)*'Tariffs Jul2023'!AI62,('Tariffs Jul2023'!K62-'Tariffs Jul2023'!J62)*('Tariffs Jul2023'!P62/100)*'Tariffs Jul2023'!AI62))</f>
        <v>157.42636363636362</v>
      </c>
      <c r="G68" s="85">
        <f>IF($C$5*'Tariffs Jul2023'!AK62/'Tariffs Jul2023'!AI62&lt;'Tariffs Jul2023'!K62,0,IF($C$5*'Tariffs Jul2023'!AK62/'Tariffs Jul2023'!AI62&lt;='Tariffs Jul2023'!L62,($C$5*'Tariffs Jul2023'!AK62/'Tariffs Jul2023'!AI62-'Tariffs Jul2023'!K62)*('Tariffs Jul2023'!Q62/100)*'Tariffs Jul2023'!AI62,('Tariffs Jul2023'!L62-'Tariffs Jul2023'!K62)*('Tariffs Jul2023'!Q62/100)*'Tariffs Jul2023'!AI62))</f>
        <v>0</v>
      </c>
      <c r="H68" s="85">
        <f>IF($C$5*'Tariffs Jul2023'!AK62/'Tariffs Jul2023'!AI62&lt;'Tariffs Jul2023'!L62,0,IF($C$5*'Tariffs Jul2023'!AK62/'Tariffs Jul2023'!AI62&lt;='Tariffs Jul2023'!M62,($C$5*'Tariffs Jul2023'!AK62/'Tariffs Jul2023'!AI62-'Tariffs Jul2023'!L62)*('Tariffs Jul2023'!R62/100)*'Tariffs Jul2023'!AI62,('Tariffs Jul2023'!M62-'Tariffs Jul2023'!L62)*('Tariffs Jul2023'!R62/100)*'Tariffs Jul2023'!AI62))</f>
        <v>0</v>
      </c>
      <c r="I68" s="85">
        <f>IF(($C$5*'Tariffs Jul2023'!AK62/'Tariffs Jul2023'!AI62&gt;'Tariffs Jul2023'!M62),($C$5*'Tariffs Jul2023'!AK62/'Tariffs Jul2023'!AI62-'Tariffs Jul2023'!M62)*'Tariffs Jul2023'!S62/100*'Tariffs Jul2023'!AI62,0)</f>
        <v>591.13636363636363</v>
      </c>
      <c r="J68" s="85">
        <f>IF($C$5*'Tariffs Jul2023'!AL62/'Tariffs Jul2023'!AJ62&gt;='Tariffs Jul2023'!J62,('Tariffs Jul2023'!J62*'Tariffs Jul2023'!U62/100)* 'Tariffs Jul2023'!AJ62,($C$5*'Tariffs Jul2023'!AL62/'Tariffs Jul2023'!AJ62*'Tariffs Jul2023'!U62/100)* 'Tariffs Jul2023'!AJ62)</f>
        <v>200.54045454545454</v>
      </c>
      <c r="K68" s="85">
        <f>IF($C$5*'Tariffs Jul2023'!AL62/'Tariffs Jul2023'!AJ62&lt;'Tariffs Jul2023'!J62,0,IF($C$5*'Tariffs Jul2023'!AL62/'Tariffs Jul2023'!AJ62&lt;='Tariffs Jul2023'!K62,($C$5*'Tariffs Jul2023'!AL62/'Tariffs Jul2023'!AJ62-'Tariffs Jul2023'!J62)*('Tariffs Jul2023'!V62/100)*'Tariffs Jul2023'!AJ62,('Tariffs Jul2023'!K62-'Tariffs Jul2023'!J62)*('Tariffs Jul2023'!V62/100)*'Tariffs Jul2023'!AJ62))</f>
        <v>157.42636363636362</v>
      </c>
      <c r="L68" s="85">
        <f>IF($C$5*'Tariffs Jul2023'!AL62/'Tariffs Jul2023'!AJ62&lt;'Tariffs Jul2023'!K62,0,IF($C$5*'Tariffs Jul2023'!AL62/'Tariffs Jul2023'!AJ62&lt;='Tariffs Jul2023'!L62,($C$5*'Tariffs Jul2023'!AL62/'Tariffs Jul2023'!AJ62-'Tariffs Jul2023'!K62)*('Tariffs Jul2023'!W62/100)*'Tariffs Jul2023'!AJ62,('Tariffs Jul2023'!L62-'Tariffs Jul2023'!K62)*('Tariffs Jul2023'!W62/100)*'Tariffs Jul2023'!AJ62))</f>
        <v>0</v>
      </c>
      <c r="M68" s="85">
        <f>IF($C$5*'Tariffs Jul2023'!AL62/'Tariffs Jul2023'!AJ62&lt;'Tariffs Jul2023'!L62,0,IF($C$5*'Tariffs Jul2023'!AL62/'Tariffs Jul2023'!AJ62&lt;='Tariffs Jul2023'!M62,($C$5*'Tariffs Jul2023'!AL62/'Tariffs Jul2023'!AJ62-'Tariffs Jul2023'!L62)*('Tariffs Jul2023'!X62/100)*'Tariffs Jul2023'!AJ62,('Tariffs Jul2023'!M62-'Tariffs Jul2023'!L62)*('Tariffs Jul2023'!X62/100)*'Tariffs Jul2023'!AJ62))</f>
        <v>0</v>
      </c>
      <c r="N68" s="85">
        <f>IF(($C$5*'Tariffs Jul2023'!AL62/'Tariffs Jul2023'!AJ62&gt;'Tariffs Jul2023'!M62),($C$5*'Tariffs Jul2023'!AL62/'Tariffs Jul2023'!AJ62-'Tariffs Jul2023'!M62)*'Tariffs Jul2023'!Y62/100*'Tariffs Jul2023'!AJ62,0)</f>
        <v>591.13636363636363</v>
      </c>
      <c r="O68" s="73">
        <f t="shared" si="0"/>
        <v>2222.824090909091</v>
      </c>
      <c r="P68" s="498">
        <f t="shared" si="1"/>
        <v>2445.1065000000003</v>
      </c>
      <c r="Q68" s="571"/>
      <c r="R68" s="571"/>
      <c r="S68" s="571"/>
      <c r="T68" s="571"/>
      <c r="U68" s="571"/>
      <c r="V68" s="571"/>
    </row>
    <row r="69" spans="1:22" x14ac:dyDescent="0.15">
      <c r="A69" s="286" t="str">
        <f>'Tariffs Jul2023'!F63</f>
        <v>Alinta Energy</v>
      </c>
      <c r="B69" s="47" t="str">
        <f>'Tariffs Jul2023'!D63</f>
        <v>AGN Central 1</v>
      </c>
      <c r="C69" s="287">
        <f>'Tariffs Jul2023'!E63</f>
        <v>45109</v>
      </c>
      <c r="D69" s="85">
        <f>365*'Tariffs Jul2023'!H63/100</f>
        <v>286.75727272727272</v>
      </c>
      <c r="E69" s="85">
        <f>IF($C$5*'Tariffs Jul2023'!AK63/'Tariffs Jul2023'!AI63&gt;='Tariffs Jul2023'!J63,( 'Tariffs Jul2023'!J63*'Tariffs Jul2023'!O63/100)* 'Tariffs Jul2023'!AI63,($C$5*'Tariffs Jul2023'!AK63/'Tariffs Jul2023'!AI63*'Tariffs Jul2023'!O63/100)* 'Tariffs Jul2023'!AI63)</f>
        <v>222.9722727272727</v>
      </c>
      <c r="F69" s="85">
        <f>IF($C$5*'Tariffs Jul2023'!AK63/'Tariffs Jul2023'!AI63&lt;'Tariffs Jul2023'!J63,0,IF($C$5*'Tariffs Jul2023'!AK63/'Tariffs Jul2023'!AI63&lt;='Tariffs Jul2023'!K63,($C$5*'Tariffs Jul2023'!AK63/'Tariffs Jul2023'!AI63-'Tariffs Jul2023'!J63)*('Tariffs Jul2023'!P63/100)*'Tariffs Jul2023'!AI63,('Tariffs Jul2023'!K63-'Tariffs Jul2023'!J63)*('Tariffs Jul2023'!P63/100)*'Tariffs Jul2023'!AI63))</f>
        <v>160.01318181818181</v>
      </c>
      <c r="G69" s="85">
        <f>IF($C$5*'Tariffs Jul2023'!AK63/'Tariffs Jul2023'!AI63&lt;'Tariffs Jul2023'!K63,0,IF($C$5*'Tariffs Jul2023'!AK63/'Tariffs Jul2023'!AI63&lt;='Tariffs Jul2023'!L63,($C$5*'Tariffs Jul2023'!AK63/'Tariffs Jul2023'!AI63-'Tariffs Jul2023'!K63)*('Tariffs Jul2023'!Q63/100)*'Tariffs Jul2023'!AI63,('Tariffs Jul2023'!L63-'Tariffs Jul2023'!K63)*('Tariffs Jul2023'!Q63/100)*'Tariffs Jul2023'!AI63))</f>
        <v>0</v>
      </c>
      <c r="H69" s="85">
        <f>IF($C$5*'Tariffs Jul2023'!AK63/'Tariffs Jul2023'!AI63&lt;'Tariffs Jul2023'!L63,0,IF($C$5*'Tariffs Jul2023'!AK63/'Tariffs Jul2023'!AI63&lt;='Tariffs Jul2023'!M63,($C$5*'Tariffs Jul2023'!AK63/'Tariffs Jul2023'!AI63-'Tariffs Jul2023'!L63)*('Tariffs Jul2023'!R63/100)*'Tariffs Jul2023'!AI63,('Tariffs Jul2023'!M63-'Tariffs Jul2023'!L63)*('Tariffs Jul2023'!R63/100)*'Tariffs Jul2023'!AI63))</f>
        <v>0</v>
      </c>
      <c r="I69" s="85">
        <f>IF(($C$5*'Tariffs Jul2023'!AK63/'Tariffs Jul2023'!AI63&gt;'Tariffs Jul2023'!M63),($C$5*'Tariffs Jul2023'!AK63/'Tariffs Jul2023'!AI63-'Tariffs Jul2023'!M63)*'Tariffs Jul2023'!S63/100*'Tariffs Jul2023'!AI63,0)</f>
        <v>689.31818181818187</v>
      </c>
      <c r="J69" s="85">
        <f>IF($C$5*'Tariffs Jul2023'!AL63/'Tariffs Jul2023'!AJ63&gt;='Tariffs Jul2023'!J63,('Tariffs Jul2023'!J63*'Tariffs Jul2023'!U63/100)* 'Tariffs Jul2023'!AJ63,($C$5*'Tariffs Jul2023'!AL63/'Tariffs Jul2023'!AJ63*'Tariffs Jul2023'!U63/100)* 'Tariffs Jul2023'!AJ63)</f>
        <v>222.9722727272727</v>
      </c>
      <c r="K69" s="85">
        <f>IF($C$5*'Tariffs Jul2023'!AL63/'Tariffs Jul2023'!AJ63&lt;'Tariffs Jul2023'!J63,0,IF($C$5*'Tariffs Jul2023'!AL63/'Tariffs Jul2023'!AJ63&lt;='Tariffs Jul2023'!K63,($C$5*'Tariffs Jul2023'!AL63/'Tariffs Jul2023'!AJ63-'Tariffs Jul2023'!J63)*('Tariffs Jul2023'!V63/100)*'Tariffs Jul2023'!AJ63,('Tariffs Jul2023'!K63-'Tariffs Jul2023'!J63)*('Tariffs Jul2023'!V63/100)*'Tariffs Jul2023'!AJ63))</f>
        <v>160.01318181818181</v>
      </c>
      <c r="L69" s="85">
        <f>IF($C$5*'Tariffs Jul2023'!AL63/'Tariffs Jul2023'!AJ63&lt;'Tariffs Jul2023'!K63,0,IF($C$5*'Tariffs Jul2023'!AL63/'Tariffs Jul2023'!AJ63&lt;='Tariffs Jul2023'!L63,($C$5*'Tariffs Jul2023'!AL63/'Tariffs Jul2023'!AJ63-'Tariffs Jul2023'!K63)*('Tariffs Jul2023'!W63/100)*'Tariffs Jul2023'!AJ63,('Tariffs Jul2023'!L63-'Tariffs Jul2023'!K63)*('Tariffs Jul2023'!W63/100)*'Tariffs Jul2023'!AJ63))</f>
        <v>0</v>
      </c>
      <c r="M69" s="85">
        <f>IF($C$5*'Tariffs Jul2023'!AL63/'Tariffs Jul2023'!AJ63&lt;'Tariffs Jul2023'!L63,0,IF($C$5*'Tariffs Jul2023'!AL63/'Tariffs Jul2023'!AJ63&lt;='Tariffs Jul2023'!M63,($C$5*'Tariffs Jul2023'!AL63/'Tariffs Jul2023'!AJ63-'Tariffs Jul2023'!L63)*('Tariffs Jul2023'!X63/100)*'Tariffs Jul2023'!AJ63,('Tariffs Jul2023'!M63-'Tariffs Jul2023'!L63)*('Tariffs Jul2023'!X63/100)*'Tariffs Jul2023'!AJ63))</f>
        <v>0</v>
      </c>
      <c r="N69" s="85">
        <f>IF(($C$5*'Tariffs Jul2023'!AL63/'Tariffs Jul2023'!AJ63&gt;'Tariffs Jul2023'!M63),($C$5*'Tariffs Jul2023'!AL63/'Tariffs Jul2023'!AJ63-'Tariffs Jul2023'!M63)*'Tariffs Jul2023'!Y63/100*'Tariffs Jul2023'!AJ63,0)</f>
        <v>689.31818181818187</v>
      </c>
      <c r="O69" s="73">
        <f t="shared" si="0"/>
        <v>2431.3645454545458</v>
      </c>
      <c r="P69" s="498">
        <f t="shared" si="1"/>
        <v>2674.5010000000007</v>
      </c>
      <c r="Q69" s="571"/>
      <c r="R69" s="571"/>
      <c r="S69" s="571"/>
      <c r="T69" s="571"/>
      <c r="U69" s="571"/>
      <c r="V69" s="571"/>
    </row>
    <row r="70" spans="1:22" x14ac:dyDescent="0.15">
      <c r="A70" s="286" t="str">
        <f>'Tariffs Jul2023'!F64</f>
        <v>Covau</v>
      </c>
      <c r="B70" s="47" t="str">
        <f>'Tariffs Jul2023'!D64</f>
        <v>AGN Central 1</v>
      </c>
      <c r="C70" s="287">
        <f>'Tariffs Jul2023'!E64</f>
        <v>45108</v>
      </c>
      <c r="D70" s="85">
        <f>365*'Tariffs Jul2023'!H64/100</f>
        <v>321.2</v>
      </c>
      <c r="E70" s="85">
        <f>IF($C$5*'Tariffs Jul2023'!AK64/'Tariffs Jul2023'!AI64&gt;='Tariffs Jul2023'!J64,( 'Tariffs Jul2023'!J64*'Tariffs Jul2023'!O64/100)* 'Tariffs Jul2023'!AI64,($C$5*'Tariffs Jul2023'!AK64/'Tariffs Jul2023'!AI64*'Tariffs Jul2023'!O64/100)* 'Tariffs Jul2023'!AI64)</f>
        <v>256.61999999999995</v>
      </c>
      <c r="F70" s="85">
        <f>IF($C$5*'Tariffs Jul2023'!AK64/'Tariffs Jul2023'!AI64&lt;'Tariffs Jul2023'!J64,0,IF($C$5*'Tariffs Jul2023'!AK64/'Tariffs Jul2023'!AI64&lt;='Tariffs Jul2023'!K64,($C$5*'Tariffs Jul2023'!AK64/'Tariffs Jul2023'!AI64-'Tariffs Jul2023'!J64)*('Tariffs Jul2023'!P64/100)*'Tariffs Jul2023'!AI64,('Tariffs Jul2023'!K64-'Tariffs Jul2023'!J64)*('Tariffs Jul2023'!P64/100)*'Tariffs Jul2023'!AI64))</f>
        <v>185.14227272727268</v>
      </c>
      <c r="G70" s="85">
        <f>IF($C$5*'Tariffs Jul2023'!AK64/'Tariffs Jul2023'!AI64&lt;'Tariffs Jul2023'!K64,0,IF($C$5*'Tariffs Jul2023'!AK64/'Tariffs Jul2023'!AI64&lt;='Tariffs Jul2023'!L64,($C$5*'Tariffs Jul2023'!AK64/'Tariffs Jul2023'!AI64-'Tariffs Jul2023'!K64)*('Tariffs Jul2023'!Q64/100)*'Tariffs Jul2023'!AI64,('Tariffs Jul2023'!L64-'Tariffs Jul2023'!K64)*('Tariffs Jul2023'!Q64/100)*'Tariffs Jul2023'!AI64))</f>
        <v>0</v>
      </c>
      <c r="H70" s="85">
        <f>IF($C$5*'Tariffs Jul2023'!AK64/'Tariffs Jul2023'!AI64&lt;'Tariffs Jul2023'!L64,0,IF($C$5*'Tariffs Jul2023'!AK64/'Tariffs Jul2023'!AI64&lt;='Tariffs Jul2023'!M64,($C$5*'Tariffs Jul2023'!AK64/'Tariffs Jul2023'!AI64-'Tariffs Jul2023'!L64)*('Tariffs Jul2023'!R64/100)*'Tariffs Jul2023'!AI64,('Tariffs Jul2023'!M64-'Tariffs Jul2023'!L64)*('Tariffs Jul2023'!R64/100)*'Tariffs Jul2023'!AI64))</f>
        <v>0</v>
      </c>
      <c r="I70" s="85">
        <f>IF(($C$5*'Tariffs Jul2023'!AK64/'Tariffs Jul2023'!AI64&gt;'Tariffs Jul2023'!M64),($C$5*'Tariffs Jul2023'!AK64/'Tariffs Jul2023'!AI64-'Tariffs Jul2023'!M64)*'Tariffs Jul2023'!S64/100*'Tariffs Jul2023'!AI64,0)</f>
        <v>922.49999999999977</v>
      </c>
      <c r="J70" s="85">
        <f>IF($C$5*'Tariffs Jul2023'!AL64/'Tariffs Jul2023'!AJ64&gt;='Tariffs Jul2023'!J64,('Tariffs Jul2023'!J64*'Tariffs Jul2023'!U64/100)* 'Tariffs Jul2023'!AJ64,($C$5*'Tariffs Jul2023'!AL64/'Tariffs Jul2023'!AJ64*'Tariffs Jul2023'!U64/100)* 'Tariffs Jul2023'!AJ64)</f>
        <v>256.61999999999995</v>
      </c>
      <c r="K70" s="85">
        <f>IF($C$5*'Tariffs Jul2023'!AL64/'Tariffs Jul2023'!AJ64&lt;'Tariffs Jul2023'!J64,0,IF($C$5*'Tariffs Jul2023'!AL64/'Tariffs Jul2023'!AJ64&lt;='Tariffs Jul2023'!K64,($C$5*'Tariffs Jul2023'!AL64/'Tariffs Jul2023'!AJ64-'Tariffs Jul2023'!J64)*('Tariffs Jul2023'!V64/100)*'Tariffs Jul2023'!AJ64,('Tariffs Jul2023'!K64-'Tariffs Jul2023'!J64)*('Tariffs Jul2023'!V64/100)*'Tariffs Jul2023'!AJ64))</f>
        <v>185.14227272727268</v>
      </c>
      <c r="L70" s="85">
        <f>IF($C$5*'Tariffs Jul2023'!AL64/'Tariffs Jul2023'!AJ64&lt;'Tariffs Jul2023'!K64,0,IF($C$5*'Tariffs Jul2023'!AL64/'Tariffs Jul2023'!AJ64&lt;='Tariffs Jul2023'!L64,($C$5*'Tariffs Jul2023'!AL64/'Tariffs Jul2023'!AJ64-'Tariffs Jul2023'!K64)*('Tariffs Jul2023'!W64/100)*'Tariffs Jul2023'!AJ64,('Tariffs Jul2023'!L64-'Tariffs Jul2023'!K64)*('Tariffs Jul2023'!W64/100)*'Tariffs Jul2023'!AJ64))</f>
        <v>0</v>
      </c>
      <c r="M70" s="85">
        <f>IF($C$5*'Tariffs Jul2023'!AL64/'Tariffs Jul2023'!AJ64&lt;'Tariffs Jul2023'!L64,0,IF($C$5*'Tariffs Jul2023'!AL64/'Tariffs Jul2023'!AJ64&lt;='Tariffs Jul2023'!M64,($C$5*'Tariffs Jul2023'!AL64/'Tariffs Jul2023'!AJ64-'Tariffs Jul2023'!L64)*('Tariffs Jul2023'!X64/100)*'Tariffs Jul2023'!AJ64,('Tariffs Jul2023'!M64-'Tariffs Jul2023'!L64)*('Tariffs Jul2023'!X64/100)*'Tariffs Jul2023'!AJ64))</f>
        <v>0</v>
      </c>
      <c r="N70" s="85">
        <f>IF(($C$5*'Tariffs Jul2023'!AL64/'Tariffs Jul2023'!AJ64&gt;'Tariffs Jul2023'!M64),($C$5*'Tariffs Jul2023'!AL64/'Tariffs Jul2023'!AJ64-'Tariffs Jul2023'!M64)*'Tariffs Jul2023'!Y64/100*'Tariffs Jul2023'!AJ64,0)</f>
        <v>922.49999999999977</v>
      </c>
      <c r="O70" s="73">
        <f t="shared" si="0"/>
        <v>3049.7245454545446</v>
      </c>
      <c r="P70" s="498">
        <f t="shared" si="1"/>
        <v>3354.6969999999992</v>
      </c>
      <c r="Q70" s="571"/>
      <c r="R70" s="571"/>
      <c r="S70" s="571"/>
      <c r="T70" s="571"/>
      <c r="U70" s="571"/>
      <c r="V70" s="571"/>
    </row>
    <row r="71" spans="1:22" x14ac:dyDescent="0.15">
      <c r="A71" s="286" t="str">
        <f>'Tariffs Jul2023'!F65</f>
        <v>Dodo Power &amp; Gas</v>
      </c>
      <c r="B71" s="47" t="str">
        <f>'Tariffs Jul2023'!D65</f>
        <v>AGN Central 1</v>
      </c>
      <c r="C71" s="287">
        <f>'Tariffs Jul2023'!E65</f>
        <v>45019</v>
      </c>
      <c r="D71" s="85">
        <f>365*'Tariffs Jul2023'!H65/100</f>
        <v>324.55136363636359</v>
      </c>
      <c r="E71" s="85">
        <f>IF($C$5*'Tariffs Jul2023'!AK65/'Tariffs Jul2023'!AI65&gt;='Tariffs Jul2023'!J65,( 'Tariffs Jul2023'!J65*'Tariffs Jul2023'!O65/100)* 'Tariffs Jul2023'!AI65,($C$5*'Tariffs Jul2023'!AK65/'Tariffs Jul2023'!AI65*'Tariffs Jul2023'!O65/100)* 'Tariffs Jul2023'!AI65)</f>
        <v>229.25318181818182</v>
      </c>
      <c r="F71" s="85">
        <f>IF($C$5*'Tariffs Jul2023'!AK65/'Tariffs Jul2023'!AI65&lt;'Tariffs Jul2023'!J65,0,IF($C$5*'Tariffs Jul2023'!AK65/'Tariffs Jul2023'!AI65&lt;='Tariffs Jul2023'!K65,($C$5*'Tariffs Jul2023'!AK65/'Tariffs Jul2023'!AI65-'Tariffs Jul2023'!J65)*('Tariffs Jul2023'!P65/100)*'Tariffs Jul2023'!AI65,('Tariffs Jul2023'!K65-'Tariffs Jul2023'!J65)*('Tariffs Jul2023'!P65/100)*'Tariffs Jul2023'!AI65))</f>
        <v>150.03545454545454</v>
      </c>
      <c r="G71" s="85">
        <f>IF($C$5*'Tariffs Jul2023'!AK65/'Tariffs Jul2023'!AI65&lt;'Tariffs Jul2023'!K65,0,IF($C$5*'Tariffs Jul2023'!AK65/'Tariffs Jul2023'!AI65&lt;='Tariffs Jul2023'!L65,($C$5*'Tariffs Jul2023'!AK65/'Tariffs Jul2023'!AI65-'Tariffs Jul2023'!K65)*('Tariffs Jul2023'!Q65/100)*'Tariffs Jul2023'!AI65,('Tariffs Jul2023'!L65-'Tariffs Jul2023'!K65)*('Tariffs Jul2023'!Q65/100)*'Tariffs Jul2023'!AI65))</f>
        <v>0</v>
      </c>
      <c r="H71" s="85">
        <f>IF($C$5*'Tariffs Jul2023'!AK65/'Tariffs Jul2023'!AI65&lt;'Tariffs Jul2023'!L65,0,IF($C$5*'Tariffs Jul2023'!AK65/'Tariffs Jul2023'!AI65&lt;='Tariffs Jul2023'!M65,($C$5*'Tariffs Jul2023'!AK65/'Tariffs Jul2023'!AI65-'Tariffs Jul2023'!L65)*('Tariffs Jul2023'!R65/100)*'Tariffs Jul2023'!AI65,('Tariffs Jul2023'!M65-'Tariffs Jul2023'!L65)*('Tariffs Jul2023'!R65/100)*'Tariffs Jul2023'!AI65))</f>
        <v>0</v>
      </c>
      <c r="I71" s="85">
        <f>IF(($C$5*'Tariffs Jul2023'!AK65/'Tariffs Jul2023'!AI65&gt;'Tariffs Jul2023'!M65),($C$5*'Tariffs Jul2023'!AK65/'Tariffs Jul2023'!AI65-'Tariffs Jul2023'!M65)*'Tariffs Jul2023'!S65/100*'Tariffs Jul2023'!AI65,0)</f>
        <v>695.45454545454527</v>
      </c>
      <c r="J71" s="85">
        <f>IF($C$5*'Tariffs Jul2023'!AL65/'Tariffs Jul2023'!AJ65&gt;='Tariffs Jul2023'!J65,('Tariffs Jul2023'!J65*'Tariffs Jul2023'!U65/100)* 'Tariffs Jul2023'!AJ65,($C$5*'Tariffs Jul2023'!AL65/'Tariffs Jul2023'!AJ65*'Tariffs Jul2023'!U65/100)* 'Tariffs Jul2023'!AJ65)</f>
        <v>229.25318181818182</v>
      </c>
      <c r="K71" s="85">
        <f>IF($C$5*'Tariffs Jul2023'!AL65/'Tariffs Jul2023'!AJ65&lt;'Tariffs Jul2023'!J65,0,IF($C$5*'Tariffs Jul2023'!AL65/'Tariffs Jul2023'!AJ65&lt;='Tariffs Jul2023'!K65,($C$5*'Tariffs Jul2023'!AL65/'Tariffs Jul2023'!AJ65-'Tariffs Jul2023'!J65)*('Tariffs Jul2023'!V65/100)*'Tariffs Jul2023'!AJ65,('Tariffs Jul2023'!K65-'Tariffs Jul2023'!J65)*('Tariffs Jul2023'!V65/100)*'Tariffs Jul2023'!AJ65))</f>
        <v>150.03545454545454</v>
      </c>
      <c r="L71" s="85">
        <f>IF($C$5*'Tariffs Jul2023'!AL65/'Tariffs Jul2023'!AJ65&lt;'Tariffs Jul2023'!K65,0,IF($C$5*'Tariffs Jul2023'!AL65/'Tariffs Jul2023'!AJ65&lt;='Tariffs Jul2023'!L65,($C$5*'Tariffs Jul2023'!AL65/'Tariffs Jul2023'!AJ65-'Tariffs Jul2023'!K65)*('Tariffs Jul2023'!W65/100)*'Tariffs Jul2023'!AJ65,('Tariffs Jul2023'!L65-'Tariffs Jul2023'!K65)*('Tariffs Jul2023'!W65/100)*'Tariffs Jul2023'!AJ65))</f>
        <v>0</v>
      </c>
      <c r="M71" s="85">
        <f>IF($C$5*'Tariffs Jul2023'!AL65/'Tariffs Jul2023'!AJ65&lt;'Tariffs Jul2023'!L65,0,IF($C$5*'Tariffs Jul2023'!AL65/'Tariffs Jul2023'!AJ65&lt;='Tariffs Jul2023'!M65,($C$5*'Tariffs Jul2023'!AL65/'Tariffs Jul2023'!AJ65-'Tariffs Jul2023'!L65)*('Tariffs Jul2023'!X65/100)*'Tariffs Jul2023'!AJ65,('Tariffs Jul2023'!M65-'Tariffs Jul2023'!L65)*('Tariffs Jul2023'!X65/100)*'Tariffs Jul2023'!AJ65))</f>
        <v>0</v>
      </c>
      <c r="N71" s="85">
        <f>IF(($C$5*'Tariffs Jul2023'!AL65/'Tariffs Jul2023'!AJ65&gt;'Tariffs Jul2023'!M65),($C$5*'Tariffs Jul2023'!AL65/'Tariffs Jul2023'!AJ65-'Tariffs Jul2023'!M65)*'Tariffs Jul2023'!Y65/100*'Tariffs Jul2023'!AJ65,0)</f>
        <v>695.45454545454527</v>
      </c>
      <c r="O71" s="73">
        <f t="shared" si="0"/>
        <v>2474.0377272727269</v>
      </c>
      <c r="P71" s="498">
        <f t="shared" si="1"/>
        <v>2721.4414999999999</v>
      </c>
      <c r="Q71" s="571"/>
      <c r="R71" s="571"/>
      <c r="S71" s="571"/>
      <c r="T71" s="571"/>
      <c r="U71" s="571"/>
      <c r="V71" s="571"/>
    </row>
    <row r="72" spans="1:22" x14ac:dyDescent="0.15">
      <c r="A72" s="286" t="str">
        <f>'Tariffs Jul2023'!F66</f>
        <v>EnergyAustralia</v>
      </c>
      <c r="B72" s="47" t="str">
        <f>'Tariffs Jul2023'!D66</f>
        <v>AGN Central 1</v>
      </c>
      <c r="C72" s="287">
        <f>'Tariffs Jul2023'!E66</f>
        <v>44958</v>
      </c>
      <c r="D72" s="85">
        <f>365*'Tariffs Jul2023'!H66/100</f>
        <v>379.20181818181817</v>
      </c>
      <c r="E72" s="85">
        <f>IF($C$5*'Tariffs Jul2023'!AK66/'Tariffs Jul2023'!AI66&gt;='Tariffs Jul2023'!J66,( 'Tariffs Jul2023'!J66*'Tariffs Jul2023'!O66/100)* 'Tariffs Jul2023'!AI66,($C$5*'Tariffs Jul2023'!AK66/'Tariffs Jul2023'!AI66*'Tariffs Jul2023'!O66/100)* 'Tariffs Jul2023'!AI66)</f>
        <v>223.42090909090908</v>
      </c>
      <c r="F72" s="85">
        <f>IF($C$5*'Tariffs Jul2023'!AK66/'Tariffs Jul2023'!AI66&lt;'Tariffs Jul2023'!J66,0,IF($C$5*'Tariffs Jul2023'!AK66/'Tariffs Jul2023'!AI66&lt;='Tariffs Jul2023'!K66,($C$5*'Tariffs Jul2023'!AK66/'Tariffs Jul2023'!AI66-'Tariffs Jul2023'!J66)*('Tariffs Jul2023'!P66/100)*'Tariffs Jul2023'!AI66,('Tariffs Jul2023'!K66-'Tariffs Jul2023'!J66)*('Tariffs Jul2023'!P66/100)*'Tariffs Jul2023'!AI66))</f>
        <v>139.31863636363633</v>
      </c>
      <c r="G72" s="85">
        <f>IF($C$5*'Tariffs Jul2023'!AK66/'Tariffs Jul2023'!AI66&lt;'Tariffs Jul2023'!K66,0,IF($C$5*'Tariffs Jul2023'!AK66/'Tariffs Jul2023'!AI66&lt;='Tariffs Jul2023'!L66,($C$5*'Tariffs Jul2023'!AK66/'Tariffs Jul2023'!AI66-'Tariffs Jul2023'!K66)*('Tariffs Jul2023'!Q66/100)*'Tariffs Jul2023'!AI66,('Tariffs Jul2023'!L66-'Tariffs Jul2023'!K66)*('Tariffs Jul2023'!Q66/100)*'Tariffs Jul2023'!AI66))</f>
        <v>0</v>
      </c>
      <c r="H72" s="85">
        <f>IF($C$5*'Tariffs Jul2023'!AK66/'Tariffs Jul2023'!AI66&lt;'Tariffs Jul2023'!L66,0,IF($C$5*'Tariffs Jul2023'!AK66/'Tariffs Jul2023'!AI66&lt;='Tariffs Jul2023'!M66,($C$5*'Tariffs Jul2023'!AK66/'Tariffs Jul2023'!AI66-'Tariffs Jul2023'!L66)*('Tariffs Jul2023'!R66/100)*'Tariffs Jul2023'!AI66,('Tariffs Jul2023'!M66-'Tariffs Jul2023'!L66)*('Tariffs Jul2023'!R66/100)*'Tariffs Jul2023'!AI66))</f>
        <v>0</v>
      </c>
      <c r="I72" s="85">
        <f>IF(($C$5*'Tariffs Jul2023'!AK66/'Tariffs Jul2023'!AI66&gt;'Tariffs Jul2023'!M66),($C$5*'Tariffs Jul2023'!AK66/'Tariffs Jul2023'!AI66-'Tariffs Jul2023'!M66)*'Tariffs Jul2023'!S66/100*'Tariffs Jul2023'!AI66,0)</f>
        <v>642.27272727272725</v>
      </c>
      <c r="J72" s="85">
        <f>IF($C$5*'Tariffs Jul2023'!AL66/'Tariffs Jul2023'!AJ66&gt;='Tariffs Jul2023'!J66,('Tariffs Jul2023'!J66*'Tariffs Jul2023'!U66/100)* 'Tariffs Jul2023'!AJ66,($C$5*'Tariffs Jul2023'!AL66/'Tariffs Jul2023'!AJ66*'Tariffs Jul2023'!U66/100)* 'Tariffs Jul2023'!AJ66)</f>
        <v>223.42090909090908</v>
      </c>
      <c r="K72" s="85">
        <f>IF($C$5*'Tariffs Jul2023'!AL66/'Tariffs Jul2023'!AJ66&lt;'Tariffs Jul2023'!J66,0,IF($C$5*'Tariffs Jul2023'!AL66/'Tariffs Jul2023'!AJ66&lt;='Tariffs Jul2023'!K66,($C$5*'Tariffs Jul2023'!AL66/'Tariffs Jul2023'!AJ66-'Tariffs Jul2023'!J66)*('Tariffs Jul2023'!V66/100)*'Tariffs Jul2023'!AJ66,('Tariffs Jul2023'!K66-'Tariffs Jul2023'!J66)*('Tariffs Jul2023'!V66/100)*'Tariffs Jul2023'!AJ66))</f>
        <v>139.31863636363633</v>
      </c>
      <c r="L72" s="85">
        <f>IF($C$5*'Tariffs Jul2023'!AL66/'Tariffs Jul2023'!AJ66&lt;'Tariffs Jul2023'!K66,0,IF($C$5*'Tariffs Jul2023'!AL66/'Tariffs Jul2023'!AJ66&lt;='Tariffs Jul2023'!L66,($C$5*'Tariffs Jul2023'!AL66/'Tariffs Jul2023'!AJ66-'Tariffs Jul2023'!K66)*('Tariffs Jul2023'!W66/100)*'Tariffs Jul2023'!AJ66,('Tariffs Jul2023'!L66-'Tariffs Jul2023'!K66)*('Tariffs Jul2023'!W66/100)*'Tariffs Jul2023'!AJ66))</f>
        <v>0</v>
      </c>
      <c r="M72" s="85">
        <f>IF($C$5*'Tariffs Jul2023'!AL66/'Tariffs Jul2023'!AJ66&lt;'Tariffs Jul2023'!L66,0,IF($C$5*'Tariffs Jul2023'!AL66/'Tariffs Jul2023'!AJ66&lt;='Tariffs Jul2023'!M66,($C$5*'Tariffs Jul2023'!AL66/'Tariffs Jul2023'!AJ66-'Tariffs Jul2023'!L66)*('Tariffs Jul2023'!X66/100)*'Tariffs Jul2023'!AJ66,('Tariffs Jul2023'!M66-'Tariffs Jul2023'!L66)*('Tariffs Jul2023'!X66/100)*'Tariffs Jul2023'!AJ66))</f>
        <v>0</v>
      </c>
      <c r="N72" s="85">
        <f>IF(($C$5*'Tariffs Jul2023'!AL66/'Tariffs Jul2023'!AJ66&gt;'Tariffs Jul2023'!M66),($C$5*'Tariffs Jul2023'!AL66/'Tariffs Jul2023'!AJ66-'Tariffs Jul2023'!M66)*'Tariffs Jul2023'!Y66/100*'Tariffs Jul2023'!AJ66,0)</f>
        <v>642.27272727272725</v>
      </c>
      <c r="O72" s="73">
        <f t="shared" si="0"/>
        <v>2389.2263636363637</v>
      </c>
      <c r="P72" s="498">
        <f t="shared" si="1"/>
        <v>2628.1490000000003</v>
      </c>
      <c r="Q72" s="571"/>
      <c r="R72" s="571"/>
      <c r="S72" s="571"/>
      <c r="T72" s="571"/>
      <c r="U72" s="571"/>
      <c r="V72" s="571"/>
    </row>
    <row r="73" spans="1:22" x14ac:dyDescent="0.15">
      <c r="A73" s="286" t="str">
        <f>'Tariffs Jul2023'!F67</f>
        <v>Lumo Energy</v>
      </c>
      <c r="B73" s="47" t="str">
        <f>'Tariffs Jul2023'!D67</f>
        <v>AGN Central 1</v>
      </c>
      <c r="C73" s="287">
        <f>'Tariffs Jul2023'!E67</f>
        <v>45108</v>
      </c>
      <c r="D73" s="85">
        <f>365*'Tariffs Jul2023'!H67/100</f>
        <v>319.73999999999995</v>
      </c>
      <c r="E73" s="85">
        <f>IF($C$5*'Tariffs Jul2023'!AK67/'Tariffs Jul2023'!AI67&gt;='Tariffs Jul2023'!J67,( 'Tariffs Jul2023'!J67*'Tariffs Jul2023'!O67/100)* 'Tariffs Jul2023'!AI67,($C$5*'Tariffs Jul2023'!AK67/'Tariffs Jul2023'!AI67*'Tariffs Jul2023'!O67/100)* 'Tariffs Jul2023'!AI67)</f>
        <v>198.74590909090904</v>
      </c>
      <c r="F73" s="85">
        <f>IF($C$5*'Tariffs Jul2023'!AK67/'Tariffs Jul2023'!AI67&lt;'Tariffs Jul2023'!J67,0,IF($C$5*'Tariffs Jul2023'!AK67/'Tariffs Jul2023'!AI67&lt;='Tariffs Jul2023'!K67,($C$5*'Tariffs Jul2023'!AK67/'Tariffs Jul2023'!AI67-'Tariffs Jul2023'!J67)*('Tariffs Jul2023'!P67/100)*'Tariffs Jul2023'!AI67,('Tariffs Jul2023'!K67-'Tariffs Jul2023'!J67)*('Tariffs Jul2023'!P67/100)*'Tariffs Jul2023'!AI67))</f>
        <v>133.77545454545455</v>
      </c>
      <c r="G73" s="85">
        <f>IF($C$5*'Tariffs Jul2023'!AK67/'Tariffs Jul2023'!AI67&lt;'Tariffs Jul2023'!K67,0,IF($C$5*'Tariffs Jul2023'!AK67/'Tariffs Jul2023'!AI67&lt;='Tariffs Jul2023'!L67,($C$5*'Tariffs Jul2023'!AK67/'Tariffs Jul2023'!AI67-'Tariffs Jul2023'!K67)*('Tariffs Jul2023'!Q67/100)*'Tariffs Jul2023'!AI67,('Tariffs Jul2023'!L67-'Tariffs Jul2023'!K67)*('Tariffs Jul2023'!Q67/100)*'Tariffs Jul2023'!AI67))</f>
        <v>0</v>
      </c>
      <c r="H73" s="85">
        <f>IF($C$5*'Tariffs Jul2023'!AK67/'Tariffs Jul2023'!AI67&lt;'Tariffs Jul2023'!L67,0,IF($C$5*'Tariffs Jul2023'!AK67/'Tariffs Jul2023'!AI67&lt;='Tariffs Jul2023'!M67,($C$5*'Tariffs Jul2023'!AK67/'Tariffs Jul2023'!AI67-'Tariffs Jul2023'!L67)*('Tariffs Jul2023'!R67/100)*'Tariffs Jul2023'!AI67,('Tariffs Jul2023'!M67-'Tariffs Jul2023'!L67)*('Tariffs Jul2023'!R67/100)*'Tariffs Jul2023'!AI67))</f>
        <v>0</v>
      </c>
      <c r="I73" s="85">
        <f>IF(($C$5*'Tariffs Jul2023'!AK67/'Tariffs Jul2023'!AI67&gt;'Tariffs Jul2023'!M67),($C$5*'Tariffs Jul2023'!AK67/'Tariffs Jul2023'!AI67-'Tariffs Jul2023'!M67)*'Tariffs Jul2023'!S67/100*'Tariffs Jul2023'!AI67,0)</f>
        <v>642.27272727272725</v>
      </c>
      <c r="J73" s="85">
        <f>IF($C$5*'Tariffs Jul2023'!AL67/'Tariffs Jul2023'!AJ67&gt;='Tariffs Jul2023'!J67,('Tariffs Jul2023'!J67*'Tariffs Jul2023'!U67/100)* 'Tariffs Jul2023'!AJ67,($C$5*'Tariffs Jul2023'!AL67/'Tariffs Jul2023'!AJ67*'Tariffs Jul2023'!U67/100)* 'Tariffs Jul2023'!AJ67)</f>
        <v>198.74590909090904</v>
      </c>
      <c r="K73" s="85">
        <f>IF($C$5*'Tariffs Jul2023'!AL67/'Tariffs Jul2023'!AJ67&lt;'Tariffs Jul2023'!J67,0,IF($C$5*'Tariffs Jul2023'!AL67/'Tariffs Jul2023'!AJ67&lt;='Tariffs Jul2023'!K67,($C$5*'Tariffs Jul2023'!AL67/'Tariffs Jul2023'!AJ67-'Tariffs Jul2023'!J67)*('Tariffs Jul2023'!V67/100)*'Tariffs Jul2023'!AJ67,('Tariffs Jul2023'!K67-'Tariffs Jul2023'!J67)*('Tariffs Jul2023'!V67/100)*'Tariffs Jul2023'!AJ67))</f>
        <v>133.77545454545455</v>
      </c>
      <c r="L73" s="85">
        <f>IF($C$5*'Tariffs Jul2023'!AL67/'Tariffs Jul2023'!AJ67&lt;'Tariffs Jul2023'!K67,0,IF($C$5*'Tariffs Jul2023'!AL67/'Tariffs Jul2023'!AJ67&lt;='Tariffs Jul2023'!L67,($C$5*'Tariffs Jul2023'!AL67/'Tariffs Jul2023'!AJ67-'Tariffs Jul2023'!K67)*('Tariffs Jul2023'!W67/100)*'Tariffs Jul2023'!AJ67,('Tariffs Jul2023'!L67-'Tariffs Jul2023'!K67)*('Tariffs Jul2023'!W67/100)*'Tariffs Jul2023'!AJ67))</f>
        <v>0</v>
      </c>
      <c r="M73" s="85">
        <f>IF($C$5*'Tariffs Jul2023'!AL67/'Tariffs Jul2023'!AJ67&lt;'Tariffs Jul2023'!L67,0,IF($C$5*'Tariffs Jul2023'!AL67/'Tariffs Jul2023'!AJ67&lt;='Tariffs Jul2023'!M67,($C$5*'Tariffs Jul2023'!AL67/'Tariffs Jul2023'!AJ67-'Tariffs Jul2023'!L67)*('Tariffs Jul2023'!X67/100)*'Tariffs Jul2023'!AJ67,('Tariffs Jul2023'!M67-'Tariffs Jul2023'!L67)*('Tariffs Jul2023'!X67/100)*'Tariffs Jul2023'!AJ67))</f>
        <v>0</v>
      </c>
      <c r="N73" s="85">
        <f>IF(($C$5*'Tariffs Jul2023'!AL67/'Tariffs Jul2023'!AJ67&gt;'Tariffs Jul2023'!M67),($C$5*'Tariffs Jul2023'!AL67/'Tariffs Jul2023'!AJ67-'Tariffs Jul2023'!M67)*'Tariffs Jul2023'!Y67/100*'Tariffs Jul2023'!AJ67,0)</f>
        <v>642.27272727272725</v>
      </c>
      <c r="O73" s="73">
        <f t="shared" si="0"/>
        <v>2269.3281818181813</v>
      </c>
      <c r="P73" s="498">
        <f t="shared" si="1"/>
        <v>2496.2609999999995</v>
      </c>
      <c r="Q73" s="571"/>
      <c r="R73" s="571"/>
      <c r="S73" s="571"/>
      <c r="T73" s="571"/>
      <c r="U73" s="571"/>
      <c r="V73" s="571"/>
    </row>
    <row r="74" spans="1:22" x14ac:dyDescent="0.15">
      <c r="A74" s="286" t="str">
        <f>'Tariffs Jul2023'!F68</f>
        <v>Momentum Energy</v>
      </c>
      <c r="B74" s="47" t="str">
        <f>'Tariffs Jul2023'!D68</f>
        <v>AGN Central 1</v>
      </c>
      <c r="C74" s="287">
        <f>'Tariffs Jul2023'!E68</f>
        <v>45139</v>
      </c>
      <c r="D74" s="85">
        <f>365*'Tariffs Jul2023'!H68/100</f>
        <v>373.09636363636361</v>
      </c>
      <c r="E74" s="85">
        <f>IF($C$5*'Tariffs Jul2023'!AK68/'Tariffs Jul2023'!AI68&gt;='Tariffs Jul2023'!J68,( 'Tariffs Jul2023'!J68*'Tariffs Jul2023'!O68/100)* 'Tariffs Jul2023'!AI68,($C$5*'Tariffs Jul2023'!AK68/'Tariffs Jul2023'!AI68*'Tariffs Jul2023'!O68/100)* 'Tariffs Jul2023'!AI68)</f>
        <v>250.78772727272724</v>
      </c>
      <c r="F74" s="85">
        <f>IF($C$5*'Tariffs Jul2023'!AK68/'Tariffs Jul2023'!AI68&lt;'Tariffs Jul2023'!J68,0,IF($C$5*'Tariffs Jul2023'!AK68/'Tariffs Jul2023'!AI68&lt;='Tariffs Jul2023'!K68,($C$5*'Tariffs Jul2023'!AK68/'Tariffs Jul2023'!AI68-'Tariffs Jul2023'!J68)*('Tariffs Jul2023'!P68/100)*'Tariffs Jul2023'!AI68,('Tariffs Jul2023'!K68-'Tariffs Jul2023'!J68)*('Tariffs Jul2023'!P68/100)*'Tariffs Jul2023'!AI68))</f>
        <v>171.83863636363637</v>
      </c>
      <c r="G74" s="85">
        <f>IF($C$5*'Tariffs Jul2023'!AK68/'Tariffs Jul2023'!AI68&lt;'Tariffs Jul2023'!K68,0,IF($C$5*'Tariffs Jul2023'!AK68/'Tariffs Jul2023'!AI68&lt;='Tariffs Jul2023'!L68,($C$5*'Tariffs Jul2023'!AK68/'Tariffs Jul2023'!AI68-'Tariffs Jul2023'!K68)*('Tariffs Jul2023'!Q68/100)*'Tariffs Jul2023'!AI68,('Tariffs Jul2023'!L68-'Tariffs Jul2023'!K68)*('Tariffs Jul2023'!Q68/100)*'Tariffs Jul2023'!AI68))</f>
        <v>0</v>
      </c>
      <c r="H74" s="85">
        <f>IF($C$5*'Tariffs Jul2023'!AK68/'Tariffs Jul2023'!AI68&lt;'Tariffs Jul2023'!L68,0,IF($C$5*'Tariffs Jul2023'!AK68/'Tariffs Jul2023'!AI68&lt;='Tariffs Jul2023'!M68,($C$5*'Tariffs Jul2023'!AK68/'Tariffs Jul2023'!AI68-'Tariffs Jul2023'!L68)*('Tariffs Jul2023'!R68/100)*'Tariffs Jul2023'!AI68,('Tariffs Jul2023'!M68-'Tariffs Jul2023'!L68)*('Tariffs Jul2023'!R68/100)*'Tariffs Jul2023'!AI68))</f>
        <v>0</v>
      </c>
      <c r="I74" s="85">
        <f>IF(($C$5*'Tariffs Jul2023'!AK68/'Tariffs Jul2023'!AI68&gt;'Tariffs Jul2023'!M68),($C$5*'Tariffs Jul2023'!AK68/'Tariffs Jul2023'!AI68-'Tariffs Jul2023'!M68)*'Tariffs Jul2023'!S68/100*'Tariffs Jul2023'!AI68,0)</f>
        <v>820.22727272727263</v>
      </c>
      <c r="J74" s="85">
        <f>IF($C$5*'Tariffs Jul2023'!AL68/'Tariffs Jul2023'!AJ68&gt;='Tariffs Jul2023'!J68,('Tariffs Jul2023'!J68*'Tariffs Jul2023'!U68/100)* 'Tariffs Jul2023'!AJ68,($C$5*'Tariffs Jul2023'!AL68/'Tariffs Jul2023'!AJ68*'Tariffs Jul2023'!U68/100)* 'Tariffs Jul2023'!AJ68)</f>
        <v>250.78772727272724</v>
      </c>
      <c r="K74" s="85">
        <f>IF($C$5*'Tariffs Jul2023'!AL68/'Tariffs Jul2023'!AJ68&lt;'Tariffs Jul2023'!J68,0,IF($C$5*'Tariffs Jul2023'!AL68/'Tariffs Jul2023'!AJ68&lt;='Tariffs Jul2023'!K68,($C$5*'Tariffs Jul2023'!AL68/'Tariffs Jul2023'!AJ68-'Tariffs Jul2023'!J68)*('Tariffs Jul2023'!V68/100)*'Tariffs Jul2023'!AJ68,('Tariffs Jul2023'!K68-'Tariffs Jul2023'!J68)*('Tariffs Jul2023'!V68/100)*'Tariffs Jul2023'!AJ68))</f>
        <v>171.83863636363637</v>
      </c>
      <c r="L74" s="85">
        <f>IF($C$5*'Tariffs Jul2023'!AL68/'Tariffs Jul2023'!AJ68&lt;'Tariffs Jul2023'!K68,0,IF($C$5*'Tariffs Jul2023'!AL68/'Tariffs Jul2023'!AJ68&lt;='Tariffs Jul2023'!L68,($C$5*'Tariffs Jul2023'!AL68/'Tariffs Jul2023'!AJ68-'Tariffs Jul2023'!K68)*('Tariffs Jul2023'!W68/100)*'Tariffs Jul2023'!AJ68,('Tariffs Jul2023'!L68-'Tariffs Jul2023'!K68)*('Tariffs Jul2023'!W68/100)*'Tariffs Jul2023'!AJ68))</f>
        <v>0</v>
      </c>
      <c r="M74" s="85">
        <f>IF($C$5*'Tariffs Jul2023'!AL68/'Tariffs Jul2023'!AJ68&lt;'Tariffs Jul2023'!L68,0,IF($C$5*'Tariffs Jul2023'!AL68/'Tariffs Jul2023'!AJ68&lt;='Tariffs Jul2023'!M68,($C$5*'Tariffs Jul2023'!AL68/'Tariffs Jul2023'!AJ68-'Tariffs Jul2023'!L68)*('Tariffs Jul2023'!X68/100)*'Tariffs Jul2023'!AJ68,('Tariffs Jul2023'!M68-'Tariffs Jul2023'!L68)*('Tariffs Jul2023'!X68/100)*'Tariffs Jul2023'!AJ68))</f>
        <v>0</v>
      </c>
      <c r="N74" s="85">
        <f>IF(($C$5*'Tariffs Jul2023'!AL68/'Tariffs Jul2023'!AJ68&gt;'Tariffs Jul2023'!M68),($C$5*'Tariffs Jul2023'!AL68/'Tariffs Jul2023'!AJ68-'Tariffs Jul2023'!M68)*'Tariffs Jul2023'!Y68/100*'Tariffs Jul2023'!AJ68,0)</f>
        <v>820.22727272727263</v>
      </c>
      <c r="O74" s="73">
        <f t="shared" si="0"/>
        <v>2858.8036363636361</v>
      </c>
      <c r="P74" s="498">
        <f t="shared" si="1"/>
        <v>3144.6839999999997</v>
      </c>
      <c r="Q74" s="571"/>
      <c r="R74" s="571"/>
      <c r="S74" s="571"/>
      <c r="T74" s="571"/>
      <c r="U74" s="571"/>
      <c r="V74" s="571"/>
    </row>
    <row r="75" spans="1:22" x14ac:dyDescent="0.15">
      <c r="A75" s="286" t="str">
        <f>'Tariffs Jul2023'!F69</f>
        <v>Origin Energy</v>
      </c>
      <c r="B75" s="47" t="str">
        <f>'Tariffs Jul2023'!D69</f>
        <v>AGN Central 1</v>
      </c>
      <c r="C75" s="287">
        <f>'Tariffs Jul2023'!E69</f>
        <v>45108</v>
      </c>
      <c r="D75" s="85">
        <f>365*'Tariffs Jul2023'!H69/100</f>
        <v>300.6936363636363</v>
      </c>
      <c r="E75" s="85">
        <f>IF($C$5*'Tariffs Jul2023'!AK69/'Tariffs Jul2023'!AI69&gt;='Tariffs Jul2023'!J69,( 'Tariffs Jul2023'!J69*'Tariffs Jul2023'!O69/100)* 'Tariffs Jul2023'!AI69,($C$5*'Tariffs Jul2023'!AK69/'Tariffs Jul2023'!AI69*'Tariffs Jul2023'!O69/100)* 'Tariffs Jul2023'!AI69)</f>
        <v>598.90909090909088</v>
      </c>
      <c r="F75" s="85">
        <f>IF($C$5*'Tariffs Jul2023'!AK69/'Tariffs Jul2023'!AI69&lt;'Tariffs Jul2023'!J69,0,IF($C$5*'Tariffs Jul2023'!AK69/'Tariffs Jul2023'!AI69&lt;='Tariffs Jul2023'!K69,($C$5*'Tariffs Jul2023'!AK69/'Tariffs Jul2023'!AI69-'Tariffs Jul2023'!J69)*('Tariffs Jul2023'!P69/100)*'Tariffs Jul2023'!AI69,('Tariffs Jul2023'!K69-'Tariffs Jul2023'!J69)*('Tariffs Jul2023'!P69/100)*'Tariffs Jul2023'!AI69))</f>
        <v>432</v>
      </c>
      <c r="G75" s="85">
        <f>IF($C$5*'Tariffs Jul2023'!AK69/'Tariffs Jul2023'!AI69&lt;'Tariffs Jul2023'!K69,0,IF($C$5*'Tariffs Jul2023'!AK69/'Tariffs Jul2023'!AI69&lt;='Tariffs Jul2023'!L69,($C$5*'Tariffs Jul2023'!AK69/'Tariffs Jul2023'!AI69-'Tariffs Jul2023'!K69)*('Tariffs Jul2023'!Q69/100)*'Tariffs Jul2023'!AI69,('Tariffs Jul2023'!L69-'Tariffs Jul2023'!K69)*('Tariffs Jul2023'!Q69/100)*'Tariffs Jul2023'!AI69))</f>
        <v>0</v>
      </c>
      <c r="H75" s="85">
        <f>IF($C$5*'Tariffs Jul2023'!AK69/'Tariffs Jul2023'!AI69&lt;'Tariffs Jul2023'!L69,0,IF($C$5*'Tariffs Jul2023'!AK69/'Tariffs Jul2023'!AI69&lt;='Tariffs Jul2023'!M69,($C$5*'Tariffs Jul2023'!AK69/'Tariffs Jul2023'!AI69-'Tariffs Jul2023'!L69)*('Tariffs Jul2023'!R69/100)*'Tariffs Jul2023'!AI69,('Tariffs Jul2023'!M69-'Tariffs Jul2023'!L69)*('Tariffs Jul2023'!R69/100)*'Tariffs Jul2023'!AI69))</f>
        <v>0</v>
      </c>
      <c r="I75" s="85">
        <f>IF(($C$5*'Tariffs Jul2023'!AK69/'Tariffs Jul2023'!AI69&gt;'Tariffs Jul2023'!M69),($C$5*'Tariffs Jul2023'!AK69/'Tariffs Jul2023'!AI69-'Tariffs Jul2023'!M69)*'Tariffs Jul2023'!S69/100*'Tariffs Jul2023'!AI69,0)</f>
        <v>0</v>
      </c>
      <c r="J75" s="85">
        <f>IF($C$5*'Tariffs Jul2023'!AL69/'Tariffs Jul2023'!AJ69&gt;='Tariffs Jul2023'!J69,('Tariffs Jul2023'!J69*'Tariffs Jul2023'!U69/100)* 'Tariffs Jul2023'!AJ69,($C$5*'Tariffs Jul2023'!AL69/'Tariffs Jul2023'!AJ69*'Tariffs Jul2023'!U69/100)* 'Tariffs Jul2023'!AJ69)</f>
        <v>598.90909090909088</v>
      </c>
      <c r="K75" s="85">
        <f>IF($C$5*'Tariffs Jul2023'!AL69/'Tariffs Jul2023'!AJ69&lt;'Tariffs Jul2023'!J69,0,IF($C$5*'Tariffs Jul2023'!AL69/'Tariffs Jul2023'!AJ69&lt;='Tariffs Jul2023'!K69,($C$5*'Tariffs Jul2023'!AL69/'Tariffs Jul2023'!AJ69-'Tariffs Jul2023'!J69)*('Tariffs Jul2023'!V69/100)*'Tariffs Jul2023'!AJ69,('Tariffs Jul2023'!K69-'Tariffs Jul2023'!J69)*('Tariffs Jul2023'!V69/100)*'Tariffs Jul2023'!AJ69))</f>
        <v>432</v>
      </c>
      <c r="L75" s="85">
        <f>IF($C$5*'Tariffs Jul2023'!AL69/'Tariffs Jul2023'!AJ69&lt;'Tariffs Jul2023'!K69,0,IF($C$5*'Tariffs Jul2023'!AL69/'Tariffs Jul2023'!AJ69&lt;='Tariffs Jul2023'!L69,($C$5*'Tariffs Jul2023'!AL69/'Tariffs Jul2023'!AJ69-'Tariffs Jul2023'!K69)*('Tariffs Jul2023'!W69/100)*'Tariffs Jul2023'!AJ69,('Tariffs Jul2023'!L69-'Tariffs Jul2023'!K69)*('Tariffs Jul2023'!W69/100)*'Tariffs Jul2023'!AJ69))</f>
        <v>0</v>
      </c>
      <c r="M75" s="85">
        <f>IF($C$5*'Tariffs Jul2023'!AL69/'Tariffs Jul2023'!AJ69&lt;'Tariffs Jul2023'!L69,0,IF($C$5*'Tariffs Jul2023'!AL69/'Tariffs Jul2023'!AJ69&lt;='Tariffs Jul2023'!M69,($C$5*'Tariffs Jul2023'!AL69/'Tariffs Jul2023'!AJ69-'Tariffs Jul2023'!L69)*('Tariffs Jul2023'!X69/100)*'Tariffs Jul2023'!AJ69,('Tariffs Jul2023'!M69-'Tariffs Jul2023'!L69)*('Tariffs Jul2023'!X69/100)*'Tariffs Jul2023'!AJ69))</f>
        <v>0</v>
      </c>
      <c r="N75" s="85">
        <f>IF(($C$5*'Tariffs Jul2023'!AL69/'Tariffs Jul2023'!AJ69&gt;'Tariffs Jul2023'!M69),($C$5*'Tariffs Jul2023'!AL69/'Tariffs Jul2023'!AJ69-'Tariffs Jul2023'!M69)*'Tariffs Jul2023'!Y69/100*'Tariffs Jul2023'!AJ69,0)</f>
        <v>0</v>
      </c>
      <c r="O75" s="73">
        <f t="shared" si="0"/>
        <v>2362.5118181818179</v>
      </c>
      <c r="P75" s="498">
        <f t="shared" si="1"/>
        <v>2598.7629999999999</v>
      </c>
      <c r="Q75" s="571"/>
      <c r="R75" s="571"/>
      <c r="S75" s="571"/>
      <c r="T75" s="571"/>
      <c r="U75" s="571"/>
      <c r="V75" s="571"/>
    </row>
    <row r="76" spans="1:22" x14ac:dyDescent="0.15">
      <c r="A76" s="286" t="str">
        <f>'Tariffs Jul2023'!F70</f>
        <v>Red Energy</v>
      </c>
      <c r="B76" s="47" t="str">
        <f>'Tariffs Jul2023'!D70</f>
        <v>AGN Central 1</v>
      </c>
      <c r="C76" s="287">
        <f>'Tariffs Jul2023'!E70</f>
        <v>45108</v>
      </c>
      <c r="D76" s="85">
        <f>365*'Tariffs Jul2023'!H70/100</f>
        <v>319.73999999999995</v>
      </c>
      <c r="E76" s="85">
        <f>IF($C$5*'Tariffs Jul2023'!AK70/'Tariffs Jul2023'!AI70&gt;='Tariffs Jul2023'!J70,( 'Tariffs Jul2023'!J70*'Tariffs Jul2023'!O70/100)* 'Tariffs Jul2023'!AI70,($C$5*'Tariffs Jul2023'!AK70/'Tariffs Jul2023'!AI70*'Tariffs Jul2023'!O70/100)* 'Tariffs Jul2023'!AI70)</f>
        <v>198.74590909090904</v>
      </c>
      <c r="F76" s="85">
        <f>IF($C$5*'Tariffs Jul2023'!AK70/'Tariffs Jul2023'!AI70&lt;'Tariffs Jul2023'!J70,0,IF($C$5*'Tariffs Jul2023'!AK70/'Tariffs Jul2023'!AI70&lt;='Tariffs Jul2023'!K70,($C$5*'Tariffs Jul2023'!AK70/'Tariffs Jul2023'!AI70-'Tariffs Jul2023'!J70)*('Tariffs Jul2023'!P70/100)*'Tariffs Jul2023'!AI70,('Tariffs Jul2023'!K70-'Tariffs Jul2023'!J70)*('Tariffs Jul2023'!P70/100)*'Tariffs Jul2023'!AI70))</f>
        <v>133.77545454545455</v>
      </c>
      <c r="G76" s="85">
        <f>IF($C$5*'Tariffs Jul2023'!AK70/'Tariffs Jul2023'!AI70&lt;'Tariffs Jul2023'!K70,0,IF($C$5*'Tariffs Jul2023'!AK70/'Tariffs Jul2023'!AI70&lt;='Tariffs Jul2023'!L70,($C$5*'Tariffs Jul2023'!AK70/'Tariffs Jul2023'!AI70-'Tariffs Jul2023'!K70)*('Tariffs Jul2023'!Q70/100)*'Tariffs Jul2023'!AI70,('Tariffs Jul2023'!L70-'Tariffs Jul2023'!K70)*('Tariffs Jul2023'!Q70/100)*'Tariffs Jul2023'!AI70))</f>
        <v>0</v>
      </c>
      <c r="H76" s="85">
        <f>IF($C$5*'Tariffs Jul2023'!AK70/'Tariffs Jul2023'!AI70&lt;'Tariffs Jul2023'!L70,0,IF($C$5*'Tariffs Jul2023'!AK70/'Tariffs Jul2023'!AI70&lt;='Tariffs Jul2023'!M70,($C$5*'Tariffs Jul2023'!AK70/'Tariffs Jul2023'!AI70-'Tariffs Jul2023'!L70)*('Tariffs Jul2023'!R70/100)*'Tariffs Jul2023'!AI70,('Tariffs Jul2023'!M70-'Tariffs Jul2023'!L70)*('Tariffs Jul2023'!R70/100)*'Tariffs Jul2023'!AI70))</f>
        <v>0</v>
      </c>
      <c r="I76" s="85">
        <f>IF(($C$5*'Tariffs Jul2023'!AK70/'Tariffs Jul2023'!AI70&gt;'Tariffs Jul2023'!M70),($C$5*'Tariffs Jul2023'!AK70/'Tariffs Jul2023'!AI70-'Tariffs Jul2023'!M70)*'Tariffs Jul2023'!S70/100*'Tariffs Jul2023'!AI70,0)</f>
        <v>642.27272727272725</v>
      </c>
      <c r="J76" s="85">
        <f>IF($C$5*'Tariffs Jul2023'!AL70/'Tariffs Jul2023'!AJ70&gt;='Tariffs Jul2023'!J70,('Tariffs Jul2023'!J70*'Tariffs Jul2023'!U70/100)* 'Tariffs Jul2023'!AJ70,($C$5*'Tariffs Jul2023'!AL70/'Tariffs Jul2023'!AJ70*'Tariffs Jul2023'!U70/100)* 'Tariffs Jul2023'!AJ70)</f>
        <v>198.74590909090904</v>
      </c>
      <c r="K76" s="85">
        <f>IF($C$5*'Tariffs Jul2023'!AL70/'Tariffs Jul2023'!AJ70&lt;'Tariffs Jul2023'!J70,0,IF($C$5*'Tariffs Jul2023'!AL70/'Tariffs Jul2023'!AJ70&lt;='Tariffs Jul2023'!K70,($C$5*'Tariffs Jul2023'!AL70/'Tariffs Jul2023'!AJ70-'Tariffs Jul2023'!J70)*('Tariffs Jul2023'!V70/100)*'Tariffs Jul2023'!AJ70,('Tariffs Jul2023'!K70-'Tariffs Jul2023'!J70)*('Tariffs Jul2023'!V70/100)*'Tariffs Jul2023'!AJ70))</f>
        <v>133.77545454545455</v>
      </c>
      <c r="L76" s="85">
        <f>IF($C$5*'Tariffs Jul2023'!AL70/'Tariffs Jul2023'!AJ70&lt;'Tariffs Jul2023'!K70,0,IF($C$5*'Tariffs Jul2023'!AL70/'Tariffs Jul2023'!AJ70&lt;='Tariffs Jul2023'!L70,($C$5*'Tariffs Jul2023'!AL70/'Tariffs Jul2023'!AJ70-'Tariffs Jul2023'!K70)*('Tariffs Jul2023'!W70/100)*'Tariffs Jul2023'!AJ70,('Tariffs Jul2023'!L70-'Tariffs Jul2023'!K70)*('Tariffs Jul2023'!W70/100)*'Tariffs Jul2023'!AJ70))</f>
        <v>0</v>
      </c>
      <c r="M76" s="85">
        <f>IF($C$5*'Tariffs Jul2023'!AL70/'Tariffs Jul2023'!AJ70&lt;'Tariffs Jul2023'!L70,0,IF($C$5*'Tariffs Jul2023'!AL70/'Tariffs Jul2023'!AJ70&lt;='Tariffs Jul2023'!M70,($C$5*'Tariffs Jul2023'!AL70/'Tariffs Jul2023'!AJ70-'Tariffs Jul2023'!L70)*('Tariffs Jul2023'!X70/100)*'Tariffs Jul2023'!AJ70,('Tariffs Jul2023'!M70-'Tariffs Jul2023'!L70)*('Tariffs Jul2023'!X70/100)*'Tariffs Jul2023'!AJ70))</f>
        <v>0</v>
      </c>
      <c r="N76" s="85">
        <f>IF(($C$5*'Tariffs Jul2023'!AL70/'Tariffs Jul2023'!AJ70&gt;'Tariffs Jul2023'!M70),($C$5*'Tariffs Jul2023'!AL70/'Tariffs Jul2023'!AJ70-'Tariffs Jul2023'!M70)*'Tariffs Jul2023'!Y70/100*'Tariffs Jul2023'!AJ70,0)</f>
        <v>642.27272727272725</v>
      </c>
      <c r="O76" s="73">
        <f t="shared" si="0"/>
        <v>2269.3281818181813</v>
      </c>
      <c r="P76" s="498">
        <f t="shared" si="1"/>
        <v>2496.2609999999995</v>
      </c>
      <c r="Q76" s="571"/>
      <c r="R76" s="571"/>
      <c r="S76" s="571"/>
      <c r="T76" s="571"/>
      <c r="U76" s="571"/>
      <c r="V76" s="571"/>
    </row>
    <row r="77" spans="1:22" x14ac:dyDescent="0.15">
      <c r="A77" s="286" t="str">
        <f>'Tariffs Jul2023'!F71</f>
        <v>Simply Energy</v>
      </c>
      <c r="B77" s="47" t="str">
        <f>'Tariffs Jul2023'!D71</f>
        <v>AGN Central 1</v>
      </c>
      <c r="C77" s="287">
        <f>'Tariffs Jul2023'!E71</f>
        <v>45108</v>
      </c>
      <c r="D77" s="85">
        <f>365*'Tariffs Jul2023'!H71/100</f>
        <v>293.5927272727273</v>
      </c>
      <c r="E77" s="85">
        <f>IF($C$5*'Tariffs Jul2023'!AK71/'Tariffs Jul2023'!AI71&gt;='Tariffs Jul2023'!J71,( 'Tariffs Jul2023'!J71*'Tariffs Jul2023'!O71/100)* 'Tariffs Jul2023'!AI71,($C$5*'Tariffs Jul2023'!AK71/'Tariffs Jul2023'!AI71*'Tariffs Jul2023'!O71/100)* 'Tariffs Jul2023'!AI71)</f>
        <v>191.56772727272724</v>
      </c>
      <c r="F77" s="85">
        <f>IF($C$5*'Tariffs Jul2023'!AK71/'Tariffs Jul2023'!AI71&lt;'Tariffs Jul2023'!J71,0,IF($C$5*'Tariffs Jul2023'!AK71/'Tariffs Jul2023'!AI71&lt;='Tariffs Jul2023'!K71,($C$5*'Tariffs Jul2023'!AK71/'Tariffs Jul2023'!AI71-'Tariffs Jul2023'!J71)*('Tariffs Jul2023'!P71/100)*'Tariffs Jul2023'!AI71,('Tariffs Jul2023'!K71-'Tariffs Jul2023'!J71)*('Tariffs Jul2023'!P71/100)*'Tariffs Jul2023'!AI71))</f>
        <v>132.66681818181814</v>
      </c>
      <c r="G77" s="85">
        <f>IF($C$5*'Tariffs Jul2023'!AK71/'Tariffs Jul2023'!AI71&lt;'Tariffs Jul2023'!K71,0,IF($C$5*'Tariffs Jul2023'!AK71/'Tariffs Jul2023'!AI71&lt;='Tariffs Jul2023'!L71,($C$5*'Tariffs Jul2023'!AK71/'Tariffs Jul2023'!AI71-'Tariffs Jul2023'!K71)*('Tariffs Jul2023'!Q71/100)*'Tariffs Jul2023'!AI71,('Tariffs Jul2023'!L71-'Tariffs Jul2023'!K71)*('Tariffs Jul2023'!Q71/100)*'Tariffs Jul2023'!AI71))</f>
        <v>0</v>
      </c>
      <c r="H77" s="85">
        <f>IF($C$5*'Tariffs Jul2023'!AK71/'Tariffs Jul2023'!AI71&lt;'Tariffs Jul2023'!L71,0,IF($C$5*'Tariffs Jul2023'!AK71/'Tariffs Jul2023'!AI71&lt;='Tariffs Jul2023'!M71,($C$5*'Tariffs Jul2023'!AK71/'Tariffs Jul2023'!AI71-'Tariffs Jul2023'!L71)*('Tariffs Jul2023'!R71/100)*'Tariffs Jul2023'!AI71,('Tariffs Jul2023'!M71-'Tariffs Jul2023'!L71)*('Tariffs Jul2023'!R71/100)*'Tariffs Jul2023'!AI71))</f>
        <v>0</v>
      </c>
      <c r="I77" s="85">
        <f>IF(($C$5*'Tariffs Jul2023'!AK71/'Tariffs Jul2023'!AI71&gt;'Tariffs Jul2023'!M71),($C$5*'Tariffs Jul2023'!AK71/'Tariffs Jul2023'!AI71-'Tariffs Jul2023'!M71)*'Tariffs Jul2023'!S71/100*'Tariffs Jul2023'!AI71,0)</f>
        <v>613.63636363636363</v>
      </c>
      <c r="J77" s="85">
        <f>IF($C$5*'Tariffs Jul2023'!AL71/'Tariffs Jul2023'!AJ71&gt;='Tariffs Jul2023'!J71,('Tariffs Jul2023'!J71*'Tariffs Jul2023'!U71/100)* 'Tariffs Jul2023'!AJ71,($C$5*'Tariffs Jul2023'!AL71/'Tariffs Jul2023'!AJ71*'Tariffs Jul2023'!U71/100)* 'Tariffs Jul2023'!AJ71)</f>
        <v>191.56772727272724</v>
      </c>
      <c r="K77" s="85">
        <f>IF($C$5*'Tariffs Jul2023'!AL71/'Tariffs Jul2023'!AJ71&lt;'Tariffs Jul2023'!J71,0,IF($C$5*'Tariffs Jul2023'!AL71/'Tariffs Jul2023'!AJ71&lt;='Tariffs Jul2023'!K71,($C$5*'Tariffs Jul2023'!AL71/'Tariffs Jul2023'!AJ71-'Tariffs Jul2023'!J71)*('Tariffs Jul2023'!V71/100)*'Tariffs Jul2023'!AJ71,('Tariffs Jul2023'!K71-'Tariffs Jul2023'!J71)*('Tariffs Jul2023'!V71/100)*'Tariffs Jul2023'!AJ71))</f>
        <v>132.66681818181814</v>
      </c>
      <c r="L77" s="85">
        <f>IF($C$5*'Tariffs Jul2023'!AL71/'Tariffs Jul2023'!AJ71&lt;'Tariffs Jul2023'!K71,0,IF($C$5*'Tariffs Jul2023'!AL71/'Tariffs Jul2023'!AJ71&lt;='Tariffs Jul2023'!L71,($C$5*'Tariffs Jul2023'!AL71/'Tariffs Jul2023'!AJ71-'Tariffs Jul2023'!K71)*('Tariffs Jul2023'!W71/100)*'Tariffs Jul2023'!AJ71,('Tariffs Jul2023'!L71-'Tariffs Jul2023'!K71)*('Tariffs Jul2023'!W71/100)*'Tariffs Jul2023'!AJ71))</f>
        <v>0</v>
      </c>
      <c r="M77" s="85">
        <f>IF($C$5*'Tariffs Jul2023'!AL71/'Tariffs Jul2023'!AJ71&lt;'Tariffs Jul2023'!L71,0,IF($C$5*'Tariffs Jul2023'!AL71/'Tariffs Jul2023'!AJ71&lt;='Tariffs Jul2023'!M71,($C$5*'Tariffs Jul2023'!AL71/'Tariffs Jul2023'!AJ71-'Tariffs Jul2023'!L71)*('Tariffs Jul2023'!X71/100)*'Tariffs Jul2023'!AJ71,('Tariffs Jul2023'!M71-'Tariffs Jul2023'!L71)*('Tariffs Jul2023'!X71/100)*'Tariffs Jul2023'!AJ71))</f>
        <v>0</v>
      </c>
      <c r="N77" s="85">
        <f>IF(($C$5*'Tariffs Jul2023'!AL71/'Tariffs Jul2023'!AJ71&gt;'Tariffs Jul2023'!M71),($C$5*'Tariffs Jul2023'!AL71/'Tariffs Jul2023'!AJ71-'Tariffs Jul2023'!M71)*'Tariffs Jul2023'!Y71/100*'Tariffs Jul2023'!AJ71,0)</f>
        <v>613.63636363636363</v>
      </c>
      <c r="O77" s="73">
        <f t="shared" si="0"/>
        <v>2169.3345454545456</v>
      </c>
      <c r="P77" s="498">
        <f t="shared" si="1"/>
        <v>2386.2680000000005</v>
      </c>
      <c r="Q77" s="571"/>
      <c r="R77" s="571"/>
      <c r="S77" s="571"/>
      <c r="T77" s="571"/>
      <c r="U77" s="571"/>
      <c r="V77" s="571"/>
    </row>
    <row r="78" spans="1:22" x14ac:dyDescent="0.15">
      <c r="A78" s="286" t="str">
        <f>'Tariffs Jul2023'!F72</f>
        <v>GloBird</v>
      </c>
      <c r="B78" s="47" t="str">
        <f>'Tariffs Jul2023'!D72</f>
        <v>AGN Central 1</v>
      </c>
      <c r="C78" s="287">
        <f>'Tariffs Jul2023'!E72</f>
        <v>45108</v>
      </c>
      <c r="D78" s="85">
        <f>365*'Tariffs Jul2023'!H72/100</f>
        <v>292</v>
      </c>
      <c r="E78" s="85">
        <f>IF($C$5*'Tariffs Jul2023'!AK72/'Tariffs Jul2023'!AI72&gt;='Tariffs Jul2023'!J72,( 'Tariffs Jul2023'!J72*'Tariffs Jul2023'!O72/100)* 'Tariffs Jul2023'!AI72,($C$5*'Tariffs Jul2023'!AK72/'Tariffs Jul2023'!AI72*'Tariffs Jul2023'!O72/100)* 'Tariffs Jul2023'!AI72)</f>
        <v>504</v>
      </c>
      <c r="F78" s="85">
        <f>IF($C$5*'Tariffs Jul2023'!AK72/'Tariffs Jul2023'!AI72&lt;'Tariffs Jul2023'!J72,0,IF($C$5*'Tariffs Jul2023'!AK72/'Tariffs Jul2023'!AI72&lt;='Tariffs Jul2023'!K72,($C$5*'Tariffs Jul2023'!AK72/'Tariffs Jul2023'!AI72-'Tariffs Jul2023'!J72)*('Tariffs Jul2023'!P72/100)*'Tariffs Jul2023'!AI72,('Tariffs Jul2023'!K72-'Tariffs Jul2023'!J72)*('Tariffs Jul2023'!P72/100)*'Tariffs Jul2023'!AI72))</f>
        <v>0</v>
      </c>
      <c r="G78" s="85">
        <f>IF($C$5*'Tariffs Jul2023'!AK72/'Tariffs Jul2023'!AI72&lt;'Tariffs Jul2023'!K72,0,IF($C$5*'Tariffs Jul2023'!AK72/'Tariffs Jul2023'!AI72&lt;='Tariffs Jul2023'!L72,($C$5*'Tariffs Jul2023'!AK72/'Tariffs Jul2023'!AI72-'Tariffs Jul2023'!K72)*('Tariffs Jul2023'!Q72/100)*'Tariffs Jul2023'!AI72,('Tariffs Jul2023'!L72-'Tariffs Jul2023'!K72)*('Tariffs Jul2023'!Q72/100)*'Tariffs Jul2023'!AI72))</f>
        <v>0</v>
      </c>
      <c r="H78" s="85">
        <f>IF($C$5*'Tariffs Jul2023'!AK72/'Tariffs Jul2023'!AI72&lt;'Tariffs Jul2023'!L72,0,IF($C$5*'Tariffs Jul2023'!AK72/'Tariffs Jul2023'!AI72&lt;='Tariffs Jul2023'!M72,($C$5*'Tariffs Jul2023'!AK72/'Tariffs Jul2023'!AI72-'Tariffs Jul2023'!L72)*('Tariffs Jul2023'!R72/100)*'Tariffs Jul2023'!AI72,('Tariffs Jul2023'!M72-'Tariffs Jul2023'!L72)*('Tariffs Jul2023'!R72/100)*'Tariffs Jul2023'!AI72))</f>
        <v>0</v>
      </c>
      <c r="I78" s="85">
        <f>IF(($C$5*'Tariffs Jul2023'!AK72/'Tariffs Jul2023'!AI72&gt;'Tariffs Jul2023'!M72),($C$5*'Tariffs Jul2023'!AK72/'Tariffs Jul2023'!AI72-'Tariffs Jul2023'!M72)*'Tariffs Jul2023'!S72/100*'Tariffs Jul2023'!AI72,0)</f>
        <v>1125</v>
      </c>
      <c r="J78" s="85">
        <f>IF($C$5*'Tariffs Jul2023'!AL72/'Tariffs Jul2023'!AJ72&gt;='Tariffs Jul2023'!J72,('Tariffs Jul2023'!J72*'Tariffs Jul2023'!U72/100)* 'Tariffs Jul2023'!AJ72,($C$5*'Tariffs Jul2023'!AL72/'Tariffs Jul2023'!AJ72*'Tariffs Jul2023'!U72/100)* 'Tariffs Jul2023'!AJ72)</f>
        <v>504</v>
      </c>
      <c r="K78" s="85">
        <f>IF($C$5*'Tariffs Jul2023'!AL72/'Tariffs Jul2023'!AJ72&lt;'Tariffs Jul2023'!J72,0,IF($C$5*'Tariffs Jul2023'!AL72/'Tariffs Jul2023'!AJ72&lt;='Tariffs Jul2023'!K72,($C$5*'Tariffs Jul2023'!AL72/'Tariffs Jul2023'!AJ72-'Tariffs Jul2023'!J72)*('Tariffs Jul2023'!V72/100)*'Tariffs Jul2023'!AJ72,('Tariffs Jul2023'!K72-'Tariffs Jul2023'!J72)*('Tariffs Jul2023'!V72/100)*'Tariffs Jul2023'!AJ72))</f>
        <v>0</v>
      </c>
      <c r="L78" s="85">
        <f>IF($C$5*'Tariffs Jul2023'!AL72/'Tariffs Jul2023'!AJ72&lt;'Tariffs Jul2023'!K72,0,IF($C$5*'Tariffs Jul2023'!AL72/'Tariffs Jul2023'!AJ72&lt;='Tariffs Jul2023'!L72,($C$5*'Tariffs Jul2023'!AL72/'Tariffs Jul2023'!AJ72-'Tariffs Jul2023'!K72)*('Tariffs Jul2023'!W72/100)*'Tariffs Jul2023'!AJ72,('Tariffs Jul2023'!L72-'Tariffs Jul2023'!K72)*('Tariffs Jul2023'!W72/100)*'Tariffs Jul2023'!AJ72))</f>
        <v>0</v>
      </c>
      <c r="M78" s="85">
        <f>IF($C$5*'Tariffs Jul2023'!AL72/'Tariffs Jul2023'!AJ72&lt;'Tariffs Jul2023'!L72,0,IF($C$5*'Tariffs Jul2023'!AL72/'Tariffs Jul2023'!AJ72&lt;='Tariffs Jul2023'!M72,($C$5*'Tariffs Jul2023'!AL72/'Tariffs Jul2023'!AJ72-'Tariffs Jul2023'!L72)*('Tariffs Jul2023'!X72/100)*'Tariffs Jul2023'!AJ72,('Tariffs Jul2023'!M72-'Tariffs Jul2023'!L72)*('Tariffs Jul2023'!X72/100)*'Tariffs Jul2023'!AJ72))</f>
        <v>0</v>
      </c>
      <c r="N78" s="85">
        <f>IF(($C$5*'Tariffs Jul2023'!AL72/'Tariffs Jul2023'!AJ72&gt;'Tariffs Jul2023'!M72),($C$5*'Tariffs Jul2023'!AL72/'Tariffs Jul2023'!AJ72-'Tariffs Jul2023'!M72)*'Tariffs Jul2023'!Y72/100*'Tariffs Jul2023'!AJ72,0)</f>
        <v>1125</v>
      </c>
      <c r="O78" s="73">
        <f t="shared" si="0"/>
        <v>3550</v>
      </c>
      <c r="P78" s="498">
        <f t="shared" si="1"/>
        <v>3905.0000000000005</v>
      </c>
      <c r="Q78" s="571"/>
      <c r="R78" s="571"/>
      <c r="S78" s="571"/>
      <c r="T78" s="571"/>
      <c r="U78" s="571"/>
      <c r="V78" s="571"/>
    </row>
    <row r="79" spans="1:22" x14ac:dyDescent="0.15">
      <c r="A79" s="286" t="str">
        <f>'Tariffs Jul2023'!F73</f>
        <v>Powershop</v>
      </c>
      <c r="B79" s="47" t="str">
        <f>'Tariffs Jul2023'!D73</f>
        <v>AGN Central 1</v>
      </c>
      <c r="C79" s="287">
        <f>'Tariffs Jul2023'!E73</f>
        <v>44973</v>
      </c>
      <c r="D79" s="85">
        <f>365*'Tariffs Jul2023'!H73/100</f>
        <v>355.90818181818179</v>
      </c>
      <c r="E79" s="85">
        <f>((C$5*'Tariffs Jul2023'!AK73/'Tariffs Jul2023'!AI73)*('Tariffs Jul2023'!O73/100))*'Tariffs Jul2023'!AI73</f>
        <v>1128.2727272727275</v>
      </c>
      <c r="F79" s="85">
        <v>0</v>
      </c>
      <c r="G79" s="85">
        <v>0</v>
      </c>
      <c r="H79" s="85">
        <v>0</v>
      </c>
      <c r="I79" s="85">
        <v>0</v>
      </c>
      <c r="J79" s="85">
        <f>((C$5*'Tariffs Jul2023'!AL73/'Tariffs Jul2023'!AJ73)*('Tariffs Jul2023'!U73/100))*'Tariffs Jul2023'!AJ73</f>
        <v>1128.2727272727275</v>
      </c>
      <c r="K79" s="85">
        <v>0</v>
      </c>
      <c r="L79" s="85">
        <v>0</v>
      </c>
      <c r="M79" s="85">
        <v>0</v>
      </c>
      <c r="N79" s="85">
        <v>0</v>
      </c>
      <c r="O79" s="73">
        <f t="shared" si="0"/>
        <v>2612.4536363636366</v>
      </c>
      <c r="P79" s="498">
        <f t="shared" si="1"/>
        <v>2873.6990000000005</v>
      </c>
      <c r="Q79" s="571"/>
      <c r="R79" s="571"/>
      <c r="S79" s="571"/>
      <c r="T79" s="571"/>
      <c r="U79" s="571"/>
      <c r="V79" s="571"/>
    </row>
    <row r="80" spans="1:22" x14ac:dyDescent="0.15">
      <c r="A80" s="286" t="str">
        <f>'Tariffs Jul2023'!F74</f>
        <v>1st Energy</v>
      </c>
      <c r="B80" s="47" t="str">
        <f>'Tariffs Jul2023'!D74</f>
        <v>AGN Central 1</v>
      </c>
      <c r="C80" s="287">
        <f>'Tariffs Jul2023'!E74</f>
        <v>45122</v>
      </c>
      <c r="D80" s="85">
        <f>365*'Tariffs Jul2023'!H74/100</f>
        <v>306.60000000000002</v>
      </c>
      <c r="E80" s="85">
        <f>IF($C$5*'Tariffs Jul2023'!AK74/'Tariffs Jul2023'!AI74&gt;='Tariffs Jul2023'!J74,( 'Tariffs Jul2023'!J74*'Tariffs Jul2023'!O74/100)* 'Tariffs Jul2023'!AI74,($C$5*'Tariffs Jul2023'!AK74/'Tariffs Jul2023'!AI74*'Tariffs Jul2023'!O74/100)* 'Tariffs Jul2023'!AI74)</f>
        <v>286.20000000000005</v>
      </c>
      <c r="F80" s="85">
        <f>IF($C$5*'Tariffs Jul2023'!AK74/'Tariffs Jul2023'!AI74&lt;'Tariffs Jul2023'!J74,0,IF($C$5*'Tariffs Jul2023'!AK74/'Tariffs Jul2023'!AI74&lt;='Tariffs Jul2023'!K74,($C$5*'Tariffs Jul2023'!AK74/'Tariffs Jul2023'!AI74-'Tariffs Jul2023'!J74)*('Tariffs Jul2023'!P74/100)*'Tariffs Jul2023'!AI74,('Tariffs Jul2023'!K74-'Tariffs Jul2023'!J74)*('Tariffs Jul2023'!P74/100)*'Tariffs Jul2023'!AI74))</f>
        <v>422.99999999999989</v>
      </c>
      <c r="G80" s="85">
        <f>IF($C$5*'Tariffs Jul2023'!AK74/'Tariffs Jul2023'!AI74&lt;'Tariffs Jul2023'!K74,0,IF($C$5*'Tariffs Jul2023'!AK74/'Tariffs Jul2023'!AI74&lt;='Tariffs Jul2023'!L74,($C$5*'Tariffs Jul2023'!AK74/'Tariffs Jul2023'!AI74-'Tariffs Jul2023'!K74)*('Tariffs Jul2023'!Q74/100)*'Tariffs Jul2023'!AI74,('Tariffs Jul2023'!L74-'Tariffs Jul2023'!K74)*('Tariffs Jul2023'!Q74/100)*'Tariffs Jul2023'!AI74))</f>
        <v>0</v>
      </c>
      <c r="H80" s="85">
        <f>IF($C$5*'Tariffs Jul2023'!AK74/'Tariffs Jul2023'!AI74&lt;'Tariffs Jul2023'!L74,0,IF($C$5*'Tariffs Jul2023'!AK74/'Tariffs Jul2023'!AI74&lt;='Tariffs Jul2023'!M74,($C$5*'Tariffs Jul2023'!AK74/'Tariffs Jul2023'!AI74-'Tariffs Jul2023'!L74)*('Tariffs Jul2023'!R74/100)*'Tariffs Jul2023'!AI74,('Tariffs Jul2023'!M74-'Tariffs Jul2023'!L74)*('Tariffs Jul2023'!R74/100)*'Tariffs Jul2023'!AI74))</f>
        <v>0</v>
      </c>
      <c r="I80" s="85">
        <f>IF(($C$5*'Tariffs Jul2023'!AK74/'Tariffs Jul2023'!AI74&gt;'Tariffs Jul2023'!M74),($C$5*'Tariffs Jul2023'!AK74/'Tariffs Jul2023'!AI74-'Tariffs Jul2023'!M74)*'Tariffs Jul2023'!S74/100*'Tariffs Jul2023'!AI74,0)</f>
        <v>666.90000000000009</v>
      </c>
      <c r="J80" s="85">
        <f>IF($C$5*'Tariffs Jul2023'!AL74/'Tariffs Jul2023'!AJ74&gt;='Tariffs Jul2023'!J74,('Tariffs Jul2023'!J74*'Tariffs Jul2023'!U74/100)* 'Tariffs Jul2023'!AJ74,($C$5*'Tariffs Jul2023'!AL74/'Tariffs Jul2023'!AJ74*'Tariffs Jul2023'!U74/100)* 'Tariffs Jul2023'!AJ74)</f>
        <v>286.20000000000005</v>
      </c>
      <c r="K80" s="85">
        <f>IF($C$5*'Tariffs Jul2023'!AL74/'Tariffs Jul2023'!AJ74&lt;'Tariffs Jul2023'!J74,0,IF($C$5*'Tariffs Jul2023'!AL74/'Tariffs Jul2023'!AJ74&lt;='Tariffs Jul2023'!K74,($C$5*'Tariffs Jul2023'!AL74/'Tariffs Jul2023'!AJ74-'Tariffs Jul2023'!J74)*('Tariffs Jul2023'!V74/100)*'Tariffs Jul2023'!AJ74,('Tariffs Jul2023'!K74-'Tariffs Jul2023'!J74)*('Tariffs Jul2023'!V74/100)*'Tariffs Jul2023'!AJ74))</f>
        <v>422.99999999999989</v>
      </c>
      <c r="L80" s="85">
        <f>IF($C$5*'Tariffs Jul2023'!AL74/'Tariffs Jul2023'!AJ74&lt;'Tariffs Jul2023'!K74,0,IF($C$5*'Tariffs Jul2023'!AL74/'Tariffs Jul2023'!AJ74&lt;='Tariffs Jul2023'!L74,($C$5*'Tariffs Jul2023'!AL74/'Tariffs Jul2023'!AJ74-'Tariffs Jul2023'!K74)*('Tariffs Jul2023'!W74/100)*'Tariffs Jul2023'!AJ74,('Tariffs Jul2023'!L74-'Tariffs Jul2023'!K74)*('Tariffs Jul2023'!W74/100)*'Tariffs Jul2023'!AJ74))</f>
        <v>0</v>
      </c>
      <c r="M80" s="85">
        <f>IF($C$5*'Tariffs Jul2023'!AL74/'Tariffs Jul2023'!AJ74&lt;'Tariffs Jul2023'!L74,0,IF($C$5*'Tariffs Jul2023'!AL74/'Tariffs Jul2023'!AJ74&lt;='Tariffs Jul2023'!M74,($C$5*'Tariffs Jul2023'!AL74/'Tariffs Jul2023'!AJ74-'Tariffs Jul2023'!L74)*('Tariffs Jul2023'!X74/100)*'Tariffs Jul2023'!AJ74,('Tariffs Jul2023'!M74-'Tariffs Jul2023'!L74)*('Tariffs Jul2023'!X74/100)*'Tariffs Jul2023'!AJ74))</f>
        <v>0</v>
      </c>
      <c r="N80" s="85">
        <f>IF(($C$5*'Tariffs Jul2023'!AL74/'Tariffs Jul2023'!AJ74&gt;'Tariffs Jul2023'!M74),($C$5*'Tariffs Jul2023'!AL74/'Tariffs Jul2023'!AJ74-'Tariffs Jul2023'!M74)*'Tariffs Jul2023'!Y74/100*'Tariffs Jul2023'!AJ74,0)</f>
        <v>666.90000000000009</v>
      </c>
      <c r="O80" s="73">
        <f t="shared" si="0"/>
        <v>3058.8</v>
      </c>
      <c r="P80" s="498">
        <f t="shared" si="1"/>
        <v>3364.6800000000003</v>
      </c>
      <c r="Q80" s="571"/>
      <c r="R80" s="571"/>
      <c r="S80" s="571"/>
      <c r="T80" s="571"/>
      <c r="U80" s="571"/>
      <c r="V80" s="571"/>
    </row>
    <row r="81" spans="1:22" x14ac:dyDescent="0.15">
      <c r="A81" s="286" t="str">
        <f>'Tariffs Jul2023'!F75</f>
        <v>Tango Energy</v>
      </c>
      <c r="B81" s="47" t="str">
        <f>'Tariffs Jul2023'!D75</f>
        <v>AGN Central 1</v>
      </c>
      <c r="C81" s="287">
        <f>'Tariffs Jul2023'!E75</f>
        <v>45108</v>
      </c>
      <c r="D81" s="85">
        <f>365*'Tariffs Jul2023'!H75/100</f>
        <v>401.49999999999994</v>
      </c>
      <c r="E81" s="85">
        <f>IF($C$5*'Tariffs Jul2023'!AK75/'Tariffs Jul2023'!AI75&gt;='Tariffs Jul2023'!J75,( 'Tariffs Jul2023'!J75*'Tariffs Jul2023'!O75/100)* 'Tariffs Jul2023'!AI75,($C$5*'Tariffs Jul2023'!AK75/'Tariffs Jul2023'!AI75*'Tariffs Jul2023'!O75/100)* 'Tariffs Jul2023'!AI75)</f>
        <v>187.52999999999997</v>
      </c>
      <c r="F81" s="85">
        <f>IF($C$5*'Tariffs Jul2023'!AK75/'Tariffs Jul2023'!AI75&lt;'Tariffs Jul2023'!J75,0,IF($C$5*'Tariffs Jul2023'!AK75/'Tariffs Jul2023'!AI75&lt;='Tariffs Jul2023'!K75,($C$5*'Tariffs Jul2023'!AK75/'Tariffs Jul2023'!AI75-'Tariffs Jul2023'!J75)*('Tariffs Jul2023'!P75/100)*'Tariffs Jul2023'!AI75,('Tariffs Jul2023'!K75-'Tariffs Jul2023'!J75)*('Tariffs Jul2023'!P75/100)*'Tariffs Jul2023'!AI75))</f>
        <v>150.03545454545454</v>
      </c>
      <c r="G81" s="85">
        <f>IF($C$5*'Tariffs Jul2023'!AK75/'Tariffs Jul2023'!AI75&lt;'Tariffs Jul2023'!K75,0,IF($C$5*'Tariffs Jul2023'!AK75/'Tariffs Jul2023'!AI75&lt;='Tariffs Jul2023'!L75,($C$5*'Tariffs Jul2023'!AK75/'Tariffs Jul2023'!AI75-'Tariffs Jul2023'!K75)*('Tariffs Jul2023'!Q75/100)*'Tariffs Jul2023'!AI75,('Tariffs Jul2023'!L75-'Tariffs Jul2023'!K75)*('Tariffs Jul2023'!Q75/100)*'Tariffs Jul2023'!AI75))</f>
        <v>0</v>
      </c>
      <c r="H81" s="85">
        <f>IF($C$5*'Tariffs Jul2023'!AK75/'Tariffs Jul2023'!AI75&lt;'Tariffs Jul2023'!L75,0,IF($C$5*'Tariffs Jul2023'!AK75/'Tariffs Jul2023'!AI75&lt;='Tariffs Jul2023'!M75,($C$5*'Tariffs Jul2023'!AK75/'Tariffs Jul2023'!AI75-'Tariffs Jul2023'!L75)*('Tariffs Jul2023'!R75/100)*'Tariffs Jul2023'!AI75,('Tariffs Jul2023'!M75-'Tariffs Jul2023'!L75)*('Tariffs Jul2023'!R75/100)*'Tariffs Jul2023'!AI75))</f>
        <v>0</v>
      </c>
      <c r="I81" s="85">
        <f>IF(($C$5*'Tariffs Jul2023'!AK75/'Tariffs Jul2023'!AI75&gt;'Tariffs Jul2023'!M75),($C$5*'Tariffs Jul2023'!AK75/'Tariffs Jul2023'!AI75-'Tariffs Jul2023'!M75)*'Tariffs Jul2023'!S75/100*'Tariffs Jul2023'!AI75,0)</f>
        <v>818.18181818181824</v>
      </c>
      <c r="J81" s="85">
        <f>IF($C$5*'Tariffs Jul2023'!AL75/'Tariffs Jul2023'!AJ75&gt;='Tariffs Jul2023'!J75,('Tariffs Jul2023'!J75*'Tariffs Jul2023'!U75/100)* 'Tariffs Jul2023'!AJ75,($C$5*'Tariffs Jul2023'!AL75/'Tariffs Jul2023'!AJ75*'Tariffs Jul2023'!U75/100)* 'Tariffs Jul2023'!AJ75)</f>
        <v>187.52999999999997</v>
      </c>
      <c r="K81" s="85">
        <f>IF($C$5*'Tariffs Jul2023'!AL75/'Tariffs Jul2023'!AJ75&lt;'Tariffs Jul2023'!J75,0,IF($C$5*'Tariffs Jul2023'!AL75/'Tariffs Jul2023'!AJ75&lt;='Tariffs Jul2023'!K75,($C$5*'Tariffs Jul2023'!AL75/'Tariffs Jul2023'!AJ75-'Tariffs Jul2023'!J75)*('Tariffs Jul2023'!V75/100)*'Tariffs Jul2023'!AJ75,('Tariffs Jul2023'!K75-'Tariffs Jul2023'!J75)*('Tariffs Jul2023'!V75/100)*'Tariffs Jul2023'!AJ75))</f>
        <v>150.03545454545454</v>
      </c>
      <c r="L81" s="85">
        <f>IF($C$5*'Tariffs Jul2023'!AL75/'Tariffs Jul2023'!AJ75&lt;'Tariffs Jul2023'!K75,0,IF($C$5*'Tariffs Jul2023'!AL75/'Tariffs Jul2023'!AJ75&lt;='Tariffs Jul2023'!L75,($C$5*'Tariffs Jul2023'!AL75/'Tariffs Jul2023'!AJ75-'Tariffs Jul2023'!K75)*('Tariffs Jul2023'!W75/100)*'Tariffs Jul2023'!AJ75,('Tariffs Jul2023'!L75-'Tariffs Jul2023'!K75)*('Tariffs Jul2023'!W75/100)*'Tariffs Jul2023'!AJ75))</f>
        <v>0</v>
      </c>
      <c r="M81" s="85">
        <f>IF($C$5*'Tariffs Jul2023'!AL75/'Tariffs Jul2023'!AJ75&lt;'Tariffs Jul2023'!L75,0,IF($C$5*'Tariffs Jul2023'!AL75/'Tariffs Jul2023'!AJ75&lt;='Tariffs Jul2023'!M75,($C$5*'Tariffs Jul2023'!AL75/'Tariffs Jul2023'!AJ75-'Tariffs Jul2023'!L75)*('Tariffs Jul2023'!X75/100)*'Tariffs Jul2023'!AJ75,('Tariffs Jul2023'!M75-'Tariffs Jul2023'!L75)*('Tariffs Jul2023'!X75/100)*'Tariffs Jul2023'!AJ75))</f>
        <v>0</v>
      </c>
      <c r="N81" s="85">
        <f>IF(($C$5*'Tariffs Jul2023'!AL75/'Tariffs Jul2023'!AJ75&gt;'Tariffs Jul2023'!M75),($C$5*'Tariffs Jul2023'!AL75/'Tariffs Jul2023'!AJ75-'Tariffs Jul2023'!M75)*'Tariffs Jul2023'!Y75/100*'Tariffs Jul2023'!AJ75,0)</f>
        <v>818.18181818181824</v>
      </c>
      <c r="O81" s="73">
        <f t="shared" si="0"/>
        <v>2712.9945454545455</v>
      </c>
      <c r="P81" s="498">
        <f t="shared" si="1"/>
        <v>2984.2940000000003</v>
      </c>
      <c r="Q81" s="571"/>
      <c r="R81" s="571"/>
      <c r="S81" s="571"/>
      <c r="T81" s="571"/>
      <c r="U81" s="571"/>
      <c r="V81" s="571"/>
    </row>
    <row r="82" spans="1:22" ht="14" thickBot="1" x14ac:dyDescent="0.2">
      <c r="A82" s="288" t="str">
        <f>'Tariffs Jul2023'!F76</f>
        <v xml:space="preserve">Sumo </v>
      </c>
      <c r="B82" s="289" t="str">
        <f>'Tariffs Jul2023'!D76</f>
        <v>AGN Central 1</v>
      </c>
      <c r="C82" s="290">
        <f>'Tariffs Jul2023'!E76</f>
        <v>44927</v>
      </c>
      <c r="D82" s="291">
        <f>365*'Tariffs Jul2023'!H76/100</f>
        <v>383.24999999999994</v>
      </c>
      <c r="E82" s="291">
        <f>IF($C$5*'Tariffs Jul2023'!AK76/'Tariffs Jul2023'!AI76&gt;='Tariffs Jul2023'!J76,( 'Tariffs Jul2023'!J76*'Tariffs Jul2023'!O76/100)* 'Tariffs Jul2023'!AI76,($C$5*'Tariffs Jul2023'!AK76/'Tariffs Jul2023'!AI76*'Tariffs Jul2023'!O76/100)* 'Tariffs Jul2023'!AI76)</f>
        <v>486.00000000000011</v>
      </c>
      <c r="F82" s="291">
        <f>IF($C$5*'Tariffs Jul2023'!AK76/'Tariffs Jul2023'!AI76&lt;'Tariffs Jul2023'!J76,0,IF($C$5*'Tariffs Jul2023'!AK76/'Tariffs Jul2023'!AI76&lt;='Tariffs Jul2023'!K76,($C$5*'Tariffs Jul2023'!AK76/'Tariffs Jul2023'!AI76-'Tariffs Jul2023'!J76)*('Tariffs Jul2023'!P76/100)*'Tariffs Jul2023'!AI76,('Tariffs Jul2023'!K76-'Tariffs Jul2023'!J76)*('Tariffs Jul2023'!P76/100)*'Tariffs Jul2023'!AI76))</f>
        <v>0</v>
      </c>
      <c r="G82" s="291">
        <f>IF($C$5*'Tariffs Jul2023'!AK76/'Tariffs Jul2023'!AI76&lt;'Tariffs Jul2023'!K76,0,IF($C$5*'Tariffs Jul2023'!AK76/'Tariffs Jul2023'!AI76&lt;='Tariffs Jul2023'!L76,($C$5*'Tariffs Jul2023'!AK76/'Tariffs Jul2023'!AI76-'Tariffs Jul2023'!K76)*('Tariffs Jul2023'!Q76/100)*'Tariffs Jul2023'!AI76,('Tariffs Jul2023'!L76-'Tariffs Jul2023'!K76)*('Tariffs Jul2023'!Q76/100)*'Tariffs Jul2023'!AI76))</f>
        <v>0</v>
      </c>
      <c r="H82" s="291">
        <f>IF($C$5*'Tariffs Jul2023'!AK76/'Tariffs Jul2023'!AI76&lt;'Tariffs Jul2023'!L76,0,IF($C$5*'Tariffs Jul2023'!AK76/'Tariffs Jul2023'!AI76&lt;='Tariffs Jul2023'!M76,($C$5*'Tariffs Jul2023'!AK76/'Tariffs Jul2023'!AI76-'Tariffs Jul2023'!L76)*('Tariffs Jul2023'!R76/100)*'Tariffs Jul2023'!AI76,('Tariffs Jul2023'!M76-'Tariffs Jul2023'!L76)*('Tariffs Jul2023'!R76/100)*'Tariffs Jul2023'!AI76))</f>
        <v>0</v>
      </c>
      <c r="I82" s="291">
        <f>IF(($C$5*'Tariffs Jul2023'!AK76/'Tariffs Jul2023'!AI76&gt;'Tariffs Jul2023'!M76),($C$5*'Tariffs Jul2023'!AK76/'Tariffs Jul2023'!AI76-'Tariffs Jul2023'!M76)*'Tariffs Jul2023'!S76/100*'Tariffs Jul2023'!AI76,0)</f>
        <v>1057.4999999999998</v>
      </c>
      <c r="J82" s="291">
        <f>IF($C$5*'Tariffs Jul2023'!AL76/'Tariffs Jul2023'!AJ76&gt;='Tariffs Jul2023'!J76,('Tariffs Jul2023'!J76*'Tariffs Jul2023'!U76/100)* 'Tariffs Jul2023'!AJ76,($C$5*'Tariffs Jul2023'!AL76/'Tariffs Jul2023'!AJ76*'Tariffs Jul2023'!U76/100)* 'Tariffs Jul2023'!AJ76)</f>
        <v>486.00000000000011</v>
      </c>
      <c r="K82" s="291">
        <f>IF($C$5*'Tariffs Jul2023'!AL76/'Tariffs Jul2023'!AJ76&lt;'Tariffs Jul2023'!J76,0,IF($C$5*'Tariffs Jul2023'!AL76/'Tariffs Jul2023'!AJ76&lt;='Tariffs Jul2023'!K76,($C$5*'Tariffs Jul2023'!AL76/'Tariffs Jul2023'!AJ76-'Tariffs Jul2023'!J76)*('Tariffs Jul2023'!V76/100)*'Tariffs Jul2023'!AJ76,('Tariffs Jul2023'!K76-'Tariffs Jul2023'!J76)*('Tariffs Jul2023'!V76/100)*'Tariffs Jul2023'!AJ76))</f>
        <v>0</v>
      </c>
      <c r="L82" s="291">
        <f>IF($C$5*'Tariffs Jul2023'!AL76/'Tariffs Jul2023'!AJ76&lt;'Tariffs Jul2023'!K76,0,IF($C$5*'Tariffs Jul2023'!AL76/'Tariffs Jul2023'!AJ76&lt;='Tariffs Jul2023'!L76,($C$5*'Tariffs Jul2023'!AL76/'Tariffs Jul2023'!AJ76-'Tariffs Jul2023'!K76)*('Tariffs Jul2023'!W76/100)*'Tariffs Jul2023'!AJ76,('Tariffs Jul2023'!L76-'Tariffs Jul2023'!K76)*('Tariffs Jul2023'!W76/100)*'Tariffs Jul2023'!AJ76))</f>
        <v>0</v>
      </c>
      <c r="M82" s="291">
        <f>IF($C$5*'Tariffs Jul2023'!AL76/'Tariffs Jul2023'!AJ76&lt;'Tariffs Jul2023'!L76,0,IF($C$5*'Tariffs Jul2023'!AL76/'Tariffs Jul2023'!AJ76&lt;='Tariffs Jul2023'!M76,($C$5*'Tariffs Jul2023'!AL76/'Tariffs Jul2023'!AJ76-'Tariffs Jul2023'!L76)*('Tariffs Jul2023'!X76/100)*'Tariffs Jul2023'!AJ76,('Tariffs Jul2023'!M76-'Tariffs Jul2023'!L76)*('Tariffs Jul2023'!X76/100)*'Tariffs Jul2023'!AJ76))</f>
        <v>0</v>
      </c>
      <c r="N82" s="291">
        <f>IF(($C$5*'Tariffs Jul2023'!AL76/'Tariffs Jul2023'!AJ76&gt;'Tariffs Jul2023'!M76),($C$5*'Tariffs Jul2023'!AL76/'Tariffs Jul2023'!AJ76-'Tariffs Jul2023'!M76)*'Tariffs Jul2023'!Y76/100*'Tariffs Jul2023'!AJ76,0)</f>
        <v>1057.4999999999998</v>
      </c>
      <c r="O82" s="292">
        <f t="shared" si="0"/>
        <v>3470.25</v>
      </c>
      <c r="P82" s="499">
        <f t="shared" si="1"/>
        <v>3817.2750000000001</v>
      </c>
      <c r="Q82" s="571"/>
      <c r="R82" s="571"/>
      <c r="S82" s="571"/>
      <c r="T82" s="571"/>
      <c r="U82" s="571"/>
      <c r="V82" s="571"/>
    </row>
    <row r="83" spans="1:22" ht="14" thickTop="1" x14ac:dyDescent="0.15">
      <c r="A83" s="286" t="str">
        <f>'Tariffs Jul2023'!F77</f>
        <v>AGL</v>
      </c>
      <c r="B83" s="47" t="str">
        <f>'Tariffs Jul2023'!D77</f>
        <v>AusNet Services West</v>
      </c>
      <c r="C83" s="287">
        <f>'Tariffs Jul2023'!E77</f>
        <v>45108</v>
      </c>
      <c r="D83" s="85">
        <f>365*'Tariffs Jul2023'!H77/100</f>
        <v>393.23772727272728</v>
      </c>
      <c r="E83" s="85">
        <f>IF($C$5*'Tariffs Jul2023'!AK77/'Tariffs Jul2023'!AI77&gt;='Tariffs Jul2023'!J77,( 'Tariffs Jul2023'!J77*'Tariffs Jul2023'!O77/100)* 'Tariffs Jul2023'!AI77,($C$5*'Tariffs Jul2023'!AK77/'Tariffs Jul2023'!AI77*'Tariffs Jul2023'!O77/100)* 'Tariffs Jul2023'!AI77)</f>
        <v>375.2727272727272</v>
      </c>
      <c r="F83" s="85">
        <f>IF($C$5*'Tariffs Jul2023'!AK77/'Tariffs Jul2023'!AI77&lt;'Tariffs Jul2023'!J77,0,IF($C$5*'Tariffs Jul2023'!AK77/'Tariffs Jul2023'!AI77&lt;='Tariffs Jul2023'!K77,($C$5*'Tariffs Jul2023'!AK77/'Tariffs Jul2023'!AI77-'Tariffs Jul2023'!J77)*('Tariffs Jul2023'!P77/100)*'Tariffs Jul2023'!AI77,('Tariffs Jul2023'!K77-'Tariffs Jul2023'!J77)*('Tariffs Jul2023'!P77/100)*'Tariffs Jul2023'!AI77))</f>
        <v>272.39097272727264</v>
      </c>
      <c r="G83" s="85">
        <f>IF($C$5*'Tariffs Jul2023'!AK77/'Tariffs Jul2023'!AI77&lt;'Tariffs Jul2023'!K77,0,IF($C$5*'Tariffs Jul2023'!AK77/'Tariffs Jul2023'!AI77&lt;='Tariffs Jul2023'!L77,($C$5*'Tariffs Jul2023'!AK77/'Tariffs Jul2023'!AI77-'Tariffs Jul2023'!K77)*('Tariffs Jul2023'!Q77/100)*'Tariffs Jul2023'!AI77,('Tariffs Jul2023'!L77-'Tariffs Jul2023'!K77)*('Tariffs Jul2023'!Q77/100)*'Tariffs Jul2023'!AI77))</f>
        <v>0</v>
      </c>
      <c r="H83" s="85">
        <f>IF($C$5*'Tariffs Jul2023'!AK77/'Tariffs Jul2023'!AI77&lt;'Tariffs Jul2023'!L77,0,IF($C$5*'Tariffs Jul2023'!AK77/'Tariffs Jul2023'!AI77&lt;='Tariffs Jul2023'!M77,($C$5*'Tariffs Jul2023'!AK77/'Tariffs Jul2023'!AI77-'Tariffs Jul2023'!L77)*('Tariffs Jul2023'!R77/100)*'Tariffs Jul2023'!AI77,('Tariffs Jul2023'!M77-'Tariffs Jul2023'!L77)*('Tariffs Jul2023'!R77/100)*'Tariffs Jul2023'!AI77))</f>
        <v>0</v>
      </c>
      <c r="I83" s="85">
        <f>IF(($C$5*'Tariffs Jul2023'!AK77/'Tariffs Jul2023'!AI77&gt;'Tariffs Jul2023'!M77),($C$5*'Tariffs Jul2023'!AK77/'Tariffs Jul2023'!AI77-'Tariffs Jul2023'!M77)*'Tariffs Jul2023'!S77/100*'Tariffs Jul2023'!AI77,0)</f>
        <v>0</v>
      </c>
      <c r="J83" s="85">
        <f>IF($C$5*'Tariffs Jul2023'!AL77/'Tariffs Jul2023'!AJ77&gt;='Tariffs Jul2023'!J77,('Tariffs Jul2023'!J77*'Tariffs Jul2023'!U77/100)* 'Tariffs Jul2023'!AJ77,($C$5*'Tariffs Jul2023'!AL77/'Tariffs Jul2023'!AJ77*'Tariffs Jul2023'!U77/100)* 'Tariffs Jul2023'!AJ77)</f>
        <v>696</v>
      </c>
      <c r="K83" s="85">
        <f>IF($C$5*'Tariffs Jul2023'!AL77/'Tariffs Jul2023'!AJ77&lt;'Tariffs Jul2023'!J77,0,IF($C$5*'Tariffs Jul2023'!AL77/'Tariffs Jul2023'!AJ77&lt;='Tariffs Jul2023'!K77,($C$5*'Tariffs Jul2023'!AL77/'Tariffs Jul2023'!AJ77-'Tariffs Jul2023'!J77)*('Tariffs Jul2023'!V77/100)*'Tariffs Jul2023'!AJ77,('Tariffs Jul2023'!K77-'Tariffs Jul2023'!J77)*('Tariffs Jul2023'!V77/100)*'Tariffs Jul2023'!AJ77))</f>
        <v>430.26321818181805</v>
      </c>
      <c r="L83" s="85">
        <f>IF($C$5*'Tariffs Jul2023'!AL77/'Tariffs Jul2023'!AJ77&lt;'Tariffs Jul2023'!K77,0,IF($C$5*'Tariffs Jul2023'!AL77/'Tariffs Jul2023'!AJ77&lt;='Tariffs Jul2023'!L77,($C$5*'Tariffs Jul2023'!AL77/'Tariffs Jul2023'!AJ77-'Tariffs Jul2023'!K77)*('Tariffs Jul2023'!W77/100)*'Tariffs Jul2023'!AJ77,('Tariffs Jul2023'!L77-'Tariffs Jul2023'!K77)*('Tariffs Jul2023'!W77/100)*'Tariffs Jul2023'!AJ77))</f>
        <v>0</v>
      </c>
      <c r="M83" s="85">
        <f>IF($C$5*'Tariffs Jul2023'!AL77/'Tariffs Jul2023'!AJ77&lt;'Tariffs Jul2023'!L77,0,IF($C$5*'Tariffs Jul2023'!AL77/'Tariffs Jul2023'!AJ77&lt;='Tariffs Jul2023'!M77,($C$5*'Tariffs Jul2023'!AL77/'Tariffs Jul2023'!AJ77-'Tariffs Jul2023'!L77)*('Tariffs Jul2023'!X77/100)*'Tariffs Jul2023'!AJ77,('Tariffs Jul2023'!M77-'Tariffs Jul2023'!L77)*('Tariffs Jul2023'!X77/100)*'Tariffs Jul2023'!AJ77))</f>
        <v>0</v>
      </c>
      <c r="N83" s="85">
        <f>IF(($C$5*'Tariffs Jul2023'!AL77/'Tariffs Jul2023'!AJ77&gt;'Tariffs Jul2023'!M77),($C$5*'Tariffs Jul2023'!AL77/'Tariffs Jul2023'!AJ77-'Tariffs Jul2023'!M77)*'Tariffs Jul2023'!Y77/100*'Tariffs Jul2023'!AJ77,0)</f>
        <v>0</v>
      </c>
      <c r="O83" s="73">
        <f t="shared" si="0"/>
        <v>2167.1646454545453</v>
      </c>
      <c r="P83" s="498">
        <f t="shared" si="1"/>
        <v>2383.8811099999998</v>
      </c>
      <c r="Q83" s="571"/>
      <c r="R83" s="571"/>
      <c r="S83" s="571"/>
      <c r="T83" s="571"/>
      <c r="U83" s="571"/>
      <c r="V83" s="571"/>
    </row>
    <row r="84" spans="1:22" x14ac:dyDescent="0.15">
      <c r="A84" s="286" t="str">
        <f>'Tariffs Jul2023'!F78</f>
        <v>Alinta Energy</v>
      </c>
      <c r="B84" s="47" t="str">
        <f>'Tariffs Jul2023'!D78</f>
        <v>AusNet Services West</v>
      </c>
      <c r="C84" s="287">
        <f>'Tariffs Jul2023'!E78</f>
        <v>45109</v>
      </c>
      <c r="D84" s="85">
        <f>365*'Tariffs Jul2023'!H78/100</f>
        <v>325.8786363636363</v>
      </c>
      <c r="E84" s="85">
        <f>IF($C$5*'Tariffs Jul2023'!AK78/'Tariffs Jul2023'!AI78&gt;='Tariffs Jul2023'!J78,( 'Tariffs Jul2023'!J78*'Tariffs Jul2023'!O78/100)* 'Tariffs Jul2023'!AI78,($C$5*'Tariffs Jul2023'!AK78/'Tariffs Jul2023'!AI78*'Tariffs Jul2023'!O78/100)* 'Tariffs Jul2023'!AI78)</f>
        <v>427.63636363636363</v>
      </c>
      <c r="F84" s="85">
        <f>IF($C$5*'Tariffs Jul2023'!AK78/'Tariffs Jul2023'!AI78&lt;'Tariffs Jul2023'!J78,0,IF($C$5*'Tariffs Jul2023'!AK78/'Tariffs Jul2023'!AI78&lt;='Tariffs Jul2023'!K78,($C$5*'Tariffs Jul2023'!AK78/'Tariffs Jul2023'!AI78-'Tariffs Jul2023'!J78)*('Tariffs Jul2023'!P78/100)*'Tariffs Jul2023'!AI78,('Tariffs Jul2023'!K78-'Tariffs Jul2023'!J78)*('Tariffs Jul2023'!P78/100)*'Tariffs Jul2023'!AI78))</f>
        <v>0</v>
      </c>
      <c r="G84" s="85">
        <f>IF($C$5*'Tariffs Jul2023'!AK78/'Tariffs Jul2023'!AI78&lt;'Tariffs Jul2023'!K78,0,IF($C$5*'Tariffs Jul2023'!AK78/'Tariffs Jul2023'!AI78&lt;='Tariffs Jul2023'!L78,($C$5*'Tariffs Jul2023'!AK78/'Tariffs Jul2023'!AI78-'Tariffs Jul2023'!K78)*('Tariffs Jul2023'!Q78/100)*'Tariffs Jul2023'!AI78,('Tariffs Jul2023'!L78-'Tariffs Jul2023'!K78)*('Tariffs Jul2023'!Q78/100)*'Tariffs Jul2023'!AI78))</f>
        <v>0</v>
      </c>
      <c r="H84" s="85">
        <f>IF($C$5*'Tariffs Jul2023'!AK78/'Tariffs Jul2023'!AI78&lt;'Tariffs Jul2023'!L78,0,IF($C$5*'Tariffs Jul2023'!AK78/'Tariffs Jul2023'!AI78&lt;='Tariffs Jul2023'!M78,($C$5*'Tariffs Jul2023'!AK78/'Tariffs Jul2023'!AI78-'Tariffs Jul2023'!L78)*('Tariffs Jul2023'!R78/100)*'Tariffs Jul2023'!AI78,('Tariffs Jul2023'!M78-'Tariffs Jul2023'!L78)*('Tariffs Jul2023'!R78/100)*'Tariffs Jul2023'!AI78))</f>
        <v>0</v>
      </c>
      <c r="I84" s="85">
        <f>IF(($C$5*'Tariffs Jul2023'!AK78/'Tariffs Jul2023'!AI78&gt;'Tariffs Jul2023'!M78),($C$5*'Tariffs Jul2023'!AK78/'Tariffs Jul2023'!AI78-'Tariffs Jul2023'!M78)*'Tariffs Jul2023'!S78/100*'Tariffs Jul2023'!AI78,0)</f>
        <v>292.84074545454536</v>
      </c>
      <c r="J84" s="85">
        <f>IF($C$5*'Tariffs Jul2023'!AL78/'Tariffs Jul2023'!AJ78&gt;='Tariffs Jul2023'!J78,('Tariffs Jul2023'!J78*'Tariffs Jul2023'!U78/100)* 'Tariffs Jul2023'!AJ78,($C$5*'Tariffs Jul2023'!AL78/'Tariffs Jul2023'!AJ78*'Tariffs Jul2023'!U78/100)* 'Tariffs Jul2023'!AJ78)</f>
        <v>748.36363636363637</v>
      </c>
      <c r="K84" s="85">
        <f>IF($C$5*'Tariffs Jul2023'!AL78/'Tariffs Jul2023'!AJ78&lt;'Tariffs Jul2023'!J78,0,IF($C$5*'Tariffs Jul2023'!AL78/'Tariffs Jul2023'!AJ78&lt;='Tariffs Jul2023'!K78,($C$5*'Tariffs Jul2023'!AL78/'Tariffs Jul2023'!AJ78-'Tariffs Jul2023'!J78)*('Tariffs Jul2023'!V78/100)*'Tariffs Jul2023'!AJ78,('Tariffs Jul2023'!K78-'Tariffs Jul2023'!J78)*('Tariffs Jul2023'!V78/100)*'Tariffs Jul2023'!AJ78))</f>
        <v>0</v>
      </c>
      <c r="L84" s="85">
        <f>IF($C$5*'Tariffs Jul2023'!AL78/'Tariffs Jul2023'!AJ78&lt;'Tariffs Jul2023'!K78,0,IF($C$5*'Tariffs Jul2023'!AL78/'Tariffs Jul2023'!AJ78&lt;='Tariffs Jul2023'!L78,($C$5*'Tariffs Jul2023'!AL78/'Tariffs Jul2023'!AJ78-'Tariffs Jul2023'!K78)*('Tariffs Jul2023'!W78/100)*'Tariffs Jul2023'!AJ78,('Tariffs Jul2023'!L78-'Tariffs Jul2023'!K78)*('Tariffs Jul2023'!W78/100)*'Tariffs Jul2023'!AJ78))</f>
        <v>0</v>
      </c>
      <c r="M84" s="85">
        <f>IF($C$5*'Tariffs Jul2023'!AL78/'Tariffs Jul2023'!AJ78&lt;'Tariffs Jul2023'!L78,0,IF($C$5*'Tariffs Jul2023'!AL78/'Tariffs Jul2023'!AJ78&lt;='Tariffs Jul2023'!M78,($C$5*'Tariffs Jul2023'!AL78/'Tariffs Jul2023'!AJ78-'Tariffs Jul2023'!L78)*('Tariffs Jul2023'!X78/100)*'Tariffs Jul2023'!AJ78,('Tariffs Jul2023'!M78-'Tariffs Jul2023'!L78)*('Tariffs Jul2023'!X78/100)*'Tariffs Jul2023'!AJ78))</f>
        <v>0</v>
      </c>
      <c r="N84" s="85">
        <f>IF(($C$5*'Tariffs Jul2023'!AL78/'Tariffs Jul2023'!AJ78&gt;'Tariffs Jul2023'!M78),($C$5*'Tariffs Jul2023'!AL78/'Tariffs Jul2023'!AJ78-'Tariffs Jul2023'!M78)*'Tariffs Jul2023'!Y78/100*'Tariffs Jul2023'!AJ78,0)</f>
        <v>453.1669636363635</v>
      </c>
      <c r="O84" s="73">
        <f t="shared" si="0"/>
        <v>2247.8863454545453</v>
      </c>
      <c r="P84" s="498">
        <f t="shared" si="1"/>
        <v>2472.6749800000002</v>
      </c>
      <c r="Q84" s="571"/>
      <c r="R84" s="571"/>
      <c r="S84" s="571"/>
      <c r="T84" s="571"/>
      <c r="U84" s="571"/>
      <c r="V84" s="571"/>
    </row>
    <row r="85" spans="1:22" x14ac:dyDescent="0.15">
      <c r="A85" s="286" t="str">
        <f>'Tariffs Jul2023'!F79</f>
        <v>Covau</v>
      </c>
      <c r="B85" s="47" t="str">
        <f>'Tariffs Jul2023'!D79</f>
        <v>AusNet Services West</v>
      </c>
      <c r="C85" s="287">
        <f>'Tariffs Jul2023'!E79</f>
        <v>45108</v>
      </c>
      <c r="D85" s="85">
        <f>365*'Tariffs Jul2023'!H79/100</f>
        <v>361.35</v>
      </c>
      <c r="E85" s="85">
        <f>IF($C$5*'Tariffs Jul2023'!AK79/'Tariffs Jul2023'!AI79&gt;='Tariffs Jul2023'!J79,( 'Tariffs Jul2023'!J79*'Tariffs Jul2023'!O79/100)* 'Tariffs Jul2023'!AI79,($C$5*'Tariffs Jul2023'!AK79/'Tariffs Jul2023'!AI79*'Tariffs Jul2023'!O79/100)* 'Tariffs Jul2023'!AI79)</f>
        <v>530.18181818181813</v>
      </c>
      <c r="F85" s="85">
        <f>IF($C$5*'Tariffs Jul2023'!AK79/'Tariffs Jul2023'!AI79&lt;'Tariffs Jul2023'!J79,0,IF($C$5*'Tariffs Jul2023'!AK79/'Tariffs Jul2023'!AI79&lt;='Tariffs Jul2023'!K79,($C$5*'Tariffs Jul2023'!AK79/'Tariffs Jul2023'!AI79-'Tariffs Jul2023'!J79)*('Tariffs Jul2023'!P79/100)*'Tariffs Jul2023'!AI79,('Tariffs Jul2023'!K79-'Tariffs Jul2023'!J79)*('Tariffs Jul2023'!P79/100)*'Tariffs Jul2023'!AI79))</f>
        <v>387.72769090909082</v>
      </c>
      <c r="G85" s="85">
        <f>IF($C$5*'Tariffs Jul2023'!AK79/'Tariffs Jul2023'!AI79&lt;'Tariffs Jul2023'!K79,0,IF($C$5*'Tariffs Jul2023'!AK79/'Tariffs Jul2023'!AI79&lt;='Tariffs Jul2023'!L79,($C$5*'Tariffs Jul2023'!AK79/'Tariffs Jul2023'!AI79-'Tariffs Jul2023'!K79)*('Tariffs Jul2023'!Q79/100)*'Tariffs Jul2023'!AI79,('Tariffs Jul2023'!L79-'Tariffs Jul2023'!K79)*('Tariffs Jul2023'!Q79/100)*'Tariffs Jul2023'!AI79))</f>
        <v>0</v>
      </c>
      <c r="H85" s="85">
        <f>IF($C$5*'Tariffs Jul2023'!AK79/'Tariffs Jul2023'!AI79&lt;'Tariffs Jul2023'!L79,0,IF($C$5*'Tariffs Jul2023'!AK79/'Tariffs Jul2023'!AI79&lt;='Tariffs Jul2023'!M79,($C$5*'Tariffs Jul2023'!AK79/'Tariffs Jul2023'!AI79-'Tariffs Jul2023'!L79)*('Tariffs Jul2023'!R79/100)*'Tariffs Jul2023'!AI79,('Tariffs Jul2023'!M79-'Tariffs Jul2023'!L79)*('Tariffs Jul2023'!R79/100)*'Tariffs Jul2023'!AI79))</f>
        <v>0</v>
      </c>
      <c r="I85" s="85">
        <f>IF(($C$5*'Tariffs Jul2023'!AK79/'Tariffs Jul2023'!AI79&gt;'Tariffs Jul2023'!M79),($C$5*'Tariffs Jul2023'!AK79/'Tariffs Jul2023'!AI79-'Tariffs Jul2023'!M79)*'Tariffs Jul2023'!S79/100*'Tariffs Jul2023'!AI79,0)</f>
        <v>0</v>
      </c>
      <c r="J85" s="85">
        <f>IF($C$5*'Tariffs Jul2023'!AL79/'Tariffs Jul2023'!AJ79&gt;='Tariffs Jul2023'!J79,('Tariffs Jul2023'!J79*'Tariffs Jul2023'!U79/100)* 'Tariffs Jul2023'!AJ79,($C$5*'Tariffs Jul2023'!AL79/'Tariffs Jul2023'!AJ79*'Tariffs Jul2023'!U79/100)* 'Tariffs Jul2023'!AJ79)</f>
        <v>872.72727272727263</v>
      </c>
      <c r="K85" s="85">
        <f>IF($C$5*'Tariffs Jul2023'!AL79/'Tariffs Jul2023'!AJ79&lt;'Tariffs Jul2023'!J79,0,IF($C$5*'Tariffs Jul2023'!AL79/'Tariffs Jul2023'!AJ79&lt;='Tariffs Jul2023'!K79,($C$5*'Tariffs Jul2023'!AL79/'Tariffs Jul2023'!AJ79-'Tariffs Jul2023'!J79)*('Tariffs Jul2023'!V79/100)*'Tariffs Jul2023'!AJ79,('Tariffs Jul2023'!K79-'Tariffs Jul2023'!J79)*('Tariffs Jul2023'!V79/100)*'Tariffs Jul2023'!AJ79))</f>
        <v>652.75674545454524</v>
      </c>
      <c r="L85" s="85">
        <f>IF($C$5*'Tariffs Jul2023'!AL79/'Tariffs Jul2023'!AJ79&lt;'Tariffs Jul2023'!K79,0,IF($C$5*'Tariffs Jul2023'!AL79/'Tariffs Jul2023'!AJ79&lt;='Tariffs Jul2023'!L79,($C$5*'Tariffs Jul2023'!AL79/'Tariffs Jul2023'!AJ79-'Tariffs Jul2023'!K79)*('Tariffs Jul2023'!W79/100)*'Tariffs Jul2023'!AJ79,('Tariffs Jul2023'!L79-'Tariffs Jul2023'!K79)*('Tariffs Jul2023'!W79/100)*'Tariffs Jul2023'!AJ79))</f>
        <v>0</v>
      </c>
      <c r="M85" s="85">
        <f>IF($C$5*'Tariffs Jul2023'!AL79/'Tariffs Jul2023'!AJ79&lt;'Tariffs Jul2023'!L79,0,IF($C$5*'Tariffs Jul2023'!AL79/'Tariffs Jul2023'!AJ79&lt;='Tariffs Jul2023'!M79,($C$5*'Tariffs Jul2023'!AL79/'Tariffs Jul2023'!AJ79-'Tariffs Jul2023'!L79)*('Tariffs Jul2023'!X79/100)*'Tariffs Jul2023'!AJ79,('Tariffs Jul2023'!M79-'Tariffs Jul2023'!L79)*('Tariffs Jul2023'!X79/100)*'Tariffs Jul2023'!AJ79))</f>
        <v>0</v>
      </c>
      <c r="N85" s="85">
        <f>IF(($C$5*'Tariffs Jul2023'!AL79/'Tariffs Jul2023'!AJ79&gt;'Tariffs Jul2023'!M79),($C$5*'Tariffs Jul2023'!AL79/'Tariffs Jul2023'!AJ79-'Tariffs Jul2023'!M79)*'Tariffs Jul2023'!Y79/100*'Tariffs Jul2023'!AJ79,0)</f>
        <v>0</v>
      </c>
      <c r="O85" s="73">
        <f t="shared" si="0"/>
        <v>2804.7435272727266</v>
      </c>
      <c r="P85" s="498">
        <f t="shared" si="1"/>
        <v>3085.2178799999997</v>
      </c>
      <c r="Q85" s="571"/>
      <c r="R85" s="571"/>
      <c r="S85" s="571"/>
      <c r="T85" s="571"/>
      <c r="U85" s="571"/>
      <c r="V85" s="571"/>
    </row>
    <row r="86" spans="1:22" x14ac:dyDescent="0.15">
      <c r="A86" s="286" t="str">
        <f>'Tariffs Jul2023'!F80</f>
        <v>EnergyAustralia</v>
      </c>
      <c r="B86" s="47" t="str">
        <f>'Tariffs Jul2023'!D80</f>
        <v>AusNet Services West</v>
      </c>
      <c r="C86" s="287">
        <f>'Tariffs Jul2023'!E80</f>
        <v>44958</v>
      </c>
      <c r="D86" s="85">
        <f>365*'Tariffs Jul2023'!H80/100</f>
        <v>451.8368181818181</v>
      </c>
      <c r="E86" s="85">
        <f>IF($C$5*'Tariffs Jul2023'!AK80/'Tariffs Jul2023'!AI80&gt;='Tariffs Jul2023'!J80,( 'Tariffs Jul2023'!J80*'Tariffs Jul2023'!O80/100)* 'Tariffs Jul2023'!AI80,($C$5*'Tariffs Jul2023'!AK80/'Tariffs Jul2023'!AI80*'Tariffs Jul2023'!O80/100)* 'Tariffs Jul2023'!AI80)</f>
        <v>402.5454545454545</v>
      </c>
      <c r="F86" s="85">
        <f>IF($C$5*'Tariffs Jul2023'!AK80/'Tariffs Jul2023'!AI80&lt;'Tariffs Jul2023'!J80,0,IF($C$5*'Tariffs Jul2023'!AK80/'Tariffs Jul2023'!AI80&lt;='Tariffs Jul2023'!K80,($C$5*'Tariffs Jul2023'!AK80/'Tariffs Jul2023'!AI80-'Tariffs Jul2023'!J80)*('Tariffs Jul2023'!P80/100)*'Tariffs Jul2023'!AI80,('Tariffs Jul2023'!K80-'Tariffs Jul2023'!J80)*('Tariffs Jul2023'!P80/100)*'Tariffs Jul2023'!AI80))</f>
        <v>276.48092727272717</v>
      </c>
      <c r="G86" s="85">
        <f>IF($C$5*'Tariffs Jul2023'!AK80/'Tariffs Jul2023'!AI80&lt;'Tariffs Jul2023'!K80,0,IF($C$5*'Tariffs Jul2023'!AK80/'Tariffs Jul2023'!AI80&lt;='Tariffs Jul2023'!L80,($C$5*'Tariffs Jul2023'!AK80/'Tariffs Jul2023'!AI80-'Tariffs Jul2023'!K80)*('Tariffs Jul2023'!Q80/100)*'Tariffs Jul2023'!AI80,('Tariffs Jul2023'!L80-'Tariffs Jul2023'!K80)*('Tariffs Jul2023'!Q80/100)*'Tariffs Jul2023'!AI80))</f>
        <v>0</v>
      </c>
      <c r="H86" s="85">
        <f>IF($C$5*'Tariffs Jul2023'!AK80/'Tariffs Jul2023'!AI80&lt;'Tariffs Jul2023'!L80,0,IF($C$5*'Tariffs Jul2023'!AK80/'Tariffs Jul2023'!AI80&lt;='Tariffs Jul2023'!M80,($C$5*'Tariffs Jul2023'!AK80/'Tariffs Jul2023'!AI80-'Tariffs Jul2023'!L80)*('Tariffs Jul2023'!R80/100)*'Tariffs Jul2023'!AI80,('Tariffs Jul2023'!M80-'Tariffs Jul2023'!L80)*('Tariffs Jul2023'!R80/100)*'Tariffs Jul2023'!AI80))</f>
        <v>0</v>
      </c>
      <c r="I86" s="85">
        <f>IF(($C$5*'Tariffs Jul2023'!AK80/'Tariffs Jul2023'!AI80&gt;'Tariffs Jul2023'!M80),($C$5*'Tariffs Jul2023'!AK80/'Tariffs Jul2023'!AI80-'Tariffs Jul2023'!M80)*'Tariffs Jul2023'!S80/100*'Tariffs Jul2023'!AI80,0)</f>
        <v>0</v>
      </c>
      <c r="J86" s="85">
        <f>IF($C$5*'Tariffs Jul2023'!AL80/'Tariffs Jul2023'!AJ80&gt;='Tariffs Jul2023'!J80,('Tariffs Jul2023'!J80*'Tariffs Jul2023'!U80/100)* 'Tariffs Jul2023'!AJ80,($C$5*'Tariffs Jul2023'!AL80/'Tariffs Jul2023'!AJ80*'Tariffs Jul2023'!U80/100)* 'Tariffs Jul2023'!AJ80)</f>
        <v>663.27272727272725</v>
      </c>
      <c r="K86" s="85">
        <f>IF($C$5*'Tariffs Jul2023'!AL80/'Tariffs Jul2023'!AJ80&lt;'Tariffs Jul2023'!J80,0,IF($C$5*'Tariffs Jul2023'!AL80/'Tariffs Jul2023'!AJ80&lt;='Tariffs Jul2023'!K80,($C$5*'Tariffs Jul2023'!AL80/'Tariffs Jul2023'!AJ80-'Tariffs Jul2023'!J80)*('Tariffs Jul2023'!V80/100)*'Tariffs Jul2023'!AJ80,('Tariffs Jul2023'!K80-'Tariffs Jul2023'!J80)*('Tariffs Jul2023'!V80/100)*'Tariffs Jul2023'!AJ80))</f>
        <v>492.43052727272703</v>
      </c>
      <c r="L86" s="85">
        <f>IF($C$5*'Tariffs Jul2023'!AL80/'Tariffs Jul2023'!AJ80&lt;'Tariffs Jul2023'!K80,0,IF($C$5*'Tariffs Jul2023'!AL80/'Tariffs Jul2023'!AJ80&lt;='Tariffs Jul2023'!L80,($C$5*'Tariffs Jul2023'!AL80/'Tariffs Jul2023'!AJ80-'Tariffs Jul2023'!K80)*('Tariffs Jul2023'!W80/100)*'Tariffs Jul2023'!AJ80,('Tariffs Jul2023'!L80-'Tariffs Jul2023'!K80)*('Tariffs Jul2023'!W80/100)*'Tariffs Jul2023'!AJ80))</f>
        <v>0</v>
      </c>
      <c r="M86" s="85">
        <f>IF($C$5*'Tariffs Jul2023'!AL80/'Tariffs Jul2023'!AJ80&lt;'Tariffs Jul2023'!L80,0,IF($C$5*'Tariffs Jul2023'!AL80/'Tariffs Jul2023'!AJ80&lt;='Tariffs Jul2023'!M80,($C$5*'Tariffs Jul2023'!AL80/'Tariffs Jul2023'!AJ80-'Tariffs Jul2023'!L80)*('Tariffs Jul2023'!X80/100)*'Tariffs Jul2023'!AJ80,('Tariffs Jul2023'!M80-'Tariffs Jul2023'!L80)*('Tariffs Jul2023'!X80/100)*'Tariffs Jul2023'!AJ80))</f>
        <v>0</v>
      </c>
      <c r="N86" s="85">
        <f>IF(($C$5*'Tariffs Jul2023'!AL80/'Tariffs Jul2023'!AJ80&gt;'Tariffs Jul2023'!M80),($C$5*'Tariffs Jul2023'!AL80/'Tariffs Jul2023'!AJ80-'Tariffs Jul2023'!M80)*'Tariffs Jul2023'!Y80/100*'Tariffs Jul2023'!AJ80,0)</f>
        <v>0</v>
      </c>
      <c r="O86" s="73">
        <f t="shared" si="0"/>
        <v>2286.5664545454542</v>
      </c>
      <c r="P86" s="498">
        <f t="shared" si="1"/>
        <v>2515.2230999999997</v>
      </c>
      <c r="Q86" s="571"/>
      <c r="R86" s="571"/>
      <c r="S86" s="571"/>
      <c r="T86" s="571"/>
      <c r="U86" s="571"/>
      <c r="V86" s="571"/>
    </row>
    <row r="87" spans="1:22" x14ac:dyDescent="0.15">
      <c r="A87" s="286" t="str">
        <f>'Tariffs Jul2023'!F81</f>
        <v>Lumo Energy</v>
      </c>
      <c r="B87" s="47" t="str">
        <f>'Tariffs Jul2023'!D81</f>
        <v>AusNet Services West</v>
      </c>
      <c r="C87" s="287">
        <f>'Tariffs Jul2023'!E81</f>
        <v>45108</v>
      </c>
      <c r="D87" s="85">
        <f>365*'Tariffs Jul2023'!H81/100</f>
        <v>366.49318181818182</v>
      </c>
      <c r="E87" s="85">
        <f>IF($C$5*'Tariffs Jul2023'!AK81/'Tariffs Jul2023'!AI81&gt;='Tariffs Jul2023'!J81,( 'Tariffs Jul2023'!J81*'Tariffs Jul2023'!O81/100)* 'Tariffs Jul2023'!AI81,($C$5*'Tariffs Jul2023'!AK81/'Tariffs Jul2023'!AI81*'Tariffs Jul2023'!O81/100)* 'Tariffs Jul2023'!AI81)</f>
        <v>368.72727272727263</v>
      </c>
      <c r="F87" s="85">
        <f>IF($C$5*'Tariffs Jul2023'!AK81/'Tariffs Jul2023'!AI81&lt;'Tariffs Jul2023'!J81,0,IF($C$5*'Tariffs Jul2023'!AK81/'Tariffs Jul2023'!AI81&lt;='Tariffs Jul2023'!K81,($C$5*'Tariffs Jul2023'!AK81/'Tariffs Jul2023'!AI81-'Tariffs Jul2023'!J81)*('Tariffs Jul2023'!P81/100)*'Tariffs Jul2023'!AI81,('Tariffs Jul2023'!K81-'Tariffs Jul2023'!J81)*('Tariffs Jul2023'!P81/100)*'Tariffs Jul2023'!AI81))</f>
        <v>270.75499090909079</v>
      </c>
      <c r="G87" s="85">
        <f>IF($C$5*'Tariffs Jul2023'!AK81/'Tariffs Jul2023'!AI81&lt;'Tariffs Jul2023'!K81,0,IF($C$5*'Tariffs Jul2023'!AK81/'Tariffs Jul2023'!AI81&lt;='Tariffs Jul2023'!L81,($C$5*'Tariffs Jul2023'!AK81/'Tariffs Jul2023'!AI81-'Tariffs Jul2023'!K81)*('Tariffs Jul2023'!Q81/100)*'Tariffs Jul2023'!AI81,('Tariffs Jul2023'!L81-'Tariffs Jul2023'!K81)*('Tariffs Jul2023'!Q81/100)*'Tariffs Jul2023'!AI81))</f>
        <v>0</v>
      </c>
      <c r="H87" s="85">
        <f>IF($C$5*'Tariffs Jul2023'!AK81/'Tariffs Jul2023'!AI81&lt;'Tariffs Jul2023'!L81,0,IF($C$5*'Tariffs Jul2023'!AK81/'Tariffs Jul2023'!AI81&lt;='Tariffs Jul2023'!M81,($C$5*'Tariffs Jul2023'!AK81/'Tariffs Jul2023'!AI81-'Tariffs Jul2023'!L81)*('Tariffs Jul2023'!R81/100)*'Tariffs Jul2023'!AI81,('Tariffs Jul2023'!M81-'Tariffs Jul2023'!L81)*('Tariffs Jul2023'!R81/100)*'Tariffs Jul2023'!AI81))</f>
        <v>0</v>
      </c>
      <c r="I87" s="85">
        <f>IF(($C$5*'Tariffs Jul2023'!AK81/'Tariffs Jul2023'!AI81&gt;'Tariffs Jul2023'!M81),($C$5*'Tariffs Jul2023'!AK81/'Tariffs Jul2023'!AI81-'Tariffs Jul2023'!M81)*'Tariffs Jul2023'!S81/100*'Tariffs Jul2023'!AI81,0)</f>
        <v>0</v>
      </c>
      <c r="J87" s="85">
        <f>IF($C$5*'Tariffs Jul2023'!AL81/'Tariffs Jul2023'!AJ81&gt;='Tariffs Jul2023'!J81,('Tariffs Jul2023'!J81*'Tariffs Jul2023'!U81/100)* 'Tariffs Jul2023'!AJ81,($C$5*'Tariffs Jul2023'!AL81/'Tariffs Jul2023'!AJ81*'Tariffs Jul2023'!U81/100)* 'Tariffs Jul2023'!AJ81)</f>
        <v>711.27272727272725</v>
      </c>
      <c r="K87" s="85">
        <f>IF($C$5*'Tariffs Jul2023'!AL81/'Tariffs Jul2023'!AJ81&lt;'Tariffs Jul2023'!J81,0,IF($C$5*'Tariffs Jul2023'!AL81/'Tariffs Jul2023'!AJ81&lt;='Tariffs Jul2023'!K81,($C$5*'Tariffs Jul2023'!AL81/'Tariffs Jul2023'!AJ81-'Tariffs Jul2023'!J81)*('Tariffs Jul2023'!V81/100)*'Tariffs Jul2023'!AJ81,('Tariffs Jul2023'!K81-'Tariffs Jul2023'!J81)*('Tariffs Jul2023'!V81/100)*'Tariffs Jul2023'!AJ81))</f>
        <v>521.87819999999988</v>
      </c>
      <c r="L87" s="85">
        <f>IF($C$5*'Tariffs Jul2023'!AL81/'Tariffs Jul2023'!AJ81&lt;'Tariffs Jul2023'!K81,0,IF($C$5*'Tariffs Jul2023'!AL81/'Tariffs Jul2023'!AJ81&lt;='Tariffs Jul2023'!L81,($C$5*'Tariffs Jul2023'!AL81/'Tariffs Jul2023'!AJ81-'Tariffs Jul2023'!K81)*('Tariffs Jul2023'!W81/100)*'Tariffs Jul2023'!AJ81,('Tariffs Jul2023'!L81-'Tariffs Jul2023'!K81)*('Tariffs Jul2023'!W81/100)*'Tariffs Jul2023'!AJ81))</f>
        <v>0</v>
      </c>
      <c r="M87" s="85">
        <f>IF($C$5*'Tariffs Jul2023'!AL81/'Tariffs Jul2023'!AJ81&lt;'Tariffs Jul2023'!L81,0,IF($C$5*'Tariffs Jul2023'!AL81/'Tariffs Jul2023'!AJ81&lt;='Tariffs Jul2023'!M81,($C$5*'Tariffs Jul2023'!AL81/'Tariffs Jul2023'!AJ81-'Tariffs Jul2023'!L81)*('Tariffs Jul2023'!X81/100)*'Tariffs Jul2023'!AJ81,('Tariffs Jul2023'!M81-'Tariffs Jul2023'!L81)*('Tariffs Jul2023'!X81/100)*'Tariffs Jul2023'!AJ81))</f>
        <v>0</v>
      </c>
      <c r="N87" s="85">
        <f>IF(($C$5*'Tariffs Jul2023'!AL81/'Tariffs Jul2023'!AJ81&gt;'Tariffs Jul2023'!M81),($C$5*'Tariffs Jul2023'!AL81/'Tariffs Jul2023'!AJ81-'Tariffs Jul2023'!M81)*'Tariffs Jul2023'!Y81/100*'Tariffs Jul2023'!AJ81,0)</f>
        <v>0</v>
      </c>
      <c r="O87" s="73">
        <f t="shared" si="0"/>
        <v>2239.1263727272726</v>
      </c>
      <c r="P87" s="498">
        <f t="shared" si="1"/>
        <v>2463.03901</v>
      </c>
      <c r="Q87" s="571"/>
      <c r="R87" s="571"/>
      <c r="S87" s="571"/>
      <c r="T87" s="571"/>
      <c r="U87" s="571"/>
      <c r="V87" s="571"/>
    </row>
    <row r="88" spans="1:22" x14ac:dyDescent="0.15">
      <c r="A88" s="286" t="str">
        <f>'Tariffs Jul2023'!F82</f>
        <v>Momentum Energy</v>
      </c>
      <c r="B88" s="47" t="str">
        <f>'Tariffs Jul2023'!D82</f>
        <v>AusNet Services West</v>
      </c>
      <c r="C88" s="287">
        <f>'Tariffs Jul2023'!E82</f>
        <v>45139</v>
      </c>
      <c r="D88" s="85">
        <f>365*'Tariffs Jul2023'!H82/100</f>
        <v>487.37454545454534</v>
      </c>
      <c r="E88" s="85">
        <f>IF($C$5*'Tariffs Jul2023'!AK82/'Tariffs Jul2023'!AI82&gt;='Tariffs Jul2023'!J82,( 'Tariffs Jul2023'!J82*'Tariffs Jul2023'!O82/100)* 'Tariffs Jul2023'!AI82,($C$5*'Tariffs Jul2023'!AK82/'Tariffs Jul2023'!AI82*'Tariffs Jul2023'!O82/100)* 'Tariffs Jul2023'!AI82)</f>
        <v>440.72727272727275</v>
      </c>
      <c r="F88" s="85">
        <f>IF($C$5*'Tariffs Jul2023'!AK82/'Tariffs Jul2023'!AI82&lt;'Tariffs Jul2023'!J82,0,IF($C$5*'Tariffs Jul2023'!AK82/'Tariffs Jul2023'!AI82&lt;='Tariffs Jul2023'!K82,($C$5*'Tariffs Jul2023'!AK82/'Tariffs Jul2023'!AI82-'Tariffs Jul2023'!J82)*('Tariffs Jul2023'!P82/100)*'Tariffs Jul2023'!AI82,('Tariffs Jul2023'!K82-'Tariffs Jul2023'!J82)*('Tariffs Jul2023'!P82/100)*'Tariffs Jul2023'!AI82))</f>
        <v>318.19846363636356</v>
      </c>
      <c r="G88" s="85">
        <f>IF($C$5*'Tariffs Jul2023'!AK82/'Tariffs Jul2023'!AI82&lt;'Tariffs Jul2023'!K82,0,IF($C$5*'Tariffs Jul2023'!AK82/'Tariffs Jul2023'!AI82&lt;='Tariffs Jul2023'!L82,($C$5*'Tariffs Jul2023'!AK82/'Tariffs Jul2023'!AI82-'Tariffs Jul2023'!K82)*('Tariffs Jul2023'!Q82/100)*'Tariffs Jul2023'!AI82,('Tariffs Jul2023'!L82-'Tariffs Jul2023'!K82)*('Tariffs Jul2023'!Q82/100)*'Tariffs Jul2023'!AI82))</f>
        <v>0</v>
      </c>
      <c r="H88" s="85">
        <f>IF($C$5*'Tariffs Jul2023'!AK82/'Tariffs Jul2023'!AI82&lt;'Tariffs Jul2023'!L82,0,IF($C$5*'Tariffs Jul2023'!AK82/'Tariffs Jul2023'!AI82&lt;='Tariffs Jul2023'!M82,($C$5*'Tariffs Jul2023'!AK82/'Tariffs Jul2023'!AI82-'Tariffs Jul2023'!L82)*('Tariffs Jul2023'!R82/100)*'Tariffs Jul2023'!AI82,('Tariffs Jul2023'!M82-'Tariffs Jul2023'!L82)*('Tariffs Jul2023'!R82/100)*'Tariffs Jul2023'!AI82))</f>
        <v>0</v>
      </c>
      <c r="I88" s="85">
        <f>IF(($C$5*'Tariffs Jul2023'!AK82/'Tariffs Jul2023'!AI82&gt;'Tariffs Jul2023'!M82),($C$5*'Tariffs Jul2023'!AK82/'Tariffs Jul2023'!AI82-'Tariffs Jul2023'!M82)*'Tariffs Jul2023'!S82/100*'Tariffs Jul2023'!AI82,0)</f>
        <v>0</v>
      </c>
      <c r="J88" s="85">
        <f>IF($C$5*'Tariffs Jul2023'!AL82/'Tariffs Jul2023'!AJ82&gt;='Tariffs Jul2023'!J82,('Tariffs Jul2023'!J82*'Tariffs Jul2023'!U82/100)* 'Tariffs Jul2023'!AJ82,($C$5*'Tariffs Jul2023'!AL82/'Tariffs Jul2023'!AJ82*'Tariffs Jul2023'!U82/100)* 'Tariffs Jul2023'!AJ82)</f>
        <v>800.72727272727263</v>
      </c>
      <c r="K88" s="85">
        <f>IF($C$5*'Tariffs Jul2023'!AL82/'Tariffs Jul2023'!AJ82&lt;'Tariffs Jul2023'!J82,0,IF($C$5*'Tariffs Jul2023'!AL82/'Tariffs Jul2023'!AJ82&lt;='Tariffs Jul2023'!K82,($C$5*'Tariffs Jul2023'!AL82/'Tariffs Jul2023'!AJ82-'Tariffs Jul2023'!J82)*('Tariffs Jul2023'!V82/100)*'Tariffs Jul2023'!AJ82,('Tariffs Jul2023'!K82-'Tariffs Jul2023'!J82)*('Tariffs Jul2023'!V82/100)*'Tariffs Jul2023'!AJ82))</f>
        <v>598.76934545454537</v>
      </c>
      <c r="L88" s="85">
        <f>IF($C$5*'Tariffs Jul2023'!AL82/'Tariffs Jul2023'!AJ82&lt;'Tariffs Jul2023'!K82,0,IF($C$5*'Tariffs Jul2023'!AL82/'Tariffs Jul2023'!AJ82&lt;='Tariffs Jul2023'!L82,($C$5*'Tariffs Jul2023'!AL82/'Tariffs Jul2023'!AJ82-'Tariffs Jul2023'!K82)*('Tariffs Jul2023'!W82/100)*'Tariffs Jul2023'!AJ82,('Tariffs Jul2023'!L82-'Tariffs Jul2023'!K82)*('Tariffs Jul2023'!W82/100)*'Tariffs Jul2023'!AJ82))</f>
        <v>0</v>
      </c>
      <c r="M88" s="85">
        <f>IF($C$5*'Tariffs Jul2023'!AL82/'Tariffs Jul2023'!AJ82&lt;'Tariffs Jul2023'!L82,0,IF($C$5*'Tariffs Jul2023'!AL82/'Tariffs Jul2023'!AJ82&lt;='Tariffs Jul2023'!M82,($C$5*'Tariffs Jul2023'!AL82/'Tariffs Jul2023'!AJ82-'Tariffs Jul2023'!L82)*('Tariffs Jul2023'!X82/100)*'Tariffs Jul2023'!AJ82,('Tariffs Jul2023'!M82-'Tariffs Jul2023'!L82)*('Tariffs Jul2023'!X82/100)*'Tariffs Jul2023'!AJ82))</f>
        <v>0</v>
      </c>
      <c r="N88" s="85">
        <f>IF(($C$5*'Tariffs Jul2023'!AL82/'Tariffs Jul2023'!AJ82&gt;'Tariffs Jul2023'!M82),($C$5*'Tariffs Jul2023'!AL82/'Tariffs Jul2023'!AJ82-'Tariffs Jul2023'!M82)*'Tariffs Jul2023'!Y82/100*'Tariffs Jul2023'!AJ82,0)</f>
        <v>0</v>
      </c>
      <c r="O88" s="73">
        <f t="shared" si="0"/>
        <v>2645.7968999999994</v>
      </c>
      <c r="P88" s="498">
        <f t="shared" si="1"/>
        <v>2910.3765899999994</v>
      </c>
      <c r="Q88" s="571"/>
      <c r="R88" s="571"/>
      <c r="S88" s="571"/>
      <c r="T88" s="571"/>
      <c r="U88" s="571"/>
      <c r="V88" s="571"/>
    </row>
    <row r="89" spans="1:22" x14ac:dyDescent="0.15">
      <c r="A89" s="286" t="str">
        <f>'Tariffs Jul2023'!F83</f>
        <v>Origin Energy</v>
      </c>
      <c r="B89" s="47" t="str">
        <f>'Tariffs Jul2023'!D83</f>
        <v>AusNet Services West</v>
      </c>
      <c r="C89" s="287">
        <f>'Tariffs Jul2023'!E83</f>
        <v>45108</v>
      </c>
      <c r="D89" s="85">
        <f>365*'Tariffs Jul2023'!H83/100</f>
        <v>370.7404545454545</v>
      </c>
      <c r="E89" s="85">
        <f>((C$5*'Tariffs Jul2023'!AK83/'Tariffs Jul2023'!AI83)*('Tariffs Jul2023'!O83/100))*'Tariffs Jul2023'!AI83</f>
        <v>924.95454545454527</v>
      </c>
      <c r="F89" s="85">
        <v>0</v>
      </c>
      <c r="G89" s="85">
        <v>0</v>
      </c>
      <c r="H89" s="85">
        <v>0</v>
      </c>
      <c r="I89" s="85">
        <v>0</v>
      </c>
      <c r="J89" s="85">
        <f>((C$5*'Tariffs Jul2023'!AL83/'Tariffs Jul2023'!AJ83)*('Tariffs Jul2023'!U83/100))*'Tariffs Jul2023'!AJ83</f>
        <v>924.95454545454527</v>
      </c>
      <c r="K89" s="85">
        <v>0</v>
      </c>
      <c r="L89" s="85">
        <v>0</v>
      </c>
      <c r="M89" s="85">
        <v>0</v>
      </c>
      <c r="N89" s="85">
        <v>0</v>
      </c>
      <c r="O89" s="73">
        <f t="shared" si="0"/>
        <v>2220.6495454545448</v>
      </c>
      <c r="P89" s="498">
        <f t="shared" si="1"/>
        <v>2442.7144999999996</v>
      </c>
      <c r="Q89" s="571"/>
      <c r="R89" s="571"/>
      <c r="S89" s="571"/>
      <c r="T89" s="571"/>
      <c r="U89" s="571"/>
      <c r="V89" s="571"/>
    </row>
    <row r="90" spans="1:22" x14ac:dyDescent="0.15">
      <c r="A90" s="286" t="str">
        <f>'Tariffs Jul2023'!F84</f>
        <v>Red Energy</v>
      </c>
      <c r="B90" s="47" t="str">
        <f>'Tariffs Jul2023'!D84</f>
        <v>AusNet Services West</v>
      </c>
      <c r="C90" s="287">
        <f>'Tariffs Jul2023'!E84</f>
        <v>45108</v>
      </c>
      <c r="D90" s="85">
        <f>365*'Tariffs Jul2023'!H84/100</f>
        <v>366.49318181818182</v>
      </c>
      <c r="E90" s="85">
        <f>IF($C$5*'Tariffs Jul2023'!AK84/'Tariffs Jul2023'!AI84&gt;='Tariffs Jul2023'!J84,( 'Tariffs Jul2023'!J84*'Tariffs Jul2023'!O84/100)* 'Tariffs Jul2023'!AI84,($C$5*'Tariffs Jul2023'!AK84/'Tariffs Jul2023'!AI84*'Tariffs Jul2023'!O84/100)* 'Tariffs Jul2023'!AI84)</f>
        <v>368.72727272727263</v>
      </c>
      <c r="F90" s="85">
        <f>IF($C$5*'Tariffs Jul2023'!AK84/'Tariffs Jul2023'!AI84&lt;'Tariffs Jul2023'!J84,0,IF($C$5*'Tariffs Jul2023'!AK84/'Tariffs Jul2023'!AI84&lt;='Tariffs Jul2023'!K84,($C$5*'Tariffs Jul2023'!AK84/'Tariffs Jul2023'!AI84-'Tariffs Jul2023'!J84)*('Tariffs Jul2023'!P84/100)*'Tariffs Jul2023'!AI84,('Tariffs Jul2023'!K84-'Tariffs Jul2023'!J84)*('Tariffs Jul2023'!P84/100)*'Tariffs Jul2023'!AI84))</f>
        <v>270.75499090909079</v>
      </c>
      <c r="G90" s="85">
        <f>IF($C$5*'Tariffs Jul2023'!AK84/'Tariffs Jul2023'!AI84&lt;'Tariffs Jul2023'!K84,0,IF($C$5*'Tariffs Jul2023'!AK84/'Tariffs Jul2023'!AI84&lt;='Tariffs Jul2023'!L84,($C$5*'Tariffs Jul2023'!AK84/'Tariffs Jul2023'!AI84-'Tariffs Jul2023'!K84)*('Tariffs Jul2023'!Q84/100)*'Tariffs Jul2023'!AI84,('Tariffs Jul2023'!L84-'Tariffs Jul2023'!K84)*('Tariffs Jul2023'!Q84/100)*'Tariffs Jul2023'!AI84))</f>
        <v>0</v>
      </c>
      <c r="H90" s="85">
        <f>IF($C$5*'Tariffs Jul2023'!AK84/'Tariffs Jul2023'!AI84&lt;'Tariffs Jul2023'!L84,0,IF($C$5*'Tariffs Jul2023'!AK84/'Tariffs Jul2023'!AI84&lt;='Tariffs Jul2023'!M84,($C$5*'Tariffs Jul2023'!AK84/'Tariffs Jul2023'!AI84-'Tariffs Jul2023'!L84)*('Tariffs Jul2023'!R84/100)*'Tariffs Jul2023'!AI84,('Tariffs Jul2023'!M84-'Tariffs Jul2023'!L84)*('Tariffs Jul2023'!R84/100)*'Tariffs Jul2023'!AI84))</f>
        <v>0</v>
      </c>
      <c r="I90" s="85">
        <f>IF(($C$5*'Tariffs Jul2023'!AK84/'Tariffs Jul2023'!AI84&gt;'Tariffs Jul2023'!M84),($C$5*'Tariffs Jul2023'!AK84/'Tariffs Jul2023'!AI84-'Tariffs Jul2023'!M84)*'Tariffs Jul2023'!S84/100*'Tariffs Jul2023'!AI84,0)</f>
        <v>0</v>
      </c>
      <c r="J90" s="85">
        <f>IF($C$5*'Tariffs Jul2023'!AL84/'Tariffs Jul2023'!AJ84&gt;='Tariffs Jul2023'!J84,('Tariffs Jul2023'!J84*'Tariffs Jul2023'!U84/100)* 'Tariffs Jul2023'!AJ84,($C$5*'Tariffs Jul2023'!AL84/'Tariffs Jul2023'!AJ84*'Tariffs Jul2023'!U84/100)* 'Tariffs Jul2023'!AJ84)</f>
        <v>711.27272727272725</v>
      </c>
      <c r="K90" s="85">
        <f>IF($C$5*'Tariffs Jul2023'!AL84/'Tariffs Jul2023'!AJ84&lt;'Tariffs Jul2023'!J84,0,IF($C$5*'Tariffs Jul2023'!AL84/'Tariffs Jul2023'!AJ84&lt;='Tariffs Jul2023'!K84,($C$5*'Tariffs Jul2023'!AL84/'Tariffs Jul2023'!AJ84-'Tariffs Jul2023'!J84)*('Tariffs Jul2023'!V84/100)*'Tariffs Jul2023'!AJ84,('Tariffs Jul2023'!K84-'Tariffs Jul2023'!J84)*('Tariffs Jul2023'!V84/100)*'Tariffs Jul2023'!AJ84))</f>
        <v>521.87819999999988</v>
      </c>
      <c r="L90" s="85">
        <f>IF($C$5*'Tariffs Jul2023'!AL84/'Tariffs Jul2023'!AJ84&lt;'Tariffs Jul2023'!K84,0,IF($C$5*'Tariffs Jul2023'!AL84/'Tariffs Jul2023'!AJ84&lt;='Tariffs Jul2023'!L84,($C$5*'Tariffs Jul2023'!AL84/'Tariffs Jul2023'!AJ84-'Tariffs Jul2023'!K84)*('Tariffs Jul2023'!W84/100)*'Tariffs Jul2023'!AJ84,('Tariffs Jul2023'!L84-'Tariffs Jul2023'!K84)*('Tariffs Jul2023'!W84/100)*'Tariffs Jul2023'!AJ84))</f>
        <v>0</v>
      </c>
      <c r="M90" s="85">
        <f>IF($C$5*'Tariffs Jul2023'!AL84/'Tariffs Jul2023'!AJ84&lt;'Tariffs Jul2023'!L84,0,IF($C$5*'Tariffs Jul2023'!AL84/'Tariffs Jul2023'!AJ84&lt;='Tariffs Jul2023'!M84,($C$5*'Tariffs Jul2023'!AL84/'Tariffs Jul2023'!AJ84-'Tariffs Jul2023'!L84)*('Tariffs Jul2023'!X84/100)*'Tariffs Jul2023'!AJ84,('Tariffs Jul2023'!M84-'Tariffs Jul2023'!L84)*('Tariffs Jul2023'!X84/100)*'Tariffs Jul2023'!AJ84))</f>
        <v>0</v>
      </c>
      <c r="N90" s="85">
        <f>IF(($C$5*'Tariffs Jul2023'!AL84/'Tariffs Jul2023'!AJ84&gt;'Tariffs Jul2023'!M84),($C$5*'Tariffs Jul2023'!AL84/'Tariffs Jul2023'!AJ84-'Tariffs Jul2023'!M84)*'Tariffs Jul2023'!Y84/100*'Tariffs Jul2023'!AJ84,0)</f>
        <v>0</v>
      </c>
      <c r="O90" s="73">
        <f t="shared" si="0"/>
        <v>2239.1263727272726</v>
      </c>
      <c r="P90" s="498">
        <f t="shared" si="1"/>
        <v>2463.03901</v>
      </c>
      <c r="Q90" s="571"/>
      <c r="R90" s="571"/>
      <c r="S90" s="571"/>
      <c r="T90" s="571"/>
      <c r="U90" s="571"/>
      <c r="V90" s="571"/>
    </row>
    <row r="91" spans="1:22" x14ac:dyDescent="0.15">
      <c r="A91" s="286" t="str">
        <f>'Tariffs Jul2023'!F85</f>
        <v>Simply Energy</v>
      </c>
      <c r="B91" s="47" t="str">
        <f>'Tariffs Jul2023'!D85</f>
        <v>AusNet Services West</v>
      </c>
      <c r="C91" s="287">
        <f>'Tariffs Jul2023'!E85</f>
        <v>45108</v>
      </c>
      <c r="D91" s="85">
        <f>365*'Tariffs Jul2023'!H85/100</f>
        <v>339.84818181818184</v>
      </c>
      <c r="E91" s="85">
        <f>IF($C$5*'Tariffs Jul2023'!AK85/'Tariffs Jul2023'!AI85&gt;='Tariffs Jul2023'!J85,( 'Tariffs Jul2023'!J85*'Tariffs Jul2023'!O85/100)* 'Tariffs Jul2023'!AI85,($C$5*'Tariffs Jul2023'!AK85/'Tariffs Jul2023'!AI85*'Tariffs Jul2023'!O85/100)* 'Tariffs Jul2023'!AI85)</f>
        <v>380.72727272727275</v>
      </c>
      <c r="F91" s="85">
        <f>IF($C$5*'Tariffs Jul2023'!AK85/'Tariffs Jul2023'!AI85&lt;'Tariffs Jul2023'!J85,0,IF($C$5*'Tariffs Jul2023'!AK85/'Tariffs Jul2023'!AI85&lt;='Tariffs Jul2023'!K85,($C$5*'Tariffs Jul2023'!AK85/'Tariffs Jul2023'!AI85-'Tariffs Jul2023'!J85)*('Tariffs Jul2023'!P85/100)*'Tariffs Jul2023'!AI85,('Tariffs Jul2023'!K85-'Tariffs Jul2023'!J85)*('Tariffs Jul2023'!P85/100)*'Tariffs Jul2023'!AI85))</f>
        <v>280.57088181818176</v>
      </c>
      <c r="G91" s="85">
        <f>IF($C$5*'Tariffs Jul2023'!AK85/'Tariffs Jul2023'!AI85&lt;'Tariffs Jul2023'!K85,0,IF($C$5*'Tariffs Jul2023'!AK85/'Tariffs Jul2023'!AI85&lt;='Tariffs Jul2023'!L85,($C$5*'Tariffs Jul2023'!AK85/'Tariffs Jul2023'!AI85-'Tariffs Jul2023'!K85)*('Tariffs Jul2023'!Q85/100)*'Tariffs Jul2023'!AI85,('Tariffs Jul2023'!L85-'Tariffs Jul2023'!K85)*('Tariffs Jul2023'!Q85/100)*'Tariffs Jul2023'!AI85))</f>
        <v>0</v>
      </c>
      <c r="H91" s="85">
        <f>IF($C$5*'Tariffs Jul2023'!AK85/'Tariffs Jul2023'!AI85&lt;'Tariffs Jul2023'!L85,0,IF($C$5*'Tariffs Jul2023'!AK85/'Tariffs Jul2023'!AI85&lt;='Tariffs Jul2023'!M85,($C$5*'Tariffs Jul2023'!AK85/'Tariffs Jul2023'!AI85-'Tariffs Jul2023'!L85)*('Tariffs Jul2023'!R85/100)*'Tariffs Jul2023'!AI85,('Tariffs Jul2023'!M85-'Tariffs Jul2023'!L85)*('Tariffs Jul2023'!R85/100)*'Tariffs Jul2023'!AI85))</f>
        <v>0</v>
      </c>
      <c r="I91" s="85">
        <f>IF(($C$5*'Tariffs Jul2023'!AK85/'Tariffs Jul2023'!AI85&gt;'Tariffs Jul2023'!M85),($C$5*'Tariffs Jul2023'!AK85/'Tariffs Jul2023'!AI85-'Tariffs Jul2023'!M85)*'Tariffs Jul2023'!S85/100*'Tariffs Jul2023'!AI85,0)</f>
        <v>0</v>
      </c>
      <c r="J91" s="85">
        <f>IF($C$5*'Tariffs Jul2023'!AL85/'Tariffs Jul2023'!AJ85&gt;='Tariffs Jul2023'!J85,('Tariffs Jul2023'!J85*'Tariffs Jul2023'!U85/100)* 'Tariffs Jul2023'!AJ85,($C$5*'Tariffs Jul2023'!AL85/'Tariffs Jul2023'!AJ85*'Tariffs Jul2023'!U85/100)* 'Tariffs Jul2023'!AJ85)</f>
        <v>619.63636363636363</v>
      </c>
      <c r="K91" s="85">
        <f>IF($C$5*'Tariffs Jul2023'!AL85/'Tariffs Jul2023'!AJ85&lt;'Tariffs Jul2023'!J85,0,IF($C$5*'Tariffs Jul2023'!AL85/'Tariffs Jul2023'!AJ85&lt;='Tariffs Jul2023'!K85,($C$5*'Tariffs Jul2023'!AL85/'Tariffs Jul2023'!AJ85-'Tariffs Jul2023'!J85)*('Tariffs Jul2023'!V85/100)*'Tariffs Jul2023'!AJ85,('Tariffs Jul2023'!K85-'Tariffs Jul2023'!J85)*('Tariffs Jul2023'!V85/100)*'Tariffs Jul2023'!AJ85))</f>
        <v>454.80294545454529</v>
      </c>
      <c r="L91" s="85">
        <f>IF($C$5*'Tariffs Jul2023'!AL85/'Tariffs Jul2023'!AJ85&lt;'Tariffs Jul2023'!K85,0,IF($C$5*'Tariffs Jul2023'!AL85/'Tariffs Jul2023'!AJ85&lt;='Tariffs Jul2023'!L85,($C$5*'Tariffs Jul2023'!AL85/'Tariffs Jul2023'!AJ85-'Tariffs Jul2023'!K85)*('Tariffs Jul2023'!W85/100)*'Tariffs Jul2023'!AJ85,('Tariffs Jul2023'!L85-'Tariffs Jul2023'!K85)*('Tariffs Jul2023'!W85/100)*'Tariffs Jul2023'!AJ85))</f>
        <v>0</v>
      </c>
      <c r="M91" s="85">
        <f>IF($C$5*'Tariffs Jul2023'!AL85/'Tariffs Jul2023'!AJ85&lt;'Tariffs Jul2023'!L85,0,IF($C$5*'Tariffs Jul2023'!AL85/'Tariffs Jul2023'!AJ85&lt;='Tariffs Jul2023'!M85,($C$5*'Tariffs Jul2023'!AL85/'Tariffs Jul2023'!AJ85-'Tariffs Jul2023'!L85)*('Tariffs Jul2023'!X85/100)*'Tariffs Jul2023'!AJ85,('Tariffs Jul2023'!M85-'Tariffs Jul2023'!L85)*('Tariffs Jul2023'!X85/100)*'Tariffs Jul2023'!AJ85))</f>
        <v>0</v>
      </c>
      <c r="N91" s="85">
        <f>IF(($C$5*'Tariffs Jul2023'!AL85/'Tariffs Jul2023'!AJ85&gt;'Tariffs Jul2023'!M85),($C$5*'Tariffs Jul2023'!AL85/'Tariffs Jul2023'!AJ85-'Tariffs Jul2023'!M85)*'Tariffs Jul2023'!Y85/100*'Tariffs Jul2023'!AJ85,0)</f>
        <v>0</v>
      </c>
      <c r="O91" s="73">
        <f t="shared" si="0"/>
        <v>2075.5856454545451</v>
      </c>
      <c r="P91" s="498">
        <f t="shared" si="1"/>
        <v>2283.1442099999999</v>
      </c>
      <c r="Q91" s="571"/>
      <c r="R91" s="571"/>
      <c r="S91" s="571"/>
      <c r="T91" s="571"/>
      <c r="U91" s="571"/>
      <c r="V91" s="571"/>
    </row>
    <row r="92" spans="1:22" x14ac:dyDescent="0.15">
      <c r="A92" s="286" t="str">
        <f>'Tariffs Jul2023'!F86</f>
        <v>GloBird</v>
      </c>
      <c r="B92" s="47" t="str">
        <f>'Tariffs Jul2023'!D86</f>
        <v>AusNet Services West</v>
      </c>
      <c r="C92" s="287">
        <f>'Tariffs Jul2023'!E86</f>
        <v>45108</v>
      </c>
      <c r="D92" s="85">
        <f>365*'Tariffs Jul2023'!H86/100</f>
        <v>383.24999999999994</v>
      </c>
      <c r="E92" s="85">
        <f>IF($C$5*'Tariffs Jul2023'!AK86/'Tariffs Jul2023'!AI86&gt;='Tariffs Jul2023'!J86,( 'Tariffs Jul2023'!J86*'Tariffs Jul2023'!O86/100)* 'Tariffs Jul2023'!AI86,($C$5*'Tariffs Jul2023'!AK86/'Tariffs Jul2023'!AI86*'Tariffs Jul2023'!O86/100)* 'Tariffs Jul2023'!AI86)</f>
        <v>587.99999999999989</v>
      </c>
      <c r="F92" s="85">
        <f>IF($C$5*'Tariffs Jul2023'!AK86/'Tariffs Jul2023'!AI86&lt;'Tariffs Jul2023'!J86,0,IF($C$5*'Tariffs Jul2023'!AK86/'Tariffs Jul2023'!AI86&lt;='Tariffs Jul2023'!K86,($C$5*'Tariffs Jul2023'!AK86/'Tariffs Jul2023'!AI86-'Tariffs Jul2023'!J86)*('Tariffs Jul2023'!P86/100)*'Tariffs Jul2023'!AI86,('Tariffs Jul2023'!K86-'Tariffs Jul2023'!J86)*('Tariffs Jul2023'!P86/100)*'Tariffs Jul2023'!AI86))</f>
        <v>0</v>
      </c>
      <c r="G92" s="85">
        <f>IF($C$5*'Tariffs Jul2023'!AK86/'Tariffs Jul2023'!AI86&lt;'Tariffs Jul2023'!K86,0,IF($C$5*'Tariffs Jul2023'!AK86/'Tariffs Jul2023'!AI86&lt;='Tariffs Jul2023'!L86,($C$5*'Tariffs Jul2023'!AK86/'Tariffs Jul2023'!AI86-'Tariffs Jul2023'!K86)*('Tariffs Jul2023'!Q86/100)*'Tariffs Jul2023'!AI86,('Tariffs Jul2023'!L86-'Tariffs Jul2023'!K86)*('Tariffs Jul2023'!Q86/100)*'Tariffs Jul2023'!AI86))</f>
        <v>0</v>
      </c>
      <c r="H92" s="85">
        <f>IF($C$5*'Tariffs Jul2023'!AK86/'Tariffs Jul2023'!AI86&lt;'Tariffs Jul2023'!L86,0,IF($C$5*'Tariffs Jul2023'!AK86/'Tariffs Jul2023'!AI86&lt;='Tariffs Jul2023'!M86,($C$5*'Tariffs Jul2023'!AK86/'Tariffs Jul2023'!AI86-'Tariffs Jul2023'!L86)*('Tariffs Jul2023'!R86/100)*'Tariffs Jul2023'!AI86,('Tariffs Jul2023'!M86-'Tariffs Jul2023'!L86)*('Tariffs Jul2023'!R86/100)*'Tariffs Jul2023'!AI86))</f>
        <v>0</v>
      </c>
      <c r="I92" s="85">
        <f>IF(($C$5*'Tariffs Jul2023'!AK86/'Tariffs Jul2023'!AI86&gt;'Tariffs Jul2023'!M86),($C$5*'Tariffs Jul2023'!AK86/'Tariffs Jul2023'!AI86-'Tariffs Jul2023'!M86)*'Tariffs Jul2023'!S86/100*'Tariffs Jul2023'!AI86,0)</f>
        <v>440.89709999999985</v>
      </c>
      <c r="J92" s="85">
        <f>IF($C$5*'Tariffs Jul2023'!AL86/'Tariffs Jul2023'!AJ86&gt;='Tariffs Jul2023'!J86,('Tariffs Jul2023'!J86*'Tariffs Jul2023'!U86/100)* 'Tariffs Jul2023'!AJ86,($C$5*'Tariffs Jul2023'!AL86/'Tariffs Jul2023'!AJ86*'Tariffs Jul2023'!U86/100)* 'Tariffs Jul2023'!AJ86)</f>
        <v>1175.9999999999998</v>
      </c>
      <c r="K92" s="85">
        <f>IF($C$5*'Tariffs Jul2023'!AL86/'Tariffs Jul2023'!AJ86&lt;'Tariffs Jul2023'!J86,0,IF($C$5*'Tariffs Jul2023'!AL86/'Tariffs Jul2023'!AJ86&lt;='Tariffs Jul2023'!K86,($C$5*'Tariffs Jul2023'!AL86/'Tariffs Jul2023'!AJ86-'Tariffs Jul2023'!J86)*('Tariffs Jul2023'!V86/100)*'Tariffs Jul2023'!AJ86,('Tariffs Jul2023'!K86-'Tariffs Jul2023'!J86)*('Tariffs Jul2023'!V86/100)*'Tariffs Jul2023'!AJ86))</f>
        <v>0</v>
      </c>
      <c r="L92" s="85">
        <f>IF($C$5*'Tariffs Jul2023'!AL86/'Tariffs Jul2023'!AJ86&lt;'Tariffs Jul2023'!K86,0,IF($C$5*'Tariffs Jul2023'!AL86/'Tariffs Jul2023'!AJ86&lt;='Tariffs Jul2023'!L86,($C$5*'Tariffs Jul2023'!AL86/'Tariffs Jul2023'!AJ86-'Tariffs Jul2023'!K86)*('Tariffs Jul2023'!W86/100)*'Tariffs Jul2023'!AJ86,('Tariffs Jul2023'!L86-'Tariffs Jul2023'!K86)*('Tariffs Jul2023'!W86/100)*'Tariffs Jul2023'!AJ86))</f>
        <v>0</v>
      </c>
      <c r="M92" s="85">
        <f>IF($C$5*'Tariffs Jul2023'!AL86/'Tariffs Jul2023'!AJ86&lt;'Tariffs Jul2023'!L86,0,IF($C$5*'Tariffs Jul2023'!AL86/'Tariffs Jul2023'!AJ86&lt;='Tariffs Jul2023'!M86,($C$5*'Tariffs Jul2023'!AL86/'Tariffs Jul2023'!AJ86-'Tariffs Jul2023'!L86)*('Tariffs Jul2023'!X86/100)*'Tariffs Jul2023'!AJ86,('Tariffs Jul2023'!M86-'Tariffs Jul2023'!L86)*('Tariffs Jul2023'!X86/100)*'Tariffs Jul2023'!AJ86))</f>
        <v>0</v>
      </c>
      <c r="N92" s="85">
        <f>IF(($C$5*'Tariffs Jul2023'!AL86/'Tariffs Jul2023'!AJ86&gt;'Tariffs Jul2023'!M86),($C$5*'Tariffs Jul2023'!AL86/'Tariffs Jul2023'!AJ86-'Tariffs Jul2023'!M86)*'Tariffs Jul2023'!Y86/100*'Tariffs Jul2023'!AJ86,0)</f>
        <v>881.79419999999971</v>
      </c>
      <c r="O92" s="73">
        <f t="shared" ref="O92:O126" si="2">SUM(D92:N92)</f>
        <v>3469.941299999999</v>
      </c>
      <c r="P92" s="498">
        <f t="shared" ref="P92:P126" si="3">O92*1.1</f>
        <v>3816.9354299999991</v>
      </c>
      <c r="Q92" s="571"/>
      <c r="R92" s="571"/>
      <c r="S92" s="571"/>
      <c r="T92" s="571"/>
      <c r="U92" s="571"/>
      <c r="V92" s="571"/>
    </row>
    <row r="93" spans="1:22" x14ac:dyDescent="0.15">
      <c r="A93" s="286" t="str">
        <f>'Tariffs Jul2023'!F87</f>
        <v>Powershop</v>
      </c>
      <c r="B93" s="47" t="str">
        <f>'Tariffs Jul2023'!D87</f>
        <v>AusNet Services West</v>
      </c>
      <c r="C93" s="287">
        <f>'Tariffs Jul2023'!E87</f>
        <v>44973</v>
      </c>
      <c r="D93" s="85">
        <f>365*'Tariffs Jul2023'!H87/100</f>
        <v>414.1754545454545</v>
      </c>
      <c r="E93" s="85">
        <f>((C$5*'Tariffs Jul2023'!AK87/'Tariffs Jul2023'!AI87)*('Tariffs Jul2023'!O87/100))*'Tariffs Jul2023'!AI87</f>
        <v>973.63636363636351</v>
      </c>
      <c r="F93" s="85">
        <v>0</v>
      </c>
      <c r="G93" s="85">
        <v>0</v>
      </c>
      <c r="H93" s="85">
        <v>0</v>
      </c>
      <c r="I93" s="85">
        <v>0</v>
      </c>
      <c r="J93" s="85">
        <f>((C$5*'Tariffs Jul2023'!AL87/'Tariffs Jul2023'!AJ87)*('Tariffs Jul2023'!U87/100))*'Tariffs Jul2023'!AJ87</f>
        <v>973.63636363636351</v>
      </c>
      <c r="K93" s="85">
        <v>0</v>
      </c>
      <c r="L93" s="85">
        <v>0</v>
      </c>
      <c r="M93" s="85">
        <v>0</v>
      </c>
      <c r="N93" s="85">
        <v>0</v>
      </c>
      <c r="O93" s="73">
        <f t="shared" si="2"/>
        <v>2361.4481818181816</v>
      </c>
      <c r="P93" s="498">
        <f t="shared" si="3"/>
        <v>2597.5929999999998</v>
      </c>
      <c r="Q93" s="571"/>
      <c r="R93" s="571"/>
      <c r="S93" s="571"/>
      <c r="T93" s="571"/>
      <c r="U93" s="571"/>
      <c r="V93" s="571"/>
    </row>
    <row r="94" spans="1:22" x14ac:dyDescent="0.15">
      <c r="A94" s="286" t="str">
        <f>'Tariffs Jul2023'!F88</f>
        <v>1st Energy</v>
      </c>
      <c r="B94" s="47" t="str">
        <f>'Tariffs Jul2023'!D88</f>
        <v>AusNet Services West</v>
      </c>
      <c r="C94" s="287">
        <f>'Tariffs Jul2023'!E88</f>
        <v>45122</v>
      </c>
      <c r="D94" s="85">
        <f>365*'Tariffs Jul2023'!H88/100</f>
        <v>383.24999999999994</v>
      </c>
      <c r="E94" s="85">
        <f>IF($C$5*'Tariffs Jul2023'!AK88/'Tariffs Jul2023'!AI88&gt;='Tariffs Jul2023'!J88,( 'Tariffs Jul2023'!J88*'Tariffs Jul2023'!O88/100)* 'Tariffs Jul2023'!AI88,($C$5*'Tariffs Jul2023'!AK88/'Tariffs Jul2023'!AI88*'Tariffs Jul2023'!O88/100)* 'Tariffs Jul2023'!AI88)</f>
        <v>737.99999999999989</v>
      </c>
      <c r="F94" s="85">
        <f>IF($C$5*'Tariffs Jul2023'!AK88/'Tariffs Jul2023'!AI88&lt;'Tariffs Jul2023'!J88,0,IF($C$5*'Tariffs Jul2023'!AK88/'Tariffs Jul2023'!AI88&lt;='Tariffs Jul2023'!K88,($C$5*'Tariffs Jul2023'!AK88/'Tariffs Jul2023'!AI88-'Tariffs Jul2023'!J88)*('Tariffs Jul2023'!P88/100)*'Tariffs Jul2023'!AI88,('Tariffs Jul2023'!K88-'Tariffs Jul2023'!J88)*('Tariffs Jul2023'!P88/100)*'Tariffs Jul2023'!AI88))</f>
        <v>526.5</v>
      </c>
      <c r="G94" s="85">
        <f>IF($C$5*'Tariffs Jul2023'!AK88/'Tariffs Jul2023'!AI88&lt;'Tariffs Jul2023'!K88,0,IF($C$5*'Tariffs Jul2023'!AK88/'Tariffs Jul2023'!AI88&lt;='Tariffs Jul2023'!L88,($C$5*'Tariffs Jul2023'!AK88/'Tariffs Jul2023'!AI88-'Tariffs Jul2023'!K88)*('Tariffs Jul2023'!Q88/100)*'Tariffs Jul2023'!AI88,('Tariffs Jul2023'!L88-'Tariffs Jul2023'!K88)*('Tariffs Jul2023'!Q88/100)*'Tariffs Jul2023'!AI88))</f>
        <v>0</v>
      </c>
      <c r="H94" s="85">
        <f>IF($C$5*'Tariffs Jul2023'!AK88/'Tariffs Jul2023'!AI88&lt;'Tariffs Jul2023'!L88,0,IF($C$5*'Tariffs Jul2023'!AK88/'Tariffs Jul2023'!AI88&lt;='Tariffs Jul2023'!M88,($C$5*'Tariffs Jul2023'!AK88/'Tariffs Jul2023'!AI88-'Tariffs Jul2023'!L88)*('Tariffs Jul2023'!R88/100)*'Tariffs Jul2023'!AI88,('Tariffs Jul2023'!M88-'Tariffs Jul2023'!L88)*('Tariffs Jul2023'!R88/100)*'Tariffs Jul2023'!AI88))</f>
        <v>0</v>
      </c>
      <c r="I94" s="85">
        <f>IF(($C$5*'Tariffs Jul2023'!AK88/'Tariffs Jul2023'!AI88&gt;'Tariffs Jul2023'!M88),($C$5*'Tariffs Jul2023'!AK88/'Tariffs Jul2023'!AI88-'Tariffs Jul2023'!M88)*'Tariffs Jul2023'!S88/100*'Tariffs Jul2023'!AI88,0)</f>
        <v>0</v>
      </c>
      <c r="J94" s="85">
        <f>IF($C$5*'Tariffs Jul2023'!AL88/'Tariffs Jul2023'!AJ88&gt;='Tariffs Jul2023'!J88,('Tariffs Jul2023'!J88*'Tariffs Jul2023'!U88/100)* 'Tariffs Jul2023'!AJ88,($C$5*'Tariffs Jul2023'!AL88/'Tariffs Jul2023'!AJ88*'Tariffs Jul2023'!U88/100)* 'Tariffs Jul2023'!AJ88)</f>
        <v>737.99999999999989</v>
      </c>
      <c r="K94" s="85">
        <f>IF($C$5*'Tariffs Jul2023'!AL88/'Tariffs Jul2023'!AJ88&lt;'Tariffs Jul2023'!J88,0,IF($C$5*'Tariffs Jul2023'!AL88/'Tariffs Jul2023'!AJ88&lt;='Tariffs Jul2023'!K88,($C$5*'Tariffs Jul2023'!AL88/'Tariffs Jul2023'!AJ88-'Tariffs Jul2023'!J88)*('Tariffs Jul2023'!V88/100)*'Tariffs Jul2023'!AJ88,('Tariffs Jul2023'!K88-'Tariffs Jul2023'!J88)*('Tariffs Jul2023'!V88/100)*'Tariffs Jul2023'!AJ88))</f>
        <v>526.5</v>
      </c>
      <c r="L94" s="85">
        <f>IF($C$5*'Tariffs Jul2023'!AL88/'Tariffs Jul2023'!AJ88&lt;'Tariffs Jul2023'!K88,0,IF($C$5*'Tariffs Jul2023'!AL88/'Tariffs Jul2023'!AJ88&lt;='Tariffs Jul2023'!L88,($C$5*'Tariffs Jul2023'!AL88/'Tariffs Jul2023'!AJ88-'Tariffs Jul2023'!K88)*('Tariffs Jul2023'!W88/100)*'Tariffs Jul2023'!AJ88,('Tariffs Jul2023'!L88-'Tariffs Jul2023'!K88)*('Tariffs Jul2023'!W88/100)*'Tariffs Jul2023'!AJ88))</f>
        <v>0</v>
      </c>
      <c r="M94" s="85">
        <f>IF($C$5*'Tariffs Jul2023'!AL88/'Tariffs Jul2023'!AJ88&lt;'Tariffs Jul2023'!L88,0,IF($C$5*'Tariffs Jul2023'!AL88/'Tariffs Jul2023'!AJ88&lt;='Tariffs Jul2023'!M88,($C$5*'Tariffs Jul2023'!AL88/'Tariffs Jul2023'!AJ88-'Tariffs Jul2023'!L88)*('Tariffs Jul2023'!X88/100)*'Tariffs Jul2023'!AJ88,('Tariffs Jul2023'!M88-'Tariffs Jul2023'!L88)*('Tariffs Jul2023'!X88/100)*'Tariffs Jul2023'!AJ88))</f>
        <v>0</v>
      </c>
      <c r="N94" s="85">
        <f>IF(($C$5*'Tariffs Jul2023'!AL88/'Tariffs Jul2023'!AJ88&gt;'Tariffs Jul2023'!M88),($C$5*'Tariffs Jul2023'!AL88/'Tariffs Jul2023'!AJ88-'Tariffs Jul2023'!M88)*'Tariffs Jul2023'!Y88/100*'Tariffs Jul2023'!AJ88,0)</f>
        <v>0</v>
      </c>
      <c r="O94" s="73">
        <f t="shared" si="2"/>
        <v>2912.2499999999995</v>
      </c>
      <c r="P94" s="498">
        <f t="shared" si="3"/>
        <v>3203.4749999999999</v>
      </c>
      <c r="Q94" s="571"/>
      <c r="R94" s="571"/>
      <c r="S94" s="571"/>
      <c r="T94" s="571"/>
      <c r="U94" s="571"/>
      <c r="V94" s="571"/>
    </row>
    <row r="95" spans="1:22" x14ac:dyDescent="0.15">
      <c r="A95" s="286" t="str">
        <f>'Tariffs Jul2023'!F89</f>
        <v>Tango Energy</v>
      </c>
      <c r="B95" s="47" t="str">
        <f>'Tariffs Jul2023'!D89</f>
        <v>AusNet Services West</v>
      </c>
      <c r="C95" s="287">
        <f>'Tariffs Jul2023'!E89</f>
        <v>45108</v>
      </c>
      <c r="D95" s="85">
        <f>365*'Tariffs Jul2023'!H89/100</f>
        <v>463.54999999999995</v>
      </c>
      <c r="E95" s="85">
        <f>IF($C$5*'Tariffs Jul2023'!AK89/'Tariffs Jul2023'!AI89&gt;='Tariffs Jul2023'!J89,( 'Tariffs Jul2023'!J89*'Tariffs Jul2023'!O89/100)* 'Tariffs Jul2023'!AI89,($C$5*'Tariffs Jul2023'!AK89/'Tariffs Jul2023'!AI89*'Tariffs Jul2023'!O89/100)* 'Tariffs Jul2023'!AI89)</f>
        <v>444</v>
      </c>
      <c r="F95" s="85">
        <f>IF($C$5*'Tariffs Jul2023'!AK89/'Tariffs Jul2023'!AI89&lt;'Tariffs Jul2023'!J89,0,IF($C$5*'Tariffs Jul2023'!AK89/'Tariffs Jul2023'!AI89&lt;='Tariffs Jul2023'!K89,($C$5*'Tariffs Jul2023'!AK89/'Tariffs Jul2023'!AI89-'Tariffs Jul2023'!J89)*('Tariffs Jul2023'!P89/100)*'Tariffs Jul2023'!AI89,('Tariffs Jul2023'!K89-'Tariffs Jul2023'!J89)*('Tariffs Jul2023'!P89/100)*'Tariffs Jul2023'!AI89))</f>
        <v>323.92439999999988</v>
      </c>
      <c r="G95" s="85">
        <f>IF($C$5*'Tariffs Jul2023'!AK89/'Tariffs Jul2023'!AI89&lt;'Tariffs Jul2023'!K89,0,IF($C$5*'Tariffs Jul2023'!AK89/'Tariffs Jul2023'!AI89&lt;='Tariffs Jul2023'!L89,($C$5*'Tariffs Jul2023'!AK89/'Tariffs Jul2023'!AI89-'Tariffs Jul2023'!K89)*('Tariffs Jul2023'!Q89/100)*'Tariffs Jul2023'!AI89,('Tariffs Jul2023'!L89-'Tariffs Jul2023'!K89)*('Tariffs Jul2023'!Q89/100)*'Tariffs Jul2023'!AI89))</f>
        <v>0</v>
      </c>
      <c r="H95" s="85">
        <f>IF($C$5*'Tariffs Jul2023'!AK89/'Tariffs Jul2023'!AI89&lt;'Tariffs Jul2023'!L89,0,IF($C$5*'Tariffs Jul2023'!AK89/'Tariffs Jul2023'!AI89&lt;='Tariffs Jul2023'!M89,($C$5*'Tariffs Jul2023'!AK89/'Tariffs Jul2023'!AI89-'Tariffs Jul2023'!L89)*('Tariffs Jul2023'!R89/100)*'Tariffs Jul2023'!AI89,('Tariffs Jul2023'!M89-'Tariffs Jul2023'!L89)*('Tariffs Jul2023'!R89/100)*'Tariffs Jul2023'!AI89))</f>
        <v>0</v>
      </c>
      <c r="I95" s="85">
        <f>IF(($C$5*'Tariffs Jul2023'!AK89/'Tariffs Jul2023'!AI89&gt;'Tariffs Jul2023'!M89),($C$5*'Tariffs Jul2023'!AK89/'Tariffs Jul2023'!AI89-'Tariffs Jul2023'!M89)*'Tariffs Jul2023'!S89/100*'Tariffs Jul2023'!AI89,0)</f>
        <v>0</v>
      </c>
      <c r="J95" s="85">
        <f>IF($C$5*'Tariffs Jul2023'!AL89/'Tariffs Jul2023'!AJ89&gt;='Tariffs Jul2023'!J89,('Tariffs Jul2023'!J89*'Tariffs Jul2023'!U89/100)* 'Tariffs Jul2023'!AJ89,($C$5*'Tariffs Jul2023'!AL89/'Tariffs Jul2023'!AJ89*'Tariffs Jul2023'!U89/100)* 'Tariffs Jul2023'!AJ89)</f>
        <v>855.27272727272725</v>
      </c>
      <c r="K95" s="85">
        <f>IF($C$5*'Tariffs Jul2023'!AL89/'Tariffs Jul2023'!AJ89&lt;'Tariffs Jul2023'!J89,0,IF($C$5*'Tariffs Jul2023'!AL89/'Tariffs Jul2023'!AJ89&lt;='Tariffs Jul2023'!K89,($C$5*'Tariffs Jul2023'!AL89/'Tariffs Jul2023'!AJ89-'Tariffs Jul2023'!J89)*('Tariffs Jul2023'!V89/100)*'Tariffs Jul2023'!AJ89,('Tariffs Jul2023'!K89-'Tariffs Jul2023'!J89)*('Tariffs Jul2023'!V89/100)*'Tariffs Jul2023'!AJ89))</f>
        <v>611.85719999999992</v>
      </c>
      <c r="L95" s="85">
        <f>IF($C$5*'Tariffs Jul2023'!AL89/'Tariffs Jul2023'!AJ89&lt;'Tariffs Jul2023'!K89,0,IF($C$5*'Tariffs Jul2023'!AL89/'Tariffs Jul2023'!AJ89&lt;='Tariffs Jul2023'!L89,($C$5*'Tariffs Jul2023'!AL89/'Tariffs Jul2023'!AJ89-'Tariffs Jul2023'!K89)*('Tariffs Jul2023'!W89/100)*'Tariffs Jul2023'!AJ89,('Tariffs Jul2023'!L89-'Tariffs Jul2023'!K89)*('Tariffs Jul2023'!W89/100)*'Tariffs Jul2023'!AJ89))</f>
        <v>0</v>
      </c>
      <c r="M95" s="85">
        <f>IF($C$5*'Tariffs Jul2023'!AL89/'Tariffs Jul2023'!AJ89&lt;'Tariffs Jul2023'!L89,0,IF($C$5*'Tariffs Jul2023'!AL89/'Tariffs Jul2023'!AJ89&lt;='Tariffs Jul2023'!M89,($C$5*'Tariffs Jul2023'!AL89/'Tariffs Jul2023'!AJ89-'Tariffs Jul2023'!L89)*('Tariffs Jul2023'!X89/100)*'Tariffs Jul2023'!AJ89,('Tariffs Jul2023'!M89-'Tariffs Jul2023'!L89)*('Tariffs Jul2023'!X89/100)*'Tariffs Jul2023'!AJ89))</f>
        <v>0</v>
      </c>
      <c r="N95" s="85">
        <f>IF(($C$5*'Tariffs Jul2023'!AL89/'Tariffs Jul2023'!AJ89&gt;'Tariffs Jul2023'!M89),($C$5*'Tariffs Jul2023'!AL89/'Tariffs Jul2023'!AJ89-'Tariffs Jul2023'!M89)*'Tariffs Jul2023'!Y89/100*'Tariffs Jul2023'!AJ89,0)</f>
        <v>0</v>
      </c>
      <c r="O95" s="73">
        <f t="shared" si="2"/>
        <v>2698.604327272727</v>
      </c>
      <c r="P95" s="498">
        <f t="shared" si="3"/>
        <v>2968.4647599999998</v>
      </c>
      <c r="Q95" s="571"/>
      <c r="R95" s="571"/>
      <c r="S95" s="571"/>
      <c r="T95" s="571"/>
      <c r="U95" s="571"/>
      <c r="V95" s="571"/>
    </row>
    <row r="96" spans="1:22" ht="14" thickBot="1" x14ac:dyDescent="0.2">
      <c r="A96" s="288" t="str">
        <f>'Tariffs Jul2023'!F90</f>
        <v xml:space="preserve">Sumo </v>
      </c>
      <c r="B96" s="289" t="str">
        <f>'Tariffs Jul2023'!D90</f>
        <v>AusNet Services West</v>
      </c>
      <c r="C96" s="290">
        <f>'Tariffs Jul2023'!E90</f>
        <v>44927</v>
      </c>
      <c r="D96" s="291">
        <f>365*'Tariffs Jul2023'!H90/100</f>
        <v>383.24999999999994</v>
      </c>
      <c r="E96" s="291">
        <f>IF($C$5*'Tariffs Jul2023'!AK90/'Tariffs Jul2023'!AI90&gt;='Tariffs Jul2023'!J90,( 'Tariffs Jul2023'!J90*'Tariffs Jul2023'!O90/100)* 'Tariffs Jul2023'!AI90,($C$5*'Tariffs Jul2023'!AK90/'Tariffs Jul2023'!AI90*'Tariffs Jul2023'!O90/100)* 'Tariffs Jul2023'!AI90)</f>
        <v>1070.8928999999998</v>
      </c>
      <c r="F96" s="291">
        <f>IF($C$5*'Tariffs Jul2023'!AK90/'Tariffs Jul2023'!AI90&lt;'Tariffs Jul2023'!J90,0,IF($C$5*'Tariffs Jul2023'!AK90/'Tariffs Jul2023'!AI90&lt;='Tariffs Jul2023'!K90,($C$5*'Tariffs Jul2023'!AK90/'Tariffs Jul2023'!AI90-'Tariffs Jul2023'!J90)*('Tariffs Jul2023'!P90/100)*'Tariffs Jul2023'!AI90,('Tariffs Jul2023'!K90-'Tariffs Jul2023'!J90)*('Tariffs Jul2023'!P90/100)*'Tariffs Jul2023'!AI90))</f>
        <v>0</v>
      </c>
      <c r="G96" s="291">
        <f>IF($C$5*'Tariffs Jul2023'!AK90/'Tariffs Jul2023'!AI90&lt;'Tariffs Jul2023'!K90,0,IF($C$5*'Tariffs Jul2023'!AK90/'Tariffs Jul2023'!AI90&lt;='Tariffs Jul2023'!L90,($C$5*'Tariffs Jul2023'!AK90/'Tariffs Jul2023'!AI90-'Tariffs Jul2023'!K90)*('Tariffs Jul2023'!Q90/100)*'Tariffs Jul2023'!AI90,('Tariffs Jul2023'!L90-'Tariffs Jul2023'!K90)*('Tariffs Jul2023'!Q90/100)*'Tariffs Jul2023'!AI90))</f>
        <v>0</v>
      </c>
      <c r="H96" s="291">
        <f>IF($C$5*'Tariffs Jul2023'!AK90/'Tariffs Jul2023'!AI90&lt;'Tariffs Jul2023'!L90,0,IF($C$5*'Tariffs Jul2023'!AK90/'Tariffs Jul2023'!AI90&lt;='Tariffs Jul2023'!M90,($C$5*'Tariffs Jul2023'!AK90/'Tariffs Jul2023'!AI90-'Tariffs Jul2023'!L90)*('Tariffs Jul2023'!R90/100)*'Tariffs Jul2023'!AI90,('Tariffs Jul2023'!M90-'Tariffs Jul2023'!L90)*('Tariffs Jul2023'!R90/100)*'Tariffs Jul2023'!AI90))</f>
        <v>0</v>
      </c>
      <c r="I96" s="291">
        <f>IF(($C$5*'Tariffs Jul2023'!AK90/'Tariffs Jul2023'!AI90&gt;'Tariffs Jul2023'!M90),($C$5*'Tariffs Jul2023'!AK90/'Tariffs Jul2023'!AI90-'Tariffs Jul2023'!M90)*'Tariffs Jul2023'!S90/100*'Tariffs Jul2023'!AI90,0)</f>
        <v>0</v>
      </c>
      <c r="J96" s="291">
        <f>IF($C$5*'Tariffs Jul2023'!AL90/'Tariffs Jul2023'!AJ90&gt;='Tariffs Jul2023'!J90,('Tariffs Jul2023'!J90*'Tariffs Jul2023'!U90/100)* 'Tariffs Jul2023'!AJ90,($C$5*'Tariffs Jul2023'!AL90/'Tariffs Jul2023'!AJ90*'Tariffs Jul2023'!U90/100)* 'Tariffs Jul2023'!AJ90)</f>
        <v>1878.3575999999998</v>
      </c>
      <c r="K96" s="291">
        <f>IF($C$5*'Tariffs Jul2023'!AL90/'Tariffs Jul2023'!AJ90&lt;'Tariffs Jul2023'!J90,0,IF($C$5*'Tariffs Jul2023'!AL90/'Tariffs Jul2023'!AJ90&lt;='Tariffs Jul2023'!K90,($C$5*'Tariffs Jul2023'!AL90/'Tariffs Jul2023'!AJ90-'Tariffs Jul2023'!J90)*('Tariffs Jul2023'!V90/100)*'Tariffs Jul2023'!AJ90,('Tariffs Jul2023'!K90-'Tariffs Jul2023'!J90)*('Tariffs Jul2023'!V90/100)*'Tariffs Jul2023'!AJ90))</f>
        <v>0</v>
      </c>
      <c r="L96" s="291">
        <f>IF($C$5*'Tariffs Jul2023'!AL90/'Tariffs Jul2023'!AJ90&lt;'Tariffs Jul2023'!K90,0,IF($C$5*'Tariffs Jul2023'!AL90/'Tariffs Jul2023'!AJ90&lt;='Tariffs Jul2023'!L90,($C$5*'Tariffs Jul2023'!AL90/'Tariffs Jul2023'!AJ90-'Tariffs Jul2023'!K90)*('Tariffs Jul2023'!W90/100)*'Tariffs Jul2023'!AJ90,('Tariffs Jul2023'!L90-'Tariffs Jul2023'!K90)*('Tariffs Jul2023'!W90/100)*'Tariffs Jul2023'!AJ90))</f>
        <v>0</v>
      </c>
      <c r="M96" s="291">
        <f>IF($C$5*'Tariffs Jul2023'!AL90/'Tariffs Jul2023'!AJ90&lt;'Tariffs Jul2023'!L90,0,IF($C$5*'Tariffs Jul2023'!AL90/'Tariffs Jul2023'!AJ90&lt;='Tariffs Jul2023'!M90,($C$5*'Tariffs Jul2023'!AL90/'Tariffs Jul2023'!AJ90-'Tariffs Jul2023'!L90)*('Tariffs Jul2023'!X90/100)*'Tariffs Jul2023'!AJ90,('Tariffs Jul2023'!M90-'Tariffs Jul2023'!L90)*('Tariffs Jul2023'!X90/100)*'Tariffs Jul2023'!AJ90))</f>
        <v>0</v>
      </c>
      <c r="N96" s="291">
        <f>IF(($C$5*'Tariffs Jul2023'!AL90/'Tariffs Jul2023'!AJ90&gt;'Tariffs Jul2023'!M90),($C$5*'Tariffs Jul2023'!AL90/'Tariffs Jul2023'!AJ90-'Tariffs Jul2023'!M90)*'Tariffs Jul2023'!Y90/100*'Tariffs Jul2023'!AJ90,0)</f>
        <v>0</v>
      </c>
      <c r="O96" s="292">
        <f t="shared" si="2"/>
        <v>3332.5004999999996</v>
      </c>
      <c r="P96" s="499">
        <f t="shared" si="3"/>
        <v>3665.7505499999997</v>
      </c>
      <c r="Q96" s="571"/>
      <c r="R96" s="571"/>
      <c r="S96" s="571"/>
      <c r="T96" s="571"/>
      <c r="U96" s="571"/>
      <c r="V96" s="571"/>
    </row>
    <row r="97" spans="1:22" ht="14" thickTop="1" x14ac:dyDescent="0.15">
      <c r="A97" s="286" t="str">
        <f>'Tariffs Jul2023'!F91</f>
        <v>AGL</v>
      </c>
      <c r="B97" s="47" t="str">
        <f>'Tariffs Jul2023'!D91</f>
        <v>AusNet Services Central 2</v>
      </c>
      <c r="C97" s="287">
        <f>'Tariffs Jul2023'!E91</f>
        <v>45108</v>
      </c>
      <c r="D97" s="85">
        <f>365*'Tariffs Jul2023'!H91/100</f>
        <v>392.60727272727263</v>
      </c>
      <c r="E97" s="85">
        <f>IF($C$5*'Tariffs Jul2023'!AK91/'Tariffs Jul2023'!AI91&gt;='Tariffs Jul2023'!J91,( 'Tariffs Jul2023'!J91*'Tariffs Jul2023'!O91/100)* 'Tariffs Jul2023'!AI91,($C$5*'Tariffs Jul2023'!AK91/'Tariffs Jul2023'!AI91*'Tariffs Jul2023'!O91/100)* 'Tariffs Jul2023'!AI91)</f>
        <v>416.72727272727263</v>
      </c>
      <c r="F97" s="85">
        <f>IF($C$5*'Tariffs Jul2023'!AK91/'Tariffs Jul2023'!AI91&lt;'Tariffs Jul2023'!J91,0,IF($C$5*'Tariffs Jul2023'!AK91/'Tariffs Jul2023'!AI91&lt;='Tariffs Jul2023'!K91,($C$5*'Tariffs Jul2023'!AK91/'Tariffs Jul2023'!AI91-'Tariffs Jul2023'!J91)*('Tariffs Jul2023'!P91/100)*'Tariffs Jul2023'!AI91,('Tariffs Jul2023'!K91-'Tariffs Jul2023'!J91)*('Tariffs Jul2023'!P91/100)*'Tariffs Jul2023'!AI91))</f>
        <v>302.65663636363627</v>
      </c>
      <c r="G97" s="85">
        <f>IF($C$5*'Tariffs Jul2023'!AK91/'Tariffs Jul2023'!AI91&lt;'Tariffs Jul2023'!K91,0,IF($C$5*'Tariffs Jul2023'!AK91/'Tariffs Jul2023'!AI91&lt;='Tariffs Jul2023'!L91,($C$5*'Tariffs Jul2023'!AK91/'Tariffs Jul2023'!AI91-'Tariffs Jul2023'!K91)*('Tariffs Jul2023'!Q91/100)*'Tariffs Jul2023'!AI91,('Tariffs Jul2023'!L91-'Tariffs Jul2023'!K91)*('Tariffs Jul2023'!Q91/100)*'Tariffs Jul2023'!AI91))</f>
        <v>0</v>
      </c>
      <c r="H97" s="85">
        <f>IF($C$5*'Tariffs Jul2023'!AK91/'Tariffs Jul2023'!AI91&lt;'Tariffs Jul2023'!L91,0,IF($C$5*'Tariffs Jul2023'!AK91/'Tariffs Jul2023'!AI91&lt;='Tariffs Jul2023'!M91,($C$5*'Tariffs Jul2023'!AK91/'Tariffs Jul2023'!AI91-'Tariffs Jul2023'!L91)*('Tariffs Jul2023'!R91/100)*'Tariffs Jul2023'!AI91,('Tariffs Jul2023'!M91-'Tariffs Jul2023'!L91)*('Tariffs Jul2023'!R91/100)*'Tariffs Jul2023'!AI91))</f>
        <v>0</v>
      </c>
      <c r="I97" s="85">
        <f>IF(($C$5*'Tariffs Jul2023'!AK91/'Tariffs Jul2023'!AI91&gt;'Tariffs Jul2023'!M91),($C$5*'Tariffs Jul2023'!AK91/'Tariffs Jul2023'!AI91-'Tariffs Jul2023'!M91)*'Tariffs Jul2023'!S91/100*'Tariffs Jul2023'!AI91,0)</f>
        <v>0</v>
      </c>
      <c r="J97" s="85">
        <f>IF($C$5*'Tariffs Jul2023'!AL91/'Tariffs Jul2023'!AJ91&gt;='Tariffs Jul2023'!J91,('Tariffs Jul2023'!J91*'Tariffs Jul2023'!U91/100)* 'Tariffs Jul2023'!AJ91,($C$5*'Tariffs Jul2023'!AL91/'Tariffs Jul2023'!AJ91*'Tariffs Jul2023'!U91/100)* 'Tariffs Jul2023'!AJ91)</f>
        <v>722.18181818181813</v>
      </c>
      <c r="K97" s="85">
        <f>IF($C$5*'Tariffs Jul2023'!AL91/'Tariffs Jul2023'!AJ91&lt;'Tariffs Jul2023'!J91,0,IF($C$5*'Tariffs Jul2023'!AL91/'Tariffs Jul2023'!AJ91&lt;='Tariffs Jul2023'!K91,($C$5*'Tariffs Jul2023'!AL91/'Tariffs Jul2023'!AJ91-'Tariffs Jul2023'!J91)*('Tariffs Jul2023'!V91/100)*'Tariffs Jul2023'!AJ91,('Tariffs Jul2023'!K91-'Tariffs Jul2023'!J91)*('Tariffs Jul2023'!V91/100)*'Tariffs Jul2023'!AJ91))</f>
        <v>479.3426727272726</v>
      </c>
      <c r="L97" s="85">
        <f>IF($C$5*'Tariffs Jul2023'!AL91/'Tariffs Jul2023'!AJ91&lt;'Tariffs Jul2023'!K91,0,IF($C$5*'Tariffs Jul2023'!AL91/'Tariffs Jul2023'!AJ91&lt;='Tariffs Jul2023'!L91,($C$5*'Tariffs Jul2023'!AL91/'Tariffs Jul2023'!AJ91-'Tariffs Jul2023'!K91)*('Tariffs Jul2023'!W91/100)*'Tariffs Jul2023'!AJ91,('Tariffs Jul2023'!L91-'Tariffs Jul2023'!K91)*('Tariffs Jul2023'!W91/100)*'Tariffs Jul2023'!AJ91))</f>
        <v>0</v>
      </c>
      <c r="M97" s="85">
        <f>IF($C$5*'Tariffs Jul2023'!AL91/'Tariffs Jul2023'!AJ91&lt;'Tariffs Jul2023'!L91,0,IF($C$5*'Tariffs Jul2023'!AL91/'Tariffs Jul2023'!AJ91&lt;='Tariffs Jul2023'!M91,($C$5*'Tariffs Jul2023'!AL91/'Tariffs Jul2023'!AJ91-'Tariffs Jul2023'!L91)*('Tariffs Jul2023'!X91/100)*'Tariffs Jul2023'!AJ91,('Tariffs Jul2023'!M91-'Tariffs Jul2023'!L91)*('Tariffs Jul2023'!X91/100)*'Tariffs Jul2023'!AJ91))</f>
        <v>0</v>
      </c>
      <c r="N97" s="85">
        <f>IF(($C$5*'Tariffs Jul2023'!AL91/'Tariffs Jul2023'!AJ91&gt;'Tariffs Jul2023'!M91),($C$5*'Tariffs Jul2023'!AL91/'Tariffs Jul2023'!AJ91-'Tariffs Jul2023'!M91)*'Tariffs Jul2023'!Y91/100*'Tariffs Jul2023'!AJ91,0)</f>
        <v>0</v>
      </c>
      <c r="O97" s="73">
        <f t="shared" si="2"/>
        <v>2313.5156727272724</v>
      </c>
      <c r="P97" s="498">
        <f t="shared" si="3"/>
        <v>2544.86724</v>
      </c>
      <c r="Q97" s="571"/>
      <c r="R97" s="571"/>
      <c r="S97" s="571"/>
      <c r="T97" s="571"/>
      <c r="U97" s="571"/>
      <c r="V97" s="571"/>
    </row>
    <row r="98" spans="1:22" x14ac:dyDescent="0.15">
      <c r="A98" s="286" t="str">
        <f>'Tariffs Jul2023'!F92</f>
        <v>Alinta Energy</v>
      </c>
      <c r="B98" s="47" t="str">
        <f>'Tariffs Jul2023'!D92</f>
        <v>AusNet Services Central 2</v>
      </c>
      <c r="C98" s="287">
        <f>'Tariffs Jul2023'!E92</f>
        <v>45109</v>
      </c>
      <c r="D98" s="85">
        <f>365*'Tariffs Jul2023'!H92/100</f>
        <v>331.4199999999999</v>
      </c>
      <c r="E98" s="85">
        <f>IF($C$5*'Tariffs Jul2023'!AK92/'Tariffs Jul2023'!AI92&gt;='Tariffs Jul2023'!J92,( 'Tariffs Jul2023'!J92*'Tariffs Jul2023'!O92/100)* 'Tariffs Jul2023'!AI92,($C$5*'Tariffs Jul2023'!AK92/'Tariffs Jul2023'!AI92*'Tariffs Jul2023'!O92/100)* 'Tariffs Jul2023'!AI92)</f>
        <v>459.2727272727272</v>
      </c>
      <c r="F98" s="85">
        <f>IF($C$5*'Tariffs Jul2023'!AK92/'Tariffs Jul2023'!AI92&lt;'Tariffs Jul2023'!J92,0,IF($C$5*'Tariffs Jul2023'!AK92/'Tariffs Jul2023'!AI92&lt;='Tariffs Jul2023'!K92,($C$5*'Tariffs Jul2023'!AK92/'Tariffs Jul2023'!AI92-'Tariffs Jul2023'!J92)*('Tariffs Jul2023'!P92/100)*'Tariffs Jul2023'!AI92,('Tariffs Jul2023'!K92-'Tariffs Jul2023'!J92)*('Tariffs Jul2023'!P92/100)*'Tariffs Jul2023'!AI92))</f>
        <v>0</v>
      </c>
      <c r="G98" s="85">
        <f>IF($C$5*'Tariffs Jul2023'!AK92/'Tariffs Jul2023'!AI92&lt;'Tariffs Jul2023'!K92,0,IF($C$5*'Tariffs Jul2023'!AK92/'Tariffs Jul2023'!AI92&lt;='Tariffs Jul2023'!L92,($C$5*'Tariffs Jul2023'!AK92/'Tariffs Jul2023'!AI92-'Tariffs Jul2023'!K92)*('Tariffs Jul2023'!Q92/100)*'Tariffs Jul2023'!AI92,('Tariffs Jul2023'!L92-'Tariffs Jul2023'!K92)*('Tariffs Jul2023'!Q92/100)*'Tariffs Jul2023'!AI92))</f>
        <v>0</v>
      </c>
      <c r="H98" s="85">
        <f>IF($C$5*'Tariffs Jul2023'!AK92/'Tariffs Jul2023'!AI92&lt;'Tariffs Jul2023'!L92,0,IF($C$5*'Tariffs Jul2023'!AK92/'Tariffs Jul2023'!AI92&lt;='Tariffs Jul2023'!M92,($C$5*'Tariffs Jul2023'!AK92/'Tariffs Jul2023'!AI92-'Tariffs Jul2023'!L92)*('Tariffs Jul2023'!R92/100)*'Tariffs Jul2023'!AI92,('Tariffs Jul2023'!M92-'Tariffs Jul2023'!L92)*('Tariffs Jul2023'!R92/100)*'Tariffs Jul2023'!AI92))</f>
        <v>0</v>
      </c>
      <c r="I98" s="85">
        <f>IF(($C$5*'Tariffs Jul2023'!AK92/'Tariffs Jul2023'!AI92&gt;'Tariffs Jul2023'!M92),($C$5*'Tariffs Jul2023'!AK92/'Tariffs Jul2023'!AI92-'Tariffs Jul2023'!M92)*'Tariffs Jul2023'!S92/100*'Tariffs Jul2023'!AI92,0)</f>
        <v>267.48302727272721</v>
      </c>
      <c r="J98" s="85">
        <f>IF($C$5*'Tariffs Jul2023'!AL92/'Tariffs Jul2023'!AJ92&gt;='Tariffs Jul2023'!J92,('Tariffs Jul2023'!J92*'Tariffs Jul2023'!U92/100)* 'Tariffs Jul2023'!AJ92,($C$5*'Tariffs Jul2023'!AL92/'Tariffs Jul2023'!AJ92*'Tariffs Jul2023'!U92/100)* 'Tariffs Jul2023'!AJ92)</f>
        <v>853.09090909090901</v>
      </c>
      <c r="K98" s="85">
        <f>IF($C$5*'Tariffs Jul2023'!AL92/'Tariffs Jul2023'!AJ92&lt;'Tariffs Jul2023'!J92,0,IF($C$5*'Tariffs Jul2023'!AL92/'Tariffs Jul2023'!AJ92&lt;='Tariffs Jul2023'!K92,($C$5*'Tariffs Jul2023'!AL92/'Tariffs Jul2023'!AJ92-'Tariffs Jul2023'!J92)*('Tariffs Jul2023'!V92/100)*'Tariffs Jul2023'!AJ92,('Tariffs Jul2023'!K92-'Tariffs Jul2023'!J92)*('Tariffs Jul2023'!V92/100)*'Tariffs Jul2023'!AJ92))</f>
        <v>0</v>
      </c>
      <c r="L98" s="85">
        <f>IF($C$5*'Tariffs Jul2023'!AL92/'Tariffs Jul2023'!AJ92&lt;'Tariffs Jul2023'!K92,0,IF($C$5*'Tariffs Jul2023'!AL92/'Tariffs Jul2023'!AJ92&lt;='Tariffs Jul2023'!L92,($C$5*'Tariffs Jul2023'!AL92/'Tariffs Jul2023'!AJ92-'Tariffs Jul2023'!K92)*('Tariffs Jul2023'!W92/100)*'Tariffs Jul2023'!AJ92,('Tariffs Jul2023'!L92-'Tariffs Jul2023'!K92)*('Tariffs Jul2023'!W92/100)*'Tariffs Jul2023'!AJ92))</f>
        <v>0</v>
      </c>
      <c r="M98" s="85">
        <f>IF($C$5*'Tariffs Jul2023'!AL92/'Tariffs Jul2023'!AJ92&lt;'Tariffs Jul2023'!L92,0,IF($C$5*'Tariffs Jul2023'!AL92/'Tariffs Jul2023'!AJ92&lt;='Tariffs Jul2023'!M92,($C$5*'Tariffs Jul2023'!AL92/'Tariffs Jul2023'!AJ92-'Tariffs Jul2023'!L92)*('Tariffs Jul2023'!X92/100)*'Tariffs Jul2023'!AJ92,('Tariffs Jul2023'!M92-'Tariffs Jul2023'!L92)*('Tariffs Jul2023'!X92/100)*'Tariffs Jul2023'!AJ92))</f>
        <v>0</v>
      </c>
      <c r="N98" s="85">
        <f>IF(($C$5*'Tariffs Jul2023'!AL92/'Tariffs Jul2023'!AJ92&gt;'Tariffs Jul2023'!M92),($C$5*'Tariffs Jul2023'!AL92/'Tariffs Jul2023'!AJ92-'Tariffs Jul2023'!M92)*'Tariffs Jul2023'!Y92/100*'Tariffs Jul2023'!AJ92,0)</f>
        <v>510.42632727272712</v>
      </c>
      <c r="O98" s="73">
        <f t="shared" si="2"/>
        <v>2421.6929909090904</v>
      </c>
      <c r="P98" s="498">
        <f t="shared" si="3"/>
        <v>2663.8622899999996</v>
      </c>
      <c r="Q98" s="571"/>
      <c r="R98" s="571"/>
      <c r="S98" s="571"/>
      <c r="T98" s="571"/>
      <c r="U98" s="571"/>
      <c r="V98" s="571"/>
    </row>
    <row r="99" spans="1:22" x14ac:dyDescent="0.15">
      <c r="A99" s="286" t="str">
        <f>'Tariffs Jul2023'!F93</f>
        <v>Covau</v>
      </c>
      <c r="B99" s="47" t="str">
        <f>'Tariffs Jul2023'!D93</f>
        <v>AusNet Services Central 2</v>
      </c>
      <c r="C99" s="287">
        <f>'Tariffs Jul2023'!E93</f>
        <v>45108</v>
      </c>
      <c r="D99" s="85">
        <f>365*'Tariffs Jul2023'!H93/100</f>
        <v>361.35</v>
      </c>
      <c r="E99" s="85">
        <f>IF($C$5*'Tariffs Jul2023'!AK93/'Tariffs Jul2023'!AI93&gt;='Tariffs Jul2023'!J93,( 'Tariffs Jul2023'!J93*'Tariffs Jul2023'!O93/100)* 'Tariffs Jul2023'!AI93,($C$5*'Tariffs Jul2023'!AK93/'Tariffs Jul2023'!AI93*'Tariffs Jul2023'!O93/100)* 'Tariffs Jul2023'!AI93)</f>
        <v>568.36363636363637</v>
      </c>
      <c r="F99" s="85">
        <f>IF($C$5*'Tariffs Jul2023'!AK93/'Tariffs Jul2023'!AI93&lt;'Tariffs Jul2023'!J93,0,IF($C$5*'Tariffs Jul2023'!AK93/'Tariffs Jul2023'!AI93&lt;='Tariffs Jul2023'!K93,($C$5*'Tariffs Jul2023'!AK93/'Tariffs Jul2023'!AI93-'Tariffs Jul2023'!J93)*('Tariffs Jul2023'!P93/100)*'Tariffs Jul2023'!AI93,('Tariffs Jul2023'!K93-'Tariffs Jul2023'!J93)*('Tariffs Jul2023'!P93/100)*'Tariffs Jul2023'!AI93))</f>
        <v>402.45152727272716</v>
      </c>
      <c r="G99" s="85">
        <f>IF($C$5*'Tariffs Jul2023'!AK93/'Tariffs Jul2023'!AI93&lt;'Tariffs Jul2023'!K93,0,IF($C$5*'Tariffs Jul2023'!AK93/'Tariffs Jul2023'!AI93&lt;='Tariffs Jul2023'!L93,($C$5*'Tariffs Jul2023'!AK93/'Tariffs Jul2023'!AI93-'Tariffs Jul2023'!K93)*('Tariffs Jul2023'!Q93/100)*'Tariffs Jul2023'!AI93,('Tariffs Jul2023'!L93-'Tariffs Jul2023'!K93)*('Tariffs Jul2023'!Q93/100)*'Tariffs Jul2023'!AI93))</f>
        <v>0</v>
      </c>
      <c r="H99" s="85">
        <f>IF($C$5*'Tariffs Jul2023'!AK93/'Tariffs Jul2023'!AI93&lt;'Tariffs Jul2023'!L93,0,IF($C$5*'Tariffs Jul2023'!AK93/'Tariffs Jul2023'!AI93&lt;='Tariffs Jul2023'!M93,($C$5*'Tariffs Jul2023'!AK93/'Tariffs Jul2023'!AI93-'Tariffs Jul2023'!L93)*('Tariffs Jul2023'!R93/100)*'Tariffs Jul2023'!AI93,('Tariffs Jul2023'!M93-'Tariffs Jul2023'!L93)*('Tariffs Jul2023'!R93/100)*'Tariffs Jul2023'!AI93))</f>
        <v>0</v>
      </c>
      <c r="I99" s="85">
        <f>IF(($C$5*'Tariffs Jul2023'!AK93/'Tariffs Jul2023'!AI93&gt;'Tariffs Jul2023'!M93),($C$5*'Tariffs Jul2023'!AK93/'Tariffs Jul2023'!AI93-'Tariffs Jul2023'!M93)*'Tariffs Jul2023'!S93/100*'Tariffs Jul2023'!AI93,0)</f>
        <v>0</v>
      </c>
      <c r="J99" s="85">
        <f>IF($C$5*'Tariffs Jul2023'!AL93/'Tariffs Jul2023'!AJ93&gt;='Tariffs Jul2023'!J93,('Tariffs Jul2023'!J93*'Tariffs Jul2023'!U93/100)* 'Tariffs Jul2023'!AJ93,($C$5*'Tariffs Jul2023'!AL93/'Tariffs Jul2023'!AJ93*'Tariffs Jul2023'!U93/100)* 'Tariffs Jul2023'!AJ93)</f>
        <v>903.27272727272725</v>
      </c>
      <c r="K99" s="85">
        <f>IF($C$5*'Tariffs Jul2023'!AL93/'Tariffs Jul2023'!AJ93&lt;'Tariffs Jul2023'!J93,0,IF($C$5*'Tariffs Jul2023'!AL93/'Tariffs Jul2023'!AJ93&lt;='Tariffs Jul2023'!K93,($C$5*'Tariffs Jul2023'!AL93/'Tariffs Jul2023'!AJ93-'Tariffs Jul2023'!J93)*('Tariffs Jul2023'!V93/100)*'Tariffs Jul2023'!AJ93,('Tariffs Jul2023'!K93-'Tariffs Jul2023'!J93)*('Tariffs Jul2023'!V93/100)*'Tariffs Jul2023'!AJ93))</f>
        <v>667.48058181818169</v>
      </c>
      <c r="L99" s="85">
        <f>IF($C$5*'Tariffs Jul2023'!AL93/'Tariffs Jul2023'!AJ93&lt;'Tariffs Jul2023'!K93,0,IF($C$5*'Tariffs Jul2023'!AL93/'Tariffs Jul2023'!AJ93&lt;='Tariffs Jul2023'!L93,($C$5*'Tariffs Jul2023'!AL93/'Tariffs Jul2023'!AJ93-'Tariffs Jul2023'!K93)*('Tariffs Jul2023'!W93/100)*'Tariffs Jul2023'!AJ93,('Tariffs Jul2023'!L93-'Tariffs Jul2023'!K93)*('Tariffs Jul2023'!W93/100)*'Tariffs Jul2023'!AJ93))</f>
        <v>0</v>
      </c>
      <c r="M99" s="85">
        <f>IF($C$5*'Tariffs Jul2023'!AL93/'Tariffs Jul2023'!AJ93&lt;'Tariffs Jul2023'!L93,0,IF($C$5*'Tariffs Jul2023'!AL93/'Tariffs Jul2023'!AJ93&lt;='Tariffs Jul2023'!M93,($C$5*'Tariffs Jul2023'!AL93/'Tariffs Jul2023'!AJ93-'Tariffs Jul2023'!L93)*('Tariffs Jul2023'!X93/100)*'Tariffs Jul2023'!AJ93,('Tariffs Jul2023'!M93-'Tariffs Jul2023'!L93)*('Tariffs Jul2023'!X93/100)*'Tariffs Jul2023'!AJ93))</f>
        <v>0</v>
      </c>
      <c r="N99" s="85">
        <f>IF(($C$5*'Tariffs Jul2023'!AL93/'Tariffs Jul2023'!AJ93&gt;'Tariffs Jul2023'!M93),($C$5*'Tariffs Jul2023'!AL93/'Tariffs Jul2023'!AJ93-'Tariffs Jul2023'!M93)*'Tariffs Jul2023'!Y93/100*'Tariffs Jul2023'!AJ93,0)</f>
        <v>0</v>
      </c>
      <c r="O99" s="73">
        <f t="shared" si="2"/>
        <v>2902.9184727272727</v>
      </c>
      <c r="P99" s="498">
        <f t="shared" si="3"/>
        <v>3193.2103200000001</v>
      </c>
      <c r="Q99" s="571"/>
      <c r="R99" s="571"/>
      <c r="S99" s="571"/>
      <c r="T99" s="571"/>
      <c r="U99" s="571"/>
      <c r="V99" s="571"/>
    </row>
    <row r="100" spans="1:22" x14ac:dyDescent="0.15">
      <c r="A100" s="286" t="str">
        <f>'Tariffs Jul2023'!F94</f>
        <v>Dodo Power &amp; Gas</v>
      </c>
      <c r="B100" s="47" t="str">
        <f>'Tariffs Jul2023'!D94</f>
        <v>AusNet Services Central 2</v>
      </c>
      <c r="C100" s="287">
        <f>'Tariffs Jul2023'!E94</f>
        <v>45019</v>
      </c>
      <c r="D100" s="85">
        <f>365*'Tariffs Jul2023'!H94/100</f>
        <v>456.88045454545448</v>
      </c>
      <c r="E100" s="85">
        <f>IF($C$5*'Tariffs Jul2023'!AK94/'Tariffs Jul2023'!AI94&gt;='Tariffs Jul2023'!J94,( 'Tariffs Jul2023'!J94*'Tariffs Jul2023'!O94/100)* 'Tariffs Jul2023'!AI94,($C$5*'Tariffs Jul2023'!AK94/'Tariffs Jul2023'!AI94*'Tariffs Jul2023'!O94/100)* 'Tariffs Jul2023'!AI94)</f>
        <v>439.63636363636363</v>
      </c>
      <c r="F100" s="85">
        <f>IF($C$5*'Tariffs Jul2023'!AK94/'Tariffs Jul2023'!AI94&lt;'Tariffs Jul2023'!J94,0,IF($C$5*'Tariffs Jul2023'!AK94/'Tariffs Jul2023'!AI94&lt;='Tariffs Jul2023'!K94,($C$5*'Tariffs Jul2023'!AK94/'Tariffs Jul2023'!AI94-'Tariffs Jul2023'!J94)*('Tariffs Jul2023'!P94/100)*'Tariffs Jul2023'!AI94,('Tariffs Jul2023'!K94-'Tariffs Jul2023'!J94)*('Tariffs Jul2023'!P94/100)*'Tariffs Jul2023'!AI94))</f>
        <v>290.38677272727267</v>
      </c>
      <c r="G100" s="85">
        <f>IF($C$5*'Tariffs Jul2023'!AK94/'Tariffs Jul2023'!AI94&lt;'Tariffs Jul2023'!K94,0,IF($C$5*'Tariffs Jul2023'!AK94/'Tariffs Jul2023'!AI94&lt;='Tariffs Jul2023'!L94,($C$5*'Tariffs Jul2023'!AK94/'Tariffs Jul2023'!AI94-'Tariffs Jul2023'!K94)*('Tariffs Jul2023'!Q94/100)*'Tariffs Jul2023'!AI94,('Tariffs Jul2023'!L94-'Tariffs Jul2023'!K94)*('Tariffs Jul2023'!Q94/100)*'Tariffs Jul2023'!AI94))</f>
        <v>0</v>
      </c>
      <c r="H100" s="85">
        <f>IF($C$5*'Tariffs Jul2023'!AK94/'Tariffs Jul2023'!AI94&lt;'Tariffs Jul2023'!L94,0,IF($C$5*'Tariffs Jul2023'!AK94/'Tariffs Jul2023'!AI94&lt;='Tariffs Jul2023'!M94,($C$5*'Tariffs Jul2023'!AK94/'Tariffs Jul2023'!AI94-'Tariffs Jul2023'!L94)*('Tariffs Jul2023'!R94/100)*'Tariffs Jul2023'!AI94,('Tariffs Jul2023'!M94-'Tariffs Jul2023'!L94)*('Tariffs Jul2023'!R94/100)*'Tariffs Jul2023'!AI94))</f>
        <v>0</v>
      </c>
      <c r="I100" s="85">
        <f>IF(($C$5*'Tariffs Jul2023'!AK94/'Tariffs Jul2023'!AI94&gt;'Tariffs Jul2023'!M94),($C$5*'Tariffs Jul2023'!AK94/'Tariffs Jul2023'!AI94-'Tariffs Jul2023'!M94)*'Tariffs Jul2023'!S94/100*'Tariffs Jul2023'!AI94,0)</f>
        <v>0</v>
      </c>
      <c r="J100" s="85">
        <f>IF($C$5*'Tariffs Jul2023'!AL94/'Tariffs Jul2023'!AJ94&gt;='Tariffs Jul2023'!J94,('Tariffs Jul2023'!J94*'Tariffs Jul2023'!U94/100)* 'Tariffs Jul2023'!AJ94,($C$5*'Tariffs Jul2023'!AL94/'Tariffs Jul2023'!AJ94*'Tariffs Jul2023'!U94/100)* 'Tariffs Jul2023'!AJ94)</f>
        <v>704.72727272727263</v>
      </c>
      <c r="K100" s="85">
        <f>IF($C$5*'Tariffs Jul2023'!AL94/'Tariffs Jul2023'!AJ94&lt;'Tariffs Jul2023'!J94,0,IF($C$5*'Tariffs Jul2023'!AL94/'Tariffs Jul2023'!AJ94&lt;='Tariffs Jul2023'!K94,($C$5*'Tariffs Jul2023'!AL94/'Tariffs Jul2023'!AJ94-'Tariffs Jul2023'!J94)*('Tariffs Jul2023'!V94/100)*'Tariffs Jul2023'!AJ94,('Tariffs Jul2023'!K94-'Tariffs Jul2023'!J94)*('Tariffs Jul2023'!V94/100)*'Tariffs Jul2023'!AJ94))</f>
        <v>515.33427272727261</v>
      </c>
      <c r="L100" s="85">
        <f>IF($C$5*'Tariffs Jul2023'!AL94/'Tariffs Jul2023'!AJ94&lt;'Tariffs Jul2023'!K94,0,IF($C$5*'Tariffs Jul2023'!AL94/'Tariffs Jul2023'!AJ94&lt;='Tariffs Jul2023'!L94,($C$5*'Tariffs Jul2023'!AL94/'Tariffs Jul2023'!AJ94-'Tariffs Jul2023'!K94)*('Tariffs Jul2023'!W94/100)*'Tariffs Jul2023'!AJ94,('Tariffs Jul2023'!L94-'Tariffs Jul2023'!K94)*('Tariffs Jul2023'!W94/100)*'Tariffs Jul2023'!AJ94))</f>
        <v>0</v>
      </c>
      <c r="M100" s="85">
        <f>IF($C$5*'Tariffs Jul2023'!AL94/'Tariffs Jul2023'!AJ94&lt;'Tariffs Jul2023'!L94,0,IF($C$5*'Tariffs Jul2023'!AL94/'Tariffs Jul2023'!AJ94&lt;='Tariffs Jul2023'!M94,($C$5*'Tariffs Jul2023'!AL94/'Tariffs Jul2023'!AJ94-'Tariffs Jul2023'!L94)*('Tariffs Jul2023'!X94/100)*'Tariffs Jul2023'!AJ94,('Tariffs Jul2023'!M94-'Tariffs Jul2023'!L94)*('Tariffs Jul2023'!X94/100)*'Tariffs Jul2023'!AJ94))</f>
        <v>0</v>
      </c>
      <c r="N100" s="85">
        <f>IF(($C$5*'Tariffs Jul2023'!AL94/'Tariffs Jul2023'!AJ94&gt;'Tariffs Jul2023'!M94),($C$5*'Tariffs Jul2023'!AL94/'Tariffs Jul2023'!AJ94-'Tariffs Jul2023'!M94)*'Tariffs Jul2023'!Y94/100*'Tariffs Jul2023'!AJ94,0)</f>
        <v>0</v>
      </c>
      <c r="O100" s="73">
        <f t="shared" si="2"/>
        <v>2406.9651363636358</v>
      </c>
      <c r="P100" s="498">
        <f t="shared" si="3"/>
        <v>2647.6616499999996</v>
      </c>
      <c r="Q100" s="571"/>
      <c r="R100" s="571"/>
      <c r="S100" s="571"/>
      <c r="T100" s="571"/>
      <c r="U100" s="571"/>
      <c r="V100" s="571"/>
    </row>
    <row r="101" spans="1:22" x14ac:dyDescent="0.15">
      <c r="A101" s="286" t="str">
        <f>'Tariffs Jul2023'!F95</f>
        <v>EnergyAustralia</v>
      </c>
      <c r="B101" s="47" t="str">
        <f>'Tariffs Jul2023'!D95</f>
        <v>AusNet Services Central 2</v>
      </c>
      <c r="C101" s="287">
        <f>'Tariffs Jul2023'!E95</f>
        <v>44958</v>
      </c>
      <c r="D101" s="85">
        <f>365*'Tariffs Jul2023'!H95/100</f>
        <v>455.22136363636361</v>
      </c>
      <c r="E101" s="85">
        <f>IF($C$5*'Tariffs Jul2023'!AK95/'Tariffs Jul2023'!AI95&gt;='Tariffs Jul2023'!J95,( 'Tariffs Jul2023'!J95*'Tariffs Jul2023'!O95/100)* 'Tariffs Jul2023'!AI95,($C$5*'Tariffs Jul2023'!AK95/'Tariffs Jul2023'!AI95*'Tariffs Jul2023'!O95/100)* 'Tariffs Jul2023'!AI95)</f>
        <v>459.2727272727272</v>
      </c>
      <c r="F101" s="85">
        <f>IF($C$5*'Tariffs Jul2023'!AK95/'Tariffs Jul2023'!AI95&lt;'Tariffs Jul2023'!J95,0,IF($C$5*'Tariffs Jul2023'!AK95/'Tariffs Jul2023'!AI95&lt;='Tariffs Jul2023'!K95,($C$5*'Tariffs Jul2023'!AK95/'Tariffs Jul2023'!AI95-'Tariffs Jul2023'!J95)*('Tariffs Jul2023'!P95/100)*'Tariffs Jul2023'!AI95,('Tariffs Jul2023'!K95-'Tariffs Jul2023'!J95)*('Tariffs Jul2023'!P95/100)*'Tariffs Jul2023'!AI95))</f>
        <v>292.02275454545446</v>
      </c>
      <c r="G101" s="85">
        <f>IF($C$5*'Tariffs Jul2023'!AK95/'Tariffs Jul2023'!AI95&lt;'Tariffs Jul2023'!K95,0,IF($C$5*'Tariffs Jul2023'!AK95/'Tariffs Jul2023'!AI95&lt;='Tariffs Jul2023'!L95,($C$5*'Tariffs Jul2023'!AK95/'Tariffs Jul2023'!AI95-'Tariffs Jul2023'!K95)*('Tariffs Jul2023'!Q95/100)*'Tariffs Jul2023'!AI95,('Tariffs Jul2023'!L95-'Tariffs Jul2023'!K95)*('Tariffs Jul2023'!Q95/100)*'Tariffs Jul2023'!AI95))</f>
        <v>0</v>
      </c>
      <c r="H101" s="85">
        <f>IF($C$5*'Tariffs Jul2023'!AK95/'Tariffs Jul2023'!AI95&lt;'Tariffs Jul2023'!L95,0,IF($C$5*'Tariffs Jul2023'!AK95/'Tariffs Jul2023'!AI95&lt;='Tariffs Jul2023'!M95,($C$5*'Tariffs Jul2023'!AK95/'Tariffs Jul2023'!AI95-'Tariffs Jul2023'!L95)*('Tariffs Jul2023'!R95/100)*'Tariffs Jul2023'!AI95,('Tariffs Jul2023'!M95-'Tariffs Jul2023'!L95)*('Tariffs Jul2023'!R95/100)*'Tariffs Jul2023'!AI95))</f>
        <v>0</v>
      </c>
      <c r="I101" s="85">
        <f>IF(($C$5*'Tariffs Jul2023'!AK95/'Tariffs Jul2023'!AI95&gt;'Tariffs Jul2023'!M95),($C$5*'Tariffs Jul2023'!AK95/'Tariffs Jul2023'!AI95-'Tariffs Jul2023'!M95)*'Tariffs Jul2023'!S95/100*'Tariffs Jul2023'!AI95,0)</f>
        <v>0</v>
      </c>
      <c r="J101" s="85">
        <f>IF($C$5*'Tariffs Jul2023'!AL95/'Tariffs Jul2023'!AJ95&gt;='Tariffs Jul2023'!J95,('Tariffs Jul2023'!J95*'Tariffs Jul2023'!U95/100)* 'Tariffs Jul2023'!AJ95,($C$5*'Tariffs Jul2023'!AL95/'Tariffs Jul2023'!AJ95*'Tariffs Jul2023'!U95/100)* 'Tariffs Jul2023'!AJ95)</f>
        <v>713.4545454545455</v>
      </c>
      <c r="K101" s="85">
        <f>IF($C$5*'Tariffs Jul2023'!AL95/'Tariffs Jul2023'!AJ95&lt;'Tariffs Jul2023'!J95,0,IF($C$5*'Tariffs Jul2023'!AL95/'Tariffs Jul2023'!AJ95&lt;='Tariffs Jul2023'!K95,($C$5*'Tariffs Jul2023'!AL95/'Tariffs Jul2023'!AJ95-'Tariffs Jul2023'!J95)*('Tariffs Jul2023'!V95/100)*'Tariffs Jul2023'!AJ95,('Tariffs Jul2023'!K95-'Tariffs Jul2023'!J95)*('Tariffs Jul2023'!V95/100)*'Tariffs Jul2023'!AJ95))</f>
        <v>508.79034545454527</v>
      </c>
      <c r="L101" s="85">
        <f>IF($C$5*'Tariffs Jul2023'!AL95/'Tariffs Jul2023'!AJ95&lt;'Tariffs Jul2023'!K95,0,IF($C$5*'Tariffs Jul2023'!AL95/'Tariffs Jul2023'!AJ95&lt;='Tariffs Jul2023'!L95,($C$5*'Tariffs Jul2023'!AL95/'Tariffs Jul2023'!AJ95-'Tariffs Jul2023'!K95)*('Tariffs Jul2023'!W95/100)*'Tariffs Jul2023'!AJ95,('Tariffs Jul2023'!L95-'Tariffs Jul2023'!K95)*('Tariffs Jul2023'!W95/100)*'Tariffs Jul2023'!AJ95))</f>
        <v>0</v>
      </c>
      <c r="M101" s="85">
        <f>IF($C$5*'Tariffs Jul2023'!AL95/'Tariffs Jul2023'!AJ95&lt;'Tariffs Jul2023'!L95,0,IF($C$5*'Tariffs Jul2023'!AL95/'Tariffs Jul2023'!AJ95&lt;='Tariffs Jul2023'!M95,($C$5*'Tariffs Jul2023'!AL95/'Tariffs Jul2023'!AJ95-'Tariffs Jul2023'!L95)*('Tariffs Jul2023'!X95/100)*'Tariffs Jul2023'!AJ95,('Tariffs Jul2023'!M95-'Tariffs Jul2023'!L95)*('Tariffs Jul2023'!X95/100)*'Tariffs Jul2023'!AJ95))</f>
        <v>0</v>
      </c>
      <c r="N101" s="85">
        <f>IF(($C$5*'Tariffs Jul2023'!AL95/'Tariffs Jul2023'!AJ95&gt;'Tariffs Jul2023'!M95),($C$5*'Tariffs Jul2023'!AL95/'Tariffs Jul2023'!AJ95-'Tariffs Jul2023'!M95)*'Tariffs Jul2023'!Y95/100*'Tariffs Jul2023'!AJ95,0)</f>
        <v>0</v>
      </c>
      <c r="O101" s="73">
        <f t="shared" si="2"/>
        <v>2428.7617363636359</v>
      </c>
      <c r="P101" s="498">
        <f t="shared" si="3"/>
        <v>2671.6379099999999</v>
      </c>
      <c r="Q101" s="571"/>
      <c r="R101" s="571"/>
      <c r="S101" s="571"/>
      <c r="T101" s="571"/>
      <c r="U101" s="571"/>
      <c r="V101" s="571"/>
    </row>
    <row r="102" spans="1:22" x14ac:dyDescent="0.15">
      <c r="A102" s="286" t="str">
        <f>'Tariffs Jul2023'!F96</f>
        <v>Lumo Energy</v>
      </c>
      <c r="B102" s="47" t="str">
        <f>'Tariffs Jul2023'!D96</f>
        <v>AusNet Services Central 2</v>
      </c>
      <c r="C102" s="287">
        <f>'Tariffs Jul2023'!E96</f>
        <v>45108</v>
      </c>
      <c r="D102" s="85">
        <f>365*'Tariffs Jul2023'!H96/100</f>
        <v>366.49318181818182</v>
      </c>
      <c r="E102" s="85">
        <f>IF($C$5*'Tariffs Jul2023'!AK96/'Tariffs Jul2023'!AI96&gt;='Tariffs Jul2023'!J96,( 'Tariffs Jul2023'!J96*'Tariffs Jul2023'!O96/100)* 'Tariffs Jul2023'!AI96,($C$5*'Tariffs Jul2023'!AK96/'Tariffs Jul2023'!AI96*'Tariffs Jul2023'!O96/100)* 'Tariffs Jul2023'!AI96)</f>
        <v>406.90909090909088</v>
      </c>
      <c r="F102" s="85">
        <f>IF($C$5*'Tariffs Jul2023'!AK96/'Tariffs Jul2023'!AI96&lt;'Tariffs Jul2023'!J96,0,IF($C$5*'Tariffs Jul2023'!AK96/'Tariffs Jul2023'!AI96&lt;='Tariffs Jul2023'!K96,($C$5*'Tariffs Jul2023'!AK96/'Tariffs Jul2023'!AI96-'Tariffs Jul2023'!J96)*('Tariffs Jul2023'!P96/100)*'Tariffs Jul2023'!AI96,('Tariffs Jul2023'!K96-'Tariffs Jul2023'!J96)*('Tariffs Jul2023'!P96/100)*'Tariffs Jul2023'!AI96))</f>
        <v>286.29681818181808</v>
      </c>
      <c r="G102" s="85">
        <f>IF($C$5*'Tariffs Jul2023'!AK96/'Tariffs Jul2023'!AI96&lt;'Tariffs Jul2023'!K96,0,IF($C$5*'Tariffs Jul2023'!AK96/'Tariffs Jul2023'!AI96&lt;='Tariffs Jul2023'!L96,($C$5*'Tariffs Jul2023'!AK96/'Tariffs Jul2023'!AI96-'Tariffs Jul2023'!K96)*('Tariffs Jul2023'!Q96/100)*'Tariffs Jul2023'!AI96,('Tariffs Jul2023'!L96-'Tariffs Jul2023'!K96)*('Tariffs Jul2023'!Q96/100)*'Tariffs Jul2023'!AI96))</f>
        <v>0</v>
      </c>
      <c r="H102" s="85">
        <f>IF($C$5*'Tariffs Jul2023'!AK96/'Tariffs Jul2023'!AI96&lt;'Tariffs Jul2023'!L96,0,IF($C$5*'Tariffs Jul2023'!AK96/'Tariffs Jul2023'!AI96&lt;='Tariffs Jul2023'!M96,($C$5*'Tariffs Jul2023'!AK96/'Tariffs Jul2023'!AI96-'Tariffs Jul2023'!L96)*('Tariffs Jul2023'!R96/100)*'Tariffs Jul2023'!AI96,('Tariffs Jul2023'!M96-'Tariffs Jul2023'!L96)*('Tariffs Jul2023'!R96/100)*'Tariffs Jul2023'!AI96))</f>
        <v>0</v>
      </c>
      <c r="I102" s="85">
        <f>IF(($C$5*'Tariffs Jul2023'!AK96/'Tariffs Jul2023'!AI96&gt;'Tariffs Jul2023'!M96),($C$5*'Tariffs Jul2023'!AK96/'Tariffs Jul2023'!AI96-'Tariffs Jul2023'!M96)*'Tariffs Jul2023'!S96/100*'Tariffs Jul2023'!AI96,0)</f>
        <v>0</v>
      </c>
      <c r="J102" s="85">
        <f>IF($C$5*'Tariffs Jul2023'!AL96/'Tariffs Jul2023'!AJ96&gt;='Tariffs Jul2023'!J96,('Tariffs Jul2023'!J96*'Tariffs Jul2023'!U96/100)* 'Tariffs Jul2023'!AJ96,($C$5*'Tariffs Jul2023'!AL96/'Tariffs Jul2023'!AJ96*'Tariffs Jul2023'!U96/100)* 'Tariffs Jul2023'!AJ96)</f>
        <v>737.45454545454527</v>
      </c>
      <c r="K102" s="85">
        <f>IF($C$5*'Tariffs Jul2023'!AL96/'Tariffs Jul2023'!AJ96&lt;'Tariffs Jul2023'!J96,0,IF($C$5*'Tariffs Jul2023'!AL96/'Tariffs Jul2023'!AJ96&lt;='Tariffs Jul2023'!K96,($C$5*'Tariffs Jul2023'!AL96/'Tariffs Jul2023'!AJ96-'Tariffs Jul2023'!J96)*('Tariffs Jul2023'!V96/100)*'Tariffs Jul2023'!AJ96,('Tariffs Jul2023'!K96-'Tariffs Jul2023'!J96)*('Tariffs Jul2023'!V96/100)*'Tariffs Jul2023'!AJ96))</f>
        <v>533.33007272727252</v>
      </c>
      <c r="L102" s="85">
        <f>IF($C$5*'Tariffs Jul2023'!AL96/'Tariffs Jul2023'!AJ96&lt;'Tariffs Jul2023'!K96,0,IF($C$5*'Tariffs Jul2023'!AL96/'Tariffs Jul2023'!AJ96&lt;='Tariffs Jul2023'!L96,($C$5*'Tariffs Jul2023'!AL96/'Tariffs Jul2023'!AJ96-'Tariffs Jul2023'!K96)*('Tariffs Jul2023'!W96/100)*'Tariffs Jul2023'!AJ96,('Tariffs Jul2023'!L96-'Tariffs Jul2023'!K96)*('Tariffs Jul2023'!W96/100)*'Tariffs Jul2023'!AJ96))</f>
        <v>0</v>
      </c>
      <c r="M102" s="85">
        <f>IF($C$5*'Tariffs Jul2023'!AL96/'Tariffs Jul2023'!AJ96&lt;'Tariffs Jul2023'!L96,0,IF($C$5*'Tariffs Jul2023'!AL96/'Tariffs Jul2023'!AJ96&lt;='Tariffs Jul2023'!M96,($C$5*'Tariffs Jul2023'!AL96/'Tariffs Jul2023'!AJ96-'Tariffs Jul2023'!L96)*('Tariffs Jul2023'!X96/100)*'Tariffs Jul2023'!AJ96,('Tariffs Jul2023'!M96-'Tariffs Jul2023'!L96)*('Tariffs Jul2023'!X96/100)*'Tariffs Jul2023'!AJ96))</f>
        <v>0</v>
      </c>
      <c r="N102" s="85">
        <f>IF(($C$5*'Tariffs Jul2023'!AL96/'Tariffs Jul2023'!AJ96&gt;'Tariffs Jul2023'!M96),($C$5*'Tariffs Jul2023'!AL96/'Tariffs Jul2023'!AJ96-'Tariffs Jul2023'!M96)*'Tariffs Jul2023'!Y96/100*'Tariffs Jul2023'!AJ96,0)</f>
        <v>0</v>
      </c>
      <c r="O102" s="73">
        <f t="shared" si="2"/>
        <v>2330.4837090909086</v>
      </c>
      <c r="P102" s="498">
        <f t="shared" si="3"/>
        <v>2563.5320799999995</v>
      </c>
      <c r="Q102" s="571"/>
      <c r="R102" s="571"/>
      <c r="S102" s="571"/>
      <c r="T102" s="571"/>
      <c r="U102" s="571"/>
      <c r="V102" s="571"/>
    </row>
    <row r="103" spans="1:22" x14ac:dyDescent="0.15">
      <c r="A103" s="286" t="str">
        <f>'Tariffs Jul2023'!F97</f>
        <v>Momentum Energy</v>
      </c>
      <c r="B103" s="47" t="str">
        <f>'Tariffs Jul2023'!D97</f>
        <v>AusNet Services Central 2</v>
      </c>
      <c r="C103" s="287">
        <f>'Tariffs Jul2023'!E97</f>
        <v>45139</v>
      </c>
      <c r="D103" s="85">
        <f>365*'Tariffs Jul2023'!H97/100</f>
        <v>487.37454545454534</v>
      </c>
      <c r="E103" s="85">
        <f>IF($C$5*'Tariffs Jul2023'!AK97/'Tariffs Jul2023'!AI97&gt;='Tariffs Jul2023'!J97,( 'Tariffs Jul2023'!J97*'Tariffs Jul2023'!O97/100)* 'Tariffs Jul2023'!AI97,($C$5*'Tariffs Jul2023'!AK97/'Tariffs Jul2023'!AI97*'Tariffs Jul2023'!O97/100)* 'Tariffs Jul2023'!AI97)</f>
        <v>483.2727272727272</v>
      </c>
      <c r="F103" s="85">
        <f>IF($C$5*'Tariffs Jul2023'!AK97/'Tariffs Jul2023'!AI97&lt;'Tariffs Jul2023'!J97,0,IF($C$5*'Tariffs Jul2023'!AK97/'Tariffs Jul2023'!AI97&lt;='Tariffs Jul2023'!K97,($C$5*'Tariffs Jul2023'!AK97/'Tariffs Jul2023'!AI97-'Tariffs Jul2023'!J97)*('Tariffs Jul2023'!P97/100)*'Tariffs Jul2023'!AI97,('Tariffs Jul2023'!K97-'Tariffs Jul2023'!J97)*('Tariffs Jul2023'!P97/100)*'Tariffs Jul2023'!AI97))</f>
        <v>329.65033636363626</v>
      </c>
      <c r="G103" s="85">
        <f>IF($C$5*'Tariffs Jul2023'!AK97/'Tariffs Jul2023'!AI97&lt;'Tariffs Jul2023'!K97,0,IF($C$5*'Tariffs Jul2023'!AK97/'Tariffs Jul2023'!AI97&lt;='Tariffs Jul2023'!L97,($C$5*'Tariffs Jul2023'!AK97/'Tariffs Jul2023'!AI97-'Tariffs Jul2023'!K97)*('Tariffs Jul2023'!Q97/100)*'Tariffs Jul2023'!AI97,('Tariffs Jul2023'!L97-'Tariffs Jul2023'!K97)*('Tariffs Jul2023'!Q97/100)*'Tariffs Jul2023'!AI97))</f>
        <v>0</v>
      </c>
      <c r="H103" s="85">
        <f>IF($C$5*'Tariffs Jul2023'!AK97/'Tariffs Jul2023'!AI97&lt;'Tariffs Jul2023'!L97,0,IF($C$5*'Tariffs Jul2023'!AK97/'Tariffs Jul2023'!AI97&lt;='Tariffs Jul2023'!M97,($C$5*'Tariffs Jul2023'!AK97/'Tariffs Jul2023'!AI97-'Tariffs Jul2023'!L97)*('Tariffs Jul2023'!R97/100)*'Tariffs Jul2023'!AI97,('Tariffs Jul2023'!M97-'Tariffs Jul2023'!L97)*('Tariffs Jul2023'!R97/100)*'Tariffs Jul2023'!AI97))</f>
        <v>0</v>
      </c>
      <c r="I103" s="85">
        <f>IF(($C$5*'Tariffs Jul2023'!AK97/'Tariffs Jul2023'!AI97&gt;'Tariffs Jul2023'!M97),($C$5*'Tariffs Jul2023'!AK97/'Tariffs Jul2023'!AI97-'Tariffs Jul2023'!M97)*'Tariffs Jul2023'!S97/100*'Tariffs Jul2023'!AI97,0)</f>
        <v>0</v>
      </c>
      <c r="J103" s="85">
        <f>IF($C$5*'Tariffs Jul2023'!AL97/'Tariffs Jul2023'!AJ97&gt;='Tariffs Jul2023'!J97,('Tariffs Jul2023'!J97*'Tariffs Jul2023'!U97/100)* 'Tariffs Jul2023'!AJ97,($C$5*'Tariffs Jul2023'!AL97/'Tariffs Jul2023'!AJ97*'Tariffs Jul2023'!U97/100)* 'Tariffs Jul2023'!AJ97)</f>
        <v>820.36363636363615</v>
      </c>
      <c r="K103" s="85">
        <f>IF($C$5*'Tariffs Jul2023'!AL97/'Tariffs Jul2023'!AJ97&lt;'Tariffs Jul2023'!J97,0,IF($C$5*'Tariffs Jul2023'!AL97/'Tariffs Jul2023'!AJ97&lt;='Tariffs Jul2023'!K97,($C$5*'Tariffs Jul2023'!AL97/'Tariffs Jul2023'!AJ97-'Tariffs Jul2023'!J97)*('Tariffs Jul2023'!V97/100)*'Tariffs Jul2023'!AJ97,('Tariffs Jul2023'!K97-'Tariffs Jul2023'!J97)*('Tariffs Jul2023'!V97/100)*'Tariffs Jul2023'!AJ97))</f>
        <v>603.67729090909063</v>
      </c>
      <c r="L103" s="85">
        <f>IF($C$5*'Tariffs Jul2023'!AL97/'Tariffs Jul2023'!AJ97&lt;'Tariffs Jul2023'!K97,0,IF($C$5*'Tariffs Jul2023'!AL97/'Tariffs Jul2023'!AJ97&lt;='Tariffs Jul2023'!L97,($C$5*'Tariffs Jul2023'!AL97/'Tariffs Jul2023'!AJ97-'Tariffs Jul2023'!K97)*('Tariffs Jul2023'!W97/100)*'Tariffs Jul2023'!AJ97,('Tariffs Jul2023'!L97-'Tariffs Jul2023'!K97)*('Tariffs Jul2023'!W97/100)*'Tariffs Jul2023'!AJ97))</f>
        <v>0</v>
      </c>
      <c r="M103" s="85">
        <f>IF($C$5*'Tariffs Jul2023'!AL97/'Tariffs Jul2023'!AJ97&lt;'Tariffs Jul2023'!L97,0,IF($C$5*'Tariffs Jul2023'!AL97/'Tariffs Jul2023'!AJ97&lt;='Tariffs Jul2023'!M97,($C$5*'Tariffs Jul2023'!AL97/'Tariffs Jul2023'!AJ97-'Tariffs Jul2023'!L97)*('Tariffs Jul2023'!X97/100)*'Tariffs Jul2023'!AJ97,('Tariffs Jul2023'!M97-'Tariffs Jul2023'!L97)*('Tariffs Jul2023'!X97/100)*'Tariffs Jul2023'!AJ97))</f>
        <v>0</v>
      </c>
      <c r="N103" s="85">
        <f>IF(($C$5*'Tariffs Jul2023'!AL97/'Tariffs Jul2023'!AJ97&gt;'Tariffs Jul2023'!M97),($C$5*'Tariffs Jul2023'!AL97/'Tariffs Jul2023'!AJ97-'Tariffs Jul2023'!M97)*'Tariffs Jul2023'!Y97/100*'Tariffs Jul2023'!AJ97,0)</f>
        <v>0</v>
      </c>
      <c r="O103" s="73">
        <f t="shared" si="2"/>
        <v>2724.3385363636353</v>
      </c>
      <c r="P103" s="498">
        <f t="shared" si="3"/>
        <v>2996.7723899999992</v>
      </c>
      <c r="Q103" s="571"/>
      <c r="R103" s="571"/>
      <c r="S103" s="571"/>
      <c r="T103" s="571"/>
      <c r="U103" s="571"/>
      <c r="V103" s="571"/>
    </row>
    <row r="104" spans="1:22" x14ac:dyDescent="0.15">
      <c r="A104" s="286" t="str">
        <f>'Tariffs Jul2023'!F98</f>
        <v>Origin Energy</v>
      </c>
      <c r="B104" s="47" t="str">
        <f>'Tariffs Jul2023'!D98</f>
        <v>AusNet Services Central 2</v>
      </c>
      <c r="C104" s="287">
        <f>'Tariffs Jul2023'!E98</f>
        <v>45108</v>
      </c>
      <c r="D104" s="85">
        <f>365*'Tariffs Jul2023'!H98/100</f>
        <v>353.02136363636362</v>
      </c>
      <c r="E104" s="85">
        <f>((C$5*'Tariffs Jul2023'!AK98/'Tariffs Jul2023'!AI98)*('Tariffs Jul2023'!O98/100))*'Tariffs Jul2023'!AI98</f>
        <v>976.5</v>
      </c>
      <c r="F104" s="85">
        <v>0</v>
      </c>
      <c r="G104" s="85">
        <v>0</v>
      </c>
      <c r="H104" s="85">
        <v>0</v>
      </c>
      <c r="I104" s="85">
        <v>0</v>
      </c>
      <c r="J104" s="85">
        <f>((C$5*'Tariffs Jul2023'!AL98/'Tariffs Jul2023'!AJ98)*('Tariffs Jul2023'!U98/100))*'Tariffs Jul2023'!AJ98</f>
        <v>976.5</v>
      </c>
      <c r="K104" s="85">
        <v>0</v>
      </c>
      <c r="L104" s="85">
        <v>0</v>
      </c>
      <c r="M104" s="85">
        <v>0</v>
      </c>
      <c r="N104" s="85">
        <v>0</v>
      </c>
      <c r="O104" s="73">
        <f t="shared" si="2"/>
        <v>2306.0213636363637</v>
      </c>
      <c r="P104" s="498">
        <f t="shared" si="3"/>
        <v>2536.6235000000001</v>
      </c>
      <c r="Q104" s="571"/>
      <c r="R104" s="571"/>
      <c r="S104" s="571"/>
      <c r="T104" s="571"/>
      <c r="U104" s="571"/>
      <c r="V104" s="571"/>
    </row>
    <row r="105" spans="1:22" x14ac:dyDescent="0.15">
      <c r="A105" s="286" t="str">
        <f>'Tariffs Jul2023'!F99</f>
        <v>Red Energy</v>
      </c>
      <c r="B105" s="47" t="str">
        <f>'Tariffs Jul2023'!D99</f>
        <v>AusNet Services Central 2</v>
      </c>
      <c r="C105" s="287">
        <f>'Tariffs Jul2023'!E99</f>
        <v>45108</v>
      </c>
      <c r="D105" s="85">
        <f>365*'Tariffs Jul2023'!H99/100</f>
        <v>366.49318181818182</v>
      </c>
      <c r="E105" s="85">
        <f>IF($C$5*'Tariffs Jul2023'!AK99/'Tariffs Jul2023'!AI99&gt;='Tariffs Jul2023'!J99,( 'Tariffs Jul2023'!J99*'Tariffs Jul2023'!O99/100)* 'Tariffs Jul2023'!AI99,($C$5*'Tariffs Jul2023'!AK99/'Tariffs Jul2023'!AI99*'Tariffs Jul2023'!O99/100)* 'Tariffs Jul2023'!AI99)</f>
        <v>409.09090909090907</v>
      </c>
      <c r="F105" s="85">
        <f>IF($C$5*'Tariffs Jul2023'!AK99/'Tariffs Jul2023'!AI99&lt;'Tariffs Jul2023'!J99,0,IF($C$5*'Tariffs Jul2023'!AK99/'Tariffs Jul2023'!AI99&lt;='Tariffs Jul2023'!K99,($C$5*'Tariffs Jul2023'!AK99/'Tariffs Jul2023'!AI99-'Tariffs Jul2023'!J99)*('Tariffs Jul2023'!P99/100)*'Tariffs Jul2023'!AI99,('Tariffs Jul2023'!K99-'Tariffs Jul2023'!J99)*('Tariffs Jul2023'!P99/100)*'Tariffs Jul2023'!AI99))</f>
        <v>286.29681818181808</v>
      </c>
      <c r="G105" s="85">
        <f>IF($C$5*'Tariffs Jul2023'!AK99/'Tariffs Jul2023'!AI99&lt;'Tariffs Jul2023'!K99,0,IF($C$5*'Tariffs Jul2023'!AK99/'Tariffs Jul2023'!AI99&lt;='Tariffs Jul2023'!L99,($C$5*'Tariffs Jul2023'!AK99/'Tariffs Jul2023'!AI99-'Tariffs Jul2023'!K99)*('Tariffs Jul2023'!Q99/100)*'Tariffs Jul2023'!AI99,('Tariffs Jul2023'!L99-'Tariffs Jul2023'!K99)*('Tariffs Jul2023'!Q99/100)*'Tariffs Jul2023'!AI99))</f>
        <v>0</v>
      </c>
      <c r="H105" s="85">
        <f>IF($C$5*'Tariffs Jul2023'!AK99/'Tariffs Jul2023'!AI99&lt;'Tariffs Jul2023'!L99,0,IF($C$5*'Tariffs Jul2023'!AK99/'Tariffs Jul2023'!AI99&lt;='Tariffs Jul2023'!M99,($C$5*'Tariffs Jul2023'!AK99/'Tariffs Jul2023'!AI99-'Tariffs Jul2023'!L99)*('Tariffs Jul2023'!R99/100)*'Tariffs Jul2023'!AI99,('Tariffs Jul2023'!M99-'Tariffs Jul2023'!L99)*('Tariffs Jul2023'!R99/100)*'Tariffs Jul2023'!AI99))</f>
        <v>0</v>
      </c>
      <c r="I105" s="85">
        <f>IF(($C$5*'Tariffs Jul2023'!AK99/'Tariffs Jul2023'!AI99&gt;'Tariffs Jul2023'!M99),($C$5*'Tariffs Jul2023'!AK99/'Tariffs Jul2023'!AI99-'Tariffs Jul2023'!M99)*'Tariffs Jul2023'!S99/100*'Tariffs Jul2023'!AI99,0)</f>
        <v>0</v>
      </c>
      <c r="J105" s="85">
        <f>IF($C$5*'Tariffs Jul2023'!AL99/'Tariffs Jul2023'!AJ99&gt;='Tariffs Jul2023'!J99,('Tariffs Jul2023'!J99*'Tariffs Jul2023'!U99/100)* 'Tariffs Jul2023'!AJ99,($C$5*'Tariffs Jul2023'!AL99/'Tariffs Jul2023'!AJ99*'Tariffs Jul2023'!U99/100)* 'Tariffs Jul2023'!AJ99)</f>
        <v>737.45454545454527</v>
      </c>
      <c r="K105" s="85">
        <f>IF($C$5*'Tariffs Jul2023'!AL99/'Tariffs Jul2023'!AJ99&lt;'Tariffs Jul2023'!J99,0,IF($C$5*'Tariffs Jul2023'!AL99/'Tariffs Jul2023'!AJ99&lt;='Tariffs Jul2023'!K99,($C$5*'Tariffs Jul2023'!AL99/'Tariffs Jul2023'!AJ99-'Tariffs Jul2023'!J99)*('Tariffs Jul2023'!V99/100)*'Tariffs Jul2023'!AJ99,('Tariffs Jul2023'!K99-'Tariffs Jul2023'!J99)*('Tariffs Jul2023'!V99/100)*'Tariffs Jul2023'!AJ99))</f>
        <v>533.33007272727252</v>
      </c>
      <c r="L105" s="85">
        <f>IF($C$5*'Tariffs Jul2023'!AL99/'Tariffs Jul2023'!AJ99&lt;'Tariffs Jul2023'!K99,0,IF($C$5*'Tariffs Jul2023'!AL99/'Tariffs Jul2023'!AJ99&lt;='Tariffs Jul2023'!L99,($C$5*'Tariffs Jul2023'!AL99/'Tariffs Jul2023'!AJ99-'Tariffs Jul2023'!K99)*('Tariffs Jul2023'!W99/100)*'Tariffs Jul2023'!AJ99,('Tariffs Jul2023'!L99-'Tariffs Jul2023'!K99)*('Tariffs Jul2023'!W99/100)*'Tariffs Jul2023'!AJ99))</f>
        <v>0</v>
      </c>
      <c r="M105" s="85">
        <f>IF($C$5*'Tariffs Jul2023'!AL99/'Tariffs Jul2023'!AJ99&lt;'Tariffs Jul2023'!L99,0,IF($C$5*'Tariffs Jul2023'!AL99/'Tariffs Jul2023'!AJ99&lt;='Tariffs Jul2023'!M99,($C$5*'Tariffs Jul2023'!AL99/'Tariffs Jul2023'!AJ99-'Tariffs Jul2023'!L99)*('Tariffs Jul2023'!X99/100)*'Tariffs Jul2023'!AJ99,('Tariffs Jul2023'!M99-'Tariffs Jul2023'!L99)*('Tariffs Jul2023'!X99/100)*'Tariffs Jul2023'!AJ99))</f>
        <v>0</v>
      </c>
      <c r="N105" s="85">
        <f>IF(($C$5*'Tariffs Jul2023'!AL99/'Tariffs Jul2023'!AJ99&gt;'Tariffs Jul2023'!M99),($C$5*'Tariffs Jul2023'!AL99/'Tariffs Jul2023'!AJ99-'Tariffs Jul2023'!M99)*'Tariffs Jul2023'!Y99/100*'Tariffs Jul2023'!AJ99,0)</f>
        <v>0</v>
      </c>
      <c r="O105" s="73">
        <f t="shared" si="2"/>
        <v>2332.6655272727266</v>
      </c>
      <c r="P105" s="498">
        <f t="shared" si="3"/>
        <v>2565.9320799999996</v>
      </c>
      <c r="Q105" s="571"/>
      <c r="R105" s="571"/>
      <c r="S105" s="571"/>
      <c r="T105" s="571"/>
      <c r="U105" s="571"/>
      <c r="V105" s="571"/>
    </row>
    <row r="106" spans="1:22" x14ac:dyDescent="0.15">
      <c r="A106" s="286" t="str">
        <f>'Tariffs Jul2023'!F100</f>
        <v>Simply Energy</v>
      </c>
      <c r="B106" s="47" t="str">
        <f>'Tariffs Jul2023'!D100</f>
        <v>AusNet Services Central 2</v>
      </c>
      <c r="C106" s="287">
        <f>'Tariffs Jul2023'!E100</f>
        <v>45108</v>
      </c>
      <c r="D106" s="85">
        <f>365*'Tariffs Jul2023'!H100/100</f>
        <v>339.68227272727273</v>
      </c>
      <c r="E106" s="85">
        <f>IF($C$5*'Tariffs Jul2023'!AK100/'Tariffs Jul2023'!AI100&gt;='Tariffs Jul2023'!J100,( 'Tariffs Jul2023'!J100*'Tariffs Jul2023'!O100/100)* 'Tariffs Jul2023'!AI100,($C$5*'Tariffs Jul2023'!AK100/'Tariffs Jul2023'!AI100*'Tariffs Jul2023'!O100/100)* 'Tariffs Jul2023'!AI100)</f>
        <v>420</v>
      </c>
      <c r="F106" s="85">
        <f>IF($C$5*'Tariffs Jul2023'!AK100/'Tariffs Jul2023'!AI100&lt;'Tariffs Jul2023'!J100,0,IF($C$5*'Tariffs Jul2023'!AK100/'Tariffs Jul2023'!AI100&lt;='Tariffs Jul2023'!K100,($C$5*'Tariffs Jul2023'!AK100/'Tariffs Jul2023'!AI100-'Tariffs Jul2023'!J100)*('Tariffs Jul2023'!P100/100)*'Tariffs Jul2023'!AI100,('Tariffs Jul2023'!K100-'Tariffs Jul2023'!J100)*('Tariffs Jul2023'!P100/100)*'Tariffs Jul2023'!AI100))</f>
        <v>309.20056363636354</v>
      </c>
      <c r="G106" s="85">
        <f>IF($C$5*'Tariffs Jul2023'!AK100/'Tariffs Jul2023'!AI100&lt;'Tariffs Jul2023'!K100,0,IF($C$5*'Tariffs Jul2023'!AK100/'Tariffs Jul2023'!AI100&lt;='Tariffs Jul2023'!L100,($C$5*'Tariffs Jul2023'!AK100/'Tariffs Jul2023'!AI100-'Tariffs Jul2023'!K100)*('Tariffs Jul2023'!Q100/100)*'Tariffs Jul2023'!AI100,('Tariffs Jul2023'!L100-'Tariffs Jul2023'!K100)*('Tariffs Jul2023'!Q100/100)*'Tariffs Jul2023'!AI100))</f>
        <v>0</v>
      </c>
      <c r="H106" s="85">
        <f>IF($C$5*'Tariffs Jul2023'!AK100/'Tariffs Jul2023'!AI100&lt;'Tariffs Jul2023'!L100,0,IF($C$5*'Tariffs Jul2023'!AK100/'Tariffs Jul2023'!AI100&lt;='Tariffs Jul2023'!M100,($C$5*'Tariffs Jul2023'!AK100/'Tariffs Jul2023'!AI100-'Tariffs Jul2023'!L100)*('Tariffs Jul2023'!R100/100)*'Tariffs Jul2023'!AI100,('Tariffs Jul2023'!M100-'Tariffs Jul2023'!L100)*('Tariffs Jul2023'!R100/100)*'Tariffs Jul2023'!AI100))</f>
        <v>0</v>
      </c>
      <c r="I106" s="85">
        <f>IF(($C$5*'Tariffs Jul2023'!AK100/'Tariffs Jul2023'!AI100&gt;'Tariffs Jul2023'!M100),($C$5*'Tariffs Jul2023'!AK100/'Tariffs Jul2023'!AI100-'Tariffs Jul2023'!M100)*'Tariffs Jul2023'!S100/100*'Tariffs Jul2023'!AI100,0)</f>
        <v>0</v>
      </c>
      <c r="J106" s="85">
        <f>IF($C$5*'Tariffs Jul2023'!AL100/'Tariffs Jul2023'!AJ100&gt;='Tariffs Jul2023'!J100,('Tariffs Jul2023'!J100*'Tariffs Jul2023'!U100/100)* 'Tariffs Jul2023'!AJ100,($C$5*'Tariffs Jul2023'!AL100/'Tariffs Jul2023'!AJ100*'Tariffs Jul2023'!U100/100)* 'Tariffs Jul2023'!AJ100)</f>
        <v>643.63636363636363</v>
      </c>
      <c r="K106" s="85">
        <f>IF($C$5*'Tariffs Jul2023'!AL100/'Tariffs Jul2023'!AJ100&lt;'Tariffs Jul2023'!J100,0,IF($C$5*'Tariffs Jul2023'!AL100/'Tariffs Jul2023'!AJ100&lt;='Tariffs Jul2023'!K100,($C$5*'Tariffs Jul2023'!AL100/'Tariffs Jul2023'!AJ100-'Tariffs Jul2023'!J100)*('Tariffs Jul2023'!V100/100)*'Tariffs Jul2023'!AJ100,('Tariffs Jul2023'!K100-'Tariffs Jul2023'!J100)*('Tariffs Jul2023'!V100/100)*'Tariffs Jul2023'!AJ100))</f>
        <v>464.61883636363621</v>
      </c>
      <c r="L106" s="85">
        <f>IF($C$5*'Tariffs Jul2023'!AL100/'Tariffs Jul2023'!AJ100&lt;'Tariffs Jul2023'!K100,0,IF($C$5*'Tariffs Jul2023'!AL100/'Tariffs Jul2023'!AJ100&lt;='Tariffs Jul2023'!L100,($C$5*'Tariffs Jul2023'!AL100/'Tariffs Jul2023'!AJ100-'Tariffs Jul2023'!K100)*('Tariffs Jul2023'!W100/100)*'Tariffs Jul2023'!AJ100,('Tariffs Jul2023'!L100-'Tariffs Jul2023'!K100)*('Tariffs Jul2023'!W100/100)*'Tariffs Jul2023'!AJ100))</f>
        <v>0</v>
      </c>
      <c r="M106" s="85">
        <f>IF($C$5*'Tariffs Jul2023'!AL100/'Tariffs Jul2023'!AJ100&lt;'Tariffs Jul2023'!L100,0,IF($C$5*'Tariffs Jul2023'!AL100/'Tariffs Jul2023'!AJ100&lt;='Tariffs Jul2023'!M100,($C$5*'Tariffs Jul2023'!AL100/'Tariffs Jul2023'!AJ100-'Tariffs Jul2023'!L100)*('Tariffs Jul2023'!X100/100)*'Tariffs Jul2023'!AJ100,('Tariffs Jul2023'!M100-'Tariffs Jul2023'!L100)*('Tariffs Jul2023'!X100/100)*'Tariffs Jul2023'!AJ100))</f>
        <v>0</v>
      </c>
      <c r="N106" s="85">
        <f>IF(($C$5*'Tariffs Jul2023'!AL100/'Tariffs Jul2023'!AJ100&gt;'Tariffs Jul2023'!M100),($C$5*'Tariffs Jul2023'!AL100/'Tariffs Jul2023'!AJ100-'Tariffs Jul2023'!M100)*'Tariffs Jul2023'!Y100/100*'Tariffs Jul2023'!AJ100,0)</f>
        <v>0</v>
      </c>
      <c r="O106" s="73">
        <f t="shared" si="2"/>
        <v>2177.1380363636358</v>
      </c>
      <c r="P106" s="498">
        <f t="shared" si="3"/>
        <v>2394.8518399999998</v>
      </c>
      <c r="Q106" s="571"/>
      <c r="R106" s="571"/>
      <c r="S106" s="571"/>
      <c r="T106" s="571"/>
      <c r="U106" s="571"/>
      <c r="V106" s="571"/>
    </row>
    <row r="107" spans="1:22" x14ac:dyDescent="0.15">
      <c r="A107" s="286" t="str">
        <f>'Tariffs Jul2023'!F101</f>
        <v>GloBird</v>
      </c>
      <c r="B107" s="47" t="str">
        <f>'Tariffs Jul2023'!D101</f>
        <v>AusNet Services Central 2</v>
      </c>
      <c r="C107" s="287">
        <f>'Tariffs Jul2023'!E101</f>
        <v>45108</v>
      </c>
      <c r="D107" s="85">
        <f>365*'Tariffs Jul2023'!H101/100</f>
        <v>383.24999999999994</v>
      </c>
      <c r="E107" s="85">
        <f>IF($C$5*'Tariffs Jul2023'!AK101/'Tariffs Jul2023'!AI101&gt;='Tariffs Jul2023'!J101,( 'Tariffs Jul2023'!J101*'Tariffs Jul2023'!O101/100)* 'Tariffs Jul2023'!AI101,($C$5*'Tariffs Jul2023'!AK101/'Tariffs Jul2023'!AI101*'Tariffs Jul2023'!O101/100)* 'Tariffs Jul2023'!AI101)</f>
        <v>881.99999999999977</v>
      </c>
      <c r="F107" s="85">
        <f>IF($C$5*'Tariffs Jul2023'!AK101/'Tariffs Jul2023'!AI101&lt;'Tariffs Jul2023'!J101,0,IF($C$5*'Tariffs Jul2023'!AK101/'Tariffs Jul2023'!AI101&lt;='Tariffs Jul2023'!K101,($C$5*'Tariffs Jul2023'!AK101/'Tariffs Jul2023'!AI101-'Tariffs Jul2023'!J101)*('Tariffs Jul2023'!P101/100)*'Tariffs Jul2023'!AI101,('Tariffs Jul2023'!K101-'Tariffs Jul2023'!J101)*('Tariffs Jul2023'!P101/100)*'Tariffs Jul2023'!AI101))</f>
        <v>0</v>
      </c>
      <c r="G107" s="85">
        <f>IF($C$5*'Tariffs Jul2023'!AK101/'Tariffs Jul2023'!AI101&lt;'Tariffs Jul2023'!K101,0,IF($C$5*'Tariffs Jul2023'!AK101/'Tariffs Jul2023'!AI101&lt;='Tariffs Jul2023'!L101,($C$5*'Tariffs Jul2023'!AK101/'Tariffs Jul2023'!AI101-'Tariffs Jul2023'!K101)*('Tariffs Jul2023'!Q101/100)*'Tariffs Jul2023'!AI101,('Tariffs Jul2023'!L101-'Tariffs Jul2023'!K101)*('Tariffs Jul2023'!Q101/100)*'Tariffs Jul2023'!AI101))</f>
        <v>0</v>
      </c>
      <c r="H107" s="85">
        <f>IF($C$5*'Tariffs Jul2023'!AK101/'Tariffs Jul2023'!AI101&lt;'Tariffs Jul2023'!L101,0,IF($C$5*'Tariffs Jul2023'!AK101/'Tariffs Jul2023'!AI101&lt;='Tariffs Jul2023'!M101,($C$5*'Tariffs Jul2023'!AK101/'Tariffs Jul2023'!AI101-'Tariffs Jul2023'!L101)*('Tariffs Jul2023'!R101/100)*'Tariffs Jul2023'!AI101,('Tariffs Jul2023'!M101-'Tariffs Jul2023'!L101)*('Tariffs Jul2023'!R101/100)*'Tariffs Jul2023'!AI101))</f>
        <v>0</v>
      </c>
      <c r="I107" s="85">
        <f>IF(($C$5*'Tariffs Jul2023'!AK101/'Tariffs Jul2023'!AI101&gt;'Tariffs Jul2023'!M101),($C$5*'Tariffs Jul2023'!AK101/'Tariffs Jul2023'!AI101-'Tariffs Jul2023'!M101)*'Tariffs Jul2023'!S101/100*'Tariffs Jul2023'!AI101,0)</f>
        <v>661.49999999999989</v>
      </c>
      <c r="J107" s="85">
        <f>IF($C$5*'Tariffs Jul2023'!AL101/'Tariffs Jul2023'!AJ101&gt;='Tariffs Jul2023'!J101,('Tariffs Jul2023'!J101*'Tariffs Jul2023'!U101/100)* 'Tariffs Jul2023'!AJ101,($C$5*'Tariffs Jul2023'!AL101/'Tariffs Jul2023'!AJ101*'Tariffs Jul2023'!U101/100)* 'Tariffs Jul2023'!AJ101)</f>
        <v>881.99999999999977</v>
      </c>
      <c r="K107" s="85">
        <f>IF($C$5*'Tariffs Jul2023'!AL101/'Tariffs Jul2023'!AJ101&lt;'Tariffs Jul2023'!J101,0,IF($C$5*'Tariffs Jul2023'!AL101/'Tariffs Jul2023'!AJ101&lt;='Tariffs Jul2023'!K101,($C$5*'Tariffs Jul2023'!AL101/'Tariffs Jul2023'!AJ101-'Tariffs Jul2023'!J101)*('Tariffs Jul2023'!V101/100)*'Tariffs Jul2023'!AJ101,('Tariffs Jul2023'!K101-'Tariffs Jul2023'!J101)*('Tariffs Jul2023'!V101/100)*'Tariffs Jul2023'!AJ101))</f>
        <v>0</v>
      </c>
      <c r="L107" s="85">
        <f>IF($C$5*'Tariffs Jul2023'!AL101/'Tariffs Jul2023'!AJ101&lt;'Tariffs Jul2023'!K101,0,IF($C$5*'Tariffs Jul2023'!AL101/'Tariffs Jul2023'!AJ101&lt;='Tariffs Jul2023'!L101,($C$5*'Tariffs Jul2023'!AL101/'Tariffs Jul2023'!AJ101-'Tariffs Jul2023'!K101)*('Tariffs Jul2023'!W101/100)*'Tariffs Jul2023'!AJ101,('Tariffs Jul2023'!L101-'Tariffs Jul2023'!K101)*('Tariffs Jul2023'!W101/100)*'Tariffs Jul2023'!AJ101))</f>
        <v>0</v>
      </c>
      <c r="M107" s="85">
        <f>IF($C$5*'Tariffs Jul2023'!AL101/'Tariffs Jul2023'!AJ101&lt;'Tariffs Jul2023'!L101,0,IF($C$5*'Tariffs Jul2023'!AL101/'Tariffs Jul2023'!AJ101&lt;='Tariffs Jul2023'!M101,($C$5*'Tariffs Jul2023'!AL101/'Tariffs Jul2023'!AJ101-'Tariffs Jul2023'!L101)*('Tariffs Jul2023'!X101/100)*'Tariffs Jul2023'!AJ101,('Tariffs Jul2023'!M101-'Tariffs Jul2023'!L101)*('Tariffs Jul2023'!X101/100)*'Tariffs Jul2023'!AJ101))</f>
        <v>0</v>
      </c>
      <c r="N107" s="85">
        <f>IF(($C$5*'Tariffs Jul2023'!AL101/'Tariffs Jul2023'!AJ101&gt;'Tariffs Jul2023'!M101),($C$5*'Tariffs Jul2023'!AL101/'Tariffs Jul2023'!AJ101-'Tariffs Jul2023'!M101)*'Tariffs Jul2023'!Y101/100*'Tariffs Jul2023'!AJ101,0)</f>
        <v>661.49999999999989</v>
      </c>
      <c r="O107" s="73">
        <f t="shared" si="2"/>
        <v>3470.2499999999991</v>
      </c>
      <c r="P107" s="498">
        <f t="shared" si="3"/>
        <v>3817.2749999999992</v>
      </c>
      <c r="Q107" s="571"/>
      <c r="R107" s="571"/>
      <c r="S107" s="571"/>
      <c r="T107" s="571"/>
      <c r="U107" s="571"/>
      <c r="V107" s="571"/>
    </row>
    <row r="108" spans="1:22" x14ac:dyDescent="0.15">
      <c r="A108" s="286" t="str">
        <f>'Tariffs Jul2023'!F102</f>
        <v>Powershop</v>
      </c>
      <c r="B108" s="47" t="str">
        <f>'Tariffs Jul2023'!D102</f>
        <v>AusNet Services Central 2</v>
      </c>
      <c r="C108" s="287">
        <f>'Tariffs Jul2023'!E102</f>
        <v>44973</v>
      </c>
      <c r="D108" s="85">
        <f>365*'Tariffs Jul2023'!H102/100</f>
        <v>414.1754545454545</v>
      </c>
      <c r="E108" s="85">
        <f>((C$5*'Tariffs Jul2023'!AK102/'Tariffs Jul2023'!AI102)*('Tariffs Jul2023'!O102/100))*'Tariffs Jul2023'!AI102</f>
        <v>1062.409090909091</v>
      </c>
      <c r="F108" s="85">
        <v>0</v>
      </c>
      <c r="G108" s="85">
        <v>0</v>
      </c>
      <c r="H108" s="85">
        <v>0</v>
      </c>
      <c r="I108" s="85">
        <v>0</v>
      </c>
      <c r="J108" s="85">
        <f>((C$5*'Tariffs Jul2023'!AL102/'Tariffs Jul2023'!AJ102)*('Tariffs Jul2023'!U102/100))*'Tariffs Jul2023'!AJ102</f>
        <v>1062.409090909091</v>
      </c>
      <c r="K108" s="85">
        <v>0</v>
      </c>
      <c r="L108" s="85">
        <v>0</v>
      </c>
      <c r="M108" s="85">
        <v>0</v>
      </c>
      <c r="N108" s="85">
        <v>0</v>
      </c>
      <c r="O108" s="73">
        <f t="shared" si="2"/>
        <v>2538.9936363636366</v>
      </c>
      <c r="P108" s="498">
        <f t="shared" si="3"/>
        <v>2792.8930000000005</v>
      </c>
      <c r="Q108" s="571"/>
      <c r="R108" s="571"/>
      <c r="S108" s="571"/>
      <c r="T108" s="571"/>
      <c r="U108" s="571"/>
      <c r="V108" s="571"/>
    </row>
    <row r="109" spans="1:22" x14ac:dyDescent="0.15">
      <c r="A109" s="286" t="str">
        <f>'Tariffs Jul2023'!F103</f>
        <v>1st Energy</v>
      </c>
      <c r="B109" s="47" t="str">
        <f>'Tariffs Jul2023'!D103</f>
        <v>AusNet Services Central 2</v>
      </c>
      <c r="C109" s="287">
        <f>'Tariffs Jul2023'!E103</f>
        <v>45122</v>
      </c>
      <c r="D109" s="85">
        <f>365*'Tariffs Jul2023'!H103/100</f>
        <v>383.24999999999994</v>
      </c>
      <c r="E109" s="85">
        <f>IF($C$5*'Tariffs Jul2023'!AK103/'Tariffs Jul2023'!AI103&gt;='Tariffs Jul2023'!J103,( 'Tariffs Jul2023'!J103*'Tariffs Jul2023'!O103/100)* 'Tariffs Jul2023'!AI103,($C$5*'Tariffs Jul2023'!AK103/'Tariffs Jul2023'!AI103*'Tariffs Jul2023'!O103/100)* 'Tariffs Jul2023'!AI103)</f>
        <v>774</v>
      </c>
      <c r="F109" s="85">
        <f>IF($C$5*'Tariffs Jul2023'!AK103/'Tariffs Jul2023'!AI103&lt;'Tariffs Jul2023'!J103,0,IF($C$5*'Tariffs Jul2023'!AK103/'Tariffs Jul2023'!AI103&lt;='Tariffs Jul2023'!K103,($C$5*'Tariffs Jul2023'!AK103/'Tariffs Jul2023'!AI103-'Tariffs Jul2023'!J103)*('Tariffs Jul2023'!P103/100)*'Tariffs Jul2023'!AI103,('Tariffs Jul2023'!K103-'Tariffs Jul2023'!J103)*('Tariffs Jul2023'!P103/100)*'Tariffs Jul2023'!AI103))</f>
        <v>512.99999999999989</v>
      </c>
      <c r="G109" s="85">
        <f>IF($C$5*'Tariffs Jul2023'!AK103/'Tariffs Jul2023'!AI103&lt;'Tariffs Jul2023'!K103,0,IF($C$5*'Tariffs Jul2023'!AK103/'Tariffs Jul2023'!AI103&lt;='Tariffs Jul2023'!L103,($C$5*'Tariffs Jul2023'!AK103/'Tariffs Jul2023'!AI103-'Tariffs Jul2023'!K103)*('Tariffs Jul2023'!Q103/100)*'Tariffs Jul2023'!AI103,('Tariffs Jul2023'!L103-'Tariffs Jul2023'!K103)*('Tariffs Jul2023'!Q103/100)*'Tariffs Jul2023'!AI103))</f>
        <v>0</v>
      </c>
      <c r="H109" s="85">
        <f>IF($C$5*'Tariffs Jul2023'!AK103/'Tariffs Jul2023'!AI103&lt;'Tariffs Jul2023'!L103,0,IF($C$5*'Tariffs Jul2023'!AK103/'Tariffs Jul2023'!AI103&lt;='Tariffs Jul2023'!M103,($C$5*'Tariffs Jul2023'!AK103/'Tariffs Jul2023'!AI103-'Tariffs Jul2023'!L103)*('Tariffs Jul2023'!R103/100)*'Tariffs Jul2023'!AI103,('Tariffs Jul2023'!M103-'Tariffs Jul2023'!L103)*('Tariffs Jul2023'!R103/100)*'Tariffs Jul2023'!AI103))</f>
        <v>0</v>
      </c>
      <c r="I109" s="85">
        <f>IF(($C$5*'Tariffs Jul2023'!AK103/'Tariffs Jul2023'!AI103&gt;'Tariffs Jul2023'!M103),($C$5*'Tariffs Jul2023'!AK103/'Tariffs Jul2023'!AI103-'Tariffs Jul2023'!M103)*'Tariffs Jul2023'!S103/100*'Tariffs Jul2023'!AI103,0)</f>
        <v>0</v>
      </c>
      <c r="J109" s="85">
        <f>IF($C$5*'Tariffs Jul2023'!AL103/'Tariffs Jul2023'!AJ103&gt;='Tariffs Jul2023'!J103,('Tariffs Jul2023'!J103*'Tariffs Jul2023'!U103/100)* 'Tariffs Jul2023'!AJ103,($C$5*'Tariffs Jul2023'!AL103/'Tariffs Jul2023'!AJ103*'Tariffs Jul2023'!U103/100)* 'Tariffs Jul2023'!AJ103)</f>
        <v>774</v>
      </c>
      <c r="K109" s="85">
        <f>IF($C$5*'Tariffs Jul2023'!AL103/'Tariffs Jul2023'!AJ103&lt;'Tariffs Jul2023'!J103,0,IF($C$5*'Tariffs Jul2023'!AL103/'Tariffs Jul2023'!AJ103&lt;='Tariffs Jul2023'!K103,($C$5*'Tariffs Jul2023'!AL103/'Tariffs Jul2023'!AJ103-'Tariffs Jul2023'!J103)*('Tariffs Jul2023'!V103/100)*'Tariffs Jul2023'!AJ103,('Tariffs Jul2023'!K103-'Tariffs Jul2023'!J103)*('Tariffs Jul2023'!V103/100)*'Tariffs Jul2023'!AJ103))</f>
        <v>512.99999999999989</v>
      </c>
      <c r="L109" s="85">
        <f>IF($C$5*'Tariffs Jul2023'!AL103/'Tariffs Jul2023'!AJ103&lt;'Tariffs Jul2023'!K103,0,IF($C$5*'Tariffs Jul2023'!AL103/'Tariffs Jul2023'!AJ103&lt;='Tariffs Jul2023'!L103,($C$5*'Tariffs Jul2023'!AL103/'Tariffs Jul2023'!AJ103-'Tariffs Jul2023'!K103)*('Tariffs Jul2023'!W103/100)*'Tariffs Jul2023'!AJ103,('Tariffs Jul2023'!L103-'Tariffs Jul2023'!K103)*('Tariffs Jul2023'!W103/100)*'Tariffs Jul2023'!AJ103))</f>
        <v>0</v>
      </c>
      <c r="M109" s="85">
        <f>IF($C$5*'Tariffs Jul2023'!AL103/'Tariffs Jul2023'!AJ103&lt;'Tariffs Jul2023'!L103,0,IF($C$5*'Tariffs Jul2023'!AL103/'Tariffs Jul2023'!AJ103&lt;='Tariffs Jul2023'!M103,($C$5*'Tariffs Jul2023'!AL103/'Tariffs Jul2023'!AJ103-'Tariffs Jul2023'!L103)*('Tariffs Jul2023'!X103/100)*'Tariffs Jul2023'!AJ103,('Tariffs Jul2023'!M103-'Tariffs Jul2023'!L103)*('Tariffs Jul2023'!X103/100)*'Tariffs Jul2023'!AJ103))</f>
        <v>0</v>
      </c>
      <c r="N109" s="85">
        <f>IF(($C$5*'Tariffs Jul2023'!AL103/'Tariffs Jul2023'!AJ103&gt;'Tariffs Jul2023'!M103),($C$5*'Tariffs Jul2023'!AL103/'Tariffs Jul2023'!AJ103-'Tariffs Jul2023'!M103)*'Tariffs Jul2023'!Y103/100*'Tariffs Jul2023'!AJ103,0)</f>
        <v>0</v>
      </c>
      <c r="O109" s="73">
        <f t="shared" si="2"/>
        <v>2957.25</v>
      </c>
      <c r="P109" s="498">
        <f t="shared" si="3"/>
        <v>3252.9750000000004</v>
      </c>
      <c r="Q109" s="571"/>
      <c r="R109" s="571"/>
      <c r="S109" s="571"/>
      <c r="T109" s="571"/>
      <c r="U109" s="571"/>
      <c r="V109" s="571"/>
    </row>
    <row r="110" spans="1:22" x14ac:dyDescent="0.15">
      <c r="A110" s="286" t="str">
        <f>'Tariffs Jul2023'!F104</f>
        <v>Tango Energy</v>
      </c>
      <c r="B110" s="47" t="str">
        <f>'Tariffs Jul2023'!D104</f>
        <v>AusNet Services Central 2</v>
      </c>
      <c r="C110" s="287">
        <f>'Tariffs Jul2023'!E104</f>
        <v>45108</v>
      </c>
      <c r="D110" s="85">
        <f>365*'Tariffs Jul2023'!H104/100</f>
        <v>434.35</v>
      </c>
      <c r="E110" s="85">
        <f>IF($C$5*'Tariffs Jul2023'!AK104/'Tariffs Jul2023'!AI104&gt;='Tariffs Jul2023'!J104,( 'Tariffs Jul2023'!J104*'Tariffs Jul2023'!O104/100)* 'Tariffs Jul2023'!AI104,($C$5*'Tariffs Jul2023'!AK104/'Tariffs Jul2023'!AI104*'Tariffs Jul2023'!O104/100)* 'Tariffs Jul2023'!AI104)</f>
        <v>474.54545454545439</v>
      </c>
      <c r="F110" s="85">
        <f>IF($C$5*'Tariffs Jul2023'!AK104/'Tariffs Jul2023'!AI104&lt;'Tariffs Jul2023'!J104,0,IF($C$5*'Tariffs Jul2023'!AK104/'Tariffs Jul2023'!AI104&lt;='Tariffs Jul2023'!K104,($C$5*'Tariffs Jul2023'!AK104/'Tariffs Jul2023'!AI104-'Tariffs Jul2023'!J104)*('Tariffs Jul2023'!P104/100)*'Tariffs Jul2023'!AI104,('Tariffs Jul2023'!K104-'Tariffs Jul2023'!J104)*('Tariffs Jul2023'!P104/100)*'Tariffs Jul2023'!AI104))</f>
        <v>341.92019999999985</v>
      </c>
      <c r="G110" s="85">
        <f>IF($C$5*'Tariffs Jul2023'!AK104/'Tariffs Jul2023'!AI104&lt;'Tariffs Jul2023'!K104,0,IF($C$5*'Tariffs Jul2023'!AK104/'Tariffs Jul2023'!AI104&lt;='Tariffs Jul2023'!L104,($C$5*'Tariffs Jul2023'!AK104/'Tariffs Jul2023'!AI104-'Tariffs Jul2023'!K104)*('Tariffs Jul2023'!Q104/100)*'Tariffs Jul2023'!AI104,('Tariffs Jul2023'!L104-'Tariffs Jul2023'!K104)*('Tariffs Jul2023'!Q104/100)*'Tariffs Jul2023'!AI104))</f>
        <v>0</v>
      </c>
      <c r="H110" s="85">
        <f>IF($C$5*'Tariffs Jul2023'!AK104/'Tariffs Jul2023'!AI104&lt;'Tariffs Jul2023'!L104,0,IF($C$5*'Tariffs Jul2023'!AK104/'Tariffs Jul2023'!AI104&lt;='Tariffs Jul2023'!M104,($C$5*'Tariffs Jul2023'!AK104/'Tariffs Jul2023'!AI104-'Tariffs Jul2023'!L104)*('Tariffs Jul2023'!R104/100)*'Tariffs Jul2023'!AI104,('Tariffs Jul2023'!M104-'Tariffs Jul2023'!L104)*('Tariffs Jul2023'!R104/100)*'Tariffs Jul2023'!AI104))</f>
        <v>0</v>
      </c>
      <c r="I110" s="85">
        <f>IF(($C$5*'Tariffs Jul2023'!AK104/'Tariffs Jul2023'!AI104&gt;'Tariffs Jul2023'!M104),($C$5*'Tariffs Jul2023'!AK104/'Tariffs Jul2023'!AI104-'Tariffs Jul2023'!M104)*'Tariffs Jul2023'!S104/100*'Tariffs Jul2023'!AI104,0)</f>
        <v>0</v>
      </c>
      <c r="J110" s="85">
        <f>IF($C$5*'Tariffs Jul2023'!AL104/'Tariffs Jul2023'!AJ104&gt;='Tariffs Jul2023'!J104,('Tariffs Jul2023'!J104*'Tariffs Jul2023'!U104/100)* 'Tariffs Jul2023'!AJ104,($C$5*'Tariffs Jul2023'!AL104/'Tariffs Jul2023'!AJ104*'Tariffs Jul2023'!U104/100)* 'Tariffs Jul2023'!AJ104)</f>
        <v>863.99999999999989</v>
      </c>
      <c r="K110" s="85">
        <f>IF($C$5*'Tariffs Jul2023'!AL104/'Tariffs Jul2023'!AJ104&lt;'Tariffs Jul2023'!J104,0,IF($C$5*'Tariffs Jul2023'!AL104/'Tariffs Jul2023'!AJ104&lt;='Tariffs Jul2023'!K104,($C$5*'Tariffs Jul2023'!AL104/'Tariffs Jul2023'!AJ104-'Tariffs Jul2023'!J104)*('Tariffs Jul2023'!V104/100)*'Tariffs Jul2023'!AJ104,('Tariffs Jul2023'!K104-'Tariffs Jul2023'!J104)*('Tariffs Jul2023'!V104/100)*'Tariffs Jul2023'!AJ104))</f>
        <v>629.85299999999995</v>
      </c>
      <c r="L110" s="85">
        <f>IF($C$5*'Tariffs Jul2023'!AL104/'Tariffs Jul2023'!AJ104&lt;'Tariffs Jul2023'!K104,0,IF($C$5*'Tariffs Jul2023'!AL104/'Tariffs Jul2023'!AJ104&lt;='Tariffs Jul2023'!L104,($C$5*'Tariffs Jul2023'!AL104/'Tariffs Jul2023'!AJ104-'Tariffs Jul2023'!K104)*('Tariffs Jul2023'!W104/100)*'Tariffs Jul2023'!AJ104,('Tariffs Jul2023'!L104-'Tariffs Jul2023'!K104)*('Tariffs Jul2023'!W104/100)*'Tariffs Jul2023'!AJ104))</f>
        <v>0</v>
      </c>
      <c r="M110" s="85">
        <f>IF($C$5*'Tariffs Jul2023'!AL104/'Tariffs Jul2023'!AJ104&lt;'Tariffs Jul2023'!L104,0,IF($C$5*'Tariffs Jul2023'!AL104/'Tariffs Jul2023'!AJ104&lt;='Tariffs Jul2023'!M104,($C$5*'Tariffs Jul2023'!AL104/'Tariffs Jul2023'!AJ104-'Tariffs Jul2023'!L104)*('Tariffs Jul2023'!X104/100)*'Tariffs Jul2023'!AJ104,('Tariffs Jul2023'!M104-'Tariffs Jul2023'!L104)*('Tariffs Jul2023'!X104/100)*'Tariffs Jul2023'!AJ104))</f>
        <v>0</v>
      </c>
      <c r="N110" s="85">
        <f>IF(($C$5*'Tariffs Jul2023'!AL104/'Tariffs Jul2023'!AJ104&gt;'Tariffs Jul2023'!M104),($C$5*'Tariffs Jul2023'!AL104/'Tariffs Jul2023'!AJ104-'Tariffs Jul2023'!M104)*'Tariffs Jul2023'!Y104/100*'Tariffs Jul2023'!AJ104,0)</f>
        <v>0</v>
      </c>
      <c r="O110" s="73">
        <f t="shared" si="2"/>
        <v>2744.668654545454</v>
      </c>
      <c r="P110" s="498">
        <f t="shared" si="3"/>
        <v>3019.1355199999998</v>
      </c>
      <c r="Q110" s="571"/>
      <c r="R110" s="571"/>
      <c r="S110" s="571"/>
      <c r="T110" s="571"/>
      <c r="U110" s="571"/>
      <c r="V110" s="571"/>
    </row>
    <row r="111" spans="1:22" ht="14" thickBot="1" x14ac:dyDescent="0.2">
      <c r="A111" s="288" t="str">
        <f>'Tariffs Jul2023'!F105</f>
        <v xml:space="preserve">Sumo </v>
      </c>
      <c r="B111" s="289" t="str">
        <f>'Tariffs Jul2023'!D105</f>
        <v>AusNet Services Central 2</v>
      </c>
      <c r="C111" s="290">
        <f>'Tariffs Jul2023'!E105</f>
        <v>44927</v>
      </c>
      <c r="D111" s="291">
        <f>365*'Tariffs Jul2023'!H105/100</f>
        <v>401.49999999999994</v>
      </c>
      <c r="E111" s="291">
        <f>IF($C$5*'Tariffs Jul2023'!AK105/'Tariffs Jul2023'!AI105&gt;='Tariffs Jul2023'!J105,( 'Tariffs Jul2023'!J105*'Tariffs Jul2023'!O105/100)* 'Tariffs Jul2023'!AI105,($C$5*'Tariffs Jul2023'!AK105/'Tariffs Jul2023'!AI105*'Tariffs Jul2023'!O105/100)* 'Tariffs Jul2023'!AI105)</f>
        <v>1112.8886999999997</v>
      </c>
      <c r="F111" s="291">
        <f>IF($C$5*'Tariffs Jul2023'!AK105/'Tariffs Jul2023'!AI105&lt;'Tariffs Jul2023'!J105,0,IF($C$5*'Tariffs Jul2023'!AK105/'Tariffs Jul2023'!AI105&lt;='Tariffs Jul2023'!K105,($C$5*'Tariffs Jul2023'!AK105/'Tariffs Jul2023'!AI105-'Tariffs Jul2023'!J105)*('Tariffs Jul2023'!P105/100)*'Tariffs Jul2023'!AI105,('Tariffs Jul2023'!K105-'Tariffs Jul2023'!J105)*('Tariffs Jul2023'!P105/100)*'Tariffs Jul2023'!AI105))</f>
        <v>0</v>
      </c>
      <c r="G111" s="291">
        <f>IF($C$5*'Tariffs Jul2023'!AK105/'Tariffs Jul2023'!AI105&lt;'Tariffs Jul2023'!K105,0,IF($C$5*'Tariffs Jul2023'!AK105/'Tariffs Jul2023'!AI105&lt;='Tariffs Jul2023'!L105,($C$5*'Tariffs Jul2023'!AK105/'Tariffs Jul2023'!AI105-'Tariffs Jul2023'!K105)*('Tariffs Jul2023'!Q105/100)*'Tariffs Jul2023'!AI105,('Tariffs Jul2023'!L105-'Tariffs Jul2023'!K105)*('Tariffs Jul2023'!Q105/100)*'Tariffs Jul2023'!AI105))</f>
        <v>0</v>
      </c>
      <c r="H111" s="291">
        <f>IF($C$5*'Tariffs Jul2023'!AK105/'Tariffs Jul2023'!AI105&lt;'Tariffs Jul2023'!L105,0,IF($C$5*'Tariffs Jul2023'!AK105/'Tariffs Jul2023'!AI105&lt;='Tariffs Jul2023'!M105,($C$5*'Tariffs Jul2023'!AK105/'Tariffs Jul2023'!AI105-'Tariffs Jul2023'!L105)*('Tariffs Jul2023'!R105/100)*'Tariffs Jul2023'!AI105,('Tariffs Jul2023'!M105-'Tariffs Jul2023'!L105)*('Tariffs Jul2023'!R105/100)*'Tariffs Jul2023'!AI105))</f>
        <v>0</v>
      </c>
      <c r="I111" s="291">
        <f>IF(($C$5*'Tariffs Jul2023'!AK105/'Tariffs Jul2023'!AI105&gt;'Tariffs Jul2023'!M105),($C$5*'Tariffs Jul2023'!AK105/'Tariffs Jul2023'!AI105-'Tariffs Jul2023'!M105)*'Tariffs Jul2023'!S105/100*'Tariffs Jul2023'!AI105,0)</f>
        <v>0</v>
      </c>
      <c r="J111" s="291">
        <f>IF($C$5*'Tariffs Jul2023'!AL105/'Tariffs Jul2023'!AJ105&gt;='Tariffs Jul2023'!J105,('Tariffs Jul2023'!J105*'Tariffs Jul2023'!U105/100)* 'Tariffs Jul2023'!AJ105,($C$5*'Tariffs Jul2023'!AL105/'Tariffs Jul2023'!AJ105*'Tariffs Jul2023'!U105/100)* 'Tariffs Jul2023'!AJ105)</f>
        <v>1679.8319999999999</v>
      </c>
      <c r="K111" s="291">
        <f>IF($C$5*'Tariffs Jul2023'!AL105/'Tariffs Jul2023'!AJ105&lt;'Tariffs Jul2023'!J105,0,IF($C$5*'Tariffs Jul2023'!AL105/'Tariffs Jul2023'!AJ105&lt;='Tariffs Jul2023'!K105,($C$5*'Tariffs Jul2023'!AL105/'Tariffs Jul2023'!AJ105-'Tariffs Jul2023'!J105)*('Tariffs Jul2023'!V105/100)*'Tariffs Jul2023'!AJ105,('Tariffs Jul2023'!K105-'Tariffs Jul2023'!J105)*('Tariffs Jul2023'!V105/100)*'Tariffs Jul2023'!AJ105))</f>
        <v>0</v>
      </c>
      <c r="L111" s="291">
        <f>IF($C$5*'Tariffs Jul2023'!AL105/'Tariffs Jul2023'!AJ105&lt;'Tariffs Jul2023'!K105,0,IF($C$5*'Tariffs Jul2023'!AL105/'Tariffs Jul2023'!AJ105&lt;='Tariffs Jul2023'!L105,($C$5*'Tariffs Jul2023'!AL105/'Tariffs Jul2023'!AJ105-'Tariffs Jul2023'!K105)*('Tariffs Jul2023'!W105/100)*'Tariffs Jul2023'!AJ105,('Tariffs Jul2023'!L105-'Tariffs Jul2023'!K105)*('Tariffs Jul2023'!W105/100)*'Tariffs Jul2023'!AJ105))</f>
        <v>0</v>
      </c>
      <c r="M111" s="291">
        <f>IF($C$5*'Tariffs Jul2023'!AL105/'Tariffs Jul2023'!AJ105&lt;'Tariffs Jul2023'!L105,0,IF($C$5*'Tariffs Jul2023'!AL105/'Tariffs Jul2023'!AJ105&lt;='Tariffs Jul2023'!M105,($C$5*'Tariffs Jul2023'!AL105/'Tariffs Jul2023'!AJ105-'Tariffs Jul2023'!L105)*('Tariffs Jul2023'!X105/100)*'Tariffs Jul2023'!AJ105,('Tariffs Jul2023'!M105-'Tariffs Jul2023'!L105)*('Tariffs Jul2023'!X105/100)*'Tariffs Jul2023'!AJ105))</f>
        <v>0</v>
      </c>
      <c r="N111" s="291">
        <f>IF(($C$5*'Tariffs Jul2023'!AL105/'Tariffs Jul2023'!AJ105&gt;'Tariffs Jul2023'!M105),($C$5*'Tariffs Jul2023'!AL105/'Tariffs Jul2023'!AJ105-'Tariffs Jul2023'!M105)*'Tariffs Jul2023'!Y105/100*'Tariffs Jul2023'!AJ105,0)</f>
        <v>0</v>
      </c>
      <c r="O111" s="292">
        <f t="shared" si="2"/>
        <v>3194.2206999999999</v>
      </c>
      <c r="P111" s="499">
        <f t="shared" si="3"/>
        <v>3513.6427699999999</v>
      </c>
      <c r="Q111" s="571"/>
      <c r="R111" s="571"/>
      <c r="S111" s="571"/>
      <c r="T111" s="571"/>
      <c r="U111" s="571"/>
      <c r="V111" s="571"/>
    </row>
    <row r="112" spans="1:22" ht="14" thickTop="1" x14ac:dyDescent="0.15">
      <c r="A112" s="286" t="str">
        <f>'Tariffs Jul2023'!F106</f>
        <v>AGL</v>
      </c>
      <c r="B112" s="47" t="str">
        <f>'Tariffs Jul2023'!D106</f>
        <v>AusNet Services Central 1</v>
      </c>
      <c r="C112" s="287">
        <f>'Tariffs Jul2023'!E106</f>
        <v>45108</v>
      </c>
      <c r="D112" s="85">
        <f>365*'Tariffs Jul2023'!H106/100</f>
        <v>392.60727272727263</v>
      </c>
      <c r="E112" s="85">
        <f>IF($C$5*'Tariffs Jul2023'!AK106/'Tariffs Jul2023'!AI106&gt;='Tariffs Jul2023'!J106,( 'Tariffs Jul2023'!J106*'Tariffs Jul2023'!O106/100)* 'Tariffs Jul2023'!AI106,($C$5*'Tariffs Jul2023'!AK106/'Tariffs Jul2023'!AI106*'Tariffs Jul2023'!O106/100)* 'Tariffs Jul2023'!AI106)</f>
        <v>416.72727272727263</v>
      </c>
      <c r="F112" s="85">
        <f>IF($C$5*'Tariffs Jul2023'!AK106/'Tariffs Jul2023'!AI106&lt;'Tariffs Jul2023'!J106,0,IF($C$5*'Tariffs Jul2023'!AK106/'Tariffs Jul2023'!AI106&lt;='Tariffs Jul2023'!K106,($C$5*'Tariffs Jul2023'!AK106/'Tariffs Jul2023'!AI106-'Tariffs Jul2023'!J106)*('Tariffs Jul2023'!P106/100)*'Tariffs Jul2023'!AI106,('Tariffs Jul2023'!K106-'Tariffs Jul2023'!J106)*('Tariffs Jul2023'!P106/100)*'Tariffs Jul2023'!AI106))</f>
        <v>302.65663636363627</v>
      </c>
      <c r="G112" s="85">
        <f>IF($C$5*'Tariffs Jul2023'!AK106/'Tariffs Jul2023'!AI106&lt;'Tariffs Jul2023'!K106,0,IF($C$5*'Tariffs Jul2023'!AK106/'Tariffs Jul2023'!AI106&lt;='Tariffs Jul2023'!L106,($C$5*'Tariffs Jul2023'!AK106/'Tariffs Jul2023'!AI106-'Tariffs Jul2023'!K106)*('Tariffs Jul2023'!Q106/100)*'Tariffs Jul2023'!AI106,('Tariffs Jul2023'!L106-'Tariffs Jul2023'!K106)*('Tariffs Jul2023'!Q106/100)*'Tariffs Jul2023'!AI106))</f>
        <v>0</v>
      </c>
      <c r="H112" s="85">
        <f>IF($C$5*'Tariffs Jul2023'!AK106/'Tariffs Jul2023'!AI106&lt;'Tariffs Jul2023'!L106,0,IF($C$5*'Tariffs Jul2023'!AK106/'Tariffs Jul2023'!AI106&lt;='Tariffs Jul2023'!M106,($C$5*'Tariffs Jul2023'!AK106/'Tariffs Jul2023'!AI106-'Tariffs Jul2023'!L106)*('Tariffs Jul2023'!R106/100)*'Tariffs Jul2023'!AI106,('Tariffs Jul2023'!M106-'Tariffs Jul2023'!L106)*('Tariffs Jul2023'!R106/100)*'Tariffs Jul2023'!AI106))</f>
        <v>0</v>
      </c>
      <c r="I112" s="85">
        <f>IF(($C$5*'Tariffs Jul2023'!AK106/'Tariffs Jul2023'!AI106&gt;'Tariffs Jul2023'!M106),($C$5*'Tariffs Jul2023'!AK106/'Tariffs Jul2023'!AI106-'Tariffs Jul2023'!M106)*'Tariffs Jul2023'!S106/100*'Tariffs Jul2023'!AI106,0)</f>
        <v>0</v>
      </c>
      <c r="J112" s="85">
        <f>IF($C$5*'Tariffs Jul2023'!AL106/'Tariffs Jul2023'!AJ106&gt;='Tariffs Jul2023'!J106,('Tariffs Jul2023'!J106*'Tariffs Jul2023'!U106/100)* 'Tariffs Jul2023'!AJ106,($C$5*'Tariffs Jul2023'!AL106/'Tariffs Jul2023'!AJ106*'Tariffs Jul2023'!U106/100)* 'Tariffs Jul2023'!AJ106)</f>
        <v>722.18181818181813</v>
      </c>
      <c r="K112" s="85">
        <f>IF($C$5*'Tariffs Jul2023'!AL106/'Tariffs Jul2023'!AJ106&lt;'Tariffs Jul2023'!J106,0,IF($C$5*'Tariffs Jul2023'!AL106/'Tariffs Jul2023'!AJ106&lt;='Tariffs Jul2023'!K106,($C$5*'Tariffs Jul2023'!AL106/'Tariffs Jul2023'!AJ106-'Tariffs Jul2023'!J106)*('Tariffs Jul2023'!V106/100)*'Tariffs Jul2023'!AJ106,('Tariffs Jul2023'!K106-'Tariffs Jul2023'!J106)*('Tariffs Jul2023'!V106/100)*'Tariffs Jul2023'!AJ106))</f>
        <v>479.3426727272726</v>
      </c>
      <c r="L112" s="85">
        <f>IF($C$5*'Tariffs Jul2023'!AL106/'Tariffs Jul2023'!AJ106&lt;'Tariffs Jul2023'!K106,0,IF($C$5*'Tariffs Jul2023'!AL106/'Tariffs Jul2023'!AJ106&lt;='Tariffs Jul2023'!L106,($C$5*'Tariffs Jul2023'!AL106/'Tariffs Jul2023'!AJ106-'Tariffs Jul2023'!K106)*('Tariffs Jul2023'!W106/100)*'Tariffs Jul2023'!AJ106,('Tariffs Jul2023'!L106-'Tariffs Jul2023'!K106)*('Tariffs Jul2023'!W106/100)*'Tariffs Jul2023'!AJ106))</f>
        <v>0</v>
      </c>
      <c r="M112" s="85">
        <f>IF($C$5*'Tariffs Jul2023'!AL106/'Tariffs Jul2023'!AJ106&lt;'Tariffs Jul2023'!L106,0,IF($C$5*'Tariffs Jul2023'!AL106/'Tariffs Jul2023'!AJ106&lt;='Tariffs Jul2023'!M106,($C$5*'Tariffs Jul2023'!AL106/'Tariffs Jul2023'!AJ106-'Tariffs Jul2023'!L106)*('Tariffs Jul2023'!X106/100)*'Tariffs Jul2023'!AJ106,('Tariffs Jul2023'!M106-'Tariffs Jul2023'!L106)*('Tariffs Jul2023'!X106/100)*'Tariffs Jul2023'!AJ106))</f>
        <v>0</v>
      </c>
      <c r="N112" s="85">
        <f>IF(($C$5*'Tariffs Jul2023'!AL106/'Tariffs Jul2023'!AJ106&gt;'Tariffs Jul2023'!M106),($C$5*'Tariffs Jul2023'!AL106/'Tariffs Jul2023'!AJ106-'Tariffs Jul2023'!M106)*'Tariffs Jul2023'!Y106/100*'Tariffs Jul2023'!AJ106,0)</f>
        <v>0</v>
      </c>
      <c r="O112" s="73">
        <f t="shared" si="2"/>
        <v>2313.5156727272724</v>
      </c>
      <c r="P112" s="498">
        <f t="shared" si="3"/>
        <v>2544.86724</v>
      </c>
      <c r="Q112" s="571"/>
      <c r="R112" s="571"/>
      <c r="S112" s="571"/>
      <c r="T112" s="571"/>
      <c r="U112" s="571"/>
      <c r="V112" s="571"/>
    </row>
    <row r="113" spans="1:22" x14ac:dyDescent="0.15">
      <c r="A113" s="286" t="str">
        <f>'Tariffs Jul2023'!F107</f>
        <v>Alinta Energy</v>
      </c>
      <c r="B113" s="47" t="str">
        <f>'Tariffs Jul2023'!D107</f>
        <v>AusNet Services Central 1</v>
      </c>
      <c r="C113" s="287">
        <f>'Tariffs Jul2023'!E107</f>
        <v>45109</v>
      </c>
      <c r="D113" s="85">
        <f>365*'Tariffs Jul2023'!H107/100</f>
        <v>331.4199999999999</v>
      </c>
      <c r="E113" s="85">
        <f>IF($C$5*'Tariffs Jul2023'!AK107/'Tariffs Jul2023'!AI107&gt;='Tariffs Jul2023'!J107,( 'Tariffs Jul2023'!J107*'Tariffs Jul2023'!O107/100)* 'Tariffs Jul2023'!AI107,($C$5*'Tariffs Jul2023'!AK107/'Tariffs Jul2023'!AI107*'Tariffs Jul2023'!O107/100)* 'Tariffs Jul2023'!AI107)</f>
        <v>459.2727272727272</v>
      </c>
      <c r="F113" s="85">
        <f>IF($C$5*'Tariffs Jul2023'!AK107/'Tariffs Jul2023'!AI107&lt;'Tariffs Jul2023'!J107,0,IF($C$5*'Tariffs Jul2023'!AK107/'Tariffs Jul2023'!AI107&lt;='Tariffs Jul2023'!K107,($C$5*'Tariffs Jul2023'!AK107/'Tariffs Jul2023'!AI107-'Tariffs Jul2023'!J107)*('Tariffs Jul2023'!P107/100)*'Tariffs Jul2023'!AI107,('Tariffs Jul2023'!K107-'Tariffs Jul2023'!J107)*('Tariffs Jul2023'!P107/100)*'Tariffs Jul2023'!AI107))</f>
        <v>0</v>
      </c>
      <c r="G113" s="85">
        <f>IF($C$5*'Tariffs Jul2023'!AK107/'Tariffs Jul2023'!AI107&lt;'Tariffs Jul2023'!K107,0,IF($C$5*'Tariffs Jul2023'!AK107/'Tariffs Jul2023'!AI107&lt;='Tariffs Jul2023'!L107,($C$5*'Tariffs Jul2023'!AK107/'Tariffs Jul2023'!AI107-'Tariffs Jul2023'!K107)*('Tariffs Jul2023'!Q107/100)*'Tariffs Jul2023'!AI107,('Tariffs Jul2023'!L107-'Tariffs Jul2023'!K107)*('Tariffs Jul2023'!Q107/100)*'Tariffs Jul2023'!AI107))</f>
        <v>0</v>
      </c>
      <c r="H113" s="85">
        <f>IF($C$5*'Tariffs Jul2023'!AK107/'Tariffs Jul2023'!AI107&lt;'Tariffs Jul2023'!L107,0,IF($C$5*'Tariffs Jul2023'!AK107/'Tariffs Jul2023'!AI107&lt;='Tariffs Jul2023'!M107,($C$5*'Tariffs Jul2023'!AK107/'Tariffs Jul2023'!AI107-'Tariffs Jul2023'!L107)*('Tariffs Jul2023'!R107/100)*'Tariffs Jul2023'!AI107,('Tariffs Jul2023'!M107-'Tariffs Jul2023'!L107)*('Tariffs Jul2023'!R107/100)*'Tariffs Jul2023'!AI107))</f>
        <v>0</v>
      </c>
      <c r="I113" s="85">
        <f>IF(($C$5*'Tariffs Jul2023'!AK107/'Tariffs Jul2023'!AI107&gt;'Tariffs Jul2023'!M107),($C$5*'Tariffs Jul2023'!AK107/'Tariffs Jul2023'!AI107-'Tariffs Jul2023'!M107)*'Tariffs Jul2023'!S107/100*'Tariffs Jul2023'!AI107,0)</f>
        <v>267.48302727272721</v>
      </c>
      <c r="J113" s="85">
        <f>IF($C$5*'Tariffs Jul2023'!AL107/'Tariffs Jul2023'!AJ107&gt;='Tariffs Jul2023'!J107,('Tariffs Jul2023'!J107*'Tariffs Jul2023'!U107/100)* 'Tariffs Jul2023'!AJ107,($C$5*'Tariffs Jul2023'!AL107/'Tariffs Jul2023'!AJ107*'Tariffs Jul2023'!U107/100)* 'Tariffs Jul2023'!AJ107)</f>
        <v>853.09090909090901</v>
      </c>
      <c r="K113" s="85">
        <f>IF($C$5*'Tariffs Jul2023'!AL107/'Tariffs Jul2023'!AJ107&lt;'Tariffs Jul2023'!J107,0,IF($C$5*'Tariffs Jul2023'!AL107/'Tariffs Jul2023'!AJ107&lt;='Tariffs Jul2023'!K107,($C$5*'Tariffs Jul2023'!AL107/'Tariffs Jul2023'!AJ107-'Tariffs Jul2023'!J107)*('Tariffs Jul2023'!V107/100)*'Tariffs Jul2023'!AJ107,('Tariffs Jul2023'!K107-'Tariffs Jul2023'!J107)*('Tariffs Jul2023'!V107/100)*'Tariffs Jul2023'!AJ107))</f>
        <v>0</v>
      </c>
      <c r="L113" s="85">
        <f>IF($C$5*'Tariffs Jul2023'!AL107/'Tariffs Jul2023'!AJ107&lt;'Tariffs Jul2023'!K107,0,IF($C$5*'Tariffs Jul2023'!AL107/'Tariffs Jul2023'!AJ107&lt;='Tariffs Jul2023'!L107,($C$5*'Tariffs Jul2023'!AL107/'Tariffs Jul2023'!AJ107-'Tariffs Jul2023'!K107)*('Tariffs Jul2023'!W107/100)*'Tariffs Jul2023'!AJ107,('Tariffs Jul2023'!L107-'Tariffs Jul2023'!K107)*('Tariffs Jul2023'!W107/100)*'Tariffs Jul2023'!AJ107))</f>
        <v>0</v>
      </c>
      <c r="M113" s="85">
        <f>IF($C$5*'Tariffs Jul2023'!AL107/'Tariffs Jul2023'!AJ107&lt;'Tariffs Jul2023'!L107,0,IF($C$5*'Tariffs Jul2023'!AL107/'Tariffs Jul2023'!AJ107&lt;='Tariffs Jul2023'!M107,($C$5*'Tariffs Jul2023'!AL107/'Tariffs Jul2023'!AJ107-'Tariffs Jul2023'!L107)*('Tariffs Jul2023'!X107/100)*'Tariffs Jul2023'!AJ107,('Tariffs Jul2023'!M107-'Tariffs Jul2023'!L107)*('Tariffs Jul2023'!X107/100)*'Tariffs Jul2023'!AJ107))</f>
        <v>0</v>
      </c>
      <c r="N113" s="85">
        <f>IF(($C$5*'Tariffs Jul2023'!AL107/'Tariffs Jul2023'!AJ107&gt;'Tariffs Jul2023'!M107),($C$5*'Tariffs Jul2023'!AL107/'Tariffs Jul2023'!AJ107-'Tariffs Jul2023'!M107)*'Tariffs Jul2023'!Y107/100*'Tariffs Jul2023'!AJ107,0)</f>
        <v>510.42632727272712</v>
      </c>
      <c r="O113" s="73">
        <f t="shared" si="2"/>
        <v>2421.6929909090904</v>
      </c>
      <c r="P113" s="498">
        <f t="shared" si="3"/>
        <v>2663.8622899999996</v>
      </c>
      <c r="Q113" s="571"/>
      <c r="R113" s="571"/>
      <c r="S113" s="571"/>
      <c r="T113" s="571"/>
      <c r="U113" s="571"/>
      <c r="V113" s="571"/>
    </row>
    <row r="114" spans="1:22" x14ac:dyDescent="0.15">
      <c r="A114" s="286" t="str">
        <f>'Tariffs Jul2023'!F108</f>
        <v>Covau</v>
      </c>
      <c r="B114" s="47" t="str">
        <f>'Tariffs Jul2023'!D108</f>
        <v>AusNet Services Central 1</v>
      </c>
      <c r="C114" s="287">
        <f>'Tariffs Jul2023'!E108</f>
        <v>45108</v>
      </c>
      <c r="D114" s="85">
        <f>365*'Tariffs Jul2023'!H108/100</f>
        <v>361.35</v>
      </c>
      <c r="E114" s="85">
        <f>IF($C$5*'Tariffs Jul2023'!AK108/'Tariffs Jul2023'!AI108&gt;='Tariffs Jul2023'!J108,( 'Tariffs Jul2023'!J108*'Tariffs Jul2023'!O108/100)* 'Tariffs Jul2023'!AI108,($C$5*'Tariffs Jul2023'!AK108/'Tariffs Jul2023'!AI108*'Tariffs Jul2023'!O108/100)* 'Tariffs Jul2023'!AI108)</f>
        <v>568.36363636363637</v>
      </c>
      <c r="F114" s="85">
        <f>IF($C$5*'Tariffs Jul2023'!AK108/'Tariffs Jul2023'!AI108&lt;'Tariffs Jul2023'!J108,0,IF($C$5*'Tariffs Jul2023'!AK108/'Tariffs Jul2023'!AI108&lt;='Tariffs Jul2023'!K108,($C$5*'Tariffs Jul2023'!AK108/'Tariffs Jul2023'!AI108-'Tariffs Jul2023'!J108)*('Tariffs Jul2023'!P108/100)*'Tariffs Jul2023'!AI108,('Tariffs Jul2023'!K108-'Tariffs Jul2023'!J108)*('Tariffs Jul2023'!P108/100)*'Tariffs Jul2023'!AI108))</f>
        <v>402.45152727272716</v>
      </c>
      <c r="G114" s="85">
        <f>IF($C$5*'Tariffs Jul2023'!AK108/'Tariffs Jul2023'!AI108&lt;'Tariffs Jul2023'!K108,0,IF($C$5*'Tariffs Jul2023'!AK108/'Tariffs Jul2023'!AI108&lt;='Tariffs Jul2023'!L108,($C$5*'Tariffs Jul2023'!AK108/'Tariffs Jul2023'!AI108-'Tariffs Jul2023'!K108)*('Tariffs Jul2023'!Q108/100)*'Tariffs Jul2023'!AI108,('Tariffs Jul2023'!L108-'Tariffs Jul2023'!K108)*('Tariffs Jul2023'!Q108/100)*'Tariffs Jul2023'!AI108))</f>
        <v>0</v>
      </c>
      <c r="H114" s="85">
        <f>IF($C$5*'Tariffs Jul2023'!AK108/'Tariffs Jul2023'!AI108&lt;'Tariffs Jul2023'!L108,0,IF($C$5*'Tariffs Jul2023'!AK108/'Tariffs Jul2023'!AI108&lt;='Tariffs Jul2023'!M108,($C$5*'Tariffs Jul2023'!AK108/'Tariffs Jul2023'!AI108-'Tariffs Jul2023'!L108)*('Tariffs Jul2023'!R108/100)*'Tariffs Jul2023'!AI108,('Tariffs Jul2023'!M108-'Tariffs Jul2023'!L108)*('Tariffs Jul2023'!R108/100)*'Tariffs Jul2023'!AI108))</f>
        <v>0</v>
      </c>
      <c r="I114" s="85">
        <f>IF(($C$5*'Tariffs Jul2023'!AK108/'Tariffs Jul2023'!AI108&gt;'Tariffs Jul2023'!M108),($C$5*'Tariffs Jul2023'!AK108/'Tariffs Jul2023'!AI108-'Tariffs Jul2023'!M108)*'Tariffs Jul2023'!S108/100*'Tariffs Jul2023'!AI108,0)</f>
        <v>0</v>
      </c>
      <c r="J114" s="85">
        <f>IF($C$5*'Tariffs Jul2023'!AL108/'Tariffs Jul2023'!AJ108&gt;='Tariffs Jul2023'!J108,('Tariffs Jul2023'!J108*'Tariffs Jul2023'!U108/100)* 'Tariffs Jul2023'!AJ108,($C$5*'Tariffs Jul2023'!AL108/'Tariffs Jul2023'!AJ108*'Tariffs Jul2023'!U108/100)* 'Tariffs Jul2023'!AJ108)</f>
        <v>903.27272727272725</v>
      </c>
      <c r="K114" s="85">
        <f>IF($C$5*'Tariffs Jul2023'!AL108/'Tariffs Jul2023'!AJ108&lt;'Tariffs Jul2023'!J108,0,IF($C$5*'Tariffs Jul2023'!AL108/'Tariffs Jul2023'!AJ108&lt;='Tariffs Jul2023'!K108,($C$5*'Tariffs Jul2023'!AL108/'Tariffs Jul2023'!AJ108-'Tariffs Jul2023'!J108)*('Tariffs Jul2023'!V108/100)*'Tariffs Jul2023'!AJ108,('Tariffs Jul2023'!K108-'Tariffs Jul2023'!J108)*('Tariffs Jul2023'!V108/100)*'Tariffs Jul2023'!AJ108))</f>
        <v>667.48058181818169</v>
      </c>
      <c r="L114" s="85">
        <f>IF($C$5*'Tariffs Jul2023'!AL108/'Tariffs Jul2023'!AJ108&lt;'Tariffs Jul2023'!K108,0,IF($C$5*'Tariffs Jul2023'!AL108/'Tariffs Jul2023'!AJ108&lt;='Tariffs Jul2023'!L108,($C$5*'Tariffs Jul2023'!AL108/'Tariffs Jul2023'!AJ108-'Tariffs Jul2023'!K108)*('Tariffs Jul2023'!W108/100)*'Tariffs Jul2023'!AJ108,('Tariffs Jul2023'!L108-'Tariffs Jul2023'!K108)*('Tariffs Jul2023'!W108/100)*'Tariffs Jul2023'!AJ108))</f>
        <v>0</v>
      </c>
      <c r="M114" s="85">
        <f>IF($C$5*'Tariffs Jul2023'!AL108/'Tariffs Jul2023'!AJ108&lt;'Tariffs Jul2023'!L108,0,IF($C$5*'Tariffs Jul2023'!AL108/'Tariffs Jul2023'!AJ108&lt;='Tariffs Jul2023'!M108,($C$5*'Tariffs Jul2023'!AL108/'Tariffs Jul2023'!AJ108-'Tariffs Jul2023'!L108)*('Tariffs Jul2023'!X108/100)*'Tariffs Jul2023'!AJ108,('Tariffs Jul2023'!M108-'Tariffs Jul2023'!L108)*('Tariffs Jul2023'!X108/100)*'Tariffs Jul2023'!AJ108))</f>
        <v>0</v>
      </c>
      <c r="N114" s="85">
        <f>IF(($C$5*'Tariffs Jul2023'!AL108/'Tariffs Jul2023'!AJ108&gt;'Tariffs Jul2023'!M108),($C$5*'Tariffs Jul2023'!AL108/'Tariffs Jul2023'!AJ108-'Tariffs Jul2023'!M108)*'Tariffs Jul2023'!Y108/100*'Tariffs Jul2023'!AJ108,0)</f>
        <v>0</v>
      </c>
      <c r="O114" s="73">
        <f t="shared" si="2"/>
        <v>2902.9184727272727</v>
      </c>
      <c r="P114" s="498">
        <f t="shared" si="3"/>
        <v>3193.2103200000001</v>
      </c>
      <c r="Q114" s="571"/>
      <c r="R114" s="571"/>
      <c r="S114" s="571"/>
      <c r="T114" s="571"/>
      <c r="U114" s="571"/>
      <c r="V114" s="571"/>
    </row>
    <row r="115" spans="1:22" x14ac:dyDescent="0.15">
      <c r="A115" s="286" t="str">
        <f>'Tariffs Jul2023'!F109</f>
        <v>Dodo Power &amp; Gas</v>
      </c>
      <c r="B115" s="47" t="str">
        <f>'Tariffs Jul2023'!D109</f>
        <v>AusNet Services Central 1</v>
      </c>
      <c r="C115" s="287">
        <f>'Tariffs Jul2023'!E109</f>
        <v>45019</v>
      </c>
      <c r="D115" s="85">
        <f>365*'Tariffs Jul2023'!H109/100</f>
        <v>456.88045454545448</v>
      </c>
      <c r="E115" s="85">
        <f>IF($C$5*'Tariffs Jul2023'!AK109/'Tariffs Jul2023'!AI109&gt;='Tariffs Jul2023'!J109,( 'Tariffs Jul2023'!J109*'Tariffs Jul2023'!O109/100)* 'Tariffs Jul2023'!AI109,($C$5*'Tariffs Jul2023'!AK109/'Tariffs Jul2023'!AI109*'Tariffs Jul2023'!O109/100)* 'Tariffs Jul2023'!AI109)</f>
        <v>439.63636363636363</v>
      </c>
      <c r="F115" s="85">
        <f>IF($C$5*'Tariffs Jul2023'!AK109/'Tariffs Jul2023'!AI109&lt;'Tariffs Jul2023'!J109,0,IF($C$5*'Tariffs Jul2023'!AK109/'Tariffs Jul2023'!AI109&lt;='Tariffs Jul2023'!K109,($C$5*'Tariffs Jul2023'!AK109/'Tariffs Jul2023'!AI109-'Tariffs Jul2023'!J109)*('Tariffs Jul2023'!P109/100)*'Tariffs Jul2023'!AI109,('Tariffs Jul2023'!K109-'Tariffs Jul2023'!J109)*('Tariffs Jul2023'!P109/100)*'Tariffs Jul2023'!AI109))</f>
        <v>290.38677272727267</v>
      </c>
      <c r="G115" s="85">
        <f>IF($C$5*'Tariffs Jul2023'!AK109/'Tariffs Jul2023'!AI109&lt;'Tariffs Jul2023'!K109,0,IF($C$5*'Tariffs Jul2023'!AK109/'Tariffs Jul2023'!AI109&lt;='Tariffs Jul2023'!L109,($C$5*'Tariffs Jul2023'!AK109/'Tariffs Jul2023'!AI109-'Tariffs Jul2023'!K109)*('Tariffs Jul2023'!Q109/100)*'Tariffs Jul2023'!AI109,('Tariffs Jul2023'!L109-'Tariffs Jul2023'!K109)*('Tariffs Jul2023'!Q109/100)*'Tariffs Jul2023'!AI109))</f>
        <v>0</v>
      </c>
      <c r="H115" s="85">
        <f>IF($C$5*'Tariffs Jul2023'!AK109/'Tariffs Jul2023'!AI109&lt;'Tariffs Jul2023'!L109,0,IF($C$5*'Tariffs Jul2023'!AK109/'Tariffs Jul2023'!AI109&lt;='Tariffs Jul2023'!M109,($C$5*'Tariffs Jul2023'!AK109/'Tariffs Jul2023'!AI109-'Tariffs Jul2023'!L109)*('Tariffs Jul2023'!R109/100)*'Tariffs Jul2023'!AI109,('Tariffs Jul2023'!M109-'Tariffs Jul2023'!L109)*('Tariffs Jul2023'!R109/100)*'Tariffs Jul2023'!AI109))</f>
        <v>0</v>
      </c>
      <c r="I115" s="85">
        <f>IF(($C$5*'Tariffs Jul2023'!AK109/'Tariffs Jul2023'!AI109&gt;'Tariffs Jul2023'!M109),($C$5*'Tariffs Jul2023'!AK109/'Tariffs Jul2023'!AI109-'Tariffs Jul2023'!M109)*'Tariffs Jul2023'!S109/100*'Tariffs Jul2023'!AI109,0)</f>
        <v>0</v>
      </c>
      <c r="J115" s="85">
        <f>IF($C$5*'Tariffs Jul2023'!AL109/'Tariffs Jul2023'!AJ109&gt;='Tariffs Jul2023'!J109,('Tariffs Jul2023'!J109*'Tariffs Jul2023'!U109/100)* 'Tariffs Jul2023'!AJ109,($C$5*'Tariffs Jul2023'!AL109/'Tariffs Jul2023'!AJ109*'Tariffs Jul2023'!U109/100)* 'Tariffs Jul2023'!AJ109)</f>
        <v>704.72727272727263</v>
      </c>
      <c r="K115" s="85">
        <f>IF($C$5*'Tariffs Jul2023'!AL109/'Tariffs Jul2023'!AJ109&lt;'Tariffs Jul2023'!J109,0,IF($C$5*'Tariffs Jul2023'!AL109/'Tariffs Jul2023'!AJ109&lt;='Tariffs Jul2023'!K109,($C$5*'Tariffs Jul2023'!AL109/'Tariffs Jul2023'!AJ109-'Tariffs Jul2023'!J109)*('Tariffs Jul2023'!V109/100)*'Tariffs Jul2023'!AJ109,('Tariffs Jul2023'!K109-'Tariffs Jul2023'!J109)*('Tariffs Jul2023'!V109/100)*'Tariffs Jul2023'!AJ109))</f>
        <v>515.33427272727261</v>
      </c>
      <c r="L115" s="85">
        <f>IF($C$5*'Tariffs Jul2023'!AL109/'Tariffs Jul2023'!AJ109&lt;'Tariffs Jul2023'!K109,0,IF($C$5*'Tariffs Jul2023'!AL109/'Tariffs Jul2023'!AJ109&lt;='Tariffs Jul2023'!L109,($C$5*'Tariffs Jul2023'!AL109/'Tariffs Jul2023'!AJ109-'Tariffs Jul2023'!K109)*('Tariffs Jul2023'!W109/100)*'Tariffs Jul2023'!AJ109,('Tariffs Jul2023'!L109-'Tariffs Jul2023'!K109)*('Tariffs Jul2023'!W109/100)*'Tariffs Jul2023'!AJ109))</f>
        <v>0</v>
      </c>
      <c r="M115" s="85">
        <f>IF($C$5*'Tariffs Jul2023'!AL109/'Tariffs Jul2023'!AJ109&lt;'Tariffs Jul2023'!L109,0,IF($C$5*'Tariffs Jul2023'!AL109/'Tariffs Jul2023'!AJ109&lt;='Tariffs Jul2023'!M109,($C$5*'Tariffs Jul2023'!AL109/'Tariffs Jul2023'!AJ109-'Tariffs Jul2023'!L109)*('Tariffs Jul2023'!X109/100)*'Tariffs Jul2023'!AJ109,('Tariffs Jul2023'!M109-'Tariffs Jul2023'!L109)*('Tariffs Jul2023'!X109/100)*'Tariffs Jul2023'!AJ109))</f>
        <v>0</v>
      </c>
      <c r="N115" s="85">
        <f>IF(($C$5*'Tariffs Jul2023'!AL109/'Tariffs Jul2023'!AJ109&gt;'Tariffs Jul2023'!M109),($C$5*'Tariffs Jul2023'!AL109/'Tariffs Jul2023'!AJ109-'Tariffs Jul2023'!M109)*'Tariffs Jul2023'!Y109/100*'Tariffs Jul2023'!AJ109,0)</f>
        <v>0</v>
      </c>
      <c r="O115" s="73">
        <f t="shared" si="2"/>
        <v>2406.9651363636358</v>
      </c>
      <c r="P115" s="498">
        <f t="shared" si="3"/>
        <v>2647.6616499999996</v>
      </c>
      <c r="Q115" s="571"/>
      <c r="R115" s="571"/>
      <c r="S115" s="571"/>
      <c r="T115" s="571"/>
      <c r="U115" s="571"/>
      <c r="V115" s="571"/>
    </row>
    <row r="116" spans="1:22" x14ac:dyDescent="0.15">
      <c r="A116" s="286" t="str">
        <f>'Tariffs Jul2023'!F110</f>
        <v>EnergyAustralia</v>
      </c>
      <c r="B116" s="47" t="str">
        <f>'Tariffs Jul2023'!D110</f>
        <v>AusNet Services Central 1</v>
      </c>
      <c r="C116" s="287">
        <f>'Tariffs Jul2023'!E110</f>
        <v>44958</v>
      </c>
      <c r="D116" s="85">
        <f>365*'Tariffs Jul2023'!H110/100</f>
        <v>451.8368181818181</v>
      </c>
      <c r="E116" s="85">
        <f>IF($C$5*'Tariffs Jul2023'!AK110/'Tariffs Jul2023'!AI110&gt;='Tariffs Jul2023'!J110,( 'Tariffs Jul2023'!J110*'Tariffs Jul2023'!O110/100)* 'Tariffs Jul2023'!AI110,($C$5*'Tariffs Jul2023'!AK110/'Tariffs Jul2023'!AI110*'Tariffs Jul2023'!O110/100)* 'Tariffs Jul2023'!AI110)</f>
        <v>473.45454545454538</v>
      </c>
      <c r="F116" s="85">
        <f>IF($C$5*'Tariffs Jul2023'!AK110/'Tariffs Jul2023'!AI110&lt;'Tariffs Jul2023'!J110,0,IF($C$5*'Tariffs Jul2023'!AK110/'Tariffs Jul2023'!AI110&lt;='Tariffs Jul2023'!K110,($C$5*'Tariffs Jul2023'!AK110/'Tariffs Jul2023'!AI110-'Tariffs Jul2023'!J110)*('Tariffs Jul2023'!S110/100)*'Tariffs Jul2023'!AI110,('Tariffs Jul2023'!K110-'Tariffs Jul2023'!J110)*('Tariffs Jul2023'!S110/100)*'Tariffs Jul2023'!AI110))</f>
        <v>220.03955454545448</v>
      </c>
      <c r="G116" s="85">
        <f>IF($C$5*'Tariffs Jul2023'!AK110/'Tariffs Jul2023'!AI110&lt;'Tariffs Jul2023'!K110,0,IF($C$5*'Tariffs Jul2023'!AK110/'Tariffs Jul2023'!AI110&lt;='Tariffs Jul2023'!L110,($C$5*'Tariffs Jul2023'!AK110/'Tariffs Jul2023'!AI110-'Tariffs Jul2023'!K110)*('Tariffs Jul2023'!Q110/100)*'Tariffs Jul2023'!AI110,('Tariffs Jul2023'!L110-'Tariffs Jul2023'!K110)*('Tariffs Jul2023'!Q110/100)*'Tariffs Jul2023'!AI110))</f>
        <v>0</v>
      </c>
      <c r="H116" s="85">
        <f>IF($C$5*'Tariffs Jul2023'!AK110/'Tariffs Jul2023'!AI110&lt;'Tariffs Jul2023'!L110,0,IF($C$5*'Tariffs Jul2023'!AK110/'Tariffs Jul2023'!AI110&lt;='Tariffs Jul2023'!M110,($C$5*'Tariffs Jul2023'!AK110/'Tariffs Jul2023'!AI110-'Tariffs Jul2023'!L110)*('Tariffs Jul2023'!R110/100)*'Tariffs Jul2023'!AI110,('Tariffs Jul2023'!M110-'Tariffs Jul2023'!L110)*('Tariffs Jul2023'!R110/100)*'Tariffs Jul2023'!AI110))</f>
        <v>0</v>
      </c>
      <c r="I116" s="85">
        <f>IF(($C$5*'Tariffs Jul2023'!AK110/'Tariffs Jul2023'!AI110&gt;'Tariffs Jul2023'!M110),($C$5*'Tariffs Jul2023'!AK110/'Tariffs Jul2023'!AI110-'Tariffs Jul2023'!M110)*'Tariffs Jul2023'!S110/100*'Tariffs Jul2023'!AI110,0)</f>
        <v>0</v>
      </c>
      <c r="J116" s="85">
        <f>IF($C$5*'Tariffs Jul2023'!AL110/'Tariffs Jul2023'!AJ110&gt;='Tariffs Jul2023'!J110,('Tariffs Jul2023'!J110*'Tariffs Jul2023'!U110/100)* 'Tariffs Jul2023'!AJ110,($C$5*'Tariffs Jul2023'!AL110/'Tariffs Jul2023'!AJ110*'Tariffs Jul2023'!U110/100)* 'Tariffs Jul2023'!AJ110)</f>
        <v>726.54545454545439</v>
      </c>
      <c r="K116" s="85">
        <f>IF($C$5*'Tariffs Jul2023'!AL110/'Tariffs Jul2023'!AJ110&lt;'Tariffs Jul2023'!J110,0,IF($C$5*'Tariffs Jul2023'!AL110/'Tariffs Jul2023'!AJ110&lt;='Tariffs Jul2023'!K110,($C$5*'Tariffs Jul2023'!AL110/'Tariffs Jul2023'!AJ110-'Tariffs Jul2023'!J110)*('Tariffs Jul2023'!V110/100)*'Tariffs Jul2023'!AJ110,('Tariffs Jul2023'!K110-'Tariffs Jul2023'!J110)*('Tariffs Jul2023'!V110/100)*'Tariffs Jul2023'!AJ110))</f>
        <v>495.70249090909067</v>
      </c>
      <c r="L116" s="85">
        <f>IF($C$5*'Tariffs Jul2023'!AL110/'Tariffs Jul2023'!AJ110&lt;'Tariffs Jul2023'!K110,0,IF($C$5*'Tariffs Jul2023'!AL110/'Tariffs Jul2023'!AJ110&lt;='Tariffs Jul2023'!L110,($C$5*'Tariffs Jul2023'!AL110/'Tariffs Jul2023'!AJ110-'Tariffs Jul2023'!K110)*('Tariffs Jul2023'!W110/100)*'Tariffs Jul2023'!AJ110,('Tariffs Jul2023'!L110-'Tariffs Jul2023'!K110)*('Tariffs Jul2023'!W110/100)*'Tariffs Jul2023'!AJ110))</f>
        <v>0</v>
      </c>
      <c r="M116" s="85">
        <f>IF($C$5*'Tariffs Jul2023'!AL110/'Tariffs Jul2023'!AJ110&lt;'Tariffs Jul2023'!L110,0,IF($C$5*'Tariffs Jul2023'!AL110/'Tariffs Jul2023'!AJ110&lt;='Tariffs Jul2023'!M110,($C$5*'Tariffs Jul2023'!AL110/'Tariffs Jul2023'!AJ110-'Tariffs Jul2023'!L110)*('Tariffs Jul2023'!X110/100)*'Tariffs Jul2023'!AJ110,('Tariffs Jul2023'!M110-'Tariffs Jul2023'!L110)*('Tariffs Jul2023'!X110/100)*'Tariffs Jul2023'!AJ110))</f>
        <v>0</v>
      </c>
      <c r="N116" s="85">
        <f>IF(($C$5*'Tariffs Jul2023'!AL110/'Tariffs Jul2023'!AJ110&gt;'Tariffs Jul2023'!M110),($C$5*'Tariffs Jul2023'!AL110/'Tariffs Jul2023'!AJ110-'Tariffs Jul2023'!M110)*'Tariffs Jul2023'!Y110/100*'Tariffs Jul2023'!AJ110,0)</f>
        <v>0</v>
      </c>
      <c r="O116" s="73">
        <f t="shared" si="2"/>
        <v>2367.5788636363627</v>
      </c>
      <c r="P116" s="498">
        <f t="shared" si="3"/>
        <v>2604.336749999999</v>
      </c>
      <c r="Q116" s="571"/>
      <c r="R116" s="571"/>
      <c r="S116" s="571"/>
      <c r="T116" s="571"/>
      <c r="U116" s="571"/>
      <c r="V116" s="571"/>
    </row>
    <row r="117" spans="1:22" x14ac:dyDescent="0.15">
      <c r="A117" s="286" t="str">
        <f>'Tariffs Jul2023'!F111</f>
        <v>Lumo Energy</v>
      </c>
      <c r="B117" s="47" t="str">
        <f>'Tariffs Jul2023'!D111</f>
        <v>AusNet Services Central 1</v>
      </c>
      <c r="C117" s="287">
        <f>'Tariffs Jul2023'!E111</f>
        <v>45108</v>
      </c>
      <c r="D117" s="85">
        <f>365*'Tariffs Jul2023'!H111/100</f>
        <v>366.49318181818182</v>
      </c>
      <c r="E117" s="85">
        <f>IF($C$5*'Tariffs Jul2023'!AK111/'Tariffs Jul2023'!AI111&gt;='Tariffs Jul2023'!J111,( 'Tariffs Jul2023'!J111*'Tariffs Jul2023'!O111/100)* 'Tariffs Jul2023'!AI111,($C$5*'Tariffs Jul2023'!AK111/'Tariffs Jul2023'!AI111*'Tariffs Jul2023'!O111/100)* 'Tariffs Jul2023'!AI111)</f>
        <v>406.90909090909088</v>
      </c>
      <c r="F117" s="85">
        <f>IF($C$5*'Tariffs Jul2023'!AK111/'Tariffs Jul2023'!AI111&lt;'Tariffs Jul2023'!J111,0,IF($C$5*'Tariffs Jul2023'!AK111/'Tariffs Jul2023'!AI111&lt;='Tariffs Jul2023'!K111,($C$5*'Tariffs Jul2023'!AK111/'Tariffs Jul2023'!AI111-'Tariffs Jul2023'!J111)*('Tariffs Jul2023'!P111/100)*'Tariffs Jul2023'!AI111,('Tariffs Jul2023'!K111-'Tariffs Jul2023'!J111)*('Tariffs Jul2023'!P111/100)*'Tariffs Jul2023'!AI111))</f>
        <v>286.29681818181808</v>
      </c>
      <c r="G117" s="85">
        <f>IF($C$5*'Tariffs Jul2023'!AK111/'Tariffs Jul2023'!AI111&lt;'Tariffs Jul2023'!K111,0,IF($C$5*'Tariffs Jul2023'!AK111/'Tariffs Jul2023'!AI111&lt;='Tariffs Jul2023'!L111,($C$5*'Tariffs Jul2023'!AK111/'Tariffs Jul2023'!AI111-'Tariffs Jul2023'!K111)*('Tariffs Jul2023'!Q111/100)*'Tariffs Jul2023'!AI111,('Tariffs Jul2023'!L111-'Tariffs Jul2023'!K111)*('Tariffs Jul2023'!Q111/100)*'Tariffs Jul2023'!AI111))</f>
        <v>0</v>
      </c>
      <c r="H117" s="85">
        <f>IF($C$5*'Tariffs Jul2023'!AK111/'Tariffs Jul2023'!AI111&lt;'Tariffs Jul2023'!L111,0,IF($C$5*'Tariffs Jul2023'!AK111/'Tariffs Jul2023'!AI111&lt;='Tariffs Jul2023'!M111,($C$5*'Tariffs Jul2023'!AK111/'Tariffs Jul2023'!AI111-'Tariffs Jul2023'!L111)*('Tariffs Jul2023'!R111/100)*'Tariffs Jul2023'!AI111,('Tariffs Jul2023'!M111-'Tariffs Jul2023'!L111)*('Tariffs Jul2023'!R111/100)*'Tariffs Jul2023'!AI111))</f>
        <v>0</v>
      </c>
      <c r="I117" s="85">
        <f>IF(($C$5*'Tariffs Jul2023'!AK111/'Tariffs Jul2023'!AI111&gt;'Tariffs Jul2023'!M111),($C$5*'Tariffs Jul2023'!AK111/'Tariffs Jul2023'!AI111-'Tariffs Jul2023'!M111)*'Tariffs Jul2023'!S111/100*'Tariffs Jul2023'!AI111,0)</f>
        <v>0</v>
      </c>
      <c r="J117" s="85">
        <f>IF($C$5*'Tariffs Jul2023'!AL111/'Tariffs Jul2023'!AJ111&gt;='Tariffs Jul2023'!J111,('Tariffs Jul2023'!J111*'Tariffs Jul2023'!U111/100)* 'Tariffs Jul2023'!AJ111,($C$5*'Tariffs Jul2023'!AL111/'Tariffs Jul2023'!AJ111*'Tariffs Jul2023'!U111/100)* 'Tariffs Jul2023'!AJ111)</f>
        <v>737.45454545454527</v>
      </c>
      <c r="K117" s="85">
        <f>IF($C$5*'Tariffs Jul2023'!AL111/'Tariffs Jul2023'!AJ111&lt;'Tariffs Jul2023'!J111,0,IF($C$5*'Tariffs Jul2023'!AL111/'Tariffs Jul2023'!AJ111&lt;='Tariffs Jul2023'!K111,($C$5*'Tariffs Jul2023'!AL111/'Tariffs Jul2023'!AJ111-'Tariffs Jul2023'!J111)*('Tariffs Jul2023'!V111/100)*'Tariffs Jul2023'!AJ111,('Tariffs Jul2023'!K111-'Tariffs Jul2023'!J111)*('Tariffs Jul2023'!V111/100)*'Tariffs Jul2023'!AJ111))</f>
        <v>533.33007272727252</v>
      </c>
      <c r="L117" s="85">
        <f>IF($C$5*'Tariffs Jul2023'!AL111/'Tariffs Jul2023'!AJ111&lt;'Tariffs Jul2023'!K111,0,IF($C$5*'Tariffs Jul2023'!AL111/'Tariffs Jul2023'!AJ111&lt;='Tariffs Jul2023'!L111,($C$5*'Tariffs Jul2023'!AL111/'Tariffs Jul2023'!AJ111-'Tariffs Jul2023'!K111)*('Tariffs Jul2023'!W111/100)*'Tariffs Jul2023'!AJ111,('Tariffs Jul2023'!L111-'Tariffs Jul2023'!K111)*('Tariffs Jul2023'!W111/100)*'Tariffs Jul2023'!AJ111))</f>
        <v>0</v>
      </c>
      <c r="M117" s="85">
        <f>IF($C$5*'Tariffs Jul2023'!AL111/'Tariffs Jul2023'!AJ111&lt;'Tariffs Jul2023'!L111,0,IF($C$5*'Tariffs Jul2023'!AL111/'Tariffs Jul2023'!AJ111&lt;='Tariffs Jul2023'!M111,($C$5*'Tariffs Jul2023'!AL111/'Tariffs Jul2023'!AJ111-'Tariffs Jul2023'!L111)*('Tariffs Jul2023'!X111/100)*'Tariffs Jul2023'!AJ111,('Tariffs Jul2023'!M111-'Tariffs Jul2023'!L111)*('Tariffs Jul2023'!X111/100)*'Tariffs Jul2023'!AJ111))</f>
        <v>0</v>
      </c>
      <c r="N117" s="85">
        <f>IF(($C$5*'Tariffs Jul2023'!AL111/'Tariffs Jul2023'!AJ111&gt;'Tariffs Jul2023'!M111),($C$5*'Tariffs Jul2023'!AL111/'Tariffs Jul2023'!AJ111-'Tariffs Jul2023'!M111)*'Tariffs Jul2023'!Y111/100*'Tariffs Jul2023'!AJ111,0)</f>
        <v>0</v>
      </c>
      <c r="O117" s="73">
        <f t="shared" si="2"/>
        <v>2330.4837090909086</v>
      </c>
      <c r="P117" s="498">
        <f t="shared" si="3"/>
        <v>2563.5320799999995</v>
      </c>
      <c r="Q117" s="571"/>
      <c r="R117" s="571"/>
      <c r="S117" s="571"/>
      <c r="T117" s="571"/>
      <c r="U117" s="571"/>
      <c r="V117" s="571"/>
    </row>
    <row r="118" spans="1:22" x14ac:dyDescent="0.15">
      <c r="A118" s="286" t="str">
        <f>'Tariffs Jul2023'!F112</f>
        <v>Momentum Energy</v>
      </c>
      <c r="B118" s="47" t="str">
        <f>'Tariffs Jul2023'!D112</f>
        <v>AusNet Services Central 1</v>
      </c>
      <c r="C118" s="287">
        <f>'Tariffs Jul2023'!E112</f>
        <v>45139</v>
      </c>
      <c r="D118" s="85">
        <f>365*'Tariffs Jul2023'!H112/100</f>
        <v>487.37454545454534</v>
      </c>
      <c r="E118" s="85">
        <f>IF($C$5*'Tariffs Jul2023'!AK112/'Tariffs Jul2023'!AI112&gt;='Tariffs Jul2023'!J112,( 'Tariffs Jul2023'!J112*'Tariffs Jul2023'!O112/100)* 'Tariffs Jul2023'!AI112,($C$5*'Tariffs Jul2023'!AK112/'Tariffs Jul2023'!AI112*'Tariffs Jul2023'!O112/100)* 'Tariffs Jul2023'!AI112)</f>
        <v>483.2727272727272</v>
      </c>
      <c r="F118" s="85">
        <f>IF($C$5*'Tariffs Jul2023'!AK112/'Tariffs Jul2023'!AI112&lt;'Tariffs Jul2023'!J112,0,IF($C$5*'Tariffs Jul2023'!AK112/'Tariffs Jul2023'!AI112&lt;='Tariffs Jul2023'!K112,($C$5*'Tariffs Jul2023'!AK112/'Tariffs Jul2023'!AI112-'Tariffs Jul2023'!J112)*('Tariffs Jul2023'!P112/100)*'Tariffs Jul2023'!AI112,('Tariffs Jul2023'!K112-'Tariffs Jul2023'!J112)*('Tariffs Jul2023'!P112/100)*'Tariffs Jul2023'!AI112))</f>
        <v>329.65033636363626</v>
      </c>
      <c r="G118" s="85">
        <f>IF($C$5*'Tariffs Jul2023'!AK112/'Tariffs Jul2023'!AI112&lt;'Tariffs Jul2023'!K112,0,IF($C$5*'Tariffs Jul2023'!AK112/'Tariffs Jul2023'!AI112&lt;='Tariffs Jul2023'!L112,($C$5*'Tariffs Jul2023'!AK112/'Tariffs Jul2023'!AI112-'Tariffs Jul2023'!K112)*('Tariffs Jul2023'!Q112/100)*'Tariffs Jul2023'!AI112,('Tariffs Jul2023'!L112-'Tariffs Jul2023'!K112)*('Tariffs Jul2023'!Q112/100)*'Tariffs Jul2023'!AI112))</f>
        <v>0</v>
      </c>
      <c r="H118" s="85">
        <f>IF($C$5*'Tariffs Jul2023'!AK112/'Tariffs Jul2023'!AI112&lt;'Tariffs Jul2023'!L112,0,IF($C$5*'Tariffs Jul2023'!AK112/'Tariffs Jul2023'!AI112&lt;='Tariffs Jul2023'!M112,($C$5*'Tariffs Jul2023'!AK112/'Tariffs Jul2023'!AI112-'Tariffs Jul2023'!L112)*('Tariffs Jul2023'!R112/100)*'Tariffs Jul2023'!AI112,('Tariffs Jul2023'!M112-'Tariffs Jul2023'!L112)*('Tariffs Jul2023'!R112/100)*'Tariffs Jul2023'!AI112))</f>
        <v>0</v>
      </c>
      <c r="I118" s="85">
        <f>IF(($C$5*'Tariffs Jul2023'!AK112/'Tariffs Jul2023'!AI112&gt;'Tariffs Jul2023'!M112),($C$5*'Tariffs Jul2023'!AK112/'Tariffs Jul2023'!AI112-'Tariffs Jul2023'!M112)*'Tariffs Jul2023'!S112/100*'Tariffs Jul2023'!AI112,0)</f>
        <v>0</v>
      </c>
      <c r="J118" s="85">
        <f>IF($C$5*'Tariffs Jul2023'!AL112/'Tariffs Jul2023'!AJ112&gt;='Tariffs Jul2023'!J112,('Tariffs Jul2023'!J112*'Tariffs Jul2023'!U112/100)* 'Tariffs Jul2023'!AJ112,($C$5*'Tariffs Jul2023'!AL112/'Tariffs Jul2023'!AJ112*'Tariffs Jul2023'!U112/100)* 'Tariffs Jul2023'!AJ112)</f>
        <v>820.36363636363615</v>
      </c>
      <c r="K118" s="85">
        <f>IF($C$5*'Tariffs Jul2023'!AL112/'Tariffs Jul2023'!AJ112&lt;'Tariffs Jul2023'!J112,0,IF($C$5*'Tariffs Jul2023'!AL112/'Tariffs Jul2023'!AJ112&lt;='Tariffs Jul2023'!K112,($C$5*'Tariffs Jul2023'!AL112/'Tariffs Jul2023'!AJ112-'Tariffs Jul2023'!J112)*('Tariffs Jul2023'!V112/100)*'Tariffs Jul2023'!AJ112,('Tariffs Jul2023'!K112-'Tariffs Jul2023'!J112)*('Tariffs Jul2023'!V112/100)*'Tariffs Jul2023'!AJ112))</f>
        <v>603.67729090909063</v>
      </c>
      <c r="L118" s="85">
        <f>IF($C$5*'Tariffs Jul2023'!AL112/'Tariffs Jul2023'!AJ112&lt;'Tariffs Jul2023'!K112,0,IF($C$5*'Tariffs Jul2023'!AL112/'Tariffs Jul2023'!AJ112&lt;='Tariffs Jul2023'!L112,($C$5*'Tariffs Jul2023'!AL112/'Tariffs Jul2023'!AJ112-'Tariffs Jul2023'!K112)*('Tariffs Jul2023'!W112/100)*'Tariffs Jul2023'!AJ112,('Tariffs Jul2023'!L112-'Tariffs Jul2023'!K112)*('Tariffs Jul2023'!W112/100)*'Tariffs Jul2023'!AJ112))</f>
        <v>0</v>
      </c>
      <c r="M118" s="85">
        <f>IF($C$5*'Tariffs Jul2023'!AL112/'Tariffs Jul2023'!AJ112&lt;'Tariffs Jul2023'!L112,0,IF($C$5*'Tariffs Jul2023'!AL112/'Tariffs Jul2023'!AJ112&lt;='Tariffs Jul2023'!M112,($C$5*'Tariffs Jul2023'!AL112/'Tariffs Jul2023'!AJ112-'Tariffs Jul2023'!L112)*('Tariffs Jul2023'!X112/100)*'Tariffs Jul2023'!AJ112,('Tariffs Jul2023'!M112-'Tariffs Jul2023'!L112)*('Tariffs Jul2023'!X112/100)*'Tariffs Jul2023'!AJ112))</f>
        <v>0</v>
      </c>
      <c r="N118" s="85">
        <f>IF(($C$5*'Tariffs Jul2023'!AL112/'Tariffs Jul2023'!AJ112&gt;'Tariffs Jul2023'!M112),($C$5*'Tariffs Jul2023'!AL112/'Tariffs Jul2023'!AJ112-'Tariffs Jul2023'!M112)*'Tariffs Jul2023'!Y112/100*'Tariffs Jul2023'!AJ112,0)</f>
        <v>0</v>
      </c>
      <c r="O118" s="73">
        <f t="shared" si="2"/>
        <v>2724.3385363636353</v>
      </c>
      <c r="P118" s="498">
        <f t="shared" si="3"/>
        <v>2996.7723899999992</v>
      </c>
      <c r="Q118" s="571"/>
      <c r="R118" s="571"/>
      <c r="S118" s="571"/>
      <c r="T118" s="571"/>
      <c r="U118" s="571"/>
      <c r="V118" s="571"/>
    </row>
    <row r="119" spans="1:22" x14ac:dyDescent="0.15">
      <c r="A119" s="286" t="str">
        <f>'Tariffs Jul2023'!F113</f>
        <v>Origin Energy</v>
      </c>
      <c r="B119" s="47" t="str">
        <f>'Tariffs Jul2023'!D113</f>
        <v>AusNet Services Central 1</v>
      </c>
      <c r="C119" s="287">
        <f>'Tariffs Jul2023'!E113</f>
        <v>45108</v>
      </c>
      <c r="D119" s="85">
        <f>365*'Tariffs Jul2023'!H113/100</f>
        <v>353.02136363636362</v>
      </c>
      <c r="E119" s="85">
        <f>((C$5*'Tariffs Jul2023'!AK113/'Tariffs Jul2023'!AI113)*('Tariffs Jul2023'!O113/100))*'Tariffs Jul2023'!AI113</f>
        <v>976.5</v>
      </c>
      <c r="F119" s="85">
        <v>0</v>
      </c>
      <c r="G119" s="85">
        <v>0</v>
      </c>
      <c r="H119" s="85">
        <v>0</v>
      </c>
      <c r="I119" s="85">
        <v>0</v>
      </c>
      <c r="J119" s="85">
        <f>((C$5*'Tariffs Jul2023'!AL113/'Tariffs Jul2023'!AJ113)*('Tariffs Jul2023'!U113/100))*'Tariffs Jul2023'!AJ113</f>
        <v>976.5</v>
      </c>
      <c r="K119" s="85">
        <v>0</v>
      </c>
      <c r="L119" s="85">
        <v>0</v>
      </c>
      <c r="M119" s="85">
        <v>0</v>
      </c>
      <c r="N119" s="85">
        <v>0</v>
      </c>
      <c r="O119" s="73">
        <f t="shared" si="2"/>
        <v>2306.0213636363637</v>
      </c>
      <c r="P119" s="498">
        <f t="shared" si="3"/>
        <v>2536.6235000000001</v>
      </c>
      <c r="Q119" s="571"/>
      <c r="R119" s="571"/>
      <c r="S119" s="571"/>
      <c r="T119" s="571"/>
      <c r="U119" s="571"/>
      <c r="V119" s="571"/>
    </row>
    <row r="120" spans="1:22" x14ac:dyDescent="0.15">
      <c r="A120" s="286" t="str">
        <f>'Tariffs Jul2023'!F114</f>
        <v>Red Energy</v>
      </c>
      <c r="B120" s="47" t="str">
        <f>'Tariffs Jul2023'!D114</f>
        <v>AusNet Services Central 1</v>
      </c>
      <c r="C120" s="287">
        <f>'Tariffs Jul2023'!E114</f>
        <v>45108</v>
      </c>
      <c r="D120" s="85">
        <f>365*'Tariffs Jul2023'!H114/100</f>
        <v>366.49318181818182</v>
      </c>
      <c r="E120" s="85">
        <f>IF($C$5*'Tariffs Jul2023'!AK114/'Tariffs Jul2023'!AI114&gt;='Tariffs Jul2023'!J114,( 'Tariffs Jul2023'!J114*'Tariffs Jul2023'!O114/100)* 'Tariffs Jul2023'!AI114,($C$5*'Tariffs Jul2023'!AK114/'Tariffs Jul2023'!AI114*'Tariffs Jul2023'!O114/100)* 'Tariffs Jul2023'!AI114)</f>
        <v>409.09090909090907</v>
      </c>
      <c r="F120" s="85">
        <f>IF($C$5*'Tariffs Jul2023'!AK114/'Tariffs Jul2023'!AI114&lt;'Tariffs Jul2023'!J114,0,IF($C$5*'Tariffs Jul2023'!AK114/'Tariffs Jul2023'!AI114&lt;='Tariffs Jul2023'!K114,($C$5*'Tariffs Jul2023'!AK114/'Tariffs Jul2023'!AI114-'Tariffs Jul2023'!J114)*('Tariffs Jul2023'!P114/100)*'Tariffs Jul2023'!AI114,('Tariffs Jul2023'!K114-'Tariffs Jul2023'!J114)*('Tariffs Jul2023'!P114/100)*'Tariffs Jul2023'!AI114))</f>
        <v>286.29681818181808</v>
      </c>
      <c r="G120" s="85">
        <f>IF($C$5*'Tariffs Jul2023'!AK114/'Tariffs Jul2023'!AI114&lt;'Tariffs Jul2023'!K114,0,IF($C$5*'Tariffs Jul2023'!AK114/'Tariffs Jul2023'!AI114&lt;='Tariffs Jul2023'!L114,($C$5*'Tariffs Jul2023'!AK114/'Tariffs Jul2023'!AI114-'Tariffs Jul2023'!K114)*('Tariffs Jul2023'!Q114/100)*'Tariffs Jul2023'!AI114,('Tariffs Jul2023'!L114-'Tariffs Jul2023'!K114)*('Tariffs Jul2023'!Q114/100)*'Tariffs Jul2023'!AI114))</f>
        <v>0</v>
      </c>
      <c r="H120" s="85">
        <f>IF($C$5*'Tariffs Jul2023'!AK114/'Tariffs Jul2023'!AI114&lt;'Tariffs Jul2023'!L114,0,IF($C$5*'Tariffs Jul2023'!AK114/'Tariffs Jul2023'!AI114&lt;='Tariffs Jul2023'!M114,($C$5*'Tariffs Jul2023'!AK114/'Tariffs Jul2023'!AI114-'Tariffs Jul2023'!L114)*('Tariffs Jul2023'!R114/100)*'Tariffs Jul2023'!AI114,('Tariffs Jul2023'!M114-'Tariffs Jul2023'!L114)*('Tariffs Jul2023'!R114/100)*'Tariffs Jul2023'!AI114))</f>
        <v>0</v>
      </c>
      <c r="I120" s="85">
        <f>IF(($C$5*'Tariffs Jul2023'!AK114/'Tariffs Jul2023'!AI114&gt;'Tariffs Jul2023'!M114),($C$5*'Tariffs Jul2023'!AK114/'Tariffs Jul2023'!AI114-'Tariffs Jul2023'!M114)*'Tariffs Jul2023'!S114/100*'Tariffs Jul2023'!AI114,0)</f>
        <v>0</v>
      </c>
      <c r="J120" s="85">
        <f>IF($C$5*'Tariffs Jul2023'!AL114/'Tariffs Jul2023'!AJ114&gt;='Tariffs Jul2023'!J114,('Tariffs Jul2023'!J114*'Tariffs Jul2023'!U114/100)* 'Tariffs Jul2023'!AJ114,($C$5*'Tariffs Jul2023'!AL114/'Tariffs Jul2023'!AJ114*'Tariffs Jul2023'!U114/100)* 'Tariffs Jul2023'!AJ114)</f>
        <v>737.45454545454527</v>
      </c>
      <c r="K120" s="85">
        <f>IF($C$5*'Tariffs Jul2023'!AL114/'Tariffs Jul2023'!AJ114&lt;'Tariffs Jul2023'!J114,0,IF($C$5*'Tariffs Jul2023'!AL114/'Tariffs Jul2023'!AJ114&lt;='Tariffs Jul2023'!K114,($C$5*'Tariffs Jul2023'!AL114/'Tariffs Jul2023'!AJ114-'Tariffs Jul2023'!J114)*('Tariffs Jul2023'!V114/100)*'Tariffs Jul2023'!AJ114,('Tariffs Jul2023'!K114-'Tariffs Jul2023'!J114)*('Tariffs Jul2023'!V114/100)*'Tariffs Jul2023'!AJ114))</f>
        <v>533.33007272727252</v>
      </c>
      <c r="L120" s="85">
        <f>IF($C$5*'Tariffs Jul2023'!AL114/'Tariffs Jul2023'!AJ114&lt;'Tariffs Jul2023'!K114,0,IF($C$5*'Tariffs Jul2023'!AL114/'Tariffs Jul2023'!AJ114&lt;='Tariffs Jul2023'!L114,($C$5*'Tariffs Jul2023'!AL114/'Tariffs Jul2023'!AJ114-'Tariffs Jul2023'!K114)*('Tariffs Jul2023'!W114/100)*'Tariffs Jul2023'!AJ114,('Tariffs Jul2023'!L114-'Tariffs Jul2023'!K114)*('Tariffs Jul2023'!W114/100)*'Tariffs Jul2023'!AJ114))</f>
        <v>0</v>
      </c>
      <c r="M120" s="85">
        <f>IF($C$5*'Tariffs Jul2023'!AL114/'Tariffs Jul2023'!AJ114&lt;'Tariffs Jul2023'!L114,0,IF($C$5*'Tariffs Jul2023'!AL114/'Tariffs Jul2023'!AJ114&lt;='Tariffs Jul2023'!M114,($C$5*'Tariffs Jul2023'!AL114/'Tariffs Jul2023'!AJ114-'Tariffs Jul2023'!L114)*('Tariffs Jul2023'!X114/100)*'Tariffs Jul2023'!AJ114,('Tariffs Jul2023'!M114-'Tariffs Jul2023'!L114)*('Tariffs Jul2023'!X114/100)*'Tariffs Jul2023'!AJ114))</f>
        <v>0</v>
      </c>
      <c r="N120" s="85">
        <f>IF(($C$5*'Tariffs Jul2023'!AL114/'Tariffs Jul2023'!AJ114&gt;'Tariffs Jul2023'!M114),($C$5*'Tariffs Jul2023'!AL114/'Tariffs Jul2023'!AJ114-'Tariffs Jul2023'!M114)*'Tariffs Jul2023'!Y114/100*'Tariffs Jul2023'!AJ114,0)</f>
        <v>0</v>
      </c>
      <c r="O120" s="73">
        <f t="shared" si="2"/>
        <v>2332.6655272727266</v>
      </c>
      <c r="P120" s="498">
        <f t="shared" si="3"/>
        <v>2565.9320799999996</v>
      </c>
      <c r="Q120" s="571"/>
      <c r="R120" s="571"/>
      <c r="S120" s="571"/>
      <c r="T120" s="571"/>
      <c r="U120" s="571"/>
      <c r="V120" s="571"/>
    </row>
    <row r="121" spans="1:22" x14ac:dyDescent="0.15">
      <c r="A121" s="286" t="str">
        <f>'Tariffs Jul2023'!F115</f>
        <v>Simply Energy</v>
      </c>
      <c r="B121" s="47" t="str">
        <f>'Tariffs Jul2023'!D115</f>
        <v>AusNet Services Central 1</v>
      </c>
      <c r="C121" s="287">
        <f>'Tariffs Jul2023'!E115</f>
        <v>45108</v>
      </c>
      <c r="D121" s="85">
        <f>365*'Tariffs Jul2023'!H115/100</f>
        <v>339.68227272727273</v>
      </c>
      <c r="E121" s="85">
        <f>IF($C$5*'Tariffs Jul2023'!AK115/'Tariffs Jul2023'!AI115&gt;='Tariffs Jul2023'!J115,( 'Tariffs Jul2023'!J115*'Tariffs Jul2023'!O115/100)* 'Tariffs Jul2023'!AI115,($C$5*'Tariffs Jul2023'!AK115/'Tariffs Jul2023'!AI115*'Tariffs Jul2023'!O115/100)* 'Tariffs Jul2023'!AI115)</f>
        <v>420</v>
      </c>
      <c r="F121" s="85">
        <f>IF($C$5*'Tariffs Jul2023'!AK115/'Tariffs Jul2023'!AI115&lt;'Tariffs Jul2023'!J115,0,IF($C$5*'Tariffs Jul2023'!AK115/'Tariffs Jul2023'!AI115&lt;='Tariffs Jul2023'!K115,($C$5*'Tariffs Jul2023'!AK115/'Tariffs Jul2023'!AI115-'Tariffs Jul2023'!J115)*('Tariffs Jul2023'!P115/100)*'Tariffs Jul2023'!AI115,('Tariffs Jul2023'!K115-'Tariffs Jul2023'!J115)*('Tariffs Jul2023'!P115/100)*'Tariffs Jul2023'!AI115))</f>
        <v>309.20056363636354</v>
      </c>
      <c r="G121" s="85">
        <f>IF($C$5*'Tariffs Jul2023'!AK115/'Tariffs Jul2023'!AI115&lt;'Tariffs Jul2023'!K115,0,IF($C$5*'Tariffs Jul2023'!AK115/'Tariffs Jul2023'!AI115&lt;='Tariffs Jul2023'!L115,($C$5*'Tariffs Jul2023'!AK115/'Tariffs Jul2023'!AI115-'Tariffs Jul2023'!K115)*('Tariffs Jul2023'!Q115/100)*'Tariffs Jul2023'!AI115,('Tariffs Jul2023'!L115-'Tariffs Jul2023'!K115)*('Tariffs Jul2023'!Q115/100)*'Tariffs Jul2023'!AI115))</f>
        <v>0</v>
      </c>
      <c r="H121" s="85">
        <f>IF($C$5*'Tariffs Jul2023'!AK115/'Tariffs Jul2023'!AI115&lt;'Tariffs Jul2023'!L115,0,IF($C$5*'Tariffs Jul2023'!AK115/'Tariffs Jul2023'!AI115&lt;='Tariffs Jul2023'!M115,($C$5*'Tariffs Jul2023'!AK115/'Tariffs Jul2023'!AI115-'Tariffs Jul2023'!L115)*('Tariffs Jul2023'!R115/100)*'Tariffs Jul2023'!AI115,('Tariffs Jul2023'!M115-'Tariffs Jul2023'!L115)*('Tariffs Jul2023'!R115/100)*'Tariffs Jul2023'!AI115))</f>
        <v>0</v>
      </c>
      <c r="I121" s="85">
        <f>IF(($C$5*'Tariffs Jul2023'!AK115/'Tariffs Jul2023'!AI115&gt;'Tariffs Jul2023'!M115),($C$5*'Tariffs Jul2023'!AK115/'Tariffs Jul2023'!AI115-'Tariffs Jul2023'!M115)*'Tariffs Jul2023'!S115/100*'Tariffs Jul2023'!AI115,0)</f>
        <v>0</v>
      </c>
      <c r="J121" s="85">
        <f>IF($C$5*'Tariffs Jul2023'!AL115/'Tariffs Jul2023'!AJ115&gt;='Tariffs Jul2023'!J115,('Tariffs Jul2023'!J115*'Tariffs Jul2023'!U115/100)* 'Tariffs Jul2023'!AJ115,($C$5*'Tariffs Jul2023'!AL115/'Tariffs Jul2023'!AJ115*'Tariffs Jul2023'!U115/100)* 'Tariffs Jul2023'!AJ115)</f>
        <v>643.63636363636363</v>
      </c>
      <c r="K121" s="85">
        <f>IF($C$5*'Tariffs Jul2023'!AL115/'Tariffs Jul2023'!AJ115&lt;'Tariffs Jul2023'!J115,0,IF($C$5*'Tariffs Jul2023'!AL115/'Tariffs Jul2023'!AJ115&lt;='Tariffs Jul2023'!K115,($C$5*'Tariffs Jul2023'!AL115/'Tariffs Jul2023'!AJ115-'Tariffs Jul2023'!J115)*('Tariffs Jul2023'!V115/100)*'Tariffs Jul2023'!AJ115,('Tariffs Jul2023'!K115-'Tariffs Jul2023'!J115)*('Tariffs Jul2023'!V115/100)*'Tariffs Jul2023'!AJ115))</f>
        <v>464.61883636363621</v>
      </c>
      <c r="L121" s="85">
        <f>IF($C$5*'Tariffs Jul2023'!AL115/'Tariffs Jul2023'!AJ115&lt;'Tariffs Jul2023'!K115,0,IF($C$5*'Tariffs Jul2023'!AL115/'Tariffs Jul2023'!AJ115&lt;='Tariffs Jul2023'!L115,($C$5*'Tariffs Jul2023'!AL115/'Tariffs Jul2023'!AJ115-'Tariffs Jul2023'!K115)*('Tariffs Jul2023'!W115/100)*'Tariffs Jul2023'!AJ115,('Tariffs Jul2023'!L115-'Tariffs Jul2023'!K115)*('Tariffs Jul2023'!W115/100)*'Tariffs Jul2023'!AJ115))</f>
        <v>0</v>
      </c>
      <c r="M121" s="85">
        <f>IF($C$5*'Tariffs Jul2023'!AL115/'Tariffs Jul2023'!AJ115&lt;'Tariffs Jul2023'!L115,0,IF($C$5*'Tariffs Jul2023'!AL115/'Tariffs Jul2023'!AJ115&lt;='Tariffs Jul2023'!M115,($C$5*'Tariffs Jul2023'!AL115/'Tariffs Jul2023'!AJ115-'Tariffs Jul2023'!L115)*('Tariffs Jul2023'!X115/100)*'Tariffs Jul2023'!AJ115,('Tariffs Jul2023'!M115-'Tariffs Jul2023'!L115)*('Tariffs Jul2023'!X115/100)*'Tariffs Jul2023'!AJ115))</f>
        <v>0</v>
      </c>
      <c r="N121" s="85">
        <f>IF(($C$5*'Tariffs Jul2023'!AL115/'Tariffs Jul2023'!AJ115&gt;'Tariffs Jul2023'!M115),($C$5*'Tariffs Jul2023'!AL115/'Tariffs Jul2023'!AJ115-'Tariffs Jul2023'!M115)*'Tariffs Jul2023'!Y115/100*'Tariffs Jul2023'!AJ115,0)</f>
        <v>0</v>
      </c>
      <c r="O121" s="73">
        <f t="shared" si="2"/>
        <v>2177.1380363636358</v>
      </c>
      <c r="P121" s="498">
        <f t="shared" si="3"/>
        <v>2394.8518399999998</v>
      </c>
      <c r="Q121" s="571"/>
      <c r="R121" s="571"/>
      <c r="S121" s="571"/>
      <c r="T121" s="571"/>
      <c r="U121" s="571"/>
      <c r="V121" s="571"/>
    </row>
    <row r="122" spans="1:22" x14ac:dyDescent="0.15">
      <c r="A122" s="286" t="str">
        <f>'Tariffs Jul2023'!F116</f>
        <v>GloBird</v>
      </c>
      <c r="B122" s="47" t="str">
        <f>'Tariffs Jul2023'!D116</f>
        <v>AusNet Services Central 1</v>
      </c>
      <c r="C122" s="287">
        <f>'Tariffs Jul2023'!E116</f>
        <v>45108</v>
      </c>
      <c r="D122" s="85">
        <f>365*'Tariffs Jul2023'!H116/100</f>
        <v>383.24999999999994</v>
      </c>
      <c r="E122" s="85">
        <f>IF($C$5*'Tariffs Jul2023'!AK116/'Tariffs Jul2023'!AI116&gt;='Tariffs Jul2023'!J116,( 'Tariffs Jul2023'!J116*'Tariffs Jul2023'!O116/100)* 'Tariffs Jul2023'!AI116,($C$5*'Tariffs Jul2023'!AK116/'Tariffs Jul2023'!AI116*'Tariffs Jul2023'!O116/100)* 'Tariffs Jul2023'!AI116)</f>
        <v>881.99999999999977</v>
      </c>
      <c r="F122" s="85">
        <f>IF($C$5*'Tariffs Jul2023'!AK116/'Tariffs Jul2023'!AI116&lt;'Tariffs Jul2023'!J116,0,IF($C$5*'Tariffs Jul2023'!AK116/'Tariffs Jul2023'!AI116&lt;='Tariffs Jul2023'!K116,($C$5*'Tariffs Jul2023'!AK116/'Tariffs Jul2023'!AI116-'Tariffs Jul2023'!J116)*('Tariffs Jul2023'!P116/100)*'Tariffs Jul2023'!AI116,('Tariffs Jul2023'!K116-'Tariffs Jul2023'!J116)*('Tariffs Jul2023'!P116/100)*'Tariffs Jul2023'!AI116))</f>
        <v>0</v>
      </c>
      <c r="G122" s="85">
        <f>IF($C$5*'Tariffs Jul2023'!AK116/'Tariffs Jul2023'!AI116&lt;'Tariffs Jul2023'!K116,0,IF($C$5*'Tariffs Jul2023'!AK116/'Tariffs Jul2023'!AI116&lt;='Tariffs Jul2023'!L116,($C$5*'Tariffs Jul2023'!AK116/'Tariffs Jul2023'!AI116-'Tariffs Jul2023'!K116)*('Tariffs Jul2023'!Q116/100)*'Tariffs Jul2023'!AI116,('Tariffs Jul2023'!L116-'Tariffs Jul2023'!K116)*('Tariffs Jul2023'!Q116/100)*'Tariffs Jul2023'!AI116))</f>
        <v>0</v>
      </c>
      <c r="H122" s="85">
        <f>IF($C$5*'Tariffs Jul2023'!AK116/'Tariffs Jul2023'!AI116&lt;'Tariffs Jul2023'!L116,0,IF($C$5*'Tariffs Jul2023'!AK116/'Tariffs Jul2023'!AI116&lt;='Tariffs Jul2023'!M116,($C$5*'Tariffs Jul2023'!AK116/'Tariffs Jul2023'!AI116-'Tariffs Jul2023'!L116)*('Tariffs Jul2023'!R116/100)*'Tariffs Jul2023'!AI116,('Tariffs Jul2023'!M116-'Tariffs Jul2023'!L116)*('Tariffs Jul2023'!R116/100)*'Tariffs Jul2023'!AI116))</f>
        <v>0</v>
      </c>
      <c r="I122" s="85">
        <f>IF(($C$5*'Tariffs Jul2023'!AK116/'Tariffs Jul2023'!AI116&gt;'Tariffs Jul2023'!M116),($C$5*'Tariffs Jul2023'!AK116/'Tariffs Jul2023'!AI116-'Tariffs Jul2023'!M116)*'Tariffs Jul2023'!S116/100*'Tariffs Jul2023'!AI116,0)</f>
        <v>661.49999999999989</v>
      </c>
      <c r="J122" s="85">
        <f>IF($C$5*'Tariffs Jul2023'!AL116/'Tariffs Jul2023'!AJ116&gt;='Tariffs Jul2023'!J116,('Tariffs Jul2023'!J116*'Tariffs Jul2023'!U116/100)* 'Tariffs Jul2023'!AJ116,($C$5*'Tariffs Jul2023'!AL116/'Tariffs Jul2023'!AJ116*'Tariffs Jul2023'!U116/100)* 'Tariffs Jul2023'!AJ116)</f>
        <v>881.99999999999977</v>
      </c>
      <c r="K122" s="85">
        <f>IF($C$5*'Tariffs Jul2023'!AL116/'Tariffs Jul2023'!AJ116&lt;'Tariffs Jul2023'!J116,0,IF($C$5*'Tariffs Jul2023'!AL116/'Tariffs Jul2023'!AJ116&lt;='Tariffs Jul2023'!K116,($C$5*'Tariffs Jul2023'!AL116/'Tariffs Jul2023'!AJ116-'Tariffs Jul2023'!J116)*('Tariffs Jul2023'!V116/100)*'Tariffs Jul2023'!AJ116,('Tariffs Jul2023'!K116-'Tariffs Jul2023'!J116)*('Tariffs Jul2023'!V116/100)*'Tariffs Jul2023'!AJ116))</f>
        <v>0</v>
      </c>
      <c r="L122" s="85">
        <f>IF($C$5*'Tariffs Jul2023'!AL116/'Tariffs Jul2023'!AJ116&lt;'Tariffs Jul2023'!K116,0,IF($C$5*'Tariffs Jul2023'!AL116/'Tariffs Jul2023'!AJ116&lt;='Tariffs Jul2023'!L116,($C$5*'Tariffs Jul2023'!AL116/'Tariffs Jul2023'!AJ116-'Tariffs Jul2023'!K116)*('Tariffs Jul2023'!W116/100)*'Tariffs Jul2023'!AJ116,('Tariffs Jul2023'!L116-'Tariffs Jul2023'!K116)*('Tariffs Jul2023'!W116/100)*'Tariffs Jul2023'!AJ116))</f>
        <v>0</v>
      </c>
      <c r="M122" s="85">
        <f>IF($C$5*'Tariffs Jul2023'!AL116/'Tariffs Jul2023'!AJ116&lt;'Tariffs Jul2023'!L116,0,IF($C$5*'Tariffs Jul2023'!AL116/'Tariffs Jul2023'!AJ116&lt;='Tariffs Jul2023'!M116,($C$5*'Tariffs Jul2023'!AL116/'Tariffs Jul2023'!AJ116-'Tariffs Jul2023'!L116)*('Tariffs Jul2023'!X116/100)*'Tariffs Jul2023'!AJ116,('Tariffs Jul2023'!M116-'Tariffs Jul2023'!L116)*('Tariffs Jul2023'!X116/100)*'Tariffs Jul2023'!AJ116))</f>
        <v>0</v>
      </c>
      <c r="N122" s="85">
        <f>IF(($C$5*'Tariffs Jul2023'!AL116/'Tariffs Jul2023'!AJ116&gt;'Tariffs Jul2023'!M116),($C$5*'Tariffs Jul2023'!AL116/'Tariffs Jul2023'!AJ116-'Tariffs Jul2023'!M116)*'Tariffs Jul2023'!Y116/100*'Tariffs Jul2023'!AJ116,0)</f>
        <v>661.49999999999989</v>
      </c>
      <c r="O122" s="73">
        <f t="shared" si="2"/>
        <v>3470.2499999999991</v>
      </c>
      <c r="P122" s="498">
        <f t="shared" si="3"/>
        <v>3817.2749999999992</v>
      </c>
      <c r="Q122" s="571"/>
      <c r="R122" s="571"/>
      <c r="S122" s="571"/>
      <c r="T122" s="571"/>
      <c r="U122" s="571"/>
      <c r="V122" s="571"/>
    </row>
    <row r="123" spans="1:22" x14ac:dyDescent="0.15">
      <c r="A123" s="286" t="str">
        <f>'Tariffs Jul2023'!F117</f>
        <v>Powershop</v>
      </c>
      <c r="B123" s="47" t="str">
        <f>'Tariffs Jul2023'!D117</f>
        <v>AusNet Services Central 1</v>
      </c>
      <c r="C123" s="287">
        <f>'Tariffs Jul2023'!E117</f>
        <v>44973</v>
      </c>
      <c r="D123" s="85">
        <f>365*'Tariffs Jul2023'!H117/100</f>
        <v>414.1754545454545</v>
      </c>
      <c r="E123" s="85">
        <f>((C$5*'Tariffs Jul2023'!AK117/'Tariffs Jul2023'!AI117)*('Tariffs Jul2023'!O117/100))*'Tariffs Jul2023'!AI117</f>
        <v>1062.409090909091</v>
      </c>
      <c r="F123" s="85">
        <v>0</v>
      </c>
      <c r="G123" s="85">
        <v>0</v>
      </c>
      <c r="H123" s="85">
        <v>0</v>
      </c>
      <c r="I123" s="85">
        <v>0</v>
      </c>
      <c r="J123" s="85">
        <f>((C$5*'Tariffs Jul2023'!AL117/'Tariffs Jul2023'!AJ117)*('Tariffs Jul2023'!U117/100))*'Tariffs Jul2023'!AJ117</f>
        <v>1062.409090909091</v>
      </c>
      <c r="K123" s="85">
        <v>0</v>
      </c>
      <c r="L123" s="85">
        <v>0</v>
      </c>
      <c r="M123" s="85">
        <v>0</v>
      </c>
      <c r="N123" s="85">
        <v>0</v>
      </c>
      <c r="O123" s="73">
        <f t="shared" si="2"/>
        <v>2538.9936363636366</v>
      </c>
      <c r="P123" s="498">
        <f t="shared" si="3"/>
        <v>2792.8930000000005</v>
      </c>
      <c r="Q123" s="571"/>
      <c r="R123" s="571"/>
      <c r="S123" s="571"/>
      <c r="T123" s="571"/>
      <c r="U123" s="571"/>
      <c r="V123" s="571"/>
    </row>
    <row r="124" spans="1:22" x14ac:dyDescent="0.15">
      <c r="A124" s="286" t="str">
        <f>'Tariffs Jul2023'!F118</f>
        <v>1st Energy</v>
      </c>
      <c r="B124" s="47" t="str">
        <f>'Tariffs Jul2023'!D118</f>
        <v>AusNet Services Central 1</v>
      </c>
      <c r="C124" s="287">
        <f>'Tariffs Jul2023'!E118</f>
        <v>45122</v>
      </c>
      <c r="D124" s="85">
        <f>365*'Tariffs Jul2023'!H118/100</f>
        <v>383.24999999999994</v>
      </c>
      <c r="E124" s="85">
        <f>IF($C$5*'Tariffs Jul2023'!AK118/'Tariffs Jul2023'!AI118&gt;='Tariffs Jul2023'!J118,( 'Tariffs Jul2023'!J118*'Tariffs Jul2023'!O118/100)* 'Tariffs Jul2023'!AI118,($C$5*'Tariffs Jul2023'!AK118/'Tariffs Jul2023'!AI118*'Tariffs Jul2023'!O118/100)* 'Tariffs Jul2023'!AI118)</f>
        <v>774</v>
      </c>
      <c r="F124" s="85">
        <f>IF($C$5*'Tariffs Jul2023'!AK118/'Tariffs Jul2023'!AI118&lt;'Tariffs Jul2023'!J118,0,IF($C$5*'Tariffs Jul2023'!AK118/'Tariffs Jul2023'!AI118&lt;='Tariffs Jul2023'!K118,($C$5*'Tariffs Jul2023'!AK118/'Tariffs Jul2023'!AI118-'Tariffs Jul2023'!J118)*('Tariffs Jul2023'!P118/100)*'Tariffs Jul2023'!AI118,('Tariffs Jul2023'!K118-'Tariffs Jul2023'!J118)*('Tariffs Jul2023'!P118/100)*'Tariffs Jul2023'!AI118))</f>
        <v>512.99999999999989</v>
      </c>
      <c r="G124" s="85">
        <f>IF($C$5*'Tariffs Jul2023'!AK118/'Tariffs Jul2023'!AI118&lt;'Tariffs Jul2023'!K118,0,IF($C$5*'Tariffs Jul2023'!AK118/'Tariffs Jul2023'!AI118&lt;='Tariffs Jul2023'!L118,($C$5*'Tariffs Jul2023'!AK118/'Tariffs Jul2023'!AI118-'Tariffs Jul2023'!K118)*('Tariffs Jul2023'!Q118/100)*'Tariffs Jul2023'!AI118,('Tariffs Jul2023'!L118-'Tariffs Jul2023'!K118)*('Tariffs Jul2023'!Q118/100)*'Tariffs Jul2023'!AI118))</f>
        <v>0</v>
      </c>
      <c r="H124" s="85">
        <f>IF($C$5*'Tariffs Jul2023'!AK118/'Tariffs Jul2023'!AI118&lt;'Tariffs Jul2023'!L118,0,IF($C$5*'Tariffs Jul2023'!AK118/'Tariffs Jul2023'!AI118&lt;='Tariffs Jul2023'!M118,($C$5*'Tariffs Jul2023'!AK118/'Tariffs Jul2023'!AI118-'Tariffs Jul2023'!L118)*('Tariffs Jul2023'!R118/100)*'Tariffs Jul2023'!AI118,('Tariffs Jul2023'!M118-'Tariffs Jul2023'!L118)*('Tariffs Jul2023'!R118/100)*'Tariffs Jul2023'!AI118))</f>
        <v>0</v>
      </c>
      <c r="I124" s="85">
        <f>IF(($C$5*'Tariffs Jul2023'!AK118/'Tariffs Jul2023'!AI118&gt;'Tariffs Jul2023'!M118),($C$5*'Tariffs Jul2023'!AK118/'Tariffs Jul2023'!AI118-'Tariffs Jul2023'!M118)*'Tariffs Jul2023'!S118/100*'Tariffs Jul2023'!AI118,0)</f>
        <v>0</v>
      </c>
      <c r="J124" s="85">
        <f>IF($C$5*'Tariffs Jul2023'!AL118/'Tariffs Jul2023'!AJ118&gt;='Tariffs Jul2023'!J118,('Tariffs Jul2023'!J118*'Tariffs Jul2023'!U118/100)* 'Tariffs Jul2023'!AJ118,($C$5*'Tariffs Jul2023'!AL118/'Tariffs Jul2023'!AJ118*'Tariffs Jul2023'!U118/100)* 'Tariffs Jul2023'!AJ118)</f>
        <v>774</v>
      </c>
      <c r="K124" s="85">
        <f>IF($C$5*'Tariffs Jul2023'!AL118/'Tariffs Jul2023'!AJ118&lt;'Tariffs Jul2023'!J118,0,IF($C$5*'Tariffs Jul2023'!AL118/'Tariffs Jul2023'!AJ118&lt;='Tariffs Jul2023'!K118,($C$5*'Tariffs Jul2023'!AL118/'Tariffs Jul2023'!AJ118-'Tariffs Jul2023'!J118)*('Tariffs Jul2023'!V118/100)*'Tariffs Jul2023'!AJ118,('Tariffs Jul2023'!K118-'Tariffs Jul2023'!J118)*('Tariffs Jul2023'!V118/100)*'Tariffs Jul2023'!AJ118))</f>
        <v>512.99999999999989</v>
      </c>
      <c r="L124" s="85">
        <f>IF($C$5*'Tariffs Jul2023'!AL118/'Tariffs Jul2023'!AJ118&lt;'Tariffs Jul2023'!K118,0,IF($C$5*'Tariffs Jul2023'!AL118/'Tariffs Jul2023'!AJ118&lt;='Tariffs Jul2023'!L118,($C$5*'Tariffs Jul2023'!AL118/'Tariffs Jul2023'!AJ118-'Tariffs Jul2023'!K118)*('Tariffs Jul2023'!W118/100)*'Tariffs Jul2023'!AJ118,('Tariffs Jul2023'!L118-'Tariffs Jul2023'!K118)*('Tariffs Jul2023'!W118/100)*'Tariffs Jul2023'!AJ118))</f>
        <v>0</v>
      </c>
      <c r="M124" s="85">
        <f>IF($C$5*'Tariffs Jul2023'!AL118/'Tariffs Jul2023'!AJ118&lt;'Tariffs Jul2023'!L118,0,IF($C$5*'Tariffs Jul2023'!AL118/'Tariffs Jul2023'!AJ118&lt;='Tariffs Jul2023'!M118,($C$5*'Tariffs Jul2023'!AL118/'Tariffs Jul2023'!AJ118-'Tariffs Jul2023'!L118)*('Tariffs Jul2023'!X118/100)*'Tariffs Jul2023'!AJ118,('Tariffs Jul2023'!M118-'Tariffs Jul2023'!L118)*('Tariffs Jul2023'!X118/100)*'Tariffs Jul2023'!AJ118))</f>
        <v>0</v>
      </c>
      <c r="N124" s="85">
        <f>IF(($C$5*'Tariffs Jul2023'!AL118/'Tariffs Jul2023'!AJ118&gt;'Tariffs Jul2023'!M118),($C$5*'Tariffs Jul2023'!AL118/'Tariffs Jul2023'!AJ118-'Tariffs Jul2023'!M118)*'Tariffs Jul2023'!Y118/100*'Tariffs Jul2023'!AJ118,0)</f>
        <v>0</v>
      </c>
      <c r="O124" s="73">
        <f t="shared" si="2"/>
        <v>2957.25</v>
      </c>
      <c r="P124" s="498">
        <f t="shared" si="3"/>
        <v>3252.9750000000004</v>
      </c>
      <c r="Q124" s="571"/>
      <c r="R124" s="571"/>
      <c r="S124" s="571"/>
      <c r="T124" s="571"/>
      <c r="U124" s="571"/>
      <c r="V124" s="571"/>
    </row>
    <row r="125" spans="1:22" x14ac:dyDescent="0.15">
      <c r="A125" s="286" t="str">
        <f>'Tariffs Jul2023'!F119</f>
        <v>Tango Energy</v>
      </c>
      <c r="B125" s="47" t="str">
        <f>'Tariffs Jul2023'!D119</f>
        <v>AusNet Services Central 1</v>
      </c>
      <c r="C125" s="287">
        <f>'Tariffs Jul2023'!E119</f>
        <v>45108</v>
      </c>
      <c r="D125" s="85">
        <f>365*'Tariffs Jul2023'!H119/100</f>
        <v>434.35</v>
      </c>
      <c r="E125" s="85">
        <f>IF($C$5*'Tariffs Jul2023'!AK119/'Tariffs Jul2023'!AI119&gt;='Tariffs Jul2023'!J119,( 'Tariffs Jul2023'!J119*'Tariffs Jul2023'!O119/100)* 'Tariffs Jul2023'!AI119,($C$5*'Tariffs Jul2023'!AK119/'Tariffs Jul2023'!AI119*'Tariffs Jul2023'!O119/100)* 'Tariffs Jul2023'!AI119)</f>
        <v>474.54545454545439</v>
      </c>
      <c r="F125" s="85">
        <f>IF($C$5*'Tariffs Jul2023'!AK119/'Tariffs Jul2023'!AI119&lt;'Tariffs Jul2023'!J119,0,IF($C$5*'Tariffs Jul2023'!AK119/'Tariffs Jul2023'!AI119&lt;='Tariffs Jul2023'!K119,($C$5*'Tariffs Jul2023'!AK119/'Tariffs Jul2023'!AI119-'Tariffs Jul2023'!J119)*('Tariffs Jul2023'!P119/100)*'Tariffs Jul2023'!AI119,('Tariffs Jul2023'!K119-'Tariffs Jul2023'!J119)*('Tariffs Jul2023'!P119/100)*'Tariffs Jul2023'!AI119))</f>
        <v>341.92019999999985</v>
      </c>
      <c r="G125" s="85">
        <f>IF($C$5*'Tariffs Jul2023'!AK119/'Tariffs Jul2023'!AI119&lt;'Tariffs Jul2023'!K119,0,IF($C$5*'Tariffs Jul2023'!AK119/'Tariffs Jul2023'!AI119&lt;='Tariffs Jul2023'!L119,($C$5*'Tariffs Jul2023'!AK119/'Tariffs Jul2023'!AI119-'Tariffs Jul2023'!K119)*('Tariffs Jul2023'!Q119/100)*'Tariffs Jul2023'!AI119,('Tariffs Jul2023'!L119-'Tariffs Jul2023'!K119)*('Tariffs Jul2023'!Q119/100)*'Tariffs Jul2023'!AI119))</f>
        <v>0</v>
      </c>
      <c r="H125" s="85">
        <f>IF($C$5*'Tariffs Jul2023'!AK119/'Tariffs Jul2023'!AI119&lt;'Tariffs Jul2023'!L119,0,IF($C$5*'Tariffs Jul2023'!AK119/'Tariffs Jul2023'!AI119&lt;='Tariffs Jul2023'!M119,($C$5*'Tariffs Jul2023'!AK119/'Tariffs Jul2023'!AI119-'Tariffs Jul2023'!L119)*('Tariffs Jul2023'!R119/100)*'Tariffs Jul2023'!AI119,('Tariffs Jul2023'!M119-'Tariffs Jul2023'!L119)*('Tariffs Jul2023'!R119/100)*'Tariffs Jul2023'!AI119))</f>
        <v>0</v>
      </c>
      <c r="I125" s="85">
        <f>IF(($C$5*'Tariffs Jul2023'!AK119/'Tariffs Jul2023'!AI119&gt;'Tariffs Jul2023'!M119),($C$5*'Tariffs Jul2023'!AK119/'Tariffs Jul2023'!AI119-'Tariffs Jul2023'!M119)*'Tariffs Jul2023'!S119/100*'Tariffs Jul2023'!AI119,0)</f>
        <v>0</v>
      </c>
      <c r="J125" s="85">
        <f>IF($C$5*'Tariffs Jul2023'!AL119/'Tariffs Jul2023'!AJ119&gt;='Tariffs Jul2023'!J119,('Tariffs Jul2023'!J119*'Tariffs Jul2023'!U119/100)* 'Tariffs Jul2023'!AJ119,($C$5*'Tariffs Jul2023'!AL119/'Tariffs Jul2023'!AJ119*'Tariffs Jul2023'!U119/100)* 'Tariffs Jul2023'!AJ119)</f>
        <v>863.99999999999989</v>
      </c>
      <c r="K125" s="85">
        <f>IF($C$5*'Tariffs Jul2023'!AL119/'Tariffs Jul2023'!AJ119&lt;'Tariffs Jul2023'!J119,0,IF($C$5*'Tariffs Jul2023'!AL119/'Tariffs Jul2023'!AJ119&lt;='Tariffs Jul2023'!K119,($C$5*'Tariffs Jul2023'!AL119/'Tariffs Jul2023'!AJ119-'Tariffs Jul2023'!J119)*('Tariffs Jul2023'!V119/100)*'Tariffs Jul2023'!AJ119,('Tariffs Jul2023'!K119-'Tariffs Jul2023'!J119)*('Tariffs Jul2023'!V119/100)*'Tariffs Jul2023'!AJ119))</f>
        <v>629.85299999999995</v>
      </c>
      <c r="L125" s="85">
        <f>IF($C$5*'Tariffs Jul2023'!AL119/'Tariffs Jul2023'!AJ119&lt;'Tariffs Jul2023'!K119,0,IF($C$5*'Tariffs Jul2023'!AL119/'Tariffs Jul2023'!AJ119&lt;='Tariffs Jul2023'!L119,($C$5*'Tariffs Jul2023'!AL119/'Tariffs Jul2023'!AJ119-'Tariffs Jul2023'!K119)*('Tariffs Jul2023'!W119/100)*'Tariffs Jul2023'!AJ119,('Tariffs Jul2023'!L119-'Tariffs Jul2023'!K119)*('Tariffs Jul2023'!W119/100)*'Tariffs Jul2023'!AJ119))</f>
        <v>0</v>
      </c>
      <c r="M125" s="85">
        <f>IF($C$5*'Tariffs Jul2023'!AL119/'Tariffs Jul2023'!AJ119&lt;'Tariffs Jul2023'!L119,0,IF($C$5*'Tariffs Jul2023'!AL119/'Tariffs Jul2023'!AJ119&lt;='Tariffs Jul2023'!M119,($C$5*'Tariffs Jul2023'!AL119/'Tariffs Jul2023'!AJ119-'Tariffs Jul2023'!L119)*('Tariffs Jul2023'!X119/100)*'Tariffs Jul2023'!AJ119,('Tariffs Jul2023'!M119-'Tariffs Jul2023'!L119)*('Tariffs Jul2023'!X119/100)*'Tariffs Jul2023'!AJ119))</f>
        <v>0</v>
      </c>
      <c r="N125" s="85">
        <f>IF(($C$5*'Tariffs Jul2023'!AL119/'Tariffs Jul2023'!AJ119&gt;'Tariffs Jul2023'!M119),($C$5*'Tariffs Jul2023'!AL119/'Tariffs Jul2023'!AJ119-'Tariffs Jul2023'!M119)*'Tariffs Jul2023'!Y119/100*'Tariffs Jul2023'!AJ119,0)</f>
        <v>0</v>
      </c>
      <c r="O125" s="73">
        <f t="shared" si="2"/>
        <v>2744.668654545454</v>
      </c>
      <c r="P125" s="498">
        <f t="shared" si="3"/>
        <v>3019.1355199999998</v>
      </c>
      <c r="Q125" s="571"/>
      <c r="R125" s="571"/>
      <c r="S125" s="571"/>
      <c r="T125" s="571"/>
      <c r="U125" s="571"/>
      <c r="V125" s="571"/>
    </row>
    <row r="126" spans="1:22" ht="14" thickBot="1" x14ac:dyDescent="0.2">
      <c r="A126" s="293" t="str">
        <f>'Tariffs Jul2023'!F120</f>
        <v xml:space="preserve">Sumo </v>
      </c>
      <c r="B126" s="294" t="str">
        <f>'Tariffs Jul2023'!D120</f>
        <v>AusNet Services Central 1</v>
      </c>
      <c r="C126" s="295">
        <f>'Tariffs Jul2023'!E120</f>
        <v>44927</v>
      </c>
      <c r="D126" s="296">
        <f>365*'Tariffs Jul2023'!H120/100</f>
        <v>401.49999999999994</v>
      </c>
      <c r="E126" s="296">
        <f>IF($C$5*'Tariffs Jul2023'!AK120/'Tariffs Jul2023'!AI120&gt;='Tariffs Jul2023'!J120,( 'Tariffs Jul2023'!J120*'Tariffs Jul2023'!O120/100)* 'Tariffs Jul2023'!AI120,($C$5*'Tariffs Jul2023'!AK120/'Tariffs Jul2023'!AI120*'Tariffs Jul2023'!O120/100)* 'Tariffs Jul2023'!AI120)</f>
        <v>1112.8886999999997</v>
      </c>
      <c r="F126" s="296">
        <f>IF($C$5*'Tariffs Jul2023'!AK120/'Tariffs Jul2023'!AI120&lt;'Tariffs Jul2023'!J120,0,IF($C$5*'Tariffs Jul2023'!AK120/'Tariffs Jul2023'!AI120&lt;='Tariffs Jul2023'!K120,($C$5*'Tariffs Jul2023'!AK120/'Tariffs Jul2023'!AI120-'Tariffs Jul2023'!J120)*('Tariffs Jul2023'!P120/100)*'Tariffs Jul2023'!AI120,('Tariffs Jul2023'!K120-'Tariffs Jul2023'!J120)*('Tariffs Jul2023'!P120/100)*'Tariffs Jul2023'!AI120))</f>
        <v>0</v>
      </c>
      <c r="G126" s="296">
        <f>IF($C$5*'Tariffs Jul2023'!AK120/'Tariffs Jul2023'!AI120&lt;'Tariffs Jul2023'!K120,0,IF($C$5*'Tariffs Jul2023'!AK120/'Tariffs Jul2023'!AI120&lt;='Tariffs Jul2023'!L120,($C$5*'Tariffs Jul2023'!AK120/'Tariffs Jul2023'!AI120-'Tariffs Jul2023'!K120)*('Tariffs Jul2023'!Q120/100)*'Tariffs Jul2023'!AI120,('Tariffs Jul2023'!L120-'Tariffs Jul2023'!K120)*('Tariffs Jul2023'!Q120/100)*'Tariffs Jul2023'!AI120))</f>
        <v>0</v>
      </c>
      <c r="H126" s="296">
        <f>IF($C$5*'Tariffs Jul2023'!AK120/'Tariffs Jul2023'!AI120&lt;'Tariffs Jul2023'!L120,0,IF($C$5*'Tariffs Jul2023'!AK120/'Tariffs Jul2023'!AI120&lt;='Tariffs Jul2023'!M120,($C$5*'Tariffs Jul2023'!AK120/'Tariffs Jul2023'!AI120-'Tariffs Jul2023'!L120)*('Tariffs Jul2023'!R120/100)*'Tariffs Jul2023'!AI120,('Tariffs Jul2023'!M120-'Tariffs Jul2023'!L120)*('Tariffs Jul2023'!R120/100)*'Tariffs Jul2023'!AI120))</f>
        <v>0</v>
      </c>
      <c r="I126" s="296">
        <f>IF(($C$5*'Tariffs Jul2023'!AK120/'Tariffs Jul2023'!AI120&gt;'Tariffs Jul2023'!M120),($C$5*'Tariffs Jul2023'!AK120/'Tariffs Jul2023'!AI120-'Tariffs Jul2023'!M120)*'Tariffs Jul2023'!S120/100*'Tariffs Jul2023'!AI120,0)</f>
        <v>0</v>
      </c>
      <c r="J126" s="296">
        <f>IF($C$5*'Tariffs Jul2023'!AL120/'Tariffs Jul2023'!AJ120&gt;='Tariffs Jul2023'!J120,('Tariffs Jul2023'!J120*'Tariffs Jul2023'!U120/100)* 'Tariffs Jul2023'!AJ120,($C$5*'Tariffs Jul2023'!AL120/'Tariffs Jul2023'!AJ120*'Tariffs Jul2023'!U120/100)* 'Tariffs Jul2023'!AJ120)</f>
        <v>1679.8319999999999</v>
      </c>
      <c r="K126" s="296">
        <f>IF($C$5*'Tariffs Jul2023'!AL120/'Tariffs Jul2023'!AJ120&lt;'Tariffs Jul2023'!J120,0,IF($C$5*'Tariffs Jul2023'!AL120/'Tariffs Jul2023'!AJ120&lt;='Tariffs Jul2023'!K120,($C$5*'Tariffs Jul2023'!AL120/'Tariffs Jul2023'!AJ120-'Tariffs Jul2023'!J120)*('Tariffs Jul2023'!V120/100)*'Tariffs Jul2023'!AJ120,('Tariffs Jul2023'!K120-'Tariffs Jul2023'!J120)*('Tariffs Jul2023'!V120/100)*'Tariffs Jul2023'!AJ120))</f>
        <v>0</v>
      </c>
      <c r="L126" s="296">
        <f>IF($C$5*'Tariffs Jul2023'!AL120/'Tariffs Jul2023'!AJ120&lt;'Tariffs Jul2023'!K120,0,IF($C$5*'Tariffs Jul2023'!AL120/'Tariffs Jul2023'!AJ120&lt;='Tariffs Jul2023'!L120,($C$5*'Tariffs Jul2023'!AL120/'Tariffs Jul2023'!AJ120-'Tariffs Jul2023'!K120)*('Tariffs Jul2023'!W120/100)*'Tariffs Jul2023'!AJ120,('Tariffs Jul2023'!L120-'Tariffs Jul2023'!K120)*('Tariffs Jul2023'!W120/100)*'Tariffs Jul2023'!AJ120))</f>
        <v>0</v>
      </c>
      <c r="M126" s="296">
        <f>IF($C$5*'Tariffs Jul2023'!AL120/'Tariffs Jul2023'!AJ120&lt;'Tariffs Jul2023'!L120,0,IF($C$5*'Tariffs Jul2023'!AL120/'Tariffs Jul2023'!AJ120&lt;='Tariffs Jul2023'!M120,($C$5*'Tariffs Jul2023'!AL120/'Tariffs Jul2023'!AJ120-'Tariffs Jul2023'!L120)*('Tariffs Jul2023'!X120/100)*'Tariffs Jul2023'!AJ120,('Tariffs Jul2023'!M120-'Tariffs Jul2023'!L120)*('Tariffs Jul2023'!X120/100)*'Tariffs Jul2023'!AJ120))</f>
        <v>0</v>
      </c>
      <c r="N126" s="296">
        <f>IF(($C$5*'Tariffs Jul2023'!AL120/'Tariffs Jul2023'!AJ120&gt;'Tariffs Jul2023'!M120),($C$5*'Tariffs Jul2023'!AL120/'Tariffs Jul2023'!AJ120-'Tariffs Jul2023'!M120)*'Tariffs Jul2023'!Y120/100*'Tariffs Jul2023'!AJ120,0)</f>
        <v>0</v>
      </c>
      <c r="O126" s="297">
        <f t="shared" si="2"/>
        <v>3194.2206999999999</v>
      </c>
      <c r="P126" s="500">
        <f t="shared" si="3"/>
        <v>3513.6427699999999</v>
      </c>
      <c r="Q126" s="571"/>
      <c r="R126" s="571"/>
      <c r="S126" s="571"/>
      <c r="T126" s="571"/>
      <c r="U126" s="571"/>
      <c r="V126" s="571"/>
    </row>
    <row r="127" spans="1:22" customFormat="1" x14ac:dyDescent="0.15">
      <c r="A127" s="571"/>
      <c r="B127" s="571"/>
      <c r="C127" s="571"/>
      <c r="D127" s="571"/>
      <c r="E127" s="571"/>
      <c r="F127" s="571"/>
      <c r="G127" s="571"/>
      <c r="H127" s="571"/>
      <c r="I127" s="571"/>
      <c r="J127" s="571"/>
      <c r="K127" s="571"/>
      <c r="L127" s="571"/>
      <c r="M127" s="571"/>
      <c r="N127" s="571"/>
      <c r="O127" s="571"/>
      <c r="P127" s="571"/>
      <c r="Q127" s="571"/>
      <c r="R127" s="571"/>
      <c r="S127" s="571"/>
      <c r="T127" s="571"/>
      <c r="U127" s="571"/>
      <c r="V127" s="571"/>
    </row>
    <row r="128" spans="1:22" customFormat="1" x14ac:dyDescent="0.15">
      <c r="A128" s="571"/>
      <c r="B128" s="571"/>
      <c r="C128" s="571"/>
      <c r="D128" s="571"/>
      <c r="E128" s="571"/>
      <c r="F128" s="571"/>
      <c r="G128" s="571"/>
      <c r="H128" s="571"/>
      <c r="I128" s="571"/>
      <c r="J128" s="571"/>
      <c r="K128" s="571"/>
      <c r="L128" s="571"/>
      <c r="M128" s="571"/>
      <c r="N128" s="571"/>
      <c r="O128" s="571"/>
      <c r="P128" s="571"/>
      <c r="Q128" s="571"/>
      <c r="R128" s="571"/>
      <c r="S128" s="571"/>
      <c r="T128" s="571"/>
      <c r="U128" s="571"/>
      <c r="V128" s="571"/>
    </row>
    <row r="129" spans="1:22" customFormat="1" x14ac:dyDescent="0.15">
      <c r="A129" s="571"/>
      <c r="B129" s="571"/>
      <c r="C129" s="571"/>
      <c r="D129" s="571"/>
      <c r="E129" s="571"/>
      <c r="F129" s="571"/>
      <c r="G129" s="571"/>
      <c r="H129" s="571"/>
      <c r="I129" s="571"/>
      <c r="J129" s="571"/>
      <c r="K129" s="571"/>
      <c r="L129" s="571"/>
      <c r="M129" s="571"/>
      <c r="N129" s="571"/>
      <c r="O129" s="571"/>
      <c r="P129" s="571"/>
      <c r="Q129" s="571"/>
      <c r="R129" s="571"/>
      <c r="S129" s="571"/>
      <c r="T129" s="571"/>
      <c r="U129" s="571"/>
      <c r="V129" s="571"/>
    </row>
    <row r="130" spans="1:22" customFormat="1" x14ac:dyDescent="0.15">
      <c r="A130" s="571"/>
      <c r="B130" s="571"/>
      <c r="C130" s="571"/>
      <c r="D130" s="571"/>
      <c r="E130" s="571"/>
      <c r="F130" s="571"/>
      <c r="G130" s="571"/>
      <c r="H130" s="571"/>
      <c r="I130" s="571"/>
      <c r="J130" s="571"/>
      <c r="K130" s="571"/>
      <c r="L130" s="571"/>
      <c r="M130" s="571"/>
      <c r="N130" s="571"/>
      <c r="O130" s="571"/>
      <c r="P130" s="571"/>
      <c r="Q130" s="571"/>
      <c r="R130" s="571"/>
      <c r="S130" s="571"/>
      <c r="T130" s="571"/>
      <c r="U130" s="571"/>
      <c r="V130" s="571"/>
    </row>
    <row r="131" spans="1:22" customFormat="1" x14ac:dyDescent="0.15">
      <c r="A131" s="571"/>
      <c r="B131" s="571"/>
      <c r="C131" s="571"/>
      <c r="D131" s="571"/>
      <c r="E131" s="571"/>
      <c r="F131" s="571"/>
      <c r="G131" s="571"/>
      <c r="H131" s="571"/>
      <c r="I131" s="571"/>
      <c r="J131" s="571"/>
      <c r="K131" s="571"/>
      <c r="L131" s="571"/>
      <c r="M131" s="571"/>
      <c r="N131" s="571"/>
      <c r="O131" s="571"/>
      <c r="P131" s="571"/>
      <c r="Q131" s="571"/>
      <c r="R131" s="571"/>
      <c r="S131" s="571"/>
      <c r="T131" s="571"/>
      <c r="U131" s="571"/>
      <c r="V131" s="571"/>
    </row>
    <row r="132" spans="1:22" customFormat="1" x14ac:dyDescent="0.15">
      <c r="A132" s="571"/>
      <c r="B132" s="571"/>
      <c r="C132" s="571"/>
      <c r="D132" s="571"/>
      <c r="E132" s="571"/>
      <c r="F132" s="571"/>
      <c r="G132" s="571"/>
      <c r="H132" s="571"/>
      <c r="I132" s="571"/>
      <c r="J132" s="571"/>
      <c r="K132" s="571"/>
      <c r="L132" s="571"/>
      <c r="M132" s="571"/>
      <c r="N132" s="571"/>
      <c r="O132" s="571"/>
      <c r="P132" s="571"/>
      <c r="Q132" s="571"/>
      <c r="R132" s="571"/>
      <c r="S132" s="571"/>
      <c r="T132" s="571"/>
      <c r="U132" s="571"/>
      <c r="V132" s="571"/>
    </row>
    <row r="133" spans="1:22" customFormat="1" x14ac:dyDescent="0.15">
      <c r="A133" s="571"/>
      <c r="B133" s="571"/>
      <c r="C133" s="571"/>
      <c r="D133" s="571"/>
      <c r="E133" s="571"/>
      <c r="F133" s="571"/>
      <c r="G133" s="571"/>
      <c r="H133" s="571"/>
      <c r="I133" s="571"/>
      <c r="J133" s="571"/>
      <c r="K133" s="571"/>
      <c r="L133" s="571"/>
      <c r="M133" s="571"/>
      <c r="N133" s="571"/>
      <c r="O133" s="571"/>
      <c r="P133" s="571"/>
      <c r="Q133" s="571"/>
      <c r="R133" s="571"/>
      <c r="S133" s="571"/>
      <c r="T133" s="571"/>
      <c r="U133" s="571"/>
      <c r="V133" s="571"/>
    </row>
    <row r="134" spans="1:22" customFormat="1" x14ac:dyDescent="0.15">
      <c r="A134" s="571"/>
      <c r="B134" s="571"/>
      <c r="C134" s="571"/>
      <c r="D134" s="571"/>
      <c r="E134" s="571"/>
      <c r="F134" s="571"/>
      <c r="G134" s="571"/>
      <c r="H134" s="571"/>
      <c r="I134" s="571"/>
      <c r="J134" s="571"/>
      <c r="K134" s="571"/>
      <c r="L134" s="571"/>
      <c r="M134" s="571"/>
      <c r="N134" s="571"/>
      <c r="O134" s="571"/>
      <c r="P134" s="571"/>
      <c r="Q134" s="571"/>
      <c r="R134" s="571"/>
      <c r="S134" s="571"/>
      <c r="T134" s="571"/>
      <c r="U134" s="571"/>
      <c r="V134" s="571"/>
    </row>
    <row r="135" spans="1:22" customFormat="1" x14ac:dyDescent="0.15">
      <c r="A135" s="571"/>
      <c r="B135" s="571"/>
      <c r="C135" s="571"/>
      <c r="D135" s="571"/>
      <c r="E135" s="571"/>
      <c r="F135" s="571"/>
      <c r="G135" s="571"/>
      <c r="H135" s="571"/>
      <c r="I135" s="571"/>
      <c r="J135" s="571"/>
      <c r="K135" s="571"/>
      <c r="L135" s="571"/>
      <c r="M135" s="571"/>
      <c r="N135" s="571"/>
      <c r="O135" s="571"/>
      <c r="P135" s="571"/>
      <c r="Q135" s="571"/>
      <c r="R135" s="571"/>
      <c r="S135" s="571"/>
      <c r="T135" s="571"/>
      <c r="U135" s="571"/>
      <c r="V135" s="571"/>
    </row>
    <row r="136" spans="1:22" customFormat="1" x14ac:dyDescent="0.15">
      <c r="A136" s="571"/>
      <c r="B136" s="571"/>
      <c r="C136" s="571"/>
      <c r="D136" s="571"/>
      <c r="E136" s="571"/>
      <c r="F136" s="571"/>
      <c r="G136" s="571"/>
      <c r="H136" s="571"/>
      <c r="I136" s="571"/>
      <c r="J136" s="571"/>
      <c r="K136" s="571"/>
      <c r="L136" s="571"/>
      <c r="M136" s="571"/>
      <c r="N136" s="571"/>
      <c r="O136" s="571"/>
      <c r="P136" s="571"/>
      <c r="Q136" s="571"/>
      <c r="R136" s="571"/>
      <c r="S136" s="571"/>
      <c r="T136" s="571"/>
      <c r="U136" s="571"/>
      <c r="V136" s="571"/>
    </row>
    <row r="137" spans="1:22" customFormat="1" x14ac:dyDescent="0.15">
      <c r="A137" s="571"/>
      <c r="B137" s="571"/>
      <c r="C137" s="571"/>
      <c r="D137" s="571"/>
      <c r="E137" s="571"/>
      <c r="F137" s="571"/>
      <c r="G137" s="571"/>
      <c r="H137" s="571"/>
      <c r="I137" s="571"/>
      <c r="J137" s="571"/>
      <c r="K137" s="571"/>
      <c r="L137" s="571"/>
      <c r="M137" s="571"/>
      <c r="N137" s="571"/>
      <c r="O137" s="571"/>
      <c r="P137" s="571"/>
      <c r="Q137" s="571"/>
      <c r="R137" s="571"/>
      <c r="S137" s="571"/>
      <c r="T137" s="571"/>
      <c r="U137" s="571"/>
      <c r="V137" s="571"/>
    </row>
    <row r="138" spans="1:22" customFormat="1" x14ac:dyDescent="0.15">
      <c r="A138" s="571"/>
      <c r="B138" s="571"/>
      <c r="C138" s="571"/>
      <c r="D138" s="571"/>
      <c r="E138" s="571"/>
      <c r="F138" s="571"/>
      <c r="G138" s="571"/>
      <c r="H138" s="571"/>
      <c r="I138" s="571"/>
      <c r="J138" s="571"/>
      <c r="K138" s="571"/>
      <c r="L138" s="571"/>
      <c r="M138" s="571"/>
      <c r="N138" s="571"/>
      <c r="O138" s="571"/>
      <c r="P138" s="571"/>
      <c r="Q138" s="571"/>
      <c r="R138" s="571"/>
      <c r="S138" s="571"/>
      <c r="T138" s="571"/>
      <c r="U138" s="571"/>
      <c r="V138" s="571"/>
    </row>
    <row r="139" spans="1:22" customFormat="1" x14ac:dyDescent="0.15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</row>
    <row r="140" spans="1:22" customFormat="1" x14ac:dyDescent="0.15">
      <c r="A140" s="571"/>
      <c r="B140" s="571"/>
      <c r="C140" s="571"/>
      <c r="D140" s="571"/>
      <c r="E140" s="571"/>
      <c r="F140" s="571"/>
      <c r="G140" s="571"/>
      <c r="H140" s="571"/>
      <c r="I140" s="571"/>
      <c r="J140" s="571"/>
      <c r="K140" s="571"/>
      <c r="L140" s="571"/>
      <c r="M140" s="571"/>
      <c r="N140" s="571"/>
      <c r="O140" s="571"/>
      <c r="P140" s="571"/>
      <c r="Q140" s="571"/>
      <c r="R140" s="571"/>
      <c r="S140" s="571"/>
      <c r="T140" s="571"/>
      <c r="U140" s="571"/>
      <c r="V140" s="571"/>
    </row>
    <row r="141" spans="1:22" customFormat="1" x14ac:dyDescent="0.15">
      <c r="A141" s="571"/>
      <c r="B141" s="571"/>
      <c r="C141" s="571"/>
      <c r="D141" s="571"/>
      <c r="E141" s="571"/>
      <c r="F141" s="571"/>
      <c r="G141" s="571"/>
      <c r="H141" s="571"/>
      <c r="I141" s="571"/>
      <c r="J141" s="571"/>
      <c r="K141" s="571"/>
      <c r="L141" s="571"/>
      <c r="M141" s="571"/>
      <c r="N141" s="571"/>
      <c r="O141" s="571"/>
      <c r="P141" s="571"/>
      <c r="Q141" s="571"/>
      <c r="R141" s="571"/>
      <c r="S141" s="571"/>
      <c r="T141" s="571"/>
      <c r="U141" s="571"/>
      <c r="V141" s="571"/>
    </row>
    <row r="142" spans="1:22" customFormat="1" x14ac:dyDescent="0.15">
      <c r="A142" s="571"/>
      <c r="B142" s="571"/>
      <c r="C142" s="571"/>
      <c r="D142" s="571"/>
      <c r="E142" s="571"/>
      <c r="F142" s="571"/>
      <c r="G142" s="571"/>
      <c r="H142" s="571"/>
      <c r="I142" s="571"/>
      <c r="J142" s="571"/>
      <c r="K142" s="571"/>
      <c r="L142" s="571"/>
      <c r="M142" s="571"/>
      <c r="N142" s="571"/>
      <c r="O142" s="571"/>
      <c r="P142" s="571"/>
      <c r="Q142" s="571"/>
      <c r="R142" s="571"/>
      <c r="S142" s="571"/>
      <c r="T142" s="571"/>
      <c r="U142" s="571"/>
      <c r="V142" s="571"/>
    </row>
    <row r="143" spans="1:22" customFormat="1" x14ac:dyDescent="0.15">
      <c r="A143" s="571"/>
      <c r="B143" s="571"/>
      <c r="C143" s="571"/>
      <c r="D143" s="571"/>
      <c r="E143" s="571"/>
      <c r="F143" s="571"/>
      <c r="G143" s="571"/>
      <c r="H143" s="571"/>
      <c r="I143" s="571"/>
      <c r="J143" s="571"/>
      <c r="K143" s="571"/>
      <c r="L143" s="571"/>
      <c r="M143" s="571"/>
      <c r="N143" s="571"/>
      <c r="O143" s="571"/>
      <c r="P143" s="571"/>
      <c r="Q143" s="571"/>
      <c r="R143" s="571"/>
      <c r="S143" s="571"/>
      <c r="T143" s="571"/>
      <c r="U143" s="571"/>
      <c r="V143" s="571"/>
    </row>
    <row r="144" spans="1:22" customFormat="1" x14ac:dyDescent="0.15">
      <c r="A144" s="571"/>
      <c r="B144" s="571"/>
      <c r="C144" s="571"/>
      <c r="D144" s="571"/>
      <c r="E144" s="571"/>
      <c r="F144" s="571"/>
      <c r="G144" s="571"/>
      <c r="H144" s="571"/>
      <c r="I144" s="571"/>
      <c r="J144" s="571"/>
      <c r="K144" s="571"/>
      <c r="L144" s="571"/>
      <c r="M144" s="571"/>
      <c r="N144" s="571"/>
      <c r="O144" s="571"/>
      <c r="P144" s="571"/>
      <c r="Q144" s="571"/>
      <c r="R144" s="571"/>
      <c r="S144" s="571"/>
      <c r="T144" s="571"/>
      <c r="U144" s="571"/>
      <c r="V144" s="571"/>
    </row>
    <row r="145" spans="1:22" customFormat="1" x14ac:dyDescent="0.15">
      <c r="A145" s="571"/>
      <c r="B145" s="571"/>
      <c r="C145" s="571"/>
      <c r="D145" s="571"/>
      <c r="E145" s="571"/>
      <c r="F145" s="571"/>
      <c r="G145" s="571"/>
      <c r="H145" s="571"/>
      <c r="I145" s="571"/>
      <c r="J145" s="571"/>
      <c r="K145" s="571"/>
      <c r="L145" s="571"/>
      <c r="M145" s="571"/>
      <c r="N145" s="571"/>
      <c r="O145" s="571"/>
      <c r="P145" s="571"/>
      <c r="Q145" s="571"/>
      <c r="R145" s="571"/>
      <c r="S145" s="571"/>
      <c r="T145" s="571"/>
      <c r="U145" s="571"/>
      <c r="V145" s="571"/>
    </row>
    <row r="146" spans="1:22" customFormat="1" x14ac:dyDescent="0.15">
      <c r="A146" s="571"/>
      <c r="B146" s="571"/>
      <c r="C146" s="571"/>
      <c r="D146" s="571"/>
      <c r="E146" s="571"/>
      <c r="F146" s="571"/>
      <c r="G146" s="571"/>
      <c r="H146" s="571"/>
      <c r="I146" s="571"/>
      <c r="J146" s="571"/>
      <c r="K146" s="571"/>
      <c r="L146" s="571"/>
      <c r="M146" s="571"/>
      <c r="N146" s="571"/>
      <c r="O146" s="571"/>
      <c r="P146" s="571"/>
      <c r="Q146" s="571"/>
      <c r="R146" s="571"/>
      <c r="S146" s="571"/>
      <c r="T146" s="571"/>
      <c r="U146" s="571"/>
      <c r="V146" s="571"/>
    </row>
    <row r="147" spans="1:22" customFormat="1" x14ac:dyDescent="0.15">
      <c r="A147" s="571"/>
      <c r="B147" s="571"/>
      <c r="C147" s="571"/>
      <c r="D147" s="571"/>
      <c r="E147" s="571"/>
      <c r="F147" s="571"/>
      <c r="G147" s="571"/>
      <c r="H147" s="571"/>
      <c r="I147" s="571"/>
      <c r="J147" s="571"/>
      <c r="K147" s="571"/>
      <c r="L147" s="571"/>
      <c r="M147" s="571"/>
      <c r="N147" s="571"/>
      <c r="O147" s="571"/>
      <c r="P147" s="571"/>
      <c r="Q147" s="571"/>
      <c r="R147" s="571"/>
      <c r="S147" s="571"/>
      <c r="T147" s="571"/>
      <c r="U147" s="571"/>
      <c r="V147" s="571"/>
    </row>
    <row r="148" spans="1:22" customFormat="1" x14ac:dyDescent="0.15">
      <c r="A148" s="571"/>
      <c r="B148" s="571"/>
      <c r="C148" s="571"/>
      <c r="D148" s="571"/>
      <c r="E148" s="571"/>
      <c r="F148" s="571"/>
      <c r="G148" s="571"/>
      <c r="H148" s="571"/>
      <c r="I148" s="571"/>
      <c r="J148" s="571"/>
      <c r="K148" s="571"/>
      <c r="L148" s="571"/>
      <c r="M148" s="571"/>
      <c r="N148" s="571"/>
      <c r="O148" s="571"/>
      <c r="P148" s="571"/>
      <c r="Q148" s="571"/>
      <c r="R148" s="571"/>
      <c r="S148" s="571"/>
      <c r="T148" s="571"/>
      <c r="U148" s="571"/>
      <c r="V148" s="571"/>
    </row>
    <row r="149" spans="1:22" customFormat="1" x14ac:dyDescent="0.15">
      <c r="A149" s="571"/>
      <c r="B149" s="571"/>
      <c r="C149" s="571"/>
      <c r="D149" s="571"/>
      <c r="E149" s="571"/>
      <c r="F149" s="571"/>
      <c r="G149" s="571"/>
      <c r="H149" s="571"/>
      <c r="I149" s="571"/>
      <c r="J149" s="571"/>
      <c r="K149" s="571"/>
      <c r="L149" s="571"/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</row>
    <row r="150" spans="1:22" customFormat="1" x14ac:dyDescent="0.15">
      <c r="A150" s="571"/>
      <c r="B150" s="571"/>
      <c r="C150" s="571"/>
      <c r="D150" s="571"/>
      <c r="E150" s="571"/>
      <c r="F150" s="571"/>
      <c r="G150" s="571"/>
      <c r="H150" s="571"/>
      <c r="I150" s="571"/>
      <c r="J150" s="571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</row>
    <row r="151" spans="1:22" customFormat="1" x14ac:dyDescent="0.15">
      <c r="A151" s="571"/>
      <c r="B151" s="571"/>
      <c r="C151" s="571"/>
      <c r="D151" s="571"/>
      <c r="E151" s="571"/>
      <c r="F151" s="571"/>
      <c r="G151" s="571"/>
      <c r="H151" s="571"/>
      <c r="I151" s="571"/>
      <c r="J151" s="571"/>
      <c r="K151" s="571"/>
      <c r="L151" s="571"/>
      <c r="M151" s="571"/>
      <c r="N151" s="571"/>
      <c r="O151" s="571"/>
      <c r="P151" s="571"/>
      <c r="Q151" s="571"/>
      <c r="R151" s="571"/>
      <c r="S151" s="571"/>
      <c r="T151" s="571"/>
      <c r="U151" s="571"/>
      <c r="V151" s="571"/>
    </row>
    <row r="152" spans="1:22" customFormat="1" x14ac:dyDescent="0.15">
      <c r="A152" s="571"/>
      <c r="B152" s="571"/>
      <c r="C152" s="571"/>
      <c r="D152" s="571"/>
      <c r="E152" s="571"/>
      <c r="F152" s="571"/>
      <c r="G152" s="571"/>
      <c r="H152" s="571"/>
      <c r="I152" s="571"/>
      <c r="J152" s="571"/>
      <c r="K152" s="571"/>
      <c r="L152" s="571"/>
      <c r="M152" s="571"/>
      <c r="N152" s="571"/>
      <c r="O152" s="571"/>
      <c r="P152" s="571"/>
      <c r="Q152" s="571"/>
      <c r="R152" s="571"/>
      <c r="S152" s="571"/>
      <c r="T152" s="571"/>
      <c r="U152" s="571"/>
      <c r="V152" s="571"/>
    </row>
    <row r="153" spans="1:22" customFormat="1" x14ac:dyDescent="0.15"/>
    <row r="154" spans="1:22" customFormat="1" x14ac:dyDescent="0.15"/>
    <row r="155" spans="1:22" customFormat="1" x14ac:dyDescent="0.15"/>
    <row r="156" spans="1:22" customFormat="1" x14ac:dyDescent="0.15"/>
    <row r="157" spans="1:22" customFormat="1" x14ac:dyDescent="0.15"/>
    <row r="158" spans="1:22" customFormat="1" x14ac:dyDescent="0.15"/>
    <row r="159" spans="1:22" customFormat="1" x14ac:dyDescent="0.15"/>
    <row r="160" spans="1:22" customFormat="1" x14ac:dyDescent="0.15"/>
    <row r="161" customFormat="1" x14ac:dyDescent="0.15"/>
    <row r="162" customFormat="1" x14ac:dyDescent="0.15"/>
    <row r="163" customFormat="1" x14ac:dyDescent="0.15"/>
  </sheetData>
  <sheetProtection algorithmName="SHA-512" hashValue="BA5JidMeRDJtACREs++Q7n9n+y8XPPKS6TrN6jZ/tlr2AwWy+LgaUUryASzLvAaHb2C4UNFJhfrSLlURunaVcA==" saltValue="vZ/MJg3NnFmBpdo0Mdy1Og==" spinCount="100000" sheet="1" objects="1" scenarios="1"/>
  <pageMargins left="0.7" right="0.7" top="0.75" bottom="0.75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P101"/>
  <sheetViews>
    <sheetView zoomScale="125" workbookViewId="0">
      <selection activeCell="G6" sqref="G6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2" width="13" style="47" customWidth="1"/>
    <col min="13" max="13" width="15" style="47" customWidth="1"/>
    <col min="14" max="16" width="11.6640625" style="47" customWidth="1"/>
    <col min="17" max="16384" width="10.83203125" style="47"/>
  </cols>
  <sheetData>
    <row r="1" spans="1:16" x14ac:dyDescent="0.15">
      <c r="A1" s="58" t="s">
        <v>124</v>
      </c>
    </row>
    <row r="2" spans="1:16" x14ac:dyDescent="0.15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x14ac:dyDescent="0.15">
      <c r="A3" s="61" t="s">
        <v>293</v>
      </c>
    </row>
    <row r="5" spans="1:16" x14ac:dyDescent="0.15">
      <c r="A5" s="62" t="s">
        <v>523</v>
      </c>
      <c r="B5" s="62"/>
      <c r="D5" s="62" t="s">
        <v>911</v>
      </c>
      <c r="G5" s="76">
        <v>63000</v>
      </c>
      <c r="N5" s="63"/>
      <c r="O5" s="63"/>
    </row>
    <row r="6" spans="1:16" x14ac:dyDescent="0.15">
      <c r="D6" s="63" t="s">
        <v>732</v>
      </c>
      <c r="E6" s="63"/>
      <c r="F6" s="63"/>
      <c r="G6" s="63"/>
      <c r="H6" s="63"/>
      <c r="I6" s="63"/>
      <c r="J6" s="63"/>
      <c r="K6" s="63"/>
      <c r="L6" s="63"/>
      <c r="M6" s="63"/>
    </row>
    <row r="7" spans="1:16" x14ac:dyDescent="0.15">
      <c r="A7" s="64" t="s">
        <v>295</v>
      </c>
    </row>
    <row r="9" spans="1:16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331</v>
      </c>
      <c r="G9" s="50" t="s">
        <v>126</v>
      </c>
      <c r="H9" s="50" t="s">
        <v>522</v>
      </c>
      <c r="I9" s="50" t="s">
        <v>726</v>
      </c>
      <c r="J9" s="50" t="s">
        <v>281</v>
      </c>
      <c r="K9" s="50" t="s">
        <v>376</v>
      </c>
      <c r="L9" s="65" t="s">
        <v>729</v>
      </c>
    </row>
    <row r="10" spans="1:16" x14ac:dyDescent="0.15">
      <c r="A10" s="47" t="s">
        <v>667</v>
      </c>
      <c r="C10" s="66">
        <f>IF($G5*'Jul''14 Multi'!E7/'Jul''14 Multi'!E8&gt;='Jul''14 Multi'!E11,('Jul''14 Multi'!E11*'Jul''14 Multi'!E15/100)*'Jul''14 Multi'!E8,($G5*'Jul''14 Multi'!E7/'Jul''14 Multi'!E8*'Jul''14 Multi'!E15/100)*'Jul''14 Multi'!E8)</f>
        <v>196.11900000000003</v>
      </c>
      <c r="D10" s="66">
        <f>IF($G5*'Jul''14 Multi'!F7/'Jul''14 Multi'!F8&gt;='Jul''14 Multi'!F11,('Jul''14 Multi'!F11*'Jul''14 Multi'!F15/100)*'Jul''14 Multi'!F8,($G5*'Jul''14 Multi'!F7/'Jul''14 Multi'!F8*'Jul''14 Multi'!F15/100)*'Jul''14 Multi'!F8)</f>
        <v>397.44000000000005</v>
      </c>
      <c r="E10" s="66">
        <f>IF($G5*'Jul''14 Multi'!G7/'Jul''14 Multi'!G8&gt;='Jul''14 Multi'!G11,('Jul''14 Multi'!G11*'Jul''14 Multi'!G15/100)*'Jul''14 Multi'!G8,($G5*'Jul''14 Multi'!G7/'Jul''14 Multi'!G8*'Jul''14 Multi'!G15/100)*'Jul''14 Multi'!G8)</f>
        <v>195.02999999999997</v>
      </c>
      <c r="F10" s="66">
        <f>IF($G5*'Jul''14 Multi'!H7/'Jul''14 Multi'!H8&gt;='Jul''14 Multi'!H11,('Jul''14 Multi'!H11*'Jul''14 Multi'!H15/100)*'Jul''14 Multi'!H8,($G5*'Jul''14 Multi'!H7/'Jul''14 Multi'!H8*'Jul''14 Multi'!H15/100)*'Jul''14 Multi'!H8)</f>
        <v>197.01</v>
      </c>
      <c r="G10" s="66">
        <f>IF($G5*'Jul''14 Multi'!I7/'Jul''14 Multi'!I8&gt;='Jul''14 Multi'!I11,('Jul''14 Multi'!I11*'Jul''14 Multi'!I15/100)*'Jul''14 Multi'!I8,($G5*'Jul''14 Multi'!I7/'Jul''14 Multi'!I8*'Jul''14 Multi'!I15/100)*'Jul''14 Multi'!I8)</f>
        <v>434.70000000000005</v>
      </c>
      <c r="H10" s="66">
        <f>IF($G5*'Jul''14 Multi'!J7/'Jul''14 Multi'!J8&gt;='Jul''14 Multi'!J11,('Jul''14 Multi'!J11*'Jul''14 Multi'!J15/100)*'Jul''14 Multi'!J8,($G5*'Jul''14 Multi'!J7/'Jul''14 Multi'!J8*'Jul''14 Multi'!J15/100)*'Jul''14 Multi'!J8)</f>
        <v>376.21800000000002</v>
      </c>
      <c r="I10" s="66">
        <f>IF($G5*'Jul''14 Multi'!K7/'Jul''14 Multi'!K8&gt;='Jul''14 Multi'!K11,('Jul''14 Multi'!K11*'Jul''14 Multi'!K15/100)*'Jul''14 Multi'!K8,($G5*'Jul''14 Multi'!K7/'Jul''14 Multi'!K8*'Jul''14 Multi'!K15/100)*'Jul''14 Multi'!K8)</f>
        <v>388.08000000000004</v>
      </c>
      <c r="J10" s="66">
        <f>IF($G5*'Jul''14 Multi'!L7/'Jul''14 Multi'!L8&gt;='Jul''14 Multi'!L11,('Jul''14 Multi'!L11*'Jul''14 Multi'!L15/100)*'Jul''14 Multi'!L8,($G5*'Jul''14 Multi'!L7/'Jul''14 Multi'!L8*'Jul''14 Multi'!L15/100)*'Jul''14 Multi'!L8)</f>
        <v>189.09</v>
      </c>
      <c r="K10" s="66">
        <f>IF($G5*'Jul''14 Multi'!M7/'Jul''14 Multi'!M8&gt;='Jul''14 Multi'!M11,('Jul''14 Multi'!M11*'Jul''14 Multi'!M15/100)*'Jul''14 Multi'!M8,($G5*'Jul''14 Multi'!M7/'Jul''14 Multi'!M8*'Jul''14 Multi'!M15/100)*'Jul''14 Multi'!M8)</f>
        <v>382.1400000000001</v>
      </c>
      <c r="L10" s="70"/>
    </row>
    <row r="11" spans="1:16" x14ac:dyDescent="0.15">
      <c r="A11" s="47" t="s">
        <v>170</v>
      </c>
      <c r="C11" s="66">
        <f>IF($G5*'Jul''14 Multi'!E7/'Jul''14 Multi'!E8&lt;'Jul''14 Multi'!E11,0,IF($G5*'Jul''14 Multi'!E7/'Jul''14 Multi'!E8&lt;='Jul''14 Multi'!E12,($G5*'Jul''14 Multi'!E7/'Jul''14 Multi'!E8-'Jul''14 Multi'!E11)*('Jul''14 Multi'!E16/100)*'Jul''14 Multi'!E8,('Jul''14 Multi'!E12-'Jul''14 Multi'!E11)*('Jul''14 Multi'!E16/100)*'Jul''14 Multi'!E8))</f>
        <v>170.97300000000001</v>
      </c>
      <c r="D11" s="66">
        <f>IF($G5*'Jul''14 Multi'!F7/'Jul''14 Multi'!F8&lt;'Jul''14 Multi'!F11,0,IF($G5*'Jul''14 Multi'!F7/'Jul''14 Multi'!F8&lt;='Jul''14 Multi'!F12,($G5*'Jul''14 Multi'!F7/'Jul''14 Multi'!F8-'Jul''14 Multi'!F11)*('Jul''14 Multi'!F16/100)*'Jul''14 Multi'!F8,('Jul''14 Multi'!F12-'Jul''14 Multi'!F11)*('Jul''14 Multi'!F16/100)*'Jul''14 Multi'!F8))</f>
        <v>158.00400000000002</v>
      </c>
      <c r="E11" s="66">
        <f>IF($G5*'Jul''14 Multi'!G7/'Jul''14 Multi'!G8&lt;'Jul''14 Multi'!G11,0,IF($G5*'Jul''14 Multi'!G7/'Jul''14 Multi'!G8&lt;='Jul''14 Multi'!G12,($G5*'Jul''14 Multi'!G7/'Jul''14 Multi'!G8-'Jul''14 Multi'!G11)*('Jul''14 Multi'!G16/100)*'Jul''14 Multi'!G8,('Jul''14 Multi'!G12-'Jul''14 Multi'!G11)*('Jul''14 Multi'!G16/100)*'Jul''14 Multi'!G8))</f>
        <v>176.22</v>
      </c>
      <c r="F11" s="66">
        <f>IF($G5*'Jul''14 Multi'!H7/'Jul''14 Multi'!H8&lt;'Jul''14 Multi'!H11,0,IF($G5*'Jul''14 Multi'!H7/'Jul''14 Multi'!H8&lt;='Jul''14 Multi'!H12,($G5*'Jul''14 Multi'!H7/'Jul''14 Multi'!H8-'Jul''14 Multi'!H11)*('Jul''14 Multi'!H16/100)*'Jul''14 Multi'!H8,('Jul''14 Multi'!H12-'Jul''14 Multi'!H11)*('Jul''14 Multi'!H16/100)*'Jul''14 Multi'!H8))</f>
        <v>164.34000000000003</v>
      </c>
      <c r="G11" s="66">
        <f>IF($G5*'Jul''14 Multi'!I7/'Jul''14 Multi'!I8&lt;'Jul''14 Multi'!I11,0,IF($G5*'Jul''14 Multi'!I7/'Jul''14 Multi'!I8&lt;='Jul''14 Multi'!I12,($G5*'Jul''14 Multi'!I7/'Jul''14 Multi'!I8-'Jul''14 Multi'!I11)*('Jul''14 Multi'!I16/100)*'Jul''14 Multi'!I8,('Jul''14 Multi'!I12-'Jul''14 Multi'!I11)*('Jul''14 Multi'!I16/100)*'Jul''14 Multi'!I8))</f>
        <v>158.57999999999998</v>
      </c>
      <c r="H11" s="66">
        <f>IF($G5*'Jul''14 Multi'!J7/'Jul''14 Multi'!J8&lt;'Jul''14 Multi'!J11,0,IF($G5*'Jul''14 Multi'!J7/'Jul''14 Multi'!J8&lt;='Jul''14 Multi'!J12,($G5*'Jul''14 Multi'!J7/'Jul''14 Multi'!J8-'Jul''14 Multi'!J11)*('Jul''14 Multi'!J16/100)*'Jul''14 Multi'!J8,('Jul''14 Multi'!J12-'Jul''14 Multi'!J11)*('Jul''14 Multi'!J16/100)*'Jul''14 Multi'!J8))</f>
        <v>151.065</v>
      </c>
      <c r="I11" s="66">
        <f>IF($G5*'Jul''14 Multi'!K7/'Jul''14 Multi'!K8&lt;'Jul''14 Multi'!K11,0,IF($G5*'Jul''14 Multi'!K7/'Jul''14 Multi'!K8&lt;='Jul''14 Multi'!K12,($G5*'Jul''14 Multi'!K7/'Jul''14 Multi'!K8-'Jul''14 Multi'!K11)*('Jul''14 Multi'!K16/100)*'Jul''14 Multi'!K8,('Jul''14 Multi'!K12-'Jul''14 Multi'!K11)*('Jul''14 Multi'!K16/100)*'Jul''14 Multi'!K8))</f>
        <v>164.34000000000003</v>
      </c>
      <c r="J11" s="66">
        <f>IF($G5*'Jul''14 Multi'!L7/'Jul''14 Multi'!L8&lt;'Jul''14 Multi'!L11,0,IF($G5*'Jul''14 Multi'!L7/'Jul''14 Multi'!L8&lt;='Jul''14 Multi'!L12,($G5*'Jul''14 Multi'!L7/'Jul''14 Multi'!L8-'Jul''14 Multi'!L11)*('Jul''14 Multi'!L16/100)*'Jul''14 Multi'!L8,('Jul''14 Multi'!L12-'Jul''14 Multi'!L11)*('Jul''14 Multi'!L16/100)*'Jul''14 Multi'!L8))</f>
        <v>165.32999999999998</v>
      </c>
      <c r="K11" s="66">
        <f>IF($G5*'Jul''14 Multi'!M7/'Jul''14 Multi'!M8&lt;'Jul''14 Multi'!M11,0,IF($G5*'Jul''14 Multi'!M7/'Jul''14 Multi'!M8&lt;='Jul''14 Multi'!M12,($G5*'Jul''14 Multi'!M7/'Jul''14 Multi'!M8-'Jul''14 Multi'!M11)*('Jul''14 Multi'!M16/100)*'Jul''14 Multi'!M8,('Jul''14 Multi'!M12-'Jul''14 Multi'!M11)*('Jul''14 Multi'!M16/100)*'Jul''14 Multi'!M8))</f>
        <v>143.54999999999998</v>
      </c>
      <c r="L11" s="70"/>
    </row>
    <row r="12" spans="1:16" x14ac:dyDescent="0.15">
      <c r="A12" s="47" t="s">
        <v>535</v>
      </c>
      <c r="C12" s="89">
        <f>IF($G5*'Jul''14 Multi'!E7/'Jul''14 Multi'!E8&lt;'Jul''14 Multi'!E12,0,IF($G5*'Jul''14 Multi'!E7/'Jul''14 Multi'!E8&lt;='Jul''14 Multi'!E13,($G5*'Jul''14 Multi'!E7/'Jul''14 Multi'!E8-'Jul''14 Multi'!E12)*('Jul''14 Multi'!E17/100)*'Jul''14 Multi'!E8,('Jul''14 Multi'!E13-'Jul''14 Multi'!E12)*('Jul''14 Multi'!E17/100)*'Jul''14 Multi'!E8))</f>
        <v>136.917</v>
      </c>
      <c r="D12" s="89">
        <v>0</v>
      </c>
      <c r="E12" s="89">
        <f>IF($G5*'Jul''14 Multi'!G7/'Jul''14 Multi'!G8&lt;'Jul''14 Multi'!G12,0,IF($G5*'Jul''14 Multi'!G7/'Jul''14 Multi'!G8&lt;='Jul''14 Multi'!G13,($G5*'Jul''14 Multi'!G7/'Jul''14 Multi'!G8-'Jul''14 Multi'!G12)*('Jul''14 Multi'!G17/100)*'Jul''14 Multi'!G8,('Jul''14 Multi'!G13-'Jul''14 Multi'!G12)*('Jul''14 Multi'!G17/100)*'Jul''14 Multi'!G8))</f>
        <v>139.59</v>
      </c>
      <c r="F12" s="89">
        <f>IF($G5*'Jul''14 Multi'!H7/'Jul''14 Multi'!H8&lt;'Jul''14 Multi'!H12,0,IF($G5*'Jul''14 Multi'!H7/'Jul''14 Multi'!H8&lt;='Jul''14 Multi'!H13,($G5*'Jul''14 Multi'!H7/'Jul''14 Multi'!H8-'Jul''14 Multi'!H12)*('Jul''14 Multi'!H17/100)*'Jul''14 Multi'!H8,('Jul''14 Multi'!H13-'Jul''14 Multi'!H12)*('Jul''14 Multi'!H17/100)*'Jul''14 Multi'!H8))</f>
        <v>150.47999999999999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70"/>
    </row>
    <row r="13" spans="1:16" x14ac:dyDescent="0.15">
      <c r="A13" s="47" t="s">
        <v>776</v>
      </c>
      <c r="C13" s="66">
        <f>IF($G5*'Jul''14 Multi'!E7/'Jul''14 Multi'!E8&lt;'Jul''14 Multi'!E13,0,IF($G5*'Jul''14 Multi'!E7/'Jul''14 Multi'!E8&lt;='Jul''14 Multi'!E14,($G5*'Jul''14 Multi'!E7/'Jul''14 Multi'!E8-'Jul''14 Multi'!E13)*('Jul''14 Multi'!E18/100)*'Jul''14 Multi'!E8,('Jul''14 Multi'!E14-'Jul''14 Multi'!E13)*('Jul''14 Multi'!E18/100)*'Jul''14 Multi'!E8))</f>
        <v>59.499000000000009</v>
      </c>
      <c r="D13" s="66">
        <v>0</v>
      </c>
      <c r="E13" s="66">
        <f>IF($G5*'Jul''14 Multi'!G7/'Jul''14 Multi'!G8&lt;'Jul''14 Multi'!G13,0,IF($G5*'Jul''14 Multi'!G7/'Jul''14 Multi'!G8&lt;='Jul''14 Multi'!G14,($G5*'Jul''14 Multi'!G7/'Jul''14 Multi'!G8-'Jul''14 Multi'!G13)*('Jul''14 Multi'!G18/100)*'Jul''14 Multi'!G8,('Jul''14 Multi'!G14-'Jul''14 Multi'!G13)*('Jul''14 Multi'!G18/100)*'Jul''14 Multi'!G8))</f>
        <v>64.349999999999994</v>
      </c>
      <c r="F13" s="66">
        <f>IF($G5*'Jul''14 Multi'!H7/'Jul''14 Multi'!H8&lt;'Jul''14 Multi'!H13,0,IF($G5*'Jul''14 Multi'!H7/'Jul''14 Multi'!H8&lt;='Jul''14 Multi'!H14,($G5*'Jul''14 Multi'!H7/'Jul''14 Multi'!H8-'Jul''14 Multi'!H13)*('Jul''14 Multi'!H18/100)*'Jul''14 Multi'!H8,('Jul''14 Multi'!H14-'Jul''14 Multi'!H13)*('Jul''14 Multi'!H18/100)*'Jul''14 Multi'!H8))</f>
        <v>64.844999999999999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70"/>
    </row>
    <row r="14" spans="1:16" x14ac:dyDescent="0.15">
      <c r="A14" s="47" t="s">
        <v>868</v>
      </c>
      <c r="C14" s="66">
        <f>IF(($G5*'Jul''14 Multi'!E7/'Jul''14 Multi'!E8&gt;'Jul''14 Multi'!E14),($G5*'Jul''14 Multi'!E7/'Jul''14 Multi'!E8-'Jul''14 Multi'!E14)*'Jul''14 Multi'!E19/100*'Jul''14 Multi'!E8,0)</f>
        <v>0</v>
      </c>
      <c r="D14" s="66">
        <f>IF(($G5*'Jul''14 Multi'!F7/'Jul''14 Multi'!F8&gt;'Jul''14 Multi'!F12),($G5*'Jul''14 Multi'!F7/'Jul''14 Multi'!F8-'Jul''14 Multi'!F12)*'Jul''14 Multi'!F19/100)*'Jul''14 Multi'!F8</f>
        <v>54.0045</v>
      </c>
      <c r="E14" s="66">
        <f>IF(($G5*'Jul''14 Multi'!G7/'Jul''14 Multi'!G8&gt;'Jul''14 Multi'!G14),($G5*'Jul''14 Multi'!G7/'Jul''14 Multi'!G8-'Jul''14 Multi'!G14)*'Jul''14 Multi'!G19/100*'Jul''14 Multi'!G8,0)</f>
        <v>0</v>
      </c>
      <c r="F14" s="66">
        <f>IF(($G5*'Jul''14 Multi'!H7/'Jul''14 Multi'!H8&gt;'Jul''14 Multi'!H14),($G5*'Jul''14 Multi'!H7/'Jul''14 Multi'!H8-'Jul''14 Multi'!H14)*'Jul''14 Multi'!H19/100*'Jul''14 Multi'!H8,0)</f>
        <v>0</v>
      </c>
      <c r="G14" s="66">
        <f>IF(($G5*'Jul''14 Multi'!I7/'Jul''14 Multi'!I8&gt;'Jul''14 Multi'!I12),($G5*'Jul''14 Multi'!I7/'Jul''14 Multi'!I8-'Jul''14 Multi'!I12)*'Jul''14 Multi'!I19/100)*'Jul''14 Multi'!I8</f>
        <v>54.405000000000001</v>
      </c>
      <c r="H14" s="66">
        <f>IF(($G5*'Jul''14 Multi'!J7/'Jul''14 Multi'!J8&gt;'Jul''14 Multi'!J12),($G5*'Jul''14 Multi'!J7/'Jul''14 Multi'!J8-'Jul''14 Multi'!J12)*'Jul''14 Multi'!J19/100)*'Jul''14 Multi'!J8</f>
        <v>67.3065</v>
      </c>
      <c r="I14" s="66">
        <f>IF(($G5*'Jul''14 Multi'!K7/'Jul''14 Multi'!K8&gt;'Jul''14 Multi'!K12),($G5*'Jul''14 Multi'!K7/'Jul''14 Multi'!K8-'Jul''14 Multi'!K12)*'Jul''14 Multi'!K19/100)*'Jul''14 Multi'!K8</f>
        <v>56.924999999999997</v>
      </c>
      <c r="J14" s="66">
        <f>IF(($G5*'Jul''14 Multi'!L7/'Jul''14 Multi'!L8&gt;'Jul''14 Multi'!L12),($G5*'Jul''14 Multi'!L7/'Jul''14 Multi'!L8-'Jul''14 Multi'!L12)*'Jul''14 Multi'!L19/100)*'Jul''14 Multi'!L8</f>
        <v>204.93</v>
      </c>
      <c r="K14" s="66">
        <f>IF(($G5*'Jul''14 Multi'!M7/'Jul''14 Multi'!M8&gt;'Jul''14 Multi'!M12),($G5*'Jul''14 Multi'!M7/'Jul''14 Multi'!M8-'Jul''14 Multi'!M12)*'Jul''14 Multi'!M19/100)*'Jul''14 Multi'!M8</f>
        <v>57.42</v>
      </c>
      <c r="L14" s="70"/>
    </row>
    <row r="15" spans="1:16" x14ac:dyDescent="0.15">
      <c r="A15" s="47" t="s">
        <v>744</v>
      </c>
      <c r="C15" s="66">
        <f>IF($G5*'Jul''14 Multi'!E9/'Jul''14 Multi'!E10&gt;='Jul''14 Multi'!E11,('Jul''14 Multi'!E11*'Jul''14 Multi'!E20/100)*'Jul''14 Multi'!E10,($G5*'Jul''14 Multi'!E9/'Jul''14 Multi'!E10*'Jul''14 Multi'!E20/100)*'Jul''14 Multi'!E10)</f>
        <v>186.21899999999999</v>
      </c>
      <c r="D15" s="66">
        <f>IF($G5*'Jul''14 Multi'!F9/'Jul''14 Multi'!F10&gt;='Jul''14 Multi'!F11,('Jul''14 Multi'!F11*'Jul''14 Multi'!F20/100)*'Jul''14 Multi'!F10,($G5*'Jul''14 Multi'!F9/'Jul''14 Multi'!F10*'Jul''14 Multi'!F20/100)*'Jul''14 Multi'!F10)</f>
        <v>357.19200000000001</v>
      </c>
      <c r="E15" s="66">
        <f>IF($G5*'Jul''14 Multi'!G9/'Jul''14 Multi'!G10&gt;='Jul''14 Multi'!G11,('Jul''14 Multi'!G11*'Jul''14 Multi'!G20/100)*'Jul''14 Multi'!G10,($G5*'Jul''14 Multi'!G9/'Jul''14 Multi'!G10*'Jul''14 Multi'!G20/100)*'Jul''14 Multi'!G10)</f>
        <v>187.11000000000004</v>
      </c>
      <c r="F15" s="66">
        <f>IF($G5*'Jul''14 Multi'!H9/'Jul''14 Multi'!H10&gt;='Jul''14 Multi'!H11,('Jul''14 Multi'!H11*'Jul''14 Multi'!H20/100)*'Jul''14 Multi'!H10,($G5*'Jul''14 Multi'!H9/'Jul''14 Multi'!H10*'Jul''14 Multi'!H20/100)*'Jul''14 Multi'!H10)</f>
        <v>176.22</v>
      </c>
      <c r="G15" s="66">
        <f>IF($G5*'Jul''14 Multi'!I9/'Jul''14 Multi'!I10&gt;='Jul''14 Multi'!I11,('Jul''14 Multi'!I11*'Jul''14 Multi'!I20/100)*'Jul''14 Multi'!I10,($G5*'Jul''14 Multi'!I9/'Jul''14 Multi'!I10*'Jul''14 Multi'!I20/100)*'Jul''14 Multi'!I10)</f>
        <v>404.09999999999997</v>
      </c>
      <c r="H15" s="66">
        <f>IF($G5*'Jul''14 Multi'!J9/'Jul''14 Multi'!J10&gt;='Jul''14 Multi'!J11,('Jul''14 Multi'!J11*'Jul''14 Multi'!J20/100)*'Jul''14 Multi'!J10,($G5*'Jul''14 Multi'!J9/'Jul''14 Multi'!J10*'Jul''14 Multi'!J20/100)*'Jul''14 Multi'!J10)</f>
        <v>357.08399999999995</v>
      </c>
      <c r="I15" s="66">
        <f>IF($G5*'Jul''14 Multi'!K9/'Jul''14 Multi'!K10&gt;='Jul''14 Multi'!K11,('Jul''14 Multi'!K11*'Jul''14 Multi'!K20/100)*'Jul''14 Multi'!K10,($G5*'Jul''14 Multi'!K9/'Jul''14 Multi'!K10*'Jul''14 Multi'!K20/100)*'Jul''14 Multi'!K10)</f>
        <v>360.3599999999999</v>
      </c>
      <c r="J15" s="66">
        <f>IF($G5*'Jul''14 Multi'!L9/'Jul''14 Multi'!L10&gt;='Jul''14 Multi'!L11,('Jul''14 Multi'!L11*'Jul''14 Multi'!L20/100)*'Jul''14 Multi'!L10,($G5*'Jul''14 Multi'!L9/'Jul''14 Multi'!L10*'Jul''14 Multi'!L20/100)*'Jul''14 Multi'!L10)</f>
        <v>183.14999999999998</v>
      </c>
      <c r="K15" s="66">
        <f>IF($G5*'Jul''14 Multi'!M9/'Jul''14 Multi'!M10&gt;='Jul''14 Multi'!M11,('Jul''14 Multi'!M11*'Jul''14 Multi'!M20/100)*'Jul''14 Multi'!M10,($G5*'Jul''14 Multi'!M9/'Jul''14 Multi'!M10*'Jul''14 Multi'!M20/100)*'Jul''14 Multi'!M10)</f>
        <v>372.24</v>
      </c>
      <c r="L15" s="70"/>
    </row>
    <row r="16" spans="1:16" x14ac:dyDescent="0.15">
      <c r="A16" s="47" t="s">
        <v>389</v>
      </c>
      <c r="C16" s="47">
        <f>IF($G5*'Jul''14 Multi'!E9/'Jul''14 Multi'!E10&lt;'Jul''14 Multi'!E11,0,IF($G5*'Jul''14 Multi'!E9/'Jul''14 Multi'!E10&lt;='Jul''14 Multi'!E12,($G5*'Jul''14 Multi'!E9/'Jul''14 Multi'!E10-'Jul''14 Multi'!E11)*('Jul''14 Multi'!E21/100)*'Jul''14 Multi'!E10,('Jul''14 Multi'!E12-'Jul''14 Multi'!E11)*('Jul''14 Multi'!E21/100)*'Jul''14 Multi'!E10))</f>
        <v>161.17200000000003</v>
      </c>
      <c r="D16" s="66">
        <f>IF($G5*'Jul''14 Multi'!F9/'Jul''14 Multi'!F10&lt;'Jul''14 Multi'!F11,0,IF($G5*'Jul''14 Multi'!F9/'Jul''14 Multi'!F10&lt;='Jul''14 Multi'!F12,($G5*'Jul''14 Multi'!F9/'Jul''14 Multi'!F10-'Jul''14 Multi'!F11)*('Jul''14 Multi'!F21/100)*'Jul''14 Multi'!F10,('Jul''14 Multi'!F12-'Jul''14 Multi'!F11)*('Jul''14 Multi'!F21/100)*'Jul''14 Multi'!F10))</f>
        <v>136.22399999999999</v>
      </c>
      <c r="E16" s="66">
        <f>IF($G5*'Jul''14 Multi'!G9/'Jul''14 Multi'!G10&lt;'Jul''14 Multi'!G11,0,IF($G5*'Jul''14 Multi'!G9/'Jul''14 Multi'!G10&lt;='Jul''14 Multi'!G12,($G5*'Jul''14 Multi'!G9/'Jul''14 Multi'!G10-'Jul''14 Multi'!G11)*('Jul''14 Multi'!G21/100)*'Jul''14 Multi'!G10,('Jul''14 Multi'!G12-'Jul''14 Multi'!G11)*('Jul''14 Multi'!G21/100)*'Jul''14 Multi'!G10))</f>
        <v>170.28</v>
      </c>
      <c r="F16" s="66">
        <f>IF($G5*'Jul''14 Multi'!H9/'Jul''14 Multi'!H10&lt;'Jul''14 Multi'!H11,0,IF($G5*'Jul''14 Multi'!H9/'Jul''14 Multi'!H10&lt;='Jul''14 Multi'!H12,($G5*'Jul''14 Multi'!H9/'Jul''14 Multi'!H10-'Jul''14 Multi'!H11)*('Jul''14 Multi'!H21/100)*'Jul''14 Multi'!H10,('Jul''14 Multi'!H12-'Jul''14 Multi'!H11)*('Jul''14 Multi'!H21/100)*'Jul''14 Multi'!H10))</f>
        <v>149.49</v>
      </c>
      <c r="G16" s="66">
        <f>IF($G5*'Jul''14 Multi'!I9/'Jul''14 Multi'!I10&lt;'Jul''14 Multi'!I11,0,IF($G5*'Jul''14 Multi'!I9/'Jul''14 Multi'!I10&lt;='Jul''14 Multi'!I12,($G5*'Jul''14 Multi'!I9/'Jul''14 Multi'!I10-'Jul''14 Multi'!I11)*('Jul''14 Multi'!I21/100)*'Jul''14 Multi'!I10,('Jul''14 Multi'!I12-'Jul''14 Multi'!I11)*('Jul''14 Multi'!I21/100)*'Jul''14 Multi'!I10))</f>
        <v>137.70000000000002</v>
      </c>
      <c r="H16" s="66">
        <f>IF($G5*'Jul''14 Multi'!J9/'Jul''14 Multi'!J10&lt;'Jul''14 Multi'!J11,0,IF($G5*'Jul''14 Multi'!J9/'Jul''14 Multi'!J10&lt;='Jul''14 Multi'!J12,($G5*'Jul''14 Multi'!J9/'Jul''14 Multi'!J10-'Jul''14 Multi'!J11)*('Jul''14 Multi'!J21/100)*'Jul''14 Multi'!J10,('Jul''14 Multi'!J12-'Jul''14 Multi'!J11)*('Jul''14 Multi'!J21/100)*'Jul''14 Multi'!J10))</f>
        <v>143.23499999999999</v>
      </c>
      <c r="I16" s="66">
        <f>IF($G5*'Jul''14 Multi'!K9/'Jul''14 Multi'!K10&lt;'Jul''14 Multi'!K11,0,IF($G5*'Jul''14 Multi'!K9/'Jul''14 Multi'!K10&lt;='Jul''14 Multi'!K12,($G5*'Jul''14 Multi'!K9/'Jul''14 Multi'!K10-'Jul''14 Multi'!K11)*('Jul''14 Multi'!K21/100)*'Jul''14 Multi'!K10,('Jul''14 Multi'!K12-'Jul''14 Multi'!K11)*('Jul''14 Multi'!K21/100)*'Jul''14 Multi'!K10))</f>
        <v>126.71999999999998</v>
      </c>
      <c r="J16" s="66">
        <f>IF($G5*'Jul''14 Multi'!L9/'Jul''14 Multi'!L10&lt;'Jul''14 Multi'!L11,0,IF($G5*'Jul''14 Multi'!L9/'Jul''14 Multi'!L10&lt;='Jul''14 Multi'!L12,($G5*'Jul''14 Multi'!L9/'Jul''14 Multi'!L10-'Jul''14 Multi'!L11)*('Jul''14 Multi'!L21/100)*'Jul''14 Multi'!L10,('Jul''14 Multi'!L12-'Jul''14 Multi'!L11)*('Jul''14 Multi'!L21/100)*'Jul''14 Multi'!L10))</f>
        <v>161.36999999999998</v>
      </c>
      <c r="K16" s="66">
        <f>IF($G5*'Jul''14 Multi'!M9/'Jul''14 Multi'!M10&lt;'Jul''14 Multi'!M11,0,IF($G5*'Jul''14 Multi'!M9/'Jul''14 Multi'!M10&lt;='Jul''14 Multi'!M12,($G5*'Jul''14 Multi'!M9/'Jul''14 Multi'!M10-'Jul''14 Multi'!M11)*('Jul''14 Multi'!M21/100)*'Jul''14 Multi'!M10,('Jul''14 Multi'!M12-'Jul''14 Multi'!M11)*('Jul''14 Multi'!M21/100)*'Jul''14 Multi'!M10))</f>
        <v>137.60999999999999</v>
      </c>
      <c r="L16" s="70"/>
    </row>
    <row r="17" spans="1:12" x14ac:dyDescent="0.15">
      <c r="A17" s="47" t="s">
        <v>673</v>
      </c>
      <c r="C17" s="66">
        <f>IF($G5*'Jul''14 Multi'!E9/'Jul''14 Multi'!E10&lt;'Jul''14 Multi'!E12,0,IF($G5*'Jul''14 Multi'!E9/'Jul''14 Multi'!E10&lt;='Jul''14 Multi'!E13,($G5*'Jul''14 Multi'!E9/'Jul''14 Multi'!E10-'Jul''14 Multi'!E12)*('Jul''14 Multi'!E22/100)*'Jul''14 Multi'!E10,('Jul''14 Multi'!E13-'Jul''14 Multi'!E12)*('Jul''14 Multi'!E22/100)*'Jul''14 Multi'!E10))</f>
        <v>132.95699999999999</v>
      </c>
      <c r="D17" s="66">
        <v>0</v>
      </c>
      <c r="E17" s="66">
        <f>IF($G5*'Jul''14 Multi'!G9/'Jul''14 Multi'!G10&lt;'Jul''14 Multi'!G12,0,IF($G5*'Jul''14 Multi'!G9/'Jul''14 Multi'!G10&lt;='Jul''14 Multi'!G13,($G5*'Jul''14 Multi'!G9/'Jul''14 Multi'!G10-'Jul''14 Multi'!G12)*('Jul''14 Multi'!G22/100)*'Jul''14 Multi'!G10,('Jul''14 Multi'!G13-'Jul''14 Multi'!G12)*('Jul''14 Multi'!G22/100)*'Jul''14 Multi'!G10))</f>
        <v>136.62</v>
      </c>
      <c r="F17" s="66">
        <f>IF($G5*'Jul''14 Multi'!H9/'Jul''14 Multi'!H10&lt;'Jul''14 Multi'!H12,0,IF($G5*'Jul''14 Multi'!H9/'Jul''14 Multi'!H10&lt;='Jul''14 Multi'!H13,($G5*'Jul''14 Multi'!H9/'Jul''14 Multi'!H10-'Jul''14 Multi'!H12)*('Jul''14 Multi'!H22/100)*'Jul''14 Multi'!H10,('Jul''14 Multi'!H13-'Jul''14 Multi'!H12)*('Jul''14 Multi'!H22/100)*'Jul''14 Multi'!H10))</f>
        <v>142.56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70"/>
    </row>
    <row r="18" spans="1:12" x14ac:dyDescent="0.15">
      <c r="A18" s="47" t="s">
        <v>576</v>
      </c>
      <c r="C18" s="66">
        <f>IF($G5*'Jul''14 Multi'!E9/'Jul''14 Multi'!E10&lt;'Jul''14 Multi'!E13,0,IF($G5*'Jul''14 Multi'!E9/'Jul''14 Multi'!E10&lt;='Jul''14 Multi'!E14,($G5*'Jul''14 Multi'!E9/'Jul''14 Multi'!E10-'Jul''14 Multi'!E13)*('Jul''14 Multi'!E23/100)*'Jul''14 Multi'!E10,('Jul''14 Multi'!E14-'Jul''14 Multi'!E13)*('Jul''14 Multi'!E23/100)*'Jul''14 Multi'!E10))</f>
        <v>58.706999999999994</v>
      </c>
      <c r="D18" s="66">
        <v>0</v>
      </c>
      <c r="E18" s="66">
        <f>IF($G5*'Jul''14 Multi'!G9/'Jul''14 Multi'!G10&lt;'Jul''14 Multi'!G13,0,IF($G5*'Jul''14 Multi'!G9/'Jul''14 Multi'!G10&lt;='Jul''14 Multi'!G14,($G5*'Jul''14 Multi'!G9/'Jul''14 Multi'!G10-'Jul''14 Multi'!G13)*('Jul''14 Multi'!G23/100)*'Jul''14 Multi'!G10,('Jul''14 Multi'!G14-'Jul''14 Multi'!G13)*('Jul''14 Multi'!G23/100)*'Jul''14 Multi'!G10))</f>
        <v>60.390000000000008</v>
      </c>
      <c r="F18" s="66">
        <f>IF($G5*'Jul''14 Multi'!H9/'Jul''14 Multi'!H10&lt;'Jul''14 Multi'!H13,0,IF($G5*'Jul''14 Multi'!H9/'Jul''14 Multi'!H10&lt;='Jul''14 Multi'!H14,($G5*'Jul''14 Multi'!H9/'Jul''14 Multi'!H10-'Jul''14 Multi'!H13)*('Jul''14 Multi'!H23/100)*'Jul''14 Multi'!H10,('Jul''14 Multi'!H14-'Jul''14 Multi'!H13)*('Jul''14 Multi'!H23/100)*'Jul''14 Multi'!H10))</f>
        <v>61.38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70"/>
    </row>
    <row r="19" spans="1:12" x14ac:dyDescent="0.15">
      <c r="A19" s="47" t="s">
        <v>742</v>
      </c>
      <c r="C19" s="66">
        <f>IF(($G5*'Jul''14 Multi'!E9/'Jul''14 Multi'!E10&gt;'Jul''14 Multi'!E14),($G5*'Jul''14 Multi'!E9/'Jul''14 Multi'!E10-'Jul''14 Multi'!E14)*'Jul''14 Multi'!E24/100*'Jul''14 Multi'!E10,0)</f>
        <v>0</v>
      </c>
      <c r="D19" s="66">
        <f>IF(($G5*'Jul''14 Multi'!F9/'Jul''14 Multi'!F10&gt;'Jul''14 Multi'!F12),($G5*'Jul''14 Multi'!F9/'Jul''14 Multi'!F10-'Jul''14 Multi'!F12)*'Jul''14 Multi'!F24/100)*'Jul''14 Multi'!F10</f>
        <v>50.292000000000002</v>
      </c>
      <c r="E19" s="66">
        <f>IF(($G5*'Jul''14 Multi'!G9/'Jul''14 Multi'!G10&gt;'Jul''14 Multi'!G14),($G5*'Jul''14 Multi'!G9/'Jul''14 Multi'!G10-'Jul''14 Multi'!G14)*'Jul''14 Multi'!G24/100*'Jul''14 Multi'!G10,0)</f>
        <v>0</v>
      </c>
      <c r="F19" s="66">
        <f>IF(($G5*'Jul''14 Multi'!H9/'Jul''14 Multi'!H10&gt;'Jul''14 Multi'!H14),($G5*'Jul''14 Multi'!H9/'Jul''14 Multi'!H10-'Jul''14 Multi'!H14)*'Jul''14 Multi'!H24/100*'Jul''14 Multi'!H10,0)</f>
        <v>0</v>
      </c>
      <c r="G19" s="66">
        <f>IF(($G5*'Jul''14 Multi'!I9/'Jul''14 Multi'!I10&gt;'Jul''14 Multi'!I12),($G5*'Jul''14 Multi'!I9/'Jul''14 Multi'!I10-'Jul''14 Multi'!I12)*'Jul''14 Multi'!I24/100)*'Jul''14 Multi'!I10</f>
        <v>51.39</v>
      </c>
      <c r="H19" s="66">
        <f>IF(($G5*'Jul''14 Multi'!J9/'Jul''14 Multi'!J10&gt;'Jul''14 Multi'!J12),($G5*'Jul''14 Multi'!J9/'Jul''14 Multi'!J10-'Jul''14 Multi'!J12)*'Jul''14 Multi'!J24/100)*'Jul''14 Multi'!J10</f>
        <v>64.480499999999992</v>
      </c>
      <c r="I19" s="66">
        <f>IF(($G5*'Jul''14 Multi'!K9/'Jul''14 Multi'!K10&gt;'Jul''14 Multi'!K12),($G5*'Jul''14 Multi'!K9/'Jul''14 Multi'!K10-'Jul''14 Multi'!K12)*'Jul''14 Multi'!K24/100)*'Jul''14 Multi'!K10</f>
        <v>55.44</v>
      </c>
      <c r="J19" s="66">
        <f>IF(($G5*'Jul''14 Multi'!L9/'Jul''14 Multi'!L10&gt;'Jul''14 Multi'!L12),($G5*'Jul''14 Multi'!L9/'Jul''14 Multi'!L10-'Jul''14 Multi'!L12)*'Jul''14 Multi'!L24/100)*'Jul''14 Multi'!L10</f>
        <v>203.44499999999999</v>
      </c>
      <c r="K19" s="66">
        <f>IF(($G5*'Jul''14 Multi'!M9/'Jul''14 Multi'!M10&gt;'Jul''14 Multi'!M12),($G5*'Jul''14 Multi'!M9/'Jul''14 Multi'!M10-'Jul''14 Multi'!M12)*'Jul''14 Multi'!M24/100)*'Jul''14 Multi'!M10</f>
        <v>53.954999999999998</v>
      </c>
      <c r="L19" s="70"/>
    </row>
    <row r="20" spans="1:12" x14ac:dyDescent="0.15">
      <c r="A20" s="47" t="s">
        <v>309</v>
      </c>
      <c r="C20" s="66">
        <f>365*'Jul''14 Multi'!E25/100</f>
        <v>244.99529999999999</v>
      </c>
      <c r="D20" s="66">
        <f>365*'Jul''14 Multi'!F25/100</f>
        <v>243.50975000000003</v>
      </c>
      <c r="E20" s="66">
        <f>365*'Jul''14 Multi'!G25/100</f>
        <v>260.97500000000002</v>
      </c>
      <c r="F20" s="66">
        <f>365*'Jul''14 Multi'!H25/100</f>
        <v>226.7672</v>
      </c>
      <c r="G20" s="66">
        <f>365*'Jul''14 Multi'!I25/100</f>
        <v>275.00559999999996</v>
      </c>
      <c r="H20" s="66">
        <f>365*'Jul''14 Multi'!J25/100</f>
        <v>250.9375</v>
      </c>
      <c r="I20" s="66">
        <f>365*'Jul''14 Multi'!K25/100</f>
        <v>212.90450000000001</v>
      </c>
      <c r="J20" s="66">
        <f>365*'Jul''14 Multi'!L25/100</f>
        <v>236.84484999999998</v>
      </c>
      <c r="K20" s="66">
        <f>365*'Jul''14 Multi'!M25/100</f>
        <v>212.75485</v>
      </c>
      <c r="L20" s="67">
        <f>AVERAGE(C20:K20)</f>
        <v>240.52161666666663</v>
      </c>
    </row>
    <row r="21" spans="1:12" x14ac:dyDescent="0.15">
      <c r="A21" s="69" t="s">
        <v>721</v>
      </c>
      <c r="B21" s="70"/>
      <c r="C21" s="68">
        <f t="shared" ref="C21:I21" si="0">SUM(C10:C20)</f>
        <v>1347.5583000000001</v>
      </c>
      <c r="D21" s="68">
        <f t="shared" si="0"/>
        <v>1396.66625</v>
      </c>
      <c r="E21" s="68">
        <f t="shared" si="0"/>
        <v>1390.5650000000001</v>
      </c>
      <c r="F21" s="68">
        <f>SUM(F10:F20)</f>
        <v>1333.0922000000003</v>
      </c>
      <c r="G21" s="68">
        <f t="shared" si="0"/>
        <v>1515.8806</v>
      </c>
      <c r="H21" s="68">
        <f t="shared" si="0"/>
        <v>1410.3264999999999</v>
      </c>
      <c r="I21" s="68">
        <f t="shared" si="0"/>
        <v>1364.7695000000001</v>
      </c>
      <c r="J21" s="68">
        <f>SUM(J10:J20)</f>
        <v>1344.1598499999998</v>
      </c>
      <c r="K21" s="68">
        <f>SUM(K10:K20)</f>
        <v>1359.66985</v>
      </c>
      <c r="L21" s="72">
        <f>AVERAGE(C21:K21)</f>
        <v>1384.7431166666665</v>
      </c>
    </row>
    <row r="23" spans="1:12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331</v>
      </c>
      <c r="G23" s="50" t="s">
        <v>126</v>
      </c>
      <c r="H23" s="50" t="s">
        <v>412</v>
      </c>
      <c r="I23" s="50" t="s">
        <v>234</v>
      </c>
      <c r="J23" s="50" t="s">
        <v>200</v>
      </c>
      <c r="K23" s="50" t="s">
        <v>375</v>
      </c>
      <c r="L23" s="65" t="s">
        <v>729</v>
      </c>
    </row>
    <row r="24" spans="1:12" x14ac:dyDescent="0.15">
      <c r="A24" s="47" t="s">
        <v>667</v>
      </c>
      <c r="C24" s="66">
        <f>IF($G5*'Jul''14 Multi'!E29/'Jul''14 Multi'!E30&gt;='Jul''14 Multi'!E33,('Jul''14 Multi'!E33*'Jul''14 Multi'!E37/100)*'Jul''14 Multi'!E30,($G5*'Jul''14 Multi'!E29/'Jul''14 Multi'!E30*'Jul''14 Multi'!E37/100)*'Jul''14 Multi'!E30)</f>
        <v>200.07900000000001</v>
      </c>
      <c r="D24" s="66">
        <f>IF($G5*'Jul''14 Multi'!F29/'Jul''14 Multi'!F30&gt;='Jul''14 Multi'!F33,('Jul''14 Multi'!F33*'Jul''14 Multi'!F37/100)*'Jul''14 Multi'!F30,('Bills Jul''14'!$G5*'Jul''14 Multi'!F29/'Jul''14 Multi'!F30*'Jul''14 Multi'!F37/100)*'Jul''14 Multi'!F30)</f>
        <v>228.459</v>
      </c>
      <c r="E24" s="66">
        <f>IF($G5*'Jul''14 Multi'!G29/'Jul''14 Multi'!G30&gt;='Jul''14 Multi'!G33,('Jul''14 Multi'!G33*'Jul''14 Multi'!G37/100)*'Jul''14 Multi'!G30,($G5*'Jul''14 Multi'!G29/'Jul''14 Multi'!G30*'Jul''14 Multi'!G37/100)*'Jul''14 Multi'!G30)</f>
        <v>193.04999999999998</v>
      </c>
      <c r="F24" s="66">
        <f>IF($G5*'Jul''14 Multi'!H29/'Jul''14 Multi'!H30&gt;='Jul''14 Multi'!H33,('Jul''14 Multi'!H33*'Jul''14 Multi'!H37/100)*'Jul''14 Multi'!H30,($G5*'Jul''14 Multi'!H29/'Jul''14 Multi'!H30*'Jul''14 Multi'!H37/100)*'Jul''14 Multi'!H30)</f>
        <v>197.01</v>
      </c>
      <c r="G24" s="66">
        <f>IF($G5*'Jul''14 Multi'!I29/'Jul''14 Multi'!I30&gt;='Jul''14 Multi'!I33,('Jul''14 Multi'!I33*'Jul''14 Multi'!I37/100)*'Jul''14 Multi'!I30,('Bills Jul''14'!$G5*'Jul''14 Multi'!I29/'Jul''14 Multi'!I30*'Jul''14 Multi'!I37/100)*'Jul''14 Multi'!I30)</f>
        <v>151.9</v>
      </c>
      <c r="H24" s="66">
        <f>IF($G5*'Jul''14 Multi'!J29/'Jul''14 Multi'!J30&gt;='Jul''14 Multi'!J33,('Jul''14 Multi'!J33*'Jul''14 Multi'!J37/100)*'Jul''14 Multi'!J30,('Bills Jul''14'!$G5*'Jul''14 Multi'!J29/'Jul''14 Multi'!J30*'Jul''14 Multi'!J37/100)*'Jul''14 Multi'!J30)</f>
        <v>219.45</v>
      </c>
      <c r="I24" s="66">
        <f>IF($G5*'Jul''14 Multi'!K29/'Jul''14 Multi'!K30&gt;='Jul''14 Multi'!K33,('Jul''14 Multi'!K33*'Jul''14 Multi'!K37/100)*'Jul''14 Multi'!K30,('Bills Jul''14'!$G5*'Jul''14 Multi'!K29/'Jul''14 Multi'!K30*'Jul''14 Multi'!K37/100)*'Jul''14 Multi'!K30)</f>
        <v>213.67500000000001</v>
      </c>
      <c r="J24" s="66">
        <f>IF($G5*'Jul''14 Multi'!L29/'Jul''14 Multi'!L30&gt;='Jul''14 Multi'!L33,('Jul''14 Multi'!L33*'Jul''14 Multi'!L37/100)*'Jul''14 Multi'!L30,('Bills Jul''14'!$G5*'Jul''14 Multi'!L29/'Jul''14 Multi'!L30*'Jul''14 Multi'!L37/100)*'Jul''14 Multi'!L30)</f>
        <v>196.02</v>
      </c>
      <c r="K24" s="66">
        <f>IF($G5*'Jul''14 Multi'!M29/'Jul''14 Multi'!M30&gt;='Jul''14 Multi'!M33,('Jul''14 Multi'!M33*'Jul''14 Multi'!M37/100)*'Jul''14 Multi'!M30,('Bills Jul''14'!$G5*'Jul''14 Multi'!M29/'Jul''14 Multi'!M30*'Jul''14 Multi'!M37/100)*'Jul''14 Multi'!M30)</f>
        <v>212.52</v>
      </c>
      <c r="L24" s="70"/>
    </row>
    <row r="25" spans="1:12" x14ac:dyDescent="0.15">
      <c r="A25" s="47" t="s">
        <v>170</v>
      </c>
      <c r="C25" s="66">
        <f>IF($G5*'Jul''14 Multi'!E29/'Jul''14 Multi'!E30&lt;'Jul''14 Multi'!E33,0,IF($G5*'Jul''14 Multi'!E29/'Jul''14 Multi'!E30&lt;='Jul''14 Multi'!E34,($G5*'Jul''14 Multi'!E29/'Jul''14 Multi'!E30-'Jul''14 Multi'!E33)*('Jul''14 Multi'!E38/100)*'Jul''14 Multi'!E30,('Jul''14 Multi'!E34-'Jul''14 Multi'!E33)*('Jul''14 Multi'!E38/100)*'Jul''14 Multi'!E30))</f>
        <v>172.85400000000001</v>
      </c>
      <c r="D25" s="66">
        <v>0</v>
      </c>
      <c r="E25" s="66">
        <f>IF($G5*'Jul''14 Multi'!G29/'Jul''14 Multi'!G30&lt;'Jul''14 Multi'!G33,0,IF($G5*'Jul''14 Multi'!G29/'Jul''14 Multi'!G30&lt;='Jul''14 Multi'!G34,($G5*'Jul''14 Multi'!G29/'Jul''14 Multi'!G30-'Jul''14 Multi'!G33)*('Jul''14 Multi'!G38/100)*'Jul''14 Multi'!G30,('Jul''14 Multi'!G34-'Jul''14 Multi'!G33)*('Jul''14 Multi'!G38/100)*'Jul''14 Multi'!G30))</f>
        <v>177.21</v>
      </c>
      <c r="F25" s="66">
        <f>IF($G5*'Jul''14 Multi'!H29/'Jul''14 Multi'!H30&lt;'Jul''14 Multi'!H33,0,IF($G5*'Jul''14 Multi'!H29/'Jul''14 Multi'!H30&lt;='Jul''14 Multi'!H34,($G5*'Jul''14 Multi'!H29/'Jul''14 Multi'!H30-'Jul''14 Multi'!H33)*('Jul''14 Multi'!H38/100)*'Jul''14 Multi'!H30,('Jul''14 Multi'!H34-'Jul''14 Multi'!H33)*('Jul''14 Multi'!H38/100)*'Jul''14 Multi'!H30))</f>
        <v>164.34000000000003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70"/>
    </row>
    <row r="26" spans="1:12" x14ac:dyDescent="0.15">
      <c r="A26" s="47" t="s">
        <v>535</v>
      </c>
      <c r="C26" s="66">
        <f>IF($G5*'Jul''14 Multi'!E29/'Jul''14 Multi'!E30&lt;'Jul''14 Multi'!E34,0,IF($G5*'Jul''14 Multi'!E29/'Jul''14 Multi'!E30&lt;='Jul''14 Multi'!E35,($G5*'Jul''14 Multi'!E29/'Jul''14 Multi'!E30-'Jul''14 Multi'!E34)*('Jul''14 Multi'!E39/100)*'Jul''14 Multi'!E30,('Jul''14 Multi'!E35-'Jul''14 Multi'!E34)*('Jul''14 Multi'!E39/100)*'Jul''14 Multi'!E30))</f>
        <v>139.78799999999998</v>
      </c>
      <c r="D26" s="66">
        <v>0</v>
      </c>
      <c r="E26" s="66">
        <f>IF($G5*'Jul''14 Multi'!G29/'Jul''14 Multi'!G30&lt;'Jul''14 Multi'!G34,0,IF($G5*'Jul''14 Multi'!G29/'Jul''14 Multi'!G30&lt;='Jul''14 Multi'!G35,($G5*'Jul''14 Multi'!G29/'Jul''14 Multi'!G30-'Jul''14 Multi'!G34)*('Jul''14 Multi'!G39/100)*'Jul''14 Multi'!G30,('Jul''14 Multi'!G35-'Jul''14 Multi'!G34)*('Jul''14 Multi'!G39/100)*'Jul''14 Multi'!G30))</f>
        <v>154.44</v>
      </c>
      <c r="F26" s="66">
        <f>IF($G5*'Jul''14 Multi'!H29/'Jul''14 Multi'!H30&lt;'Jul''14 Multi'!H34,0,IF($G5*'Jul''14 Multi'!H29/'Jul''14 Multi'!H30&lt;='Jul''14 Multi'!H35,($G5*'Jul''14 Multi'!H29/'Jul''14 Multi'!H30-'Jul''14 Multi'!H34)*('Jul''14 Multi'!H39/100)*'Jul''14 Multi'!H30,('Jul''14 Multi'!H35-'Jul''14 Multi'!H34)*('Jul''14 Multi'!H39/100)*'Jul''14 Multi'!H30))</f>
        <v>150.47999999999999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70"/>
    </row>
    <row r="27" spans="1:12" x14ac:dyDescent="0.15">
      <c r="A27" s="47" t="s">
        <v>776</v>
      </c>
      <c r="C27" s="66">
        <f>IF($G5*'Jul''14 Multi'!E29/'Jul''14 Multi'!E30&lt;'Jul''14 Multi'!E35,0,IF($G5*'Jul''14 Multi'!E29/'Jul''14 Multi'!E30&lt;='Jul''14 Multi'!E36,($G5*'Jul''14 Multi'!E29/'Jul''14 Multi'!E30-'Jul''14 Multi'!E35)*('Jul''14 Multi'!E40/100)*'Jul''14 Multi'!E30,('Jul''14 Multi'!E36-'Jul''14 Multi'!E35)*('Jul''14 Multi'!E40/100)*'Jul''14 Multi'!E30))</f>
        <v>63.359999999999992</v>
      </c>
      <c r="D27" s="66">
        <v>0</v>
      </c>
      <c r="E27" s="66">
        <f>IF($G5*'Jul''14 Multi'!G29/'Jul''14 Multi'!G30&lt;'Jul''14 Multi'!G35,0,IF($G5*'Jul''14 Multi'!G29/'Jul''14 Multi'!G30&lt;='Jul''14 Multi'!G36,($G5*'Jul''14 Multi'!G29/'Jul''14 Multi'!G30-'Jul''14 Multi'!G35)*('Jul''14 Multi'!G40/100)*'Jul''14 Multi'!G30,('Jul''14 Multi'!G36-'Jul''14 Multi'!G35)*('Jul''14 Multi'!G40/100)*'Jul''14 Multi'!G30))</f>
        <v>69.795000000000002</v>
      </c>
      <c r="F27" s="66">
        <f>IF($G5*'Jul''14 Multi'!H29/'Jul''14 Multi'!H30&lt;'Jul''14 Multi'!H35,0,IF($G5*'Jul''14 Multi'!H29/'Jul''14 Multi'!H30&lt;='Jul''14 Multi'!H36,($G5*'Jul''14 Multi'!H29/'Jul''14 Multi'!H30-'Jul''14 Multi'!H35)*('Jul''14 Multi'!H40/100)*'Jul''14 Multi'!H30,('Jul''14 Multi'!H36-'Jul''14 Multi'!H35)*('Jul''14 Multi'!H40/100)*'Jul''14 Multi'!H30))</f>
        <v>64.844999999999999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70"/>
    </row>
    <row r="28" spans="1:12" x14ac:dyDescent="0.15">
      <c r="A28" s="47" t="s">
        <v>868</v>
      </c>
      <c r="C28" s="66">
        <f>IF(($G5*'Jul''14 Multi'!E29/'Jul''14 Multi'!E30&gt;'Jul''14 Multi'!E36),($G5*'Jul''14 Multi'!E29/'Jul''14 Multi'!E30-'Jul''14 Multi'!E36)*'Jul''14 Multi'!E41/100*'Jul''14 Multi'!E30,0)</f>
        <v>0</v>
      </c>
      <c r="D28" s="66">
        <f>IF(($G5*'Jul''14 Multi'!F29/'Jul''14 Multi'!F30&gt;'Jul''14 Multi'!F33),('Bills Jul''14'!$G5*'Jul''14 Multi'!F29/'Jul''14 Multi'!F30-'Jul''14 Multi'!F33)*'Jul''14 Multi'!F41/100)*'Jul''14 Multi'!F30</f>
        <v>366.13499999999999</v>
      </c>
      <c r="E28" s="66">
        <f>IF(($G5*'Jul''14 Multi'!G29/'Jul''14 Multi'!G30&gt;'Jul''14 Multi'!G36),($G5*'Jul''14 Multi'!G29/'Jul''14 Multi'!G30-'Jul''14 Multi'!G36)*'Jul''14 Multi'!G41/100*'Jul''14 Multi'!G30,0)</f>
        <v>0</v>
      </c>
      <c r="F28" s="66">
        <f>IF(($G5*'Jul''14 Multi'!H29/'Jul''14 Multi'!H30&gt;'Jul''14 Multi'!H36),($G5*'Jul''14 Multi'!H29/'Jul''14 Multi'!H30-'Jul''14 Multi'!H36)*'Jul''14 Multi'!H41/100*'Jul''14 Multi'!H30,0)</f>
        <v>0</v>
      </c>
      <c r="G28" s="66">
        <f>IF(($G5*'Jul''14 Multi'!I29/'Jul''14 Multi'!I30&gt;'Jul''14 Multi'!I33),('Bills Jul''14'!$G5*'Jul''14 Multi'!I29/'Jul''14 Multi'!I30-'Jul''14 Multi'!I33)*'Jul''14 Multi'!I41/100)*'Jul''14 Multi'!I30</f>
        <v>262.32064599999995</v>
      </c>
      <c r="H28" s="66">
        <f>IF(($G5*'Jul''14 Multi'!J29/'Jul''14 Multi'!J30&gt;'Jul''14 Multi'!J33),('Bills Jul''14'!$G5*'Jul''14 Multi'!J29/'Jul''14 Multi'!J30-'Jul''14 Multi'!J33)*'Jul''14 Multi'!J41/100)*'Jul''14 Multi'!J30</f>
        <v>376.572</v>
      </c>
      <c r="I28" s="66">
        <f>IF(($G5*'Jul''14 Multi'!K29/'Jul''14 Multi'!K30&gt;'Jul''14 Multi'!K33),('Bills Jul''14'!$G5*'Jul''14 Multi'!K29/'Jul''14 Multi'!K30-'Jul''14 Multi'!K33)*'Jul''14 Multi'!K41/100)*'Jul''14 Multi'!K30</f>
        <v>374.21999999999997</v>
      </c>
      <c r="J28" s="66">
        <f>IF(($G5*'Jul''14 Multi'!L29/'Jul''14 Multi'!L30&gt;'Jul''14 Multi'!L33),('Bills Jul''14'!$G5*'Jul''14 Multi'!L29/'Jul''14 Multi'!L30-'Jul''14 Multi'!L33)*'Jul''14 Multi'!L41/100)*'Jul''14 Multi'!L30</f>
        <v>376.20000000000005</v>
      </c>
      <c r="K28" s="66">
        <f>IF(($G5*'Jul''14 Multi'!M29/'Jul''14 Multi'!M30&gt;'Jul''14 Multi'!M33),('Bills Jul''14'!$G5*'Jul''14 Multi'!M29/'Jul''14 Multi'!M30-'Jul''14 Multi'!M33)*'Jul''14 Multi'!M41/100)*'Jul''14 Multi'!M30</f>
        <v>353.43</v>
      </c>
      <c r="L28" s="70"/>
    </row>
    <row r="29" spans="1:12" x14ac:dyDescent="0.15">
      <c r="A29" s="47" t="s">
        <v>744</v>
      </c>
      <c r="C29" s="66">
        <f>IF($G5*'Jul''14 Multi'!E31/'Jul''14 Multi'!E32&gt;='Jul''14 Multi'!E33,('Jul''14 Multi'!E33*'Jul''14 Multi'!E42/100)*'Jul''14 Multi'!E32,($G5*'Jul''14 Multi'!E31/'Jul''14 Multi'!E32*'Jul''14 Multi'!E42/100)*'Jul''14 Multi'!E32)</f>
        <v>186.51599999999999</v>
      </c>
      <c r="D29" s="66">
        <f>IF($G5*'Jul''14 Multi'!F31/'Jul''14 Multi'!F32&gt;='Jul''14 Multi'!F33,('Jul''14 Multi'!F33*'Jul''14 Multi'!F42/100)*'Jul''14 Multi'!F32,('Bills Jul''14'!$G5*'Jul''14 Multi'!F31/'Jul''14 Multi'!F32*'Jul''14 Multi'!F42/100)*'Jul''14 Multi'!F32)</f>
        <v>206.86049999999997</v>
      </c>
      <c r="E29" s="66">
        <f>IF($G5*'Jul''14 Multi'!G31/'Jul''14 Multi'!G32&gt;='Jul''14 Multi'!G33,('Jul''14 Multi'!G33*'Jul''14 Multi'!G42/100)*'Jul''14 Multi'!G32,($G5*'Jul''14 Multi'!G31/'Jul''14 Multi'!G32*'Jul''14 Multi'!G42/100)*'Jul''14 Multi'!G32)</f>
        <v>169.29</v>
      </c>
      <c r="F29" s="66">
        <f>IF($G5*'Jul''14 Multi'!H31/'Jul''14 Multi'!H32&gt;='Jul''14 Multi'!H33,('Jul''14 Multi'!H33*'Jul''14 Multi'!H42/100)*'Jul''14 Multi'!H32,($G5*'Jul''14 Multi'!H31/'Jul''14 Multi'!H32*'Jul''14 Multi'!H42/100)*'Jul''14 Multi'!H32)</f>
        <v>176.22</v>
      </c>
      <c r="G29" s="66">
        <f>IF($G5*'Jul''14 Multi'!I31/'Jul''14 Multi'!I32&gt;='Jul''14 Multi'!I33,('Jul''14 Multi'!I33*'Jul''14 Multi'!I42/100)*'Jul''14 Multi'!I32,('Bills Jul''14'!$G5*'Jul''14 Multi'!I31/'Jul''14 Multi'!I32*'Jul''14 Multi'!I42/100)*'Jul''14 Multi'!I32)</f>
        <v>293.02</v>
      </c>
      <c r="H29" s="66">
        <f>IF($G5*'Jul''14 Multi'!J31/'Jul''14 Multi'!J32&gt;='Jul''14 Multi'!J33,('Jul''14 Multi'!J33*'Jul''14 Multi'!J42/100)*'Jul''14 Multi'!J32,('Bills Jul''14'!$G5*'Jul''14 Multi'!J31/'Jul''14 Multi'!J32*'Jul''14 Multi'!J42/100)*'Jul''14 Multi'!J32)</f>
        <v>206.03099999999998</v>
      </c>
      <c r="I29" s="66">
        <f>IF($G5*'Jul''14 Multi'!K31/'Jul''14 Multi'!K32&gt;='Jul''14 Multi'!K33,('Jul''14 Multi'!K33*'Jul''14 Multi'!K42/100)*'Jul''14 Multi'!K32,('Bills Jul''14'!$G5*'Jul''14 Multi'!K31/'Jul''14 Multi'!K32*'Jul''14 Multi'!K42/100)*'Jul''14 Multi'!K32)</f>
        <v>202.125</v>
      </c>
      <c r="J29" s="66">
        <f>IF($G5*'Jul''14 Multi'!L31/'Jul''14 Multi'!L32&gt;='Jul''14 Multi'!L33,('Jul''14 Multi'!L33*'Jul''14 Multi'!L42/100)*'Jul''14 Multi'!L32,('Bills Jul''14'!$G5*'Jul''14 Multi'!L31/'Jul''14 Multi'!L32*'Jul''14 Multi'!L42/100)*'Jul''14 Multi'!L32)</f>
        <v>192.06</v>
      </c>
      <c r="K29" s="66">
        <f>IF($G5*'Jul''14 Multi'!M31/'Jul''14 Multi'!M32&gt;='Jul''14 Multi'!M33,('Jul''14 Multi'!M33*'Jul''14 Multi'!M42/100)*'Jul''14 Multi'!M32,('Bills Jul''14'!$G5*'Jul''14 Multi'!M31/'Jul''14 Multi'!M32*'Jul''14 Multi'!M42/100)*'Jul''14 Multi'!M32)</f>
        <v>204.435</v>
      </c>
      <c r="L29" s="70"/>
    </row>
    <row r="30" spans="1:12" x14ac:dyDescent="0.15">
      <c r="A30" s="47" t="s">
        <v>389</v>
      </c>
      <c r="C30" s="66">
        <f>IF($G5*'Jul''14 Multi'!E31/'Jul''14 Multi'!E32&lt;'Jul''14 Multi'!E33,0,IF($G5*'Jul''14 Multi'!E31/'Jul''14 Multi'!E32&lt;='Jul''14 Multi'!E34,($G5*'Jul''14 Multi'!E31/'Jul''14 Multi'!E32-'Jul''14 Multi'!E33)*('Jul''14 Multi'!E43/100)*'Jul''14 Multi'!E32,('Jul''14 Multi'!E34-'Jul''14 Multi'!E33)*('Jul''14 Multi'!E43/100)*'Jul''14 Multi'!E32))</f>
        <v>164.04300000000001</v>
      </c>
      <c r="D30" s="66">
        <v>0</v>
      </c>
      <c r="E30" s="66">
        <f>IF($G5*'Jul''14 Multi'!G31/'Jul''14 Multi'!G32&lt;'Jul''14 Multi'!G33,0,IF($G5*'Jul''14 Multi'!G31/'Jul''14 Multi'!G32&lt;='Jul''14 Multi'!G34,($G5*'Jul''14 Multi'!G31/'Jul''14 Multi'!G32-'Jul''14 Multi'!G33)*('Jul''14 Multi'!G43/100)*'Jul''14 Multi'!G32,('Jul''14 Multi'!G34-'Jul''14 Multi'!G33)*('Jul''14 Multi'!G43/100)*'Jul''14 Multi'!G32))</f>
        <v>151.47</v>
      </c>
      <c r="F30" s="66">
        <f>IF($G5*'Jul''14 Multi'!H31/'Jul''14 Multi'!H32&lt;'Jul''14 Multi'!H33,0,IF($G5*'Jul''14 Multi'!H31/'Jul''14 Multi'!H32&lt;='Jul''14 Multi'!H34,($G5*'Jul''14 Multi'!H31/'Jul''14 Multi'!H32-'Jul''14 Multi'!H33)*('Jul''14 Multi'!H43/100)*'Jul''14 Multi'!H32,('Jul''14 Multi'!H34-'Jul''14 Multi'!H33)*('Jul''14 Multi'!H43/100)*'Jul''14 Multi'!H32))</f>
        <v>149.49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70"/>
    </row>
    <row r="31" spans="1:12" x14ac:dyDescent="0.15">
      <c r="A31" s="47" t="s">
        <v>673</v>
      </c>
      <c r="C31" s="66">
        <f>IF($G5*'Jul''14 Multi'!E31/'Jul''14 Multi'!E32&lt;'Jul''14 Multi'!E34,0,IF($G5*'Jul''14 Multi'!E31/'Jul''14 Multi'!E32&lt;='Jul''14 Multi'!E35,($G5*'Jul''14 Multi'!E31/'Jul''14 Multi'!E32-'Jul''14 Multi'!E34)*('Jul''14 Multi'!E44/100)*'Jul''14 Multi'!E32,('Jul''14 Multi'!E35-'Jul''14 Multi'!E34)*('Jul''14 Multi'!E44/100)*'Jul''14 Multi'!E32))</f>
        <v>135.036</v>
      </c>
      <c r="D31" s="66">
        <v>0</v>
      </c>
      <c r="E31" s="66">
        <f>IF($G5*'Jul''14 Multi'!G31/'Jul''14 Multi'!G32&lt;'Jul''14 Multi'!G34,0,IF($G5*'Jul''14 Multi'!G31/'Jul''14 Multi'!G32&lt;='Jul''14 Multi'!G35,($G5*'Jul''14 Multi'!G31/'Jul''14 Multi'!G32-'Jul''14 Multi'!G34)*('Jul''14 Multi'!G44/100)*'Jul''14 Multi'!G32,('Jul''14 Multi'!G35-'Jul''14 Multi'!G34)*('Jul''14 Multi'!G44/100)*'Jul''14 Multi'!G32))</f>
        <v>134.63999999999999</v>
      </c>
      <c r="F31" s="66">
        <f>IF($G5*'Jul''14 Multi'!H31/'Jul''14 Multi'!H32&lt;'Jul''14 Multi'!H34,0,IF($G5*'Jul''14 Multi'!H31/'Jul''14 Multi'!H32&lt;='Jul''14 Multi'!H35,($G5*'Jul''14 Multi'!H31/'Jul''14 Multi'!H32-'Jul''14 Multi'!H34)*('Jul''14 Multi'!H44/100)*'Jul''14 Multi'!H32,('Jul''14 Multi'!H35-'Jul''14 Multi'!H34)*('Jul''14 Multi'!H44/100)*'Jul''14 Multi'!H32))</f>
        <v>142.56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70"/>
    </row>
    <row r="32" spans="1:12" x14ac:dyDescent="0.15">
      <c r="A32" s="47" t="s">
        <v>576</v>
      </c>
      <c r="C32" s="66">
        <f>IF($G5*'Jul''14 Multi'!E31/'Jul''14 Multi'!E32&lt;'Jul''14 Multi'!E35,0,IF($G5*'Jul''14 Multi'!E31/'Jul''14 Multi'!E32&lt;='Jul''14 Multi'!E36,($G5*'Jul''14 Multi'!E31/'Jul''14 Multi'!E32-'Jul''14 Multi'!E35)*('Jul''14 Multi'!E45/100)*'Jul''14 Multi'!E32,('Jul''14 Multi'!E36-'Jul''14 Multi'!E35)*('Jul''14 Multi'!E45/100)*'Jul''14 Multi'!E32))</f>
        <v>61.479000000000006</v>
      </c>
      <c r="D32" s="66">
        <v>0</v>
      </c>
      <c r="E32" s="66">
        <f>IF($G5*'Jul''14 Multi'!G31/'Jul''14 Multi'!G32&lt;'Jul''14 Multi'!G35,0,IF($G5*'Jul''14 Multi'!G31/'Jul''14 Multi'!G32&lt;='Jul''14 Multi'!G36,($G5*'Jul''14 Multi'!G31/'Jul''14 Multi'!G32-'Jul''14 Multi'!G35)*('Jul''14 Multi'!G45/100)*'Jul''14 Multi'!G32,('Jul''14 Multi'!G36-'Jul''14 Multi'!G35)*('Jul''14 Multi'!G45/100)*'Jul''14 Multi'!G32))</f>
        <v>61.38</v>
      </c>
      <c r="F32" s="66">
        <f>IF($G5*'Jul''14 Multi'!H31/'Jul''14 Multi'!H32&lt;'Jul''14 Multi'!H35,0,IF($G5*'Jul''14 Multi'!H31/'Jul''14 Multi'!H32&lt;='Jul''14 Multi'!H36,($G5*'Jul''14 Multi'!H31/'Jul''14 Multi'!H32-'Jul''14 Multi'!H35)*('Jul''14 Multi'!H45/100)*'Jul''14 Multi'!H32,('Jul''14 Multi'!H36-'Jul''14 Multi'!H35)*('Jul''14 Multi'!H45/100)*'Jul''14 Multi'!H32))</f>
        <v>61.38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70"/>
    </row>
    <row r="33" spans="1:12" x14ac:dyDescent="0.15">
      <c r="A33" s="47" t="s">
        <v>742</v>
      </c>
      <c r="C33" s="66">
        <f>IF(($G5*'Jul''14 Multi'!E31/'Jul''14 Multi'!E32&gt;'Jul''14 Multi'!E36),($G5*'Jul''14 Multi'!E31/'Jul''14 Multi'!E32-'Jul''14 Multi'!E36)*'Jul''14 Multi'!E46/100*'Jul''14 Multi'!E32,0)</f>
        <v>0</v>
      </c>
      <c r="D33" s="66">
        <f>IF(($G5*'Jul''14 Multi'!F31/'Jul''14 Multi'!F32&gt;'Jul''14 Multi'!F33),('Bills Jul''14'!$G5*'Jul''14 Multi'!F31/'Jul''14 Multi'!F32-'Jul''14 Multi'!F33)*'Jul''14 Multi'!F46/100)*'Jul''14 Multi'!F32</f>
        <v>308.84699999999998</v>
      </c>
      <c r="E33" s="66">
        <f>IF(($G5*'Jul''14 Multi'!G31/'Jul''14 Multi'!G32&gt;'Jul''14 Multi'!G36),($G5*'Jul''14 Multi'!G31/'Jul''14 Multi'!G32-'Jul''14 Multi'!G36)*'Jul''14 Multi'!G46/100*'Jul''14 Multi'!G32,0)</f>
        <v>0</v>
      </c>
      <c r="F33" s="66">
        <f>IF(($G5*'Jul''14 Multi'!H31/'Jul''14 Multi'!H32&gt;'Jul''14 Multi'!H36),($G5*'Jul''14 Multi'!H31/'Jul''14 Multi'!H32-'Jul''14 Multi'!H36)*'Jul''14 Multi'!H46/100*'Jul''14 Multi'!H32,0)</f>
        <v>0</v>
      </c>
      <c r="G33" s="66">
        <f>IF(($G5*'Jul''14 Multi'!I31/'Jul''14 Multi'!I32&gt;'Jul''14 Multi'!I33),('Bills Jul''14'!$G5*'Jul''14 Multi'!I31/'Jul''14 Multi'!I32-'Jul''14 Multi'!I33)*'Jul''14 Multi'!I46/100)*'Jul''14 Multi'!I32</f>
        <v>453.81191799999993</v>
      </c>
      <c r="H33" s="66">
        <f>IF(($G5*'Jul''14 Multi'!J31/'Jul''14 Multi'!J32&gt;'Jul''14 Multi'!J33),('Bills Jul''14'!$G5*'Jul''14 Multi'!J31/'Jul''14 Multi'!J32-'Jul''14 Multi'!J33)*'Jul''14 Multi'!J46/100)*'Jul''14 Multi'!J32</f>
        <v>348.642</v>
      </c>
      <c r="I33" s="66">
        <f>IF(($G5*'Jul''14 Multi'!K31/'Jul''14 Multi'!K32&gt;'Jul''14 Multi'!K33),('Bills Jul''14'!$G5*'Jul''14 Multi'!K31/'Jul''14 Multi'!K32-'Jul''14 Multi'!K33)*'Jul''14 Multi'!K46/100)*'Jul''14 Multi'!K32</f>
        <v>323.39999999999998</v>
      </c>
      <c r="J33" s="66">
        <f>IF(($G5*'Jul''14 Multi'!L31/'Jul''14 Multi'!L32&gt;'Jul''14 Multi'!L33),('Bills Jul''14'!$G5*'Jul''14 Multi'!L31/'Jul''14 Multi'!L32-'Jul''14 Multi'!L33)*'Jul''14 Multi'!L46/100)*'Jul''14 Multi'!L32</f>
        <v>358.875</v>
      </c>
      <c r="K33" s="66">
        <f>IF(($G5*'Jul''14 Multi'!M31/'Jul''14 Multi'!M32&gt;'Jul''14 Multi'!M33),('Bills Jul''14'!$G5*'Jul''14 Multi'!M31/'Jul''14 Multi'!M32-'Jul''14 Multi'!M33)*'Jul''14 Multi'!M46/100)*'Jul''14 Multi'!M32</f>
        <v>318.78000000000003</v>
      </c>
      <c r="L33" s="70"/>
    </row>
    <row r="34" spans="1:12" x14ac:dyDescent="0.15">
      <c r="A34" s="47" t="s">
        <v>309</v>
      </c>
      <c r="C34" s="66">
        <f>365*'Jul''14 Multi'!E47/100</f>
        <v>232.5488</v>
      </c>
      <c r="D34" s="66">
        <f>365*'Jul''14 Multi'!F47/100</f>
        <v>221.82875000000001</v>
      </c>
      <c r="E34" s="66">
        <f>365*'Jul''14 Multi'!G47/100</f>
        <v>252.94499999999999</v>
      </c>
      <c r="F34" s="66">
        <f>365*'Jul''14 Multi'!H47/100</f>
        <v>226.7672</v>
      </c>
      <c r="G34" s="66">
        <f>365*'Jul''14 Multi'!I47/100</f>
        <v>250.10530000000003</v>
      </c>
      <c r="H34" s="66">
        <f>365*'Jul''14 Multi'!J47/100</f>
        <v>229.91350000000003</v>
      </c>
      <c r="I34" s="66">
        <f>365*'Jul''14 Multi'!K47/100</f>
        <v>202.75749999999999</v>
      </c>
      <c r="J34" s="66">
        <f>365*'Jul''14 Multi'!L47/100</f>
        <v>231.06325000000001</v>
      </c>
      <c r="K34" s="66">
        <f>365*'Jul''14 Multi'!M47/100</f>
        <v>208.73985000000002</v>
      </c>
      <c r="L34" s="67">
        <f>AVERAGE(C34:K34)</f>
        <v>228.51879444444447</v>
      </c>
    </row>
    <row r="35" spans="1:12" x14ac:dyDescent="0.15">
      <c r="A35" s="69" t="s">
        <v>721</v>
      </c>
      <c r="B35" s="70"/>
      <c r="C35" s="68">
        <f t="shared" ref="C35:I35" si="1">SUM(C24:C34)</f>
        <v>1355.7038</v>
      </c>
      <c r="D35" s="68">
        <f t="shared" si="1"/>
        <v>1332.1302500000002</v>
      </c>
      <c r="E35" s="68">
        <f t="shared" si="1"/>
        <v>1364.22</v>
      </c>
      <c r="F35" s="68">
        <f>SUM(F24:F34)</f>
        <v>1333.0922000000003</v>
      </c>
      <c r="G35" s="68">
        <f t="shared" si="1"/>
        <v>1411.1578639999998</v>
      </c>
      <c r="H35" s="68">
        <f t="shared" si="1"/>
        <v>1380.6085</v>
      </c>
      <c r="I35" s="68">
        <f t="shared" si="1"/>
        <v>1316.1775</v>
      </c>
      <c r="J35" s="68">
        <f>SUM(J24:J34)</f>
        <v>1354.2182499999999</v>
      </c>
      <c r="K35" s="68">
        <f>SUM(K24:K34)</f>
        <v>1297.9048499999999</v>
      </c>
      <c r="L35" s="72">
        <f>AVERAGE(C35:K35)</f>
        <v>1349.4681348888889</v>
      </c>
    </row>
    <row r="37" spans="1:12" x14ac:dyDescent="0.15">
      <c r="A37" s="64" t="s">
        <v>84</v>
      </c>
    </row>
    <row r="39" spans="1:12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331</v>
      </c>
      <c r="G39" s="50" t="s">
        <v>126</v>
      </c>
      <c r="H39" s="50" t="s">
        <v>412</v>
      </c>
      <c r="I39" s="50" t="s">
        <v>234</v>
      </c>
      <c r="J39" s="50" t="s">
        <v>200</v>
      </c>
      <c r="K39" s="50" t="s">
        <v>375</v>
      </c>
      <c r="L39" s="65" t="s">
        <v>729</v>
      </c>
    </row>
    <row r="40" spans="1:12" x14ac:dyDescent="0.15">
      <c r="A40" s="47" t="s">
        <v>667</v>
      </c>
      <c r="C40" s="66">
        <f>IF($G5*'Jul''14 Envestra'!E7/'Jul''14 Envestra'!E8&gt;='Jul''14 Envestra'!E11,('Jul''14 Envestra'!E11*'Jul''14 Envestra'!E13/100)*'Jul''14 Envestra'!E8,($G5*'Jul''14 Envestra'!E7/'Jul''14 Envestra'!E8*'Jul''14 Envestra'!E13/100)*'Jul''14 Envestra'!E8)</f>
        <v>73.384872000000001</v>
      </c>
      <c r="D40" s="66">
        <f>IF($G5*'Jul''14 Envestra'!F7/'Jul''14 Envestra'!F8&gt;='Jul''14 Envestra'!F11,('Jul''14 Envestra'!F11*'Jul''14 Envestra'!F13/100)*'Jul''14 Envestra'!F8,($G5*'Jul''14 Envestra'!F7/'Jul''14 Envestra'!F8*'Jul''14 Envestra'!F13/100)*'Jul''14 Envestra'!F8)</f>
        <v>164.648</v>
      </c>
      <c r="E40" s="66">
        <f>IF($G5*'Jul''14 Envestra'!G7/'Jul''14 Envestra'!G8&gt;='Jul''14 Envestra'!G11,('Jul''14 Envestra'!G11*'Jul''14 Envestra'!G13/100)*'Jul''14 Envestra'!G8,($G5*'Jul''14 Envestra'!G7/'Jul''14 Envestra'!G8*'Jul''14 Envestra'!G13/100)*'Jul''14 Envestra'!G8)</f>
        <v>248.16</v>
      </c>
      <c r="F40" s="66">
        <f>IF($G5*'Jul''14 Envestra'!H7/'Jul''14 Envestra'!H8&gt;='Jul''14 Envestra'!H11,('Jul''14 Envestra'!H11*'Jul''14 Envestra'!H13/100)*'Jul''14 Envestra'!H8,($G5*'Jul''14 Envestra'!H7/'Jul''14 Envestra'!H8*'Jul''14 Envestra'!H13/100)*'Jul''14 Envestra'!H8)</f>
        <v>69.080879999999993</v>
      </c>
      <c r="G40" s="66">
        <f>IF($G5*'Jul''14 Envestra'!I7/'Jul''14 Envestra'!I8&gt;='Jul''14 Envestra'!I11,('Jul''14 Envestra'!I11*'Jul''14 Envestra'!I13/100)*'Jul''14 Envestra'!I8,($G5*'Jul''14 Envestra'!I7/'Jul''14 Envestra'!I8*'Jul''14 Envestra'!I13/100)*'Jul''14 Envestra'!I8)</f>
        <v>177.2</v>
      </c>
      <c r="H40" s="66">
        <f>IF($G5*'Jul''14 Envestra'!J7/'Jul''14 Envestra'!J8&gt;='Jul''14 Envestra'!J11,('Jul''14 Envestra'!J11*'Jul''14 Envestra'!J13/100)*'Jul''14 Envestra'!J8,($G5*'Jul''14 Envestra'!J7/'Jul''14 Envestra'!J8*'Jul''14 Envestra'!J13/100)*'Jul''14 Envestra'!J8)</f>
        <v>166.84799999999998</v>
      </c>
      <c r="I40" s="66">
        <f>IF($G5*'Jul''14 Envestra'!K7/'Jul''14 Envestra'!K8&gt;='Jul''14 Envestra'!K11,('Jul''14 Envestra'!K11*'Jul''14 Envestra'!K13/100)*'Jul''14 Envestra'!K8,($G5*'Jul''14 Envestra'!K7/'Jul''14 Envestra'!K8*'Jul''14 Envestra'!K13/100)*'Jul''14 Envestra'!K8)</f>
        <v>138.6</v>
      </c>
      <c r="J40" s="66">
        <f>IF($G5*'Jul''14 Envestra'!L7/'Jul''14 Envestra'!L8&gt;='Jul''14 Envestra'!L11,('Jul''14 Envestra'!L11*'Jul''14 Envestra'!L13/100)*'Jul''14 Envestra'!L8,($G5*'Jul''14 Envestra'!L7/'Jul''14 Envestra'!L8*'Jul''14 Envestra'!L13/100)*'Jul''14 Envestra'!L8)</f>
        <v>65.825759999999988</v>
      </c>
      <c r="K40" s="66">
        <f>IF($G5*'Jul''14 Envestra'!M7/'Jul''14 Envestra'!M8&gt;='Jul''14 Envestra'!M11,('Jul''14 Envestra'!M11*'Jul''14 Envestra'!M13/100)*'Jul''14 Envestra'!M8,($G5*'Jul''14 Envestra'!M7/'Jul''14 Envestra'!M8*'Jul''14 Envestra'!M13/100)*'Jul''14 Envestra'!M8)</f>
        <v>168.08</v>
      </c>
      <c r="L40" s="70"/>
    </row>
    <row r="41" spans="1:12" x14ac:dyDescent="0.15">
      <c r="A41" s="47" t="s">
        <v>170</v>
      </c>
      <c r="C41" s="66">
        <f>IF($G5*'Jul''14 Envestra'!E7/'Jul''14 Envestra'!E8&lt;'Jul''14 Envestra'!E11,0,IF($G5*'Jul''14 Envestra'!E7/'Jul''14 Envestra'!E8&lt;='Jul''14 Envestra'!E12,($G5*'Jul''14 Envestra'!E7/'Jul''14 Envestra'!E8-'Jul''14 Envestra'!E11)*('Jul''14 Envestra'!E14/100)*'Jul''14 Envestra'!E8,('Jul''14 Envestra'!E12-'Jul''14 Envestra'!E11)*('Jul''14 Envestra'!E14/100)*'Jul''14 Envestra'!E8))</f>
        <v>53.364168000000006</v>
      </c>
      <c r="D41" s="66">
        <f>IF($G5*'Jul''14 Envestra'!F7/'Jul''14 Envestra'!F8&lt;'Jul''14 Envestra'!F11,0,IF($G5*'Jul''14 Envestra'!F7/'Jul''14 Envestra'!F8&lt;='Jul''14 Envestra'!F12,($G5*'Jul''14 Envestra'!F7/'Jul''14 Envestra'!F8-'Jul''14 Envestra'!F11)*('Jul''14 Envestra'!F14/100)*'Jul''14 Envestra'!F8,('Jul''14 Envestra'!F12-'Jul''14 Envestra'!F11)*('Jul''14 Envestra'!F14/100)*'Jul''14 Envestra'!F8))</f>
        <v>256.64353549999993</v>
      </c>
      <c r="E41" s="66">
        <f>IF($G5*'Jul''14 Envestra'!G7/'Jul''14 Envestra'!G8&lt;'Jul''14 Envestra'!G11,0,IF($G5*'Jul''14 Envestra'!G7/'Jul''14 Envestra'!G8&lt;='Jul''14 Envestra'!G12,($G5*'Jul''14 Envestra'!G7/'Jul''14 Envestra'!G8-'Jul''14 Envestra'!G11)*('Jul''14 Envestra'!G14/100)*'Jul''14 Envestra'!G8,('Jul''14 Envestra'!G12-'Jul''14 Envestra'!G11)*('Jul''14 Envestra'!G14/100)*'Jul''14 Envestra'!G8))</f>
        <v>166.28119199999995</v>
      </c>
      <c r="F41" s="66">
        <f>IF($G5*'Jul''14 Envestra'!H7/'Jul''14 Envestra'!H8&lt;'Jul''14 Envestra'!H11,0,IF($G5*'Jul''14 Envestra'!H7/'Jul''14 Envestra'!H8&lt;='Jul''14 Envestra'!H12,($G5*'Jul''14 Envestra'!H7/'Jul''14 Envestra'!H8-'Jul''14 Envestra'!H11)*('Jul''14 Envestra'!H14/100)*'Jul''14 Envestra'!H8,('Jul''14 Envestra'!H12-'Jul''14 Envestra'!H11)*('Jul''14 Envestra'!H14/100)*'Jul''14 Envestra'!H8))</f>
        <v>53.479799999999997</v>
      </c>
      <c r="G41" s="66">
        <f>IF($G5*'Jul''14 Envestra'!I7/'Jul''14 Envestra'!I8&lt;'Jul''14 Envestra'!I11,0,IF($G5*'Jul''14 Envestra'!I7/'Jul''14 Envestra'!I8&lt;='Jul''14 Envestra'!I12,($G5*'Jul''14 Envestra'!I7/'Jul''14 Envestra'!I8-'Jul''14 Envestra'!I11)*('Jul''14 Envestra'!I14/100)*'Jul''14 Envestra'!I8,('Jul''14 Envestra'!I12-'Jul''14 Envestra'!I11)*('Jul''14 Envestra'!I14/100)*'Jul''14 Envestra'!I8))</f>
        <v>272.95589999999999</v>
      </c>
      <c r="H41" s="66">
        <f>IF($G5*'Jul''14 Envestra'!J7/'Jul''14 Envestra'!J8&lt;'Jul''14 Envestra'!J11,0,IF($G5*'Jul''14 Envestra'!J7/'Jul''14 Envestra'!J8&lt;='Jul''14 Envestra'!J12,($G5*'Jul''14 Envestra'!J7/'Jul''14 Envestra'!J8-'Jul''14 Envestra'!J11)*('Jul''14 Envestra'!J14/100)*'Jul''14 Envestra'!J8,('Jul''14 Envestra'!J12-'Jul''14 Envestra'!J11)*('Jul''14 Envestra'!J14/100)*'Jul''14 Envestra'!J8))</f>
        <v>251.21041329999997</v>
      </c>
      <c r="I41" s="66">
        <f>IF($G5*'Jul''14 Envestra'!K7/'Jul''14 Envestra'!K8&lt;'Jul''14 Envestra'!K11,0,IF($G5*'Jul''14 Envestra'!K7/'Jul''14 Envestra'!K8&lt;='Jul''14 Envestra'!K12,($G5*'Jul''14 Envestra'!K7/'Jul''14 Envestra'!K8-'Jul''14 Envestra'!K11)*('Jul''14 Envestra'!K14/100)*'Jul''14 Envestra'!K8,('Jul''14 Envestra'!K12-'Jul''14 Envestra'!K11)*('Jul''14 Envestra'!K14/100)*'Jul''14 Envestra'!K8))</f>
        <v>0</v>
      </c>
      <c r="J41" s="66">
        <f>IF($G5*'Jul''14 Envestra'!L7/'Jul''14 Envestra'!L8&lt;'Jul''14 Envestra'!L11,0,IF($G5*'Jul''14 Envestra'!L7/'Jul''14 Envestra'!L8&lt;='Jul''14 Envestra'!L12,($G5*'Jul''14 Envestra'!L7/'Jul''14 Envestra'!L8-'Jul''14 Envestra'!L11)*('Jul''14 Envestra'!L14/100)*'Jul''14 Envestra'!L8,('Jul''14 Envestra'!L12-'Jul''14 Envestra'!L11)*('Jul''14 Envestra'!L14/100)*'Jul''14 Envestra'!L8))</f>
        <v>52.612559999999988</v>
      </c>
      <c r="K41" s="66">
        <f>IF($G5*'Jul''14 Envestra'!M7/'Jul''14 Envestra'!M8&lt;'Jul''14 Envestra'!M11,0,IF($G5*'Jul''14 Envestra'!M7/'Jul''14 Envestra'!M8&lt;='Jul''14 Envestra'!M12,($G5*'Jul''14 Envestra'!M7/'Jul''14 Envestra'!M8-'Jul''14 Envestra'!M11)*('Jul''14 Envestra'!M14/100)*'Jul''14 Envestra'!M8,('Jul''14 Envestra'!M12-'Jul''14 Envestra'!M11)*('Jul''14 Envestra'!M14/100)*'Jul''14 Envestra'!M8))</f>
        <v>251.63934399999994</v>
      </c>
      <c r="L41" s="70"/>
    </row>
    <row r="42" spans="1:12" x14ac:dyDescent="0.15">
      <c r="A42" s="47" t="s">
        <v>868</v>
      </c>
      <c r="C42" s="66">
        <f>IF(($G5*'Jul''14 Envestra'!E7/'Jul''14 Envestra'!E8&gt;'Jul''14 Envestra'!E12),($G5*'Jul''14 Envestra'!E7/'Jul''14 Envestra'!E8-'Jul''14 Envestra'!E12)*'Jul''14 Envestra'!E15/100)*'Jul''14 Envestra'!E8</f>
        <v>256.15098959999995</v>
      </c>
      <c r="D42" s="66">
        <f>IF(($G5*'Jul''14 Envestra'!F7/'Jul''14 Envestra'!F8&gt;'Jul''14 Envestra'!F12),($G5*'Jul''14 Envestra'!F7/'Jul''14 Envestra'!F8-'Jul''14 Envestra'!F12)*'Jul''14 Envestra'!F15/100)*'Jul''14 Envestra'!F8</f>
        <v>0</v>
      </c>
      <c r="E42" s="66">
        <f>IF(($G5*'Jul''14 Envestra'!G7/'Jul''14 Envestra'!G8&gt;'Jul''14 Envestra'!G12),($G5*'Jul''14 Envestra'!G7/'Jul''14 Envestra'!G8-'Jul''14 Envestra'!G12)*'Jul''14 Envestra'!G15/100)*'Jul''14 Envestra'!G8</f>
        <v>0</v>
      </c>
      <c r="F42" s="66">
        <f>IF(($G5*'Jul''14 Envestra'!H7/'Jul''14 Envestra'!H8&gt;'Jul''14 Envestra'!H12),($G5*'Jul''14 Envestra'!H7/'Jul''14 Envestra'!H8-'Jul''14 Envestra'!H12)*'Jul''14 Envestra'!H15/100)*'Jul''14 Envestra'!H8</f>
        <v>255.48738599999996</v>
      </c>
      <c r="G42" s="66">
        <f>IF(($G5*'Jul''14 Envestra'!I7/'Jul''14 Envestra'!I8&gt;'Jul''14 Envestra'!I12),($G5*'Jul''14 Envestra'!I7/'Jul''14 Envestra'!I8-'Jul''14 Envestra'!I12)*'Jul''14 Envestra'!I15/100)*'Jul''14 Envestra'!I8</f>
        <v>0</v>
      </c>
      <c r="H42" s="66">
        <f>IF(($G5*'Jul''14 Envestra'!J7/'Jul''14 Envestra'!J8&gt;'Jul''14 Envestra'!J12),($G5*'Jul''14 Envestra'!J7/'Jul''14 Envestra'!J8-'Jul''14 Envestra'!J12)*'Jul''14 Envestra'!J15/100)*'Jul''14 Envestra'!J8</f>
        <v>0</v>
      </c>
      <c r="I42" s="66">
        <f>IF(($G5*'Jul''14 Envestra'!K7/'Jul''14 Envestra'!K8&gt;'Jul''14 Envestra'!K12),($G5*'Jul''14 Envestra'!K7/'Jul''14 Envestra'!K8-'Jul''14 Envestra'!K12)*'Jul''14 Envestra'!K15/100)*'Jul''14 Envestra'!K8</f>
        <v>244.16581199999993</v>
      </c>
      <c r="J42" s="66">
        <f>IF(($G5*'Jul''14 Envestra'!L7/'Jul''14 Envestra'!L8&gt;'Jul''14 Envestra'!L12),($G5*'Jul''14 Envestra'!L7/'Jul''14 Envestra'!L8-'Jul''14 Envestra'!L12)*'Jul''14 Envestra'!L15/100)*'Jul''14 Envestra'!L8</f>
        <v>270.41846699999996</v>
      </c>
      <c r="K42" s="66">
        <f>IF(($G5*'Jul''14 Envestra'!M7/'Jul''14 Envestra'!M8&gt;'Jul''14 Envestra'!M12),($G5*'Jul''14 Envestra'!M7/'Jul''14 Envestra'!M8-'Jul''14 Envestra'!M12)*'Jul''14 Envestra'!M15/100)*'Jul''14 Envestra'!M8</f>
        <v>0</v>
      </c>
      <c r="L42" s="70"/>
    </row>
    <row r="43" spans="1:12" x14ac:dyDescent="0.15">
      <c r="A43" s="47" t="s">
        <v>744</v>
      </c>
      <c r="C43" s="66">
        <f>IF($G5*'Jul''14 Envestra'!E9/'Jul''14 Envestra'!E10&gt;='Jul''14 Envestra'!E11,('Jul''14 Envestra'!E11*'Jul''14 Envestra'!E16/100)*'Jul''14 Envestra'!E10,($G5*'Jul''14 Envestra'!E9/'Jul''14 Envestra'!E10*'Jul''14 Envestra'!E16/100)*'Jul''14 Envestra'!E10)</f>
        <v>146.769744</v>
      </c>
      <c r="D43" s="66">
        <f>IF($G5*'Jul''14 Envestra'!F9/'Jul''14 Envestra'!F10&gt;='Jul''14 Envestra'!F11,('Jul''14 Envestra'!F11*'Jul''14 Envestra'!F16/100)*'Jul''14 Envestra'!F10,($G5*'Jul''14 Envestra'!F9/'Jul''14 Envestra'!F10*'Jul''14 Envestra'!F16/100)*'Jul''14 Envestra'!F10)</f>
        <v>312.928</v>
      </c>
      <c r="E43" s="66">
        <f>IF($G5*'Jul''14 Envestra'!G9/'Jul''14 Envestra'!G10&gt;='Jul''14 Envestra'!G11,('Jul''14 Envestra'!G11*'Jul''14 Envestra'!G16/100)*'Jul''14 Envestra'!G10,($G5*'Jul''14 Envestra'!G9/'Jul''14 Envestra'!G10*'Jul''14 Envestra'!G16/100)*'Jul''14 Envestra'!G10)</f>
        <v>469.92</v>
      </c>
      <c r="F43" s="66">
        <f>IF($G5*'Jul''14 Envestra'!H9/'Jul''14 Envestra'!H10&gt;='Jul''14 Envestra'!H11,('Jul''14 Envestra'!H11*'Jul''14 Envestra'!H16/100)*'Jul''14 Envestra'!H10,($G5*'Jul''14 Envestra'!H9/'Jul''14 Envestra'!H10*'Jul''14 Envestra'!H16/100)*'Jul''14 Envestra'!H10)</f>
        <v>146.84208000000001</v>
      </c>
      <c r="G43" s="66">
        <f>IF($G5*'Jul''14 Envestra'!I9/'Jul''14 Envestra'!I10&gt;='Jul''14 Envestra'!I11,('Jul''14 Envestra'!I11*'Jul''14 Envestra'!I16/100)*'Jul''14 Envestra'!I10,($G5*'Jul''14 Envestra'!I9/'Jul''14 Envestra'!I10*'Jul''14 Envestra'!I16/100)*'Jul''14 Envestra'!I10)</f>
        <v>338.88</v>
      </c>
      <c r="H43" s="66">
        <f>IF($G5*'Jul''14 Envestra'!J9/'Jul''14 Envestra'!J10&gt;='Jul''14 Envestra'!J11,('Jul''14 Envestra'!J11*'Jul''14 Envestra'!J16/100)*'Jul''14 Envestra'!J10,($G5*'Jul''14 Envestra'!J9/'Jul''14 Envestra'!J10*'Jul''14 Envestra'!J16/100)*'Jul''14 Envestra'!J10)</f>
        <v>321.74399999999997</v>
      </c>
      <c r="I43" s="66">
        <f>IF($G5*'Jul''14 Envestra'!K9/'Jul''14 Envestra'!K10&gt;='Jul''14 Envestra'!K11,('Jul''14 Envestra'!K11*'Jul''14 Envestra'!K16/100)*'Jul''14 Envestra'!K10,($G5*'Jul''14 Envestra'!K9/'Jul''14 Envestra'!K10*'Jul''14 Envestra'!K16/100)*'Jul''14 Envestra'!K10)</f>
        <v>277.2</v>
      </c>
      <c r="J43" s="66">
        <f>IF($G5*'Jul''14 Envestra'!L9/'Jul''14 Envestra'!L10&gt;='Jul''14 Envestra'!L11,('Jul''14 Envestra'!L11*'Jul''14 Envestra'!L16/100)*'Jul''14 Envestra'!L10,($G5*'Jul''14 Envestra'!L9/'Jul''14 Envestra'!L10*'Jul''14 Envestra'!L16/100)*'Jul''14 Envestra'!L10)</f>
        <v>131.65151999999998</v>
      </c>
      <c r="K43" s="66">
        <f>IF($G5*'Jul''14 Envestra'!M9/'Jul''14 Envestra'!M10&gt;='Jul''14 Envestra'!M11,('Jul''14 Envestra'!M11*'Jul''14 Envestra'!M16/100)*'Jul''14 Envestra'!M10,($G5*'Jul''14 Envestra'!M9/'Jul''14 Envestra'!M10*'Jul''14 Envestra'!M16/100)*'Jul''14 Envestra'!M10)</f>
        <v>322.08</v>
      </c>
      <c r="L43" s="70"/>
    </row>
    <row r="44" spans="1:12" x14ac:dyDescent="0.15">
      <c r="A44" s="47" t="s">
        <v>389</v>
      </c>
      <c r="C44" s="66">
        <f>IF($G5*'Jul''14 Envestra'!E9/'Jul''14 Envestra'!E10&lt;'Jul''14 Envestra'!E11,0,IF($G5*'Jul''14 Envestra'!E9/'Jul''14 Envestra'!E10&lt;='Jul''14 Envestra'!E12,($G5*'Jul''14 Envestra'!E9/'Jul''14 Envestra'!E10-'Jul''14 Envestra'!E11)*('Jul''14 Envestra'!E17/100)*'Jul''14 Envestra'!E10,('Jul''14 Envestra'!E12-'Jul''14 Envestra'!E11)*('Jul''14 Envestra'!E17/100)*'Jul''14 Envestra'!E10))</f>
        <v>106.72833600000001</v>
      </c>
      <c r="D44" s="66">
        <f>IF($G5*'Jul''14 Envestra'!F9/'Jul''14 Envestra'!F10&lt;'Jul''14 Envestra'!F11,0,IF($G5*'Jul''14 Envestra'!F9/'Jul''14 Envestra'!F10&lt;='Jul''14 Envestra'!F12,($G5*'Jul''14 Envestra'!F9/'Jul''14 Envestra'!F10-'Jul''14 Envestra'!F11)*('Jul''14 Envestra'!F17/100)*'Jul''14 Envestra'!F10,('Jul''14 Envestra'!F12-'Jul''14 Envestra'!F11)*('Jul''14 Envestra'!F17/100)*'Jul''14 Envestra'!F10))</f>
        <v>500.7051037999999</v>
      </c>
      <c r="E44" s="66">
        <f>IF($G5*'Jul''14 Envestra'!G9/'Jul''14 Envestra'!G10&lt;'Jul''14 Envestra'!G11,0,IF($G5*'Jul''14 Envestra'!G9/'Jul''14 Envestra'!G10&lt;='Jul''14 Envestra'!G12,($G5*'Jul''14 Envestra'!G9/'Jul''14 Envestra'!G10-'Jul''14 Envestra'!G11)*('Jul''14 Envestra'!G17/100)*'Jul''14 Envestra'!G10,('Jul''14 Envestra'!G12-'Jul''14 Envestra'!G11)*('Jul''14 Envestra'!G17/100)*'Jul''14 Envestra'!G10))</f>
        <v>320.68515599999989</v>
      </c>
      <c r="F44" s="66">
        <f>IF($G5*'Jul''14 Envestra'!H9/'Jul''14 Envestra'!H10&lt;'Jul''14 Envestra'!H11,0,IF($G5*'Jul''14 Envestra'!H9/'Jul''14 Envestra'!H10&lt;='Jul''14 Envestra'!H12,($G5*'Jul''14 Envestra'!H9/'Jul''14 Envestra'!H10-'Jul''14 Envestra'!H11)*('Jul''14 Envestra'!H17/100)*'Jul''14 Envestra'!H10,('Jul''14 Envestra'!H12-'Jul''14 Envestra'!H11)*('Jul''14 Envestra'!H17/100)*'Jul''14 Envestra'!H10))</f>
        <v>106.95959999999999</v>
      </c>
      <c r="G44" s="66">
        <f>IF($G5*'Jul''14 Envestra'!I9/'Jul''14 Envestra'!I10&lt;'Jul''14 Envestra'!I11,0,IF($G5*'Jul''14 Envestra'!I9/'Jul''14 Envestra'!I10&lt;='Jul''14 Envestra'!I12,($G5*'Jul''14 Envestra'!I9/'Jul''14 Envestra'!I10-'Jul''14 Envestra'!I11)*('Jul''14 Envestra'!I17/100)*'Jul''14 Envestra'!I10,('Jul''14 Envestra'!I12-'Jul''14 Envestra'!I11)*('Jul''14 Envestra'!I17/100)*'Jul''14 Envestra'!I10))</f>
        <v>529.53444599999989</v>
      </c>
      <c r="H44" s="66">
        <f>IF($G5*'Jul''14 Envestra'!J9/'Jul''14 Envestra'!J10&lt;'Jul''14 Envestra'!J11,0,IF($G5*'Jul''14 Envestra'!J9/'Jul''14 Envestra'!J10&lt;='Jul''14 Envestra'!J12,($G5*'Jul''14 Envestra'!J9/'Jul''14 Envestra'!J10-'Jul''14 Envestra'!J11)*('Jul''14 Envestra'!J17/100)*'Jul''14 Envestra'!J10,('Jul''14 Envestra'!J12-'Jul''14 Envestra'!J11)*('Jul''14 Envestra'!J17/100)*'Jul''14 Envestra'!J10))</f>
        <v>492.51642679999992</v>
      </c>
      <c r="I44" s="66">
        <f>IF($G5*'Jul''14 Envestra'!K9/'Jul''14 Envestra'!K10&lt;'Jul''14 Envestra'!K11,0,IF($G5*'Jul''14 Envestra'!K9/'Jul''14 Envestra'!K10&lt;='Jul''14 Envestra'!K12,($G5*'Jul''14 Envestra'!K9/'Jul''14 Envestra'!K10-'Jul''14 Envestra'!K11)*('Jul''14 Envestra'!K17/100)*'Jul''14 Envestra'!K10,('Jul''14 Envestra'!K12-'Jul''14 Envestra'!K11)*('Jul''14 Envestra'!K17/100)*'Jul''14 Envestra'!K10))</f>
        <v>0</v>
      </c>
      <c r="J44" s="66">
        <f>IF($G5*'Jul''14 Envestra'!L9/'Jul''14 Envestra'!L10&lt;'Jul''14 Envestra'!L11,0,IF($G5*'Jul''14 Envestra'!L9/'Jul''14 Envestra'!L10&lt;='Jul''14 Envestra'!L12,($G5*'Jul''14 Envestra'!L9/'Jul''14 Envestra'!L10-'Jul''14 Envestra'!L11)*('Jul''14 Envestra'!L17/100)*'Jul''14 Envestra'!L10,('Jul''14 Envestra'!L12-'Jul''14 Envestra'!L11)*('Jul''14 Envestra'!L17/100)*'Jul''14 Envestra'!L10))</f>
        <v>105.22511999999998</v>
      </c>
      <c r="K44" s="66">
        <f>IF($G5*'Jul''14 Envestra'!M9/'Jul''14 Envestra'!M10&lt;'Jul''14 Envestra'!M11,0,IF($G5*'Jul''14 Envestra'!M9/'Jul''14 Envestra'!M10&lt;='Jul''14 Envestra'!M12,($G5*'Jul''14 Envestra'!M9/'Jul''14 Envestra'!M10-'Jul''14 Envestra'!M11)*('Jul''14 Envestra'!M17/100)*'Jul''14 Envestra'!M10,('Jul''14 Envestra'!M12-'Jul''14 Envestra'!M11)*('Jul''14 Envestra'!M17/100)*'Jul''14 Envestra'!M10))</f>
        <v>497.55961199999996</v>
      </c>
      <c r="L44" s="70"/>
    </row>
    <row r="45" spans="1:12" x14ac:dyDescent="0.15">
      <c r="A45" s="47" t="s">
        <v>742</v>
      </c>
      <c r="C45" s="66">
        <f>IF(($G5*'Jul''14 Envestra'!E9/'Jul''14 Envestra'!E10&gt;'Jul''14 Envestra'!E12),($G5*'Jul''14 Envestra'!E9/'Jul''14 Envestra'!E10-'Jul''14 Envestra'!E12)*'Jul''14 Envestra'!E18/100)*'Jul''14 Envestra'!E10</f>
        <v>512.30197919999989</v>
      </c>
      <c r="D45" s="66">
        <f>IF(($G5*'Jul''14 Envestra'!F9/'Jul''14 Envestra'!F10&gt;'Jul''14 Envestra'!F12),($G5*'Jul''14 Envestra'!F9/'Jul''14 Envestra'!F10-'Jul''14 Envestra'!F12)*'Jul''14 Envestra'!F18/100)*'Jul''14 Envestra'!F10</f>
        <v>0</v>
      </c>
      <c r="E45" s="66">
        <f>IF(($G5*'Jul''14 Envestra'!G9/'Jul''14 Envestra'!G10&gt;'Jul''14 Envestra'!G12),($G5*'Jul''14 Envestra'!G9/'Jul''14 Envestra'!G10-'Jul''14 Envestra'!G12)*'Jul''14 Envestra'!G18/100)*'Jul''14 Envestra'!G10</f>
        <v>0</v>
      </c>
      <c r="F45" s="66">
        <f>IF(($G5*'Jul''14 Envestra'!H9/'Jul''14 Envestra'!H10&gt;'Jul''14 Envestra'!H12),($G5*'Jul''14 Envestra'!H9/'Jul''14 Envestra'!H10-'Jul''14 Envestra'!H12)*'Jul''14 Envestra'!H18/100)*'Jul''14 Envestra'!H10</f>
        <v>510.97477199999992</v>
      </c>
      <c r="G45" s="66">
        <f>IF(($G5*'Jul''14 Envestra'!I9/'Jul''14 Envestra'!I10&gt;'Jul''14 Envestra'!I12),($G5*'Jul''14 Envestra'!I9/'Jul''14 Envestra'!I10-'Jul''14 Envestra'!I12)*'Jul''14 Envestra'!I18/100)*'Jul''14 Envestra'!I10</f>
        <v>0</v>
      </c>
      <c r="H45" s="66">
        <f>IF(($G5*'Jul''14 Envestra'!J9/'Jul''14 Envestra'!J10&gt;'Jul''14 Envestra'!J12),($G5*'Jul''14 Envestra'!J9/'Jul''14 Envestra'!J10-'Jul''14 Envestra'!J12)*'Jul''14 Envestra'!J18/100)*'Jul''14 Envestra'!J10</f>
        <v>0</v>
      </c>
      <c r="I45" s="66">
        <f>IF(($G5*'Jul''14 Envestra'!K9/'Jul''14 Envestra'!K10&gt;'Jul''14 Envestra'!K12),($G5*'Jul''14 Envestra'!K9/'Jul''14 Envestra'!K10-'Jul''14 Envestra'!K12)*'Jul''14 Envestra'!K18/100)*'Jul''14 Envestra'!K10</f>
        <v>488.33162399999986</v>
      </c>
      <c r="J45" s="66">
        <f>IF(($G5*'Jul''14 Envestra'!L9/'Jul''14 Envestra'!L10&gt;'Jul''14 Envestra'!L12),($G5*'Jul''14 Envestra'!L9/'Jul''14 Envestra'!L10-'Jul''14 Envestra'!L12)*'Jul''14 Envestra'!L18/100)*'Jul''14 Envestra'!L10</f>
        <v>540.83693399999993</v>
      </c>
      <c r="K45" s="66">
        <f>IF(($G5*'Jul''14 Envestra'!M9/'Jul''14 Envestra'!M10&gt;'Jul''14 Envestra'!M12),($G5*'Jul''14 Envestra'!M9/'Jul''14 Envestra'!M10-'Jul''14 Envestra'!M12)*'Jul''14 Envestra'!M18/100)*'Jul''14 Envestra'!M10</f>
        <v>0</v>
      </c>
      <c r="L45" s="70"/>
    </row>
    <row r="46" spans="1:12" x14ac:dyDescent="0.15">
      <c r="A46" s="47" t="s">
        <v>309</v>
      </c>
      <c r="C46" s="66">
        <f>365*'Jul''14 Envestra'!E19/100</f>
        <v>251.21854999999999</v>
      </c>
      <c r="D46" s="66">
        <f>365*'Jul''14 Envestra'!F19/100</f>
        <v>227.77095</v>
      </c>
      <c r="E46" s="66">
        <f>365*'Jul''14 Envestra'!G19/100</f>
        <v>248.93</v>
      </c>
      <c r="F46" s="66">
        <f>365*'Jul''14 Envestra'!H19/100</f>
        <v>225.56270000000001</v>
      </c>
      <c r="G46" s="66">
        <f>365*'Jul''14 Envestra'!I19/100</f>
        <v>250.90830000000003</v>
      </c>
      <c r="H46" s="66">
        <f>365*'Jul''14 Envestra'!J19/100</f>
        <v>251.047</v>
      </c>
      <c r="I46" s="66">
        <f>365*'Jul''14 Envestra'!K19/100</f>
        <v>210.86050000000003</v>
      </c>
      <c r="J46" s="66">
        <f>365*'Jul''14 Envestra'!L19/100</f>
        <v>243.34915000000001</v>
      </c>
      <c r="K46" s="66">
        <f>365*'Jul''14 Envestra'!M19/100</f>
        <v>228.65425000000002</v>
      </c>
      <c r="L46" s="67">
        <f>AVERAGE(C46:K46)</f>
        <v>237.58904444444443</v>
      </c>
    </row>
    <row r="47" spans="1:12" x14ac:dyDescent="0.15">
      <c r="A47" s="69" t="s">
        <v>721</v>
      </c>
      <c r="B47" s="70"/>
      <c r="C47" s="68">
        <f t="shared" ref="C47:I47" si="2">SUM(C40:C46)</f>
        <v>1399.9186387999998</v>
      </c>
      <c r="D47" s="68">
        <f t="shared" si="2"/>
        <v>1462.6955892999999</v>
      </c>
      <c r="E47" s="68">
        <f t="shared" si="2"/>
        <v>1453.9763479999999</v>
      </c>
      <c r="F47" s="68">
        <f>SUM(F40:F46)</f>
        <v>1368.3872179999998</v>
      </c>
      <c r="G47" s="68">
        <f>SUM(G40:G46)</f>
        <v>1569.478646</v>
      </c>
      <c r="H47" s="68">
        <f t="shared" si="2"/>
        <v>1483.3658400999998</v>
      </c>
      <c r="I47" s="68">
        <f t="shared" si="2"/>
        <v>1359.1579359999998</v>
      </c>
      <c r="J47" s="68">
        <f>SUM(J40:J46)</f>
        <v>1409.9195109999998</v>
      </c>
      <c r="K47" s="68">
        <f>SUM(K40:K46)</f>
        <v>1468.0132060000001</v>
      </c>
      <c r="L47" s="72">
        <f>AVERAGE(C47:K47)</f>
        <v>1441.6569925777776</v>
      </c>
    </row>
    <row r="49" spans="1:12" x14ac:dyDescent="0.15">
      <c r="A49" s="62" t="s">
        <v>861</v>
      </c>
      <c r="C49" s="50" t="s">
        <v>872</v>
      </c>
      <c r="D49" s="50" t="s">
        <v>396</v>
      </c>
      <c r="E49" s="50" t="s">
        <v>203</v>
      </c>
      <c r="F49" s="50" t="s">
        <v>331</v>
      </c>
      <c r="G49" s="50" t="s">
        <v>126</v>
      </c>
      <c r="H49" s="50" t="s">
        <v>412</v>
      </c>
      <c r="I49" s="50" t="s">
        <v>234</v>
      </c>
      <c r="J49" s="50" t="s">
        <v>200</v>
      </c>
      <c r="K49" s="50" t="s">
        <v>375</v>
      </c>
      <c r="L49" s="65" t="s">
        <v>729</v>
      </c>
    </row>
    <row r="50" spans="1:12" x14ac:dyDescent="0.15">
      <c r="A50" s="47" t="s">
        <v>667</v>
      </c>
      <c r="C50" s="66">
        <f>IF($G5*'Jul''14 Envestra'!E23/'Jul''14 Envestra'!E24&gt;='Jul''14 Envestra'!E27,('Jul''14 Envestra'!E27*'Jul''14 Envestra'!E45/100)*'Jul''14 Envestra'!E24,($G5*'Jul''14 Envestra'!E23/'Jul''14 Envestra'!E24*'Jul''14 Envestra'!E45/100)*'Jul''14 Envestra'!E24)</f>
        <v>74.903927999999993</v>
      </c>
      <c r="D50" s="66">
        <f>IF($G5*'Jul''14 Envestra'!F23/'Jul''14 Envestra'!F24&gt;='Jul''14 Envestra'!F27,('Jul''14 Envestra'!F27*'Jul''14 Envestra'!F29/100)*'Jul''14 Envestra'!F24,('Bills Jul''14'!$G5*'Jul''14 Envestra'!F23/'Jul''14 Envestra'!F24*'Jul''14 Envestra'!F29/100)*'Jul''14 Envestra'!F24)</f>
        <v>135.94239999999999</v>
      </c>
      <c r="E50" s="66">
        <f>IF($G5*'Jul''14 Envestra'!G23/'Jul''14 Envestra'!G24&gt;='Jul''14 Envestra'!G27,('Jul''14 Envestra'!G27*'Jul''14 Envestra'!G45/100)*'Jul''14 Envestra'!G24,($G5*'Jul''14 Envestra'!G23/'Jul''14 Envestra'!G24*'Jul''14 Envestra'!G45/100)*'Jul''14 Envestra'!G24)</f>
        <v>252.12</v>
      </c>
      <c r="F50" s="66">
        <f>IF($G5*'Jul''14 Envestra'!H23/'Jul''14 Envestra'!H24&gt;='Jul''14 Envestra'!H27,('Jul''14 Envestra'!H27*'Jul''14 Envestra'!H45/100)*'Jul''14 Envestra'!H24,($G5*'Jul''14 Envestra'!H23/'Jul''14 Envestra'!H24*'Jul''14 Envestra'!H45/100)*'Jul''14 Envestra'!H24)</f>
        <v>60.038879999999999</v>
      </c>
      <c r="G50" s="66">
        <f>IF($G5*'Jul''14 Envestra'!I23/'Jul''14 Envestra'!I24&gt;='Jul''14 Envestra'!I27,('Jul''14 Envestra'!I27*'Jul''14 Envestra'!I45/100)*'Jul''14 Envestra'!I24,($G5*'Jul''14 Envestra'!I23/'Jul''14 Envestra'!I24*'Jul''14 Envestra'!I45/100)*'Jul''14 Envestra'!I24)</f>
        <v>144.32</v>
      </c>
      <c r="H50" s="66">
        <f>IF($G5*'Jul''14 Envestra'!J23/'Jul''14 Envestra'!J24&gt;='Jul''14 Envestra'!J27,('Jul''14 Envestra'!J27*'Jul''14 Envestra'!J29/100)*'Jul''14 Envestra'!J24,('Bills Jul''14'!$G5*'Jul''14 Envestra'!J23/'Jul''14 Envestra'!J24*'Jul''14 Envestra'!J29/100)*'Jul''14 Envestra'!J24)</f>
        <v>137.97120000000001</v>
      </c>
      <c r="I50" s="66">
        <f>IF($G5*'Jul''14 Envestra'!K23/'Jul''14 Envestra'!K24&gt;='Jul''14 Envestra'!K27,('Jul''14 Envestra'!K27*'Jul''14 Envestra'!K29/100)*'Jul''14 Envestra'!K24,('Bills Jul''14'!$G5*'Jul''14 Envestra'!K23/'Jul''14 Envestra'!K24*'Jul''14 Envestra'!K29/100)*'Jul''14 Envestra'!K24)</f>
        <v>130.01999999999998</v>
      </c>
      <c r="J50" s="66">
        <f>IF($G5*'Jul''14 Envestra'!L23/'Jul''14 Envestra'!L24&gt;='Jul''14 Envestra'!L27,('Jul''14 Envestra'!L27*'Jul''14 Envestra'!L29/100)*'Jul''14 Envestra'!L24,('Bills Jul''14'!$G5*'Jul''14 Envestra'!L23/'Jul''14 Envestra'!L24*'Jul''14 Envestra'!L29/100)*'Jul''14 Envestra'!L24)</f>
        <v>68.719199999999987</v>
      </c>
      <c r="K50" s="66">
        <f>IF($G5*'Jul''14 Envestra'!M23/'Jul''14 Envestra'!M24&gt;='Jul''14 Envestra'!M27,('Jul''14 Envestra'!M27*'Jul''14 Envestra'!M29/100)*'Jul''14 Envestra'!M24,('Bills Jul''14'!$G5*'Jul''14 Envestra'!M23/'Jul''14 Envestra'!M24*'Jul''14 Envestra'!M29/100)*'Jul''14 Envestra'!M24)</f>
        <v>133.05600000000001</v>
      </c>
      <c r="L50" s="70"/>
    </row>
    <row r="51" spans="1:12" x14ac:dyDescent="0.15">
      <c r="A51" s="47" t="s">
        <v>170</v>
      </c>
      <c r="C51" s="66">
        <f>IF($G5*'Jul''14 Envestra'!E23/'Jul''14 Envestra'!E24&lt;'Jul''14 Envestra'!E27,0,IF($G5*'Jul''14 Envestra'!E23/'Jul''14 Envestra'!E24&lt;='Jul''14 Envestra'!E28,($G5*'Jul''14 Envestra'!E23/'Jul''14 Envestra'!E24-'Jul''14 Envestra'!E27)*('Jul''14 Envestra'!E46/100)*'Jul''14 Envestra'!E24,('Jul''14 Envestra'!E28-'Jul''14 Envestra'!E27)*('Jul''14 Envestra'!E46/100)*'Jul''14 Envestra'!E24))</f>
        <v>51.369516000000004</v>
      </c>
      <c r="D51" s="66">
        <f>IF($G5*'Jul''14 Envestra'!F23/'Jul''14 Envestra'!F24&lt;'Jul''14 Envestra'!F27,0,IF($G5*'Jul''14 Envestra'!F23/'Jul''14 Envestra'!F24&lt;='Jul''14 Envestra'!F28,($G5*'Jul''14 Envestra'!F23/'Jul''14 Envestra'!F24-'Jul''14 Envestra'!F27)*('Jul''14 Envestra'!F46/100)*'Jul''14 Envestra'!F24,('Jul''14 Envestra'!F28-'Jul''14 Envestra'!F27)*('Jul''14 Envestra'!F46/100)*'Jul''14 Envestra'!F24))</f>
        <v>0</v>
      </c>
      <c r="E51" s="66">
        <f>IF($G5*'Jul''14 Envestra'!G23/'Jul''14 Envestra'!G24&lt;'Jul''14 Envestra'!G27,0,IF($G5*'Jul''14 Envestra'!G23/'Jul''14 Envestra'!G24&lt;='Jul''14 Envestra'!G28,($G5*'Jul''14 Envestra'!G23/'Jul''14 Envestra'!G24-'Jul''14 Envestra'!G27)*('Jul''14 Envestra'!G46/100)*'Jul''14 Envestra'!G24,('Jul''14 Envestra'!G28-'Jul''14 Envestra'!G27)*('Jul''14 Envestra'!G46/100)*'Jul''14 Envestra'!G24))</f>
        <v>160.34257799999995</v>
      </c>
      <c r="F51" s="66">
        <f>IF($G5*'Jul''14 Envestra'!H23/'Jul''14 Envestra'!H24&lt;'Jul''14 Envestra'!H27,0,IF($G5*'Jul''14 Envestra'!H23/'Jul''14 Envestra'!H24&lt;='Jul''14 Envestra'!H28,($G5*'Jul''14 Envestra'!H23/'Jul''14 Envestra'!H24-'Jul''14 Envestra'!H27)*('Jul''14 Envestra'!H46/100)*'Jul''14 Envestra'!H24,('Jul''14 Envestra'!H28-'Jul''14 Envestra'!H27)*('Jul''14 Envestra'!H46/100)*'Jul''14 Envestra'!H24))</f>
        <v>47.6982</v>
      </c>
      <c r="G51" s="66">
        <f>IF($G5*'Jul''14 Envestra'!I23/'Jul''14 Envestra'!I24&lt;'Jul''14 Envestra'!I27,0,IF($G5*'Jul''14 Envestra'!I23/'Jul''14 Envestra'!I24&lt;='Jul''14 Envestra'!I28,($G5*'Jul''14 Envestra'!I23/'Jul''14 Envestra'!I24-'Jul''14 Envestra'!I27)*('Jul''14 Envestra'!I46/100)*'Jul''14 Envestra'!I24,('Jul''14 Envestra'!I28-'Jul''14 Envestra'!I27)*('Jul''14 Envestra'!I46/100)*'Jul''14 Envestra'!I24))</f>
        <v>0</v>
      </c>
      <c r="H51" s="66">
        <f>IF($G5*'Jul''14 Envestra'!J23/'Jul''14 Envestra'!J24&lt;'Jul''14 Envestra'!J27,0,IF($G5*'Jul''14 Envestra'!J23/'Jul''14 Envestra'!J24&lt;='Jul''14 Envestra'!J28,($G5*'Jul''14 Envestra'!J23/'Jul''14 Envestra'!J24-'Jul''14 Envestra'!J27)*('Jul''14 Envestra'!J46/100)*'Jul''14 Envestra'!J24,('Jul''14 Envestra'!J28-'Jul''14 Envestra'!J27)*('Jul''14 Envestra'!J46/100)*'Jul''14 Envestra'!J24))</f>
        <v>0</v>
      </c>
      <c r="I51" s="66">
        <f>IF($G5*'Jul''14 Envestra'!K23/'Jul''14 Envestra'!K24&lt;'Jul''14 Envestra'!K27,0,IF($G5*'Jul''14 Envestra'!K23/'Jul''14 Envestra'!K24&lt;='Jul''14 Envestra'!K28,($G5*'Jul''14 Envestra'!K23/'Jul''14 Envestra'!K24-'Jul''14 Envestra'!K27)*('Jul''14 Envestra'!K46/100)*'Jul''14 Envestra'!K24,('Jul''14 Envestra'!K28-'Jul''14 Envestra'!K27)*('Jul''14 Envestra'!K46/100)*'Jul''14 Envestra'!K24))</f>
        <v>0</v>
      </c>
      <c r="J51" s="66">
        <f>IF($G5*'Jul''14 Envestra'!L23/'Jul''14 Envestra'!L24&lt;'Jul''14 Envestra'!L27,0,IF($G5*'Jul''14 Envestra'!L23/'Jul''14 Envestra'!L24&lt;='Jul''14 Envestra'!L28,($G5*'Jul''14 Envestra'!L23/'Jul''14 Envestra'!L24-'Jul''14 Envestra'!L27)*('Jul''14 Envestra'!L46/100)*'Jul''14 Envestra'!L24,('Jul''14 Envestra'!L28-'Jul''14 Envestra'!L27)*('Jul''14 Envestra'!L46/100)*'Jul''14 Envestra'!L24))</f>
        <v>0</v>
      </c>
      <c r="K51" s="66">
        <f>IF($G5*'Jul''14 Envestra'!M23/'Jul''14 Envestra'!M24&lt;'Jul''14 Envestra'!M27,0,IF($G5*'Jul''14 Envestra'!M23/'Jul''14 Envestra'!M24&lt;='Jul''14 Envestra'!M28,($G5*'Jul''14 Envestra'!M23/'Jul''14 Envestra'!M24-'Jul''14 Envestra'!M27)*('Jul''14 Envestra'!M46/100)*'Jul''14 Envestra'!M24,('Jul''14 Envestra'!M28-'Jul''14 Envestra'!M27)*('Jul''14 Envestra'!M46/100)*'Jul''14 Envestra'!M24))</f>
        <v>0</v>
      </c>
      <c r="L51" s="70"/>
    </row>
    <row r="52" spans="1:12" x14ac:dyDescent="0.15">
      <c r="A52" s="47" t="s">
        <v>868</v>
      </c>
      <c r="C52" s="66">
        <f>IF(($G5*'Jul''14 Envestra'!E23/'Jul''14 Envestra'!E24&gt;'Jul''14 Envestra'!E28),($G5*'Jul''14 Envestra'!E23/'Jul''14 Envestra'!E24-'Jul''14 Envestra'!E28)*'Jul''14 Envestra'!E47/100*'Jul''14 Envestra'!E24,0)</f>
        <v>235.41337709999996</v>
      </c>
      <c r="D52" s="66">
        <f>IF(($G5*'Jul''14 Envestra'!F23/'Jul''14 Envestra'!F24&gt;'Jul''14 Envestra'!F27)*'Jul''14 Envestra'!F24,('Bills Jul''14'!$G5*'Jul''14 Envestra'!F23/'Jul''14 Envestra'!F24-'Jul''14 Envestra'!F28)*'Jul''14 Envestra'!F31/100)*'Jul''14 Envestra'!F24</f>
        <v>258.68938589999999</v>
      </c>
      <c r="E52" s="66">
        <f>IF(($G5*'Jul''14 Envestra'!G23/'Jul''14 Envestra'!G24&gt;'Jul''14 Envestra'!G28),($G5*'Jul''14 Envestra'!G23/'Jul''14 Envestra'!G24-'Jul''14 Envestra'!G28)*'Jul''14 Envestra'!G47/100*'Jul''14 Envestra'!G24,0)</f>
        <v>0</v>
      </c>
      <c r="F52" s="66">
        <f>IF(($G5*'Jul''14 Envestra'!H23/'Jul''14 Envestra'!H24&gt;'Jul''14 Envestra'!H28),($G5*'Jul''14 Envestra'!H23/'Jul''14 Envestra'!H24-'Jul''14 Envestra'!H28)*'Jul''14 Envestra'!H47/100*'Jul''14 Envestra'!H24,0)</f>
        <v>272.07747599999993</v>
      </c>
      <c r="G52" s="66">
        <f>IF(($G5*'Jul''14 Envestra'!I23/'Jul''14 Envestra'!I24&gt;'Jul''14 Envestra'!I28),($G5*'Jul''14 Envestra'!I23/'Jul''14 Envestra'!I24-'Jul''14 Envestra'!I28)*'Jul''14 Envestra'!I47/100*'Jul''14 Envestra'!I24,0)</f>
        <v>246.99646799999994</v>
      </c>
      <c r="H52" s="66">
        <f>IF(($G5*'Jul''14 Envestra'!J23/'Jul''14 Envestra'!J24&gt;'Jul''14 Envestra'!J27)*'Jul''14 Envestra'!J24,('Bills Jul''14'!$G5*'Jul''14 Envestra'!J23/'Jul''14 Envestra'!J24-'Jul''14 Envestra'!J28)*'Jul''14 Envestra'!J31/100)*'Jul''14 Envestra'!J24</f>
        <v>276.04628899999994</v>
      </c>
      <c r="I52" s="66">
        <f>IF(($G5*'Jul''14 Envestra'!K23/'Jul''14 Envestra'!K24&gt;'Jul''14 Envestra'!K27)*'Jul''14 Envestra'!K24,('Bills Jul''14'!$G5*'Jul''14 Envestra'!K23/'Jul''14 Envestra'!K24-'Jul''14 Envestra'!K28)*'Jul''14 Envestra'!K31/100)*'Jul''14 Envestra'!K24</f>
        <v>250.76488799999996</v>
      </c>
      <c r="J52" s="66">
        <f>IF(($G5*'Jul''14 Envestra'!L23/'Jul''14 Envestra'!L24&gt;'Jul''14 Envestra'!L27)*'Jul''14 Envestra'!L24,('Bills Jul''14'!$G5*'Jul''14 Envestra'!L23/'Jul''14 Envestra'!L24-'Jul''14 Envestra'!L28)*'Jul''14 Envestra'!L31/100)*'Jul''14 Envestra'!L24</f>
        <v>296.10952799999995</v>
      </c>
      <c r="K52" s="66">
        <f>IF(($G5*'Jul''14 Envestra'!M23/'Jul''14 Envestra'!M24&gt;'Jul''14 Envestra'!M27)*'Jul''14 Envestra'!M24,('Bills Jul''14'!$G5*'Jul''14 Envestra'!M23/'Jul''14 Envestra'!M24-'Jul''14 Envestra'!M28)*'Jul''14 Envestra'!M31/100)*'Jul''14 Envestra'!M24</f>
        <v>260.13457799999998</v>
      </c>
      <c r="L52" s="70"/>
    </row>
    <row r="53" spans="1:12" x14ac:dyDescent="0.15">
      <c r="A53" s="47" t="s">
        <v>744</v>
      </c>
      <c r="C53" s="66">
        <f>IF($G5*'Jul''14 Envestra'!E25/'Jul''14 Envestra'!E26&gt;='Jul''14 Envestra'!E27,('Jul''14 Envestra'!E27*'Jul''14 Envestra'!E48/100)*'Jul''14 Envestra'!E26,($G5*'Jul''14 Envestra'!E25/'Jul''14 Envestra'!E26*'Jul''14 Envestra'!E48/100*'Jul''14 Envestra'!E26))</f>
        <v>149.80785599999999</v>
      </c>
      <c r="D53" s="66">
        <f>IF($G5*'Jul''14 Envestra'!F25/'Jul''14 Envestra'!F26&gt;='Jul''14 Envestra'!F27,('Jul''14 Envestra'!F27*'Jul''14 Envestra'!F32/100)*'Jul''14 Envestra'!F26,('Bills Jul''14'!$G5*'Jul''14 Envestra'!F25/'Jul''14 Envestra'!F26*'Jul''14 Envestra'!F32/100)*'Jul''14 Envestra'!F26)</f>
        <v>258.93119999999999</v>
      </c>
      <c r="E53" s="66">
        <f>IF($G5*'Jul''14 Envestra'!G25/'Jul''14 Envestra'!G26&gt;='Jul''14 Envestra'!G27,('Jul''14 Envestra'!G27*'Jul''14 Envestra'!G48/100)*'Jul''14 Envestra'!G26,($G5*'Jul''14 Envestra'!G25/'Jul''14 Envestra'!G26*'Jul''14 Envestra'!G48/100*'Jul''14 Envestra'!G26))</f>
        <v>485.76</v>
      </c>
      <c r="F53" s="66">
        <f>IF($G5*'Jul''14 Envestra'!H25/'Jul''14 Envestra'!H26&gt;='Jul''14 Envestra'!H27,('Jul''14 Envestra'!H27*'Jul''14 Envestra'!H48/100)*'Jul''14 Envestra'!H26,($G5*'Jul''14 Envestra'!H25/'Jul''14 Envestra'!H26*'Jul''14 Envestra'!H48/100*'Jul''14 Envestra'!H26))</f>
        <v>119.3544</v>
      </c>
      <c r="G53" s="66">
        <f>IF($G5*'Jul''14 Envestra'!I25/'Jul''14 Envestra'!I26&gt;='Jul''14 Envestra'!I27,('Jul''14 Envestra'!I27*'Jul''14 Envestra'!I48/100)*'Jul''14 Envestra'!I26,($G5*'Jul''14 Envestra'!I25/'Jul''14 Envestra'!I26*'Jul''14 Envestra'!I48/100*'Jul''14 Envestra'!I26))</f>
        <v>283.904</v>
      </c>
      <c r="H53" s="66">
        <f>IF($G5*'Jul''14 Envestra'!J25/'Jul''14 Envestra'!J26&gt;='Jul''14 Envestra'!J27,('Jul''14 Envestra'!J27*'Jul''14 Envestra'!J32/100)*'Jul''14 Envestra'!J26,('Bills Jul''14'!$G5*'Jul''14 Envestra'!J25/'Jul''14 Envestra'!J26*'Jul''14 Envestra'!J32/100)*'Jul''14 Envestra'!J26)</f>
        <v>266.39359999999999</v>
      </c>
      <c r="I53" s="66">
        <f>IF($G5*'Jul''14 Envestra'!K25/'Jul''14 Envestra'!K26&gt;='Jul''14 Envestra'!K27,('Jul''14 Envestra'!K27*'Jul''14 Envestra'!K32/100)*'Jul''14 Envestra'!K26,('Bills Jul''14'!$G5*'Jul''14 Envestra'!K25/'Jul''14 Envestra'!K26*'Jul''14 Envestra'!K32/100)*'Jul''14 Envestra'!K26)</f>
        <v>260.03999999999996</v>
      </c>
      <c r="J53" s="66">
        <f>IF($G5*'Jul''14 Envestra'!L25/'Jul''14 Envestra'!L26&gt;='Jul''14 Envestra'!L27,('Jul''14 Envestra'!L27*'Jul''14 Envestra'!L32/100)*'Jul''14 Envestra'!L26,('Bills Jul''14'!$G5*'Jul''14 Envestra'!L25/'Jul''14 Envestra'!L26*'Jul''14 Envestra'!L32/100)*'Jul''14 Envestra'!L26)</f>
        <v>137.43839999999997</v>
      </c>
      <c r="K53" s="66">
        <f>IF($G5*'Jul''14 Envestra'!M25/'Jul''14 Envestra'!M26&gt;='Jul''14 Envestra'!M27,('Jul''14 Envestra'!M27*'Jul''14 Envestra'!M32/100)*'Jul''14 Envestra'!M26,('Bills Jul''14'!$G5*'Jul''14 Envestra'!M25/'Jul''14 Envestra'!M26*'Jul''14 Envestra'!M32/100)*'Jul''14 Envestra'!M26)</f>
        <v>247.80799999999999</v>
      </c>
      <c r="L53" s="70"/>
    </row>
    <row r="54" spans="1:12" x14ac:dyDescent="0.15">
      <c r="A54" s="47" t="s">
        <v>389</v>
      </c>
      <c r="C54" s="66">
        <f>IF($G5*'Jul''14 Envestra'!E25/'Jul''14 Envestra'!E26&lt;'Jul''14 Envestra'!E27,0,IF($G5*'Jul''14 Envestra'!E25/'Jul''14 Envestra'!E26&lt;='Jul''14 Envestra'!E28,($G5*'Jul''14 Envestra'!E25/'Jul''14 Envestra'!E26-'Jul''14 Envestra'!E27)*('Jul''14 Envestra'!E49/100)*'Jul''14 Envestra'!E26,('Jul''14 Envestra'!E28-'Jul''14 Envestra'!E27)*('Jul''14 Envestra'!E49/100)*'Jul''14 Envestra'!E26))</f>
        <v>102.73903200000001</v>
      </c>
      <c r="D54" s="66">
        <v>0</v>
      </c>
      <c r="E54" s="66">
        <f>IF($G5*'Jul''14 Envestra'!G25/'Jul''14 Envestra'!G26&lt;'Jul''14 Envestra'!G27,0,IF($G5*'Jul''14 Envestra'!G25/'Jul''14 Envestra'!G26&lt;='Jul''14 Envestra'!G28,($G5*'Jul''14 Envestra'!G25/'Jul''14 Envestra'!G26-'Jul''14 Envestra'!G27)*('Jul''14 Envestra'!G49/100)*'Jul''14 Envestra'!G26,('Jul''14 Envestra'!G28-'Jul''14 Envestra'!G27)*('Jul''14 Envestra'!G49/100)*'Jul''14 Envestra'!G26))</f>
        <v>312.76700399999993</v>
      </c>
      <c r="F54" s="66">
        <f>IF($G5*'Jul''14 Envestra'!H25/'Jul''14 Envestra'!H26&lt;'Jul''14 Envestra'!H27,0,IF($G5*'Jul''14 Envestra'!H25/'Jul''14 Envestra'!H26&lt;='Jul''14 Envestra'!H28,($G5*'Jul''14 Envestra'!H25/'Jul''14 Envestra'!H26-'Jul''14 Envestra'!H27)*('Jul''14 Envestra'!H49/100)*'Jul''14 Envestra'!H26,('Jul''14 Envestra'!H28-'Jul''14 Envestra'!H27)*('Jul''14 Envestra'!H49/100)*'Jul''14 Envestra'!H26))</f>
        <v>94.818240000000003</v>
      </c>
      <c r="G54" s="66">
        <f>IF($G5*'Jul''14 Envestra'!I25/'Jul''14 Envestra'!I26&lt;'Jul''14 Envestra'!I27,0,IF($G5*'Jul''14 Envestra'!I25/'Jul''14 Envestra'!I26&lt;='Jul''14 Envestra'!I28,($G5*'Jul''14 Envestra'!I25/'Jul''14 Envestra'!I26-'Jul''14 Envestra'!I27)*('Jul''14 Envestra'!I49/100)*'Jul''14 Envestra'!I26,('Jul''14 Envestra'!I28-'Jul''14 Envestra'!I27)*('Jul''14 Envestra'!I49/100)*'Jul''14 Envestra'!I26))</f>
        <v>0</v>
      </c>
      <c r="H54" s="66">
        <v>0</v>
      </c>
      <c r="I54" s="66">
        <v>0</v>
      </c>
      <c r="J54" s="66">
        <v>0</v>
      </c>
      <c r="K54" s="66">
        <v>0</v>
      </c>
      <c r="L54" s="70"/>
    </row>
    <row r="55" spans="1:12" x14ac:dyDescent="0.15">
      <c r="A55" s="47" t="s">
        <v>742</v>
      </c>
      <c r="C55" s="66">
        <f>IF(($G5*'Jul''14 Envestra'!E25/'Jul''14 Envestra'!E26&gt;'Jul''14 Envestra'!E28),($G5*'Jul''14 Envestra'!E25/'Jul''14 Envestra'!E26-'Jul''14 Envestra'!E28)*'Jul''14 Envestra'!E50/100*'Jul''14 Envestra'!E26,0)</f>
        <v>470.82675419999993</v>
      </c>
      <c r="D55" s="66">
        <f>IF(($G5*'Jul''14 Envestra'!F25/'Jul''14 Envestra'!F26&gt;'Jul''14 Envestra'!F27),('Bills Jul''14'!$G5*'Jul''14 Envestra'!F25/'Jul''14 Envestra'!F26-'Jul''14 Envestra'!F27)*'Jul''14 Envestra'!F34/100)*'Jul''14 Envestra'!F26</f>
        <v>502.28454319999992</v>
      </c>
      <c r="E55" s="66">
        <f>IF(($G5*'Jul''14 Envestra'!G25/'Jul''14 Envestra'!G26&gt;'Jul''14 Envestra'!G28),($G5*'Jul''14 Envestra'!G25/'Jul''14 Envestra'!G26-'Jul''14 Envestra'!G28)*'Jul''14 Envestra'!G50/100*'Jul''14 Envestra'!G26,0)</f>
        <v>0</v>
      </c>
      <c r="F55" s="66">
        <f>IF(($G5*'Jul''14 Envestra'!H25/'Jul''14 Envestra'!H26&gt;'Jul''14 Envestra'!H28),($G5*'Jul''14 Envestra'!H25/'Jul''14 Envestra'!H26-'Jul''14 Envestra'!H28)*'Jul''14 Envestra'!H50/100*'Jul''14 Envestra'!H26,0)</f>
        <v>540.83693399999993</v>
      </c>
      <c r="G55" s="66">
        <f>IF(($G5*'Jul''14 Envestra'!I25/'Jul''14 Envestra'!I26&gt;'Jul''14 Envestra'!I28),($G5*'Jul''14 Envestra'!I25/'Jul''14 Envestra'!I26-'Jul''14 Envestra'!I28)*'Jul''14 Envestra'!I50/100*'Jul''14 Envestra'!I26,0)</f>
        <v>468.00867399999993</v>
      </c>
      <c r="H55" s="66">
        <f>IF(($G5*'Jul''14 Envestra'!J25/'Jul''14 Envestra'!J26&gt;'Jul''14 Envestra'!J27),('Bills Jul''14'!$G5*'Jul''14 Envestra'!J25/'Jul''14 Envestra'!J26-'Jul''14 Envestra'!J27)*'Jul''14 Envestra'!J34/100)*'Jul''14 Envestra'!J26</f>
        <v>538.95446800000002</v>
      </c>
      <c r="I55" s="66">
        <f>IF(($G5*'Jul''14 Envestra'!K25/'Jul''14 Envestra'!K26&gt;'Jul''14 Envestra'!K27),('Bills Jul''14'!$G5*'Jul''14 Envestra'!K25/'Jul''14 Envestra'!K26-'Jul''14 Envestra'!K27)*'Jul''14 Envestra'!K34/100)*'Jul''14 Envestra'!K26</f>
        <v>501.52977599999991</v>
      </c>
      <c r="J55" s="66">
        <f>IF(($G5*'Jul''14 Envestra'!L25/'Jul''14 Envestra'!L26&gt;'Jul''14 Envestra'!L27),('Bills Jul''14'!$G5*'Jul''14 Envestra'!L25/'Jul''14 Envestra'!L26-'Jul''14 Envestra'!L27)*'Jul''14 Envestra'!L34/100)*'Jul''14 Envestra'!L26</f>
        <v>592.21905599999991</v>
      </c>
      <c r="K55" s="66">
        <f>IF(($G5*'Jul''14 Envestra'!M25/'Jul''14 Envestra'!M26&gt;'Jul''14 Envestra'!M27),('Bills Jul''14'!$G5*'Jul''14 Envestra'!M25/'Jul''14 Envestra'!M26-'Jul''14 Envestra'!M27)*'Jul''14 Envestra'!M34/100)*'Jul''14 Envestra'!M26</f>
        <v>494.57685199999992</v>
      </c>
      <c r="L55" s="70"/>
    </row>
    <row r="56" spans="1:12" x14ac:dyDescent="0.15">
      <c r="A56" s="47" t="s">
        <v>309</v>
      </c>
      <c r="C56" s="66">
        <f>365*'Jul''14 Envestra'!E35/100</f>
        <v>244.35290000000001</v>
      </c>
      <c r="D56" s="66">
        <f>365*'Jul''14 Envestra'!F35/100</f>
        <v>221.54769999999999</v>
      </c>
      <c r="E56" s="66">
        <f>365*'Jul''14 Envestra'!G35/100</f>
        <v>248.93</v>
      </c>
      <c r="F56" s="66">
        <f>365*'Jul''14 Envestra'!H35/100</f>
        <v>244.35290000000001</v>
      </c>
      <c r="G56" s="66">
        <f>365*'Jul''14 Envestra'!I35/100</f>
        <v>244.10470000000001</v>
      </c>
      <c r="H56" s="66">
        <f>365*'Jul''14 Envestra'!J35/100</f>
        <v>247.87149999999997</v>
      </c>
      <c r="I56" s="66">
        <f>365*'Jul''14 Envestra'!K35/100</f>
        <v>210.86050000000003</v>
      </c>
      <c r="J56" s="66">
        <f>365*'Jul''14 Envestra'!L35/100</f>
        <v>240.5788</v>
      </c>
      <c r="K56" s="66">
        <f>365*'Jul''14 Envestra'!M35/100</f>
        <v>228.65425000000002</v>
      </c>
      <c r="L56" s="67">
        <f>AVERAGE(C56:K56)</f>
        <v>236.80591666666663</v>
      </c>
    </row>
    <row r="57" spans="1:12" x14ac:dyDescent="0.15">
      <c r="A57" s="69" t="s">
        <v>721</v>
      </c>
      <c r="B57" s="70"/>
      <c r="C57" s="68">
        <f t="shared" ref="C57:I57" si="3">SUM(C50:C56)</f>
        <v>1329.4133632999999</v>
      </c>
      <c r="D57" s="68">
        <f t="shared" si="3"/>
        <v>1377.3952291000001</v>
      </c>
      <c r="E57" s="68">
        <f t="shared" si="3"/>
        <v>1459.9195819999998</v>
      </c>
      <c r="F57" s="68">
        <f>SUM(F50:F56)</f>
        <v>1379.1770300000001</v>
      </c>
      <c r="G57" s="68">
        <f>SUM(G50:G56)</f>
        <v>1387.333842</v>
      </c>
      <c r="H57" s="68">
        <f t="shared" si="3"/>
        <v>1467.237057</v>
      </c>
      <c r="I57" s="68">
        <f t="shared" si="3"/>
        <v>1353.2151639999997</v>
      </c>
      <c r="J57" s="68">
        <f>SUM(J50:J56)</f>
        <v>1335.0649839999999</v>
      </c>
      <c r="K57" s="68">
        <f>SUM(K50:K56)</f>
        <v>1364.2296799999999</v>
      </c>
      <c r="L57" s="72">
        <f>AVERAGE(C57:K57)</f>
        <v>1383.6651034888887</v>
      </c>
    </row>
    <row r="59" spans="1:12" x14ac:dyDescent="0.15">
      <c r="A59" s="62" t="s">
        <v>343</v>
      </c>
      <c r="C59" s="50" t="s">
        <v>872</v>
      </c>
      <c r="D59" s="50" t="s">
        <v>396</v>
      </c>
      <c r="E59" s="50" t="s">
        <v>204</v>
      </c>
      <c r="F59" s="50" t="s">
        <v>331</v>
      </c>
      <c r="G59" s="50" t="s">
        <v>126</v>
      </c>
      <c r="H59" s="50" t="s">
        <v>412</v>
      </c>
      <c r="I59" s="50" t="s">
        <v>234</v>
      </c>
      <c r="J59" s="50" t="s">
        <v>200</v>
      </c>
      <c r="K59" s="50" t="s">
        <v>375</v>
      </c>
      <c r="L59" s="65" t="s">
        <v>729</v>
      </c>
    </row>
    <row r="60" spans="1:12" x14ac:dyDescent="0.15">
      <c r="A60" s="47" t="s">
        <v>667</v>
      </c>
      <c r="C60" s="66">
        <f>IF($G5*'Jul''14 Envestra'!E39/'Jul''14 Envestra'!E40&gt;='Jul''14 Envestra'!E43,('Jul''14 Envestra'!E43*'Jul''14 Envestra'!E45/100)*'Jul''14 Envestra'!E40,($G5*'Jul''14 Envestra'!E39/'Jul''14 Envestra'!E40*'Jul''14 Envestra'!E45/100)*'Jul''14 Envestra'!E40)</f>
        <v>74.903927999999993</v>
      </c>
      <c r="D60" s="66">
        <f>IF($G5*'Jul''14 Envestra'!F39/'Jul''14 Envestra'!F40&gt;='Jul''14 Envestra'!F43,('Jul''14 Envestra'!F43*'Jul''14 Envestra'!F45/100)*'Jul''14 Envestra'!F40,($G5*'Jul''14 Envestra'!F39/'Jul''14 Envestra'!F40*'Jul''14 Envestra'!F45/100)*'Jul''14 Envestra'!F40)</f>
        <v>169.84</v>
      </c>
      <c r="E60" s="66">
        <f>IF($G5*'Jul''14 Envestra'!G39/'Jul''14 Envestra'!G40&gt;='Jul''14 Envestra'!G43,('Jul''14 Envestra'!G43*'Jul''14 Envestra'!G45/100)*'Jul''14 Envestra'!G40,($G5*'Jul''14 Envestra'!G39/'Jul''14 Envestra'!G40*'Jul''14 Envestra'!G45/100)*'Jul''14 Envestra'!G40)</f>
        <v>252.12</v>
      </c>
      <c r="F60" s="66">
        <f>IF($G5*'Jul''14 Envestra'!H39/'Jul''14 Envestra'!H40&gt;='Jul''14 Envestra'!H43,('Jul''14 Envestra'!H43*'Jul''14 Envestra'!H45/100)*'Jul''14 Envestra'!H40,($G5*'Jul''14 Envestra'!H39/'Jul''14 Envestra'!H40*'Jul''14 Envestra'!H45/100)*'Jul''14 Envestra'!H40)</f>
        <v>60.038879999999999</v>
      </c>
      <c r="G60" s="66">
        <f>IF($G5*'Jul''14 Envestra'!I39/'Jul''14 Envestra'!I40&gt;='Jul''14 Envestra'!I43,('Jul''14 Envestra'!I43*'Jul''14 Envestra'!I45/100)*'Jul''14 Envestra'!I40,($G5*'Jul''14 Envestra'!I39/'Jul''14 Envestra'!I40*'Jul''14 Envestra'!I45/100)*'Jul''14 Envestra'!I40)</f>
        <v>180.4</v>
      </c>
      <c r="H60" s="66">
        <f>IF($G5*'Jul''14 Envestra'!J39/'Jul''14 Envestra'!J40&gt;='Jul''14 Envestra'!J43,('Jul''14 Envestra'!J43*'Jul''14 Envestra'!J45/100)*'Jul''14 Envestra'!J40,($G5*'Jul''14 Envestra'!J39/'Jul''14 Envestra'!J40*'Jul''14 Envestra'!J45/100)*'Jul''14 Envestra'!J40)</f>
        <v>171.89599999999999</v>
      </c>
      <c r="I60" s="66">
        <f>IF($G5*'Jul''14 Envestra'!K39/'Jul''14 Envestra'!K40&gt;='Jul''14 Envestra'!K43,('Jul''14 Envestra'!K43*'Jul''14 Envestra'!K45/100)*'Jul''14 Envestra'!K40,($G5*'Jul''14 Envestra'!K39/'Jul''14 Envestra'!K40*'Jul''14 Envestra'!K45/100)*'Jul''14 Envestra'!K40)</f>
        <v>127.38000000000002</v>
      </c>
      <c r="J60" s="66">
        <f>IF($G5*'Jul''14 Envestra'!L39/'Jul''14 Envestra'!L40&gt;='Jul''14 Envestra'!L43,('Jul''14 Envestra'!L43*'Jul''14 Envestra'!L45/100)*'Jul''14 Envestra'!L40,($G5*'Jul''14 Envestra'!L39/'Jul''14 Envestra'!L40*'Jul''14 Envestra'!L45/100)*'Jul''14 Envestra'!L40)</f>
        <v>80.292960000000008</v>
      </c>
      <c r="K60" s="66">
        <f>IF($G5*'Jul''14 Envestra'!M39/'Jul''14 Envestra'!M40&gt;='Jul''14 Envestra'!M43,('Jul''14 Envestra'!M43*'Jul''14 Envestra'!M45/100)*'Jul''14 Envestra'!M40,($G5*'Jul''14 Envestra'!M39/'Jul''14 Envestra'!M40*'Jul''14 Envestra'!M45/100)*'Jul''14 Envestra'!M40)</f>
        <v>169.84</v>
      </c>
      <c r="L60" s="70"/>
    </row>
    <row r="61" spans="1:12" x14ac:dyDescent="0.15">
      <c r="A61" s="47" t="s">
        <v>170</v>
      </c>
      <c r="C61" s="66">
        <f>IF($G5*'Jul''14 Envestra'!E39/'Jul''14 Envestra'!E40&lt;'Jul''14 Envestra'!E43,0,IF($G5*'Jul''14 Envestra'!E39/'Jul''14 Envestra'!E40&lt;='Jul''14 Envestra'!E44,($G5*'Jul''14 Envestra'!E39/'Jul''14 Envestra'!E40-'Jul''14 Envestra'!E43)*('Jul''14 Envestra'!E46/100)*'Jul''14 Envestra'!E40,('Jul''14 Envestra'!E44-'Jul''14 Envestra'!E43)*('Jul''14 Envestra'!E46/100)*'Jul''14 Envestra'!E40))</f>
        <v>51.369516000000004</v>
      </c>
      <c r="D61" s="66">
        <f>IF($G5*'Jul''14 Envestra'!F39/'Jul''14 Envestra'!F40&lt;'Jul''14 Envestra'!F43,0,IF($G5*'Jul''14 Envestra'!F39/'Jul''14 Envestra'!F40&lt;='Jul''14 Envestra'!F44,($G5*'Jul''14 Envestra'!F39/'Jul''14 Envestra'!F40-'Jul''14 Envestra'!F43)*('Jul''14 Envestra'!F46/100)*'Jul''14 Envestra'!F40,('Jul''14 Envestra'!F44-'Jul''14 Envestra'!F43)*('Jul''14 Envestra'!F46/100)*'Jul''14 Envestra'!F40))</f>
        <v>244.77645279999999</v>
      </c>
      <c r="E61" s="66">
        <f>IF($G5*'Jul''14 Envestra'!G39/'Jul''14 Envestra'!G40&lt;'Jul''14 Envestra'!G43,0,IF($G5*'Jul''14 Envestra'!G39/'Jul''14 Envestra'!G40&lt;='Jul''14 Envestra'!G44,($G5*'Jul''14 Envestra'!G39/'Jul''14 Envestra'!G40-'Jul''14 Envestra'!G43)*('Jul''14 Envestra'!G46/100)*'Jul''14 Envestra'!G40,('Jul''14 Envestra'!G44-'Jul''14 Envestra'!G43)*('Jul''14 Envestra'!G46/100)*'Jul''14 Envestra'!G40))</f>
        <v>160.34257799999995</v>
      </c>
      <c r="F61" s="66">
        <f>IF($G5*'Jul''14 Envestra'!H39/'Jul''14 Envestra'!H40&lt;'Jul''14 Envestra'!H43,0,IF($G5*'Jul''14 Envestra'!H39/'Jul''14 Envestra'!H40&lt;='Jul''14 Envestra'!H44,($G5*'Jul''14 Envestra'!H39/'Jul''14 Envestra'!H40-'Jul''14 Envestra'!H43)*('Jul''14 Envestra'!H46/100)*'Jul''14 Envestra'!H40,('Jul''14 Envestra'!H44-'Jul''14 Envestra'!H43)*('Jul''14 Envestra'!H46/100)*'Jul''14 Envestra'!H40))</f>
        <v>47.6982</v>
      </c>
      <c r="G61" s="66">
        <f>IF($G5*'Jul''14 Envestra'!I39/'Jul''14 Envestra'!I40&lt;'Jul''14 Envestra'!I43,0,IF($G5*'Jul''14 Envestra'!I39/'Jul''14 Envestra'!I40&lt;='Jul''14 Envestra'!I44,($G5*'Jul''14 Envestra'!I39/'Jul''14 Envestra'!I40-'Jul''14 Envestra'!I43)*('Jul''14 Envestra'!I46/100)*'Jul''14 Envestra'!I40,('Jul''14 Envestra'!I44-'Jul''14 Envestra'!I43)*('Jul''14 Envestra'!I46/100)*'Jul''14 Envestra'!I40))</f>
        <v>259.568063</v>
      </c>
      <c r="H61" s="66">
        <f>IF($G5*'Jul''14 Envestra'!J39/'Jul''14 Envestra'!J40&lt;'Jul''14 Envestra'!J43,0,IF($G5*'Jul''14 Envestra'!J39/'Jul''14 Envestra'!J40&lt;='Jul''14 Envestra'!J44,($G5*'Jul''14 Envestra'!J39/'Jul''14 Envestra'!J40-'Jul''14 Envestra'!J43)*('Jul''14 Envestra'!J46/100)*'Jul''14 Envestra'!J40,('Jul''14 Envestra'!J44-'Jul''14 Envestra'!J43)*('Jul''14 Envestra'!J46/100)*'Jul''14 Envestra'!J40))</f>
        <v>243.46366489999997</v>
      </c>
      <c r="I61" s="66">
        <f>IF($G5*'Jul''14 Envestra'!K39/'Jul''14 Envestra'!K40&lt;'Jul''14 Envestra'!K43,0,IF($G5*'Jul''14 Envestra'!K39/'Jul''14 Envestra'!K40&lt;='Jul''14 Envestra'!K44,($G5*'Jul''14 Envestra'!K39/'Jul''14 Envestra'!K40-'Jul''14 Envestra'!K43)*('Jul''14 Envestra'!K46/100)*'Jul''14 Envestra'!K40,('Jul''14 Envestra'!K44-'Jul''14 Envestra'!K43)*('Jul''14 Envestra'!K46/100)*'Jul''14 Envestra'!K40))</f>
        <v>0</v>
      </c>
      <c r="J61" s="66">
        <f>IF($G5*'Jul''14 Envestra'!L39/'Jul''14 Envestra'!L40&lt;'Jul''14 Envestra'!L43,0,IF($G5*'Jul''14 Envestra'!L39/'Jul''14 Envestra'!L40&lt;='Jul''14 Envestra'!L44,($G5*'Jul''14 Envestra'!L39/'Jul''14 Envestra'!L40-'Jul''14 Envestra'!L43)*('Jul''14 Envestra'!L46/100)*'Jul''14 Envestra'!L40,('Jul''14 Envestra'!L44-'Jul''14 Envestra'!L43)*('Jul''14 Envestra'!L46/100)*'Jul''14 Envestra'!L40))</f>
        <v>55.503360000000001</v>
      </c>
      <c r="K61" s="66">
        <f>IF($G5*'Jul''14 Envestra'!M39/'Jul''14 Envestra'!M40&lt;'Jul''14 Envestra'!M43,0,IF($G5*'Jul''14 Envestra'!M39/'Jul''14 Envestra'!M40&lt;='Jul''14 Envestra'!M44,($G5*'Jul''14 Envestra'!M39/'Jul''14 Envestra'!M40-'Jul''14 Envestra'!M43)*('Jul''14 Envestra'!M46/100)*'Jul''14 Envestra'!M40,('Jul''14 Envestra'!M44-'Jul''14 Envestra'!M43)*('Jul''14 Envestra'!M46/100)*'Jul''14 Envestra'!M40))</f>
        <v>243.06072999999998</v>
      </c>
      <c r="L61" s="70"/>
    </row>
    <row r="62" spans="1:12" x14ac:dyDescent="0.15">
      <c r="A62" s="47" t="s">
        <v>868</v>
      </c>
      <c r="C62" s="66">
        <f>IF(($G5*'Jul''14 Envestra'!E39/'Jul''14 Envestra'!E40&gt;'Jul''14 Envestra'!E44),($G5*'Jul''14 Envestra'!E39/'Jul''14 Envestra'!E40-'Jul''14 Envestra'!E44)*'Jul''14 Envestra'!E47/100)*'Jul''14 Envestra'!E40</f>
        <v>235.41337709999996</v>
      </c>
      <c r="D62" s="66">
        <f>IF(($G5*'Jul''14 Envestra'!F39/'Jul''14 Envestra'!F40&gt;'Jul''14 Envestra'!F44),($G5*'Jul''14 Envestra'!F39/'Jul''14 Envestra'!F40-'Jul''14 Envestra'!F44)*'Jul''14 Envestra'!F47/100)*'Jul''14 Envestra'!F40</f>
        <v>0</v>
      </c>
      <c r="E62" s="66">
        <f>IF(($G5*'Jul''14 Envestra'!G39/'Jul''14 Envestra'!G40&gt;'Jul''14 Envestra'!G44),($G5*'Jul''14 Envestra'!G39/'Jul''14 Envestra'!G40-'Jul''14 Envestra'!G44)*'Jul''14 Envestra'!G47/100)*'Jul''14 Envestra'!G40</f>
        <v>0</v>
      </c>
      <c r="F62" s="66">
        <f>IF(($G5*'Jul''14 Envestra'!H39/'Jul''14 Envestra'!H40&gt;'Jul''14 Envestra'!H44),($G5*'Jul''14 Envestra'!H39/'Jul''14 Envestra'!H40-'Jul''14 Envestra'!H44)*'Jul''14 Envestra'!H47/100)*'Jul''14 Envestra'!H40</f>
        <v>272.07747599999993</v>
      </c>
      <c r="G62" s="66">
        <f>IF(($G5*'Jul''14 Envestra'!I39/'Jul''14 Envestra'!I40&gt;'Jul''14 Envestra'!I44),($G5*'Jul''14 Envestra'!I39/'Jul''14 Envestra'!I40-'Jul''14 Envestra'!I44)*'Jul''14 Envestra'!I47/100)*'Jul''14 Envestra'!I40</f>
        <v>0</v>
      </c>
      <c r="H62" s="66">
        <f>IF(($G5*'Jul''14 Envestra'!J39/'Jul''14 Envestra'!J40&gt;'Jul''14 Envestra'!J44),($G5*'Jul''14 Envestra'!J39/'Jul''14 Envestra'!J40-'Jul''14 Envestra'!J44)*'Jul''14 Envestra'!J47/100)*'Jul''14 Envestra'!J40</f>
        <v>0</v>
      </c>
      <c r="I62" s="66">
        <f>IF(($G5*'Jul''14 Envestra'!K39/'Jul''14 Envestra'!K40&gt;'Jul''14 Envestra'!K44),($G5*'Jul''14 Envestra'!K39/'Jul''14 Envestra'!K40-'Jul''14 Envestra'!K44)*'Jul''14 Envestra'!K47/100)*'Jul''14 Envestra'!K40</f>
        <v>260.66350199999999</v>
      </c>
      <c r="J62" s="66">
        <f>IF(($G5*'Jul''14 Envestra'!L39/'Jul''14 Envestra'!L40&gt;'Jul''14 Envestra'!L44),($G5*'Jul''14 Envestra'!L39/'Jul''14 Envestra'!L40-'Jul''14 Envestra'!L44)*'Jul''14 Envestra'!L47/100)*'Jul''14 Envestra'!L40</f>
        <v>255.48738599999996</v>
      </c>
      <c r="K62" s="66">
        <f>IF(($G5*'Jul''14 Envestra'!M39/'Jul''14 Envestra'!M40&gt;'Jul''14 Envestra'!M44),($G5*'Jul''14 Envestra'!M39/'Jul''14 Envestra'!M40-'Jul''14 Envestra'!M44)*'Jul''14 Envestra'!M47/100)*'Jul''14 Envestra'!M40</f>
        <v>0</v>
      </c>
      <c r="L62" s="70"/>
    </row>
    <row r="63" spans="1:12" x14ac:dyDescent="0.15">
      <c r="A63" s="47" t="s">
        <v>744</v>
      </c>
      <c r="C63" s="66">
        <f>IF($G5*'Jul''14 Envestra'!E41/'Jul''14 Envestra'!E42&gt;='Jul''14 Envestra'!E43,('Jul''14 Envestra'!E43*'Jul''14 Envestra'!E48/100)*'Jul''14 Envestra'!E42,($G5*'Jul''14 Envestra'!E41/'Jul''14 Envestra'!E42*'Jul''14 Envestra'!E48/100)*'Jul''14 Envestra'!E42)</f>
        <v>149.80785599999999</v>
      </c>
      <c r="D63" s="66">
        <f>IF($G5*'Jul''14 Envestra'!F41/'Jul''14 Envestra'!F42&gt;='Jul''14 Envestra'!F43,('Jul''14 Envestra'!F43*'Jul''14 Envestra'!F48/100)*'Jul''14 Envestra'!F42,($G5*'Jul''14 Envestra'!F41/'Jul''14 Envestra'!F42*'Jul''14 Envestra'!F48/100)*'Jul''14 Envestra'!F42)</f>
        <v>331.584</v>
      </c>
      <c r="E63" s="66">
        <f>IF($G5*'Jul''14 Envestra'!G41/'Jul''14 Envestra'!G42&gt;='Jul''14 Envestra'!G43,('Jul''14 Envestra'!G43*'Jul''14 Envestra'!G48/100)*'Jul''14 Envestra'!G42,($G5*'Jul''14 Envestra'!G41/'Jul''14 Envestra'!G42*'Jul''14 Envestra'!G48/100)*'Jul''14 Envestra'!G42)</f>
        <v>485.76</v>
      </c>
      <c r="F63" s="66">
        <f>IF($G5*'Jul''14 Envestra'!H41/'Jul''14 Envestra'!H42&gt;='Jul''14 Envestra'!H43,('Jul''14 Envestra'!H43*'Jul''14 Envestra'!H48/100)*'Jul''14 Envestra'!H42,($G5*'Jul''14 Envestra'!H41/'Jul''14 Envestra'!H42*'Jul''14 Envestra'!H48/100)*'Jul''14 Envestra'!H42)</f>
        <v>119.3544</v>
      </c>
      <c r="G63" s="66">
        <f>IF($G5*'Jul''14 Envestra'!I41/'Jul''14 Envestra'!I42&gt;='Jul''14 Envestra'!I43,('Jul''14 Envestra'!I43*'Jul''14 Envestra'!I48/100)*'Jul''14 Envestra'!I42,($G5*'Jul''14 Envestra'!I41/'Jul''14 Envestra'!I42*'Jul''14 Envestra'!I48/100)*'Jul''14 Envestra'!I42)</f>
        <v>354.88</v>
      </c>
      <c r="H63" s="66">
        <f>IF($G5*'Jul''14 Envestra'!J41/'Jul''14 Envestra'!J42&gt;='Jul''14 Envestra'!J43,('Jul''14 Envestra'!J43*'Jul''14 Envestra'!J48/100)*'Jul''14 Envestra'!J42,($G5*'Jul''14 Envestra'!J41/'Jul''14 Envestra'!J42*'Jul''14 Envestra'!J48/100)*'Jul''14 Envestra'!J42)</f>
        <v>335.48800000000006</v>
      </c>
      <c r="I63" s="66">
        <f>IF($G5*'Jul''14 Envestra'!K41/'Jul''14 Envestra'!K42&gt;='Jul''14 Envestra'!K43,('Jul''14 Envestra'!K43*'Jul''14 Envestra'!K48/100)*'Jul''14 Envestra'!K42,($G5*'Jul''14 Envestra'!K41/'Jul''14 Envestra'!K42*'Jul''14 Envestra'!K48/100)*'Jul''14 Envestra'!K42)</f>
        <v>254.76000000000005</v>
      </c>
      <c r="J63" s="66">
        <f>IF($G5*'Jul''14 Envestra'!L41/'Jul''14 Envestra'!L42&gt;='Jul''14 Envestra'!L43,('Jul''14 Envestra'!L43*'Jul''14 Envestra'!L48/100)*'Jul''14 Envestra'!L42,($G5*'Jul''14 Envestra'!L41/'Jul''14 Envestra'!L42*'Jul''14 Envestra'!L48/100)*'Jul''14 Envestra'!L42)</f>
        <v>160.58592000000002</v>
      </c>
      <c r="K63" s="66">
        <f>IF($G5*'Jul''14 Envestra'!M41/'Jul''14 Envestra'!M42&gt;='Jul''14 Envestra'!M43,('Jul''14 Envestra'!M43*'Jul''14 Envestra'!M48/100)*'Jul''14 Envestra'!M42,($G5*'Jul''14 Envestra'!M41/'Jul''14 Envestra'!M42*'Jul''14 Envestra'!M48/100)*'Jul''14 Envestra'!M42)</f>
        <v>329.12</v>
      </c>
      <c r="L63" s="70"/>
    </row>
    <row r="64" spans="1:12" x14ac:dyDescent="0.15">
      <c r="A64" s="47" t="s">
        <v>389</v>
      </c>
      <c r="C64" s="66">
        <f>IF($G5*'Jul''14 Envestra'!E41/'Jul''14 Envestra'!E42&lt;'Jul''14 Envestra'!E43,0,IF($G5*'Jul''14 Envestra'!E41/'Jul''14 Envestra'!E42&lt;='Jul''14 Envestra'!E44,($G5*'Jul''14 Envestra'!E41/'Jul''14 Envestra'!E42-'Jul''14 Envestra'!E43)*('Jul''14 Envestra'!E49/100)*'Jul''14 Envestra'!E42,('Jul''14 Envestra'!E44-'Jul''14 Envestra'!E43)*('Jul''14 Envestra'!E49/100)*'Jul''14 Envestra'!E42))</f>
        <v>102.73903200000001</v>
      </c>
      <c r="D64" s="66">
        <f>IF($G5*'Jul''14 Envestra'!F41/'Jul''14 Envestra'!F42&lt;'Jul''14 Envestra'!F43,0,IF($G5*'Jul''14 Envestra'!F41/'Jul''14 Envestra'!F42&lt;='Jul''14 Envestra'!F44,($G5*'Jul''14 Envestra'!F41/'Jul''14 Envestra'!F42-'Jul''14 Envestra'!F43)*('Jul''14 Envestra'!F49/100)*'Jul''14 Envestra'!F42,('Jul''14 Envestra'!F44-'Jul''14 Envestra'!F43)*('Jul''14 Envestra'!F49/100)*'Jul''14 Envestra'!F42))</f>
        <v>473.82544659999991</v>
      </c>
      <c r="E64" s="66">
        <f>IF($G5*'Jul''14 Envestra'!G41/'Jul''14 Envestra'!G42&lt;'Jul''14 Envestra'!G43,0,IF($G5*'Jul''14 Envestra'!G41/'Jul''14 Envestra'!G42&lt;='Jul''14 Envestra'!G44,($G5*'Jul''14 Envestra'!G41/'Jul''14 Envestra'!G42-'Jul''14 Envestra'!G43)*('Jul''14 Envestra'!G49/100)*'Jul''14 Envestra'!G42,('Jul''14 Envestra'!G44-'Jul''14 Envestra'!G43)*('Jul''14 Envestra'!G49/100)*'Jul''14 Envestra'!G42))</f>
        <v>312.76700399999993</v>
      </c>
      <c r="F64" s="66">
        <f>IF($G5*'Jul''14 Envestra'!H41/'Jul''14 Envestra'!H42&lt;'Jul''14 Envestra'!H43,0,IF($G5*'Jul''14 Envestra'!H41/'Jul''14 Envestra'!H42&lt;='Jul''14 Envestra'!H44,($G5*'Jul''14 Envestra'!H41/'Jul''14 Envestra'!H42-'Jul''14 Envestra'!H43)*('Jul''14 Envestra'!H49/100)*'Jul''14 Envestra'!H42,('Jul''14 Envestra'!H44-'Jul''14 Envestra'!H43)*('Jul''14 Envestra'!H49/100)*'Jul''14 Envestra'!H42))</f>
        <v>94.818240000000003</v>
      </c>
      <c r="G64" s="66">
        <f>IF($G5*'Jul''14 Envestra'!I41/'Jul''14 Envestra'!I42&lt;'Jul''14 Envestra'!I43,0,IF($G5*'Jul''14 Envestra'!I41/'Jul''14 Envestra'!I42&lt;='Jul''14 Envestra'!I44,($G5*'Jul''14 Envestra'!I41/'Jul''14 Envestra'!I42-'Jul''14 Envestra'!I43)*('Jul''14 Envestra'!I49/100)*'Jul''14 Envestra'!I42,('Jul''14 Envestra'!I44-'Jul''14 Envestra'!I43)*('Jul''14 Envestra'!I49/100)*'Jul''14 Envestra'!I42))</f>
        <v>513.15709199999992</v>
      </c>
      <c r="H64" s="66">
        <f>IF($G5*'Jul''14 Envestra'!J41/'Jul''14 Envestra'!J42&lt;'Jul''14 Envestra'!J43,0,IF($G5*'Jul''14 Envestra'!J41/'Jul''14 Envestra'!J42&lt;='Jul''14 Envestra'!J44,($G5*'Jul''14 Envestra'!J41/'Jul''14 Envestra'!J42-'Jul''14 Envestra'!J43)*('Jul''14 Envestra'!J49/100)*'Jul''14 Envestra'!J42,('Jul''14 Envestra'!J44-'Jul''14 Envestra'!J43)*('Jul''14 Envestra'!J49/100)*'Jul''14 Envestra'!J42))</f>
        <v>475.07324499999993</v>
      </c>
      <c r="I64" s="66">
        <f>IF($G5*'Jul''14 Envestra'!K41/'Jul''14 Envestra'!K42&lt;'Jul''14 Envestra'!K43,0,IF($G5*'Jul''14 Envestra'!K41/'Jul''14 Envestra'!K42&lt;='Jul''14 Envestra'!K44,($G5*'Jul''14 Envestra'!K41/'Jul''14 Envestra'!K42-'Jul''14 Envestra'!K43)*('Jul''14 Envestra'!K49/100)*'Jul''14 Envestra'!K42,('Jul''14 Envestra'!K44-'Jul''14 Envestra'!K43)*('Jul''14 Envestra'!K49/100)*'Jul''14 Envestra'!K42))</f>
        <v>0</v>
      </c>
      <c r="J64" s="66">
        <f>IF($G5*'Jul''14 Envestra'!L41/'Jul''14 Envestra'!L42&lt;'Jul''14 Envestra'!L43,0,IF($G5*'Jul''14 Envestra'!L41/'Jul''14 Envestra'!L42&lt;='Jul''14 Envestra'!L44,($G5*'Jul''14 Envestra'!L41/'Jul''14 Envestra'!L42-'Jul''14 Envestra'!L43)*('Jul''14 Envestra'!L49/100)*'Jul''14 Envestra'!L42,('Jul''14 Envestra'!L44-'Jul''14 Envestra'!L43)*('Jul''14 Envestra'!L49/100)*'Jul''14 Envestra'!L42))</f>
        <v>111.00672</v>
      </c>
      <c r="K64" s="66">
        <f>IF($G5*'Jul''14 Envestra'!M41/'Jul''14 Envestra'!M42&lt;'Jul''14 Envestra'!M43,0,IF($G5*'Jul''14 Envestra'!M41/'Jul''14 Envestra'!M42&lt;='Jul''14 Envestra'!M44,($G5*'Jul''14 Envestra'!M41/'Jul''14 Envestra'!M42-'Jul''14 Envestra'!M43)*('Jul''14 Envestra'!M49/100)*'Jul''14 Envestra'!M42,('Jul''14 Envestra'!M44-'Jul''14 Envestra'!M43)*('Jul''14 Envestra'!M49/100)*'Jul''14 Envestra'!M42))</f>
        <v>466.10469399999988</v>
      </c>
      <c r="L64" s="70"/>
    </row>
    <row r="65" spans="1:12" x14ac:dyDescent="0.15">
      <c r="A65" s="47" t="s">
        <v>742</v>
      </c>
      <c r="C65" s="66">
        <f>IF(($G5*'Jul''14 Envestra'!E41/'Jul''14 Envestra'!E42&gt;'Jul''14 Envestra'!E44),($G5*'Jul''14 Envestra'!E41/'Jul''14 Envestra'!E42-'Jul''14 Envestra'!E44)*'Jul''14 Envestra'!E50/100)*'Jul''14 Envestra'!E42</f>
        <v>470.82675419999993</v>
      </c>
      <c r="D65" s="66">
        <f>IF(($G5*'Jul''14 Envestra'!F41/'Jul''14 Envestra'!F42&gt;'Jul''14 Envestra'!F44),($G5*'Jul''14 Envestra'!F41/'Jul''14 Envestra'!F42-'Jul''14 Envestra'!F44)*'Jul''14 Envestra'!F50/100)*'Jul''14 Envestra'!F42</f>
        <v>0</v>
      </c>
      <c r="E65" s="66">
        <f>IF(($G5*'Jul''14 Envestra'!G41/'Jul''14 Envestra'!G42&gt;'Jul''14 Envestra'!G44),($G5*'Jul''14 Envestra'!G41/'Jul''14 Envestra'!G42-'Jul''14 Envestra'!G44)*'Jul''14 Envestra'!G50/100)*'Jul''14 Envestra'!G42</f>
        <v>0</v>
      </c>
      <c r="F65" s="66">
        <f>IF(($G5*'Jul''14 Envestra'!H41/'Jul''14 Envestra'!H42&gt;'Jul''14 Envestra'!H44),($G5*'Jul''14 Envestra'!H41/'Jul''14 Envestra'!H42-'Jul''14 Envestra'!H44)*'Jul''14 Envestra'!H50/100)*'Jul''14 Envestra'!H42</f>
        <v>540.83693399999993</v>
      </c>
      <c r="G65" s="66">
        <f>IF(($G5*'Jul''14 Envestra'!I41/'Jul''14 Envestra'!I42&gt;'Jul''14 Envestra'!I44),($G5*'Jul''14 Envestra'!I41/'Jul''14 Envestra'!I42-'Jul''14 Envestra'!I44)*'Jul''14 Envestra'!I50/100)*'Jul''14 Envestra'!I42</f>
        <v>0</v>
      </c>
      <c r="H65" s="66">
        <f>IF(($G5*'Jul''14 Envestra'!J41/'Jul''14 Envestra'!J42&gt;'Jul''14 Envestra'!J44),($G5*'Jul''14 Envestra'!J41/'Jul''14 Envestra'!J42-'Jul''14 Envestra'!J44)*'Jul''14 Envestra'!J50/100)*'Jul''14 Envestra'!J42</f>
        <v>0</v>
      </c>
      <c r="I65" s="66">
        <f>IF(($G5*'Jul''14 Envestra'!K41/'Jul''14 Envestra'!K42&gt;'Jul''14 Envestra'!K44),($G5*'Jul''14 Envestra'!K41/'Jul''14 Envestra'!K42-'Jul''14 Envestra'!K44)*'Jul''14 Envestra'!K50/100)*'Jul''14 Envestra'!K42</f>
        <v>521.32700399999999</v>
      </c>
      <c r="J65" s="66">
        <f>IF(($G5*'Jul''14 Envestra'!L41/'Jul''14 Envestra'!L42&gt;'Jul''14 Envestra'!L44),($G5*'Jul''14 Envestra'!L41/'Jul''14 Envestra'!L42-'Jul''14 Envestra'!L44)*'Jul''14 Envestra'!L50/100)*'Jul''14 Envestra'!L42</f>
        <v>510.97477199999992</v>
      </c>
      <c r="K65" s="66">
        <f>IF(($G5*'Jul''14 Envestra'!M41/'Jul''14 Envestra'!M42&gt;'Jul''14 Envestra'!M44),($G5*'Jul''14 Envestra'!M41/'Jul''14 Envestra'!M42-'Jul''14 Envestra'!M44)*'Jul''14 Envestra'!M50/100)*'Jul''14 Envestra'!M42</f>
        <v>0</v>
      </c>
      <c r="L65" s="70"/>
    </row>
    <row r="66" spans="1:12" x14ac:dyDescent="0.15">
      <c r="A66" s="47" t="s">
        <v>309</v>
      </c>
      <c r="C66" s="66">
        <f>365*'Jul''14 Envestra'!E51/100</f>
        <v>250.81704999999999</v>
      </c>
      <c r="D66" s="66">
        <f>365*'Jul''14 Envestra'!F51/100</f>
        <v>223.43475000000001</v>
      </c>
      <c r="E66" s="66">
        <f>365*'Jul''14 Envestra'!G51/100</f>
        <v>260.97500000000002</v>
      </c>
      <c r="F66" s="66">
        <f>365*'Jul''14 Envestra'!H51/100</f>
        <v>244.35290000000001</v>
      </c>
      <c r="G66" s="66">
        <f>365*'Jul''14 Envestra'!I51/100</f>
        <v>250.9375</v>
      </c>
      <c r="H66" s="66">
        <f>365*'Jul''14 Envestra'!J51/100</f>
        <v>247.87149999999997</v>
      </c>
      <c r="I66" s="66">
        <f>365*'Jul''14 Envestra'!K51/100</f>
        <v>210.86050000000003</v>
      </c>
      <c r="J66" s="66">
        <f>365*'Jul''14 Envestra'!L51/100</f>
        <v>243.34915000000001</v>
      </c>
      <c r="K66" s="66">
        <f>365*'Jul''14 Envestra'!M51/100</f>
        <v>228.65425000000002</v>
      </c>
      <c r="L66" s="67">
        <f>AVERAGE(C66:K66)</f>
        <v>240.13917777777775</v>
      </c>
    </row>
    <row r="67" spans="1:12" x14ac:dyDescent="0.15">
      <c r="A67" s="69" t="s">
        <v>721</v>
      </c>
      <c r="B67" s="70"/>
      <c r="C67" s="68">
        <f t="shared" ref="C67:I67" si="4">SUM(C60:C66)</f>
        <v>1335.8775132999999</v>
      </c>
      <c r="D67" s="68">
        <f t="shared" si="4"/>
        <v>1443.4606494</v>
      </c>
      <c r="E67" s="68">
        <f t="shared" si="4"/>
        <v>1471.9645819999996</v>
      </c>
      <c r="F67" s="68">
        <f>SUM(F60:F66)</f>
        <v>1379.1770300000001</v>
      </c>
      <c r="G67" s="68">
        <f t="shared" si="4"/>
        <v>1558.9426549999998</v>
      </c>
      <c r="H67" s="68">
        <f t="shared" si="4"/>
        <v>1473.7924098999999</v>
      </c>
      <c r="I67" s="68">
        <f t="shared" si="4"/>
        <v>1374.991006</v>
      </c>
      <c r="J67" s="68">
        <f>SUM(J60:J66)</f>
        <v>1417.2002679999998</v>
      </c>
      <c r="K67" s="68">
        <f>SUM(K60:K66)</f>
        <v>1436.7796739999999</v>
      </c>
      <c r="L67" s="72">
        <f>AVERAGE(C67:K67)</f>
        <v>1432.4650875111111</v>
      </c>
    </row>
    <row r="69" spans="1:12" x14ac:dyDescent="0.15">
      <c r="A69" s="64" t="s">
        <v>722</v>
      </c>
    </row>
    <row r="71" spans="1:12" x14ac:dyDescent="0.15">
      <c r="A71" s="62" t="s">
        <v>869</v>
      </c>
      <c r="C71" s="50" t="s">
        <v>872</v>
      </c>
      <c r="D71" s="50" t="s">
        <v>396</v>
      </c>
      <c r="E71" s="50" t="s">
        <v>203</v>
      </c>
      <c r="F71" s="50" t="s">
        <v>331</v>
      </c>
      <c r="G71" s="50" t="s">
        <v>126</v>
      </c>
      <c r="H71" s="50" t="s">
        <v>412</v>
      </c>
      <c r="I71" s="50" t="s">
        <v>234</v>
      </c>
      <c r="J71" s="50" t="s">
        <v>200</v>
      </c>
      <c r="K71" s="50" t="s">
        <v>375</v>
      </c>
      <c r="L71" s="65" t="s">
        <v>729</v>
      </c>
    </row>
    <row r="72" spans="1:12" x14ac:dyDescent="0.15">
      <c r="A72" s="47" t="s">
        <v>667</v>
      </c>
      <c r="C72" s="66">
        <f>IF($G5*'Jul''14 SP'!E7/'Jul''14 SP'!E8&gt;='Jul''14 SP'!E11,('Jul''14 SP'!E11*'Jul''14 SP'!E13/100)*'Jul''14 SP'!E8,($G5*'Jul''14 SP'!E7/'Jul''14 SP'!E8*'Jul''14 SP'!E13/100)*'Jul''14 SP'!E8)</f>
        <v>236.28</v>
      </c>
      <c r="D72" s="66">
        <f>IF($G5*'Jul''14 SP'!F7/'Jul''14 SP'!F8&gt;='Jul''14 SP'!F11,('Jul''14 SP'!F11*'Jul''14 SP'!F13/100)*'Jul''14 SP'!F8,($G5*'Jul''14 SP'!F7/'Jul''14 SP'!F8*'Jul''14 SP'!F13/100)*'Jul''14 SP'!F8)</f>
        <v>142.63040000000001</v>
      </c>
      <c r="E72" s="66">
        <f>IF($G5*'Jul''14 SP'!G7/'Jul''14 SP'!G8&gt;='Jul''14 SP'!G11,('Jul''14 SP'!G11*'Jul''14 SP'!G13/100)*'Jul''14 SP'!G8,($G5*'Jul''14 SP'!G7/'Jul''14 SP'!G8*'Jul''14 SP'!G13/100)*'Jul''14 SP'!G8)</f>
        <v>261.36</v>
      </c>
      <c r="F72" s="66">
        <f>IF($G5*'Jul''14 SP'!H7/'Jul''14 SP'!H8&gt;='Jul''14 SP'!H11,('Jul''14 SP'!H11*'Jul''14 SP'!H13/100)*'Jul''14 SP'!H8,($G5*'Jul''14 SP'!H7/'Jul''14 SP'!H8*'Jul''14 SP'!H13/100)*'Jul''14 SP'!H8)</f>
        <v>231</v>
      </c>
      <c r="G72" s="66">
        <f>IF($G5*'Jul''14 SP'!I7/'Jul''14 SP'!I8&gt;='Jul''14 SP'!I11,('Jul''14 SP'!I11*'Jul''14 SP'!I13/100)*'Jul''14 SP'!I8,($G5*'Jul''14 SP'!I7/'Jul''14 SP'!I8*'Jul''14 SP'!I13/100)*'Jul''14 SP'!I8)</f>
        <v>154.048</v>
      </c>
      <c r="H72" s="66">
        <f>IF($G5*'Jul''14 SP'!J7/'Jul''14 SP'!J8&gt;='Jul''14 SP'!J11,('Jul''14 SP'!J11*'Jul''14 SP'!J13/100)*'Jul''14 SP'!J8,($G5*'Jul''14 SP'!J7/'Jul''14 SP'!J8*'Jul''14 SP'!J13/100)*'Jul''14 SP'!J8)</f>
        <v>133.06880000000001</v>
      </c>
      <c r="I72" s="66">
        <f>IF($G5*'Jul''14 SP'!K7/'Jul''14 SP'!K8&gt;='Jul''14 SP'!K11,('Jul''14 SP'!K11*'Jul''14 SP'!K13/100)*'Jul''14 SP'!K8,($G5*'Jul''14 SP'!K7/'Jul''14 SP'!K8*'Jul''14 SP'!K13/100)*'Jul''14 SP'!K8)</f>
        <v>137.98400000000001</v>
      </c>
      <c r="J72" s="66">
        <f>IF($G5*'Jul''14 SP'!L7/'Jul''14 SP'!L8&gt;='Jul''14 SP'!L11,('Jul''14 SP'!L11*'Jul''14 SP'!L13/100)*'Jul''14 SP'!L8,($G5*'Jul''14 SP'!L7/'Jul''14 SP'!L8*'Jul''14 SP'!L13/100)*'Jul''14 SP'!L8)</f>
        <v>252.12</v>
      </c>
      <c r="K72" s="66">
        <f>IF($G5*'Jul''14 SP'!M7/'Jul''14 SP'!M8&gt;='Jul''14 SP'!M11,('Jul''14 SP'!M11*'Jul''14 SP'!M13/100)*'Jul''14 SP'!M8,($G5*'Jul''14 SP'!M7/'Jul''14 SP'!M8*'Jul''14 SP'!M13/100)*'Jul''14 SP'!M8)</f>
        <v>137.28</v>
      </c>
      <c r="L72" s="70"/>
    </row>
    <row r="73" spans="1:12" x14ac:dyDescent="0.15">
      <c r="A73" s="47" t="s">
        <v>170</v>
      </c>
      <c r="C73" s="66">
        <f>IF($G5*'Jul''14 SP'!E7/'Jul''14 SP'!E8&lt;'Jul''14 SP'!E11,0,IF($G5*'Jul''14 SP'!E7/'Jul''14 SP'!E8&lt;='Jul''14 SP'!E12,($G5*'Jul''14 SP'!E7/'Jul''14 SP'!E8-'Jul''14 SP'!E11)*('Jul''14 SP'!E14/100)*'Jul''14 SP'!E8,('Jul''14 SP'!E12-'Jul''14 SP'!E11)*('Jul''14 SP'!E14/100)*'Jul''14 SP'!E8))</f>
        <v>165.98426129999999</v>
      </c>
      <c r="D73" s="66">
        <f>IF($G5*'Jul''14 SP'!F7/'Jul''14 SP'!F8&lt;'Jul''14 SP'!F11,0,IF($G5*'Jul''14 SP'!F7/'Jul''14 SP'!F8&lt;='Jul''14 SP'!F12,($G5*'Jul''14 SP'!F7/'Jul''14 SP'!F8-'Jul''14 SP'!F11)*('Jul''14 SP'!F14/100)*'Jul''14 SP'!F8,('Jul''14 SP'!F12-'Jul''14 SP'!F11)*('Jul''14 SP'!F14/100)*'Jul''14 SP'!F8))</f>
        <v>0</v>
      </c>
      <c r="E73" s="66">
        <f>IF($G5*'Jul''14 SP'!G7/'Jul''14 SP'!G8&lt;'Jul''14 SP'!G11,0,IF($G5*'Jul''14 SP'!G7/'Jul''14 SP'!G8&lt;='Jul''14 SP'!G12,($G5*'Jul''14 SP'!G7/'Jul''14 SP'!G8-'Jul''14 SP'!G11)*('Jul''14 SP'!G14/100)*'Jul''14 SP'!G8,('Jul''14 SP'!G12-'Jul''14 SP'!G11)*('Jul''14 SP'!G14/100)*'Jul''14 SP'!G8))</f>
        <v>182.11749599999996</v>
      </c>
      <c r="F73" s="66">
        <f>IF($G5*'Jul''14 SP'!H7/'Jul''14 SP'!H8&lt;'Jul''14 SP'!H11,0,IF($G5*'Jul''14 SP'!H7/'Jul''14 SP'!H8&lt;='Jul''14 SP'!H12,($G5*'Jul''14 SP'!H7/'Jul''14 SP'!H8-'Jul''14 SP'!H11)*('Jul''14 SP'!H14/100)*'Jul''14 SP'!H8,('Jul''14 SP'!H12-'Jul''14 SP'!H11)*('Jul''14 SP'!H14/100)*'Jul''14 SP'!H8))</f>
        <v>167.27096099999994</v>
      </c>
      <c r="G73" s="66">
        <f>IF($G5*'Jul''14 SP'!I7/'Jul''14 SP'!I8&lt;'Jul''14 SP'!I11,0,IF($G5*'Jul''14 SP'!I7/'Jul''14 SP'!I8&lt;='Jul''14 SP'!I12,($G5*'Jul''14 SP'!I7/'Jul''14 SP'!I8-'Jul''14 SP'!I11)*('Jul''14 SP'!I14/100)*'Jul''14 SP'!I8,('Jul''14 SP'!I12-'Jul''14 SP'!I11)*('Jul''14 SP'!I14/100)*'Jul''14 SP'!I8))</f>
        <v>0</v>
      </c>
      <c r="H73" s="66">
        <f>IF($G5*'Jul''14 SP'!J7/'Jul''14 SP'!J8&lt;'Jul''14 SP'!J11,0,IF($G5*'Jul''14 SP'!J7/'Jul''14 SP'!J8&lt;='Jul''14 SP'!J12,($G5*'Jul''14 SP'!J7/'Jul''14 SP'!J8-'Jul''14 SP'!J11)*('Jul''14 SP'!J14/100)*'Jul''14 SP'!J8,('Jul''14 SP'!J12-'Jul''14 SP'!J11)*('Jul''14 SP'!J14/100)*'Jul''14 SP'!J8))</f>
        <v>0</v>
      </c>
      <c r="I73" s="66">
        <f>IF($G5*'Jul''14 SP'!K7/'Jul''14 SP'!K8&lt;'Jul''14 SP'!K11,0,IF($G5*'Jul''14 SP'!K7/'Jul''14 SP'!K8&lt;='Jul''14 SP'!K12,($G5*'Jul''14 SP'!K7/'Jul''14 SP'!K8-'Jul''14 SP'!K11)*('Jul''14 SP'!K14/100)*'Jul''14 SP'!K8,('Jul''14 SP'!K12-'Jul''14 SP'!K11)*('Jul''14 SP'!K14/100)*'Jul''14 SP'!K8))</f>
        <v>0</v>
      </c>
      <c r="J73" s="66">
        <f>IF($G5*'Jul''14 SP'!L7/'Jul''14 SP'!L8&lt;'Jul''14 SP'!L11,0,IF($G5*'Jul''14 SP'!L7/'Jul''14 SP'!L8&lt;='Jul''14 SP'!L12,($G5*'Jul''14 SP'!L7/'Jul''14 SP'!L8-'Jul''14 SP'!L11)*('Jul''14 SP'!L14/100)*'Jul''14 SP'!L8,('Jul''14 SP'!L12-'Jul''14 SP'!L11)*('Jul''14 SP'!L14/100)*'Jul''14 SP'!L8))</f>
        <v>0</v>
      </c>
      <c r="K73" s="66">
        <f>IF($G5*'Jul''14 SP'!M7/'Jul''14 SP'!M8&lt;'Jul''14 SP'!M11,0,IF($G5*'Jul''14 SP'!M7/'Jul''14 SP'!M8&lt;='Jul''14 SP'!M12,($G5*'Jul''14 SP'!M7/'Jul''14 SP'!M8-'Jul''14 SP'!M11)*('Jul''14 SP'!M14/100)*'Jul''14 SP'!M8,('Jul''14 SP'!M12-'Jul''14 SP'!M11)*('Jul''14 SP'!M14/100)*'Jul''14 SP'!M8))</f>
        <v>0</v>
      </c>
      <c r="L73" s="70"/>
    </row>
    <row r="74" spans="1:12" x14ac:dyDescent="0.15">
      <c r="A74" s="47" t="s">
        <v>868</v>
      </c>
      <c r="C74" s="66">
        <f>IF(($G5*'Jul''14 SP'!E7/'Jul''14 SP'!E8&gt;'Jul''14 SP'!E12),($G5*'Jul''14 SP'!E7/'Jul''14 SP'!E8-'Jul''14 SP'!E12)*'Jul''14 SP'!E15/100*'Jul''14 SP'!E8,0)</f>
        <v>0</v>
      </c>
      <c r="D74" s="66">
        <f>IF(($G5*'Jul''14 SP'!F7/'Jul''14 SP'!F8&gt;'Jul''14 SP'!F12),($G5*'Jul''14 SP'!F7/'Jul''14 SP'!F8-'Jul''14 SP'!F12)*'Jul''14 SP'!F15/100*'Jul''14 SP'!F8,0)</f>
        <v>281.17015189999995</v>
      </c>
      <c r="E74" s="66">
        <f>IF(($G5*'Jul''14 SP'!G7/'Jul''14 SP'!G8&gt;'Jul''14 SP'!G12),($G5*'Jul''14 SP'!G7/'Jul''14 SP'!G8-'Jul''14 SP'!G12)*'Jul''14 SP'!G15/100*'Jul''14 SP'!G8,0)</f>
        <v>0</v>
      </c>
      <c r="F74" s="66">
        <f>IF(($G5*'Jul''14 SP'!H7/'Jul''14 SP'!H8&gt;'Jul''14 SP'!H12),($G5*'Jul''14 SP'!H7/'Jul''14 SP'!H8-'Jul''14 SP'!H12)*'Jul''14 SP'!H15/100*'Jul''14 SP'!H8,0)</f>
        <v>0</v>
      </c>
      <c r="G74" s="66">
        <f>IF(($G5*'Jul''14 SP'!I7/'Jul''14 SP'!I8&gt;'Jul''14 SP'!I12),($G5*'Jul''14 SP'!I7/'Jul''14 SP'!I8-'Jul''14 SP'!I12)*'Jul''14 SP'!I15/100*'Jul''14 SP'!I8,0)</f>
        <v>310.05939599999999</v>
      </c>
      <c r="H74" s="66">
        <f>IF(($G5*'Jul''14 SP'!J7/'Jul''14 SP'!J8&gt;'Jul''14 SP'!J12),($G5*'Jul''14 SP'!J7/'Jul''14 SP'!J8-'Jul''14 SP'!J12)*'Jul''14 SP'!J15/100*'Jul''14 SP'!J8,0)</f>
        <v>280.95118339999999</v>
      </c>
      <c r="I74" s="66">
        <f>IF(($G5*'Jul''14 SP'!K7/'Jul''14 SP'!K8&gt;'Jul''14 SP'!K12),($G5*'Jul''14 SP'!K7/'Jul''14 SP'!K8-'Jul''14 SP'!K12)*'Jul''14 SP'!K15/100*'Jul''14 SP'!K8,0)</f>
        <v>263.34611599999994</v>
      </c>
      <c r="J74" s="66">
        <f>IF(($G5*'Jul''14 SP'!L7/'Jul''14 SP'!L8&gt;'Jul''14 SP'!L12),($G5*'Jul''14 SP'!L7/'Jul''14 SP'!L8-'Jul''14 SP'!L12)*'Jul''14 SP'!L15/100*'Jul''14 SP'!L8,0)</f>
        <v>170.24026799999996</v>
      </c>
      <c r="K74" s="66">
        <f>IF(($G5*'Jul''14 SP'!M7/'Jul''14 SP'!M8&gt;'Jul''14 SP'!M12),($G5*'Jul''14 SP'!M7/'Jul''14 SP'!M8-'Jul''14 SP'!M12)*'Jul''14 SP'!M15/100*'Jul''14 SP'!M8,0)</f>
        <v>282.61534399999994</v>
      </c>
      <c r="L74" s="70"/>
    </row>
    <row r="75" spans="1:12" x14ac:dyDescent="0.15">
      <c r="A75" s="47" t="s">
        <v>744</v>
      </c>
      <c r="C75" s="66">
        <f>IF($G5*'Jul''14 SP'!E9/'Jul''14 SP'!E10&gt;='Jul''14 SP'!E11,('Jul''14 SP'!E11*'Jul''14 SP'!E16/100)*'Jul''14 SP'!E10,($G5*'Jul''14 SP'!E9/'Jul''14 SP'!E10*'Jul''14 SP'!E16/100)*'Jul''14 SP'!E10)</f>
        <v>446.68799999999993</v>
      </c>
      <c r="D75" s="66">
        <f>IF($G5*'Jul''14 SP'!F9/'Jul''14 SP'!F10&gt;='Jul''14 SP'!F11,('Jul''14 SP'!F11*'Jul''14 SP'!F16/100)*'Jul''14 SP'!F10,($G5*'Jul''14 SP'!F9/'Jul''14 SP'!F10*'Jul''14 SP'!F16/100)*'Jul''14 SP'!F10)</f>
        <v>234.8544</v>
      </c>
      <c r="E75" s="66">
        <f>IF($G5*'Jul''14 SP'!G9/'Jul''14 SP'!G10&gt;='Jul''14 SP'!G11,('Jul''14 SP'!G11*'Jul''14 SP'!G16/100)*'Jul''14 SP'!G10,($G5*'Jul''14 SP'!G9/'Jul''14 SP'!G10*'Jul''14 SP'!G16/100)*'Jul''14 SP'!G10)</f>
        <v>456.72</v>
      </c>
      <c r="F75" s="66">
        <f>IF($G5*'Jul''14 SP'!H9/'Jul''14 SP'!H10&gt;='Jul''14 SP'!H11,('Jul''14 SP'!H11*'Jul''14 SP'!H16/100)*'Jul''14 SP'!H10,($G5*'Jul''14 SP'!H9/'Jul''14 SP'!H10*'Jul''14 SP'!H16/100)*'Jul''14 SP'!H10)</f>
        <v>448.8</v>
      </c>
      <c r="G75" s="66">
        <f>IF($G5*'Jul''14 SP'!I9/'Jul''14 SP'!I10&gt;='Jul''14 SP'!I11,('Jul''14 SP'!I11*'Jul''14 SP'!I16/100)*'Jul''14 SP'!I10,($G5*'Jul''14 SP'!I9/'Jul''14 SP'!I10*'Jul''14 SP'!I16/100)*'Jul''14 SP'!I10)</f>
        <v>262.01600000000002</v>
      </c>
      <c r="H75" s="66">
        <f>IF($G5*'Jul''14 SP'!J9/'Jul''14 SP'!J10&gt;='Jul''14 SP'!J11,('Jul''14 SP'!J11*'Jul''14 SP'!J16/100)*'Jul''14 SP'!J10,($G5*'Jul''14 SP'!J9/'Jul''14 SP'!J10*'Jul''14 SP'!J16/100)*'Jul''14 SP'!J10)</f>
        <v>234.39359999999999</v>
      </c>
      <c r="I75" s="66">
        <f>IF($G5*'Jul''14 SP'!K9/'Jul''14 SP'!K10&gt;='Jul''14 SP'!K11,('Jul''14 SP'!K11*'Jul''14 SP'!K16/100)*'Jul''14 SP'!K10,($G5*'Jul''14 SP'!K9/'Jul''14 SP'!K10*'Jul''14 SP'!K16/100)*'Jul''14 SP'!K10)</f>
        <v>263.29599999999999</v>
      </c>
      <c r="J75" s="66">
        <f>IF($G5*'Jul''14 SP'!L9/'Jul''14 SP'!L10&gt;='Jul''14 SP'!L11,('Jul''14 SP'!L11*'Jul''14 SP'!L16/100)*'Jul''14 SP'!L10,($G5*'Jul''14 SP'!L9/'Jul''14 SP'!L10*'Jul''14 SP'!L16/100)*'Jul''14 SP'!L10)</f>
        <v>451.44</v>
      </c>
      <c r="K75" s="66">
        <f>IF($G5*'Jul''14 SP'!M9/'Jul''14 SP'!M10&gt;='Jul''14 SP'!M11,('Jul''14 SP'!M11*'Jul''14 SP'!M16/100)*'Jul''14 SP'!M10,($G5*'Jul''14 SP'!M9/'Jul''14 SP'!M10*'Jul''14 SP'!M16/100)*'Jul''14 SP'!M10)</f>
        <v>244.99200000000002</v>
      </c>
      <c r="L75" s="70"/>
    </row>
    <row r="76" spans="1:12" x14ac:dyDescent="0.15">
      <c r="A76" s="47" t="s">
        <v>389</v>
      </c>
      <c r="C76" s="66">
        <f>IF($G5*'Jul''14 SP'!E9/'Jul''14 SP'!E10&lt;'Jul''14 SP'!E11,0,IF($G5*'Jul''14 SP'!E9/'Jul''14 SP'!E10&lt;='Jul''14 SP'!E12,($G5*'Jul''14 SP'!E9/'Jul''14 SP'!E10-'Jul''14 SP'!E11)*('Jul''14 SP'!E17/100)*'Jul''14 SP'!E10,('Jul''14 SP'!E12-'Jul''14 SP'!E11)*('Jul''14 SP'!E17/100)*'Jul''14 SP'!E10))</f>
        <v>273.96805919999991</v>
      </c>
      <c r="D76" s="66">
        <f>IF($G5*'Jul''14 SP'!F9/'Jul''14 SP'!F10&lt;'Jul''14 SP'!F11,0,IF($G5*'Jul''14 SP'!F9/'Jul''14 SP'!F10&lt;='Jul''14 SP'!F12,($G5*'Jul''14 SP'!F9/'Jul''14 SP'!F10-'Jul''14 SP'!F11)*('Jul''14 SP'!F17/100)*'Jul''14 SP'!F10,('Jul''14 SP'!F12-'Jul''14 SP'!F11)*('Jul''14 SP'!F17/100)*'Jul''14 SP'!F10))</f>
        <v>0</v>
      </c>
      <c r="E76" s="66">
        <f>IF($G5*'Jul''14 SP'!G9/'Jul''14 SP'!G10&lt;'Jul''14 SP'!G11,0,IF($G5*'Jul''14 SP'!G9/'Jul''14 SP'!G10&lt;='Jul''14 SP'!G12,($G5*'Jul''14 SP'!G9/'Jul''14 SP'!G10-'Jul''14 SP'!G11)*('Jul''14 SP'!G17/100)*'Jul''14 SP'!G10,('Jul''14 SP'!G12-'Jul''14 SP'!G11)*('Jul''14 SP'!G17/100)*'Jul''14 SP'!G10))</f>
        <v>300.88977599999993</v>
      </c>
      <c r="F76" s="66">
        <f>IF($G5*'Jul''14 SP'!H9/'Jul''14 SP'!H10&lt;'Jul''14 SP'!H11,0,IF($G5*'Jul''14 SP'!H9/'Jul''14 SP'!H10&lt;='Jul''14 SP'!H12,($G5*'Jul''14 SP'!H9/'Jul''14 SP'!H10-'Jul''14 SP'!H11)*('Jul''14 SP'!H17/100)*'Jul''14 SP'!H10,('Jul''14 SP'!H12-'Jul''14 SP'!H11)*('Jul''14 SP'!H17/100)*'Jul''14 SP'!H10))</f>
        <v>328.60330799999997</v>
      </c>
      <c r="G76" s="66">
        <f>IF($G5*'Jul''14 SP'!I9/'Jul''14 SP'!I10&lt;'Jul''14 SP'!I11,0,IF($G5*'Jul''14 SP'!I9/'Jul''14 SP'!I10&lt;='Jul''14 SP'!I12,($G5*'Jul''14 SP'!I9/'Jul''14 SP'!I10-'Jul''14 SP'!I11)*('Jul''14 SP'!I17/100)*'Jul''14 SP'!I10,('Jul''14 SP'!I12-'Jul''14 SP'!I11)*('Jul''14 SP'!I17/100)*'Jul''14 SP'!I10))</f>
        <v>0</v>
      </c>
      <c r="H76" s="66">
        <f>IF($G5*'Jul''14 SP'!J9/'Jul''14 SP'!J10&lt;'Jul''14 SP'!J11,0,IF($G5*'Jul''14 SP'!J9/'Jul''14 SP'!J10&lt;='Jul''14 SP'!J12,($G5*'Jul''14 SP'!J9/'Jul''14 SP'!J10-'Jul''14 SP'!J11)*('Jul''14 SP'!J17/100)*'Jul''14 SP'!J10,('Jul''14 SP'!J12-'Jul''14 SP'!J11)*('Jul''14 SP'!J17/100)*'Jul''14 SP'!J10))</f>
        <v>0</v>
      </c>
      <c r="I76" s="66">
        <f>IF($G5*'Jul''14 SP'!K9/'Jul''14 SP'!K10&lt;'Jul''14 SP'!K11,0,IF($G5*'Jul''14 SP'!K9/'Jul''14 SP'!K10&lt;='Jul''14 SP'!K12,($G5*'Jul''14 SP'!K9/'Jul''14 SP'!K10-'Jul''14 SP'!K11)*('Jul''14 SP'!K17/100)*'Jul''14 SP'!K10,('Jul''14 SP'!K12-'Jul''14 SP'!K11)*('Jul''14 SP'!K17/100)*'Jul''14 SP'!K10))</f>
        <v>0</v>
      </c>
      <c r="J76" s="66">
        <f>IF($G5*'Jul''14 SP'!L9/'Jul''14 SP'!L10&lt;'Jul''14 SP'!L11,0,IF($G5*'Jul''14 SP'!L9/'Jul''14 SP'!L10&lt;='Jul''14 SP'!L12,($G5*'Jul''14 SP'!L9/'Jul''14 SP'!L10-'Jul''14 SP'!L11)*('Jul''14 SP'!L17/100)*'Jul''14 SP'!L10,('Jul''14 SP'!L12-'Jul''14 SP'!L11)*('Jul''14 SP'!L17/100)*'Jul''14 SP'!L10))</f>
        <v>0</v>
      </c>
      <c r="K76" s="66">
        <f>IF($G5*'Jul''14 SP'!M9/'Jul''14 SP'!M10&lt;'Jul''14 SP'!M11,0,IF($G5*'Jul''14 SP'!M9/'Jul''14 SP'!M10&lt;='Jul''14 SP'!M12,($G5*'Jul''14 SP'!M9/'Jul''14 SP'!M10-'Jul''14 SP'!M11)*('Jul''14 SP'!M17/100)*'Jul''14 SP'!M10,('Jul''14 SP'!M12-'Jul''14 SP'!M11)*('Jul''14 SP'!M17/100)*'Jul''14 SP'!M10))</f>
        <v>0</v>
      </c>
      <c r="L76" s="70"/>
    </row>
    <row r="77" spans="1:12" x14ac:dyDescent="0.15">
      <c r="A77" s="47" t="s">
        <v>742</v>
      </c>
      <c r="C77" s="66">
        <f>IF(($G5*'Jul''14 SP'!E9/'Jul''14 SP'!E10&gt;'Jul''14 SP'!E12),($G5*'Jul''14 SP'!E9/'Jul''14 SP'!E10-'Jul''14 SP'!E12)*'Jul''14 SP'!E18/100*'Jul''14 SP'!E10,0)</f>
        <v>0</v>
      </c>
      <c r="D77" s="66">
        <f>IF(($G5*'Jul''14 SP'!F9/'Jul''14 SP'!F10&gt;'Jul''14 SP'!F12),($G5*'Jul''14 SP'!F9/'Jul''14 SP'!F10-'Jul''14 SP'!F12)*'Jul''14 SP'!F18/100*'Jul''14 SP'!F10,0)</f>
        <v>473.38070119999992</v>
      </c>
      <c r="E77" s="66">
        <f>IF(($G5*'Jul''14 SP'!G9/'Jul''14 SP'!G10&gt;'Jul''14 SP'!G12),($G5*'Jul''14 SP'!G9/'Jul''14 SP'!G10-'Jul''14 SP'!G12)*'Jul''14 SP'!G18/100*'Jul''14 SP'!G10,0)</f>
        <v>0</v>
      </c>
      <c r="F77" s="66">
        <f>IF(($G5*'Jul''14 SP'!H9/'Jul''14 SP'!H10&gt;'Jul''14 SP'!H12),($G5*'Jul''14 SP'!H9/'Jul''14 SP'!H10-'Jul''14 SP'!H12)*'Jul''14 SP'!H18/100*'Jul''14 SP'!H10,0)</f>
        <v>0</v>
      </c>
      <c r="G77" s="66">
        <f>IF(($G5*'Jul''14 SP'!I9/'Jul''14 SP'!I10&gt;'Jul''14 SP'!I12),($G5*'Jul''14 SP'!I9/'Jul''14 SP'!I10-'Jul''14 SP'!I12)*'Jul''14 SP'!I18/100*'Jul''14 SP'!I10,0)</f>
        <v>526.69223199999988</v>
      </c>
      <c r="H77" s="66">
        <f>IF(($G5*'Jul''14 SP'!J9/'Jul''14 SP'!J10&gt;'Jul''14 SP'!J12),($G5*'Jul''14 SP'!J9/'Jul''14 SP'!J10-'Jul''14 SP'!J12)*'Jul''14 SP'!J18/100*'Jul''14 SP'!J10,0)</f>
        <v>479.71618979999994</v>
      </c>
      <c r="I77" s="66">
        <f>IF(($G5*'Jul''14 SP'!K9/'Jul''14 SP'!K10&gt;'Jul''14 SP'!K12),($G5*'Jul''14 SP'!K9/'Jul''14 SP'!K10-'Jul''14 SP'!K12)*'Jul''14 SP'!K18/100*'Jul''14 SP'!K10,0)</f>
        <v>484.94223799999992</v>
      </c>
      <c r="J77" s="66">
        <f>IF(($G5*'Jul''14 SP'!L9/'Jul''14 SP'!L10&gt;'Jul''14 SP'!L12),($G5*'Jul''14 SP'!L9/'Jul''14 SP'!L10-'Jul''14 SP'!L12)*'Jul''14 SP'!L18/100*'Jul''14 SP'!L10,0)</f>
        <v>287.03300999999993</v>
      </c>
      <c r="K77" s="66">
        <f>IF(($G5*'Jul''14 SP'!M9/'Jul''14 SP'!M10&gt;'Jul''14 SP'!M12),($G5*'Jul''14 SP'!M9/'Jul''14 SP'!M10-'Jul''14 SP'!M12)*'Jul''14 SP'!M18/100*'Jul''14 SP'!M10,0)</f>
        <v>478.51916199999994</v>
      </c>
      <c r="L77" s="70"/>
    </row>
    <row r="78" spans="1:12" x14ac:dyDescent="0.15">
      <c r="A78" s="47" t="s">
        <v>309</v>
      </c>
      <c r="C78" s="66">
        <f>365*'Jul''14 SP'!E19/100</f>
        <v>235.11840000000001</v>
      </c>
      <c r="D78" s="66">
        <f>365*'Jul''14 SP'!F19/100</f>
        <v>233.11090000000002</v>
      </c>
      <c r="E78" s="66">
        <f>365*'Jul''14 SP'!G19/100</f>
        <v>228.85499999999999</v>
      </c>
      <c r="F78" s="66">
        <f>365*'Jul''14 SP'!H19/100</f>
        <v>235.11840000000001</v>
      </c>
      <c r="G78" s="66">
        <f>365*'Jul''14 SP'!I19/100</f>
        <v>250.42285000000001</v>
      </c>
      <c r="H78" s="66">
        <f>365*'Jul''14 SP'!J19/100</f>
        <v>220.679</v>
      </c>
      <c r="I78" s="66">
        <f>365*'Jul''14 SP'!K19/100</f>
        <v>202.75749999999999</v>
      </c>
      <c r="J78" s="66">
        <f>365*'Jul''14 SP'!L19/100</f>
        <v>224.27790000000002</v>
      </c>
      <c r="K78" s="66">
        <f>365*'Jul''14 SP'!M19/100</f>
        <v>216.74795000000003</v>
      </c>
      <c r="L78" s="67">
        <f>AVERAGE(C78:K78)</f>
        <v>227.45421111111111</v>
      </c>
    </row>
    <row r="79" spans="1:12" x14ac:dyDescent="0.15">
      <c r="A79" s="69" t="s">
        <v>721</v>
      </c>
      <c r="B79" s="70"/>
      <c r="C79" s="68">
        <f t="shared" ref="C79:I79" si="5">SUM(C72:C78)</f>
        <v>1358.0387205</v>
      </c>
      <c r="D79" s="68">
        <f t="shared" si="5"/>
        <v>1365.1465530999999</v>
      </c>
      <c r="E79" s="68">
        <f t="shared" si="5"/>
        <v>1429.942272</v>
      </c>
      <c r="F79" s="68">
        <f>SUM(F72:F78)</f>
        <v>1410.7926689999999</v>
      </c>
      <c r="G79" s="68">
        <f t="shared" si="5"/>
        <v>1503.2384779999998</v>
      </c>
      <c r="H79" s="68">
        <f t="shared" si="5"/>
        <v>1348.8087731999999</v>
      </c>
      <c r="I79" s="68">
        <f t="shared" si="5"/>
        <v>1352.3258539999997</v>
      </c>
      <c r="J79" s="68">
        <f>SUM(J72:J78)</f>
        <v>1385.1111779999999</v>
      </c>
      <c r="K79" s="68">
        <f>SUM(K72:K78)</f>
        <v>1360.1544559999998</v>
      </c>
      <c r="L79" s="72">
        <f>AVERAGE(C79:K79)</f>
        <v>1390.395439311111</v>
      </c>
    </row>
    <row r="81" spans="1:12" x14ac:dyDescent="0.15">
      <c r="A81" s="62" t="s">
        <v>344</v>
      </c>
      <c r="C81" s="50" t="s">
        <v>872</v>
      </c>
      <c r="D81" s="50" t="s">
        <v>396</v>
      </c>
      <c r="E81" s="50" t="s">
        <v>205</v>
      </c>
      <c r="F81" s="50" t="s">
        <v>331</v>
      </c>
      <c r="G81" s="50" t="s">
        <v>126</v>
      </c>
      <c r="H81" s="50" t="s">
        <v>412</v>
      </c>
      <c r="I81" s="50" t="s">
        <v>234</v>
      </c>
      <c r="J81" s="50" t="s">
        <v>200</v>
      </c>
      <c r="K81" s="50" t="s">
        <v>375</v>
      </c>
      <c r="L81" s="65" t="s">
        <v>729</v>
      </c>
    </row>
    <row r="82" spans="1:12" x14ac:dyDescent="0.15">
      <c r="A82" s="47" t="s">
        <v>667</v>
      </c>
      <c r="C82" s="66">
        <f>IF($G5*'Jul''14 SP'!E23/'Jul''14 SP'!E24&gt;='Jul''14 SP'!E27,('Jul''14 SP'!E27*'Jul''14 SP'!E29/100)*'Jul''14 SP'!E24,($G5*'Jul''14 SP'!E23/'Jul''14 SP'!E24*'Jul''14 SP'!E29/100)*'Jul''14 SP'!E24)</f>
        <v>254.10000000000002</v>
      </c>
      <c r="D82" s="66">
        <f>IF($G5*'Jul''14 SP'!F23/'Jul''14 SP'!F24&gt;='Jul''14 SP'!F27,('Jul''14 SP'!F27*'Jul''14 SP'!F29/100)*'Jul''14 SP'!F24,($G5*'Jul''14 SP'!F23/'Jul''14 SP'!F24*'Jul''14 SP'!F29/100)*'Jul''14 SP'!F24)</f>
        <v>171.01699999999997</v>
      </c>
      <c r="E82" s="66">
        <f>IF($G5*'Jul''14 SP'!G23/'Jul''14 SP'!G24&gt;='Jul''14 SP'!G27,('Jul''14 SP'!G27*'Jul''14 SP'!G29/100)*'Jul''14 SP'!G24,($G5*'Jul''14 SP'!G23/'Jul''14 SP'!G24*'Jul''14 SP'!G29/100)*'Jul''14 SP'!G24)</f>
        <v>271.92</v>
      </c>
      <c r="F82" s="66">
        <f>IF($G5*'Jul''14 SP'!H23/'Jul''14 SP'!H24&gt;='Jul''14 SP'!H27,('Jul''14 SP'!H27*'Jul''14 SP'!H29/100)*'Jul''14 SP'!H24,($G5*'Jul''14 SP'!H23/'Jul''14 SP'!H24*'Jul''14 SP'!H29/100)*'Jul''14 SP'!H24)</f>
        <v>253.44</v>
      </c>
      <c r="G82" s="66">
        <f>IF($G5*'Jul''14 SP'!I23/'Jul''14 SP'!I24&gt;='Jul''14 SP'!I27,('Jul''14 SP'!I27*'Jul''14 SP'!I29/100)*'Jul''14 SP'!I24,($G5*'Jul''14 SP'!I23/'Jul''14 SP'!I24*'Jul''14 SP'!I29/100)*'Jul''14 SP'!I24)</f>
        <v>173.81</v>
      </c>
      <c r="H82" s="66">
        <f>IF($G5*'Jul''14 SP'!J23/'Jul''14 SP'!J24&gt;='Jul''14 SP'!J27,('Jul''14 SP'!J27*'Jul''14 SP'!J29/100)*'Jul''14 SP'!J24,($G5*'Jul''14 SP'!J23/'Jul''14 SP'!J24*'Jul''14 SP'!J29/100)*'Jul''14 SP'!J24)</f>
        <v>157.87100000000001</v>
      </c>
      <c r="I82" s="66">
        <f>IF($G5*'Jul''14 SP'!K23/'Jul''14 SP'!K24&gt;='Jul''14 SP'!K27,('Jul''14 SP'!K27*'Jul''14 SP'!K29/100)*'Jul''14 SP'!K24,($G5*'Jul''14 SP'!K23/'Jul''14 SP'!K24*'Jul''14 SP'!K29/100)*'Jul''14 SP'!K24)</f>
        <v>158.62</v>
      </c>
      <c r="J82" s="66">
        <f>IF($G5*'Jul''14 SP'!L23/'Jul''14 SP'!L24&gt;='Jul''14 SP'!L27,('Jul''14 SP'!L27*'Jul''14 SP'!L29/100)*'Jul''14 SP'!L24,($G5*'Jul''14 SP'!L23/'Jul''14 SP'!L24*'Jul''14 SP'!L29/100)*'Jul''14 SP'!L24)</f>
        <v>274.55999999999995</v>
      </c>
      <c r="K82" s="66">
        <f>IF($G5*'Jul''14 SP'!M23/'Jul''14 SP'!M24&gt;='Jul''14 SP'!M27,('Jul''14 SP'!M27*'Jul''14 SP'!M29/100)*'Jul''14 SP'!M24,($G5*'Jul''14 SP'!M23/'Jul''14 SP'!M24*'Jul''14 SP'!M29/100)*'Jul''14 SP'!M24)</f>
        <v>156.31</v>
      </c>
      <c r="L82" s="70"/>
    </row>
    <row r="83" spans="1:12" x14ac:dyDescent="0.15">
      <c r="A83" s="47" t="s">
        <v>170</v>
      </c>
      <c r="C83" s="66">
        <f>IF($G5*'Jul''14 SP'!E23/'Jul''14 SP'!E24&lt;'Jul''14 SP'!E27,0,IF($G5*'Jul''14 SP'!E23/'Jul''14 SP'!E24&lt;='Jul''14 SP'!E28,($G5*'Jul''14 SP'!E23/'Jul''14 SP'!E24-'Jul''14 SP'!E27)*('Jul''14 SP'!E30/100)*'Jul''14 SP'!E24,('Jul''14 SP'!E28-'Jul''14 SP'!E27)*('Jul''14 SP'!E30/100)*'Jul''14 SP'!E24))</f>
        <v>159.05587829999999</v>
      </c>
      <c r="D83" s="66">
        <f>IF($G5*'Jul''14 SP'!F23/'Jul''14 SP'!F24&lt;'Jul''14 SP'!F27,0,IF($G5*'Jul''14 SP'!F23/'Jul''14 SP'!F24&lt;='Jul''14 SP'!F28,($G5*'Jul''14 SP'!F23/'Jul''14 SP'!F24-'Jul''14 SP'!F27)*('Jul''14 SP'!F30/100)*'Jul''14 SP'!F24,('Jul''14 SP'!F28-'Jul''14 SP'!F27)*('Jul''14 SP'!F30/100)*'Jul''14 SP'!F24))</f>
        <v>0</v>
      </c>
      <c r="E83" s="66">
        <f>IF($G5*'Jul''14 SP'!G23/'Jul''14 SP'!G24&lt;'Jul''14 SP'!G27,0,IF($G5*'Jul''14 SP'!G23/'Jul''14 SP'!G24&lt;='Jul''14 SP'!G28,($G5*'Jul''14 SP'!G23/'Jul''14 SP'!G24-'Jul''14 SP'!G27)*('Jul''14 SP'!G30/100)*'Jul''14 SP'!G24,('Jul''14 SP'!G28-'Jul''14 SP'!G27)*('Jul''14 SP'!G30/100)*'Jul''14 SP'!G24))</f>
        <v>185.08680299999995</v>
      </c>
      <c r="F83" s="66">
        <f>IF($G5*'Jul''14 SP'!H23/'Jul''14 SP'!H24&lt;'Jul''14 SP'!H27,0,IF($G5*'Jul''14 SP'!H23/'Jul''14 SP'!H24&lt;='Jul''14 SP'!H28,($G5*'Jul''14 SP'!H23/'Jul''14 SP'!H24-'Jul''14 SP'!H27)*('Jul''14 SP'!H30/100)*'Jul''14 SP'!H24,('Jul''14 SP'!H28-'Jul''14 SP'!H27)*('Jul''14 SP'!H30/100)*'Jul''14 SP'!H24))</f>
        <v>182.11749599999996</v>
      </c>
      <c r="G83" s="66">
        <f>IF($G5*'Jul''14 SP'!I23/'Jul''14 SP'!I24&lt;'Jul''14 SP'!I27,0,IF($G5*'Jul''14 SP'!I23/'Jul''14 SP'!I24&lt;='Jul''14 SP'!I28,($G5*'Jul''14 SP'!I23/'Jul''14 SP'!I24-'Jul''14 SP'!I27)*('Jul''14 SP'!I30/100)*'Jul''14 SP'!I24,('Jul''14 SP'!I28-'Jul''14 SP'!I27)*('Jul''14 SP'!I30/100)*'Jul''14 SP'!I24))</f>
        <v>0</v>
      </c>
      <c r="H83" s="66">
        <f>IF($G5*'Jul''14 SP'!J23/'Jul''14 SP'!J24&lt;'Jul''14 SP'!J27,0,IF($G5*'Jul''14 SP'!J23/'Jul''14 SP'!J24&lt;='Jul''14 SP'!J28,($G5*'Jul''14 SP'!J23/'Jul''14 SP'!J24-'Jul''14 SP'!J27)*('Jul''14 SP'!J30/100)*'Jul''14 SP'!J24,('Jul''14 SP'!J28-'Jul''14 SP'!J27)*('Jul''14 SP'!J30/100)*'Jul''14 SP'!J24))</f>
        <v>0</v>
      </c>
      <c r="I83" s="66">
        <f>IF($G5*'Jul''14 SP'!K23/'Jul''14 SP'!K24&lt;'Jul''14 SP'!K27,0,IF($G5*'Jul''14 SP'!K23/'Jul''14 SP'!K24&lt;='Jul''14 SP'!K28,($G5*'Jul''14 SP'!K23/'Jul''14 SP'!K24-'Jul''14 SP'!K27)*('Jul''14 SP'!K30/100)*'Jul''14 SP'!K24,('Jul''14 SP'!K28-'Jul''14 SP'!K27)*('Jul''14 SP'!K30/100)*'Jul''14 SP'!K24))</f>
        <v>0</v>
      </c>
      <c r="J83" s="66">
        <f>IF($G5*'Jul''14 SP'!L23/'Jul''14 SP'!L24&lt;'Jul''14 SP'!L27,0,IF($G5*'Jul''14 SP'!L23/'Jul''14 SP'!L24&lt;='Jul''14 SP'!L28,($G5*'Jul''14 SP'!L23/'Jul''14 SP'!L24-'Jul''14 SP'!L27)*('Jul''14 SP'!L30/100)*'Jul''14 SP'!L24,('Jul''14 SP'!L28-'Jul''14 SP'!L27)*('Jul''14 SP'!L30/100)*'Jul''14 SP'!L24))</f>
        <v>0</v>
      </c>
      <c r="K83" s="66">
        <f>IF($G5*'Jul''14 SP'!M23/'Jul''14 SP'!M24&lt;'Jul''14 SP'!M27,0,IF($G5*'Jul''14 SP'!M23/'Jul''14 SP'!M24&lt;='Jul''14 SP'!M28,($G5*'Jul''14 SP'!M23/'Jul''14 SP'!M24-'Jul''14 SP'!M27)*('Jul''14 SP'!M30/100)*'Jul''14 SP'!M24,('Jul''14 SP'!M28-'Jul''14 SP'!M27)*('Jul''14 SP'!M30/100)*'Jul''14 SP'!M24))</f>
        <v>0</v>
      </c>
      <c r="L83" s="70"/>
    </row>
    <row r="84" spans="1:12" x14ac:dyDescent="0.15">
      <c r="A84" s="47" t="s">
        <v>868</v>
      </c>
      <c r="C84" s="66">
        <f>IF(($G5*'Jul''14 SP'!E23/'Jul''14 SP'!E24&gt;'Jul''14 SP'!E28),($G5*'Jul''14 SP'!E23/'Jul''14 SP'!E24-'Jul''14 SP'!E28)*'Jul''14 SP'!E31/100*'Jul''14 SP'!E24,0)</f>
        <v>0</v>
      </c>
      <c r="D84" s="66">
        <f>IF(($G5*'Jul''14 SP'!F23/'Jul''14 SP'!F24&gt;'Jul''14 SP'!F28),($G5*'Jul''14 SP'!F23/'Jul''14 SP'!F24-'Jul''14 SP'!F28)*'Jul''14 SP'!F31/100*'Jul''14 SP'!F24,0)</f>
        <v>274.54081269999995</v>
      </c>
      <c r="E84" s="66">
        <f>IF(($G5*'Jul''14 SP'!G23/'Jul''14 SP'!G24&gt;'Jul''14 SP'!G28),($G5*'Jul''14 SP'!G23/'Jul''14 SP'!G24-'Jul''14 SP'!G28)*'Jul''14 SP'!G31/100*'Jul''14 SP'!G24,0)</f>
        <v>0</v>
      </c>
      <c r="F84" s="66">
        <f>IF(($G5*'Jul''14 SP'!H23/'Jul''14 SP'!H24&gt;'Jul''14 SP'!H28),($G5*'Jul''14 SP'!H23/'Jul''14 SP'!H24-'Jul''14 SP'!H28)*'Jul''14 SP'!H31/100*'Jul''14 SP'!H24,0)</f>
        <v>0</v>
      </c>
      <c r="G84" s="66">
        <f>IF(($G5*'Jul''14 SP'!I23/'Jul''14 SP'!I24&gt;'Jul''14 SP'!I28),($G5*'Jul''14 SP'!I23/'Jul''14 SP'!I24-'Jul''14 SP'!I28)*'Jul''14 SP'!I31/100*'Jul''14 SP'!I24,0)</f>
        <v>309.63354799999996</v>
      </c>
      <c r="H84" s="66">
        <f>IF(($G5*'Jul''14 SP'!J23/'Jul''14 SP'!J24&gt;'Jul''14 SP'!J28),($G5*'Jul''14 SP'!J23/'Jul''14 SP'!J24-'Jul''14 SP'!J28)*'Jul''14 SP'!J31/100*'Jul''14 SP'!J24,0)</f>
        <v>280.06998319999997</v>
      </c>
      <c r="I84" s="66">
        <f>IF(($G5*'Jul''14 SP'!K23/'Jul''14 SP'!K24&gt;'Jul''14 SP'!K28),($G5*'Jul''14 SP'!K23/'Jul''14 SP'!K24-'Jul''14 SP'!K28)*'Jul''14 SP'!K31/100*'Jul''14 SP'!K24,0)</f>
        <v>252.52211599999995</v>
      </c>
      <c r="J84" s="66">
        <f>IF(($G5*'Jul''14 SP'!L23/'Jul''14 SP'!L24&gt;'Jul''14 SP'!L28),($G5*'Jul''14 SP'!L23/'Jul''14 SP'!L24-'Jul''14 SP'!L28)*'Jul''14 SP'!L31/100*'Jul''14 SP'!L24,0)</f>
        <v>164.30165399999998</v>
      </c>
      <c r="K84" s="66">
        <f>IF(($G5*'Jul''14 SP'!M23/'Jul''14 SP'!M24&gt;'Jul''14 SP'!M28),($G5*'Jul''14 SP'!M23/'Jul''14 SP'!M24-'Jul''14 SP'!M28)*'Jul''14 SP'!M31/100*'Jul''14 SP'!M24,0)</f>
        <v>270.99934399999995</v>
      </c>
      <c r="L84" s="70"/>
    </row>
    <row r="85" spans="1:12" x14ac:dyDescent="0.15">
      <c r="A85" s="47" t="s">
        <v>744</v>
      </c>
      <c r="C85" s="66">
        <f>IF($G5*'Jul''14 SP'!E25/'Jul''14 SP'!E26&gt;='Jul''14 SP'!E27,('Jul''14 SP'!E27*'Jul''14 SP'!E32/100)*'Jul''14 SP'!E26,($G5*'Jul''14 SP'!E25/'Jul''14 SP'!E26*'Jul''14 SP'!E32/100)*'Jul''14 SP'!E26)</f>
        <v>454.08</v>
      </c>
      <c r="D85" s="66">
        <f>IF($G5*'Jul''14 SP'!F25/'Jul''14 SP'!F26&gt;='Jul''14 SP'!F27,('Jul''14 SP'!F27*'Jul''14 SP'!F32/100)*'Jul''14 SP'!F26,($G5*'Jul''14 SP'!F25/'Jul''14 SP'!F26*'Jul''14 SP'!F32/100)*'Jul''14 SP'!F26)</f>
        <v>271.19400000000002</v>
      </c>
      <c r="E85" s="66">
        <f>IF($G5*'Jul''14 SP'!G25/'Jul''14 SP'!G26&gt;='Jul''14 SP'!G27,('Jul''14 SP'!G27*'Jul''14 SP'!G32/100)*'Jul''14 SP'!G26,($G5*'Jul''14 SP'!G25/'Jul''14 SP'!G26*'Jul''14 SP'!G32/100)*'Jul''14 SP'!G26)</f>
        <v>480.4799999999999</v>
      </c>
      <c r="F85" s="66">
        <f>IF($G5*'Jul''14 SP'!H25/'Jul''14 SP'!H26&gt;='Jul''14 SP'!H27,('Jul''14 SP'!H27*'Jul''14 SP'!H32/100)*'Jul''14 SP'!H26,($G5*'Jul''14 SP'!H25/'Jul''14 SP'!H26*'Jul''14 SP'!H32/100)*'Jul''14 SP'!H26)</f>
        <v>472.56</v>
      </c>
      <c r="G85" s="66">
        <f>IF($G5*'Jul''14 SP'!I25/'Jul''14 SP'!I26&gt;='Jul''14 SP'!I27,('Jul''14 SP'!I27*'Jul''14 SP'!I32/100)*'Jul''14 SP'!I26,($G5*'Jul''14 SP'!I25/'Jul''14 SP'!I26*'Jul''14 SP'!I32/100)*'Jul''14 SP'!I26)</f>
        <v>285.31999999999994</v>
      </c>
      <c r="H85" s="66">
        <f>IF($G5*'Jul''14 SP'!J25/'Jul''14 SP'!J26&gt;='Jul''14 SP'!J27,('Jul''14 SP'!J27*'Jul''14 SP'!J32/100)*'Jul''14 SP'!J26,($G5*'Jul''14 SP'!J25/'Jul''14 SP'!J26*'Jul''14 SP'!J32/100)*'Jul''14 SP'!J26)</f>
        <v>278.25</v>
      </c>
      <c r="I85" s="66">
        <f>IF($G5*'Jul''14 SP'!K25/'Jul''14 SP'!K26&gt;='Jul''14 SP'!K27,('Jul''14 SP'!K27*'Jul''14 SP'!K32/100)*'Jul''14 SP'!K26,($G5*'Jul''14 SP'!K25/'Jul''14 SP'!K26*'Jul''14 SP'!K32/100)*'Jul''14 SP'!K26)</f>
        <v>300.3</v>
      </c>
      <c r="J85" s="66">
        <f>IF($G5*'Jul''14 SP'!L25/'Jul''14 SP'!L26&gt;='Jul''14 SP'!L27,('Jul''14 SP'!L27*'Jul''14 SP'!L32/100)*'Jul''14 SP'!L26,($G5*'Jul''14 SP'!L25/'Jul''14 SP'!L26*'Jul''14 SP'!L32/100)*'Jul''14 SP'!L26)</f>
        <v>525.36</v>
      </c>
      <c r="K85" s="66">
        <f>IF($G5*'Jul''14 SP'!M25/'Jul''14 SP'!M26&gt;='Jul''14 SP'!M27,('Jul''14 SP'!M27*'Jul''14 SP'!M32/100)*'Jul''14 SP'!M26,($G5*'Jul''14 SP'!M25/'Jul''14 SP'!M26*'Jul''14 SP'!M32/100)*'Jul''14 SP'!M26)</f>
        <v>271.04000000000002</v>
      </c>
      <c r="L85" s="70"/>
    </row>
    <row r="86" spans="1:12" x14ac:dyDescent="0.15">
      <c r="A86" s="47" t="s">
        <v>389</v>
      </c>
      <c r="C86" s="66">
        <f>IF($G5*'Jul''14 SP'!E25/'Jul''14 SP'!E26&lt;'Jul''14 SP'!E27,0,IF($G5*'Jul''14 SP'!E25/'Jul''14 SP'!E26&lt;='Jul''14 SP'!E28,($G5*'Jul''14 SP'!E25/'Jul''14 SP'!E26-'Jul''14 SP'!E27)*('Jul''14 SP'!E33/100)*'Jul''14 SP'!E26,('Jul''14 SP'!E28-'Jul''14 SP'!E27)*('Jul''14 SP'!E33/100)*'Jul''14 SP'!E26))</f>
        <v>290.00231699999995</v>
      </c>
      <c r="D86" s="66">
        <f>IF($G5*'Jul''14 SP'!F25/'Jul''14 SP'!F26&lt;'Jul''14 SP'!F27,0,IF($G5*'Jul''14 SP'!F25/'Jul''14 SP'!F26&lt;='Jul''14 SP'!F28,($G5*'Jul''14 SP'!F25/'Jul''14 SP'!F26-'Jul''14 SP'!F27)*('Jul''14 SP'!F33/100)*'Jul''14 SP'!F26,('Jul''14 SP'!F28-'Jul''14 SP'!F27)*('Jul''14 SP'!F33/100)*'Jul''14 SP'!F26))</f>
        <v>0</v>
      </c>
      <c r="E86" s="66">
        <f>IF($G5*'Jul''14 SP'!G25/'Jul''14 SP'!G26&lt;'Jul''14 SP'!G27,0,IF($G5*'Jul''14 SP'!G25/'Jul''14 SP'!G26&lt;='Jul''14 SP'!G28,($G5*'Jul''14 SP'!G25/'Jul''14 SP'!G26-'Jul''14 SP'!G27)*('Jul''14 SP'!G33/100)*'Jul''14 SP'!G26,('Jul''14 SP'!G28-'Jul''14 SP'!G27)*('Jul''14 SP'!G33/100)*'Jul''14 SP'!G26))</f>
        <v>316.72607999999997</v>
      </c>
      <c r="F86" s="66">
        <f>IF($G5*'Jul''14 SP'!H25/'Jul''14 SP'!H26&lt;'Jul''14 SP'!H27,0,IF($G5*'Jul''14 SP'!H25/'Jul''14 SP'!H26&lt;='Jul''14 SP'!H28,($G5*'Jul''14 SP'!H25/'Jul''14 SP'!H26-'Jul''14 SP'!H27)*('Jul''14 SP'!H33/100)*'Jul''14 SP'!H26,('Jul''14 SP'!H28-'Jul''14 SP'!H27)*('Jul''14 SP'!H33/100)*'Jul''14 SP'!H26))</f>
        <v>318.7056179999999</v>
      </c>
      <c r="G86" s="66">
        <f>IF($G5*'Jul''14 SP'!I25/'Jul''14 SP'!I26&lt;'Jul''14 SP'!I27,0,IF($G5*'Jul''14 SP'!I25/'Jul''14 SP'!I26&lt;='Jul''14 SP'!I28,($G5*'Jul''14 SP'!I25/'Jul''14 SP'!I26-'Jul''14 SP'!I27)*('Jul''14 SP'!I33/100)*'Jul''14 SP'!I26,('Jul''14 SP'!I28-'Jul''14 SP'!I27)*('Jul''14 SP'!I33/100)*'Jul''14 SP'!I26))</f>
        <v>0</v>
      </c>
      <c r="H86" s="66">
        <f>IF($G5*'Jul''14 SP'!J25/'Jul''14 SP'!J26&lt;'Jul''14 SP'!J27,0,IF($G5*'Jul''14 SP'!J25/'Jul''14 SP'!J26&lt;='Jul''14 SP'!J28,($G5*'Jul''14 SP'!J25/'Jul''14 SP'!J26-'Jul''14 SP'!J27)*('Jul''14 SP'!J33/100)*'Jul''14 SP'!J26,('Jul''14 SP'!J28-'Jul''14 SP'!J27)*('Jul''14 SP'!J33/100)*'Jul''14 SP'!J26))</f>
        <v>0</v>
      </c>
      <c r="I86" s="66">
        <f>IF($G5*'Jul''14 SP'!K25/'Jul''14 SP'!K26&lt;'Jul''14 SP'!K27,0,IF($G5*'Jul''14 SP'!K25/'Jul''14 SP'!K26&lt;='Jul''14 SP'!K28,($G5*'Jul''14 SP'!K25/'Jul''14 SP'!K26-'Jul''14 SP'!K27)*('Jul''14 SP'!K33/100)*'Jul''14 SP'!K26,('Jul''14 SP'!K28-'Jul''14 SP'!K27)*('Jul''14 SP'!K33/100)*'Jul''14 SP'!K26))</f>
        <v>0</v>
      </c>
      <c r="J86" s="66">
        <f>IF($G5*'Jul''14 SP'!L25/'Jul''14 SP'!L26&lt;'Jul''14 SP'!L27,0,IF($G5*'Jul''14 SP'!L25/'Jul''14 SP'!L26&lt;='Jul''14 SP'!L28,($G5*'Jul''14 SP'!L25/'Jul''14 SP'!L26-'Jul''14 SP'!L27)*('Jul''14 SP'!L33/100)*'Jul''14 SP'!L26,('Jul''14 SP'!L28-'Jul''14 SP'!L27)*('Jul''14 SP'!L33/100)*'Jul''14 SP'!L26))</f>
        <v>0</v>
      </c>
      <c r="K86" s="66">
        <f>IF($G5*'Jul''14 SP'!M25/'Jul''14 SP'!M26&lt;'Jul''14 SP'!M27,0,IF($G5*'Jul''14 SP'!M25/'Jul''14 SP'!M26&lt;='Jul''14 SP'!M28,($G5*'Jul''14 SP'!M25/'Jul''14 SP'!M26-'Jul''14 SP'!M27)*('Jul''14 SP'!M33/100)*'Jul''14 SP'!M26,('Jul''14 SP'!M28-'Jul''14 SP'!M27)*('Jul''14 SP'!M33/100)*'Jul''14 SP'!M26))</f>
        <v>0</v>
      </c>
      <c r="L86" s="70"/>
    </row>
    <row r="87" spans="1:12" x14ac:dyDescent="0.15">
      <c r="A87" s="47" t="s">
        <v>742</v>
      </c>
      <c r="C87" s="66">
        <f>IF(($G5*'Jul''14 SP'!E25/'Jul''14 SP'!E26&gt;'Jul''14 SP'!E28),($G5*'Jul''14 SP'!E25/'Jul''14 SP'!E26-'Jul''14 SP'!E28)*'Jul''14 SP'!E34/100*'Jul''14 SP'!E26,0)</f>
        <v>0</v>
      </c>
      <c r="D87" s="66">
        <f>IF(($G5*'Jul''14 SP'!F25/'Jul''14 SP'!F26&gt;'Jul''14 SP'!F28),($G5*'Jul''14 SP'!F25/'Jul''14 SP'!F26-'Jul''14 SP'!F28)*'Jul''14 SP'!F34/100*'Jul''14 SP'!F26,0)</f>
        <v>469.62954499999995</v>
      </c>
      <c r="E87" s="66">
        <f>IF(($G5*'Jul''14 SP'!G25/'Jul''14 SP'!G26&gt;'Jul''14 SP'!G28),($G5*'Jul''14 SP'!G25/'Jul''14 SP'!G26-'Jul''14 SP'!G28)*'Jul''14 SP'!G34/100*'Jul''14 SP'!G26,0)</f>
        <v>0</v>
      </c>
      <c r="F87" s="66">
        <f>IF(($G5*'Jul''14 SP'!H25/'Jul''14 SP'!H26&gt;'Jul''14 SP'!H28),($G5*'Jul''14 SP'!H25/'Jul''14 SP'!H26-'Jul''14 SP'!H28)*'Jul''14 SP'!H34/100*'Jul''14 SP'!H26,0)</f>
        <v>0</v>
      </c>
      <c r="G87" s="66">
        <f>IF(($G5*'Jul''14 SP'!I25/'Jul''14 SP'!I26&gt;'Jul''14 SP'!I28),($G5*'Jul''14 SP'!I25/'Jul''14 SP'!I26-'Jul''14 SP'!I28)*'Jul''14 SP'!I34/100*'Jul''14 SP'!I26,0)</f>
        <v>548.99763799999994</v>
      </c>
      <c r="H87" s="66">
        <f>IF(($G5*'Jul''14 SP'!J25/'Jul''14 SP'!J26&gt;'Jul''14 SP'!J28),($G5*'Jul''14 SP'!J25/'Jul''14 SP'!J26-'Jul''14 SP'!J28)*'Jul''14 SP'!J34/100*'Jul''14 SP'!J26,0)</f>
        <v>488.19076039999993</v>
      </c>
      <c r="I87" s="66">
        <f>IF(($G5*'Jul''14 SP'!K25/'Jul''14 SP'!K26&gt;'Jul''14 SP'!K28),($G5*'Jul''14 SP'!K25/'Jul''14 SP'!K26-'Jul''14 SP'!K28)*'Jul''14 SP'!K34/100*'Jul''14 SP'!K26,0)</f>
        <v>477.3283899999999</v>
      </c>
      <c r="J87" s="66">
        <f>IF(($G5*'Jul''14 SP'!L25/'Jul''14 SP'!L26&gt;'Jul''14 SP'!L28),($G5*'Jul''14 SP'!L25/'Jul''14 SP'!L26-'Jul''14 SP'!L28)*'Jul''14 SP'!L34/100*'Jul''14 SP'!L26,0)</f>
        <v>308.80792799999995</v>
      </c>
      <c r="K87" s="66">
        <f>IF(($G5*'Jul''14 SP'!M25/'Jul''14 SP'!M26&gt;'Jul''14 SP'!M28),($G5*'Jul''14 SP'!M25/'Jul''14 SP'!M26-'Jul''14 SP'!M28)*'Jul''14 SP'!M34/100*'Jul''14 SP'!M26,0)</f>
        <v>495.80561799999987</v>
      </c>
      <c r="L87" s="70"/>
    </row>
    <row r="88" spans="1:12" x14ac:dyDescent="0.15">
      <c r="A88" s="47" t="s">
        <v>309</v>
      </c>
      <c r="C88" s="66">
        <f>365*'Jul''14 SP'!E35/100</f>
        <v>226.7672</v>
      </c>
      <c r="D88" s="66">
        <f>365*'Jul''14 SP'!F35/100</f>
        <v>230.13980000000001</v>
      </c>
      <c r="E88" s="66">
        <f>365*'Jul''14 SP'!G35/100</f>
        <v>228.85499999999999</v>
      </c>
      <c r="F88" s="66">
        <f>365*'Jul''14 SP'!H35/100</f>
        <v>216.20775</v>
      </c>
      <c r="G88" s="66">
        <f>365*'Jul''14 SP'!I35/100</f>
        <v>252.53254999999999</v>
      </c>
      <c r="H88" s="66">
        <f>365*'Jul''14 SP'!J35/100</f>
        <v>213.70750000000001</v>
      </c>
      <c r="I88" s="66">
        <f>365*'Jul''14 SP'!K35/100</f>
        <v>202.75749999999999</v>
      </c>
      <c r="J88" s="66">
        <f>365*'Jul''14 SP'!L35/100</f>
        <v>228.73455000000001</v>
      </c>
      <c r="K88" s="66">
        <f>365*'Jul''14 SP'!M35/100</f>
        <v>208.73985000000002</v>
      </c>
      <c r="L88" s="67">
        <f>AVERAGE(C88:K88)</f>
        <v>223.16018888888888</v>
      </c>
    </row>
    <row r="89" spans="1:12" x14ac:dyDescent="0.15">
      <c r="A89" s="69" t="s">
        <v>721</v>
      </c>
      <c r="B89" s="70"/>
      <c r="C89" s="68">
        <f t="shared" ref="C89:I89" si="6">SUM(C82:C88)</f>
        <v>1384.0053952999999</v>
      </c>
      <c r="D89" s="68">
        <f t="shared" si="6"/>
        <v>1416.5211576999998</v>
      </c>
      <c r="E89" s="68">
        <f t="shared" si="6"/>
        <v>1483.0678829999999</v>
      </c>
      <c r="F89" s="68">
        <f>SUM(F82:F88)</f>
        <v>1443.0308639999998</v>
      </c>
      <c r="G89" s="68">
        <f t="shared" si="6"/>
        <v>1570.2937359999996</v>
      </c>
      <c r="H89" s="68">
        <f t="shared" si="6"/>
        <v>1418.0892435999999</v>
      </c>
      <c r="I89" s="68">
        <f t="shared" si="6"/>
        <v>1391.5280059999998</v>
      </c>
      <c r="J89" s="68">
        <f>SUM(J82:J88)</f>
        <v>1501.7641319999998</v>
      </c>
      <c r="K89" s="68">
        <f>SUM(K82:K88)</f>
        <v>1402.8948119999998</v>
      </c>
      <c r="L89" s="72">
        <f>AVERAGE(C89:K89)</f>
        <v>1445.6883588444443</v>
      </c>
    </row>
    <row r="91" spans="1:12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331</v>
      </c>
      <c r="G91" s="50" t="s">
        <v>126</v>
      </c>
      <c r="H91" s="50" t="s">
        <v>412</v>
      </c>
      <c r="I91" s="50" t="s">
        <v>234</v>
      </c>
      <c r="J91" s="50" t="s">
        <v>200</v>
      </c>
      <c r="K91" s="50" t="s">
        <v>375</v>
      </c>
      <c r="L91" s="65" t="s">
        <v>729</v>
      </c>
    </row>
    <row r="92" spans="1:12" x14ac:dyDescent="0.15">
      <c r="A92" s="47" t="s">
        <v>667</v>
      </c>
      <c r="C92" s="66">
        <f>IF($G5*'Jul''14 SP'!E39/'Jul''14 SP'!E40&gt;='Jul''14 SP'!E43,('Jul''14 SP'!E43*'Jul''14 SP'!E45/100)*'Jul''14 SP'!E40,($G5*'Jul''14 SP'!E39/'Jul''14 SP'!E40*'Jul''14 SP'!E45/100)*'Jul''14 SP'!E40)</f>
        <v>260.56800000000004</v>
      </c>
      <c r="D92" s="66">
        <f>IF($G5*'Jul''14 SP'!F39/'Jul''14 SP'!F40&gt;='Jul''14 SP'!F43,('Jul''14 SP'!F43*'Jul''14 SP'!F45/100)*'Jul''14 SP'!F40,($G5*'Jul''14 SP'!F39/'Jul''14 SP'!F40*'Jul''14 SP'!F45/100)*'Jul''14 SP'!F40)</f>
        <v>157.48480000000001</v>
      </c>
      <c r="E92" s="66">
        <f>IF($G5*'Jul''14 SP'!G39/'Jul''14 SP'!G40&gt;='Jul''14 SP'!G43,('Jul''14 SP'!G43*'Jul''14 SP'!G45/100)*'Jul''14 SP'!G40,($G5*'Jul''14 SP'!G39/'Jul''14 SP'!G40*'Jul''14 SP'!G45/100)*'Jul''14 SP'!G40)</f>
        <v>294.35999999999996</v>
      </c>
      <c r="F92" s="66">
        <f>IF($G5*'Jul''14 SP'!H39/'Jul''14 SP'!H40&gt;='Jul''14 SP'!H43,('Jul''14 SP'!H43*'Jul''14 SP'!H45/100)*'Jul''14 SP'!H40,($G5*'Jul''14 SP'!H39/'Jul''14 SP'!H40*'Jul''14 SP'!H45/100)*'Jul''14 SP'!H40)</f>
        <v>253.44</v>
      </c>
      <c r="G92" s="66">
        <f>IF($G5*'Jul''14 SP'!I39/'Jul''14 SP'!I40&gt;='Jul''14 SP'!I43,('Jul''14 SP'!I43*'Jul''14 SP'!I45/100)*'Jul''14 SP'!I40,($G5*'Jul''14 SP'!I39/'Jul''14 SP'!I40*'Jul''14 SP'!I45/100)*'Jul''14 SP'!I40)</f>
        <v>167.16800000000001</v>
      </c>
      <c r="H92" s="66">
        <f>IF($G5*'Jul''14 SP'!J39/'Jul''14 SP'!J40&gt;='Jul''14 SP'!J43,('Jul''14 SP'!J43*'Jul''14 SP'!J45/100)*'Jul''14 SP'!J40,($G5*'Jul''14 SP'!J39/'Jul''14 SP'!J40*'Jul''14 SP'!J45/100)*'Jul''14 SP'!J40)</f>
        <v>148.1216</v>
      </c>
      <c r="I92" s="66">
        <f>IF($G5*'Jul''14 SP'!K39/'Jul''14 SP'!K40&gt;='Jul''14 SP'!K43,('Jul''14 SP'!K43*'Jul''14 SP'!K45/100)*'Jul''14 SP'!K40,($G5*'Jul''14 SP'!K39/'Jul''14 SP'!K40*'Jul''14 SP'!K45/100)*'Jul''14 SP'!K40)</f>
        <v>149.24799999999999</v>
      </c>
      <c r="J92" s="66">
        <f>IF($G5*'Jul''14 SP'!L39/'Jul''14 SP'!L40&gt;='Jul''14 SP'!L43,('Jul''14 SP'!L43*'Jul''14 SP'!L45/100)*'Jul''14 SP'!L40,($G5*'Jul''14 SP'!L39/'Jul''14 SP'!L40*'Jul''14 SP'!L45/100)*'Jul''14 SP'!L40)</f>
        <v>274.55999999999995</v>
      </c>
      <c r="K92" s="66">
        <f>IF($G5*'Jul''14 SP'!M39/'Jul''14 SP'!M40&gt;='Jul''14 SP'!M43,('Jul''14 SP'!M43*'Jul''14 SP'!M45/100)*'Jul''14 SP'!M40,($G5*'Jul''14 SP'!M39/'Jul''14 SP'!M40*'Jul''14 SP'!M45/100)*'Jul''14 SP'!M40)</f>
        <v>149.952</v>
      </c>
      <c r="L92" s="70"/>
    </row>
    <row r="93" spans="1:12" x14ac:dyDescent="0.15">
      <c r="A93" s="47" t="s">
        <v>170</v>
      </c>
      <c r="C93" s="66">
        <f>IF($G5*'Jul''14 SP'!E39/'Jul''14 SP'!E40&lt;'Jul''14 SP'!E43,0,IF($G5*'Jul''14 SP'!E39/'Jul''14 SP'!E40&lt;='Jul''14 SP'!E44,($G5*'Jul''14 SP'!E39/'Jul''14 SP'!E40-'Jul''14 SP'!E43)*('Jul''14 SP'!E46/100)*'Jul''14 SP'!E40,('Jul''14 SP'!E44-'Jul''14 SP'!E43)*('Jul''14 SP'!E46/100)*'Jul''14 SP'!E40))</f>
        <v>148.16841929999995</v>
      </c>
      <c r="D93" s="66">
        <f>IF($G5*'Jul''14 SP'!F39/'Jul''14 SP'!F40&lt;'Jul''14 SP'!F43,0,IF($G5*'Jul''14 SP'!F39/'Jul''14 SP'!F40&lt;='Jul''14 SP'!F44,($G5*'Jul''14 SP'!F39/'Jul''14 SP'!F40-'Jul''14 SP'!F43)*('Jul''14 SP'!F46/100)*'Jul''14 SP'!F40,('Jul''14 SP'!F44-'Jul''14 SP'!F43)*('Jul''14 SP'!F46/100)*'Jul''14 SP'!F40))</f>
        <v>0</v>
      </c>
      <c r="E93" s="66">
        <f>IF($G5*'Jul''14 SP'!G39/'Jul''14 SP'!G40&lt;'Jul''14 SP'!G43,0,IF($G5*'Jul''14 SP'!G39/'Jul''14 SP'!G40&lt;='Jul''14 SP'!G44,($G5*'Jul''14 SP'!G39/'Jul''14 SP'!G40-'Jul''14 SP'!G43)*('Jul''14 SP'!G46/100)*'Jul''14 SP'!G40,('Jul''14 SP'!G44-'Jul''14 SP'!G43)*('Jul''14 SP'!G46/100)*'Jul''14 SP'!G40))</f>
        <v>187.06634099999999</v>
      </c>
      <c r="F93" s="66">
        <f>IF($G5*'Jul''14 SP'!H39/'Jul''14 SP'!H40&lt;'Jul''14 SP'!H43,0,IF($G5*'Jul''14 SP'!H39/'Jul''14 SP'!H40&lt;='Jul''14 SP'!H44,($G5*'Jul''14 SP'!H39/'Jul''14 SP'!H40-'Jul''14 SP'!H43)*('Jul''14 SP'!H46/100)*'Jul''14 SP'!H40,('Jul''14 SP'!H44-'Jul''14 SP'!H43)*('Jul''14 SP'!H46/100)*'Jul''14 SP'!H40))</f>
        <v>182.11749599999996</v>
      </c>
      <c r="G93" s="66">
        <f>IF($G5*'Jul''14 SP'!I39/'Jul''14 SP'!I40&lt;'Jul''14 SP'!I43,0,IF($G5*'Jul''14 SP'!I39/'Jul''14 SP'!I40&lt;='Jul''14 SP'!I44,($G5*'Jul''14 SP'!I39/'Jul''14 SP'!I40-'Jul''14 SP'!I43)*('Jul''14 SP'!I46/100)*'Jul''14 SP'!I40,('Jul''14 SP'!I44-'Jul''14 SP'!I43)*('Jul''14 SP'!I46/100)*'Jul''14 SP'!I40))</f>
        <v>0</v>
      </c>
      <c r="H93" s="66">
        <f>IF($G5*'Jul''14 SP'!J39/'Jul''14 SP'!J40&lt;'Jul''14 SP'!J43,0,IF($G5*'Jul''14 SP'!J39/'Jul''14 SP'!J40&lt;='Jul''14 SP'!J44,($G5*'Jul''14 SP'!J39/'Jul''14 SP'!J40-'Jul''14 SP'!J43)*('Jul''14 SP'!J46/100)*'Jul''14 SP'!J40,('Jul''14 SP'!J44-'Jul''14 SP'!J43)*('Jul''14 SP'!J46/100)*'Jul''14 SP'!J40))</f>
        <v>0</v>
      </c>
      <c r="I93" s="66">
        <f>IF($G5*'Jul''14 SP'!K39/'Jul''14 SP'!K40&lt;'Jul''14 SP'!K43,0,IF($G5*'Jul''14 SP'!K39/'Jul''14 SP'!K40&lt;='Jul''14 SP'!K44,($G5*'Jul''14 SP'!K39/'Jul''14 SP'!K40-'Jul''14 SP'!K43)*('Jul''14 SP'!K46/100)*'Jul''14 SP'!K40,('Jul''14 SP'!K44-'Jul''14 SP'!K43)*('Jul''14 SP'!K46/100)*'Jul''14 SP'!K40))</f>
        <v>0</v>
      </c>
      <c r="J93" s="66">
        <f>IF($G5*'Jul''14 SP'!L39/'Jul''14 SP'!L40&lt;'Jul''14 SP'!L43,0,IF($G5*'Jul''14 SP'!L39/'Jul''14 SP'!L40&lt;='Jul''14 SP'!L44,($G5*'Jul''14 SP'!L39/'Jul''14 SP'!L40-'Jul''14 SP'!L43)*('Jul''14 SP'!L46/100)*'Jul''14 SP'!L40,('Jul''14 SP'!L44-'Jul''14 SP'!L43)*('Jul''14 SP'!L46/100)*'Jul''14 SP'!L40))</f>
        <v>0</v>
      </c>
      <c r="K93" s="66">
        <f>IF($G5*'Jul''14 SP'!M39/'Jul''14 SP'!M40&lt;'Jul''14 SP'!M43,0,IF($G5*'Jul''14 SP'!M39/'Jul''14 SP'!M40&lt;='Jul''14 SP'!M44,($G5*'Jul''14 SP'!M39/'Jul''14 SP'!M40-'Jul''14 SP'!M43)*('Jul''14 SP'!M46/100)*'Jul''14 SP'!M40,('Jul''14 SP'!M44-'Jul''14 SP'!M43)*('Jul''14 SP'!M46/100)*'Jul''14 SP'!M40))</f>
        <v>0</v>
      </c>
      <c r="L93" s="70"/>
    </row>
    <row r="94" spans="1:12" x14ac:dyDescent="0.15">
      <c r="A94" s="47" t="s">
        <v>868</v>
      </c>
      <c r="C94" s="66">
        <f>IF(($G5*'Jul''14 SP'!E39/'Jul''14 SP'!E40&gt;'Jul''14 SP'!E44),($G5*'Jul''14 SP'!E39/'Jul''14 SP'!E40-'Jul''14 SP'!E44)*'Jul''14 SP'!E47/100*'Jul''14 SP'!E40,0)</f>
        <v>0</v>
      </c>
      <c r="D94" s="66">
        <f>IF(($G5*'Jul''14 SP'!F39/'Jul''14 SP'!F40&gt;'Jul''14 SP'!F44),($G5*'Jul''14 SP'!F39/'Jul''14 SP'!F40-'Jul''14 SP'!F44)*'Jul''14 SP'!F47/100*'Jul''14 SP'!F40,0)</f>
        <v>274.42592209999998</v>
      </c>
      <c r="E94" s="66">
        <f>IF(($G5*'Jul''14 SP'!G39/'Jul''14 SP'!G40&gt;'Jul''14 SP'!G44),($G5*'Jul''14 SP'!G39/'Jul''14 SP'!G40-'Jul''14 SP'!G44)*'Jul''14 SP'!G47/100*'Jul''14 SP'!G40,0)</f>
        <v>0</v>
      </c>
      <c r="F94" s="66">
        <f>IF(($G5*'Jul''14 SP'!H39/'Jul''14 SP'!H40&gt;'Jul''14 SP'!H44),($G5*'Jul''14 SP'!H39/'Jul''14 SP'!H40-'Jul''14 SP'!H44)*'Jul''14 SP'!H47/100*'Jul''14 SP'!H40,0)</f>
        <v>0</v>
      </c>
      <c r="G94" s="66">
        <f>IF(($G5*'Jul''14 SP'!I39/'Jul''14 SP'!I40&gt;'Jul''14 SP'!I44),($G5*'Jul''14 SP'!I39/'Jul''14 SP'!I40-'Jul''14 SP'!I44)*'Jul''14 SP'!I47/100*'Jul''14 SP'!I40,0)</f>
        <v>304.22023599999994</v>
      </c>
      <c r="H94" s="66">
        <f>IF(($G5*'Jul''14 SP'!J39/'Jul''14 SP'!J40&gt;'Jul''14 SP'!J44),($G5*'Jul''14 SP'!J39/'Jul''14 SP'!J40-'Jul''14 SP'!J44)*'Jul''14 SP'!J47/100*'Jul''14 SP'!J40,0)</f>
        <v>279.73955769999992</v>
      </c>
      <c r="I94" s="66">
        <f>IF(($G5*'Jul''14 SP'!K39/'Jul''14 SP'!K40&gt;'Jul''14 SP'!K44),($G5*'Jul''14 SP'!K39/'Jul''14 SP'!K40-'Jul''14 SP'!K44)*'Jul''14 SP'!K47/100*'Jul''14 SP'!K40,0)</f>
        <v>276.19226799999996</v>
      </c>
      <c r="J94" s="66">
        <f>IF(($G5*'Jul''14 SP'!L39/'Jul''14 SP'!L40&gt;'Jul''14 SP'!L44),($G5*'Jul''14 SP'!L39/'Jul''14 SP'!L40-'Jul''14 SP'!L44)*'Jul''14 SP'!L47/100*'Jul''14 SP'!L40,0)</f>
        <v>167.27096099999994</v>
      </c>
      <c r="K94" s="66">
        <f>IF(($G5*'Jul''14 SP'!M39/'Jul''14 SP'!M40&gt;'Jul''14 SP'!M44),($G5*'Jul''14 SP'!M39/'Jul''14 SP'!M40-'Jul''14 SP'!M44)*'Jul''14 SP'!M47/100*'Jul''14 SP'!M40,0)</f>
        <v>281.00957499999998</v>
      </c>
      <c r="L94" s="70"/>
    </row>
    <row r="95" spans="1:12" x14ac:dyDescent="0.15">
      <c r="A95" s="47" t="s">
        <v>744</v>
      </c>
      <c r="C95" s="66">
        <f>IF($G5*'Jul''14 SP'!E41/'Jul''14 SP'!E42&gt;='Jul''14 SP'!E43,('Jul''14 SP'!E43*'Jul''14 SP'!E48/100)*'Jul''14 SP'!E42,($G5*'Jul''14 SP'!E41/'Jul''14 SP'!E42*'Jul''14 SP'!E48/100)*'Jul''14 SP'!E42)</f>
        <v>483.64800000000002</v>
      </c>
      <c r="D95" s="66">
        <f>IF($G5*'Jul''14 SP'!F41/'Jul''14 SP'!F42&gt;='Jul''14 SP'!F43,('Jul''14 SP'!F43*'Jul''14 SP'!F48/100)*'Jul''14 SP'!F42,($G5*'Jul''14 SP'!F41/'Jul''14 SP'!F42*'Jul''14 SP'!F48/100)*'Jul''14 SP'!F42)</f>
        <v>269.77280000000002</v>
      </c>
      <c r="E95" s="66">
        <f>IF($G5*'Jul''14 SP'!G41/'Jul''14 SP'!G42&gt;='Jul''14 SP'!G43,('Jul''14 SP'!G43*'Jul''14 SP'!G48/100)*'Jul''14 SP'!G42,($G5*'Jul''14 SP'!G41/'Jul''14 SP'!G42*'Jul''14 SP'!G48/100)*'Jul''14 SP'!G42)</f>
        <v>498.96000000000009</v>
      </c>
      <c r="F95" s="66">
        <f>IF($G5*'Jul''14 SP'!H41/'Jul''14 SP'!H42&gt;='Jul''14 SP'!H43,('Jul''14 SP'!H43*'Jul''14 SP'!H48/100)*'Jul''14 SP'!H42,($G5*'Jul''14 SP'!H41/'Jul''14 SP'!H42*'Jul''14 SP'!H48/100)*'Jul''14 SP'!H42)</f>
        <v>472.56</v>
      </c>
      <c r="G95" s="66">
        <f>IF($G5*'Jul''14 SP'!I41/'Jul''14 SP'!I42&gt;='Jul''14 SP'!I43,('Jul''14 SP'!I43*'Jul''14 SP'!I48/100)*'Jul''14 SP'!I42,($G5*'Jul''14 SP'!I41/'Jul''14 SP'!I42*'Jul''14 SP'!I48/100)*'Jul''14 SP'!I42)</f>
        <v>285.18400000000003</v>
      </c>
      <c r="H95" s="66">
        <f>IF($G5*'Jul''14 SP'!J41/'Jul''14 SP'!J42&gt;='Jul''14 SP'!J43,('Jul''14 SP'!J43*'Jul''14 SP'!J48/100)*'Jul''14 SP'!J42,($G5*'Jul''14 SP'!J41/'Jul''14 SP'!J42*'Jul''14 SP'!J48/100)*'Jul''14 SP'!J42)</f>
        <v>265.68959999999998</v>
      </c>
      <c r="I95" s="66">
        <f>IF($G5*'Jul''14 SP'!K41/'Jul''14 SP'!K42&gt;='Jul''14 SP'!K43,('Jul''14 SP'!K43*'Jul''14 SP'!K48/100)*'Jul''14 SP'!K42,($G5*'Jul''14 SP'!K41/'Jul''14 SP'!K42*'Jul''14 SP'!K48/100)*'Jul''14 SP'!K42)</f>
        <v>277.37599999999998</v>
      </c>
      <c r="J95" s="66">
        <f>IF($G5*'Jul''14 SP'!L41/'Jul''14 SP'!L42&gt;='Jul''14 SP'!L43,('Jul''14 SP'!L43*'Jul''14 SP'!L48/100)*'Jul''14 SP'!L42,($G5*'Jul''14 SP'!L41/'Jul''14 SP'!L42*'Jul''14 SP'!L48/100)*'Jul''14 SP'!L42)</f>
        <v>501.6</v>
      </c>
      <c r="K95" s="66">
        <f>IF($G5*'Jul''14 SP'!M41/'Jul''14 SP'!M42&gt;='Jul''14 SP'!M43,('Jul''14 SP'!M43*'Jul''14 SP'!M48/100)*'Jul''14 SP'!M42,($G5*'Jul''14 SP'!M41/'Jul''14 SP'!M42*'Jul''14 SP'!M48/100)*'Jul''14 SP'!M42)</f>
        <v>266.11200000000002</v>
      </c>
      <c r="L95" s="70"/>
    </row>
    <row r="96" spans="1:12" x14ac:dyDescent="0.15">
      <c r="A96" s="47" t="s">
        <v>389</v>
      </c>
      <c r="C96" s="66">
        <f>IF($G5*'Jul''14 SP'!E41/'Jul''14 SP'!E42&lt;'Jul''14 SP'!E43,0,IF($G5*'Jul''14 SP'!E41/'Jul''14 SP'!E42&lt;='Jul''14 SP'!E44,($G5*'Jul''14 SP'!E41/'Jul''14 SP'!E42-'Jul''14 SP'!E43)*('Jul''14 SP'!E49/100)*'Jul''14 SP'!E42,('Jul''14 SP'!E44-'Jul''14 SP'!E43)*('Jul''14 SP'!E49/100)*'Jul''14 SP'!E42))</f>
        <v>265.06013819999993</v>
      </c>
      <c r="D96" s="66">
        <f>IF($G5*'Jul''14 SP'!F41/'Jul''14 SP'!F42&lt;'Jul''14 SP'!F43,0,IF($G5*'Jul''14 SP'!F41/'Jul''14 SP'!F42&lt;='Jul''14 SP'!F44,($G5*'Jul''14 SP'!F41/'Jul''14 SP'!F42-'Jul''14 SP'!F43)*('Jul''14 SP'!F49/100)*'Jul''14 SP'!F42,('Jul''14 SP'!F44-'Jul''14 SP'!F43)*('Jul''14 SP'!F49/100)*'Jul''14 SP'!F42))</f>
        <v>0</v>
      </c>
      <c r="E96" s="66">
        <f>IF($G5*'Jul''14 SP'!G41/'Jul''14 SP'!G42&lt;'Jul''14 SP'!G43,0,IF($G5*'Jul''14 SP'!G41/'Jul''14 SP'!G42&lt;='Jul''14 SP'!G44,($G5*'Jul''14 SP'!G41/'Jul''14 SP'!G42-'Jul''14 SP'!G43)*('Jul''14 SP'!G49/100)*'Jul''14 SP'!G42,('Jul''14 SP'!G44-'Jul''14 SP'!G43)*('Jul''14 SP'!G49/100)*'Jul''14 SP'!G42))</f>
        <v>342.46007399999996</v>
      </c>
      <c r="F96" s="66">
        <f>IF($G5*'Jul''14 SP'!H41/'Jul''14 SP'!H42&lt;'Jul''14 SP'!H43,0,IF($G5*'Jul''14 SP'!H41/'Jul''14 SP'!H42&lt;='Jul''14 SP'!H44,($G5*'Jul''14 SP'!H41/'Jul''14 SP'!H42-'Jul''14 SP'!H43)*('Jul''14 SP'!H49/100)*'Jul''14 SP'!H42,('Jul''14 SP'!H44-'Jul''14 SP'!H43)*('Jul''14 SP'!H49/100)*'Jul''14 SP'!H42))</f>
        <v>318.7056179999999</v>
      </c>
      <c r="G96" s="66">
        <f>IF($G5*'Jul''14 SP'!I41/'Jul''14 SP'!I42&lt;'Jul''14 SP'!I43,0,IF($G5*'Jul''14 SP'!I41/'Jul''14 SP'!I42&lt;='Jul''14 SP'!I44,($G5*'Jul''14 SP'!I41/'Jul''14 SP'!I42-'Jul''14 SP'!I43)*('Jul''14 SP'!I49/100)*'Jul''14 SP'!I42,('Jul''14 SP'!I44-'Jul''14 SP'!I43)*('Jul''14 SP'!I49/100)*'Jul''14 SP'!I42))</f>
        <v>0</v>
      </c>
      <c r="H96" s="66">
        <f>IF($G5*'Jul''14 SP'!J41/'Jul''14 SP'!J42&lt;'Jul''14 SP'!J43,0,IF($G5*'Jul''14 SP'!J41/'Jul''14 SP'!J42&lt;='Jul''14 SP'!J44,($G5*'Jul''14 SP'!J41/'Jul''14 SP'!J42-'Jul''14 SP'!J43)*('Jul''14 SP'!J49/100)*'Jul''14 SP'!J42,('Jul''14 SP'!J44-'Jul''14 SP'!J43)*('Jul''14 SP'!J49/100)*'Jul''14 SP'!J42))</f>
        <v>0</v>
      </c>
      <c r="I96" s="66">
        <f>IF($G5*'Jul''14 SP'!K41/'Jul''14 SP'!K42&lt;'Jul''14 SP'!K43,0,IF($G5*'Jul''14 SP'!K41/'Jul''14 SP'!K42&lt;='Jul''14 SP'!K44,($G5*'Jul''14 SP'!K41/'Jul''14 SP'!K42-'Jul''14 SP'!K43)*('Jul''14 SP'!K49/100)*'Jul''14 SP'!K42,('Jul''14 SP'!K44-'Jul''14 SP'!K43)*('Jul''14 SP'!K49/100)*'Jul''14 SP'!K42))</f>
        <v>0</v>
      </c>
      <c r="J96" s="66">
        <f>IF($G5*'Jul''14 SP'!L41/'Jul''14 SP'!L42&lt;'Jul''14 SP'!L43,0,IF($G5*'Jul''14 SP'!L41/'Jul''14 SP'!L42&lt;='Jul''14 SP'!L44,($G5*'Jul''14 SP'!L41/'Jul''14 SP'!L42-'Jul''14 SP'!L43)*('Jul''14 SP'!L49/100)*'Jul''14 SP'!L42,('Jul''14 SP'!L44-'Jul''14 SP'!L43)*('Jul''14 SP'!L49/100)*'Jul''14 SP'!L42))</f>
        <v>0</v>
      </c>
      <c r="K96" s="66">
        <f>IF($G5*'Jul''14 SP'!M41/'Jul''14 SP'!M42&lt;'Jul''14 SP'!M43,0,IF($G5*'Jul''14 SP'!M41/'Jul''14 SP'!M42&lt;='Jul''14 SP'!M44,($G5*'Jul''14 SP'!M41/'Jul''14 SP'!M42-'Jul''14 SP'!M43)*('Jul''14 SP'!M49/100)*'Jul''14 SP'!M42,('Jul''14 SP'!M44-'Jul''14 SP'!M43)*('Jul''14 SP'!M49/100)*'Jul''14 SP'!M42))</f>
        <v>0</v>
      </c>
      <c r="L96" s="70"/>
    </row>
    <row r="97" spans="1:12" x14ac:dyDescent="0.15">
      <c r="A97" s="47" t="s">
        <v>742</v>
      </c>
      <c r="C97" s="66">
        <f>IF(($G5*'Jul''14 SP'!E41/'Jul''14 SP'!E42&gt;'Jul''14 SP'!E44),($G5*'Jul''14 SP'!E41/'Jul''14 SP'!E42-'Jul''14 SP'!E44)*'Jul''14 SP'!E50/100*'Jul''14 SP'!E42,0)</f>
        <v>0</v>
      </c>
      <c r="D97" s="66">
        <f>IF(($G5*'Jul''14 SP'!F41/'Jul''14 SP'!F42&gt;'Jul''14 SP'!F44),($G5*'Jul''14 SP'!F41/'Jul''14 SP'!F42-'Jul''14 SP'!F44)*'Jul''14 SP'!F50/100*'Jul''14 SP'!F42,0)</f>
        <v>497.78838999999994</v>
      </c>
      <c r="E97" s="66">
        <f>IF(($G5*'Jul''14 SP'!G41/'Jul''14 SP'!G42&gt;'Jul''14 SP'!G44),($G5*'Jul''14 SP'!G41/'Jul''14 SP'!G42-'Jul''14 SP'!G44)*'Jul''14 SP'!G50/100*'Jul''14 SP'!G42,0)</f>
        <v>0</v>
      </c>
      <c r="F97" s="66">
        <f>IF(($G5*'Jul''14 SP'!H41/'Jul''14 SP'!H42&gt;'Jul''14 SP'!H44),($G5*'Jul''14 SP'!H41/'Jul''14 SP'!H42-'Jul''14 SP'!H44)*'Jul''14 SP'!H50/100*'Jul''14 SP'!H42,0)</f>
        <v>0</v>
      </c>
      <c r="G97" s="66">
        <f>IF(($G5*'Jul''14 SP'!I41/'Jul''14 SP'!I42&gt;'Jul''14 SP'!I44),($G5*'Jul''14 SP'!I41/'Jul''14 SP'!I42-'Jul''14 SP'!I44)*'Jul''14 SP'!I50/100*'Jul''14 SP'!I42,0)</f>
        <v>570.48593199999993</v>
      </c>
      <c r="H97" s="66">
        <f>IF(($G5*'Jul''14 SP'!J41/'Jul''14 SP'!J42&gt;'Jul''14 SP'!J44),($G5*'Jul''14 SP'!J41/'Jul''14 SP'!J42-'Jul''14 SP'!J44)*'Jul''14 SP'!J50/100*'Jul''14 SP'!J42,0)</f>
        <v>514.28401699999995</v>
      </c>
      <c r="I97" s="66">
        <f>IF(($G5*'Jul''14 SP'!K41/'Jul''14 SP'!K42&gt;'Jul''14 SP'!K44),($G5*'Jul''14 SP'!K41/'Jul''14 SP'!K42-'Jul''14 SP'!K44)*'Jul''14 SP'!K50/100*'Jul''14 SP'!K42,0)</f>
        <v>504.21146599999992</v>
      </c>
      <c r="J97" s="66">
        <f>IF(($G5*'Jul''14 SP'!L41/'Jul''14 SP'!L42&gt;'Jul''14 SP'!L44),($G5*'Jul''14 SP'!L41/'Jul''14 SP'!L42-'Jul''14 SP'!L44)*'Jul''14 SP'!L50/100*'Jul''14 SP'!L42,0)</f>
        <v>308.80792799999995</v>
      </c>
      <c r="K97" s="66">
        <f>IF(($G5*'Jul''14 SP'!M41/'Jul''14 SP'!M42&gt;'Jul''14 SP'!M44),($G5*'Jul''14 SP'!M41/'Jul''14 SP'!M42-'Jul''14 SP'!M44)*'Jul''14 SP'!M50/100*'Jul''14 SP'!M42,0)</f>
        <v>526.69223199999988</v>
      </c>
      <c r="L97" s="70"/>
    </row>
    <row r="98" spans="1:12" x14ac:dyDescent="0.15">
      <c r="A98" s="47" t="s">
        <v>309</v>
      </c>
      <c r="C98" s="66">
        <f>365*'Jul''14 SP'!E51/100</f>
        <v>234.27525000000003</v>
      </c>
      <c r="D98" s="66">
        <f>365*'Jul''14 SP'!F51/100</f>
        <v>238.81219999999996</v>
      </c>
      <c r="E98" s="66">
        <f>365*'Jul''14 SP'!G51/100</f>
        <v>236.88500000000005</v>
      </c>
      <c r="F98" s="66">
        <f>365*'Jul''14 SP'!H51/100</f>
        <v>216.20775</v>
      </c>
      <c r="G98" s="66">
        <f>365*'Jul''14 SP'!I51/100</f>
        <v>256.09129999999999</v>
      </c>
      <c r="H98" s="66">
        <f>365*'Jul''14 SP'!J51/100</f>
        <v>223.672</v>
      </c>
      <c r="I98" s="66">
        <f>365*'Jul''14 SP'!K51/100</f>
        <v>202.75749999999999</v>
      </c>
      <c r="J98" s="66">
        <f>365*'Jul''14 SP'!L51/100</f>
        <v>226.24525000000003</v>
      </c>
      <c r="K98" s="66">
        <f>365*'Jul''14 SP'!M51/100</f>
        <v>212.75485</v>
      </c>
      <c r="L98" s="67">
        <f>AVERAGE(C98:K98)</f>
        <v>227.52234444444446</v>
      </c>
    </row>
    <row r="99" spans="1:12" x14ac:dyDescent="0.15">
      <c r="A99" s="69" t="s">
        <v>721</v>
      </c>
      <c r="B99" s="70"/>
      <c r="C99" s="68">
        <f t="shared" ref="C99:I99" si="7">SUM(C92:C98)</f>
        <v>1391.7198075000001</v>
      </c>
      <c r="D99" s="68">
        <f t="shared" si="7"/>
        <v>1438.2841120999997</v>
      </c>
      <c r="E99" s="68">
        <f t="shared" si="7"/>
        <v>1559.731415</v>
      </c>
      <c r="F99" s="68">
        <f>SUM(F92:F98)</f>
        <v>1443.0308639999998</v>
      </c>
      <c r="G99" s="68">
        <f t="shared" si="7"/>
        <v>1583.1494680000001</v>
      </c>
      <c r="H99" s="68">
        <f t="shared" si="7"/>
        <v>1431.5067746999998</v>
      </c>
      <c r="I99" s="68">
        <f t="shared" si="7"/>
        <v>1409.7852339999997</v>
      </c>
      <c r="J99" s="68">
        <f>SUM(J92:J98)</f>
        <v>1478.4841389999997</v>
      </c>
      <c r="K99" s="68">
        <f>SUM(K92:K98)</f>
        <v>1436.5206569999998</v>
      </c>
      <c r="L99" s="72">
        <f>AVERAGE(C99:K99)</f>
        <v>1463.5791634777775</v>
      </c>
    </row>
    <row r="101" spans="1:12" x14ac:dyDescent="0.1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</row>
  </sheetData>
  <sheetProtection algorithmName="SHA-512" hashValue="4er0Ty4a9sB8Zjy9A3ihEZATpKqQ5vw9y8p4gpk5HnKRr2LYot83owQSNHKSqCWSrfpz5yvgozNDjalnmVlc8Q==" saltValue="+Q0ZNuhZqPaRTEbn9073k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O101"/>
  <sheetViews>
    <sheetView zoomScale="125" workbookViewId="0">
      <selection activeCell="D29" sqref="D29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8" width="11.6640625" style="47" customWidth="1"/>
    <col min="9" max="11" width="13" style="47" customWidth="1"/>
    <col min="12" max="12" width="15" style="47" customWidth="1"/>
    <col min="13" max="15" width="11.6640625" style="47" customWidth="1"/>
    <col min="16" max="16384" width="10.83203125" style="47"/>
  </cols>
  <sheetData>
    <row r="1" spans="1:15" x14ac:dyDescent="0.15">
      <c r="A1" s="58" t="s">
        <v>124</v>
      </c>
    </row>
    <row r="2" spans="1:15" x14ac:dyDescent="0.1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15" x14ac:dyDescent="0.15">
      <c r="A3" s="61" t="s">
        <v>257</v>
      </c>
    </row>
    <row r="5" spans="1:15" x14ac:dyDescent="0.15">
      <c r="A5" s="62" t="s">
        <v>523</v>
      </c>
      <c r="B5" s="62"/>
      <c r="C5" s="62" t="s">
        <v>911</v>
      </c>
      <c r="F5" s="76">
        <v>63000</v>
      </c>
      <c r="M5" s="63"/>
      <c r="N5" s="63"/>
    </row>
    <row r="6" spans="1:15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5" x14ac:dyDescent="0.15">
      <c r="A7" s="64" t="s">
        <v>295</v>
      </c>
    </row>
    <row r="9" spans="1:15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126</v>
      </c>
      <c r="G9" s="50" t="s">
        <v>522</v>
      </c>
      <c r="H9" s="50" t="s">
        <v>726</v>
      </c>
      <c r="I9" s="50" t="s">
        <v>281</v>
      </c>
      <c r="J9" s="50" t="s">
        <v>376</v>
      </c>
      <c r="K9" s="65" t="s">
        <v>729</v>
      </c>
    </row>
    <row r="10" spans="1:15" x14ac:dyDescent="0.15">
      <c r="A10" s="47" t="s">
        <v>667</v>
      </c>
      <c r="C10" s="66">
        <f>IF($F5*'Jan''14 Multi'!E7/'Jan''14 Multi'!E8&gt;='Jan''14 Multi'!E11,('Jan''14 Multi'!E11*'Jan''14 Multi'!E15/100)*'Jan''14 Multi'!E8,($F5*'Jan''14 Multi'!E7/'Jan''14 Multi'!E8*'Jan''14 Multi'!E15/100)*'Jan''14 Multi'!E8)</f>
        <v>196.11900000000003</v>
      </c>
      <c r="D10" s="66">
        <f>IF($F5*'Jan''14 Multi'!F7/'Jan''14 Multi'!F8&gt;='Jan''14 Multi'!F11,('Jan''14 Multi'!F11*'Jan''14 Multi'!F15/100)*'Jan''14 Multi'!F8,($F5*'Jan''14 Multi'!F7/'Jan''14 Multi'!F8*'Jan''14 Multi'!F15/100)*'Jan''14 Multi'!F8)</f>
        <v>397.44000000000005</v>
      </c>
      <c r="E10" s="66">
        <f>IF($F5*'Jan''14 Multi'!G7/'Jan''14 Multi'!G8&gt;='Jan''14 Multi'!G11,('Jan''14 Multi'!G11*'Jan''14 Multi'!G15/100)*'Jan''14 Multi'!G8,($F5*'Jan''14 Multi'!G7/'Jan''14 Multi'!G8*'Jan''14 Multi'!G15/100)*'Jan''14 Multi'!G8)</f>
        <v>195.02999999999997</v>
      </c>
      <c r="F10" s="66">
        <f>IF($F5*'Jan''14 Multi'!H7/'Jan''14 Multi'!H8&gt;='Jan''14 Multi'!H11,('Jan''14 Multi'!H11*'Jan''14 Multi'!H15/100)*'Jan''14 Multi'!H8,($F5*'Jan''14 Multi'!H7/'Jan''14 Multi'!H8*'Jan''14 Multi'!H15/100)*'Jan''14 Multi'!H8)</f>
        <v>434.70000000000005</v>
      </c>
      <c r="G10" s="66">
        <f>IF($F5*'Jan''14 Multi'!I7/'Jan''14 Multi'!I8&gt;='Jan''14 Multi'!I11,('Jan''14 Multi'!I11*'Jan''14 Multi'!I15/100)*'Jan''14 Multi'!I8,($F5*'Jan''14 Multi'!I7/'Jan''14 Multi'!I8*'Jan''14 Multi'!I15/100)*'Jan''14 Multi'!I8)</f>
        <v>376.21800000000002</v>
      </c>
      <c r="H10" s="66">
        <f>IF($F5*'Jan''14 Multi'!J7/'Jan''14 Multi'!J8&gt;='Jan''14 Multi'!J11,('Jan''14 Multi'!J11*'Jan''14 Multi'!J15/100)*'Jan''14 Multi'!J8,($F5*'Jan''14 Multi'!J7/'Jan''14 Multi'!J8*'Jan''14 Multi'!J15/100)*'Jan''14 Multi'!J8)</f>
        <v>388.08000000000004</v>
      </c>
      <c r="I10" s="66">
        <f>IF($F5*'Jan''14 Multi'!K7/'Jan''14 Multi'!K8&gt;='Jan''14 Multi'!K11,('Jan''14 Multi'!K11*'Jan''14 Multi'!K15/100)*'Jan''14 Multi'!K8,($F5*'Jan''14 Multi'!K7/'Jan''14 Multi'!K8*'Jan''14 Multi'!K15/100)*'Jan''14 Multi'!K8)</f>
        <v>189.09</v>
      </c>
      <c r="J10" s="66">
        <f>IF($F5*'Jan''14 Multi'!L7/'Jan''14 Multi'!L8&gt;='Jan''14 Multi'!L11,('Jan''14 Multi'!L11*'Jan''14 Multi'!L15/100)*'Jan''14 Multi'!L8,($F5*'Jan''14 Multi'!L7/'Jan''14 Multi'!L8*'Jan''14 Multi'!L15/100)*'Jan''14 Multi'!L8)</f>
        <v>382.1400000000001</v>
      </c>
      <c r="K10" s="70"/>
    </row>
    <row r="11" spans="1:15" x14ac:dyDescent="0.15">
      <c r="A11" s="47" t="s">
        <v>170</v>
      </c>
      <c r="C11" s="66">
        <f>IF($F5*'Jan''14 Multi'!E7/'Jan''14 Multi'!E8&lt;'Jan''14 Multi'!E11,0,IF($F5*'Jan''14 Multi'!E7/'Jan''14 Multi'!E8&lt;='Jan''14 Multi'!E12,($F5*'Jan''14 Multi'!E7/'Jan''14 Multi'!E8-'Jan''14 Multi'!E11)*('Jan''14 Multi'!E16/100)*'Jan''14 Multi'!E8,('Jan''14 Multi'!E12-'Jan''14 Multi'!E11)*('Jan''14 Multi'!E16/100)*'Jan''14 Multi'!E8))</f>
        <v>170.97300000000001</v>
      </c>
      <c r="D11" s="66">
        <f>IF($F5*'Jan''14 Multi'!F7/'Jan''14 Multi'!F8&lt;'Jan''14 Multi'!F11,0,IF($F5*'Jan''14 Multi'!F7/'Jan''14 Multi'!F8&lt;='Jan''14 Multi'!F12,($F5*'Jan''14 Multi'!F7/'Jan''14 Multi'!F8-'Jan''14 Multi'!F11)*('Jan''14 Multi'!F16/100)*'Jan''14 Multi'!F8,('Jan''14 Multi'!F12-'Jan''14 Multi'!F11)*('Jan''14 Multi'!F16/100)*'Jan''14 Multi'!F8))</f>
        <v>158.00400000000002</v>
      </c>
      <c r="E11" s="66">
        <f>IF($F5*'Jan''14 Multi'!G7/'Jan''14 Multi'!G8&lt;'Jan''14 Multi'!G11,0,IF($F5*'Jan''14 Multi'!G7/'Jan''14 Multi'!G8&lt;='Jan''14 Multi'!G12,($F5*'Jan''14 Multi'!G7/'Jan''14 Multi'!G8-'Jan''14 Multi'!G11)*('Jan''14 Multi'!G16/100)*'Jan''14 Multi'!G8,('Jan''14 Multi'!G12-'Jan''14 Multi'!G11)*('Jan''14 Multi'!G16/100)*'Jan''14 Multi'!G8))</f>
        <v>176.22</v>
      </c>
      <c r="F11" s="66">
        <f>IF($F5*'Jan''14 Multi'!H7/'Jan''14 Multi'!H8&lt;'Jan''14 Multi'!H11,0,IF($F5*'Jan''14 Multi'!H7/'Jan''14 Multi'!H8&lt;='Jan''14 Multi'!H12,($F5*'Jan''14 Multi'!H7/'Jan''14 Multi'!H8-'Jan''14 Multi'!H11)*('Jan''14 Multi'!H16/100)*'Jan''14 Multi'!H8,('Jan''14 Multi'!H12-'Jan''14 Multi'!H11)*('Jan''14 Multi'!H16/100)*'Jan''14 Multi'!H8))</f>
        <v>158.57999999999998</v>
      </c>
      <c r="G11" s="66">
        <f>IF($F5*'Jan''14 Multi'!I7/'Jan''14 Multi'!I8&lt;'Jan''14 Multi'!I11,0,IF($F5*'Jan''14 Multi'!I7/'Jan''14 Multi'!I8&lt;='Jan''14 Multi'!I12,($F5*'Jan''14 Multi'!I7/'Jan''14 Multi'!I8-'Jan''14 Multi'!I11)*('Jan''14 Multi'!I16/100)*'Jan''14 Multi'!I8,('Jan''14 Multi'!I12-'Jan''14 Multi'!I11)*('Jan''14 Multi'!I16/100)*'Jan''14 Multi'!I8))</f>
        <v>151.065</v>
      </c>
      <c r="H11" s="66">
        <f>IF($F5*'Jan''14 Multi'!J7/'Jan''14 Multi'!J8&lt;'Jan''14 Multi'!J11,0,IF($F5*'Jan''14 Multi'!J7/'Jan''14 Multi'!J8&lt;='Jan''14 Multi'!J12,($F5*'Jan''14 Multi'!J7/'Jan''14 Multi'!J8-'Jan''14 Multi'!J11)*('Jan''14 Multi'!J16/100)*'Jan''14 Multi'!J8,('Jan''14 Multi'!J12-'Jan''14 Multi'!J11)*('Jan''14 Multi'!J16/100)*'Jan''14 Multi'!J8))</f>
        <v>164.34000000000003</v>
      </c>
      <c r="I11" s="66">
        <f>IF($F5*'Jan''14 Multi'!K7/'Jan''14 Multi'!K8&lt;'Jan''14 Multi'!K11,0,IF($F5*'Jan''14 Multi'!K7/'Jan''14 Multi'!K8&lt;='Jan''14 Multi'!K12,($F5*'Jan''14 Multi'!K7/'Jan''14 Multi'!K8-'Jan''14 Multi'!K11)*('Jan''14 Multi'!K16/100)*'Jan''14 Multi'!K8,('Jan''14 Multi'!K12-'Jan''14 Multi'!K11)*('Jan''14 Multi'!K16/100)*'Jan''14 Multi'!K8))</f>
        <v>165.32999999999998</v>
      </c>
      <c r="J11" s="66">
        <f>IF($F5*'Jan''14 Multi'!L7/'Jan''14 Multi'!L8&lt;'Jan''14 Multi'!L11,0,IF($F5*'Jan''14 Multi'!L7/'Jan''14 Multi'!L8&lt;='Jan''14 Multi'!L12,($F5*'Jan''14 Multi'!L7/'Jan''14 Multi'!L8-'Jan''14 Multi'!L11)*('Jan''14 Multi'!L16/100)*'Jan''14 Multi'!L8,('Jan''14 Multi'!L12-'Jan''14 Multi'!L11)*('Jan''14 Multi'!L16/100)*'Jan''14 Multi'!L8))</f>
        <v>143.54999999999998</v>
      </c>
      <c r="K11" s="70"/>
    </row>
    <row r="12" spans="1:15" x14ac:dyDescent="0.15">
      <c r="A12" s="47" t="s">
        <v>535</v>
      </c>
      <c r="C12" s="89">
        <f>IF($F5*'Jan''14 Multi'!E7/'Jan''14 Multi'!E8&lt;'Jan''14 Multi'!E12,0,IF($F5*'Jan''14 Multi'!E7/'Jan''14 Multi'!E8&lt;='Jan''14 Multi'!E13,($F5*'Jan''14 Multi'!E7/'Jan''14 Multi'!E8-'Jan''14 Multi'!E12)*('Jan''14 Multi'!E17/100)*'Jan''14 Multi'!E8,('Jan''14 Multi'!E13-'Jan''14 Multi'!E12)*('Jan''14 Multi'!E17/100)*'Jan''14 Multi'!E8))</f>
        <v>136.917</v>
      </c>
      <c r="D12" s="89">
        <v>0</v>
      </c>
      <c r="E12" s="89">
        <f>IF($F5*'Jan''14 Multi'!G7/'Jan''14 Multi'!G8&lt;'Jan''14 Multi'!G12,0,IF($F5*'Jan''14 Multi'!G7/'Jan''14 Multi'!G8&lt;='Jan''14 Multi'!G13,($F5*'Jan''14 Multi'!G7/'Jan''14 Multi'!G8-'Jan''14 Multi'!G12)*('Jan''14 Multi'!G17/100)*'Jan''14 Multi'!G8,('Jan''14 Multi'!G13-'Jan''14 Multi'!G12)*('Jan''14 Multi'!G17/100)*'Jan''14 Multi'!G8))</f>
        <v>139.59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70"/>
    </row>
    <row r="13" spans="1:15" x14ac:dyDescent="0.15">
      <c r="A13" s="47" t="s">
        <v>776</v>
      </c>
      <c r="C13" s="66">
        <f>IF($F5*'Jan''14 Multi'!E7/'Jan''14 Multi'!E8&lt;'Jan''14 Multi'!E13,0,IF($F5*'Jan''14 Multi'!E7/'Jan''14 Multi'!E8&lt;='Jan''14 Multi'!E14,($F5*'Jan''14 Multi'!E7/'Jan''14 Multi'!E8-'Jan''14 Multi'!E13)*('Jan''14 Multi'!E18/100)*'Jan''14 Multi'!E8,('Jan''14 Multi'!E14-'Jan''14 Multi'!E13)*('Jan''14 Multi'!E18/100)*'Jan''14 Multi'!E8))</f>
        <v>59.499000000000009</v>
      </c>
      <c r="D13" s="66">
        <v>0</v>
      </c>
      <c r="E13" s="66">
        <f>IF($F5*'Jan''14 Multi'!G7/'Jan''14 Multi'!G8&lt;'Jan''14 Multi'!G13,0,IF($F5*'Jan''14 Multi'!G7/'Jan''14 Multi'!G8&lt;='Jan''14 Multi'!G14,($F5*'Jan''14 Multi'!G7/'Jan''14 Multi'!G8-'Jan''14 Multi'!G13)*('Jan''14 Multi'!G18/100)*'Jan''14 Multi'!G8,('Jan''14 Multi'!G14-'Jan''14 Multi'!G13)*('Jan''14 Multi'!G18/100)*'Jan''14 Multi'!G8))</f>
        <v>64.349999999999994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70"/>
    </row>
    <row r="14" spans="1:15" x14ac:dyDescent="0.15">
      <c r="A14" s="47" t="s">
        <v>868</v>
      </c>
      <c r="C14" s="66">
        <f>IF(($F5*'Jan''14 Multi'!E7/'Jan''14 Multi'!E8&gt;'Jan''14 Multi'!E14),($F5*'Jan''14 Multi'!E7/'Jan''14 Multi'!E8-'Jan''14 Multi'!E14)*'Jan''14 Multi'!E19/100*'Jan''14 Multi'!E8,0)</f>
        <v>0</v>
      </c>
      <c r="D14" s="66">
        <f>IF(($F5*'Jan''14 Multi'!F7/'Jan''14 Multi'!F8&gt;'Jan''14 Multi'!F12),($F5*'Jan''14 Multi'!F7/'Jan''14 Multi'!F8-'Jan''14 Multi'!F12)*'Jan''14 Multi'!F19/100)*'Jan''14 Multi'!F8</f>
        <v>54.0045</v>
      </c>
      <c r="E14" s="66">
        <f>IF(($F5*'Jan''14 Multi'!G7/'Jan''14 Multi'!G8&gt;'Jan''14 Multi'!G14),($F5*'Jan''14 Multi'!G7/'Jan''14 Multi'!G8-'Jan''14 Multi'!G14)*'Jan''14 Multi'!G19/100*'Jan''14 Multi'!G8,0)</f>
        <v>0</v>
      </c>
      <c r="F14" s="66">
        <f>IF(($F5*'Jan''14 Multi'!H7/'Jan''14 Multi'!H8&gt;'Jan''14 Multi'!H12),($F5*'Jan''14 Multi'!H7/'Jan''14 Multi'!H8-'Jan''14 Multi'!H12)*'Jan''14 Multi'!H19/100)*'Jan''14 Multi'!H8</f>
        <v>54.405000000000001</v>
      </c>
      <c r="G14" s="66">
        <f>IF(($F5*'Jan''14 Multi'!I7/'Jan''14 Multi'!I8&gt;'Jan''14 Multi'!I12),($F5*'Jan''14 Multi'!I7/'Jan''14 Multi'!I8-'Jan''14 Multi'!I12)*'Jan''14 Multi'!I19/100)*'Jan''14 Multi'!I8</f>
        <v>67.3065</v>
      </c>
      <c r="H14" s="66">
        <f>IF(($F5*'Jan''14 Multi'!J7/'Jan''14 Multi'!J8&gt;'Jan''14 Multi'!J12),($F5*'Jan''14 Multi'!J7/'Jan''14 Multi'!J8-'Jan''14 Multi'!J12)*'Jan''14 Multi'!J19/100)*'Jan''14 Multi'!J8</f>
        <v>56.924999999999997</v>
      </c>
      <c r="I14" s="66">
        <f>IF(($F5*'Jan''14 Multi'!K7/'Jan''14 Multi'!K8&gt;'Jan''14 Multi'!K12),($F5*'Jan''14 Multi'!K7/'Jan''14 Multi'!K8-'Jan''14 Multi'!K12)*'Jan''14 Multi'!K19/100)*'Jan''14 Multi'!K8</f>
        <v>204.93</v>
      </c>
      <c r="J14" s="66">
        <f>IF(($F5*'Jan''14 Multi'!L7/'Jan''14 Multi'!L8&gt;'Jan''14 Multi'!L12),($F5*'Jan''14 Multi'!L7/'Jan''14 Multi'!L8-'Jan''14 Multi'!L12)*'Jan''14 Multi'!L19/100)*'Jan''14 Multi'!L8</f>
        <v>57.42</v>
      </c>
      <c r="K14" s="70"/>
    </row>
    <row r="15" spans="1:15" x14ac:dyDescent="0.15">
      <c r="A15" s="47" t="s">
        <v>744</v>
      </c>
      <c r="C15" s="66">
        <f>IF($F5*'Jan''14 Multi'!E9/'Jan''14 Multi'!E10&gt;='Jan''14 Multi'!E11,('Jan''14 Multi'!E11*'Jan''14 Multi'!E20/100)*'Jan''14 Multi'!E10,($F5*'Jan''14 Multi'!E9/'Jan''14 Multi'!E10*'Jan''14 Multi'!E20/100)*'Jan''14 Multi'!E10)</f>
        <v>186.21899999999999</v>
      </c>
      <c r="D15" s="66">
        <f>IF($F5*'Jan''14 Multi'!F9/'Jan''14 Multi'!F10&gt;='Jan''14 Multi'!F11,('Jan''14 Multi'!F11*'Jan''14 Multi'!F20/100)*'Jan''14 Multi'!F10,($F5*'Jan''14 Multi'!F9/'Jan''14 Multi'!F10*'Jan''14 Multi'!F20/100)*'Jan''14 Multi'!F10)</f>
        <v>357.19200000000001</v>
      </c>
      <c r="E15" s="66">
        <f>IF($F5*'Jan''14 Multi'!G9/'Jan''14 Multi'!G10&gt;='Jan''14 Multi'!G11,('Jan''14 Multi'!G11*'Jan''14 Multi'!G20/100)*'Jan''14 Multi'!G10,($F5*'Jan''14 Multi'!G9/'Jan''14 Multi'!G10*'Jan''14 Multi'!G20/100)*'Jan''14 Multi'!G10)</f>
        <v>187.11000000000004</v>
      </c>
      <c r="F15" s="66">
        <f>IF($F5*'Jan''14 Multi'!H9/'Jan''14 Multi'!H10&gt;='Jan''14 Multi'!H11,('Jan''14 Multi'!H11*'Jan''14 Multi'!H20/100)*'Jan''14 Multi'!H10,($F5*'Jan''14 Multi'!H9/'Jan''14 Multi'!H10*'Jan''14 Multi'!H20/100)*'Jan''14 Multi'!H10)</f>
        <v>404.09999999999997</v>
      </c>
      <c r="G15" s="66">
        <f>IF($F5*'Jan''14 Multi'!I9/'Jan''14 Multi'!I10&gt;='Jan''14 Multi'!I11,('Jan''14 Multi'!I11*'Jan''14 Multi'!I20/100)*'Jan''14 Multi'!I10,($F5*'Jan''14 Multi'!I9/'Jan''14 Multi'!I10*'Jan''14 Multi'!I20/100)*'Jan''14 Multi'!I10)</f>
        <v>357.08399999999995</v>
      </c>
      <c r="H15" s="66">
        <f>IF($F5*'Jan''14 Multi'!J9/'Jan''14 Multi'!J10&gt;='Jan''14 Multi'!J11,('Jan''14 Multi'!J11*'Jan''14 Multi'!J20/100)*'Jan''14 Multi'!J10,($F5*'Jan''14 Multi'!J9/'Jan''14 Multi'!J10*'Jan''14 Multi'!J20/100)*'Jan''14 Multi'!J10)</f>
        <v>360.3599999999999</v>
      </c>
      <c r="I15" s="66">
        <f>IF($F5*'Jan''14 Multi'!K9/'Jan''14 Multi'!K10&gt;='Jan''14 Multi'!K11,('Jan''14 Multi'!K11*'Jan''14 Multi'!K20/100)*'Jan''14 Multi'!K10,($F5*'Jan''14 Multi'!K9/'Jan''14 Multi'!K10*'Jan''14 Multi'!K20/100)*'Jan''14 Multi'!K10)</f>
        <v>183.14999999999998</v>
      </c>
      <c r="J15" s="66">
        <f>IF($F5*'Jan''14 Multi'!L9/'Jan''14 Multi'!L10&gt;='Jan''14 Multi'!L11,('Jan''14 Multi'!L11*'Jan''14 Multi'!L20/100)*'Jan''14 Multi'!L10,($F5*'Jan''14 Multi'!L9/'Jan''14 Multi'!L10*'Jan''14 Multi'!L20/100)*'Jan''14 Multi'!L10)</f>
        <v>372.24</v>
      </c>
      <c r="K15" s="70"/>
    </row>
    <row r="16" spans="1:15" x14ac:dyDescent="0.15">
      <c r="A16" s="47" t="s">
        <v>389</v>
      </c>
      <c r="C16" s="47">
        <f>IF($F5*'Jan''14 Multi'!E9/'Jan''14 Multi'!E10&lt;'Jan''14 Multi'!E11,0,IF($F5*'Jan''14 Multi'!E9/'Jan''14 Multi'!E10&lt;='Jan''14 Multi'!E12,($F5*'Jan''14 Multi'!E9/'Jan''14 Multi'!E10-'Jan''14 Multi'!E11)*('Jan''14 Multi'!E21/100)*'Jan''14 Multi'!E10,('Jan''14 Multi'!E12-'Jan''14 Multi'!E11)*('Jan''14 Multi'!E21/100)*'Jan''14 Multi'!E10))</f>
        <v>161.17200000000003</v>
      </c>
      <c r="D16" s="66">
        <f>IF($F5*'Jan''14 Multi'!F9/'Jan''14 Multi'!F10&lt;'Jan''14 Multi'!F11,0,IF($F5*'Jan''14 Multi'!F9/'Jan''14 Multi'!F10&lt;='Jan''14 Multi'!F12,($F5*'Jan''14 Multi'!F9/'Jan''14 Multi'!F10-'Jan''14 Multi'!F11)*('Jan''14 Multi'!F21/100)*'Jan''14 Multi'!F10,('Jan''14 Multi'!F12-'Jan''14 Multi'!F11)*('Jan''14 Multi'!F21/100)*'Jan''14 Multi'!F10))</f>
        <v>136.22399999999999</v>
      </c>
      <c r="E16" s="66">
        <f>IF($F5*'Jan''14 Multi'!G9/'Jan''14 Multi'!G10&lt;'Jan''14 Multi'!G11,0,IF($F5*'Jan''14 Multi'!G9/'Jan''14 Multi'!G10&lt;='Jan''14 Multi'!G12,($F5*'Jan''14 Multi'!G9/'Jan''14 Multi'!G10-'Jan''14 Multi'!G11)*('Jan''14 Multi'!G21/100)*'Jan''14 Multi'!G10,('Jan''14 Multi'!G12-'Jan''14 Multi'!G11)*('Jan''14 Multi'!G21/100)*'Jan''14 Multi'!G10))</f>
        <v>170.28</v>
      </c>
      <c r="F16" s="66">
        <f>IF($F5*'Jan''14 Multi'!H9/'Jan''14 Multi'!H10&lt;'Jan''14 Multi'!H11,0,IF($F5*'Jan''14 Multi'!H9/'Jan''14 Multi'!H10&lt;='Jan''14 Multi'!H12,($F5*'Jan''14 Multi'!H9/'Jan''14 Multi'!H10-'Jan''14 Multi'!H11)*('Jan''14 Multi'!H21/100)*'Jan''14 Multi'!H10,('Jan''14 Multi'!H12-'Jan''14 Multi'!H11)*('Jan''14 Multi'!H21/100)*'Jan''14 Multi'!H10))</f>
        <v>137.70000000000002</v>
      </c>
      <c r="G16" s="66">
        <f>IF($F5*'Jan''14 Multi'!I9/'Jan''14 Multi'!I10&lt;'Jan''14 Multi'!I11,0,IF($F5*'Jan''14 Multi'!I9/'Jan''14 Multi'!I10&lt;='Jan''14 Multi'!I12,($F5*'Jan''14 Multi'!I9/'Jan''14 Multi'!I10-'Jan''14 Multi'!I11)*('Jan''14 Multi'!I21/100)*'Jan''14 Multi'!I10,('Jan''14 Multi'!I12-'Jan''14 Multi'!I11)*('Jan''14 Multi'!I21/100)*'Jan''14 Multi'!I10))</f>
        <v>143.23499999999999</v>
      </c>
      <c r="H16" s="66">
        <f>IF($F5*'Jan''14 Multi'!J9/'Jan''14 Multi'!J10&lt;'Jan''14 Multi'!J11,0,IF($F5*'Jan''14 Multi'!J9/'Jan''14 Multi'!J10&lt;='Jan''14 Multi'!J12,($F5*'Jan''14 Multi'!J9/'Jan''14 Multi'!J10-'Jan''14 Multi'!J11)*('Jan''14 Multi'!J21/100)*'Jan''14 Multi'!J10,('Jan''14 Multi'!J12-'Jan''14 Multi'!J11)*('Jan''14 Multi'!J21/100)*'Jan''14 Multi'!J10))</f>
        <v>126.71999999999998</v>
      </c>
      <c r="I16" s="66">
        <f>IF($F5*'Jan''14 Multi'!K9/'Jan''14 Multi'!K10&lt;'Jan''14 Multi'!K11,0,IF($F5*'Jan''14 Multi'!K9/'Jan''14 Multi'!K10&lt;='Jan''14 Multi'!K12,($F5*'Jan''14 Multi'!K9/'Jan''14 Multi'!K10-'Jan''14 Multi'!K11)*('Jan''14 Multi'!K21/100)*'Jan''14 Multi'!K10,('Jan''14 Multi'!K12-'Jan''14 Multi'!K11)*('Jan''14 Multi'!K21/100)*'Jan''14 Multi'!K10))</f>
        <v>161.36999999999998</v>
      </c>
      <c r="J16" s="66">
        <f>IF($F5*'Jan''14 Multi'!L9/'Jan''14 Multi'!L10&lt;'Jan''14 Multi'!L11,0,IF($F5*'Jan''14 Multi'!L9/'Jan''14 Multi'!L10&lt;='Jan''14 Multi'!L12,($F5*'Jan''14 Multi'!L9/'Jan''14 Multi'!L10-'Jan''14 Multi'!L11)*('Jan''14 Multi'!L21/100)*'Jan''14 Multi'!L10,('Jan''14 Multi'!L12-'Jan''14 Multi'!L11)*('Jan''14 Multi'!L21/100)*'Jan''14 Multi'!L10))</f>
        <v>137.60999999999999</v>
      </c>
      <c r="K16" s="70"/>
    </row>
    <row r="17" spans="1:11" x14ac:dyDescent="0.15">
      <c r="A17" s="47" t="s">
        <v>673</v>
      </c>
      <c r="C17" s="66">
        <f>IF($F5*'Jan''14 Multi'!E9/'Jan''14 Multi'!E10&lt;'Jan''14 Multi'!E12,0,IF($F5*'Jan''14 Multi'!E9/'Jan''14 Multi'!E10&lt;='Jan''14 Multi'!E13,($F5*'Jan''14 Multi'!E9/'Jan''14 Multi'!E10-'Jan''14 Multi'!E12)*('Jan''14 Multi'!E22/100)*'Jan''14 Multi'!E10,('Jan''14 Multi'!E13-'Jan''14 Multi'!E12)*('Jan''14 Multi'!E22/100)*'Jan''14 Multi'!E10))</f>
        <v>132.95699999999999</v>
      </c>
      <c r="D17" s="66">
        <v>0</v>
      </c>
      <c r="E17" s="66">
        <f>IF($F5*'Jan''14 Multi'!G9/'Jan''14 Multi'!G10&lt;'Jan''14 Multi'!G12,0,IF($F5*'Jan''14 Multi'!G9/'Jan''14 Multi'!G10&lt;='Jan''14 Multi'!G13,($F5*'Jan''14 Multi'!G9/'Jan''14 Multi'!G10-'Jan''14 Multi'!G12)*('Jan''14 Multi'!G22/100)*'Jan''14 Multi'!G10,('Jan''14 Multi'!G13-'Jan''14 Multi'!G12)*('Jan''14 Multi'!G22/100)*'Jan''14 Multi'!G10))</f>
        <v>136.62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70"/>
    </row>
    <row r="18" spans="1:11" x14ac:dyDescent="0.15">
      <c r="A18" s="47" t="s">
        <v>576</v>
      </c>
      <c r="C18" s="66">
        <f>IF($F5*'Jan''14 Multi'!E9/'Jan''14 Multi'!E10&lt;'Jan''14 Multi'!E13,0,IF($F5*'Jan''14 Multi'!E9/'Jan''14 Multi'!E10&lt;='Jan''14 Multi'!E14,($F5*'Jan''14 Multi'!E9/'Jan''14 Multi'!E10-'Jan''14 Multi'!E13)*('Jan''14 Multi'!E23/100)*'Jan''14 Multi'!E10,('Jan''14 Multi'!E14-'Jan''14 Multi'!E13)*('Jan''14 Multi'!E23/100)*'Jan''14 Multi'!E10))</f>
        <v>58.706999999999994</v>
      </c>
      <c r="D18" s="66">
        <v>0</v>
      </c>
      <c r="E18" s="66">
        <f>IF($F5*'Jan''14 Multi'!G9/'Jan''14 Multi'!G10&lt;'Jan''14 Multi'!G13,0,IF($F5*'Jan''14 Multi'!G9/'Jan''14 Multi'!G10&lt;='Jan''14 Multi'!G14,($F5*'Jan''14 Multi'!G9/'Jan''14 Multi'!G10-'Jan''14 Multi'!G13)*('Jan''14 Multi'!G23/100)*'Jan''14 Multi'!G10,('Jan''14 Multi'!G14-'Jan''14 Multi'!G13)*('Jan''14 Multi'!G23/100)*'Jan''14 Multi'!G10))</f>
        <v>60.390000000000008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70"/>
    </row>
    <row r="19" spans="1:11" x14ac:dyDescent="0.15">
      <c r="A19" s="47" t="s">
        <v>742</v>
      </c>
      <c r="C19" s="66">
        <f>IF(($F5*'Jan''14 Multi'!E9/'Jan''14 Multi'!E10&gt;'Jan''14 Multi'!E14),($F5*'Jan''14 Multi'!E9/'Jan''14 Multi'!E10-'Jan''14 Multi'!E14)*'Jan''14 Multi'!E24/100*'Jan''14 Multi'!E10,0)</f>
        <v>0</v>
      </c>
      <c r="D19" s="66">
        <f>IF(($F5*'Jan''14 Multi'!F9/'Jan''14 Multi'!F10&gt;'Jan''14 Multi'!F12),($F5*'Jan''14 Multi'!F9/'Jan''14 Multi'!F10-'Jan''14 Multi'!F12)*'Jan''14 Multi'!F24/100)*'Jan''14 Multi'!F10</f>
        <v>50.292000000000002</v>
      </c>
      <c r="E19" s="66">
        <f>IF(($F5*'Jan''14 Multi'!G9/'Jan''14 Multi'!G10&gt;'Jan''14 Multi'!G14),($F5*'Jan''14 Multi'!G9/'Jan''14 Multi'!G10-'Jan''14 Multi'!G14)*'Jan''14 Multi'!G24/100*'Jan''14 Multi'!G10,0)</f>
        <v>0</v>
      </c>
      <c r="F19" s="66">
        <f>IF(($F5*'Jan''14 Multi'!H9/'Jan''14 Multi'!H10&gt;'Jan''14 Multi'!H12),($F5*'Jan''14 Multi'!H9/'Jan''14 Multi'!H10-'Jan''14 Multi'!H12)*'Jan''14 Multi'!H24/100)*'Jan''14 Multi'!H10</f>
        <v>51.39</v>
      </c>
      <c r="G19" s="66">
        <f>IF(($F5*'Jan''14 Multi'!I9/'Jan''14 Multi'!I10&gt;'Jan''14 Multi'!I12),($F5*'Jan''14 Multi'!I9/'Jan''14 Multi'!I10-'Jan''14 Multi'!I12)*'Jan''14 Multi'!I24/100)*'Jan''14 Multi'!I10</f>
        <v>64.480499999999992</v>
      </c>
      <c r="H19" s="66">
        <f>IF(($F5*'Jan''14 Multi'!J9/'Jan''14 Multi'!J10&gt;'Jan''14 Multi'!J12),($F5*'Jan''14 Multi'!J9/'Jan''14 Multi'!J10-'Jan''14 Multi'!J12)*'Jan''14 Multi'!J24/100)*'Jan''14 Multi'!J10</f>
        <v>55.44</v>
      </c>
      <c r="I19" s="66">
        <f>IF(($F5*'Jan''14 Multi'!K9/'Jan''14 Multi'!K10&gt;'Jan''14 Multi'!K12),($F5*'Jan''14 Multi'!K9/'Jan''14 Multi'!K10-'Jan''14 Multi'!K12)*'Jan''14 Multi'!K24/100)*'Jan''14 Multi'!K10</f>
        <v>203.44499999999999</v>
      </c>
      <c r="J19" s="66">
        <f>IF(($F5*'Jan''14 Multi'!L9/'Jan''14 Multi'!L10&gt;'Jan''14 Multi'!L12),($F5*'Jan''14 Multi'!L9/'Jan''14 Multi'!L10-'Jan''14 Multi'!L12)*'Jan''14 Multi'!L24/100)*'Jan''14 Multi'!L10</f>
        <v>53.954999999999998</v>
      </c>
      <c r="K19" s="70"/>
    </row>
    <row r="20" spans="1:11" x14ac:dyDescent="0.15">
      <c r="A20" s="47" t="s">
        <v>309</v>
      </c>
      <c r="C20" s="66">
        <f>365*'Jan''14 Multi'!E25/100</f>
        <v>244.99529999999999</v>
      </c>
      <c r="D20" s="66">
        <f>365*'Jan''14 Multi'!F25/100</f>
        <v>243.50975000000003</v>
      </c>
      <c r="E20" s="66">
        <f>365*'Jan''14 Multi'!G25/100</f>
        <v>260.97500000000002</v>
      </c>
      <c r="F20" s="66">
        <f>365*'Jan''14 Multi'!H25/100</f>
        <v>275.00559999999996</v>
      </c>
      <c r="G20" s="66">
        <f>365*'Jan''14 Multi'!I25/100</f>
        <v>250.9375</v>
      </c>
      <c r="H20" s="66">
        <f>365*'Jan''14 Multi'!J25/100</f>
        <v>212.90450000000001</v>
      </c>
      <c r="I20" s="66">
        <f>365*'Jan''14 Multi'!K25/100</f>
        <v>236.84484999999998</v>
      </c>
      <c r="J20" s="66">
        <f>365*'Jan''14 Multi'!L25/100</f>
        <v>212.75485</v>
      </c>
      <c r="K20" s="67">
        <f>AVERAGE(C20:J20)</f>
        <v>242.24091875000002</v>
      </c>
    </row>
    <row r="21" spans="1:11" x14ac:dyDescent="0.15">
      <c r="A21" s="69" t="s">
        <v>721</v>
      </c>
      <c r="B21" s="70"/>
      <c r="C21" s="68">
        <f t="shared" ref="C21:H21" si="0">SUM(C10:C20)</f>
        <v>1347.5583000000001</v>
      </c>
      <c r="D21" s="68">
        <f t="shared" si="0"/>
        <v>1396.66625</v>
      </c>
      <c r="E21" s="68">
        <f t="shared" si="0"/>
        <v>1390.5650000000001</v>
      </c>
      <c r="F21" s="68">
        <f t="shared" si="0"/>
        <v>1515.8806</v>
      </c>
      <c r="G21" s="68">
        <f t="shared" si="0"/>
        <v>1410.3264999999999</v>
      </c>
      <c r="H21" s="68">
        <f t="shared" si="0"/>
        <v>1364.7695000000001</v>
      </c>
      <c r="I21" s="68">
        <f>SUM(I10:I20)</f>
        <v>1344.1598499999998</v>
      </c>
      <c r="J21" s="68">
        <f>SUM(J10:J20)</f>
        <v>1359.66985</v>
      </c>
      <c r="K21" s="72">
        <f>AVERAGE(C21:J21)</f>
        <v>1391.19948125</v>
      </c>
    </row>
    <row r="23" spans="1:11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126</v>
      </c>
      <c r="G23" s="50" t="s">
        <v>412</v>
      </c>
      <c r="H23" s="50" t="s">
        <v>234</v>
      </c>
      <c r="I23" s="50" t="s">
        <v>200</v>
      </c>
      <c r="J23" s="50" t="s">
        <v>375</v>
      </c>
      <c r="K23" s="65" t="s">
        <v>729</v>
      </c>
    </row>
    <row r="24" spans="1:11" x14ac:dyDescent="0.15">
      <c r="A24" s="47" t="s">
        <v>667</v>
      </c>
      <c r="C24" s="66">
        <f>IF($F5*'Jan''14 Multi'!E29/'Jan''14 Multi'!E30&gt;='Jan''14 Multi'!E33,('Jan''14 Multi'!E33*'Jan''14 Multi'!E37/100)*'Jan''14 Multi'!E30,($F5*'Jan''14 Multi'!E29/'Jan''14 Multi'!E30*'Jan''14 Multi'!E37/100)*'Jan''14 Multi'!E30)</f>
        <v>199.48500000000001</v>
      </c>
      <c r="D24" s="66">
        <f>IF($F5*'Jan''14 Multi'!F29/'Jan''14 Multi'!F30&gt;='Jan''14 Multi'!F33,('Jan''14 Multi'!F33*'Jan''14 Multi'!F37/100)*'Jan''14 Multi'!F30,('Bills Jan''14'!$F5*'Jan''14 Multi'!F29/'Jan''14 Multi'!F30*'Jan''14 Multi'!F37/100)*'Jan''14 Multi'!F30)</f>
        <v>228.459</v>
      </c>
      <c r="E24" s="66">
        <f>IF($F5*'Jan''14 Multi'!G29/'Jan''14 Multi'!G30&gt;='Jan''14 Multi'!G33,('Jan''14 Multi'!G33*'Jan''14 Multi'!G37/100)*'Jan''14 Multi'!G30,($F5*'Jan''14 Multi'!G29/'Jan''14 Multi'!G30*'Jan''14 Multi'!G37/100)*'Jan''14 Multi'!G30)</f>
        <v>193.04999999999998</v>
      </c>
      <c r="F24" s="66">
        <f>IF($F5*'Jan''14 Multi'!H29/'Jan''14 Multi'!H30&gt;='Jan''14 Multi'!H33,('Jan''14 Multi'!H33*'Jan''14 Multi'!H37/100)*'Jan''14 Multi'!H30,('Bills Jan''14'!$F5*'Jan''14 Multi'!H29/'Jan''14 Multi'!H30*'Jan''14 Multi'!H37/100)*'Jan''14 Multi'!H30)</f>
        <v>151.9</v>
      </c>
      <c r="G24" s="66">
        <f>IF($F5*'Jan''14 Multi'!I29/'Jan''14 Multi'!I30&gt;='Jan''14 Multi'!I33,('Jan''14 Multi'!I33*'Jan''14 Multi'!I37/100)*'Jan''14 Multi'!I30,('Bills Jan''14'!$F5*'Jan''14 Multi'!I29/'Jan''14 Multi'!I30*'Jan''14 Multi'!I37/100)*'Jan''14 Multi'!I30)</f>
        <v>219.45</v>
      </c>
      <c r="H24" s="66">
        <f>IF($F5*'Jan''14 Multi'!J29/'Jan''14 Multi'!J30&gt;='Jan''14 Multi'!J33,('Jan''14 Multi'!J33*'Jan''14 Multi'!J37/100)*'Jan''14 Multi'!J30,('Bills Jan''14'!$F5*'Jan''14 Multi'!J29/'Jan''14 Multi'!J30*'Jan''14 Multi'!J37/100)*'Jan''14 Multi'!J30)</f>
        <v>213.67500000000001</v>
      </c>
      <c r="I24" s="66">
        <f>IF($F5*'Jan''14 Multi'!K29/'Jan''14 Multi'!K30&gt;='Jan''14 Multi'!K33,('Jan''14 Multi'!K33*'Jan''14 Multi'!K37/100)*'Jan''14 Multi'!K30,('Bills Jan''14'!$F5*'Jan''14 Multi'!K29/'Jan''14 Multi'!K30*'Jan''14 Multi'!K37/100)*'Jan''14 Multi'!K30)</f>
        <v>196.02</v>
      </c>
      <c r="J24" s="66">
        <f>IF($F5*'Jan''14 Multi'!L29/'Jan''14 Multi'!L30&gt;='Jan''14 Multi'!L33,('Jan''14 Multi'!L33*'Jan''14 Multi'!L37/100)*'Jan''14 Multi'!L30,('Bills Jan''14'!$F5*'Jan''14 Multi'!L29/'Jan''14 Multi'!L30*'Jan''14 Multi'!L37/100)*'Jan''14 Multi'!L30)</f>
        <v>212.52</v>
      </c>
      <c r="K24" s="70"/>
    </row>
    <row r="25" spans="1:11" x14ac:dyDescent="0.15">
      <c r="A25" s="47" t="s">
        <v>170</v>
      </c>
      <c r="C25" s="66">
        <f>IF($F5*'Jan''14 Multi'!E29/'Jan''14 Multi'!E30&lt;'Jan''14 Multi'!E33,0,IF($F5*'Jan''14 Multi'!E29/'Jan''14 Multi'!E30&lt;='Jan''14 Multi'!E34,($F5*'Jan''14 Multi'!E29/'Jan''14 Multi'!E30-'Jan''14 Multi'!E33)*('Jan''14 Multi'!E38/100)*'Jan''14 Multi'!E30,('Jan''14 Multi'!E34-'Jan''14 Multi'!E33)*('Jan''14 Multi'!E38/100)*'Jan''14 Multi'!E30))</f>
        <v>173.745</v>
      </c>
      <c r="D25" s="66">
        <v>0</v>
      </c>
      <c r="E25" s="66">
        <f>IF($F5*'Jan''14 Multi'!G29/'Jan''14 Multi'!G30&lt;'Jan''14 Multi'!G33,0,IF($F5*'Jan''14 Multi'!G29/'Jan''14 Multi'!G30&lt;='Jan''14 Multi'!G34,($F5*'Jan''14 Multi'!G29/'Jan''14 Multi'!G30-'Jan''14 Multi'!G33)*('Jan''14 Multi'!G38/100)*'Jan''14 Multi'!G30,('Jan''14 Multi'!G34-'Jan''14 Multi'!G33)*('Jan''14 Multi'!G38/100)*'Jan''14 Multi'!G30))</f>
        <v>177.21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70"/>
    </row>
    <row r="26" spans="1:11" x14ac:dyDescent="0.15">
      <c r="A26" s="47" t="s">
        <v>535</v>
      </c>
      <c r="C26" s="66">
        <f>IF($F5*'Jan''14 Multi'!E29/'Jan''14 Multi'!E30&lt;'Jan''14 Multi'!E34,0,IF($F5*'Jan''14 Multi'!E29/'Jan''14 Multi'!E30&lt;='Jan''14 Multi'!E35,($F5*'Jan''14 Multi'!E29/'Jan''14 Multi'!E30-'Jan''14 Multi'!E34)*('Jan''14 Multi'!E39/100)*'Jan''14 Multi'!E30,('Jan''14 Multi'!E35-'Jan''14 Multi'!E34)*('Jan''14 Multi'!E39/100)*'Jan''14 Multi'!E30))</f>
        <v>142.65900000000002</v>
      </c>
      <c r="D26" s="66">
        <v>0</v>
      </c>
      <c r="E26" s="66">
        <f>IF($F5*'Jan''14 Multi'!G29/'Jan''14 Multi'!G30&lt;'Jan''14 Multi'!G34,0,IF($F5*'Jan''14 Multi'!G29/'Jan''14 Multi'!G30&lt;='Jan''14 Multi'!G35,($F5*'Jan''14 Multi'!G29/'Jan''14 Multi'!G30-'Jan''14 Multi'!G34)*('Jan''14 Multi'!G39/100)*'Jan''14 Multi'!G30,('Jan''14 Multi'!G35-'Jan''14 Multi'!G34)*('Jan''14 Multi'!G39/100)*'Jan''14 Multi'!G30))</f>
        <v>154.44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70"/>
    </row>
    <row r="27" spans="1:11" x14ac:dyDescent="0.15">
      <c r="A27" s="47" t="s">
        <v>776</v>
      </c>
      <c r="C27" s="66">
        <f>IF($F5*'Jan''14 Multi'!E29/'Jan''14 Multi'!E30&lt;'Jan''14 Multi'!E35,0,IF($F5*'Jan''14 Multi'!E29/'Jan''14 Multi'!E30&lt;='Jan''14 Multi'!E36,($F5*'Jan''14 Multi'!E29/'Jan''14 Multi'!E30-'Jan''14 Multi'!E35)*('Jan''14 Multi'!E40/100)*'Jan''14 Multi'!E30,('Jan''14 Multi'!E36-'Jan''14 Multi'!E35)*('Jan''14 Multi'!E40/100)*'Jan''14 Multi'!E30))</f>
        <v>65.141999999999996</v>
      </c>
      <c r="D27" s="66">
        <v>0</v>
      </c>
      <c r="E27" s="66">
        <f>IF($F5*'Jan''14 Multi'!G29/'Jan''14 Multi'!G30&lt;'Jan''14 Multi'!G35,0,IF($F5*'Jan''14 Multi'!G29/'Jan''14 Multi'!G30&lt;='Jan''14 Multi'!G36,($F5*'Jan''14 Multi'!G29/'Jan''14 Multi'!G30-'Jan''14 Multi'!G35)*('Jan''14 Multi'!G40/100)*'Jan''14 Multi'!G30,('Jan''14 Multi'!G36-'Jan''14 Multi'!G35)*('Jan''14 Multi'!G40/100)*'Jan''14 Multi'!G30))</f>
        <v>69.795000000000002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70"/>
    </row>
    <row r="28" spans="1:11" x14ac:dyDescent="0.15">
      <c r="A28" s="47" t="s">
        <v>868</v>
      </c>
      <c r="C28" s="66">
        <f>IF(($F5*'Jan''14 Multi'!E29/'Jan''14 Multi'!E30&gt;'Jan''14 Multi'!E36),($F5*'Jan''14 Multi'!E29/'Jan''14 Multi'!E30-'Jan''14 Multi'!E36)*'Jan''14 Multi'!E41/100*'Jan''14 Multi'!E30,0)</f>
        <v>0</v>
      </c>
      <c r="D28" s="66">
        <f>IF(($F5*'Jan''14 Multi'!F29/'Jan''14 Multi'!F30&gt;'Jan''14 Multi'!F33),('Bills Jan''14'!$F5*'Jan''14 Multi'!F29/'Jan''14 Multi'!F30-'Jan''14 Multi'!F33)*'Jan''14 Multi'!F41/100)*'Jan''14 Multi'!F30</f>
        <v>366.13499999999999</v>
      </c>
      <c r="E28" s="66">
        <f>IF(($F5*'Jan''14 Multi'!G29/'Jan''14 Multi'!G30&gt;'Jan''14 Multi'!G36),($F5*'Jan''14 Multi'!G29/'Jan''14 Multi'!G30-'Jan''14 Multi'!G36)*'Jan''14 Multi'!G41/100*'Jan''14 Multi'!G30,0)</f>
        <v>0</v>
      </c>
      <c r="F28" s="66">
        <f>IF(($F5*'Jan''14 Multi'!H29/'Jan''14 Multi'!H30&gt;'Jan''14 Multi'!H33),('Bills Jan''14'!$F5*'Jan''14 Multi'!H29/'Jan''14 Multi'!H30-'Jan''14 Multi'!H33)*'Jan''14 Multi'!H41/100)*'Jan''14 Multi'!H30</f>
        <v>262.32064599999995</v>
      </c>
      <c r="G28" s="66">
        <f>IF(($F5*'Jan''14 Multi'!I29/'Jan''14 Multi'!I30&gt;'Jan''14 Multi'!I33),('Bills Jan''14'!$F5*'Jan''14 Multi'!I29/'Jan''14 Multi'!I30-'Jan''14 Multi'!I33)*'Jan''14 Multi'!I41/100)*'Jan''14 Multi'!I30</f>
        <v>376.572</v>
      </c>
      <c r="H28" s="66">
        <f>IF(($F5*'Jan''14 Multi'!J29/'Jan''14 Multi'!J30&gt;'Jan''14 Multi'!J33),('Bills Jan''14'!$F5*'Jan''14 Multi'!J29/'Jan''14 Multi'!J30-'Jan''14 Multi'!J33)*'Jan''14 Multi'!J41/100)*'Jan''14 Multi'!J30</f>
        <v>374.21999999999997</v>
      </c>
      <c r="I28" s="66">
        <f>IF(($F5*'Jan''14 Multi'!K29/'Jan''14 Multi'!K30&gt;'Jan''14 Multi'!K33),('Bills Jan''14'!$F5*'Jan''14 Multi'!K29/'Jan''14 Multi'!K30-'Jan''14 Multi'!K33)*'Jan''14 Multi'!K41/100)*'Jan''14 Multi'!K30</f>
        <v>376.20000000000005</v>
      </c>
      <c r="J28" s="66">
        <f>IF(($F5*'Jan''14 Multi'!L29/'Jan''14 Multi'!L30&gt;'Jan''14 Multi'!L33),('Bills Jan''14'!$F5*'Jan''14 Multi'!L29/'Jan''14 Multi'!L30-'Jan''14 Multi'!L33)*'Jan''14 Multi'!L41/100)*'Jan''14 Multi'!L30</f>
        <v>353.43</v>
      </c>
      <c r="K28" s="70"/>
    </row>
    <row r="29" spans="1:11" x14ac:dyDescent="0.15">
      <c r="A29" s="47" t="s">
        <v>744</v>
      </c>
      <c r="C29" s="66">
        <f>IF($F5*'Jan''14 Multi'!E31/'Jan''14 Multi'!E32&gt;='Jan''14 Multi'!E33,('Jan''14 Multi'!E33*'Jan''14 Multi'!E42/100)*'Jan''14 Multi'!E32,($F5*'Jan''14 Multi'!E31/'Jan''14 Multi'!E32*'Jan''14 Multi'!E42/100)*'Jan''14 Multi'!E32)</f>
        <v>186.71400000000006</v>
      </c>
      <c r="D29" s="66">
        <f>IF($F5*'Jan''14 Multi'!F31/'Jan''14 Multi'!F32&gt;='Jan''14 Multi'!F33,('Jan''14 Multi'!F33*'Jan''14 Multi'!F42/100)*'Jan''14 Multi'!F32,('Bills Jan''14'!$F5*'Jan''14 Multi'!F31/'Jan''14 Multi'!F32*'Jan''14 Multi'!F42/100)*'Jan''14 Multi'!F32)</f>
        <v>206.86049999999997</v>
      </c>
      <c r="E29" s="66">
        <f>IF($F5*'Jan''14 Multi'!G31/'Jan''14 Multi'!G32&gt;='Jan''14 Multi'!G33,('Jan''14 Multi'!G33*'Jan''14 Multi'!G42/100)*'Jan''14 Multi'!G32,($F5*'Jan''14 Multi'!G31/'Jan''14 Multi'!G32*'Jan''14 Multi'!G42/100)*'Jan''14 Multi'!G32)</f>
        <v>169.29</v>
      </c>
      <c r="F29" s="66">
        <f>IF($F5*'Jan''14 Multi'!H31/'Jan''14 Multi'!H32&gt;='Jan''14 Multi'!H33,('Jan''14 Multi'!H33*'Jan''14 Multi'!H42/100)*'Jan''14 Multi'!H32,('Bills Jan''14'!$F5*'Jan''14 Multi'!H31/'Jan''14 Multi'!H32*'Jan''14 Multi'!H42/100)*'Jan''14 Multi'!H32)</f>
        <v>293.02</v>
      </c>
      <c r="G29" s="66">
        <f>IF($F5*'Jan''14 Multi'!I31/'Jan''14 Multi'!I32&gt;='Jan''14 Multi'!I33,('Jan''14 Multi'!I33*'Jan''14 Multi'!I42/100)*'Jan''14 Multi'!I32,('Bills Jan''14'!$F5*'Jan''14 Multi'!I31/'Jan''14 Multi'!I32*'Jan''14 Multi'!I42/100)*'Jan''14 Multi'!I32)</f>
        <v>206.03099999999998</v>
      </c>
      <c r="H29" s="66">
        <f>IF($F5*'Jan''14 Multi'!J31/'Jan''14 Multi'!J32&gt;='Jan''14 Multi'!J33,('Jan''14 Multi'!J33*'Jan''14 Multi'!J42/100)*'Jan''14 Multi'!J32,('Bills Jan''14'!$F5*'Jan''14 Multi'!J31/'Jan''14 Multi'!J32*'Jan''14 Multi'!J42/100)*'Jan''14 Multi'!J32)</f>
        <v>202.125</v>
      </c>
      <c r="I29" s="66">
        <f>IF($F5*'Jan''14 Multi'!K31/'Jan''14 Multi'!K32&gt;='Jan''14 Multi'!K33,('Jan''14 Multi'!K33*'Jan''14 Multi'!K42/100)*'Jan''14 Multi'!K32,('Bills Jan''14'!$F5*'Jan''14 Multi'!K31/'Jan''14 Multi'!K32*'Jan''14 Multi'!K42/100)*'Jan''14 Multi'!K32)</f>
        <v>192.06</v>
      </c>
      <c r="J29" s="66">
        <f>IF($F5*'Jan''14 Multi'!L31/'Jan''14 Multi'!L32&gt;='Jan''14 Multi'!L33,('Jan''14 Multi'!L33*'Jan''14 Multi'!L42/100)*'Jan''14 Multi'!L32,('Bills Jan''14'!$F5*'Jan''14 Multi'!L31/'Jan''14 Multi'!L32*'Jan''14 Multi'!L42/100)*'Jan''14 Multi'!L32)</f>
        <v>204.435</v>
      </c>
      <c r="K29" s="70"/>
    </row>
    <row r="30" spans="1:11" x14ac:dyDescent="0.15">
      <c r="A30" s="47" t="s">
        <v>389</v>
      </c>
      <c r="C30" s="66">
        <f>IF($F5*'Jan''14 Multi'!E31/'Jan''14 Multi'!E32&lt;'Jan''14 Multi'!E33,0,IF($F5*'Jan''14 Multi'!E31/'Jan''14 Multi'!E32&lt;='Jan''14 Multi'!E34,($F5*'Jan''14 Multi'!E31/'Jan''14 Multi'!E32-'Jan''14 Multi'!E33)*('Jan''14 Multi'!E43/100)*'Jan''14 Multi'!E32,('Jan''14 Multi'!E34-'Jan''14 Multi'!E33)*('Jan''14 Multi'!E43/100)*'Jan''14 Multi'!E32))</f>
        <v>165.52799999999999</v>
      </c>
      <c r="D30" s="66">
        <v>0</v>
      </c>
      <c r="E30" s="66">
        <f>IF($F5*'Jan''14 Multi'!G31/'Jan''14 Multi'!G32&lt;'Jan''14 Multi'!G33,0,IF($F5*'Jan''14 Multi'!G31/'Jan''14 Multi'!G32&lt;='Jan''14 Multi'!G34,($F5*'Jan''14 Multi'!G31/'Jan''14 Multi'!G32-'Jan''14 Multi'!G33)*('Jan''14 Multi'!G43/100)*'Jan''14 Multi'!G32,('Jan''14 Multi'!G34-'Jan''14 Multi'!G33)*('Jan''14 Multi'!G43/100)*'Jan''14 Multi'!G32))</f>
        <v>151.47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70"/>
    </row>
    <row r="31" spans="1:11" x14ac:dyDescent="0.15">
      <c r="A31" s="47" t="s">
        <v>673</v>
      </c>
      <c r="C31" s="66">
        <f>IF($F5*'Jan''14 Multi'!E31/'Jan''14 Multi'!E32&lt;'Jan''14 Multi'!E34,0,IF($F5*'Jan''14 Multi'!E31/'Jan''14 Multi'!E32&lt;='Jan''14 Multi'!E35,($F5*'Jan''14 Multi'!E31/'Jan''14 Multi'!E32-'Jan''14 Multi'!E34)*('Jan''14 Multi'!E44/100)*'Jan''14 Multi'!E32,('Jan''14 Multi'!E35-'Jan''14 Multi'!E34)*('Jan''14 Multi'!E44/100)*'Jan''14 Multi'!E32))</f>
        <v>138.10499999999999</v>
      </c>
      <c r="D31" s="66">
        <v>0</v>
      </c>
      <c r="E31" s="66">
        <f>IF($F5*'Jan''14 Multi'!G31/'Jan''14 Multi'!G32&lt;'Jan''14 Multi'!G34,0,IF($F5*'Jan''14 Multi'!G31/'Jan''14 Multi'!G32&lt;='Jan''14 Multi'!G35,($F5*'Jan''14 Multi'!G31/'Jan''14 Multi'!G32-'Jan''14 Multi'!G34)*('Jan''14 Multi'!G44/100)*'Jan''14 Multi'!G32,('Jan''14 Multi'!G35-'Jan''14 Multi'!G34)*('Jan''14 Multi'!G44/100)*'Jan''14 Multi'!G32))</f>
        <v>134.63999999999999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70"/>
    </row>
    <row r="32" spans="1:11" x14ac:dyDescent="0.15">
      <c r="A32" s="47" t="s">
        <v>576</v>
      </c>
      <c r="C32" s="66">
        <f>IF($F5*'Jan''14 Multi'!E31/'Jan''14 Multi'!E32&lt;'Jan''14 Multi'!E35,0,IF($F5*'Jan''14 Multi'!E31/'Jan''14 Multi'!E32&lt;='Jan''14 Multi'!E36,($F5*'Jan''14 Multi'!E31/'Jan''14 Multi'!E32-'Jan''14 Multi'!E35)*('Jan''14 Multi'!E45/100)*'Jan''14 Multi'!E32,('Jan''14 Multi'!E36-'Jan''14 Multi'!E35)*('Jan''14 Multi'!E45/100)*'Jan''14 Multi'!E32))</f>
        <v>63.359999999999992</v>
      </c>
      <c r="D32" s="66">
        <v>0</v>
      </c>
      <c r="E32" s="66">
        <f>IF($F5*'Jan''14 Multi'!G31/'Jan''14 Multi'!G32&lt;'Jan''14 Multi'!G35,0,IF($F5*'Jan''14 Multi'!G31/'Jan''14 Multi'!G32&lt;='Jan''14 Multi'!G36,($F5*'Jan''14 Multi'!G31/'Jan''14 Multi'!G32-'Jan''14 Multi'!G35)*('Jan''14 Multi'!G45/100)*'Jan''14 Multi'!G32,('Jan''14 Multi'!G36-'Jan''14 Multi'!G35)*('Jan''14 Multi'!G45/100)*'Jan''14 Multi'!G32))</f>
        <v>61.38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70"/>
    </row>
    <row r="33" spans="1:11" x14ac:dyDescent="0.15">
      <c r="A33" s="47" t="s">
        <v>742</v>
      </c>
      <c r="C33" s="66">
        <f>IF(($F5*'Jan''14 Multi'!E31/'Jan''14 Multi'!E32&gt;'Jan''14 Multi'!E36),($F5*'Jan''14 Multi'!E31/'Jan''14 Multi'!E32-'Jan''14 Multi'!E36)*'Jan''14 Multi'!E46/100*'Jan''14 Multi'!E32,0)</f>
        <v>0</v>
      </c>
      <c r="D33" s="66">
        <f>IF(($F5*'Jan''14 Multi'!F31/'Jan''14 Multi'!F32&gt;'Jan''14 Multi'!F33),('Bills Jan''14'!$F5*'Jan''14 Multi'!F31/'Jan''14 Multi'!F32-'Jan''14 Multi'!F33)*'Jan''14 Multi'!F46/100)*'Jan''14 Multi'!F32</f>
        <v>308.84699999999998</v>
      </c>
      <c r="E33" s="66">
        <f>IF(($F5*'Jan''14 Multi'!G31/'Jan''14 Multi'!G32&gt;'Jan''14 Multi'!G36),($F5*'Jan''14 Multi'!G31/'Jan''14 Multi'!G32-'Jan''14 Multi'!G36)*'Jan''14 Multi'!G46/100*'Jan''14 Multi'!G32,0)</f>
        <v>0</v>
      </c>
      <c r="F33" s="66">
        <f>IF(($F5*'Jan''14 Multi'!H31/'Jan''14 Multi'!H32&gt;'Jan''14 Multi'!H33),('Bills Jan''14'!$F5*'Jan''14 Multi'!H31/'Jan''14 Multi'!H32-'Jan''14 Multi'!H33)*'Jan''14 Multi'!H46/100)*'Jan''14 Multi'!H32</f>
        <v>453.81191799999993</v>
      </c>
      <c r="G33" s="66">
        <f>IF(($F5*'Jan''14 Multi'!I31/'Jan''14 Multi'!I32&gt;'Jan''14 Multi'!I33),('Bills Jan''14'!$F5*'Jan''14 Multi'!I31/'Jan''14 Multi'!I32-'Jan''14 Multi'!I33)*'Jan''14 Multi'!I46/100)*'Jan''14 Multi'!I32</f>
        <v>348.642</v>
      </c>
      <c r="H33" s="66">
        <f>IF(($F5*'Jan''14 Multi'!J31/'Jan''14 Multi'!J32&gt;'Jan''14 Multi'!J33),('Bills Jan''14'!$F5*'Jan''14 Multi'!J31/'Jan''14 Multi'!J32-'Jan''14 Multi'!J33)*'Jan''14 Multi'!J46/100)*'Jan''14 Multi'!J32</f>
        <v>323.39999999999998</v>
      </c>
      <c r="I33" s="66">
        <f>IF(($F5*'Jan''14 Multi'!K31/'Jan''14 Multi'!K32&gt;'Jan''14 Multi'!K33),('Bills Jan''14'!$F5*'Jan''14 Multi'!K31/'Jan''14 Multi'!K32-'Jan''14 Multi'!K33)*'Jan''14 Multi'!K46/100)*'Jan''14 Multi'!K32</f>
        <v>358.875</v>
      </c>
      <c r="J33" s="66">
        <f>IF(($F5*'Jan''14 Multi'!L31/'Jan''14 Multi'!L32&gt;'Jan''14 Multi'!L33),('Bills Jan''14'!$F5*'Jan''14 Multi'!L31/'Jan''14 Multi'!L32-'Jan''14 Multi'!L33)*'Jan''14 Multi'!L46/100)*'Jan''14 Multi'!L32</f>
        <v>318.78000000000003</v>
      </c>
      <c r="K33" s="70"/>
    </row>
    <row r="34" spans="1:11" x14ac:dyDescent="0.15">
      <c r="A34" s="47" t="s">
        <v>309</v>
      </c>
      <c r="C34" s="66">
        <f>365*'Jan''14 Multi'!E47/100</f>
        <v>216.20775</v>
      </c>
      <c r="D34" s="66">
        <f>365*'Jan''14 Multi'!F47/100</f>
        <v>221.82875000000001</v>
      </c>
      <c r="E34" s="66">
        <f>365*'Jan''14 Multi'!G47/100</f>
        <v>252.94499999999999</v>
      </c>
      <c r="F34" s="66">
        <f>365*'Jan''14 Multi'!H47/100</f>
        <v>250.10530000000003</v>
      </c>
      <c r="G34" s="66">
        <f>365*'Jan''14 Multi'!I47/100</f>
        <v>229.91350000000003</v>
      </c>
      <c r="H34" s="66">
        <f>365*'Jan''14 Multi'!J47/100</f>
        <v>202.75749999999999</v>
      </c>
      <c r="I34" s="66">
        <f>365*'Jan''14 Multi'!K47/100</f>
        <v>231.06325000000001</v>
      </c>
      <c r="J34" s="66">
        <f>365*'Jan''14 Multi'!L47/100</f>
        <v>208.73985000000002</v>
      </c>
      <c r="K34" s="67">
        <f>AVERAGE(C34:J34)</f>
        <v>226.69511249999999</v>
      </c>
    </row>
    <row r="35" spans="1:11" x14ac:dyDescent="0.15">
      <c r="A35" s="69" t="s">
        <v>721</v>
      </c>
      <c r="B35" s="70"/>
      <c r="C35" s="68">
        <f t="shared" ref="C35:H35" si="1">SUM(C24:C34)</f>
        <v>1350.9457499999999</v>
      </c>
      <c r="D35" s="68">
        <f t="shared" si="1"/>
        <v>1332.1302500000002</v>
      </c>
      <c r="E35" s="68">
        <f t="shared" si="1"/>
        <v>1364.22</v>
      </c>
      <c r="F35" s="68">
        <f t="shared" si="1"/>
        <v>1411.1578639999998</v>
      </c>
      <c r="G35" s="68">
        <f t="shared" si="1"/>
        <v>1380.6085</v>
      </c>
      <c r="H35" s="68">
        <f t="shared" si="1"/>
        <v>1316.1775</v>
      </c>
      <c r="I35" s="68">
        <f>SUM(I24:I34)</f>
        <v>1354.2182499999999</v>
      </c>
      <c r="J35" s="68">
        <f>SUM(J24:J34)</f>
        <v>1297.9048499999999</v>
      </c>
      <c r="K35" s="72">
        <f>AVERAGE(C35:J35)</f>
        <v>1350.9203705</v>
      </c>
    </row>
    <row r="37" spans="1:11" x14ac:dyDescent="0.15">
      <c r="A37" s="64" t="s">
        <v>84</v>
      </c>
    </row>
    <row r="39" spans="1:11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126</v>
      </c>
      <c r="G39" s="50" t="s">
        <v>412</v>
      </c>
      <c r="H39" s="50" t="s">
        <v>234</v>
      </c>
      <c r="I39" s="50" t="s">
        <v>200</v>
      </c>
      <c r="J39" s="50" t="s">
        <v>375</v>
      </c>
      <c r="K39" s="65" t="s">
        <v>729</v>
      </c>
    </row>
    <row r="40" spans="1:11" x14ac:dyDescent="0.15">
      <c r="A40" s="47" t="s">
        <v>667</v>
      </c>
      <c r="C40" s="66">
        <f>IF($F5*'Jan''14 Envestra'!E7/'Jan''14 Envestra'!E8&gt;='Jan''14 Envestra'!E11,('Jan''14 Envestra'!E11*'Jan''14 Envestra'!E13/100)*'Jan''14 Envestra'!E8,($F5*'Jan''14 Envestra'!E7/'Jan''14 Envestra'!E8*'Jan''14 Envestra'!E13/100)*'Jan''14 Envestra'!E8)</f>
        <v>73.384872000000001</v>
      </c>
      <c r="D40" s="66">
        <f>IF($F5*'Jan''14 Envestra'!F7/'Jan''14 Envestra'!F8&gt;='Jan''14 Envestra'!F11,('Jan''14 Envestra'!F11*'Jan''14 Envestra'!F13/100)*'Jan''14 Envestra'!F8,($F5*'Jan''14 Envestra'!F7/'Jan''14 Envestra'!F8*'Jan''14 Envestra'!F13/100)*'Jan''14 Envestra'!F8)</f>
        <v>164.648</v>
      </c>
      <c r="E40" s="66">
        <f>IF($F5*'Jan''14 Envestra'!G7/'Jan''14 Envestra'!G8&gt;='Jan''14 Envestra'!G11,('Jan''14 Envestra'!G11*'Jan''14 Envestra'!G13/100)*'Jan''14 Envestra'!G8,($F5*'Jan''14 Envestra'!G7/'Jan''14 Envestra'!G8*'Jan''14 Envestra'!G13/100)*'Jan''14 Envestra'!G8)</f>
        <v>248.16</v>
      </c>
      <c r="F40" s="66">
        <f>IF($F5*'Jan''14 Envestra'!H7/'Jan''14 Envestra'!H8&gt;='Jan''14 Envestra'!H11,('Jan''14 Envestra'!H11*'Jan''14 Envestra'!H13/100)*'Jan''14 Envestra'!H8,($F5*'Jan''14 Envestra'!H7/'Jan''14 Envestra'!H8*'Jan''14 Envestra'!H13/100)*'Jan''14 Envestra'!H8)</f>
        <v>177.2</v>
      </c>
      <c r="G40" s="66">
        <f>IF($F5*'Jan''14 Envestra'!I7/'Jan''14 Envestra'!I8&gt;='Jan''14 Envestra'!I11,('Jan''14 Envestra'!I11*'Jan''14 Envestra'!I13/100)*'Jan''14 Envestra'!I8,($F5*'Jan''14 Envestra'!I7/'Jan''14 Envestra'!I8*'Jan''14 Envestra'!I13/100)*'Jan''14 Envestra'!I8)</f>
        <v>166.84799999999998</v>
      </c>
      <c r="H40" s="66">
        <f>IF($F5*'Jan''14 Envestra'!J7/'Jan''14 Envestra'!J8&gt;='Jan''14 Envestra'!J11,('Jan''14 Envestra'!J11*'Jan''14 Envestra'!J13/100)*'Jan''14 Envestra'!J8,($F5*'Jan''14 Envestra'!J7/'Jan''14 Envestra'!J8*'Jan''14 Envestra'!J13/100)*'Jan''14 Envestra'!J8)</f>
        <v>138.6</v>
      </c>
      <c r="I40" s="66">
        <f>IF($F5*'Jan''14 Envestra'!K7/'Jan''14 Envestra'!K8&gt;='Jan''14 Envestra'!K11,('Jan''14 Envestra'!K11*'Jan''14 Envestra'!K13/100)*'Jan''14 Envestra'!K8,($F5*'Jan''14 Envestra'!K7/'Jan''14 Envestra'!K8*'Jan''14 Envestra'!K13/100)*'Jan''14 Envestra'!K8)</f>
        <v>65.825759999999988</v>
      </c>
      <c r="J40" s="66">
        <f>IF($F5*'Jan''14 Envestra'!L7/'Jan''14 Envestra'!L8&gt;='Jan''14 Envestra'!L11,('Jan''14 Envestra'!L11*'Jan''14 Envestra'!L13/100)*'Jan''14 Envestra'!L8,($F5*'Jan''14 Envestra'!L7/'Jan''14 Envestra'!L8*'Jan''14 Envestra'!L13/100)*'Jan''14 Envestra'!L8)</f>
        <v>168.08</v>
      </c>
      <c r="K40" s="70"/>
    </row>
    <row r="41" spans="1:11" x14ac:dyDescent="0.15">
      <c r="A41" s="47" t="s">
        <v>170</v>
      </c>
      <c r="C41" s="66">
        <f>IF($F5*'Jan''14 Envestra'!E7/'Jan''14 Envestra'!E8&lt;'Jan''14 Envestra'!E11,0,IF($F5*'Jan''14 Envestra'!E7/'Jan''14 Envestra'!E8&lt;='Jan''14 Envestra'!E12,($F5*'Jan''14 Envestra'!E7/'Jan''14 Envestra'!E8-'Jan''14 Envestra'!E11)*('Jan''14 Envestra'!E14/100)*'Jan''14 Envestra'!E8,('Jan''14 Envestra'!E12-'Jan''14 Envestra'!E11)*('Jan''14 Envestra'!E14/100)*'Jan''14 Envestra'!E8))</f>
        <v>53.364168000000006</v>
      </c>
      <c r="D41" s="66">
        <f>IF($F5*'Jan''14 Envestra'!F7/'Jan''14 Envestra'!F8&lt;'Jan''14 Envestra'!F11,0,IF($F5*'Jan''14 Envestra'!F7/'Jan''14 Envestra'!F8&lt;='Jan''14 Envestra'!F12,($F5*'Jan''14 Envestra'!F7/'Jan''14 Envestra'!F8-'Jan''14 Envestra'!F11)*('Jan''14 Envestra'!F14/100)*'Jan''14 Envestra'!F8,('Jan''14 Envestra'!F12-'Jan''14 Envestra'!F11)*('Jan''14 Envestra'!F14/100)*'Jan''14 Envestra'!F8))</f>
        <v>256.64353549999993</v>
      </c>
      <c r="E41" s="66">
        <f>IF($F5*'Jan''14 Envestra'!G7/'Jan''14 Envestra'!G8&lt;'Jan''14 Envestra'!G11,0,IF($F5*'Jan''14 Envestra'!G7/'Jan''14 Envestra'!G8&lt;='Jan''14 Envestra'!G12,($F5*'Jan''14 Envestra'!G7/'Jan''14 Envestra'!G8-'Jan''14 Envestra'!G11)*('Jan''14 Envestra'!G14/100)*'Jan''14 Envestra'!G8,('Jan''14 Envestra'!G12-'Jan''14 Envestra'!G11)*('Jan''14 Envestra'!G14/100)*'Jan''14 Envestra'!G8))</f>
        <v>166.28119199999995</v>
      </c>
      <c r="F41" s="66">
        <f>IF($F5*'Jan''14 Envestra'!H7/'Jan''14 Envestra'!H8&lt;'Jan''14 Envestra'!H11,0,IF($F5*'Jan''14 Envestra'!H7/'Jan''14 Envestra'!H8&lt;='Jan''14 Envestra'!H12,($F5*'Jan''14 Envestra'!H7/'Jan''14 Envestra'!H8-'Jan''14 Envestra'!H11)*('Jan''14 Envestra'!H14/100)*'Jan''14 Envestra'!H8,('Jan''14 Envestra'!H12-'Jan''14 Envestra'!H11)*('Jan''14 Envestra'!H14/100)*'Jan''14 Envestra'!H8))</f>
        <v>272.95589999999999</v>
      </c>
      <c r="G41" s="66">
        <f>IF($F5*'Jan''14 Envestra'!I7/'Jan''14 Envestra'!I8&lt;'Jan''14 Envestra'!I11,0,IF($F5*'Jan''14 Envestra'!I7/'Jan''14 Envestra'!I8&lt;='Jan''14 Envestra'!I12,($F5*'Jan''14 Envestra'!I7/'Jan''14 Envestra'!I8-'Jan''14 Envestra'!I11)*('Jan''14 Envestra'!I14/100)*'Jan''14 Envestra'!I8,('Jan''14 Envestra'!I12-'Jan''14 Envestra'!I11)*('Jan''14 Envestra'!I14/100)*'Jan''14 Envestra'!I8))</f>
        <v>251.21041329999997</v>
      </c>
      <c r="H41" s="66">
        <f>IF($F5*'Jan''14 Envestra'!J7/'Jan''14 Envestra'!J8&lt;'Jan''14 Envestra'!J11,0,IF($F5*'Jan''14 Envestra'!J7/'Jan''14 Envestra'!J8&lt;='Jan''14 Envestra'!J12,($F5*'Jan''14 Envestra'!J7/'Jan''14 Envestra'!J8-'Jan''14 Envestra'!J11)*('Jan''14 Envestra'!J14/100)*'Jan''14 Envestra'!J8,('Jan''14 Envestra'!J12-'Jan''14 Envestra'!J11)*('Jan''14 Envestra'!J14/100)*'Jan''14 Envestra'!J8))</f>
        <v>0</v>
      </c>
      <c r="I41" s="66">
        <f>IF($F5*'Jan''14 Envestra'!K7/'Jan''14 Envestra'!K8&lt;'Jan''14 Envestra'!K11,0,IF($F5*'Jan''14 Envestra'!K7/'Jan''14 Envestra'!K8&lt;='Jan''14 Envestra'!K12,($F5*'Jan''14 Envestra'!K7/'Jan''14 Envestra'!K8-'Jan''14 Envestra'!K11)*('Jan''14 Envestra'!K14/100)*'Jan''14 Envestra'!K8,('Jan''14 Envestra'!K12-'Jan''14 Envestra'!K11)*('Jan''14 Envestra'!K14/100)*'Jan''14 Envestra'!K8))</f>
        <v>52.612559999999988</v>
      </c>
      <c r="J41" s="66">
        <f>IF($F5*'Jan''14 Envestra'!L7/'Jan''14 Envestra'!L8&lt;'Jan''14 Envestra'!L11,0,IF($F5*'Jan''14 Envestra'!L7/'Jan''14 Envestra'!L8&lt;='Jan''14 Envestra'!L12,($F5*'Jan''14 Envestra'!L7/'Jan''14 Envestra'!L8-'Jan''14 Envestra'!L11)*('Jan''14 Envestra'!L14/100)*'Jan''14 Envestra'!L8,('Jan''14 Envestra'!L12-'Jan''14 Envestra'!L11)*('Jan''14 Envestra'!L14/100)*'Jan''14 Envestra'!L8))</f>
        <v>251.63934399999994</v>
      </c>
      <c r="K41" s="70"/>
    </row>
    <row r="42" spans="1:11" x14ac:dyDescent="0.15">
      <c r="A42" s="47" t="s">
        <v>868</v>
      </c>
      <c r="C42" s="66">
        <f>IF(($F5*'Jan''14 Envestra'!E7/'Jan''14 Envestra'!E8&gt;'Jan''14 Envestra'!E12),($F5*'Jan''14 Envestra'!E7/'Jan''14 Envestra'!E8-'Jan''14 Envestra'!E12)*'Jan''14 Envestra'!E15/100)*'Jan''14 Envestra'!E8</f>
        <v>256.15098959999995</v>
      </c>
      <c r="D42" s="66">
        <f>IF(($F5*'Jan''14 Envestra'!F7/'Jan''14 Envestra'!F8&gt;'Jan''14 Envestra'!F12),($F5*'Jan''14 Envestra'!F7/'Jan''14 Envestra'!F8-'Jan''14 Envestra'!F12)*'Jan''14 Envestra'!F15/100)*'Jan''14 Envestra'!F8</f>
        <v>0</v>
      </c>
      <c r="E42" s="66">
        <f>IF(($F5*'Jan''14 Envestra'!G7/'Jan''14 Envestra'!G8&gt;'Jan''14 Envestra'!G12),($F5*'Jan''14 Envestra'!G7/'Jan''14 Envestra'!G8-'Jan''14 Envestra'!G12)*'Jan''14 Envestra'!G15/100)*'Jan''14 Envestra'!G8</f>
        <v>0</v>
      </c>
      <c r="F42" s="66">
        <f>IF(($F5*'Jan''14 Envestra'!H7/'Jan''14 Envestra'!H8&gt;'Jan''14 Envestra'!H12),($F5*'Jan''14 Envestra'!H7/'Jan''14 Envestra'!H8-'Jan''14 Envestra'!H12)*'Jan''14 Envestra'!H15/100)*'Jan''14 Envestra'!H8</f>
        <v>0</v>
      </c>
      <c r="G42" s="66">
        <f>IF(($F5*'Jan''14 Envestra'!I7/'Jan''14 Envestra'!I8&gt;'Jan''14 Envestra'!I12),($F5*'Jan''14 Envestra'!I7/'Jan''14 Envestra'!I8-'Jan''14 Envestra'!I12)*'Jan''14 Envestra'!I15/100)*'Jan''14 Envestra'!I8</f>
        <v>0</v>
      </c>
      <c r="H42" s="66">
        <f>IF(($F5*'Jan''14 Envestra'!J7/'Jan''14 Envestra'!J8&gt;'Jan''14 Envestra'!J12),($F5*'Jan''14 Envestra'!J7/'Jan''14 Envestra'!J8-'Jan''14 Envestra'!J12)*'Jan''14 Envestra'!J15/100)*'Jan''14 Envestra'!J8</f>
        <v>244.16581199999993</v>
      </c>
      <c r="I42" s="66">
        <f>IF(($F5*'Jan''14 Envestra'!K7/'Jan''14 Envestra'!K8&gt;'Jan''14 Envestra'!K12),($F5*'Jan''14 Envestra'!K7/'Jan''14 Envestra'!K8-'Jan''14 Envestra'!K12)*'Jan''14 Envestra'!K15/100)*'Jan''14 Envestra'!K8</f>
        <v>270.41846699999996</v>
      </c>
      <c r="J42" s="66">
        <f>IF(($F5*'Jan''14 Envestra'!L7/'Jan''14 Envestra'!L8&gt;'Jan''14 Envestra'!L12),($F5*'Jan''14 Envestra'!L7/'Jan''14 Envestra'!L8-'Jan''14 Envestra'!L12)*'Jan''14 Envestra'!L15/100)*'Jan''14 Envestra'!L8</f>
        <v>0</v>
      </c>
      <c r="K42" s="70"/>
    </row>
    <row r="43" spans="1:11" x14ac:dyDescent="0.15">
      <c r="A43" s="47" t="s">
        <v>744</v>
      </c>
      <c r="C43" s="66">
        <f>IF($F5*'Jan''14 Envestra'!E9/'Jan''14 Envestra'!E10&gt;='Jan''14 Envestra'!E11,('Jan''14 Envestra'!E11*'Jan''14 Envestra'!E16/100)*'Jan''14 Envestra'!E10,($F5*'Jan''14 Envestra'!E9/'Jan''14 Envestra'!E10*'Jan''14 Envestra'!E16/100)*'Jan''14 Envestra'!E10)</f>
        <v>146.769744</v>
      </c>
      <c r="D43" s="66">
        <f>IF($F5*'Jan''14 Envestra'!F9/'Jan''14 Envestra'!F10&gt;='Jan''14 Envestra'!F11,('Jan''14 Envestra'!F11*'Jan''14 Envestra'!F16/100)*'Jan''14 Envestra'!F10,($F5*'Jan''14 Envestra'!F9/'Jan''14 Envestra'!F10*'Jan''14 Envestra'!F16/100)*'Jan''14 Envestra'!F10)</f>
        <v>312.928</v>
      </c>
      <c r="E43" s="66">
        <f>IF($F5*'Jan''14 Envestra'!G9/'Jan''14 Envestra'!G10&gt;='Jan''14 Envestra'!G11,('Jan''14 Envestra'!G11*'Jan''14 Envestra'!G16/100)*'Jan''14 Envestra'!G10,($F5*'Jan''14 Envestra'!G9/'Jan''14 Envestra'!G10*'Jan''14 Envestra'!G16/100)*'Jan''14 Envestra'!G10)</f>
        <v>469.92</v>
      </c>
      <c r="F43" s="66">
        <f>IF($F5*'Jan''14 Envestra'!H9/'Jan''14 Envestra'!H10&gt;='Jan''14 Envestra'!H11,('Jan''14 Envestra'!H11*'Jan''14 Envestra'!H16/100)*'Jan''14 Envestra'!H10,($F5*'Jan''14 Envestra'!H9/'Jan''14 Envestra'!H10*'Jan''14 Envestra'!H16/100)*'Jan''14 Envestra'!H10)</f>
        <v>338.88</v>
      </c>
      <c r="G43" s="66">
        <f>IF($F5*'Jan''14 Envestra'!I9/'Jan''14 Envestra'!I10&gt;='Jan''14 Envestra'!I11,('Jan''14 Envestra'!I11*'Jan''14 Envestra'!I16/100)*'Jan''14 Envestra'!I10,($F5*'Jan''14 Envestra'!I9/'Jan''14 Envestra'!I10*'Jan''14 Envestra'!I16/100)*'Jan''14 Envestra'!I10)</f>
        <v>321.74399999999997</v>
      </c>
      <c r="H43" s="66">
        <f>IF($F5*'Jan''14 Envestra'!J9/'Jan''14 Envestra'!J10&gt;='Jan''14 Envestra'!J11,('Jan''14 Envestra'!J11*'Jan''14 Envestra'!J16/100)*'Jan''14 Envestra'!J10,($F5*'Jan''14 Envestra'!J9/'Jan''14 Envestra'!J10*'Jan''14 Envestra'!J16/100)*'Jan''14 Envestra'!J10)</f>
        <v>277.2</v>
      </c>
      <c r="I43" s="66">
        <f>IF($F5*'Jan''14 Envestra'!K9/'Jan''14 Envestra'!K10&gt;='Jan''14 Envestra'!K11,('Jan''14 Envestra'!K11*'Jan''14 Envestra'!K16/100)*'Jan''14 Envestra'!K10,($F5*'Jan''14 Envestra'!K9/'Jan''14 Envestra'!K10*'Jan''14 Envestra'!K16/100)*'Jan''14 Envestra'!K10)</f>
        <v>131.65151999999998</v>
      </c>
      <c r="J43" s="66">
        <f>IF($F5*'Jan''14 Envestra'!L9/'Jan''14 Envestra'!L10&gt;='Jan''14 Envestra'!L11,('Jan''14 Envestra'!L11*'Jan''14 Envestra'!L16/100)*'Jan''14 Envestra'!L10,($F5*'Jan''14 Envestra'!L9/'Jan''14 Envestra'!L10*'Jan''14 Envestra'!L16/100)*'Jan''14 Envestra'!L10)</f>
        <v>322.08</v>
      </c>
      <c r="K43" s="70"/>
    </row>
    <row r="44" spans="1:11" x14ac:dyDescent="0.15">
      <c r="A44" s="47" t="s">
        <v>389</v>
      </c>
      <c r="C44" s="66">
        <f>IF($F5*'Jan''14 Envestra'!E9/'Jan''14 Envestra'!E10&lt;'Jan''14 Envestra'!E11,0,IF($F5*'Jan''14 Envestra'!E9/'Jan''14 Envestra'!E10&lt;='Jan''14 Envestra'!E12,($F5*'Jan''14 Envestra'!E9/'Jan''14 Envestra'!E10-'Jan''14 Envestra'!E11)*('Jan''14 Envestra'!E17/100)*'Jan''14 Envestra'!E10,('Jan''14 Envestra'!E12-'Jan''14 Envestra'!E11)*('Jan''14 Envestra'!E17/100)*'Jan''14 Envestra'!E10))</f>
        <v>106.72833600000001</v>
      </c>
      <c r="D44" s="66">
        <f>IF($F5*'Jan''14 Envestra'!F9/'Jan''14 Envestra'!F10&lt;'Jan''14 Envestra'!F11,0,IF($F5*'Jan''14 Envestra'!F9/'Jan''14 Envestra'!F10&lt;='Jan''14 Envestra'!F12,($F5*'Jan''14 Envestra'!F9/'Jan''14 Envestra'!F10-'Jan''14 Envestra'!F11)*('Jan''14 Envestra'!F17/100)*'Jan''14 Envestra'!F10,('Jan''14 Envestra'!F12-'Jan''14 Envestra'!F11)*('Jan''14 Envestra'!F17/100)*'Jan''14 Envestra'!F10))</f>
        <v>500.7051037999999</v>
      </c>
      <c r="E44" s="66">
        <f>IF($F5*'Jan''14 Envestra'!G9/'Jan''14 Envestra'!G10&lt;'Jan''14 Envestra'!G11,0,IF($F5*'Jan''14 Envestra'!G9/'Jan''14 Envestra'!G10&lt;='Jan''14 Envestra'!G12,($F5*'Jan''14 Envestra'!G9/'Jan''14 Envestra'!G10-'Jan''14 Envestra'!G11)*('Jan''14 Envestra'!G17/100)*'Jan''14 Envestra'!G10,('Jan''14 Envestra'!G12-'Jan''14 Envestra'!G11)*('Jan''14 Envestra'!G17/100)*'Jan''14 Envestra'!G10))</f>
        <v>320.68515599999989</v>
      </c>
      <c r="F44" s="66">
        <f>IF($F5*'Jan''14 Envestra'!H9/'Jan''14 Envestra'!H10&lt;'Jan''14 Envestra'!H11,0,IF($F5*'Jan''14 Envestra'!H9/'Jan''14 Envestra'!H10&lt;='Jan''14 Envestra'!H12,($F5*'Jan''14 Envestra'!H9/'Jan''14 Envestra'!H10-'Jan''14 Envestra'!H11)*('Jan''14 Envestra'!H17/100)*'Jan''14 Envestra'!H10,('Jan''14 Envestra'!H12-'Jan''14 Envestra'!H11)*('Jan''14 Envestra'!H17/100)*'Jan''14 Envestra'!H10))</f>
        <v>529.53444599999989</v>
      </c>
      <c r="G44" s="66">
        <f>IF($F5*'Jan''14 Envestra'!I9/'Jan''14 Envestra'!I10&lt;'Jan''14 Envestra'!I11,0,IF($F5*'Jan''14 Envestra'!I9/'Jan''14 Envestra'!I10&lt;='Jan''14 Envestra'!I12,($F5*'Jan''14 Envestra'!I9/'Jan''14 Envestra'!I10-'Jan''14 Envestra'!I11)*('Jan''14 Envestra'!I17/100)*'Jan''14 Envestra'!I10,('Jan''14 Envestra'!I12-'Jan''14 Envestra'!I11)*('Jan''14 Envestra'!I17/100)*'Jan''14 Envestra'!I10))</f>
        <v>492.51642679999992</v>
      </c>
      <c r="H44" s="66">
        <f>IF($F5*'Jan''14 Envestra'!J9/'Jan''14 Envestra'!J10&lt;'Jan''14 Envestra'!J11,0,IF($F5*'Jan''14 Envestra'!J9/'Jan''14 Envestra'!J10&lt;='Jan''14 Envestra'!J12,($F5*'Jan''14 Envestra'!J9/'Jan''14 Envestra'!J10-'Jan''14 Envestra'!J11)*('Jan''14 Envestra'!J17/100)*'Jan''14 Envestra'!J10,('Jan''14 Envestra'!J12-'Jan''14 Envestra'!J11)*('Jan''14 Envestra'!J17/100)*'Jan''14 Envestra'!J10))</f>
        <v>0</v>
      </c>
      <c r="I44" s="66">
        <f>IF($F5*'Jan''14 Envestra'!K9/'Jan''14 Envestra'!K10&lt;'Jan''14 Envestra'!K11,0,IF($F5*'Jan''14 Envestra'!K9/'Jan''14 Envestra'!K10&lt;='Jan''14 Envestra'!K12,($F5*'Jan''14 Envestra'!K9/'Jan''14 Envestra'!K10-'Jan''14 Envestra'!K11)*('Jan''14 Envestra'!K17/100)*'Jan''14 Envestra'!K10,('Jan''14 Envestra'!K12-'Jan''14 Envestra'!K11)*('Jan''14 Envestra'!K17/100)*'Jan''14 Envestra'!K10))</f>
        <v>105.22511999999998</v>
      </c>
      <c r="J44" s="66">
        <f>IF($F5*'Jan''14 Envestra'!L9/'Jan''14 Envestra'!L10&lt;'Jan''14 Envestra'!L11,0,IF($F5*'Jan''14 Envestra'!L9/'Jan''14 Envestra'!L10&lt;='Jan''14 Envestra'!L12,($F5*'Jan''14 Envestra'!L9/'Jan''14 Envestra'!L10-'Jan''14 Envestra'!L11)*('Jan''14 Envestra'!L17/100)*'Jan''14 Envestra'!L10,('Jan''14 Envestra'!L12-'Jan''14 Envestra'!L11)*('Jan''14 Envestra'!L17/100)*'Jan''14 Envestra'!L10))</f>
        <v>497.55961199999996</v>
      </c>
      <c r="K44" s="70"/>
    </row>
    <row r="45" spans="1:11" x14ac:dyDescent="0.15">
      <c r="A45" s="47" t="s">
        <v>742</v>
      </c>
      <c r="C45" s="66">
        <f>IF(($F5*'Jan''14 Envestra'!E9/'Jan''14 Envestra'!E10&gt;'Jan''14 Envestra'!E12),($F5*'Jan''14 Envestra'!E9/'Jan''14 Envestra'!E10-'Jan''14 Envestra'!E12)*'Jan''14 Envestra'!E18/100)*'Jan''14 Envestra'!E10</f>
        <v>512.30197919999989</v>
      </c>
      <c r="D45" s="66">
        <f>IF(($F5*'Jan''14 Envestra'!F9/'Jan''14 Envestra'!F10&gt;'Jan''14 Envestra'!F12),($F5*'Jan''14 Envestra'!F9/'Jan''14 Envestra'!F10-'Jan''14 Envestra'!F12)*'Jan''14 Envestra'!F18/100)*'Jan''14 Envestra'!F10</f>
        <v>0</v>
      </c>
      <c r="E45" s="66">
        <f>IF(($F5*'Jan''14 Envestra'!G9/'Jan''14 Envestra'!G10&gt;'Jan''14 Envestra'!G12),($F5*'Jan''14 Envestra'!G9/'Jan''14 Envestra'!G10-'Jan''14 Envestra'!G12)*'Jan''14 Envestra'!G18/100)*'Jan''14 Envestra'!G10</f>
        <v>0</v>
      </c>
      <c r="F45" s="66">
        <f>IF(($F5*'Jan''14 Envestra'!H9/'Jan''14 Envestra'!H10&gt;'Jan''14 Envestra'!H12),($F5*'Jan''14 Envestra'!H9/'Jan''14 Envestra'!H10-'Jan''14 Envestra'!H12)*'Jan''14 Envestra'!H18/100)*'Jan''14 Envestra'!H10</f>
        <v>0</v>
      </c>
      <c r="G45" s="66">
        <f>IF(($F5*'Jan''14 Envestra'!I9/'Jan''14 Envestra'!I10&gt;'Jan''14 Envestra'!I12),($F5*'Jan''14 Envestra'!I9/'Jan''14 Envestra'!I10-'Jan''14 Envestra'!I12)*'Jan''14 Envestra'!I18/100)*'Jan''14 Envestra'!I10</f>
        <v>0</v>
      </c>
      <c r="H45" s="66">
        <f>IF(($F5*'Jan''14 Envestra'!J9/'Jan''14 Envestra'!J10&gt;'Jan''14 Envestra'!J12),($F5*'Jan''14 Envestra'!J9/'Jan''14 Envestra'!J10-'Jan''14 Envestra'!J12)*'Jan''14 Envestra'!J18/100)*'Jan''14 Envestra'!J10</f>
        <v>488.33162399999986</v>
      </c>
      <c r="I45" s="66">
        <f>IF(($F5*'Jan''14 Envestra'!K9/'Jan''14 Envestra'!K10&gt;'Jan''14 Envestra'!K12),($F5*'Jan''14 Envestra'!K9/'Jan''14 Envestra'!K10-'Jan''14 Envestra'!K12)*'Jan''14 Envestra'!K18/100)*'Jan''14 Envestra'!K10</f>
        <v>540.83693399999993</v>
      </c>
      <c r="J45" s="66">
        <f>IF(($F5*'Jan''14 Envestra'!L9/'Jan''14 Envestra'!L10&gt;'Jan''14 Envestra'!L12),($F5*'Jan''14 Envestra'!L9/'Jan''14 Envestra'!L10-'Jan''14 Envestra'!L12)*'Jan''14 Envestra'!L18/100)*'Jan''14 Envestra'!L10</f>
        <v>0</v>
      </c>
      <c r="K45" s="70"/>
    </row>
    <row r="46" spans="1:11" x14ac:dyDescent="0.15">
      <c r="A46" s="47" t="s">
        <v>309</v>
      </c>
      <c r="C46" s="66">
        <f>365*'Jan''14 Envestra'!E19/100</f>
        <v>251.21854999999999</v>
      </c>
      <c r="D46" s="66">
        <f>365*'Jan''14 Envestra'!F19/100</f>
        <v>227.77095</v>
      </c>
      <c r="E46" s="66">
        <f>365*'Jan''14 Envestra'!G19/100</f>
        <v>248.93</v>
      </c>
      <c r="F46" s="66">
        <f>365*'Jan''14 Envestra'!H19/100</f>
        <v>250.90830000000003</v>
      </c>
      <c r="G46" s="66">
        <f>365*'Jan''14 Envestra'!I19/100</f>
        <v>251.047</v>
      </c>
      <c r="H46" s="66">
        <f>365*'Jan''14 Envestra'!J19/100</f>
        <v>210.86050000000003</v>
      </c>
      <c r="I46" s="66">
        <f>365*'Jan''14 Envestra'!K19/100</f>
        <v>243.34915000000001</v>
      </c>
      <c r="J46" s="66">
        <f>365*'Jan''14 Envestra'!L19/100</f>
        <v>228.65425000000002</v>
      </c>
      <c r="K46" s="67">
        <f>AVERAGE(C46:J46)</f>
        <v>239.09233750000001</v>
      </c>
    </row>
    <row r="47" spans="1:11" x14ac:dyDescent="0.15">
      <c r="A47" s="69" t="s">
        <v>721</v>
      </c>
      <c r="B47" s="70"/>
      <c r="C47" s="68">
        <f t="shared" ref="C47:H47" si="2">SUM(C40:C46)</f>
        <v>1399.9186387999998</v>
      </c>
      <c r="D47" s="68">
        <f t="shared" si="2"/>
        <v>1462.6955892999999</v>
      </c>
      <c r="E47" s="68">
        <f t="shared" si="2"/>
        <v>1453.9763479999999</v>
      </c>
      <c r="F47" s="68">
        <f>SUM(F40:F46)</f>
        <v>1569.478646</v>
      </c>
      <c r="G47" s="68">
        <f t="shared" si="2"/>
        <v>1483.3658400999998</v>
      </c>
      <c r="H47" s="68">
        <f t="shared" si="2"/>
        <v>1359.1579359999998</v>
      </c>
      <c r="I47" s="68">
        <f>SUM(I40:I46)</f>
        <v>1409.9195109999998</v>
      </c>
      <c r="J47" s="68">
        <f>SUM(J40:J46)</f>
        <v>1468.0132060000001</v>
      </c>
      <c r="K47" s="72">
        <f>AVERAGE(C47:J47)</f>
        <v>1450.8157143999997</v>
      </c>
    </row>
    <row r="49" spans="1:11" x14ac:dyDescent="0.15">
      <c r="A49" s="62" t="s">
        <v>861</v>
      </c>
      <c r="C49" s="50" t="s">
        <v>872</v>
      </c>
      <c r="D49" s="50" t="s">
        <v>396</v>
      </c>
      <c r="E49" s="50" t="s">
        <v>203</v>
      </c>
      <c r="F49" s="50" t="s">
        <v>126</v>
      </c>
      <c r="G49" s="50" t="s">
        <v>412</v>
      </c>
      <c r="H49" s="50" t="s">
        <v>234</v>
      </c>
      <c r="I49" s="50" t="s">
        <v>200</v>
      </c>
      <c r="J49" s="50" t="s">
        <v>375</v>
      </c>
      <c r="K49" s="65" t="s">
        <v>729</v>
      </c>
    </row>
    <row r="50" spans="1:11" x14ac:dyDescent="0.15">
      <c r="A50" s="47" t="s">
        <v>667</v>
      </c>
      <c r="C50" s="66">
        <f>IF($F5*'Jan''14 Envestra'!E23/'Jan''14 Envestra'!E24&gt;='Jan''14 Envestra'!E27,('Jan''14 Envestra'!E27*'Jan''14 Envestra'!E45/100)*'Jan''14 Envestra'!E24,($F5*'Jan''14 Envestra'!E23/'Jan''14 Envestra'!E24*'Jan''14 Envestra'!E45/100)*'Jan''14 Envestra'!E24)</f>
        <v>74.903927999999993</v>
      </c>
      <c r="D50" s="66">
        <f>IF($F5*'Jan''14 Envestra'!F23/'Jan''14 Envestra'!F24&gt;='Jan''14 Envestra'!F27,('Jan''14 Envestra'!F27*'Jan''14 Envestra'!F29/100)*'Jan''14 Envestra'!F24,('Bills Jan''14'!$F5*'Jan''14 Envestra'!F23/'Jan''14 Envestra'!F24*'Jan''14 Envestra'!F29/100)*'Jan''14 Envestra'!F24)</f>
        <v>135.94239999999999</v>
      </c>
      <c r="E50" s="66">
        <f>IF($F5*'Jan''14 Envestra'!G23/'Jan''14 Envestra'!G24&gt;='Jan''14 Envestra'!G27,('Jan''14 Envestra'!G27*'Jan''14 Envestra'!G45/100)*'Jan''14 Envestra'!G24,($F5*'Jan''14 Envestra'!G23/'Jan''14 Envestra'!G24*'Jan''14 Envestra'!G45/100)*'Jan''14 Envestra'!G24)</f>
        <v>252.12</v>
      </c>
      <c r="F50" s="66">
        <f>IF($F5*'Jan''14 Envestra'!H23/'Jan''14 Envestra'!H24&gt;='Jan''14 Envestra'!H27,('Jan''14 Envestra'!H27*'Jan''14 Envestra'!H45/100)*'Jan''14 Envestra'!H24,($F5*'Jan''14 Envestra'!H23/'Jan''14 Envestra'!H24*'Jan''14 Envestra'!H45/100)*'Jan''14 Envestra'!H24)</f>
        <v>144.32</v>
      </c>
      <c r="G50" s="66">
        <f>IF($F5*'Jan''14 Envestra'!I23/'Jan''14 Envestra'!I24&gt;='Jan''14 Envestra'!I27,('Jan''14 Envestra'!I27*'Jan''14 Envestra'!I29/100)*'Jan''14 Envestra'!I24,('Bills Jan''14'!$F5*'Jan''14 Envestra'!I23/'Jan''14 Envestra'!I24*'Jan''14 Envestra'!I29/100)*'Jan''14 Envestra'!I24)</f>
        <v>137.97120000000001</v>
      </c>
      <c r="H50" s="66">
        <f>IF($F5*'Jan''14 Envestra'!J23/'Jan''14 Envestra'!J24&gt;='Jan''14 Envestra'!J27,('Jan''14 Envestra'!J27*'Jan''14 Envestra'!J29/100)*'Jan''14 Envestra'!J24,('Bills Jan''14'!$F5*'Jan''14 Envestra'!J23/'Jan''14 Envestra'!J24*'Jan''14 Envestra'!J29/100)*'Jan''14 Envestra'!J24)</f>
        <v>130.01999999999998</v>
      </c>
      <c r="I50" s="66">
        <f>IF($F5*'Jan''14 Envestra'!K23/'Jan''14 Envestra'!K24&gt;='Jan''14 Envestra'!K27,('Jan''14 Envestra'!K27*'Jan''14 Envestra'!K29/100)*'Jan''14 Envestra'!K24,('Bills Jan''14'!$F5*'Jan''14 Envestra'!K23/'Jan''14 Envestra'!K24*'Jan''14 Envestra'!K29/100)*'Jan''14 Envestra'!K24)</f>
        <v>68.719199999999987</v>
      </c>
      <c r="J50" s="66">
        <f>IF($F5*'Jan''14 Envestra'!L23/'Jan''14 Envestra'!L24&gt;='Jan''14 Envestra'!L27,('Jan''14 Envestra'!L27*'Jan''14 Envestra'!L29/100)*'Jan''14 Envestra'!L24,('Bills Jan''14'!$F5*'Jan''14 Envestra'!L23/'Jan''14 Envestra'!L24*'Jan''14 Envestra'!L29/100)*'Jan''14 Envestra'!L24)</f>
        <v>133.05600000000001</v>
      </c>
      <c r="K50" s="70"/>
    </row>
    <row r="51" spans="1:11" x14ac:dyDescent="0.15">
      <c r="A51" s="47" t="s">
        <v>170</v>
      </c>
      <c r="C51" s="66">
        <f>IF($F5*'Jan''14 Envestra'!E23/'Jan''14 Envestra'!E24&lt;'Jan''14 Envestra'!E27,0,IF($F5*'Jan''14 Envestra'!E23/'Jan''14 Envestra'!E24&lt;='Jan''14 Envestra'!E28,($F5*'Jan''14 Envestra'!E23/'Jan''14 Envestra'!E24-'Jan''14 Envestra'!E27)*('Jan''14 Envestra'!E46/100)*'Jan''14 Envestra'!E24,('Jan''14 Envestra'!E28-'Jan''14 Envestra'!E27)*('Jan''14 Envestra'!E46/100)*'Jan''14 Envestra'!E24))</f>
        <v>51.369516000000004</v>
      </c>
      <c r="D51" s="66">
        <f>IF($F5*'Jan''14 Envestra'!F23/'Jan''14 Envestra'!F24&lt;'Jan''14 Envestra'!F27,0,IF($F5*'Jan''14 Envestra'!F23/'Jan''14 Envestra'!F24&lt;='Jan''14 Envestra'!F28,($F5*'Jan''14 Envestra'!F23/'Jan''14 Envestra'!F24-'Jan''14 Envestra'!F27)*('Jan''14 Envestra'!F46/100)*'Jan''14 Envestra'!F24,('Jan''14 Envestra'!F28-'Jan''14 Envestra'!F27)*('Jan''14 Envestra'!F46/100)*'Jan''14 Envestra'!F24))</f>
        <v>0</v>
      </c>
      <c r="E51" s="66">
        <f>IF($F5*'Jan''14 Envestra'!G23/'Jan''14 Envestra'!G24&lt;'Jan''14 Envestra'!G27,0,IF($F5*'Jan''14 Envestra'!G23/'Jan''14 Envestra'!G24&lt;='Jan''14 Envestra'!G28,($F5*'Jan''14 Envestra'!G23/'Jan''14 Envestra'!G24-'Jan''14 Envestra'!G27)*('Jan''14 Envestra'!G46/100)*'Jan''14 Envestra'!G24,('Jan''14 Envestra'!G28-'Jan''14 Envestra'!G27)*('Jan''14 Envestra'!G46/100)*'Jan''14 Envestra'!G24))</f>
        <v>160.34257799999995</v>
      </c>
      <c r="F51" s="66">
        <f>IF($F5*'Jan''14 Envestra'!H23/'Jan''14 Envestra'!H24&lt;'Jan''14 Envestra'!H27,0,IF($F5*'Jan''14 Envestra'!H23/'Jan''14 Envestra'!H24&lt;='Jan''14 Envestra'!H28,($F5*'Jan''14 Envestra'!H23/'Jan''14 Envestra'!H24-'Jan''14 Envestra'!H27)*('Jan''14 Envestra'!H46/100)*'Jan''14 Envestra'!H24,('Jan''14 Envestra'!H28-'Jan''14 Envestra'!H27)*('Jan''14 Envestra'!H46/100)*'Jan''14 Envestra'!H24))</f>
        <v>0</v>
      </c>
      <c r="G51" s="66">
        <f>IF($F5*'Jan''14 Envestra'!I23/'Jan''14 Envestra'!I24&lt;'Jan''14 Envestra'!I27,0,IF($F5*'Jan''14 Envestra'!I23/'Jan''14 Envestra'!I24&lt;='Jan''14 Envestra'!I28,($F5*'Jan''14 Envestra'!I23/'Jan''14 Envestra'!I24-'Jan''14 Envestra'!I27)*('Jan''14 Envestra'!I46/100)*'Jan''14 Envestra'!I24,('Jan''14 Envestra'!I28-'Jan''14 Envestra'!I27)*('Jan''14 Envestra'!I46/100)*'Jan''14 Envestra'!I24))</f>
        <v>0</v>
      </c>
      <c r="H51" s="66">
        <f>IF($F5*'Jan''14 Envestra'!J23/'Jan''14 Envestra'!J24&lt;'Jan''14 Envestra'!J27,0,IF($F5*'Jan''14 Envestra'!J23/'Jan''14 Envestra'!J24&lt;='Jan''14 Envestra'!J28,($F5*'Jan''14 Envestra'!J23/'Jan''14 Envestra'!J24-'Jan''14 Envestra'!J27)*('Jan''14 Envestra'!J46/100)*'Jan''14 Envestra'!J24,('Jan''14 Envestra'!J28-'Jan''14 Envestra'!J27)*('Jan''14 Envestra'!J46/100)*'Jan''14 Envestra'!J24))</f>
        <v>0</v>
      </c>
      <c r="I51" s="66">
        <f>IF($F5*'Jan''14 Envestra'!K23/'Jan''14 Envestra'!K24&lt;'Jan''14 Envestra'!K27,0,IF($F5*'Jan''14 Envestra'!K23/'Jan''14 Envestra'!K24&lt;='Jan''14 Envestra'!K28,($F5*'Jan''14 Envestra'!K23/'Jan''14 Envestra'!K24-'Jan''14 Envestra'!K27)*('Jan''14 Envestra'!K46/100)*'Jan''14 Envestra'!K24,('Jan''14 Envestra'!K28-'Jan''14 Envestra'!K27)*('Jan''14 Envestra'!K46/100)*'Jan''14 Envestra'!K24))</f>
        <v>0</v>
      </c>
      <c r="J51" s="66">
        <f>IF($F5*'Jan''14 Envestra'!L23/'Jan''14 Envestra'!L24&lt;'Jan''14 Envestra'!L27,0,IF($F5*'Jan''14 Envestra'!L23/'Jan''14 Envestra'!L24&lt;='Jan''14 Envestra'!L28,($F5*'Jan''14 Envestra'!L23/'Jan''14 Envestra'!L24-'Jan''14 Envestra'!L27)*('Jan''14 Envestra'!L46/100)*'Jan''14 Envestra'!L24,('Jan''14 Envestra'!L28-'Jan''14 Envestra'!L27)*('Jan''14 Envestra'!L46/100)*'Jan''14 Envestra'!L24))</f>
        <v>0</v>
      </c>
      <c r="K51" s="70"/>
    </row>
    <row r="52" spans="1:11" x14ac:dyDescent="0.15">
      <c r="A52" s="47" t="s">
        <v>868</v>
      </c>
      <c r="C52" s="66">
        <f>IF(($F5*'Jan''14 Envestra'!E23/'Jan''14 Envestra'!E24&gt;'Jan''14 Envestra'!E28),($F5*'Jan''14 Envestra'!E23/'Jan''14 Envestra'!E24-'Jan''14 Envestra'!E28)*'Jan''14 Envestra'!E47/100*'Jan''14 Envestra'!E24,0)</f>
        <v>235.41337709999996</v>
      </c>
      <c r="D52" s="66">
        <f>IF(($F5*'Jan''14 Envestra'!F23/'Jan''14 Envestra'!F24&gt;'Jan''14 Envestra'!F27)*'Jan''14 Envestra'!F24,('Bills Jan''14'!$F5*'Jan''14 Envestra'!F23/'Jan''14 Envestra'!F24-'Jan''14 Envestra'!F28)*'Jan''14 Envestra'!F31/100)*'Jan''14 Envestra'!F24</f>
        <v>258.68938589999999</v>
      </c>
      <c r="E52" s="66">
        <f>IF(($F5*'Jan''14 Envestra'!G23/'Jan''14 Envestra'!G24&gt;'Jan''14 Envestra'!G28),($F5*'Jan''14 Envestra'!G23/'Jan''14 Envestra'!G24-'Jan''14 Envestra'!G28)*'Jan''14 Envestra'!G47/100*'Jan''14 Envestra'!G24,0)</f>
        <v>0</v>
      </c>
      <c r="F52" s="66">
        <f>IF(($F5*'Jan''14 Envestra'!H23/'Jan''14 Envestra'!H24&gt;'Jan''14 Envestra'!H28),($F5*'Jan''14 Envestra'!H23/'Jan''14 Envestra'!H24-'Jan''14 Envestra'!H28)*'Jan''14 Envestra'!H47/100*'Jan''14 Envestra'!H24,0)</f>
        <v>246.99646799999994</v>
      </c>
      <c r="G52" s="66">
        <f>IF(($F5*'Jan''14 Envestra'!I23/'Jan''14 Envestra'!I24&gt;'Jan''14 Envestra'!I27)*'Jan''14 Envestra'!I24,('Bills Jan''14'!$F5*'Jan''14 Envestra'!I23/'Jan''14 Envestra'!I24-'Jan''14 Envestra'!I28)*'Jan''14 Envestra'!I31/100)*'Jan''14 Envestra'!I24</f>
        <v>276.04628899999994</v>
      </c>
      <c r="H52" s="66">
        <f>IF(($F5*'Jan''14 Envestra'!J23/'Jan''14 Envestra'!J24&gt;'Jan''14 Envestra'!J27)*'Jan''14 Envestra'!J24,('Bills Jan''14'!$F5*'Jan''14 Envestra'!J23/'Jan''14 Envestra'!J24-'Jan''14 Envestra'!J28)*'Jan''14 Envestra'!J31/100)*'Jan''14 Envestra'!J24</f>
        <v>250.76488799999996</v>
      </c>
      <c r="I52" s="66">
        <f>IF(($F5*'Jan''14 Envestra'!K23/'Jan''14 Envestra'!K24&gt;'Jan''14 Envestra'!K27)*'Jan''14 Envestra'!K24,('Bills Jan''14'!$F5*'Jan''14 Envestra'!K23/'Jan''14 Envestra'!K24-'Jan''14 Envestra'!K28)*'Jan''14 Envestra'!K31/100)*'Jan''14 Envestra'!K24</f>
        <v>296.10952799999995</v>
      </c>
      <c r="J52" s="66">
        <f>IF(($F5*'Jan''14 Envestra'!L23/'Jan''14 Envestra'!L24&gt;'Jan''14 Envestra'!L27)*'Jan''14 Envestra'!L24,('Bills Jan''14'!$F5*'Jan''14 Envestra'!L23/'Jan''14 Envestra'!L24-'Jan''14 Envestra'!L28)*'Jan''14 Envestra'!L31/100)*'Jan''14 Envestra'!L24</f>
        <v>260.13457799999998</v>
      </c>
      <c r="K52" s="70"/>
    </row>
    <row r="53" spans="1:11" x14ac:dyDescent="0.15">
      <c r="A53" s="47" t="s">
        <v>744</v>
      </c>
      <c r="C53" s="66">
        <f>IF($F5*'Jan''14 Envestra'!E25/'Jan''14 Envestra'!E26&gt;='Jan''14 Envestra'!E27,('Jan''14 Envestra'!E27*'Jan''14 Envestra'!E48/100)*'Jan''14 Envestra'!E26,($F5*'Jan''14 Envestra'!E25/'Jan''14 Envestra'!E26*'Jan''14 Envestra'!E48/100*'Jan''14 Envestra'!E26))</f>
        <v>149.80785599999999</v>
      </c>
      <c r="D53" s="66">
        <f>IF($F5*'Jan''14 Envestra'!F25/'Jan''14 Envestra'!F26&gt;='Jan''14 Envestra'!F27,('Jan''14 Envestra'!F27*'Jan''14 Envestra'!F32/100)*'Jan''14 Envestra'!F26,('Bills Jan''14'!$F5*'Jan''14 Envestra'!F25/'Jan''14 Envestra'!F26*'Jan''14 Envestra'!F32/100)*'Jan''14 Envestra'!F26)</f>
        <v>258.93119999999999</v>
      </c>
      <c r="E53" s="66">
        <f>IF($F5*'Jan''14 Envestra'!G25/'Jan''14 Envestra'!G26&gt;='Jan''14 Envestra'!G27,('Jan''14 Envestra'!G27*'Jan''14 Envestra'!G48/100)*'Jan''14 Envestra'!G26,($F5*'Jan''14 Envestra'!G25/'Jan''14 Envestra'!G26*'Jan''14 Envestra'!G48/100*'Jan''14 Envestra'!G26))</f>
        <v>485.76</v>
      </c>
      <c r="F53" s="66">
        <f>IF($F5*'Jan''14 Envestra'!H25/'Jan''14 Envestra'!H26&gt;='Jan''14 Envestra'!H27,('Jan''14 Envestra'!H27*'Jan''14 Envestra'!H48/100)*'Jan''14 Envestra'!H26,($F5*'Jan''14 Envestra'!H25/'Jan''14 Envestra'!H26*'Jan''14 Envestra'!H48/100*'Jan''14 Envestra'!H26))</f>
        <v>283.904</v>
      </c>
      <c r="G53" s="66">
        <f>IF($F5*'Jan''14 Envestra'!I25/'Jan''14 Envestra'!I26&gt;='Jan''14 Envestra'!I27,('Jan''14 Envestra'!I27*'Jan''14 Envestra'!I32/100)*'Jan''14 Envestra'!I26,('Bills Jan''14'!$F5*'Jan''14 Envestra'!I25/'Jan''14 Envestra'!I26*'Jan''14 Envestra'!I32/100)*'Jan''14 Envestra'!I26)</f>
        <v>266.39359999999999</v>
      </c>
      <c r="H53" s="66">
        <f>IF($F5*'Jan''14 Envestra'!J25/'Jan''14 Envestra'!J26&gt;='Jan''14 Envestra'!J27,('Jan''14 Envestra'!J27*'Jan''14 Envestra'!J32/100)*'Jan''14 Envestra'!J26,('Bills Jan''14'!$F5*'Jan''14 Envestra'!J25/'Jan''14 Envestra'!J26*'Jan''14 Envestra'!J32/100)*'Jan''14 Envestra'!J26)</f>
        <v>260.03999999999996</v>
      </c>
      <c r="I53" s="66">
        <f>IF($F5*'Jan''14 Envestra'!K25/'Jan''14 Envestra'!K26&gt;='Jan''14 Envestra'!K27,('Jan''14 Envestra'!K27*'Jan''14 Envestra'!K32/100)*'Jan''14 Envestra'!K26,('Bills Jan''14'!$F5*'Jan''14 Envestra'!K25/'Jan''14 Envestra'!K26*'Jan''14 Envestra'!K32/100)*'Jan''14 Envestra'!K26)</f>
        <v>137.43839999999997</v>
      </c>
      <c r="J53" s="66">
        <f>IF($F5*'Jan''14 Envestra'!L25/'Jan''14 Envestra'!L26&gt;='Jan''14 Envestra'!L27,('Jan''14 Envestra'!L27*'Jan''14 Envestra'!L32/100)*'Jan''14 Envestra'!L26,('Bills Jan''14'!$F5*'Jan''14 Envestra'!L25/'Jan''14 Envestra'!L26*'Jan''14 Envestra'!L32/100)*'Jan''14 Envestra'!L26)</f>
        <v>247.80799999999999</v>
      </c>
      <c r="K53" s="70"/>
    </row>
    <row r="54" spans="1:11" x14ac:dyDescent="0.15">
      <c r="A54" s="47" t="s">
        <v>389</v>
      </c>
      <c r="C54" s="66">
        <f>IF($F5*'Jan''14 Envestra'!E25/'Jan''14 Envestra'!E26&lt;'Jan''14 Envestra'!E27,0,IF($F5*'Jan''14 Envestra'!E25/'Jan''14 Envestra'!E26&lt;='Jan''14 Envestra'!E28,($F5*'Jan''14 Envestra'!E25/'Jan''14 Envestra'!E26-'Jan''14 Envestra'!E27)*('Jan''14 Envestra'!E49/100)*'Jan''14 Envestra'!E26,('Jan''14 Envestra'!E28-'Jan''14 Envestra'!E27)*('Jan''14 Envestra'!E49/100)*'Jan''14 Envestra'!E26))</f>
        <v>102.73903200000001</v>
      </c>
      <c r="D54" s="66">
        <v>0</v>
      </c>
      <c r="E54" s="66">
        <f>IF($F5*'Jan''14 Envestra'!G25/'Jan''14 Envestra'!G26&lt;'Jan''14 Envestra'!G27,0,IF($F5*'Jan''14 Envestra'!G25/'Jan''14 Envestra'!G26&lt;='Jan''14 Envestra'!G28,($F5*'Jan''14 Envestra'!G25/'Jan''14 Envestra'!G26-'Jan''14 Envestra'!G27)*('Jan''14 Envestra'!G49/100)*'Jan''14 Envestra'!G26,('Jan''14 Envestra'!G28-'Jan''14 Envestra'!G27)*('Jan''14 Envestra'!G49/100)*'Jan''14 Envestra'!G26))</f>
        <v>312.76700399999993</v>
      </c>
      <c r="F54" s="66">
        <f>IF($F5*'Jan''14 Envestra'!H25/'Jan''14 Envestra'!H26&lt;'Jan''14 Envestra'!H27,0,IF($F5*'Jan''14 Envestra'!H25/'Jan''14 Envestra'!H26&lt;='Jan''14 Envestra'!H28,($F5*'Jan''14 Envestra'!H25/'Jan''14 Envestra'!H26-'Jan''14 Envestra'!H27)*('Jan''14 Envestra'!H49/100)*'Jan''14 Envestra'!H26,('Jan''14 Envestra'!H28-'Jan''14 Envestra'!H27)*('Jan''14 Envestra'!H49/100)*'Jan''14 Envestra'!H26))</f>
        <v>0</v>
      </c>
      <c r="G54" s="66">
        <v>0</v>
      </c>
      <c r="H54" s="66">
        <v>0</v>
      </c>
      <c r="I54" s="66">
        <v>0</v>
      </c>
      <c r="J54" s="66">
        <v>0</v>
      </c>
      <c r="K54" s="70"/>
    </row>
    <row r="55" spans="1:11" x14ac:dyDescent="0.15">
      <c r="A55" s="47" t="s">
        <v>742</v>
      </c>
      <c r="C55" s="66">
        <f>IF(($F5*'Jan''14 Envestra'!E25/'Jan''14 Envestra'!E26&gt;'Jan''14 Envestra'!E28),($F5*'Jan''14 Envestra'!E25/'Jan''14 Envestra'!E26-'Jan''14 Envestra'!E28)*'Jan''14 Envestra'!E50/100*'Jan''14 Envestra'!E26,0)</f>
        <v>470.82675419999993</v>
      </c>
      <c r="D55" s="66">
        <f>IF(($F5*'Jan''14 Envestra'!F25/'Jan''14 Envestra'!F26&gt;'Jan''14 Envestra'!F27),('Bills Jan''14'!$F5*'Jan''14 Envestra'!F25/'Jan''14 Envestra'!F26-'Jan''14 Envestra'!F27)*'Jan''14 Envestra'!F34/100)*'Jan''14 Envestra'!F26</f>
        <v>502.28454319999992</v>
      </c>
      <c r="E55" s="66">
        <f>IF(($F5*'Jan''14 Envestra'!G25/'Jan''14 Envestra'!G26&gt;'Jan''14 Envestra'!G28),($F5*'Jan''14 Envestra'!G25/'Jan''14 Envestra'!G26-'Jan''14 Envestra'!G28)*'Jan''14 Envestra'!G50/100*'Jan''14 Envestra'!G26,0)</f>
        <v>0</v>
      </c>
      <c r="F55" s="66">
        <f>IF(($F5*'Jan''14 Envestra'!H25/'Jan''14 Envestra'!H26&gt;'Jan''14 Envestra'!H28),($F5*'Jan''14 Envestra'!H25/'Jan''14 Envestra'!H26-'Jan''14 Envestra'!H28)*'Jan''14 Envestra'!H50/100*'Jan''14 Envestra'!H26,0)</f>
        <v>468.00867399999993</v>
      </c>
      <c r="G55" s="66">
        <f>IF(($F5*'Jan''14 Envestra'!I25/'Jan''14 Envestra'!I26&gt;'Jan''14 Envestra'!I27),('Bills Jan''14'!$F5*'Jan''14 Envestra'!I25/'Jan''14 Envestra'!I26-'Jan''14 Envestra'!I27)*'Jan''14 Envestra'!I34/100)*'Jan''14 Envestra'!I26</f>
        <v>538.95446800000002</v>
      </c>
      <c r="H55" s="66">
        <f>IF(($F5*'Jan''14 Envestra'!J25/'Jan''14 Envestra'!J26&gt;'Jan''14 Envestra'!J27),('Bills Jan''14'!$F5*'Jan''14 Envestra'!J25/'Jan''14 Envestra'!J26-'Jan''14 Envestra'!J27)*'Jan''14 Envestra'!J34/100)*'Jan''14 Envestra'!J26</f>
        <v>501.52977599999991</v>
      </c>
      <c r="I55" s="66">
        <f>IF(($F5*'Jan''14 Envestra'!K25/'Jan''14 Envestra'!K26&gt;'Jan''14 Envestra'!K27),('Bills Jan''14'!$F5*'Jan''14 Envestra'!K25/'Jan''14 Envestra'!K26-'Jan''14 Envestra'!K27)*'Jan''14 Envestra'!K34/100)*'Jan''14 Envestra'!K26</f>
        <v>592.21905599999991</v>
      </c>
      <c r="J55" s="66">
        <f>IF(($F5*'Jan''14 Envestra'!L25/'Jan''14 Envestra'!L26&gt;'Jan''14 Envestra'!L27),('Bills Jan''14'!$F5*'Jan''14 Envestra'!L25/'Jan''14 Envestra'!L26-'Jan''14 Envestra'!L27)*'Jan''14 Envestra'!L34/100)*'Jan''14 Envestra'!L26</f>
        <v>494.57685199999992</v>
      </c>
      <c r="K55" s="70"/>
    </row>
    <row r="56" spans="1:11" x14ac:dyDescent="0.15">
      <c r="A56" s="47" t="s">
        <v>309</v>
      </c>
      <c r="C56" s="66">
        <f>365*'Jan''14 Envestra'!E35/100</f>
        <v>244.35290000000001</v>
      </c>
      <c r="D56" s="66">
        <f>365*'Jan''14 Envestra'!F35/100</f>
        <v>221.54769999999999</v>
      </c>
      <c r="E56" s="66">
        <f>365*'Jan''14 Envestra'!G35/100</f>
        <v>248.93</v>
      </c>
      <c r="F56" s="66">
        <f>365*'Jan''14 Envestra'!H35/100</f>
        <v>244.10470000000001</v>
      </c>
      <c r="G56" s="66">
        <f>365*'Jan''14 Envestra'!I35/100</f>
        <v>247.87149999999997</v>
      </c>
      <c r="H56" s="66">
        <f>365*'Jan''14 Envestra'!J35/100</f>
        <v>210.86050000000003</v>
      </c>
      <c r="I56" s="66">
        <f>365*'Jan''14 Envestra'!K35/100</f>
        <v>240.5788</v>
      </c>
      <c r="J56" s="66">
        <f>365*'Jan''14 Envestra'!L35/100</f>
        <v>228.65425000000002</v>
      </c>
      <c r="K56" s="67">
        <f>AVERAGE(C56:J56)</f>
        <v>235.86254374999999</v>
      </c>
    </row>
    <row r="57" spans="1:11" x14ac:dyDescent="0.15">
      <c r="A57" s="69" t="s">
        <v>721</v>
      </c>
      <c r="B57" s="70"/>
      <c r="C57" s="68">
        <f t="shared" ref="C57:H57" si="3">SUM(C50:C56)</f>
        <v>1329.4133632999999</v>
      </c>
      <c r="D57" s="68">
        <f t="shared" si="3"/>
        <v>1377.3952291000001</v>
      </c>
      <c r="E57" s="68">
        <f t="shared" si="3"/>
        <v>1459.9195819999998</v>
      </c>
      <c r="F57" s="68">
        <f>SUM(F50:F56)</f>
        <v>1387.333842</v>
      </c>
      <c r="G57" s="68">
        <f t="shared" si="3"/>
        <v>1467.237057</v>
      </c>
      <c r="H57" s="68">
        <f t="shared" si="3"/>
        <v>1353.2151639999997</v>
      </c>
      <c r="I57" s="68">
        <f>SUM(I50:I56)</f>
        <v>1335.0649839999999</v>
      </c>
      <c r="J57" s="68">
        <f>SUM(J50:J56)</f>
        <v>1364.2296799999999</v>
      </c>
      <c r="K57" s="72">
        <f>AVERAGE(C57:J57)</f>
        <v>1384.226112675</v>
      </c>
    </row>
    <row r="59" spans="1:11" x14ac:dyDescent="0.15">
      <c r="A59" s="62" t="s">
        <v>343</v>
      </c>
      <c r="C59" s="50" t="s">
        <v>872</v>
      </c>
      <c r="D59" s="50" t="s">
        <v>396</v>
      </c>
      <c r="E59" s="50" t="s">
        <v>204</v>
      </c>
      <c r="F59" s="50" t="s">
        <v>126</v>
      </c>
      <c r="G59" s="50" t="s">
        <v>412</v>
      </c>
      <c r="H59" s="50" t="s">
        <v>234</v>
      </c>
      <c r="I59" s="50" t="s">
        <v>200</v>
      </c>
      <c r="J59" s="50" t="s">
        <v>375</v>
      </c>
      <c r="K59" s="65" t="s">
        <v>729</v>
      </c>
    </row>
    <row r="60" spans="1:11" x14ac:dyDescent="0.15">
      <c r="A60" s="47" t="s">
        <v>667</v>
      </c>
      <c r="C60" s="66">
        <f>IF($F5*'Jan''14 Envestra'!E39/'Jan''14 Envestra'!E40&gt;='Jan''14 Envestra'!E43,('Jan''14 Envestra'!E43*'Jan''14 Envestra'!E45/100)*'Jan''14 Envestra'!E40,($F5*'Jan''14 Envestra'!E39/'Jan''14 Envestra'!E40*'Jan''14 Envestra'!E45/100)*'Jan''14 Envestra'!E40)</f>
        <v>74.903927999999993</v>
      </c>
      <c r="D60" s="66">
        <f>IF($F5*'Jan''14 Envestra'!F39/'Jan''14 Envestra'!F40&gt;='Jan''14 Envestra'!F43,('Jan''14 Envestra'!F43*'Jan''14 Envestra'!F45/100)*'Jan''14 Envestra'!F40,($F5*'Jan''14 Envestra'!F39/'Jan''14 Envestra'!F40*'Jan''14 Envestra'!F45/100)*'Jan''14 Envestra'!F40)</f>
        <v>169.84</v>
      </c>
      <c r="E60" s="66">
        <f>IF($F5*'Jan''14 Envestra'!G39/'Jan''14 Envestra'!G40&gt;='Jan''14 Envestra'!G43,('Jan''14 Envestra'!G43*'Jan''14 Envestra'!G45/100)*'Jan''14 Envestra'!G40,($F5*'Jan''14 Envestra'!G39/'Jan''14 Envestra'!G40*'Jan''14 Envestra'!G45/100)*'Jan''14 Envestra'!G40)</f>
        <v>252.12</v>
      </c>
      <c r="F60" s="66">
        <f>IF($F5*'Jan''14 Envestra'!H39/'Jan''14 Envestra'!H40&gt;='Jan''14 Envestra'!H43,('Jan''14 Envestra'!H43*'Jan''14 Envestra'!H45/100)*'Jan''14 Envestra'!H40,($F5*'Jan''14 Envestra'!H39/'Jan''14 Envestra'!H40*'Jan''14 Envestra'!H45/100)*'Jan''14 Envestra'!H40)</f>
        <v>180.4</v>
      </c>
      <c r="G60" s="66">
        <f>IF($F5*'Jan''14 Envestra'!I39/'Jan''14 Envestra'!I40&gt;='Jan''14 Envestra'!I43,('Jan''14 Envestra'!I43*'Jan''14 Envestra'!I45/100)*'Jan''14 Envestra'!I40,($F5*'Jan''14 Envestra'!I39/'Jan''14 Envestra'!I40*'Jan''14 Envestra'!I45/100)*'Jan''14 Envestra'!I40)</f>
        <v>171.89599999999999</v>
      </c>
      <c r="H60" s="66">
        <f>IF($F5*'Jan''14 Envestra'!J39/'Jan''14 Envestra'!J40&gt;='Jan''14 Envestra'!J43,('Jan''14 Envestra'!J43*'Jan''14 Envestra'!J45/100)*'Jan''14 Envestra'!J40,($F5*'Jan''14 Envestra'!J39/'Jan''14 Envestra'!J40*'Jan''14 Envestra'!J45/100)*'Jan''14 Envestra'!J40)</f>
        <v>127.38000000000002</v>
      </c>
      <c r="I60" s="66">
        <f>IF($F5*'Jan''14 Envestra'!K39/'Jan''14 Envestra'!K40&gt;='Jan''14 Envestra'!K43,('Jan''14 Envestra'!K43*'Jan''14 Envestra'!K45/100)*'Jan''14 Envestra'!K40,($F5*'Jan''14 Envestra'!K39/'Jan''14 Envestra'!K40*'Jan''14 Envestra'!K45/100)*'Jan''14 Envestra'!K40)</f>
        <v>80.292960000000008</v>
      </c>
      <c r="J60" s="66">
        <f>IF($F5*'Jan''14 Envestra'!L39/'Jan''14 Envestra'!L40&gt;='Jan''14 Envestra'!L43,('Jan''14 Envestra'!L43*'Jan''14 Envestra'!L45/100)*'Jan''14 Envestra'!L40,($F5*'Jan''14 Envestra'!L39/'Jan''14 Envestra'!L40*'Jan''14 Envestra'!L45/100)*'Jan''14 Envestra'!L40)</f>
        <v>169.84</v>
      </c>
      <c r="K60" s="70"/>
    </row>
    <row r="61" spans="1:11" x14ac:dyDescent="0.15">
      <c r="A61" s="47" t="s">
        <v>170</v>
      </c>
      <c r="C61" s="66">
        <f>IF($F5*'Jan''14 Envestra'!E39/'Jan''14 Envestra'!E40&lt;'Jan''14 Envestra'!E43,0,IF($F5*'Jan''14 Envestra'!E39/'Jan''14 Envestra'!E40&lt;='Jan''14 Envestra'!E44,($F5*'Jan''14 Envestra'!E39/'Jan''14 Envestra'!E40-'Jan''14 Envestra'!E43)*('Jan''14 Envestra'!E46/100)*'Jan''14 Envestra'!E40,('Jan''14 Envestra'!E44-'Jan''14 Envestra'!E43)*('Jan''14 Envestra'!E46/100)*'Jan''14 Envestra'!E40))</f>
        <v>51.369516000000004</v>
      </c>
      <c r="D61" s="66">
        <f>IF($F5*'Jan''14 Envestra'!F39/'Jan''14 Envestra'!F40&lt;'Jan''14 Envestra'!F43,0,IF($F5*'Jan''14 Envestra'!F39/'Jan''14 Envestra'!F40&lt;='Jan''14 Envestra'!F44,($F5*'Jan''14 Envestra'!F39/'Jan''14 Envestra'!F40-'Jan''14 Envestra'!F43)*('Jan''14 Envestra'!F46/100)*'Jan''14 Envestra'!F40,('Jan''14 Envestra'!F44-'Jan''14 Envestra'!F43)*('Jan''14 Envestra'!F46/100)*'Jan''14 Envestra'!F40))</f>
        <v>244.77645279999999</v>
      </c>
      <c r="E61" s="66">
        <f>IF($F5*'Jan''14 Envestra'!G39/'Jan''14 Envestra'!G40&lt;'Jan''14 Envestra'!G43,0,IF($F5*'Jan''14 Envestra'!G39/'Jan''14 Envestra'!G40&lt;='Jan''14 Envestra'!G44,($F5*'Jan''14 Envestra'!G39/'Jan''14 Envestra'!G40-'Jan''14 Envestra'!G43)*('Jan''14 Envestra'!G46/100)*'Jan''14 Envestra'!G40,('Jan''14 Envestra'!G44-'Jan''14 Envestra'!G43)*('Jan''14 Envestra'!G46/100)*'Jan''14 Envestra'!G40))</f>
        <v>160.34257799999995</v>
      </c>
      <c r="F61" s="66">
        <f>IF($F5*'Jan''14 Envestra'!H39/'Jan''14 Envestra'!H40&lt;'Jan''14 Envestra'!H43,0,IF($F5*'Jan''14 Envestra'!H39/'Jan''14 Envestra'!H40&lt;='Jan''14 Envestra'!H44,($F5*'Jan''14 Envestra'!H39/'Jan''14 Envestra'!H40-'Jan''14 Envestra'!H43)*('Jan''14 Envestra'!H46/100)*'Jan''14 Envestra'!H40,('Jan''14 Envestra'!H44-'Jan''14 Envestra'!H43)*('Jan''14 Envestra'!H46/100)*'Jan''14 Envestra'!H40))</f>
        <v>259.568063</v>
      </c>
      <c r="G61" s="66">
        <f>IF($F5*'Jan''14 Envestra'!I39/'Jan''14 Envestra'!I40&lt;'Jan''14 Envestra'!I43,0,IF($F5*'Jan''14 Envestra'!I39/'Jan''14 Envestra'!I40&lt;='Jan''14 Envestra'!I44,($F5*'Jan''14 Envestra'!I39/'Jan''14 Envestra'!I40-'Jan''14 Envestra'!I43)*('Jan''14 Envestra'!I46/100)*'Jan''14 Envestra'!I40,('Jan''14 Envestra'!I44-'Jan''14 Envestra'!I43)*('Jan''14 Envestra'!I46/100)*'Jan''14 Envestra'!I40))</f>
        <v>243.46366489999997</v>
      </c>
      <c r="H61" s="66">
        <f>IF($F5*'Jan''14 Envestra'!J39/'Jan''14 Envestra'!J40&lt;'Jan''14 Envestra'!J43,0,IF($F5*'Jan''14 Envestra'!J39/'Jan''14 Envestra'!J40&lt;='Jan''14 Envestra'!J44,($F5*'Jan''14 Envestra'!J39/'Jan''14 Envestra'!J40-'Jan''14 Envestra'!J43)*('Jan''14 Envestra'!J46/100)*'Jan''14 Envestra'!J40,('Jan''14 Envestra'!J44-'Jan''14 Envestra'!J43)*('Jan''14 Envestra'!J46/100)*'Jan''14 Envestra'!J40))</f>
        <v>0</v>
      </c>
      <c r="I61" s="66">
        <f>IF($F5*'Jan''14 Envestra'!K39/'Jan''14 Envestra'!K40&lt;'Jan''14 Envestra'!K43,0,IF($F5*'Jan''14 Envestra'!K39/'Jan''14 Envestra'!K40&lt;='Jan''14 Envestra'!K44,($F5*'Jan''14 Envestra'!K39/'Jan''14 Envestra'!K40-'Jan''14 Envestra'!K43)*('Jan''14 Envestra'!K46/100)*'Jan''14 Envestra'!K40,('Jan''14 Envestra'!K44-'Jan''14 Envestra'!K43)*('Jan''14 Envestra'!K46/100)*'Jan''14 Envestra'!K40))</f>
        <v>55.503360000000001</v>
      </c>
      <c r="J61" s="66">
        <f>IF($F5*'Jan''14 Envestra'!L39/'Jan''14 Envestra'!L40&lt;'Jan''14 Envestra'!L43,0,IF($F5*'Jan''14 Envestra'!L39/'Jan''14 Envestra'!L40&lt;='Jan''14 Envestra'!L44,($F5*'Jan''14 Envestra'!L39/'Jan''14 Envestra'!L40-'Jan''14 Envestra'!L43)*('Jan''14 Envestra'!L46/100)*'Jan''14 Envestra'!L40,('Jan''14 Envestra'!L44-'Jan''14 Envestra'!L43)*('Jan''14 Envestra'!L46/100)*'Jan''14 Envestra'!L40))</f>
        <v>243.06072999999998</v>
      </c>
      <c r="K61" s="70"/>
    </row>
    <row r="62" spans="1:11" x14ac:dyDescent="0.15">
      <c r="A62" s="47" t="s">
        <v>868</v>
      </c>
      <c r="C62" s="66">
        <f>IF(($F5*'Jan''14 Envestra'!E39/'Jan''14 Envestra'!E40&gt;'Jan''14 Envestra'!E44),($F5*'Jan''14 Envestra'!E39/'Jan''14 Envestra'!E40-'Jan''14 Envestra'!E44)*'Jan''14 Envestra'!E47/100)*'Jan''14 Envestra'!E40</f>
        <v>235.41337709999996</v>
      </c>
      <c r="D62" s="66">
        <f>IF(($F5*'Jan''14 Envestra'!F39/'Jan''14 Envestra'!F40&gt;'Jan''14 Envestra'!F44),($F5*'Jan''14 Envestra'!F39/'Jan''14 Envestra'!F40-'Jan''14 Envestra'!F44)*'Jan''14 Envestra'!F47/100)*'Jan''14 Envestra'!F40</f>
        <v>0</v>
      </c>
      <c r="E62" s="66">
        <f>IF(($F5*'Jan''14 Envestra'!G39/'Jan''14 Envestra'!G40&gt;'Jan''14 Envestra'!G44),($F5*'Jan''14 Envestra'!G39/'Jan''14 Envestra'!G40-'Jan''14 Envestra'!G44)*'Jan''14 Envestra'!G47/100)*'Jan''14 Envestra'!G40</f>
        <v>0</v>
      </c>
      <c r="F62" s="66">
        <f>IF(($F5*'Jan''14 Envestra'!H39/'Jan''14 Envestra'!H40&gt;'Jan''14 Envestra'!H44),($F5*'Jan''14 Envestra'!H39/'Jan''14 Envestra'!H40-'Jan''14 Envestra'!H44)*'Jan''14 Envestra'!H47/100)*'Jan''14 Envestra'!H40</f>
        <v>0</v>
      </c>
      <c r="G62" s="66">
        <f>IF(($F5*'Jan''14 Envestra'!I39/'Jan''14 Envestra'!I40&gt;'Jan''14 Envestra'!I44),($F5*'Jan''14 Envestra'!I39/'Jan''14 Envestra'!I40-'Jan''14 Envestra'!I44)*'Jan''14 Envestra'!I47/100)*'Jan''14 Envestra'!I40</f>
        <v>0</v>
      </c>
      <c r="H62" s="66">
        <f>IF(($F5*'Jan''14 Envestra'!J39/'Jan''14 Envestra'!J40&gt;'Jan''14 Envestra'!J44),($F5*'Jan''14 Envestra'!J39/'Jan''14 Envestra'!J40-'Jan''14 Envestra'!J44)*'Jan''14 Envestra'!J47/100)*'Jan''14 Envestra'!J40</f>
        <v>260.66350199999999</v>
      </c>
      <c r="I62" s="66">
        <f>IF(($F5*'Jan''14 Envestra'!K39/'Jan''14 Envestra'!K40&gt;'Jan''14 Envestra'!K44),($F5*'Jan''14 Envestra'!K39/'Jan''14 Envestra'!K40-'Jan''14 Envestra'!K44)*'Jan''14 Envestra'!K47/100)*'Jan''14 Envestra'!K40</f>
        <v>255.48738599999996</v>
      </c>
      <c r="J62" s="66">
        <f>IF(($F5*'Jan''14 Envestra'!L39/'Jan''14 Envestra'!L40&gt;'Jan''14 Envestra'!L44),($F5*'Jan''14 Envestra'!L39/'Jan''14 Envestra'!L40-'Jan''14 Envestra'!L44)*'Jan''14 Envestra'!L47/100)*'Jan''14 Envestra'!L40</f>
        <v>0</v>
      </c>
      <c r="K62" s="70"/>
    </row>
    <row r="63" spans="1:11" x14ac:dyDescent="0.15">
      <c r="A63" s="47" t="s">
        <v>744</v>
      </c>
      <c r="C63" s="66">
        <f>IF($F5*'Jan''14 Envestra'!E41/'Jan''14 Envestra'!E42&gt;='Jan''14 Envestra'!E43,('Jan''14 Envestra'!E43*'Jan''14 Envestra'!E48/100)*'Jan''14 Envestra'!E42,($F5*'Jan''14 Envestra'!E41/'Jan''14 Envestra'!E42*'Jan''14 Envestra'!E48/100)*'Jan''14 Envestra'!E42)</f>
        <v>149.80785599999999</v>
      </c>
      <c r="D63" s="66">
        <f>IF($F5*'Jan''14 Envestra'!F41/'Jan''14 Envestra'!F42&gt;='Jan''14 Envestra'!F43,('Jan''14 Envestra'!F43*'Jan''14 Envestra'!F48/100)*'Jan''14 Envestra'!F42,($F5*'Jan''14 Envestra'!F41/'Jan''14 Envestra'!F42*'Jan''14 Envestra'!F48/100)*'Jan''14 Envestra'!F42)</f>
        <v>331.584</v>
      </c>
      <c r="E63" s="66">
        <f>IF($F5*'Jan''14 Envestra'!G41/'Jan''14 Envestra'!G42&gt;='Jan''14 Envestra'!G43,('Jan''14 Envestra'!G43*'Jan''14 Envestra'!G48/100)*'Jan''14 Envestra'!G42,($F5*'Jan''14 Envestra'!G41/'Jan''14 Envestra'!G42*'Jan''14 Envestra'!G48/100)*'Jan''14 Envestra'!G42)</f>
        <v>485.76</v>
      </c>
      <c r="F63" s="66">
        <f>IF($F5*'Jan''14 Envestra'!H41/'Jan''14 Envestra'!H42&gt;='Jan''14 Envestra'!H43,('Jan''14 Envestra'!H43*'Jan''14 Envestra'!H48/100)*'Jan''14 Envestra'!H42,($F5*'Jan''14 Envestra'!H41/'Jan''14 Envestra'!H42*'Jan''14 Envestra'!H48/100)*'Jan''14 Envestra'!H42)</f>
        <v>354.88</v>
      </c>
      <c r="G63" s="66">
        <f>IF($F5*'Jan''14 Envestra'!I41/'Jan''14 Envestra'!I42&gt;='Jan''14 Envestra'!I43,('Jan''14 Envestra'!I43*'Jan''14 Envestra'!I48/100)*'Jan''14 Envestra'!I42,($F5*'Jan''14 Envestra'!I41/'Jan''14 Envestra'!I42*'Jan''14 Envestra'!I48/100)*'Jan''14 Envestra'!I42)</f>
        <v>335.48800000000006</v>
      </c>
      <c r="H63" s="66">
        <f>IF($F5*'Jan''14 Envestra'!J41/'Jan''14 Envestra'!J42&gt;='Jan''14 Envestra'!J43,('Jan''14 Envestra'!J43*'Jan''14 Envestra'!J48/100)*'Jan''14 Envestra'!J42,($F5*'Jan''14 Envestra'!J41/'Jan''14 Envestra'!J42*'Jan''14 Envestra'!J48/100)*'Jan''14 Envestra'!J42)</f>
        <v>254.76000000000005</v>
      </c>
      <c r="I63" s="66">
        <f>IF($F5*'Jan''14 Envestra'!K41/'Jan''14 Envestra'!K42&gt;='Jan''14 Envestra'!K43,('Jan''14 Envestra'!K43*'Jan''14 Envestra'!K48/100)*'Jan''14 Envestra'!K42,($F5*'Jan''14 Envestra'!K41/'Jan''14 Envestra'!K42*'Jan''14 Envestra'!K48/100)*'Jan''14 Envestra'!K42)</f>
        <v>160.58592000000002</v>
      </c>
      <c r="J63" s="66">
        <f>IF($F5*'Jan''14 Envestra'!L41/'Jan''14 Envestra'!L42&gt;='Jan''14 Envestra'!L43,('Jan''14 Envestra'!L43*'Jan''14 Envestra'!L48/100)*'Jan''14 Envestra'!L42,($F5*'Jan''14 Envestra'!L41/'Jan''14 Envestra'!L42*'Jan''14 Envestra'!L48/100)*'Jan''14 Envestra'!L42)</f>
        <v>329.12</v>
      </c>
      <c r="K63" s="70"/>
    </row>
    <row r="64" spans="1:11" x14ac:dyDescent="0.15">
      <c r="A64" s="47" t="s">
        <v>389</v>
      </c>
      <c r="C64" s="66">
        <f>IF($F5*'Jan''14 Envestra'!E41/'Jan''14 Envestra'!E42&lt;'Jan''14 Envestra'!E43,0,IF($F5*'Jan''14 Envestra'!E41/'Jan''14 Envestra'!E42&lt;='Jan''14 Envestra'!E44,($F5*'Jan''14 Envestra'!E41/'Jan''14 Envestra'!E42-'Jan''14 Envestra'!E43)*('Jan''14 Envestra'!E49/100)*'Jan''14 Envestra'!E42,('Jan''14 Envestra'!E44-'Jan''14 Envestra'!E43)*('Jan''14 Envestra'!E49/100)*'Jan''14 Envestra'!E42))</f>
        <v>102.73903200000001</v>
      </c>
      <c r="D64" s="66">
        <f>IF($F5*'Jan''14 Envestra'!F41/'Jan''14 Envestra'!F42&lt;'Jan''14 Envestra'!F43,0,IF($F5*'Jan''14 Envestra'!F41/'Jan''14 Envestra'!F42&lt;='Jan''14 Envestra'!F44,($F5*'Jan''14 Envestra'!F41/'Jan''14 Envestra'!F42-'Jan''14 Envestra'!F43)*('Jan''14 Envestra'!F49/100)*'Jan''14 Envestra'!F42,('Jan''14 Envestra'!F44-'Jan''14 Envestra'!F43)*('Jan''14 Envestra'!F49/100)*'Jan''14 Envestra'!F42))</f>
        <v>473.82544659999991</v>
      </c>
      <c r="E64" s="66">
        <f>IF($F5*'Jan''14 Envestra'!G41/'Jan''14 Envestra'!G42&lt;'Jan''14 Envestra'!G43,0,IF($F5*'Jan''14 Envestra'!G41/'Jan''14 Envestra'!G42&lt;='Jan''14 Envestra'!G44,($F5*'Jan''14 Envestra'!G41/'Jan''14 Envestra'!G42-'Jan''14 Envestra'!G43)*('Jan''14 Envestra'!G49/100)*'Jan''14 Envestra'!G42,('Jan''14 Envestra'!G44-'Jan''14 Envestra'!G43)*('Jan''14 Envestra'!G49/100)*'Jan''14 Envestra'!G42))</f>
        <v>312.76700399999993</v>
      </c>
      <c r="F64" s="66">
        <f>IF($F5*'Jan''14 Envestra'!H41/'Jan''14 Envestra'!H42&lt;'Jan''14 Envestra'!H43,0,IF($F5*'Jan''14 Envestra'!H41/'Jan''14 Envestra'!H42&lt;='Jan''14 Envestra'!H44,($F5*'Jan''14 Envestra'!H41/'Jan''14 Envestra'!H42-'Jan''14 Envestra'!H43)*('Jan''14 Envestra'!H49/100)*'Jan''14 Envestra'!H42,('Jan''14 Envestra'!H44-'Jan''14 Envestra'!H43)*('Jan''14 Envestra'!H49/100)*'Jan''14 Envestra'!H42))</f>
        <v>513.15709199999992</v>
      </c>
      <c r="G64" s="66">
        <f>IF($F5*'Jan''14 Envestra'!I41/'Jan''14 Envestra'!I42&lt;'Jan''14 Envestra'!I43,0,IF($F5*'Jan''14 Envestra'!I41/'Jan''14 Envestra'!I42&lt;='Jan''14 Envestra'!I44,($F5*'Jan''14 Envestra'!I41/'Jan''14 Envestra'!I42-'Jan''14 Envestra'!I43)*('Jan''14 Envestra'!I49/100)*'Jan''14 Envestra'!I42,('Jan''14 Envestra'!I44-'Jan''14 Envestra'!I43)*('Jan''14 Envestra'!I49/100)*'Jan''14 Envestra'!I42))</f>
        <v>475.07324499999993</v>
      </c>
      <c r="H64" s="66">
        <f>IF($F5*'Jan''14 Envestra'!J41/'Jan''14 Envestra'!J42&lt;'Jan''14 Envestra'!J43,0,IF($F5*'Jan''14 Envestra'!J41/'Jan''14 Envestra'!J42&lt;='Jan''14 Envestra'!J44,($F5*'Jan''14 Envestra'!J41/'Jan''14 Envestra'!J42-'Jan''14 Envestra'!J43)*('Jan''14 Envestra'!J49/100)*'Jan''14 Envestra'!J42,('Jan''14 Envestra'!J44-'Jan''14 Envestra'!J43)*('Jan''14 Envestra'!J49/100)*'Jan''14 Envestra'!J42))</f>
        <v>0</v>
      </c>
      <c r="I64" s="66">
        <f>IF($F5*'Jan''14 Envestra'!K41/'Jan''14 Envestra'!K42&lt;'Jan''14 Envestra'!K43,0,IF($F5*'Jan''14 Envestra'!K41/'Jan''14 Envestra'!K42&lt;='Jan''14 Envestra'!K44,($F5*'Jan''14 Envestra'!K41/'Jan''14 Envestra'!K42-'Jan''14 Envestra'!K43)*('Jan''14 Envestra'!K49/100)*'Jan''14 Envestra'!K42,('Jan''14 Envestra'!K44-'Jan''14 Envestra'!K43)*('Jan''14 Envestra'!K49/100)*'Jan''14 Envestra'!K42))</f>
        <v>111.00672</v>
      </c>
      <c r="J64" s="66">
        <f>IF($F5*'Jan''14 Envestra'!L41/'Jan''14 Envestra'!L42&lt;'Jan''14 Envestra'!L43,0,IF($F5*'Jan''14 Envestra'!L41/'Jan''14 Envestra'!L42&lt;='Jan''14 Envestra'!L44,($F5*'Jan''14 Envestra'!L41/'Jan''14 Envestra'!L42-'Jan''14 Envestra'!L43)*('Jan''14 Envestra'!L49/100)*'Jan''14 Envestra'!L42,('Jan''14 Envestra'!L44-'Jan''14 Envestra'!L43)*('Jan''14 Envestra'!L49/100)*'Jan''14 Envestra'!L42))</f>
        <v>466.10469399999988</v>
      </c>
      <c r="K64" s="70"/>
    </row>
    <row r="65" spans="1:11" x14ac:dyDescent="0.15">
      <c r="A65" s="47" t="s">
        <v>742</v>
      </c>
      <c r="C65" s="66">
        <f>IF(($F5*'Jan''14 Envestra'!E41/'Jan''14 Envestra'!E42&gt;'Jan''14 Envestra'!E44),($F5*'Jan''14 Envestra'!E41/'Jan''14 Envestra'!E42-'Jan''14 Envestra'!E44)*'Jan''14 Envestra'!E50/100)*'Jan''14 Envestra'!E42</f>
        <v>470.82675419999993</v>
      </c>
      <c r="D65" s="66">
        <f>IF(($F5*'Jan''14 Envestra'!F41/'Jan''14 Envestra'!F42&gt;'Jan''14 Envestra'!F44),($F5*'Jan''14 Envestra'!F41/'Jan''14 Envestra'!F42-'Jan''14 Envestra'!F44)*'Jan''14 Envestra'!F50/100)*'Jan''14 Envestra'!F42</f>
        <v>0</v>
      </c>
      <c r="E65" s="66">
        <f>IF(($F5*'Jan''14 Envestra'!G41/'Jan''14 Envestra'!G42&gt;'Jan''14 Envestra'!G44),($F5*'Jan''14 Envestra'!G41/'Jan''14 Envestra'!G42-'Jan''14 Envestra'!G44)*'Jan''14 Envestra'!G50/100)*'Jan''14 Envestra'!G42</f>
        <v>0</v>
      </c>
      <c r="F65" s="66">
        <f>IF(($F5*'Jan''14 Envestra'!H41/'Jan''14 Envestra'!H42&gt;'Jan''14 Envestra'!H44),($F5*'Jan''14 Envestra'!H41/'Jan''14 Envestra'!H42-'Jan''14 Envestra'!H44)*'Jan''14 Envestra'!H50/100)*'Jan''14 Envestra'!H42</f>
        <v>0</v>
      </c>
      <c r="G65" s="66">
        <f>IF(($F5*'Jan''14 Envestra'!I41/'Jan''14 Envestra'!I42&gt;'Jan''14 Envestra'!I44),($F5*'Jan''14 Envestra'!I41/'Jan''14 Envestra'!I42-'Jan''14 Envestra'!I44)*'Jan''14 Envestra'!I50/100)*'Jan''14 Envestra'!I42</f>
        <v>0</v>
      </c>
      <c r="H65" s="66">
        <f>IF(($F5*'Jan''14 Envestra'!J41/'Jan''14 Envestra'!J42&gt;'Jan''14 Envestra'!J44),($F5*'Jan''14 Envestra'!J41/'Jan''14 Envestra'!J42-'Jan''14 Envestra'!J44)*'Jan''14 Envestra'!J50/100)*'Jan''14 Envestra'!J42</f>
        <v>521.32700399999999</v>
      </c>
      <c r="I65" s="66">
        <f>IF(($F5*'Jan''14 Envestra'!K41/'Jan''14 Envestra'!K42&gt;'Jan''14 Envestra'!K44),($F5*'Jan''14 Envestra'!K41/'Jan''14 Envestra'!K42-'Jan''14 Envestra'!K44)*'Jan''14 Envestra'!K50/100)*'Jan''14 Envestra'!K42</f>
        <v>510.97477199999992</v>
      </c>
      <c r="J65" s="66">
        <f>IF(($F5*'Jan''14 Envestra'!L41/'Jan''14 Envestra'!L42&gt;'Jan''14 Envestra'!L44),($F5*'Jan''14 Envestra'!L41/'Jan''14 Envestra'!L42-'Jan''14 Envestra'!L44)*'Jan''14 Envestra'!L50/100)*'Jan''14 Envestra'!L42</f>
        <v>0</v>
      </c>
      <c r="K65" s="70"/>
    </row>
    <row r="66" spans="1:11" x14ac:dyDescent="0.15">
      <c r="A66" s="47" t="s">
        <v>309</v>
      </c>
      <c r="C66" s="66">
        <f>365*'Jan''14 Envestra'!E51/100</f>
        <v>250.81704999999999</v>
      </c>
      <c r="D66" s="66">
        <f>365*'Jan''14 Envestra'!F51/100</f>
        <v>223.43475000000001</v>
      </c>
      <c r="E66" s="66">
        <f>365*'Jan''14 Envestra'!G51/100</f>
        <v>260.97500000000002</v>
      </c>
      <c r="F66" s="66">
        <f>365*'Jan''14 Envestra'!H51/100</f>
        <v>250.9375</v>
      </c>
      <c r="G66" s="66">
        <f>365*'Jan''14 Envestra'!I51/100</f>
        <v>247.87149999999997</v>
      </c>
      <c r="H66" s="66">
        <f>365*'Jan''14 Envestra'!J51/100</f>
        <v>210.86050000000003</v>
      </c>
      <c r="I66" s="66">
        <f>365*'Jan''14 Envestra'!K51/100</f>
        <v>243.34915000000001</v>
      </c>
      <c r="J66" s="66">
        <f>365*'Jan''14 Envestra'!L51/100</f>
        <v>228.65425000000002</v>
      </c>
      <c r="K66" s="67">
        <f>AVERAGE(C66:J66)</f>
        <v>239.61246250000002</v>
      </c>
    </row>
    <row r="67" spans="1:11" x14ac:dyDescent="0.15">
      <c r="A67" s="69" t="s">
        <v>721</v>
      </c>
      <c r="B67" s="70"/>
      <c r="C67" s="68">
        <f t="shared" ref="C67:H67" si="4">SUM(C60:C66)</f>
        <v>1335.8775132999999</v>
      </c>
      <c r="D67" s="68">
        <f t="shared" si="4"/>
        <v>1443.4606494</v>
      </c>
      <c r="E67" s="68">
        <f t="shared" si="4"/>
        <v>1471.9645819999996</v>
      </c>
      <c r="F67" s="68">
        <f t="shared" si="4"/>
        <v>1558.9426549999998</v>
      </c>
      <c r="G67" s="68">
        <f t="shared" si="4"/>
        <v>1473.7924098999999</v>
      </c>
      <c r="H67" s="68">
        <f t="shared" si="4"/>
        <v>1374.991006</v>
      </c>
      <c r="I67" s="68">
        <f>SUM(I60:I66)</f>
        <v>1417.2002679999998</v>
      </c>
      <c r="J67" s="68">
        <f>SUM(J60:J66)</f>
        <v>1436.7796739999999</v>
      </c>
      <c r="K67" s="72">
        <f>AVERAGE(C67:J67)</f>
        <v>1439.1260946999998</v>
      </c>
    </row>
    <row r="69" spans="1:11" x14ac:dyDescent="0.15">
      <c r="A69" s="64" t="s">
        <v>722</v>
      </c>
    </row>
    <row r="71" spans="1:11" x14ac:dyDescent="0.15">
      <c r="A71" s="62" t="s">
        <v>869</v>
      </c>
      <c r="C71" s="50" t="s">
        <v>872</v>
      </c>
      <c r="D71" s="50" t="s">
        <v>396</v>
      </c>
      <c r="E71" s="50" t="s">
        <v>203</v>
      </c>
      <c r="F71" s="50" t="s">
        <v>126</v>
      </c>
      <c r="G71" s="50" t="s">
        <v>412</v>
      </c>
      <c r="H71" s="50" t="s">
        <v>234</v>
      </c>
      <c r="I71" s="50" t="s">
        <v>200</v>
      </c>
      <c r="J71" s="50" t="s">
        <v>375</v>
      </c>
      <c r="K71" s="65" t="s">
        <v>729</v>
      </c>
    </row>
    <row r="72" spans="1:11" x14ac:dyDescent="0.15">
      <c r="A72" s="47" t="s">
        <v>667</v>
      </c>
      <c r="C72" s="66">
        <f>IF($F5*'Jan''14 SP'!E7/'Jan''14 SP'!E8&gt;='Jan''14 SP'!E11,('Jan''14 SP'!E11*'Jan''14 SP'!E13/100)*'Jan''14 SP'!E8,($F5*'Jan''14 SP'!E7/'Jan''14 SP'!E8*'Jan''14 SP'!E13/100)*'Jan''14 SP'!E8)</f>
        <v>236.28</v>
      </c>
      <c r="D72" s="66">
        <f>IF($F5*'Jan''14 SP'!F7/'Jan''14 SP'!F8&gt;='Jan''14 SP'!F11,('Jan''14 SP'!F11*'Jan''14 SP'!F13/100)*'Jan''14 SP'!F8,($F5*'Jan''14 SP'!F7/'Jan''14 SP'!F8*'Jan''14 SP'!F13/100)*'Jan''14 SP'!F8)</f>
        <v>142.63040000000001</v>
      </c>
      <c r="E72" s="66">
        <f>IF($F5*'Jan''14 SP'!G7/'Jan''14 SP'!G8&gt;='Jan''14 SP'!G11,('Jan''14 SP'!G11*'Jan''14 SP'!G13/100)*'Jan''14 SP'!G8,($F5*'Jan''14 SP'!G7/'Jan''14 SP'!G8*'Jan''14 SP'!G13/100)*'Jan''14 SP'!G8)</f>
        <v>261.36</v>
      </c>
      <c r="F72" s="66">
        <f>IF($F5*'Jan''14 SP'!H7/'Jan''14 SP'!H8&gt;='Jan''14 SP'!H11,('Jan''14 SP'!H11*'Jan''14 SP'!H13/100)*'Jan''14 SP'!H8,($F5*'Jan''14 SP'!H7/'Jan''14 SP'!H8*'Jan''14 SP'!H13/100)*'Jan''14 SP'!H8)</f>
        <v>154.048</v>
      </c>
      <c r="G72" s="66">
        <f>IF($F5*'Jan''14 SP'!I7/'Jan''14 SP'!I8&gt;='Jan''14 SP'!I11,('Jan''14 SP'!I11*'Jan''14 SP'!I13/100)*'Jan''14 SP'!I8,($F5*'Jan''14 SP'!I7/'Jan''14 SP'!I8*'Jan''14 SP'!I13/100)*'Jan''14 SP'!I8)</f>
        <v>133.06880000000001</v>
      </c>
      <c r="H72" s="66">
        <f>IF($F5*'Jan''14 SP'!J7/'Jan''14 SP'!J8&gt;='Jan''14 SP'!J11,('Jan''14 SP'!J11*'Jan''14 SP'!J13/100)*'Jan''14 SP'!J8,($F5*'Jan''14 SP'!J7/'Jan''14 SP'!J8*'Jan''14 SP'!J13/100)*'Jan''14 SP'!J8)</f>
        <v>137.98400000000001</v>
      </c>
      <c r="I72" s="66">
        <f>IF($F5*'Jan''14 SP'!K7/'Jan''14 SP'!K8&gt;='Jan''14 SP'!K11,('Jan''14 SP'!K11*'Jan''14 SP'!K13/100)*'Jan''14 SP'!K8,($F5*'Jan''14 SP'!K7/'Jan''14 SP'!K8*'Jan''14 SP'!K13/100)*'Jan''14 SP'!K8)</f>
        <v>252.12</v>
      </c>
      <c r="J72" s="66">
        <f>IF($F5*'Jan''14 SP'!L7/'Jan''14 SP'!L8&gt;='Jan''14 SP'!L11,('Jan''14 SP'!L11*'Jan''14 SP'!L13/100)*'Jan''14 SP'!L8,($F5*'Jan''14 SP'!L7/'Jan''14 SP'!L8*'Jan''14 SP'!L13/100)*'Jan''14 SP'!L8)</f>
        <v>137.28</v>
      </c>
      <c r="K72" s="70"/>
    </row>
    <row r="73" spans="1:11" x14ac:dyDescent="0.15">
      <c r="A73" s="47" t="s">
        <v>170</v>
      </c>
      <c r="C73" s="66">
        <f>IF($F5*'Jan''14 SP'!E7/'Jan''14 SP'!E8&lt;'Jan''14 SP'!E11,0,IF($F5*'Jan''14 SP'!E7/'Jan''14 SP'!E8&lt;='Jan''14 SP'!E12,($F5*'Jan''14 SP'!E7/'Jan''14 SP'!E8-'Jan''14 SP'!E11)*('Jan''14 SP'!E14/100)*'Jan''14 SP'!E8,('Jan''14 SP'!E12-'Jan''14 SP'!E11)*('Jan''14 SP'!E14/100)*'Jan''14 SP'!E8))</f>
        <v>165.98426129999999</v>
      </c>
      <c r="D73" s="66">
        <f>IF($F5*'Jan''14 SP'!F7/'Jan''14 SP'!F8&lt;'Jan''14 SP'!F11,0,IF($F5*'Jan''14 SP'!F7/'Jan''14 SP'!F8&lt;='Jan''14 SP'!F12,($F5*'Jan''14 SP'!F7/'Jan''14 SP'!F8-'Jan''14 SP'!F11)*('Jan''14 SP'!F14/100)*'Jan''14 SP'!F8,('Jan''14 SP'!F12-'Jan''14 SP'!F11)*('Jan''14 SP'!F14/100)*'Jan''14 SP'!F8))</f>
        <v>0</v>
      </c>
      <c r="E73" s="66">
        <f>IF($F5*'Jan''14 SP'!G7/'Jan''14 SP'!G8&lt;'Jan''14 SP'!G11,0,IF($F5*'Jan''14 SP'!G7/'Jan''14 SP'!G8&lt;='Jan''14 SP'!G12,($F5*'Jan''14 SP'!G7/'Jan''14 SP'!G8-'Jan''14 SP'!G11)*('Jan''14 SP'!G14/100)*'Jan''14 SP'!G8,('Jan''14 SP'!G12-'Jan''14 SP'!G11)*('Jan''14 SP'!G14/100)*'Jan''14 SP'!G8))</f>
        <v>182.11749599999996</v>
      </c>
      <c r="F73" s="66">
        <f>IF($F5*'Jan''14 SP'!H7/'Jan''14 SP'!H8&lt;'Jan''14 SP'!H11,0,IF($F5*'Jan''14 SP'!H7/'Jan''14 SP'!H8&lt;='Jan''14 SP'!H12,($F5*'Jan''14 SP'!H7/'Jan''14 SP'!H8-'Jan''14 SP'!H11)*('Jan''14 SP'!H14/100)*'Jan''14 SP'!H8,('Jan''14 SP'!H12-'Jan''14 SP'!H11)*('Jan''14 SP'!H14/100)*'Jan''14 SP'!H8))</f>
        <v>0</v>
      </c>
      <c r="G73" s="66">
        <f>IF($F5*'Jan''14 SP'!I7/'Jan''14 SP'!I8&lt;'Jan''14 SP'!I11,0,IF($F5*'Jan''14 SP'!I7/'Jan''14 SP'!I8&lt;='Jan''14 SP'!I12,($F5*'Jan''14 SP'!I7/'Jan''14 SP'!I8-'Jan''14 SP'!I11)*('Jan''14 SP'!I14/100)*'Jan''14 SP'!I8,('Jan''14 SP'!I12-'Jan''14 SP'!I11)*('Jan''14 SP'!I14/100)*'Jan''14 SP'!I8))</f>
        <v>0</v>
      </c>
      <c r="H73" s="66">
        <f>IF($F5*'Jan''14 SP'!J7/'Jan''14 SP'!J8&lt;'Jan''14 SP'!J11,0,IF($F5*'Jan''14 SP'!J7/'Jan''14 SP'!J8&lt;='Jan''14 SP'!J12,($F5*'Jan''14 SP'!J7/'Jan''14 SP'!J8-'Jan''14 SP'!J11)*('Jan''14 SP'!J14/100)*'Jan''14 SP'!J8,('Jan''14 SP'!J12-'Jan''14 SP'!J11)*('Jan''14 SP'!J14/100)*'Jan''14 SP'!J8))</f>
        <v>0</v>
      </c>
      <c r="I73" s="66">
        <f>IF($F5*'Jan''14 SP'!K7/'Jan''14 SP'!K8&lt;'Jan''14 SP'!K11,0,IF($F5*'Jan''14 SP'!K7/'Jan''14 SP'!K8&lt;='Jan''14 SP'!K12,($F5*'Jan''14 SP'!K7/'Jan''14 SP'!K8-'Jan''14 SP'!K11)*('Jan''14 SP'!K14/100)*'Jan''14 SP'!K8,('Jan''14 SP'!K12-'Jan''14 SP'!K11)*('Jan''14 SP'!K14/100)*'Jan''14 SP'!K8))</f>
        <v>0</v>
      </c>
      <c r="J73" s="66">
        <f>IF($F5*'Jan''14 SP'!L7/'Jan''14 SP'!L8&lt;'Jan''14 SP'!L11,0,IF($F5*'Jan''14 SP'!L7/'Jan''14 SP'!L8&lt;='Jan''14 SP'!L12,($F5*'Jan''14 SP'!L7/'Jan''14 SP'!L8-'Jan''14 SP'!L11)*('Jan''14 SP'!L14/100)*'Jan''14 SP'!L8,('Jan''14 SP'!L12-'Jan''14 SP'!L11)*('Jan''14 SP'!L14/100)*'Jan''14 SP'!L8))</f>
        <v>0</v>
      </c>
      <c r="K73" s="70"/>
    </row>
    <row r="74" spans="1:11" x14ac:dyDescent="0.15">
      <c r="A74" s="47" t="s">
        <v>868</v>
      </c>
      <c r="C74" s="66">
        <f>IF(($F5*'Jan''14 SP'!E7/'Jan''14 SP'!E8&gt;'Jan''14 SP'!E12),($F5*'Jan''14 SP'!E7/'Jan''14 SP'!E8-'Jan''14 SP'!E12)*'Jan''14 SP'!E15/100*'Jan''14 SP'!E8,0)</f>
        <v>0</v>
      </c>
      <c r="D74" s="66">
        <f>IF(($F5*'Jan''14 SP'!F7/'Jan''14 SP'!F8&gt;'Jan''14 SP'!F12),($F5*'Jan''14 SP'!F7/'Jan''14 SP'!F8-'Jan''14 SP'!F12)*'Jan''14 SP'!F15/100*'Jan''14 SP'!F8,0)</f>
        <v>281.17015189999995</v>
      </c>
      <c r="E74" s="66">
        <f>IF(($F5*'Jan''14 SP'!G7/'Jan''14 SP'!G8&gt;'Jan''14 SP'!G12),($F5*'Jan''14 SP'!G7/'Jan''14 SP'!G8-'Jan''14 SP'!G12)*'Jan''14 SP'!G15/100*'Jan''14 SP'!G8,0)</f>
        <v>0</v>
      </c>
      <c r="F74" s="66">
        <f>IF(($F5*'Jan''14 SP'!H7/'Jan''14 SP'!H8&gt;'Jan''14 SP'!H12),($F5*'Jan''14 SP'!H7/'Jan''14 SP'!H8-'Jan''14 SP'!H12)*'Jan''14 SP'!H15/100*'Jan''14 SP'!H8,0)</f>
        <v>310.05939599999999</v>
      </c>
      <c r="G74" s="66">
        <f>IF(($F5*'Jan''14 SP'!I7/'Jan''14 SP'!I8&gt;'Jan''14 SP'!I12),($F5*'Jan''14 SP'!I7/'Jan''14 SP'!I8-'Jan''14 SP'!I12)*'Jan''14 SP'!I15/100*'Jan''14 SP'!I8,0)</f>
        <v>280.95118339999999</v>
      </c>
      <c r="H74" s="66">
        <f>IF(($F5*'Jan''14 SP'!J7/'Jan''14 SP'!J8&gt;'Jan''14 SP'!J12),($F5*'Jan''14 SP'!J7/'Jan''14 SP'!J8-'Jan''14 SP'!J12)*'Jan''14 SP'!J15/100*'Jan''14 SP'!J8,0)</f>
        <v>263.34611599999994</v>
      </c>
      <c r="I74" s="66">
        <f>IF(($F5*'Jan''14 SP'!K7/'Jan''14 SP'!K8&gt;'Jan''14 SP'!K12),($F5*'Jan''14 SP'!K7/'Jan''14 SP'!K8-'Jan''14 SP'!K12)*'Jan''14 SP'!K15/100*'Jan''14 SP'!K8,0)</f>
        <v>170.24026799999996</v>
      </c>
      <c r="J74" s="66">
        <f>IF(($F5*'Jan''14 SP'!L7/'Jan''14 SP'!L8&gt;'Jan''14 SP'!L12),($F5*'Jan''14 SP'!L7/'Jan''14 SP'!L8-'Jan''14 SP'!L12)*'Jan''14 SP'!L15/100*'Jan''14 SP'!L8,0)</f>
        <v>282.61534399999994</v>
      </c>
      <c r="K74" s="70"/>
    </row>
    <row r="75" spans="1:11" x14ac:dyDescent="0.15">
      <c r="A75" s="47" t="s">
        <v>744</v>
      </c>
      <c r="C75" s="66">
        <f>IF($F5*'Jan''14 SP'!E9/'Jan''14 SP'!E10&gt;='Jan''14 SP'!E11,('Jan''14 SP'!E11*'Jan''14 SP'!E16/100)*'Jan''14 SP'!E10,($F5*'Jan''14 SP'!E9/'Jan''14 SP'!E10*'Jan''14 SP'!E16/100)*'Jan''14 SP'!E10)</f>
        <v>446.68799999999993</v>
      </c>
      <c r="D75" s="66">
        <f>IF($F5*'Jan''14 SP'!F9/'Jan''14 SP'!F10&gt;='Jan''14 SP'!F11,('Jan''14 SP'!F11*'Jan''14 SP'!F16/100)*'Jan''14 SP'!F10,($F5*'Jan''14 SP'!F9/'Jan''14 SP'!F10*'Jan''14 SP'!F16/100)*'Jan''14 SP'!F10)</f>
        <v>234.8544</v>
      </c>
      <c r="E75" s="66">
        <f>IF($F5*'Jan''14 SP'!G9/'Jan''14 SP'!G10&gt;='Jan''14 SP'!G11,('Jan''14 SP'!G11*'Jan''14 SP'!G16/100)*'Jan''14 SP'!G10,($F5*'Jan''14 SP'!G9/'Jan''14 SP'!G10*'Jan''14 SP'!G16/100)*'Jan''14 SP'!G10)</f>
        <v>456.72</v>
      </c>
      <c r="F75" s="66">
        <f>IF($F5*'Jan''14 SP'!H9/'Jan''14 SP'!H10&gt;='Jan''14 SP'!H11,('Jan''14 SP'!H11*'Jan''14 SP'!H16/100)*'Jan''14 SP'!H10,($F5*'Jan''14 SP'!H9/'Jan''14 SP'!H10*'Jan''14 SP'!H16/100)*'Jan''14 SP'!H10)</f>
        <v>262.01600000000002</v>
      </c>
      <c r="G75" s="66">
        <f>IF($F5*'Jan''14 SP'!I9/'Jan''14 SP'!I10&gt;='Jan''14 SP'!I11,('Jan''14 SP'!I11*'Jan''14 SP'!I16/100)*'Jan''14 SP'!I10,($F5*'Jan''14 SP'!I9/'Jan''14 SP'!I10*'Jan''14 SP'!I16/100)*'Jan''14 SP'!I10)</f>
        <v>234.39359999999999</v>
      </c>
      <c r="H75" s="66">
        <f>IF($F5*'Jan''14 SP'!J9/'Jan''14 SP'!J10&gt;='Jan''14 SP'!J11,('Jan''14 SP'!J11*'Jan''14 SP'!J16/100)*'Jan''14 SP'!J10,($F5*'Jan''14 SP'!J9/'Jan''14 SP'!J10*'Jan''14 SP'!J16/100)*'Jan''14 SP'!J10)</f>
        <v>263.29599999999999</v>
      </c>
      <c r="I75" s="66">
        <f>IF($F5*'Jan''14 SP'!K9/'Jan''14 SP'!K10&gt;='Jan''14 SP'!K11,('Jan''14 SP'!K11*'Jan''14 SP'!K16/100)*'Jan''14 SP'!K10,($F5*'Jan''14 SP'!K9/'Jan''14 SP'!K10*'Jan''14 SP'!K16/100)*'Jan''14 SP'!K10)</f>
        <v>451.44</v>
      </c>
      <c r="J75" s="66">
        <f>IF($F5*'Jan''14 SP'!L9/'Jan''14 SP'!L10&gt;='Jan''14 SP'!L11,('Jan''14 SP'!L11*'Jan''14 SP'!L16/100)*'Jan''14 SP'!L10,($F5*'Jan''14 SP'!L9/'Jan''14 SP'!L10*'Jan''14 SP'!L16/100)*'Jan''14 SP'!L10)</f>
        <v>244.99200000000002</v>
      </c>
      <c r="K75" s="70"/>
    </row>
    <row r="76" spans="1:11" x14ac:dyDescent="0.15">
      <c r="A76" s="47" t="s">
        <v>389</v>
      </c>
      <c r="C76" s="66">
        <f>IF($F5*'Jan''14 SP'!E9/'Jan''14 SP'!E10&lt;'Jan''14 SP'!E11,0,IF($F5*'Jan''14 SP'!E9/'Jan''14 SP'!E10&lt;='Jan''14 SP'!E12,($F5*'Jan''14 SP'!E9/'Jan''14 SP'!E10-'Jan''14 SP'!E11)*('Jan''14 SP'!E17/100)*'Jan''14 SP'!E10,('Jan''14 SP'!E12-'Jan''14 SP'!E11)*('Jan''14 SP'!E17/100)*'Jan''14 SP'!E10))</f>
        <v>273.96805919999991</v>
      </c>
      <c r="D76" s="66">
        <f>IF($F5*'Jan''14 SP'!F9/'Jan''14 SP'!F10&lt;'Jan''14 SP'!F11,0,IF($F5*'Jan''14 SP'!F9/'Jan''14 SP'!F10&lt;='Jan''14 SP'!F12,($F5*'Jan''14 SP'!F9/'Jan''14 SP'!F10-'Jan''14 SP'!F11)*('Jan''14 SP'!F17/100)*'Jan''14 SP'!F10,('Jan''14 SP'!F12-'Jan''14 SP'!F11)*('Jan''14 SP'!F17/100)*'Jan''14 SP'!F10))</f>
        <v>0</v>
      </c>
      <c r="E76" s="66">
        <f>IF($F5*'Jan''14 SP'!G9/'Jan''14 SP'!G10&lt;'Jan''14 SP'!G11,0,IF($F5*'Jan''14 SP'!G9/'Jan''14 SP'!G10&lt;='Jan''14 SP'!G12,($F5*'Jan''14 SP'!G9/'Jan''14 SP'!G10-'Jan''14 SP'!G11)*('Jan''14 SP'!G17/100)*'Jan''14 SP'!G10,('Jan''14 SP'!G12-'Jan''14 SP'!G11)*('Jan''14 SP'!G17/100)*'Jan''14 SP'!G10))</f>
        <v>300.88977599999993</v>
      </c>
      <c r="F76" s="66">
        <f>IF($F5*'Jan''14 SP'!H9/'Jan''14 SP'!H10&lt;'Jan''14 SP'!H11,0,IF($F5*'Jan''14 SP'!H9/'Jan''14 SP'!H10&lt;='Jan''14 SP'!H12,($F5*'Jan''14 SP'!H9/'Jan''14 SP'!H10-'Jan''14 SP'!H11)*('Jan''14 SP'!H17/100)*'Jan''14 SP'!H10,('Jan''14 SP'!H12-'Jan''14 SP'!H11)*('Jan''14 SP'!H17/100)*'Jan''14 SP'!H10))</f>
        <v>0</v>
      </c>
      <c r="G76" s="66">
        <f>IF($F5*'Jan''14 SP'!I9/'Jan''14 SP'!I10&lt;'Jan''14 SP'!I11,0,IF($F5*'Jan''14 SP'!I9/'Jan''14 SP'!I10&lt;='Jan''14 SP'!I12,($F5*'Jan''14 SP'!I9/'Jan''14 SP'!I10-'Jan''14 SP'!I11)*('Jan''14 SP'!I17/100)*'Jan''14 SP'!I10,('Jan''14 SP'!I12-'Jan''14 SP'!I11)*('Jan''14 SP'!I17/100)*'Jan''14 SP'!I10))</f>
        <v>0</v>
      </c>
      <c r="H76" s="66">
        <f>IF($F5*'Jan''14 SP'!J9/'Jan''14 SP'!J10&lt;'Jan''14 SP'!J11,0,IF($F5*'Jan''14 SP'!J9/'Jan''14 SP'!J10&lt;='Jan''14 SP'!J12,($F5*'Jan''14 SP'!J9/'Jan''14 SP'!J10-'Jan''14 SP'!J11)*('Jan''14 SP'!J17/100)*'Jan''14 SP'!J10,('Jan''14 SP'!J12-'Jan''14 SP'!J11)*('Jan''14 SP'!J17/100)*'Jan''14 SP'!J10))</f>
        <v>0</v>
      </c>
      <c r="I76" s="66">
        <f>IF($F5*'Jan''14 SP'!K9/'Jan''14 SP'!K10&lt;'Jan''14 SP'!K11,0,IF($F5*'Jan''14 SP'!K9/'Jan''14 SP'!K10&lt;='Jan''14 SP'!K12,($F5*'Jan''14 SP'!K9/'Jan''14 SP'!K10-'Jan''14 SP'!K11)*('Jan''14 SP'!K17/100)*'Jan''14 SP'!K10,('Jan''14 SP'!K12-'Jan''14 SP'!K11)*('Jan''14 SP'!K17/100)*'Jan''14 SP'!K10))</f>
        <v>0</v>
      </c>
      <c r="J76" s="66">
        <f>IF($F5*'Jan''14 SP'!L9/'Jan''14 SP'!L10&lt;'Jan''14 SP'!L11,0,IF($F5*'Jan''14 SP'!L9/'Jan''14 SP'!L10&lt;='Jan''14 SP'!L12,($F5*'Jan''14 SP'!L9/'Jan''14 SP'!L10-'Jan''14 SP'!L11)*('Jan''14 SP'!L17/100)*'Jan''14 SP'!L10,('Jan''14 SP'!L12-'Jan''14 SP'!L11)*('Jan''14 SP'!L17/100)*'Jan''14 SP'!L10))</f>
        <v>0</v>
      </c>
      <c r="K76" s="70"/>
    </row>
    <row r="77" spans="1:11" x14ac:dyDescent="0.15">
      <c r="A77" s="47" t="s">
        <v>742</v>
      </c>
      <c r="C77" s="66">
        <f>IF(($F5*'Jan''14 SP'!E9/'Jan''14 SP'!E10&gt;'Jan''14 SP'!E12),($F5*'Jan''14 SP'!E9/'Jan''14 SP'!E10-'Jan''14 SP'!E12)*'Jan''14 SP'!E18/100*'Jan''14 SP'!E10,0)</f>
        <v>0</v>
      </c>
      <c r="D77" s="66">
        <f>IF(($F5*'Jan''14 SP'!F9/'Jan''14 SP'!F10&gt;'Jan''14 SP'!F12),($F5*'Jan''14 SP'!F9/'Jan''14 SP'!F10-'Jan''14 SP'!F12)*'Jan''14 SP'!F18/100*'Jan''14 SP'!F10,0)</f>
        <v>473.38070119999992</v>
      </c>
      <c r="E77" s="66">
        <f>IF(($F5*'Jan''14 SP'!G9/'Jan''14 SP'!G10&gt;'Jan''14 SP'!G12),($F5*'Jan''14 SP'!G9/'Jan''14 SP'!G10-'Jan''14 SP'!G12)*'Jan''14 SP'!G18/100*'Jan''14 SP'!G10,0)</f>
        <v>0</v>
      </c>
      <c r="F77" s="66">
        <f>IF(($F5*'Jan''14 SP'!H9/'Jan''14 SP'!H10&gt;'Jan''14 SP'!H12),($F5*'Jan''14 SP'!H9/'Jan''14 SP'!H10-'Jan''14 SP'!H12)*'Jan''14 SP'!H18/100*'Jan''14 SP'!H10,0)</f>
        <v>526.69223199999988</v>
      </c>
      <c r="G77" s="66">
        <f>IF(($F5*'Jan''14 SP'!I9/'Jan''14 SP'!I10&gt;'Jan''14 SP'!I12),($F5*'Jan''14 SP'!I9/'Jan''14 SP'!I10-'Jan''14 SP'!I12)*'Jan''14 SP'!I18/100*'Jan''14 SP'!I10,0)</f>
        <v>479.71618979999994</v>
      </c>
      <c r="H77" s="66">
        <f>IF(($F5*'Jan''14 SP'!J9/'Jan''14 SP'!J10&gt;'Jan''14 SP'!J12),($F5*'Jan''14 SP'!J9/'Jan''14 SP'!J10-'Jan''14 SP'!J12)*'Jan''14 SP'!J18/100*'Jan''14 SP'!J10,0)</f>
        <v>484.94223799999992</v>
      </c>
      <c r="I77" s="66">
        <f>IF(($F5*'Jan''14 SP'!K9/'Jan''14 SP'!K10&gt;'Jan''14 SP'!K12),($F5*'Jan''14 SP'!K9/'Jan''14 SP'!K10-'Jan''14 SP'!K12)*'Jan''14 SP'!K18/100*'Jan''14 SP'!K10,0)</f>
        <v>287.03300999999993</v>
      </c>
      <c r="J77" s="66">
        <f>IF(($F5*'Jan''14 SP'!L9/'Jan''14 SP'!L10&gt;'Jan''14 SP'!L12),($F5*'Jan''14 SP'!L9/'Jan''14 SP'!L10-'Jan''14 SP'!L12)*'Jan''14 SP'!L18/100*'Jan''14 SP'!L10,0)</f>
        <v>478.51916199999994</v>
      </c>
      <c r="K77" s="70"/>
    </row>
    <row r="78" spans="1:11" x14ac:dyDescent="0.15">
      <c r="A78" s="47" t="s">
        <v>309</v>
      </c>
      <c r="C78" s="66">
        <f>365*'Jan''14 SP'!E19/100</f>
        <v>235.11840000000001</v>
      </c>
      <c r="D78" s="66">
        <f>365*'Jan''14 SP'!F19/100</f>
        <v>233.11090000000002</v>
      </c>
      <c r="E78" s="66">
        <f>365*'Jan''14 SP'!G19/100</f>
        <v>228.85499999999999</v>
      </c>
      <c r="F78" s="66">
        <f>365*'Jan''14 SP'!H19/100</f>
        <v>250.42285000000001</v>
      </c>
      <c r="G78" s="66">
        <f>365*'Jan''14 SP'!I19/100</f>
        <v>220.679</v>
      </c>
      <c r="H78" s="66">
        <f>365*'Jan''14 SP'!J19/100</f>
        <v>202.75749999999999</v>
      </c>
      <c r="I78" s="66">
        <f>365*'Jan''14 SP'!K19/100</f>
        <v>224.27790000000002</v>
      </c>
      <c r="J78" s="66">
        <f>365*'Jan''14 SP'!L19/100</f>
        <v>216.74795000000003</v>
      </c>
      <c r="K78" s="67">
        <f>AVERAGE(C78:J78)</f>
        <v>226.49618749999999</v>
      </c>
    </row>
    <row r="79" spans="1:11" x14ac:dyDescent="0.15">
      <c r="A79" s="69" t="s">
        <v>721</v>
      </c>
      <c r="B79" s="70"/>
      <c r="C79" s="68">
        <f t="shared" ref="C79:H79" si="5">SUM(C72:C78)</f>
        <v>1358.0387205</v>
      </c>
      <c r="D79" s="68">
        <f t="shared" si="5"/>
        <v>1365.1465530999999</v>
      </c>
      <c r="E79" s="68">
        <f t="shared" si="5"/>
        <v>1429.942272</v>
      </c>
      <c r="F79" s="68">
        <f t="shared" si="5"/>
        <v>1503.2384779999998</v>
      </c>
      <c r="G79" s="68">
        <f t="shared" si="5"/>
        <v>1348.8087731999999</v>
      </c>
      <c r="H79" s="68">
        <f t="shared" si="5"/>
        <v>1352.3258539999997</v>
      </c>
      <c r="I79" s="68">
        <f>SUM(I72:I78)</f>
        <v>1385.1111779999999</v>
      </c>
      <c r="J79" s="68">
        <f>SUM(J72:J78)</f>
        <v>1360.1544559999998</v>
      </c>
      <c r="K79" s="72">
        <f>AVERAGE(C79:J79)</f>
        <v>1387.8457856</v>
      </c>
    </row>
    <row r="81" spans="1:11" x14ac:dyDescent="0.15">
      <c r="A81" s="62" t="s">
        <v>344</v>
      </c>
      <c r="C81" s="50" t="s">
        <v>872</v>
      </c>
      <c r="D81" s="50" t="s">
        <v>396</v>
      </c>
      <c r="E81" s="50" t="s">
        <v>205</v>
      </c>
      <c r="F81" s="50" t="s">
        <v>126</v>
      </c>
      <c r="G81" s="50" t="s">
        <v>412</v>
      </c>
      <c r="H81" s="50" t="s">
        <v>234</v>
      </c>
      <c r="I81" s="50" t="s">
        <v>200</v>
      </c>
      <c r="J81" s="50" t="s">
        <v>375</v>
      </c>
      <c r="K81" s="65" t="s">
        <v>729</v>
      </c>
    </row>
    <row r="82" spans="1:11" x14ac:dyDescent="0.15">
      <c r="A82" s="47" t="s">
        <v>667</v>
      </c>
      <c r="C82" s="66">
        <f>IF($F5*'Jan''14 SP'!E23/'Jan''14 SP'!E24&gt;='Jan''14 SP'!E27,('Jan''14 SP'!E27*'Jan''14 SP'!E29/100)*'Jan''14 SP'!E24,($F5*'Jan''14 SP'!E23/'Jan''14 SP'!E24*'Jan''14 SP'!E29/100)*'Jan''14 SP'!E24)</f>
        <v>254.10000000000002</v>
      </c>
      <c r="D82" s="66">
        <f>IF($F5*'Jan''14 SP'!F23/'Jan''14 SP'!F24&gt;='Jan''14 SP'!F27,('Jan''14 SP'!F27*'Jan''14 SP'!F29/100)*'Jan''14 SP'!F24,($F5*'Jan''14 SP'!F23/'Jan''14 SP'!F24*'Jan''14 SP'!F29/100)*'Jan''14 SP'!F24)</f>
        <v>171.01699999999997</v>
      </c>
      <c r="E82" s="66">
        <f>IF($F5*'Jan''14 SP'!G23/'Jan''14 SP'!G24&gt;='Jan''14 SP'!G27,('Jan''14 SP'!G27*'Jan''14 SP'!G29/100)*'Jan''14 SP'!G24,($F5*'Jan''14 SP'!G23/'Jan''14 SP'!G24*'Jan''14 SP'!G29/100)*'Jan''14 SP'!G24)</f>
        <v>271.92</v>
      </c>
      <c r="F82" s="66">
        <f>IF($F5*'Jan''14 SP'!H23/'Jan''14 SP'!H24&gt;='Jan''14 SP'!H27,('Jan''14 SP'!H27*'Jan''14 SP'!H29/100)*'Jan''14 SP'!H24,($F5*'Jan''14 SP'!H23/'Jan''14 SP'!H24*'Jan''14 SP'!H29/100)*'Jan''14 SP'!H24)</f>
        <v>173.81</v>
      </c>
      <c r="G82" s="66">
        <f>IF($F5*'Jan''14 SP'!I23/'Jan''14 SP'!I24&gt;='Jan''14 SP'!I27,('Jan''14 SP'!I27*'Jan''14 SP'!I29/100)*'Jan''14 SP'!I24,($F5*'Jan''14 SP'!I23/'Jan''14 SP'!I24*'Jan''14 SP'!I29/100)*'Jan''14 SP'!I24)</f>
        <v>297.87100000000004</v>
      </c>
      <c r="H82" s="66">
        <f>IF($F5*'Jan''14 SP'!J23/'Jan''14 SP'!J24&gt;='Jan''14 SP'!J27,('Jan''14 SP'!J27*'Jan''14 SP'!J29/100)*'Jan''14 SP'!J24,($F5*'Jan''14 SP'!J23/'Jan''14 SP'!J24*'Jan''14 SP'!J29/100)*'Jan''14 SP'!J24)</f>
        <v>158.62</v>
      </c>
      <c r="I82" s="66">
        <f>IF($F5*'Jan''14 SP'!K23/'Jan''14 SP'!K24&gt;='Jan''14 SP'!K27,('Jan''14 SP'!K27*'Jan''14 SP'!K29/100)*'Jan''14 SP'!K24,($F5*'Jan''14 SP'!K23/'Jan''14 SP'!K24*'Jan''14 SP'!K29/100)*'Jan''14 SP'!K24)</f>
        <v>274.55999999999995</v>
      </c>
      <c r="J82" s="66">
        <f>IF($F5*'Jan''14 SP'!L23/'Jan''14 SP'!L24&gt;='Jan''14 SP'!L27,('Jan''14 SP'!L27*'Jan''14 SP'!L29/100)*'Jan''14 SP'!L24,($F5*'Jan''14 SP'!L23/'Jan''14 SP'!L24*'Jan''14 SP'!L29/100)*'Jan''14 SP'!L24)</f>
        <v>156.31</v>
      </c>
      <c r="K82" s="70"/>
    </row>
    <row r="83" spans="1:11" x14ac:dyDescent="0.15">
      <c r="A83" s="47" t="s">
        <v>170</v>
      </c>
      <c r="C83" s="66">
        <f>IF($F5*'Jan''14 SP'!E23/'Jan''14 SP'!E24&lt;'Jan''14 SP'!E27,0,IF($F5*'Jan''14 SP'!E23/'Jan''14 SP'!E24&lt;='Jan''14 SP'!E28,($F5*'Jan''14 SP'!E23/'Jan''14 SP'!E24-'Jan''14 SP'!E27)*('Jan''14 SP'!E30/100)*'Jan''14 SP'!E24,('Jan''14 SP'!E28-'Jan''14 SP'!E27)*('Jan''14 SP'!E30/100)*'Jan''14 SP'!E24))</f>
        <v>159.05587829999999</v>
      </c>
      <c r="D83" s="66">
        <f>IF($F5*'Jan''14 SP'!F23/'Jan''14 SP'!F24&lt;'Jan''14 SP'!F27,0,IF($F5*'Jan''14 SP'!F23/'Jan''14 SP'!F24&lt;='Jan''14 SP'!F28,($F5*'Jan''14 SP'!F23/'Jan''14 SP'!F24-'Jan''14 SP'!F27)*('Jan''14 SP'!F30/100)*'Jan''14 SP'!F24,('Jan''14 SP'!F28-'Jan''14 SP'!F27)*('Jan''14 SP'!F30/100)*'Jan''14 SP'!F24))</f>
        <v>0</v>
      </c>
      <c r="E83" s="66">
        <f>IF($F5*'Jan''14 SP'!G23/'Jan''14 SP'!G24&lt;'Jan''14 SP'!G27,0,IF($F5*'Jan''14 SP'!G23/'Jan''14 SP'!G24&lt;='Jan''14 SP'!G28,($F5*'Jan''14 SP'!G23/'Jan''14 SP'!G24-'Jan''14 SP'!G27)*('Jan''14 SP'!G30/100)*'Jan''14 SP'!G24,('Jan''14 SP'!G28-'Jan''14 SP'!G27)*('Jan''14 SP'!G30/100)*'Jan''14 SP'!G24))</f>
        <v>185.08680299999995</v>
      </c>
      <c r="F83" s="66">
        <f>IF($F5*'Jan''14 SP'!H23/'Jan''14 SP'!H24&lt;'Jan''14 SP'!H27,0,IF($F5*'Jan''14 SP'!H23/'Jan''14 SP'!H24&lt;='Jan''14 SP'!H28,($F5*'Jan''14 SP'!H23/'Jan''14 SP'!H24-'Jan''14 SP'!H27)*('Jan''14 SP'!H30/100)*'Jan''14 SP'!H24,('Jan''14 SP'!H28-'Jan''14 SP'!H27)*('Jan''14 SP'!H30/100)*'Jan''14 SP'!H24))</f>
        <v>0</v>
      </c>
      <c r="G83" s="66">
        <f>IF($F5*'Jan''14 SP'!I23/'Jan''14 SP'!I24&lt;'Jan''14 SP'!I27,0,IF($F5*'Jan''14 SP'!I23/'Jan''14 SP'!I24&lt;='Jan''14 SP'!I28,($F5*'Jan''14 SP'!I23/'Jan''14 SP'!I24-'Jan''14 SP'!I27)*('Jan''14 SP'!I30/100)*'Jan''14 SP'!I24,('Jan''14 SP'!I28-'Jan''14 SP'!I27)*('Jan''14 SP'!I30/100)*'Jan''14 SP'!I24))</f>
        <v>0</v>
      </c>
      <c r="H83" s="66">
        <f>IF($F5*'Jan''14 SP'!J23/'Jan''14 SP'!J24&lt;'Jan''14 SP'!J27,0,IF($F5*'Jan''14 SP'!J23/'Jan''14 SP'!J24&lt;='Jan''14 SP'!J28,($F5*'Jan''14 SP'!J23/'Jan''14 SP'!J24-'Jan''14 SP'!J27)*('Jan''14 SP'!J30/100)*'Jan''14 SP'!J24,('Jan''14 SP'!J28-'Jan''14 SP'!J27)*('Jan''14 SP'!J30/100)*'Jan''14 SP'!J24))</f>
        <v>0</v>
      </c>
      <c r="I83" s="66">
        <f>IF($F5*'Jan''14 SP'!K23/'Jan''14 SP'!K24&lt;'Jan''14 SP'!K27,0,IF($F5*'Jan''14 SP'!K23/'Jan''14 SP'!K24&lt;='Jan''14 SP'!K28,($F5*'Jan''14 SP'!K23/'Jan''14 SP'!K24-'Jan''14 SP'!K27)*('Jan''14 SP'!K30/100)*'Jan''14 SP'!K24,('Jan''14 SP'!K28-'Jan''14 SP'!K27)*('Jan''14 SP'!K30/100)*'Jan''14 SP'!K24))</f>
        <v>0</v>
      </c>
      <c r="J83" s="66">
        <f>IF($F5*'Jan''14 SP'!L23/'Jan''14 SP'!L24&lt;'Jan''14 SP'!L27,0,IF($F5*'Jan''14 SP'!L23/'Jan''14 SP'!L24&lt;='Jan''14 SP'!L28,($F5*'Jan''14 SP'!L23/'Jan''14 SP'!L24-'Jan''14 SP'!L27)*('Jan''14 SP'!L30/100)*'Jan''14 SP'!L24,('Jan''14 SP'!L28-'Jan''14 SP'!L27)*('Jan''14 SP'!L30/100)*'Jan''14 SP'!L24))</f>
        <v>0</v>
      </c>
      <c r="K83" s="70"/>
    </row>
    <row r="84" spans="1:11" x14ac:dyDescent="0.15">
      <c r="A84" s="47" t="s">
        <v>868</v>
      </c>
      <c r="C84" s="66">
        <f>IF(($F5*'Jan''14 SP'!E23/'Jan''14 SP'!E24&gt;'Jan''14 SP'!E28),($F5*'Jan''14 SP'!E23/'Jan''14 SP'!E24-'Jan''14 SP'!E28)*'Jan''14 SP'!E31/100*'Jan''14 SP'!E24,0)</f>
        <v>0</v>
      </c>
      <c r="D84" s="66">
        <f>IF(($F5*'Jan''14 SP'!F23/'Jan''14 SP'!F24&gt;'Jan''14 SP'!F28),($F5*'Jan''14 SP'!F23/'Jan''14 SP'!F24-'Jan''14 SP'!F28)*'Jan''14 SP'!F31/100*'Jan''14 SP'!F24,0)</f>
        <v>274.54081269999995</v>
      </c>
      <c r="E84" s="66">
        <f>IF(($F5*'Jan''14 SP'!G23/'Jan''14 SP'!G24&gt;'Jan''14 SP'!G28),($F5*'Jan''14 SP'!G23/'Jan''14 SP'!G24-'Jan''14 SP'!G28)*'Jan''14 SP'!G31/100*'Jan''14 SP'!G24,0)</f>
        <v>0</v>
      </c>
      <c r="F84" s="66">
        <f>IF(($F5*'Jan''14 SP'!H23/'Jan''14 SP'!H24&gt;'Jan''14 SP'!H28),($F5*'Jan''14 SP'!H23/'Jan''14 SP'!H24-'Jan''14 SP'!H28)*'Jan''14 SP'!H31/100*'Jan''14 SP'!H24,0)</f>
        <v>309.63354799999996</v>
      </c>
      <c r="G84" s="66">
        <f>IF(($F5*'Jan''14 SP'!I23/'Jan''14 SP'!I24&gt;'Jan''14 SP'!I28),($F5*'Jan''14 SP'!I23/'Jan''14 SP'!I24-'Jan''14 SP'!I28)*'Jan''14 SP'!I31/100*'Jan''14 SP'!I24,0)</f>
        <v>280.06998319999997</v>
      </c>
      <c r="H84" s="66">
        <f>IF(($F5*'Jan''14 SP'!J23/'Jan''14 SP'!J24&gt;'Jan''14 SP'!J28),($F5*'Jan''14 SP'!J23/'Jan''14 SP'!J24-'Jan''14 SP'!J28)*'Jan''14 SP'!J31/100*'Jan''14 SP'!J24,0)</f>
        <v>252.52211599999995</v>
      </c>
      <c r="I84" s="66">
        <f>IF(($F5*'Jan''14 SP'!K23/'Jan''14 SP'!K24&gt;'Jan''14 SP'!K28),($F5*'Jan''14 SP'!K23/'Jan''14 SP'!K24-'Jan''14 SP'!K28)*'Jan''14 SP'!K31/100*'Jan''14 SP'!K24,0)</f>
        <v>164.30165399999998</v>
      </c>
      <c r="J84" s="66">
        <f>IF(($F5*'Jan''14 SP'!L23/'Jan''14 SP'!L24&gt;'Jan''14 SP'!L28),($F5*'Jan''14 SP'!L23/'Jan''14 SP'!L24-'Jan''14 SP'!L28)*'Jan''14 SP'!L31/100*'Jan''14 SP'!L24,0)</f>
        <v>270.99934399999995</v>
      </c>
      <c r="K84" s="70"/>
    </row>
    <row r="85" spans="1:11" x14ac:dyDescent="0.15">
      <c r="A85" s="47" t="s">
        <v>744</v>
      </c>
      <c r="C85" s="66">
        <f>IF($F5*'Jan''14 SP'!E25/'Jan''14 SP'!E26&gt;='Jan''14 SP'!E27,('Jan''14 SP'!E27*'Jan''14 SP'!E32/100)*'Jan''14 SP'!E26,($F5*'Jan''14 SP'!E25/'Jan''14 SP'!E26*'Jan''14 SP'!E32/100)*'Jan''14 SP'!E26)</f>
        <v>454.08</v>
      </c>
      <c r="D85" s="66">
        <f>IF($F5*'Jan''14 SP'!F25/'Jan''14 SP'!F26&gt;='Jan''14 SP'!F27,('Jan''14 SP'!F27*'Jan''14 SP'!F32/100)*'Jan''14 SP'!F26,($F5*'Jan''14 SP'!F25/'Jan''14 SP'!F26*'Jan''14 SP'!F32/100)*'Jan''14 SP'!F26)</f>
        <v>271.19400000000002</v>
      </c>
      <c r="E85" s="66">
        <f>IF($F5*'Jan''14 SP'!G25/'Jan''14 SP'!G26&gt;='Jan''14 SP'!G27,('Jan''14 SP'!G27*'Jan''14 SP'!G32/100)*'Jan''14 SP'!G26,($F5*'Jan''14 SP'!G25/'Jan''14 SP'!G26*'Jan''14 SP'!G32/100)*'Jan''14 SP'!G26)</f>
        <v>480.4799999999999</v>
      </c>
      <c r="F85" s="66">
        <f>IF($F5*'Jan''14 SP'!H25/'Jan''14 SP'!H26&gt;='Jan''14 SP'!H27,('Jan''14 SP'!H27*'Jan''14 SP'!H32/100)*'Jan''14 SP'!H26,($F5*'Jan''14 SP'!H25/'Jan''14 SP'!H26*'Jan''14 SP'!H32/100)*'Jan''14 SP'!H26)</f>
        <v>285.31999999999994</v>
      </c>
      <c r="G85" s="66">
        <f>IF($F5*'Jan''14 SP'!I25/'Jan''14 SP'!I26&gt;='Jan''14 SP'!I27,('Jan''14 SP'!I27*'Jan''14 SP'!I32/100)*'Jan''14 SP'!I26,($F5*'Jan''14 SP'!I25/'Jan''14 SP'!I26*'Jan''14 SP'!I32/100)*'Jan''14 SP'!I26)</f>
        <v>278.25</v>
      </c>
      <c r="H85" s="66">
        <f>IF($F5*'Jan''14 SP'!J25/'Jan''14 SP'!J26&gt;='Jan''14 SP'!J27,('Jan''14 SP'!J27*'Jan''14 SP'!J32/100)*'Jan''14 SP'!J26,($F5*'Jan''14 SP'!J25/'Jan''14 SP'!J26*'Jan''14 SP'!J32/100)*'Jan''14 SP'!J26)</f>
        <v>300.3</v>
      </c>
      <c r="I85" s="66">
        <f>IF($F5*'Jan''14 SP'!K25/'Jan''14 SP'!K26&gt;='Jan''14 SP'!K27,('Jan''14 SP'!K27*'Jan''14 SP'!K32/100)*'Jan''14 SP'!K26,($F5*'Jan''14 SP'!K25/'Jan''14 SP'!K26*'Jan''14 SP'!K32/100)*'Jan''14 SP'!K26)</f>
        <v>525.36</v>
      </c>
      <c r="J85" s="66">
        <f>IF($F5*'Jan''14 SP'!L25/'Jan''14 SP'!L26&gt;='Jan''14 SP'!L27,('Jan''14 SP'!L27*'Jan''14 SP'!L32/100)*'Jan''14 SP'!L26,($F5*'Jan''14 SP'!L25/'Jan''14 SP'!L26*'Jan''14 SP'!L32/100)*'Jan''14 SP'!L26)</f>
        <v>271.04000000000002</v>
      </c>
      <c r="K85" s="70"/>
    </row>
    <row r="86" spans="1:11" x14ac:dyDescent="0.15">
      <c r="A86" s="47" t="s">
        <v>389</v>
      </c>
      <c r="C86" s="66">
        <f>IF($F5*'Jan''14 SP'!E25/'Jan''14 SP'!E26&lt;'Jan''14 SP'!E27,0,IF($F5*'Jan''14 SP'!E25/'Jan''14 SP'!E26&lt;='Jan''14 SP'!E28,($F5*'Jan''14 SP'!E25/'Jan''14 SP'!E26-'Jan''14 SP'!E27)*('Jan''14 SP'!E33/100)*'Jan''14 SP'!E26,('Jan''14 SP'!E28-'Jan''14 SP'!E27)*('Jan''14 SP'!E33/100)*'Jan''14 SP'!E26))</f>
        <v>290.00231699999995</v>
      </c>
      <c r="D86" s="66">
        <f>IF($F5*'Jan''14 SP'!F25/'Jan''14 SP'!F26&lt;'Jan''14 SP'!F27,0,IF($F5*'Jan''14 SP'!F25/'Jan''14 SP'!F26&lt;='Jan''14 SP'!F28,($F5*'Jan''14 SP'!F25/'Jan''14 SP'!F26-'Jan''14 SP'!F27)*('Jan''14 SP'!F33/100)*'Jan''14 SP'!F26,('Jan''14 SP'!F28-'Jan''14 SP'!F27)*('Jan''14 SP'!F33/100)*'Jan''14 SP'!F26))</f>
        <v>0</v>
      </c>
      <c r="E86" s="66">
        <f>IF($F5*'Jan''14 SP'!G25/'Jan''14 SP'!G26&lt;'Jan''14 SP'!G27,0,IF($F5*'Jan''14 SP'!G25/'Jan''14 SP'!G26&lt;='Jan''14 SP'!G28,($F5*'Jan''14 SP'!G25/'Jan''14 SP'!G26-'Jan''14 SP'!G27)*('Jan''14 SP'!G33/100)*'Jan''14 SP'!G26,('Jan''14 SP'!G28-'Jan''14 SP'!G27)*('Jan''14 SP'!G33/100)*'Jan''14 SP'!G26))</f>
        <v>316.72607999999997</v>
      </c>
      <c r="F86" s="66">
        <f>IF($F5*'Jan''14 SP'!H25/'Jan''14 SP'!H26&lt;'Jan''14 SP'!H27,0,IF($F5*'Jan''14 SP'!H25/'Jan''14 SP'!H26&lt;='Jan''14 SP'!H28,($F5*'Jan''14 SP'!H25/'Jan''14 SP'!H26-'Jan''14 SP'!H27)*('Jan''14 SP'!H33/100)*'Jan''14 SP'!H26,('Jan''14 SP'!H28-'Jan''14 SP'!H27)*('Jan''14 SP'!H33/100)*'Jan''14 SP'!H26))</f>
        <v>0</v>
      </c>
      <c r="G86" s="66">
        <f>IF($F5*'Jan''14 SP'!I25/'Jan''14 SP'!I26&lt;'Jan''14 SP'!I27,0,IF($F5*'Jan''14 SP'!I25/'Jan''14 SP'!I26&lt;='Jan''14 SP'!I28,($F5*'Jan''14 SP'!I25/'Jan''14 SP'!I26-'Jan''14 SP'!I27)*('Jan''14 SP'!I33/100)*'Jan''14 SP'!I26,('Jan''14 SP'!I28-'Jan''14 SP'!I27)*('Jan''14 SP'!I33/100)*'Jan''14 SP'!I26))</f>
        <v>0</v>
      </c>
      <c r="H86" s="66">
        <f>IF($F5*'Jan''14 SP'!J25/'Jan''14 SP'!J26&lt;'Jan''14 SP'!J27,0,IF($F5*'Jan''14 SP'!J25/'Jan''14 SP'!J26&lt;='Jan''14 SP'!J28,($F5*'Jan''14 SP'!J25/'Jan''14 SP'!J26-'Jan''14 SP'!J27)*('Jan''14 SP'!J33/100)*'Jan''14 SP'!J26,('Jan''14 SP'!J28-'Jan''14 SP'!J27)*('Jan''14 SP'!J33/100)*'Jan''14 SP'!J26))</f>
        <v>0</v>
      </c>
      <c r="I86" s="66">
        <f>IF($F5*'Jan''14 SP'!K25/'Jan''14 SP'!K26&lt;'Jan''14 SP'!K27,0,IF($F5*'Jan''14 SP'!K25/'Jan''14 SP'!K26&lt;='Jan''14 SP'!K28,($F5*'Jan''14 SP'!K25/'Jan''14 SP'!K26-'Jan''14 SP'!K27)*('Jan''14 SP'!K33/100)*'Jan''14 SP'!K26,('Jan''14 SP'!K28-'Jan''14 SP'!K27)*('Jan''14 SP'!K33/100)*'Jan''14 SP'!K26))</f>
        <v>0</v>
      </c>
      <c r="J86" s="66">
        <f>IF($F5*'Jan''14 SP'!L25/'Jan''14 SP'!L26&lt;'Jan''14 SP'!L27,0,IF($F5*'Jan''14 SP'!L25/'Jan''14 SP'!L26&lt;='Jan''14 SP'!L28,($F5*'Jan''14 SP'!L25/'Jan''14 SP'!L26-'Jan''14 SP'!L27)*('Jan''14 SP'!L33/100)*'Jan''14 SP'!L26,('Jan''14 SP'!L28-'Jan''14 SP'!L27)*('Jan''14 SP'!L33/100)*'Jan''14 SP'!L26))</f>
        <v>0</v>
      </c>
      <c r="K86" s="70"/>
    </row>
    <row r="87" spans="1:11" x14ac:dyDescent="0.15">
      <c r="A87" s="47" t="s">
        <v>742</v>
      </c>
      <c r="C87" s="66">
        <f>IF(($F5*'Jan''14 SP'!E25/'Jan''14 SP'!E26&gt;'Jan''14 SP'!E28),($F5*'Jan''14 SP'!E25/'Jan''14 SP'!E26-'Jan''14 SP'!E28)*'Jan''14 SP'!E34/100*'Jan''14 SP'!E26,0)</f>
        <v>0</v>
      </c>
      <c r="D87" s="66">
        <f>IF(($F5*'Jan''14 SP'!F25/'Jan''14 SP'!F26&gt;'Jan''14 SP'!F28),($F5*'Jan''14 SP'!F25/'Jan''14 SP'!F26-'Jan''14 SP'!F28)*'Jan''14 SP'!F34/100*'Jan''14 SP'!F26,0)</f>
        <v>469.62954499999995</v>
      </c>
      <c r="E87" s="66">
        <f>IF(($F5*'Jan''14 SP'!G25/'Jan''14 SP'!G26&gt;'Jan''14 SP'!G28),($F5*'Jan''14 SP'!G25/'Jan''14 SP'!G26-'Jan''14 SP'!G28)*'Jan''14 SP'!G34/100*'Jan''14 SP'!G26,0)</f>
        <v>0</v>
      </c>
      <c r="F87" s="66">
        <f>IF(($F5*'Jan''14 SP'!H25/'Jan''14 SP'!H26&gt;'Jan''14 SP'!H28),($F5*'Jan''14 SP'!H25/'Jan''14 SP'!H26-'Jan''14 SP'!H28)*'Jan''14 SP'!H34/100*'Jan''14 SP'!H26,0)</f>
        <v>548.99763799999994</v>
      </c>
      <c r="G87" s="66">
        <f>IF(($F5*'Jan''14 SP'!I25/'Jan''14 SP'!I26&gt;'Jan''14 SP'!I28),($F5*'Jan''14 SP'!I25/'Jan''14 SP'!I26-'Jan''14 SP'!I28)*'Jan''14 SP'!I34/100*'Jan''14 SP'!I26,0)</f>
        <v>488.19076039999993</v>
      </c>
      <c r="H87" s="66">
        <f>IF(($F5*'Jan''14 SP'!J25/'Jan''14 SP'!J26&gt;'Jan''14 SP'!J28),($F5*'Jan''14 SP'!J25/'Jan''14 SP'!J26-'Jan''14 SP'!J28)*'Jan''14 SP'!J34/100*'Jan''14 SP'!J26,0)</f>
        <v>477.3283899999999</v>
      </c>
      <c r="I87" s="66">
        <f>IF(($F5*'Jan''14 SP'!K25/'Jan''14 SP'!K26&gt;'Jan''14 SP'!K28),($F5*'Jan''14 SP'!K25/'Jan''14 SP'!K26-'Jan''14 SP'!K28)*'Jan''14 SP'!K34/100*'Jan''14 SP'!K26,0)</f>
        <v>308.80792799999995</v>
      </c>
      <c r="J87" s="66">
        <f>IF(($F5*'Jan''14 SP'!L25/'Jan''14 SP'!L26&gt;'Jan''14 SP'!L28),($F5*'Jan''14 SP'!L25/'Jan''14 SP'!L26-'Jan''14 SP'!L28)*'Jan''14 SP'!L34/100*'Jan''14 SP'!L26,0)</f>
        <v>495.80561799999987</v>
      </c>
      <c r="K87" s="70"/>
    </row>
    <row r="88" spans="1:11" x14ac:dyDescent="0.15">
      <c r="A88" s="47" t="s">
        <v>309</v>
      </c>
      <c r="C88" s="66">
        <f>365*'Jan''14 SP'!E35/100</f>
        <v>226.7672</v>
      </c>
      <c r="D88" s="66">
        <f>365*'Jan''14 SP'!F35/100</f>
        <v>230.13980000000001</v>
      </c>
      <c r="E88" s="66">
        <f>365*'Jan''14 SP'!G35/100</f>
        <v>228.85499999999999</v>
      </c>
      <c r="F88" s="66">
        <f>365*'Jan''14 SP'!H35/100</f>
        <v>252.53254999999999</v>
      </c>
      <c r="G88" s="66">
        <f>365*'Jan''14 SP'!I35/100</f>
        <v>213.70750000000001</v>
      </c>
      <c r="H88" s="66">
        <f>365*'Jan''14 SP'!J35/100</f>
        <v>202.75749999999999</v>
      </c>
      <c r="I88" s="66">
        <f>365*'Jan''14 SP'!K35/100</f>
        <v>228.73455000000001</v>
      </c>
      <c r="J88" s="66">
        <f>365*'Jan''14 SP'!L35/100</f>
        <v>208.73985000000002</v>
      </c>
      <c r="K88" s="67">
        <f>AVERAGE(C88:J88)</f>
        <v>224.02924374999998</v>
      </c>
    </row>
    <row r="89" spans="1:11" x14ac:dyDescent="0.15">
      <c r="A89" s="69" t="s">
        <v>721</v>
      </c>
      <c r="B89" s="70"/>
      <c r="C89" s="68">
        <f t="shared" ref="C89:H89" si="6">SUM(C82:C88)</f>
        <v>1384.0053952999999</v>
      </c>
      <c r="D89" s="68">
        <f t="shared" si="6"/>
        <v>1416.5211576999998</v>
      </c>
      <c r="E89" s="68">
        <f t="shared" si="6"/>
        <v>1483.0678829999999</v>
      </c>
      <c r="F89" s="68">
        <f t="shared" si="6"/>
        <v>1570.2937359999996</v>
      </c>
      <c r="G89" s="68">
        <f t="shared" si="6"/>
        <v>1558.0892435999999</v>
      </c>
      <c r="H89" s="68">
        <f t="shared" si="6"/>
        <v>1391.5280059999998</v>
      </c>
      <c r="I89" s="68">
        <f>SUM(I82:I88)</f>
        <v>1501.7641319999998</v>
      </c>
      <c r="J89" s="68">
        <f>SUM(J82:J88)</f>
        <v>1402.8948119999998</v>
      </c>
      <c r="K89" s="72">
        <f>AVERAGE(C89:J89)</f>
        <v>1463.5205457</v>
      </c>
    </row>
    <row r="91" spans="1:11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126</v>
      </c>
      <c r="G91" s="50" t="s">
        <v>412</v>
      </c>
      <c r="H91" s="50" t="s">
        <v>234</v>
      </c>
      <c r="I91" s="50" t="s">
        <v>200</v>
      </c>
      <c r="J91" s="50" t="s">
        <v>375</v>
      </c>
      <c r="K91" s="65" t="s">
        <v>729</v>
      </c>
    </row>
    <row r="92" spans="1:11" x14ac:dyDescent="0.15">
      <c r="A92" s="47" t="s">
        <v>667</v>
      </c>
      <c r="C92" s="66">
        <f>IF($F5*'Jan''14 SP'!E39/'Jan''14 SP'!E40&gt;='Jan''14 SP'!E43,('Jan''14 SP'!E43*'Jan''14 SP'!E45/100)*'Jan''14 SP'!E40,($F5*'Jan''14 SP'!E39/'Jan''14 SP'!E40*'Jan''14 SP'!E45/100)*'Jan''14 SP'!E40)</f>
        <v>260.56800000000004</v>
      </c>
      <c r="D92" s="66">
        <f>IF($F5*'Jan''14 SP'!F39/'Jan''14 SP'!F40&gt;='Jan''14 SP'!F43,('Jan''14 SP'!F43*'Jan''14 SP'!F45/100)*'Jan''14 SP'!F40,($F5*'Jan''14 SP'!F39/'Jan''14 SP'!F40*'Jan''14 SP'!F45/100)*'Jan''14 SP'!F40)</f>
        <v>157.48480000000001</v>
      </c>
      <c r="E92" s="66">
        <f>IF($F5*'Jan''14 SP'!G39/'Jan''14 SP'!G40&gt;='Jan''14 SP'!G43,('Jan''14 SP'!G43*'Jan''14 SP'!G45/100)*'Jan''14 SP'!G40,($F5*'Jan''14 SP'!G39/'Jan''14 SP'!G40*'Jan''14 SP'!G45/100)*'Jan''14 SP'!G40)</f>
        <v>294.35999999999996</v>
      </c>
      <c r="F92" s="66">
        <f>IF($F5*'Jan''14 SP'!H39/'Jan''14 SP'!H40&gt;='Jan''14 SP'!H43,('Jan''14 SP'!H43*'Jan''14 SP'!H45/100)*'Jan''14 SP'!H40,($F5*'Jan''14 SP'!H39/'Jan''14 SP'!H40*'Jan''14 SP'!H45/100)*'Jan''14 SP'!H40)</f>
        <v>167.16800000000001</v>
      </c>
      <c r="G92" s="66">
        <f>IF($F5*'Jan''14 SP'!I39/'Jan''14 SP'!I40&gt;='Jan''14 SP'!I43,('Jan''14 SP'!I43*'Jan''14 SP'!I45/100)*'Jan''14 SP'!I40,($F5*'Jan''14 SP'!I39/'Jan''14 SP'!I40*'Jan''14 SP'!I45/100)*'Jan''14 SP'!I40)</f>
        <v>148.1216</v>
      </c>
      <c r="H92" s="66">
        <f>IF($F5*'Jan''14 SP'!J39/'Jan''14 SP'!J40&gt;='Jan''14 SP'!J43,('Jan''14 SP'!J43*'Jan''14 SP'!J45/100)*'Jan''14 SP'!J40,($F5*'Jan''14 SP'!J39/'Jan''14 SP'!J40*'Jan''14 SP'!J45/100)*'Jan''14 SP'!J40)</f>
        <v>149.24799999999999</v>
      </c>
      <c r="I92" s="66">
        <f>IF($F5*'Jan''14 SP'!K39/'Jan''14 SP'!K40&gt;='Jan''14 SP'!K43,('Jan''14 SP'!K43*'Jan''14 SP'!K45/100)*'Jan''14 SP'!K40,($F5*'Jan''14 SP'!K39/'Jan''14 SP'!K40*'Jan''14 SP'!K45/100)*'Jan''14 SP'!K40)</f>
        <v>274.55999999999995</v>
      </c>
      <c r="J92" s="66">
        <f>IF($F5*'Jan''14 SP'!L39/'Jan''14 SP'!L40&gt;='Jan''14 SP'!L43,('Jan''14 SP'!L43*'Jan''14 SP'!L45/100)*'Jan''14 SP'!L40,($F5*'Jan''14 SP'!L39/'Jan''14 SP'!L40*'Jan''14 SP'!L45/100)*'Jan''14 SP'!L40)</f>
        <v>149.952</v>
      </c>
      <c r="K92" s="70"/>
    </row>
    <row r="93" spans="1:11" x14ac:dyDescent="0.15">
      <c r="A93" s="47" t="s">
        <v>170</v>
      </c>
      <c r="C93" s="66">
        <f>IF($F5*'Jan''14 SP'!E39/'Jan''14 SP'!E40&lt;'Jan''14 SP'!E43,0,IF($F5*'Jan''14 SP'!E39/'Jan''14 SP'!E40&lt;='Jan''14 SP'!E44,($F5*'Jan''14 SP'!E39/'Jan''14 SP'!E40-'Jan''14 SP'!E43)*('Jan''14 SP'!E46/100)*'Jan''14 SP'!E40,('Jan''14 SP'!E44-'Jan''14 SP'!E43)*('Jan''14 SP'!E46/100)*'Jan''14 SP'!E40))</f>
        <v>148.16841929999995</v>
      </c>
      <c r="D93" s="66">
        <f>IF($F5*'Jan''14 SP'!F39/'Jan''14 SP'!F40&lt;'Jan''14 SP'!F43,0,IF($F5*'Jan''14 SP'!F39/'Jan''14 SP'!F40&lt;='Jan''14 SP'!F44,($F5*'Jan''14 SP'!F39/'Jan''14 SP'!F40-'Jan''14 SP'!F43)*('Jan''14 SP'!F46/100)*'Jan''14 SP'!F40,('Jan''14 SP'!F44-'Jan''14 SP'!F43)*('Jan''14 SP'!F46/100)*'Jan''14 SP'!F40))</f>
        <v>0</v>
      </c>
      <c r="E93" s="66">
        <f>IF($F5*'Jan''14 SP'!G39/'Jan''14 SP'!G40&lt;'Jan''14 SP'!G43,0,IF($F5*'Jan''14 SP'!G39/'Jan''14 SP'!G40&lt;='Jan''14 SP'!G44,($F5*'Jan''14 SP'!G39/'Jan''14 SP'!G40-'Jan''14 SP'!G43)*('Jan''14 SP'!G46/100)*'Jan''14 SP'!G40,('Jan''14 SP'!G44-'Jan''14 SP'!G43)*('Jan''14 SP'!G46/100)*'Jan''14 SP'!G40))</f>
        <v>187.06634099999999</v>
      </c>
      <c r="F93" s="66">
        <f>IF($F5*'Jan''14 SP'!H39/'Jan''14 SP'!H40&lt;'Jan''14 SP'!H43,0,IF($F5*'Jan''14 SP'!H39/'Jan''14 SP'!H40&lt;='Jan''14 SP'!H44,($F5*'Jan''14 SP'!H39/'Jan''14 SP'!H40-'Jan''14 SP'!H43)*('Jan''14 SP'!H46/100)*'Jan''14 SP'!H40,('Jan''14 SP'!H44-'Jan''14 SP'!H43)*('Jan''14 SP'!H46/100)*'Jan''14 SP'!H40))</f>
        <v>0</v>
      </c>
      <c r="G93" s="66">
        <f>IF($F5*'Jan''14 SP'!I39/'Jan''14 SP'!I40&lt;'Jan''14 SP'!I43,0,IF($F5*'Jan''14 SP'!I39/'Jan''14 SP'!I40&lt;='Jan''14 SP'!I44,($F5*'Jan''14 SP'!I39/'Jan''14 SP'!I40-'Jan''14 SP'!I43)*('Jan''14 SP'!I46/100)*'Jan''14 SP'!I40,('Jan''14 SP'!I44-'Jan''14 SP'!I43)*('Jan''14 SP'!I46/100)*'Jan''14 SP'!I40))</f>
        <v>0</v>
      </c>
      <c r="H93" s="66">
        <f>IF($F5*'Jan''14 SP'!J39/'Jan''14 SP'!J40&lt;'Jan''14 SP'!J43,0,IF($F5*'Jan''14 SP'!J39/'Jan''14 SP'!J40&lt;='Jan''14 SP'!J44,($F5*'Jan''14 SP'!J39/'Jan''14 SP'!J40-'Jan''14 SP'!J43)*('Jan''14 SP'!J46/100)*'Jan''14 SP'!J40,('Jan''14 SP'!J44-'Jan''14 SP'!J43)*('Jan''14 SP'!J46/100)*'Jan''14 SP'!J40))</f>
        <v>0</v>
      </c>
      <c r="I93" s="66">
        <f>IF($F5*'Jan''14 SP'!K39/'Jan''14 SP'!K40&lt;'Jan''14 SP'!K43,0,IF($F5*'Jan''14 SP'!K39/'Jan''14 SP'!K40&lt;='Jan''14 SP'!K44,($F5*'Jan''14 SP'!K39/'Jan''14 SP'!K40-'Jan''14 SP'!K43)*('Jan''14 SP'!K46/100)*'Jan''14 SP'!K40,('Jan''14 SP'!K44-'Jan''14 SP'!K43)*('Jan''14 SP'!K46/100)*'Jan''14 SP'!K40))</f>
        <v>0</v>
      </c>
      <c r="J93" s="66">
        <f>IF($F5*'Jan''14 SP'!L39/'Jan''14 SP'!L40&lt;'Jan''14 SP'!L43,0,IF($F5*'Jan''14 SP'!L39/'Jan''14 SP'!L40&lt;='Jan''14 SP'!L44,($F5*'Jan''14 SP'!L39/'Jan''14 SP'!L40-'Jan''14 SP'!L43)*('Jan''14 SP'!L46/100)*'Jan''14 SP'!L40,('Jan''14 SP'!L44-'Jan''14 SP'!L43)*('Jan''14 SP'!L46/100)*'Jan''14 SP'!L40))</f>
        <v>0</v>
      </c>
      <c r="K93" s="70"/>
    </row>
    <row r="94" spans="1:11" x14ac:dyDescent="0.15">
      <c r="A94" s="47" t="s">
        <v>868</v>
      </c>
      <c r="C94" s="66">
        <f>IF(($F5*'Jan''14 SP'!E39/'Jan''14 SP'!E40&gt;'Jan''14 SP'!E44),($F5*'Jan''14 SP'!E39/'Jan''14 SP'!E40-'Jan''14 SP'!E44)*'Jan''14 SP'!E47/100*'Jan''14 SP'!E40,0)</f>
        <v>0</v>
      </c>
      <c r="D94" s="66">
        <f>IF(($F5*'Jan''14 SP'!F39/'Jan''14 SP'!F40&gt;'Jan''14 SP'!F44),($F5*'Jan''14 SP'!F39/'Jan''14 SP'!F40-'Jan''14 SP'!F44)*'Jan''14 SP'!F47/100*'Jan''14 SP'!F40,0)</f>
        <v>274.42592209999998</v>
      </c>
      <c r="E94" s="66">
        <f>IF(($F5*'Jan''14 SP'!G39/'Jan''14 SP'!G40&gt;'Jan''14 SP'!G44),($F5*'Jan''14 SP'!G39/'Jan''14 SP'!G40-'Jan''14 SP'!G44)*'Jan''14 SP'!G47/100*'Jan''14 SP'!G40,0)</f>
        <v>0</v>
      </c>
      <c r="F94" s="66">
        <f>IF(($F5*'Jan''14 SP'!H39/'Jan''14 SP'!H40&gt;'Jan''14 SP'!H44),($F5*'Jan''14 SP'!H39/'Jan''14 SP'!H40-'Jan''14 SP'!H44)*'Jan''14 SP'!H47/100*'Jan''14 SP'!H40,0)</f>
        <v>304.22023599999994</v>
      </c>
      <c r="G94" s="66">
        <f>IF(($F5*'Jan''14 SP'!I39/'Jan''14 SP'!I40&gt;'Jan''14 SP'!I44),($F5*'Jan''14 SP'!I39/'Jan''14 SP'!I40-'Jan''14 SP'!I44)*'Jan''14 SP'!I47/100*'Jan''14 SP'!I40,0)</f>
        <v>279.73955769999992</v>
      </c>
      <c r="H94" s="66">
        <f>IF(($F5*'Jan''14 SP'!J39/'Jan''14 SP'!J40&gt;'Jan''14 SP'!J44),($F5*'Jan''14 SP'!J39/'Jan''14 SP'!J40-'Jan''14 SP'!J44)*'Jan''14 SP'!J47/100*'Jan''14 SP'!J40,0)</f>
        <v>276.19226799999996</v>
      </c>
      <c r="I94" s="66">
        <f>IF(($F5*'Jan''14 SP'!K39/'Jan''14 SP'!K40&gt;'Jan''14 SP'!K44),($F5*'Jan''14 SP'!K39/'Jan''14 SP'!K40-'Jan''14 SP'!K44)*'Jan''14 SP'!K47/100*'Jan''14 SP'!K40,0)</f>
        <v>167.27096099999994</v>
      </c>
      <c r="J94" s="66">
        <f>IF(($F5*'Jan''14 SP'!L39/'Jan''14 SP'!L40&gt;'Jan''14 SP'!L44),($F5*'Jan''14 SP'!L39/'Jan''14 SP'!L40-'Jan''14 SP'!L44)*'Jan''14 SP'!L47/100*'Jan''14 SP'!L40,0)</f>
        <v>281.00957499999998</v>
      </c>
      <c r="K94" s="70"/>
    </row>
    <row r="95" spans="1:11" x14ac:dyDescent="0.15">
      <c r="A95" s="47" t="s">
        <v>744</v>
      </c>
      <c r="C95" s="66">
        <f>IF($F5*'Jan''14 SP'!E41/'Jan''14 SP'!E42&gt;='Jan''14 SP'!E43,('Jan''14 SP'!E43*'Jan''14 SP'!E48/100)*'Jan''14 SP'!E42,($F5*'Jan''14 SP'!E41/'Jan''14 SP'!E42*'Jan''14 SP'!E48/100)*'Jan''14 SP'!E42)</f>
        <v>483.64800000000002</v>
      </c>
      <c r="D95" s="66">
        <f>IF($F5*'Jan''14 SP'!F41/'Jan''14 SP'!F42&gt;='Jan''14 SP'!F43,('Jan''14 SP'!F43*'Jan''14 SP'!F48/100)*'Jan''14 SP'!F42,($F5*'Jan''14 SP'!F41/'Jan''14 SP'!F42*'Jan''14 SP'!F48/100)*'Jan''14 SP'!F42)</f>
        <v>269.77280000000002</v>
      </c>
      <c r="E95" s="66">
        <f>IF($F5*'Jan''14 SP'!G41/'Jan''14 SP'!G42&gt;='Jan''14 SP'!G43,('Jan''14 SP'!G43*'Jan''14 SP'!G48/100)*'Jan''14 SP'!G42,($F5*'Jan''14 SP'!G41/'Jan''14 SP'!G42*'Jan''14 SP'!G48/100)*'Jan''14 SP'!G42)</f>
        <v>498.96000000000009</v>
      </c>
      <c r="F95" s="66">
        <f>IF($F5*'Jan''14 SP'!H41/'Jan''14 SP'!H42&gt;='Jan''14 SP'!H43,('Jan''14 SP'!H43*'Jan''14 SP'!H48/100)*'Jan''14 SP'!H42,($F5*'Jan''14 SP'!H41/'Jan''14 SP'!H42*'Jan''14 SP'!H48/100)*'Jan''14 SP'!H42)</f>
        <v>285.18400000000003</v>
      </c>
      <c r="G95" s="66">
        <f>IF($F5*'Jan''14 SP'!I41/'Jan''14 SP'!I42&gt;='Jan''14 SP'!I43,('Jan''14 SP'!I43*'Jan''14 SP'!I48/100)*'Jan''14 SP'!I42,($F5*'Jan''14 SP'!I41/'Jan''14 SP'!I42*'Jan''14 SP'!I48/100)*'Jan''14 SP'!I42)</f>
        <v>265.68959999999998</v>
      </c>
      <c r="H95" s="66">
        <f>IF($F5*'Jan''14 SP'!J41/'Jan''14 SP'!J42&gt;='Jan''14 SP'!J43,('Jan''14 SP'!J43*'Jan''14 SP'!J48/100)*'Jan''14 SP'!J42,($F5*'Jan''14 SP'!J41/'Jan''14 SP'!J42*'Jan''14 SP'!J48/100)*'Jan''14 SP'!J42)</f>
        <v>277.37599999999998</v>
      </c>
      <c r="I95" s="66">
        <f>IF($F5*'Jan''14 SP'!K41/'Jan''14 SP'!K42&gt;='Jan''14 SP'!K43,('Jan''14 SP'!K43*'Jan''14 SP'!K48/100)*'Jan''14 SP'!K42,($F5*'Jan''14 SP'!K41/'Jan''14 SP'!K42*'Jan''14 SP'!K48/100)*'Jan''14 SP'!K42)</f>
        <v>501.6</v>
      </c>
      <c r="J95" s="66">
        <f>IF($F5*'Jan''14 SP'!L41/'Jan''14 SP'!L42&gt;='Jan''14 SP'!L43,('Jan''14 SP'!L43*'Jan''14 SP'!L48/100)*'Jan''14 SP'!L42,($F5*'Jan''14 SP'!L41/'Jan''14 SP'!L42*'Jan''14 SP'!L48/100)*'Jan''14 SP'!L42)</f>
        <v>266.11200000000002</v>
      </c>
      <c r="K95" s="70"/>
    </row>
    <row r="96" spans="1:11" x14ac:dyDescent="0.15">
      <c r="A96" s="47" t="s">
        <v>389</v>
      </c>
      <c r="C96" s="66">
        <f>IF($F5*'Jan''14 SP'!E41/'Jan''14 SP'!E42&lt;'Jan''14 SP'!E43,0,IF($F5*'Jan''14 SP'!E41/'Jan''14 SP'!E42&lt;='Jan''14 SP'!E44,($F5*'Jan''14 SP'!E41/'Jan''14 SP'!E42-'Jan''14 SP'!E43)*('Jan''14 SP'!E49/100)*'Jan''14 SP'!E42,('Jan''14 SP'!E44-'Jan''14 SP'!E43)*('Jan''14 SP'!E49/100)*'Jan''14 SP'!E42))</f>
        <v>265.06013819999993</v>
      </c>
      <c r="D96" s="66">
        <f>IF($F5*'Jan''14 SP'!F41/'Jan''14 SP'!F42&lt;'Jan''14 SP'!F43,0,IF($F5*'Jan''14 SP'!F41/'Jan''14 SP'!F42&lt;='Jan''14 SP'!F44,($F5*'Jan''14 SP'!F41/'Jan''14 SP'!F42-'Jan''14 SP'!F43)*('Jan''14 SP'!F49/100)*'Jan''14 SP'!F42,('Jan''14 SP'!F44-'Jan''14 SP'!F43)*('Jan''14 SP'!F49/100)*'Jan''14 SP'!F42))</f>
        <v>0</v>
      </c>
      <c r="E96" s="66">
        <f>IF($F5*'Jan''14 SP'!G41/'Jan''14 SP'!G42&lt;'Jan''14 SP'!G43,0,IF($F5*'Jan''14 SP'!G41/'Jan''14 SP'!G42&lt;='Jan''14 SP'!G44,($F5*'Jan''14 SP'!G41/'Jan''14 SP'!G42-'Jan''14 SP'!G43)*('Jan''14 SP'!G49/100)*'Jan''14 SP'!G42,('Jan''14 SP'!G44-'Jan''14 SP'!G43)*('Jan''14 SP'!G49/100)*'Jan''14 SP'!G42))</f>
        <v>342.46007399999996</v>
      </c>
      <c r="F96" s="66">
        <f>IF($F5*'Jan''14 SP'!H41/'Jan''14 SP'!H42&lt;'Jan''14 SP'!H43,0,IF($F5*'Jan''14 SP'!H41/'Jan''14 SP'!H42&lt;='Jan''14 SP'!H44,($F5*'Jan''14 SP'!H41/'Jan''14 SP'!H42-'Jan''14 SP'!H43)*('Jan''14 SP'!H49/100)*'Jan''14 SP'!H42,('Jan''14 SP'!H44-'Jan''14 SP'!H43)*('Jan''14 SP'!H49/100)*'Jan''14 SP'!H42))</f>
        <v>0</v>
      </c>
      <c r="G96" s="66">
        <f>IF($F5*'Jan''14 SP'!I41/'Jan''14 SP'!I42&lt;'Jan''14 SP'!I43,0,IF($F5*'Jan''14 SP'!I41/'Jan''14 SP'!I42&lt;='Jan''14 SP'!I44,($F5*'Jan''14 SP'!I41/'Jan''14 SP'!I42-'Jan''14 SP'!I43)*('Jan''14 SP'!I49/100)*'Jan''14 SP'!I42,('Jan''14 SP'!I44-'Jan''14 SP'!I43)*('Jan''14 SP'!I49/100)*'Jan''14 SP'!I42))</f>
        <v>0</v>
      </c>
      <c r="H96" s="66">
        <f>IF($F5*'Jan''14 SP'!J41/'Jan''14 SP'!J42&lt;'Jan''14 SP'!J43,0,IF($F5*'Jan''14 SP'!J41/'Jan''14 SP'!J42&lt;='Jan''14 SP'!J44,($F5*'Jan''14 SP'!J41/'Jan''14 SP'!J42-'Jan''14 SP'!J43)*('Jan''14 SP'!J49/100)*'Jan''14 SP'!J42,('Jan''14 SP'!J44-'Jan''14 SP'!J43)*('Jan''14 SP'!J49/100)*'Jan''14 SP'!J42))</f>
        <v>0</v>
      </c>
      <c r="I96" s="66">
        <f>IF($F5*'Jan''14 SP'!K41/'Jan''14 SP'!K42&lt;'Jan''14 SP'!K43,0,IF($F5*'Jan''14 SP'!K41/'Jan''14 SP'!K42&lt;='Jan''14 SP'!K44,($F5*'Jan''14 SP'!K41/'Jan''14 SP'!K42-'Jan''14 SP'!K43)*('Jan''14 SP'!K49/100)*'Jan''14 SP'!K42,('Jan''14 SP'!K44-'Jan''14 SP'!K43)*('Jan''14 SP'!K49/100)*'Jan''14 SP'!K42))</f>
        <v>0</v>
      </c>
      <c r="J96" s="66">
        <f>IF($F5*'Jan''14 SP'!L41/'Jan''14 SP'!L42&lt;'Jan''14 SP'!L43,0,IF($F5*'Jan''14 SP'!L41/'Jan''14 SP'!L42&lt;='Jan''14 SP'!L44,($F5*'Jan''14 SP'!L41/'Jan''14 SP'!L42-'Jan''14 SP'!L43)*('Jan''14 SP'!L49/100)*'Jan''14 SP'!L42,('Jan''14 SP'!L44-'Jan''14 SP'!L43)*('Jan''14 SP'!L49/100)*'Jan''14 SP'!L42))</f>
        <v>0</v>
      </c>
      <c r="K96" s="70"/>
    </row>
    <row r="97" spans="1:11" x14ac:dyDescent="0.15">
      <c r="A97" s="47" t="s">
        <v>742</v>
      </c>
      <c r="C97" s="66">
        <f>IF(($F5*'Jan''14 SP'!E41/'Jan''14 SP'!E42&gt;'Jan''14 SP'!E44),($F5*'Jan''14 SP'!E41/'Jan''14 SP'!E42-'Jan''14 SP'!E44)*'Jan''14 SP'!E50/100*'Jan''14 SP'!E42,0)</f>
        <v>0</v>
      </c>
      <c r="D97" s="66">
        <f>IF(($F5*'Jan''14 SP'!F41/'Jan''14 SP'!F42&gt;'Jan''14 SP'!F44),($F5*'Jan''14 SP'!F41/'Jan''14 SP'!F42-'Jan''14 SP'!F44)*'Jan''14 SP'!F50/100*'Jan''14 SP'!F42,0)</f>
        <v>497.78838999999994</v>
      </c>
      <c r="E97" s="66">
        <f>IF(($F5*'Jan''14 SP'!G41/'Jan''14 SP'!G42&gt;'Jan''14 SP'!G44),($F5*'Jan''14 SP'!G41/'Jan''14 SP'!G42-'Jan''14 SP'!G44)*'Jan''14 SP'!G50/100*'Jan''14 SP'!G42,0)</f>
        <v>0</v>
      </c>
      <c r="F97" s="66">
        <f>IF(($F5*'Jan''14 SP'!H41/'Jan''14 SP'!H42&gt;'Jan''14 SP'!H44),($F5*'Jan''14 SP'!H41/'Jan''14 SP'!H42-'Jan''14 SP'!H44)*'Jan''14 SP'!H50/100*'Jan''14 SP'!H42,0)</f>
        <v>570.48593199999993</v>
      </c>
      <c r="G97" s="66">
        <f>IF(($F5*'Jan''14 SP'!I41/'Jan''14 SP'!I42&gt;'Jan''14 SP'!I44),($F5*'Jan''14 SP'!I41/'Jan''14 SP'!I42-'Jan''14 SP'!I44)*'Jan''14 SP'!I50/100*'Jan''14 SP'!I42,0)</f>
        <v>514.28401699999995</v>
      </c>
      <c r="H97" s="66">
        <f>IF(($F5*'Jan''14 SP'!J41/'Jan''14 SP'!J42&gt;'Jan''14 SP'!J44),($F5*'Jan''14 SP'!J41/'Jan''14 SP'!J42-'Jan''14 SP'!J44)*'Jan''14 SP'!J50/100*'Jan''14 SP'!J42,0)</f>
        <v>504.21146599999992</v>
      </c>
      <c r="I97" s="66">
        <f>IF(($F5*'Jan''14 SP'!K41/'Jan''14 SP'!K42&gt;'Jan''14 SP'!K44),($F5*'Jan''14 SP'!K41/'Jan''14 SP'!K42-'Jan''14 SP'!K44)*'Jan''14 SP'!K50/100*'Jan''14 SP'!K42,0)</f>
        <v>308.80792799999995</v>
      </c>
      <c r="J97" s="66">
        <f>IF(($F5*'Jan''14 SP'!L41/'Jan''14 SP'!L42&gt;'Jan''14 SP'!L44),($F5*'Jan''14 SP'!L41/'Jan''14 SP'!L42-'Jan''14 SP'!L44)*'Jan''14 SP'!L50/100*'Jan''14 SP'!L42,0)</f>
        <v>526.69223199999988</v>
      </c>
      <c r="K97" s="70"/>
    </row>
    <row r="98" spans="1:11" x14ac:dyDescent="0.15">
      <c r="A98" s="47" t="s">
        <v>309</v>
      </c>
      <c r="C98" s="66">
        <f>365*'Jan''14 SP'!E51/100</f>
        <v>234.27525000000003</v>
      </c>
      <c r="D98" s="66">
        <f>365*'Jan''14 SP'!F51/100</f>
        <v>238.81219999999996</v>
      </c>
      <c r="E98" s="66">
        <f>365*'Jan''14 SP'!G51/100</f>
        <v>236.88500000000005</v>
      </c>
      <c r="F98" s="66">
        <f>365*'Jan''14 SP'!H51/100</f>
        <v>256.09129999999999</v>
      </c>
      <c r="G98" s="66">
        <f>365*'Jan''14 SP'!I51/100</f>
        <v>223.672</v>
      </c>
      <c r="H98" s="66">
        <f>365*'Jan''14 SP'!J51/100</f>
        <v>202.75749999999999</v>
      </c>
      <c r="I98" s="66">
        <f>365*'Jan''14 SP'!K51/100</f>
        <v>226.24525000000003</v>
      </c>
      <c r="J98" s="66">
        <f>365*'Jan''14 SP'!L51/100</f>
        <v>212.75485</v>
      </c>
      <c r="K98" s="67">
        <f>AVERAGE(C98:J98)</f>
        <v>228.93666875</v>
      </c>
    </row>
    <row r="99" spans="1:11" x14ac:dyDescent="0.15">
      <c r="A99" s="69" t="s">
        <v>721</v>
      </c>
      <c r="B99" s="70"/>
      <c r="C99" s="68">
        <f t="shared" ref="C99:H99" si="7">SUM(C92:C98)</f>
        <v>1391.7198075000001</v>
      </c>
      <c r="D99" s="68">
        <f t="shared" si="7"/>
        <v>1438.2841120999997</v>
      </c>
      <c r="E99" s="68">
        <f t="shared" si="7"/>
        <v>1559.731415</v>
      </c>
      <c r="F99" s="68">
        <f t="shared" si="7"/>
        <v>1583.1494680000001</v>
      </c>
      <c r="G99" s="68">
        <f t="shared" si="7"/>
        <v>1431.5067746999998</v>
      </c>
      <c r="H99" s="68">
        <f t="shared" si="7"/>
        <v>1409.7852339999997</v>
      </c>
      <c r="I99" s="68">
        <f>SUM(I92:I98)</f>
        <v>1478.4841389999997</v>
      </c>
      <c r="J99" s="68">
        <f>SUM(J92:J98)</f>
        <v>1436.5206569999998</v>
      </c>
      <c r="K99" s="72">
        <f>AVERAGE(C99:J99)</f>
        <v>1466.1477009124997</v>
      </c>
    </row>
    <row r="101" spans="1:1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</row>
  </sheetData>
  <sheetProtection algorithmName="SHA-512" hashValue="W2NqPIOi6dM4dD7fu/UY5fZGruURnxS4MaUo1Ec8PsAQR0E878yHKdtsz0MpEhzfeY/qKCOttVZDP81bt+JyJg==" saltValue="rcoij9H7bc/HAQPIXqYLI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O101"/>
  <sheetViews>
    <sheetView zoomScale="125" workbookViewId="0">
      <selection activeCell="F6" sqref="F6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8" width="11.6640625" style="47" customWidth="1"/>
    <col min="9" max="11" width="13" style="47" customWidth="1"/>
    <col min="12" max="12" width="15" style="47" customWidth="1"/>
    <col min="13" max="15" width="11.6640625" style="47" customWidth="1"/>
    <col min="16" max="16384" width="10.83203125" style="47"/>
  </cols>
  <sheetData>
    <row r="1" spans="1:15" x14ac:dyDescent="0.15">
      <c r="A1" s="58" t="s">
        <v>124</v>
      </c>
    </row>
    <row r="2" spans="1:15" x14ac:dyDescent="0.15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</row>
    <row r="3" spans="1:15" x14ac:dyDescent="0.15">
      <c r="A3" s="61" t="s">
        <v>258</v>
      </c>
    </row>
    <row r="5" spans="1:15" x14ac:dyDescent="0.15">
      <c r="A5" s="62" t="s">
        <v>523</v>
      </c>
      <c r="B5" s="62"/>
      <c r="C5" s="62" t="s">
        <v>911</v>
      </c>
      <c r="F5" s="76">
        <v>63000</v>
      </c>
    </row>
    <row r="6" spans="1:15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5" x14ac:dyDescent="0.15">
      <c r="A7" s="64" t="s">
        <v>295</v>
      </c>
    </row>
    <row r="9" spans="1:15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398</v>
      </c>
      <c r="G9" s="50" t="s">
        <v>126</v>
      </c>
      <c r="H9" s="50" t="s">
        <v>522</v>
      </c>
      <c r="I9" s="50" t="s">
        <v>726</v>
      </c>
      <c r="J9" s="50" t="s">
        <v>281</v>
      </c>
      <c r="K9" s="50" t="s">
        <v>376</v>
      </c>
      <c r="L9" s="65" t="s">
        <v>729</v>
      </c>
    </row>
    <row r="10" spans="1:15" x14ac:dyDescent="0.15">
      <c r="A10" s="47" t="s">
        <v>667</v>
      </c>
      <c r="C10" s="66">
        <f>IF($F5*'Jul''13 Multi'!E7/'Jul''13 Multi'!E8&gt;='Jul''13 Multi'!E11,('Jul''13 Multi'!E11*'Jul''13 Multi'!E15/100)*'Jul''13 Multi'!E8,($F5*'Jul''13 Multi'!E7/'Jul''13 Multi'!E8*'Jul''13 Multi'!E15/100)*'Jul''13 Multi'!E8)</f>
        <v>183.05099999999999</v>
      </c>
      <c r="D10" s="66">
        <f>IF($F5*'Jul''13 Multi'!F7/'Jul''13 Multi'!F8&gt;='Jul''13 Multi'!F11,('Jul''13 Multi'!F11*'Jul''13 Multi'!F15/100)*'Jul''13 Multi'!F8,($F5*'Jul''13 Multi'!F7/'Jul''13 Multi'!F8*'Jul''13 Multi'!F15/100)*'Jul''13 Multi'!F8)</f>
        <v>381.94200000000006</v>
      </c>
      <c r="E10" s="66">
        <f>IF($F5*'Jul''13 Multi'!G7/'Jul''13 Multi'!G8&gt;='Jul''13 Multi'!G11,('Jul''13 Multi'!G11*'Jul''13 Multi'!G15/100)*'Jul''13 Multi'!G8,($F5*'Jul''13 Multi'!G7/'Jul''13 Multi'!G8*'Jul''13 Multi'!G15/100)*'Jul''13 Multi'!G8)</f>
        <v>191.07000000000005</v>
      </c>
      <c r="F10" s="66">
        <f>IF($F5*'Jul''13 Multi'!H7/'Jul''13 Multi'!H8&gt;='Jul''13 Multi'!H11,('Jul''13 Multi'!H11*'Jul''13 Multi'!H15/100)*'Jul''13 Multi'!H8,($F5*'Jul''13 Multi'!H7/'Jul''13 Multi'!H8*'Jul''13 Multi'!H15/100)*'Jul''13 Multi'!H8)</f>
        <v>360</v>
      </c>
      <c r="G10" s="66">
        <f>IF($F5*'Jul''13 Multi'!I7/'Jul''13 Multi'!I8&gt;='Jul''13 Multi'!I11,('Jul''13 Multi'!I11*'Jul''13 Multi'!I15/100)*'Jul''13 Multi'!I8,($F5*'Jul''13 Multi'!I7/'Jul''13 Multi'!I8*'Jul''13 Multi'!I15/100)*'Jul''13 Multi'!I8)</f>
        <v>406.89</v>
      </c>
      <c r="H10" s="66">
        <f>IF($F5*'Jul''13 Multi'!J7/'Jul''13 Multi'!J8&gt;='Jul''13 Multi'!J11,('Jul''13 Multi'!J11*'Jul''13 Multi'!J15/100)*'Jul''13 Multi'!J8,($F5*'Jul''13 Multi'!J7/'Jul''13 Multi'!J8*'Jul''13 Multi'!J15/100)*'Jul''13 Multi'!J8)</f>
        <v>362.44799999999998</v>
      </c>
      <c r="I10" s="66">
        <f>IF($F5*'Jul''13 Multi'!K7/'Jul''13 Multi'!K8&gt;='Jul''13 Multi'!K11,('Jul''13 Multi'!K11*'Jul''13 Multi'!K15/100)*'Jul''13 Multi'!K8,($F5*'Jul''13 Multi'!K7/'Jul''13 Multi'!K8*'Jul''13 Multi'!K15/100)*'Jul''13 Multi'!K8)</f>
        <v>376.20000000000005</v>
      </c>
      <c r="J10" s="66">
        <f>IF($F5*'Jul''13 Multi'!L7/'Jul''13 Multi'!L8&gt;='Jul''13 Multi'!L11,('Jul''13 Multi'!L11*'Jul''13 Multi'!L15/100)*'Jul''13 Multi'!L8,($F5*'Jul''13 Multi'!L7/'Jul''13 Multi'!L8*'Jul''13 Multi'!L15/100)*'Jul''13 Multi'!L8)</f>
        <v>356.4</v>
      </c>
      <c r="K10" s="66">
        <f>IF($F5*'Jul''13 Multi'!M7/'Jul''13 Multi'!M8&gt;='Jul''13 Multi'!M11,('Jul''13 Multi'!M11*'Jul''13 Multi'!M15/100)*'Jul''13 Multi'!M8,($F5*'Jul''13 Multi'!M7/'Jul''13 Multi'!M8*'Jul''13 Multi'!M15/100)*'Jul''13 Multi'!M8)</f>
        <v>382.1400000000001</v>
      </c>
      <c r="L10" s="70"/>
    </row>
    <row r="11" spans="1:15" x14ac:dyDescent="0.15">
      <c r="A11" s="47" t="s">
        <v>170</v>
      </c>
      <c r="C11" s="66">
        <f>IF($F5*'Jul''13 Multi'!E7/'Jul''13 Multi'!E8&lt;'Jul''13 Multi'!E11,0,IF($F5*'Jul''13 Multi'!E7/'Jul''13 Multi'!E8&lt;='Jul''13 Multi'!E12,($F5*'Jul''13 Multi'!E7/'Jul''13 Multi'!E8-'Jul''13 Multi'!E11)*('Jul''13 Multi'!E16/100)*'Jul''13 Multi'!E8,('Jul''13 Multi'!E12-'Jul''13 Multi'!E11)*('Jul''13 Multi'!E16/100)*'Jul''13 Multi'!E8))</f>
        <v>158.49900000000002</v>
      </c>
      <c r="D11" s="66">
        <f>IF($F5*'Jul''13 Multi'!F7/'Jul''13 Multi'!F8&lt;'Jul''13 Multi'!F11,0,IF($F5*'Jul''13 Multi'!F7/'Jul''13 Multi'!F8&lt;='Jul''13 Multi'!F12,($F5*'Jul''13 Multi'!F7/'Jul''13 Multi'!F8-'Jul''13 Multi'!F11)*('Jul''13 Multi'!F16/100)*'Jul''13 Multi'!F8,('Jul''13 Multi'!F12-'Jul''13 Multi'!F11)*('Jul''13 Multi'!F16/100)*'Jul''13 Multi'!F8))</f>
        <v>150.18299999999999</v>
      </c>
      <c r="E11" s="66">
        <f>IF($F5*'Jul''13 Multi'!G7/'Jul''13 Multi'!G8&lt;'Jul''13 Multi'!G11,0,IF($F5*'Jul''13 Multi'!G7/'Jul''13 Multi'!G8&lt;='Jul''13 Multi'!G12,($F5*'Jul''13 Multi'!G7/'Jul''13 Multi'!G8-'Jul''13 Multi'!G11)*('Jul''13 Multi'!G16/100)*'Jul''13 Multi'!G8,('Jul''13 Multi'!G12-'Jul''13 Multi'!G11)*('Jul''13 Multi'!G16/100)*'Jul''13 Multi'!G8))</f>
        <v>170.28</v>
      </c>
      <c r="F11" s="66">
        <f>IF($F5*'Jul''13 Multi'!H7/'Jul''13 Multi'!H8&lt;'Jul''13 Multi'!H11,0,IF($F5*'Jul''13 Multi'!H7/'Jul''13 Multi'!H8&lt;='Jul''13 Multi'!H12,($F5*'Jul''13 Multi'!H7/'Jul''13 Multi'!H8-'Jul''13 Multi'!H11)*('Jul''13 Multi'!H16/100)*'Jul''13 Multi'!H8,('Jul''13 Multi'!H12-'Jul''13 Multi'!H11)*('Jul''13 Multi'!H16/100)*'Jul''13 Multi'!H8))</f>
        <v>0</v>
      </c>
      <c r="G11" s="66">
        <f>IF($F5*'Jul''13 Multi'!I7/'Jul''13 Multi'!I8&lt;'Jul''13 Multi'!I11,0,IF($F5*'Jul''13 Multi'!I7/'Jul''13 Multi'!I8&lt;='Jul''13 Multi'!I12,($F5*'Jul''13 Multi'!I7/'Jul''13 Multi'!I8-'Jul''13 Multi'!I11)*('Jul''13 Multi'!I16/100)*'Jul''13 Multi'!I8,('Jul''13 Multi'!I12-'Jul''13 Multi'!I11)*('Jul''13 Multi'!I16/100)*'Jul''13 Multi'!I8))</f>
        <v>148.40100000000001</v>
      </c>
      <c r="H11" s="66">
        <f>IF($F5*'Jul''13 Multi'!J7/'Jul''13 Multi'!J8&lt;'Jul''13 Multi'!J11,0,IF($F5*'Jul''13 Multi'!J7/'Jul''13 Multi'!J8&lt;='Jul''13 Multi'!J12,($F5*'Jul''13 Multi'!J7/'Jul''13 Multi'!J8-'Jul''13 Multi'!J11)*('Jul''13 Multi'!J16/100)*'Jul''13 Multi'!J8,('Jul''13 Multi'!J12-'Jul''13 Multi'!J11)*('Jul''13 Multi'!J16/100)*'Jul''13 Multi'!J8))</f>
        <v>145.53900000000002</v>
      </c>
      <c r="I11" s="66">
        <f>IF($F5*'Jul''13 Multi'!K7/'Jul''13 Multi'!K8&lt;'Jul''13 Multi'!K11,0,IF($F5*'Jul''13 Multi'!K7/'Jul''13 Multi'!K8&lt;='Jul''13 Multi'!K12,($F5*'Jul''13 Multi'!K7/'Jul''13 Multi'!K8-'Jul''13 Multi'!K11)*('Jul''13 Multi'!K16/100)*'Jul''13 Multi'!K8,('Jul''13 Multi'!K12-'Jul''13 Multi'!K11)*('Jul''13 Multi'!K16/100)*'Jul''13 Multi'!K8))</f>
        <v>146.51999999999998</v>
      </c>
      <c r="J11" s="66">
        <f>IF($F5*'Jul''13 Multi'!L7/'Jul''13 Multi'!L8&lt;'Jul''13 Multi'!L11,0,IF($F5*'Jul''13 Multi'!L7/'Jul''13 Multi'!L8&lt;='Jul''13 Multi'!L12,($F5*'Jul''13 Multi'!L7/'Jul''13 Multi'!L8-'Jul''13 Multi'!L11)*('Jul''13 Multi'!L16/100)*'Jul''13 Multi'!L8,('Jul''13 Multi'!L12-'Jul''13 Multi'!L11)*('Jul''13 Multi'!L16/100)*'Jul''13 Multi'!L8))</f>
        <v>133.65</v>
      </c>
      <c r="K11" s="66">
        <f>IF($F5*'Jul''13 Multi'!M7/'Jul''13 Multi'!M8&lt;'Jul''13 Multi'!M11,0,IF($F5*'Jul''13 Multi'!M7/'Jul''13 Multi'!M8&lt;='Jul''13 Multi'!M12,($F5*'Jul''13 Multi'!M7/'Jul''13 Multi'!M8-'Jul''13 Multi'!M11)*('Jul''13 Multi'!M16/100)*'Jul''13 Multi'!M8,('Jul''13 Multi'!M12-'Jul''13 Multi'!M11)*('Jul''13 Multi'!M16/100)*'Jul''13 Multi'!M8))</f>
        <v>137.60999999999999</v>
      </c>
      <c r="L11" s="70"/>
    </row>
    <row r="12" spans="1:15" x14ac:dyDescent="0.15">
      <c r="A12" s="47" t="s">
        <v>535</v>
      </c>
      <c r="C12" s="89">
        <f>IF($F5*'Jul''13 Multi'!E7/'Jul''13 Multi'!E8&lt;'Jul''13 Multi'!E12,0,IF($F5*'Jul''13 Multi'!E7/'Jul''13 Multi'!E8&lt;='Jul''13 Multi'!E13,($F5*'Jul''13 Multi'!E7/'Jul''13 Multi'!E8-'Jul''13 Multi'!E12)*('Jul''13 Multi'!E17/100)*'Jul''13 Multi'!E8,('Jul''13 Multi'!E13-'Jul''13 Multi'!E12)*('Jul''13 Multi'!E17/100)*'Jul''13 Multi'!E8))</f>
        <v>126.71999999999998</v>
      </c>
      <c r="D12" s="66">
        <v>0</v>
      </c>
      <c r="E12" s="66">
        <f>IF($F5*'Jul''13 Multi'!G7/'Jul''13 Multi'!G8&lt;'Jul''13 Multi'!G12,0,IF($F5*'Jul''13 Multi'!G7/'Jul''13 Multi'!G8&lt;='Jul''13 Multi'!G13,($F5*'Jul''13 Multi'!G7/'Jul''13 Multi'!G8-'Jul''13 Multi'!G12)*('Jul''13 Multi'!G17/100)*'Jul''13 Multi'!G8,('Jul''13 Multi'!G13-'Jul''13 Multi'!G12)*('Jul''13 Multi'!G17/100)*'Jul''13 Multi'!G8))</f>
        <v>133.65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70"/>
    </row>
    <row r="13" spans="1:15" x14ac:dyDescent="0.15">
      <c r="A13" s="47" t="s">
        <v>776</v>
      </c>
      <c r="C13" s="66">
        <f>IF($F5*'Jul''13 Multi'!E7/'Jul''13 Multi'!E8&lt;'Jul''13 Multi'!E13,0,IF($F5*'Jul''13 Multi'!E7/'Jul''13 Multi'!E8&lt;='Jul''13 Multi'!E14,($F5*'Jul''13 Multi'!E7/'Jul''13 Multi'!E8-'Jul''13 Multi'!E13)*('Jul''13 Multi'!E18/100)*'Jul''13 Multi'!E8,('Jul''13 Multi'!E14-'Jul''13 Multi'!E13)*('Jul''13 Multi'!E18/100)*'Jul''13 Multi'!E8))</f>
        <v>54.945000000000007</v>
      </c>
      <c r="D13" s="66">
        <v>0</v>
      </c>
      <c r="E13" s="66">
        <f>IF($F5*'Jul''13 Multi'!G7/'Jul''13 Multi'!G8&lt;'Jul''13 Multi'!G13,0,IF($F5*'Jul''13 Multi'!G7/'Jul''13 Multi'!G8&lt;='Jul''13 Multi'!G14,($F5*'Jul''13 Multi'!G7/'Jul''13 Multi'!G8-'Jul''13 Multi'!G13)*('Jul''13 Multi'!G18/100)*'Jul''13 Multi'!G8,('Jul''13 Multi'!G14-'Jul''13 Multi'!G13)*('Jul''13 Multi'!G18/100)*'Jul''13 Multi'!G8))</f>
        <v>61.38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70"/>
    </row>
    <row r="14" spans="1:15" x14ac:dyDescent="0.15">
      <c r="A14" s="47" t="s">
        <v>868</v>
      </c>
      <c r="C14" s="66">
        <f>IF(($F5*'Jul''13 Multi'!E7/'Jul''13 Multi'!E8&gt;'Jul''13 Multi'!E14),($F5*'Jul''13 Multi'!E7/'Jul''13 Multi'!E8-'Jul''13 Multi'!E14)*'Jul''13 Multi'!E19/100*'Jul''13 Multi'!E8,0)</f>
        <v>0</v>
      </c>
      <c r="D14" s="66">
        <f>IF(($F5*'Jul''13 Multi'!F7/'Jul''13 Multi'!F8&gt;'Jul''13 Multi'!F12),($F5*'Jul''13 Multi'!F7/'Jul''13 Multi'!F8-'Jul''13 Multi'!F12)*'Jul''13 Multi'!F19/100)*'Jul''13 Multi'!F8</f>
        <v>50.094000000000001</v>
      </c>
      <c r="E14" s="66">
        <f>IF(($F5*'Jul''13 Multi'!G7/'Jul''13 Multi'!G8&gt;'Jul''13 Multi'!G14),($F5*'Jul''13 Multi'!G7/'Jul''13 Multi'!G8-'Jul''13 Multi'!G14)*'Jul''13 Multi'!G19/100*'Jul''13 Multi'!G8,0)</f>
        <v>0</v>
      </c>
      <c r="F14" s="66">
        <f>IF(($F5*'Jul''13 Multi'!H7/'Jul''13 Multi'!H8&gt;'Jul''13 Multi'!H12),($F5*'Jul''13 Multi'!H7/'Jul''13 Multi'!H8-'Jul''13 Multi'!H12)*'Jul''13 Multi'!H19/100)*'Jul''13 Multi'!H8</f>
        <v>202.5</v>
      </c>
      <c r="G14" s="66">
        <f>IF(($F5*'Jul''13 Multi'!I7/'Jul''13 Multi'!I8&gt;'Jul''13 Multi'!I12),($F5*'Jul''13 Multi'!I7/'Jul''13 Multi'!I8-'Jul''13 Multi'!I12)*'Jul''13 Multi'!I19/100)*'Jul''13 Multi'!I8</f>
        <v>50.935500000000005</v>
      </c>
      <c r="H14" s="66">
        <f>IF(($F5*'Jul''13 Multi'!J7/'Jul''13 Multi'!J8&gt;'Jul''13 Multi'!J12),($F5*'Jul''13 Multi'!J7/'Jul''13 Multi'!J8-'Jul''13 Multi'!J12)*'Jul''13 Multi'!J19/100)*'Jul''13 Multi'!J8</f>
        <v>64.844999999999999</v>
      </c>
      <c r="I14" s="66">
        <f>IF(($F5*'Jul''13 Multi'!K7/'Jul''13 Multi'!K8&gt;'Jul''13 Multi'!K12),($F5*'Jul''13 Multi'!K7/'Jul''13 Multi'!K8-'Jul''13 Multi'!K12)*'Jul''13 Multi'!K19/100)*'Jul''13 Multi'!K8</f>
        <v>54.449999999999996</v>
      </c>
      <c r="J14" s="66">
        <f>IF(($F5*'Jul''13 Multi'!L7/'Jul''13 Multi'!L8&gt;'Jul''13 Multi'!L12),($F5*'Jul''13 Multi'!L7/'Jul''13 Multi'!L8-'Jul''13 Multi'!L12)*'Jul''13 Multi'!L19/100)*'Jul''13 Multi'!L8</f>
        <v>57.914999999999992</v>
      </c>
      <c r="K14" s="66">
        <f>IF(($F5*'Jul''13 Multi'!M7/'Jul''13 Multi'!M8&gt;'Jul''13 Multi'!M12),($F5*'Jul''13 Multi'!M7/'Jul''13 Multi'!M8-'Jul''13 Multi'!M12)*'Jul''13 Multi'!M19/100)*'Jul''13 Multi'!M8</f>
        <v>50.984999999999999</v>
      </c>
      <c r="L14" s="70"/>
    </row>
    <row r="15" spans="1:15" x14ac:dyDescent="0.15">
      <c r="A15" s="47" t="s">
        <v>744</v>
      </c>
      <c r="C15" s="66">
        <f>IF($F5*'Jul''13 Multi'!E9/'Jul''13 Multi'!E10&gt;='Jul''13 Multi'!E11,('Jul''13 Multi'!E11*'Jul''13 Multi'!E20/100)*'Jul''13 Multi'!E10,($F5*'Jul''13 Multi'!E9/'Jul''13 Multi'!E10*'Jul''13 Multi'!E20/100)*'Jul''13 Multi'!E10)</f>
        <v>170.97299999999998</v>
      </c>
      <c r="D15" s="66">
        <f>IF($F5*'Jul''13 Multi'!F9/'Jul''13 Multi'!F10&gt;='Jul''13 Multi'!F11,('Jul''13 Multi'!F11*'Jul''13 Multi'!F20/100)*'Jul''13 Multi'!F10,($F5*'Jul''13 Multi'!F9/'Jul''13 Multi'!F10*'Jul''13 Multi'!F20/100)*'Jul''13 Multi'!F10)</f>
        <v>341.54999999999995</v>
      </c>
      <c r="E15" s="66">
        <f>IF($F5*'Jul''13 Multi'!G9/'Jul''13 Multi'!G10&gt;='Jul''13 Multi'!G11,('Jul''13 Multi'!G11*'Jul''13 Multi'!G20/100)*'Jul''13 Multi'!G10,($F5*'Jul''13 Multi'!G9/'Jul''13 Multi'!G10*'Jul''13 Multi'!G20/100)*'Jul''13 Multi'!G10)</f>
        <v>183.14999999999998</v>
      </c>
      <c r="F15" s="66">
        <f>IF($F5*'Jul''13 Multi'!H9/'Jul''13 Multi'!H10&gt;='Jul''13 Multi'!H11,('Jul''13 Multi'!H11*'Jul''13 Multi'!H20/100)*'Jul''13 Multi'!H10,($F5*'Jul''13 Multi'!H9/'Jul''13 Multi'!H10*'Jul''13 Multi'!H20/100)*'Jul''13 Multi'!H10)</f>
        <v>347.4</v>
      </c>
      <c r="G15" s="66">
        <f>IF($F5*'Jul''13 Multi'!I9/'Jul''13 Multi'!I10&gt;='Jul''13 Multi'!I11,('Jul''13 Multi'!I11*'Jul''13 Multi'!I20/100)*'Jul''13 Multi'!I10,($F5*'Jul''13 Multi'!I9/'Jul''13 Multi'!I10*'Jul''13 Multi'!I20/100)*'Jul''13 Multi'!I10)</f>
        <v>378.18</v>
      </c>
      <c r="H15" s="66">
        <f>IF($F5*'Jul''13 Multi'!J9/'Jul''13 Multi'!J10&gt;='Jul''13 Multi'!J11,('Jul''13 Multi'!J11*'Jul''13 Multi'!J20/100)*'Jul''13 Multi'!J10,($F5*'Jul''13 Multi'!J9/'Jul''13 Multi'!J10*'Jul''13 Multi'!J20/100)*'Jul''13 Multi'!J10)</f>
        <v>344.26800000000003</v>
      </c>
      <c r="I15" s="66">
        <f>IF($F5*'Jul''13 Multi'!K9/'Jul''13 Multi'!K10&gt;='Jul''13 Multi'!K11,('Jul''13 Multi'!K11*'Jul''13 Multi'!K20/100)*'Jul''13 Multi'!K10,($F5*'Jul''13 Multi'!K9/'Jul''13 Multi'!K10*'Jul''13 Multi'!K20/100)*'Jul''13 Multi'!K10)</f>
        <v>336.6</v>
      </c>
      <c r="J15" s="66">
        <f>IF($F5*'Jul''13 Multi'!L9/'Jul''13 Multi'!L10&gt;='Jul''13 Multi'!L11,('Jul''13 Multi'!L11*'Jul''13 Multi'!L20/100)*'Jul''13 Multi'!L10,($F5*'Jul''13 Multi'!L9/'Jul''13 Multi'!L10*'Jul''13 Multi'!L20/100)*'Jul''13 Multi'!L10)</f>
        <v>342.54</v>
      </c>
      <c r="K15" s="66">
        <f>IF($F5*'Jul''13 Multi'!M9/'Jul''13 Multi'!M10&gt;='Jul''13 Multi'!M11,('Jul''13 Multi'!M11*'Jul''13 Multi'!M20/100)*'Jul''13 Multi'!M10,($F5*'Jul''13 Multi'!M9/'Jul''13 Multi'!M10*'Jul''13 Multi'!M20/100)*'Jul''13 Multi'!M10)</f>
        <v>370.26</v>
      </c>
      <c r="L15" s="70"/>
    </row>
    <row r="16" spans="1:15" x14ac:dyDescent="0.15">
      <c r="A16" s="47" t="s">
        <v>389</v>
      </c>
      <c r="C16" s="47">
        <f>IF($F5*'Jul''13 Multi'!E9/'Jul''13 Multi'!E10&lt;'Jul''13 Multi'!E11,0,IF($F5*'Jul''13 Multi'!E9/'Jul''13 Multi'!E10&lt;='Jul''13 Multi'!E12,($F5*'Jul''13 Multi'!E9/'Jul''13 Multi'!E10-'Jul''13 Multi'!E11)*('Jul''13 Multi'!E21/100)*'Jul''13 Multi'!E10,('Jul''13 Multi'!E12-'Jul''13 Multi'!E11)*('Jul''13 Multi'!E21/100)*'Jul''13 Multi'!E10))</f>
        <v>149.39099999999999</v>
      </c>
      <c r="D16" s="66">
        <f>IF($F5*'Jul''13 Multi'!F9/'Jul''13 Multi'!F10&lt;'Jul''13 Multi'!F11,0,IF($F5*'Jul''13 Multi'!F9/'Jul''13 Multi'!F10&lt;='Jul''13 Multi'!F12,($F5*'Jul''13 Multi'!F9/'Jul''13 Multi'!F10-'Jul''13 Multi'!F11)*('Jul''13 Multi'!F21/100)*'Jul''13 Multi'!F10,('Jul''13 Multi'!F12-'Jul''13 Multi'!F11)*('Jul''13 Multi'!F21/100)*'Jul''13 Multi'!F10))</f>
        <v>128.40300000000002</v>
      </c>
      <c r="E16" s="66">
        <f>IF($F5*'Jul''13 Multi'!G9/'Jul''13 Multi'!G10&lt;'Jul''13 Multi'!G11,0,IF($F5*'Jul''13 Multi'!G9/'Jul''13 Multi'!G10&lt;='Jul''13 Multi'!G12,($F5*'Jul''13 Multi'!G9/'Jul''13 Multi'!G10-'Jul''13 Multi'!G11)*('Jul''13 Multi'!G21/100)*'Jul''13 Multi'!G10,('Jul''13 Multi'!G12-'Jul''13 Multi'!G11)*('Jul''13 Multi'!G21/100)*'Jul''13 Multi'!G10))</f>
        <v>169.29</v>
      </c>
      <c r="F16" s="66">
        <f>IF($F5*'Jul''13 Multi'!H9/'Jul''13 Multi'!H10&lt;'Jul''13 Multi'!H11,0,IF($F5*'Jul''13 Multi'!H9/'Jul''13 Multi'!H10&lt;='Jul''13 Multi'!H12,($F5*'Jul''13 Multi'!H9/'Jul''13 Multi'!H10-'Jul''13 Multi'!H11)*('Jul''13 Multi'!H21/100)*'Jul''13 Multi'!H10,('Jul''13 Multi'!H12-'Jul''13 Multi'!H11)*('Jul''13 Multi'!H21/100)*'Jul''13 Multi'!H10))</f>
        <v>0</v>
      </c>
      <c r="G16" s="66">
        <f>IF($F5*'Jul''13 Multi'!I9/'Jul''13 Multi'!I10&lt;'Jul''13 Multi'!I11,0,IF($F5*'Jul''13 Multi'!I9/'Jul''13 Multi'!I10&lt;='Jul''13 Multi'!I12,($F5*'Jul''13 Multi'!I9/'Jul''13 Multi'!I10-'Jul''13 Multi'!I11)*('Jul''13 Multi'!I21/100)*'Jul''13 Multi'!I10,('Jul''13 Multi'!I12-'Jul''13 Multi'!I11)*('Jul''13 Multi'!I21/100)*'Jul''13 Multi'!I10))</f>
        <v>128.898</v>
      </c>
      <c r="H16" s="66">
        <f>IF($F5*'Jul''13 Multi'!J9/'Jul''13 Multi'!J10&lt;'Jul''13 Multi'!J11,0,IF($F5*'Jul''13 Multi'!J9/'Jul''13 Multi'!J10&lt;='Jul''13 Multi'!J12,($F5*'Jul''13 Multi'!J9/'Jul''13 Multi'!J10-'Jul''13 Multi'!J11)*('Jul''13 Multi'!J21/100)*'Jul''13 Multi'!J10,('Jul''13 Multi'!J12-'Jul''13 Multi'!J11)*('Jul''13 Multi'!J21/100)*'Jul''13 Multi'!J10))</f>
        <v>137.988</v>
      </c>
      <c r="I16" s="66">
        <f>IF($F5*'Jul''13 Multi'!K9/'Jul''13 Multi'!K10&lt;'Jul''13 Multi'!K11,0,IF($F5*'Jul''13 Multi'!K9/'Jul''13 Multi'!K10&lt;='Jul''13 Multi'!K12,($F5*'Jul''13 Multi'!K9/'Jul''13 Multi'!K10-'Jul''13 Multi'!K11)*('Jul''13 Multi'!K21/100)*'Jul''13 Multi'!K10,('Jul''13 Multi'!K12-'Jul''13 Multi'!K11)*('Jul''13 Multi'!K21/100)*'Jul''13 Multi'!K10))</f>
        <v>130.68</v>
      </c>
      <c r="J16" s="66">
        <f>IF($F5*'Jul''13 Multi'!L9/'Jul''13 Multi'!L10&lt;'Jul''13 Multi'!L11,0,IF($F5*'Jul''13 Multi'!L9/'Jul''13 Multi'!L10&lt;='Jul''13 Multi'!L12,($F5*'Jul''13 Multi'!L9/'Jul''13 Multi'!L10-'Jul''13 Multi'!L11)*('Jul''13 Multi'!L21/100)*'Jul''13 Multi'!L10,('Jul''13 Multi'!L12-'Jul''13 Multi'!L11)*('Jul''13 Multi'!L21/100)*'Jul''13 Multi'!L10))</f>
        <v>132.66</v>
      </c>
      <c r="K16" s="66">
        <f>IF($F5*'Jul''13 Multi'!M9/'Jul''13 Multi'!M10&lt;'Jul''13 Multi'!M11,0,IF($F5*'Jul''13 Multi'!M9/'Jul''13 Multi'!M10&lt;='Jul''13 Multi'!M12,($F5*'Jul''13 Multi'!M9/'Jul''13 Multi'!M10-'Jul''13 Multi'!M11)*('Jul''13 Multi'!M21/100)*'Jul''13 Multi'!M10,('Jul''13 Multi'!M12-'Jul''13 Multi'!M11)*('Jul''13 Multi'!M21/100)*'Jul''13 Multi'!M10))</f>
        <v>134.63999999999999</v>
      </c>
      <c r="L16" s="70"/>
    </row>
    <row r="17" spans="1:12" x14ac:dyDescent="0.15">
      <c r="A17" s="47" t="s">
        <v>673</v>
      </c>
      <c r="C17" s="66">
        <f>IF($F5*'Jul''13 Multi'!E9/'Jul''13 Multi'!E10&lt;'Jul''13 Multi'!E12,0,IF($F5*'Jul''13 Multi'!E9/'Jul''13 Multi'!E10&lt;='Jul''13 Multi'!E13,($F5*'Jul''13 Multi'!E9/'Jul''13 Multi'!E10-'Jul''13 Multi'!E12)*('Jul''13 Multi'!E22/100)*'Jul''13 Multi'!E10,('Jul''13 Multi'!E13-'Jul''13 Multi'!E12)*('Jul''13 Multi'!E22/100)*'Jul''13 Multi'!E10))</f>
        <v>121.86900000000001</v>
      </c>
      <c r="D17" s="66">
        <v>0</v>
      </c>
      <c r="E17" s="66">
        <f>IF($F5*'Jul''13 Multi'!G9/'Jul''13 Multi'!G10&lt;'Jul''13 Multi'!G12,0,IF($F5*'Jul''13 Multi'!G9/'Jul''13 Multi'!G10&lt;='Jul''13 Multi'!G13,($F5*'Jul''13 Multi'!G9/'Jul''13 Multi'!G10-'Jul''13 Multi'!G12)*('Jul''13 Multi'!G22/100)*'Jul''13 Multi'!G10,('Jul''13 Multi'!G13-'Jul''13 Multi'!G12)*('Jul''13 Multi'!G22/100)*'Jul''13 Multi'!G10))</f>
        <v>132.66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70"/>
    </row>
    <row r="18" spans="1:12" x14ac:dyDescent="0.15">
      <c r="A18" s="47" t="s">
        <v>576</v>
      </c>
      <c r="C18" s="66">
        <f>IF($F5*'Jul''13 Multi'!E9/'Jul''13 Multi'!E10&lt;'Jul''13 Multi'!E13,0,IF($F5*'Jul''13 Multi'!E9/'Jul''13 Multi'!E10&lt;='Jul''13 Multi'!E14,($F5*'Jul''13 Multi'!E9/'Jul''13 Multi'!E10-'Jul''13 Multi'!E13)*('Jul''13 Multi'!E23/100)*'Jul''13 Multi'!E10,('Jul''13 Multi'!E14-'Jul''13 Multi'!E13)*('Jul''13 Multi'!E23/100)*'Jul''13 Multi'!E10))</f>
        <v>53.707499999999996</v>
      </c>
      <c r="D18" s="66">
        <v>0</v>
      </c>
      <c r="E18" s="66">
        <f>IF($F5*'Jul''13 Multi'!G9/'Jul''13 Multi'!G10&lt;'Jul''13 Multi'!G13,0,IF($F5*'Jul''13 Multi'!G9/'Jul''13 Multi'!G10&lt;='Jul''13 Multi'!G14,($F5*'Jul''13 Multi'!G9/'Jul''13 Multi'!G10-'Jul''13 Multi'!G13)*('Jul''13 Multi'!G23/100)*'Jul''13 Multi'!G10,('Jul''13 Multi'!G14-'Jul''13 Multi'!G13)*('Jul''13 Multi'!G23/100)*'Jul''13 Multi'!G10))</f>
        <v>60.390000000000008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70"/>
    </row>
    <row r="19" spans="1:12" x14ac:dyDescent="0.15">
      <c r="A19" s="47" t="s">
        <v>742</v>
      </c>
      <c r="C19" s="66">
        <f>IF(($F5*'Jul''13 Multi'!E9/'Jul''13 Multi'!E10&gt;'Jul''13 Multi'!E14),($F5*'Jul''13 Multi'!E9/'Jul''13 Multi'!E10-'Jul''13 Multi'!E14)*'Jul''13 Multi'!E24/100*'Jul''13 Multi'!E10,0)</f>
        <v>0</v>
      </c>
      <c r="D19" s="66">
        <f>IF(($F5*'Jul''13 Multi'!F9/'Jul''13 Multi'!F10&gt;'Jul''13 Multi'!F12),($F5*'Jul''13 Multi'!F9/'Jul''13 Multi'!F10-'Jul''13 Multi'!F12)*'Jul''13 Multi'!F24/100)*'Jul''13 Multi'!F10</f>
        <v>46.381500000000003</v>
      </c>
      <c r="E19" s="66">
        <f>IF(($F5*'Jul''13 Multi'!G9/'Jul''13 Multi'!G10&gt;'Jul''13 Multi'!G14),($F5*'Jul''13 Multi'!G9/'Jul''13 Multi'!G10-'Jul''13 Multi'!G14)*'Jul''13 Multi'!G24/100*'Jul''13 Multi'!G10,0)</f>
        <v>0</v>
      </c>
      <c r="F19" s="66">
        <f>IF(($F5*'Jul''13 Multi'!H9/'Jul''13 Multi'!H10&gt;'Jul''13 Multi'!H12),($F5*'Jul''13 Multi'!H9/'Jul''13 Multi'!H10-'Jul''13 Multi'!H12)*'Jul''13 Multi'!H24/100)*'Jul''13 Multi'!H10</f>
        <v>194.39999999999998</v>
      </c>
      <c r="G19" s="66">
        <f>IF(($F5*'Jul''13 Multi'!I9/'Jul''13 Multi'!I10&gt;'Jul''13 Multi'!I12),($F5*'Jul''13 Multi'!I9/'Jul''13 Multi'!I10-'Jul''13 Multi'!I12)*'Jul''13 Multi'!I24/100)*'Jul''13 Multi'!I10</f>
        <v>48.114000000000004</v>
      </c>
      <c r="H19" s="66">
        <f>IF(($F5*'Jul''13 Multi'!J9/'Jul''13 Multi'!J10&gt;'Jul''13 Multi'!J12),($F5*'Jul''13 Multi'!J9/'Jul''13 Multi'!J10-'Jul''13 Multi'!J12)*'Jul''13 Multi'!J24/100)*'Jul''13 Multi'!J10</f>
        <v>62.117999999999995</v>
      </c>
      <c r="I19" s="66">
        <f>IF(($F5*'Jul''13 Multi'!K9/'Jul''13 Multi'!K10&gt;'Jul''13 Multi'!K12),($F5*'Jul''13 Multi'!K9/'Jul''13 Multi'!K10-'Jul''13 Multi'!K12)*'Jul''13 Multi'!K24/100)*'Jul''13 Multi'!K10</f>
        <v>52.965000000000003</v>
      </c>
      <c r="J19" s="66">
        <f>IF(($F5*'Jul''13 Multi'!L9/'Jul''13 Multi'!L10&gt;'Jul''13 Multi'!L12),($F5*'Jul''13 Multi'!L9/'Jul''13 Multi'!L10-'Jul''13 Multi'!L12)*'Jul''13 Multi'!L24/100)*'Jul''13 Multi'!L10</f>
        <v>58.41</v>
      </c>
      <c r="K19" s="66">
        <f>IF(($F5*'Jul''13 Multi'!M9/'Jul''13 Multi'!M10&gt;'Jul''13 Multi'!M12),($F5*'Jul''13 Multi'!M9/'Jul''13 Multi'!M10-'Jul''13 Multi'!M12)*'Jul''13 Multi'!M24/100)*'Jul''13 Multi'!M10</f>
        <v>48.015000000000001</v>
      </c>
      <c r="L19" s="70"/>
    </row>
    <row r="20" spans="1:12" x14ac:dyDescent="0.15">
      <c r="A20" s="47" t="s">
        <v>309</v>
      </c>
      <c r="C20" s="66">
        <f>365*'Jul''13 Multi'!E25/100</f>
        <v>230.82235</v>
      </c>
      <c r="D20" s="66">
        <f>365*'Jul''13 Multi'!F25/100</f>
        <v>233.83359999999996</v>
      </c>
      <c r="E20" s="66">
        <f>365*'Jul''13 Multi'!G25/100</f>
        <v>240.9</v>
      </c>
      <c r="F20" s="66">
        <f>365*'Jul''13 Multi'!H25/100</f>
        <v>221.92</v>
      </c>
      <c r="G20" s="66">
        <f>365*'Jul''13 Multi'!I25/100</f>
        <v>272.61849999999998</v>
      </c>
      <c r="H20" s="66">
        <f>365*'Jul''13 Multi'!J25/100</f>
        <v>240.13350000000003</v>
      </c>
      <c r="I20" s="66">
        <f>365*'Jul''13 Multi'!K25/100</f>
        <v>210.78749999999999</v>
      </c>
      <c r="J20" s="66">
        <f>365*'Jul''13 Multi'!L25/100</f>
        <v>227.44974999999999</v>
      </c>
      <c r="K20" s="66">
        <f>365*'Jul''13 Multi'!M25/100</f>
        <v>208.37850000000003</v>
      </c>
      <c r="L20" s="67">
        <f>AVERAGE(C20:K20)</f>
        <v>231.87152222222221</v>
      </c>
    </row>
    <row r="21" spans="1:12" x14ac:dyDescent="0.15">
      <c r="A21" s="69" t="s">
        <v>721</v>
      </c>
      <c r="B21" s="70"/>
      <c r="C21" s="68">
        <f t="shared" ref="C21:H21" si="0">SUM(C10:C20)</f>
        <v>1249.97785</v>
      </c>
      <c r="D21" s="68">
        <f t="shared" si="0"/>
        <v>1332.3870999999999</v>
      </c>
      <c r="E21" s="68">
        <f t="shared" si="0"/>
        <v>1342.7700000000002</v>
      </c>
      <c r="F21" s="68">
        <f t="shared" si="0"/>
        <v>1326.22</v>
      </c>
      <c r="G21" s="68">
        <f t="shared" si="0"/>
        <v>1434.037</v>
      </c>
      <c r="H21" s="68">
        <f t="shared" si="0"/>
        <v>1357.3395</v>
      </c>
      <c r="I21" s="68">
        <f>SUM(I10:I20)</f>
        <v>1308.2024999999999</v>
      </c>
      <c r="J21" s="68">
        <f>SUM(J10:J20)</f>
        <v>1309.0247499999998</v>
      </c>
      <c r="K21" s="68">
        <f>SUM(K10:K20)</f>
        <v>1332.0285000000003</v>
      </c>
      <c r="L21" s="72">
        <f>AVERAGE(C21:K21)</f>
        <v>1332.4430222222225</v>
      </c>
    </row>
    <row r="23" spans="1:12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398</v>
      </c>
      <c r="G23" s="50" t="s">
        <v>126</v>
      </c>
      <c r="H23" s="50" t="s">
        <v>522</v>
      </c>
      <c r="I23" s="50" t="s">
        <v>726</v>
      </c>
      <c r="J23" s="50" t="s">
        <v>281</v>
      </c>
      <c r="K23" s="50" t="s">
        <v>376</v>
      </c>
      <c r="L23" s="65" t="s">
        <v>729</v>
      </c>
    </row>
    <row r="24" spans="1:12" x14ac:dyDescent="0.15">
      <c r="A24" s="47" t="s">
        <v>667</v>
      </c>
      <c r="C24" s="66">
        <f>IF($F5*'Jul''13 Multi'!E29/'Jul''13 Multi'!E30&gt;='Jul''13 Multi'!E33,('Jul''13 Multi'!E33*'Jul''13 Multi'!E37/100)*'Jul''13 Multi'!E30,($F5*'Jul''13 Multi'!E29/'Jul''13 Multi'!E30*'Jul''13 Multi'!E37/100)*'Jul''13 Multi'!E30)</f>
        <v>176.91300000000001</v>
      </c>
      <c r="D24" s="66">
        <f>IF($F5*'Jul''13 Multi'!F29/'Jul''13 Multi'!F30&gt;='Jul''13 Multi'!F33,('Jul''13 Multi'!F33*'Jul''13 Multi'!F37/100)*'Jul''13 Multi'!F30,('Bills Jul''13'!$F5*'Jul''13 Multi'!F29/'Jul''13 Multi'!F30*'Jul''13 Multi'!F37/100)*'Jul''13 Multi'!F30)</f>
        <v>219.21900000000002</v>
      </c>
      <c r="E24" s="66">
        <f>IF($F5*'Jul''13 Multi'!G29/'Jul''13 Multi'!G30&gt;='Jul''13 Multi'!G33,('Jul''13 Multi'!G33*'Jul''13 Multi'!G37/100)*'Jul''13 Multi'!G30,($F5*'Jul''13 Multi'!G29/'Jul''13 Multi'!G30*'Jul''13 Multi'!G37/100)*'Jul''13 Multi'!G30)</f>
        <v>187.11000000000004</v>
      </c>
      <c r="F24" s="66">
        <f>IF($F5*'Jul''13 Multi'!H29/'Jul''13 Multi'!H30&gt;='Jul''13 Multi'!H33,('Jul''13 Multi'!H33*'Jul''13 Multi'!H37/100)*'Jul''13 Multi'!H30,('Bills Jul''13'!$F5*'Jul''13 Multi'!H29/'Jul''13 Multi'!H30*'Jul''13 Multi'!H37/100)*'Jul''13 Multi'!H30)</f>
        <v>133.69999999999999</v>
      </c>
      <c r="G24" s="66">
        <f>IF($F5*'Jul''13 Multi'!I29/'Jul''13 Multi'!I30&gt;='Jul''13 Multi'!I33,('Jul''13 Multi'!I33*'Jul''13 Multi'!I37/100)*'Jul''13 Multi'!I30,('Bills Jul''13'!$F5*'Jul''13 Multi'!I29/'Jul''13 Multi'!I30*'Jul''13 Multi'!I37/100)*'Jul''13 Multi'!I30)</f>
        <v>141.988</v>
      </c>
      <c r="H24" s="66">
        <f>IF($F5*'Jul''13 Multi'!J29/'Jul''13 Multi'!J30&gt;='Jul''13 Multi'!J33,('Jul''13 Multi'!J33*'Jul''13 Multi'!J37/100)*'Jul''13 Multi'!J30,('Bills Jul''13'!$F5*'Jul''13 Multi'!J29/'Jul''13 Multi'!J30*'Jul''13 Multi'!J37/100)*'Jul''13 Multi'!J30)</f>
        <v>211.62749999999997</v>
      </c>
      <c r="I24" s="66">
        <f>IF($F5*'Jul''13 Multi'!K29/'Jul''13 Multi'!K30&gt;='Jul''13 Multi'!K33,('Jul''13 Multi'!K33*'Jul''13 Multi'!K37/100)*'Jul''13 Multi'!K30,('Bills Jul''13'!$F5*'Jul''13 Multi'!K29/'Jul''13 Multi'!K30*'Jul''13 Multi'!K37/100)*'Jul''13 Multi'!K30)</f>
        <v>209.05500000000001</v>
      </c>
      <c r="J24" s="66">
        <f>IF($F5*'Jul''13 Multi'!L29/'Jul''13 Multi'!L30&gt;='Jul''13 Multi'!L33,('Jul''13 Multi'!L33*'Jul''13 Multi'!L37/100)*'Jul''13 Multi'!L30,('Bills Jul''13'!$F5*'Jul''13 Multi'!L29/'Jul''13 Multi'!L30*'Jul''13 Multi'!L37/100)*'Jul''13 Multi'!L30)</f>
        <v>215.98500000000001</v>
      </c>
      <c r="K24" s="66">
        <f>IF($F5*'Jul''13 Multi'!M29/'Jul''13 Multi'!M30&gt;='Jul''13 Multi'!M33,('Jul''13 Multi'!M33*'Jul''13 Multi'!M37/100)*'Jul''13 Multi'!M30,('Bills Jul''13'!$F5*'Jul''13 Multi'!M29/'Jul''13 Multi'!M30*'Jul''13 Multi'!M37/100)*'Jul''13 Multi'!M30)</f>
        <v>205.59</v>
      </c>
      <c r="L24" s="70"/>
    </row>
    <row r="25" spans="1:12" x14ac:dyDescent="0.15">
      <c r="A25" s="47" t="s">
        <v>170</v>
      </c>
      <c r="C25" s="66">
        <f>IF($F5*'Jul''13 Multi'!E29/'Jul''13 Multi'!E30&lt;'Jul''13 Multi'!E33,0,IF($F5*'Jul''13 Multi'!E29/'Jul''13 Multi'!E30&lt;='Jul''13 Multi'!E34,($F5*'Jul''13 Multi'!E29/'Jul''13 Multi'!E30-'Jul''13 Multi'!E33)*('Jul''13 Multi'!E38/100)*'Jul''13 Multi'!E30,('Jul''13 Multi'!E34-'Jul''13 Multi'!E33)*('Jul''13 Multi'!E38/100)*'Jul''13 Multi'!E30))</f>
        <v>156.71700000000001</v>
      </c>
      <c r="D25" s="66">
        <v>0</v>
      </c>
      <c r="E25" s="66">
        <f>IF($F5*'Jul''13 Multi'!G29/'Jul''13 Multi'!G30&lt;'Jul''13 Multi'!G33,0,IF($F5*'Jul''13 Multi'!G29/'Jul''13 Multi'!G30&lt;='Jul''13 Multi'!G34,($F5*'Jul''13 Multi'!G29/'Jul''13 Multi'!G30-'Jul''13 Multi'!G33)*('Jul''13 Multi'!G38/100)*'Jul''13 Multi'!G30,('Jul''13 Multi'!G34-'Jul''13 Multi'!G33)*('Jul''13 Multi'!G38/100)*'Jul''13 Multi'!G30))</f>
        <v>171.27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70"/>
    </row>
    <row r="26" spans="1:12" x14ac:dyDescent="0.15">
      <c r="A26" s="47" t="s">
        <v>535</v>
      </c>
      <c r="C26" s="66">
        <f>IF($F5*'Jul''13 Multi'!E29/'Jul''13 Multi'!E30&lt;'Jul''13 Multi'!E34,0,IF($F5*'Jul''13 Multi'!E29/'Jul''13 Multi'!E30&lt;='Jul''13 Multi'!E35,($F5*'Jul''13 Multi'!E29/'Jul''13 Multi'!E30-'Jul''13 Multi'!E34)*('Jul''13 Multi'!E39/100)*'Jul''13 Multi'!E30,('Jul''13 Multi'!E35-'Jul''13 Multi'!E34)*('Jul''13 Multi'!E39/100)*'Jul''13 Multi'!E30))</f>
        <v>137.214</v>
      </c>
      <c r="D26" s="66">
        <v>0</v>
      </c>
      <c r="E26" s="66">
        <f>IF($F5*'Jul''13 Multi'!G29/'Jul''13 Multi'!G30&lt;'Jul''13 Multi'!G34,0,IF($F5*'Jul''13 Multi'!G29/'Jul''13 Multi'!G30&lt;='Jul''13 Multi'!G35,($F5*'Jul''13 Multi'!G29/'Jul''13 Multi'!G30-'Jul''13 Multi'!G34)*('Jul''13 Multi'!G39/100)*'Jul''13 Multi'!G30,('Jul''13 Multi'!G35-'Jul''13 Multi'!G34)*('Jul''13 Multi'!G39/100)*'Jul''13 Multi'!G30))</f>
        <v>148.5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70"/>
    </row>
    <row r="27" spans="1:12" x14ac:dyDescent="0.15">
      <c r="A27" s="47" t="s">
        <v>776</v>
      </c>
      <c r="C27" s="66">
        <f>IF($F5*'Jul''13 Multi'!E29/'Jul''13 Multi'!E30&lt;'Jul''13 Multi'!E35,0,IF($F5*'Jul''13 Multi'!E29/'Jul''13 Multi'!E30&lt;='Jul''13 Multi'!E36,($F5*'Jul''13 Multi'!E29/'Jul''13 Multi'!E30-'Jul''13 Multi'!E35)*('Jul''13 Multi'!E40/100)*'Jul''13 Multi'!E30,('Jul''13 Multi'!E36-'Jul''13 Multi'!E35)*('Jul''13 Multi'!E40/100)*'Jul''13 Multi'!E30))</f>
        <v>66.132000000000005</v>
      </c>
      <c r="D27" s="66">
        <v>0</v>
      </c>
      <c r="E27" s="66">
        <f>IF($F5*'Jul''13 Multi'!G29/'Jul''13 Multi'!G30&lt;'Jul''13 Multi'!G35,0,IF($F5*'Jul''13 Multi'!G29/'Jul''13 Multi'!G30&lt;='Jul''13 Multi'!G36,($F5*'Jul''13 Multi'!G29/'Jul''13 Multi'!G30-'Jul''13 Multi'!G35)*('Jul''13 Multi'!G40/100)*'Jul''13 Multi'!G30,('Jul''13 Multi'!G36-'Jul''13 Multi'!G35)*('Jul''13 Multi'!G40/100)*'Jul''13 Multi'!G30))</f>
        <v>70.289999999999992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70"/>
    </row>
    <row r="28" spans="1:12" x14ac:dyDescent="0.15">
      <c r="A28" s="47" t="s">
        <v>868</v>
      </c>
      <c r="C28" s="66">
        <f>IF(($F5*'Jul''13 Multi'!E29/'Jul''13 Multi'!E30&gt;'Jul''13 Multi'!E36),($F5*'Jul''13 Multi'!E29/'Jul''13 Multi'!E30-'Jul''13 Multi'!E36)*'Jul''13 Multi'!E41/100*'Jul''13 Multi'!E30,0)</f>
        <v>0</v>
      </c>
      <c r="D28" s="66">
        <f>IF(($F5*'Jul''13 Multi'!F29/'Jul''13 Multi'!F30&gt;'Jul''13 Multi'!F33),('Bills Jul''13'!$F5*'Jul''13 Multi'!F29/'Jul''13 Multi'!F30-'Jul''13 Multi'!F33)*'Jul''13 Multi'!F41/100)*'Jul''13 Multi'!F30</f>
        <v>347.65500000000003</v>
      </c>
      <c r="E28" s="66">
        <f>IF(($F5*'Jul''13 Multi'!G29/'Jul''13 Multi'!G30&gt;'Jul''13 Multi'!G36),($F5*'Jul''13 Multi'!G29/'Jul''13 Multi'!G30-'Jul''13 Multi'!G36)*'Jul''13 Multi'!G41/100*'Jul''13 Multi'!G30,0)</f>
        <v>0</v>
      </c>
      <c r="F28" s="66">
        <f>IF(($F5*'Jul''13 Multi'!H29/'Jul''13 Multi'!H30&gt;'Jul''13 Multi'!H33),('Bills Jul''13'!$F5*'Jul''13 Multi'!H29/'Jul''13 Multi'!H30-'Jul''13 Multi'!H33)*'Jul''13 Multi'!H41/100)*'Jul''13 Multi'!H30</f>
        <v>223.96639999999999</v>
      </c>
      <c r="G28" s="66">
        <f>IF(($F5*'Jul''13 Multi'!I29/'Jul''13 Multi'!I30&gt;'Jul''13 Multi'!I33),('Bills Jul''13'!$F5*'Jul''13 Multi'!I29/'Jul''13 Multi'!I30-'Jul''13 Multi'!I33)*'Jul''13 Multi'!I41/100)*'Jul''13 Multi'!I30</f>
        <v>245.13122479999998</v>
      </c>
      <c r="H28" s="66">
        <f>IF(($F5*'Jul''13 Multi'!J29/'Jul''13 Multi'!J30&gt;'Jul''13 Multi'!J33),('Bills Jul''13'!$F5*'Jul''13 Multi'!J29/'Jul''13 Multi'!J30-'Jul''13 Multi'!J33)*'Jul''13 Multi'!J41/100)*'Jul''13 Multi'!J30</f>
        <v>363.13200000000001</v>
      </c>
      <c r="I28" s="66">
        <f>IF(($F5*'Jul''13 Multi'!K29/'Jul''13 Multi'!K30&gt;'Jul''13 Multi'!K33),('Bills Jul''13'!$F5*'Jul''13 Multi'!K29/'Jul''13 Multi'!K30-'Jul''13 Multi'!K33)*'Jul''13 Multi'!K41/100)*'Jul''13 Multi'!K30</f>
        <v>360.36</v>
      </c>
      <c r="J28" s="66">
        <f>IF(($F5*'Jul''13 Multi'!L29/'Jul''13 Multi'!L30&gt;'Jul''13 Multi'!L33),('Bills Jul''13'!$F5*'Jul''13 Multi'!L29/'Jul''13 Multi'!L30-'Jul''13 Multi'!L33)*'Jul''13 Multi'!L41/100)*'Jul''13 Multi'!L30</f>
        <v>330.33</v>
      </c>
      <c r="K28" s="66">
        <f>IF(($F5*'Jul''13 Multi'!M29/'Jul''13 Multi'!M30&gt;'Jul''13 Multi'!M33),('Bills Jul''13'!$F5*'Jul''13 Multi'!M29/'Jul''13 Multi'!M30-'Jul''13 Multi'!M33)*'Jul''13 Multi'!M41/100)*'Jul''13 Multi'!M30</f>
        <v>346.5</v>
      </c>
      <c r="L28" s="70"/>
    </row>
    <row r="29" spans="1:12" x14ac:dyDescent="0.15">
      <c r="A29" s="47" t="s">
        <v>744</v>
      </c>
      <c r="C29" s="66">
        <f>IF($F5*'Jul''13 Multi'!E31/'Jul''13 Multi'!E32&gt;='Jul''13 Multi'!E33,('Jul''13 Multi'!E33*'Jul''13 Multi'!E42/100)*'Jul''13 Multi'!E32,($F5*'Jul''13 Multi'!E31/'Jul''13 Multi'!E32*'Jul''13 Multi'!E42/100)*'Jul''13 Multi'!E32)</f>
        <v>164.04300000000001</v>
      </c>
      <c r="D29" s="66">
        <f>IF($F5*'Jul''13 Multi'!F31/'Jul''13 Multi'!F32&gt;='Jul''13 Multi'!F33,('Jul''13 Multi'!F33*'Jul''13 Multi'!F42/100)*'Jul''13 Multi'!F32,('Bills Jul''13'!$F5*'Jul''13 Multi'!F31/'Jul''13 Multi'!F32*'Jul''13 Multi'!F42/100)*'Jul''13 Multi'!F32)</f>
        <v>197.62050000000002</v>
      </c>
      <c r="E29" s="66">
        <f>IF($F5*'Jul''13 Multi'!G31/'Jul''13 Multi'!G32&gt;='Jul''13 Multi'!G33,('Jul''13 Multi'!G33*'Jul''13 Multi'!G42/100)*'Jul''13 Multi'!G32,($F5*'Jul''13 Multi'!G31/'Jul''13 Multi'!G32*'Jul''13 Multi'!G42/100)*'Jul''13 Multi'!G32)</f>
        <v>163.35000000000002</v>
      </c>
      <c r="F29" s="66">
        <f>IF($F5*'Jul''13 Multi'!H31/'Jul''13 Multi'!H32&gt;='Jul''13 Multi'!H33,('Jul''13 Multi'!H33*'Jul''13 Multi'!H42/100)*'Jul''13 Multi'!H32,('Bills Jul''13'!$F5*'Jul''13 Multi'!H31/'Jul''13 Multi'!H32*'Jul''13 Multi'!H42/100)*'Jul''13 Multi'!H32)</f>
        <v>253.4</v>
      </c>
      <c r="G29" s="66">
        <f>IF($F5*'Jul''13 Multi'!I31/'Jul''13 Multi'!I32&gt;='Jul''13 Multi'!I33,('Jul''13 Multi'!I33*'Jul''13 Multi'!I42/100)*'Jul''13 Multi'!I32,('Bills Jul''13'!$F5*'Jul''13 Multi'!I31/'Jul''13 Multi'!I32*'Jul''13 Multi'!I42/100)*'Jul''13 Multi'!I32)</f>
        <v>271.19400000000002</v>
      </c>
      <c r="H29" s="66">
        <f>IF($F5*'Jul''13 Multi'!J31/'Jul''13 Multi'!J32&gt;='Jul''13 Multi'!J33,('Jul''13 Multi'!J33*'Jul''13 Multi'!J42/100)*'Jul''13 Multi'!J32,('Bills Jul''13'!$F5*'Jul''13 Multi'!J31/'Jul''13 Multi'!J32*'Jul''13 Multi'!J42/100)*'Jul''13 Multi'!J32)</f>
        <v>198.68100000000001</v>
      </c>
      <c r="I29" s="66">
        <f>IF($F5*'Jul''13 Multi'!K31/'Jul''13 Multi'!K32&gt;='Jul''13 Multi'!K33,('Jul''13 Multi'!K33*'Jul''13 Multi'!K42/100)*'Jul''13 Multi'!K32,('Bills Jul''13'!$F5*'Jul''13 Multi'!K31/'Jul''13 Multi'!K32*'Jul''13 Multi'!K42/100)*'Jul''13 Multi'!K32)</f>
        <v>189.42000000000002</v>
      </c>
      <c r="J29" s="66">
        <f>IF($F5*'Jul''13 Multi'!L31/'Jul''13 Multi'!L32&gt;='Jul''13 Multi'!L33,('Jul''13 Multi'!L33*'Jul''13 Multi'!L42/100)*'Jul''13 Multi'!L32,('Bills Jul''13'!$F5*'Jul''13 Multi'!L31/'Jul''13 Multi'!L32*'Jul''13 Multi'!L42/100)*'Jul''13 Multi'!L32)</f>
        <v>204.435</v>
      </c>
      <c r="K29" s="66">
        <f>IF($F5*'Jul''13 Multi'!M31/'Jul''13 Multi'!M32&gt;='Jul''13 Multi'!M33,('Jul''13 Multi'!M33*'Jul''13 Multi'!M42/100)*'Jul''13 Multi'!M32,('Bills Jul''13'!$F5*'Jul''13 Multi'!M31/'Jul''13 Multi'!M32*'Jul''13 Multi'!M42/100)*'Jul''13 Multi'!M32)</f>
        <v>199.815</v>
      </c>
      <c r="L29" s="70"/>
    </row>
    <row r="30" spans="1:12" x14ac:dyDescent="0.15">
      <c r="A30" s="47" t="s">
        <v>389</v>
      </c>
      <c r="C30" s="66">
        <f>IF($F5*'Jul''13 Multi'!E31/'Jul''13 Multi'!E32&lt;'Jul''13 Multi'!E33,0,IF($F5*'Jul''13 Multi'!E31/'Jul''13 Multi'!E32&lt;='Jul''13 Multi'!E34,($F5*'Jul''13 Multi'!E31/'Jul''13 Multi'!E32-'Jul''13 Multi'!E33)*('Jul''13 Multi'!E43/100)*'Jul''13 Multi'!E32,('Jul''13 Multi'!E34-'Jul''13 Multi'!E33)*('Jul''13 Multi'!E43/100)*'Jul''13 Multi'!E32))</f>
        <v>147.90600000000001</v>
      </c>
      <c r="D30" s="66">
        <v>0</v>
      </c>
      <c r="E30" s="66">
        <f>IF($F5*'Jul''13 Multi'!G31/'Jul''13 Multi'!G32&lt;'Jul''13 Multi'!G33,0,IF($F5*'Jul''13 Multi'!G31/'Jul''13 Multi'!G32&lt;='Jul''13 Multi'!G34,($F5*'Jul''13 Multi'!G31/'Jul''13 Multi'!G32-'Jul''13 Multi'!G33)*('Jul''13 Multi'!G43/100)*'Jul''13 Multi'!G32,('Jul''13 Multi'!G34-'Jul''13 Multi'!G33)*('Jul''13 Multi'!G43/100)*'Jul''13 Multi'!G32))</f>
        <v>146.51999999999998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70"/>
    </row>
    <row r="31" spans="1:12" x14ac:dyDescent="0.15">
      <c r="A31" s="47" t="s">
        <v>673</v>
      </c>
      <c r="C31" s="66">
        <f>IF($F5*'Jul''13 Multi'!E31/'Jul''13 Multi'!E32&lt;'Jul''13 Multi'!E34,0,IF($F5*'Jul''13 Multi'!E31/'Jul''13 Multi'!E32&lt;='Jul''13 Multi'!E35,($F5*'Jul''13 Multi'!E31/'Jul''13 Multi'!E32-'Jul''13 Multi'!E34)*('Jul''13 Multi'!E44/100)*'Jul''13 Multi'!E32,('Jul''13 Multi'!E35-'Jul''13 Multi'!E34)*('Jul''13 Multi'!E44/100)*'Jul''13 Multi'!E32))</f>
        <v>131.47200000000001</v>
      </c>
      <c r="D31" s="66">
        <v>0</v>
      </c>
      <c r="E31" s="66">
        <f>IF($F5*'Jul''13 Multi'!G31/'Jul''13 Multi'!G32&lt;'Jul''13 Multi'!G34,0,IF($F5*'Jul''13 Multi'!G31/'Jul''13 Multi'!G32&lt;='Jul''13 Multi'!G35,($F5*'Jul''13 Multi'!G31/'Jul''13 Multi'!G32-'Jul''13 Multi'!G34)*('Jul''13 Multi'!G44/100)*'Jul''13 Multi'!G32,('Jul''13 Multi'!G35-'Jul''13 Multi'!G34)*('Jul''13 Multi'!G44/100)*'Jul''13 Multi'!G32))</f>
        <v>129.69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70"/>
    </row>
    <row r="32" spans="1:12" x14ac:dyDescent="0.15">
      <c r="A32" s="47" t="s">
        <v>576</v>
      </c>
      <c r="C32" s="66">
        <f>IF($F5*'Jul''13 Multi'!E31/'Jul''13 Multi'!E32&lt;'Jul''13 Multi'!E35,0,IF($F5*'Jul''13 Multi'!E31/'Jul''13 Multi'!E32&lt;='Jul''13 Multi'!E36,($F5*'Jul''13 Multi'!E31/'Jul''13 Multi'!E32-'Jul''13 Multi'!E35)*('Jul''13 Multi'!E45/100)*'Jul''13 Multi'!E32,('Jul''13 Multi'!E36-'Jul''13 Multi'!E35)*('Jul''13 Multi'!E45/100)*'Jul''13 Multi'!E32))</f>
        <v>64.597499999999997</v>
      </c>
      <c r="D32" s="66">
        <v>0</v>
      </c>
      <c r="E32" s="66">
        <f>IF($F5*'Jul''13 Multi'!G31/'Jul''13 Multi'!G32&lt;'Jul''13 Multi'!G35,0,IF($F5*'Jul''13 Multi'!G31/'Jul''13 Multi'!G32&lt;='Jul''13 Multi'!G36,($F5*'Jul''13 Multi'!G31/'Jul''13 Multi'!G32-'Jul''13 Multi'!G35)*('Jul''13 Multi'!G45/100)*'Jul''13 Multi'!G32,('Jul''13 Multi'!G36-'Jul''13 Multi'!G35)*('Jul''13 Multi'!G45/100)*'Jul''13 Multi'!G32))</f>
        <v>59.400000000000006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70"/>
    </row>
    <row r="33" spans="1:12" x14ac:dyDescent="0.15">
      <c r="A33" s="47" t="s">
        <v>742</v>
      </c>
      <c r="C33" s="66">
        <f>IF(($F5*'Jul''13 Multi'!E31/'Jul''13 Multi'!E32&gt;'Jul''13 Multi'!E36),($F5*'Jul''13 Multi'!E31/'Jul''13 Multi'!E32-'Jul''13 Multi'!E36)*'Jul''13 Multi'!E46/100*'Jul''13 Multi'!E32,0)</f>
        <v>0</v>
      </c>
      <c r="D33" s="66">
        <f>IF(($F5*'Jul''13 Multi'!F31/'Jul''13 Multi'!F32&gt;'Jul''13 Multi'!F33),('Bills Jul''13'!$F5*'Jul''13 Multi'!F31/'Jul''13 Multi'!F32-'Jul''13 Multi'!F33)*'Jul''13 Multi'!F46/100)*'Jul''13 Multi'!F32</f>
        <v>290.36700000000002</v>
      </c>
      <c r="E33" s="66">
        <f>IF(($F5*'Jul''13 Multi'!G31/'Jul''13 Multi'!G32&gt;'Jul''13 Multi'!G36),($F5*'Jul''13 Multi'!G31/'Jul''13 Multi'!G32-'Jul''13 Multi'!G36)*'Jul''13 Multi'!G46/100*'Jul''13 Multi'!G32,0)</f>
        <v>0</v>
      </c>
      <c r="F33" s="66">
        <f>IF(($F5*'Jul''13 Multi'!H31/'Jul''13 Multi'!H32&gt;'Jul''13 Multi'!H33),('Bills Jul''13'!$F5*'Jul''13 Multi'!H31/'Jul''13 Multi'!H32-'Jul''13 Multi'!H33)*'Jul''13 Multi'!H46/100)*'Jul''13 Multi'!H32</f>
        <v>403.13951999999989</v>
      </c>
      <c r="G33" s="66">
        <f>IF(($F5*'Jul''13 Multi'!I31/'Jul''13 Multi'!I32&gt;'Jul''13 Multi'!I33),('Bills Jul''13'!$F5*'Jul''13 Multi'!I31/'Jul''13 Multi'!I32-'Jul''13 Multi'!I33)*'Jul''13 Multi'!I46/100)*'Jul''13 Multi'!I32</f>
        <v>424.05238259999993</v>
      </c>
      <c r="H33" s="66">
        <f>IF(($F5*'Jul''13 Multi'!J31/'Jul''13 Multi'!J32&gt;'Jul''13 Multi'!J33),('Bills Jul''13'!$F5*'Jul''13 Multi'!J31/'Jul''13 Multi'!J32-'Jul''13 Multi'!J33)*'Jul''13 Multi'!J46/100)*'Jul''13 Multi'!J32</f>
        <v>336.18899999999996</v>
      </c>
      <c r="I33" s="66">
        <f>IF(($F5*'Jul''13 Multi'!K31/'Jul''13 Multi'!K32&gt;'Jul''13 Multi'!K33),('Bills Jul''13'!$F5*'Jul''13 Multi'!K31/'Jul''13 Multi'!K32-'Jul''13 Multi'!K33)*'Jul''13 Multi'!K46/100)*'Jul''13 Multi'!K32</f>
        <v>304.92</v>
      </c>
      <c r="J33" s="66">
        <f>IF(($F5*'Jul''13 Multi'!L31/'Jul''13 Multi'!L32&gt;'Jul''13 Multi'!L33),('Bills Jul''13'!$F5*'Jul''13 Multi'!L31/'Jul''13 Multi'!L32-'Jul''13 Multi'!L33)*'Jul''13 Multi'!L46/100)*'Jul''13 Multi'!L32</f>
        <v>330.33</v>
      </c>
      <c r="K33" s="66">
        <f>IF(($F5*'Jul''13 Multi'!M31/'Jul''13 Multi'!M32&gt;'Jul''13 Multi'!M33),('Bills Jul''13'!$F5*'Jul''13 Multi'!M31/'Jul''13 Multi'!M32-'Jul''13 Multi'!M33)*'Jul''13 Multi'!M46/100)*'Jul''13 Multi'!M32</f>
        <v>314.15999999999997</v>
      </c>
      <c r="L33" s="70"/>
    </row>
    <row r="34" spans="1:12" x14ac:dyDescent="0.15">
      <c r="A34" s="47" t="s">
        <v>309</v>
      </c>
      <c r="C34" s="66">
        <f>365*'Jul''13 Multi'!E47/100</f>
        <v>197.73875000000001</v>
      </c>
      <c r="D34" s="66">
        <f>365*'Jul''13 Multi'!F47/100</f>
        <v>212.79499999999999</v>
      </c>
      <c r="E34" s="66">
        <f>365*'Jul''13 Multi'!G47/100</f>
        <v>232.87</v>
      </c>
      <c r="F34" s="66">
        <f>365*'Jul''13 Multi'!H47/100</f>
        <v>204.83799999999999</v>
      </c>
      <c r="G34" s="66">
        <f>365*'Jul''13 Multi'!I47/100</f>
        <v>247.72550000000004</v>
      </c>
      <c r="H34" s="66">
        <f>365*'Jul''13 Multi'!J47/100</f>
        <v>219.98550000000003</v>
      </c>
      <c r="I34" s="66">
        <f>365*'Jul''13 Multi'!K47/100</f>
        <v>184.69</v>
      </c>
      <c r="J34" s="66">
        <f>365*'Jul''13 Multi'!L47/100</f>
        <v>210.62690000000003</v>
      </c>
      <c r="K34" s="66">
        <f>365*'Jul''13 Multi'!M47/100</f>
        <v>200.34849999999997</v>
      </c>
      <c r="L34" s="67">
        <f>AVERAGE(C34:K34)</f>
        <v>212.40201666666667</v>
      </c>
    </row>
    <row r="35" spans="1:12" x14ac:dyDescent="0.15">
      <c r="A35" s="69" t="s">
        <v>721</v>
      </c>
      <c r="B35" s="70"/>
      <c r="C35" s="68">
        <f t="shared" ref="C35:H35" si="1">SUM(C24:C34)</f>
        <v>1242.73325</v>
      </c>
      <c r="D35" s="68">
        <f t="shared" si="1"/>
        <v>1267.6565000000001</v>
      </c>
      <c r="E35" s="68">
        <f t="shared" si="1"/>
        <v>1309</v>
      </c>
      <c r="F35" s="68">
        <f t="shared" si="1"/>
        <v>1219.0439199999998</v>
      </c>
      <c r="G35" s="68">
        <f t="shared" si="1"/>
        <v>1330.0911073999998</v>
      </c>
      <c r="H35" s="68">
        <f t="shared" si="1"/>
        <v>1329.615</v>
      </c>
      <c r="I35" s="68">
        <f>SUM(I24:I34)</f>
        <v>1248.4450000000002</v>
      </c>
      <c r="J35" s="68">
        <f>SUM(J24:J34)</f>
        <v>1291.7068999999999</v>
      </c>
      <c r="K35" s="68">
        <f>SUM(K24:K34)</f>
        <v>1266.4135000000001</v>
      </c>
      <c r="L35" s="72">
        <f>AVERAGE(C35:K35)</f>
        <v>1278.3005752666666</v>
      </c>
    </row>
    <row r="37" spans="1:12" x14ac:dyDescent="0.15">
      <c r="A37" s="64" t="s">
        <v>84</v>
      </c>
    </row>
    <row r="39" spans="1:12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398</v>
      </c>
      <c r="G39" s="50" t="s">
        <v>126</v>
      </c>
      <c r="H39" s="50" t="s">
        <v>522</v>
      </c>
      <c r="I39" s="50" t="s">
        <v>726</v>
      </c>
      <c r="J39" s="50" t="s">
        <v>281</v>
      </c>
      <c r="K39" s="50" t="s">
        <v>376</v>
      </c>
      <c r="L39" s="65" t="s">
        <v>729</v>
      </c>
    </row>
    <row r="40" spans="1:12" x14ac:dyDescent="0.15">
      <c r="A40" s="47" t="s">
        <v>667</v>
      </c>
      <c r="C40" s="66">
        <f>IF($F5*'Jul''13 Envestra'!E7/'Jul''13 Envestra'!E8&gt;='Jul''13 Envestra'!E11,('Jul''13 Envestra'!E11*'Jul''13 Envestra'!E13/100)*'Jul''13 Envestra'!E8,($F5*'Jul''13 Envestra'!E7/'Jul''13 Envestra'!E8*'Jul''13 Envestra'!E13/100)*'Jul''13 Envestra'!E8)</f>
        <v>222.024</v>
      </c>
      <c r="D40" s="66">
        <f>IF($F5*'Jul''13 Envestra'!F7/'Jul''13 Envestra'!F8&gt;='Jul''13 Envestra'!F11,('Jul''13 Envestra'!F11*'Jul''13 Envestra'!F13/100)*'Jul''13 Envestra'!F8,($F5*'Jul''13 Envestra'!F7/'Jul''13 Envestra'!F8*'Jul''13 Envestra'!F13/100)*'Jul''13 Envestra'!F8)</f>
        <v>160.77600000000001</v>
      </c>
      <c r="E40" s="66">
        <f>IF($F5*'Jul''13 Envestra'!G7/'Jul''13 Envestra'!G8&gt;='Jul''13 Envestra'!G11,('Jul''13 Envestra'!G11*'Jul''13 Envestra'!G13/100)*'Jul''13 Envestra'!G8,($F5*'Jul''13 Envestra'!G7/'Jul''13 Envestra'!G8*'Jul''13 Envestra'!G13/100)*'Jul''13 Envestra'!G8)</f>
        <v>232.32</v>
      </c>
      <c r="F40" s="66">
        <f>IF($F5*'Jul''13 Envestra'!H7/'Jul''13 Envestra'!H8&gt;='Jul''13 Envestra'!H11,('Jul''13 Envestra'!H11*'Jul''13 Envestra'!H13/100)*'Jul''13 Envestra'!H8,($F5*'Jul''13 Envestra'!H7/'Jul''13 Envestra'!H8*'Jul''13 Envestra'!H13/100)*'Jul''13 Envestra'!H8)</f>
        <v>153.6</v>
      </c>
      <c r="G40" s="66">
        <f>IF($F5*'Jul''13 Envestra'!I7/'Jul''13 Envestra'!I8&gt;='Jul''13 Envestra'!I11,('Jul''13 Envestra'!I11*'Jul''13 Envestra'!I13/100)*'Jul''13 Envestra'!I8,($F5*'Jul''13 Envestra'!I7/'Jul''13 Envestra'!I8*'Jul''13 Envestra'!I13/100)*'Jul''13 Envestra'!I8)</f>
        <v>166.40799999999999</v>
      </c>
      <c r="H40" s="66">
        <f>IF($F5*'Jul''13 Envestra'!J7/'Jul''13 Envestra'!J8&gt;='Jul''13 Envestra'!J11,('Jul''13 Envestra'!J11*'Jul''13 Envestra'!J13/100)*'Jul''13 Envestra'!J8,($F5*'Jul''13 Envestra'!J7/'Jul''13 Envestra'!J8*'Jul''13 Envestra'!J13/100)*'Jul''13 Envestra'!J8)</f>
        <v>160.584</v>
      </c>
      <c r="I40" s="66">
        <f>IF($F5*'Jul''13 Envestra'!K7/'Jul''13 Envestra'!K8&gt;='Jul''13 Envestra'!K11,('Jul''13 Envestra'!K11*'Jul''13 Envestra'!K13/100)*'Jul''13 Envestra'!K8,($F5*'Jul''13 Envestra'!K7/'Jul''13 Envestra'!K8*'Jul''13 Envestra'!K13/100)*'Jul''13 Envestra'!K8)</f>
        <v>158.4</v>
      </c>
      <c r="J40" s="66">
        <f>IF($F5*'Jul''13 Envestra'!L7/'Jul''13 Envestra'!L8&gt;='Jul''13 Envestra'!L11,('Jul''13 Envestra'!L11*'Jul''13 Envestra'!L13/100)*'Jul''13 Envestra'!L8,($F5*'Jul''13 Envestra'!L7/'Jul''13 Envestra'!L8*'Jul''13 Envestra'!L13/100)*'Jul''13 Envestra'!L8)</f>
        <v>160.15999999999997</v>
      </c>
      <c r="K40" s="66">
        <f>IF($F5*'Jul''13 Envestra'!M7/'Jul''13 Envestra'!M8&gt;='Jul''13 Envestra'!M11,('Jul''13 Envestra'!M11*'Jul''13 Envestra'!M13/100)*'Jul''13 Envestra'!M8,($F5*'Jul''13 Envestra'!M7/'Jul''13 Envestra'!M8*'Jul''13 Envestra'!M13/100)*'Jul''13 Envestra'!M8)</f>
        <v>157.52000000000001</v>
      </c>
      <c r="L40" s="70"/>
    </row>
    <row r="41" spans="1:12" x14ac:dyDescent="0.15">
      <c r="A41" s="47" t="s">
        <v>170</v>
      </c>
      <c r="C41" s="66">
        <f>IF($F5*'Jul''13 Envestra'!E7/'Jul''13 Envestra'!E8&lt;'Jul''13 Envestra'!E11,0,IF($F5*'Jul''13 Envestra'!E7/'Jul''13 Envestra'!E8&lt;='Jul''13 Envestra'!E12,($F5*'Jul''13 Envestra'!E7/'Jul''13 Envestra'!E8-'Jul''13 Envestra'!E11)*('Jul''13 Envestra'!E14/100)*'Jul''13 Envestra'!E8,('Jul''13 Envestra'!E12-'Jul''13 Envestra'!E11)*('Jul''13 Envestra'!E14/100)*'Jul''13 Envestra'!E8))</f>
        <v>153.41419499999995</v>
      </c>
      <c r="D41" s="66">
        <f>IF($F5*'Jul''13 Envestra'!F7/'Jul''13 Envestra'!F8&lt;'Jul''13 Envestra'!F11,0,IF($F5*'Jul''13 Envestra'!F7/'Jul''13 Envestra'!F8&lt;='Jul''13 Envestra'!F12,($F5*'Jul''13 Envestra'!F7/'Jul''13 Envestra'!F8-'Jul''13 Envestra'!F11)*('Jul''13 Envestra'!F14/100)*'Jul''13 Envestra'!F8,('Jul''13 Envestra'!F12-'Jul''13 Envestra'!F11)*('Jul''13 Envestra'!F14/100)*'Jul''13 Envestra'!F8))</f>
        <v>246.92110629999996</v>
      </c>
      <c r="E41" s="66">
        <f>IF($F5*'Jul''13 Envestra'!G7/'Jul''13 Envestra'!G8&lt;'Jul''13 Envestra'!G11,0,IF($F5*'Jul''13 Envestra'!G7/'Jul''13 Envestra'!G8&lt;='Jul''13 Envestra'!G12,($F5*'Jul''13 Envestra'!G7/'Jul''13 Envestra'!G8-'Jul''13 Envestra'!G11)*('Jul''13 Envestra'!G14/100)*'Jul''13 Envestra'!G8,('Jul''13 Envestra'!G12-'Jul''13 Envestra'!G11)*('Jul''13 Envestra'!G14/100)*'Jul''13 Envestra'!G8))</f>
        <v>157.37327099999999</v>
      </c>
      <c r="F41" s="66">
        <f>IF($F5*'Jul''13 Envestra'!H7/'Jul''13 Envestra'!H8&lt;'Jul''13 Envestra'!H11,0,IF($F5*'Jul''13 Envestra'!H7/'Jul''13 Envestra'!H8&lt;='Jul''13 Envestra'!H12,($F5*'Jul''13 Envestra'!H7/'Jul''13 Envestra'!H8-'Jul''13 Envestra'!H11)*('Jul''13 Envestra'!H14/100)*'Jul''13 Envestra'!H8,('Jul''13 Envestra'!H12-'Jul''13 Envestra'!H11)*('Jul''13 Envestra'!H14/100)*'Jul''13 Envestra'!H8))</f>
        <v>0</v>
      </c>
      <c r="G41" s="66">
        <f>IF($F5*'Jul''13 Envestra'!I7/'Jul''13 Envestra'!I8&lt;'Jul''13 Envestra'!I11,0,IF($F5*'Jul''13 Envestra'!I7/'Jul''13 Envestra'!I8&lt;='Jul''13 Envestra'!I12,($F5*'Jul''13 Envestra'!I7/'Jul''13 Envestra'!I8-'Jul''13 Envestra'!I11)*('Jul''13 Envestra'!I14/100)*'Jul''13 Envestra'!I8,('Jul''13 Envestra'!I12-'Jul''13 Envestra'!I11)*('Jul''13 Envestra'!I14/100)*'Jul''13 Envestra'!I8))</f>
        <v>256.35758169999997</v>
      </c>
      <c r="H41" s="66">
        <f>IF($F5*'Jul''13 Envestra'!J7/'Jul''13 Envestra'!J8&lt;'Jul''13 Envestra'!J11,0,IF($F5*'Jul''13 Envestra'!J7/'Jul''13 Envestra'!J8&lt;='Jul''13 Envestra'!J12,($F5*'Jul''13 Envestra'!J7/'Jul''13 Envestra'!J8-'Jul''13 Envestra'!J11)*('Jul''13 Envestra'!J14/100)*'Jul''13 Envestra'!J8,('Jul''13 Envestra'!J12-'Jul''13 Envestra'!J11)*('Jul''13 Envestra'!J14/100)*'Jul''13 Envestra'!J8))</f>
        <v>241.77393789999996</v>
      </c>
      <c r="I41" s="66">
        <f>IF($F5*'Jul''13 Envestra'!K7/'Jul''13 Envestra'!K8&lt;'Jul''13 Envestra'!K11,0,IF($F5*'Jul''13 Envestra'!K7/'Jul''13 Envestra'!K8&lt;='Jul''13 Envestra'!K12,($F5*'Jul''13 Envestra'!K7/'Jul''13 Envestra'!K8-'Jul''13 Envestra'!K11)*('Jul''13 Envestra'!K14/100)*'Jul''13 Envestra'!K8,('Jul''13 Envestra'!K12-'Jul''13 Envestra'!K11)*('Jul''13 Envestra'!K14/100)*'Jul''13 Envestra'!K8))</f>
        <v>241.63096099999996</v>
      </c>
      <c r="J41" s="66">
        <f>IF($F5*'Jul''13 Envestra'!L7/'Jul''13 Envestra'!L8&lt;'Jul''13 Envestra'!L11,0,IF($F5*'Jul''13 Envestra'!L7/'Jul''13 Envestra'!L8&lt;='Jul''13 Envestra'!L12,($F5*'Jul''13 Envestra'!L7/'Jul''13 Envestra'!L8-'Jul''13 Envestra'!L11)*('Jul''13 Envestra'!L14/100)*'Jul''13 Envestra'!L8,('Jul''13 Envestra'!L12-'Jul''13 Envestra'!L11)*('Jul''13 Envestra'!L14/100)*'Jul''13 Envestra'!L8))</f>
        <v>244.49049899999997</v>
      </c>
      <c r="K41" s="66">
        <f>IF($F5*'Jul''13 Envestra'!M7/'Jul''13 Envestra'!M8&lt;'Jul''13 Envestra'!M11,0,IF($F5*'Jul''13 Envestra'!M7/'Jul''13 Envestra'!M8&lt;='Jul''13 Envestra'!M12,($F5*'Jul''13 Envestra'!M7/'Jul''13 Envestra'!M8-'Jul''13 Envestra'!M11)*('Jul''13 Envestra'!M14/100)*'Jul''13 Envestra'!M8,('Jul''13 Envestra'!M12-'Jul''13 Envestra'!M11)*('Jul''13 Envestra'!M14/100)*'Jul''13 Envestra'!M8))</f>
        <v>238.77142299999997</v>
      </c>
      <c r="L41" s="70"/>
    </row>
    <row r="42" spans="1:12" x14ac:dyDescent="0.15">
      <c r="A42" s="47" t="s">
        <v>868</v>
      </c>
      <c r="C42" s="66">
        <f>IF(($F5*'Jul''13 Envestra'!E7/'Jul''13 Envestra'!E8&gt;'Jul''13 Envestra'!E12),($F5*'Jul''13 Envestra'!E7/'Jul''13 Envestra'!E8-'Jul''13 Envestra'!E12)*'Jul''13 Envestra'!E15/100)*'Jul''13 Envestra'!E8</f>
        <v>0</v>
      </c>
      <c r="D42" s="66">
        <f>IF(($F5*'Jul''13 Envestra'!F7/'Jul''13 Envestra'!F8&gt;'Jul''13 Envestra'!F12),($F5*'Jul''13 Envestra'!F7/'Jul''13 Envestra'!F8-'Jul''13 Envestra'!F12)*'Jul''13 Envestra'!F15/100)*'Jul''13 Envestra'!F8</f>
        <v>0</v>
      </c>
      <c r="E42" s="66">
        <f>IF(($F5*'Jul''13 Envestra'!G7/'Jul''13 Envestra'!G8&gt;'Jul''13 Envestra'!G12),($F5*'Jul''13 Envestra'!G7/'Jul''13 Envestra'!G8-'Jul''13 Envestra'!G12)*'Jul''13 Envestra'!G15/100)*'Jul''13 Envestra'!G8</f>
        <v>0</v>
      </c>
      <c r="F42" s="66">
        <f>IF(($F5*'Jul''13 Envestra'!H7/'Jul''13 Envestra'!H8&gt;'Jul''13 Envestra'!H12),($F5*'Jul''13 Envestra'!H7/'Jul''13 Envestra'!H8-'Jul''13 Envestra'!H12)*'Jul''13 Envestra'!H15/100)*'Jul''13 Envestra'!H8</f>
        <v>233.96219999999997</v>
      </c>
      <c r="G42" s="66">
        <f>IF(($F5*'Jul''13 Envestra'!I7/'Jul''13 Envestra'!I8&gt;'Jul''13 Envestra'!I12),($F5*'Jul''13 Envestra'!I7/'Jul''13 Envestra'!I8-'Jul''13 Envestra'!I12)*'Jul''13 Envestra'!I15/100)*'Jul''13 Envestra'!I8</f>
        <v>0</v>
      </c>
      <c r="H42" s="66">
        <f>IF(($F5*'Jul''13 Envestra'!J7/'Jul''13 Envestra'!J8&gt;'Jul''13 Envestra'!J12),($F5*'Jul''13 Envestra'!J7/'Jul''13 Envestra'!J8-'Jul''13 Envestra'!J12)*'Jul''13 Envestra'!J15/100)*'Jul''13 Envestra'!J8</f>
        <v>0</v>
      </c>
      <c r="I42" s="66">
        <f>IF(($F5*'Jul''13 Envestra'!K7/'Jul''13 Envestra'!K8&gt;'Jul''13 Envestra'!K12),($F5*'Jul''13 Envestra'!K7/'Jul''13 Envestra'!K8-'Jul''13 Envestra'!K12)*'Jul''13 Envestra'!K15/100)*'Jul''13 Envestra'!K8</f>
        <v>0</v>
      </c>
      <c r="J42" s="66">
        <f>IF(($F5*'Jul''13 Envestra'!L7/'Jul''13 Envestra'!L8&gt;'Jul''13 Envestra'!L12),($F5*'Jul''13 Envestra'!L7/'Jul''13 Envestra'!L8-'Jul''13 Envestra'!L12)*'Jul''13 Envestra'!L15/100)*'Jul''13 Envestra'!L8</f>
        <v>0</v>
      </c>
      <c r="K42" s="66">
        <f>IF(($F5*'Jul''13 Envestra'!M7/'Jul''13 Envestra'!M8&gt;'Jul''13 Envestra'!M12),($F5*'Jul''13 Envestra'!M7/'Jul''13 Envestra'!M8-'Jul''13 Envestra'!M12)*'Jul''13 Envestra'!M15/100)*'Jul''13 Envestra'!M8</f>
        <v>0</v>
      </c>
      <c r="L42" s="70"/>
    </row>
    <row r="43" spans="1:12" x14ac:dyDescent="0.15">
      <c r="A43" s="47" t="s">
        <v>744</v>
      </c>
      <c r="C43" s="66">
        <f>IF($F5*'Jul''13 Envestra'!E9/'Jul''13 Envestra'!E10&gt;='Jul''13 Envestra'!E11,('Jul''13 Envestra'!E11*'Jul''13 Envestra'!E16/100)*'Jul''13 Envestra'!E10,($F5*'Jul''13 Envestra'!E9/'Jul''13 Envestra'!E10*'Jul''13 Envestra'!E16/100)*'Jul''13 Envestra'!E10)</f>
        <v>426.62400000000002</v>
      </c>
      <c r="D43" s="66">
        <f>IF($F5*'Jul''13 Envestra'!F9/'Jul''13 Envestra'!F10&gt;='Jul''13 Envestra'!F11,('Jul''13 Envestra'!F11*'Jul''13 Envestra'!F16/100)*'Jul''13 Envestra'!F10,($F5*'Jul''13 Envestra'!F9/'Jul''13 Envestra'!F10*'Jul''13 Envestra'!F16/100)*'Jul''13 Envestra'!F10)</f>
        <v>288.81599999999997</v>
      </c>
      <c r="E43" s="66">
        <f>IF($F5*'Jul''13 Envestra'!G9/'Jul''13 Envestra'!G10&gt;='Jul''13 Envestra'!G11,('Jul''13 Envestra'!G11*'Jul''13 Envestra'!G16/100)*'Jul''13 Envestra'!G10,($F5*'Jul''13 Envestra'!G9/'Jul''13 Envestra'!G10*'Jul''13 Envestra'!G16/100)*'Jul''13 Envestra'!G10)</f>
        <v>451.44</v>
      </c>
      <c r="F43" s="66">
        <f>IF($F5*'Jul''13 Envestra'!H9/'Jul''13 Envestra'!H10&gt;='Jul''13 Envestra'!H11,('Jul''13 Envestra'!H11*'Jul''13 Envestra'!H16/100)*'Jul''13 Envestra'!H10,($F5*'Jul''13 Envestra'!H9/'Jul''13 Envestra'!H10*'Jul''13 Envestra'!H16/100)*'Jul''13 Envestra'!H10)</f>
        <v>297.60000000000002</v>
      </c>
      <c r="G43" s="66">
        <f>IF($F5*'Jul''13 Envestra'!I9/'Jul''13 Envestra'!I10&gt;='Jul''13 Envestra'!I11,('Jul''13 Envestra'!I11*'Jul''13 Envestra'!I16/100)*'Jul''13 Envestra'!I10,($F5*'Jul''13 Envestra'!I9/'Jul''13 Envestra'!I10*'Jul''13 Envestra'!I16/100)*'Jul''13 Envestra'!I10)</f>
        <v>318.20799999999997</v>
      </c>
      <c r="H43" s="66">
        <f>IF($F5*'Jul''13 Envestra'!J9/'Jul''13 Envestra'!J10&gt;='Jul''13 Envestra'!J11,('Jul''13 Envestra'!J11*'Jul''13 Envestra'!J16/100)*'Jul''13 Envestra'!J10,($F5*'Jul''13 Envestra'!J9/'Jul''13 Envestra'!J10*'Jul''13 Envestra'!J16/100)*'Jul''13 Envestra'!J10)</f>
        <v>314.464</v>
      </c>
      <c r="I43" s="66">
        <f>IF($F5*'Jul''13 Envestra'!K9/'Jul''13 Envestra'!K10&gt;='Jul''13 Envestra'!K11,('Jul''13 Envestra'!K11*'Jul''13 Envestra'!K16/100)*'Jul''13 Envestra'!K10,($F5*'Jul''13 Envestra'!K9/'Jul''13 Envestra'!K10*'Jul''13 Envestra'!K16/100)*'Jul''13 Envestra'!K10)</f>
        <v>286.88</v>
      </c>
      <c r="J43" s="66">
        <f>IF($F5*'Jul''13 Envestra'!L9/'Jul''13 Envestra'!L10&gt;='Jul''13 Envestra'!L11,('Jul''13 Envestra'!L11*'Jul''13 Envestra'!L16/100)*'Jul''13 Envestra'!L10,($F5*'Jul''13 Envestra'!L9/'Jul''13 Envestra'!L10*'Jul''13 Envestra'!L16/100)*'Jul''13 Envestra'!L10)</f>
        <v>304.48</v>
      </c>
      <c r="K43" s="66">
        <f>IF($F5*'Jul''13 Envestra'!M9/'Jul''13 Envestra'!M10&gt;='Jul''13 Envestra'!M11,('Jul''13 Envestra'!M11*'Jul''13 Envestra'!M16/100)*'Jul''13 Envestra'!M10,($F5*'Jul''13 Envestra'!M9/'Jul''13 Envestra'!M10*'Jul''13 Envestra'!M16/100)*'Jul''13 Envestra'!M10)</f>
        <v>304.48</v>
      </c>
      <c r="L43" s="70"/>
    </row>
    <row r="44" spans="1:12" x14ac:dyDescent="0.15">
      <c r="A44" s="47" t="s">
        <v>389</v>
      </c>
      <c r="C44" s="66">
        <f>IF($F5*'Jul''13 Envestra'!E9/'Jul''13 Envestra'!E10&lt;'Jul''13 Envestra'!E11,0,IF($F5*'Jul''13 Envestra'!E9/'Jul''13 Envestra'!E10&lt;='Jul''13 Envestra'!E12,($F5*'Jul''13 Envestra'!E9/'Jul''13 Envestra'!E10-'Jul''13 Envestra'!E11)*('Jul''13 Envestra'!E17/100)*'Jul''13 Envestra'!E10,('Jul''13 Envestra'!E12-'Jul''13 Envestra'!E11)*('Jul''13 Envestra'!E17/100)*'Jul''13 Envestra'!E10))</f>
        <v>298.11842279999996</v>
      </c>
      <c r="D44" s="66">
        <f>IF($F5*'Jul''13 Envestra'!F9/'Jul''13 Envestra'!F10&lt;'Jul''13 Envestra'!F11,0,IF($F5*'Jul''13 Envestra'!F9/'Jul''13 Envestra'!F10&lt;='Jul''13 Envestra'!F12,($F5*'Jul''13 Envestra'!F9/'Jul''13 Envestra'!F10-'Jul''13 Envestra'!F11)*('Jul''13 Envestra'!F17/100)*'Jul''13 Envestra'!F10,('Jul''13 Envestra'!F12-'Jul''13 Envestra'!F11)*('Jul''13 Envestra'!F17/100)*'Jul''13 Envestra'!F10))</f>
        <v>468.39232439999989</v>
      </c>
      <c r="E44" s="66">
        <f>IF($F5*'Jul''13 Envestra'!G9/'Jul''13 Envestra'!G10&lt;'Jul''13 Envestra'!G11,0,IF($F5*'Jul''13 Envestra'!G9/'Jul''13 Envestra'!G10&lt;='Jul''13 Envestra'!G12,($F5*'Jul''13 Envestra'!G9/'Jul''13 Envestra'!G10-'Jul''13 Envestra'!G11)*('Jul''13 Envestra'!G17/100)*'Jul''13 Envestra'!G10,('Jul''13 Envestra'!G12-'Jul''13 Envestra'!G11)*('Jul''13 Envestra'!G17/100)*'Jul''13 Envestra'!G10))</f>
        <v>295.94093099999998</v>
      </c>
      <c r="F44" s="66">
        <f>IF($F5*'Jul''13 Envestra'!H9/'Jul''13 Envestra'!H10&lt;'Jul''13 Envestra'!H11,0,IF($F5*'Jul''13 Envestra'!H9/'Jul''13 Envestra'!H10&lt;='Jul''13 Envestra'!H12,($F5*'Jul''13 Envestra'!H9/'Jul''13 Envestra'!H10-'Jul''13 Envestra'!H11)*('Jul''13 Envestra'!H17/100)*'Jul''13 Envestra'!H10,('Jul''13 Envestra'!H12-'Jul''13 Envestra'!H11)*('Jul''13 Envestra'!H17/100)*'Jul''13 Envestra'!H10))</f>
        <v>0</v>
      </c>
      <c r="G44" s="66">
        <f>IF($F5*'Jul''13 Envestra'!I9/'Jul''13 Envestra'!I10&lt;'Jul''13 Envestra'!I11,0,IF($F5*'Jul''13 Envestra'!I9/'Jul''13 Envestra'!I10&lt;='Jul''13 Envestra'!I12,($F5*'Jul''13 Envestra'!I9/'Jul''13 Envestra'!I10-'Jul''13 Envestra'!I11)*('Jul''13 Envestra'!I17/100)*'Jul''13 Envestra'!I10,('Jul''13 Envestra'!I12-'Jul''13 Envestra'!I11)*('Jul''13 Envestra'!I17/100)*'Jul''13 Envestra'!I10))</f>
        <v>497.27365819999994</v>
      </c>
      <c r="H44" s="66">
        <f>IF($F5*'Jul''13 Envestra'!J9/'Jul''13 Envestra'!J10&lt;'Jul''13 Envestra'!J11,0,IF($F5*'Jul''13 Envestra'!J9/'Jul''13 Envestra'!J10&lt;='Jul''13 Envestra'!J12,($F5*'Jul''13 Envestra'!J9/'Jul''13 Envestra'!J10-'Jul''13 Envestra'!J11)*('Jul''13 Envestra'!J17/100)*'Jul''13 Envestra'!J10,('Jul''13 Envestra'!J12-'Jul''13 Envestra'!J11)*('Jul''13 Envestra'!J17/100)*'Jul''13 Envestra'!J10))</f>
        <v>474.03341299999988</v>
      </c>
      <c r="I44" s="66">
        <f>IF($F5*'Jul''13 Envestra'!K9/'Jul''13 Envestra'!K10&lt;'Jul''13 Envestra'!K11,0,IF($F5*'Jul''13 Envestra'!K9/'Jul''13 Envestra'!K10&lt;='Jul''13 Envestra'!K12,($F5*'Jul''13 Envestra'!K9/'Jul''13 Envestra'!K10-'Jul''13 Envestra'!K11)*('Jul''13 Envestra'!K17/100)*'Jul''13 Envestra'!K10,('Jul''13 Envestra'!K12-'Jul''13 Envestra'!K11)*('Jul''13 Envestra'!K17/100)*'Jul''13 Envestra'!K10))</f>
        <v>457.52607999999998</v>
      </c>
      <c r="J44" s="66">
        <f>IF($F5*'Jul''13 Envestra'!L9/'Jul''13 Envestra'!L10&lt;'Jul''13 Envestra'!L11,0,IF($F5*'Jul''13 Envestra'!L9/'Jul''13 Envestra'!L10&lt;='Jul''13 Envestra'!L12,($F5*'Jul''13 Envestra'!L9/'Jul''13 Envestra'!L10-'Jul''13 Envestra'!L11)*('Jul''13 Envestra'!L17/100)*'Jul''13 Envestra'!L10,('Jul''13 Envestra'!L12-'Jul''13 Envestra'!L11)*('Jul''13 Envestra'!L17/100)*'Jul''13 Envestra'!L10))</f>
        <v>474.68330799999995</v>
      </c>
      <c r="K44" s="66">
        <f>IF($F5*'Jul''13 Envestra'!M9/'Jul''13 Envestra'!M10&lt;'Jul''13 Envestra'!M11,0,IF($F5*'Jul''13 Envestra'!M9/'Jul''13 Envestra'!M10&lt;='Jul''13 Envestra'!M12,($F5*'Jul''13 Envestra'!M9/'Jul''13 Envestra'!M10-'Jul''13 Envestra'!M11)*('Jul''13 Envestra'!M17/100)*'Jul''13 Envestra'!M10,('Jul''13 Envestra'!M12-'Jul''13 Envestra'!M11)*('Jul''13 Envestra'!M17/100)*'Jul''13 Envestra'!M10))</f>
        <v>466.10469399999988</v>
      </c>
      <c r="L44" s="70"/>
    </row>
    <row r="45" spans="1:12" x14ac:dyDescent="0.15">
      <c r="A45" s="47" t="s">
        <v>742</v>
      </c>
      <c r="C45" s="66">
        <f>IF(($F5*'Jul''13 Envestra'!E9/'Jul''13 Envestra'!E10&gt;'Jul''13 Envestra'!E12),($F5*'Jul''13 Envestra'!E9/'Jul''13 Envestra'!E10-'Jul''13 Envestra'!E12)*'Jul''13 Envestra'!E18/100)*'Jul''13 Envestra'!E10</f>
        <v>0</v>
      </c>
      <c r="D45" s="66">
        <f>IF(($F5*'Jul''13 Envestra'!F9/'Jul''13 Envestra'!F10&gt;'Jul''13 Envestra'!F12),($F5*'Jul''13 Envestra'!F9/'Jul''13 Envestra'!F10-'Jul''13 Envestra'!F12)*'Jul''13 Envestra'!F18/100)*'Jul''13 Envestra'!F10</f>
        <v>0</v>
      </c>
      <c r="E45" s="66">
        <f>IF(($F5*'Jul''13 Envestra'!G9/'Jul''13 Envestra'!G10&gt;'Jul''13 Envestra'!G12),($F5*'Jul''13 Envestra'!G9/'Jul''13 Envestra'!G10-'Jul''13 Envestra'!G12)*'Jul''13 Envestra'!G18/100)*'Jul''13 Envestra'!G10</f>
        <v>0</v>
      </c>
      <c r="F45" s="66">
        <f>IF(($F5*'Jul''13 Envestra'!H9/'Jul''13 Envestra'!H10&gt;'Jul''13 Envestra'!H12),($F5*'Jul''13 Envestra'!H9/'Jul''13 Envestra'!H10-'Jul''13 Envestra'!H12)*'Jul''13 Envestra'!H18/100)*'Jul''13 Envestra'!H10</f>
        <v>462.72523999999993</v>
      </c>
      <c r="G45" s="66">
        <f>IF(($F5*'Jul''13 Envestra'!I9/'Jul''13 Envestra'!I10&gt;'Jul''13 Envestra'!I12),($F5*'Jul''13 Envestra'!I9/'Jul''13 Envestra'!I10-'Jul''13 Envestra'!I12)*'Jul''13 Envestra'!I18/100)*'Jul''13 Envestra'!I10</f>
        <v>0</v>
      </c>
      <c r="H45" s="66">
        <f>IF(($F5*'Jul''13 Envestra'!J9/'Jul''13 Envestra'!J10&gt;'Jul''13 Envestra'!J12),($F5*'Jul''13 Envestra'!J9/'Jul''13 Envestra'!J10-'Jul''13 Envestra'!J12)*'Jul''13 Envestra'!J18/100)*'Jul''13 Envestra'!J10</f>
        <v>0</v>
      </c>
      <c r="I45" s="66">
        <f>IF(($F5*'Jul''13 Envestra'!K9/'Jul''13 Envestra'!K10&gt;'Jul''13 Envestra'!K12),($F5*'Jul''13 Envestra'!K9/'Jul''13 Envestra'!K10-'Jul''13 Envestra'!K12)*'Jul''13 Envestra'!K18/100)*'Jul''13 Envestra'!K10</f>
        <v>0</v>
      </c>
      <c r="J45" s="66">
        <f>IF(($F5*'Jul''13 Envestra'!L9/'Jul''13 Envestra'!L10&gt;'Jul''13 Envestra'!L12),($F5*'Jul''13 Envestra'!L9/'Jul''13 Envestra'!L10-'Jul''13 Envestra'!L12)*'Jul''13 Envestra'!L18/100)*'Jul''13 Envestra'!L10</f>
        <v>0</v>
      </c>
      <c r="K45" s="66">
        <f>IF(($F5*'Jul''13 Envestra'!M9/'Jul''13 Envestra'!M10&gt;'Jul''13 Envestra'!M12),($F5*'Jul''13 Envestra'!M9/'Jul''13 Envestra'!M10-'Jul''13 Envestra'!M12)*'Jul''13 Envestra'!M18/100)*'Jul''13 Envestra'!M10</f>
        <v>0</v>
      </c>
      <c r="L45" s="70"/>
    </row>
    <row r="46" spans="1:12" x14ac:dyDescent="0.15">
      <c r="A46" s="47" t="s">
        <v>309</v>
      </c>
      <c r="C46" s="66">
        <f>365*'Jul''13 Envestra'!E19/100</f>
        <v>228.49364999999997</v>
      </c>
      <c r="D46" s="66">
        <f>365*'Jul''13 Envestra'!F19/100</f>
        <v>217.97435000000002</v>
      </c>
      <c r="E46" s="66">
        <f>365*'Jul''13 Envestra'!G19/100</f>
        <v>236.88500000000005</v>
      </c>
      <c r="F46" s="66">
        <f>365*'Jul''13 Envestra'!H19/100</f>
        <v>221.92</v>
      </c>
      <c r="G46" s="66">
        <f>365*'Jul''13 Envestra'!I19/100</f>
        <v>247.32400000000001</v>
      </c>
      <c r="H46" s="66">
        <f>365*'Jul''13 Envestra'!J19/100</f>
        <v>239.54949999999997</v>
      </c>
      <c r="I46" s="66">
        <f>365*'Jul''13 Envestra'!K19/100</f>
        <v>200.75</v>
      </c>
      <c r="J46" s="66">
        <f>365*'Jul''13 Envestra'!L19/100</f>
        <v>222.43099999999998</v>
      </c>
      <c r="K46" s="66">
        <f>365*'Jul''13 Envestra'!M19/100</f>
        <v>220.42349999999999</v>
      </c>
      <c r="L46" s="67">
        <f>AVERAGE(C46:K46)</f>
        <v>226.19455555555552</v>
      </c>
    </row>
    <row r="47" spans="1:12" x14ac:dyDescent="0.15">
      <c r="A47" s="69" t="s">
        <v>721</v>
      </c>
      <c r="B47" s="70"/>
      <c r="C47" s="68">
        <f t="shared" ref="C47:H47" si="2">SUM(C40:C46)</f>
        <v>1328.6742677999998</v>
      </c>
      <c r="D47" s="68">
        <f t="shared" si="2"/>
        <v>1382.8797806999996</v>
      </c>
      <c r="E47" s="68">
        <f t="shared" si="2"/>
        <v>1373.9592019999998</v>
      </c>
      <c r="F47" s="68">
        <f t="shared" si="2"/>
        <v>1369.80744</v>
      </c>
      <c r="G47" s="68">
        <f t="shared" si="2"/>
        <v>1485.5712398999999</v>
      </c>
      <c r="H47" s="68">
        <f t="shared" si="2"/>
        <v>1430.4048508999999</v>
      </c>
      <c r="I47" s="68">
        <f>SUM(I40:I46)</f>
        <v>1345.1870409999999</v>
      </c>
      <c r="J47" s="68">
        <f>SUM(J40:J46)</f>
        <v>1406.244807</v>
      </c>
      <c r="K47" s="68">
        <f>SUM(K40:K46)</f>
        <v>1387.2996169999997</v>
      </c>
      <c r="L47" s="72">
        <f>AVERAGE(C47:K47)</f>
        <v>1390.0031384777778</v>
      </c>
    </row>
    <row r="49" spans="1:12" x14ac:dyDescent="0.15">
      <c r="A49" s="62" t="s">
        <v>861</v>
      </c>
      <c r="C49" s="50" t="s">
        <v>872</v>
      </c>
      <c r="D49" s="50" t="s">
        <v>396</v>
      </c>
      <c r="E49" s="50" t="s">
        <v>203</v>
      </c>
      <c r="F49" s="50" t="s">
        <v>398</v>
      </c>
      <c r="G49" s="50" t="s">
        <v>126</v>
      </c>
      <c r="H49" s="50" t="s">
        <v>522</v>
      </c>
      <c r="I49" s="50" t="s">
        <v>726</v>
      </c>
      <c r="J49" s="50" t="s">
        <v>281</v>
      </c>
      <c r="K49" s="50" t="s">
        <v>376</v>
      </c>
      <c r="L49" s="65" t="s">
        <v>729</v>
      </c>
    </row>
    <row r="50" spans="1:12" x14ac:dyDescent="0.15">
      <c r="A50" s="47" t="s">
        <v>667</v>
      </c>
      <c r="C50" s="66">
        <f>IF($F5*'Jul''13 Envestra'!E23/'Jul''13 Envestra'!E24&gt;='Jul''13 Envestra'!E27,('Jul''13 Envestra'!E27*'Jul''13 Envestra'!E45/100)*'Jul''13 Envestra'!E24,($F5*'Jul''13 Envestra'!E23/'Jul''13 Envestra'!E24*'Jul''13 Envestra'!E45/100)*'Jul''13 Envestra'!E24)</f>
        <v>222.94800000000004</v>
      </c>
      <c r="D50" s="66">
        <f>IF($F5*'Jul''13 Envestra'!F23/'Jul''13 Envestra'!F24&gt;='Jul''13 Envestra'!F27,('Jul''13 Envestra'!F27*'Jul''13 Envestra'!F29/100)*'Jul''13 Envestra'!F24,('Bills Jul''13'!$F5*'Jul''13 Envestra'!F23/'Jul''13 Envestra'!F24*'Jul''13 Envestra'!F29/100)*'Jul''13 Envestra'!F24)</f>
        <v>132.77440000000001</v>
      </c>
      <c r="E50" s="66">
        <f>IF($F5*'Jul''13 Envestra'!G23/'Jul''13 Envestra'!G24&gt;='Jul''13 Envestra'!G27,('Jul''13 Envestra'!G27*'Jul''13 Envestra'!G45/100)*'Jul''13 Envestra'!G24,($F5*'Jul''13 Envestra'!G23/'Jul''13 Envestra'!G24*'Jul''13 Envestra'!G45/100)*'Jul''13 Envestra'!G24)</f>
        <v>241.56</v>
      </c>
      <c r="F50" s="66">
        <f>IF($F5*'Jul''13 Envestra'!H23/'Jul''13 Envestra'!H24&gt;='Jul''13 Envestra'!H27,('Jul''13 Envestra'!H27*'Jul''13 Envestra'!H29/100)*'Jul''13 Envestra'!H24,('Bills Jul''13'!$F5*'Jul''13 Envestra'!H23/'Jul''13 Envestra'!H24*'Jul''13 Envestra'!H29/100)*'Jul''13 Envestra'!H24)</f>
        <v>120.96</v>
      </c>
      <c r="G50" s="66">
        <f>IF($F5*'Jul''13 Envestra'!I23/'Jul''13 Envestra'!I24&gt;='Jul''13 Envestra'!I27,('Jul''13 Envestra'!I27*'Jul''13 Envestra'!I29/100)*'Jul''13 Envestra'!I24,('Bills Jul''13'!$F5*'Jul''13 Envestra'!I23/'Jul''13 Envestra'!I24*'Jul''13 Envestra'!I29/100)*'Jul''13 Envestra'!I24)</f>
        <v>132</v>
      </c>
      <c r="H50" s="66">
        <f>IF($F5*'Jul''13 Envestra'!J23/'Jul''13 Envestra'!J24&gt;='Jul''13 Envestra'!J27,('Jul''13 Envestra'!J27*'Jul''13 Envestra'!J29/100)*'Jul''13 Envestra'!J24,('Bills Jul''13'!$F5*'Jul''13 Envestra'!J23/'Jul''13 Envestra'!J24*'Jul''13 Envestra'!J29/100)*'Jul''13 Envestra'!J24)</f>
        <v>132.40960000000001</v>
      </c>
      <c r="I50" s="66">
        <f>IF($F5*'Jul''13 Envestra'!K23/'Jul''13 Envestra'!K24&gt;='Jul''13 Envestra'!K27,('Jul''13 Envestra'!K27*'Jul''13 Envestra'!K29/100)*'Jul''13 Envestra'!K24,('Bills Jul''13'!$F5*'Jul''13 Envestra'!K23/'Jul''13 Envestra'!K24*'Jul''13 Envestra'!K29/100)*'Jul''13 Envestra'!K24)</f>
        <v>129.536</v>
      </c>
      <c r="J50" s="66">
        <f>IF($F5*'Jul''13 Envestra'!L23/'Jul''13 Envestra'!L24&gt;='Jul''13 Envestra'!L27,('Jul''13 Envestra'!L27*'Jul''13 Envestra'!L29/100)*'Jul''13 Envestra'!L24,('Bills Jul''13'!$F5*'Jul''13 Envestra'!L23/'Jul''13 Envestra'!L24*'Jul''13 Envestra'!L29/100)*'Jul''13 Envestra'!L24)</f>
        <v>129.536</v>
      </c>
      <c r="K50" s="66">
        <f>IF($F5*'Jul''13 Envestra'!M23/'Jul''13 Envestra'!M24&gt;='Jul''13 Envestra'!M27,('Jul''13 Envestra'!M27*'Jul''13 Envestra'!M29/100)*'Jul''13 Envestra'!M24,('Bills Jul''13'!$F5*'Jul''13 Envestra'!M23/'Jul''13 Envestra'!M24*'Jul''13 Envestra'!M29/100)*'Jul''13 Envestra'!M24)</f>
        <v>123.2</v>
      </c>
      <c r="L50" s="70"/>
    </row>
    <row r="51" spans="1:12" x14ac:dyDescent="0.15">
      <c r="A51" s="47" t="s">
        <v>170</v>
      </c>
      <c r="C51" s="66">
        <f>IF($F5*'Jul''13 Envestra'!E23/'Jul''13 Envestra'!E24&lt;'Jul''13 Envestra'!E27,0,IF($F5*'Jul''13 Envestra'!E23/'Jul''13 Envestra'!E24&lt;='Jul''13 Envestra'!E28,($F5*'Jul''13 Envestra'!E23/'Jul''13 Envestra'!E24-'Jul''13 Envestra'!E27)*('Jul''13 Envestra'!E46/100)*'Jul''13 Envestra'!E24,('Jul''13 Envestra'!E28-'Jul''13 Envestra'!E27)*('Jul''13 Envestra'!E46/100)*'Jul''13 Envestra'!E24))</f>
        <v>141.53696699999998</v>
      </c>
      <c r="D51" s="66">
        <f>IF($F5*'Jul''13 Envestra'!F23/'Jul''13 Envestra'!F24&lt;'Jul''13 Envestra'!F27,0,IF($F5*'Jul''13 Envestra'!F23/'Jul''13 Envestra'!F24&lt;='Jul''13 Envestra'!F28,($F5*'Jul''13 Envestra'!F23/'Jul''13 Envestra'!F24-'Jul''13 Envestra'!F27)*('Jul''13 Envestra'!F46/100)*'Jul''13 Envestra'!F24,('Jul''13 Envestra'!F28-'Jul''13 Envestra'!F27)*('Jul''13 Envestra'!F46/100)*'Jul''13 Envestra'!F24))</f>
        <v>0</v>
      </c>
      <c r="E51" s="66">
        <f>IF($F5*'Jul''13 Envestra'!G23/'Jul''13 Envestra'!G24&lt;'Jul''13 Envestra'!G27,0,IF($F5*'Jul''13 Envestra'!G23/'Jul''13 Envestra'!G24&lt;='Jul''13 Envestra'!G28,($F5*'Jul''13 Envestra'!G23/'Jul''13 Envestra'!G24-'Jul''13 Envestra'!G27)*('Jul''13 Envestra'!G46/100)*'Jul''13 Envestra'!G24,('Jul''13 Envestra'!G28-'Jul''13 Envestra'!G27)*('Jul''13 Envestra'!G46/100)*'Jul''13 Envestra'!G24))</f>
        <v>154.40396399999995</v>
      </c>
      <c r="F51" s="66">
        <f>IF($F5*'Jul''13 Envestra'!H23/'Jul''13 Envestra'!H24&lt;'Jul''13 Envestra'!H27,0,IF($F5*'Jul''13 Envestra'!H23/'Jul''13 Envestra'!H24&lt;='Jul''13 Envestra'!H28,($F5*'Jul''13 Envestra'!H23/'Jul''13 Envestra'!H24-'Jul''13 Envestra'!H27)*('Jul''13 Envestra'!H46/100)*'Jul''13 Envestra'!H24,('Jul''13 Envestra'!H28-'Jul''13 Envestra'!H27)*('Jul''13 Envestra'!H46/100)*'Jul''13 Envestra'!H24))</f>
        <v>0</v>
      </c>
      <c r="G51" s="66">
        <f>IF($F5*'Jul''13 Envestra'!I23/'Jul''13 Envestra'!I24&lt;'Jul''13 Envestra'!I27,0,IF($F5*'Jul''13 Envestra'!I23/'Jul''13 Envestra'!I24&lt;='Jul''13 Envestra'!I28,($F5*'Jul''13 Envestra'!I23/'Jul''13 Envestra'!I24-'Jul''13 Envestra'!I27)*('Jul''13 Envestra'!I46/100)*'Jul''13 Envestra'!I24,('Jul''13 Envestra'!I28-'Jul''13 Envestra'!I27)*('Jul''13 Envestra'!I46/100)*'Jul''13 Envestra'!I24))</f>
        <v>0</v>
      </c>
      <c r="H51" s="66">
        <f>IF($F5*'Jul''13 Envestra'!J23/'Jul''13 Envestra'!J24&lt;'Jul''13 Envestra'!J27,0,IF($F5*'Jul''13 Envestra'!J23/'Jul''13 Envestra'!J24&lt;='Jul''13 Envestra'!J28,($F5*'Jul''13 Envestra'!J23/'Jul''13 Envestra'!J24-'Jul''13 Envestra'!J27)*('Jul''13 Envestra'!J46/100)*'Jul''13 Envestra'!J24,('Jul''13 Envestra'!J28-'Jul''13 Envestra'!J27)*('Jul''13 Envestra'!J46/100)*'Jul''13 Envestra'!J24))</f>
        <v>0</v>
      </c>
      <c r="I51" s="66">
        <f>IF($F5*'Jul''13 Envestra'!K23/'Jul''13 Envestra'!K24&lt;'Jul''13 Envestra'!K27,0,IF($F5*'Jul''13 Envestra'!K23/'Jul''13 Envestra'!K24&lt;='Jul''13 Envestra'!K28,($F5*'Jul''13 Envestra'!K23/'Jul''13 Envestra'!K24-'Jul''13 Envestra'!K27)*('Jul''13 Envestra'!K46/100)*'Jul''13 Envestra'!K24,('Jul''13 Envestra'!K28-'Jul''13 Envestra'!K27)*('Jul''13 Envestra'!K46/100)*'Jul''13 Envestra'!K24))</f>
        <v>0</v>
      </c>
      <c r="J51" s="66">
        <f>IF($F5*'Jul''13 Envestra'!L23/'Jul''13 Envestra'!L24&lt;'Jul''13 Envestra'!L27,0,IF($F5*'Jul''13 Envestra'!L23/'Jul''13 Envestra'!L24&lt;='Jul''13 Envestra'!L28,($F5*'Jul''13 Envestra'!L23/'Jul''13 Envestra'!L24-'Jul''13 Envestra'!L27)*('Jul''13 Envestra'!L46/100)*'Jul''13 Envestra'!L24,('Jul''13 Envestra'!L28-'Jul''13 Envestra'!L27)*('Jul''13 Envestra'!L46/100)*'Jul''13 Envestra'!L24))</f>
        <v>0</v>
      </c>
      <c r="K51" s="66">
        <f>IF($F5*'Jul''13 Envestra'!M23/'Jul''13 Envestra'!M24&lt;'Jul''13 Envestra'!M27,0,IF($F5*'Jul''13 Envestra'!M23/'Jul''13 Envestra'!M24&lt;='Jul''13 Envestra'!M28,($F5*'Jul''13 Envestra'!M23/'Jul''13 Envestra'!M24-'Jul''13 Envestra'!M27)*('Jul''13 Envestra'!M46/100)*'Jul''13 Envestra'!M24,('Jul''13 Envestra'!M28-'Jul''13 Envestra'!M27)*('Jul''13 Envestra'!M46/100)*'Jul''13 Envestra'!M24))</f>
        <v>0</v>
      </c>
      <c r="L51" s="70"/>
    </row>
    <row r="52" spans="1:12" x14ac:dyDescent="0.15">
      <c r="A52" s="47" t="s">
        <v>868</v>
      </c>
      <c r="C52" s="66">
        <f>IF(($F5*'Jul''13 Envestra'!E23/'Jul''13 Envestra'!E24&gt;'Jul''13 Envestra'!E28),($F5*'Jul''13 Envestra'!E23/'Jul''13 Envestra'!E24-'Jul''13 Envestra'!E28)*'Jul''13 Envestra'!E47/100*'Jul''13 Envestra'!E24,0)</f>
        <v>0</v>
      </c>
      <c r="D52" s="66">
        <f>IF(($F5*'Jul''13 Envestra'!F23/'Jul''13 Envestra'!F24&gt;'Jul''13 Envestra'!F27)*'Jul''13 Envestra'!F24,('Bills Jul''13'!$F5*'Jul''13 Envestra'!F23/'Jul''13 Envestra'!F24-'Jul''13 Envestra'!F28)*'Jul''13 Envestra'!F31/100)*'Jul''13 Envestra'!F24</f>
        <v>247.93073359999994</v>
      </c>
      <c r="E52" s="66">
        <f>IF(($F5*'Jul''13 Envestra'!G23/'Jul''13 Envestra'!G24&gt;'Jul''13 Envestra'!G28),($F5*'Jul''13 Envestra'!G23/'Jul''13 Envestra'!G24-'Jul''13 Envestra'!G28)*'Jul''13 Envestra'!G47/100*'Jul''13 Envestra'!G24,0)</f>
        <v>0</v>
      </c>
      <c r="F52" s="66">
        <f>IF(($F5*'Jul''13 Envestra'!H23/'Jul''13 Envestra'!H24&gt;'Jul''13 Envestra'!H27)*'Jul''13 Envestra'!H24,('Bills Jul''13'!$F5*'Jul''13 Envestra'!H23/'Jul''13 Envestra'!H24-'Jul''13 Envestra'!H28)*'Jul''13 Envestra'!H31/100)*'Jul''13 Envestra'!H24</f>
        <v>242.32513999999995</v>
      </c>
      <c r="G52" s="66">
        <f>IF(($F5*'Jul''13 Envestra'!I23/'Jul''13 Envestra'!I24&gt;'Jul''13 Envestra'!I27)*'Jul''13 Envestra'!I24,('Bills Jul''13'!$F5*'Jul''13 Envestra'!I23/'Jul''13 Envestra'!I24-'Jul''13 Envestra'!I28)*'Jul''13 Envestra'!I31/100)*'Jul''13 Envestra'!I24</f>
        <v>265.75476949999995</v>
      </c>
      <c r="H52" s="66">
        <f>IF(($F5*'Jul''13 Envestra'!J23/'Jul''13 Envestra'!J24&gt;'Jul''13 Envestra'!J27)*'Jul''13 Envestra'!J24,('Bills Jul''13'!$F5*'Jul''13 Envestra'!J23/'Jul''13 Envestra'!J24-'Jul''13 Envestra'!J28)*'Jul''13 Envestra'!J31/100)*'Jul''13 Envestra'!J24</f>
        <v>264.92268919999992</v>
      </c>
      <c r="I52" s="66">
        <f>IF(($F5*'Jul''13 Envestra'!K23/'Jul''13 Envestra'!K24&gt;'Jul''13 Envestra'!K27)*'Jul''13 Envestra'!K24,('Bills Jul''13'!$F5*'Jul''13 Envestra'!K23/'Jul''13 Envestra'!K24-'Jul''13 Envestra'!K28)*'Jul''13 Envestra'!K31/100)*'Jul''13 Envestra'!K24</f>
        <v>242.47111899999996</v>
      </c>
      <c r="J52" s="66">
        <f>IF(($F5*'Jul''13 Envestra'!L23/'Jul''13 Envestra'!L24&gt;'Jul''13 Envestra'!L27)*'Jul''13 Envestra'!L24,('Bills Jul''13'!$F5*'Jul''13 Envestra'!L23/'Jul''13 Envestra'!L24-'Jul''13 Envestra'!L28)*'Jul''13 Envestra'!L31/100)*'Jul''13 Envestra'!L24</f>
        <v>234.44227399999997</v>
      </c>
      <c r="K52" s="66">
        <f>IF(($F5*'Jul''13 Envestra'!M23/'Jul''13 Envestra'!M24&gt;'Jul''13 Envestra'!M27)*'Jul''13 Envestra'!M24,('Bills Jul''13'!$F5*'Jul''13 Envestra'!M23/'Jul''13 Envestra'!M24-'Jul''13 Envestra'!M28)*'Jul''13 Envestra'!M31/100)*'Jul''13 Envestra'!M24</f>
        <v>252.10573299999996</v>
      </c>
      <c r="L52" s="70"/>
    </row>
    <row r="53" spans="1:12" x14ac:dyDescent="0.15">
      <c r="A53" s="47" t="s">
        <v>744</v>
      </c>
      <c r="C53" s="66">
        <f>IF($F5*'Jul''13 Envestra'!E25/'Jul''13 Envestra'!E26&gt;='Jul''13 Envestra'!E27,('Jul''13 Envestra'!E27*'Jul''13 Envestra'!E48/100)*'Jul''13 Envestra'!E26,($F5*'Jul''13 Envestra'!E25/'Jul''13 Envestra'!E26*'Jul''13 Envestra'!E48/100*'Jul''13 Envestra'!E26))</f>
        <v>436.65600000000001</v>
      </c>
      <c r="D53" s="66">
        <f>IF($F5*'Jul''13 Envestra'!F25/'Jul''13 Envestra'!F26&gt;='Jul''13 Envestra'!F27,('Jul''13 Envestra'!F27*'Jul''13 Envestra'!F32/100)*'Jul''13 Envestra'!F26,('Bills Jul''13'!$F5*'Jul''13 Envestra'!F25/'Jul''13 Envestra'!F26*'Jul''13 Envestra'!F32/100)*'Jul''13 Envestra'!F26)</f>
        <v>239.78239999999997</v>
      </c>
      <c r="E53" s="66">
        <f>IF($F5*'Jul''13 Envestra'!G25/'Jul''13 Envestra'!G26&gt;='Jul''13 Envestra'!G27,('Jul''13 Envestra'!G27*'Jul''13 Envestra'!G48/100)*'Jul''13 Envestra'!G26,($F5*'Jul''13 Envestra'!G25/'Jul''13 Envestra'!G26*'Jul''13 Envestra'!G48/100*'Jul''13 Envestra'!G26))</f>
        <v>467.28</v>
      </c>
      <c r="F53" s="66">
        <f>IF($F5*'Jul''13 Envestra'!H25/'Jul''13 Envestra'!H26&gt;='Jul''13 Envestra'!H27,('Jul''13 Envestra'!H27*'Jul''13 Envestra'!H32/100)*'Jul''13 Envestra'!H26,('Bills Jul''13'!$F5*'Jul''13 Envestra'!H25/'Jul''13 Envestra'!H26*'Jul''13 Envestra'!H32/100)*'Jul''13 Envestra'!H26)</f>
        <v>231.68</v>
      </c>
      <c r="G53" s="66">
        <f>IF($F5*'Jul''13 Envestra'!I25/'Jul''13 Envestra'!I26&gt;='Jul''13 Envestra'!I27,('Jul''13 Envestra'!I27*'Jul''13 Envestra'!I32/100)*'Jul''13 Envestra'!I26,('Bills Jul''13'!$F5*'Jul''13 Envestra'!I25/'Jul''13 Envestra'!I26*'Jul''13 Envestra'!I32/100)*'Jul''13 Envestra'!I26)</f>
        <v>247.5264</v>
      </c>
      <c r="H53" s="66">
        <f>IF($F5*'Jul''13 Envestra'!J25/'Jul''13 Envestra'!J26&gt;='Jul''13 Envestra'!J27,('Jul''13 Envestra'!J27*'Jul''13 Envestra'!J32/100)*'Jul''13 Envestra'!J26,('Bills Jul''13'!$F5*'Jul''13 Envestra'!J25/'Jul''13 Envestra'!J26*'Jul''13 Envestra'!J32/100)*'Jul''13 Envestra'!J26)</f>
        <v>255.65440000000001</v>
      </c>
      <c r="I53" s="66">
        <f>IF($F5*'Jul''13 Envestra'!K25/'Jul''13 Envestra'!K26&gt;='Jul''13 Envestra'!K27,('Jul''13 Envestra'!K27*'Jul''13 Envestra'!K32/100)*'Jul''13 Envestra'!K26,('Bills Jul''13'!$F5*'Jul''13 Envestra'!K25/'Jul''13 Envestra'!K26*'Jul''13 Envestra'!K32/100)*'Jul''13 Envestra'!K26)</f>
        <v>242.17599999999999</v>
      </c>
      <c r="J53" s="66">
        <f>IF($F5*'Jul''13 Envestra'!L25/'Jul''13 Envestra'!L26&gt;='Jul''13 Envestra'!L27,('Jul''13 Envestra'!L27*'Jul''13 Envestra'!L32/100)*'Jul''13 Envestra'!L26,('Bills Jul''13'!$F5*'Jul''13 Envestra'!L25/'Jul''13 Envestra'!L26*'Jul''13 Envestra'!L32/100)*'Jul''13 Envestra'!L26)</f>
        <v>249.21600000000001</v>
      </c>
      <c r="K53" s="66">
        <f>IF($F5*'Jul''13 Envestra'!M25/'Jul''13 Envestra'!M26&gt;='Jul''13 Envestra'!M27,('Jul''13 Envestra'!M27*'Jul''13 Envestra'!M32/100)*'Jul''13 Envestra'!M26,('Bills Jul''13'!$F5*'Jul''13 Envestra'!M25/'Jul''13 Envestra'!M26*'Jul''13 Envestra'!M32/100)*'Jul''13 Envestra'!M26)</f>
        <v>242.17599999999999</v>
      </c>
      <c r="L53" s="70"/>
    </row>
    <row r="54" spans="1:12" x14ac:dyDescent="0.15">
      <c r="A54" s="47" t="s">
        <v>389</v>
      </c>
      <c r="C54" s="66">
        <f>IF($F5*'Jul''13 Envestra'!E25/'Jul''13 Envestra'!E26&lt;'Jul''13 Envestra'!E27,0,IF($F5*'Jul''13 Envestra'!E25/'Jul''13 Envestra'!E26&lt;='Jul''13 Envestra'!E28,($F5*'Jul''13 Envestra'!E25/'Jul''13 Envestra'!E26-'Jul''13 Envestra'!E27)*('Jul''13 Envestra'!E49/100)*'Jul''13 Envestra'!E26,('Jul''13 Envestra'!E28-'Jul''13 Envestra'!E27)*('Jul''13 Envestra'!E49/100)*'Jul''13 Envestra'!E26))</f>
        <v>274.16601299999996</v>
      </c>
      <c r="D54" s="66">
        <v>0</v>
      </c>
      <c r="E54" s="66">
        <f>IF($F5*'Jul''13 Envestra'!G25/'Jul''13 Envestra'!G26&lt;'Jul''13 Envestra'!G27,0,IF($F5*'Jul''13 Envestra'!G25/'Jul''13 Envestra'!G26&lt;='Jul''13 Envestra'!G28,($F5*'Jul''13 Envestra'!G25/'Jul''13 Envestra'!G26-'Jul''13 Envestra'!G27)*('Jul''13 Envestra'!G49/100)*'Jul''13 Envestra'!G26,('Jul''13 Envestra'!G28-'Jul''13 Envestra'!G27)*('Jul''13 Envestra'!G49/100)*'Jul''13 Envestra'!G26))</f>
        <v>300.88977599999993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70"/>
    </row>
    <row r="55" spans="1:12" x14ac:dyDescent="0.15">
      <c r="A55" s="47" t="s">
        <v>742</v>
      </c>
      <c r="C55" s="66">
        <f>IF(($F5*'Jul''13 Envestra'!E25/'Jul''13 Envestra'!E26&gt;'Jul''13 Envestra'!E28),($F5*'Jul''13 Envestra'!E25/'Jul''13 Envestra'!E26-'Jul''13 Envestra'!E28)*'Jul''13 Envestra'!E50/100*'Jul''13 Envestra'!E26,0)</f>
        <v>0</v>
      </c>
      <c r="D55" s="66">
        <f>IF(($F5*'Jul''13 Envestra'!F25/'Jul''13 Envestra'!F26&gt;'Jul''13 Envestra'!F27),('Bills Jul''13'!$F5*'Jul''13 Envestra'!F25/'Jul''13 Envestra'!F26-'Jul''13 Envestra'!F27)*'Jul''13 Envestra'!F34/100)*'Jul''13 Envestra'!F26</f>
        <v>465.99416379999997</v>
      </c>
      <c r="E55" s="66">
        <f>IF(($F5*'Jul''13 Envestra'!G25/'Jul''13 Envestra'!G26&gt;'Jul''13 Envestra'!G28),($F5*'Jul''13 Envestra'!G25/'Jul''13 Envestra'!G26-'Jul''13 Envestra'!G28)*'Jul''13 Envestra'!G50/100*'Jul''13 Envestra'!G26,0)</f>
        <v>0</v>
      </c>
      <c r="F55" s="66">
        <f>IF(($F5*'Jul''13 Envestra'!H25/'Jul''13 Envestra'!H26&gt;'Jul''13 Envestra'!H27),('Bills Jul''13'!$F5*'Jul''13 Envestra'!H25/'Jul''13 Envestra'!H26-'Jul''13 Envestra'!H27)*'Jul''13 Envestra'!H34/100)*'Jul''13 Envestra'!H26</f>
        <v>470.05237999999997</v>
      </c>
      <c r="G55" s="66">
        <f>IF(($F5*'Jul''13 Envestra'!I25/'Jul''13 Envestra'!I26&gt;'Jul''13 Envestra'!I27),('Bills Jul''13'!$F5*'Jul''13 Envestra'!I25/'Jul''13 Envestra'!I26-'Jul''13 Envestra'!I27)*'Jul''13 Envestra'!I34/100)*'Jul''13 Envestra'!I26</f>
        <v>503.89031219999993</v>
      </c>
      <c r="H55" s="66">
        <f>IF(($F5*'Jul''13 Envestra'!J25/'Jul''13 Envestra'!J26&gt;'Jul''13 Envestra'!J27),('Bills Jul''13'!$F5*'Jul''13 Envestra'!J25/'Jul''13 Envestra'!J26-'Jul''13 Envestra'!J27)*'Jul''13 Envestra'!J34/100)*'Jul''13 Envestra'!J26</f>
        <v>516.00656919999994</v>
      </c>
      <c r="I55" s="66">
        <f>IF(($F5*'Jul''13 Envestra'!K25/'Jul''13 Envestra'!K26&gt;'Jul''13 Envestra'!K27),('Bills Jul''13'!$F5*'Jul''13 Envestra'!K25/'Jul''13 Envestra'!K26-'Jul''13 Envestra'!K27)*'Jul''13 Envestra'!K34/100)*'Jul''13 Envestra'!K26</f>
        <v>456.03839599999992</v>
      </c>
      <c r="J55" s="66">
        <f>IF(($F5*'Jul''13 Envestra'!L25/'Jul''13 Envestra'!L26&gt;'Jul''13 Envestra'!L27),('Bills Jul''13'!$F5*'Jul''13 Envestra'!L25/'Jul''13 Envestra'!L26-'Jul''13 Envestra'!L27)*'Jul''13 Envestra'!L34/100)*'Jul''13 Envestra'!L26</f>
        <v>446.40378199999992</v>
      </c>
      <c r="K55" s="66">
        <f>IF(($F5*'Jul''13 Envestra'!M25/'Jul''13 Envestra'!M26&gt;'Jul''13 Envestra'!M27),('Bills Jul''13'!$F5*'Jul''13 Envestra'!M25/'Jul''13 Envestra'!M26-'Jul''13 Envestra'!M27)*'Jul''13 Envestra'!M34/100)*'Jul''13 Envestra'!M26</f>
        <v>481.7306999999999</v>
      </c>
      <c r="L55" s="70"/>
    </row>
    <row r="56" spans="1:12" x14ac:dyDescent="0.15">
      <c r="A56" s="47" t="s">
        <v>309</v>
      </c>
      <c r="C56" s="66">
        <f>365*'Jul''13 Envestra'!E35/100</f>
        <v>228.49364999999997</v>
      </c>
      <c r="D56" s="66">
        <f>365*'Jul''13 Envestra'!F35/100</f>
        <v>211.9117</v>
      </c>
      <c r="E56" s="66">
        <f>365*'Jul''13 Envestra'!G35/100</f>
        <v>232.87</v>
      </c>
      <c r="F56" s="66">
        <f>365*'Jul''13 Envestra'!H35/100</f>
        <v>212.61250000000001</v>
      </c>
      <c r="G56" s="66">
        <f>365*'Jul''13 Envestra'!I35/100</f>
        <v>240.49849999999998</v>
      </c>
      <c r="H56" s="66">
        <f>365*'Jul''13 Envestra'!J35/100</f>
        <v>236.739</v>
      </c>
      <c r="I56" s="66">
        <f>365*'Jul''13 Envestra'!K35/100</f>
        <v>208.78</v>
      </c>
      <c r="J56" s="66">
        <f>365*'Jul''13 Envestra'!L35/100</f>
        <v>223.15369999999999</v>
      </c>
      <c r="K56" s="66">
        <f>365*'Jul''13 Envestra'!M35/100</f>
        <v>212.39349999999999</v>
      </c>
      <c r="L56" s="67">
        <f>AVERAGE(C56:K56)</f>
        <v>223.05028333333334</v>
      </c>
    </row>
    <row r="57" spans="1:12" x14ac:dyDescent="0.15">
      <c r="A57" s="69" t="s">
        <v>721</v>
      </c>
      <c r="B57" s="70"/>
      <c r="C57" s="68">
        <f t="shared" ref="C57:H57" si="3">SUM(C50:C56)</f>
        <v>1303.80063</v>
      </c>
      <c r="D57" s="68">
        <f t="shared" si="3"/>
        <v>1298.3933973999997</v>
      </c>
      <c r="E57" s="68">
        <f t="shared" si="3"/>
        <v>1397.0037399999997</v>
      </c>
      <c r="F57" s="68">
        <f t="shared" si="3"/>
        <v>1277.6300199999998</v>
      </c>
      <c r="G57" s="68">
        <f t="shared" si="3"/>
        <v>1389.6699816999997</v>
      </c>
      <c r="H57" s="68">
        <f t="shared" si="3"/>
        <v>1405.7322583999999</v>
      </c>
      <c r="I57" s="68">
        <f>SUM(I50:I56)</f>
        <v>1279.0015149999999</v>
      </c>
      <c r="J57" s="68">
        <f>SUM(J50:J56)</f>
        <v>1282.7517559999999</v>
      </c>
      <c r="K57" s="68">
        <f>SUM(K50:K56)</f>
        <v>1311.6059329999998</v>
      </c>
      <c r="L57" s="72">
        <f>AVERAGE(C57:K57)</f>
        <v>1327.2876923888887</v>
      </c>
    </row>
    <row r="59" spans="1:12" x14ac:dyDescent="0.15">
      <c r="A59" s="62" t="s">
        <v>343</v>
      </c>
      <c r="C59" s="50" t="s">
        <v>872</v>
      </c>
      <c r="D59" s="50" t="s">
        <v>396</v>
      </c>
      <c r="E59" s="50" t="s">
        <v>204</v>
      </c>
      <c r="F59" s="50" t="s">
        <v>398</v>
      </c>
      <c r="G59" s="50" t="s">
        <v>126</v>
      </c>
      <c r="H59" s="50" t="s">
        <v>522</v>
      </c>
      <c r="I59" s="50" t="s">
        <v>726</v>
      </c>
      <c r="J59" s="50" t="s">
        <v>281</v>
      </c>
      <c r="K59" s="50" t="s">
        <v>375</v>
      </c>
      <c r="L59" s="65" t="s">
        <v>729</v>
      </c>
    </row>
    <row r="60" spans="1:12" x14ac:dyDescent="0.15">
      <c r="A60" s="47" t="s">
        <v>667</v>
      </c>
      <c r="C60" s="66">
        <f>IF($F5*'Jul''13 Envestra'!E39/'Jul''13 Envestra'!E40&gt;='Jul''13 Envestra'!E43,('Jul''13 Envestra'!E43*'Jul''13 Envestra'!E45/100)*'Jul''13 Envestra'!E40,($F5*'Jul''13 Envestra'!E39/'Jul''13 Envestra'!E40*'Jul''13 Envestra'!E45/100)*'Jul''13 Envestra'!E40)</f>
        <v>222.94800000000004</v>
      </c>
      <c r="D60" s="66">
        <f>IF($F5*'Jul''13 Envestra'!F39/'Jul''13 Envestra'!F40&gt;='Jul''13 Envestra'!F43,('Jul''13 Envestra'!F43*'Jul''13 Envestra'!F45/100)*'Jul''13 Envestra'!F40,($F5*'Jul''13 Envestra'!F39/'Jul''13 Envestra'!F40*'Jul''13 Envestra'!F45/100)*'Jul''13 Envestra'!F40)</f>
        <v>163.59200000000001</v>
      </c>
      <c r="E60" s="66">
        <f>IF($F5*'Jul''13 Envestra'!G39/'Jul''13 Envestra'!G40&gt;='Jul''13 Envestra'!G43,('Jul''13 Envestra'!G43*'Jul''13 Envestra'!G45/100)*'Jul''13 Envestra'!G40,($F5*'Jul''13 Envestra'!G39/'Jul''13 Envestra'!G40*'Jul''13 Envestra'!G45/100)*'Jul''13 Envestra'!G40)</f>
        <v>241.56</v>
      </c>
      <c r="F60" s="66">
        <f>IF($F5*'Jul''13 Envestra'!H39/'Jul''13 Envestra'!H40&gt;='Jul''13 Envestra'!H43,('Jul''13 Envestra'!H43*'Jul''13 Envestra'!H45/100)*'Jul''13 Envestra'!H40,($F5*'Jul''13 Envestra'!H39/'Jul''13 Envestra'!H40*'Jul''13 Envestra'!H45/100)*'Jul''13 Envestra'!H40)</f>
        <v>152.80000000000001</v>
      </c>
      <c r="G60" s="66">
        <f>IF($F5*'Jul''13 Envestra'!I39/'Jul''13 Envestra'!I40&gt;='Jul''13 Envestra'!I43,('Jul''13 Envestra'!I43*'Jul''13 Envestra'!I45/100)*'Jul''13 Envestra'!I40,($F5*'Jul''13 Envestra'!I39/'Jul''13 Envestra'!I40*'Jul''13 Envestra'!I45/100)*'Jul''13 Envestra'!I40)</f>
        <v>169.22400000000002</v>
      </c>
      <c r="H60" s="66">
        <f>IF($F5*'Jul''13 Envestra'!J39/'Jul''13 Envestra'!J40&gt;='Jul''13 Envestra'!J43,('Jul''13 Envestra'!J43*'Jul''13 Envestra'!J45/100)*'Jul''13 Envestra'!J40,($F5*'Jul''13 Envestra'!J39/'Jul''13 Envestra'!J40*'Jul''13 Envestra'!J45/100)*'Jul''13 Envestra'!J40)</f>
        <v>165.28</v>
      </c>
      <c r="I60" s="66">
        <f>IF($F5*'Jul''13 Envestra'!K39/'Jul''13 Envestra'!K40&gt;='Jul''13 Envestra'!K43,('Jul''13 Envestra'!K43*'Jul''13 Envestra'!K45/100)*'Jul''13 Envestra'!K40,($F5*'Jul''13 Envestra'!K39/'Jul''13 Envestra'!K40*'Jul''13 Envestra'!K45/100)*'Jul''13 Envestra'!K40)</f>
        <v>160.15999999999997</v>
      </c>
      <c r="J60" s="66">
        <f>IF($F5*'Jul''13 Envestra'!L39/'Jul''13 Envestra'!L40&gt;='Jul''13 Envestra'!L43,('Jul''13 Envestra'!L43*'Jul''13 Envestra'!L45/100)*'Jul''13 Envestra'!L40,($F5*'Jul''13 Envestra'!L39/'Jul''13 Envestra'!L40*'Jul''13 Envestra'!L45/100)*'Jul''13 Envestra'!L40)</f>
        <v>163.67999999999998</v>
      </c>
      <c r="K60" s="66">
        <f>IF($F5*'Jul''13 Envestra'!M39/'Jul''13 Envestra'!M40&gt;='Jul''13 Envestra'!M43,('Jul''13 Envestra'!M43*'Jul''13 Envestra'!M45/100)*'Jul''13 Envestra'!M40,($F5*'Jul''13 Envestra'!M39/'Jul''13 Envestra'!M40*'Jul''13 Envestra'!M45/100)*'Jul''13 Envestra'!M40)</f>
        <v>158.4</v>
      </c>
      <c r="L60" s="70"/>
    </row>
    <row r="61" spans="1:12" x14ac:dyDescent="0.15">
      <c r="A61" s="47" t="s">
        <v>170</v>
      </c>
      <c r="C61" s="66">
        <f>IF($F5*'Jul''13 Envestra'!E39/'Jul''13 Envestra'!E40&lt;'Jul''13 Envestra'!E43,0,IF($F5*'Jul''13 Envestra'!E39/'Jul''13 Envestra'!E40&lt;='Jul''13 Envestra'!E44,($F5*'Jul''13 Envestra'!E39/'Jul''13 Envestra'!E40-'Jul''13 Envestra'!E43)*('Jul''13 Envestra'!E46/100)*'Jul''13 Envestra'!E40,('Jul''13 Envestra'!E44-'Jul''13 Envestra'!E43)*('Jul''13 Envestra'!E46/100)*'Jul''13 Envestra'!E40))</f>
        <v>141.53696699999998</v>
      </c>
      <c r="D61" s="66">
        <f>IF($F5*'Jul''13 Envestra'!F39/'Jul''13 Envestra'!F40&lt;'Jul''13 Envestra'!F43,0,IF($F5*'Jul''13 Envestra'!F39/'Jul''13 Envestra'!F40&lt;='Jul''13 Envestra'!F44,($F5*'Jul''13 Envestra'!F39/'Jul''13 Envestra'!F40-'Jul''13 Envestra'!F43)*('Jul''13 Envestra'!F46/100)*'Jul''13 Envestra'!F40,('Jul''13 Envestra'!F44-'Jul''13 Envestra'!F43)*('Jul''13 Envestra'!F46/100)*'Jul''13 Envestra'!F40))</f>
        <v>235.48295429999999</v>
      </c>
      <c r="E61" s="66">
        <f>IF($F5*'Jul''13 Envestra'!G39/'Jul''13 Envestra'!G40&lt;'Jul''13 Envestra'!G43,0,IF($F5*'Jul''13 Envestra'!G39/'Jul''13 Envestra'!G40&lt;='Jul''13 Envestra'!G44,($F5*'Jul''13 Envestra'!G39/'Jul''13 Envestra'!G40-'Jul''13 Envestra'!G43)*('Jul''13 Envestra'!G46/100)*'Jul''13 Envestra'!G40,('Jul''13 Envestra'!G44-'Jul''13 Envestra'!G43)*('Jul''13 Envestra'!G46/100)*'Jul''13 Envestra'!G40))</f>
        <v>154.40396399999995</v>
      </c>
      <c r="F61" s="66">
        <f>IF($F5*'Jul''13 Envestra'!H39/'Jul''13 Envestra'!H40&lt;'Jul''13 Envestra'!H43,0,IF($F5*'Jul''13 Envestra'!H39/'Jul''13 Envestra'!H40&lt;='Jul''13 Envestra'!H44,($F5*'Jul''13 Envestra'!H39/'Jul''13 Envestra'!H40-'Jul''13 Envestra'!H43)*('Jul''13 Envestra'!H46/100)*'Jul''13 Envestra'!H40,('Jul''13 Envestra'!H44-'Jul''13 Envestra'!H43)*('Jul''13 Envestra'!H46/100)*'Jul''13 Envestra'!H40))</f>
        <v>0</v>
      </c>
      <c r="G61" s="66">
        <f>IF($F5*'Jul''13 Envestra'!I39/'Jul''13 Envestra'!I40&lt;'Jul''13 Envestra'!I43,0,IF($F5*'Jul''13 Envestra'!I39/'Jul''13 Envestra'!I40&lt;='Jul''13 Envestra'!I44,($F5*'Jul''13 Envestra'!I39/'Jul''13 Envestra'!I40-'Jul''13 Envestra'!I43)*('Jul''13 Envestra'!I46/100)*'Jul''13 Envestra'!I40,('Jul''13 Envestra'!I44-'Jul''13 Envestra'!I43)*('Jul''13 Envestra'!I46/100)*'Jul''13 Envestra'!I40))</f>
        <v>243.48966069999994</v>
      </c>
      <c r="H61" s="66">
        <f>IF($F5*'Jul''13 Envestra'!J39/'Jul''13 Envestra'!J40&lt;'Jul''13 Envestra'!J43,0,IF($F5*'Jul''13 Envestra'!J39/'Jul''13 Envestra'!J40&lt;='Jul''13 Envestra'!J44,($F5*'Jul''13 Envestra'!J39/'Jul''13 Envestra'!J40-'Jul''13 Envestra'!J43)*('Jul''13 Envestra'!J46/100)*'Jul''13 Envestra'!J40,('Jul''13 Envestra'!J44-'Jul''13 Envestra'!J43)*('Jul''13 Envestra'!J46/100)*'Jul''13 Envestra'!J40))</f>
        <v>234.10517689999995</v>
      </c>
      <c r="I61" s="66">
        <f>IF($F5*'Jul''13 Envestra'!K39/'Jul''13 Envestra'!K40&lt;'Jul''13 Envestra'!K43,0,IF($F5*'Jul''13 Envestra'!K39/'Jul''13 Envestra'!K40&lt;='Jul''13 Envestra'!K44,($F5*'Jul''13 Envestra'!K39/'Jul''13 Envestra'!K40-'Jul''13 Envestra'!K43)*('Jul''13 Envestra'!K46/100)*'Jul''13 Envestra'!K40,('Jul''13 Envestra'!K44-'Jul''13 Envestra'!K43)*('Jul''13 Envestra'!K46/100)*'Jul''13 Envestra'!K40))</f>
        <v>230.19280899999995</v>
      </c>
      <c r="J61" s="66">
        <f>IF($F5*'Jul''13 Envestra'!L39/'Jul''13 Envestra'!L40&lt;'Jul''13 Envestra'!L43,0,IF($F5*'Jul''13 Envestra'!L39/'Jul''13 Envestra'!L40&lt;='Jul''13 Envestra'!L44,($F5*'Jul''13 Envestra'!L39/'Jul''13 Envestra'!L40-'Jul''13 Envestra'!L43)*('Jul''13 Envestra'!L46/100)*'Jul''13 Envestra'!L40,('Jul''13 Envestra'!L44-'Jul''13 Envestra'!L43)*('Jul''13 Envestra'!L46/100)*'Jul''13 Envestra'!L40))</f>
        <v>223.04396399999993</v>
      </c>
      <c r="K61" s="66">
        <f>IF($F5*'Jul''13 Envestra'!M39/'Jul''13 Envestra'!M40&lt;'Jul''13 Envestra'!M43,0,IF($F5*'Jul''13 Envestra'!M39/'Jul''13 Envestra'!M40&lt;='Jul''13 Envestra'!M44,($F5*'Jul''13 Envestra'!M39/'Jul''13 Envestra'!M40-'Jul''13 Envestra'!M43)*('Jul''13 Envestra'!M46/100)*'Jul''13 Envestra'!M40,('Jul''13 Envestra'!M44-'Jul''13 Envestra'!M43)*('Jul''13 Envestra'!M46/100)*'Jul''13 Envestra'!M40))</f>
        <v>223.04396399999993</v>
      </c>
      <c r="L61" s="70"/>
    </row>
    <row r="62" spans="1:12" x14ac:dyDescent="0.15">
      <c r="A62" s="47" t="s">
        <v>868</v>
      </c>
      <c r="C62" s="66">
        <f>IF(($F5*'Jul''13 Envestra'!E39/'Jul''13 Envestra'!E40&gt;'Jul''13 Envestra'!E44),($F5*'Jul''13 Envestra'!E39/'Jul''13 Envestra'!E40-'Jul''13 Envestra'!E44)*'Jul''13 Envestra'!E47/100)*'Jul''13 Envestra'!E40</f>
        <v>0</v>
      </c>
      <c r="D62" s="66">
        <f>IF(($F5*'Jul''13 Envestra'!F39/'Jul''13 Envestra'!F40&gt;'Jul''13 Envestra'!F44),($F5*'Jul''13 Envestra'!F39/'Jul''13 Envestra'!F40-'Jul''13 Envestra'!F44)*'Jul''13 Envestra'!F47/100)*'Jul''13 Envestra'!F40</f>
        <v>0</v>
      </c>
      <c r="E62" s="66">
        <f>IF(($F5*'Jul''13 Envestra'!G39/'Jul''13 Envestra'!G40&gt;'Jul''13 Envestra'!G44),($F5*'Jul''13 Envestra'!G39/'Jul''13 Envestra'!G40-'Jul''13 Envestra'!G44)*'Jul''13 Envestra'!G47/100)*'Jul''13 Envestra'!G40</f>
        <v>0</v>
      </c>
      <c r="F62" s="66">
        <f>IF(($F5*'Jul''13 Envestra'!H39/'Jul''13 Envestra'!H40&gt;'Jul''13 Envestra'!H44),($F5*'Jul''13 Envestra'!H39/'Jul''13 Envestra'!H40-'Jul''13 Envestra'!H44)*'Jul''13 Envestra'!H47/100)*'Jul''13 Envestra'!H40</f>
        <v>223.56387999999995</v>
      </c>
      <c r="G62" s="66">
        <f>IF(($F5*'Jul''13 Envestra'!I39/'Jul''13 Envestra'!I40&gt;'Jul''13 Envestra'!I44),($F5*'Jul''13 Envestra'!I39/'Jul''13 Envestra'!I40-'Jul''13 Envestra'!I44)*'Jul''13 Envestra'!I47/100)*'Jul''13 Envestra'!I40</f>
        <v>0</v>
      </c>
      <c r="H62" s="66">
        <f>IF(($F5*'Jul''13 Envestra'!J39/'Jul''13 Envestra'!J40&gt;'Jul''13 Envestra'!J44),($F5*'Jul''13 Envestra'!J39/'Jul''13 Envestra'!J40-'Jul''13 Envestra'!J44)*'Jul''13 Envestra'!J47/100)*'Jul''13 Envestra'!J40</f>
        <v>0</v>
      </c>
      <c r="I62" s="66">
        <f>IF(($F5*'Jul''13 Envestra'!K39/'Jul''13 Envestra'!K40&gt;'Jul''13 Envestra'!K44),($F5*'Jul''13 Envestra'!K39/'Jul''13 Envestra'!K40-'Jul''13 Envestra'!K44)*'Jul''13 Envestra'!K47/100)*'Jul''13 Envestra'!K40</f>
        <v>0</v>
      </c>
      <c r="J62" s="66">
        <f>IF(($F5*'Jul''13 Envestra'!L39/'Jul''13 Envestra'!L40&gt;'Jul''13 Envestra'!L44),($F5*'Jul''13 Envestra'!L39/'Jul''13 Envestra'!L40-'Jul''13 Envestra'!L44)*'Jul''13 Envestra'!L47/100)*'Jul''13 Envestra'!L40</f>
        <v>0</v>
      </c>
      <c r="K62" s="66">
        <f>IF(($F5*'Jul''13 Envestra'!M39/'Jul''13 Envestra'!M40&gt;'Jul''13 Envestra'!M44),($F5*'Jul''13 Envestra'!M39/'Jul''13 Envestra'!M40-'Jul''13 Envestra'!M44)*'Jul''13 Envestra'!M47/100)*'Jul''13 Envestra'!M40</f>
        <v>0</v>
      </c>
      <c r="L62" s="70"/>
    </row>
    <row r="63" spans="1:12" x14ac:dyDescent="0.15">
      <c r="A63" s="47" t="s">
        <v>744</v>
      </c>
      <c r="C63" s="66">
        <f>IF($F5*'Jul''13 Envestra'!E41/'Jul''13 Envestra'!E42&gt;='Jul''13 Envestra'!E43,('Jul''13 Envestra'!E43*'Jul''13 Envestra'!E48/100)*'Jul''13 Envestra'!E42,($F5*'Jul''13 Envestra'!E41/'Jul''13 Envestra'!E42*'Jul''13 Envestra'!E48/100)*'Jul''13 Envestra'!E42)</f>
        <v>436.65600000000001</v>
      </c>
      <c r="D63" s="66">
        <f>IF($F5*'Jul''13 Envestra'!F41/'Jul''13 Envestra'!F42&gt;='Jul''13 Envestra'!F43,('Jul''13 Envestra'!F43*'Jul''13 Envestra'!F48/100)*'Jul''13 Envestra'!F42,($F5*'Jul''13 Envestra'!F41/'Jul''13 Envestra'!F42*'Jul''13 Envestra'!F48/100)*'Jul''13 Envestra'!F42)</f>
        <v>310.99200000000002</v>
      </c>
      <c r="E63" s="66">
        <f>IF($F5*'Jul''13 Envestra'!G41/'Jul''13 Envestra'!G42&gt;='Jul''13 Envestra'!G43,('Jul''13 Envestra'!G43*'Jul''13 Envestra'!G48/100)*'Jul''13 Envestra'!G42,($F5*'Jul''13 Envestra'!G41/'Jul''13 Envestra'!G42*'Jul''13 Envestra'!G48/100)*'Jul''13 Envestra'!G42)</f>
        <v>467.28</v>
      </c>
      <c r="F63" s="66">
        <f>IF($F5*'Jul''13 Envestra'!H41/'Jul''13 Envestra'!H42&gt;='Jul''13 Envestra'!H43,('Jul''13 Envestra'!H43*'Jul''13 Envestra'!H48/100)*'Jul''13 Envestra'!H42,($F5*'Jul''13 Envestra'!H41/'Jul''13 Envestra'!H42*'Jul''13 Envestra'!H48/100)*'Jul''13 Envestra'!H42)</f>
        <v>297.60000000000002</v>
      </c>
      <c r="G63" s="66">
        <f>IF($F5*'Jul''13 Envestra'!I41/'Jul''13 Envestra'!I42&gt;='Jul''13 Envestra'!I43,('Jul''13 Envestra'!I43*'Jul''13 Envestra'!I48/100)*'Jul''13 Envestra'!I42,($F5*'Jul''13 Envestra'!I41/'Jul''13 Envestra'!I42*'Jul''13 Envestra'!I48/100)*'Jul''13 Envestra'!I42)</f>
        <v>332.81599999999997</v>
      </c>
      <c r="H63" s="66">
        <f>IF($F5*'Jul''13 Envestra'!J41/'Jul''13 Envestra'!J42&gt;='Jul''13 Envestra'!J43,('Jul''13 Envestra'!J43*'Jul''13 Envestra'!J48/100)*'Jul''13 Envestra'!J42,($F5*'Jul''13 Envestra'!J41/'Jul''13 Envestra'!J42*'Jul''13 Envestra'!J48/100)*'Jul''13 Envestra'!J42)</f>
        <v>322.57599999999996</v>
      </c>
      <c r="I63" s="66">
        <f>IF($F5*'Jul''13 Envestra'!K41/'Jul''13 Envestra'!K42&gt;='Jul''13 Envestra'!K43,('Jul''13 Envestra'!K43*'Jul''13 Envestra'!K48/100)*'Jul''13 Envestra'!K42,($F5*'Jul''13 Envestra'!K41/'Jul''13 Envestra'!K42*'Jul''13 Envestra'!K48/100)*'Jul''13 Envestra'!K42)</f>
        <v>304.48</v>
      </c>
      <c r="J63" s="66">
        <f>IF($F5*'Jul''13 Envestra'!L41/'Jul''13 Envestra'!L42&gt;='Jul''13 Envestra'!L43,('Jul''13 Envestra'!L43*'Jul''13 Envestra'!L48/100)*'Jul''13 Envestra'!L42,($F5*'Jul''13 Envestra'!L41/'Jul''13 Envestra'!L42*'Jul''13 Envestra'!L48/100)*'Jul''13 Envestra'!L42)</f>
        <v>311.52</v>
      </c>
      <c r="K63" s="66">
        <f>IF($F5*'Jul''13 Envestra'!M41/'Jul''13 Envestra'!M42&gt;='Jul''13 Envestra'!M43,('Jul''13 Envestra'!M43*'Jul''13 Envestra'!M48/100)*'Jul''13 Envestra'!M42,($F5*'Jul''13 Envestra'!M41/'Jul''13 Envestra'!M42*'Jul''13 Envestra'!M48/100)*'Jul''13 Envestra'!M42)</f>
        <v>318.56</v>
      </c>
      <c r="L63" s="70"/>
    </row>
    <row r="64" spans="1:12" x14ac:dyDescent="0.15">
      <c r="A64" s="47" t="s">
        <v>389</v>
      </c>
      <c r="C64" s="66">
        <f>IF($F5*'Jul''13 Envestra'!E41/'Jul''13 Envestra'!E42&lt;'Jul''13 Envestra'!E43,0,IF($F5*'Jul''13 Envestra'!E41/'Jul''13 Envestra'!E42&lt;='Jul''13 Envestra'!E44,($F5*'Jul''13 Envestra'!E41/'Jul''13 Envestra'!E42-'Jul''13 Envestra'!E43)*('Jul''13 Envestra'!E49/100)*'Jul''13 Envestra'!E42,('Jul''13 Envestra'!E44-'Jul''13 Envestra'!E43)*('Jul''13 Envestra'!E49/100)*'Jul''13 Envestra'!E42))</f>
        <v>274.16601299999996</v>
      </c>
      <c r="D64" s="66">
        <f>IF($F5*'Jul''13 Envestra'!F41/'Jul''13 Envestra'!F42&lt;'Jul''13 Envestra'!F43,0,IF($F5*'Jul''13 Envestra'!F41/'Jul''13 Envestra'!F42&lt;='Jul''13 Envestra'!F44,($F5*'Jul''13 Envestra'!F41/'Jul''13 Envestra'!F42-'Jul''13 Envestra'!F43)*('Jul''13 Envestra'!F49/100)*'Jul''13 Envestra'!F42,('Jul''13 Envestra'!F44-'Jul''13 Envestra'!F43)*('Jul''13 Envestra'!F49/100)*'Jul''13 Envestra'!F42))</f>
        <v>439.22503679999994</v>
      </c>
      <c r="E64" s="66">
        <f>IF($F5*'Jul''13 Envestra'!G41/'Jul''13 Envestra'!G42&lt;'Jul''13 Envestra'!G43,0,IF($F5*'Jul''13 Envestra'!G41/'Jul''13 Envestra'!G42&lt;='Jul''13 Envestra'!G44,($F5*'Jul''13 Envestra'!G41/'Jul''13 Envestra'!G42-'Jul''13 Envestra'!G43)*('Jul''13 Envestra'!G49/100)*'Jul''13 Envestra'!G42,('Jul''13 Envestra'!G44-'Jul''13 Envestra'!G43)*('Jul''13 Envestra'!G49/100)*'Jul''13 Envestra'!G42))</f>
        <v>300.88977599999993</v>
      </c>
      <c r="F64" s="66">
        <f>IF($F5*'Jul''13 Envestra'!H41/'Jul''13 Envestra'!H42&lt;'Jul''13 Envestra'!H43,0,IF($F5*'Jul''13 Envestra'!H41/'Jul''13 Envestra'!H42&lt;='Jul''13 Envestra'!H44,($F5*'Jul''13 Envestra'!H41/'Jul''13 Envestra'!H42-'Jul''13 Envestra'!H43)*('Jul''13 Envestra'!H49/100)*'Jul''13 Envestra'!H42,('Jul''13 Envestra'!H44-'Jul''13 Envestra'!H43)*('Jul''13 Envestra'!H49/100)*'Jul''13 Envestra'!H42))</f>
        <v>0</v>
      </c>
      <c r="G64" s="66">
        <f>IF($F5*'Jul''13 Envestra'!I41/'Jul''13 Envestra'!I42&lt;'Jul''13 Envestra'!I43,0,IF($F5*'Jul''13 Envestra'!I41/'Jul''13 Envestra'!I42&lt;='Jul''13 Envestra'!I44,($F5*'Jul''13 Envestra'!I41/'Jul''13 Envestra'!I42-'Jul''13 Envestra'!I43)*('Jul''13 Envestra'!I49/100)*'Jul''13 Envestra'!I42,('Jul''13 Envestra'!I44-'Jul''13 Envestra'!I43)*('Jul''13 Envestra'!I49/100)*'Jul''13 Envestra'!I42))</f>
        <v>481.26024539999986</v>
      </c>
      <c r="H64" s="66">
        <f>IF($F5*'Jul''13 Envestra'!J41/'Jul''13 Envestra'!J42&lt;'Jul''13 Envestra'!J43,0,IF($F5*'Jul''13 Envestra'!J41/'Jul''13 Envestra'!J42&lt;='Jul''13 Envestra'!J44,($F5*'Jul''13 Envestra'!J41/'Jul''13 Envestra'!J42-'Jul''13 Envestra'!J43)*('Jul''13 Envestra'!J49/100)*'Jul''13 Envestra'!J42,('Jul''13 Envestra'!J44-'Jul''13 Envestra'!J43)*('Jul''13 Envestra'!J49/100)*'Jul''13 Envestra'!J42))</f>
        <v>456.79819759999992</v>
      </c>
      <c r="I64" s="66">
        <f>IF($F5*'Jul''13 Envestra'!K41/'Jul''13 Envestra'!K42&lt;'Jul''13 Envestra'!K43,0,IF($F5*'Jul''13 Envestra'!K41/'Jul''13 Envestra'!K42&lt;='Jul''13 Envestra'!K44,($F5*'Jul''13 Envestra'!K41/'Jul''13 Envestra'!K42-'Jul''13 Envestra'!K43)*('Jul''13 Envestra'!K49/100)*'Jul''13 Envestra'!K42,('Jul''13 Envestra'!K44-'Jul''13 Envestra'!K43)*('Jul''13 Envestra'!K49/100)*'Jul''13 Envestra'!K42))</f>
        <v>428.93069999999994</v>
      </c>
      <c r="J64" s="66">
        <f>IF($F5*'Jul''13 Envestra'!L41/'Jul''13 Envestra'!L42&lt;'Jul''13 Envestra'!L43,0,IF($F5*'Jul''13 Envestra'!L41/'Jul''13 Envestra'!L42&lt;='Jul''13 Envestra'!L44,($F5*'Jul''13 Envestra'!L41/'Jul''13 Envestra'!L42-'Jul''13 Envestra'!L43)*('Jul''13 Envestra'!L49/100)*'Jul''13 Envestra'!L42,('Jul''13 Envestra'!L44-'Jul''13 Envestra'!L43)*('Jul''13 Envestra'!L49/100)*'Jul''13 Envestra'!L42))</f>
        <v>434.64977599999992</v>
      </c>
      <c r="K64" s="66">
        <f>IF($F5*'Jul''13 Envestra'!M41/'Jul''13 Envestra'!M42&lt;'Jul''13 Envestra'!M43,0,IF($F5*'Jul''13 Envestra'!M41/'Jul''13 Envestra'!M42&lt;='Jul''13 Envestra'!M44,($F5*'Jul''13 Envestra'!M41/'Jul''13 Envestra'!M42-'Jul''13 Envestra'!M43)*('Jul''13 Envestra'!M49/100)*'Jul''13 Envestra'!M42,('Jul''13 Envestra'!M44-'Jul''13 Envestra'!M43)*('Jul''13 Envestra'!M49/100)*'Jul''13 Envestra'!M42))</f>
        <v>426.07116199999996</v>
      </c>
      <c r="L64" s="70"/>
    </row>
    <row r="65" spans="1:12" x14ac:dyDescent="0.15">
      <c r="A65" s="47" t="s">
        <v>742</v>
      </c>
      <c r="C65" s="66">
        <f>IF(($F5*'Jul''13 Envestra'!E41/'Jul''13 Envestra'!E42&gt;'Jul''13 Envestra'!E44),($F5*'Jul''13 Envestra'!E41/'Jul''13 Envestra'!E42-'Jul''13 Envestra'!E44)*'Jul''13 Envestra'!E50/100)*'Jul''13 Envestra'!E42</f>
        <v>0</v>
      </c>
      <c r="D65" s="66">
        <f>IF(($F5*'Jul''13 Envestra'!F41/'Jul''13 Envestra'!F42&gt;'Jul''13 Envestra'!F44),($F5*'Jul''13 Envestra'!F41/'Jul''13 Envestra'!F42-'Jul''13 Envestra'!F44)*'Jul''13 Envestra'!F50/100)*'Jul''13 Envestra'!F42</f>
        <v>0</v>
      </c>
      <c r="E65" s="66">
        <f>IF(($F5*'Jul''13 Envestra'!G41/'Jul''13 Envestra'!G42&gt;'Jul''13 Envestra'!G44),($F5*'Jul''13 Envestra'!G41/'Jul''13 Envestra'!G42-'Jul''13 Envestra'!G44)*'Jul''13 Envestra'!G50/100)*'Jul''13 Envestra'!G42</f>
        <v>0</v>
      </c>
      <c r="F65" s="66">
        <f>IF(($F5*'Jul''13 Envestra'!H41/'Jul''13 Envestra'!H42&gt;'Jul''13 Envestra'!H44),($F5*'Jul''13 Envestra'!H41/'Jul''13 Envestra'!H42-'Jul''13 Envestra'!H44)*'Jul''13 Envestra'!H50/100)*'Jul''13 Envestra'!H42</f>
        <v>436.7294399999999</v>
      </c>
      <c r="G65" s="66">
        <f>IF(($F5*'Jul''13 Envestra'!I41/'Jul''13 Envestra'!I42&gt;'Jul''13 Envestra'!I44),($F5*'Jul''13 Envestra'!I41/'Jul''13 Envestra'!I42-'Jul''13 Envestra'!I44)*'Jul''13 Envestra'!I50/100)*'Jul''13 Envestra'!I42</f>
        <v>0</v>
      </c>
      <c r="H65" s="66">
        <f>IF(($F5*'Jul''13 Envestra'!J41/'Jul''13 Envestra'!J42&gt;'Jul''13 Envestra'!J44),($F5*'Jul''13 Envestra'!J41/'Jul''13 Envestra'!J42-'Jul''13 Envestra'!J44)*'Jul''13 Envestra'!J50/100)*'Jul''13 Envestra'!J42</f>
        <v>0</v>
      </c>
      <c r="I65" s="66">
        <f>IF(($F5*'Jul''13 Envestra'!K41/'Jul''13 Envestra'!K42&gt;'Jul''13 Envestra'!K44),($F5*'Jul''13 Envestra'!K41/'Jul''13 Envestra'!K42-'Jul''13 Envestra'!K44)*'Jul''13 Envestra'!K50/100)*'Jul''13 Envestra'!K42</f>
        <v>0</v>
      </c>
      <c r="J65" s="66">
        <f>IF(($F5*'Jul''13 Envestra'!L41/'Jul''13 Envestra'!L42&gt;'Jul''13 Envestra'!L44),($F5*'Jul''13 Envestra'!L41/'Jul''13 Envestra'!L42-'Jul''13 Envestra'!L44)*'Jul''13 Envestra'!L50/100)*'Jul''13 Envestra'!L42</f>
        <v>0</v>
      </c>
      <c r="K65" s="66">
        <f>IF(($F5*'Jul''13 Envestra'!M41/'Jul''13 Envestra'!M42&gt;'Jul''13 Envestra'!M44),($F5*'Jul''13 Envestra'!M41/'Jul''13 Envestra'!M42-'Jul''13 Envestra'!M44)*'Jul''13 Envestra'!M50/100)*'Jul''13 Envestra'!M42</f>
        <v>0</v>
      </c>
      <c r="L65" s="70"/>
    </row>
    <row r="66" spans="1:12" x14ac:dyDescent="0.15">
      <c r="A66" s="47" t="s">
        <v>309</v>
      </c>
      <c r="C66" s="66">
        <f>365*'Jul''13 Envestra'!E51/100</f>
        <v>228.13229999999999</v>
      </c>
      <c r="D66" s="66">
        <f>365*'Jul''13 Envestra'!F51/100</f>
        <v>213.7586</v>
      </c>
      <c r="E66" s="66">
        <f>365*'Jul''13 Envestra'!G51/100</f>
        <v>242.9075</v>
      </c>
      <c r="F66" s="66">
        <f>365*'Jul''13 Envestra'!H51/100</f>
        <v>216.70050000000001</v>
      </c>
      <c r="G66" s="66">
        <f>365*'Jul''13 Envestra'!I51/100</f>
        <v>247.32400000000001</v>
      </c>
      <c r="H66" s="66">
        <f>365*'Jul''13 Envestra'!J51/100</f>
        <v>236.52</v>
      </c>
      <c r="I66" s="66">
        <f>365*'Jul''13 Envestra'!K51/100</f>
        <v>200.75</v>
      </c>
      <c r="J66" s="66">
        <f>365*'Jul''13 Envestra'!L51/100</f>
        <v>221.42724999999999</v>
      </c>
      <c r="K66" s="66">
        <f>365*'Jul''13 Envestra'!M51/100</f>
        <v>212.39349999999999</v>
      </c>
      <c r="L66" s="67">
        <f>AVERAGE(C66:K66)</f>
        <v>224.43484999999998</v>
      </c>
    </row>
    <row r="67" spans="1:12" x14ac:dyDescent="0.15">
      <c r="A67" s="69" t="s">
        <v>721</v>
      </c>
      <c r="B67" s="70"/>
      <c r="C67" s="68">
        <f t="shared" ref="C67:H67" si="4">SUM(C60:C66)</f>
        <v>1303.4392800000001</v>
      </c>
      <c r="D67" s="68">
        <f t="shared" si="4"/>
        <v>1363.0505911</v>
      </c>
      <c r="E67" s="68">
        <f t="shared" si="4"/>
        <v>1407.0412399999998</v>
      </c>
      <c r="F67" s="68">
        <f t="shared" si="4"/>
        <v>1327.3938199999998</v>
      </c>
      <c r="G67" s="68">
        <f t="shared" si="4"/>
        <v>1474.1139060999999</v>
      </c>
      <c r="H67" s="68">
        <f t="shared" si="4"/>
        <v>1415.2793744999997</v>
      </c>
      <c r="I67" s="68">
        <f>SUM(I60:I66)</f>
        <v>1324.5135089999999</v>
      </c>
      <c r="J67" s="68">
        <f>SUM(J60:J66)</f>
        <v>1354.3209899999997</v>
      </c>
      <c r="K67" s="68">
        <f>SUM(K60:K66)</f>
        <v>1338.4686259999999</v>
      </c>
      <c r="L67" s="72">
        <f>AVERAGE(C67:K67)</f>
        <v>1367.5134818555555</v>
      </c>
    </row>
    <row r="69" spans="1:12" x14ac:dyDescent="0.15">
      <c r="A69" s="64" t="s">
        <v>722</v>
      </c>
    </row>
    <row r="71" spans="1:12" x14ac:dyDescent="0.15">
      <c r="A71" s="62" t="s">
        <v>869</v>
      </c>
      <c r="C71" s="50" t="s">
        <v>872</v>
      </c>
      <c r="D71" s="50" t="s">
        <v>396</v>
      </c>
      <c r="E71" s="50" t="s">
        <v>203</v>
      </c>
      <c r="F71" s="50" t="s">
        <v>398</v>
      </c>
      <c r="G71" s="50" t="s">
        <v>126</v>
      </c>
      <c r="H71" s="50" t="s">
        <v>522</v>
      </c>
      <c r="I71" s="50" t="s">
        <v>726</v>
      </c>
      <c r="J71" s="50" t="s">
        <v>281</v>
      </c>
      <c r="K71" s="50" t="s">
        <v>375</v>
      </c>
      <c r="L71" s="65" t="s">
        <v>729</v>
      </c>
    </row>
    <row r="72" spans="1:12" x14ac:dyDescent="0.15">
      <c r="A72" s="47" t="s">
        <v>667</v>
      </c>
      <c r="C72" s="66">
        <f>IF($F5*'Jul''13 SP'!E7/'Jul''13 SP'!E8&gt;='Jul''13 SP'!E11,('Jul''13 SP'!E11*'Jul''13 SP'!E13/100)*'Jul''13 SP'!E8,($F5*'Jul''13 SP'!E7/'Jul''13 SP'!E8*'Jul''13 SP'!E13/100)*'Jul''13 SP'!E8)</f>
        <v>236.28</v>
      </c>
      <c r="D72" s="66">
        <f>IF($F5*'Jul''13 SP'!F7/'Jul''13 SP'!F8&gt;='Jul''13 SP'!F11,('Jul''13 SP'!F11*'Jul''13 SP'!F13/100)*'Jul''13 SP'!F8,($F5*'Jul''13 SP'!F7/'Jul''13 SP'!F8*'Jul''13 SP'!F13/100)*'Jul''13 SP'!F8)</f>
        <v>140.3776</v>
      </c>
      <c r="E72" s="66">
        <f>IF($F5*'Jul''13 SP'!G7/'Jul''13 SP'!G8&gt;='Jul''13 SP'!G11,('Jul''13 SP'!G11*'Jul''13 SP'!G13/100)*'Jul''13 SP'!G8,($F5*'Jul''13 SP'!G7/'Jul''13 SP'!G8*'Jul''13 SP'!G13/100)*'Jul''13 SP'!G8)</f>
        <v>250.8</v>
      </c>
      <c r="F72" s="66">
        <f>IF($F5*'Jul''13 SP'!H7/'Jul''13 SP'!H8&gt;='Jul''13 SP'!H11,('Jul''13 SP'!H11*'Jul''13 SP'!H13/100)*'Jul''13 SP'!H8,($F5*'Jul''13 SP'!H7/'Jul''13 SP'!H8*'Jul''13 SP'!H13/100)*'Jul''13 SP'!H8)</f>
        <v>129.28</v>
      </c>
      <c r="G72" s="66">
        <f>IF($F5*'Jul''13 SP'!I7/'Jul''13 SP'!I8&gt;='Jul''13 SP'!I11,('Jul''13 SP'!I11*'Jul''13 SP'!I13/100)*'Jul''13 SP'!I8,($F5*'Jul''13 SP'!I7/'Jul''13 SP'!I8*'Jul''13 SP'!I13/100)*'Jul''13 SP'!I8)</f>
        <v>143.4752</v>
      </c>
      <c r="H72" s="66">
        <f>IF($F5*'Jul''13 SP'!J7/'Jul''13 SP'!J8&gt;='Jul''13 SP'!J11,('Jul''13 SP'!J11*'Jul''13 SP'!J13/100)*'Jul''13 SP'!J8,($F5*'Jul''13 SP'!J7/'Jul''13 SP'!J8*'Jul''13 SP'!J13/100)*'Jul''13 SP'!J8)</f>
        <v>129.44640000000001</v>
      </c>
      <c r="I72" s="66">
        <f>IF($F5*'Jul''13 SP'!K7/'Jul''13 SP'!K8&gt;='Jul''13 SP'!K11,('Jul''13 SP'!K11*'Jul''13 SP'!K13/100)*'Jul''13 SP'!K8,($F5*'Jul''13 SP'!K7/'Jul''13 SP'!K8*'Jul''13 SP'!K13/100)*'Jul''13 SP'!K8)</f>
        <v>138.68799999999999</v>
      </c>
      <c r="J72" s="66">
        <f>IF($F5*'Jul''13 SP'!L7/'Jul''13 SP'!L8&gt;='Jul''13 SP'!L11,('Jul''13 SP'!L11*'Jul''13 SP'!L13/100)*'Jul''13 SP'!L8,($F5*'Jul''13 SP'!L7/'Jul''13 SP'!L8*'Jul''13 SP'!L13/100)*'Jul''13 SP'!L8)</f>
        <v>132.352</v>
      </c>
      <c r="K72" s="66">
        <f>IF($F5*'Jul''13 SP'!M7/'Jul''13 SP'!M8&gt;='Jul''13 SP'!M11,('Jul''13 SP'!M11*'Jul''13 SP'!M13/100)*'Jul''13 SP'!M8,($F5*'Jul''13 SP'!M7/'Jul''13 SP'!M8*'Jul''13 SP'!M13/100)*'Jul''13 SP'!M8)</f>
        <v>137.28</v>
      </c>
      <c r="L72" s="70"/>
    </row>
    <row r="73" spans="1:12" x14ac:dyDescent="0.15">
      <c r="A73" s="47" t="s">
        <v>170</v>
      </c>
      <c r="C73" s="66">
        <f>IF($F5*'Jul''13 SP'!E7/'Jul''13 SP'!E8&lt;'Jul''13 SP'!E11,0,IF($F5*'Jul''13 SP'!E7/'Jul''13 SP'!E8&lt;='Jul''13 SP'!E12,($F5*'Jul''13 SP'!E7/'Jul''13 SP'!E8-'Jul''13 SP'!E11)*('Jul''13 SP'!E14/100)*'Jul''13 SP'!E8,('Jul''13 SP'!E12-'Jul''13 SP'!E11)*('Jul''13 SP'!E14/100)*'Jul''13 SP'!E8))</f>
        <v>166.28119199999995</v>
      </c>
      <c r="D73" s="66">
        <f>IF($F5*'Jul''13 SP'!F7/'Jul''13 SP'!F8&lt;'Jul''13 SP'!F11,0,IF($F5*'Jul''13 SP'!F7/'Jul''13 SP'!F8&lt;='Jul''13 SP'!F12,($F5*'Jul''13 SP'!F7/'Jul''13 SP'!F8-'Jul''13 SP'!F11)*('Jul''13 SP'!F14/100)*'Jul''13 SP'!F8,('Jul''13 SP'!F12-'Jul''13 SP'!F11)*('Jul''13 SP'!F14/100)*'Jul''13 SP'!F8))</f>
        <v>0</v>
      </c>
      <c r="E73" s="66">
        <f>IF($F5*'Jul''13 SP'!G7/'Jul''13 SP'!G8&lt;'Jul''13 SP'!G11,0,IF($F5*'Jul''13 SP'!G7/'Jul''13 SP'!G8&lt;='Jul''13 SP'!G12,($F5*'Jul''13 SP'!G7/'Jul''13 SP'!G8-'Jul''13 SP'!G11)*('Jul''13 SP'!G14/100)*'Jul''13 SP'!G8,('Jul''13 SP'!G12-'Jul''13 SP'!G11)*('Jul''13 SP'!G14/100)*'Jul''13 SP'!G8))</f>
        <v>175.18911299999996</v>
      </c>
      <c r="F73" s="66">
        <f>IF($F5*'Jul''13 SP'!H7/'Jul''13 SP'!H8&lt;'Jul''13 SP'!H11,0,IF($F5*'Jul''13 SP'!H7/'Jul''13 SP'!H8&lt;='Jul''13 SP'!H12,($F5*'Jul''13 SP'!H7/'Jul''13 SP'!H8-'Jul''13 SP'!H11)*('Jul''13 SP'!H14/100)*'Jul''13 SP'!H8,('Jul''13 SP'!H12-'Jul''13 SP'!H11)*('Jul''13 SP'!H14/100)*'Jul''13 SP'!H8))</f>
        <v>0</v>
      </c>
      <c r="G73" s="66">
        <f>IF($F5*'Jul''13 SP'!I7/'Jul''13 SP'!I8&lt;'Jul''13 SP'!I11,0,IF($F5*'Jul''13 SP'!I7/'Jul''13 SP'!I8&lt;='Jul''13 SP'!I12,($F5*'Jul''13 SP'!I7/'Jul''13 SP'!I8-'Jul''13 SP'!I11)*('Jul''13 SP'!I14/100)*'Jul''13 SP'!I8,('Jul''13 SP'!I12-'Jul''13 SP'!I11)*('Jul''13 SP'!I14/100)*'Jul''13 SP'!I8))</f>
        <v>0</v>
      </c>
      <c r="H73" s="66">
        <f>IF($F5*'Jul''13 SP'!J7/'Jul''13 SP'!J8&lt;'Jul''13 SP'!J11,0,IF($F5*'Jul''13 SP'!J7/'Jul''13 SP'!J8&lt;='Jul''13 SP'!J12,($F5*'Jul''13 SP'!J7/'Jul''13 SP'!J8-'Jul''13 SP'!J11)*('Jul''13 SP'!J14/100)*'Jul''13 SP'!J8,('Jul''13 SP'!J12-'Jul''13 SP'!J11)*('Jul''13 SP'!J14/100)*'Jul''13 SP'!J8))</f>
        <v>0</v>
      </c>
      <c r="I73" s="66">
        <f>IF($F5*'Jul''13 SP'!K7/'Jul''13 SP'!K8&lt;'Jul''13 SP'!K11,0,IF($F5*'Jul''13 SP'!K7/'Jul''13 SP'!K8&lt;='Jul''13 SP'!K12,($F5*'Jul''13 SP'!K7/'Jul''13 SP'!K8-'Jul''13 SP'!K11)*('Jul''13 SP'!K14/100)*'Jul''13 SP'!K8,('Jul''13 SP'!K12-'Jul''13 SP'!K11)*('Jul''13 SP'!K14/100)*'Jul''13 SP'!K8))</f>
        <v>0</v>
      </c>
      <c r="J73" s="66">
        <f>IF($F5*'Jul''13 SP'!L7/'Jul''13 SP'!L8&lt;'Jul''13 SP'!L11,0,IF($F5*'Jul''13 SP'!L7/'Jul''13 SP'!L8&lt;='Jul''13 SP'!L12,($F5*'Jul''13 SP'!L7/'Jul''13 SP'!L8-'Jul''13 SP'!L11)*('Jul''13 SP'!L14/100)*'Jul''13 SP'!L8,('Jul''13 SP'!L12-'Jul''13 SP'!L11)*('Jul''13 SP'!L14/100)*'Jul''13 SP'!L8))</f>
        <v>0</v>
      </c>
      <c r="K73" s="66">
        <f>IF($F5*'Jul''13 SP'!M7/'Jul''13 SP'!M8&lt;'Jul''13 SP'!M11,0,IF($F5*'Jul''13 SP'!M7/'Jul''13 SP'!M8&lt;='Jul''13 SP'!M12,($F5*'Jul''13 SP'!M7/'Jul''13 SP'!M8-'Jul''13 SP'!M11)*('Jul''13 SP'!M14/100)*'Jul''13 SP'!M8,('Jul''13 SP'!M12-'Jul''13 SP'!M11)*('Jul''13 SP'!M14/100)*'Jul''13 SP'!M8))</f>
        <v>0</v>
      </c>
      <c r="L73" s="70"/>
    </row>
    <row r="74" spans="1:12" x14ac:dyDescent="0.15">
      <c r="A74" s="47" t="s">
        <v>868</v>
      </c>
      <c r="C74" s="66">
        <f>IF(($F5*'Jul''13 SP'!E7/'Jul''13 SP'!E8&gt;'Jul''13 SP'!E12),($F5*'Jul''13 SP'!E7/'Jul''13 SP'!E8-'Jul''13 SP'!E12)*'Jul''13 SP'!E15/100*'Jul''13 SP'!E8,0)</f>
        <v>0</v>
      </c>
      <c r="D74" s="66">
        <f>IF(($F5*'Jul''13 SP'!F7/'Jul''13 SP'!F8&gt;'Jul''13 SP'!F12),($F5*'Jul''13 SP'!F7/'Jul''13 SP'!F8-'Jul''13 SP'!F12)*'Jul''13 SP'!F15/100*'Jul''13 SP'!F8,0)</f>
        <v>276.03169109999993</v>
      </c>
      <c r="E74" s="66">
        <f>IF(($F5*'Jul''13 SP'!G7/'Jul''13 SP'!G8&gt;'Jul''13 SP'!G12),($F5*'Jul''13 SP'!G7/'Jul''13 SP'!G8-'Jul''13 SP'!G12)*'Jul''13 SP'!G15/100*'Jul''13 SP'!G8,0)</f>
        <v>0</v>
      </c>
      <c r="F74" s="66">
        <f>IF(($F5*'Jul''13 SP'!H7/'Jul''13 SP'!H8&gt;'Jul''13 SP'!H12),($F5*'Jul''13 SP'!H7/'Jul''13 SP'!H8-'Jul''13 SP'!H12)*'Jul''13 SP'!H15/100*'Jul''13 SP'!H8,0)</f>
        <v>270.06115</v>
      </c>
      <c r="G74" s="66">
        <f>IF(($F5*'Jul''13 SP'!I7/'Jul''13 SP'!I8&gt;'Jul''13 SP'!I12),($F5*'Jul''13 SP'!I7/'Jul''13 SP'!I8-'Jul''13 SP'!I12)*'Jul''13 SP'!I15/100*'Jul''13 SP'!I8,0)</f>
        <v>288.71726619999993</v>
      </c>
      <c r="H74" s="66">
        <f>IF(($F5*'Jul''13 SP'!J7/'Jul''13 SP'!J8&gt;'Jul''13 SP'!J12),($F5*'Jul''13 SP'!J7/'Jul''13 SP'!J8-'Jul''13 SP'!J12)*'Jul''13 SP'!J15/100*'Jul''13 SP'!J8,0)</f>
        <v>273.30188379999998</v>
      </c>
      <c r="I74" s="66">
        <f>IF(($F5*'Jul''13 SP'!K7/'Jul''13 SP'!K8&gt;'Jul''13 SP'!K12),($F5*'Jul''13 SP'!K7/'Jul''13 SP'!K8-'Jul''13 SP'!K12)*'Jul''13 SP'!K15/100*'Jul''13 SP'!K8,0)</f>
        <v>268.16342299999997</v>
      </c>
      <c r="J74" s="66">
        <f>IF(($F5*'Jul''13 SP'!L7/'Jul''13 SP'!L8&gt;'Jul''13 SP'!L12),($F5*'Jul''13 SP'!L7/'Jul''13 SP'!L8-'Jul''13 SP'!L12)*'Jul''13 SP'!L15/100*'Jul''13 SP'!L8,0)</f>
        <v>268.16342299999997</v>
      </c>
      <c r="K74" s="66">
        <f>IF(($F5*'Jul''13 SP'!M7/'Jul''13 SP'!M8&gt;'Jul''13 SP'!M12),($F5*'Jul''13 SP'!M7/'Jul''13 SP'!M8-'Jul''13 SP'!M12)*'Jul''13 SP'!M15/100*'Jul''13 SP'!M8,0)</f>
        <v>279.40380599999992</v>
      </c>
      <c r="L74" s="70"/>
    </row>
    <row r="75" spans="1:12" x14ac:dyDescent="0.15">
      <c r="A75" s="47" t="s">
        <v>744</v>
      </c>
      <c r="C75" s="66">
        <f>IF($F5*'Jul''13 SP'!E9/'Jul''13 SP'!E10&gt;='Jul''13 SP'!E11,('Jul''13 SP'!E11*'Jul''13 SP'!E16/100)*'Jul''13 SP'!E10,($F5*'Jul''13 SP'!E9/'Jul''13 SP'!E10*'Jul''13 SP'!E16/100)*'Jul''13 SP'!E10)</f>
        <v>402.86400000000003</v>
      </c>
      <c r="D75" s="66">
        <f>IF($F5*'Jul''13 SP'!F9/'Jul''13 SP'!F10&gt;='Jul''13 SP'!F11,('Jul''13 SP'!F11*'Jul''13 SP'!F16/100)*'Jul''13 SP'!F10,($F5*'Jul''13 SP'!F9/'Jul''13 SP'!F10*'Jul''13 SP'!F16/100)*'Jul''13 SP'!F10)</f>
        <v>230.34880000000001</v>
      </c>
      <c r="E75" s="66">
        <f>IF($F5*'Jul''13 SP'!G9/'Jul''13 SP'!G10&gt;='Jul''13 SP'!G11,('Jul''13 SP'!G11*'Jul''13 SP'!G16/100)*'Jul''13 SP'!G10,($F5*'Jul''13 SP'!G9/'Jul''13 SP'!G10*'Jul''13 SP'!G16/100)*'Jul''13 SP'!G10)</f>
        <v>438.24</v>
      </c>
      <c r="F75" s="66">
        <f>IF($F5*'Jul''13 SP'!H9/'Jul''13 SP'!H10&gt;='Jul''13 SP'!H11,('Jul''13 SP'!H11*'Jul''13 SP'!H16/100)*'Jul''13 SP'!H10,($F5*'Jul''13 SP'!H9/'Jul''13 SP'!H10*'Jul''13 SP'!H16/100)*'Jul''13 SP'!H10)</f>
        <v>231.68</v>
      </c>
      <c r="G75" s="66">
        <f>IF($F5*'Jul''13 SP'!I9/'Jul''13 SP'!I10&gt;='Jul''13 SP'!I11,('Jul''13 SP'!I11*'Jul''13 SP'!I16/100)*'Jul''13 SP'!I10,($F5*'Jul''13 SP'!I9/'Jul''13 SP'!I10*'Jul''13 SP'!I16/100)*'Jul''13 SP'!I10)</f>
        <v>244.00640000000004</v>
      </c>
      <c r="H75" s="66">
        <f>IF($F5*'Jul''13 SP'!J9/'Jul''13 SP'!J10&gt;='Jul''13 SP'!J11,('Jul''13 SP'!J11*'Jul''13 SP'!J16/100)*'Jul''13 SP'!J10,($F5*'Jul''13 SP'!J9/'Jul''13 SP'!J10*'Jul''13 SP'!J16/100)*'Jul''13 SP'!J10)</f>
        <v>228.00640000000004</v>
      </c>
      <c r="I75" s="66">
        <f>IF($F5*'Jul''13 SP'!K9/'Jul''13 SP'!K10&gt;='Jul''13 SP'!K11,('Jul''13 SP'!K11*'Jul''13 SP'!K16/100)*'Jul''13 SP'!K10,($F5*'Jul''13 SP'!K9/'Jul''13 SP'!K10*'Jul''13 SP'!K16/100)*'Jul''13 SP'!K10)</f>
        <v>232.32</v>
      </c>
      <c r="J75" s="66">
        <f>IF($F5*'Jul''13 SP'!L9/'Jul''13 SP'!L10&gt;='Jul''13 SP'!L11,('Jul''13 SP'!L11*'Jul''13 SP'!L16/100)*'Jul''13 SP'!L10,($F5*'Jul''13 SP'!L9/'Jul''13 SP'!L10*'Jul''13 SP'!L16/100)*'Jul''13 SP'!L10)</f>
        <v>226.68799999999999</v>
      </c>
      <c r="K75" s="66">
        <f>IF($F5*'Jul''13 SP'!M9/'Jul''13 SP'!M10&gt;='Jul''13 SP'!M11,('Jul''13 SP'!M11*'Jul''13 SP'!M16/100)*'Jul''13 SP'!M10,($F5*'Jul''13 SP'!M9/'Jul''13 SP'!M10*'Jul''13 SP'!M16/100)*'Jul''13 SP'!M10)</f>
        <v>244.99200000000002</v>
      </c>
      <c r="L75" s="70"/>
    </row>
    <row r="76" spans="1:12" x14ac:dyDescent="0.15">
      <c r="A76" s="47" t="s">
        <v>389</v>
      </c>
      <c r="C76" s="66">
        <f>IF($F5*'Jul''13 SP'!E9/'Jul''13 SP'!E10&lt;'Jul''13 SP'!E11,0,IF($F5*'Jul''13 SP'!E9/'Jul''13 SP'!E10&lt;='Jul''13 SP'!E12,($F5*'Jul''13 SP'!E9/'Jul''13 SP'!E10-'Jul''13 SP'!E11)*('Jul''13 SP'!E17/100)*'Jul''13 SP'!E10,('Jul''13 SP'!E12-'Jul''13 SP'!E11)*('Jul''13 SP'!E17/100)*'Jul''13 SP'!E10))</f>
        <v>273.96805919999991</v>
      </c>
      <c r="D76" s="66">
        <f>IF($F5*'Jul''13 SP'!F9/'Jul''13 SP'!F10&lt;'Jul''13 SP'!F11,0,IF($F5*'Jul''13 SP'!F9/'Jul''13 SP'!F10&lt;='Jul''13 SP'!F12,($F5*'Jul''13 SP'!F9/'Jul''13 SP'!F10-'Jul''13 SP'!F11)*('Jul''13 SP'!F17/100)*'Jul''13 SP'!F10,('Jul''13 SP'!F12-'Jul''13 SP'!F11)*('Jul''13 SP'!F17/100)*'Jul''13 SP'!F10))</f>
        <v>0</v>
      </c>
      <c r="E76" s="66">
        <f>IF($F5*'Jul''13 SP'!G9/'Jul''13 SP'!G10&lt;'Jul''13 SP'!G11,0,IF($F5*'Jul''13 SP'!G9/'Jul''13 SP'!G10&lt;='Jul''13 SP'!G12,($F5*'Jul''13 SP'!G9/'Jul''13 SP'!G10-'Jul''13 SP'!G11)*('Jul''13 SP'!G17/100)*'Jul''13 SP'!G10,('Jul''13 SP'!G12-'Jul''13 SP'!G11)*('Jul''13 SP'!G17/100)*'Jul''13 SP'!G10))</f>
        <v>289.01254799999998</v>
      </c>
      <c r="F76" s="66">
        <f>IF($F5*'Jul''13 SP'!H9/'Jul''13 SP'!H10&lt;'Jul''13 SP'!H11,0,IF($F5*'Jul''13 SP'!H9/'Jul''13 SP'!H10&lt;='Jul''13 SP'!H12,($F5*'Jul''13 SP'!H9/'Jul''13 SP'!H10-'Jul''13 SP'!H11)*('Jul''13 SP'!H17/100)*'Jul''13 SP'!H10,('Jul''13 SP'!H12-'Jul''13 SP'!H11)*('Jul''13 SP'!H17/100)*'Jul''13 SP'!H10))</f>
        <v>0</v>
      </c>
      <c r="G76" s="66">
        <f>IF($F5*'Jul''13 SP'!I9/'Jul''13 SP'!I10&lt;'Jul''13 SP'!I11,0,IF($F5*'Jul''13 SP'!I9/'Jul''13 SP'!I10&lt;='Jul''13 SP'!I12,($F5*'Jul''13 SP'!I9/'Jul''13 SP'!I10-'Jul''13 SP'!I11)*('Jul''13 SP'!I17/100)*'Jul''13 SP'!I10,('Jul''13 SP'!I12-'Jul''13 SP'!I11)*('Jul''13 SP'!I17/100)*'Jul''13 SP'!I10))</f>
        <v>0</v>
      </c>
      <c r="H76" s="66">
        <f>IF($F5*'Jul''13 SP'!J9/'Jul''13 SP'!J10&lt;'Jul''13 SP'!J11,0,IF($F5*'Jul''13 SP'!J9/'Jul''13 SP'!J10&lt;='Jul''13 SP'!J12,($F5*'Jul''13 SP'!J9/'Jul''13 SP'!J10-'Jul''13 SP'!J11)*('Jul''13 SP'!J17/100)*'Jul''13 SP'!J10,('Jul''13 SP'!J12-'Jul''13 SP'!J11)*('Jul''13 SP'!J17/100)*'Jul''13 SP'!J10))</f>
        <v>0</v>
      </c>
      <c r="I76" s="66">
        <f>IF($F5*'Jul''13 SP'!K9/'Jul''13 SP'!K10&lt;'Jul''13 SP'!K11,0,IF($F5*'Jul''13 SP'!K9/'Jul''13 SP'!K10&lt;='Jul''13 SP'!K12,($F5*'Jul''13 SP'!K9/'Jul''13 SP'!K10-'Jul''13 SP'!K11)*('Jul''13 SP'!K17/100)*'Jul''13 SP'!K10,('Jul''13 SP'!K12-'Jul''13 SP'!K11)*('Jul''13 SP'!K17/100)*'Jul''13 SP'!K10))</f>
        <v>0</v>
      </c>
      <c r="J76" s="66">
        <f>IF($F5*'Jul''13 SP'!L9/'Jul''13 SP'!L10&lt;'Jul''13 SP'!L11,0,IF($F5*'Jul''13 SP'!L9/'Jul''13 SP'!L10&lt;='Jul''13 SP'!L12,($F5*'Jul''13 SP'!L9/'Jul''13 SP'!L10-'Jul''13 SP'!L11)*('Jul''13 SP'!L17/100)*'Jul''13 SP'!L10,('Jul''13 SP'!L12-'Jul''13 SP'!L11)*('Jul''13 SP'!L17/100)*'Jul''13 SP'!L10))</f>
        <v>0</v>
      </c>
      <c r="K76" s="66">
        <f>IF($F5*'Jul''13 SP'!M9/'Jul''13 SP'!M10&lt;'Jul''13 SP'!M11,0,IF($F5*'Jul''13 SP'!M9/'Jul''13 SP'!M10&lt;='Jul''13 SP'!M12,($F5*'Jul''13 SP'!M9/'Jul''13 SP'!M10-'Jul''13 SP'!M11)*('Jul''13 SP'!M17/100)*'Jul''13 SP'!M10,('Jul''13 SP'!M12-'Jul''13 SP'!M11)*('Jul''13 SP'!M17/100)*'Jul''13 SP'!M10))</f>
        <v>0</v>
      </c>
      <c r="L76" s="70"/>
    </row>
    <row r="77" spans="1:12" x14ac:dyDescent="0.15">
      <c r="A77" s="47" t="s">
        <v>742</v>
      </c>
      <c r="C77" s="66">
        <f>IF(($F5*'Jul''13 SP'!E9/'Jul''13 SP'!E10&gt;'Jul''13 SP'!E12),($F5*'Jul''13 SP'!E9/'Jul''13 SP'!E10-'Jul''13 SP'!E12)*'Jul''13 SP'!E18/100*'Jul''13 SP'!E10,0)</f>
        <v>0</v>
      </c>
      <c r="D77" s="66">
        <f>IF(($F5*'Jul''13 SP'!F9/'Jul''13 SP'!F10&gt;'Jul''13 SP'!F12),($F5*'Jul''13 SP'!F9/'Jul''13 SP'!F10-'Jul''13 SP'!F12)*'Jul''13 SP'!F18/100*'Jul''13 SP'!F10,0)</f>
        <v>463.1037796</v>
      </c>
      <c r="E77" s="66">
        <f>IF(($F5*'Jul''13 SP'!G9/'Jul''13 SP'!G10&gt;'Jul''13 SP'!G12),($F5*'Jul''13 SP'!G9/'Jul''13 SP'!G10-'Jul''13 SP'!G12)*'Jul''13 SP'!G18/100*'Jul''13 SP'!G10,0)</f>
        <v>0</v>
      </c>
      <c r="F77" s="66">
        <f>IF(($F5*'Jul''13 SP'!H9/'Jul''13 SP'!H10&gt;'Jul''13 SP'!H12),($F5*'Jul''13 SP'!H9/'Jul''13 SP'!H10-'Jul''13 SP'!H12)*'Jul''13 SP'!H18/100*'Jul''13 SP'!H10,0)</f>
        <v>470.05237999999997</v>
      </c>
      <c r="G77" s="66">
        <f>IF(($F5*'Jul''13 SP'!I9/'Jul''13 SP'!I10&gt;'Jul''13 SP'!I12),($F5*'Jul''13 SP'!I9/'Jul''13 SP'!I10-'Jul''13 SP'!I12)*'Jul''13 SP'!I18/100*'Jul''13 SP'!I10,0)</f>
        <v>490.40185259999993</v>
      </c>
      <c r="H77" s="66">
        <f>IF(($F5*'Jul''13 SP'!J9/'Jul''13 SP'!J10&gt;'Jul''13 SP'!J12),($F5*'Jul''13 SP'!J9/'Jul''13 SP'!J10-'Jul''13 SP'!J12)*'Jul''13 SP'!J18/100*'Jul''13 SP'!J10,0)</f>
        <v>466.63647139999995</v>
      </c>
      <c r="I77" s="66">
        <f>IF(($F5*'Jul''13 SP'!K9/'Jul''13 SP'!K10&gt;'Jul''13 SP'!K12),($F5*'Jul''13 SP'!K9/'Jul''13 SP'!K10-'Jul''13 SP'!K12)*'Jul''13 SP'!K18/100*'Jul''13 SP'!K10,0)</f>
        <v>456.03839599999992</v>
      </c>
      <c r="J77" s="66">
        <f>IF(($F5*'Jul''13 SP'!L9/'Jul''13 SP'!L10&gt;'Jul''13 SP'!L12),($F5*'Jul''13 SP'!L9/'Jul''13 SP'!L10-'Jul''13 SP'!L12)*'Jul''13 SP'!L18/100*'Jul''13 SP'!L10,0)</f>
        <v>462.4614719999999</v>
      </c>
      <c r="K77" s="66">
        <f>IF(($F5*'Jul''13 SP'!M9/'Jul''13 SP'!M10&gt;'Jul''13 SP'!M12),($F5*'Jul''13 SP'!M9/'Jul''13 SP'!M10-'Jul''13 SP'!M12)*'Jul''13 SP'!M18/100*'Jul''13 SP'!M10,0)</f>
        <v>491.3653139999999</v>
      </c>
      <c r="L77" s="70"/>
    </row>
    <row r="78" spans="1:12" x14ac:dyDescent="0.15">
      <c r="A78" s="47" t="s">
        <v>309</v>
      </c>
      <c r="C78" s="66">
        <f>365*'Jul''13 SP'!E19/100</f>
        <v>211.14884999999998</v>
      </c>
      <c r="D78" s="66">
        <f>365*'Jul''13 SP'!F19/100</f>
        <v>206.0498</v>
      </c>
      <c r="E78" s="66">
        <f>365*'Jul''13 SP'!G19/100</f>
        <v>212.79499999999999</v>
      </c>
      <c r="F78" s="66">
        <f>365*'Jul''13 SP'!H19/100</f>
        <v>205.203</v>
      </c>
      <c r="G78" s="66">
        <f>365*'Jul''13 SP'!I19/100</f>
        <v>229.65799999999999</v>
      </c>
      <c r="H78" s="66">
        <f>365*'Jul''13 SP'!J19/100</f>
        <v>212.357</v>
      </c>
      <c r="I78" s="66">
        <f>365*'Jul''13 SP'!K19/100</f>
        <v>184.69</v>
      </c>
      <c r="J78" s="66">
        <f>365*'Jul''13 SP'!L19/100</f>
        <v>204.40364999999997</v>
      </c>
      <c r="K78" s="66">
        <f>365*'Jul''13 SP'!M19/100</f>
        <v>208.37850000000003</v>
      </c>
      <c r="L78" s="67">
        <f>AVERAGE(C78:K78)</f>
        <v>208.29820000000001</v>
      </c>
    </row>
    <row r="79" spans="1:12" x14ac:dyDescent="0.15">
      <c r="A79" s="69" t="s">
        <v>721</v>
      </c>
      <c r="B79" s="70"/>
      <c r="C79" s="68">
        <f t="shared" ref="C79:H79" si="5">SUM(C72:C78)</f>
        <v>1290.5421011999999</v>
      </c>
      <c r="D79" s="68">
        <f t="shared" si="5"/>
        <v>1315.9116706999998</v>
      </c>
      <c r="E79" s="68">
        <f t="shared" si="5"/>
        <v>1366.0366610000001</v>
      </c>
      <c r="F79" s="68">
        <f t="shared" si="5"/>
        <v>1306.2765300000001</v>
      </c>
      <c r="G79" s="68">
        <f t="shared" si="5"/>
        <v>1396.2587187999998</v>
      </c>
      <c r="H79" s="68">
        <f t="shared" si="5"/>
        <v>1309.7481551999999</v>
      </c>
      <c r="I79" s="68">
        <f>SUM(I72:I78)</f>
        <v>1279.899819</v>
      </c>
      <c r="J79" s="68">
        <f>SUM(J72:J78)</f>
        <v>1294.0685449999999</v>
      </c>
      <c r="K79" s="68">
        <f>SUM(K72:K78)</f>
        <v>1361.4196199999999</v>
      </c>
      <c r="L79" s="72">
        <f>AVERAGE(C79:K79)</f>
        <v>1324.4624245444445</v>
      </c>
    </row>
    <row r="81" spans="1:12" x14ac:dyDescent="0.15">
      <c r="A81" s="62" t="s">
        <v>344</v>
      </c>
      <c r="C81" s="50" t="s">
        <v>872</v>
      </c>
      <c r="D81" s="50" t="s">
        <v>396</v>
      </c>
      <c r="E81" s="50" t="s">
        <v>205</v>
      </c>
      <c r="F81" s="50" t="s">
        <v>398</v>
      </c>
      <c r="G81" s="50" t="s">
        <v>126</v>
      </c>
      <c r="H81" s="50" t="s">
        <v>522</v>
      </c>
      <c r="I81" s="50" t="s">
        <v>726</v>
      </c>
      <c r="J81" s="50" t="s">
        <v>281</v>
      </c>
      <c r="K81" s="50" t="s">
        <v>375</v>
      </c>
      <c r="L81" s="65" t="s">
        <v>729</v>
      </c>
    </row>
    <row r="82" spans="1:12" x14ac:dyDescent="0.15">
      <c r="A82" s="47" t="s">
        <v>667</v>
      </c>
      <c r="C82" s="66">
        <f>IF($F5*'Jul''13 SP'!E23/'Jul''13 SP'!E24&gt;='Jul''13 SP'!E27,('Jul''13 SP'!E27*'Jul''13 SP'!E29/100)*'Jul''13 SP'!E24,($F5*'Jul''13 SP'!E23/'Jul''13 SP'!E24*'Jul''13 SP'!E29/100)*'Jul''13 SP'!E24)</f>
        <v>254.23199999999997</v>
      </c>
      <c r="D82" s="66">
        <f>IF($F5*'Jul''13 SP'!F23/'Jul''13 SP'!F24&gt;='Jul''13 SP'!F27,('Jul''13 SP'!F27*'Jul''13 SP'!F29/100)*'Jul''13 SP'!F24,($F5*'Jul''13 SP'!F23/'Jul''13 SP'!F24*'Jul''13 SP'!F29/100)*'Jul''13 SP'!F24)</f>
        <v>169.554</v>
      </c>
      <c r="E82" s="66">
        <f>IF($F5*'Jul''13 SP'!G23/'Jul''13 SP'!G24&gt;='Jul''13 SP'!G27,('Jul''13 SP'!G27*'Jul''13 SP'!G29/100)*'Jul''13 SP'!G24,($F5*'Jul''13 SP'!G23/'Jul''13 SP'!G24*'Jul''13 SP'!G29/100)*'Jul''13 SP'!G24)</f>
        <v>269.28000000000003</v>
      </c>
      <c r="F82" s="66">
        <f>IF($F5*'Jul''13 SP'!H23/'Jul''13 SP'!H24&gt;='Jul''13 SP'!H27,('Jul''13 SP'!H27*'Jul''13 SP'!H29/100)*'Jul''13 SP'!H24,($F5*'Jul''13 SP'!H23/'Jul''13 SP'!H24*'Jul''13 SP'!H29/100)*'Jul''13 SP'!H24)</f>
        <v>150.5</v>
      </c>
      <c r="G82" s="66">
        <f>IF($F5*'Jul''13 SP'!I23/'Jul''13 SP'!I24&gt;='Jul''13 SP'!I27,('Jul''13 SP'!I27*'Jul''13 SP'!I29/100)*'Jul''13 SP'!I24,($F5*'Jul''13 SP'!I23/'Jul''13 SP'!I24*'Jul''13 SP'!I29/100)*'Jul''13 SP'!I24)</f>
        <v>164.39500000000001</v>
      </c>
      <c r="H82" s="66">
        <f>IF($F5*'Jul''13 SP'!J23/'Jul''13 SP'!J24&gt;='Jul''13 SP'!J27,('Jul''13 SP'!J27*'Jul''13 SP'!J29/100)*'Jul''13 SP'!J24,($F5*'Jul''13 SP'!J23/'Jul''13 SP'!J24*'Jul''13 SP'!J29/100)*'Jul''13 SP'!J24)</f>
        <v>155.995</v>
      </c>
      <c r="I82" s="66">
        <f>IF($F5*'Jul''13 SP'!K23/'Jul''13 SP'!K24&gt;='Jul''13 SP'!K27,('Jul''13 SP'!K27*'Jul''13 SP'!K29/100)*'Jul''13 SP'!K24,($F5*'Jul''13 SP'!K23/'Jul''13 SP'!K24*'Jul''13 SP'!K29/100)*'Jul''13 SP'!K24)</f>
        <v>167.86</v>
      </c>
      <c r="J82" s="66">
        <f>IF($F5*'Jul''13 SP'!L23/'Jul''13 SP'!L24&gt;='Jul''13 SP'!L27,('Jul''13 SP'!L27*'Jul''13 SP'!L29/100)*'Jul''13 SP'!L24,($F5*'Jul''13 SP'!L23/'Jul''13 SP'!L24*'Jul''13 SP'!L29/100)*'Jul''13 SP'!L24)</f>
        <v>159.39000000000001</v>
      </c>
      <c r="K82" s="66">
        <f>IF($F5*'Jul''13 SP'!M23/'Jul''13 SP'!M24&gt;='Jul''13 SP'!M27,('Jul''13 SP'!M27*'Jul''13 SP'!M29/100)*'Jul''13 SP'!M24,($F5*'Jul''13 SP'!M23/'Jul''13 SP'!M24*'Jul''13 SP'!M29/100)*'Jul''13 SP'!M24)</f>
        <v>153.22999999999999</v>
      </c>
      <c r="L82" s="70"/>
    </row>
    <row r="83" spans="1:12" x14ac:dyDescent="0.15">
      <c r="A83" s="47" t="s">
        <v>170</v>
      </c>
      <c r="C83" s="66">
        <f>IF($F5*'Jul''13 SP'!E23/'Jul''13 SP'!E24&lt;'Jul''13 SP'!E27,0,IF($F5*'Jul''13 SP'!E23/'Jul''13 SP'!E24&lt;='Jul''13 SP'!E28,($F5*'Jul''13 SP'!E23/'Jul''13 SP'!E24-'Jul''13 SP'!E27)*('Jul''13 SP'!E30/100)*'Jul''13 SP'!E24,('Jul''13 SP'!E28-'Jul''13 SP'!E27)*('Jul''13 SP'!E30/100)*'Jul''13 SP'!E24))</f>
        <v>164.30165399999998</v>
      </c>
      <c r="D83" s="66">
        <f>IF($F5*'Jul''13 SP'!F23/'Jul''13 SP'!F24&lt;'Jul''13 SP'!F27,0,IF($F5*'Jul''13 SP'!F23/'Jul''13 SP'!F24&lt;='Jul''13 SP'!F28,($F5*'Jul''13 SP'!F23/'Jul''13 SP'!F24-'Jul''13 SP'!F27)*('Jul''13 SP'!F30/100)*'Jul''13 SP'!F24,('Jul''13 SP'!F28-'Jul''13 SP'!F27)*('Jul''13 SP'!F30/100)*'Jul''13 SP'!F24))</f>
        <v>0</v>
      </c>
      <c r="E83" s="66">
        <f>IF($F5*'Jul''13 SP'!G23/'Jul''13 SP'!G24&lt;'Jul''13 SP'!G27,0,IF($F5*'Jul''13 SP'!G23/'Jul''13 SP'!G24&lt;='Jul''13 SP'!G28,($F5*'Jul''13 SP'!G23/'Jul''13 SP'!G24-'Jul''13 SP'!G27)*('Jul''13 SP'!G30/100)*'Jul''13 SP'!G24,('Jul''13 SP'!G28-'Jul''13 SP'!G27)*('Jul''13 SP'!G30/100)*'Jul''13 SP'!G24))</f>
        <v>182.11749599999996</v>
      </c>
      <c r="F83" s="66">
        <f>IF($F5*'Jul''13 SP'!H23/'Jul''13 SP'!H24&lt;'Jul''13 SP'!H27,0,IF($F5*'Jul''13 SP'!H23/'Jul''13 SP'!H24&lt;='Jul''13 SP'!H28,($F5*'Jul''13 SP'!H23/'Jul''13 SP'!H24-'Jul''13 SP'!H27)*('Jul''13 SP'!H30/100)*'Jul''13 SP'!H24,('Jul''13 SP'!H28-'Jul''13 SP'!H27)*('Jul''13 SP'!H30/100)*'Jul''13 SP'!H24))</f>
        <v>0</v>
      </c>
      <c r="G83" s="66">
        <f>IF($F5*'Jul''13 SP'!I23/'Jul''13 SP'!I24&lt;'Jul''13 SP'!I27,0,IF($F5*'Jul''13 SP'!I23/'Jul''13 SP'!I24&lt;='Jul''13 SP'!I28,($F5*'Jul''13 SP'!I23/'Jul''13 SP'!I24-'Jul''13 SP'!I27)*('Jul''13 SP'!I30/100)*'Jul''13 SP'!I24,('Jul''13 SP'!I28-'Jul''13 SP'!I27)*('Jul''13 SP'!I30/100)*'Jul''13 SP'!I24))</f>
        <v>0</v>
      </c>
      <c r="H83" s="66">
        <f>IF($F5*'Jul''13 SP'!J23/'Jul''13 SP'!J24&lt;'Jul''13 SP'!J27,0,IF($F5*'Jul''13 SP'!J23/'Jul''13 SP'!J24&lt;='Jul''13 SP'!J28,($F5*'Jul''13 SP'!J23/'Jul''13 SP'!J24-'Jul''13 SP'!J27)*('Jul''13 SP'!J30/100)*'Jul''13 SP'!J24,('Jul''13 SP'!J28-'Jul''13 SP'!J27)*('Jul''13 SP'!J30/100)*'Jul''13 SP'!J24))</f>
        <v>0</v>
      </c>
      <c r="I83" s="66">
        <f>IF($F5*'Jul''13 SP'!K23/'Jul''13 SP'!K24&lt;'Jul''13 SP'!K27,0,IF($F5*'Jul''13 SP'!K23/'Jul''13 SP'!K24&lt;='Jul''13 SP'!K28,($F5*'Jul''13 SP'!K23/'Jul''13 SP'!K24-'Jul''13 SP'!K27)*('Jul''13 SP'!K30/100)*'Jul''13 SP'!K24,('Jul''13 SP'!K28-'Jul''13 SP'!K27)*('Jul''13 SP'!K30/100)*'Jul''13 SP'!K24))</f>
        <v>0</v>
      </c>
      <c r="J83" s="66">
        <f>IF($F5*'Jul''13 SP'!L23/'Jul''13 SP'!L24&lt;'Jul''13 SP'!L27,0,IF($F5*'Jul''13 SP'!L23/'Jul''13 SP'!L24&lt;='Jul''13 SP'!L28,($F5*'Jul''13 SP'!L23/'Jul''13 SP'!L24-'Jul''13 SP'!L27)*('Jul''13 SP'!L30/100)*'Jul''13 SP'!L24,('Jul''13 SP'!L28-'Jul''13 SP'!L27)*('Jul''13 SP'!L30/100)*'Jul''13 SP'!L24))</f>
        <v>0</v>
      </c>
      <c r="K83" s="66">
        <f>IF($F5*'Jul''13 SP'!M23/'Jul''13 SP'!M24&lt;'Jul''13 SP'!M27,0,IF($F5*'Jul''13 SP'!M23/'Jul''13 SP'!M24&lt;='Jul''13 SP'!M28,($F5*'Jul''13 SP'!M23/'Jul''13 SP'!M24-'Jul''13 SP'!M27)*('Jul''13 SP'!M30/100)*'Jul''13 SP'!M24,('Jul''13 SP'!M28-'Jul''13 SP'!M27)*('Jul''13 SP'!M30/100)*'Jul''13 SP'!M24))</f>
        <v>0</v>
      </c>
      <c r="L83" s="70"/>
    </row>
    <row r="84" spans="1:12" x14ac:dyDescent="0.15">
      <c r="A84" s="47" t="s">
        <v>868</v>
      </c>
      <c r="C84" s="66">
        <f>IF(($F5*'Jul''13 SP'!E23/'Jul''13 SP'!E24&gt;'Jul''13 SP'!E28),($F5*'Jul''13 SP'!E23/'Jul''13 SP'!E24-'Jul''13 SP'!E28)*'Jul''13 SP'!E31/100*'Jul''13 SP'!E24,0)</f>
        <v>0</v>
      </c>
      <c r="D84" s="66">
        <f>IF(($F5*'Jul''13 SP'!F23/'Jul''13 SP'!F24&gt;'Jul''13 SP'!F28),($F5*'Jul''13 SP'!F23/'Jul''13 SP'!F24-'Jul''13 SP'!F28)*'Jul''13 SP'!F31/100*'Jul''13 SP'!F24,0)</f>
        <v>271.61525159999997</v>
      </c>
      <c r="E84" s="66">
        <f>IF(($F5*'Jul''13 SP'!G23/'Jul''13 SP'!G24&gt;'Jul''13 SP'!G28),($F5*'Jul''13 SP'!G23/'Jul''13 SP'!G24-'Jul''13 SP'!G28)*'Jul''13 SP'!G31/100*'Jul''13 SP'!G24,0)</f>
        <v>0</v>
      </c>
      <c r="F84" s="66">
        <f>IF(($F5*'Jul''13 SP'!H23/'Jul''13 SP'!H24&gt;'Jul''13 SP'!H28),($F5*'Jul''13 SP'!H23/'Jul''13 SP'!H24-'Jul''13 SP'!H28)*'Jul''13 SP'!H31/100*'Jul''13 SP'!H24,0)</f>
        <v>274.35883999999993</v>
      </c>
      <c r="G84" s="66">
        <f>IF(($F5*'Jul''13 SP'!I23/'Jul''13 SP'!I24&gt;'Jul''13 SP'!I28),($F5*'Jul''13 SP'!I23/'Jul''13 SP'!I24-'Jul''13 SP'!I28)*'Jul''13 SP'!I31/100*'Jul''13 SP'!I24,0)</f>
        <v>292.86406379999994</v>
      </c>
      <c r="H84" s="66">
        <f>IF(($F5*'Jul''13 SP'!J23/'Jul''13 SP'!J24&gt;'Jul''13 SP'!J28),($F5*'Jul''13 SP'!J23/'Jul''13 SP'!J24-'Jul''13 SP'!J28)*'Jul''13 SP'!J31/100*'Jul''13 SP'!J24,0)</f>
        <v>276.73848299999997</v>
      </c>
      <c r="I84" s="66">
        <f>IF(($F5*'Jul''13 SP'!K23/'Jul''13 SP'!K24&gt;'Jul''13 SP'!K28),($F5*'Jul''13 SP'!K23/'Jul''13 SP'!K24-'Jul''13 SP'!K28)*'Jul''13 SP'!K31/100*'Jul''13 SP'!K24,0)</f>
        <v>257.14142299999997</v>
      </c>
      <c r="J84" s="66">
        <f>IF(($F5*'Jul''13 SP'!L23/'Jul''13 SP'!L24&gt;'Jul''13 SP'!L28),($F5*'Jul''13 SP'!L23/'Jul''13 SP'!L24-'Jul''13 SP'!L28)*'Jul''13 SP'!L31/100*'Jul''13 SP'!L24,0)</f>
        <v>255.60165399999997</v>
      </c>
      <c r="K84" s="66">
        <f>IF(($F5*'Jul''13 SP'!M23/'Jul''13 SP'!M24&gt;'Jul''13 SP'!M28),($F5*'Jul''13 SP'!M23/'Jul''13 SP'!M24-'Jul''13 SP'!M28)*'Jul''13 SP'!M31/100*'Jul''13 SP'!M24,0)</f>
        <v>267.91980599999994</v>
      </c>
      <c r="L84" s="70"/>
    </row>
    <row r="85" spans="1:12" x14ac:dyDescent="0.15">
      <c r="A85" s="47" t="s">
        <v>744</v>
      </c>
      <c r="C85" s="66">
        <f>IF($F5*'Jul''13 SP'!E25/'Jul''13 SP'!E26&gt;='Jul''13 SP'!E27,('Jul''13 SP'!E27*'Jul''13 SP'!E32/100)*'Jul''13 SP'!E26,($F5*'Jul''13 SP'!E25/'Jul''13 SP'!E26*'Jul''13 SP'!E32/100)*'Jul''13 SP'!E26)</f>
        <v>454.08</v>
      </c>
      <c r="D85" s="66">
        <f>IF($F5*'Jul''13 SP'!F25/'Jul''13 SP'!F26&gt;='Jul''13 SP'!F27,('Jul''13 SP'!F27*'Jul''13 SP'!F32/100)*'Jul''13 SP'!F26,($F5*'Jul''13 SP'!F25/'Jul''13 SP'!F26*'Jul''13 SP'!F32/100)*'Jul''13 SP'!F26)</f>
        <v>268.26799999999997</v>
      </c>
      <c r="E85" s="66">
        <f>IF($F5*'Jul''13 SP'!G25/'Jul''13 SP'!G26&gt;='Jul''13 SP'!G27,('Jul''13 SP'!G27*'Jul''13 SP'!G32/100)*'Jul''13 SP'!G26,($F5*'Jul''13 SP'!G25/'Jul''13 SP'!G26*'Jul''13 SP'!G32/100)*'Jul''13 SP'!G26)</f>
        <v>467.28</v>
      </c>
      <c r="F85" s="66">
        <f>IF($F5*'Jul''13 SP'!H25/'Jul''13 SP'!H26&gt;='Jul''13 SP'!H27,('Jul''13 SP'!H27*'Jul''13 SP'!H32/100)*'Jul''13 SP'!H26,($F5*'Jul''13 SP'!H25/'Jul''13 SP'!H26*'Jul''13 SP'!H32/100)*'Jul''13 SP'!H26)</f>
        <v>259</v>
      </c>
      <c r="G85" s="66">
        <f>IF($F5*'Jul''13 SP'!I25/'Jul''13 SP'!I26&gt;='Jul''13 SP'!I27,('Jul''13 SP'!I27*'Jul''13 SP'!I32/100)*'Jul''13 SP'!I26,($F5*'Jul''13 SP'!I25/'Jul''13 SP'!I26*'Jul''13 SP'!I32/100)*'Jul''13 SP'!I26)</f>
        <v>269.80799999999999</v>
      </c>
      <c r="H85" s="66">
        <f>IF($F5*'Jul''13 SP'!J25/'Jul''13 SP'!J26&gt;='Jul''13 SP'!J27,('Jul''13 SP'!J27*'Jul''13 SP'!J32/100)*'Jul''13 SP'!J26,($F5*'Jul''13 SP'!J25/'Jul''13 SP'!J26*'Jul''13 SP'!J32/100)*'Jul''13 SP'!J26)</f>
        <v>274.94599999999997</v>
      </c>
      <c r="I85" s="66">
        <f>IF($F5*'Jul''13 SP'!K25/'Jul''13 SP'!K26&gt;='Jul''13 SP'!K27,('Jul''13 SP'!K27*'Jul''13 SP'!K32/100)*'Jul''13 SP'!K26,($F5*'Jul''13 SP'!K25/'Jul''13 SP'!K26*'Jul''13 SP'!K32/100)*'Jul''13 SP'!K26)</f>
        <v>278.74</v>
      </c>
      <c r="J85" s="66">
        <f>IF($F5*'Jul''13 SP'!L25/'Jul''13 SP'!L26&gt;='Jul''13 SP'!L27,('Jul''13 SP'!L27*'Jul''13 SP'!L32/100)*'Jul''13 SP'!L26,($F5*'Jul''13 SP'!L25/'Jul''13 SP'!L26*'Jul''13 SP'!L32/100)*'Jul''13 SP'!L26)</f>
        <v>280.27999999999997</v>
      </c>
      <c r="K85" s="66">
        <f>IF($F5*'Jul''13 SP'!M25/'Jul''13 SP'!M26&gt;='Jul''13 SP'!M27,('Jul''13 SP'!M27*'Jul''13 SP'!M32/100)*'Jul''13 SP'!M26,($F5*'Jul''13 SP'!M25/'Jul''13 SP'!M26*'Jul''13 SP'!M32/100)*'Jul''13 SP'!M26)</f>
        <v>267.95999999999998</v>
      </c>
      <c r="L85" s="70"/>
    </row>
    <row r="86" spans="1:12" x14ac:dyDescent="0.15">
      <c r="A86" s="47" t="s">
        <v>389</v>
      </c>
      <c r="C86" s="66">
        <f>IF($F5*'Jul''13 SP'!E25/'Jul''13 SP'!E26&lt;'Jul''13 SP'!E27,0,IF($F5*'Jul''13 SP'!E25/'Jul''13 SP'!E26&lt;='Jul''13 SP'!E28,($F5*'Jul''13 SP'!E25/'Jul''13 SP'!E26-'Jul''13 SP'!E27)*('Jul''13 SP'!E33/100)*'Jul''13 SP'!E26,('Jul''13 SP'!E28-'Jul''13 SP'!E27)*('Jul''13 SP'!E33/100)*'Jul''13 SP'!E26))</f>
        <v>293.1695777999999</v>
      </c>
      <c r="D86" s="66">
        <f>IF($F5*'Jul''13 SP'!F25/'Jul''13 SP'!F26&lt;'Jul''13 SP'!F27,0,IF($F5*'Jul''13 SP'!F25/'Jul''13 SP'!F26&lt;='Jul''13 SP'!F28,($F5*'Jul''13 SP'!F25/'Jul''13 SP'!F26-'Jul''13 SP'!F27)*('Jul''13 SP'!F33/100)*'Jul''13 SP'!F26,('Jul''13 SP'!F28-'Jul''13 SP'!F27)*('Jul''13 SP'!F33/100)*'Jul''13 SP'!F26))</f>
        <v>0</v>
      </c>
      <c r="E86" s="66">
        <f>IF($F5*'Jul''13 SP'!G25/'Jul''13 SP'!G26&lt;'Jul''13 SP'!G27,0,IF($F5*'Jul''13 SP'!G25/'Jul''13 SP'!G26&lt;='Jul''13 SP'!G28,($F5*'Jul''13 SP'!G25/'Jul''13 SP'!G26-'Jul''13 SP'!G27)*('Jul''13 SP'!G33/100)*'Jul''13 SP'!G26,('Jul''13 SP'!G28-'Jul''13 SP'!G27)*('Jul''13 SP'!G33/100)*'Jul''13 SP'!G26))</f>
        <v>310.78746599999994</v>
      </c>
      <c r="F86" s="66">
        <f>IF($F5*'Jul''13 SP'!H25/'Jul''13 SP'!H26&lt;'Jul''13 SP'!H27,0,IF($F5*'Jul''13 SP'!H25/'Jul''13 SP'!H26&lt;='Jul''13 SP'!H28,($F5*'Jul''13 SP'!H25/'Jul''13 SP'!H26-'Jul''13 SP'!H27)*('Jul''13 SP'!H33/100)*'Jul''13 SP'!H26,('Jul''13 SP'!H28-'Jul''13 SP'!H27)*('Jul''13 SP'!H33/100)*'Jul''13 SP'!H26))</f>
        <v>0</v>
      </c>
      <c r="G86" s="66">
        <f>IF($F5*'Jul''13 SP'!I25/'Jul''13 SP'!I26&lt;'Jul''13 SP'!I27,0,IF($F5*'Jul''13 SP'!I25/'Jul''13 SP'!I26&lt;='Jul''13 SP'!I28,($F5*'Jul''13 SP'!I25/'Jul''13 SP'!I26-'Jul''13 SP'!I27)*('Jul''13 SP'!I33/100)*'Jul''13 SP'!I26,('Jul''13 SP'!I28-'Jul''13 SP'!I27)*('Jul''13 SP'!I33/100)*'Jul''13 SP'!I26))</f>
        <v>0</v>
      </c>
      <c r="H86" s="66">
        <f>IF($F5*'Jul''13 SP'!J25/'Jul''13 SP'!J26&lt;'Jul''13 SP'!J27,0,IF($F5*'Jul''13 SP'!J25/'Jul''13 SP'!J26&lt;='Jul''13 SP'!J28,($F5*'Jul''13 SP'!J25/'Jul''13 SP'!J26-'Jul''13 SP'!J27)*('Jul''13 SP'!J33/100)*'Jul''13 SP'!J26,('Jul''13 SP'!J28-'Jul''13 SP'!J27)*('Jul''13 SP'!J33/100)*'Jul''13 SP'!J26))</f>
        <v>0</v>
      </c>
      <c r="I86" s="66">
        <f>IF($F5*'Jul''13 SP'!K25/'Jul''13 SP'!K26&lt;'Jul''13 SP'!K27,0,IF($F5*'Jul''13 SP'!K25/'Jul''13 SP'!K26&lt;='Jul''13 SP'!K28,($F5*'Jul''13 SP'!K25/'Jul''13 SP'!K26-'Jul''13 SP'!K27)*('Jul''13 SP'!K33/100)*'Jul''13 SP'!K26,('Jul''13 SP'!K28-'Jul''13 SP'!K27)*('Jul''13 SP'!K33/100)*'Jul''13 SP'!K26))</f>
        <v>0</v>
      </c>
      <c r="J86" s="66">
        <f>IF($F5*'Jul''13 SP'!L25/'Jul''13 SP'!L26&lt;'Jul''13 SP'!L27,0,IF($F5*'Jul''13 SP'!L25/'Jul''13 SP'!L26&lt;='Jul''13 SP'!L28,($F5*'Jul''13 SP'!L25/'Jul''13 SP'!L26-'Jul''13 SP'!L27)*('Jul''13 SP'!L33/100)*'Jul''13 SP'!L26,('Jul''13 SP'!L28-'Jul''13 SP'!L27)*('Jul''13 SP'!L33/100)*'Jul''13 SP'!L26))</f>
        <v>0</v>
      </c>
      <c r="K86" s="66">
        <f>IF($F5*'Jul''13 SP'!M25/'Jul''13 SP'!M26&lt;'Jul''13 SP'!M27,0,IF($F5*'Jul''13 SP'!M25/'Jul''13 SP'!M26&lt;='Jul''13 SP'!M28,($F5*'Jul''13 SP'!M25/'Jul''13 SP'!M26-'Jul''13 SP'!M27)*('Jul''13 SP'!M33/100)*'Jul''13 SP'!M26,('Jul''13 SP'!M28-'Jul''13 SP'!M27)*('Jul''13 SP'!M33/100)*'Jul''13 SP'!M26))</f>
        <v>0</v>
      </c>
      <c r="L86" s="70"/>
    </row>
    <row r="87" spans="1:12" x14ac:dyDescent="0.15">
      <c r="A87" s="47" t="s">
        <v>742</v>
      </c>
      <c r="C87" s="66">
        <f>IF(($F5*'Jul''13 SP'!E25/'Jul''13 SP'!E26&gt;'Jul''13 SP'!E28),($F5*'Jul''13 SP'!E25/'Jul''13 SP'!E26-'Jul''13 SP'!E28)*'Jul''13 SP'!E34/100*'Jul''13 SP'!E26,0)</f>
        <v>0</v>
      </c>
      <c r="D87" s="66">
        <f>IF(($F5*'Jul''13 SP'!F25/'Jul''13 SP'!F26&gt;'Jul''13 SP'!F28),($F5*'Jul''13 SP'!F25/'Jul''13 SP'!F26-'Jul''13 SP'!F28)*'Jul''13 SP'!F34/100*'Jul''13 SP'!F26,0)</f>
        <v>463.77842279999999</v>
      </c>
      <c r="E87" s="66">
        <f>IF(($F5*'Jul''13 SP'!G25/'Jul''13 SP'!G26&gt;'Jul''13 SP'!G28),($F5*'Jul''13 SP'!G25/'Jul''13 SP'!G26-'Jul''13 SP'!G28)*'Jul''13 SP'!G34/100*'Jul''13 SP'!G26,0)</f>
        <v>0</v>
      </c>
      <c r="F87" s="66">
        <f>IF(($F5*'Jul''13 SP'!H25/'Jul''13 SP'!H26&gt;'Jul''13 SP'!H28),($F5*'Jul''13 SP'!H25/'Jul''13 SP'!H26-'Jul''13 SP'!H28)*'Jul''13 SP'!H34/100*'Jul''13 SP'!H26,0)</f>
        <v>461.93069999999994</v>
      </c>
      <c r="G87" s="66">
        <f>IF(($F5*'Jul''13 SP'!I25/'Jul''13 SP'!I26&gt;'Jul''13 SP'!I28),($F5*'Jul''13 SP'!I25/'Jul''13 SP'!I26-'Jul''13 SP'!I28)*'Jul''13 SP'!I34/100*'Jul''13 SP'!I26,0)</f>
        <v>519.21010679999995</v>
      </c>
      <c r="H87" s="66">
        <f>IF(($F5*'Jul''13 SP'!J25/'Jul''13 SP'!J26&gt;'Jul''13 SP'!J28),($F5*'Jul''13 SP'!J25/'Jul''13 SP'!J26-'Jul''13 SP'!J28)*'Jul''13 SP'!J34/100*'Jul''13 SP'!J26,0)</f>
        <v>482.42362559999992</v>
      </c>
      <c r="I87" s="66">
        <f>IF(($F5*'Jul''13 SP'!K25/'Jul''13 SP'!K26&gt;'Jul''13 SP'!K28),($F5*'Jul''13 SP'!K25/'Jul''13 SP'!K26-'Jul''13 SP'!K28)*'Jul''13 SP'!K34/100*'Jul''13 SP'!K26,0)</f>
        <v>452.6920859999999</v>
      </c>
      <c r="J87" s="66">
        <f>IF(($F5*'Jul''13 SP'!L25/'Jul''13 SP'!L26&gt;'Jul''13 SP'!L28),($F5*'Jul''13 SP'!L25/'Jul''13 SP'!L26-'Jul''13 SP'!L28)*'Jul''13 SP'!L34/100*'Jul''13 SP'!L26,0)</f>
        <v>465.01023799999996</v>
      </c>
      <c r="K87" s="66">
        <f>IF(($F5*'Jul''13 SP'!M25/'Jul''13 SP'!M26&gt;'Jul''13 SP'!M28),($F5*'Jul''13 SP'!M25/'Jul''13 SP'!M26-'Jul''13 SP'!M28)*'Jul''13 SP'!M34/100*'Jul''13 SP'!M26,0)</f>
        <v>489.64654199999995</v>
      </c>
      <c r="L87" s="70"/>
    </row>
    <row r="88" spans="1:12" x14ac:dyDescent="0.15">
      <c r="A88" s="47" t="s">
        <v>309</v>
      </c>
      <c r="C88" s="66">
        <f>365*'Jul''13 SP'!E35/100</f>
        <v>197.2971</v>
      </c>
      <c r="D88" s="66">
        <f>365*'Jul''13 SP'!F35/100</f>
        <v>203.15899999999999</v>
      </c>
      <c r="E88" s="66">
        <f>365*'Jul''13 SP'!G35/100</f>
        <v>216.81</v>
      </c>
      <c r="F88" s="66">
        <f>365*'Jul''13 SP'!H35/100</f>
        <v>199.29</v>
      </c>
      <c r="G88" s="66">
        <f>365*'Jul''13 SP'!I35/100</f>
        <v>231.66549999999998</v>
      </c>
      <c r="H88" s="66">
        <f>365*'Jul''13 SP'!J35/100</f>
        <v>208.70699999999999</v>
      </c>
      <c r="I88" s="66">
        <f>365*'Jul''13 SP'!K35/100</f>
        <v>180.67500000000001</v>
      </c>
      <c r="J88" s="66">
        <f>365*'Jul''13 SP'!L35/100</f>
        <v>209.94434999999999</v>
      </c>
      <c r="K88" s="66">
        <f>365*'Jul''13 SP'!M35/100</f>
        <v>200.34849999999997</v>
      </c>
      <c r="L88" s="67">
        <f>AVERAGE(C88:K88)</f>
        <v>205.3218277777778</v>
      </c>
    </row>
    <row r="89" spans="1:12" x14ac:dyDescent="0.15">
      <c r="A89" s="69" t="s">
        <v>721</v>
      </c>
      <c r="B89" s="70"/>
      <c r="C89" s="68">
        <f t="shared" ref="C89:H89" si="6">SUM(C82:C88)</f>
        <v>1363.0803317999998</v>
      </c>
      <c r="D89" s="68">
        <f t="shared" si="6"/>
        <v>1376.3746744</v>
      </c>
      <c r="E89" s="68">
        <f t="shared" si="6"/>
        <v>1446.274962</v>
      </c>
      <c r="F89" s="68">
        <f t="shared" si="6"/>
        <v>1345.0795399999997</v>
      </c>
      <c r="G89" s="68">
        <f t="shared" si="6"/>
        <v>1477.9426705999999</v>
      </c>
      <c r="H89" s="68">
        <f t="shared" si="6"/>
        <v>1398.8101085999997</v>
      </c>
      <c r="I89" s="68">
        <f>SUM(I82:I88)</f>
        <v>1337.1085089999999</v>
      </c>
      <c r="J89" s="68">
        <f>SUM(J82:J88)</f>
        <v>1370.226242</v>
      </c>
      <c r="K89" s="68">
        <f>SUM(K82:K88)</f>
        <v>1379.1048479999999</v>
      </c>
      <c r="L89" s="72">
        <f>AVERAGE(C89:K89)</f>
        <v>1388.2224318222225</v>
      </c>
    </row>
    <row r="91" spans="1:12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398</v>
      </c>
      <c r="G91" s="50" t="s">
        <v>126</v>
      </c>
      <c r="H91" s="50" t="s">
        <v>522</v>
      </c>
      <c r="I91" s="50" t="s">
        <v>726</v>
      </c>
      <c r="J91" s="50" t="s">
        <v>281</v>
      </c>
      <c r="K91" s="50" t="s">
        <v>375</v>
      </c>
      <c r="L91" s="65" t="s">
        <v>729</v>
      </c>
    </row>
    <row r="92" spans="1:12" x14ac:dyDescent="0.15">
      <c r="A92" s="47" t="s">
        <v>667</v>
      </c>
      <c r="C92" s="66">
        <f>IF($F5*'Jul''13 SP'!E39/'Jul''13 SP'!E40&gt;='Jul''13 SP'!E43,('Jul''13 SP'!E43*'Jul''13 SP'!E45/100)*'Jul''13 SP'!E40,($F5*'Jul''13 SP'!E39/'Jul''13 SP'!E40*'Jul''13 SP'!E45/100)*'Jul''13 SP'!E40)</f>
        <v>253.70399999999998</v>
      </c>
      <c r="D92" s="66">
        <f>IF($F5*'Jul''13 SP'!F39/'Jul''13 SP'!F40&gt;='Jul''13 SP'!F43,('Jul''13 SP'!F43*'Jul''13 SP'!F45/100)*'Jul''13 SP'!F40,($F5*'Jul''13 SP'!F39/'Jul''13 SP'!F40*'Jul''13 SP'!F45/100)*'Jul''13 SP'!F40)</f>
        <v>156.28800000000001</v>
      </c>
      <c r="E92" s="66">
        <f>IF($F5*'Jul''13 SP'!G39/'Jul''13 SP'!G40&gt;='Jul''13 SP'!G43,('Jul''13 SP'!G43*'Jul''13 SP'!G45/100)*'Jul''13 SP'!G40,($F5*'Jul''13 SP'!G39/'Jul''13 SP'!G40*'Jul''13 SP'!G45/100)*'Jul''13 SP'!G40)</f>
        <v>281.16000000000003</v>
      </c>
      <c r="F92" s="66">
        <f>IF($F5*'Jul''13 SP'!H39/'Jul''13 SP'!H40&gt;='Jul''13 SP'!H43,('Jul''13 SP'!H43*'Jul''13 SP'!H45/100)*'Jul''13 SP'!H40,($F5*'Jul''13 SP'!H39/'Jul''13 SP'!H40*'Jul''13 SP'!H45/100)*'Jul''13 SP'!H40)</f>
        <v>144.63999999999999</v>
      </c>
      <c r="G92" s="66">
        <f>IF($F5*'Jul''13 SP'!I39/'Jul''13 SP'!I40&gt;='Jul''13 SP'!I43,('Jul''13 SP'!I43*'Jul''13 SP'!I45/100)*'Jul''13 SP'!I40,($F5*'Jul''13 SP'!I39/'Jul''13 SP'!I40*'Jul''13 SP'!I45/100)*'Jul''13 SP'!I40)</f>
        <v>158.048</v>
      </c>
      <c r="H92" s="66">
        <f>IF($F5*'Jul''13 SP'!J39/'Jul''13 SP'!J40&gt;='Jul''13 SP'!J43,('Jul''13 SP'!J43*'Jul''13 SP'!J45/100)*'Jul''13 SP'!J40,($F5*'Jul''13 SP'!J39/'Jul''13 SP'!J40*'Jul''13 SP'!J45/100)*'Jul''13 SP'!J40)</f>
        <v>145.9392</v>
      </c>
      <c r="I92" s="66">
        <f>IF($F5*'Jul''13 SP'!K39/'Jul''13 SP'!K40&gt;='Jul''13 SP'!K43,('Jul''13 SP'!K43*'Jul''13 SP'!K45/100)*'Jul''13 SP'!K40,($F5*'Jul''13 SP'!K39/'Jul''13 SP'!K40*'Jul''13 SP'!K45/100)*'Jul''13 SP'!K40)</f>
        <v>149.952</v>
      </c>
      <c r="J92" s="66">
        <f>IF($F5*'Jul''13 SP'!L39/'Jul''13 SP'!L40&gt;='Jul''13 SP'!L43,('Jul''13 SP'!L43*'Jul''13 SP'!L45/100)*'Jul''13 SP'!L40,($F5*'Jul''13 SP'!L39/'Jul''13 SP'!L40*'Jul''13 SP'!L45/100)*'Jul''13 SP'!L40)</f>
        <v>144.32</v>
      </c>
      <c r="K92" s="66">
        <f>IF($F5*'Jul''13 SP'!M39/'Jul''13 SP'!M40&gt;='Jul''13 SP'!M43,('Jul''13 SP'!M43*'Jul''13 SP'!M45/100)*'Jul''13 SP'!M40,($F5*'Jul''13 SP'!M39/'Jul''13 SP'!M40*'Jul''13 SP'!M45/100)*'Jul''13 SP'!M40)</f>
        <v>147.136</v>
      </c>
      <c r="L92" s="70"/>
    </row>
    <row r="93" spans="1:12" x14ac:dyDescent="0.15">
      <c r="A93" s="47" t="s">
        <v>170</v>
      </c>
      <c r="C93" s="66">
        <f>IF($F5*'Jul''13 SP'!E39/'Jul''13 SP'!E40&lt;'Jul''13 SP'!E43,0,IF($F5*'Jul''13 SP'!E39/'Jul''13 SP'!E40&lt;='Jul''13 SP'!E44,($F5*'Jul''13 SP'!E39/'Jul''13 SP'!E40-'Jul''13 SP'!E43)*('Jul''13 SP'!E46/100)*'Jul''13 SP'!E40,('Jul''13 SP'!E44-'Jul''13 SP'!E43)*('Jul''13 SP'!E46/100)*'Jul''13 SP'!E40))</f>
        <v>160.14462419999998</v>
      </c>
      <c r="D93" s="66">
        <f>IF($F5*'Jul''13 SP'!F39/'Jul''13 SP'!F40&lt;'Jul''13 SP'!F43,0,IF($F5*'Jul''13 SP'!F39/'Jul''13 SP'!F40&lt;='Jul''13 SP'!F44,($F5*'Jul''13 SP'!F39/'Jul''13 SP'!F40-'Jul''13 SP'!F43)*('Jul''13 SP'!F46/100)*'Jul''13 SP'!F40,('Jul''13 SP'!F44-'Jul''13 SP'!F43)*('Jul''13 SP'!F46/100)*'Jul''13 SP'!F40))</f>
        <v>0</v>
      </c>
      <c r="E93" s="66">
        <f>IF($F5*'Jul''13 SP'!G39/'Jul''13 SP'!G40&lt;'Jul''13 SP'!G43,0,IF($F5*'Jul''13 SP'!G39/'Jul''13 SP'!G40&lt;='Jul''13 SP'!G44,($F5*'Jul''13 SP'!G39/'Jul''13 SP'!G40-'Jul''13 SP'!G43)*('Jul''13 SP'!G46/100)*'Jul''13 SP'!G40,('Jul''13 SP'!G44-'Jul''13 SP'!G43)*('Jul''13 SP'!G46/100)*'Jul''13 SP'!G40))</f>
        <v>183.10726499999996</v>
      </c>
      <c r="F93" s="66">
        <f>IF($F5*'Jul''13 SP'!H39/'Jul''13 SP'!H40&lt;'Jul''13 SP'!H43,0,IF($F5*'Jul''13 SP'!H39/'Jul''13 SP'!H40&lt;='Jul''13 SP'!H44,($F5*'Jul''13 SP'!H39/'Jul''13 SP'!H40-'Jul''13 SP'!H43)*('Jul''13 SP'!H46/100)*'Jul''13 SP'!H40,('Jul''13 SP'!H44-'Jul''13 SP'!H43)*('Jul''13 SP'!H46/100)*'Jul''13 SP'!H40))</f>
        <v>0</v>
      </c>
      <c r="G93" s="66">
        <f>IF($F5*'Jul''13 SP'!I39/'Jul''13 SP'!I40&lt;'Jul''13 SP'!I43,0,IF($F5*'Jul''13 SP'!I39/'Jul''13 SP'!I40&lt;='Jul''13 SP'!I44,($F5*'Jul''13 SP'!I39/'Jul''13 SP'!I40-'Jul''13 SP'!I43)*('Jul''13 SP'!I46/100)*'Jul''13 SP'!I40,('Jul''13 SP'!I44-'Jul''13 SP'!I43)*('Jul''13 SP'!I46/100)*'Jul''13 SP'!I40))</f>
        <v>0</v>
      </c>
      <c r="H93" s="66">
        <f>IF($F5*'Jul''13 SP'!J39/'Jul''13 SP'!J40&lt;'Jul''13 SP'!J43,0,IF($F5*'Jul''13 SP'!J39/'Jul''13 SP'!J40&lt;='Jul''13 SP'!J44,($F5*'Jul''13 SP'!J39/'Jul''13 SP'!J40-'Jul''13 SP'!J43)*('Jul''13 SP'!J46/100)*'Jul''13 SP'!J40,('Jul''13 SP'!J44-'Jul''13 SP'!J43)*('Jul''13 SP'!J46/100)*'Jul''13 SP'!J40))</f>
        <v>0</v>
      </c>
      <c r="I93" s="66">
        <f>IF($F5*'Jul''13 SP'!K39/'Jul''13 SP'!K40&lt;'Jul''13 SP'!K43,0,IF($F5*'Jul''13 SP'!K39/'Jul''13 SP'!K40&lt;='Jul''13 SP'!K44,($F5*'Jul''13 SP'!K39/'Jul''13 SP'!K40-'Jul''13 SP'!K43)*('Jul''13 SP'!K46/100)*'Jul''13 SP'!K40,('Jul''13 SP'!K44-'Jul''13 SP'!K43)*('Jul''13 SP'!K46/100)*'Jul''13 SP'!K40))</f>
        <v>0</v>
      </c>
      <c r="J93" s="66">
        <f>IF($F5*'Jul''13 SP'!L39/'Jul''13 SP'!L40&lt;'Jul''13 SP'!L43,0,IF($F5*'Jul''13 SP'!L39/'Jul''13 SP'!L40&lt;='Jul''13 SP'!L44,($F5*'Jul''13 SP'!L39/'Jul''13 SP'!L40-'Jul''13 SP'!L43)*('Jul''13 SP'!L46/100)*'Jul''13 SP'!L40,('Jul''13 SP'!L44-'Jul''13 SP'!L43)*('Jul''13 SP'!L46/100)*'Jul''13 SP'!L40))</f>
        <v>0</v>
      </c>
      <c r="K93" s="66">
        <f>IF($F5*'Jul''13 SP'!M39/'Jul''13 SP'!M40&lt;'Jul''13 SP'!M43,0,IF($F5*'Jul''13 SP'!M39/'Jul''13 SP'!M40&lt;='Jul''13 SP'!M44,($F5*'Jul''13 SP'!M39/'Jul''13 SP'!M40-'Jul''13 SP'!M43)*('Jul''13 SP'!M46/100)*'Jul''13 SP'!M40,('Jul''13 SP'!M44-'Jul''13 SP'!M43)*('Jul''13 SP'!M46/100)*'Jul''13 SP'!M40))</f>
        <v>0</v>
      </c>
      <c r="L93" s="70"/>
    </row>
    <row r="94" spans="1:12" x14ac:dyDescent="0.15">
      <c r="A94" s="47" t="s">
        <v>868</v>
      </c>
      <c r="C94" s="66">
        <f>IF(($F5*'Jul''13 SP'!E39/'Jul''13 SP'!E40&gt;'Jul''13 SP'!E44),($F5*'Jul''13 SP'!E39/'Jul''13 SP'!E40-'Jul''13 SP'!E44)*'Jul''13 SP'!E47/100*'Jul''13 SP'!E40,0)</f>
        <v>0</v>
      </c>
      <c r="D94" s="66">
        <f>IF(($F5*'Jul''13 SP'!F39/'Jul''13 SP'!F40&gt;'Jul''13 SP'!F44),($F5*'Jul''13 SP'!F39/'Jul''13 SP'!F40-'Jul''13 SP'!F44)*'Jul''13 SP'!F47/100*'Jul''13 SP'!F40,0)</f>
        <v>271.69611479999998</v>
      </c>
      <c r="E94" s="66">
        <f>IF(($F5*'Jul''13 SP'!G39/'Jul''13 SP'!G40&gt;'Jul''13 SP'!G44),($F5*'Jul''13 SP'!G39/'Jul''13 SP'!G40-'Jul''13 SP'!G44)*'Jul''13 SP'!G47/100*'Jul''13 SP'!G40,0)</f>
        <v>0</v>
      </c>
      <c r="F94" s="66">
        <f>IF(($F5*'Jul''13 SP'!H39/'Jul''13 SP'!H40&gt;'Jul''13 SP'!H44),($F5*'Jul''13 SP'!H39/'Jul''13 SP'!H40-'Jul''13 SP'!H44)*'Jul''13 SP'!H47/100*'Jul''13 SP'!H40,0)</f>
        <v>264.22198999999995</v>
      </c>
      <c r="G94" s="66">
        <f>IF(($F5*'Jul''13 SP'!I39/'Jul''13 SP'!I40&gt;'Jul''13 SP'!I44),($F5*'Jul''13 SP'!I39/'Jul''13 SP'!I40-'Jul''13 SP'!I44)*'Jul''13 SP'!I47/100*'Jul''13 SP'!I40,0)</f>
        <v>287.59322789999993</v>
      </c>
      <c r="H94" s="66">
        <f>IF(($F5*'Jul''13 SP'!J39/'Jul''13 SP'!J40&gt;'Jul''13 SP'!J44),($F5*'Jul''13 SP'!J39/'Jul''13 SP'!J40-'Jul''13 SP'!J44)*'Jul''13 SP'!J47/100*'Jul''13 SP'!J40,0)</f>
        <v>275.59375409999996</v>
      </c>
      <c r="I94" s="66">
        <f>IF(($F5*'Jul''13 SP'!K39/'Jul''13 SP'!K40&gt;'Jul''13 SP'!K44),($F5*'Jul''13 SP'!K39/'Jul''13 SP'!K40-'Jul''13 SP'!K44)*'Jul''13 SP'!K47/100*'Jul''13 SP'!K40,0)</f>
        <v>274.58649899999995</v>
      </c>
      <c r="J94" s="66">
        <f>IF(($F5*'Jul''13 SP'!L39/'Jul''13 SP'!L40&gt;'Jul''13 SP'!L44),($F5*'Jul''13 SP'!L39/'Jul''13 SP'!L40-'Jul''13 SP'!L44)*'Jul''13 SP'!L47/100*'Jul''13 SP'!L40,0)</f>
        <v>264.95188499999995</v>
      </c>
      <c r="K94" s="66">
        <f>IF(($F5*'Jul''13 SP'!M39/'Jul''13 SP'!M40&gt;'Jul''13 SP'!M44),($F5*'Jul''13 SP'!M39/'Jul''13 SP'!M40-'Jul''13 SP'!M44)*'Jul''13 SP'!M47/100*'Jul''13 SP'!M40,0)</f>
        <v>277.79803699999997</v>
      </c>
      <c r="L94" s="70"/>
    </row>
    <row r="95" spans="1:12" x14ac:dyDescent="0.15">
      <c r="A95" s="47" t="s">
        <v>744</v>
      </c>
      <c r="C95" s="66">
        <f>IF($F5*'Jul''13 SP'!E41/'Jul''13 SP'!E42&gt;='Jul''13 SP'!E43,('Jul''13 SP'!E43*'Jul''13 SP'!E48/100)*'Jul''13 SP'!E42,($F5*'Jul''13 SP'!E41/'Jul''13 SP'!E42*'Jul''13 SP'!E48/100)*'Jul''13 SP'!E42)</f>
        <v>453.81599999999997</v>
      </c>
      <c r="D95" s="66">
        <f>IF($F5*'Jul''13 SP'!F41/'Jul''13 SP'!F42&gt;='Jul''13 SP'!F43,('Jul''13 SP'!F43*'Jul''13 SP'!F48/100)*'Jul''13 SP'!F42,($F5*'Jul''13 SP'!F41/'Jul''13 SP'!F42*'Jul''13 SP'!F48/100)*'Jul''13 SP'!F42)</f>
        <v>267.37920000000003</v>
      </c>
      <c r="E95" s="66">
        <f>IF($F5*'Jul''13 SP'!G41/'Jul''13 SP'!G42&gt;='Jul''13 SP'!G43,('Jul''13 SP'!G43*'Jul''13 SP'!G48/100)*'Jul''13 SP'!G42,($F5*'Jul''13 SP'!G41/'Jul''13 SP'!G42*'Jul''13 SP'!G48/100)*'Jul''13 SP'!G42)</f>
        <v>491.03999999999991</v>
      </c>
      <c r="F95" s="66">
        <f>IF($F5*'Jul''13 SP'!H41/'Jul''13 SP'!H42&gt;='Jul''13 SP'!H43,('Jul''13 SP'!H43*'Jul''13 SP'!H48/100)*'Jul''13 SP'!H42,($F5*'Jul''13 SP'!H41/'Jul''13 SP'!H42*'Jul''13 SP'!H48/100)*'Jul''13 SP'!H42)</f>
        <v>256</v>
      </c>
      <c r="G95" s="66">
        <f>IF($F5*'Jul''13 SP'!I41/'Jul''13 SP'!I42&gt;='Jul''13 SP'!I43,('Jul''13 SP'!I43*'Jul''13 SP'!I48/100)*'Jul''13 SP'!I42,($F5*'Jul''13 SP'!I41/'Jul''13 SP'!I42*'Jul''13 SP'!I48/100)*'Jul''13 SP'!I42)</f>
        <v>269.63200000000001</v>
      </c>
      <c r="H95" s="66">
        <f>IF($F5*'Jul''13 SP'!J41/'Jul''13 SP'!J42&gt;='Jul''13 SP'!J43,('Jul''13 SP'!J43*'Jul''13 SP'!J48/100)*'Jul''13 SP'!J42,($F5*'Jul''13 SP'!J41/'Jul''13 SP'!J42*'Jul''13 SP'!J48/100)*'Jul''13 SP'!J42)</f>
        <v>261.76</v>
      </c>
      <c r="I95" s="66">
        <f>IF($F5*'Jul''13 SP'!K41/'Jul''13 SP'!K42&gt;='Jul''13 SP'!K43,('Jul''13 SP'!K43*'Jul''13 SP'!K48/100)*'Jul''13 SP'!K42,($F5*'Jul''13 SP'!K41/'Jul''13 SP'!K42*'Jul''13 SP'!K48/100)*'Jul''13 SP'!K42)</f>
        <v>254.84800000000004</v>
      </c>
      <c r="J95" s="66">
        <f>IF($F5*'Jul''13 SP'!L41/'Jul''13 SP'!L42&gt;='Jul''13 SP'!L43,('Jul''13 SP'!L43*'Jul''13 SP'!L48/100)*'Jul''13 SP'!L42,($F5*'Jul''13 SP'!L41/'Jul''13 SP'!L42*'Jul''13 SP'!L48/100)*'Jul''13 SP'!L42)</f>
        <v>256.25599999999997</v>
      </c>
      <c r="K95" s="66">
        <f>IF($F5*'Jul''13 SP'!M41/'Jul''13 SP'!M42&gt;='Jul''13 SP'!M43,('Jul''13 SP'!M43*'Jul''13 SP'!M48/100)*'Jul''13 SP'!M42,($F5*'Jul''13 SP'!M41/'Jul''13 SP'!M42*'Jul''13 SP'!M48/100)*'Jul''13 SP'!M42)</f>
        <v>263.29599999999999</v>
      </c>
      <c r="L95" s="70"/>
    </row>
    <row r="96" spans="1:12" x14ac:dyDescent="0.15">
      <c r="A96" s="47" t="s">
        <v>389</v>
      </c>
      <c r="C96" s="66">
        <f>IF($F5*'Jul''13 SP'!E41/'Jul''13 SP'!E42&lt;'Jul''13 SP'!E43,0,IF($F5*'Jul''13 SP'!E41/'Jul''13 SP'!E42&lt;='Jul''13 SP'!E44,($F5*'Jul''13 SP'!E41/'Jul''13 SP'!E42-'Jul''13 SP'!E43)*('Jul''13 SP'!E49/100)*'Jul''13 SP'!E42,('Jul''13 SP'!E44-'Jul''13 SP'!E43)*('Jul''13 SP'!E49/100)*'Jul''13 SP'!E42))</f>
        <v>278.32304279999994</v>
      </c>
      <c r="D96" s="66">
        <f>IF($F5*'Jul''13 SP'!F41/'Jul''13 SP'!F42&lt;'Jul''13 SP'!F43,0,IF($F5*'Jul''13 SP'!F41/'Jul''13 SP'!F42&lt;='Jul''13 SP'!F44,($F5*'Jul''13 SP'!F41/'Jul''13 SP'!F42-'Jul''13 SP'!F43)*('Jul''13 SP'!F49/100)*'Jul''13 SP'!F42,('Jul''13 SP'!F44-'Jul''13 SP'!F43)*('Jul''13 SP'!F49/100)*'Jul''13 SP'!F42))</f>
        <v>0</v>
      </c>
      <c r="E96" s="66">
        <f>IF($F5*'Jul''13 SP'!G41/'Jul''13 SP'!G42&lt;'Jul''13 SP'!G43,0,IF($F5*'Jul''13 SP'!G41/'Jul''13 SP'!G42&lt;='Jul''13 SP'!G44,($F5*'Jul''13 SP'!G41/'Jul''13 SP'!G42-'Jul''13 SP'!G43)*('Jul''13 SP'!G49/100)*'Jul''13 SP'!G42,('Jul''13 SP'!G44-'Jul''13 SP'!G43)*('Jul''13 SP'!G49/100)*'Jul''13 SP'!G42))</f>
        <v>334.54192199999989</v>
      </c>
      <c r="F96" s="66">
        <f>IF($F5*'Jul''13 SP'!H41/'Jul''13 SP'!H42&lt;'Jul''13 SP'!H43,0,IF($F5*'Jul''13 SP'!H41/'Jul''13 SP'!H42&lt;='Jul''13 SP'!H44,($F5*'Jul''13 SP'!H41/'Jul''13 SP'!H42-'Jul''13 SP'!H43)*('Jul''13 SP'!H49/100)*'Jul''13 SP'!H42,('Jul''13 SP'!H44-'Jul''13 SP'!H43)*('Jul''13 SP'!H49/100)*'Jul''13 SP'!H42))</f>
        <v>0</v>
      </c>
      <c r="G96" s="66">
        <f>IF($F5*'Jul''13 SP'!I41/'Jul''13 SP'!I42&lt;'Jul''13 SP'!I43,0,IF($F5*'Jul''13 SP'!I41/'Jul''13 SP'!I42&lt;='Jul''13 SP'!I44,($F5*'Jul''13 SP'!I41/'Jul''13 SP'!I42-'Jul''13 SP'!I43)*('Jul''13 SP'!I49/100)*'Jul''13 SP'!I42,('Jul''13 SP'!I44-'Jul''13 SP'!I43)*('Jul''13 SP'!I49/100)*'Jul''13 SP'!I42))</f>
        <v>0</v>
      </c>
      <c r="H96" s="66">
        <f>IF($F5*'Jul''13 SP'!J41/'Jul''13 SP'!J42&lt;'Jul''13 SP'!J43,0,IF($F5*'Jul''13 SP'!J41/'Jul''13 SP'!J42&lt;='Jul''13 SP'!J44,($F5*'Jul''13 SP'!J41/'Jul''13 SP'!J42-'Jul''13 SP'!J43)*('Jul''13 SP'!J49/100)*'Jul''13 SP'!J42,('Jul''13 SP'!J44-'Jul''13 SP'!J43)*('Jul''13 SP'!J49/100)*'Jul''13 SP'!J42))</f>
        <v>0</v>
      </c>
      <c r="I96" s="66">
        <f>IF($F5*'Jul''13 SP'!K41/'Jul''13 SP'!K42&lt;'Jul''13 SP'!K43,0,IF($F5*'Jul''13 SP'!K41/'Jul''13 SP'!K42&lt;='Jul''13 SP'!K44,($F5*'Jul''13 SP'!K41/'Jul''13 SP'!K42-'Jul''13 SP'!K43)*('Jul''13 SP'!K49/100)*'Jul''13 SP'!K42,('Jul''13 SP'!K44-'Jul''13 SP'!K43)*('Jul''13 SP'!K49/100)*'Jul''13 SP'!K42))</f>
        <v>0</v>
      </c>
      <c r="J96" s="66">
        <f>IF($F5*'Jul''13 SP'!L41/'Jul''13 SP'!L42&lt;'Jul''13 SP'!L43,0,IF($F5*'Jul''13 SP'!L41/'Jul''13 SP'!L42&lt;='Jul''13 SP'!L44,($F5*'Jul''13 SP'!L41/'Jul''13 SP'!L42-'Jul''13 SP'!L43)*('Jul''13 SP'!L49/100)*'Jul''13 SP'!L42,('Jul''13 SP'!L44-'Jul''13 SP'!L43)*('Jul''13 SP'!L49/100)*'Jul''13 SP'!L42))</f>
        <v>0</v>
      </c>
      <c r="K96" s="66">
        <f>IF($F5*'Jul''13 SP'!M41/'Jul''13 SP'!M42&lt;'Jul''13 SP'!M43,0,IF($F5*'Jul''13 SP'!M41/'Jul''13 SP'!M42&lt;='Jul''13 SP'!M44,($F5*'Jul''13 SP'!M41/'Jul''13 SP'!M42-'Jul''13 SP'!M43)*('Jul''13 SP'!M49/100)*'Jul''13 SP'!M42,('Jul''13 SP'!M44-'Jul''13 SP'!M43)*('Jul''13 SP'!M49/100)*'Jul''13 SP'!M42))</f>
        <v>0</v>
      </c>
      <c r="L96" s="70"/>
    </row>
    <row r="97" spans="1:12" x14ac:dyDescent="0.15">
      <c r="A97" s="47" t="s">
        <v>742</v>
      </c>
      <c r="C97" s="66">
        <f>IF(($F5*'Jul''13 SP'!E41/'Jul''13 SP'!E42&gt;'Jul''13 SP'!E44),($F5*'Jul''13 SP'!E41/'Jul''13 SP'!E42-'Jul''13 SP'!E44)*'Jul''13 SP'!E50/100*'Jul''13 SP'!E42,0)</f>
        <v>0</v>
      </c>
      <c r="D97" s="66">
        <f>IF(($F5*'Jul''13 SP'!F41/'Jul''13 SP'!F42&gt;'Jul''13 SP'!F44),($F5*'Jul''13 SP'!F41/'Jul''13 SP'!F42-'Jul''13 SP'!F44)*'Jul''13 SP'!F50/100*'Jul''13 SP'!F42,0)</f>
        <v>492.32877539999987</v>
      </c>
      <c r="E97" s="66">
        <f>IF(($F5*'Jul''13 SP'!G41/'Jul''13 SP'!G42&gt;'Jul''13 SP'!G44),($F5*'Jul''13 SP'!G41/'Jul''13 SP'!G42-'Jul''13 SP'!G44)*'Jul''13 SP'!G50/100*'Jul''13 SP'!G42,0)</f>
        <v>0</v>
      </c>
      <c r="F97" s="66">
        <f>IF(($F5*'Jul''13 SP'!H41/'Jul''13 SP'!H42&gt;'Jul''13 SP'!H44),($F5*'Jul''13 SP'!H41/'Jul''13 SP'!H42-'Jul''13 SP'!H44)*'Jul''13 SP'!H50/100*'Jul''13 SP'!H42,0)</f>
        <v>508.00691999999998</v>
      </c>
      <c r="G97" s="66">
        <f>IF(($F5*'Jul''13 SP'!I41/'Jul''13 SP'!I42&gt;'Jul''13 SP'!I44),($F5*'Jul''13 SP'!I41/'Jul''13 SP'!I42-'Jul''13 SP'!I44)*'Jul''13 SP'!I50/100*'Jul''13 SP'!I42,0)</f>
        <v>539.2172301999999</v>
      </c>
      <c r="H97" s="66">
        <f>IF(($F5*'Jul''13 SP'!J41/'Jul''13 SP'!J42&gt;'Jul''13 SP'!J44),($F5*'Jul''13 SP'!J41/'Jul''13 SP'!J42-'Jul''13 SP'!J44)*'Jul''13 SP'!J50/100*'Jul''13 SP'!J42,0)</f>
        <v>506.69310899999999</v>
      </c>
      <c r="I97" s="66">
        <f>IF(($F5*'Jul''13 SP'!K41/'Jul''13 SP'!K42&gt;'Jul''13 SP'!K44),($F5*'Jul''13 SP'!K41/'Jul''13 SP'!K42-'Jul''13 SP'!K44)*'Jul''13 SP'!K50/100*'Jul''13 SP'!K42,0)</f>
        <v>488.15377599999994</v>
      </c>
      <c r="J97" s="66">
        <f>IF(($F5*'Jul''13 SP'!L41/'Jul''13 SP'!L42&gt;'Jul''13 SP'!L44),($F5*'Jul''13 SP'!L41/'Jul''13 SP'!L42-'Jul''13 SP'!L44)*'Jul''13 SP'!L50/100*'Jul''13 SP'!L42,0)</f>
        <v>484.94223799999992</v>
      </c>
      <c r="K97" s="66">
        <f>IF(($F5*'Jul''13 SP'!M41/'Jul''13 SP'!M42&gt;'Jul''13 SP'!M44),($F5*'Jul''13 SP'!M41/'Jul''13 SP'!M42-'Jul''13 SP'!M44)*'Jul''13 SP'!M50/100*'Jul''13 SP'!M42,0)</f>
        <v>520.26915599999995</v>
      </c>
      <c r="L97" s="70"/>
    </row>
    <row r="98" spans="1:12" x14ac:dyDescent="0.15">
      <c r="A98" s="47" t="s">
        <v>309</v>
      </c>
      <c r="C98" s="66">
        <f>365*'Jul''13 SP'!E51/100</f>
        <v>220.82499999999999</v>
      </c>
      <c r="D98" s="66">
        <f>365*'Jul''13 SP'!F51/100</f>
        <v>211.59049999999999</v>
      </c>
      <c r="E98" s="66">
        <f>365*'Jul''13 SP'!G51/100</f>
        <v>220.82499999999999</v>
      </c>
      <c r="F98" s="66">
        <f>365*'Jul''13 SP'!H51/100</f>
        <v>210.678</v>
      </c>
      <c r="G98" s="66">
        <f>365*'Jul''13 SP'!I51/100</f>
        <v>235.27899999999997</v>
      </c>
      <c r="H98" s="66">
        <f>365*'Jul''13 SP'!J51/100</f>
        <v>218.41600000000003</v>
      </c>
      <c r="I98" s="66">
        <f>365*'Jul''13 SP'!K51/100</f>
        <v>200.75</v>
      </c>
      <c r="J98" s="66">
        <f>365*'Jul''13 SP'!L51/100</f>
        <v>203.60064999999997</v>
      </c>
      <c r="K98" s="66">
        <f>365*'Jul''13 SP'!M51/100</f>
        <v>212.39349999999999</v>
      </c>
      <c r="L98" s="71">
        <f>AVERAGE(C98:K98)</f>
        <v>214.92862777777773</v>
      </c>
    </row>
    <row r="99" spans="1:12" x14ac:dyDescent="0.15">
      <c r="A99" s="69" t="s">
        <v>721</v>
      </c>
      <c r="B99" s="70"/>
      <c r="C99" s="68">
        <f t="shared" ref="C99:H99" si="7">SUM(C92:C98)</f>
        <v>1366.8126669999999</v>
      </c>
      <c r="D99" s="68">
        <f t="shared" si="7"/>
        <v>1399.2825902</v>
      </c>
      <c r="E99" s="68">
        <f t="shared" si="7"/>
        <v>1510.6741869999998</v>
      </c>
      <c r="F99" s="68">
        <f t="shared" si="7"/>
        <v>1383.54691</v>
      </c>
      <c r="G99" s="68">
        <f t="shared" si="7"/>
        <v>1489.7694580999998</v>
      </c>
      <c r="H99" s="68">
        <f t="shared" si="7"/>
        <v>1408.4020630999999</v>
      </c>
      <c r="I99" s="68">
        <f>SUM(I92:I98)</f>
        <v>1368.2902749999998</v>
      </c>
      <c r="J99" s="68">
        <f>SUM(J92:J98)</f>
        <v>1354.0707729999999</v>
      </c>
      <c r="K99" s="68">
        <f>SUM(K92:K98)</f>
        <v>1420.892693</v>
      </c>
      <c r="L99" s="72">
        <f>AVERAGE(C99:K99)</f>
        <v>1411.3046240444442</v>
      </c>
    </row>
    <row r="101" spans="1:12" x14ac:dyDescent="0.1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</row>
  </sheetData>
  <sheetProtection algorithmName="SHA-512" hashValue="HcXbKKGEcZYq8UAsZo2+e8oN0vYlqnY1zA2Yzeb0CjBzLfnuczwOI6XurSTV6SPaOEovB7PGYQLa1kRZsoRJrg==" saltValue="6JoIUuxjj01PzZNH2t2b0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:M101"/>
  <sheetViews>
    <sheetView zoomScale="125" workbookViewId="0">
      <selection activeCell="D28" sqref="D28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8" width="11.6640625" style="47" customWidth="1"/>
    <col min="9" max="9" width="13" style="47" customWidth="1"/>
    <col min="10" max="10" width="15" style="47" customWidth="1"/>
    <col min="11" max="13" width="11.6640625" style="47" customWidth="1"/>
    <col min="14" max="16384" width="10.83203125" style="47"/>
  </cols>
  <sheetData>
    <row r="1" spans="1:13" x14ac:dyDescent="0.15">
      <c r="A1" s="58" t="s">
        <v>124</v>
      </c>
    </row>
    <row r="2" spans="1:13" x14ac:dyDescent="0.15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1:13" x14ac:dyDescent="0.15">
      <c r="A3" s="61" t="s">
        <v>365</v>
      </c>
    </row>
    <row r="5" spans="1:13" x14ac:dyDescent="0.15">
      <c r="A5" s="62" t="s">
        <v>523</v>
      </c>
      <c r="B5" s="62"/>
      <c r="C5" s="62" t="s">
        <v>911</v>
      </c>
      <c r="F5" s="76">
        <v>63000</v>
      </c>
    </row>
    <row r="6" spans="1:13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3" x14ac:dyDescent="0.15">
      <c r="A7" s="64" t="s">
        <v>295</v>
      </c>
    </row>
    <row r="9" spans="1:13" x14ac:dyDescent="0.15">
      <c r="A9" s="62" t="s">
        <v>256</v>
      </c>
      <c r="C9" s="50" t="s">
        <v>872</v>
      </c>
      <c r="D9" s="50" t="s">
        <v>396</v>
      </c>
      <c r="E9" s="50" t="s">
        <v>202</v>
      </c>
      <c r="F9" s="50" t="s">
        <v>398</v>
      </c>
      <c r="G9" s="50" t="s">
        <v>126</v>
      </c>
      <c r="H9" s="50" t="s">
        <v>522</v>
      </c>
      <c r="I9" s="50" t="s">
        <v>726</v>
      </c>
      <c r="J9" s="65" t="s">
        <v>729</v>
      </c>
    </row>
    <row r="10" spans="1:13" x14ac:dyDescent="0.15">
      <c r="A10" s="47" t="s">
        <v>667</v>
      </c>
      <c r="C10" s="66">
        <f>IF($F5*'Jan''13 Multi'!E7/'Jan''13 Multi'!E8&gt;='Jan''13 Multi'!E11,('Jan''13 Multi'!E11*'Jan''13 Multi'!E15/100)*'Jan''13 Multi'!E8,($F5*'Jan''13 Multi'!E7/'Jan''13 Multi'!E8*'Jan''13 Multi'!E15/100)*'Jan''13 Multi'!E8)</f>
        <v>183.05099999999999</v>
      </c>
      <c r="D10" s="66">
        <f>IF($F5*'Jan''13 Multi'!F7/'Jan''13 Multi'!F8&gt;='Jan''13 Multi'!F11,('Jan''13 Multi'!F11*'Jan''13 Multi'!F15/100)*'Jan''13 Multi'!F8,($F5*'Jan''13 Multi'!F7/'Jan''13 Multi'!F8*'Jan''13 Multi'!F15/100)*'Jan''13 Multi'!F8)</f>
        <v>381.94200000000006</v>
      </c>
      <c r="E10" s="66">
        <f>IF($F5*'Jan''13 Multi'!G7/'Jan''13 Multi'!G8&gt;='Jan''13 Multi'!G11,('Jan''13 Multi'!G11*'Jan''13 Multi'!G15/100)*'Jan''13 Multi'!G8,($F5*'Jan''13 Multi'!G7/'Jan''13 Multi'!G8*'Jan''13 Multi'!G15/100)*'Jan''13 Multi'!G8)</f>
        <v>191.07000000000005</v>
      </c>
      <c r="F10" s="66">
        <f>IF($F5*'Jan''13 Multi'!H7/'Jan''13 Multi'!H8&gt;='Jan''13 Multi'!H11,('Jan''13 Multi'!H11*'Jan''13 Multi'!H15/100)*'Jan''13 Multi'!H8,($F5*'Jan''13 Multi'!H7/'Jan''13 Multi'!H8*'Jan''13 Multi'!H15/100)*'Jan''13 Multi'!H8)</f>
        <v>360</v>
      </c>
      <c r="G10" s="66">
        <f>IF($F5*'Jan''13 Multi'!I7/'Jan''13 Multi'!I8&gt;='Jan''13 Multi'!I11,('Jan''13 Multi'!I11*'Jan''13 Multi'!I15/100)*'Jan''13 Multi'!I8,($F5*'Jan''13 Multi'!I7/'Jan''13 Multi'!I8*'Jan''13 Multi'!I15/100)*'Jan''13 Multi'!I8)</f>
        <v>406.89</v>
      </c>
      <c r="H10" s="66">
        <f>IF($F5*'Jan''13 Multi'!J7/'Jan''13 Multi'!J8&gt;='Jan''13 Multi'!J11,('Jan''13 Multi'!J11*'Jan''13 Multi'!J15/100)*'Jan''13 Multi'!J8,($F5*'Jan''13 Multi'!J7/'Jan''13 Multi'!J8*'Jan''13 Multi'!J15/100)*'Jan''13 Multi'!J8)</f>
        <v>399.84120000000007</v>
      </c>
      <c r="I10" s="66">
        <f>IF($F5*'Jan''13 Multi'!K7/'Jan''13 Multi'!K8&gt;='Jan''13 Multi'!K11,('Jan''13 Multi'!K11*'Jan''13 Multi'!K15/100)*'Jan''13 Multi'!K8,($F5*'Jan''13 Multi'!K7/'Jan''13 Multi'!K8*'Jan''13 Multi'!K15/100)*'Jan''13 Multi'!K8)</f>
        <v>376.20000000000005</v>
      </c>
      <c r="J10" s="70"/>
    </row>
    <row r="11" spans="1:13" x14ac:dyDescent="0.15">
      <c r="A11" s="47" t="s">
        <v>170</v>
      </c>
      <c r="C11" s="66">
        <f>IF($F5*'Jan''13 Multi'!E7/'Jan''13 Multi'!E8&lt;'Jan''13 Multi'!E11,0,IF($F5*'Jan''13 Multi'!E7/'Jan''13 Multi'!E8&lt;='Jan''13 Multi'!E12,($F5*'Jan''13 Multi'!E7/'Jan''13 Multi'!E8-'Jan''13 Multi'!E11)*('Jan''13 Multi'!E16/100)*'Jan''13 Multi'!E8,('Jan''13 Multi'!E12-'Jan''13 Multi'!E11)*('Jan''13 Multi'!E16/100)*'Jan''13 Multi'!E8))</f>
        <v>158.49900000000002</v>
      </c>
      <c r="D11" s="66">
        <f>IF($F5*'Jan''13 Multi'!F7/'Jan''13 Multi'!F8&lt;'Jan''13 Multi'!F11,0,IF($F5*'Jan''13 Multi'!F7/'Jan''13 Multi'!F8&lt;='Jan''13 Multi'!F12,($F5*'Jan''13 Multi'!F7/'Jan''13 Multi'!F8-'Jan''13 Multi'!F11)*('Jan''13 Multi'!F16/100)*'Jan''13 Multi'!F8,('Jan''13 Multi'!F12-'Jan''13 Multi'!F11)*('Jan''13 Multi'!F16/100)*'Jan''13 Multi'!F8))</f>
        <v>150.18299999999999</v>
      </c>
      <c r="E11" s="66">
        <f>IF($F5*'Jan''13 Multi'!G7/'Jan''13 Multi'!G8&lt;'Jan''13 Multi'!G11,0,IF($F5*'Jan''13 Multi'!G7/'Jan''13 Multi'!G8&lt;='Jan''13 Multi'!G12,($F5*'Jan''13 Multi'!G7/'Jan''13 Multi'!G8-'Jan''13 Multi'!G11)*('Jan''13 Multi'!G16/100)*'Jan''13 Multi'!G8,('Jan''13 Multi'!G12-'Jan''13 Multi'!G11)*('Jan''13 Multi'!G16/100)*'Jan''13 Multi'!G8))</f>
        <v>170.28</v>
      </c>
      <c r="F11" s="66">
        <f>IF($F5*'Jan''13 Multi'!H7/'Jan''13 Multi'!H8&lt;'Jan''13 Multi'!H11,0,IF($F5*'Jan''13 Multi'!H7/'Jan''13 Multi'!H8&lt;='Jan''13 Multi'!H12,($F5*'Jan''13 Multi'!H7/'Jan''13 Multi'!H8-'Jan''13 Multi'!H11)*('Jan''13 Multi'!H16/100)*'Jan''13 Multi'!H8,('Jan''13 Multi'!H12-'Jan''13 Multi'!H11)*('Jan''13 Multi'!H16/100)*'Jan''13 Multi'!H8))</f>
        <v>0</v>
      </c>
      <c r="G11" s="66">
        <f>IF($F5*'Jan''13 Multi'!I7/'Jan''13 Multi'!I8&lt;'Jan''13 Multi'!I11,0,IF($F5*'Jan''13 Multi'!I7/'Jan''13 Multi'!I8&lt;='Jan''13 Multi'!I12,($F5*'Jan''13 Multi'!I7/'Jan''13 Multi'!I8-'Jan''13 Multi'!I11)*('Jan''13 Multi'!I16/100)*'Jan''13 Multi'!I8,('Jan''13 Multi'!I12-'Jan''13 Multi'!I11)*('Jan''13 Multi'!I16/100)*'Jan''13 Multi'!I8))</f>
        <v>148.40100000000001</v>
      </c>
      <c r="H11" s="66">
        <f>IF($F5*'Jan''13 Multi'!J7/'Jan''13 Multi'!J8&lt;'Jan''13 Multi'!J11,0,IF($F5*'Jan''13 Multi'!J7/'Jan''13 Multi'!J8&lt;='Jan''13 Multi'!J12,($F5*'Jan''13 Multi'!J7/'Jan''13 Multi'!J8-'Jan''13 Multi'!J11)*('Jan''13 Multi'!J16/100)*'Jan''13 Multi'!J8,('Jan''13 Multi'!J12-'Jan''13 Multi'!J11)*('Jan''13 Multi'!J16/100)*'Jan''13 Multi'!J8))</f>
        <v>149.50980000000001</v>
      </c>
      <c r="I11" s="66">
        <f>IF($F5*'Jan''13 Multi'!K7/'Jan''13 Multi'!K8&lt;'Jan''13 Multi'!K11,0,IF($F5*'Jan''13 Multi'!K7/'Jan''13 Multi'!K8&lt;='Jan''13 Multi'!K12,($F5*'Jan''13 Multi'!K7/'Jan''13 Multi'!K8-'Jan''13 Multi'!K11)*('Jan''13 Multi'!K16/100)*'Jan''13 Multi'!K8,('Jan''13 Multi'!K12-'Jan''13 Multi'!K11)*('Jan''13 Multi'!K16/100)*'Jan''13 Multi'!K8))</f>
        <v>146.51999999999998</v>
      </c>
      <c r="J11" s="70"/>
    </row>
    <row r="12" spans="1:13" x14ac:dyDescent="0.15">
      <c r="A12" s="47" t="s">
        <v>535</v>
      </c>
      <c r="C12" s="89">
        <f>IF($F5*'Jan''13 Multi'!E7/'Jan''13 Multi'!E8&lt;'Jan''13 Multi'!E12,0,IF($F5*'Jan''13 Multi'!E7/'Jan''13 Multi'!E8&lt;='Jan''13 Multi'!E13,($F5*'Jan''13 Multi'!E7/'Jan''13 Multi'!E8-'Jan''13 Multi'!E12)*('Jan''13 Multi'!E17/100)*'Jan''13 Multi'!E8,('Jan''13 Multi'!E13-'Jan''13 Multi'!E12)*('Jan''13 Multi'!E17/100)*'Jan''13 Multi'!E8))</f>
        <v>126.71999999999998</v>
      </c>
      <c r="D12" s="66">
        <v>0</v>
      </c>
      <c r="E12" s="66">
        <f>IF($F5*'Jan''13 Multi'!G7/'Jan''13 Multi'!G8&lt;'Jan''13 Multi'!G12,0,IF($F5*'Jan''13 Multi'!G7/'Jan''13 Multi'!G8&lt;='Jan''13 Multi'!G13,($F5*'Jan''13 Multi'!G7/'Jan''13 Multi'!G8-'Jan''13 Multi'!G12)*('Jan''13 Multi'!G17/100)*'Jan''13 Multi'!G8,('Jan''13 Multi'!G13-'Jan''13 Multi'!G12)*('Jan''13 Multi'!G17/100)*'Jan''13 Multi'!G8))</f>
        <v>133.65</v>
      </c>
      <c r="F12" s="66">
        <v>0</v>
      </c>
      <c r="G12" s="66">
        <v>0</v>
      </c>
      <c r="H12" s="66">
        <v>0</v>
      </c>
      <c r="I12" s="66">
        <v>0</v>
      </c>
      <c r="J12" s="70"/>
    </row>
    <row r="13" spans="1:13" x14ac:dyDescent="0.15">
      <c r="A13" s="47" t="s">
        <v>776</v>
      </c>
      <c r="C13" s="66">
        <f>IF($F5*'Jan''13 Multi'!E7/'Jan''13 Multi'!E8&lt;'Jan''13 Multi'!E13,0,IF($F5*'Jan''13 Multi'!E7/'Jan''13 Multi'!E8&lt;='Jan''13 Multi'!E14,($F5*'Jan''13 Multi'!E7/'Jan''13 Multi'!E8-'Jan''13 Multi'!E13)*('Jan''13 Multi'!E18/100)*'Jan''13 Multi'!E8,('Jan''13 Multi'!E14-'Jan''13 Multi'!E13)*('Jan''13 Multi'!E18/100)*'Jan''13 Multi'!E8))</f>
        <v>54.945000000000007</v>
      </c>
      <c r="D13" s="66">
        <v>0</v>
      </c>
      <c r="E13" s="66">
        <f>IF($F5*'Jan''13 Multi'!G7/'Jan''13 Multi'!G8&lt;'Jan''13 Multi'!G13,0,IF($F5*'Jan''13 Multi'!G7/'Jan''13 Multi'!G8&lt;='Jan''13 Multi'!G14,($F5*'Jan''13 Multi'!G7/'Jan''13 Multi'!G8-'Jan''13 Multi'!G13)*('Jan''13 Multi'!G18/100)*'Jan''13 Multi'!G8,('Jan''13 Multi'!G14-'Jan''13 Multi'!G13)*('Jan''13 Multi'!G18/100)*'Jan''13 Multi'!G8))</f>
        <v>61.38</v>
      </c>
      <c r="F13" s="66">
        <v>0</v>
      </c>
      <c r="G13" s="66">
        <v>0</v>
      </c>
      <c r="H13" s="66">
        <v>0</v>
      </c>
      <c r="I13" s="66">
        <v>0</v>
      </c>
      <c r="J13" s="70"/>
    </row>
    <row r="14" spans="1:13" x14ac:dyDescent="0.15">
      <c r="A14" s="47" t="s">
        <v>868</v>
      </c>
      <c r="C14" s="66">
        <f>IF(($F5*'Jan''13 Multi'!E7/'Jan''13 Multi'!E8&gt;'Jan''13 Multi'!E14),($F5*'Jan''13 Multi'!E7/'Jan''13 Multi'!E8-'Jan''13 Multi'!E14)*'Jan''13 Multi'!E19/100*'Jan''13 Multi'!E8,0)</f>
        <v>0</v>
      </c>
      <c r="D14" s="66">
        <f>IF(($F5*'Jan''13 Multi'!F7/'Jan''13 Multi'!F8&gt;'Jan''13 Multi'!F12),($F5*'Jan''13 Multi'!F7/'Jan''13 Multi'!F8-'Jan''13 Multi'!F12)*'Jan''13 Multi'!F19/100)*'Jan''13 Multi'!F8</f>
        <v>50.094000000000001</v>
      </c>
      <c r="E14" s="66">
        <f>IF(($F5*'Jan''13 Multi'!G7/'Jan''13 Multi'!G8&gt;'Jan''13 Multi'!G14),($F5*'Jan''13 Multi'!G7/'Jan''13 Multi'!G8-'Jan''13 Multi'!G14)*'Jan''13 Multi'!G19/100*'Jan''13 Multi'!G8,0)</f>
        <v>0</v>
      </c>
      <c r="F14" s="66">
        <f>IF(($F5*'Jan''13 Multi'!H7/'Jan''13 Multi'!H8&gt;'Jan''13 Multi'!H12),($F5*'Jan''13 Multi'!H7/'Jan''13 Multi'!H8-'Jan''13 Multi'!H12)*'Jan''13 Multi'!H19/100)*'Jan''13 Multi'!H8</f>
        <v>202.5</v>
      </c>
      <c r="G14" s="66">
        <f>IF(($F5*'Jan''13 Multi'!I7/'Jan''13 Multi'!I8&gt;'Jan''13 Multi'!I12),($F5*'Jan''13 Multi'!I7/'Jan''13 Multi'!I8-'Jan''13 Multi'!I12)*'Jan''13 Multi'!I19/100)*'Jan''13 Multi'!I8</f>
        <v>50.935500000000005</v>
      </c>
      <c r="H14" s="66">
        <f>IF(($F5*'Jan''13 Multi'!J7/'Jan''13 Multi'!J8&gt;'Jan''13 Multi'!J12),($F5*'Jan''13 Multi'!J7/'Jan''13 Multi'!J8-'Jan''13 Multi'!J12)*'Jan''13 Multi'!J19/100)*'Jan''13 Multi'!J8</f>
        <v>55.073700000000002</v>
      </c>
      <c r="I14" s="66">
        <f>IF(($F5*'Jan''13 Multi'!K7/'Jan''13 Multi'!K8&gt;'Jan''13 Multi'!K12),($F5*'Jan''13 Multi'!K7/'Jan''13 Multi'!K8-'Jan''13 Multi'!K12)*'Jan''13 Multi'!K19/100)*'Jan''13 Multi'!K8</f>
        <v>54.449999999999996</v>
      </c>
      <c r="J14" s="70"/>
    </row>
    <row r="15" spans="1:13" x14ac:dyDescent="0.15">
      <c r="A15" s="47" t="s">
        <v>744</v>
      </c>
      <c r="C15" s="66">
        <f>IF($F5*'Jan''13 Multi'!E9/'Jan''13 Multi'!E10&gt;='Jan''13 Multi'!E11,('Jan''13 Multi'!E11*'Jan''13 Multi'!E20/100)*'Jan''13 Multi'!E10,($F5*'Jan''13 Multi'!E9/'Jan''13 Multi'!E10*'Jan''13 Multi'!E20/100)*'Jan''13 Multi'!E10)</f>
        <v>170.97299999999998</v>
      </c>
      <c r="D15" s="66">
        <f>IF($F5*'Jan''13 Multi'!F9/'Jan''13 Multi'!F10&gt;='Jan''13 Multi'!F11,('Jan''13 Multi'!F11*'Jan''13 Multi'!F20/100)*'Jan''13 Multi'!F10,($F5*'Jan''13 Multi'!F9/'Jan''13 Multi'!F10*'Jan''13 Multi'!F20/100)*'Jan''13 Multi'!F10)</f>
        <v>341.54999999999995</v>
      </c>
      <c r="E15" s="66">
        <f>IF($F5*'Jan''13 Multi'!G9/'Jan''13 Multi'!G10&gt;='Jan''13 Multi'!G11,('Jan''13 Multi'!G11*'Jan''13 Multi'!G20/100)*'Jan''13 Multi'!G10,($F5*'Jan''13 Multi'!G9/'Jan''13 Multi'!G10*'Jan''13 Multi'!G20/100)*'Jan''13 Multi'!G10)</f>
        <v>183.14999999999998</v>
      </c>
      <c r="F15" s="66">
        <f>IF($F5*'Jan''13 Multi'!H9/'Jan''13 Multi'!H10&gt;='Jan''13 Multi'!H11,('Jan''13 Multi'!H11*'Jan''13 Multi'!H20/100)*'Jan''13 Multi'!H10,($F5*'Jan''13 Multi'!H9/'Jan''13 Multi'!H10*'Jan''13 Multi'!H20/100)*'Jan''13 Multi'!H10)</f>
        <v>347.4</v>
      </c>
      <c r="G15" s="66">
        <f>IF($F5*'Jan''13 Multi'!I9/'Jan''13 Multi'!I10&gt;='Jan''13 Multi'!I11,('Jan''13 Multi'!I11*'Jan''13 Multi'!I20/100)*'Jan''13 Multi'!I10,($F5*'Jan''13 Multi'!I9/'Jan''13 Multi'!I10*'Jan''13 Multi'!I20/100)*'Jan''13 Multi'!I10)</f>
        <v>378.18</v>
      </c>
      <c r="H15" s="66">
        <f>IF($F5*'Jan''13 Multi'!J9/'Jan''13 Multi'!J10&gt;='Jan''13 Multi'!J11,('Jan''13 Multi'!J11*'Jan''13 Multi'!J20/100)*'Jan''13 Multi'!J10,($F5*'Jan''13 Multi'!J9/'Jan''13 Multi'!J10*'Jan''13 Multi'!J20/100)*'Jan''13 Multi'!J10)</f>
        <v>377.68500000000006</v>
      </c>
      <c r="I15" s="66">
        <f>IF($F5*'Jan''13 Multi'!K9/'Jan''13 Multi'!K10&gt;='Jan''13 Multi'!K11,('Jan''13 Multi'!K11*'Jan''13 Multi'!K20/100)*'Jan''13 Multi'!K10,($F5*'Jan''13 Multi'!K9/'Jan''13 Multi'!K10*'Jan''13 Multi'!K20/100)*'Jan''13 Multi'!K10)</f>
        <v>336.6</v>
      </c>
      <c r="J15" s="70"/>
    </row>
    <row r="16" spans="1:13" x14ac:dyDescent="0.15">
      <c r="A16" s="47" t="s">
        <v>389</v>
      </c>
      <c r="C16" s="47">
        <f>IF($F5*'Jan''13 Multi'!E9/'Jan''13 Multi'!E10&lt;'Jan''13 Multi'!E11,0,IF($F5*'Jan''13 Multi'!E9/'Jan''13 Multi'!E10&lt;='Jan''13 Multi'!E12,($F5*'Jan''13 Multi'!E9/'Jan''13 Multi'!E10-'Jan''13 Multi'!E11)*('Jan''13 Multi'!E21/100)*'Jan''13 Multi'!E10,('Jan''13 Multi'!E12-'Jan''13 Multi'!E11)*('Jan''13 Multi'!E21/100)*'Jan''13 Multi'!E10))</f>
        <v>149.39099999999999</v>
      </c>
      <c r="D16" s="66">
        <f>IF($F5*'Jan''13 Multi'!F9/'Jan''13 Multi'!F10&lt;'Jan''13 Multi'!F11,0,IF($F5*'Jan''13 Multi'!F9/'Jan''13 Multi'!F10&lt;='Jan''13 Multi'!F12,($F5*'Jan''13 Multi'!F9/'Jan''13 Multi'!F10-'Jan''13 Multi'!F11)*('Jan''13 Multi'!F21/100)*'Jan''13 Multi'!F10,('Jan''13 Multi'!F12-'Jan''13 Multi'!F11)*('Jan''13 Multi'!F21/100)*'Jan''13 Multi'!F10))</f>
        <v>128.40300000000002</v>
      </c>
      <c r="E16" s="66">
        <f>IF($F5*'Jan''13 Multi'!G9/'Jan''13 Multi'!G10&lt;'Jan''13 Multi'!G11,0,IF($F5*'Jan''13 Multi'!G9/'Jan''13 Multi'!G10&lt;='Jan''13 Multi'!G12,($F5*'Jan''13 Multi'!G9/'Jan''13 Multi'!G10-'Jan''13 Multi'!G11)*('Jan''13 Multi'!G21/100)*'Jan''13 Multi'!G10,('Jan''13 Multi'!G12-'Jan''13 Multi'!G11)*('Jan''13 Multi'!G21/100)*'Jan''13 Multi'!G10))</f>
        <v>169.29</v>
      </c>
      <c r="F16" s="66">
        <f>IF($F5*'Jan''13 Multi'!H9/'Jan''13 Multi'!H10&lt;'Jan''13 Multi'!H11,0,IF($F5*'Jan''13 Multi'!H9/'Jan''13 Multi'!H10&lt;='Jan''13 Multi'!H12,($F5*'Jan''13 Multi'!H9/'Jan''13 Multi'!H10-'Jan''13 Multi'!H11)*('Jan''13 Multi'!H21/100)*'Jan''13 Multi'!H10,('Jan''13 Multi'!H12-'Jan''13 Multi'!H11)*('Jan''13 Multi'!H21/100)*'Jan''13 Multi'!H10))</f>
        <v>0</v>
      </c>
      <c r="G16" s="66">
        <f>IF($F5*'Jan''13 Multi'!I9/'Jan''13 Multi'!I10&lt;'Jan''13 Multi'!I11,0,IF($F5*'Jan''13 Multi'!I9/'Jan''13 Multi'!I10&lt;='Jan''13 Multi'!I12,($F5*'Jan''13 Multi'!I9/'Jan''13 Multi'!I10-'Jan''13 Multi'!I11)*('Jan''13 Multi'!I21/100)*'Jan''13 Multi'!I10,('Jan''13 Multi'!I12-'Jan''13 Multi'!I11)*('Jan''13 Multi'!I21/100)*'Jan''13 Multi'!I10))</f>
        <v>128.898</v>
      </c>
      <c r="H16" s="66">
        <f>IF($F5*'Jan''13 Multi'!J9/'Jan''13 Multi'!J10&lt;'Jan''13 Multi'!J11,0,IF($F5*'Jan''13 Multi'!J9/'Jan''13 Multi'!J10&lt;='Jan''13 Multi'!J12,($F5*'Jan''13 Multi'!J9/'Jan''13 Multi'!J10-'Jan''13 Multi'!J11)*('Jan''13 Multi'!J21/100)*'Jan''13 Multi'!J10,('Jan''13 Multi'!J12-'Jan''13 Multi'!J11)*('Jan''13 Multi'!J21/100)*'Jan''13 Multi'!J10))</f>
        <v>141.57990000000001</v>
      </c>
      <c r="I16" s="66">
        <f>IF($F5*'Jan''13 Multi'!K9/'Jan''13 Multi'!K10&lt;'Jan''13 Multi'!K11,0,IF($F5*'Jan''13 Multi'!K9/'Jan''13 Multi'!K10&lt;='Jan''13 Multi'!K12,($F5*'Jan''13 Multi'!K9/'Jan''13 Multi'!K10-'Jan''13 Multi'!K11)*('Jan''13 Multi'!K21/100)*'Jan''13 Multi'!K10,('Jan''13 Multi'!K12-'Jan''13 Multi'!K11)*('Jan''13 Multi'!K21/100)*'Jan''13 Multi'!K10))</f>
        <v>130.68</v>
      </c>
      <c r="J16" s="70"/>
    </row>
    <row r="17" spans="1:10" x14ac:dyDescent="0.15">
      <c r="A17" s="47" t="s">
        <v>673</v>
      </c>
      <c r="C17" s="66">
        <f>IF($F5*'Jan''13 Multi'!E9/'Jan''13 Multi'!E10&lt;'Jan''13 Multi'!E12,0,IF($F5*'Jan''13 Multi'!E9/'Jan''13 Multi'!E10&lt;='Jan''13 Multi'!E13,($F5*'Jan''13 Multi'!E9/'Jan''13 Multi'!E10-'Jan''13 Multi'!E12)*('Jan''13 Multi'!E22/100)*'Jan''13 Multi'!E10,('Jan''13 Multi'!E13-'Jan''13 Multi'!E12)*('Jan''13 Multi'!E22/100)*'Jan''13 Multi'!E10))</f>
        <v>121.86900000000001</v>
      </c>
      <c r="D17" s="66">
        <v>0</v>
      </c>
      <c r="E17" s="66">
        <f>IF($F5*'Jan''13 Multi'!G9/'Jan''13 Multi'!G10&lt;'Jan''13 Multi'!G12,0,IF($F5*'Jan''13 Multi'!G9/'Jan''13 Multi'!G10&lt;='Jan''13 Multi'!G13,($F5*'Jan''13 Multi'!G9/'Jan''13 Multi'!G10-'Jan''13 Multi'!G12)*('Jan''13 Multi'!G22/100)*'Jan''13 Multi'!G10,('Jan''13 Multi'!G13-'Jan''13 Multi'!G12)*('Jan''13 Multi'!G22/100)*'Jan''13 Multi'!G10))</f>
        <v>132.66</v>
      </c>
      <c r="F17" s="66">
        <v>0</v>
      </c>
      <c r="G17" s="66">
        <v>0</v>
      </c>
      <c r="H17" s="66">
        <v>0</v>
      </c>
      <c r="I17" s="66">
        <v>0</v>
      </c>
      <c r="J17" s="70"/>
    </row>
    <row r="18" spans="1:10" x14ac:dyDescent="0.15">
      <c r="A18" s="47" t="s">
        <v>576</v>
      </c>
      <c r="C18" s="66">
        <f>IF($F5*'Jan''13 Multi'!E9/'Jan''13 Multi'!E10&lt;'Jan''13 Multi'!E13,0,IF($F5*'Jan''13 Multi'!E9/'Jan''13 Multi'!E10&lt;='Jan''13 Multi'!E14,($F5*'Jan''13 Multi'!E9/'Jan''13 Multi'!E10-'Jan''13 Multi'!E13)*('Jan''13 Multi'!E23/100)*'Jan''13 Multi'!E10,('Jan''13 Multi'!E14-'Jan''13 Multi'!E13)*('Jan''13 Multi'!E23/100)*'Jan''13 Multi'!E10))</f>
        <v>53.707499999999996</v>
      </c>
      <c r="D18" s="66">
        <v>0</v>
      </c>
      <c r="E18" s="66">
        <f>IF($F5*'Jan''13 Multi'!G9/'Jan''13 Multi'!G10&lt;'Jan''13 Multi'!G13,0,IF($F5*'Jan''13 Multi'!G9/'Jan''13 Multi'!G10&lt;='Jan''13 Multi'!G14,($F5*'Jan''13 Multi'!G9/'Jan''13 Multi'!G10-'Jan''13 Multi'!G13)*('Jan''13 Multi'!G23/100)*'Jan''13 Multi'!G10,('Jan''13 Multi'!G14-'Jan''13 Multi'!G13)*('Jan''13 Multi'!G23/100)*'Jan''13 Multi'!G10))</f>
        <v>60.390000000000008</v>
      </c>
      <c r="F18" s="66">
        <v>0</v>
      </c>
      <c r="G18" s="66">
        <v>0</v>
      </c>
      <c r="H18" s="66">
        <v>0</v>
      </c>
      <c r="I18" s="66">
        <v>0</v>
      </c>
      <c r="J18" s="70"/>
    </row>
    <row r="19" spans="1:10" x14ac:dyDescent="0.15">
      <c r="A19" s="47" t="s">
        <v>742</v>
      </c>
      <c r="C19" s="66">
        <f>IF(($F5*'Jan''13 Multi'!E9/'Jan''13 Multi'!E10&gt;'Jan''13 Multi'!E14),($F5*'Jan''13 Multi'!E9/'Jan''13 Multi'!E10-'Jan''13 Multi'!E14)*'Jan''13 Multi'!E24/100*'Jan''13 Multi'!E10,0)</f>
        <v>0</v>
      </c>
      <c r="D19" s="66">
        <f>IF(($F5*'Jan''13 Multi'!F9/'Jan''13 Multi'!F10&gt;'Jan''13 Multi'!F12),($F5*'Jan''13 Multi'!F9/'Jan''13 Multi'!F10-'Jan''13 Multi'!F12)*'Jan''13 Multi'!F24/100)*'Jan''13 Multi'!F10</f>
        <v>46.381500000000003</v>
      </c>
      <c r="E19" s="66">
        <f>IF(($F5*'Jan''13 Multi'!G9/'Jan''13 Multi'!G10&gt;'Jan''13 Multi'!G14),($F5*'Jan''13 Multi'!G9/'Jan''13 Multi'!G10-'Jan''13 Multi'!G14)*'Jan''13 Multi'!G24/100*'Jan''13 Multi'!G10,0)</f>
        <v>0</v>
      </c>
      <c r="F19" s="66">
        <f>IF(($F5*'Jan''13 Multi'!H9/'Jan''13 Multi'!H10&gt;'Jan''13 Multi'!H12),($F5*'Jan''13 Multi'!H9/'Jan''13 Multi'!H10-'Jan''13 Multi'!H12)*'Jan''13 Multi'!H24/100)*'Jan''13 Multi'!H10</f>
        <v>194.39999999999998</v>
      </c>
      <c r="G19" s="66">
        <f>IF(($F5*'Jan''13 Multi'!I9/'Jan''13 Multi'!I10&gt;'Jan''13 Multi'!I12),($F5*'Jan''13 Multi'!I9/'Jan''13 Multi'!I10-'Jan''13 Multi'!I12)*'Jan''13 Multi'!I24/100)*'Jan''13 Multi'!I10</f>
        <v>48.114000000000004</v>
      </c>
      <c r="H19" s="66">
        <f>IF(($F5*'Jan''13 Multi'!J9/'Jan''13 Multi'!J10&gt;'Jan''13 Multi'!J12),($F5*'Jan''13 Multi'!J9/'Jan''13 Multi'!J10-'Jan''13 Multi'!J12)*'Jan''13 Multi'!J24/100)*'Jan''13 Multi'!J10</f>
        <v>51.108750000000001</v>
      </c>
      <c r="I19" s="66">
        <f>IF(($F5*'Jan''13 Multi'!K9/'Jan''13 Multi'!K10&gt;'Jan''13 Multi'!K12),($F5*'Jan''13 Multi'!K9/'Jan''13 Multi'!K10-'Jan''13 Multi'!K12)*'Jan''13 Multi'!K24/100)*'Jan''13 Multi'!K10</f>
        <v>52.965000000000003</v>
      </c>
      <c r="J19" s="70"/>
    </row>
    <row r="20" spans="1:10" x14ac:dyDescent="0.15">
      <c r="A20" s="47" t="s">
        <v>309</v>
      </c>
      <c r="C20" s="66">
        <f>365*'Jan''13 Multi'!E25/100</f>
        <v>230.82235</v>
      </c>
      <c r="D20" s="66">
        <f>365*'Jan''13 Multi'!F25/100</f>
        <v>233.83359999999996</v>
      </c>
      <c r="E20" s="66">
        <f>365*'Jan''13 Multi'!G25/100</f>
        <v>240.9</v>
      </c>
      <c r="F20" s="66">
        <f>365*'Jan''13 Multi'!H25/100</f>
        <v>221.92</v>
      </c>
      <c r="G20" s="66">
        <f>365*'Jan''13 Multi'!I25/100</f>
        <v>272.61849999999998</v>
      </c>
      <c r="H20" s="66">
        <f>365*'Jan''13 Multi'!J25/100</f>
        <v>229.59229999999999</v>
      </c>
      <c r="I20" s="66">
        <f>365*'Jan''13 Multi'!K25/100</f>
        <v>210.78749999999999</v>
      </c>
      <c r="J20" s="67">
        <f>AVERAGE(C20:I20)</f>
        <v>234.35346428571424</v>
      </c>
    </row>
    <row r="21" spans="1:10" x14ac:dyDescent="0.15">
      <c r="A21" s="69" t="s">
        <v>721</v>
      </c>
      <c r="B21" s="70"/>
      <c r="C21" s="68">
        <f t="shared" ref="C21:H21" si="0">SUM(C10:C20)</f>
        <v>1249.97785</v>
      </c>
      <c r="D21" s="68">
        <f t="shared" si="0"/>
        <v>1332.3870999999999</v>
      </c>
      <c r="E21" s="68">
        <f t="shared" si="0"/>
        <v>1342.7700000000002</v>
      </c>
      <c r="F21" s="68">
        <f t="shared" si="0"/>
        <v>1326.22</v>
      </c>
      <c r="G21" s="68">
        <f t="shared" si="0"/>
        <v>1434.037</v>
      </c>
      <c r="H21" s="68">
        <f t="shared" si="0"/>
        <v>1404.3906500000003</v>
      </c>
      <c r="I21" s="68">
        <f>SUM(I10:I20)</f>
        <v>1308.2024999999999</v>
      </c>
      <c r="J21" s="72">
        <f>AVERAGE(C21:I21)</f>
        <v>1342.5693000000003</v>
      </c>
    </row>
    <row r="23" spans="1:10" x14ac:dyDescent="0.15">
      <c r="A23" s="62" t="s">
        <v>451</v>
      </c>
      <c r="C23" s="50" t="s">
        <v>872</v>
      </c>
      <c r="D23" s="50" t="s">
        <v>396</v>
      </c>
      <c r="E23" s="50" t="s">
        <v>202</v>
      </c>
      <c r="F23" s="50" t="s">
        <v>398</v>
      </c>
      <c r="G23" s="50" t="s">
        <v>126</v>
      </c>
      <c r="H23" s="50" t="s">
        <v>522</v>
      </c>
      <c r="I23" s="50" t="s">
        <v>726</v>
      </c>
      <c r="J23" s="65" t="s">
        <v>729</v>
      </c>
    </row>
    <row r="24" spans="1:10" x14ac:dyDescent="0.15">
      <c r="A24" s="47" t="s">
        <v>667</v>
      </c>
      <c r="C24" s="66">
        <f>IF($F5*'Jan''13 Multi'!E29/'Jan''13 Multi'!E30&gt;='Jan''13 Multi'!E33,('Jan''13 Multi'!E33*'Jan''13 Multi'!E37/100)*'Jan''13 Multi'!E30,($F5*'Jan''13 Multi'!E29/'Jan''13 Multi'!E30*'Jan''13 Multi'!E37/100)*'Jan''13 Multi'!E30)</f>
        <v>176.91300000000001</v>
      </c>
      <c r="D24" s="66">
        <f>IF($F5*'Jan''13 Multi'!F29/'Jan''13 Multi'!F30&gt;='Jan''13 Multi'!F33,('Jan''13 Multi'!F33*'Jan''13 Multi'!F37/100)*'Jan''13 Multi'!F30,('Bills Jan''13'!$F5*'Jan''13 Multi'!F29/'Jan''13 Multi'!F30*'Jan''13 Multi'!F37/100)*'Jan''13 Multi'!F30)</f>
        <v>219.21900000000002</v>
      </c>
      <c r="E24" s="66">
        <f>IF($F5*'Jan''13 Multi'!G29/'Jan''13 Multi'!G30&gt;='Jan''13 Multi'!G33,('Jan''13 Multi'!G33*'Jan''13 Multi'!G37/100)*'Jan''13 Multi'!G30,($F5*'Jan''13 Multi'!G29/'Jan''13 Multi'!G30*'Jan''13 Multi'!G37/100)*'Jan''13 Multi'!G30)</f>
        <v>187.11000000000004</v>
      </c>
      <c r="F24" s="66">
        <f>IF($F5*'Jan''13 Multi'!H29/'Jan''13 Multi'!H30&gt;='Jan''13 Multi'!H33,('Jan''13 Multi'!H33*'Jan''13 Multi'!H37/100)*'Jan''13 Multi'!H30,('Bills Jan''13'!$F5*'Jan''13 Multi'!H29/'Jan''13 Multi'!H30*'Jan''13 Multi'!H37/100)*'Jan''13 Multi'!H30)</f>
        <v>133.69999999999999</v>
      </c>
      <c r="G24" s="66">
        <f>IF($F5*'Jan''13 Multi'!I29/'Jan''13 Multi'!I30&gt;='Jan''13 Multi'!I33,('Jan''13 Multi'!I33*'Jan''13 Multi'!I37/100)*'Jan''13 Multi'!I30,('Bills Jan''13'!$F5*'Jan''13 Multi'!I29/'Jan''13 Multi'!I30*'Jan''13 Multi'!I37/100)*'Jan''13 Multi'!I30)</f>
        <v>141.988</v>
      </c>
      <c r="H24" s="66">
        <f>IF($F5*'Jan''13 Multi'!J29/'Jan''13 Multi'!J30&gt;='Jan''13 Multi'!J33,('Jan''13 Multi'!J33*'Jan''13 Multi'!J37/100)*'Jan''13 Multi'!J30,('Bills Jan''13'!$F5*'Jan''13 Multi'!J29/'Jan''13 Multi'!J30*'Jan''13 Multi'!J37/100)*'Jan''13 Multi'!J30)</f>
        <v>217.03604999999999</v>
      </c>
      <c r="I24" s="66">
        <f>IF($F5*'Jan''13 Multi'!K29/'Jan''13 Multi'!K30&gt;='Jan''13 Multi'!K33,('Jan''13 Multi'!K33*'Jan''13 Multi'!K37/100)*'Jan''13 Multi'!K30,('Bills Jan''13'!$F5*'Jan''13 Multi'!K29/'Jan''13 Multi'!K30*'Jan''13 Multi'!K37/100)*'Jan''13 Multi'!K30)</f>
        <v>209.05500000000001</v>
      </c>
      <c r="J24" s="70"/>
    </row>
    <row r="25" spans="1:10" x14ac:dyDescent="0.15">
      <c r="A25" s="47" t="s">
        <v>170</v>
      </c>
      <c r="C25" s="66">
        <f>IF($F5*'Jan''13 Multi'!E29/'Jan''13 Multi'!E30&lt;'Jan''13 Multi'!E33,0,IF($F5*'Jan''13 Multi'!E29/'Jan''13 Multi'!E30&lt;='Jan''13 Multi'!E34,($F5*'Jan''13 Multi'!E29/'Jan''13 Multi'!E30-'Jan''13 Multi'!E33)*('Jan''13 Multi'!E38/100)*'Jan''13 Multi'!E30,('Jan''13 Multi'!E34-'Jan''13 Multi'!E33)*('Jan''13 Multi'!E38/100)*'Jan''13 Multi'!E30))</f>
        <v>156.71700000000001</v>
      </c>
      <c r="D25" s="66">
        <v>0</v>
      </c>
      <c r="E25" s="66">
        <f>IF($F5*'Jan''13 Multi'!G29/'Jan''13 Multi'!G30&lt;'Jan''13 Multi'!G33,0,IF($F5*'Jan''13 Multi'!G29/'Jan''13 Multi'!G30&lt;='Jan''13 Multi'!G34,($F5*'Jan''13 Multi'!G29/'Jan''13 Multi'!G30-'Jan''13 Multi'!G33)*('Jan''13 Multi'!G38/100)*'Jan''13 Multi'!G30,('Jan''13 Multi'!G34-'Jan''13 Multi'!G33)*('Jan''13 Multi'!G38/100)*'Jan''13 Multi'!G30))</f>
        <v>171.27</v>
      </c>
      <c r="F25" s="66">
        <v>0</v>
      </c>
      <c r="G25" s="66">
        <v>0</v>
      </c>
      <c r="H25" s="66">
        <v>0</v>
      </c>
      <c r="I25" s="66">
        <v>0</v>
      </c>
      <c r="J25" s="70"/>
    </row>
    <row r="26" spans="1:10" x14ac:dyDescent="0.15">
      <c r="A26" s="47" t="s">
        <v>535</v>
      </c>
      <c r="C26" s="66">
        <f>IF($F5*'Jan''13 Multi'!E29/'Jan''13 Multi'!E30&lt;'Jan''13 Multi'!E34,0,IF($F5*'Jan''13 Multi'!E29/'Jan''13 Multi'!E30&lt;='Jan''13 Multi'!E35,($F5*'Jan''13 Multi'!E29/'Jan''13 Multi'!E30-'Jan''13 Multi'!E34)*('Jan''13 Multi'!E39/100)*'Jan''13 Multi'!E30,('Jan''13 Multi'!E35-'Jan''13 Multi'!E34)*('Jan''13 Multi'!E39/100)*'Jan''13 Multi'!E30))</f>
        <v>137.214</v>
      </c>
      <c r="D26" s="66">
        <v>0</v>
      </c>
      <c r="E26" s="66">
        <f>IF($F5*'Jan''13 Multi'!G29/'Jan''13 Multi'!G30&lt;'Jan''13 Multi'!G34,0,IF($F5*'Jan''13 Multi'!G29/'Jan''13 Multi'!G30&lt;='Jan''13 Multi'!G35,($F5*'Jan''13 Multi'!G29/'Jan''13 Multi'!G30-'Jan''13 Multi'!G34)*('Jan''13 Multi'!G39/100)*'Jan''13 Multi'!G30,('Jan''13 Multi'!G35-'Jan''13 Multi'!G34)*('Jan''13 Multi'!G39/100)*'Jan''13 Multi'!G30))</f>
        <v>148.5</v>
      </c>
      <c r="F26" s="66">
        <v>0</v>
      </c>
      <c r="G26" s="66">
        <v>0</v>
      </c>
      <c r="H26" s="66">
        <v>0</v>
      </c>
      <c r="I26" s="66">
        <v>0</v>
      </c>
      <c r="J26" s="70"/>
    </row>
    <row r="27" spans="1:10" x14ac:dyDescent="0.15">
      <c r="A27" s="47" t="s">
        <v>776</v>
      </c>
      <c r="C27" s="66">
        <f>IF($F5*'Jan''13 Multi'!E29/'Jan''13 Multi'!E30&lt;'Jan''13 Multi'!E35,0,IF(F5*'Jan''13 Multi'!E29/'Jan''13 Multi'!E30&lt;='Jan''13 Multi'!E36,($F5*'Jan''13 Multi'!E29/'Jan''13 Multi'!E30-'Jan''13 Multi'!E35)*('Jan''13 Multi'!E40/100)*'Jan''13 Multi'!E30,('Jan''13 Multi'!E36-'Jan''13 Multi'!E35)*('Jan''13 Multi'!E40/100)*'Jan''13 Multi'!E30))</f>
        <v>66.132000000000005</v>
      </c>
      <c r="D27" s="66">
        <v>0</v>
      </c>
      <c r="E27" s="66">
        <f>IF($F5*'Jan''13 Multi'!G29/'Jan''13 Multi'!G30&lt;'Jan''13 Multi'!G35,0,IF(F5*'Jan''13 Multi'!G29/'Jan''13 Multi'!G30&lt;='Jan''13 Multi'!G36,($F5*'Jan''13 Multi'!G29/'Jan''13 Multi'!G30-'Jan''13 Multi'!G35)*('Jan''13 Multi'!G40/100)*'Jan''13 Multi'!G30,('Jan''13 Multi'!G36-'Jan''13 Multi'!G35)*('Jan''13 Multi'!G40/100)*'Jan''13 Multi'!G30))</f>
        <v>70.289999999999992</v>
      </c>
      <c r="F27" s="66">
        <v>0</v>
      </c>
      <c r="G27" s="66">
        <v>0</v>
      </c>
      <c r="H27" s="66">
        <v>0</v>
      </c>
      <c r="I27" s="66">
        <v>0</v>
      </c>
      <c r="J27" s="70"/>
    </row>
    <row r="28" spans="1:10" x14ac:dyDescent="0.15">
      <c r="A28" s="47" t="s">
        <v>868</v>
      </c>
      <c r="C28" s="66">
        <f>IF(($F5*'Jan''13 Multi'!E29/'Jan''13 Multi'!E30&gt;'Jan''13 Multi'!E36),($F5*'Jan''13 Multi'!E29/'Jan''13 Multi'!E30-'Jan''13 Multi'!E36)*'Jan''13 Multi'!E41/100*'Jan''13 Multi'!E30,0)</f>
        <v>0</v>
      </c>
      <c r="D28" s="66">
        <f>IF(($F5*'Jan''13 Multi'!F29/'Jan''13 Multi'!F30&gt;'Jan''13 Multi'!F33),('Bills Jan''13'!$F5*'Jan''13 Multi'!F29/'Jan''13 Multi'!F30-'Jan''13 Multi'!F33)*'Jan''13 Multi'!F41/100)*'Jan''13 Multi'!F30</f>
        <v>347.65500000000003</v>
      </c>
      <c r="E28" s="66">
        <f>IF(($F5*'Jan''13 Multi'!G29/'Jan''13 Multi'!G30&gt;'Jan''13 Multi'!G36),($F5*'Jan''13 Multi'!G29/'Jan''13 Multi'!G30-'Jan''13 Multi'!G36)*'Jan''13 Multi'!G41/100*'Jan''13 Multi'!G30,0)</f>
        <v>0</v>
      </c>
      <c r="F28" s="66">
        <f>IF(($F5*'Jan''13 Multi'!H29/'Jan''13 Multi'!H30&gt;'Jan''13 Multi'!H33),('Bills Jan''13'!$F5*'Jan''13 Multi'!H29/'Jan''13 Multi'!H30-'Jan''13 Multi'!H33)*'Jan''13 Multi'!H41/100)*'Jan''13 Multi'!H30</f>
        <v>223.96639999999999</v>
      </c>
      <c r="G28" s="66">
        <f>IF(($F5*'Jan''13 Multi'!I29/'Jan''13 Multi'!I30&gt;'Jan''13 Multi'!I33),('Bills Jan''13'!$F5*'Jan''13 Multi'!I29/'Jan''13 Multi'!I30-'Jan''13 Multi'!I33)*'Jan''13 Multi'!I41/100)*'Jan''13 Multi'!I30</f>
        <v>245.13122479999998</v>
      </c>
      <c r="H28" s="66">
        <f>IF(($F5*'Jan''13 Multi'!J29/'Jan''13 Multi'!J30&gt;'Jan''13 Multi'!J33),('Bills Jan''13'!$F5*'Jan''13 Multi'!J29/'Jan''13 Multi'!J30-'Jan''13 Multi'!J33)*'Jan''13 Multi'!J41/100)*'Jan''13 Multi'!J30</f>
        <v>374.52030000000002</v>
      </c>
      <c r="I28" s="66">
        <f>IF(($F5*'Jan''13 Multi'!K29/'Jan''13 Multi'!K30&gt;'Jan''13 Multi'!K33),('Bills Jan''13'!$F5*'Jan''13 Multi'!K29/'Jan''13 Multi'!K30-'Jan''13 Multi'!K33)*'Jan''13 Multi'!K41/100)*'Jan''13 Multi'!K30</f>
        <v>360.36</v>
      </c>
      <c r="J28" s="70"/>
    </row>
    <row r="29" spans="1:10" x14ac:dyDescent="0.15">
      <c r="A29" s="47" t="s">
        <v>744</v>
      </c>
      <c r="C29" s="66">
        <f>IF($F5*'Jan''13 Multi'!E31/'Jan''13 Multi'!E32&gt;='Jan''13 Multi'!E33,('Jan''13 Multi'!E33*'Jan''13 Multi'!E42/100)*'Jan''13 Multi'!E32,($F5*'Jan''13 Multi'!E31/'Jan''13 Multi'!E32*'Jan''13 Multi'!E42/100)*'Jan''13 Multi'!E32)</f>
        <v>164.04300000000001</v>
      </c>
      <c r="D29" s="66">
        <f>IF($F5*'Jan''13 Multi'!F31/'Jan''13 Multi'!F32&gt;='Jan''13 Multi'!F33,('Jan''13 Multi'!F33*'Jan''13 Multi'!F42/100)*'Jan''13 Multi'!F32,('Bills Jan''13'!$F5*'Jan''13 Multi'!F31/'Jan''13 Multi'!F32*'Jan''13 Multi'!F42/100)*'Jan''13 Multi'!F32)</f>
        <v>197.62050000000002</v>
      </c>
      <c r="E29" s="66">
        <f>IF($F5*'Jan''13 Multi'!G31/'Jan''13 Multi'!G32&gt;='Jan''13 Multi'!G33,('Jan''13 Multi'!G33*'Jan''13 Multi'!G42/100)*'Jan''13 Multi'!G32,($F5*'Jan''13 Multi'!G31/'Jan''13 Multi'!G32*'Jan''13 Multi'!G42/100)*'Jan''13 Multi'!G32)</f>
        <v>163.35000000000002</v>
      </c>
      <c r="F29" s="66">
        <f>IF($F5*'Jan''13 Multi'!H31/'Jan''13 Multi'!H32&gt;='Jan''13 Multi'!H33,('Jan''13 Multi'!H33*'Jan''13 Multi'!H42/100)*'Jan''13 Multi'!H32,('Bills Jan''13'!$F5*'Jan''13 Multi'!H31/'Jan''13 Multi'!H32*'Jan''13 Multi'!H42/100)*'Jan''13 Multi'!H32)</f>
        <v>253.4</v>
      </c>
      <c r="G29" s="66">
        <f>IF($F5*'Jan''13 Multi'!I31/'Jan''13 Multi'!I32&gt;='Jan''13 Multi'!I33,('Jan''13 Multi'!I33*'Jan''13 Multi'!I42/100)*'Jan''13 Multi'!I32,('Bills Jan''13'!$F5*'Jan''13 Multi'!I31/'Jan''13 Multi'!I32*'Jan''13 Multi'!I42/100)*'Jan''13 Multi'!I32)</f>
        <v>271.19400000000002</v>
      </c>
      <c r="H29" s="66">
        <f>IF($F5*'Jan''13 Multi'!J31/'Jan''13 Multi'!J32&gt;='Jan''13 Multi'!J33,('Jan''13 Multi'!J33*'Jan''13 Multi'!J42/100)*'Jan''13 Multi'!J32,('Bills Jan''13'!$F5*'Jan''13 Multi'!J31/'Jan''13 Multi'!J32*'Jan''13 Multi'!J42/100)*'Jan''13 Multi'!J32)</f>
        <v>204.22710000000001</v>
      </c>
      <c r="I29" s="66">
        <f>IF($F5*'Jan''13 Multi'!K31/'Jan''13 Multi'!K32&gt;='Jan''13 Multi'!K33,('Jan''13 Multi'!K33*'Jan''13 Multi'!K42/100)*'Jan''13 Multi'!K32,('Bills Jan''13'!$F5*'Jan''13 Multi'!K31/'Jan''13 Multi'!K32*'Jan''13 Multi'!K42/100)*'Jan''13 Multi'!K32)</f>
        <v>189.42000000000002</v>
      </c>
      <c r="J29" s="70"/>
    </row>
    <row r="30" spans="1:10" x14ac:dyDescent="0.15">
      <c r="A30" s="47" t="s">
        <v>389</v>
      </c>
      <c r="C30" s="66">
        <f>IF($F5*'Jan''13 Multi'!E31/'Jan''13 Multi'!E32&lt;'Jan''13 Multi'!E33,0,IF($F5*'Jan''13 Multi'!E31/'Jan''13 Multi'!E32&lt;='Jan''13 Multi'!E34,($F5*'Jan''13 Multi'!E31/'Jan''13 Multi'!E32-'Jan''13 Multi'!E33)*('Jan''13 Multi'!E43/100)*'Jan''13 Multi'!E32,('Jan''13 Multi'!E34-'Jan''13 Multi'!E33)*('Jan''13 Multi'!E43/100)*'Jan''13 Multi'!E32))</f>
        <v>147.90600000000001</v>
      </c>
      <c r="D30" s="66">
        <v>0</v>
      </c>
      <c r="E30" s="66">
        <f>IF($F5*'Jan''13 Multi'!G31/'Jan''13 Multi'!G32&lt;'Jan''13 Multi'!G33,0,IF($F5*'Jan''13 Multi'!G31/'Jan''13 Multi'!G32&lt;='Jan''13 Multi'!G34,($F5*'Jan''13 Multi'!G31/'Jan''13 Multi'!G32-'Jan''13 Multi'!G33)*('Jan''13 Multi'!G43/100)*'Jan''13 Multi'!G32,('Jan''13 Multi'!G34-'Jan''13 Multi'!G33)*('Jan''13 Multi'!G43/100)*'Jan''13 Multi'!G32))</f>
        <v>146.51999999999998</v>
      </c>
      <c r="F30" s="66">
        <v>0</v>
      </c>
      <c r="G30" s="66">
        <v>0</v>
      </c>
      <c r="H30" s="66">
        <v>0</v>
      </c>
      <c r="I30" s="66">
        <v>0</v>
      </c>
      <c r="J30" s="70"/>
    </row>
    <row r="31" spans="1:10" x14ac:dyDescent="0.15">
      <c r="A31" s="47" t="s">
        <v>673</v>
      </c>
      <c r="C31" s="66">
        <f>IF($F5*'Jan''13 Multi'!E31/'Jan''13 Multi'!E32&lt;'Jan''13 Multi'!E34,0,IF($F5*'Jan''13 Multi'!E31/'Jan''13 Multi'!E32&lt;='Jan''13 Multi'!E35,($F5*'Jan''13 Multi'!E31/'Jan''13 Multi'!E32-'Jan''13 Multi'!E34)*('Jan''13 Multi'!E44/100)*'Jan''13 Multi'!E32,('Jan''13 Multi'!E35-'Jan''13 Multi'!E34)*('Jan''13 Multi'!E44/100)*'Jan''13 Multi'!E32))</f>
        <v>131.47200000000001</v>
      </c>
      <c r="D31" s="66">
        <v>0</v>
      </c>
      <c r="E31" s="66">
        <f>IF($F5*'Jan''13 Multi'!G31/'Jan''13 Multi'!G32&lt;'Jan''13 Multi'!G34,0,IF($F5*'Jan''13 Multi'!G31/'Jan''13 Multi'!G32&lt;='Jan''13 Multi'!G35,($F5*'Jan''13 Multi'!G31/'Jan''13 Multi'!G32-'Jan''13 Multi'!G34)*('Jan''13 Multi'!G44/100)*'Jan''13 Multi'!G32,('Jan''13 Multi'!G35-'Jan''13 Multi'!G34)*('Jan''13 Multi'!G44/100)*'Jan''13 Multi'!G32))</f>
        <v>129.69</v>
      </c>
      <c r="F31" s="66">
        <v>0</v>
      </c>
      <c r="G31" s="66">
        <v>0</v>
      </c>
      <c r="H31" s="66">
        <v>0</v>
      </c>
      <c r="I31" s="66">
        <v>0</v>
      </c>
      <c r="J31" s="70"/>
    </row>
    <row r="32" spans="1:10" x14ac:dyDescent="0.15">
      <c r="A32" s="47" t="s">
        <v>576</v>
      </c>
      <c r="C32" s="66">
        <f>IF($F5*'Jan''13 Multi'!E31/'Jan''13 Multi'!E32&lt;'Jan''13 Multi'!E35,0,IF($F5*'Jan''13 Multi'!E31/'Jan''13 Multi'!E32&lt;='Jan''13 Multi'!E36,($F5*'Jan''13 Multi'!E31/'Jan''13 Multi'!E32-'Jan''13 Multi'!E35)*('Jan''13 Multi'!E45/100)*'Jan''13 Multi'!E32,('Jan''13 Multi'!E36-'Jan''13 Multi'!E35)*('Jan''13 Multi'!E45/100)*'Jan''13 Multi'!E32))</f>
        <v>64.597499999999997</v>
      </c>
      <c r="D32" s="66">
        <v>0</v>
      </c>
      <c r="E32" s="66">
        <f>IF($F5*'Jan''13 Multi'!G31/'Jan''13 Multi'!G32&lt;'Jan''13 Multi'!G35,0,IF($F5*'Jan''13 Multi'!G31/'Jan''13 Multi'!G32&lt;='Jan''13 Multi'!G36,($F5*'Jan''13 Multi'!G31/'Jan''13 Multi'!G32-'Jan''13 Multi'!G35)*('Jan''13 Multi'!G45/100)*'Jan''13 Multi'!G32,('Jan''13 Multi'!G36-'Jan''13 Multi'!G35)*('Jan''13 Multi'!G45/100)*'Jan''13 Multi'!G32))</f>
        <v>59.400000000000006</v>
      </c>
      <c r="F32" s="66">
        <v>0</v>
      </c>
      <c r="G32" s="66">
        <v>0</v>
      </c>
      <c r="H32" s="66">
        <v>0</v>
      </c>
      <c r="I32" s="66">
        <v>0</v>
      </c>
      <c r="J32" s="70"/>
    </row>
    <row r="33" spans="1:10" x14ac:dyDescent="0.15">
      <c r="A33" s="47" t="s">
        <v>742</v>
      </c>
      <c r="C33" s="66">
        <f>IF(($F5*'Jan''13 Multi'!E31/'Jan''13 Multi'!E32&gt;'Jan''13 Multi'!E36),($F5*'Jan''13 Multi'!E31/'Jan''13 Multi'!E32-'Jan''13 Multi'!E36)*'Jan''13 Multi'!E46/100*'Jan''13 Multi'!E32,0)</f>
        <v>0</v>
      </c>
      <c r="D33" s="66">
        <f>IF(($F5*'Jan''13 Multi'!F31/'Jan''13 Multi'!F32&gt;'Jan''13 Multi'!F33),('Bills Jan''13'!$F5*'Jan''13 Multi'!F31/'Jan''13 Multi'!F32-'Jan''13 Multi'!F33)*'Jan''13 Multi'!F46/100)*'Jan''13 Multi'!F32</f>
        <v>290.36700000000002</v>
      </c>
      <c r="E33" s="66">
        <f>IF(($F5*'Jan''13 Multi'!G31/'Jan''13 Multi'!G32&gt;'Jan''13 Multi'!G36),($F5*'Jan''13 Multi'!G31/'Jan''13 Multi'!G32-'Jan''13 Multi'!G36)*'Jan''13 Multi'!G46/100*'Jan''13 Multi'!G32,0)</f>
        <v>0</v>
      </c>
      <c r="F33" s="66">
        <f>IF(($F5*'Jan''13 Multi'!H31/'Jan''13 Multi'!H32&gt;'Jan''13 Multi'!H33),('Bills Jan''13'!$F5*'Jan''13 Multi'!H31/'Jan''13 Multi'!H32-'Jan''13 Multi'!H33)*'Jan''13 Multi'!H46/100)*'Jan''13 Multi'!H32</f>
        <v>403.13951999999989</v>
      </c>
      <c r="G33" s="66">
        <f>IF(($F5*'Jan''13 Multi'!I31/'Jan''13 Multi'!I32&gt;'Jan''13 Multi'!I33),('Bills Jan''13'!$F5*'Jan''13 Multi'!I31/'Jan''13 Multi'!I32-'Jan''13 Multi'!I33)*'Jan''13 Multi'!I46/100)*'Jan''13 Multi'!I32</f>
        <v>424.05238259999993</v>
      </c>
      <c r="H33" s="66">
        <f>IF(($F5*'Jan''13 Multi'!J31/'Jan''13 Multi'!J32&gt;'Jan''13 Multi'!J33),('Bills Jan''13'!$F5*'Jan''13 Multi'!J31/'Jan''13 Multi'!J32-'Jan''13 Multi'!J33)*'Jan''13 Multi'!J46/100)*'Jan''13 Multi'!J32</f>
        <v>356.202</v>
      </c>
      <c r="I33" s="66">
        <f>IF(($F5*'Jan''13 Multi'!K31/'Jan''13 Multi'!K32&gt;'Jan''13 Multi'!K33),('Bills Jan''13'!$F5*'Jan''13 Multi'!K31/'Jan''13 Multi'!K32-'Jan''13 Multi'!K33)*'Jan''13 Multi'!K46/100)*'Jan''13 Multi'!K32</f>
        <v>304.92</v>
      </c>
      <c r="J33" s="70"/>
    </row>
    <row r="34" spans="1:10" x14ac:dyDescent="0.15">
      <c r="A34" s="47" t="s">
        <v>309</v>
      </c>
      <c r="C34" s="66">
        <f>365*'Jan''13 Multi'!E47/100</f>
        <v>197.73875000000001</v>
      </c>
      <c r="D34" s="66">
        <f>365*'Jan''13 Multi'!F47/100</f>
        <v>212.79499999999999</v>
      </c>
      <c r="E34" s="66">
        <f>365*'Jan''13 Multi'!G47/100</f>
        <v>232.87</v>
      </c>
      <c r="F34" s="66">
        <f>365*'Jan''13 Multi'!H47/100</f>
        <v>204.83799999999999</v>
      </c>
      <c r="G34" s="66">
        <f>365*'Jan''13 Multi'!I47/100</f>
        <v>247.72550000000004</v>
      </c>
      <c r="H34" s="66">
        <f>365*'Jan''13 Multi'!J47/100</f>
        <v>198.09279999999998</v>
      </c>
      <c r="I34" s="66">
        <f>365*'Jan''13 Multi'!K47/100</f>
        <v>184.69</v>
      </c>
      <c r="J34" s="67">
        <f>AVERAGE(C34:I34)</f>
        <v>211.25000714285713</v>
      </c>
    </row>
    <row r="35" spans="1:10" x14ac:dyDescent="0.15">
      <c r="A35" s="69" t="s">
        <v>721</v>
      </c>
      <c r="B35" s="70"/>
      <c r="C35" s="68">
        <f t="shared" ref="C35:H35" si="1">SUM(C24:C34)</f>
        <v>1242.73325</v>
      </c>
      <c r="D35" s="68">
        <f t="shared" si="1"/>
        <v>1267.6565000000001</v>
      </c>
      <c r="E35" s="68">
        <f t="shared" si="1"/>
        <v>1309</v>
      </c>
      <c r="F35" s="68">
        <f t="shared" si="1"/>
        <v>1219.0439199999998</v>
      </c>
      <c r="G35" s="68">
        <f t="shared" si="1"/>
        <v>1330.0911073999998</v>
      </c>
      <c r="H35" s="68">
        <f t="shared" si="1"/>
        <v>1350.07825</v>
      </c>
      <c r="I35" s="68">
        <f>SUM(I24:I34)</f>
        <v>1248.4450000000002</v>
      </c>
      <c r="J35" s="72">
        <f>AVERAGE(C35:I35)</f>
        <v>1281.0068610571429</v>
      </c>
    </row>
    <row r="37" spans="1:10" x14ac:dyDescent="0.15">
      <c r="A37" s="64" t="s">
        <v>84</v>
      </c>
    </row>
    <row r="39" spans="1:10" x14ac:dyDescent="0.15">
      <c r="A39" s="62" t="s">
        <v>341</v>
      </c>
      <c r="C39" s="50" t="s">
        <v>872</v>
      </c>
      <c r="D39" s="50" t="s">
        <v>396</v>
      </c>
      <c r="E39" s="50" t="s">
        <v>202</v>
      </c>
      <c r="F39" s="50" t="s">
        <v>398</v>
      </c>
      <c r="G39" s="50" t="s">
        <v>126</v>
      </c>
      <c r="H39" s="50" t="s">
        <v>522</v>
      </c>
      <c r="I39" s="50" t="s">
        <v>726</v>
      </c>
      <c r="J39" s="65" t="s">
        <v>729</v>
      </c>
    </row>
    <row r="40" spans="1:10" x14ac:dyDescent="0.15">
      <c r="A40" s="47" t="s">
        <v>667</v>
      </c>
      <c r="C40" s="66">
        <f>IF($F5*'Jan''13 Envestra'!E7/'Jan''13 Envestra'!E8&gt;='Jan''13 Envestra'!E11,('Jan''13 Envestra'!E11*'Jan''13 Envestra'!E13/100)*'Jan''13 Envestra'!E8,($F5*'Jan''13 Envestra'!E7/'Jan''13 Envestra'!E8*'Jan''13 Envestra'!E13/100)*'Jan''13 Envestra'!E8)</f>
        <v>222.024</v>
      </c>
      <c r="D40" s="66">
        <f>IF($F5*'Jan''13 Envestra'!F7/'Jan''13 Envestra'!F8&gt;='Jan''13 Envestra'!F11,('Jan''13 Envestra'!F11*'Jan''13 Envestra'!F13/100)*'Jan''13 Envestra'!F8,($F5*'Jan''13 Envestra'!F7/'Jan''13 Envestra'!F8*'Jan''13 Envestra'!F13/100)*'Jan''13 Envestra'!F8)</f>
        <v>160.77600000000001</v>
      </c>
      <c r="E40" s="66">
        <f>IF($F5*'Jan''13 Envestra'!G7/'Jan''13 Envestra'!G8&gt;='Jan''13 Envestra'!G11,('Jan''13 Envestra'!G11*'Jan''13 Envestra'!G13/100)*'Jan''13 Envestra'!G8,($F5*'Jan''13 Envestra'!G7/'Jan''13 Envestra'!G8*'Jan''13 Envestra'!G13/100)*'Jan''13 Envestra'!G8)</f>
        <v>232.32</v>
      </c>
      <c r="F40" s="66">
        <f>IF($F5*'Jan''13 Envestra'!H7/'Jan''13 Envestra'!H8&gt;='Jan''13 Envestra'!H11,('Jan''13 Envestra'!H11*'Jan''13 Envestra'!H13/100)*'Jan''13 Envestra'!H8,($F5*'Jan''13 Envestra'!H7/'Jan''13 Envestra'!H8*'Jan''13 Envestra'!H13/100)*'Jan''13 Envestra'!H8)</f>
        <v>153.6</v>
      </c>
      <c r="G40" s="66">
        <f>IF($F5*'Jan''13 Envestra'!I7/'Jan''13 Envestra'!I8&gt;='Jan''13 Envestra'!I11,('Jan''13 Envestra'!I11*'Jan''13 Envestra'!I13/100)*'Jan''13 Envestra'!I8,($F5*'Jan''13 Envestra'!I7/'Jan''13 Envestra'!I8*'Jan''13 Envestra'!I13/100)*'Jan''13 Envestra'!I8)</f>
        <v>166.40799999999999</v>
      </c>
      <c r="H40" s="66">
        <f>IF($F5*'Jan''13 Envestra'!J7/'Jan''13 Envestra'!J8&gt;='Jan''13 Envestra'!J11,('Jan''13 Envestra'!J11*'Jan''13 Envestra'!J13/100)*'Jan''13 Envestra'!J8,($F5*'Jan''13 Envestra'!J7/'Jan''13 Envestra'!J8*'Jan''13 Envestra'!J13/100)*'Jan''13 Envestra'!J8)</f>
        <v>160.6704</v>
      </c>
      <c r="I40" s="66">
        <f>IF($F5*'Jan''13 Envestra'!K7/'Jan''13 Envestra'!K8&gt;='Jan''13 Envestra'!K11,('Jan''13 Envestra'!K11*'Jan''13 Envestra'!K13/100)*'Jan''13 Envestra'!K8,($F5*'Jan''13 Envestra'!K7/'Jan''13 Envestra'!K8*'Jan''13 Envestra'!K13/100)*'Jan''13 Envestra'!K8)</f>
        <v>158.4</v>
      </c>
      <c r="J40" s="70"/>
    </row>
    <row r="41" spans="1:10" x14ac:dyDescent="0.15">
      <c r="A41" s="47" t="s">
        <v>170</v>
      </c>
      <c r="C41" s="66">
        <f>IF($F5*'Jan''13 Envestra'!E7/'Jan''13 Envestra'!E8&lt;'Jan''13 Envestra'!E11,0,IF($F5*'Jan''13 Envestra'!E7/'Jan''13 Envestra'!E8&lt;='Jan''13 Envestra'!E12,($F5*'Jan''13 Envestra'!E7/'Jan''13 Envestra'!E8-'Jan''13 Envestra'!E11)*('Jan''13 Envestra'!E14/100)*'Jan''13 Envestra'!E8,('Jan''13 Envestra'!E12-'Jan''13 Envestra'!E11)*('Jan''13 Envestra'!E14/100)*'Jan''13 Envestra'!E8))</f>
        <v>153.41419499999995</v>
      </c>
      <c r="D41" s="66">
        <f>IF($F5*'Jan''13 Envestra'!F7/'Jan''13 Envestra'!F8&lt;'Jan''13 Envestra'!F11,0,IF($F5*'Jan''13 Envestra'!F7/'Jan''13 Envestra'!F8&lt;='Jan''13 Envestra'!F12,($F5*'Jan''13 Envestra'!F7/'Jan''13 Envestra'!F8-'Jan''13 Envestra'!F11)*('Jan''13 Envestra'!F14/100)*'Jan''13 Envestra'!F8,('Jan''13 Envestra'!F12-'Jan''13 Envestra'!F11)*('Jan''13 Envestra'!F14/100)*'Jan''13 Envestra'!F8))</f>
        <v>246.92110629999996</v>
      </c>
      <c r="E41" s="66">
        <f>IF($F5*'Jan''13 Envestra'!G7/'Jan''13 Envestra'!G8&lt;'Jan''13 Envestra'!G11,0,IF($F5*'Jan''13 Envestra'!G7/'Jan''13 Envestra'!G8&lt;='Jan''13 Envestra'!G12,($F5*'Jan''13 Envestra'!G7/'Jan''13 Envestra'!G8-'Jan''13 Envestra'!G11)*('Jan''13 Envestra'!G14/100)*'Jan''13 Envestra'!G8,('Jan''13 Envestra'!G12-'Jan''13 Envestra'!G11)*('Jan''13 Envestra'!G14/100)*'Jan''13 Envestra'!G8))</f>
        <v>157.37327099999999</v>
      </c>
      <c r="F41" s="66">
        <f>IF($F5*'Jan''13 Envestra'!H7/'Jan''13 Envestra'!H8&lt;'Jan''13 Envestra'!H11,0,IF($F5*'Jan''13 Envestra'!H7/'Jan''13 Envestra'!H8&lt;='Jan''13 Envestra'!H12,($F5*'Jan''13 Envestra'!H7/'Jan''13 Envestra'!H8-'Jan''13 Envestra'!H11)*('Jan''13 Envestra'!H14/100)*'Jan''13 Envestra'!H8,('Jan''13 Envestra'!H12-'Jan''13 Envestra'!H11)*('Jan''13 Envestra'!H14/100)*'Jan''13 Envestra'!H8))</f>
        <v>0</v>
      </c>
      <c r="G41" s="66">
        <f>IF($F5*'Jan''13 Envestra'!I7/'Jan''13 Envestra'!I8&lt;'Jan''13 Envestra'!I11,0,IF($F5*'Jan''13 Envestra'!I7/'Jan''13 Envestra'!I8&lt;='Jan''13 Envestra'!I12,($F5*'Jan''13 Envestra'!I7/'Jan''13 Envestra'!I8-'Jan''13 Envestra'!I11)*('Jan''13 Envestra'!I14/100)*'Jan''13 Envestra'!I8,('Jan''13 Envestra'!I12-'Jan''13 Envestra'!I11)*('Jan''13 Envestra'!I14/100)*'Jan''13 Envestra'!I8))</f>
        <v>256.35758169999997</v>
      </c>
      <c r="H41" s="66">
        <f>IF($F5*'Jan''13 Envestra'!J7/'Jan''13 Envestra'!J8&lt;'Jan''13 Envestra'!J11,0,IF($F5*'Jan''13 Envestra'!J7/'Jan''13 Envestra'!J8&lt;='Jan''13 Envestra'!J12,($F5*'Jan''13 Envestra'!J7/'Jan''13 Envestra'!J8-'Jan''13 Envestra'!J11)*('Jan''13 Envestra'!J14/100)*'Jan''13 Envestra'!J8,('Jan''13 Envestra'!J12-'Jan''13 Envestra'!J11)*('Jan''13 Envestra'!J14/100)*'Jan''13 Envestra'!J8))</f>
        <v>247.10697626999993</v>
      </c>
      <c r="I41" s="66">
        <f>IF($F5*'Jan''13 Envestra'!K7/'Jan''13 Envestra'!K8&lt;'Jan''13 Envestra'!K11,0,IF($F5*'Jan''13 Envestra'!K7/'Jan''13 Envestra'!K8&lt;='Jan''13 Envestra'!K12,($F5*'Jan''13 Envestra'!K7/'Jan''13 Envestra'!K8-'Jan''13 Envestra'!K11)*('Jan''13 Envestra'!K14/100)*'Jan''13 Envestra'!K8,('Jan''13 Envestra'!K12-'Jan''13 Envestra'!K11)*('Jan''13 Envestra'!K14/100)*'Jan''13 Envestra'!K8))</f>
        <v>241.63096099999996</v>
      </c>
      <c r="J41" s="70"/>
    </row>
    <row r="42" spans="1:10" x14ac:dyDescent="0.15">
      <c r="A42" s="47" t="s">
        <v>868</v>
      </c>
      <c r="C42" s="66">
        <f>IF(($F5*'Jan''13 Envestra'!E7/'Jan''13 Envestra'!E8&gt;'Jan''13 Envestra'!E12),($F5*'Jan''13 Envestra'!E7/'Jan''13 Envestra'!E8-'Jan''13 Envestra'!E12)*'Jan''13 Envestra'!E15/100)*'Jan''13 Envestra'!E8</f>
        <v>0</v>
      </c>
      <c r="D42" s="66">
        <f>IF(($F5*'Jan''13 Envestra'!F7/'Jan''13 Envestra'!F8&gt;'Jan''13 Envestra'!F12),($F5*'Jan''13 Envestra'!F7/'Jan''13 Envestra'!F8-'Jan''13 Envestra'!F12)*'Jan''13 Envestra'!F15/100)*'Jan''13 Envestra'!F8</f>
        <v>0</v>
      </c>
      <c r="E42" s="66">
        <f>IF(($F5*'Jan''13 Envestra'!G7/'Jan''13 Envestra'!G8&gt;'Jan''13 Envestra'!G12),($F5*'Jan''13 Envestra'!G7/'Jan''13 Envestra'!G8-'Jan''13 Envestra'!G12)*'Jan''13 Envestra'!G15/100)*'Jan''13 Envestra'!G8</f>
        <v>0</v>
      </c>
      <c r="F42" s="66">
        <f>IF(($F5*'Jan''13 Envestra'!H7/'Jan''13 Envestra'!H8&gt;'Jan''13 Envestra'!H12),($F5*'Jan''13 Envestra'!H7/'Jan''13 Envestra'!H8-'Jan''13 Envestra'!H12)*'Jan''13 Envestra'!H15/100)*'Jan''13 Envestra'!H8</f>
        <v>233.96219999999997</v>
      </c>
      <c r="G42" s="66">
        <f>IF(($F5*'Jan''13 Envestra'!I7/'Jan''13 Envestra'!I8&gt;'Jan''13 Envestra'!I12),($F5*'Jan''13 Envestra'!I7/'Jan''13 Envestra'!I8-'Jan''13 Envestra'!I12)*'Jan''13 Envestra'!I15/100)*'Jan''13 Envestra'!I8</f>
        <v>0</v>
      </c>
      <c r="H42" s="66">
        <f>IF(($F5*'Jan''13 Envestra'!J7/'Jan''13 Envestra'!J8&gt;'Jan''13 Envestra'!J12),($F5*'Jan''13 Envestra'!J7/'Jan''13 Envestra'!J8-'Jan''13 Envestra'!J12)*'Jan''13 Envestra'!J15/100)*'Jan''13 Envestra'!J8</f>
        <v>0</v>
      </c>
      <c r="I42" s="66">
        <f>IF(($F5*'Jan''13 Envestra'!K7/'Jan''13 Envestra'!K8&gt;'Jan''13 Envestra'!K12),($F5*'Jan''13 Envestra'!K7/'Jan''13 Envestra'!K8-'Jan''13 Envestra'!K12)*'Jan''13 Envestra'!K15/100)*'Jan''13 Envestra'!K8</f>
        <v>0</v>
      </c>
      <c r="J42" s="70"/>
    </row>
    <row r="43" spans="1:10" x14ac:dyDescent="0.15">
      <c r="A43" s="47" t="s">
        <v>744</v>
      </c>
      <c r="C43" s="66">
        <f>IF($F5*'Jan''13 Envestra'!E9/'Jan''13 Envestra'!E10&gt;='Jan''13 Envestra'!E11,('Jan''13 Envestra'!E11*'Jan''13 Envestra'!E16/100)*'Jan''13 Envestra'!E10,($F5*'Jan''13 Envestra'!E9/'Jan''13 Envestra'!E10*'Jan''13 Envestra'!E16/100)*'Jan''13 Envestra'!E10)</f>
        <v>426.62400000000002</v>
      </c>
      <c r="D43" s="66">
        <f>IF($F5*'Jan''13 Envestra'!F9/'Jan''13 Envestra'!F10&gt;='Jan''13 Envestra'!F11,('Jan''13 Envestra'!F11*'Jan''13 Envestra'!F16/100)*'Jan''13 Envestra'!F10,($F5*'Jan''13 Envestra'!F9/'Jan''13 Envestra'!F10*'Jan''13 Envestra'!F16/100)*'Jan''13 Envestra'!F10)</f>
        <v>288.81599999999997</v>
      </c>
      <c r="E43" s="66">
        <f>IF($F5*'Jan''13 Envestra'!G9/'Jan''13 Envestra'!G10&gt;='Jan''13 Envestra'!G11,('Jan''13 Envestra'!G11*'Jan''13 Envestra'!G16/100)*'Jan''13 Envestra'!G10,($F5*'Jan''13 Envestra'!G9/'Jan''13 Envestra'!G10*'Jan''13 Envestra'!G16/100)*'Jan''13 Envestra'!G10)</f>
        <v>451.44</v>
      </c>
      <c r="F43" s="66">
        <f>IF($F5*'Jan''13 Envestra'!H9/'Jan''13 Envestra'!H10&gt;='Jan''13 Envestra'!H11,('Jan''13 Envestra'!H11*'Jan''13 Envestra'!H16/100)*'Jan''13 Envestra'!H10,($F5*'Jan''13 Envestra'!H9/'Jan''13 Envestra'!H10*'Jan''13 Envestra'!H16/100)*'Jan''13 Envestra'!H10)</f>
        <v>297.60000000000002</v>
      </c>
      <c r="G43" s="66">
        <f>IF($F5*'Jan''13 Envestra'!I9/'Jan''13 Envestra'!I10&gt;='Jan''13 Envestra'!I11,('Jan''13 Envestra'!I11*'Jan''13 Envestra'!I16/100)*'Jan''13 Envestra'!I10,($F5*'Jan''13 Envestra'!I9/'Jan''13 Envestra'!I10*'Jan''13 Envestra'!I16/100)*'Jan''13 Envestra'!I10)</f>
        <v>318.20799999999997</v>
      </c>
      <c r="H43" s="66">
        <f>IF($F5*'Jan''13 Envestra'!J9/'Jan''13 Envestra'!J10&gt;='Jan''13 Envestra'!J11,('Jan''13 Envestra'!J11*'Jan''13 Envestra'!J16/100)*'Jan''13 Envestra'!J10,($F5*'Jan''13 Envestra'!J9/'Jan''13 Envestra'!J10*'Jan''13 Envestra'!J16/100)*'Jan''13 Envestra'!J10)</f>
        <v>316.64159999999998</v>
      </c>
      <c r="I43" s="66">
        <f>IF($F5*'Jan''13 Envestra'!K9/'Jan''13 Envestra'!K10&gt;='Jan''13 Envestra'!K11,('Jan''13 Envestra'!K11*'Jan''13 Envestra'!K16/100)*'Jan''13 Envestra'!K10,($F5*'Jan''13 Envestra'!K9/'Jan''13 Envestra'!K10*'Jan''13 Envestra'!K16/100)*'Jan''13 Envestra'!K10)</f>
        <v>286.88</v>
      </c>
      <c r="J43" s="70"/>
    </row>
    <row r="44" spans="1:10" x14ac:dyDescent="0.15">
      <c r="A44" s="47" t="s">
        <v>389</v>
      </c>
      <c r="C44" s="66">
        <f>IF($F5*'Jan''13 Envestra'!E9/'Jan''13 Envestra'!E10&lt;'Jan''13 Envestra'!E11,0,IF($F5*'Jan''13 Envestra'!E9/'Jan''13 Envestra'!E10&lt;='Jan''13 Envestra'!E12,($F5*'Jan''13 Envestra'!E9/'Jan''13 Envestra'!E10-'Jan''13 Envestra'!E11)*('Jan''13 Envestra'!E17/100)*'Jan''13 Envestra'!E10,('Jan''13 Envestra'!E12-'Jan''13 Envestra'!E11)*('Jan''13 Envestra'!E17/100)*'Jan''13 Envestra'!E10))</f>
        <v>298.11842279999996</v>
      </c>
      <c r="D44" s="66">
        <f>IF($F5*'Jan''13 Envestra'!F9/'Jan''13 Envestra'!F10&lt;'Jan''13 Envestra'!F11,0,IF($F5*'Jan''13 Envestra'!F9/'Jan''13 Envestra'!F10&lt;='Jan''13 Envestra'!F12,($F5*'Jan''13 Envestra'!F9/'Jan''13 Envestra'!F10-'Jan''13 Envestra'!F11)*('Jan''13 Envestra'!F17/100)*'Jan''13 Envestra'!F10,('Jan''13 Envestra'!F12-'Jan''13 Envestra'!F11)*('Jan''13 Envestra'!F17/100)*'Jan''13 Envestra'!F10))</f>
        <v>468.39232439999989</v>
      </c>
      <c r="E44" s="66">
        <f>IF($F5*'Jan''13 Envestra'!G9/'Jan''13 Envestra'!G10&lt;'Jan''13 Envestra'!G11,0,IF($F5*'Jan''13 Envestra'!G9/'Jan''13 Envestra'!G10&lt;='Jan''13 Envestra'!G12,($F5*'Jan''13 Envestra'!G9/'Jan''13 Envestra'!G10-'Jan''13 Envestra'!G11)*('Jan''13 Envestra'!G17/100)*'Jan''13 Envestra'!G10,('Jan''13 Envestra'!G12-'Jan''13 Envestra'!G11)*('Jan''13 Envestra'!G17/100)*'Jan''13 Envestra'!G10))</f>
        <v>295.94093099999998</v>
      </c>
      <c r="F44" s="66">
        <f>IF($F5*'Jan''13 Envestra'!H9/'Jan''13 Envestra'!H10&lt;'Jan''13 Envestra'!H11,0,IF($F5*'Jan''13 Envestra'!H9/'Jan''13 Envestra'!H10&lt;='Jan''13 Envestra'!H12,($F5*'Jan''13 Envestra'!H9/'Jan''13 Envestra'!H10-'Jan''13 Envestra'!H11)*('Jan''13 Envestra'!H17/100)*'Jan''13 Envestra'!H10,('Jan''13 Envestra'!H12-'Jan''13 Envestra'!H11)*('Jan''13 Envestra'!H17/100)*'Jan''13 Envestra'!H10))</f>
        <v>0</v>
      </c>
      <c r="G44" s="66">
        <f>IF($F5*'Jan''13 Envestra'!I9/'Jan''13 Envestra'!I10&lt;'Jan''13 Envestra'!I11,0,IF($F5*'Jan''13 Envestra'!I9/'Jan''13 Envestra'!I10&lt;='Jan''13 Envestra'!I12,($F5*'Jan''13 Envestra'!I9/'Jan''13 Envestra'!I10-'Jan''13 Envestra'!I11)*('Jan''13 Envestra'!I17/100)*'Jan''13 Envestra'!I10,('Jan''13 Envestra'!I12-'Jan''13 Envestra'!I11)*('Jan''13 Envestra'!I17/100)*'Jan''13 Envestra'!I10))</f>
        <v>497.27365819999994</v>
      </c>
      <c r="H44" s="66">
        <f>IF($F5*'Jan''13 Envestra'!J9/'Jan''13 Envestra'!J10&lt;'Jan''13 Envestra'!J11,0,IF($F5*'Jan''13 Envestra'!J9/'Jan''13 Envestra'!J10&lt;='Jan''13 Envestra'!J12,($F5*'Jan''13 Envestra'!J9/'Jan''13 Envestra'!J10-'Jan''13 Envestra'!J11)*('Jan''13 Envestra'!J17/100)*'Jan''13 Envestra'!J10,('Jan''13 Envestra'!J12-'Jan''13 Envestra'!J11)*('Jan''13 Envestra'!J17/100)*'Jan''13 Envestra'!J10))</f>
        <v>483.4906850399999</v>
      </c>
      <c r="I44" s="66">
        <f>IF($F5*'Jan''13 Envestra'!K9/'Jan''13 Envestra'!K10&lt;'Jan''13 Envestra'!K11,0,IF($F5*'Jan''13 Envestra'!K9/'Jan''13 Envestra'!K10&lt;='Jan''13 Envestra'!K12,($F5*'Jan''13 Envestra'!K9/'Jan''13 Envestra'!K10-'Jan''13 Envestra'!K11)*('Jan''13 Envestra'!K17/100)*'Jan''13 Envestra'!K10,('Jan''13 Envestra'!K12-'Jan''13 Envestra'!K11)*('Jan''13 Envestra'!K17/100)*'Jan''13 Envestra'!K10))</f>
        <v>457.52607999999998</v>
      </c>
      <c r="J44" s="70"/>
    </row>
    <row r="45" spans="1:10" x14ac:dyDescent="0.15">
      <c r="A45" s="47" t="s">
        <v>742</v>
      </c>
      <c r="C45" s="66">
        <f>IF(($F5*'Jan''13 Envestra'!E9/'Jan''13 Envestra'!E10&gt;'Jan''13 Envestra'!E12),($F5*'Jan''13 Envestra'!E9/'Jan''13 Envestra'!E10-'Jan''13 Envestra'!E12)*'Jan''13 Envestra'!E18/100)*'Jan''13 Envestra'!E10</f>
        <v>0</v>
      </c>
      <c r="D45" s="66">
        <f>IF(($F5*'Jan''13 Envestra'!F9/'Jan''13 Envestra'!F10&gt;'Jan''13 Envestra'!F12),($F5*'Jan''13 Envestra'!F9/'Jan''13 Envestra'!F10-'Jan''13 Envestra'!F12)*'Jan''13 Envestra'!F18/100)*'Jan''13 Envestra'!F10</f>
        <v>0</v>
      </c>
      <c r="E45" s="66">
        <f>IF(($F5*'Jan''13 Envestra'!G9/'Jan''13 Envestra'!G10&gt;'Jan''13 Envestra'!G12),($F5*'Jan''13 Envestra'!G9/'Jan''13 Envestra'!G10-'Jan''13 Envestra'!G12)*'Jan''13 Envestra'!G18/100)*'Jan''13 Envestra'!G10</f>
        <v>0</v>
      </c>
      <c r="F45" s="66">
        <f>IF(($F5*'Jan''13 Envestra'!H9/'Jan''13 Envestra'!H10&gt;'Jan''13 Envestra'!H12),($F5*'Jan''13 Envestra'!H9/'Jan''13 Envestra'!H10-'Jan''13 Envestra'!H12)*'Jan''13 Envestra'!H18/100)*'Jan''13 Envestra'!H10</f>
        <v>462.72523999999993</v>
      </c>
      <c r="G45" s="66">
        <f>IF(($F5*'Jan''13 Envestra'!I9/'Jan''13 Envestra'!I10&gt;'Jan''13 Envestra'!I12),($F5*'Jan''13 Envestra'!I9/'Jan''13 Envestra'!I10-'Jan''13 Envestra'!I12)*'Jan''13 Envestra'!I18/100)*'Jan''13 Envestra'!I10</f>
        <v>0</v>
      </c>
      <c r="H45" s="66">
        <f>IF(($F5*'Jan''13 Envestra'!J9/'Jan''13 Envestra'!J10&gt;'Jan''13 Envestra'!J12),($F5*'Jan''13 Envestra'!J9/'Jan''13 Envestra'!J10-'Jan''13 Envestra'!J12)*'Jan''13 Envestra'!J18/100)*'Jan''13 Envestra'!J10</f>
        <v>0</v>
      </c>
      <c r="I45" s="66">
        <f>IF(($F5*'Jan''13 Envestra'!K9/'Jan''13 Envestra'!K10&gt;'Jan''13 Envestra'!K12),($F5*'Jan''13 Envestra'!K9/'Jan''13 Envestra'!K10-'Jan''13 Envestra'!K12)*'Jan''13 Envestra'!K18/100)*'Jan''13 Envestra'!K10</f>
        <v>0</v>
      </c>
      <c r="J45" s="70"/>
    </row>
    <row r="46" spans="1:10" x14ac:dyDescent="0.15">
      <c r="A46" s="47" t="s">
        <v>309</v>
      </c>
      <c r="C46" s="66">
        <f>365*'Jan''13 Envestra'!E19/100</f>
        <v>228.49364999999997</v>
      </c>
      <c r="D46" s="66">
        <f>365*'Jan''13 Envestra'!F19/100</f>
        <v>217.97435000000002</v>
      </c>
      <c r="E46" s="66">
        <f>365*'Jan''13 Envestra'!G19/100</f>
        <v>236.88500000000005</v>
      </c>
      <c r="F46" s="66">
        <f>365*'Jan''13 Envestra'!H19/100</f>
        <v>221.92</v>
      </c>
      <c r="G46" s="66">
        <f>365*'Jan''13 Envestra'!I19/100</f>
        <v>247.32400000000001</v>
      </c>
      <c r="H46" s="66">
        <f>365*'Jan''13 Envestra'!J19/100</f>
        <v>228.928</v>
      </c>
      <c r="I46" s="66">
        <f>365*'Jan''13 Envestra'!K19/100</f>
        <v>200.75</v>
      </c>
      <c r="J46" s="67">
        <f>AVERAGE(C46:I46)</f>
        <v>226.03928571428574</v>
      </c>
    </row>
    <row r="47" spans="1:10" x14ac:dyDescent="0.15">
      <c r="A47" s="69" t="s">
        <v>721</v>
      </c>
      <c r="B47" s="70"/>
      <c r="C47" s="68">
        <f t="shared" ref="C47:H47" si="2">SUM(C40:C46)</f>
        <v>1328.6742677999998</v>
      </c>
      <c r="D47" s="68">
        <f t="shared" si="2"/>
        <v>1382.8797806999996</v>
      </c>
      <c r="E47" s="68">
        <f t="shared" si="2"/>
        <v>1373.9592019999998</v>
      </c>
      <c r="F47" s="68">
        <f t="shared" si="2"/>
        <v>1369.80744</v>
      </c>
      <c r="G47" s="68">
        <f t="shared" si="2"/>
        <v>1485.5712398999999</v>
      </c>
      <c r="H47" s="68">
        <f t="shared" si="2"/>
        <v>1436.8376613099999</v>
      </c>
      <c r="I47" s="68">
        <f>SUM(I40:I46)</f>
        <v>1345.1870409999999</v>
      </c>
      <c r="J47" s="72">
        <f>AVERAGE(C47:I47)</f>
        <v>1388.9880903871424</v>
      </c>
    </row>
    <row r="49" spans="1:10" x14ac:dyDescent="0.15">
      <c r="A49" s="62" t="s">
        <v>861</v>
      </c>
      <c r="C49" s="50" t="s">
        <v>872</v>
      </c>
      <c r="D49" s="50" t="s">
        <v>396</v>
      </c>
      <c r="E49" s="50" t="s">
        <v>203</v>
      </c>
      <c r="F49" s="50" t="s">
        <v>398</v>
      </c>
      <c r="G49" s="50" t="s">
        <v>126</v>
      </c>
      <c r="H49" s="50" t="s">
        <v>522</v>
      </c>
      <c r="I49" s="50" t="s">
        <v>726</v>
      </c>
      <c r="J49" s="65" t="s">
        <v>729</v>
      </c>
    </row>
    <row r="50" spans="1:10" x14ac:dyDescent="0.15">
      <c r="A50" s="47" t="s">
        <v>667</v>
      </c>
      <c r="C50" s="66">
        <f>IF($F5*'Jan''13 Envestra'!E23/'Jan''13 Envestra'!E24&gt;='Jan''13 Envestra'!E27,('Jan''13 Envestra'!E27*'Jan''13 Envestra'!E45/100)*'Jan''13 Envestra'!E24,($F5*'Jan''13 Envestra'!E23/'Jan''13 Envestra'!E24*'Jan''13 Envestra'!E45/100)*'Jan''13 Envestra'!E24)</f>
        <v>222.94800000000004</v>
      </c>
      <c r="D50" s="66">
        <f>IF($F5*'Jan''13 Envestra'!F23/'Jan''13 Envestra'!F24&gt;='Jan''13 Envestra'!F27,('Jan''13 Envestra'!F27*'Jan''13 Envestra'!F29/100)*'Jan''13 Envestra'!F24,('Bills Jan''13'!$F5*'Jan''13 Envestra'!F23/'Jan''13 Envestra'!F24*'Jan''13 Envestra'!F29/100)*'Jan''13 Envestra'!F24)</f>
        <v>132.77440000000001</v>
      </c>
      <c r="E50" s="66">
        <f>IF($F5*'Jan''13 Envestra'!G23/'Jan''13 Envestra'!G24&gt;='Jan''13 Envestra'!G27,('Jan''13 Envestra'!G27*'Jan''13 Envestra'!G45/100)*'Jan''13 Envestra'!G24,($F5*'Jan''13 Envestra'!G23/'Jan''13 Envestra'!G24*'Jan''13 Envestra'!G45/100)*'Jan''13 Envestra'!G24)</f>
        <v>241.56</v>
      </c>
      <c r="F50" s="66">
        <f>IF($F5*'Jan''13 Envestra'!H23/'Jan''13 Envestra'!H24&gt;='Jan''13 Envestra'!H27,('Jan''13 Envestra'!H27*'Jan''13 Envestra'!H29/100)*'Jan''13 Envestra'!H24,('Bills Jan''13'!$F5*'Jan''13 Envestra'!H23/'Jan''13 Envestra'!H24*'Jan''13 Envestra'!H29/100)*'Jan''13 Envestra'!H24)</f>
        <v>120.96</v>
      </c>
      <c r="G50" s="66">
        <f>IF($F5*'Jan''13 Envestra'!I23/'Jan''13 Envestra'!I24&gt;='Jan''13 Envestra'!I27,('Jan''13 Envestra'!I27*'Jan''13 Envestra'!I29/100)*'Jan''13 Envestra'!I24,('Bills Jan''13'!$F5*'Jan''13 Envestra'!I23/'Jan''13 Envestra'!I24*'Jan''13 Envestra'!I29/100)*'Jan''13 Envestra'!I24)</f>
        <v>132</v>
      </c>
      <c r="H50" s="66">
        <f>IF($F5*'Jan''13 Envestra'!J23/'Jan''13 Envestra'!J24&gt;='Jan''13 Envestra'!J27,('Jan''13 Envestra'!J27*'Jan''13 Envestra'!J29/100)*'Jan''13 Envestra'!J24,('Bills Jan''13'!$F5*'Jan''13 Envestra'!J23/'Jan''13 Envestra'!J24*'Jan''13 Envestra'!J29/100)*'Jan''13 Envestra'!J24)</f>
        <v>131.67616000000001</v>
      </c>
      <c r="I50" s="66">
        <f>IF($F5*'Jan''13 Envestra'!K23/'Jan''13 Envestra'!K24&gt;='Jan''13 Envestra'!K27,('Jan''13 Envestra'!K27*'Jan''13 Envestra'!K29/100)*'Jan''13 Envestra'!K24,('Bills Jan''13'!$F5*'Jan''13 Envestra'!K23/'Jan''13 Envestra'!K24*'Jan''13 Envestra'!K29/100)*'Jan''13 Envestra'!K24)</f>
        <v>129.536</v>
      </c>
      <c r="J50" s="70"/>
    </row>
    <row r="51" spans="1:10" x14ac:dyDescent="0.15">
      <c r="A51" s="47" t="s">
        <v>170</v>
      </c>
      <c r="C51" s="66">
        <f>IF($F5*'Jan''13 Envestra'!E23/'Jan''13 Envestra'!E25&lt;'Jan''13 Envestra'!E27,0,IF($F5*'Jan''13 Envestra'!E23/'Jan''13 Envestra'!E24&lt;='Jan''13 Envestra'!E28,($F5*'Jan''13 Envestra'!E23/'Jan''13 Envestra'!E24-'Jan''13 Envestra'!E27)*('Jan''13 Envestra'!E46/100)*'Jan''13 Envestra'!E24,('Jan''13 Envestra'!E28-'Jan''13 Envestra'!E27)*('Jan''13 Envestra'!E46/100)*'Jan''13 Envestra'!E24))</f>
        <v>141.53696699999998</v>
      </c>
      <c r="D51" s="66">
        <v>0</v>
      </c>
      <c r="E51" s="66">
        <f>IF($F5*'Jan''13 Envestra'!G23/'Jan''13 Envestra'!G25&lt;'Jan''13 Envestra'!G27,0,IF($F5*'Jan''13 Envestra'!G23/'Jan''13 Envestra'!G24&lt;='Jan''13 Envestra'!G28,($F5*'Jan''13 Envestra'!G23/'Jan''13 Envestra'!G24-'Jan''13 Envestra'!G27)*('Jan''13 Envestra'!G46/100)*'Jan''13 Envestra'!G24,('Jan''13 Envestra'!G28-'Jan''13 Envestra'!G27)*('Jan''13 Envestra'!G46/100)*'Jan''13 Envestra'!G24))</f>
        <v>154.40396399999995</v>
      </c>
      <c r="F51" s="66">
        <v>0</v>
      </c>
      <c r="G51" s="66">
        <v>0</v>
      </c>
      <c r="H51" s="66">
        <v>0</v>
      </c>
      <c r="I51" s="66">
        <v>0</v>
      </c>
      <c r="J51" s="70"/>
    </row>
    <row r="52" spans="1:10" x14ac:dyDescent="0.15">
      <c r="A52" s="47" t="s">
        <v>868</v>
      </c>
      <c r="C52" s="66">
        <f>IF(($F5*'Jan''13 Envestra'!E23/'Jan''13 Envestra'!E24&gt;'Jan''13 Envestra'!E28),($F5*'Jan''13 Envestra'!E23/'Jan''13 Envestra'!E24-'Jan''13 Envestra'!E28)*'Jan''13 Envestra'!E47/100*'Jan''13 Envestra'!E24,0)</f>
        <v>0</v>
      </c>
      <c r="D52" s="66">
        <f>IF(($F5*'Jan''13 Envestra'!F23/'Jan''13 Envestra'!F24&gt;'Jan''13 Envestra'!F27)*'Jan''13 Envestra'!F24,('Bills Jan''13'!$F5*'Jan''13 Envestra'!F23/'Jan''13 Envestra'!F24-'Jan''13 Envestra'!F28)*'Jan''13 Envestra'!F31/100)*'Jan''13 Envestra'!F24</f>
        <v>247.93073359999994</v>
      </c>
      <c r="E52" s="66">
        <f>IF(($F5*'Jan''13 Envestra'!G23/'Jan''13 Envestra'!G24&gt;'Jan''13 Envestra'!G28),($F5*'Jan''13 Envestra'!G23/'Jan''13 Envestra'!G24-'Jan''13 Envestra'!G28)*'Jan''13 Envestra'!G47/100*'Jan''13 Envestra'!G24,0)</f>
        <v>0</v>
      </c>
      <c r="F52" s="66">
        <f>IF(($F5*'Jan''13 Envestra'!H23/'Jan''13 Envestra'!H24&gt;'Jan''13 Envestra'!H27)*'Jan''13 Envestra'!H24,('Bills Jan''13'!$F5*'Jan''13 Envestra'!H23/'Jan''13 Envestra'!H24-'Jan''13 Envestra'!H28)*'Jan''13 Envestra'!H31/100)*'Jan''13 Envestra'!H24</f>
        <v>242.32513999999995</v>
      </c>
      <c r="G52" s="66">
        <f>IF(($F5*'Jan''13 Envestra'!I23/'Jan''13 Envestra'!I24&gt;'Jan''13 Envestra'!I27)*'Jan''13 Envestra'!I24,('Bills Jan''13'!$F5*'Jan''13 Envestra'!I23/'Jan''13 Envestra'!I24-'Jan''13 Envestra'!I28)*'Jan''13 Envestra'!I31/100)*'Jan''13 Envestra'!I24</f>
        <v>265.75476949999995</v>
      </c>
      <c r="H52" s="66">
        <f>IF(($F5*'Jan''13 Envestra'!J23/'Jan''13 Envestra'!J24&gt;'Jan''13 Envestra'!J27)*'Jan''13 Envestra'!J24,('Bills Jan''13'!$F5*'Jan''13 Envestra'!J23/'Jan''13 Envestra'!J24-'Jan''13 Envestra'!J28)*'Jan''13 Envestra'!J31/100)*'Jan''13 Envestra'!J24</f>
        <v>268.96630749999997</v>
      </c>
      <c r="I52" s="66">
        <f>IF(($F5*'Jan''13 Envestra'!K23/'Jan''13 Envestra'!K24&gt;'Jan''13 Envestra'!K27)*'Jan''13 Envestra'!K24,('Bills Jan''13'!$F5*'Jan''13 Envestra'!K23/'Jan''13 Envestra'!K24-'Jan''13 Envestra'!K28)*'Jan''13 Envestra'!K31/100)*'Jan''13 Envestra'!K24</f>
        <v>242.47111899999996</v>
      </c>
      <c r="J52" s="70"/>
    </row>
    <row r="53" spans="1:10" x14ac:dyDescent="0.15">
      <c r="A53" s="47" t="s">
        <v>744</v>
      </c>
      <c r="C53" s="66">
        <f>IF($F5*'Jan''13 Envestra'!E25/'Jan''13 Envestra'!E26&gt;='Jan''13 Envestra'!E27,('Jan''13 Envestra'!E27*'Jan''13 Envestra'!E48/100)*'Jan''13 Envestra'!E26,($F5*'Jan''13 Envestra'!E25/'Jan''13 Envestra'!E26*'Jan''13 Envestra'!E48/100*'Jan''13 Envestra'!E26))</f>
        <v>436.65600000000001</v>
      </c>
      <c r="D53" s="66">
        <f>IF($F5*'Jan''13 Envestra'!F25/'Jan''13 Envestra'!F26&gt;='Jan''13 Envestra'!F27,('Jan''13 Envestra'!F27*'Jan''13 Envestra'!F32/100)*'Jan''13 Envestra'!F26,('Bills Jan''13'!$F5*'Jan''13 Envestra'!F25/'Jan''13 Envestra'!F26*'Jan''13 Envestra'!F32/100)*'Jan''13 Envestra'!F26)</f>
        <v>239.78239999999997</v>
      </c>
      <c r="E53" s="66">
        <f>IF($F5*'Jan''13 Envestra'!G25/'Jan''13 Envestra'!G26&gt;='Jan''13 Envestra'!G27,('Jan''13 Envestra'!G27*'Jan''13 Envestra'!G48/100)*'Jan''13 Envestra'!G26,($F5*'Jan''13 Envestra'!G25/'Jan''13 Envestra'!G26*'Jan''13 Envestra'!G48/100*'Jan''13 Envestra'!G26))</f>
        <v>467.28</v>
      </c>
      <c r="F53" s="66">
        <f>IF($F5*'Jan''13 Envestra'!H25/'Jan''13 Envestra'!H26&gt;='Jan''13 Envestra'!H27,('Jan''13 Envestra'!H27*'Jan''13 Envestra'!H32/100)*'Jan''13 Envestra'!H26,('Bills Jan''13'!$F5*'Jan''13 Envestra'!H25/'Jan''13 Envestra'!H26*'Jan''13 Envestra'!H32/100)*'Jan''13 Envestra'!H26)</f>
        <v>231.68</v>
      </c>
      <c r="G53" s="66">
        <f>IF($F5*'Jan''13 Envestra'!I25/'Jan''13 Envestra'!I26&gt;='Jan''13 Envestra'!I27,('Jan''13 Envestra'!I27*'Jan''13 Envestra'!I32/100)*'Jan''13 Envestra'!I26,('Bills Jan''13'!$F5*'Jan''13 Envestra'!I25/'Jan''13 Envestra'!I26*'Jan''13 Envestra'!I32/100)*'Jan''13 Envestra'!I26)</f>
        <v>247.5264</v>
      </c>
      <c r="H53" s="66">
        <f>IF($F5*'Jan''13 Envestra'!J25/'Jan''13 Envestra'!J26&gt;='Jan''13 Envestra'!J27,('Jan''13 Envestra'!J27*'Jan''13 Envestra'!J32/100)*'Jan''13 Envestra'!J26,('Bills Jan''13'!$F5*'Jan''13 Envestra'!J25/'Jan''13 Envestra'!J26*'Jan''13 Envestra'!J32/100)*'Jan''13 Envestra'!J26)</f>
        <v>259.60703999999998</v>
      </c>
      <c r="I53" s="66">
        <f>IF($F5*'Jan''13 Envestra'!K25/'Jan''13 Envestra'!K26&gt;='Jan''13 Envestra'!K27,('Jan''13 Envestra'!K27*'Jan''13 Envestra'!K32/100)*'Jan''13 Envestra'!K26,('Bills Jan''13'!$F5*'Jan''13 Envestra'!K25/'Jan''13 Envestra'!K26*'Jan''13 Envestra'!K32/100)*'Jan''13 Envestra'!K26)</f>
        <v>242.17599999999999</v>
      </c>
      <c r="J53" s="70"/>
    </row>
    <row r="54" spans="1:10" x14ac:dyDescent="0.15">
      <c r="A54" s="47" t="s">
        <v>389</v>
      </c>
      <c r="C54" s="66">
        <f>IF($F5*'Jan''13 Envestra'!E25/'Jan''13 Envestra'!E26&lt;'Jan''13 Envestra'!E27,0,IF($F5*'Jan''13 Envestra'!E25/'Jan''13 Envestra'!E26&lt;='Jan''13 Envestra'!E28,($F5*'Jan''13 Envestra'!E25/'Jan''13 Envestra'!E26-'Jan''13 Envestra'!E27)*('Jan''13 Envestra'!E49/100)*'Jan''13 Envestra'!E26,('Jan''13 Envestra'!E28-'Jan''13 Envestra'!E27)*('Jan''13 Envestra'!E49/100)*'Jan''13 Envestra'!E26))</f>
        <v>274.16601299999996</v>
      </c>
      <c r="D54" s="66">
        <v>0</v>
      </c>
      <c r="E54" s="66">
        <f>IF($F5*'Jan''13 Envestra'!G25/'Jan''13 Envestra'!G26&lt;'Jan''13 Envestra'!G27,0,IF($F5*'Jan''13 Envestra'!G25/'Jan''13 Envestra'!G26&lt;='Jan''13 Envestra'!G28,($F5*'Jan''13 Envestra'!G25/'Jan''13 Envestra'!G26-'Jan''13 Envestra'!G27)*('Jan''13 Envestra'!G49/100)*'Jan''13 Envestra'!G26,('Jan''13 Envestra'!G28-'Jan''13 Envestra'!G27)*('Jan''13 Envestra'!G49/100)*'Jan''13 Envestra'!G26))</f>
        <v>300.88977599999993</v>
      </c>
      <c r="F54" s="66">
        <v>0</v>
      </c>
      <c r="G54" s="66">
        <v>0</v>
      </c>
      <c r="H54" s="66">
        <v>0</v>
      </c>
      <c r="I54" s="66">
        <v>0</v>
      </c>
      <c r="J54" s="70"/>
    </row>
    <row r="55" spans="1:10" x14ac:dyDescent="0.15">
      <c r="A55" s="47" t="s">
        <v>742</v>
      </c>
      <c r="C55" s="66">
        <f>IF(($F5*'Jan''13 Envestra'!E25/'Jan''13 Envestra'!E26&gt;'Jan''13 Envestra'!E28),($F5*'Jan''13 Envestra'!E25/'Jan''13 Envestra'!E26-'Jan''13 Envestra'!E28)*'Jan''13 Envestra'!E50/100*'Jan''13 Envestra'!E26,0)</f>
        <v>0</v>
      </c>
      <c r="D55" s="66">
        <f>IF(($F5*'Jan''13 Envestra'!F25/'Jan''13 Envestra'!F26&gt;'Jan''13 Envestra'!F27),('Bills Jan''13'!$F5*'Jan''13 Envestra'!F25/'Jan''13 Envestra'!F26-'Jan''13 Envestra'!F27)*'Jan''13 Envestra'!F34/100)*'Jan''13 Envestra'!F26</f>
        <v>465.99416379999997</v>
      </c>
      <c r="E55" s="66">
        <f>IF(($F5*'Jan''13 Envestra'!G25/'Jan''13 Envestra'!G26&gt;'Jan''13 Envestra'!G28),($F5*'Jan''13 Envestra'!G25/'Jan''13 Envestra'!G26-'Jan''13 Envestra'!G28)*'Jan''13 Envestra'!G50/100*'Jan''13 Envestra'!G26,0)</f>
        <v>0</v>
      </c>
      <c r="F55" s="66">
        <f>IF(($F5*'Jan''13 Envestra'!H25/'Jan''13 Envestra'!H26&gt;'Jan''13 Envestra'!H27),('Bills Jan''13'!$F5*'Jan''13 Envestra'!H25/'Jan''13 Envestra'!H26-'Jan''13 Envestra'!H27)*'Jan''13 Envestra'!H34/100)*'Jan''13 Envestra'!H26</f>
        <v>470.05237999999997</v>
      </c>
      <c r="G55" s="66">
        <f>IF(($F5*'Jan''13 Envestra'!I25/'Jan''13 Envestra'!I26&gt;'Jan''13 Envestra'!I27),('Bills Jan''13'!$F5*'Jan''13 Envestra'!I25/'Jan''13 Envestra'!I26-'Jan''13 Envestra'!I27)*'Jan''13 Envestra'!I34/100)*'Jan''13 Envestra'!I26</f>
        <v>503.89031219999993</v>
      </c>
      <c r="H55" s="66">
        <f>IF(($F5*'Jan''13 Envestra'!J25/'Jan''13 Envestra'!J26&gt;'Jan''13 Envestra'!J27),('Bills Jan''13'!$F5*'Jan''13 Envestra'!J25/'Jan''13 Envestra'!J26-'Jan''13 Envestra'!J27)*'Jan''13 Envestra'!J34/100)*'Jan''13 Envestra'!J26</f>
        <v>525.88934749999999</v>
      </c>
      <c r="I55" s="66">
        <f>IF(($F5*'Jan''13 Envestra'!K25/'Jan''13 Envestra'!K26&gt;'Jan''13 Envestra'!K27),('Bills Jan''13'!$F5*'Jan''13 Envestra'!K25/'Jan''13 Envestra'!K26-'Jan''13 Envestra'!K27)*'Jan''13 Envestra'!K34/100)*'Jan''13 Envestra'!K26</f>
        <v>456.03839599999992</v>
      </c>
      <c r="J55" s="70"/>
    </row>
    <row r="56" spans="1:10" x14ac:dyDescent="0.15">
      <c r="A56" s="47" t="s">
        <v>309</v>
      </c>
      <c r="C56" s="66">
        <f>365*'Jan''13 Envestra'!E35/100</f>
        <v>228.49364999999997</v>
      </c>
      <c r="D56" s="66">
        <f>365*'Jan''13 Envestra'!F35/100</f>
        <v>211.9117</v>
      </c>
      <c r="E56" s="66">
        <f>365*'Jan''13 Envestra'!G35/100</f>
        <v>232.87</v>
      </c>
      <c r="F56" s="66">
        <f>365*'Jan''13 Envestra'!H35/100</f>
        <v>212.61250000000001</v>
      </c>
      <c r="G56" s="66">
        <f>365*'Jan''13 Envestra'!I35/100</f>
        <v>240.49849999999998</v>
      </c>
      <c r="H56" s="66">
        <f>365*'Jan''13 Envestra'!J35/100</f>
        <v>205.57530000000003</v>
      </c>
      <c r="I56" s="66">
        <f>365*'Jan''13 Envestra'!K35/100</f>
        <v>208.78</v>
      </c>
      <c r="J56" s="67">
        <f>AVERAGE(C56:I56)</f>
        <v>220.10594999999998</v>
      </c>
    </row>
    <row r="57" spans="1:10" x14ac:dyDescent="0.15">
      <c r="A57" s="69" t="s">
        <v>721</v>
      </c>
      <c r="B57" s="70"/>
      <c r="C57" s="68">
        <f t="shared" ref="C57:H57" si="3">SUM(C50:C56)</f>
        <v>1303.80063</v>
      </c>
      <c r="D57" s="68">
        <f t="shared" si="3"/>
        <v>1298.3933973999997</v>
      </c>
      <c r="E57" s="68">
        <f t="shared" si="3"/>
        <v>1397.0037399999997</v>
      </c>
      <c r="F57" s="68">
        <f t="shared" si="3"/>
        <v>1277.6300199999998</v>
      </c>
      <c r="G57" s="68">
        <f t="shared" si="3"/>
        <v>1389.6699816999997</v>
      </c>
      <c r="H57" s="68">
        <f t="shared" si="3"/>
        <v>1391.7141549999999</v>
      </c>
      <c r="I57" s="68">
        <f>SUM(I50:I56)</f>
        <v>1279.0015149999999</v>
      </c>
      <c r="J57" s="72">
        <f>AVERAGE(C57:I57)</f>
        <v>1333.8876341571429</v>
      </c>
    </row>
    <row r="59" spans="1:10" x14ac:dyDescent="0.15">
      <c r="A59" s="62" t="s">
        <v>343</v>
      </c>
      <c r="C59" s="50" t="s">
        <v>872</v>
      </c>
      <c r="D59" s="50" t="s">
        <v>396</v>
      </c>
      <c r="E59" s="50" t="s">
        <v>204</v>
      </c>
      <c r="F59" s="50" t="s">
        <v>398</v>
      </c>
      <c r="G59" s="50" t="s">
        <v>126</v>
      </c>
      <c r="H59" s="50" t="s">
        <v>522</v>
      </c>
      <c r="I59" s="50" t="s">
        <v>726</v>
      </c>
      <c r="J59" s="65" t="s">
        <v>729</v>
      </c>
    </row>
    <row r="60" spans="1:10" x14ac:dyDescent="0.15">
      <c r="A60" s="47" t="s">
        <v>667</v>
      </c>
      <c r="C60" s="66">
        <f>IF($F5*'Jan''13 Envestra'!E39/'Jan''13 Envestra'!E40&gt;='Jan''13 Envestra'!E43,('Jan''13 Envestra'!E43*'Jan''13 Envestra'!E29/100)*'Jan''13 Envestra'!E40,($F5*'Jan''13 Envestra'!E39/'Jan''13 Envestra'!E40*'Jan''13 Envestra'!E29/100)*'Jan''13 Envestra'!E40)</f>
        <v>217.93200000000002</v>
      </c>
      <c r="D60" s="66">
        <f>IF($F5*'Jan''13 Envestra'!F39/'Jan''13 Envestra'!F40&gt;='Jan''13 Envestra'!F43,('Jan''13 Envestra'!F43*'Jan''13 Envestra'!F45/100)*'Jan''13 Envestra'!F40,($F5*'Jan''13 Envestra'!F39/'Jan''13 Envestra'!F40*'Jan''13 Envestra'!F45/100)*'Jan''13 Envestra'!F40)</f>
        <v>163.59200000000001</v>
      </c>
      <c r="E60" s="66">
        <f>IF($F5*'Jan''13 Envestra'!G39/'Jan''13 Envestra'!G40&gt;='Jan''13 Envestra'!G43,('Jan''13 Envestra'!G43*'Jan''13 Envestra'!G29/100)*'Jan''13 Envestra'!G40,($F5*'Jan''13 Envestra'!G39/'Jan''13 Envestra'!G40*'Jan''13 Envestra'!G29/100)*'Jan''13 Envestra'!G40)</f>
        <v>237.6</v>
      </c>
      <c r="F60" s="66">
        <f>IF($F5*'Jan''13 Envestra'!H39/'Jan''13 Envestra'!H40&gt;='Jan''13 Envestra'!H43,('Jan''13 Envestra'!H43*'Jan''13 Envestra'!H45/100)*'Jan''13 Envestra'!H40,($F5*'Jan''13 Envestra'!H39/'Jan''13 Envestra'!H40*'Jan''13 Envestra'!H45/100)*'Jan''13 Envestra'!H40)</f>
        <v>152.80000000000001</v>
      </c>
      <c r="G60" s="66">
        <f>IF($F5*'Jan''13 Envestra'!I39/'Jan''13 Envestra'!I40&gt;='Jan''13 Envestra'!I43,('Jan''13 Envestra'!I43*'Jan''13 Envestra'!I45/100)*'Jan''13 Envestra'!I40,($F5*'Jan''13 Envestra'!I39/'Jan''13 Envestra'!I40*'Jan''13 Envestra'!I45/100)*'Jan''13 Envestra'!I40)</f>
        <v>169.22400000000002</v>
      </c>
      <c r="H60" s="66">
        <f>IF($F5*'Jan''13 Envestra'!J39/'Jan''13 Envestra'!J40&gt;='Jan''13 Envestra'!J43,('Jan''13 Envestra'!J43*'Jan''13 Envestra'!J45/100)*'Jan''13 Envestra'!J40,($F5*'Jan''13 Envestra'!J39/'Jan''13 Envestra'!J40*'Jan''13 Envestra'!J45/100)*'Jan''13 Envestra'!J40)</f>
        <v>164.70960000000002</v>
      </c>
      <c r="I60" s="66">
        <f>IF($F5*'Jan''13 Envestra'!K39/'Jan''13 Envestra'!K40&gt;='Jan''13 Envestra'!K43,('Jan''13 Envestra'!K43*'Jan''13 Envestra'!K45/100)*'Jan''13 Envestra'!K40,($F5*'Jan''13 Envestra'!K39/'Jan''13 Envestra'!K40*'Jan''13 Envestra'!K45/100)*'Jan''13 Envestra'!K40)</f>
        <v>160.15999999999997</v>
      </c>
      <c r="J60" s="70"/>
    </row>
    <row r="61" spans="1:10" x14ac:dyDescent="0.15">
      <c r="A61" s="47" t="s">
        <v>170</v>
      </c>
      <c r="C61" s="66">
        <f>IF($F5*'Jan''13 Envestra'!E39/'Jan''13 Envestra'!E40&lt;'Jan''13 Envestra'!E43,0,IF($F5*'Jan''13 Envestra'!E39/'Jan''13 Envestra'!E40&lt;='Jan''13 Envestra'!E44,($F5*'Jan''13 Envestra'!E39/'Jan''13 Envestra'!E40-'Jan''13 Envestra'!E43)*('Jan''13 Envestra'!E30/100)*'Jan''13 Envestra'!E40,('Jan''13 Envestra'!E44-'Jan''13 Envestra'!E43)*('Jan''13 Envestra'!E30/100)*'Jan''13 Envestra'!E40))</f>
        <v>142.22980529999998</v>
      </c>
      <c r="D61" s="66">
        <f>IF($F5*'Jan''13 Envestra'!F39/'Jan''13 Envestra'!F40&lt;'Jan''13 Envestra'!F43,0,IF($F5*'Jan''13 Envestra'!F39/'Jan''13 Envestra'!F40&lt;='Jan''13 Envestra'!F44,($F5*'Jan''13 Envestra'!F39/'Jan''13 Envestra'!F40-'Jan''13 Envestra'!F43)*('Jan''13 Envestra'!F46/100)*'Jan''13 Envestra'!F40,('Jan''13 Envestra'!F44-'Jan''13 Envestra'!F43)*('Jan''13 Envestra'!F46/100)*'Jan''13 Envestra'!F40))</f>
        <v>235.48295429999999</v>
      </c>
      <c r="E61" s="66">
        <f>IF($F5*'Jan''13 Envestra'!G39/'Jan''13 Envestra'!G40&lt;'Jan''13 Envestra'!G43,0,IF($F5*'Jan''13 Envestra'!G39/'Jan''13 Envestra'!G40&lt;='Jan''13 Envestra'!G44,($F5*'Jan''13 Envestra'!G39/'Jan''13 Envestra'!G40-'Jan''13 Envestra'!G43)*('Jan''13 Envestra'!G30/100)*'Jan''13 Envestra'!G40,('Jan''13 Envestra'!G44-'Jan''13 Envestra'!G43)*('Jan''13 Envestra'!G30/100)*'Jan''13 Envestra'!G40))</f>
        <v>160.34257799999995</v>
      </c>
      <c r="F61" s="66">
        <f>IF($F5*'Jan''13 Envestra'!H39/'Jan''13 Envestra'!H40&lt;'Jan''13 Envestra'!H43,0,IF($F5*'Jan''13 Envestra'!H39/'Jan''13 Envestra'!H40&lt;='Jan''13 Envestra'!H44,($F5*'Jan''13 Envestra'!H39/'Jan''13 Envestra'!H40-'Jan''13 Envestra'!H43)*('Jan''13 Envestra'!H46/100)*'Jan''13 Envestra'!H40,('Jan''13 Envestra'!H44-'Jan''13 Envestra'!H43)*('Jan''13 Envestra'!H46/100)*'Jan''13 Envestra'!H40))</f>
        <v>0</v>
      </c>
      <c r="G61" s="66">
        <f>IF($F5*'Jan''13 Envestra'!I39/'Jan''13 Envestra'!I40&lt;'Jan''13 Envestra'!I43,0,IF($F5*'Jan''13 Envestra'!I39/'Jan''13 Envestra'!I40&lt;='Jan''13 Envestra'!I44,($F5*'Jan''13 Envestra'!I39/'Jan''13 Envestra'!I40-'Jan''13 Envestra'!I43)*('Jan''13 Envestra'!I46/100)*'Jan''13 Envestra'!I40,('Jan''13 Envestra'!I44-'Jan''13 Envestra'!I43)*('Jan''13 Envestra'!I46/100)*'Jan''13 Envestra'!I40))</f>
        <v>243.48966069999994</v>
      </c>
      <c r="H61" s="66">
        <f>IF($F5*'Jan''13 Envestra'!J39/'Jan''13 Envestra'!J40&lt;'Jan''13 Envestra'!J43,0,IF($F5*'Jan''13 Envestra'!J39/'Jan''13 Envestra'!J40&lt;='Jan''13 Envestra'!J44,($F5*'Jan''13 Envestra'!J39/'Jan''13 Envestra'!J40-'Jan''13 Envestra'!J43)*('Jan''13 Envestra'!J46/100)*'Jan''13 Envestra'!J40,('Jan''13 Envestra'!J44-'Jan''13 Envestra'!J43)*('Jan''13 Envestra'!J46/100)*'Jan''13 Envestra'!J40))</f>
        <v>237.11289095999999</v>
      </c>
      <c r="I61" s="66">
        <f>IF($F5*'Jan''13 Envestra'!K39/'Jan''13 Envestra'!K40&lt;'Jan''13 Envestra'!K43,0,IF($F5*'Jan''13 Envestra'!K39/'Jan''13 Envestra'!K40&lt;='Jan''13 Envestra'!K44,($F5*'Jan''13 Envestra'!K39/'Jan''13 Envestra'!K40-'Jan''13 Envestra'!K43)*('Jan''13 Envestra'!K46/100)*'Jan''13 Envestra'!K40,('Jan''13 Envestra'!K44-'Jan''13 Envestra'!K43)*('Jan''13 Envestra'!K46/100)*'Jan''13 Envestra'!K40))</f>
        <v>230.19280899999995</v>
      </c>
      <c r="J61" s="70"/>
    </row>
    <row r="62" spans="1:10" x14ac:dyDescent="0.15">
      <c r="A62" s="47" t="s">
        <v>868</v>
      </c>
      <c r="C62" s="66">
        <f>IF(($F5*'Jan''13 Envestra'!E39/'Jan''13 Envestra'!E40&gt;'Jan''13 Envestra'!E44),($F5*'Jan''13 Envestra'!E39/'Jan''13 Envestra'!E40-'Jan''13 Envestra'!E44)*'Jan''13 Envestra'!E31/100)*'Jan''13 Envestra'!E40</f>
        <v>0</v>
      </c>
      <c r="D62" s="66">
        <f>IF(($F5*'Jan''13 Envestra'!F39/'Jan''13 Envestra'!F40&gt;'Jan''13 Envestra'!F44),($F5*'Jan''13 Envestra'!F39/'Jan''13 Envestra'!F40-'Jan''13 Envestra'!F44)*'Jan''13 Envestra'!F47/100)*'Jan''13 Envestra'!F40</f>
        <v>0</v>
      </c>
      <c r="E62" s="66">
        <f>IF(($F5*'Jan''13 Envestra'!G39/'Jan''13 Envestra'!G40&gt;'Jan''13 Envestra'!G44),($F5*'Jan''13 Envestra'!G39/'Jan''13 Envestra'!G40-'Jan''13 Envestra'!G44)*'Jan''13 Envestra'!G31/100)*'Jan''13 Envestra'!G40</f>
        <v>0</v>
      </c>
      <c r="F62" s="66">
        <f>IF(($F5*'Jan''13 Envestra'!H39/'Jan''13 Envestra'!H40&gt;'Jan''13 Envestra'!H44),($F5*'Jan''13 Envestra'!H39/'Jan''13 Envestra'!H40-'Jan''13 Envestra'!H44)*'Jan''13 Envestra'!H47/100)*'Jan''13 Envestra'!H40</f>
        <v>223.56387999999995</v>
      </c>
      <c r="G62" s="66">
        <f>IF(($F5*'Jan''13 Envestra'!I39/'Jan''13 Envestra'!I40&gt;'Jan''13 Envestra'!I44),($F5*'Jan''13 Envestra'!I39/'Jan''13 Envestra'!I40-'Jan''13 Envestra'!I44)*'Jan''13 Envestra'!I47/100)*'Jan''13 Envestra'!I40</f>
        <v>0</v>
      </c>
      <c r="H62" s="66">
        <f>IF(($F5*'Jan''13 Envestra'!J39/'Jan''13 Envestra'!J40&gt;'Jan''13 Envestra'!J44),($F5*'Jan''13 Envestra'!J39/'Jan''13 Envestra'!J40-'Jan''13 Envestra'!J44)*'Jan''13 Envestra'!J47/100)*'Jan''13 Envestra'!J40</f>
        <v>0</v>
      </c>
      <c r="I62" s="66">
        <f>IF(($F5*'Jan''13 Envestra'!K39/'Jan''13 Envestra'!K40&gt;'Jan''13 Envestra'!K44),($F5*'Jan''13 Envestra'!K39/'Jan''13 Envestra'!K40-'Jan''13 Envestra'!K44)*'Jan''13 Envestra'!K47/100)*'Jan''13 Envestra'!K40</f>
        <v>0</v>
      </c>
      <c r="J62" s="70"/>
    </row>
    <row r="63" spans="1:10" x14ac:dyDescent="0.15">
      <c r="A63" s="47" t="s">
        <v>744</v>
      </c>
      <c r="C63" s="66">
        <f>IF($F5*'Jan''13 Envestra'!E41/'Jan''13 Envestra'!E42&gt;='Jan''13 Envestra'!E43,('Jan''13 Envestra'!E43*'Jan''13 Envestra'!E32/100)*'Jan''13 Envestra'!E42,($F5*'Jan''13 Envestra'!E41/'Jan''13 Envestra'!E42*'Jan''13 Envestra'!E32/100)*'Jan''13 Envestra'!E42)</f>
        <v>419.76</v>
      </c>
      <c r="D63" s="66">
        <f>IF($F5*'Jan''13 Envestra'!F41/'Jan''13 Envestra'!F42&gt;='Jan''13 Envestra'!F43,('Jan''13 Envestra'!F43*'Jan''13 Envestra'!F48/100)*'Jan''13 Envestra'!F42,($F5*'Jan''13 Envestra'!F41/'Jan''13 Envestra'!F42*'Jan''13 Envestra'!F48/100)*'Jan''13 Envestra'!F42)</f>
        <v>310.99200000000002</v>
      </c>
      <c r="E63" s="66">
        <f>IF($F5*'Jan''13 Envestra'!G41/'Jan''13 Envestra'!G42&gt;='Jan''13 Envestra'!G43,('Jan''13 Envestra'!G43*'Jan''13 Envestra'!G32/100)*'Jan''13 Envestra'!G42,($F5*'Jan''13 Envestra'!G41/'Jan''13 Envestra'!G42*'Jan''13 Envestra'!G32/100)*'Jan''13 Envestra'!G42)</f>
        <v>444.84</v>
      </c>
      <c r="F63" s="66">
        <f>IF($F5*'Jan''13 Envestra'!H41/'Jan''13 Envestra'!H42&gt;='Jan''13 Envestra'!H43,('Jan''13 Envestra'!H43*'Jan''13 Envestra'!H48/100)*'Jan''13 Envestra'!H42,($F5*'Jan''13 Envestra'!H41/'Jan''13 Envestra'!H42*'Jan''13 Envestra'!H48/100)*'Jan''13 Envestra'!H42)</f>
        <v>297.60000000000002</v>
      </c>
      <c r="G63" s="66">
        <f>IF($F5*'Jan''13 Envestra'!I41/'Jan''13 Envestra'!I42&gt;='Jan''13 Envestra'!I43,('Jan''13 Envestra'!I43*'Jan''13 Envestra'!I48/100)*'Jan''13 Envestra'!I42,($F5*'Jan''13 Envestra'!I41/'Jan''13 Envestra'!I42*'Jan''13 Envestra'!I48/100)*'Jan''13 Envestra'!I42)</f>
        <v>332.81599999999997</v>
      </c>
      <c r="H63" s="66">
        <f>IF($F5*'Jan''13 Envestra'!J41/'Jan''13 Envestra'!J42&gt;='Jan''13 Envestra'!J43,('Jan''13 Envestra'!J43*'Jan''13 Envestra'!J48/100)*'Jan''13 Envestra'!J42,($F5*'Jan''13 Envestra'!J41/'Jan''13 Envestra'!J42*'Jan''13 Envestra'!J48/100)*'Jan''13 Envestra'!J42)</f>
        <v>324.73759999999999</v>
      </c>
      <c r="I63" s="66">
        <f>IF($F5*'Jan''13 Envestra'!K41/'Jan''13 Envestra'!K42&gt;='Jan''13 Envestra'!K43,('Jan''13 Envestra'!K43*'Jan''13 Envestra'!K48/100)*'Jan''13 Envestra'!K42,($F5*'Jan''13 Envestra'!K41/'Jan''13 Envestra'!K42*'Jan''13 Envestra'!K48/100)*'Jan''13 Envestra'!K42)</f>
        <v>304.48</v>
      </c>
      <c r="J63" s="70"/>
    </row>
    <row r="64" spans="1:10" x14ac:dyDescent="0.15">
      <c r="A64" s="47" t="s">
        <v>389</v>
      </c>
      <c r="C64" s="66">
        <f>IF($F5*'Jan''13 Envestra'!E41/'Jan''13 Envestra'!E42&lt;'Jan''13 Envestra'!E43,0,IF($F5*'Jan''13 Envestra'!E41/'Jan''13 Envestra'!E42&lt;='Jan''13 Envestra'!E44,($F5*'Jan''13 Envestra'!E41/'Jan''13 Envestra'!E42-'Jan''13 Envestra'!E43)*('Jan''13 Envestra'!E33/100)*'Jan''13 Envestra'!E42,('Jan''13 Envestra'!E44-'Jan''13 Envestra'!E43)*('Jan''13 Envestra'!E33/100)*'Jan''13 Envestra'!E42))</f>
        <v>276.54145859999988</v>
      </c>
      <c r="D64" s="66">
        <f>IF($F5*'Jan''13 Envestra'!F41/'Jan''13 Envestra'!F42&lt;'Jan''13 Envestra'!F43,0,IF($F5*'Jan''13 Envestra'!F41/'Jan''13 Envestra'!F42&lt;='Jan''13 Envestra'!F44,($F5*'Jan''13 Envestra'!F41/'Jan''13 Envestra'!F42-'Jan''13 Envestra'!F43)*('Jan''13 Envestra'!F49/100)*'Jan''13 Envestra'!F42,('Jan''13 Envestra'!F44-'Jan''13 Envestra'!F43)*('Jan''13 Envestra'!F49/100)*'Jan''13 Envestra'!F42))</f>
        <v>439.22503679999994</v>
      </c>
      <c r="E64" s="66">
        <f>IF($F5*'Jan''13 Envestra'!G41/'Jan''13 Envestra'!G42&lt;'Jan''13 Envestra'!G43,0,IF($F5*'Jan''13 Envestra'!G41/'Jan''13 Envestra'!G42&lt;='Jan''13 Envestra'!G44,($F5*'Jan''13 Envestra'!G41/'Jan''13 Envestra'!G42-'Jan''13 Envestra'!G43)*('Jan''13 Envestra'!G33/100)*'Jan''13 Envestra'!G42,('Jan''13 Envestra'!G44-'Jan''13 Envestra'!G43)*('Jan''13 Envestra'!G33/100)*'Jan''13 Envestra'!G42))</f>
        <v>294.95116199999995</v>
      </c>
      <c r="F64" s="66">
        <f>IF($F5*'Jan''13 Envestra'!H41/'Jan''13 Envestra'!H42&lt;'Jan''13 Envestra'!H43,0,IF($F5*'Jan''13 Envestra'!H41/'Jan''13 Envestra'!H42&lt;='Jan''13 Envestra'!H44,($F5*'Jan''13 Envestra'!H41/'Jan''13 Envestra'!H42-'Jan''13 Envestra'!H43)*('Jan''13 Envestra'!H49/100)*'Jan''13 Envestra'!H42,('Jan''13 Envestra'!H44-'Jan''13 Envestra'!H43)*('Jan''13 Envestra'!H49/100)*'Jan''13 Envestra'!H42))</f>
        <v>0</v>
      </c>
      <c r="G64" s="66">
        <f>IF($F5*'Jan''13 Envestra'!I41/'Jan''13 Envestra'!I42&lt;'Jan''13 Envestra'!I43,0,IF($F5*'Jan''13 Envestra'!I41/'Jan''13 Envestra'!I42&lt;='Jan''13 Envestra'!I44,($F5*'Jan''13 Envestra'!I41/'Jan''13 Envestra'!I42-'Jan''13 Envestra'!I43)*('Jan''13 Envestra'!I49/100)*'Jan''13 Envestra'!I42,('Jan''13 Envestra'!I44-'Jan''13 Envestra'!I43)*('Jan''13 Envestra'!I49/100)*'Jan''13 Envestra'!I42))</f>
        <v>481.26024539999986</v>
      </c>
      <c r="H64" s="66">
        <f>IF($F5*'Jan''13 Envestra'!J41/'Jan''13 Envestra'!J42&lt;'Jan''13 Envestra'!J43,0,IF($F5*'Jan''13 Envestra'!J41/'Jan''13 Envestra'!J42&lt;='Jan''13 Envestra'!J44,($F5*'Jan''13 Envestra'!J41/'Jan''13 Envestra'!J42-'Jan''13 Envestra'!J43)*('Jan''13 Envestra'!J49/100)*'Jan''13 Envestra'!J42,('Jan''13 Envestra'!J44-'Jan''13 Envestra'!J43)*('Jan''13 Envestra'!J49/100)*'Jan''13 Envestra'!J42))</f>
        <v>463.5025144199999</v>
      </c>
      <c r="I64" s="66">
        <f>IF($F5*'Jan''13 Envestra'!K41/'Jan''13 Envestra'!K42&lt;'Jan''13 Envestra'!K43,0,IF($F5*'Jan''13 Envestra'!K41/'Jan''13 Envestra'!K42&lt;='Jan''13 Envestra'!K44,($F5*'Jan''13 Envestra'!K41/'Jan''13 Envestra'!K42-'Jan''13 Envestra'!K43)*('Jan''13 Envestra'!K49/100)*'Jan''13 Envestra'!K42,('Jan''13 Envestra'!K44-'Jan''13 Envestra'!K43)*('Jan''13 Envestra'!K49/100)*'Jan''13 Envestra'!K42))</f>
        <v>428.93069999999994</v>
      </c>
      <c r="J64" s="70"/>
    </row>
    <row r="65" spans="1:10" x14ac:dyDescent="0.15">
      <c r="A65" s="47" t="s">
        <v>742</v>
      </c>
      <c r="C65" s="66">
        <f>IF(($F5*'Jan''13 Envestra'!E41/'Jan''13 Envestra'!E42&gt;'Jan''13 Envestra'!E44),($F5*'Jan''13 Envestra'!E41/'Jan''13 Envestra'!E42-'Jan''13 Envestra'!E44)*'Jan''13 Envestra'!E34/100)*'Jan''13 Envestra'!E42</f>
        <v>0</v>
      </c>
      <c r="D65" s="66">
        <f>IF(($F5*'Jan''13 Envestra'!F41/'Jan''13 Envestra'!F42&gt;'Jan''13 Envestra'!F44),($F5*'Jan''13 Envestra'!F41/'Jan''13 Envestra'!F42-'Jan''13 Envestra'!F44)*'Jan''13 Envestra'!F50/100)*'Jan''13 Envestra'!F42</f>
        <v>0</v>
      </c>
      <c r="E65" s="66">
        <f>IF(($F5*'Jan''13 Envestra'!G41/'Jan''13 Envestra'!G42&gt;'Jan''13 Envestra'!G44),($F5*'Jan''13 Envestra'!G41/'Jan''13 Envestra'!G42-'Jan''13 Envestra'!G44)*'Jan''13 Envestra'!G34/100)*'Jan''13 Envestra'!G42</f>
        <v>0</v>
      </c>
      <c r="F65" s="66">
        <f>IF(($F5*'Jan''13 Envestra'!H41/'Jan''13 Envestra'!H42&gt;'Jan''13 Envestra'!H44),($F5*'Jan''13 Envestra'!H41/'Jan''13 Envestra'!H42-'Jan''13 Envestra'!H44)*'Jan''13 Envestra'!H50/100)*'Jan''13 Envestra'!H42</f>
        <v>436.7294399999999</v>
      </c>
      <c r="G65" s="66">
        <f>IF(($F5*'Jan''13 Envestra'!I41/'Jan''13 Envestra'!I42&gt;'Jan''13 Envestra'!I44),($F5*'Jan''13 Envestra'!I41/'Jan''13 Envestra'!I42-'Jan''13 Envestra'!I44)*'Jan''13 Envestra'!I50/100)*'Jan''13 Envestra'!I42</f>
        <v>0</v>
      </c>
      <c r="H65" s="66">
        <f>IF(($F5*'Jan''13 Envestra'!J41/'Jan''13 Envestra'!J42&gt;'Jan''13 Envestra'!J44),($F5*'Jan''13 Envestra'!J41/'Jan''13 Envestra'!J42-'Jan''13 Envestra'!J44)*'Jan''13 Envestra'!J50/100)*'Jan''13 Envestra'!J42</f>
        <v>0</v>
      </c>
      <c r="I65" s="66">
        <f>IF(($F5*'Jan''13 Envestra'!K41/'Jan''13 Envestra'!K42&gt;'Jan''13 Envestra'!K44),($F5*'Jan''13 Envestra'!K41/'Jan''13 Envestra'!K42-'Jan''13 Envestra'!K44)*'Jan''13 Envestra'!K50/100)*'Jan''13 Envestra'!K42</f>
        <v>0</v>
      </c>
      <c r="J65" s="70"/>
    </row>
    <row r="66" spans="1:10" x14ac:dyDescent="0.15">
      <c r="A66" s="47" t="s">
        <v>309</v>
      </c>
      <c r="C66" s="66">
        <f>365*'Jan''13 Envestra'!E51/100</f>
        <v>228.13229999999999</v>
      </c>
      <c r="D66" s="66">
        <f>365*'Jan''13 Envestra'!F51/100</f>
        <v>213.7586</v>
      </c>
      <c r="E66" s="66">
        <f>365*'Jan''13 Envestra'!G51/100</f>
        <v>242.9075</v>
      </c>
      <c r="F66" s="66">
        <f>365*'Jan''13 Envestra'!H51/100</f>
        <v>216.70050000000001</v>
      </c>
      <c r="G66" s="66">
        <f>365*'Jan''13 Envestra'!I51/100</f>
        <v>247.32400000000001</v>
      </c>
      <c r="H66" s="66">
        <f>365*'Jan''13 Envestra'!J51/100</f>
        <v>229.38424999999998</v>
      </c>
      <c r="I66" s="66">
        <f>365*'Jan''13 Envestra'!K51/100</f>
        <v>200.75</v>
      </c>
      <c r="J66" s="67">
        <f>AVERAGE(C66:I66)</f>
        <v>225.56530714285716</v>
      </c>
    </row>
    <row r="67" spans="1:10" x14ac:dyDescent="0.15">
      <c r="A67" s="69" t="s">
        <v>721</v>
      </c>
      <c r="B67" s="70"/>
      <c r="C67" s="68">
        <f t="shared" ref="C67:H67" si="4">SUM(C60:C66)</f>
        <v>1284.5955638999999</v>
      </c>
      <c r="D67" s="68">
        <f t="shared" si="4"/>
        <v>1363.0505911</v>
      </c>
      <c r="E67" s="68">
        <f t="shared" si="4"/>
        <v>1380.6412399999997</v>
      </c>
      <c r="F67" s="68">
        <f t="shared" si="4"/>
        <v>1327.3938199999998</v>
      </c>
      <c r="G67" s="68">
        <f t="shared" si="4"/>
        <v>1474.1139060999999</v>
      </c>
      <c r="H67" s="68">
        <f t="shared" si="4"/>
        <v>1419.44685538</v>
      </c>
      <c r="I67" s="68">
        <f>SUM(I60:I66)</f>
        <v>1324.5135089999999</v>
      </c>
      <c r="J67" s="72">
        <f>AVERAGE(C67:I67)</f>
        <v>1367.6793550685711</v>
      </c>
    </row>
    <row r="69" spans="1:10" x14ac:dyDescent="0.15">
      <c r="A69" s="64" t="s">
        <v>722</v>
      </c>
    </row>
    <row r="71" spans="1:10" x14ac:dyDescent="0.15">
      <c r="A71" s="62" t="s">
        <v>869</v>
      </c>
      <c r="C71" s="50" t="s">
        <v>872</v>
      </c>
      <c r="D71" s="50" t="s">
        <v>396</v>
      </c>
      <c r="E71" s="50" t="s">
        <v>203</v>
      </c>
      <c r="F71" s="50" t="s">
        <v>398</v>
      </c>
      <c r="G71" s="50" t="s">
        <v>126</v>
      </c>
      <c r="H71" s="50" t="s">
        <v>522</v>
      </c>
      <c r="I71" s="50" t="s">
        <v>726</v>
      </c>
      <c r="J71" s="65" t="s">
        <v>729</v>
      </c>
    </row>
    <row r="72" spans="1:10" x14ac:dyDescent="0.15">
      <c r="A72" s="47" t="s">
        <v>667</v>
      </c>
      <c r="C72" s="66">
        <f>IF($F5*'Jan''13 SP'!E7/'Jan''13 SP'!E8&gt;='Jan''13 SP'!E11,('Jan''13 SP'!E11*'Jan''13 SP'!E13/100)*'Jan''13 SP'!E8,($F5*'Jan''13 SP'!E7/'Jan''13 SP'!E8*'Jan''13 SP'!E13/100)*'Jan''13 SP'!E8)</f>
        <v>236.28</v>
      </c>
      <c r="D72" s="66">
        <f>IF($F5*'Jan''13 SP'!F7/'Jan''13 SP'!F8&gt;='Jan''13 SP'!F11,('Jan''13 SP'!F11*'Jan''13 SP'!F13/100)*'Jan''13 SP'!F8,('Bills Jan''13'!$F5*'Jan''13 SP'!F7/'Jan''13 SP'!F8*'Jan''13 SP'!F13/100)*'Jan''13 SP'!F8)</f>
        <v>140.3776</v>
      </c>
      <c r="E72" s="66">
        <f>IF($F5*'Jan''13 SP'!G7/'Jan''13 SP'!G8&gt;='Jan''13 SP'!G11,('Jan''13 SP'!G11*'Jan''13 SP'!G13/100)*'Jan''13 SP'!G8,($F5*'Jan''13 SP'!G7/'Jan''13 SP'!G8*'Jan''13 SP'!G13/100)*'Jan''13 SP'!G8)</f>
        <v>250.8</v>
      </c>
      <c r="F72" s="66">
        <f>IF($F5*'Jan''13 SP'!H7/'Jan''13 SP'!H8&gt;='Jan''13 SP'!H11,('Jan''13 SP'!H11*'Jan''13 SP'!H13/100)*'Jan''13 SP'!H8,('Bills Jan''13'!$F5*'Jan''13 SP'!H7/'Jan''13 SP'!H8*'Jan''13 SP'!H13/100)*'Jan''13 SP'!H8)</f>
        <v>129.28</v>
      </c>
      <c r="G72" s="66">
        <f>IF($F5*'Jan''13 SP'!I7/'Jan''13 SP'!I8&gt;='Jan''13 SP'!I11,('Jan''13 SP'!I11*'Jan''13 SP'!I13/100)*'Jan''13 SP'!I8,('Bills Jan''13'!$F5*'Jan''13 SP'!I7/'Jan''13 SP'!I8*'Jan''13 SP'!I13/100)*'Jan''13 SP'!I8)</f>
        <v>143.4752</v>
      </c>
      <c r="H72" s="66">
        <f>IF($F5*'Jan''13 SP'!J7/'Jan''13 SP'!J8&gt;='Jan''13 SP'!J11,('Jan''13 SP'!J11*'Jan''13 SP'!J13/100)*'Jan''13 SP'!J8,('Bills Jan''13'!$F5*'Jan''13 SP'!J7/'Jan''13 SP'!J8*'Jan''13 SP'!J13/100)*'Jan''13 SP'!J8)</f>
        <v>139.25120000000001</v>
      </c>
      <c r="I72" s="66">
        <f>IF($F5*'Jan''13 SP'!K7/'Jan''13 SP'!K8&gt;='Jan''13 SP'!K11,('Jan''13 SP'!K11*'Jan''13 SP'!K13/100)*'Jan''13 SP'!K8,('Bills Jan''13'!$F5*'Jan''13 SP'!K7/'Jan''13 SP'!K8*'Jan''13 SP'!K13/100)*'Jan''13 SP'!K8)</f>
        <v>138.68799999999999</v>
      </c>
      <c r="J72" s="70"/>
    </row>
    <row r="73" spans="1:10" x14ac:dyDescent="0.15">
      <c r="A73" s="47" t="s">
        <v>170</v>
      </c>
      <c r="C73" s="66">
        <f>IF($F5*'Jan''13 SP'!E7/'Jan''13 SP'!E8&lt;'Jan''13 SP'!E11,0,IF($F5*'Jan''13 SP'!E7/'Jan''13 SP'!E8&lt;='Jan''13 SP'!E12,($F5*'Jan''13 SP'!E7/'Jan''13 SP'!E8-'Jan''13 SP'!E11)*('Jan''13 SP'!E14/100)*'Jan''13 SP'!E8,('Jan''13 SP'!E12-'Jan''13 SP'!E11)*('Jan''13 SP'!E14/100)*'Jan''13 SP'!E8))</f>
        <v>166.28119199999995</v>
      </c>
      <c r="D73" s="66">
        <v>0</v>
      </c>
      <c r="E73" s="66">
        <f>IF($F5*'Jan''13 SP'!G7/'Jan''13 SP'!G8&lt;'Jan''13 SP'!G11,0,IF($F5*'Jan''13 SP'!G7/'Jan''13 SP'!G8&lt;='Jan''13 SP'!G12,($F5*'Jan''13 SP'!G7/'Jan''13 SP'!G8-'Jan''13 SP'!G11)*('Jan''13 SP'!G14/100)*'Jan''13 SP'!G8,('Jan''13 SP'!G12-'Jan''13 SP'!G11)*('Jan''13 SP'!G14/100)*'Jan''13 SP'!G8))</f>
        <v>175.18911299999996</v>
      </c>
      <c r="F73" s="66">
        <v>0</v>
      </c>
      <c r="G73" s="66">
        <v>0</v>
      </c>
      <c r="H73" s="66">
        <v>0</v>
      </c>
      <c r="I73" s="66">
        <v>0</v>
      </c>
      <c r="J73" s="70"/>
    </row>
    <row r="74" spans="1:10" x14ac:dyDescent="0.15">
      <c r="A74" s="47" t="s">
        <v>868</v>
      </c>
      <c r="C74" s="66">
        <f>IF(($F5*'Jan''13 SP'!E7/'Jan''13 SP'!E8&gt;'Jan''13 SP'!E12),($F5*'Jan''13 SP'!E7/'Jan''13 SP'!E8-'Jan''13 SP'!E12)*'Jan''13 SP'!E15/100*'Jan''13 SP'!E8,0)</f>
        <v>0</v>
      </c>
      <c r="D74" s="66">
        <f>IF(($F5*'Jan''13 SP'!F7/'Jan''13 SP'!F8&gt;'Jan''13 SP'!F11),('Bills Jan''13'!$F5*'Jan''13 SP'!F7/'Jan''13 SP'!F8-'Jan''13 SP'!F11)*'Jan''13 SP'!F15/100)*'Jan''13 SP'!F8</f>
        <v>276.03169109999993</v>
      </c>
      <c r="E74" s="66">
        <f>IF(($F5*'Jan''13 SP'!G7/'Jan''13 SP'!G8&gt;'Jan''13 SP'!G12),($F5*'Jan''13 SP'!G7/'Jan''13 SP'!G8-'Jan''13 SP'!G12)*'Jan''13 SP'!G15/100*'Jan''13 SP'!G8,0)</f>
        <v>0</v>
      </c>
      <c r="F74" s="66">
        <f>IF(($F5*'Jan''13 SP'!H7/'Jan''13 SP'!H8&gt;'Jan''13 SP'!H11),('Bills Jan''13'!$F5*'Jan''13 SP'!H7/'Jan''13 SP'!H8-'Jan''13 SP'!H11)*'Jan''13 SP'!H15/100)*'Jan''13 SP'!H8</f>
        <v>270.06115</v>
      </c>
      <c r="G74" s="66">
        <f>IF(($F5*'Jan''13 SP'!I7/'Jan''13 SP'!I8&gt;'Jan''13 SP'!I11),('Bills Jan''13'!$F5*'Jan''13 SP'!I7/'Jan''13 SP'!I8-'Jan''13 SP'!I11)*'Jan''13 SP'!I15/100)*'Jan''13 SP'!I8</f>
        <v>288.71726619999993</v>
      </c>
      <c r="H74" s="66">
        <f>IF(($F5*'Jan''13 SP'!J7/'Jan''13 SP'!J8&gt;'Jan''13 SP'!J11),('Bills Jan''13'!$F5*'Jan''13 SP'!J7/'Jan''13 SP'!J8-'Jan''13 SP'!J11)*'Jan''13 SP'!J15/100)*'Jan''13 SP'!J8</f>
        <v>281.39495955999996</v>
      </c>
      <c r="I74" s="66">
        <f>IF(($F5*'Jan''13 SP'!K7/'Jan''13 SP'!K8&gt;'Jan''13 SP'!K11),('Bills Jan''13'!$F5*'Jan''13 SP'!K7/'Jan''13 SP'!K8-'Jan''13 SP'!K11)*'Jan''13 SP'!K15/100)*'Jan''13 SP'!K8</f>
        <v>268.16342299999997</v>
      </c>
      <c r="J74" s="70"/>
    </row>
    <row r="75" spans="1:10" x14ac:dyDescent="0.15">
      <c r="A75" s="47" t="s">
        <v>744</v>
      </c>
      <c r="C75" s="66">
        <f>IF($F5*'Jan''13 SP'!E9/'Jan''13 SP'!E10&gt;='Jan''13 SP'!E11,('Jan''13 SP'!E11*'Jan''13 SP'!E16/100)*'Jan''13 SP'!E10,($F5*'Jan''13 SP'!E9/'Jan''13 SP'!E10*'Jan''13 SP'!E16/100)*'Jan''13 SP'!E10)</f>
        <v>402.86400000000003</v>
      </c>
      <c r="D75" s="66">
        <f>IF($F5*'Jan''13 SP'!F9/'Jan''13 SP'!F10&gt;='Jan''13 SP'!F11,('Jan''13 SP'!F11*'Jan''13 SP'!F16/100)*'Jan''13 SP'!F10,('Bills Jan''13'!$F5*'Jan''13 SP'!F9/'Jan''13 SP'!F10*'Jan''13 SP'!F16/100)*'Jan''13 SP'!F10)</f>
        <v>230.34880000000001</v>
      </c>
      <c r="E75" s="66">
        <f>IF($F5*'Jan''13 SP'!G9/'Jan''13 SP'!G10&gt;='Jan''13 SP'!G11,('Jan''13 SP'!G11*'Jan''13 SP'!G16/100)*'Jan''13 SP'!G10,($F5*'Jan''13 SP'!G9/'Jan''13 SP'!G10*'Jan''13 SP'!G16/100)*'Jan''13 SP'!G10)</f>
        <v>438.24</v>
      </c>
      <c r="F75" s="66">
        <f>IF($F5*'Jan''13 SP'!H9/'Jan''13 SP'!H10&gt;='Jan''13 SP'!H11,('Jan''13 SP'!H11*'Jan''13 SP'!H16/100)*'Jan''13 SP'!H10,('Bills Jan''13'!$F5*'Jan''13 SP'!H9/'Jan''13 SP'!H10*'Jan''13 SP'!H16/100)*'Jan''13 SP'!H10)</f>
        <v>231.68</v>
      </c>
      <c r="G75" s="66">
        <f>IF($F5*'Jan''13 SP'!I9/'Jan''13 SP'!I10&gt;='Jan''13 SP'!I11,('Jan''13 SP'!I11*'Jan''13 SP'!I16/100)*'Jan''13 SP'!I10,('Bills Jan''13'!$F5*'Jan''13 SP'!I9/'Jan''13 SP'!I10*'Jan''13 SP'!I16/100)*'Jan''13 SP'!I10)</f>
        <v>244.00640000000004</v>
      </c>
      <c r="H75" s="66">
        <f>IF($F5*'Jan''13 SP'!J9/'Jan''13 SP'!J10&gt;='Jan''13 SP'!J11,('Jan''13 SP'!J11*'Jan''13 SP'!J16/100)*'Jan''13 SP'!J10,('Bills Jan''13'!$F5*'Jan''13 SP'!J9/'Jan''13 SP'!J10*'Jan''13 SP'!J16/100)*'Jan''13 SP'!J10)</f>
        <v>248.27264</v>
      </c>
      <c r="I75" s="66">
        <f>IF($F5*'Jan''13 SP'!K9/'Jan''13 SP'!K10&gt;='Jan''13 SP'!K11,('Jan''13 SP'!K11*'Jan''13 SP'!K16/100)*'Jan''13 SP'!K10,('Bills Jan''13'!$F5*'Jan''13 SP'!K9/'Jan''13 SP'!K10*'Jan''13 SP'!K16/100)*'Jan''13 SP'!K10)</f>
        <v>232.32</v>
      </c>
      <c r="J75" s="70"/>
    </row>
    <row r="76" spans="1:10" x14ac:dyDescent="0.15">
      <c r="A76" s="47" t="s">
        <v>389</v>
      </c>
      <c r="C76" s="66">
        <f>IF($F5*'Jan''13 SP'!E9/'Jan''13 SP'!E10&lt;'Jan''13 SP'!E11,0,IF($F5*'Jan''13 SP'!E9/'Jan''13 SP'!E10&lt;='Jan''13 SP'!E12,($F5*'Jan''13 SP'!E9/'Jan''13 SP'!E10-'Jan''13 SP'!E11)*('Jan''13 SP'!E17/100)*'Jan''13 SP'!E10,('Jan''13 SP'!E12-'Jan''13 SP'!E11)*('Jan''13 SP'!E17/100)*'Jan''13 SP'!E10))</f>
        <v>273.96805919999991</v>
      </c>
      <c r="D76" s="66">
        <v>0</v>
      </c>
      <c r="E76" s="66">
        <f>IF($F5*'Jan''13 SP'!G9/'Jan''13 SP'!G10&lt;'Jan''13 SP'!G11,0,IF($F5*'Jan''13 SP'!G9/'Jan''13 SP'!G10&lt;='Jan''13 SP'!G12,($F5*'Jan''13 SP'!G9/'Jan''13 SP'!G10-'Jan''13 SP'!G11)*('Jan''13 SP'!G17/100)*'Jan''13 SP'!G10,('Jan''13 SP'!G12-'Jan''13 SP'!G11)*('Jan''13 SP'!G17/100)*'Jan''13 SP'!G10))</f>
        <v>289.01254799999998</v>
      </c>
      <c r="F76" s="66">
        <v>0</v>
      </c>
      <c r="G76" s="66">
        <v>0</v>
      </c>
      <c r="H76" s="66">
        <v>0</v>
      </c>
      <c r="I76" s="66">
        <v>0</v>
      </c>
      <c r="J76" s="70"/>
    </row>
    <row r="77" spans="1:10" x14ac:dyDescent="0.15">
      <c r="A77" s="47" t="s">
        <v>742</v>
      </c>
      <c r="C77" s="66">
        <f>IF(($F5*'Jan''13 SP'!E9/'Jan''13 SP'!E10&gt;'Jan''13 SP'!E12),($F5*'Jan''13 SP'!E9/'Jan''13 SP'!E10-'Jan''13 SP'!E12)*'Jan''13 SP'!E18/100*'Jan''13 SP'!E10,0)</f>
        <v>0</v>
      </c>
      <c r="D77" s="66">
        <f>IF(($F5*'Jan''13 SP'!F9/'Jan''13 SP'!F10&gt;'Jan''13 SP'!F11),('Bills Jan''13'!$F5*'Jan''13 SP'!F9/'Jan''13 SP'!F10-'Jan''13 SP'!F11)*'Jan''13 SP'!F18/100)*'Jan''13 SP'!F10</f>
        <v>463.1037796</v>
      </c>
      <c r="E77" s="66">
        <f>IF(($F5*'Jan''13 SP'!G9/'Jan''13 SP'!G10&gt;'Jan''13 SP'!G12),($F5*'Jan''13 SP'!G9/'Jan''13 SP'!G10-'Jan''13 SP'!G12)*'Jan''13 SP'!G18/100*'Jan''13 SP'!G10,0)</f>
        <v>0</v>
      </c>
      <c r="F77" s="66">
        <f>IF(($F5*'Jan''13 SP'!H9/'Jan''13 SP'!H10&gt;'Jan''13 SP'!H11),('Bills Jan''13'!$F5*'Jan''13 SP'!H9/'Jan''13 SP'!H10-'Jan''13 SP'!H11)*'Jan''13 SP'!H18/100)*'Jan''13 SP'!H10</f>
        <v>470.05237999999997</v>
      </c>
      <c r="G77" s="66">
        <f>IF(($F5*'Jan''13 SP'!I9/'Jan''13 SP'!I10&gt;'Jan''13 SP'!I11),('Bills Jan''13'!$F5*'Jan''13 SP'!I9/'Jan''13 SP'!I10-'Jan''13 SP'!I11)*'Jan''13 SP'!I18/100)*'Jan''13 SP'!I10</f>
        <v>490.40185259999993</v>
      </c>
      <c r="H77" s="66">
        <f>IF(($F5*'Jan''13 SP'!J9/'Jan''13 SP'!J10&gt;'Jan''13 SP'!J11),('Bills Jan''13'!$F5*'Jan''13 SP'!J9/'Jan''13 SP'!J10-'Jan''13 SP'!J11)*'Jan''13 SP'!J18/100)*'Jan''13 SP'!J10</f>
        <v>478.80820041999993</v>
      </c>
      <c r="I77" s="66">
        <f>IF(($F5*'Jan''13 SP'!K9/'Jan''13 SP'!K10&gt;'Jan''13 SP'!K11),('Bills Jan''13'!$F5*'Jan''13 SP'!K9/'Jan''13 SP'!K10-'Jan''13 SP'!K11)*'Jan''13 SP'!K18/100)*'Jan''13 SP'!K10</f>
        <v>456.03839599999992</v>
      </c>
      <c r="J77" s="70"/>
    </row>
    <row r="78" spans="1:10" x14ac:dyDescent="0.15">
      <c r="A78" s="47" t="s">
        <v>309</v>
      </c>
      <c r="C78" s="66">
        <f>365*'Jan''13 SP'!E19/100</f>
        <v>211.14884999999998</v>
      </c>
      <c r="D78" s="66">
        <f>365*'Jan''13 SP'!F19/100</f>
        <v>206.0498</v>
      </c>
      <c r="E78" s="66">
        <f>365*'Jan''13 SP'!G19/100</f>
        <v>212.79499999999999</v>
      </c>
      <c r="F78" s="66">
        <f>365*'Jan''13 SP'!H19/100</f>
        <v>205.203</v>
      </c>
      <c r="G78" s="66">
        <f>365*'Jan''13 SP'!I19/100</f>
        <v>229.65799999999999</v>
      </c>
      <c r="H78" s="66">
        <f>365*'Jan''13 SP'!J19/100</f>
        <v>205.98775000000001</v>
      </c>
      <c r="I78" s="66">
        <f>365*'Jan''13 SP'!K19/100</f>
        <v>184.69</v>
      </c>
      <c r="J78" s="67">
        <f>AVERAGE(C78:I78)</f>
        <v>207.9332</v>
      </c>
    </row>
    <row r="79" spans="1:10" x14ac:dyDescent="0.15">
      <c r="A79" s="69" t="s">
        <v>721</v>
      </c>
      <c r="B79" s="70"/>
      <c r="C79" s="68">
        <f t="shared" ref="C79:H79" si="5">SUM(C72:C78)</f>
        <v>1290.5421011999999</v>
      </c>
      <c r="D79" s="68">
        <f t="shared" si="5"/>
        <v>1315.9116706999998</v>
      </c>
      <c r="E79" s="68">
        <f t="shared" si="5"/>
        <v>1366.0366610000001</v>
      </c>
      <c r="F79" s="68">
        <f t="shared" si="5"/>
        <v>1306.2765300000001</v>
      </c>
      <c r="G79" s="68">
        <f t="shared" si="5"/>
        <v>1396.2587187999998</v>
      </c>
      <c r="H79" s="68">
        <f t="shared" si="5"/>
        <v>1353.7147499800001</v>
      </c>
      <c r="I79" s="68">
        <f>SUM(I72:I78)</f>
        <v>1279.899819</v>
      </c>
      <c r="J79" s="72">
        <f>AVERAGE(C79:I79)</f>
        <v>1329.8057500971429</v>
      </c>
    </row>
    <row r="81" spans="1:10" x14ac:dyDescent="0.15">
      <c r="A81" s="62" t="s">
        <v>344</v>
      </c>
      <c r="C81" s="50" t="s">
        <v>872</v>
      </c>
      <c r="D81" s="50" t="s">
        <v>396</v>
      </c>
      <c r="E81" s="50" t="s">
        <v>205</v>
      </c>
      <c r="F81" s="50" t="s">
        <v>398</v>
      </c>
      <c r="G81" s="50" t="s">
        <v>126</v>
      </c>
      <c r="H81" s="50" t="s">
        <v>522</v>
      </c>
      <c r="I81" s="50" t="s">
        <v>726</v>
      </c>
      <c r="J81" s="65" t="s">
        <v>729</v>
      </c>
    </row>
    <row r="82" spans="1:10" x14ac:dyDescent="0.15">
      <c r="A82" s="47" t="s">
        <v>667</v>
      </c>
      <c r="C82" s="66">
        <f>IF($F5*'Jan''13 SP'!E23/'Jan''13 SP'!E24&gt;='Jan''13 SP'!E27,('Jan''13 SP'!E27*'Jan''13 SP'!E29/100)*'Jan''13 SP'!E24,($F5*'Jan''13 SP'!E23/'Jan''13 SP'!E24*'Jan''13 SP'!E29/100)*'Jan''13 SP'!E24)</f>
        <v>254.23199999999997</v>
      </c>
      <c r="D82" s="66">
        <f>IF($F5*'Jan''13 SP'!F23/'Jan''13 SP'!F24&gt;='Jan''13 SP'!F27,('Jan''13 SP'!F27*'Jan''13 SP'!F29/100)*'Jan''13 SP'!F24,('Bills Jan''13'!$F5*'Jan''13 SP'!F23/'Jan''13 SP'!F24*'Jan''13 SP'!F29/100)*'Jan''13 SP'!F24)</f>
        <v>169.554</v>
      </c>
      <c r="E82" s="66">
        <f>IF($F5*'Jan''13 SP'!G23/'Jan''13 SP'!G24&gt;='Jan''13 SP'!G27,('Jan''13 SP'!G27*'Jan''13 SP'!G29/100)*'Jan''13 SP'!G24,($F5*'Jan''13 SP'!G23/'Jan''13 SP'!G24*'Jan''13 SP'!G29/100)*'Jan''13 SP'!G24)</f>
        <v>269.28000000000003</v>
      </c>
      <c r="F82" s="66">
        <f>IF($F5*'Jan''13 SP'!H23/'Jan''13 SP'!H24&gt;='Jan''13 SP'!H27,('Jan''13 SP'!H27*'Jan''13 SP'!H29/100)*'Jan''13 SP'!H24,('Bills Jan''13'!$F5*'Jan''13 SP'!H23/'Jan''13 SP'!H24*'Jan''13 SP'!H29/100)*'Jan''13 SP'!H24)</f>
        <v>150.5</v>
      </c>
      <c r="G82" s="66">
        <f>IF($F5*'Jan''13 SP'!I23/'Jan''13 SP'!I24&gt;='Jan''13 SP'!I27,('Jan''13 SP'!I27*'Jan''13 SP'!I29/100)*'Jan''13 SP'!I24,('Bills Jan''13'!$F5*'Jan''13 SP'!I23/'Jan''13 SP'!I24*'Jan''13 SP'!I29/100)*'Jan''13 SP'!I24)</f>
        <v>164.39500000000001</v>
      </c>
      <c r="H82" s="66">
        <f>IF($F5*'Jan''13 SP'!J23/'Jan''13 SP'!J24&gt;='Jan''13 SP'!J27,('Jan''13 SP'!J27*'Jan''13 SP'!J29/100)*'Jan''13 SP'!J24,('Bills Jan''13'!$F5*'Jan''13 SP'!J23/'Jan''13 SP'!J24*'Jan''13 SP'!J29/100)*'Jan''13 SP'!J24)</f>
        <v>159.32839999999999</v>
      </c>
      <c r="I82" s="66">
        <f>IF($F5*'Jan''13 SP'!K23/'Jan''13 SP'!K24&gt;='Jan''13 SP'!K27,('Jan''13 SP'!K27*'Jan''13 SP'!K29/100)*'Jan''13 SP'!K24,('Bills Jan''13'!$F5*'Jan''13 SP'!K23/'Jan''13 SP'!K24*'Jan''13 SP'!K29/100)*'Jan''13 SP'!K24)</f>
        <v>167.86</v>
      </c>
      <c r="J82" s="70"/>
    </row>
    <row r="83" spans="1:10" x14ac:dyDescent="0.15">
      <c r="A83" s="47" t="s">
        <v>170</v>
      </c>
      <c r="C83" s="66">
        <f>IF($F5*'Jan''13 SP'!E23/'Jan''13 SP'!E24&lt;'Jan''13 SP'!E27,0,IF($F5*'Jan''13 SP'!E23/'Jan''13 SP'!E24&lt;='Jan''13 SP'!E28,($F5*'Jan''13 SP'!E23/'Jan''13 SP'!E24-'Jan''13 SP'!E27)*('Jan''13 SP'!E30/100)*'Jan''13 SP'!E24,('Jan''13 SP'!E28-'Jan''13 SP'!E27)*('Jan''13 SP'!E30/100)*'Jan''13 SP'!E24))</f>
        <v>164.30165399999998</v>
      </c>
      <c r="D83" s="66">
        <v>0</v>
      </c>
      <c r="E83" s="66">
        <f>IF($F5*'Jan''13 SP'!G23/'Jan''13 SP'!G24&lt;'Jan''13 SP'!G27,0,IF($F5*'Jan''13 SP'!G23/'Jan''13 SP'!G24&lt;='Jan''13 SP'!G28,($F5*'Jan''13 SP'!G23/'Jan''13 SP'!G24-'Jan''13 SP'!G27)*('Jan''13 SP'!G30/100)*'Jan''13 SP'!G24,('Jan''13 SP'!G28-'Jan''13 SP'!G27)*('Jan''13 SP'!G30/100)*'Jan''13 SP'!G24))</f>
        <v>182.11749599999996</v>
      </c>
      <c r="F83" s="66">
        <v>0</v>
      </c>
      <c r="G83" s="66">
        <v>0</v>
      </c>
      <c r="H83" s="66">
        <v>0</v>
      </c>
      <c r="I83" s="66">
        <v>0</v>
      </c>
      <c r="J83" s="70"/>
    </row>
    <row r="84" spans="1:10" x14ac:dyDescent="0.15">
      <c r="A84" s="47" t="s">
        <v>868</v>
      </c>
      <c r="C84" s="66">
        <f>IF(($F5*'Jan''13 SP'!E23/'Jan''13 SP'!E24&gt;'Jan''13 SP'!E28),($F5*'Jan''13 SP'!E23/'Jan''13 SP'!E24-'Jan''13 SP'!E28)*'Jan''13 SP'!E31/100*'Jan''13 SP'!E24,0)</f>
        <v>0</v>
      </c>
      <c r="D84" s="66">
        <f>IF(($F5*'Jan''13 SP'!F23/'Jan''13 SP'!F24&lt;'Jan''13 SP'!F27),(0),('Bills Jan''13'!$F5*'Jan''13 SP'!F23/'Jan''13 SP'!F24-'Jan''13 SP'!F27)*'Jan''13 SP'!F31/100)*'Jan''13 SP'!F24</f>
        <v>271.61525159999997</v>
      </c>
      <c r="E84" s="66">
        <f>IF(($F5*'Jan''13 SP'!G23/'Jan''13 SP'!G24&gt;'Jan''13 SP'!G28),($F5*'Jan''13 SP'!G23/'Jan''13 SP'!G24-'Jan''13 SP'!G28)*'Jan''13 SP'!G31/100*'Jan''13 SP'!G24,0)</f>
        <v>0</v>
      </c>
      <c r="F84" s="66">
        <f>IF(($F5*'Jan''13 SP'!H23/'Jan''13 SP'!H24&lt;'Jan''13 SP'!H27),(0),('Bills Jan''13'!$F5*'Jan''13 SP'!H23/'Jan''13 SP'!H24-'Jan''13 SP'!H27)*'Jan''13 SP'!H31/100)*'Jan''13 SP'!H24</f>
        <v>274.35883999999993</v>
      </c>
      <c r="G84" s="66">
        <f>IF(($F5*'Jan''13 SP'!I23/'Jan''13 SP'!I24&lt;'Jan''13 SP'!I27),(0),('Bills Jan''13'!$F5*'Jan''13 SP'!I23/'Jan''13 SP'!I24-'Jan''13 SP'!I27)*'Jan''13 SP'!I31/100)*'Jan''13 SP'!I24</f>
        <v>292.86406379999994</v>
      </c>
      <c r="H84" s="66">
        <f>IF(($F5*'Jan''13 SP'!J23/'Jan''13 SP'!J24&lt;'Jan''13 SP'!J27),(0),('Bills Jan''13'!$F5*'Jan''13 SP'!J23/'Jan''13 SP'!J24-'Jan''13 SP'!J27)*'Jan''13 SP'!J31/100)*'Jan''13 SP'!J24</f>
        <v>287.41328153999996</v>
      </c>
      <c r="I84" s="66">
        <f>IF(($F5*'Jan''13 SP'!K23/'Jan''13 SP'!K24&lt;'Jan''13 SP'!K27),(0),('Bills Jan''13'!$F5*'Jan''13 SP'!K23/'Jan''13 SP'!K24-'Jan''13 SP'!K27)*'Jan''13 SP'!K31/100)*'Jan''13 SP'!K24</f>
        <v>257.14142299999997</v>
      </c>
      <c r="J84" s="70"/>
    </row>
    <row r="85" spans="1:10" x14ac:dyDescent="0.15">
      <c r="A85" s="47" t="s">
        <v>744</v>
      </c>
      <c r="C85" s="66">
        <f>IF($F5*'Jan''13 SP'!E25/'Jan''13 SP'!E26&gt;='Jan''13 SP'!E27,('Jan''13 SP'!E27*'Jan''13 SP'!E32/100)*'Jan''13 SP'!E26,($F5*'Jan''13 SP'!E25/'Jan''13 SP'!E26*'Jan''13 SP'!E32/100)*'Jan''13 SP'!E26)</f>
        <v>454.08</v>
      </c>
      <c r="D85" s="66">
        <f>IF($F5*'Jan''13 SP'!F25/'Jan''13 SP'!F26&gt;='Jan''13 SP'!F27,('Jan''13 SP'!F27*'Jan''13 SP'!F32/100)*'Jan''13 SP'!F26,('Bills Jan''13'!$F5*'Jan''13 SP'!F25/'Jan''13 SP'!F26*'Jan''13 SP'!F32/100)*'Jan''13 SP'!F26)</f>
        <v>268.26799999999997</v>
      </c>
      <c r="E85" s="66">
        <f>IF($F5*'Jan''13 SP'!G25/'Jan''13 SP'!G26&gt;='Jan''13 SP'!G27,('Jan''13 SP'!G27*'Jan''13 SP'!G32/100)*'Jan''13 SP'!G26,($F5*'Jan''13 SP'!G25/'Jan''13 SP'!G26*'Jan''13 SP'!G32/100)*'Jan''13 SP'!G26)</f>
        <v>467.28</v>
      </c>
      <c r="F85" s="66">
        <f>IF($F5*'Jan''13 SP'!H25/'Jan''13 SP'!H26&gt;='Jan''13 SP'!H27,('Jan''13 SP'!H27*'Jan''13 SP'!H32/100)*'Jan''13 SP'!H26,('Bills Jan''13'!$F5*'Jan''13 SP'!H25/'Jan''13 SP'!H26*'Jan''13 SP'!H32/100)*'Jan''13 SP'!H26)</f>
        <v>259</v>
      </c>
      <c r="G85" s="66">
        <f>IF($F5*'Jan''13 SP'!I25/'Jan''13 SP'!I26&gt;='Jan''13 SP'!I27,('Jan''13 SP'!I27*'Jan''13 SP'!I32/100)*'Jan''13 SP'!I26,('Bills Jan''13'!$F5*'Jan''13 SP'!I25/'Jan''13 SP'!I26*'Jan''13 SP'!I32/100)*'Jan''13 SP'!I26)</f>
        <v>269.80799999999999</v>
      </c>
      <c r="H85" s="66">
        <f>IF($F5*'Jan''13 SP'!J25/'Jan''13 SP'!J26&gt;='Jan''13 SP'!J27,('Jan''13 SP'!J27*'Jan''13 SP'!J32/100)*'Jan''13 SP'!J26,('Bills Jan''13'!$F5*'Jan''13 SP'!J25/'Jan''13 SP'!J26*'Jan''13 SP'!J32/100)*'Jan''13 SP'!J26)</f>
        <v>290.21299999999997</v>
      </c>
      <c r="I85" s="66">
        <f>IF($F5*'Jan''13 SP'!K25/'Jan''13 SP'!K26&gt;='Jan''13 SP'!K27,('Jan''13 SP'!K27*'Jan''13 SP'!K32/100)*'Jan''13 SP'!K26,('Bills Jan''13'!$F5*'Jan''13 SP'!K25/'Jan''13 SP'!K26*'Jan''13 SP'!K32/100)*'Jan''13 SP'!K26)</f>
        <v>278.74</v>
      </c>
      <c r="J85" s="70"/>
    </row>
    <row r="86" spans="1:10" x14ac:dyDescent="0.15">
      <c r="A86" s="47" t="s">
        <v>389</v>
      </c>
      <c r="C86" s="66">
        <f>IF($F5*'Jan''13 SP'!E25/'Jan''13 SP'!E26&lt;'Jan''13 SP'!E27,0,IF($F5*'Jan''13 SP'!E25/'Jan''13 SP'!E26&lt;='Jan''13 SP'!E28,($F5*'Jan''13 SP'!E25/'Jan''13 SP'!E26-'Jan''13 SP'!E27)*('Jan''13 SP'!E33/100)*'Jan''13 SP'!E26,('Jan''13 SP'!E28-'Jan''13 SP'!E27)*('Jan''13 SP'!E33/100)*'Jan''13 SP'!E26))</f>
        <v>293.1695777999999</v>
      </c>
      <c r="D86" s="66">
        <v>0</v>
      </c>
      <c r="E86" s="66">
        <f>IF($F5*'Jan''13 SP'!G25/'Jan''13 SP'!G26&lt;'Jan''13 SP'!G27,0,IF($F5*'Jan''13 SP'!G25/'Jan''13 SP'!G26&lt;='Jan''13 SP'!G28,($F5*'Jan''13 SP'!G25/'Jan''13 SP'!G26-'Jan''13 SP'!G27)*('Jan''13 SP'!G33/100)*'Jan''13 SP'!G26,('Jan''13 SP'!G28-'Jan''13 SP'!G27)*('Jan''13 SP'!G33/100)*'Jan''13 SP'!G26))</f>
        <v>310.78746599999994</v>
      </c>
      <c r="F86" s="66">
        <v>0</v>
      </c>
      <c r="G86" s="66">
        <v>0</v>
      </c>
      <c r="H86" s="66">
        <v>0</v>
      </c>
      <c r="I86" s="66">
        <v>0</v>
      </c>
      <c r="J86" s="70"/>
    </row>
    <row r="87" spans="1:10" x14ac:dyDescent="0.15">
      <c r="A87" s="47" t="s">
        <v>742</v>
      </c>
      <c r="C87" s="66">
        <f>IF(($F5*'Jan''13 SP'!E25/'Jan''13 SP'!E26&gt;'Jan''13 SP'!E28),($F5*'Jan''13 SP'!E25/'Jan''13 SP'!E26-'Jan''13 SP'!E28)*'Jan''13 SP'!E34/100*'Jan''13 SP'!E26,0)</f>
        <v>0</v>
      </c>
      <c r="D87" s="66">
        <f>IF(($F5*'Jan''13 SP'!F25/'Jan''13 SP'!F26&lt;'Jan''13 SP'!F27),(0),('Bills Jan''13'!$F5*'Jan''13 SP'!F25/'Jan''13 SP'!F26-'Jan''13 SP'!F27)*'Jan''13 SP'!F34/100)*'Jan''13 SP'!F26</f>
        <v>463.77842279999999</v>
      </c>
      <c r="E87" s="66">
        <f>IF(($F5*'Jan''13 SP'!G25/'Jan''13 SP'!G26&gt;'Jan''13 SP'!G28),($F5*'Jan''13 SP'!G25/'Jan''13 SP'!G26-'Jan''13 SP'!G28)*'Jan''13 SP'!G34/100*'Jan''13 SP'!G26,0)</f>
        <v>0</v>
      </c>
      <c r="F87" s="66">
        <f>IF(($F5*'Jan''13 SP'!H25/'Jan''13 SP'!H26&lt;'Jan''13 SP'!H27),(0),('Bills Jan''13'!$F5*'Jan''13 SP'!H25/'Jan''13 SP'!H26-'Jan''13 SP'!H27)*'Jan''13 SP'!H34/100)*'Jan''13 SP'!H26</f>
        <v>461.93069999999994</v>
      </c>
      <c r="G87" s="66">
        <f>IF(($F5*'Jan''13 SP'!I25/'Jan''13 SP'!I26&lt;'Jan''13 SP'!I27),(0),('Bills Jan''13'!$F5*'Jan''13 SP'!I25/'Jan''13 SP'!I26-'Jan''13 SP'!I27)*'Jan''13 SP'!I34/100)*'Jan''13 SP'!I26</f>
        <v>519.21010679999995</v>
      </c>
      <c r="H87" s="66">
        <f>IF(($F5*'Jan''13 SP'!J25/'Jan''13 SP'!J26&lt;'Jan''13 SP'!J27),(0),('Bills Jan''13'!$F5*'Jan''13 SP'!J25/'Jan''13 SP'!J26-'Jan''13 SP'!J27)*'Jan''13 SP'!J34/100)*'Jan''13 SP'!J26</f>
        <v>524.5685029199999</v>
      </c>
      <c r="I87" s="66">
        <f>IF(($F5*'Jan''13 SP'!K25/'Jan''13 SP'!K26&lt;'Jan''13 SP'!K27),(0),('Bills Jan''13'!$F5*'Jan''13 SP'!K25/'Jan''13 SP'!K26-'Jan''13 SP'!K27)*'Jan''13 SP'!K34/100)*'Jan''13 SP'!K26</f>
        <v>452.6920859999999</v>
      </c>
      <c r="J87" s="70"/>
    </row>
    <row r="88" spans="1:10" x14ac:dyDescent="0.15">
      <c r="A88" s="47" t="s">
        <v>309</v>
      </c>
      <c r="C88" s="66">
        <f>365*'Jan''13 SP'!E35/100</f>
        <v>197.2971</v>
      </c>
      <c r="D88" s="66">
        <f>365*'Jan''13 SP'!F35/100</f>
        <v>203.15899999999999</v>
      </c>
      <c r="E88" s="66">
        <f>365*'Jan''13 SP'!G35/100</f>
        <v>216.81</v>
      </c>
      <c r="F88" s="66">
        <f>365*'Jan''13 SP'!H35/100</f>
        <v>199.29</v>
      </c>
      <c r="G88" s="66">
        <f>365*'Jan''13 SP'!I35/100</f>
        <v>231.66549999999998</v>
      </c>
      <c r="H88" s="66">
        <f>365*'Jan''13 SP'!J35/100</f>
        <v>201.08579999999998</v>
      </c>
      <c r="I88" s="66">
        <f>365*'Jan''13 SP'!K35/100</f>
        <v>180.67500000000001</v>
      </c>
      <c r="J88" s="67">
        <f>AVERAGE(C88:I88)</f>
        <v>204.28320000000002</v>
      </c>
    </row>
    <row r="89" spans="1:10" x14ac:dyDescent="0.15">
      <c r="A89" s="69" t="s">
        <v>721</v>
      </c>
      <c r="B89" s="70"/>
      <c r="C89" s="68">
        <f t="shared" ref="C89:H89" si="6">SUM(C82:C88)</f>
        <v>1363.0803317999998</v>
      </c>
      <c r="D89" s="68">
        <f t="shared" si="6"/>
        <v>1376.3746744</v>
      </c>
      <c r="E89" s="68">
        <f t="shared" si="6"/>
        <v>1446.274962</v>
      </c>
      <c r="F89" s="68">
        <f t="shared" si="6"/>
        <v>1345.0795399999997</v>
      </c>
      <c r="G89" s="68">
        <f t="shared" si="6"/>
        <v>1477.9426705999999</v>
      </c>
      <c r="H89" s="68">
        <f t="shared" si="6"/>
        <v>1462.6089844599999</v>
      </c>
      <c r="I89" s="68">
        <f>SUM(I82:I88)</f>
        <v>1337.1085089999999</v>
      </c>
      <c r="J89" s="72">
        <f>AVERAGE(C89:I89)</f>
        <v>1401.2099531799997</v>
      </c>
    </row>
    <row r="91" spans="1:10" x14ac:dyDescent="0.15">
      <c r="A91" s="62" t="s">
        <v>703</v>
      </c>
      <c r="C91" s="50" t="s">
        <v>872</v>
      </c>
      <c r="D91" s="50" t="s">
        <v>396</v>
      </c>
      <c r="E91" s="50" t="s">
        <v>202</v>
      </c>
      <c r="F91" s="50" t="s">
        <v>398</v>
      </c>
      <c r="G91" s="50" t="s">
        <v>126</v>
      </c>
      <c r="H91" s="50" t="s">
        <v>522</v>
      </c>
      <c r="I91" s="50" t="s">
        <v>726</v>
      </c>
      <c r="J91" s="65" t="s">
        <v>729</v>
      </c>
    </row>
    <row r="92" spans="1:10" x14ac:dyDescent="0.15">
      <c r="A92" s="47" t="s">
        <v>667</v>
      </c>
      <c r="C92" s="66">
        <f>IF($F5*'Jan''13 SP'!E39/'Jan''13 SP'!E40&gt;='Jan''13 SP'!E43,('Jan''13 SP'!E43*'Jan''13 SP'!E45/100)*'Jan''13 SP'!E40,($F5*'Jan''13 SP'!E39/'Jan''13 SP'!E40*'Jan''13 SP'!E45/100)*'Jan''13 SP'!E40)</f>
        <v>253.70399999999998</v>
      </c>
      <c r="D92" s="66">
        <f>IF($F5*'Jan''13 SP'!F39/'Jan''13 SP'!F40&gt;='Jan''13 SP'!F43,('Jan''13 SP'!F43*'Jan''13 SP'!F45/100)*'Jan''13 SP'!F40,('Bills Jan''13'!$F5*'Jan''13 SP'!F39/'Jan''13 SP'!F40*'Jan''13 SP'!F45/100)*'Jan''13 SP'!F40)</f>
        <v>156.28800000000001</v>
      </c>
      <c r="E92" s="66">
        <f>IF($F5*'Jan''13 SP'!G39/'Jan''13 SP'!G40&gt;='Jan''13 SP'!G43,('Jan''13 SP'!G43*'Jan''13 SP'!G45/100)*'Jan''13 SP'!G40,($F5*'Jan''13 SP'!G39/'Jan''13 SP'!G40*'Jan''13 SP'!G45/100)*'Jan''13 SP'!G40)</f>
        <v>281.16000000000003</v>
      </c>
      <c r="F92" s="66">
        <f>IF($F5*'Jan''13 SP'!H39/'Jan''13 SP'!H40&gt;='Jan''13 SP'!H43,('Jan''13 SP'!H43*'Jan''13 SP'!H45/100)*'Jan''13 SP'!H40,('Bills Jan''13'!$F5*'Jan''13 SP'!H39/'Jan''13 SP'!H40*'Jan''13 SP'!H45/100)*'Jan''13 SP'!H40)</f>
        <v>144.63999999999999</v>
      </c>
      <c r="G92" s="66">
        <f>IF($F5*'Jan''13 SP'!I39/'Jan''13 SP'!I40&gt;='Jan''13 SP'!I43,('Jan''13 SP'!I43*'Jan''13 SP'!I45/100)*'Jan''13 SP'!I40,('Bills Jan''13'!$F5*'Jan''13 SP'!I39/'Jan''13 SP'!I40*'Jan''13 SP'!I45/100)*'Jan''13 SP'!I40)</f>
        <v>158.048</v>
      </c>
      <c r="H92" s="66">
        <f>IF($F5*'Jan''13 SP'!J39/'Jan''13 SP'!J40&gt;='Jan''13 SP'!J43,('Jan''13 SP'!J43*'Jan''13 SP'!J45/100)*'Jan''13 SP'!J40,('Bills Jan''13'!$F5*'Jan''13 SP'!J39/'Jan''13 SP'!J40*'Jan''13 SP'!J45/100)*'Jan''13 SP'!J40)</f>
        <v>156.69631999999999</v>
      </c>
      <c r="I92" s="66">
        <f>IF($F5*'Jan''13 SP'!K39/'Jan''13 SP'!K40&gt;='Jan''13 SP'!K43,('Jan''13 SP'!K43*'Jan''13 SP'!K45/100)*'Jan''13 SP'!K40,('Bills Jan''13'!$F5*'Jan''13 SP'!K39/'Jan''13 SP'!K40*'Jan''13 SP'!K45/100)*'Jan''13 SP'!K40)</f>
        <v>149.952</v>
      </c>
      <c r="J92" s="70"/>
    </row>
    <row r="93" spans="1:10" x14ac:dyDescent="0.15">
      <c r="A93" s="47" t="s">
        <v>170</v>
      </c>
      <c r="C93" s="66">
        <f>IF($F5*'Jan''13 SP'!E39/'Jan''13 SP'!E40&lt;'Jan''13 SP'!E43,0,IF($F5*'Jan''13 SP'!E39/'Jan''13 SP'!E40&lt;='Jan''13 SP'!E44,($F5*'Jan''13 SP'!E39/'Jan''13 SP'!E40-'Jan''13 SP'!E43)*('Jan''13 SP'!E46/100)*'Jan''13 SP'!E40,('Jan''13 SP'!E44-'Jan''13 SP'!E43)*('Jan''13 SP'!E46/100)*'Jan''13 SP'!E40))</f>
        <v>160.14462419999998</v>
      </c>
      <c r="D93" s="66">
        <v>0</v>
      </c>
      <c r="E93" s="66">
        <f>IF($F5*'Jan''13 SP'!G39/'Jan''13 SP'!G40&lt;'Jan''13 SP'!G43,0,IF($F5*'Jan''13 SP'!G39/'Jan''13 SP'!G40&lt;='Jan''13 SP'!G44,($F5*'Jan''13 SP'!G39/'Jan''13 SP'!G40-'Jan''13 SP'!G43)*('Jan''13 SP'!G46/100)*'Jan''13 SP'!G40,('Jan''13 SP'!G44-'Jan''13 SP'!G43)*('Jan''13 SP'!G46/100)*'Jan''13 SP'!G40))</f>
        <v>183.10726499999996</v>
      </c>
      <c r="F93" s="66">
        <v>0</v>
      </c>
      <c r="G93" s="66">
        <v>0</v>
      </c>
      <c r="H93" s="66">
        <v>0</v>
      </c>
      <c r="I93" s="66">
        <v>0</v>
      </c>
      <c r="J93" s="70"/>
    </row>
    <row r="94" spans="1:10" x14ac:dyDescent="0.15">
      <c r="A94" s="47" t="s">
        <v>868</v>
      </c>
      <c r="C94" s="66">
        <f>IF(($F5*'Jan''13 SP'!E39/'Jan''13 SP'!E40&gt;'Jan''13 SP'!E44),($F5*'Jan''13 SP'!E39/'Jan''13 SP'!E40-'Jan''13 SP'!E44)*'Jan''13 SP'!E47/100*'Jan''13 SP'!E40,0)</f>
        <v>0</v>
      </c>
      <c r="D94" s="66">
        <f>IF(($F5*'Jan''13 SP'!F39/'Jan''13 SP'!F40&lt;'Jan''13 SP'!F43),(0),('Bills Jan''13'!$F5*'Jan''13 SP'!F39/'Jan''13 SP'!F40-'Jan''13 SP'!F43)*'Jan''13 SP'!F47/100)*'Jan''13 SP'!F40</f>
        <v>271.69611479999998</v>
      </c>
      <c r="E94" s="66">
        <f>IF(($F5*'Jan''13 SP'!G39/'Jan''13 SP'!G40&gt;'Jan''13 SP'!G44),($F5*'Jan''13 SP'!G39/'Jan''13 SP'!G40-'Jan''13 SP'!G44)*'Jan''13 SP'!G47/100*'Jan''13 SP'!G40,0)</f>
        <v>0</v>
      </c>
      <c r="F94" s="66">
        <f>IF(($F5*'Jan''13 SP'!H39/'Jan''13 SP'!H40&lt;'Jan''13 SP'!H43),(0),('Bills Jan''13'!$F5*'Jan''13 SP'!H39/'Jan''13 SP'!H40-'Jan''13 SP'!H43)*'Jan''13 SP'!H47/100)*'Jan''13 SP'!H40</f>
        <v>264.22198999999995</v>
      </c>
      <c r="G94" s="66">
        <f>IF(($F5*'Jan''13 SP'!I39/'Jan''13 SP'!I40&lt;'Jan''13 SP'!I43),(0),('Bills Jan''13'!$F5*'Jan''13 SP'!I39/'Jan''13 SP'!I40-'Jan''13 SP'!I43)*'Jan''13 SP'!I47/100)*'Jan''13 SP'!I40</f>
        <v>287.59322789999993</v>
      </c>
      <c r="H94" s="66">
        <f>IF(($F5*'Jan''13 SP'!J39/'Jan''13 SP'!J40&lt;'Jan''13 SP'!J43),(0),('Bills Jan''13'!$F5*'Jan''13 SP'!J39/'Jan''13 SP'!J40-'Jan''13 SP'!J43)*'Jan''13 SP'!J47/100)*'Jan''13 SP'!J40</f>
        <v>287.15967026999994</v>
      </c>
      <c r="I94" s="66">
        <f>IF(($F5*'Jan''13 SP'!K39/'Jan''13 SP'!K40&lt;'Jan''13 SP'!K43),(0),('Bills Jan''13'!$F5*'Jan''13 SP'!K39/'Jan''13 SP'!K40-'Jan''13 SP'!K43)*'Jan''13 SP'!K47/100)*'Jan''13 SP'!K40</f>
        <v>274.58649899999995</v>
      </c>
      <c r="J94" s="70"/>
    </row>
    <row r="95" spans="1:10" x14ac:dyDescent="0.15">
      <c r="A95" s="47" t="s">
        <v>744</v>
      </c>
      <c r="C95" s="66">
        <f>IF($F5*'Jan''13 SP'!E41/'Jan''13 SP'!E42&gt;='Jan''13 SP'!E43,('Jan''13 SP'!E43*'Jan''13 SP'!E48/100)*'Jan''13 SP'!E42,($F5*'Jan''13 SP'!E41/'Jan''13 SP'!E42*'Jan''13 SP'!E48/100)*'Jan''13 SP'!E42)</f>
        <v>453.81599999999997</v>
      </c>
      <c r="D95" s="66">
        <f>IF($F5*'Jan''13 SP'!F41/'Jan''13 SP'!F42&gt;='Jan''13 SP'!F43,('Jan''13 SP'!F43*'Jan''13 SP'!F48/100)*'Jan''13 SP'!F42,('Bills Jan''13'!$F5*'Jan''13 SP'!F41/'Jan''13 SP'!F42*'Jan''13 SP'!F48/100)*'Jan''13 SP'!F42)</f>
        <v>267.37920000000003</v>
      </c>
      <c r="E95" s="66">
        <f>IF($F5*'Jan''13 SP'!G41/'Jan''13 SP'!G42&gt;='Jan''13 SP'!G43,('Jan''13 SP'!G43*'Jan''13 SP'!G48/100)*'Jan''13 SP'!G42,($F5*'Jan''13 SP'!G41/'Jan''13 SP'!G42*'Jan''13 SP'!G48/100)*'Jan''13 SP'!G42)</f>
        <v>491.03999999999991</v>
      </c>
      <c r="F95" s="66">
        <f>IF($F5*'Jan''13 SP'!H41/'Jan''13 SP'!H42&gt;='Jan''13 SP'!H43,('Jan''13 SP'!H43*'Jan''13 SP'!H48/100)*'Jan''13 SP'!H42,('Bills Jan''13'!$F5*'Jan''13 SP'!H41/'Jan''13 SP'!H42*'Jan''13 SP'!H48/100)*'Jan''13 SP'!H42)</f>
        <v>256</v>
      </c>
      <c r="G95" s="66">
        <f>IF($F5*'Jan''13 SP'!I41/'Jan''13 SP'!I42&gt;='Jan''13 SP'!I43,('Jan''13 SP'!I43*'Jan''13 SP'!I48/100)*'Jan''13 SP'!I42,('Bills Jan''13'!$F5*'Jan''13 SP'!I41/'Jan''13 SP'!I42*'Jan''13 SP'!I48/100)*'Jan''13 SP'!I42)</f>
        <v>269.63200000000001</v>
      </c>
      <c r="H95" s="66">
        <f>IF($F5*'Jan''13 SP'!J41/'Jan''13 SP'!J42&gt;='Jan''13 SP'!J43,('Jan''13 SP'!J43*'Jan''13 SP'!J48/100)*'Jan''13 SP'!J42,('Bills Jan''13'!$F5*'Jan''13 SP'!J41/'Jan''13 SP'!J42*'Jan''13 SP'!J48/100)*'Jan''13 SP'!J42)</f>
        <v>287.40096</v>
      </c>
      <c r="I95" s="66">
        <f>IF($F5*'Jan''13 SP'!K41/'Jan''13 SP'!K42&gt;='Jan''13 SP'!K43,('Jan''13 SP'!K43*'Jan''13 SP'!K48/100)*'Jan''13 SP'!K42,('Bills Jan''13'!$F5*'Jan''13 SP'!K41/'Jan''13 SP'!K42*'Jan''13 SP'!K48/100)*'Jan''13 SP'!K42)</f>
        <v>254.84800000000004</v>
      </c>
      <c r="J95" s="70"/>
    </row>
    <row r="96" spans="1:10" x14ac:dyDescent="0.15">
      <c r="A96" s="47" t="s">
        <v>389</v>
      </c>
      <c r="C96" s="66">
        <f>IF($F5*'Jan''13 SP'!E41/'Jan''13 SP'!E42&lt;'Jan''13 SP'!E43,0,IF($F5*'Jan''13 SP'!E41/'Jan''13 SP'!E42&lt;='Jan''13 SP'!E44,($F5*'Jan''13 SP'!E41/'Jan''13 SP'!E42-'Jan''13 SP'!E43)*('Jan''13 SP'!E49/100)*'Jan''13 SP'!E42,('Jan''13 SP'!E44-'Jan''13 SP'!E43)*('Jan''13 SP'!E49/100)*'Jan''13 SP'!E42))</f>
        <v>278.32304279999994</v>
      </c>
      <c r="D96" s="66">
        <v>0</v>
      </c>
      <c r="E96" s="66">
        <f>IF($F5*'Jan''13 SP'!G41/'Jan''13 SP'!G42&lt;'Jan''13 SP'!G43,0,IF($F5*'Jan''13 SP'!G41/'Jan''13 SP'!G42&lt;='Jan''13 SP'!G44,($F5*'Jan''13 SP'!G41/'Jan''13 SP'!G42-'Jan''13 SP'!G43)*('Jan''13 SP'!G49/100)*'Jan''13 SP'!G42,('Jan''13 SP'!G44-'Jan''13 SP'!G43)*('Jan''13 SP'!G49/100)*'Jan''13 SP'!G42))</f>
        <v>334.54192199999989</v>
      </c>
      <c r="F96" s="66">
        <v>0</v>
      </c>
      <c r="G96" s="66">
        <v>0</v>
      </c>
      <c r="H96" s="66">
        <v>0</v>
      </c>
      <c r="I96" s="66">
        <v>0</v>
      </c>
      <c r="J96" s="70"/>
    </row>
    <row r="97" spans="1:10" x14ac:dyDescent="0.15">
      <c r="A97" s="47" t="s">
        <v>742</v>
      </c>
      <c r="C97" s="66">
        <f>IF(($F5*'Jan''13 SP'!E41/'Jan''13 SP'!E42&gt;'Jan''13 SP'!E44),($F5*'Jan''13 SP'!E41/'Jan''13 SP'!E42-'Jan''13 SP'!E44)*'Jan''13 SP'!E50/100*'Jan''13 SP'!E42,0)</f>
        <v>0</v>
      </c>
      <c r="D97" s="66">
        <f>IF(($F5*'Jan''13 SP'!F41/'Jan''13 SP'!F42&lt;'Jan''13 SP'!F43),(0),('Bills Jan''13'!$F5*'Jan''13 SP'!F41/'Jan''13 SP'!F42-'Jan''13 SP'!F43)*'Jan''13 SP'!F50/100)*'Jan''13 SP'!F42</f>
        <v>492.32877539999987</v>
      </c>
      <c r="E97" s="66">
        <f>IF(($F5*'Jan''13 SP'!G41/'Jan''13 SP'!G42&gt;'Jan''13 SP'!G44),($F5*'Jan''13 SP'!G41/'Jan''13 SP'!G42-'Jan''13 SP'!G44)*'Jan''13 SP'!G50/100*'Jan''13 SP'!G42,0)</f>
        <v>0</v>
      </c>
      <c r="F97" s="66">
        <f>IF(($F5*'Jan''13 SP'!H41/'Jan''13 SP'!H42&lt;'Jan''13 SP'!H43),(0),('Bills Jan''13'!$F5*'Jan''13 SP'!H41/'Jan''13 SP'!H42-'Jan''13 SP'!H43)*'Jan''13 SP'!H50/100)*'Jan''13 SP'!H42</f>
        <v>508.00691999999998</v>
      </c>
      <c r="G97" s="66">
        <f>IF(($F5*'Jan''13 SP'!I41/'Jan''13 SP'!I42&lt;'Jan''13 SP'!I43),(0),('Bills Jan''13'!$F5*'Jan''13 SP'!I41/'Jan''13 SP'!I42-'Jan''13 SP'!I43)*'Jan''13 SP'!I50/100)*'Jan''13 SP'!I42</f>
        <v>539.2172301999999</v>
      </c>
      <c r="H97" s="66">
        <f>IF(($F5*'Jan''13 SP'!J41/'Jan''13 SP'!J42&lt;'Jan''13 SP'!J43),(0),('Bills Jan''13'!$F5*'Jan''13 SP'!J41/'Jan''13 SP'!J42-'Jan''13 SP'!J43)*'Jan''13 SP'!J50/100)*'Jan''13 SP'!J42</f>
        <v>522.00338651999994</v>
      </c>
      <c r="I97" s="66">
        <f>IF(($F5*'Jan''13 SP'!K41/'Jan''13 SP'!K42&lt;'Jan''13 SP'!K43),(0),('Bills Jan''13'!$F5*'Jan''13 SP'!K41/'Jan''13 SP'!K42-'Jan''13 SP'!K43)*'Jan''13 SP'!K50/100)*'Jan''13 SP'!K42</f>
        <v>488.15377599999994</v>
      </c>
      <c r="J97" s="70"/>
    </row>
    <row r="98" spans="1:10" x14ac:dyDescent="0.15">
      <c r="A98" s="47" t="s">
        <v>309</v>
      </c>
      <c r="C98" s="66">
        <f>365*'Jan''13 SP'!E51/100</f>
        <v>220.82499999999999</v>
      </c>
      <c r="D98" s="66">
        <f>365*'Jan''13 SP'!F51/100</f>
        <v>211.59049999999999</v>
      </c>
      <c r="E98" s="66">
        <f>365*'Jan''13 SP'!G51/100</f>
        <v>220.82499999999999</v>
      </c>
      <c r="F98" s="66">
        <f>365*'Jan''13 SP'!H51/100</f>
        <v>210.678</v>
      </c>
      <c r="G98" s="66">
        <f>365*'Jan''13 SP'!I51/100</f>
        <v>235.27899999999997</v>
      </c>
      <c r="H98" s="66">
        <f>365*'Jan''13 SP'!J51/100</f>
        <v>206.98785000000001</v>
      </c>
      <c r="I98" s="66">
        <f>365*'Jan''13 SP'!K51/100</f>
        <v>200.75</v>
      </c>
      <c r="J98" s="71">
        <f>AVERAGE(C98:I98)</f>
        <v>215.27647857142853</v>
      </c>
    </row>
    <row r="99" spans="1:10" x14ac:dyDescent="0.15">
      <c r="A99" s="69" t="s">
        <v>721</v>
      </c>
      <c r="B99" s="70"/>
      <c r="C99" s="68">
        <f t="shared" ref="C99:H99" si="7">SUM(C92:C98)</f>
        <v>1366.8126669999999</v>
      </c>
      <c r="D99" s="68">
        <f t="shared" si="7"/>
        <v>1399.2825902</v>
      </c>
      <c r="E99" s="68">
        <f t="shared" si="7"/>
        <v>1510.6741869999998</v>
      </c>
      <c r="F99" s="68">
        <f t="shared" si="7"/>
        <v>1383.54691</v>
      </c>
      <c r="G99" s="68">
        <f t="shared" si="7"/>
        <v>1489.7694580999998</v>
      </c>
      <c r="H99" s="68">
        <f t="shared" si="7"/>
        <v>1460.2481867899996</v>
      </c>
      <c r="I99" s="68">
        <f>SUM(I92:I98)</f>
        <v>1368.2902749999998</v>
      </c>
      <c r="J99" s="72">
        <f>AVERAGE(C99:I99)</f>
        <v>1425.5177534414283</v>
      </c>
    </row>
    <row r="101" spans="1:10" x14ac:dyDescent="0.15">
      <c r="A101" s="93"/>
      <c r="B101" s="93"/>
      <c r="C101" s="93"/>
      <c r="D101" s="93"/>
      <c r="E101" s="93"/>
      <c r="F101" s="93"/>
      <c r="G101" s="93"/>
      <c r="H101" s="93"/>
      <c r="I101" s="93"/>
      <c r="J101" s="93"/>
    </row>
  </sheetData>
  <sheetProtection algorithmName="SHA-512" hashValue="Wy4EjxYUgEOWalx0aR5Ir6DceAdbABtpphZb2W7rdM/IQcz3FTvY0bxcMbhLqtQ55vSI0e4KPLajXMf5lp4CpQ==" saltValue="rVDk2zfng0py9r+RfpgV5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M101"/>
  <sheetViews>
    <sheetView zoomScale="125" workbookViewId="0">
      <selection activeCell="F6" sqref="F6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8" width="11.6640625" style="47" customWidth="1"/>
    <col min="9" max="9" width="13" style="47" customWidth="1"/>
    <col min="10" max="10" width="15" style="47" customWidth="1"/>
    <col min="11" max="13" width="11.6640625" style="47" customWidth="1"/>
    <col min="14" max="16384" width="10.83203125" style="47"/>
  </cols>
  <sheetData>
    <row r="1" spans="1:13" x14ac:dyDescent="0.15">
      <c r="A1" s="58" t="s">
        <v>124</v>
      </c>
    </row>
    <row r="2" spans="1:13" x14ac:dyDescent="0.15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</row>
    <row r="3" spans="1:13" x14ac:dyDescent="0.15">
      <c r="A3" s="61" t="s">
        <v>716</v>
      </c>
    </row>
    <row r="5" spans="1:13" x14ac:dyDescent="0.15">
      <c r="A5" s="62" t="s">
        <v>523</v>
      </c>
      <c r="B5" s="62"/>
      <c r="C5" s="62" t="s">
        <v>911</v>
      </c>
      <c r="F5" s="76">
        <v>63000</v>
      </c>
    </row>
    <row r="6" spans="1:13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3" x14ac:dyDescent="0.15">
      <c r="A7" s="64" t="s">
        <v>295</v>
      </c>
    </row>
    <row r="9" spans="1:13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126</v>
      </c>
      <c r="H9" s="50" t="s">
        <v>522</v>
      </c>
      <c r="I9" s="50" t="s">
        <v>726</v>
      </c>
      <c r="J9" s="65" t="s">
        <v>729</v>
      </c>
    </row>
    <row r="10" spans="1:13" x14ac:dyDescent="0.15">
      <c r="A10" s="47" t="s">
        <v>667</v>
      </c>
      <c r="C10" s="66">
        <f>IF($F5*'Jul''12 Multi'!E7/'Jul''12 Multi'!E8&gt;='Jul''12 Multi'!E11,('Jul''12 Multi'!E11*'Jul''12 Multi'!E15/100)*'Jul''12 Multi'!E8,($F5*'Jul''12 Multi'!E7/'Jul''12 Multi'!E8*'Jul''12 Multi'!E15/100)*'Jul''12 Multi'!E8)</f>
        <v>178.893</v>
      </c>
      <c r="D10" s="66">
        <f>IF($F5*'Jul''12 Multi'!F7/'Jul''12 Multi'!F8&gt;='Jul''12 Multi'!F11,('Jul''12 Multi'!F11*'Jul''12 Multi'!F15/100)*'Jul''12 Multi'!F8,($F5*'Jul''12 Multi'!F7/'Jul''12 Multi'!F8*'Jul''12 Multi'!F15/100)*'Jul''12 Multi'!F8)</f>
        <v>371.25</v>
      </c>
      <c r="E10" s="66">
        <f>IF($F5*'Jul''12 Multi'!G7/'Jul''12 Multi'!G8&gt;='Jul''12 Multi'!G11,('Jul''12 Multi'!G11*'Jul''12 Multi'!G15/100)*'Jul''12 Multi'!G8,($F5*'Jul''12 Multi'!G7/'Jul''12 Multi'!G8*'Jul''12 Multi'!G15/100)*'Jul''12 Multi'!G8)</f>
        <v>370.71539999999999</v>
      </c>
      <c r="F10" s="66">
        <f>IF($F5*'Jul''12 Multi'!H7/'Jul''12 Multi'!H8&gt;='Jul''12 Multi'!H11,('Jul''12 Multi'!H11*'Jul''12 Multi'!H15/100)*'Jul''12 Multi'!H8,($F5*'Jul''12 Multi'!H7/'Jul''12 Multi'!H8*'Jul''12 Multi'!H15/100)*'Jul''12 Multi'!H8)</f>
        <v>360</v>
      </c>
      <c r="G10" s="66">
        <f>IF($F5*'Jul''12 Multi'!I7/'Jul''12 Multi'!I8&gt;='Jul''12 Multi'!I11,('Jul''12 Multi'!I11*'Jul''12 Multi'!I15/100)*'Jul''12 Multi'!I8,($F5*'Jul''12 Multi'!I7/'Jul''12 Multi'!I8*'Jul''12 Multi'!I15/100)*'Jul''12 Multi'!I8)</f>
        <v>403.72200000000004</v>
      </c>
      <c r="H10" s="66">
        <f>IF($F5*'Jul''12 Multi'!J7/'Jul''12 Multi'!J8&gt;='Jul''12 Multi'!J11,('Jul''12 Multi'!J11*'Jul''12 Multi'!J15/100)*'Jul''12 Multi'!J8,($F5*'Jul''12 Multi'!J7/'Jul''12 Multi'!J8*'Jul''12 Multi'!J15/100)*'Jul''12 Multi'!J8)</f>
        <v>399.84120000000007</v>
      </c>
      <c r="I10" s="66">
        <f>IF($F5*'Jul''12 Multi'!K7/'Jul''12 Multi'!K8&gt;='Jul''12 Multi'!K11,('Jul''12 Multi'!K11*'Jul''12 Multi'!K15/100)*'Jul''12 Multi'!K8,($F5*'Jul''12 Multi'!K7/'Jul''12 Multi'!K8*'Jul''12 Multi'!K15/100)*'Jul''12 Multi'!K8)</f>
        <v>376.20000000000005</v>
      </c>
      <c r="J10" s="70"/>
    </row>
    <row r="11" spans="1:13" x14ac:dyDescent="0.15">
      <c r="A11" s="47" t="s">
        <v>170</v>
      </c>
      <c r="C11" s="66">
        <f>IF($F5*'Jul''12 Multi'!E7/'Jul''12 Multi'!E8&lt;'Jul''12 Multi'!E11,0,IF($F5*'Jul''12 Multi'!E7/'Jul''12 Multi'!E8&lt;='Jul''12 Multi'!E12,($F5*'Jul''12 Multi'!E7/'Jul''12 Multi'!E8-'Jul''12 Multi'!E11)*('Jul''12 Multi'!E16/100)*'Jul''12 Multi'!E8,('Jul''12 Multi'!E12-'Jul''12 Multi'!E11)*('Jul''12 Multi'!E16/100)*'Jul''12 Multi'!E8))</f>
        <v>154.53900000000002</v>
      </c>
      <c r="D11" s="66">
        <f>IF($F5*'Jul''12 Multi'!F7/'Jul''12 Multi'!F8&lt;'Jul''12 Multi'!F11,0,IF($F5*'Jul''12 Multi'!F7/'Jul''12 Multi'!F8&lt;='Jul''12 Multi'!F12,($F5*'Jul''12 Multi'!F7/'Jul''12 Multi'!F8-'Jul''12 Multi'!F11)*('Jul''12 Multi'!F16/100)*'Jul''12 Multi'!F8,('Jul''12 Multi'!F12-'Jul''12 Multi'!F11)*('Jul''12 Multi'!F16/100)*'Jul''12 Multi'!F8))</f>
        <v>144.83699999999999</v>
      </c>
      <c r="E11" s="66">
        <f>IF($F5*'Jul''12 Multi'!G7/'Jul''12 Multi'!G8&lt;'Jul''12 Multi'!G11,0,IF($F5*'Jul''12 Multi'!G7/'Jul''12 Multi'!G8&lt;='Jul''12 Multi'!G12,($F5*'Jul''12 Multi'!G7/'Jul''12 Multi'!G8-'Jul''12 Multi'!G11)*('Jul''12 Multi'!G16/100)*'Jul''12 Multi'!G8,('Jul''12 Multi'!G12-'Jul''12 Multi'!G11)*('Jul''12 Multi'!G16/100)*'Jul''12 Multi'!G8))</f>
        <v>133.51139999999998</v>
      </c>
      <c r="F11" s="66">
        <f>IF($F5*'Jul''12 Multi'!H7/'Jul''12 Multi'!H8&lt;'Jul''12 Multi'!H11,0,IF($F5*'Jul''12 Multi'!H7/'Jul''12 Multi'!H8&lt;='Jul''12 Multi'!H12,($F5*'Jul''12 Multi'!H7/'Jul''12 Multi'!H8-'Jul''12 Multi'!H11)*('Jul''12 Multi'!H16/100)*'Jul''12 Multi'!H8,('Jul''12 Multi'!H12-'Jul''12 Multi'!H11)*('Jul''12 Multi'!H16/100)*'Jul''12 Multi'!H8))</f>
        <v>0</v>
      </c>
      <c r="G11" s="66">
        <f>IF($F5*'Jul''12 Multi'!I7/'Jul''12 Multi'!I8&lt;'Jul''12 Multi'!I11,0,IF($F5*'Jul''12 Multi'!I7/'Jul''12 Multi'!I8&lt;='Jul''12 Multi'!I12,($F5*'Jul''12 Multi'!I7/'Jul''12 Multi'!I8-'Jul''12 Multi'!I11)*('Jul''12 Multi'!I16/100)*'Jul''12 Multi'!I8,('Jul''12 Multi'!I12-'Jul''12 Multi'!I11)*('Jul''12 Multi'!I16/100)*'Jul''12 Multi'!I8))</f>
        <v>147.31200000000001</v>
      </c>
      <c r="H11" s="66">
        <f>IF($F5*'Jul''12 Multi'!J7/'Jul''12 Multi'!J8&lt;'Jul''12 Multi'!J11,0,IF($F5*'Jul''12 Multi'!J7/'Jul''12 Multi'!J8&lt;='Jul''12 Multi'!J12,($F5*'Jul''12 Multi'!J7/'Jul''12 Multi'!J8-'Jul''12 Multi'!J11)*('Jul''12 Multi'!J16/100)*'Jul''12 Multi'!J8,('Jul''12 Multi'!J12-'Jul''12 Multi'!J11)*('Jul''12 Multi'!J16/100)*'Jul''12 Multi'!J8))</f>
        <v>149.50980000000001</v>
      </c>
      <c r="I11" s="66">
        <f>IF($F5*'Jul''12 Multi'!K7/'Jul''12 Multi'!K8&lt;'Jul''12 Multi'!K11,0,IF($F5*'Jul''12 Multi'!K7/'Jul''12 Multi'!K8&lt;='Jul''12 Multi'!K12,($F5*'Jul''12 Multi'!K7/'Jul''12 Multi'!K8-'Jul''12 Multi'!K11)*('Jul''12 Multi'!K16/100)*'Jul''12 Multi'!K8,('Jul''12 Multi'!K12-'Jul''12 Multi'!K11)*('Jul''12 Multi'!K16/100)*'Jul''12 Multi'!K8))</f>
        <v>146.51999999999998</v>
      </c>
      <c r="J11" s="70"/>
    </row>
    <row r="12" spans="1:13" x14ac:dyDescent="0.15">
      <c r="A12" s="47" t="s">
        <v>535</v>
      </c>
      <c r="C12" s="89">
        <f>IF($F5*'Jul''12 Multi'!E7/'Jul''12 Multi'!E8&lt;'Jul''12 Multi'!E12,0,IF($F5*'Jul''12 Multi'!E7/'Jul''12 Multi'!E8&lt;='Jul''12 Multi'!E13,($F5*'Jul''12 Multi'!E7/'Jul''12 Multi'!E8-'Jul''12 Multi'!E12)*('Jul''12 Multi'!E17/100)*'Jul''12 Multi'!E8,('Jul''12 Multi'!E13-'Jul''12 Multi'!E12)*('Jul''12 Multi'!E17/100)*'Jul''12 Multi'!E8))</f>
        <v>123.15600000000001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70"/>
    </row>
    <row r="13" spans="1:13" x14ac:dyDescent="0.15">
      <c r="A13" s="47" t="s">
        <v>776</v>
      </c>
      <c r="C13" s="66">
        <f>IF($F5*'Jul''12 Multi'!E7/'Jul''12 Multi'!E8&lt;'Jul''12 Multi'!E13,0,IF($F5*'Jul''12 Multi'!E7/'Jul''12 Multi'!E8&lt;='Jul''12 Multi'!E14,($F5*'Jul''12 Multi'!E7/'Jul''12 Multi'!E8-'Jul''12 Multi'!E13)*('Jul''12 Multi'!E18/100)*'Jul''12 Multi'!E8,('Jul''12 Multi'!E14-'Jul''12 Multi'!E13)*('Jul''12 Multi'!E18/100)*'Jul''12 Multi'!E8))</f>
        <v>53.261999999999993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70"/>
    </row>
    <row r="14" spans="1:13" x14ac:dyDescent="0.15">
      <c r="A14" s="47" t="s">
        <v>868</v>
      </c>
      <c r="C14" s="66">
        <f>IF(($F5*'Jul''12 Multi'!E7/'Jul''12 Multi'!E8&gt;'Jul''12 Multi'!E14),($F5*'Jul''12 Multi'!E7/'Jul''12 Multi'!E8-'Jul''12 Multi'!E14)*'Jul''12 Multi'!E19/100*'Jul''12 Multi'!E8,0)</f>
        <v>0</v>
      </c>
      <c r="D14" s="66">
        <f>IF(($F5*'Jul''12 Multi'!F7/'Jul''12 Multi'!F8&gt;'Jul''12 Multi'!F12),($F5*'Jul''12 Multi'!F7/'Jul''12 Multi'!F8-'Jul''12 Multi'!F12)*'Jul''12 Multi'!F19/100)*'Jul''12 Multi'!F8</f>
        <v>47.420999999999999</v>
      </c>
      <c r="E14" s="66">
        <f>IF(($F5*'Jul''12 Multi'!G7/'Jul''12 Multi'!G8&gt;'Jul''12 Multi'!G12),($F5*'Jul''12 Multi'!G7/'Jul''12 Multi'!G8-'Jul''12 Multi'!G12)*'Jul''12 Multi'!G19/100)*'Jul''12 Multi'!G8</f>
        <v>49.000050000000002</v>
      </c>
      <c r="F14" s="66">
        <f>IF(($F5*'Jul''12 Multi'!H7/'Jul''12 Multi'!H8&gt;'Jul''12 Multi'!H12),($F5*'Jul''12 Multi'!H7/'Jul''12 Multi'!H8-'Jul''12 Multi'!H12)*'Jul''12 Multi'!H19/100)*'Jul''12 Multi'!H8</f>
        <v>202.5</v>
      </c>
      <c r="G14" s="66">
        <f>IF(($F5*'Jul''12 Multi'!I7/'Jul''12 Multi'!I8&gt;'Jul''12 Multi'!I12),($F5*'Jul''12 Multi'!I7/'Jul''12 Multi'!I8-'Jul''12 Multi'!I12)*'Jul''12 Multi'!I19/100)*'Jul''12 Multi'!I8</f>
        <v>50.539500000000004</v>
      </c>
      <c r="H14" s="66">
        <f>IF(($F5*'Jul''12 Multi'!J7/'Jul''12 Multi'!J8&gt;'Jul''12 Multi'!J12),($F5*'Jul''12 Multi'!J7/'Jul''12 Multi'!J8-'Jul''12 Multi'!J12)*'Jul''12 Multi'!J19/100)*'Jul''12 Multi'!J8</f>
        <v>55.073700000000002</v>
      </c>
      <c r="I14" s="66">
        <f>IF(($F5*'Jul''12 Multi'!K7/'Jul''12 Multi'!K8&gt;'Jul''12 Multi'!K12),($F5*'Jul''12 Multi'!K7/'Jul''12 Multi'!K8-'Jul''12 Multi'!K12)*'Jul''12 Multi'!K19/100)*'Jul''12 Multi'!K8</f>
        <v>54.449999999999996</v>
      </c>
      <c r="J14" s="70"/>
    </row>
    <row r="15" spans="1:13" x14ac:dyDescent="0.15">
      <c r="A15" s="47" t="s">
        <v>744</v>
      </c>
      <c r="C15" s="66">
        <f>IF($F5*'Jul''12 Multi'!E9/'Jul''12 Multi'!E10&gt;='Jul''12 Multi'!E11,('Jul''12 Multi'!E11*'Jul''12 Multi'!E20/100)*'Jul''12 Multi'!E10,($F5*'Jul''12 Multi'!E9/'Jul''12 Multi'!E10*'Jul''12 Multi'!E20/100)*'Jul''12 Multi'!E10)</f>
        <v>166.91400000000002</v>
      </c>
      <c r="D15" s="66">
        <f>IF($F5*'Jul''12 Multi'!F9/'Jul''12 Multi'!F10&gt;='Jul''12 Multi'!F11,('Jul''12 Multi'!F11*'Jul''12 Multi'!F20/100)*'Jul''12 Multi'!F10,($F5*'Jul''12 Multi'!F9/'Jul''12 Multi'!F10*'Jul''12 Multi'!F20/100)*'Jul''12 Multi'!F10)</f>
        <v>330.858</v>
      </c>
      <c r="E15" s="66">
        <f>IF($F5*'Jul''12 Multi'!G9/'Jul''12 Multi'!G10&gt;='Jul''12 Multi'!G11,('Jul''12 Multi'!G11*'Jul''12 Multi'!G20/100)*'Jul''12 Multi'!G10,($F5*'Jul''12 Multi'!G9/'Jul''12 Multi'!G10*'Jul''12 Multi'!G20/100)*'Jul''12 Multi'!G10)</f>
        <v>362.3202</v>
      </c>
      <c r="F15" s="66">
        <f>IF($F5*'Jul''12 Multi'!H9/'Jul''12 Multi'!H10&gt;='Jul''12 Multi'!H11,('Jul''12 Multi'!H11*'Jul''12 Multi'!H20/100)*'Jul''12 Multi'!H10,($F5*'Jul''12 Multi'!H9/'Jul''12 Multi'!H10*'Jul''12 Multi'!H20/100)*'Jul''12 Multi'!H10)</f>
        <v>347.4</v>
      </c>
      <c r="G15" s="66">
        <f>IF($F5*'Jul''12 Multi'!I9/'Jul''12 Multi'!I10&gt;='Jul''12 Multi'!I11,('Jul''12 Multi'!I11*'Jul''12 Multi'!I20/100)*'Jul''12 Multi'!I10,($F5*'Jul''12 Multi'!I9/'Jul''12 Multi'!I10*'Jul''12 Multi'!I20/100)*'Jul''12 Multi'!I10)</f>
        <v>375.40799999999996</v>
      </c>
      <c r="H15" s="66">
        <f>IF($F5*'Jul''12 Multi'!J9/'Jul''12 Multi'!J10&gt;='Jul''12 Multi'!J11,('Jul''12 Multi'!J11*'Jul''12 Multi'!J20/100)*'Jul''12 Multi'!J10,($F5*'Jul''12 Multi'!J9/'Jul''12 Multi'!J10*'Jul''12 Multi'!J20/100)*'Jul''12 Multi'!J10)</f>
        <v>377.68500000000006</v>
      </c>
      <c r="I15" s="66">
        <f>IF($F5*'Jul''12 Multi'!K9/'Jul''12 Multi'!K10&gt;='Jul''12 Multi'!K11,('Jul''12 Multi'!K11*'Jul''12 Multi'!K20/100)*'Jul''12 Multi'!K10,($F5*'Jul''12 Multi'!K9/'Jul''12 Multi'!K10*'Jul''12 Multi'!K20/100)*'Jul''12 Multi'!K10)</f>
        <v>336.6</v>
      </c>
      <c r="J15" s="70"/>
    </row>
    <row r="16" spans="1:13" x14ac:dyDescent="0.15">
      <c r="A16" s="47" t="s">
        <v>389</v>
      </c>
      <c r="C16" s="47">
        <f>IF($F5*'Jul''12 Multi'!E9/'Jul''12 Multi'!E10&lt;'Jul''12 Multi'!E11,0,IF($F5*'Jul''12 Multi'!E9/'Jul''12 Multi'!E10&lt;='Jul''12 Multi'!E12,($F5*'Jul''12 Multi'!E9/'Jul''12 Multi'!E10-'Jul''12 Multi'!E11)*('Jul''12 Multi'!E21/100)*'Jul''12 Multi'!E10,('Jul''12 Multi'!E12-'Jul''12 Multi'!E11)*('Jul''12 Multi'!E21/100)*'Jul''12 Multi'!E10))</f>
        <v>145.53</v>
      </c>
      <c r="D16" s="66">
        <f>IF($F5*'Jul''12 Multi'!F9/'Jul''12 Multi'!F10&lt;'Jul''12 Multi'!F11,0,IF($F5*'Jul''12 Multi'!F9/'Jul''12 Multi'!F10&lt;='Jul''12 Multi'!F12,($F5*'Jul''12 Multi'!F9/'Jul''12 Multi'!F10-'Jul''12 Multi'!F11)*('Jul''12 Multi'!F21/100)*'Jul''12 Multi'!F10,('Jul''12 Multi'!F12-'Jul''12 Multi'!F11)*('Jul''12 Multi'!F21/100)*'Jul''12 Multi'!F10))</f>
        <v>123.05699999999999</v>
      </c>
      <c r="E16" s="66">
        <f>IF($F5*'Jul''12 Multi'!G9/'Jul''12 Multi'!G10&lt;'Jul''12 Multi'!G11,0,IF($F5*'Jul''12 Multi'!G9/'Jul''12 Multi'!G10&lt;='Jul''12 Multi'!G12,($F5*'Jul''12 Multi'!G9/'Jul''12 Multi'!G10-'Jul''12 Multi'!G11)*('Jul''12 Multi'!G21/100)*'Jul''12 Multi'!G10,('Jul''12 Multi'!G12-'Jul''12 Multi'!G11)*('Jul''12 Multi'!G21/100)*'Jul''12 Multi'!G10))</f>
        <v>130.03649999999999</v>
      </c>
      <c r="F16" s="66">
        <f>IF($F5*'Jul''12 Multi'!H9/'Jul''12 Multi'!H10&lt;'Jul''12 Multi'!H11,0,IF($F5*'Jul''12 Multi'!H9/'Jul''12 Multi'!H10&lt;='Jul''12 Multi'!H12,($F5*'Jul''12 Multi'!H9/'Jul''12 Multi'!H10-'Jul''12 Multi'!H11)*('Jul''12 Multi'!H21/100)*'Jul''12 Multi'!H10,('Jul''12 Multi'!H12-'Jul''12 Multi'!H11)*('Jul''12 Multi'!H21/100)*'Jul''12 Multi'!H10))</f>
        <v>0</v>
      </c>
      <c r="G16" s="66">
        <f>IF($F5*'Jul''12 Multi'!I9/'Jul''12 Multi'!I10&lt;'Jul''12 Multi'!I11,0,IF($F5*'Jul''12 Multi'!I9/'Jul''12 Multi'!I10&lt;='Jul''12 Multi'!I12,($F5*'Jul''12 Multi'!I9/'Jul''12 Multi'!I10-'Jul''12 Multi'!I11)*('Jul''12 Multi'!I21/100)*'Jul''12 Multi'!I10,('Jul''12 Multi'!I12-'Jul''12 Multi'!I11)*('Jul''12 Multi'!I21/100)*'Jul''12 Multi'!I10))</f>
        <v>127.90800000000002</v>
      </c>
      <c r="H16" s="66">
        <f>IF($F5*'Jul''12 Multi'!J9/'Jul''12 Multi'!J10&lt;'Jul''12 Multi'!J11,0,IF($F5*'Jul''12 Multi'!J9/'Jul''12 Multi'!J10&lt;='Jul''12 Multi'!J12,($F5*'Jul''12 Multi'!J9/'Jul''12 Multi'!J10-'Jul''12 Multi'!J11)*('Jul''12 Multi'!J21/100)*'Jul''12 Multi'!J10,('Jul''12 Multi'!J12-'Jul''12 Multi'!J11)*('Jul''12 Multi'!J21/100)*'Jul''12 Multi'!J10))</f>
        <v>141.57990000000001</v>
      </c>
      <c r="I16" s="66">
        <f>IF($F5*'Jul''12 Multi'!K9/'Jul''12 Multi'!K10&lt;'Jul''12 Multi'!K11,0,IF($F5*'Jul''12 Multi'!K9/'Jul''12 Multi'!K10&lt;='Jul''12 Multi'!K12,($F5*'Jul''12 Multi'!K9/'Jul''12 Multi'!K10-'Jul''12 Multi'!K11)*('Jul''12 Multi'!K21/100)*'Jul''12 Multi'!K10,('Jul''12 Multi'!K12-'Jul''12 Multi'!K11)*('Jul''12 Multi'!K21/100)*'Jul''12 Multi'!K10))</f>
        <v>130.68</v>
      </c>
      <c r="J16" s="70"/>
    </row>
    <row r="17" spans="1:10" x14ac:dyDescent="0.15">
      <c r="A17" s="47" t="s">
        <v>673</v>
      </c>
      <c r="C17" s="66">
        <f>IF($F5*'Jul''12 Multi'!E9/'Jul''12 Multi'!E10&lt;'Jul''12 Multi'!E12,0,IF($F5*'Jul''12 Multi'!E9/'Jul''12 Multi'!E10&lt;='Jul''12 Multi'!E13,($F5*'Jul''12 Multi'!E9/'Jul''12 Multi'!E10-'Jul''12 Multi'!E12)*('Jul''12 Multi'!E22/100)*'Jul''12 Multi'!E10,('Jul''12 Multi'!E13-'Jul''12 Multi'!E12)*('Jul''12 Multi'!E22/100)*'Jul''12 Multi'!E10))</f>
        <v>118.30500000000001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70"/>
    </row>
    <row r="18" spans="1:10" x14ac:dyDescent="0.15">
      <c r="A18" s="47" t="s">
        <v>576</v>
      </c>
      <c r="C18" s="66">
        <f>IF($F5*'Jul''12 Multi'!E9/'Jul''12 Multi'!E10&lt;'Jul''12 Multi'!E13,0,IF($F5*'Jul''12 Multi'!E9/'Jul''12 Multi'!E10&lt;='Jul''12 Multi'!E14,($F5*'Jul''12 Multi'!E9/'Jul''12 Multi'!E10-'Jul''12 Multi'!E13)*('Jul''12 Multi'!E23/100)*'Jul''12 Multi'!E10,('Jul''12 Multi'!E14-'Jul''12 Multi'!E13)*('Jul''12 Multi'!E23/100)*'Jul''12 Multi'!E10))</f>
        <v>52.024499999999989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70"/>
    </row>
    <row r="19" spans="1:10" x14ac:dyDescent="0.15">
      <c r="A19" s="47" t="s">
        <v>742</v>
      </c>
      <c r="C19" s="66">
        <f>IF(($F5*'Jul''12 Multi'!E9/'Jul''12 Multi'!E10&gt;'Jul''12 Multi'!E14),($F5*'Jul''12 Multi'!E9/'Jul''12 Multi'!E10-'Jul''12 Multi'!E14)*'Jul''12 Multi'!E24/100*'Jul''12 Multi'!E10,0)</f>
        <v>0</v>
      </c>
      <c r="D19" s="66">
        <f>IF(($F5*'Jul''12 Multi'!F9/'Jul''12 Multi'!F10&gt;'Jul''12 Multi'!F12),($F5*'Jul''12 Multi'!F9/'Jul''12 Multi'!F10-'Jul''12 Multi'!F12)*'Jul''12 Multi'!F24/100)*'Jul''12 Multi'!F10</f>
        <v>43.708500000000001</v>
      </c>
      <c r="E19" s="66">
        <f>IF(($F5*'Jul''12 Multi'!G9/'Jul''12 Multi'!G10&gt;'Jul''12 Multi'!G12),($F5*'Jul''12 Multi'!G9/'Jul''12 Multi'!G10-'Jul''12 Multi'!G12)*'Jul''12 Multi'!G24/100)*'Jul''12 Multi'!G10</f>
        <v>48.782250000000005</v>
      </c>
      <c r="F19" s="66">
        <f>IF(($F5*'Jul''12 Multi'!H9/'Jul''12 Multi'!H10&gt;'Jul''12 Multi'!H12),($F5*'Jul''12 Multi'!H9/'Jul''12 Multi'!H10-'Jul''12 Multi'!H12)*'Jul''12 Multi'!H24/100)*'Jul''12 Multi'!H10</f>
        <v>194.39999999999998</v>
      </c>
      <c r="G19" s="66">
        <f>IF(($F5*'Jul''12 Multi'!I9/'Jul''12 Multi'!I10&gt;'Jul''12 Multi'!I12),($F5*'Jul''12 Multi'!I9/'Jul''12 Multi'!I10-'Jul''12 Multi'!I12)*'Jul''12 Multi'!I24/100)*'Jul''12 Multi'!I10</f>
        <v>47.767500000000013</v>
      </c>
      <c r="H19" s="66">
        <f>IF(($F5*'Jul''12 Multi'!J9/'Jul''12 Multi'!J10&gt;'Jul''12 Multi'!J12),($F5*'Jul''12 Multi'!J9/'Jul''12 Multi'!J10-'Jul''12 Multi'!J12)*'Jul''12 Multi'!J24/100)*'Jul''12 Multi'!J10</f>
        <v>51.108750000000001</v>
      </c>
      <c r="I19" s="66">
        <f>IF(($F5*'Jul''12 Multi'!K9/'Jul''12 Multi'!K10&gt;'Jul''12 Multi'!K12),($F5*'Jul''12 Multi'!K9/'Jul''12 Multi'!K10-'Jul''12 Multi'!K12)*'Jul''12 Multi'!K24/100)*'Jul''12 Multi'!K10</f>
        <v>52.965000000000003</v>
      </c>
      <c r="J19" s="70"/>
    </row>
    <row r="20" spans="1:10" x14ac:dyDescent="0.15">
      <c r="A20" s="47" t="s">
        <v>309</v>
      </c>
      <c r="C20" s="66">
        <f>365*'Jul''12 Multi'!E25/100</f>
        <v>222.23024999999998</v>
      </c>
      <c r="D20" s="66">
        <f>365*'Jul''12 Multi'!F25/100</f>
        <v>233.83359999999996</v>
      </c>
      <c r="E20" s="66">
        <f>365*'Jul''12 Multi'!G25/100</f>
        <v>227.28915000000001</v>
      </c>
      <c r="F20" s="66">
        <f>365*'Jul''12 Multi'!H25/100</f>
        <v>221.92</v>
      </c>
      <c r="G20" s="66">
        <f>365*'Jul''12 Multi'!I25/100</f>
        <v>267.43914999999998</v>
      </c>
      <c r="H20" s="66">
        <f>365*'Jul''12 Multi'!J25/100</f>
        <v>229.59229999999999</v>
      </c>
      <c r="I20" s="66">
        <f>365*'Jul''12 Multi'!K25/100</f>
        <v>210.78749999999999</v>
      </c>
      <c r="J20" s="67">
        <f>AVERAGE(C20:I20)</f>
        <v>230.4417071428571</v>
      </c>
    </row>
    <row r="21" spans="1:10" x14ac:dyDescent="0.15">
      <c r="A21" s="69" t="s">
        <v>721</v>
      </c>
      <c r="B21" s="70"/>
      <c r="C21" s="68">
        <f t="shared" ref="C21:H21" si="0">SUM(C10:C20)</f>
        <v>1214.85375</v>
      </c>
      <c r="D21" s="68">
        <f t="shared" si="0"/>
        <v>1294.9650999999999</v>
      </c>
      <c r="E21" s="68">
        <f t="shared" si="0"/>
        <v>1321.6549500000001</v>
      </c>
      <c r="F21" s="68">
        <f t="shared" si="0"/>
        <v>1326.22</v>
      </c>
      <c r="G21" s="68">
        <f t="shared" si="0"/>
        <v>1420.0961500000001</v>
      </c>
      <c r="H21" s="68">
        <f t="shared" si="0"/>
        <v>1404.3906500000003</v>
      </c>
      <c r="I21" s="68">
        <f>SUM(I10:I20)</f>
        <v>1308.2024999999999</v>
      </c>
      <c r="J21" s="72">
        <f>AVERAGE(C21:I21)</f>
        <v>1327.1975857142859</v>
      </c>
    </row>
    <row r="23" spans="1:10" x14ac:dyDescent="0.15">
      <c r="A23" s="62" t="s">
        <v>451</v>
      </c>
      <c r="C23" s="50" t="s">
        <v>872</v>
      </c>
      <c r="D23" s="50" t="s">
        <v>396</v>
      </c>
      <c r="E23" s="50" t="s">
        <v>397</v>
      </c>
      <c r="F23" s="50" t="s">
        <v>398</v>
      </c>
      <c r="G23" s="50" t="s">
        <v>126</v>
      </c>
      <c r="H23" s="50" t="s">
        <v>522</v>
      </c>
      <c r="I23" s="50" t="s">
        <v>726</v>
      </c>
      <c r="J23" s="65" t="s">
        <v>729</v>
      </c>
    </row>
    <row r="24" spans="1:10" x14ac:dyDescent="0.15">
      <c r="A24" s="47" t="s">
        <v>667</v>
      </c>
      <c r="C24" s="66">
        <f>IF($F5*'Jul''12 Multi'!E29/'Jul''12 Multi'!E30&gt;='Jul''12 Multi'!E33,('Jul''12 Multi'!E33*'Jul''12 Multi'!E37/100)*'Jul''12 Multi'!E30,($F5*'Jul''12 Multi'!E29/'Jul''12 Multi'!E30*'Jul''12 Multi'!E37/100)*'Jul''12 Multi'!E30)</f>
        <v>172.65600000000001</v>
      </c>
      <c r="D24" s="66">
        <f>IF($F5*'Jul''12 Multi'!F29/'Jul''12 Multi'!F30&gt;='Jul''12 Multi'!F33,('Jul''12 Multi'!F33*'Jul''12 Multi'!F37/100)*'Jul''12 Multi'!F30,('Bills Jul''12'!$F5*'Jul''12 Multi'!F29/'Jul''12 Multi'!F30*'Jul''12 Multi'!F37/100)*'Jul''12 Multi'!F30)</f>
        <v>212.982</v>
      </c>
      <c r="E24" s="66">
        <f>IF($F5*'Jul''12 Multi'!G29/'Jul''12 Multi'!G30&gt;='Jul''12 Multi'!G33,('Jul''12 Multi'!G33*'Jul''12 Multi'!G37/100)*'Jul''12 Multi'!G30,('Bills Jul''12'!$F5*'Jul''12 Multi'!G29/'Jul''12 Multi'!G30*'Jul''12 Multi'!G37/100)*'Jul''12 Multi'!G30)</f>
        <v>131.60069999999999</v>
      </c>
      <c r="F24" s="66">
        <f>IF($F5*'Jul''12 Multi'!H29/'Jul''12 Multi'!H30&gt;='Jul''12 Multi'!H33,('Jul''12 Multi'!H33*'Jul''12 Multi'!H37/100)*'Jul''12 Multi'!H30,('Bills Jul''12'!$F5*'Jul''12 Multi'!H29/'Jul''12 Multi'!H30*'Jul''12 Multi'!H37/100)*'Jul''12 Multi'!H30)</f>
        <v>133.69999999999999</v>
      </c>
      <c r="G24" s="66">
        <f>IF($F5*'Jul''12 Multi'!I29/'Jul''12 Multi'!I30&gt;='Jul''12 Multi'!I33,('Jul''12 Multi'!I33*'Jul''12 Multi'!I37/100)*'Jul''12 Multi'!I30,('Bills Jul''12'!$F5*'Jul''12 Multi'!I29/'Jul''12 Multi'!I30*'Jul''12 Multi'!I37/100)*'Jul''12 Multi'!I30)</f>
        <v>140.833</v>
      </c>
      <c r="H24" s="66">
        <f>IF($F5*'Jul''12 Multi'!J29/'Jul''12 Multi'!J30&gt;='Jul''12 Multi'!J33,('Jul''12 Multi'!J33*'Jul''12 Multi'!J37/100)*'Jul''12 Multi'!J30,('Bills Jul''12'!$F5*'Jul''12 Multi'!J29/'Jul''12 Multi'!J30*'Jul''12 Multi'!J37/100)*'Jul''12 Multi'!J30)</f>
        <v>217.03604999999999</v>
      </c>
      <c r="I24" s="66">
        <f>IF($F5*'Jul''12 Multi'!K29/'Jul''12 Multi'!K30&gt;='Jul''12 Multi'!K33,('Jul''12 Multi'!K33*'Jul''12 Multi'!K37/100)*'Jul''12 Multi'!K30,('Bills Jul''12'!$F5*'Jul''12 Multi'!K29/'Jul''12 Multi'!K30*'Jul''12 Multi'!K37/100)*'Jul''12 Multi'!K30)</f>
        <v>209.05500000000001</v>
      </c>
      <c r="J24" s="70"/>
    </row>
    <row r="25" spans="1:10" x14ac:dyDescent="0.15">
      <c r="A25" s="47" t="s">
        <v>170</v>
      </c>
      <c r="C25" s="66">
        <f>IF($F5*'Jul''12 Multi'!E29/'Jul''12 Multi'!E30&lt;'Jul''12 Multi'!E33,0,IF($F5*'Jul''12 Multi'!E29/'Jul''12 Multi'!E30&lt;='Jul''12 Multi'!E34,($F5*'Jul''12 Multi'!E29/'Jul''12 Multi'!E30-'Jul''12 Multi'!E33)*('Jul''12 Multi'!E38/100)*'Jul''12 Multi'!E30,('Jul''12 Multi'!E34-'Jul''12 Multi'!E33)*('Jul''12 Multi'!E38/100)*'Jul''12 Multi'!E30))</f>
        <v>152.75700000000001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70"/>
    </row>
    <row r="26" spans="1:10" x14ac:dyDescent="0.15">
      <c r="A26" s="47" t="s">
        <v>535</v>
      </c>
      <c r="C26" s="66">
        <f>IF($F5*'Jul''12 Multi'!E29/'Jul''12 Multi'!E30&lt;'Jul''12 Multi'!E34,0,IF($F5*'Jul''12 Multi'!E29/'Jul''12 Multi'!E30&lt;='Jul''12 Multi'!E35,($F5*'Jul''12 Multi'!E29/'Jul''12 Multi'!E30-'Jul''12 Multi'!E34)*('Jul''12 Multi'!E39/100)*'Jul''12 Multi'!E30,('Jul''12 Multi'!E35-'Jul''12 Multi'!E34)*('Jul''12 Multi'!E39/100)*'Jul''12 Multi'!E30))</f>
        <v>133.452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70"/>
    </row>
    <row r="27" spans="1:10" x14ac:dyDescent="0.15">
      <c r="A27" s="47" t="s">
        <v>776</v>
      </c>
      <c r="C27" s="66">
        <f>IF($F5*'Jul''12 Multi'!E29/'Jul''12 Multi'!E30&lt;'Jul''12 Multi'!E35,0,IF(F5*'Jul''12 Multi'!E29/'Jul''12 Multi'!E30&lt;='Jul''12 Multi'!E36,($F5*'Jul''12 Multi'!E29/'Jul''12 Multi'!E30-'Jul''12 Multi'!E35)*('Jul''12 Multi'!E40/100)*'Jul''12 Multi'!E30,('Jul''12 Multi'!E36-'Jul''12 Multi'!E35)*('Jul''12 Multi'!E40/100)*'Jul''12 Multi'!E30))</f>
        <v>64.3005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70"/>
    </row>
    <row r="28" spans="1:10" x14ac:dyDescent="0.15">
      <c r="A28" s="47" t="s">
        <v>868</v>
      </c>
      <c r="C28" s="66">
        <f>IF(($F5*'Jul''12 Multi'!E29/'Jul''12 Multi'!E30&gt;'Jul''12 Multi'!E36),($F5*'Jul''12 Multi'!E29/'Jul''12 Multi'!E30-'Jul''12 Multi'!E36)*'Jul''12 Multi'!E41/100*'Jul''12 Multi'!E30,0)</f>
        <v>0</v>
      </c>
      <c r="D28" s="66">
        <f>IF(($F5*'Jul''12 Multi'!F29/'Jul''12 Multi'!F30&gt;'Jul''12 Multi'!F33),('Bills Jul''12'!$F5*'Jul''12 Multi'!F29/'Jul''12 Multi'!F30-'Jul''12 Multi'!F33)*'Jul''12 Multi'!F41/100)*'Jul''12 Multi'!F30</f>
        <v>335.18100000000004</v>
      </c>
      <c r="E28" s="66">
        <f>IF(($F5*'Jul''12 Multi'!G29/'Jul''12 Multi'!G30&gt;'Jul''12 Multi'!G33),('Bills Jul''12'!$F5*'Jul''12 Multi'!G29/'Jul''12 Multi'!G30-'Jul''12 Multi'!G33)*'Jul''12 Multi'!G41/100)*'Jul''12 Multi'!G30</f>
        <v>223.55906110999996</v>
      </c>
      <c r="F28" s="66">
        <f>IF(($F5*'Jul''12 Multi'!H29/'Jul''12 Multi'!H30&gt;'Jul''12 Multi'!H33),('Bills Jul''12'!$F5*'Jul''12 Multi'!H29/'Jul''12 Multi'!H30-'Jul''12 Multi'!H33)*'Jul''12 Multi'!H41/100)*'Jul''12 Multi'!H30</f>
        <v>223.96639999999999</v>
      </c>
      <c r="G28" s="66">
        <f>IF(($F5*'Jul''12 Multi'!I29/'Jul''12 Multi'!I30&gt;'Jul''12 Multi'!I33),('Bills Jul''12'!$F5*'Jul''12 Multi'!I29/'Jul''12 Multi'!I30-'Jul''12 Multi'!I33)*'Jul''12 Multi'!I41/100)*'Jul''12 Multi'!I30</f>
        <v>243.1295251</v>
      </c>
      <c r="H28" s="66">
        <f>IF(($F5*'Jul''12 Multi'!J29/'Jul''12 Multi'!J30&gt;'Jul''12 Multi'!J33),('Bills Jul''12'!$F5*'Jul''12 Multi'!J29/'Jul''12 Multi'!J30-'Jul''12 Multi'!J33)*'Jul''12 Multi'!J41/100)*'Jul''12 Multi'!J30</f>
        <v>374.52030000000002</v>
      </c>
      <c r="I28" s="66">
        <f>IF(($F5*'Jul''12 Multi'!K29/'Jul''12 Multi'!K30&gt;'Jul''12 Multi'!K33),('Bills Jul''12'!$F5*'Jul''12 Multi'!K29/'Jul''12 Multi'!K30-'Jul''12 Multi'!K33)*'Jul''12 Multi'!K41/100)*'Jul''12 Multi'!K30</f>
        <v>360.36</v>
      </c>
      <c r="J28" s="70"/>
    </row>
    <row r="29" spans="1:10" x14ac:dyDescent="0.15">
      <c r="A29" s="47" t="s">
        <v>744</v>
      </c>
      <c r="C29" s="66">
        <f>IF($F5*'Jul''12 Multi'!E31/'Jul''12 Multi'!E32&gt;='Jul''12 Multi'!E33,('Jul''12 Multi'!E33*'Jul''12 Multi'!E42/100)*'Jul''12 Multi'!E32,($F5*'Jul''12 Multi'!E31/'Jul''12 Multi'!E32*'Jul''12 Multi'!E42/100)*'Jul''12 Multi'!E32)</f>
        <v>159.98400000000001</v>
      </c>
      <c r="D29" s="66">
        <f>IF($F5*'Jul''12 Multi'!F31/'Jul''12 Multi'!F32&gt;='Jul''12 Multi'!F33,('Jul''12 Multi'!F33*'Jul''12 Multi'!F42/100)*'Jul''12 Multi'!F32,('Bills Jul''12'!$F5*'Jul''12 Multi'!F31/'Jul''12 Multi'!F32*'Jul''12 Multi'!F42/100)*'Jul''12 Multi'!F32)</f>
        <v>191.3835</v>
      </c>
      <c r="E29" s="66">
        <f>IF($F5*'Jul''12 Multi'!G31/'Jul''12 Multi'!G32&gt;='Jul''12 Multi'!G33,('Jul''12 Multi'!G33*'Jul''12 Multi'!G42/100)*'Jul''12 Multi'!G32,('Bills Jul''12'!$F5*'Jul''12 Multi'!G31/'Jul''12 Multi'!G32*'Jul''12 Multi'!G42/100)*'Jul''12 Multi'!G32)</f>
        <v>245.01400000000001</v>
      </c>
      <c r="F29" s="66">
        <f>IF($F5*'Jul''12 Multi'!H31/'Jul''12 Multi'!H32&gt;='Jul''12 Multi'!H33,('Jul''12 Multi'!H33*'Jul''12 Multi'!H42/100)*'Jul''12 Multi'!H32,('Bills Jul''12'!$F5*'Jul''12 Multi'!H31/'Jul''12 Multi'!H32*'Jul''12 Multi'!H42/100)*'Jul''12 Multi'!H32)</f>
        <v>253.4</v>
      </c>
      <c r="G29" s="66">
        <f>IF($F5*'Jul''12 Multi'!I31/'Jul''12 Multi'!I32&gt;='Jul''12 Multi'!I33,('Jul''12 Multi'!I33*'Jul''12 Multi'!I42/100)*'Jul''12 Multi'!I32,('Bills Jul''12'!$F5*'Jul''12 Multi'!I31/'Jul''12 Multi'!I32*'Jul''12 Multi'!I42/100)*'Jul''12 Multi'!I32)</f>
        <v>269.03800000000001</v>
      </c>
      <c r="H29" s="66">
        <f>IF($F5*'Jul''12 Multi'!J31/'Jul''12 Multi'!J32&gt;='Jul''12 Multi'!J33,('Jul''12 Multi'!J33*'Jul''12 Multi'!J42/100)*'Jul''12 Multi'!J32,('Bills Jul''12'!$F5*'Jul''12 Multi'!J31/'Jul''12 Multi'!J32*'Jul''12 Multi'!J42/100)*'Jul''12 Multi'!J32)</f>
        <v>204.22710000000001</v>
      </c>
      <c r="I29" s="66">
        <f>IF($F5*'Jul''12 Multi'!K31/'Jul''12 Multi'!K32&gt;='Jul''12 Multi'!K33,('Jul''12 Multi'!K33*'Jul''12 Multi'!K42/100)*'Jul''12 Multi'!K32,('Bills Jul''12'!$F5*'Jul''12 Multi'!K31/'Jul''12 Multi'!K32*'Jul''12 Multi'!K42/100)*'Jul''12 Multi'!K32)</f>
        <v>189.42000000000002</v>
      </c>
      <c r="J29" s="70"/>
    </row>
    <row r="30" spans="1:10" x14ac:dyDescent="0.15">
      <c r="A30" s="47" t="s">
        <v>389</v>
      </c>
      <c r="C30" s="66">
        <f>IF($F5*'Jul''12 Multi'!E31/'Jul''12 Multi'!E32&lt;'Jul''12 Multi'!E33,0,IF($F5*'Jul''12 Multi'!E31/'Jul''12 Multi'!E32&lt;='Jul''12 Multi'!E34,($F5*'Jul''12 Multi'!E31/'Jul''12 Multi'!E32-'Jul''12 Multi'!E33)*('Jul''12 Multi'!E43/100)*'Jul''12 Multi'!E32,('Jul''12 Multi'!E34-'Jul''12 Multi'!E33)*('Jul''12 Multi'!E43/100)*'Jul''12 Multi'!E32))</f>
        <v>144.04500000000002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70"/>
    </row>
    <row r="31" spans="1:10" x14ac:dyDescent="0.15">
      <c r="A31" s="47" t="s">
        <v>673</v>
      </c>
      <c r="C31" s="66">
        <f>IF($F5*'Jul''12 Multi'!E31/'Jul''12 Multi'!E32&lt;'Jul''12 Multi'!E34,0,IF($F5*'Jul''12 Multi'!E31/'Jul''12 Multi'!E32&lt;='Jul''12 Multi'!E35,($F5*'Jul''12 Multi'!E31/'Jul''12 Multi'!E32-'Jul''12 Multi'!E34)*('Jul''12 Multi'!E44/100)*'Jul''12 Multi'!E32,('Jul''12 Multi'!E35-'Jul''12 Multi'!E34)*('Jul''12 Multi'!E44/100)*'Jul''12 Multi'!E32))</f>
        <v>127.80899999999998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70"/>
    </row>
    <row r="32" spans="1:10" x14ac:dyDescent="0.15">
      <c r="A32" s="47" t="s">
        <v>576</v>
      </c>
      <c r="C32" s="66">
        <f>IF($F5*'Jul''12 Multi'!E31/'Jul''12 Multi'!E32&lt;'Jul''12 Multi'!E35,0,IF($F5*'Jul''12 Multi'!E31/'Jul''12 Multi'!E32&lt;='Jul''12 Multi'!E36,($F5*'Jul''12 Multi'!E31/'Jul''12 Multi'!E32-'Jul''12 Multi'!E35)*('Jul''12 Multi'!E45/100)*'Jul''12 Multi'!E32,('Jul''12 Multi'!E36-'Jul''12 Multi'!E35)*('Jul''12 Multi'!E45/100)*'Jul''12 Multi'!E32))</f>
        <v>62.766000000000005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70"/>
    </row>
    <row r="33" spans="1:10" x14ac:dyDescent="0.15">
      <c r="A33" s="47" t="s">
        <v>742</v>
      </c>
      <c r="C33" s="66">
        <f>IF(($F5*'Jul''12 Multi'!E31/'Jul''12 Multi'!E32&gt;'Jul''12 Multi'!E36),($F5*'Jul''12 Multi'!E31/'Jul''12 Multi'!E32-'Jul''12 Multi'!E36)*'Jul''12 Multi'!E46/100*'Jul''12 Multi'!E32,0)</f>
        <v>0</v>
      </c>
      <c r="D33" s="66">
        <f>IF(($F5*'Jul''12 Multi'!F31/'Jul''12 Multi'!F32&gt;'Jul''12 Multi'!F33),('Bills Jul''12'!$F5*'Jul''12 Multi'!F31/'Jul''12 Multi'!F32-'Jul''12 Multi'!F33)*'Jul''12 Multi'!F46/100)*'Jul''12 Multi'!F32</f>
        <v>277.89299999999997</v>
      </c>
      <c r="E33" s="66">
        <f>IF(($F5*'Jul''12 Multi'!G31/'Jul''12 Multi'!G32&gt;'Jul''12 Multi'!G33),('Bills Jul''12'!$F5*'Jul''12 Multi'!G31/'Jul''12 Multi'!G32-'Jul''12 Multi'!G33)*'Jul''12 Multi'!G46/100)*'Jul''12 Multi'!G32</f>
        <v>390.70098605999993</v>
      </c>
      <c r="F33" s="66">
        <f>IF(($F5*'Jul''12 Multi'!H31/'Jul''12 Multi'!H32&gt;'Jul''12 Multi'!H33),('Bills Jul''12'!$F5*'Jul''12 Multi'!H31/'Jul''12 Multi'!H32-'Jul''12 Multi'!H33)*'Jul''12 Multi'!H46/100)*'Jul''12 Multi'!H32</f>
        <v>403.13951999999989</v>
      </c>
      <c r="G33" s="66">
        <f>IF(($F5*'Jul''12 Multi'!I31/'Jul''12 Multi'!I32&gt;'Jul''12 Multi'!I33),('Bills Jul''12'!$F5*'Jul''12 Multi'!I31/'Jul''12 Multi'!I32-'Jul''12 Multi'!I33)*'Jul''12 Multi'!I46/100)*'Jul''12 Multi'!I32</f>
        <v>420.66489079999991</v>
      </c>
      <c r="H33" s="66">
        <f>IF(($F5*'Jul''12 Multi'!J31/'Jul''12 Multi'!J32&gt;'Jul''12 Multi'!J33),('Bills Jul''12'!$F5*'Jul''12 Multi'!J31/'Jul''12 Multi'!J32-'Jul''12 Multi'!J33)*'Jul''12 Multi'!J46/100)*'Jul''12 Multi'!J32</f>
        <v>356.202</v>
      </c>
      <c r="I33" s="66">
        <f>IF(($F5*'Jul''12 Multi'!K31/'Jul''12 Multi'!K32&gt;'Jul''12 Multi'!K33),('Bills Jul''12'!$F5*'Jul''12 Multi'!K31/'Jul''12 Multi'!K32-'Jul''12 Multi'!K33)*'Jul''12 Multi'!K46/100)*'Jul''12 Multi'!K32</f>
        <v>304.92</v>
      </c>
      <c r="J33" s="70"/>
    </row>
    <row r="34" spans="1:10" x14ac:dyDescent="0.15">
      <c r="A34" s="47" t="s">
        <v>309</v>
      </c>
      <c r="C34" s="66">
        <f>365*'Jul''12 Multi'!E47/100</f>
        <v>189.42770000000002</v>
      </c>
      <c r="D34" s="66">
        <f>365*'Jul''12 Multi'!F47/100</f>
        <v>212.79499999999999</v>
      </c>
      <c r="E34" s="66">
        <f>365*'Jul''12 Multi'!G47/100</f>
        <v>213.23665</v>
      </c>
      <c r="F34" s="66">
        <f>365*'Jul''12 Multi'!H47/100</f>
        <v>204.83799999999999</v>
      </c>
      <c r="G34" s="66">
        <f>365*'Jul''12 Multi'!I47/100</f>
        <v>242.54614999999998</v>
      </c>
      <c r="H34" s="66">
        <f>365*'Jul''12 Multi'!J47/100</f>
        <v>198.09279999999998</v>
      </c>
      <c r="I34" s="66">
        <f>365*'Jul''12 Multi'!K47/100</f>
        <v>184.69</v>
      </c>
      <c r="J34" s="67">
        <f>AVERAGE(C34:I34)</f>
        <v>206.51804285714283</v>
      </c>
    </row>
    <row r="35" spans="1:10" x14ac:dyDescent="0.15">
      <c r="A35" s="69" t="s">
        <v>721</v>
      </c>
      <c r="B35" s="70"/>
      <c r="C35" s="68">
        <f t="shared" ref="C35:H35" si="1">SUM(C24:C34)</f>
        <v>1207.1972000000001</v>
      </c>
      <c r="D35" s="68">
        <f t="shared" si="1"/>
        <v>1230.2345</v>
      </c>
      <c r="E35" s="68">
        <f t="shared" si="1"/>
        <v>1204.1113971699999</v>
      </c>
      <c r="F35" s="68">
        <f t="shared" si="1"/>
        <v>1219.0439199999998</v>
      </c>
      <c r="G35" s="68">
        <f t="shared" si="1"/>
        <v>1316.2115658999999</v>
      </c>
      <c r="H35" s="68">
        <f t="shared" si="1"/>
        <v>1350.07825</v>
      </c>
      <c r="I35" s="68">
        <f>SUM(I24:I34)</f>
        <v>1248.4450000000002</v>
      </c>
      <c r="J35" s="72">
        <f>AVERAGE(C35:I35)</f>
        <v>1253.6174047242857</v>
      </c>
    </row>
    <row r="37" spans="1:10" x14ac:dyDescent="0.15">
      <c r="A37" s="64" t="s">
        <v>84</v>
      </c>
    </row>
    <row r="39" spans="1:10" x14ac:dyDescent="0.15">
      <c r="A39" s="62" t="s">
        <v>341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126</v>
      </c>
      <c r="H39" s="50" t="s">
        <v>522</v>
      </c>
      <c r="I39" s="50" t="s">
        <v>726</v>
      </c>
      <c r="J39" s="65" t="s">
        <v>729</v>
      </c>
    </row>
    <row r="40" spans="1:10" x14ac:dyDescent="0.15">
      <c r="A40" s="47" t="s">
        <v>667</v>
      </c>
      <c r="C40" s="66">
        <f>IF($F5*'Jul''12 Envestra'!E7/'Jul''12 Envestra'!E8&gt;='Jul''12 Envestra'!E11,('Jul''12 Envestra'!E11*'Jul''12 Envestra'!E13/100)*'Jul''12 Envestra'!E8,($F5*'Jul''12 Envestra'!E7/'Jul''12 Envestra'!E8*'Jul''12 Envestra'!E13/100)*'Jul''12 Envestra'!E8)</f>
        <v>216.61199999999999</v>
      </c>
      <c r="D40" s="66">
        <f>IF($F5*'Jul''12 Envestra'!F7/'Jul''12 Envestra'!F8&gt;='Jul''12 Envestra'!F11,('Jul''12 Envestra'!F11*'Jul''12 Envestra'!F13/100)*'Jul''12 Envestra'!F8,($F5*'Jul''12 Envestra'!F7/'Jul''12 Envestra'!F8*'Jul''12 Envestra'!F13/100)*'Jul''12 Envestra'!F8)</f>
        <v>156.024</v>
      </c>
      <c r="E40" s="66">
        <f>IF($F5*'Jul''12 Envestra'!G7/'Jul''12 Envestra'!G8&gt;='Jul''12 Envestra'!G11,('Jul''12 Envestra'!G11*'Jul''12 Envestra'!G13/100)*'Jul''12 Envestra'!G8,($F5*'Jul''12 Envestra'!G7/'Jul''12 Envestra'!G8*'Jul''12 Envestra'!G13/100)*'Jul''12 Envestra'!G8)</f>
        <v>153.12879999999998</v>
      </c>
      <c r="F40" s="66">
        <f>IF($F5*'Jul''12 Envestra'!H7/'Jul''12 Envestra'!H8&gt;='Jul''12 Envestra'!H11,('Jul''12 Envestra'!H11*'Jul''12 Envestra'!H13/100)*'Jul''12 Envestra'!H8,($F5*'Jul''12 Envestra'!H7/'Jul''12 Envestra'!H8*'Jul''12 Envestra'!H13/100)*'Jul''12 Envestra'!H8)</f>
        <v>153.6</v>
      </c>
      <c r="G40" s="66">
        <f>IF($F5*'Jul''12 Envestra'!I7/'Jul''12 Envestra'!I8&gt;='Jul''12 Envestra'!I11,('Jul''12 Envestra'!I11*'Jul''12 Envestra'!I13/100)*'Jul''12 Envestra'!I8,($F5*'Jul''12 Envestra'!I7/'Jul''12 Envestra'!I8*'Jul''12 Envestra'!I13/100)*'Jul''12 Envestra'!I8)</f>
        <v>165.17600000000002</v>
      </c>
      <c r="H40" s="66">
        <f>IF($F5*'Jul''12 Envestra'!J7/'Jul''12 Envestra'!J8&gt;='Jul''12 Envestra'!J11,('Jul''12 Envestra'!J11*'Jul''12 Envestra'!J13/100)*'Jul''12 Envestra'!J8,($F5*'Jul''12 Envestra'!J7/'Jul''12 Envestra'!J8*'Jul''12 Envestra'!J13/100)*'Jul''12 Envestra'!J8)</f>
        <v>160.6704</v>
      </c>
      <c r="I40" s="66">
        <f>IF($F5*'Jul''12 Envestra'!K7/'Jul''12 Envestra'!K8&gt;='Jul''12 Envestra'!K11,('Jul''12 Envestra'!K11*'Jul''12 Envestra'!K13/100)*'Jul''12 Envestra'!K8,($F5*'Jul''12 Envestra'!K7/'Jul''12 Envestra'!K8*'Jul''12 Envestra'!K13/100)*'Jul''12 Envestra'!K8)</f>
        <v>158.4</v>
      </c>
      <c r="J40" s="70"/>
    </row>
    <row r="41" spans="1:10" x14ac:dyDescent="0.15">
      <c r="A41" s="47" t="s">
        <v>170</v>
      </c>
      <c r="C41" s="66">
        <f>IF($F5*'Jul''12 Envestra'!E7/'Jul''12 Envestra'!E8&lt;'Jul''12 Envestra'!E11,0,IF($F5*'Jul''12 Envestra'!E7/'Jul''12 Envestra'!E8&lt;='Jul''12 Envestra'!E12,($F5*'Jul''12 Envestra'!E7/'Jul''12 Envestra'!E8-'Jul''12 Envestra'!E11)*('Jul''12 Envestra'!E14/100)*'Jul''12 Envestra'!E8,('Jul''12 Envestra'!E12-'Jul''12 Envestra'!E11)*('Jul''12 Envestra'!E14/100)*'Jul''12 Envestra'!E8))</f>
        <v>149.55409589999996</v>
      </c>
      <c r="D41" s="66">
        <f>IF($F5*'Jul''12 Envestra'!F7/'Jul''12 Envestra'!F8&lt;'Jul''12 Envestra'!F11,0,IF($F5*'Jul''12 Envestra'!F7/'Jul''12 Envestra'!F8&lt;='Jul''12 Envestra'!F12,($F5*'Jul''12 Envestra'!F7/'Jul''12 Envestra'!F8-'Jul''12 Envestra'!F11)*('Jul''12 Envestra'!F14/100)*'Jul''12 Envestra'!F8,('Jul''12 Envestra'!F12-'Jul''12 Envestra'!F11)*('Jul''12 Envestra'!F14/100)*'Jul''12 Envestra'!F8))</f>
        <v>239.20035369999994</v>
      </c>
      <c r="E41" s="66">
        <f>IF($F5*'Jul''12 Envestra'!G7/'Jul''12 Envestra'!G8&lt;'Jul''12 Envestra'!G11,0,IF($F5*'Jul''12 Envestra'!G7/'Jul''12 Envestra'!G8&lt;='Jul''12 Envestra'!G12,($F5*'Jul''12 Envestra'!G7/'Jul''12 Envestra'!G8-'Jul''12 Envestra'!G11)*('Jul''12 Envestra'!G14/100)*'Jul''12 Envestra'!G8,('Jul''12 Envestra'!G12-'Jul''12 Envestra'!G11)*('Jul''12 Envestra'!G14/100)*'Jul''12 Envestra'!G8))</f>
        <v>231.53679185999997</v>
      </c>
      <c r="F41" s="66">
        <f>IF($F5*'Jul''12 Envestra'!H7/'Jul''12 Envestra'!H8&lt;'Jul''12 Envestra'!H11,0,IF($F5*'Jul''12 Envestra'!H7/'Jul''12 Envestra'!H8&lt;='Jul''12 Envestra'!H12,($F5*'Jul''12 Envestra'!H7/'Jul''12 Envestra'!H8-'Jul''12 Envestra'!H11)*('Jul''12 Envestra'!H14/100)*'Jul''12 Envestra'!H8,('Jul''12 Envestra'!H12-'Jul''12 Envestra'!H11)*('Jul''12 Envestra'!H14/100)*'Jul''12 Envestra'!H8))</f>
        <v>0</v>
      </c>
      <c r="G41" s="66">
        <f>IF($F5*'Jul''12 Envestra'!I7/'Jul''12 Envestra'!I8&lt;'Jul''12 Envestra'!I11,0,IF($F5*'Jul''12 Envestra'!I7/'Jul''12 Envestra'!I8&lt;='Jul''12 Envestra'!I12,($F5*'Jul''12 Envestra'!I7/'Jul''12 Envestra'!I8-'Jul''12 Envestra'!I11)*('Jul''12 Envestra'!I14/100)*'Jul''12 Envestra'!I8,('Jul''12 Envestra'!I12-'Jul''12 Envestra'!I11)*('Jul''12 Envestra'!I14/100)*'Jul''12 Envestra'!I8))</f>
        <v>254.49888199999995</v>
      </c>
      <c r="H41" s="66">
        <f>IF($F5*'Jul''12 Envestra'!J7/'Jul''12 Envestra'!J8&lt;'Jul''12 Envestra'!J11,0,IF($F5*'Jul''12 Envestra'!J7/'Jul''12 Envestra'!J8&lt;='Jul''12 Envestra'!J12,($F5*'Jul''12 Envestra'!J7/'Jul''12 Envestra'!J8-'Jul''12 Envestra'!J11)*('Jul''12 Envestra'!J14/100)*'Jul''12 Envestra'!J8,('Jul''12 Envestra'!J12-'Jul''12 Envestra'!J11)*('Jul''12 Envestra'!J14/100)*'Jul''12 Envestra'!J8))</f>
        <v>247.10697626999993</v>
      </c>
      <c r="I41" s="66">
        <f>IF($F5*'Jul''12 Envestra'!K7/'Jul''12 Envestra'!K8&lt;'Jul''12 Envestra'!K11,0,IF($F5*'Jul''12 Envestra'!K7/'Jul''12 Envestra'!K8&lt;='Jul''12 Envestra'!K12,($F5*'Jul''12 Envestra'!K7/'Jul''12 Envestra'!K8-'Jul''12 Envestra'!K11)*('Jul''12 Envestra'!K14/100)*'Jul''12 Envestra'!K8,('Jul''12 Envestra'!K12-'Jul''12 Envestra'!K11)*('Jul''12 Envestra'!K14/100)*'Jul''12 Envestra'!K8))</f>
        <v>241.63096099999996</v>
      </c>
      <c r="J41" s="70"/>
    </row>
    <row r="42" spans="1:10" x14ac:dyDescent="0.15">
      <c r="A42" s="47" t="s">
        <v>868</v>
      </c>
      <c r="C42" s="66">
        <f>IF(($F5*'Jul''12 Envestra'!E7/'Jul''12 Envestra'!E8&gt;'Jul''12 Envestra'!E12),($F5*'Jul''12 Envestra'!E7/'Jul''12 Envestra'!E8-'Jul''12 Envestra'!E12)*'Jul''12 Envestra'!E15/100)*'Jul''12 Envestra'!E8</f>
        <v>0</v>
      </c>
      <c r="D42" s="66">
        <f>IF(($F5*'Jul''12 Envestra'!F7/'Jul''12 Envestra'!F8&gt;'Jul''12 Envestra'!F12),($F5*'Jul''12 Envestra'!F7/'Jul''12 Envestra'!F8-'Jul''12 Envestra'!F12)*'Jul''12 Envestra'!F15/100)*'Jul''12 Envestra'!F8</f>
        <v>0</v>
      </c>
      <c r="E42" s="66">
        <f>IF(($F5*'Jul''12 Envestra'!G7/'Jul''12 Envestra'!G8&gt;'Jul''12 Envestra'!G12),($F5*'Jul''12 Envestra'!G7/'Jul''12 Envestra'!G8-'Jul''12 Envestra'!G12)*'Jul''12 Envestra'!G15/100)*'Jul''12 Envestra'!G8</f>
        <v>0</v>
      </c>
      <c r="F42" s="66">
        <f>IF(($F5*'Jul''12 Envestra'!H7/'Jul''12 Envestra'!H8&gt;'Jul''12 Envestra'!H12),($F5*'Jul''12 Envestra'!H7/'Jul''12 Envestra'!H8-'Jul''12 Envestra'!H12)*'Jul''12 Envestra'!H15/100)*'Jul''12 Envestra'!H8</f>
        <v>233.96219999999997</v>
      </c>
      <c r="G42" s="66">
        <f>IF(($F5*'Jul''12 Envestra'!I7/'Jul''12 Envestra'!I8&gt;'Jul''12 Envestra'!I12),($F5*'Jul''12 Envestra'!I7/'Jul''12 Envestra'!I8-'Jul''12 Envestra'!I12)*'Jul''12 Envestra'!I15/100)*'Jul''12 Envestra'!I8</f>
        <v>0</v>
      </c>
      <c r="H42" s="66">
        <f>IF(($F5*'Jul''12 Envestra'!J7/'Jul''12 Envestra'!J8&gt;'Jul''12 Envestra'!J12),($F5*'Jul''12 Envestra'!J7/'Jul''12 Envestra'!J8-'Jul''12 Envestra'!J12)*'Jul''12 Envestra'!J15/100)*'Jul''12 Envestra'!J8</f>
        <v>0</v>
      </c>
      <c r="I42" s="66">
        <f>IF(($F5*'Jul''12 Envestra'!K7/'Jul''12 Envestra'!K8&gt;'Jul''12 Envestra'!K12),($F5*'Jul''12 Envestra'!K7/'Jul''12 Envestra'!K8-'Jul''12 Envestra'!K12)*'Jul''12 Envestra'!K15/100)*'Jul''12 Envestra'!K8</f>
        <v>0</v>
      </c>
      <c r="J42" s="70"/>
    </row>
    <row r="43" spans="1:10" x14ac:dyDescent="0.15">
      <c r="A43" s="47" t="s">
        <v>744</v>
      </c>
      <c r="C43" s="66">
        <f>IF($F5*'Jul''12 Envestra'!E9/'Jul''12 Envestra'!E10&gt;='Jul''12 Envestra'!E11,('Jul''12 Envestra'!E11*'Jul''12 Envestra'!E16/100)*'Jul''12 Envestra'!E10,($F5*'Jul''12 Envestra'!E9/'Jul''12 Envestra'!E10*'Jul''12 Envestra'!E16/100)*'Jul''12 Envestra'!E10)</f>
        <v>416.06400000000002</v>
      </c>
      <c r="D43" s="66">
        <f>IF($F5*'Jul''12 Envestra'!F9/'Jul''12 Envestra'!F10&gt;='Jul''12 Envestra'!F11,('Jul''12 Envestra'!F11*'Jul''12 Envestra'!F16/100)*'Jul''12 Envestra'!F10,($F5*'Jul''12 Envestra'!F9/'Jul''12 Envestra'!F10*'Jul''12 Envestra'!F16/100)*'Jul''12 Envestra'!F10)</f>
        <v>279.31200000000001</v>
      </c>
      <c r="E43" s="66">
        <f>IF($F5*'Jul''12 Envestra'!G9/'Jul''12 Envestra'!G10&gt;='Jul''12 Envestra'!G11,('Jul''12 Envestra'!G11*'Jul''12 Envestra'!G16/100)*'Jul''12 Envestra'!G10,($F5*'Jul''12 Envestra'!G9/'Jul''12 Envestra'!G10*'Jul''12 Envestra'!G16/100)*'Jul''12 Envestra'!G10)</f>
        <v>291.61439999999999</v>
      </c>
      <c r="F43" s="66">
        <f>IF($F5*'Jul''12 Envestra'!H9/'Jul''12 Envestra'!H10&gt;='Jul''12 Envestra'!H11,('Jul''12 Envestra'!H11*'Jul''12 Envestra'!H16/100)*'Jul''12 Envestra'!H10,($F5*'Jul''12 Envestra'!H9/'Jul''12 Envestra'!H10*'Jul''12 Envestra'!H16/100)*'Jul''12 Envestra'!H10)</f>
        <v>297.60000000000002</v>
      </c>
      <c r="G43" s="66">
        <f>IF($F5*'Jul''12 Envestra'!I9/'Jul''12 Envestra'!I10&gt;='Jul''12 Envestra'!I11,('Jul''12 Envestra'!I11*'Jul''12 Envestra'!I16/100)*'Jul''12 Envestra'!I10,($F5*'Jul''12 Envestra'!I9/'Jul''12 Envestra'!I10*'Jul''12 Envestra'!I16/100)*'Jul''12 Envestra'!I10)</f>
        <v>315.74400000000003</v>
      </c>
      <c r="H43" s="66">
        <f>IF($F5*'Jul''12 Envestra'!J9/'Jul''12 Envestra'!J10&gt;='Jul''12 Envestra'!J11,('Jul''12 Envestra'!J11*'Jul''12 Envestra'!J16/100)*'Jul''12 Envestra'!J10,($F5*'Jul''12 Envestra'!J9/'Jul''12 Envestra'!J10*'Jul''12 Envestra'!J16/100)*'Jul''12 Envestra'!J10)</f>
        <v>316.64159999999998</v>
      </c>
      <c r="I43" s="66">
        <f>IF($F5*'Jul''12 Envestra'!K9/'Jul''12 Envestra'!K10&gt;='Jul''12 Envestra'!K11,('Jul''12 Envestra'!K11*'Jul''12 Envestra'!K16/100)*'Jul''12 Envestra'!K10,($F5*'Jul''12 Envestra'!K9/'Jul''12 Envestra'!K10*'Jul''12 Envestra'!K16/100)*'Jul''12 Envestra'!K10)</f>
        <v>286.88</v>
      </c>
      <c r="J43" s="70"/>
    </row>
    <row r="44" spans="1:10" x14ac:dyDescent="0.15">
      <c r="A44" s="47" t="s">
        <v>389</v>
      </c>
      <c r="C44" s="66">
        <f>IF($F5*'Jul''12 Envestra'!E9/'Jul''12 Envestra'!E10&lt;'Jul''12 Envestra'!E11,0,IF($F5*'Jul''12 Envestra'!E9/'Jul''12 Envestra'!E10&lt;='Jul''12 Envestra'!E12,($F5*'Jul''12 Envestra'!E9/'Jul''12 Envestra'!E10-'Jul''12 Envestra'!E11)*('Jul''12 Envestra'!E17/100)*'Jul''12 Envestra'!E10,('Jul''12 Envestra'!E12-'Jul''12 Envestra'!E11)*('Jul''12 Envestra'!E17/100)*'Jul''12 Envestra'!E10))</f>
        <v>290.39822459999988</v>
      </c>
      <c r="D44" s="66">
        <f>IF($F5*'Jul''12 Envestra'!F9/'Jul''12 Envestra'!F10&lt;'Jul''12 Envestra'!F11,0,IF($F5*'Jul''12 Envestra'!F9/'Jul''12 Envestra'!F10&lt;='Jul''12 Envestra'!F12,($F5*'Jul''12 Envestra'!F9/'Jul''12 Envestra'!F10-'Jul''12 Envestra'!F11)*('Jul''12 Envestra'!F17/100)*'Jul''12 Envestra'!F10,('Jul''12 Envestra'!F12-'Jul''12 Envestra'!F11)*('Jul''12 Envestra'!F17/100)*'Jul''12 Envestra'!F10))</f>
        <v>452.9508191999999</v>
      </c>
      <c r="E44" s="66">
        <f>IF($F5*'Jul''12 Envestra'!G9/'Jul''12 Envestra'!G10&lt;'Jul''12 Envestra'!G11,0,IF($F5*'Jul''12 Envestra'!G9/'Jul''12 Envestra'!G10&lt;='Jul''12 Envestra'!G12,($F5*'Jul''12 Envestra'!G9/'Jul''12 Envestra'!G10-'Jul''12 Envestra'!G11)*('Jul''12 Envestra'!G17/100)*'Jul''12 Envestra'!G10,('Jul''12 Envestra'!G12-'Jul''12 Envestra'!G11)*('Jul''12 Envestra'!G17/100)*'Jul''12 Envestra'!G10))</f>
        <v>445.51602039999995</v>
      </c>
      <c r="F44" s="66">
        <f>IF($F5*'Jul''12 Envestra'!H9/'Jul''12 Envestra'!H10&lt;'Jul''12 Envestra'!H11,0,IF($F5*'Jul''12 Envestra'!H9/'Jul''12 Envestra'!H10&lt;='Jul''12 Envestra'!H12,($F5*'Jul''12 Envestra'!H9/'Jul''12 Envestra'!H10-'Jul''12 Envestra'!H11)*('Jul''12 Envestra'!H17/100)*'Jul''12 Envestra'!H10,('Jul''12 Envestra'!H12-'Jul''12 Envestra'!H11)*('Jul''12 Envestra'!H17/100)*'Jul''12 Envestra'!H10))</f>
        <v>0</v>
      </c>
      <c r="G44" s="66">
        <f>IF($F5*'Jul''12 Envestra'!I9/'Jul''12 Envestra'!I10&lt;'Jul''12 Envestra'!I11,0,IF($F5*'Jul''12 Envestra'!I9/'Jul''12 Envestra'!I10&lt;='Jul''12 Envestra'!I12,($F5*'Jul''12 Envestra'!I9/'Jul''12 Envestra'!I10-'Jul''12 Envestra'!I11)*('Jul''12 Envestra'!I17/100)*'Jul''12 Envestra'!I10,('Jul''12 Envestra'!I12-'Jul''12 Envestra'!I11)*('Jul''12 Envestra'!I17/100)*'Jul''12 Envestra'!I10))</f>
        <v>493.55625879999991</v>
      </c>
      <c r="H44" s="66">
        <f>IF($F5*'Jul''12 Envestra'!J9/'Jul''12 Envestra'!J10&lt;'Jul''12 Envestra'!J11,0,IF($F5*'Jul''12 Envestra'!J9/'Jul''12 Envestra'!J10&lt;='Jul''12 Envestra'!J12,($F5*'Jul''12 Envestra'!J9/'Jul''12 Envestra'!J10-'Jul''12 Envestra'!J11)*('Jul''12 Envestra'!J17/100)*'Jul''12 Envestra'!J10,('Jul''12 Envestra'!J12-'Jul''12 Envestra'!J11)*('Jul''12 Envestra'!J17/100)*'Jul''12 Envestra'!J10))</f>
        <v>483.4906850399999</v>
      </c>
      <c r="I44" s="66">
        <f>IF($F5*'Jul''12 Envestra'!K9/'Jul''12 Envestra'!K10&lt;'Jul''12 Envestra'!K11,0,IF($F5*'Jul''12 Envestra'!K9/'Jul''12 Envestra'!K10&lt;='Jul''12 Envestra'!K12,($F5*'Jul''12 Envestra'!K9/'Jul''12 Envestra'!K10-'Jul''12 Envestra'!K11)*('Jul''12 Envestra'!K17/100)*'Jul''12 Envestra'!K10,('Jul''12 Envestra'!K12-'Jul''12 Envestra'!K11)*('Jul''12 Envestra'!K17/100)*'Jul''12 Envestra'!K10))</f>
        <v>457.52607999999998</v>
      </c>
      <c r="J44" s="70"/>
    </row>
    <row r="45" spans="1:10" x14ac:dyDescent="0.15">
      <c r="A45" s="47" t="s">
        <v>742</v>
      </c>
      <c r="C45" s="66">
        <f>IF(($F5*'Jul''12 Envestra'!E9/'Jul''12 Envestra'!E10&gt;'Jul''12 Envestra'!E12),($F5*'Jul''12 Envestra'!E9/'Jul''12 Envestra'!E10-'Jul''12 Envestra'!E12)*'Jul''12 Envestra'!E18/100)*'Jul''12 Envestra'!E10</f>
        <v>0</v>
      </c>
      <c r="D45" s="66">
        <f>IF(($F5*'Jul''12 Envestra'!F9/'Jul''12 Envestra'!F10&gt;'Jul''12 Envestra'!F12),($F5*'Jul''12 Envestra'!F9/'Jul''12 Envestra'!F10-'Jul''12 Envestra'!F12)*'Jul''12 Envestra'!F18/100)*'Jul''12 Envestra'!F10</f>
        <v>0</v>
      </c>
      <c r="E45" s="66">
        <f>IF(($F5*'Jul''12 Envestra'!G9/'Jul''12 Envestra'!G10&gt;'Jul''12 Envestra'!G12),($F5*'Jul''12 Envestra'!G9/'Jul''12 Envestra'!G10-'Jul''12 Envestra'!G12)*'Jul''12 Envestra'!G18/100)*'Jul''12 Envestra'!G10</f>
        <v>0</v>
      </c>
      <c r="F45" s="66">
        <f>IF(($F5*'Jul''12 Envestra'!H9/'Jul''12 Envestra'!H10&gt;'Jul''12 Envestra'!H12),($F5*'Jul''12 Envestra'!H9/'Jul''12 Envestra'!H10-'Jul''12 Envestra'!H12)*'Jul''12 Envestra'!H18/100)*'Jul''12 Envestra'!H10</f>
        <v>462.72523999999993</v>
      </c>
      <c r="G45" s="66">
        <f>IF(($F5*'Jul''12 Envestra'!I9/'Jul''12 Envestra'!I10&gt;'Jul''12 Envestra'!I12),($F5*'Jul''12 Envestra'!I9/'Jul''12 Envestra'!I10-'Jul''12 Envestra'!I12)*'Jul''12 Envestra'!I18/100)*'Jul''12 Envestra'!I10</f>
        <v>0</v>
      </c>
      <c r="H45" s="66">
        <f>IF(($F5*'Jul''12 Envestra'!J9/'Jul''12 Envestra'!J10&gt;'Jul''12 Envestra'!J12),($F5*'Jul''12 Envestra'!J9/'Jul''12 Envestra'!J10-'Jul''12 Envestra'!J12)*'Jul''12 Envestra'!J18/100)*'Jul''12 Envestra'!J10</f>
        <v>0</v>
      </c>
      <c r="I45" s="66">
        <f>IF(($F5*'Jul''12 Envestra'!K9/'Jul''12 Envestra'!K10&gt;'Jul''12 Envestra'!K12),($F5*'Jul''12 Envestra'!K9/'Jul''12 Envestra'!K10-'Jul''12 Envestra'!K12)*'Jul''12 Envestra'!K18/100)*'Jul''12 Envestra'!K10</f>
        <v>0</v>
      </c>
      <c r="J45" s="70"/>
    </row>
    <row r="46" spans="1:10" x14ac:dyDescent="0.15">
      <c r="A46" s="47" t="s">
        <v>309</v>
      </c>
      <c r="C46" s="66">
        <f>365*'Jul''12 Envestra'!E19/100</f>
        <v>219.90154999999999</v>
      </c>
      <c r="D46" s="66">
        <f>365*'Jul''12 Envestra'!F19/100</f>
        <v>217.97435000000002</v>
      </c>
      <c r="E46" s="66">
        <f>365*'Jul''12 Envestra'!G19/100</f>
        <v>228.17245</v>
      </c>
      <c r="F46" s="66">
        <f>365*'Jul''12 Envestra'!H19/100</f>
        <v>221.92</v>
      </c>
      <c r="G46" s="66">
        <f>365*'Jul''12 Envestra'!I19/100</f>
        <v>242.06435000000002</v>
      </c>
      <c r="H46" s="66">
        <f>365*'Jul''12 Envestra'!J19/100</f>
        <v>228.928</v>
      </c>
      <c r="I46" s="66">
        <f>365*'Jul''12 Envestra'!K19/100</f>
        <v>200.75</v>
      </c>
      <c r="J46" s="67">
        <f>AVERAGE(C46:I46)</f>
        <v>222.81581428571431</v>
      </c>
    </row>
    <row r="47" spans="1:10" x14ac:dyDescent="0.15">
      <c r="A47" s="69" t="s">
        <v>721</v>
      </c>
      <c r="B47" s="70"/>
      <c r="C47" s="68">
        <f t="shared" ref="C47:H47" si="2">SUM(C40:C46)</f>
        <v>1292.5298704999998</v>
      </c>
      <c r="D47" s="68">
        <f t="shared" si="2"/>
        <v>1345.4615228999999</v>
      </c>
      <c r="E47" s="68">
        <f t="shared" si="2"/>
        <v>1349.9684622599998</v>
      </c>
      <c r="F47" s="68">
        <f t="shared" si="2"/>
        <v>1369.80744</v>
      </c>
      <c r="G47" s="68">
        <f t="shared" si="2"/>
        <v>1471.0394907999998</v>
      </c>
      <c r="H47" s="68">
        <f t="shared" si="2"/>
        <v>1436.8376613099999</v>
      </c>
      <c r="I47" s="68">
        <f>SUM(I40:I46)</f>
        <v>1345.1870409999999</v>
      </c>
      <c r="J47" s="72">
        <f>AVERAGE(C47:I47)</f>
        <v>1372.9759269671426</v>
      </c>
    </row>
    <row r="49" spans="1:10" x14ac:dyDescent="0.15">
      <c r="A49" s="62" t="s">
        <v>861</v>
      </c>
      <c r="C49" s="50" t="s">
        <v>872</v>
      </c>
      <c r="D49" s="50" t="s">
        <v>396</v>
      </c>
      <c r="E49" s="50" t="s">
        <v>397</v>
      </c>
      <c r="F49" s="50" t="s">
        <v>398</v>
      </c>
      <c r="G49" s="50" t="s">
        <v>126</v>
      </c>
      <c r="H49" s="50" t="s">
        <v>522</v>
      </c>
      <c r="I49" s="50" t="s">
        <v>726</v>
      </c>
      <c r="J49" s="65" t="s">
        <v>729</v>
      </c>
    </row>
    <row r="50" spans="1:10" x14ac:dyDescent="0.15">
      <c r="A50" s="47" t="s">
        <v>667</v>
      </c>
      <c r="C50" s="66">
        <f>IF($F5*'Jul''12 Envestra'!E23/'Jul''12 Envestra'!E24&gt;='Jul''12 Envestra'!E27,('Jul''12 Envestra'!E27*'Jul''12 Envestra'!E45/100)*'Jul''12 Envestra'!E24,($F5*'Jul''12 Envestra'!E23/'Jul''12 Envestra'!E24*'Jul''12 Envestra'!E45/100)*'Jul''12 Envestra'!E24)</f>
        <v>217.53599999999997</v>
      </c>
      <c r="D50" s="66">
        <f>IF($F5*'Jul''12 Envestra'!F23/'Jul''12 Envestra'!F24&gt;='Jul''12 Envestra'!F27,('Jul''12 Envestra'!F27*'Jul''12 Envestra'!F29/100)*'Jul''12 Envestra'!F24,('Bills Jul''12'!$F5*'Jul''12 Envestra'!F23/'Jul''12 Envestra'!F24*'Jul''12 Envestra'!F29/100)*'Jul''12 Envestra'!F24)</f>
        <v>128.97280000000001</v>
      </c>
      <c r="E50" s="66">
        <f>IF($F5*'Jul''12 Envestra'!G23/'Jul''12 Envestra'!G24&gt;='Jul''12 Envestra'!G27,('Jul''12 Envestra'!G27*'Jul''12 Envestra'!G29/100)*'Jul''12 Envestra'!G24,('Bills Jul''12'!$F5*'Jul''12 Envestra'!G23/'Jul''12 Envestra'!G24*'Jul''12 Envestra'!G29/100)*'Jul''12 Envestra'!G24)</f>
        <v>121.10912</v>
      </c>
      <c r="F50" s="66">
        <f>IF($F5*'Jul''12 Envestra'!H23/'Jul''12 Envestra'!H24&gt;='Jul''12 Envestra'!H27,('Jul''12 Envestra'!H27*'Jul''12 Envestra'!H29/100)*'Jul''12 Envestra'!H24,('Bills Jul''12'!$F5*'Jul''12 Envestra'!H23/'Jul''12 Envestra'!H24*'Jul''12 Envestra'!H29/100)*'Jul''12 Envestra'!H24)</f>
        <v>120.96</v>
      </c>
      <c r="G50" s="66">
        <f>IF($F5*'Jul''12 Envestra'!I23/'Jul''12 Envestra'!I24&gt;='Jul''12 Envestra'!I27,('Jul''12 Envestra'!I27*'Jul''12 Envestra'!I29/100)*'Jul''12 Envestra'!I24,('Bills Jul''12'!$F5*'Jul''12 Envestra'!I23/'Jul''12 Envestra'!I24*'Jul''12 Envestra'!I29/100)*'Jul''12 Envestra'!I24)</f>
        <v>131.01439999999999</v>
      </c>
      <c r="H50" s="66">
        <f>IF($F5*'Jul''12 Envestra'!J23/'Jul''12 Envestra'!J24&gt;='Jul''12 Envestra'!J27,('Jul''12 Envestra'!J27*'Jul''12 Envestra'!J29/100)*'Jul''12 Envestra'!J24,('Bills Jul''12'!$F5*'Jul''12 Envestra'!J23/'Jul''12 Envestra'!J24*'Jul''12 Envestra'!J29/100)*'Jul''12 Envestra'!J24)</f>
        <v>131.67616000000001</v>
      </c>
      <c r="I50" s="66">
        <f>IF($F5*'Jul''12 Envestra'!K23/'Jul''12 Envestra'!K24&gt;='Jul''12 Envestra'!K27,('Jul''12 Envestra'!K27*'Jul''12 Envestra'!K29/100)*'Jul''12 Envestra'!K24,('Bills Jul''12'!$F5*'Jul''12 Envestra'!K23/'Jul''12 Envestra'!K24*'Jul''12 Envestra'!K29/100)*'Jul''12 Envestra'!K24)</f>
        <v>129.536</v>
      </c>
      <c r="J50" s="70"/>
    </row>
    <row r="51" spans="1:10" x14ac:dyDescent="0.15">
      <c r="A51" s="47" t="s">
        <v>170</v>
      </c>
      <c r="C51" s="66">
        <f>IF($F5*'Jul''12 Envestra'!E23/'Jul''12 Envestra'!E25&lt;'Jul''12 Envestra'!E27,0,IF($F5*'Jul''12 Envestra'!E23/'Jul''12 Envestra'!E24&lt;='Jul''12 Envestra'!E28,($F5*'Jul''12 Envestra'!E23/'Jul''12 Envestra'!E24-'Jul''12 Envestra'!E27)*('Jul''12 Envestra'!E46/100)*'Jul''12 Envestra'!E24,('Jul''12 Envestra'!E28-'Jul''12 Envestra'!E27)*('Jul''12 Envestra'!E46/100)*'Jul''12 Envestra'!E24))</f>
        <v>137.77584479999996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70"/>
    </row>
    <row r="52" spans="1:10" x14ac:dyDescent="0.15">
      <c r="A52" s="47" t="s">
        <v>868</v>
      </c>
      <c r="C52" s="66">
        <f>IF(($F5*'Jul''12 Envestra'!E23/'Jul''12 Envestra'!E24&gt;'Jul''12 Envestra'!E28),($F5*'Jul''12 Envestra'!E23/'Jul''12 Envestra'!E24-'Jul''12 Envestra'!E28)*'Jul''12 Envestra'!E47/100*'Jul''12 Envestra'!E24,0)</f>
        <v>0</v>
      </c>
      <c r="D52" s="66">
        <f>IF(($F5*'Jul''12 Envestra'!F23/'Jul''12 Envestra'!F24&gt;'Jul''12 Envestra'!F27)*'Jul''12 Envestra'!F24,('Bills Jul''12'!$F5*'Jul''12 Envestra'!F23/'Jul''12 Envestra'!F24-'Jul''12 Envestra'!F28)*'Jul''12 Envestra'!F31/100)*'Jul''12 Envestra'!F24</f>
        <v>239.25958099999997</v>
      </c>
      <c r="E52" s="66">
        <f>IF(($F5*'Jul''12 Envestra'!G23/'Jul''12 Envestra'!G24&gt;'Jul''12 Envestra'!G27)*'Jul''12 Envestra'!G24,('Bills Jul''12'!$F5*'Jul''12 Envestra'!G23/'Jul''12 Envestra'!G24-'Jul''12 Envestra'!G28)*'Jul''12 Envestra'!G31/100)*'Jul''12 Envestra'!G24</f>
        <v>243.59515729999998</v>
      </c>
      <c r="F52" s="66">
        <f>IF(($F5*'Jul''12 Envestra'!H23/'Jul''12 Envestra'!H24&gt;'Jul''12 Envestra'!H27)*'Jul''12 Envestra'!H24,('Bills Jul''12'!$F5*'Jul''12 Envestra'!H23/'Jul''12 Envestra'!H24-'Jul''12 Envestra'!H28)*'Jul''12 Envestra'!H31/100)*'Jul''12 Envestra'!H24</f>
        <v>242.32513999999995</v>
      </c>
      <c r="G52" s="66">
        <f>IF(($F5*'Jul''12 Envestra'!I23/'Jul''12 Envestra'!I24&gt;'Jul''12 Envestra'!I27)*'Jul''12 Envestra'!I24,('Bills Jul''12'!$F5*'Jul''12 Envestra'!I23/'Jul''12 Envestra'!I24-'Jul''12 Envestra'!I28)*'Jul''12 Envestra'!I31/100)*'Jul''12 Envestra'!I24</f>
        <v>263.66726979999999</v>
      </c>
      <c r="H52" s="66">
        <f>IF(($F5*'Jul''12 Envestra'!J23/'Jul''12 Envestra'!J24&gt;'Jul''12 Envestra'!J27)*'Jul''12 Envestra'!J24,('Bills Jul''12'!$F5*'Jul''12 Envestra'!J23/'Jul''12 Envestra'!J24-'Jul''12 Envestra'!J28)*'Jul''12 Envestra'!J31/100)*'Jul''12 Envestra'!J24</f>
        <v>268.96630749999997</v>
      </c>
      <c r="I52" s="66">
        <f>IF(($F5*'Jul''12 Envestra'!K23/'Jul''12 Envestra'!K24&gt;'Jul''12 Envestra'!K27)*'Jul''12 Envestra'!K24,('Bills Jul''12'!$F5*'Jul''12 Envestra'!K23/'Jul''12 Envestra'!K24-'Jul''12 Envestra'!K28)*'Jul''12 Envestra'!K31/100)*'Jul''12 Envestra'!K24</f>
        <v>242.47111899999996</v>
      </c>
      <c r="J52" s="70"/>
    </row>
    <row r="53" spans="1:10" x14ac:dyDescent="0.15">
      <c r="A53" s="47" t="s">
        <v>744</v>
      </c>
      <c r="C53" s="66">
        <f>IF($F5*'Jul''12 Envestra'!E25/'Jul''12 Envestra'!E26&gt;='Jul''12 Envestra'!E27,('Jul''12 Envestra'!E27*'Jul''12 Envestra'!E48/100)*'Jul''12 Envestra'!E26,($F5*'Jul''12 Envestra'!E25/'Jul''12 Envestra'!E26*'Jul''12 Envestra'!E48/100*'Jul''12 Envestra'!E26))</f>
        <v>425.83199999999999</v>
      </c>
      <c r="D53" s="66">
        <f>IF($F5*'Jul''12 Envestra'!F25/'Jul''12 Envestra'!F26&gt;='Jul''12 Envestra'!F27,('Jul''12 Envestra'!F27*'Jul''12 Envestra'!F32/100)*'Jul''12 Envestra'!F26,('Bills Jul''12'!$F5*'Jul''12 Envestra'!F25/'Jul''12 Envestra'!F26*'Jul''12 Envestra'!F32/100)*'Jul''12 Envestra'!F26)</f>
        <v>232.17920000000001</v>
      </c>
      <c r="E53" s="66">
        <f>IF($F5*'Jul''12 Envestra'!G25/'Jul''12 Envestra'!G26&gt;='Jul''12 Envestra'!G27,('Jul''12 Envestra'!G27*'Jul''12 Envestra'!G32/100)*'Jul''12 Envestra'!G26,('Bills Jul''12'!$F5*'Jul''12 Envestra'!G25/'Jul''12 Envestra'!G26*'Jul''12 Envestra'!G32/100)*'Jul''12 Envestra'!G26)</f>
        <v>226.25151999999997</v>
      </c>
      <c r="F53" s="66">
        <f>IF($F5*'Jul''12 Envestra'!H25/'Jul''12 Envestra'!H26&gt;='Jul''12 Envestra'!H27,('Jul''12 Envestra'!H27*'Jul''12 Envestra'!H32/100)*'Jul''12 Envestra'!H26,('Bills Jul''12'!$F5*'Jul''12 Envestra'!H25/'Jul''12 Envestra'!H26*'Jul''12 Envestra'!H32/100)*'Jul''12 Envestra'!H26)</f>
        <v>231.68</v>
      </c>
      <c r="G53" s="66">
        <f>IF($F5*'Jul''12 Envestra'!I25/'Jul''12 Envestra'!I26&gt;='Jul''12 Envestra'!I27,('Jul''12 Envestra'!I27*'Jul''12 Envestra'!I32/100)*'Jul''12 Envestra'!I26,('Bills Jul''12'!$F5*'Jul''12 Envestra'!I25/'Jul''12 Envestra'!I26*'Jul''12 Envestra'!I32/100)*'Jul''12 Envestra'!I26)</f>
        <v>245.696</v>
      </c>
      <c r="H53" s="66">
        <f>IF($F5*'Jul''12 Envestra'!J25/'Jul''12 Envestra'!J26&gt;='Jul''12 Envestra'!J27,('Jul''12 Envestra'!J27*'Jul''12 Envestra'!J32/100)*'Jul''12 Envestra'!J26,('Bills Jul''12'!$F5*'Jul''12 Envestra'!J25/'Jul''12 Envestra'!J26*'Jul''12 Envestra'!J32/100)*'Jul''12 Envestra'!J26)</f>
        <v>259.60703999999998</v>
      </c>
      <c r="I53" s="66">
        <f>IF($F5*'Jul''12 Envestra'!K25/'Jul''12 Envestra'!K26&gt;='Jul''12 Envestra'!K27,('Jul''12 Envestra'!K27*'Jul''12 Envestra'!K32/100)*'Jul''12 Envestra'!K26,('Bills Jul''12'!$F5*'Jul''12 Envestra'!K25/'Jul''12 Envestra'!K26*'Jul''12 Envestra'!K32/100)*'Jul''12 Envestra'!K26)</f>
        <v>242.17599999999999</v>
      </c>
      <c r="J53" s="70"/>
    </row>
    <row r="54" spans="1:10" x14ac:dyDescent="0.15">
      <c r="A54" s="47" t="s">
        <v>389</v>
      </c>
      <c r="C54" s="66">
        <f>IF($F5*'Jul''12 Envestra'!E25/'Jul''12 Envestra'!E26&lt;'Jul''12 Envestra'!E27,0,IF($F5*'Jul''12 Envestra'!E25/'Jul''12 Envestra'!E26&lt;='Jul''12 Envestra'!E28,($F5*'Jul''12 Envestra'!E25/'Jul''12 Envestra'!E26-'Jul''12 Envestra'!E27)*('Jul''12 Envestra'!E49/100)*'Jul''12 Envestra'!E26,('Jul''12 Envestra'!E28-'Jul''12 Envestra'!E27)*('Jul''12 Envestra'!E49/100)*'Jul''12 Envestra'!E26))</f>
        <v>266.64376859999993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70"/>
    </row>
    <row r="55" spans="1:10" x14ac:dyDescent="0.15">
      <c r="A55" s="47" t="s">
        <v>742</v>
      </c>
      <c r="C55" s="66">
        <f>IF(($F5*'Jul''12 Envestra'!E25/'Jul''12 Envestra'!E26&gt;'Jul''12 Envestra'!E28),($F5*'Jul''12 Envestra'!E25/'Jul''12 Envestra'!E26-'Jul''12 Envestra'!E28)*'Jul''12 Envestra'!E50/100*'Jul''12 Envestra'!E26,0)</f>
        <v>0</v>
      </c>
      <c r="D55" s="66">
        <f>IF(($F5*'Jul''12 Envestra'!F25/'Jul''12 Envestra'!F26&gt;'Jul''12 Envestra'!F27),('Bills Jul''12'!$F5*'Jul''12 Envestra'!F25/'Jul''12 Envestra'!F26-'Jul''12 Envestra'!F27)*'Jul''12 Envestra'!F34/100)*'Jul''12 Envestra'!F26</f>
        <v>448.65185859999991</v>
      </c>
      <c r="E55" s="66">
        <f>IF(($F5*'Jul''12 Envestra'!G25/'Jul''12 Envestra'!G26&gt;'Jul''12 Envestra'!G27),('Bills Jul''12'!$F5*'Jul''12 Envestra'!G25/'Jul''12 Envestra'!G26-'Jul''12 Envestra'!G27)*'Jul''12 Envestra'!G34/100)*'Jul''12 Envestra'!G26</f>
        <v>455.94204985999988</v>
      </c>
      <c r="F55" s="66">
        <f>IF(($F5*'Jul''12 Envestra'!H25/'Jul''12 Envestra'!H26&gt;'Jul''12 Envestra'!H27),('Bills Jul''12'!$F5*'Jul''12 Envestra'!H25/'Jul''12 Envestra'!H26-'Jul''12 Envestra'!H27)*'Jul''12 Envestra'!H34/100)*'Jul''12 Envestra'!H26</f>
        <v>470.05237999999997</v>
      </c>
      <c r="G55" s="66">
        <f>IF(($F5*'Jul''12 Envestra'!I25/'Jul''12 Envestra'!I26&gt;'Jul''12 Envestra'!I27),('Bills Jul''12'!$F5*'Jul''12 Envestra'!I25/'Jul''12 Envestra'!I26-'Jul''12 Envestra'!I27)*'Jul''12 Envestra'!I34/100)*'Jul''12 Envestra'!I26</f>
        <v>500.03646659999993</v>
      </c>
      <c r="H55" s="66">
        <f>IF(($F5*'Jul''12 Envestra'!J25/'Jul''12 Envestra'!J26&gt;'Jul''12 Envestra'!J27),('Bills Jul''12'!$F5*'Jul''12 Envestra'!J25/'Jul''12 Envestra'!J26-'Jul''12 Envestra'!J27)*'Jul''12 Envestra'!J34/100)*'Jul''12 Envestra'!J26</f>
        <v>525.88934749999999</v>
      </c>
      <c r="I55" s="66">
        <f>IF(($F5*'Jul''12 Envestra'!K25/'Jul''12 Envestra'!K26&gt;'Jul''12 Envestra'!K27),('Bills Jul''12'!$F5*'Jul''12 Envestra'!K25/'Jul''12 Envestra'!K26-'Jul''12 Envestra'!K27)*'Jul''12 Envestra'!K34/100)*'Jul''12 Envestra'!K26</f>
        <v>456.03839599999992</v>
      </c>
      <c r="J55" s="70"/>
    </row>
    <row r="56" spans="1:10" x14ac:dyDescent="0.15">
      <c r="A56" s="47" t="s">
        <v>309</v>
      </c>
      <c r="C56" s="66">
        <f>365*'Jul''12 Envestra'!E51/100</f>
        <v>219.45989999999998</v>
      </c>
      <c r="D56" s="66">
        <f>365*'Jul''12 Envestra'!F35/100</f>
        <v>211.9117</v>
      </c>
      <c r="E56" s="66">
        <f>365*'Jul''12 Envestra'!G35/100</f>
        <v>222.55145000000002</v>
      </c>
      <c r="F56" s="66">
        <f>365*'Jul''12 Envestra'!H35/100</f>
        <v>212.61250000000001</v>
      </c>
      <c r="G56" s="66">
        <f>365*'Jul''12 Envestra'!I35/100</f>
        <v>235.43960000000004</v>
      </c>
      <c r="H56" s="66">
        <f>365*'Jul''12 Envestra'!J35/100</f>
        <v>205.57530000000003</v>
      </c>
      <c r="I56" s="66">
        <f>365*'Jul''12 Envestra'!K35/100</f>
        <v>208.78</v>
      </c>
      <c r="J56" s="67">
        <f>AVERAGE(C56:I56)</f>
        <v>216.61863571428574</v>
      </c>
    </row>
    <row r="57" spans="1:10" x14ac:dyDescent="0.15">
      <c r="A57" s="69" t="s">
        <v>721</v>
      </c>
      <c r="B57" s="70"/>
      <c r="C57" s="68">
        <f t="shared" ref="C57:H57" si="3">SUM(C50:C56)</f>
        <v>1267.2475133999999</v>
      </c>
      <c r="D57" s="68">
        <f t="shared" si="3"/>
        <v>1260.9751395999997</v>
      </c>
      <c r="E57" s="68">
        <f t="shared" si="3"/>
        <v>1269.4492971599998</v>
      </c>
      <c r="F57" s="68">
        <f t="shared" si="3"/>
        <v>1277.6300199999998</v>
      </c>
      <c r="G57" s="68">
        <f t="shared" si="3"/>
        <v>1375.8537363999999</v>
      </c>
      <c r="H57" s="68">
        <f t="shared" si="3"/>
        <v>1391.7141549999999</v>
      </c>
      <c r="I57" s="68">
        <f>SUM(I50:I56)</f>
        <v>1279.0015149999999</v>
      </c>
      <c r="J57" s="72">
        <f>AVERAGE(C57:I57)</f>
        <v>1303.1244823657141</v>
      </c>
    </row>
    <row r="59" spans="1:10" x14ac:dyDescent="0.15">
      <c r="A59" s="62" t="s">
        <v>343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126</v>
      </c>
      <c r="H59" s="50" t="s">
        <v>522</v>
      </c>
      <c r="I59" s="50" t="s">
        <v>726</v>
      </c>
      <c r="J59" s="65" t="s">
        <v>729</v>
      </c>
    </row>
    <row r="60" spans="1:10" x14ac:dyDescent="0.15">
      <c r="A60" s="47" t="s">
        <v>667</v>
      </c>
      <c r="C60" s="66">
        <f>IF($F5*'Jul''12 Envestra'!E39/'Jul''12 Envestra'!E40&gt;='Jul''12 Envestra'!E43,('Jul''12 Envestra'!E43*'Jul''12 Envestra'!E29/100)*'Jul''12 Envestra'!E40,($F5*'Jul''12 Envestra'!E39/'Jul''12 Envestra'!E40*'Jul''12 Envestra'!E29/100)*'Jul''12 Envestra'!E40)</f>
        <v>212.52</v>
      </c>
      <c r="D60" s="66">
        <f>IF($F5*'Jul''12 Envestra'!F39/'Jul''12 Envestra'!F40&gt;='Jul''12 Envestra'!F43,('Jul''12 Envestra'!F43*'Jul''12 Envestra'!F45/100)*'Jul''12 Envestra'!F40,($F5*'Jul''12 Envestra'!F39/'Jul''12 Envestra'!F40*'Jul''12 Envestra'!F45/100)*'Jul''12 Envestra'!F40)</f>
        <v>158.84</v>
      </c>
      <c r="E60" s="66">
        <f>IF($F5*'Jul''12 Envestra'!G39/'Jul''12 Envestra'!G40&gt;='Jul''12 Envestra'!G43,('Jul''12 Envestra'!G43*'Jul''12 Envestra'!G45/100)*'Jul''12 Envestra'!G40,($F5*'Jul''12 Envestra'!G39/'Jul''12 Envestra'!G40*'Jul''12 Envestra'!G45/100)*'Jul''12 Envestra'!G40)</f>
        <v>158.25039999999998</v>
      </c>
      <c r="F60" s="66">
        <f>IF($F5*'Jul''12 Envestra'!H39/'Jul''12 Envestra'!H40&gt;='Jul''12 Envestra'!H43,('Jul''12 Envestra'!H43*'Jul''12 Envestra'!H45/100)*'Jul''12 Envestra'!H40,($F5*'Jul''12 Envestra'!H39/'Jul''12 Envestra'!H40*'Jul''12 Envestra'!H45/100)*'Jul''12 Envestra'!H40)</f>
        <v>152.80000000000001</v>
      </c>
      <c r="G60" s="66">
        <f>IF($F5*'Jul''12 Envestra'!I39/'Jul''12 Envestra'!I40&gt;='Jul''12 Envestra'!I43,('Jul''12 Envestra'!I43*'Jul''12 Envestra'!I45/100)*'Jul''12 Envestra'!I40,($F5*'Jul''12 Envestra'!I39/'Jul''12 Envestra'!I40*'Jul''12 Envestra'!I45/100)*'Jul''12 Envestra'!I40)</f>
        <v>167.99200000000002</v>
      </c>
      <c r="H60" s="66">
        <f>IF($F5*'Jul''12 Envestra'!J39/'Jul''12 Envestra'!J40&gt;='Jul''12 Envestra'!J43,('Jul''12 Envestra'!J43*'Jul''12 Envestra'!J45/100)*'Jul''12 Envestra'!J40,($F5*'Jul''12 Envestra'!J39/'Jul''12 Envestra'!J40*'Jul''12 Envestra'!J45/100)*'Jul''12 Envestra'!J40)</f>
        <v>164.70960000000002</v>
      </c>
      <c r="I60" s="66">
        <f>IF($F5*'Jul''12 Envestra'!K39/'Jul''12 Envestra'!K40&gt;='Jul''12 Envestra'!K43,('Jul''12 Envestra'!K43*'Jul''12 Envestra'!K45/100)*'Jul''12 Envestra'!K40,($F5*'Jul''12 Envestra'!K39/'Jul''12 Envestra'!K40*'Jul''12 Envestra'!K45/100)*'Jul''12 Envestra'!K40)</f>
        <v>160.15999999999997</v>
      </c>
      <c r="J60" s="70"/>
    </row>
    <row r="61" spans="1:10" x14ac:dyDescent="0.15">
      <c r="A61" s="47" t="s">
        <v>170</v>
      </c>
      <c r="C61" s="66">
        <f>IF($F5*'Jul''12 Envestra'!E39/'Jul''12 Envestra'!E40&lt;'Jul''12 Envestra'!E43,0,IF($F5*'Jul''12 Envestra'!E39/'Jul''12 Envestra'!E40&lt;='Jul''12 Envestra'!E44,($F5*'Jul''12 Envestra'!E39/'Jul''12 Envestra'!E40-'Jul''12 Envestra'!E43)*('Jul''12 Envestra'!E30/100)*'Jul''12 Envestra'!E40,('Jul''12 Envestra'!E44-'Jul''12 Envestra'!E43)*('Jul''12 Envestra'!E30/100)*'Jul''12 Envestra'!E40))</f>
        <v>138.46868309999996</v>
      </c>
      <c r="D61" s="66">
        <f>IF($F5*'Jul''12 Envestra'!F39/'Jul''12 Envestra'!F40&lt;'Jul''12 Envestra'!F43,0,IF($F5*'Jul''12 Envestra'!F39/'Jul''12 Envestra'!F40&lt;='Jul''12 Envestra'!F44,($F5*'Jul''12 Envestra'!F39/'Jul''12 Envestra'!F40-'Jul''12 Envestra'!F43)*('Jul''12 Envestra'!F46/100)*'Jul''12 Envestra'!F40,('Jul''12 Envestra'!F44-'Jul''12 Envestra'!F43)*('Jul''12 Envestra'!F46/100)*'Jul''12 Envestra'!F40))</f>
        <v>227.76220169999996</v>
      </c>
      <c r="E61" s="66">
        <f>IF($F5*'Jul''12 Envestra'!G39/'Jul''12 Envestra'!G40&lt;'Jul''12 Envestra'!G43,0,IF($F5*'Jul''12 Envestra'!G39/'Jul''12 Envestra'!G40&lt;='Jul''12 Envestra'!G44,($F5*'Jul''12 Envestra'!G39/'Jul''12 Envestra'!G40-'Jul''12 Envestra'!G43)*('Jul''12 Envestra'!G46/100)*'Jul''12 Envestra'!G40,('Jul''12 Envestra'!G44-'Jul''12 Envestra'!G43)*('Jul''12 Envestra'!G46/100)*'Jul''12 Envestra'!G40))</f>
        <v>222.02882800999998</v>
      </c>
      <c r="F61" s="66">
        <f>IF($F5*'Jul''12 Envestra'!H39/'Jul''12 Envestra'!H40&lt;'Jul''12 Envestra'!H43,0,IF($F5*'Jul''12 Envestra'!H39/'Jul''12 Envestra'!H40&lt;='Jul''12 Envestra'!H44,($F5*'Jul''12 Envestra'!H39/'Jul''12 Envestra'!H40-'Jul''12 Envestra'!H43)*('Jul''12 Envestra'!H46/100)*'Jul''12 Envestra'!H40,('Jul''12 Envestra'!H44-'Jul''12 Envestra'!H43)*('Jul''12 Envestra'!H46/100)*'Jul''12 Envestra'!H40))</f>
        <v>0</v>
      </c>
      <c r="G61" s="66">
        <f>IF($F5*'Jul''12 Envestra'!I39/'Jul''12 Envestra'!I40&lt;'Jul''12 Envestra'!I43,0,IF($F5*'Jul''12 Envestra'!I39/'Jul''12 Envestra'!I40&lt;='Jul''12 Envestra'!I44,($F5*'Jul''12 Envestra'!I39/'Jul''12 Envestra'!I40-'Jul''12 Envestra'!I43)*('Jul''12 Envestra'!I46/100)*'Jul''12 Envestra'!I40,('Jul''12 Envestra'!I44-'Jul''12 Envestra'!I43)*('Jul''12 Envestra'!I46/100)*'Jul''12 Envestra'!I40))</f>
        <v>241.63096099999996</v>
      </c>
      <c r="H61" s="66">
        <f>IF($F5*'Jul''12 Envestra'!J39/'Jul''12 Envestra'!J40&lt;'Jul''12 Envestra'!J43,0,IF($F5*'Jul''12 Envestra'!J39/'Jul''12 Envestra'!J40&lt;='Jul''12 Envestra'!J44,($F5*'Jul''12 Envestra'!J39/'Jul''12 Envestra'!J40-'Jul''12 Envestra'!J43)*('Jul''12 Envestra'!J46/100)*'Jul''12 Envestra'!J40,('Jul''12 Envestra'!J44-'Jul''12 Envestra'!J43)*('Jul''12 Envestra'!J46/100)*'Jul''12 Envestra'!J40))</f>
        <v>237.11289095999999</v>
      </c>
      <c r="I61" s="66">
        <f>IF($F5*'Jul''12 Envestra'!K39/'Jul''12 Envestra'!K40&lt;'Jul''12 Envestra'!K43,0,IF($F5*'Jul''12 Envestra'!K39/'Jul''12 Envestra'!K40&lt;='Jul''12 Envestra'!K44,($F5*'Jul''12 Envestra'!K39/'Jul''12 Envestra'!K40-'Jul''12 Envestra'!K43)*('Jul''12 Envestra'!K46/100)*'Jul''12 Envestra'!K40,('Jul''12 Envestra'!K44-'Jul''12 Envestra'!K43)*('Jul''12 Envestra'!K46/100)*'Jul''12 Envestra'!K40))</f>
        <v>230.19280899999995</v>
      </c>
      <c r="J61" s="70"/>
    </row>
    <row r="62" spans="1:10" x14ac:dyDescent="0.15">
      <c r="A62" s="47" t="s">
        <v>868</v>
      </c>
      <c r="C62" s="66">
        <f>IF(($F5*'Jul''12 Envestra'!E39/'Jul''12 Envestra'!E40&gt;'Jul''12 Envestra'!E44),($F5*'Jul''12 Envestra'!E39/'Jul''12 Envestra'!E40-'Jul''12 Envestra'!E44)*'Jul''12 Envestra'!E31/100)*'Jul''12 Envestra'!E40</f>
        <v>0</v>
      </c>
      <c r="D62" s="66">
        <f>IF(($F5*'Jul''12 Envestra'!F39/'Jul''12 Envestra'!F40&gt;'Jul''12 Envestra'!F44),($F5*'Jul''12 Envestra'!F39/'Jul''12 Envestra'!F40-'Jul''12 Envestra'!F44)*'Jul''12 Envestra'!F47/100)*'Jul''12 Envestra'!F40</f>
        <v>0</v>
      </c>
      <c r="E62" s="66">
        <f>IF(($F5*'Jul''12 Envestra'!G39/'Jul''12 Envestra'!G40&gt;'Jul''12 Envestra'!G44),($F5*'Jul''12 Envestra'!G39/'Jul''12 Envestra'!G40-'Jul''12 Envestra'!G44)*'Jul''12 Envestra'!G47/100)*'Jul''12 Envestra'!G40</f>
        <v>0</v>
      </c>
      <c r="F62" s="66">
        <f>IF(($F5*'Jul''12 Envestra'!H39/'Jul''12 Envestra'!H40&gt;'Jul''12 Envestra'!H44),($F5*'Jul''12 Envestra'!H39/'Jul''12 Envestra'!H40-'Jul''12 Envestra'!H44)*'Jul''12 Envestra'!H47/100)*'Jul''12 Envestra'!H40</f>
        <v>223.56387999999995</v>
      </c>
      <c r="G62" s="66">
        <f>IF(($F5*'Jul''12 Envestra'!I39/'Jul''12 Envestra'!I40&gt;'Jul''12 Envestra'!I44),($F5*'Jul''12 Envestra'!I39/'Jul''12 Envestra'!I40-'Jul''12 Envestra'!I44)*'Jul''12 Envestra'!I47/100)*'Jul''12 Envestra'!I40</f>
        <v>0</v>
      </c>
      <c r="H62" s="66">
        <f>IF(($F5*'Jul''12 Envestra'!J39/'Jul''12 Envestra'!J40&gt;'Jul''12 Envestra'!J44),($F5*'Jul''12 Envestra'!J39/'Jul''12 Envestra'!J40-'Jul''12 Envestra'!J44)*'Jul''12 Envestra'!J47/100)*'Jul''12 Envestra'!J40</f>
        <v>0</v>
      </c>
      <c r="I62" s="66">
        <f>IF(($F5*'Jul''12 Envestra'!K39/'Jul''12 Envestra'!K40&gt;'Jul''12 Envestra'!K44),($F5*'Jul''12 Envestra'!K39/'Jul''12 Envestra'!K40-'Jul''12 Envestra'!K44)*'Jul''12 Envestra'!K47/100)*'Jul''12 Envestra'!K40</f>
        <v>0</v>
      </c>
      <c r="J62" s="70"/>
    </row>
    <row r="63" spans="1:10" x14ac:dyDescent="0.15">
      <c r="A63" s="47" t="s">
        <v>744</v>
      </c>
      <c r="C63" s="66">
        <f>IF($F5*'Jul''12 Envestra'!E41/'Jul''12 Envestra'!E42&gt;='Jul''12 Envestra'!E43,('Jul''12 Envestra'!E43*'Jul''12 Envestra'!E32/100)*'Jul''12 Envestra'!E42,($F5*'Jul''12 Envestra'!E41/'Jul''12 Envestra'!E42*'Jul''12 Envestra'!E32/100)*'Jul''12 Envestra'!E42)</f>
        <v>409.2</v>
      </c>
      <c r="D63" s="66">
        <f>IF($F5*'Jul''12 Envestra'!F41/'Jul''12 Envestra'!F42&gt;='Jul''12 Envestra'!F43,('Jul''12 Envestra'!F43*'Jul''12 Envestra'!F48/100)*'Jul''12 Envestra'!F42,($F5*'Jul''12 Envestra'!F41/'Jul''12 Envestra'!F42*'Jul''12 Envestra'!F48/100)*'Jul''12 Envestra'!F42)</f>
        <v>301.48800000000006</v>
      </c>
      <c r="E63" s="66">
        <f>IF($F5*'Jul''12 Envestra'!G41/'Jul''12 Envestra'!G42&gt;='Jul''12 Envestra'!G43,('Jul''12 Envestra'!G43*'Jul''12 Envestra'!G48/100)*'Jul''12 Envestra'!G42,($F5*'Jul''12 Envestra'!G41/'Jul''12 Envestra'!G42*'Jul''12 Envestra'!G48/100)*'Jul''12 Envestra'!G42)</f>
        <v>301.89279999999997</v>
      </c>
      <c r="F63" s="66">
        <f>IF($F5*'Jul''12 Envestra'!H41/'Jul''12 Envestra'!H42&gt;='Jul''12 Envestra'!H43,('Jul''12 Envestra'!H43*'Jul''12 Envestra'!H48/100)*'Jul''12 Envestra'!H42,($F5*'Jul''12 Envestra'!H41/'Jul''12 Envestra'!H42*'Jul''12 Envestra'!H48/100)*'Jul''12 Envestra'!H42)</f>
        <v>297.60000000000002</v>
      </c>
      <c r="G63" s="66">
        <f>IF($F5*'Jul''12 Envestra'!I41/'Jul''12 Envestra'!I42&gt;='Jul''12 Envestra'!I43,('Jul''12 Envestra'!I43*'Jul''12 Envestra'!I48/100)*'Jul''12 Envestra'!I42,($F5*'Jul''12 Envestra'!I41/'Jul''12 Envestra'!I42*'Jul''12 Envestra'!I48/100)*'Jul''12 Envestra'!I42)</f>
        <v>330.35200000000003</v>
      </c>
      <c r="H63" s="66">
        <f>IF($F5*'Jul''12 Envestra'!J41/'Jul''12 Envestra'!J42&gt;='Jul''12 Envestra'!J43,('Jul''12 Envestra'!J43*'Jul''12 Envestra'!J48/100)*'Jul''12 Envestra'!J42,($F5*'Jul''12 Envestra'!J41/'Jul''12 Envestra'!J42*'Jul''12 Envestra'!J48/100)*'Jul''12 Envestra'!J42)</f>
        <v>324.73759999999999</v>
      </c>
      <c r="I63" s="66">
        <f>IF($F5*'Jul''12 Envestra'!K41/'Jul''12 Envestra'!K42&gt;='Jul''12 Envestra'!K43,('Jul''12 Envestra'!K43*'Jul''12 Envestra'!K48/100)*'Jul''12 Envestra'!K42,($F5*'Jul''12 Envestra'!K41/'Jul''12 Envestra'!K42*'Jul''12 Envestra'!K48/100)*'Jul''12 Envestra'!K42)</f>
        <v>304.48</v>
      </c>
      <c r="J63" s="70"/>
    </row>
    <row r="64" spans="1:10" x14ac:dyDescent="0.15">
      <c r="A64" s="47" t="s">
        <v>389</v>
      </c>
      <c r="C64" s="66">
        <f>IF($F5*'Jul''12 Envestra'!E41/'Jul''12 Envestra'!E42&lt;'Jul''12 Envestra'!E43,0,IF($F5*'Jul''12 Envestra'!E41/'Jul''12 Envestra'!E42&lt;='Jul''12 Envestra'!E44,($F5*'Jul''12 Envestra'!E41/'Jul''12 Envestra'!E42-'Jul''12 Envestra'!E43)*('Jul''12 Envestra'!E33/100)*'Jul''12 Envestra'!E42,('Jul''12 Envestra'!E44-'Jul''12 Envestra'!E43)*('Jul''12 Envestra'!E33/100)*'Jul''12 Envestra'!E42))</f>
        <v>269.01921419999991</v>
      </c>
      <c r="D64" s="66">
        <f>IF($F5*'Jul''12 Envestra'!F41/'Jul''12 Envestra'!F42&lt;'Jul''12 Envestra'!F43,0,IF($F5*'Jul''12 Envestra'!F41/'Jul''12 Envestra'!F42&lt;='Jul''12 Envestra'!F44,($F5*'Jul''12 Envestra'!F41/'Jul''12 Envestra'!F42-'Jul''12 Envestra'!F43)*('Jul''12 Envestra'!F49/100)*'Jul''12 Envestra'!F42,('Jul''12 Envestra'!F44-'Jul''12 Envestra'!F43)*('Jul''12 Envestra'!F49/100)*'Jul''12 Envestra'!F42))</f>
        <v>423.78353159999995</v>
      </c>
      <c r="E64" s="66">
        <f>IF($F5*'Jul''12 Envestra'!G41/'Jul''12 Envestra'!G42&lt;'Jul''12 Envestra'!G43,0,IF($F5*'Jul''12 Envestra'!G41/'Jul''12 Envestra'!G42&lt;='Jul''12 Envestra'!G44,($F5*'Jul''12 Envestra'!G41/'Jul''12 Envestra'!G42-'Jul''12 Envestra'!G43)*('Jul''12 Envestra'!G49/100)*'Jul''12 Envestra'!G42,('Jul''12 Envestra'!G44-'Jul''12 Envestra'!G43)*('Jul''12 Envestra'!G49/100)*'Jul''12 Envestra'!G42))</f>
        <v>424.55560685999995</v>
      </c>
      <c r="F64" s="66">
        <f>IF($F5*'Jul''12 Envestra'!H41/'Jul''12 Envestra'!H42&lt;'Jul''12 Envestra'!H43,0,IF($F5*'Jul''12 Envestra'!H41/'Jul''12 Envestra'!H42&lt;='Jul''12 Envestra'!H44,($F5*'Jul''12 Envestra'!H41/'Jul''12 Envestra'!H42-'Jul''12 Envestra'!H43)*('Jul''12 Envestra'!H49/100)*'Jul''12 Envestra'!H42,('Jul''12 Envestra'!H44-'Jul''12 Envestra'!H43)*('Jul''12 Envestra'!H49/100)*'Jul''12 Envestra'!H42))</f>
        <v>0</v>
      </c>
      <c r="G64" s="66">
        <f>IF($F5*'Jul''12 Envestra'!I41/'Jul''12 Envestra'!I42&lt;'Jul''12 Envestra'!I43,0,IF($F5*'Jul''12 Envestra'!I41/'Jul''12 Envestra'!I42&lt;='Jul''12 Envestra'!I44,($F5*'Jul''12 Envestra'!I41/'Jul''12 Envestra'!I42-'Jul''12 Envestra'!I43)*('Jul''12 Envestra'!I49/100)*'Jul''12 Envestra'!I42,('Jul''12 Envestra'!I44-'Jul''12 Envestra'!I43)*('Jul''12 Envestra'!I49/100)*'Jul''12 Envestra'!I42))</f>
        <v>477.82879979999996</v>
      </c>
      <c r="H64" s="66">
        <f>IF($F5*'Jul''12 Envestra'!J41/'Jul''12 Envestra'!J42&lt;'Jul''12 Envestra'!J43,0,IF($F5*'Jul''12 Envestra'!J41/'Jul''12 Envestra'!J42&lt;='Jul''12 Envestra'!J44,($F5*'Jul''12 Envestra'!J41/'Jul''12 Envestra'!J42-'Jul''12 Envestra'!J43)*('Jul''12 Envestra'!J49/100)*'Jul''12 Envestra'!J42,('Jul''12 Envestra'!J44-'Jul''12 Envestra'!J43)*('Jul''12 Envestra'!J49/100)*'Jul''12 Envestra'!J42))</f>
        <v>463.5025144199999</v>
      </c>
      <c r="I64" s="66">
        <f>IF($F5*'Jul''12 Envestra'!K41/'Jul''12 Envestra'!K42&lt;'Jul''12 Envestra'!K43,0,IF($F5*'Jul''12 Envestra'!K41/'Jul''12 Envestra'!K42&lt;='Jul''12 Envestra'!K44,($F5*'Jul''12 Envestra'!K41/'Jul''12 Envestra'!K42-'Jul''12 Envestra'!K43)*('Jul''12 Envestra'!K49/100)*'Jul''12 Envestra'!K42,('Jul''12 Envestra'!K44-'Jul''12 Envestra'!K43)*('Jul''12 Envestra'!K49/100)*'Jul''12 Envestra'!K42))</f>
        <v>428.93069999999994</v>
      </c>
      <c r="J64" s="70"/>
    </row>
    <row r="65" spans="1:10" x14ac:dyDescent="0.15">
      <c r="A65" s="47" t="s">
        <v>742</v>
      </c>
      <c r="C65" s="66">
        <f>IF(($F5*'Jul''12 Envestra'!E41/'Jul''12 Envestra'!E42&gt;'Jul''12 Envestra'!E44),($F5*'Jul''12 Envestra'!E41/'Jul''12 Envestra'!E42-'Jul''12 Envestra'!E44)*'Jul''12 Envestra'!E34/100)*'Jul''12 Envestra'!E42</f>
        <v>0</v>
      </c>
      <c r="D65" s="66">
        <f>IF(($F5*'Jul''12 Envestra'!F41/'Jul''12 Envestra'!F42&gt;'Jul''12 Envestra'!F44),($F5*'Jul''12 Envestra'!F41/'Jul''12 Envestra'!F42-'Jul''12 Envestra'!F44)*'Jul''12 Envestra'!F50/100)*'Jul''12 Envestra'!F42</f>
        <v>0</v>
      </c>
      <c r="E65" s="66">
        <f>IF(($F5*'Jul''12 Envestra'!G41/'Jul''12 Envestra'!G42&gt;'Jul''12 Envestra'!G44),($F5*'Jul''12 Envestra'!G41/'Jul''12 Envestra'!G42-'Jul''12 Envestra'!G44)*'Jul''12 Envestra'!G50/100)*'Jul''12 Envestra'!G42</f>
        <v>0</v>
      </c>
      <c r="F65" s="66">
        <f>IF(($F5*'Jul''12 Envestra'!H41/'Jul''12 Envestra'!H42&gt;'Jul''12 Envestra'!H44),($F5*'Jul''12 Envestra'!H41/'Jul''12 Envestra'!H42-'Jul''12 Envestra'!H44)*'Jul''12 Envestra'!H50/100)*'Jul''12 Envestra'!H42</f>
        <v>436.7294399999999</v>
      </c>
      <c r="G65" s="66">
        <f>IF(($F5*'Jul''12 Envestra'!I41/'Jul''12 Envestra'!I42&gt;'Jul''12 Envestra'!I44),($F5*'Jul''12 Envestra'!I41/'Jul''12 Envestra'!I42-'Jul''12 Envestra'!I44)*'Jul''12 Envestra'!I50/100)*'Jul''12 Envestra'!I42</f>
        <v>0</v>
      </c>
      <c r="H65" s="66">
        <f>IF(($F5*'Jul''12 Envestra'!J41/'Jul''12 Envestra'!J42&gt;'Jul''12 Envestra'!J44),($F5*'Jul''12 Envestra'!J41/'Jul''12 Envestra'!J42-'Jul''12 Envestra'!J44)*'Jul''12 Envestra'!J50/100)*'Jul''12 Envestra'!J42</f>
        <v>0</v>
      </c>
      <c r="I65" s="66">
        <f>IF(($F5*'Jul''12 Envestra'!K41/'Jul''12 Envestra'!K42&gt;'Jul''12 Envestra'!K44),($F5*'Jul''12 Envestra'!K41/'Jul''12 Envestra'!K42-'Jul''12 Envestra'!K44)*'Jul''12 Envestra'!K50/100)*'Jul''12 Envestra'!K42</f>
        <v>0</v>
      </c>
      <c r="J65" s="70"/>
    </row>
    <row r="66" spans="1:10" x14ac:dyDescent="0.15">
      <c r="A66" s="47" t="s">
        <v>309</v>
      </c>
      <c r="C66" s="66">
        <f>365*'Jul''12 Envestra'!E35/100</f>
        <v>219.8614</v>
      </c>
      <c r="D66" s="66">
        <f>365*'Jul''12 Envestra'!F51/100</f>
        <v>213.7586</v>
      </c>
      <c r="E66" s="66">
        <f>365*'Jul''12 Envestra'!G51/100</f>
        <v>228.2929</v>
      </c>
      <c r="F66" s="66">
        <f>365*'Jul''12 Envestra'!H51/100</f>
        <v>216.70050000000001</v>
      </c>
      <c r="G66" s="66">
        <f>365*'Jul''12 Envestra'!I51/100</f>
        <v>241.98405</v>
      </c>
      <c r="H66" s="66">
        <f>365*'Jul''12 Envestra'!J51/100</f>
        <v>229.38424999999998</v>
      </c>
      <c r="I66" s="66">
        <f>365*'Jul''12 Envestra'!K51/100</f>
        <v>200.75</v>
      </c>
      <c r="J66" s="67">
        <f>AVERAGE(C66:I66)</f>
        <v>221.53310000000002</v>
      </c>
    </row>
    <row r="67" spans="1:10" x14ac:dyDescent="0.15">
      <c r="A67" s="69" t="s">
        <v>721</v>
      </c>
      <c r="B67" s="70"/>
      <c r="C67" s="68">
        <f t="shared" ref="C67:H67" si="4">SUM(C60:C66)</f>
        <v>1249.0692972999998</v>
      </c>
      <c r="D67" s="68">
        <f t="shared" si="4"/>
        <v>1325.6323333</v>
      </c>
      <c r="E67" s="68">
        <f t="shared" si="4"/>
        <v>1335.0205348699999</v>
      </c>
      <c r="F67" s="68">
        <f t="shared" si="4"/>
        <v>1327.3938199999998</v>
      </c>
      <c r="G67" s="68">
        <f t="shared" si="4"/>
        <v>1459.7878108</v>
      </c>
      <c r="H67" s="68">
        <f t="shared" si="4"/>
        <v>1419.44685538</v>
      </c>
      <c r="I67" s="68">
        <f>SUM(I60:I66)</f>
        <v>1324.5135089999999</v>
      </c>
      <c r="J67" s="72">
        <f>AVERAGE(C67:I67)</f>
        <v>1348.6948800928571</v>
      </c>
    </row>
    <row r="69" spans="1:10" x14ac:dyDescent="0.15">
      <c r="A69" s="64" t="s">
        <v>722</v>
      </c>
    </row>
    <row r="71" spans="1:10" x14ac:dyDescent="0.15">
      <c r="A71" s="62" t="s">
        <v>869</v>
      </c>
      <c r="C71" s="50" t="s">
        <v>872</v>
      </c>
      <c r="D71" s="50" t="s">
        <v>396</v>
      </c>
      <c r="E71" s="50" t="s">
        <v>397</v>
      </c>
      <c r="F71" s="50" t="s">
        <v>398</v>
      </c>
      <c r="G71" s="50" t="s">
        <v>126</v>
      </c>
      <c r="H71" s="50" t="s">
        <v>522</v>
      </c>
      <c r="I71" s="50" t="s">
        <v>726</v>
      </c>
      <c r="J71" s="65" t="s">
        <v>729</v>
      </c>
    </row>
    <row r="72" spans="1:10" x14ac:dyDescent="0.15">
      <c r="A72" s="47" t="s">
        <v>667</v>
      </c>
      <c r="C72" s="66">
        <f>IF($F5*'Jul''12 SP'!E7/'Jul''12 SP'!E8&gt;='Jul''12 SP'!E11,('Jul''12 SP'!E11*'Jul''12 SP'!E13/100)*'Jul''12 SP'!E8,($F5*'Jul''12 SP'!E7/'Jul''12 SP'!E8*'Jul''12 SP'!E13/100)*'Jul''12 SP'!E8)</f>
        <v>230.60399999999998</v>
      </c>
      <c r="D72" s="66">
        <f>IF($F5*'Jul''12 SP'!F7/'Jul''12 SP'!F8&gt;='Jul''12 SP'!F11,('Jul''12 SP'!F11*'Jul''12 SP'!F13/100)*'Jul''12 SP'!F8,('Bills Jul''12'!$F5*'Jul''12 SP'!F7/'Jul''12 SP'!F8*'Jul''12 SP'!F13/100)*'Jul''12 SP'!F8)</f>
        <v>136.57599999999999</v>
      </c>
      <c r="E72" s="66">
        <f>IF($F5*'Jul''12 SP'!G7/'Jul''12 SP'!G8&gt;='Jul''12 SP'!G11,('Jul''12 SP'!G11*'Jul''12 SP'!G13/100)*'Jul''12 SP'!G8,('Bills Jul''12'!$F5*'Jul''12 SP'!G7/'Jul''12 SP'!G8*'Jul''12 SP'!G13/100)*'Jul''12 SP'!G8)</f>
        <v>130.92992000000001</v>
      </c>
      <c r="F72" s="66">
        <f>IF($F5*'Jul''12 SP'!H7/'Jul''12 SP'!H8&gt;='Jul''12 SP'!H11,('Jul''12 SP'!H11*'Jul''12 SP'!H13/100)*'Jul''12 SP'!H8,('Bills Jul''12'!$F5*'Jul''12 SP'!H7/'Jul''12 SP'!H8*'Jul''12 SP'!H13/100)*'Jul''12 SP'!H8)</f>
        <v>129.28</v>
      </c>
      <c r="G72" s="66">
        <f>IF($F5*'Jul''12 SP'!I7/'Jul''12 SP'!I8&gt;='Jul''12 SP'!I11,('Jul''12 SP'!I11*'Jul''12 SP'!I13/100)*'Jul''12 SP'!I8,('Bills Jul''12'!$F5*'Jul''12 SP'!I7/'Jul''12 SP'!I8*'Jul''12 SP'!I13/100)*'Jul''12 SP'!I8)</f>
        <v>142.41919999999999</v>
      </c>
      <c r="H72" s="66">
        <f>IF($F5*'Jul''12 SP'!J7/'Jul''12 SP'!J8&gt;='Jul''12 SP'!J11,('Jul''12 SP'!J11*'Jul''12 SP'!J13/100)*'Jul''12 SP'!J8,('Bills Jul''12'!$F5*'Jul''12 SP'!J7/'Jul''12 SP'!J8*'Jul''12 SP'!J13/100)*'Jul''12 SP'!J8)</f>
        <v>139.25120000000001</v>
      </c>
      <c r="I72" s="66">
        <f>IF($F5*'Jul''12 SP'!K7/'Jul''12 SP'!K8&gt;='Jul''12 SP'!K11,('Jul''12 SP'!K11*'Jul''12 SP'!K13/100)*'Jul''12 SP'!K8,('Bills Jul''12'!$F5*'Jul''12 SP'!K7/'Jul''12 SP'!K8*'Jul''12 SP'!K13/100)*'Jul''12 SP'!K8)</f>
        <v>138.68799999999999</v>
      </c>
      <c r="J72" s="70"/>
    </row>
    <row r="73" spans="1:10" x14ac:dyDescent="0.15">
      <c r="A73" s="47" t="s">
        <v>170</v>
      </c>
      <c r="C73" s="66">
        <f>IF($F5*'Jul''12 SP'!E7/'Jul''12 SP'!E8&lt;'Jul''12 SP'!E11,0,IF($F5*'Jul''12 SP'!E7/'Jul''12 SP'!E8&lt;='Jul''12 SP'!E12,($F5*'Jul''12 SP'!E7/'Jul''12 SP'!E8-'Jul''12 SP'!E11)*('Jul''12 SP'!E14/100)*'Jul''12 SP'!E8,('Jul''12 SP'!E12-'Jul''12 SP'!E11)*('Jul''12 SP'!E14/100)*'Jul''12 SP'!E8))</f>
        <v>162.22313909999997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70"/>
    </row>
    <row r="74" spans="1:10" x14ac:dyDescent="0.15">
      <c r="A74" s="47" t="s">
        <v>868</v>
      </c>
      <c r="C74" s="66">
        <f>IF(($F5*'Jul''12 SP'!E7/'Jul''12 SP'!E8&gt;'Jul''12 SP'!E12),($F5*'Jul''12 SP'!E7/'Jul''12 SP'!E8-'Jul''12 SP'!E12)*'Jul''12 SP'!E15/100*'Jul''12 SP'!E8,0)</f>
        <v>0</v>
      </c>
      <c r="D74" s="66">
        <f>IF(($F5*'Jul''12 SP'!F7/'Jul''12 SP'!F8&gt;'Jul''12 SP'!F11),('Bills Jul''12'!$F5*'Jul''12 SP'!F7/'Jul''12 SP'!F8-'Jul''12 SP'!F11)*'Jul''12 SP'!F15/100)*'Jul''12 SP'!F8</f>
        <v>267.3605384999999</v>
      </c>
      <c r="E74" s="66">
        <f>IF(($F5*'Jul''12 SP'!G7/'Jul''12 SP'!G8&gt;'Jul''12 SP'!G11),('Bills Jul''12'!$F5*'Jul''12 SP'!G7/'Jul''12 SP'!G8-'Jul''12 SP'!G11)*'Jul''12 SP'!G15/100)*'Jul''12 SP'!G8</f>
        <v>265.19275034999998</v>
      </c>
      <c r="F74" s="66">
        <f>IF(($F5*'Jul''12 SP'!H7/'Jul''12 SP'!H8&gt;'Jul''12 SP'!H11),('Bills Jul''12'!$F5*'Jul''12 SP'!H7/'Jul''12 SP'!H8-'Jul''12 SP'!H11)*'Jul''12 SP'!H15/100)*'Jul''12 SP'!H8</f>
        <v>270.06115</v>
      </c>
      <c r="G74" s="66">
        <f>IF(($F5*'Jul''12 SP'!I7/'Jul''12 SP'!I8&gt;'Jul''12 SP'!I11),('Bills Jul''12'!$F5*'Jul''12 SP'!I7/'Jul''12 SP'!I8-'Jul''12 SP'!I11)*'Jul''12 SP'!I15/100)*'Jul''12 SP'!I8</f>
        <v>286.46918959999994</v>
      </c>
      <c r="H74" s="66">
        <f>IF(($F5*'Jul''12 SP'!J7/'Jul''12 SP'!J8&gt;'Jul''12 SP'!J11),('Bills Jul''12'!$F5*'Jul''12 SP'!J7/'Jul''12 SP'!J8-'Jul''12 SP'!J11)*'Jul''12 SP'!J15/100)*'Jul''12 SP'!J8</f>
        <v>281.39495955999996</v>
      </c>
      <c r="I74" s="66">
        <f>IF(($F5*'Jul''12 SP'!K7/'Jul''12 SP'!K8&gt;'Jul''12 SP'!K11),('Bills Jul''12'!$F5*'Jul''12 SP'!K7/'Jul''12 SP'!K8-'Jul''12 SP'!K11)*'Jul''12 SP'!K15/100)*'Jul''12 SP'!K8</f>
        <v>268.16342299999997</v>
      </c>
      <c r="J74" s="70"/>
    </row>
    <row r="75" spans="1:10" x14ac:dyDescent="0.15">
      <c r="A75" s="47" t="s">
        <v>744</v>
      </c>
      <c r="C75" s="66">
        <f>IF($F5*'Jul''12 SP'!E9/'Jul''12 SP'!E10&gt;='Jul''12 SP'!E11,('Jul''12 SP'!E11*'Jul''12 SP'!E16/100)*'Jul''12 SP'!E10,($F5*'Jul''12 SP'!E9/'Jul''12 SP'!E10*'Jul''12 SP'!E16/100)*'Jul''12 SP'!E10)</f>
        <v>392.30400000000003</v>
      </c>
      <c r="D75" s="66">
        <f>IF($F5*'Jul''12 SP'!F9/'Jul''12 SP'!F10&gt;='Jul''12 SP'!F11,('Jul''12 SP'!F11*'Jul''12 SP'!F16/100)*'Jul''12 SP'!F10,('Bills Jul''12'!$F5*'Jul''12 SP'!F9/'Jul''12 SP'!F10*'Jul''12 SP'!F16/100)*'Jul''12 SP'!F10)</f>
        <v>222.74560000000002</v>
      </c>
      <c r="E75" s="66">
        <f>IF($F5*'Jul''12 SP'!G9/'Jul''12 SP'!G10&gt;='Jul''12 SP'!G11,('Jul''12 SP'!G11*'Jul''12 SP'!G16/100)*'Jul''12 SP'!G10,('Bills Jul''12'!$F5*'Jul''12 SP'!G9/'Jul''12 SP'!G10*'Jul''12 SP'!G16/100)*'Jul''12 SP'!G10)</f>
        <v>229.94048000000004</v>
      </c>
      <c r="F75" s="66">
        <f>IF($F5*'Jul''12 SP'!H9/'Jul''12 SP'!H10&gt;='Jul''12 SP'!H11,('Jul''12 SP'!H11*'Jul''12 SP'!H16/100)*'Jul''12 SP'!H10,('Bills Jul''12'!$F5*'Jul''12 SP'!H9/'Jul''12 SP'!H10*'Jul''12 SP'!H16/100)*'Jul''12 SP'!H10)</f>
        <v>231.68</v>
      </c>
      <c r="G75" s="66">
        <f>IF($F5*'Jul''12 SP'!I9/'Jul''12 SP'!I10&gt;='Jul''12 SP'!I11,('Jul''12 SP'!I11*'Jul''12 SP'!I16/100)*'Jul''12 SP'!I10,('Bills Jul''12'!$F5*'Jul''12 SP'!I9/'Jul''12 SP'!I10*'Jul''12 SP'!I16/100)*'Jul''12 SP'!I10)</f>
        <v>242.17599999999999</v>
      </c>
      <c r="H75" s="66">
        <f>IF($F5*'Jul''12 SP'!J9/'Jul''12 SP'!J10&gt;='Jul''12 SP'!J11,('Jul''12 SP'!J11*'Jul''12 SP'!J16/100)*'Jul''12 SP'!J10,('Bills Jul''12'!$F5*'Jul''12 SP'!J9/'Jul''12 SP'!J10*'Jul''12 SP'!J16/100)*'Jul''12 SP'!J10)</f>
        <v>248.27264</v>
      </c>
      <c r="I75" s="66">
        <f>IF($F5*'Jul''12 SP'!K9/'Jul''12 SP'!K10&gt;='Jul''12 SP'!K11,('Jul''12 SP'!K11*'Jul''12 SP'!K16/100)*'Jul''12 SP'!K10,('Bills Jul''12'!$F5*'Jul''12 SP'!K9/'Jul''12 SP'!K10*'Jul''12 SP'!K16/100)*'Jul''12 SP'!K10)</f>
        <v>232.32</v>
      </c>
      <c r="J75" s="70"/>
    </row>
    <row r="76" spans="1:10" x14ac:dyDescent="0.15">
      <c r="A76" s="47" t="s">
        <v>389</v>
      </c>
      <c r="C76" s="66">
        <f>IF($F5*'Jul''12 SP'!E9/'Jul''12 SP'!E10&lt;'Jul''12 SP'!E11,0,IF($F5*'Jul''12 SP'!E9/'Jul''12 SP'!E10&lt;='Jul''12 SP'!E12,($F5*'Jul''12 SP'!E9/'Jul''12 SP'!E10-'Jul''12 SP'!E11)*('Jul''12 SP'!E17/100)*'Jul''12 SP'!E10,('Jul''12 SP'!E12-'Jul''12 SP'!E11)*('Jul''12 SP'!E17/100)*'Jul''12 SP'!E10))</f>
        <v>266.44581479999994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70"/>
    </row>
    <row r="77" spans="1:10" x14ac:dyDescent="0.15">
      <c r="A77" s="47" t="s">
        <v>742</v>
      </c>
      <c r="C77" s="66">
        <f>IF(($F5*'Jul''12 SP'!E9/'Jul''12 SP'!E10&gt;'Jul''12 SP'!E12),($F5*'Jul''12 SP'!E9/'Jul''12 SP'!E10-'Jul''12 SP'!E12)*'Jul''12 SP'!E18/100*'Jul''12 SP'!E10,0)</f>
        <v>0</v>
      </c>
      <c r="D77" s="66">
        <f>IF(($F5*'Jul''12 SP'!F9/'Jul''12 SP'!F10&gt;'Jul''12 SP'!F11),('Bills Jul''12'!$F5*'Jul''12 SP'!F9/'Jul''12 SP'!F10-'Jul''12 SP'!F11)*'Jul''12 SP'!F18/100)*'Jul''12 SP'!F10</f>
        <v>445.76147439999994</v>
      </c>
      <c r="E77" s="66">
        <f>IF(($F5*'Jul''12 SP'!G9/'Jul''12 SP'!G10&gt;'Jul''12 SP'!G11),('Bills Jul''12'!$F5*'Jul''12 SP'!G9/'Jul''12 SP'!G10-'Jul''12 SP'!G11)*'Jul''12 SP'!G18/100)*'Jul''12 SP'!G10</f>
        <v>455.36397301999989</v>
      </c>
      <c r="F77" s="66">
        <f>IF(($F5*'Jul''12 SP'!H9/'Jul''12 SP'!H10&gt;'Jul''12 SP'!H11),('Bills Jul''12'!$F5*'Jul''12 SP'!H9/'Jul''12 SP'!H10-'Jul''12 SP'!H11)*'Jul''12 SP'!H18/100)*'Jul''12 SP'!H10</f>
        <v>470.05237999999997</v>
      </c>
      <c r="G77" s="66">
        <f>IF(($F5*'Jul''12 SP'!I9/'Jul''12 SP'!I10&gt;'Jul''12 SP'!I11),('Bills Jul''12'!$F5*'Jul''12 SP'!I9/'Jul''12 SP'!I10-'Jul''12 SP'!I11)*'Jul''12 SP'!I18/100)*'Jul''12 SP'!I10</f>
        <v>486.54800699999993</v>
      </c>
      <c r="H77" s="66">
        <f>IF(($F5*'Jul''12 SP'!J9/'Jul''12 SP'!J10&gt;'Jul''12 SP'!J11),('Bills Jul''12'!$F5*'Jul''12 SP'!J9/'Jul''12 SP'!J10-'Jul''12 SP'!J11)*'Jul''12 SP'!J18/100)*'Jul''12 SP'!J10</f>
        <v>478.80820041999993</v>
      </c>
      <c r="I77" s="66">
        <f>IF(($F5*'Jul''12 SP'!K9/'Jul''12 SP'!K10&gt;'Jul''12 SP'!K11),('Bills Jul''12'!$F5*'Jul''12 SP'!K9/'Jul''12 SP'!K10-'Jul''12 SP'!K11)*'Jul''12 SP'!K18/100)*'Jul''12 SP'!K10</f>
        <v>456.03839599999992</v>
      </c>
      <c r="J77" s="70"/>
    </row>
    <row r="78" spans="1:10" x14ac:dyDescent="0.15">
      <c r="A78" s="47" t="s">
        <v>309</v>
      </c>
      <c r="C78" s="66">
        <f>365*'Jul''12 SP'!E19/100</f>
        <v>202.6772</v>
      </c>
      <c r="D78" s="66">
        <f>365*'Jul''12 SP'!F19/100</f>
        <v>206.0498</v>
      </c>
      <c r="E78" s="66">
        <f>365*'Jul''12 SP'!G19/100</f>
        <v>207.21415000000002</v>
      </c>
      <c r="F78" s="66">
        <f>365*'Jul''12 SP'!H19/100</f>
        <v>205.203</v>
      </c>
      <c r="G78" s="66">
        <f>365*'Jul''12 SP'!I19/100</f>
        <v>224.39834999999999</v>
      </c>
      <c r="H78" s="66">
        <f>365*'Jul''12 SP'!J19/100</f>
        <v>205.98775000000001</v>
      </c>
      <c r="I78" s="66">
        <f>365*'Jul''12 SP'!K19/100</f>
        <v>184.69</v>
      </c>
      <c r="J78" s="67">
        <f>AVERAGE(C78:I78)</f>
        <v>205.17432142857143</v>
      </c>
    </row>
    <row r="79" spans="1:10" x14ac:dyDescent="0.15">
      <c r="A79" s="69" t="s">
        <v>721</v>
      </c>
      <c r="B79" s="70"/>
      <c r="C79" s="68">
        <f t="shared" ref="C79:H79" si="5">SUM(C72:C78)</f>
        <v>1254.2541538999999</v>
      </c>
      <c r="D79" s="68">
        <f t="shared" si="5"/>
        <v>1278.4934128999998</v>
      </c>
      <c r="E79" s="68">
        <f t="shared" si="5"/>
        <v>1288.6412733700001</v>
      </c>
      <c r="F79" s="68">
        <f t="shared" si="5"/>
        <v>1306.2765300000001</v>
      </c>
      <c r="G79" s="68">
        <f t="shared" si="5"/>
        <v>1382.0107465999997</v>
      </c>
      <c r="H79" s="68">
        <f t="shared" si="5"/>
        <v>1353.7147499800001</v>
      </c>
      <c r="I79" s="68">
        <f>SUM(I72:I78)</f>
        <v>1279.899819</v>
      </c>
      <c r="J79" s="72">
        <f>AVERAGE(C79:I79)</f>
        <v>1306.1843836785715</v>
      </c>
    </row>
    <row r="81" spans="1:10" x14ac:dyDescent="0.15">
      <c r="A81" s="62" t="s">
        <v>344</v>
      </c>
      <c r="C81" s="50" t="s">
        <v>872</v>
      </c>
      <c r="D81" s="50" t="s">
        <v>396</v>
      </c>
      <c r="E81" s="50" t="s">
        <v>397</v>
      </c>
      <c r="F81" s="50" t="s">
        <v>398</v>
      </c>
      <c r="G81" s="50" t="s">
        <v>126</v>
      </c>
      <c r="H81" s="50" t="s">
        <v>522</v>
      </c>
      <c r="I81" s="50" t="s">
        <v>726</v>
      </c>
      <c r="J81" s="65" t="s">
        <v>729</v>
      </c>
    </row>
    <row r="82" spans="1:10" x14ac:dyDescent="0.15">
      <c r="A82" s="47" t="s">
        <v>667</v>
      </c>
      <c r="C82" s="66">
        <f>IF($F5*'Jul''12 SP'!E23/'Jul''12 SP'!E24&gt;='Jul''12 SP'!E27,('Jul''12 SP'!E27*'Jul''12 SP'!E29/100)*'Jul''12 SP'!E24,($F5*'Jul''12 SP'!E23/'Jul''12 SP'!E24*'Jul''12 SP'!E29/100)*'Jul''12 SP'!E24)</f>
        <v>248.42399999999998</v>
      </c>
      <c r="D82" s="66">
        <f>IF($F5*'Jul''12 SP'!F23/'Jul''12 SP'!F24&gt;='Jul''12 SP'!F27,('Jul''12 SP'!F27*'Jul''12 SP'!F29/100)*'Jul''12 SP'!F24,('Bills Jul''12'!$F5*'Jul''12 SP'!F23/'Jul''12 SP'!F24*'Jul''12 SP'!F29/100)*'Jul''12 SP'!F24)</f>
        <v>165.39599999999999</v>
      </c>
      <c r="E82" s="66">
        <f>IF($F5*'Jul''12 SP'!G23/'Jul''12 SP'!G24&gt;='Jul''12 SP'!G27,('Jul''12 SP'!G27*'Jul''12 SP'!G29/100)*'Jul''12 SP'!G24,('Bills Jul''12'!$F5*'Jul''12 SP'!G23/'Jul''12 SP'!G24*'Jul''12 SP'!G29/100)*'Jul''12 SP'!G24)</f>
        <v>147.63210000000001</v>
      </c>
      <c r="F82" s="66">
        <f>IF($F5*'Jul''12 SP'!H23/'Jul''12 SP'!H24&gt;='Jul''12 SP'!H27,('Jul''12 SP'!H27*'Jul''12 SP'!H29/100)*'Jul''12 SP'!H24,('Bills Jul''12'!$F5*'Jul''12 SP'!H23/'Jul''12 SP'!H24*'Jul''12 SP'!H29/100)*'Jul''12 SP'!H24)</f>
        <v>150.5</v>
      </c>
      <c r="G82" s="66">
        <f>IF($F5*'Jul''12 SP'!I23/'Jul''12 SP'!I24&gt;='Jul''12 SP'!I27,('Jul''12 SP'!I27*'Jul''12 SP'!I29/100)*'Jul''12 SP'!I24,('Bills Jul''12'!$F5*'Jul''12 SP'!I23/'Jul''12 SP'!I24*'Jul''12 SP'!I29/100)*'Jul''12 SP'!I24)</f>
        <v>163.23999999999998</v>
      </c>
      <c r="H82" s="66">
        <f>IF($F5*'Jul''12 SP'!J23/'Jul''12 SP'!J24&gt;='Jul''12 SP'!J27,('Jul''12 SP'!J27*'Jul''12 SP'!J29/100)*'Jul''12 SP'!J24,('Bills Jul''12'!$F5*'Jul''12 SP'!J23/'Jul''12 SP'!J24*'Jul''12 SP'!J29/100)*'Jul''12 SP'!J24)</f>
        <v>159.32839999999999</v>
      </c>
      <c r="I82" s="66">
        <f>IF($F5*'Jul''12 SP'!K23/'Jul''12 SP'!K24&gt;='Jul''12 SP'!K27,('Jul''12 SP'!K27*'Jul''12 SP'!K29/100)*'Jul''12 SP'!K24,('Bills Jul''12'!$F5*'Jul''12 SP'!K23/'Jul''12 SP'!K24*'Jul''12 SP'!K29/100)*'Jul''12 SP'!K24)</f>
        <v>167.86</v>
      </c>
      <c r="J82" s="70"/>
    </row>
    <row r="83" spans="1:10" x14ac:dyDescent="0.15">
      <c r="A83" s="47" t="s">
        <v>170</v>
      </c>
      <c r="C83" s="66">
        <f>IF($F5*'Jul''12 SP'!E23/'Jul''12 SP'!E24&lt;'Jul''12 SP'!E27,0,IF($F5*'Jul''12 SP'!E23/'Jul''12 SP'!E24&lt;='Jul''12 SP'!E28,($F5*'Jul''12 SP'!E23/'Jul''12 SP'!E24-'Jul''12 SP'!E27)*('Jul''12 SP'!E30/100)*'Jul''12 SP'!E24,('Jul''12 SP'!E28-'Jul''12 SP'!E27)*('Jul''12 SP'!E30/100)*'Jul''12 SP'!E24))</f>
        <v>160.24360109999995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70"/>
    </row>
    <row r="84" spans="1:10" x14ac:dyDescent="0.15">
      <c r="A84" s="47" t="s">
        <v>868</v>
      </c>
      <c r="C84" s="66">
        <f>IF(($F5*'Jul''12 SP'!E23/'Jul''12 SP'!E24&gt;'Jul''12 SP'!E28),($F5*'Jul''12 SP'!E23/'Jul''12 SP'!E24-'Jul''12 SP'!E28)*'Jul''12 SP'!E31/100*'Jul''12 SP'!E24,0)</f>
        <v>0</v>
      </c>
      <c r="D84" s="66">
        <f>IF(($F5*'Jul''12 SP'!F23/'Jul''12 SP'!F24&lt;'Jul''12 SP'!F27),(0),('Bills Jul''12'!$F5*'Jul''12 SP'!F23/'Jul''12 SP'!F24-'Jul''12 SP'!F27)*'Jul''12 SP'!F31/100)*'Jul''12 SP'!F24</f>
        <v>263.30049899999995</v>
      </c>
      <c r="E84" s="66">
        <f>IF(($F5*'Jul''12 SP'!G23/'Jul''12 SP'!G24&lt;'Jul''12 SP'!G27),(0),('Bills Jul''12'!$F5*'Jul''12 SP'!G23/'Jul''12 SP'!G24-'Jul''12 SP'!G27)*'Jul''12 SP'!G31/100)*'Jul''12 SP'!G24</f>
        <v>259.09692962999998</v>
      </c>
      <c r="F84" s="66">
        <f>IF(($F5*'Jul''12 SP'!H23/'Jul''12 SP'!H24&lt;'Jul''12 SP'!H27),(0),('Bills Jul''12'!$F5*'Jul''12 SP'!H23/'Jul''12 SP'!H24-'Jul''12 SP'!H27)*'Jul''12 SP'!H31/100)*'Jul''12 SP'!H24</f>
        <v>274.35883999999993</v>
      </c>
      <c r="G84" s="66">
        <f>IF(($F5*'Jul''12 SP'!I23/'Jul''12 SP'!I24&lt;'Jul''12 SP'!I27),(0),('Bills Jul''12'!$F5*'Jul''12 SP'!I23/'Jul''12 SP'!I24-'Jul''12 SP'!I27)*'Jul''12 SP'!I31/100)*'Jul''12 SP'!I24</f>
        <v>290.86236409999998</v>
      </c>
      <c r="H84" s="66">
        <f>IF(($F5*'Jul''12 SP'!J23/'Jul''12 SP'!J24&lt;'Jul''12 SP'!J27),(0),('Bills Jul''12'!$F5*'Jul''12 SP'!J23/'Jul''12 SP'!J24-'Jul''12 SP'!J27)*'Jul''12 SP'!J31/100)*'Jul''12 SP'!J24</f>
        <v>287.41328153999996</v>
      </c>
      <c r="I84" s="66">
        <f>IF(($F5*'Jul''12 SP'!K23/'Jul''12 SP'!K24&lt;'Jul''12 SP'!K27),(0),('Bills Jul''12'!$F5*'Jul''12 SP'!K23/'Jul''12 SP'!K24-'Jul''12 SP'!K27)*'Jul''12 SP'!K31/100)*'Jul''12 SP'!K24</f>
        <v>257.14142299999997</v>
      </c>
      <c r="J84" s="70"/>
    </row>
    <row r="85" spans="1:10" x14ac:dyDescent="0.15">
      <c r="A85" s="47" t="s">
        <v>744</v>
      </c>
      <c r="C85" s="66">
        <f>IF($F5*'Jul''12 SP'!E25/'Jul''12 SP'!E26&gt;='Jul''12 SP'!E27,('Jul''12 SP'!E27*'Jul''12 SP'!E32/100)*'Jul''12 SP'!E26,($F5*'Jul''12 SP'!E25/'Jul''12 SP'!E26*'Jul''12 SP'!E32/100)*'Jul''12 SP'!E26)</f>
        <v>442.99200000000002</v>
      </c>
      <c r="D85" s="66">
        <f>IF($F5*'Jul''12 SP'!F25/'Jul''12 SP'!F26&gt;='Jul''12 SP'!F27,('Jul''12 SP'!F27*'Jul''12 SP'!F32/100)*'Jul''12 SP'!F26,('Bills Jul''12'!$F5*'Jul''12 SP'!F25/'Jul''12 SP'!F26*'Jul''12 SP'!F32/100)*'Jul''12 SP'!F26)</f>
        <v>259.952</v>
      </c>
      <c r="E85" s="66">
        <f>IF($F5*'Jul''12 SP'!G25/'Jul''12 SP'!G26&gt;='Jul''12 SP'!G27,('Jul''12 SP'!G27*'Jul''12 SP'!G32/100)*'Jul''12 SP'!G26,('Bills Jul''12'!$F5*'Jul''12 SP'!G25/'Jul''12 SP'!G26*'Jul''12 SP'!G32/100)*'Jul''12 SP'!G26)</f>
        <v>251.22020000000001</v>
      </c>
      <c r="F85" s="66">
        <f>IF($F5*'Jul''12 SP'!H25/'Jul''12 SP'!H26&gt;='Jul''12 SP'!H27,('Jul''12 SP'!H27*'Jul''12 SP'!H32/100)*'Jul''12 SP'!H26,('Bills Jul''12'!$F5*'Jul''12 SP'!H25/'Jul''12 SP'!H26*'Jul''12 SP'!H32/100)*'Jul''12 SP'!H26)</f>
        <v>259</v>
      </c>
      <c r="G85" s="66">
        <f>IF($F5*'Jul''12 SP'!I25/'Jul''12 SP'!I26&gt;='Jul''12 SP'!I27,('Jul''12 SP'!I27*'Jul''12 SP'!I32/100)*'Jul''12 SP'!I26,('Bills Jul''12'!$F5*'Jul''12 SP'!I25/'Jul''12 SP'!I26*'Jul''12 SP'!I32/100)*'Jul''12 SP'!I26)</f>
        <v>267.95999999999998</v>
      </c>
      <c r="H85" s="66">
        <f>IF($F5*'Jul''12 SP'!J25/'Jul''12 SP'!J26&gt;='Jul''12 SP'!J27,('Jul''12 SP'!J27*'Jul''12 SP'!J32/100)*'Jul''12 SP'!J26,('Bills Jul''12'!$F5*'Jul''12 SP'!J25/'Jul''12 SP'!J26*'Jul''12 SP'!J32/100)*'Jul''12 SP'!J26)</f>
        <v>290.21299999999997</v>
      </c>
      <c r="I85" s="66">
        <f>IF($F5*'Jul''12 SP'!K25/'Jul''12 SP'!K26&gt;='Jul''12 SP'!K27,('Jul''12 SP'!K27*'Jul''12 SP'!K32/100)*'Jul''12 SP'!K26,('Bills Jul''12'!$F5*'Jul''12 SP'!K25/'Jul''12 SP'!K26*'Jul''12 SP'!K32/100)*'Jul''12 SP'!K26)</f>
        <v>278.74</v>
      </c>
      <c r="J85" s="70"/>
    </row>
    <row r="86" spans="1:10" x14ac:dyDescent="0.15">
      <c r="A86" s="47" t="s">
        <v>389</v>
      </c>
      <c r="C86" s="66">
        <f>IF($F5*'Jul''12 SP'!E25/'Jul''12 SP'!E26&lt;'Jul''12 SP'!E27,0,IF($F5*'Jul''12 SP'!E25/'Jul''12 SP'!E26&lt;='Jul''12 SP'!E28,($F5*'Jul''12 SP'!E25/'Jul''12 SP'!E26-'Jul''12 SP'!E27)*('Jul''12 SP'!E33/100)*'Jul''12 SP'!E26,('Jul''12 SP'!E28-'Jul''12 SP'!E27)*('Jul''12 SP'!E33/100)*'Jul''12 SP'!E26))</f>
        <v>285.44937959999993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70"/>
    </row>
    <row r="87" spans="1:10" x14ac:dyDescent="0.15">
      <c r="A87" s="47" t="s">
        <v>742</v>
      </c>
      <c r="C87" s="66">
        <f>IF(($F5*'Jul''12 SP'!E25/'Jul''12 SP'!E26&gt;'Jul''12 SP'!E28),($F5*'Jul''12 SP'!E25/'Jul''12 SP'!E26-'Jul''12 SP'!E28)*'Jul''12 SP'!E34/100*'Jul''12 SP'!E26,0)</f>
        <v>0</v>
      </c>
      <c r="D87" s="66">
        <f>IF(($F5*'Jul''12 SP'!F25/'Jul''12 SP'!F26&lt;'Jul''12 SP'!F27),(0),('Bills Jul''12'!$F5*'Jul''12 SP'!F25/'Jul''12 SP'!F26-'Jul''12 SP'!F27)*'Jul''12 SP'!F34/100)*'Jul''12 SP'!F26</f>
        <v>447.14891759999989</v>
      </c>
      <c r="E87" s="66">
        <f>IF(($F5*'Jul''12 SP'!G25/'Jul''12 SP'!G26&lt;'Jul''12 SP'!G27),(0),('Bills Jul''12'!$F5*'Jul''12 SP'!G25/'Jul''12 SP'!G26-'Jul''12 SP'!G27)*'Jul''12 SP'!G34/100)*'Jul''12 SP'!G26</f>
        <v>470.55340639999997</v>
      </c>
      <c r="F87" s="66">
        <f>IF(($F5*'Jul''12 SP'!H25/'Jul''12 SP'!H26&lt;'Jul''12 SP'!H27),(0),('Bills Jul''12'!$F5*'Jul''12 SP'!H25/'Jul''12 SP'!H26-'Jul''12 SP'!H27)*'Jul''12 SP'!H34/100)*'Jul''12 SP'!H26</f>
        <v>461.93069999999994</v>
      </c>
      <c r="G87" s="66">
        <f>IF(($F5*'Jul''12 SP'!I25/'Jul''12 SP'!I26&lt;'Jul''12 SP'!I27),(0),('Bills Jul''12'!$F5*'Jul''12 SP'!I25/'Jul''12 SP'!I26-'Jul''12 SP'!I27)*'Jul''12 SP'!I34/100)*'Jul''12 SP'!I26</f>
        <v>515.51466119999986</v>
      </c>
      <c r="H87" s="66">
        <f>IF(($F5*'Jul''12 SP'!J25/'Jul''12 SP'!J26&lt;'Jul''12 SP'!J27),(0),('Bills Jul''12'!$F5*'Jul''12 SP'!J25/'Jul''12 SP'!J26-'Jul''12 SP'!J27)*'Jul''12 SP'!J34/100)*'Jul''12 SP'!J26</f>
        <v>524.5685029199999</v>
      </c>
      <c r="I87" s="66">
        <f>IF(($F5*'Jul''12 SP'!K25/'Jul''12 SP'!K26&lt;'Jul''12 SP'!K27),(0),('Bills Jul''12'!$F5*'Jul''12 SP'!K25/'Jul''12 SP'!K26-'Jul''12 SP'!K27)*'Jul''12 SP'!K34/100)*'Jul''12 SP'!K26</f>
        <v>452.6920859999999</v>
      </c>
      <c r="J87" s="70"/>
    </row>
    <row r="88" spans="1:10" x14ac:dyDescent="0.15">
      <c r="A88" s="47" t="s">
        <v>309</v>
      </c>
      <c r="C88" s="66">
        <f>365*'Jul''12 SP'!E35/100</f>
        <v>189.02619999999999</v>
      </c>
      <c r="D88" s="66">
        <f>365*'Jul''12 SP'!F35/100</f>
        <v>203.15899999999999</v>
      </c>
      <c r="E88" s="66">
        <f>365*'Jul''12 SP'!G35/100</f>
        <v>203.60064999999997</v>
      </c>
      <c r="F88" s="66">
        <f>365*'Jul''12 SP'!H35/100</f>
        <v>199.29</v>
      </c>
      <c r="G88" s="66">
        <f>365*'Jul''12 SP'!I35/100</f>
        <v>226.48615000000001</v>
      </c>
      <c r="H88" s="66">
        <f>365*'Jul''12 SP'!J35/100</f>
        <v>201.08579999999998</v>
      </c>
      <c r="I88" s="66">
        <f>365*'Jul''12 SP'!K35/100</f>
        <v>180.67500000000001</v>
      </c>
      <c r="J88" s="67">
        <f>AVERAGE(C88:I88)</f>
        <v>200.4746857142857</v>
      </c>
    </row>
    <row r="89" spans="1:10" x14ac:dyDescent="0.15">
      <c r="A89" s="69" t="s">
        <v>721</v>
      </c>
      <c r="B89" s="70"/>
      <c r="C89" s="68">
        <f t="shared" ref="C89:H89" si="6">SUM(C82:C88)</f>
        <v>1326.1351806999999</v>
      </c>
      <c r="D89" s="68">
        <f t="shared" si="6"/>
        <v>1338.9564166</v>
      </c>
      <c r="E89" s="68">
        <f t="shared" si="6"/>
        <v>1332.1032860299997</v>
      </c>
      <c r="F89" s="68">
        <f t="shared" si="6"/>
        <v>1345.0795399999997</v>
      </c>
      <c r="G89" s="68">
        <f t="shared" si="6"/>
        <v>1464.0631752999998</v>
      </c>
      <c r="H89" s="68">
        <f t="shared" si="6"/>
        <v>1462.6089844599999</v>
      </c>
      <c r="I89" s="68">
        <f>SUM(I82:I88)</f>
        <v>1337.1085089999999</v>
      </c>
      <c r="J89" s="72">
        <f>AVERAGE(C89:I89)</f>
        <v>1372.2935845842856</v>
      </c>
    </row>
    <row r="91" spans="1:10" x14ac:dyDescent="0.15">
      <c r="A91" s="62" t="s">
        <v>703</v>
      </c>
      <c r="C91" s="50" t="s">
        <v>872</v>
      </c>
      <c r="D91" s="50" t="s">
        <v>396</v>
      </c>
      <c r="E91" s="50" t="s">
        <v>397</v>
      </c>
      <c r="F91" s="50" t="s">
        <v>398</v>
      </c>
      <c r="G91" s="50" t="s">
        <v>126</v>
      </c>
      <c r="H91" s="50" t="s">
        <v>522</v>
      </c>
      <c r="I91" s="50" t="s">
        <v>726</v>
      </c>
      <c r="J91" s="65" t="s">
        <v>729</v>
      </c>
    </row>
    <row r="92" spans="1:10" x14ac:dyDescent="0.15">
      <c r="A92" s="47" t="s">
        <v>667</v>
      </c>
      <c r="C92" s="66">
        <f>IF($F5*'Jul''12 SP'!E39/'Jul''12 SP'!E40&gt;='Jul''12 SP'!E43,('Jul''12 SP'!E43*'Jul''12 SP'!E45/100)*'Jul''12 SP'!E40,($F5*'Jul''12 SP'!E39/'Jul''12 SP'!E40*'Jul''12 SP'!E45/100)*'Jul''12 SP'!E40)</f>
        <v>247.89599999999999</v>
      </c>
      <c r="D92" s="66">
        <f>IF($F5*'Jul''12 SP'!F39/'Jul''12 SP'!F40&gt;='Jul''12 SP'!F43,('Jul''12 SP'!F43*'Jul''12 SP'!F45/100)*'Jul''12 SP'!F40,('Bills Jul''12'!$F5*'Jul''12 SP'!F39/'Jul''12 SP'!F40*'Jul''12 SP'!F45/100)*'Jul''12 SP'!F40)</f>
        <v>152.4864</v>
      </c>
      <c r="E92" s="66">
        <f>IF($F5*'Jul''12 SP'!G39/'Jul''12 SP'!G40&gt;='Jul''12 SP'!G43,('Jul''12 SP'!G43*'Jul''12 SP'!G45/100)*'Jul''12 SP'!G40,('Bills Jul''12'!$F5*'Jul''12 SP'!G39/'Jul''12 SP'!G40*'Jul''12 SP'!G45/100)*'Jul''12 SP'!G40)</f>
        <v>145.31968000000001</v>
      </c>
      <c r="F92" s="66">
        <f>IF($F5*'Jul''12 SP'!H39/'Jul''12 SP'!H40&gt;='Jul''12 SP'!H43,('Jul''12 SP'!H43*'Jul''12 SP'!H45/100)*'Jul''12 SP'!H40,('Bills Jul''12'!$F5*'Jul''12 SP'!H39/'Jul''12 SP'!H40*'Jul''12 SP'!H45/100)*'Jul''12 SP'!H40)</f>
        <v>144.63999999999999</v>
      </c>
      <c r="G92" s="66">
        <f>IF($F5*'Jul''12 SP'!I39/'Jul''12 SP'!I40&gt;='Jul''12 SP'!I43,('Jul''12 SP'!I43*'Jul''12 SP'!I45/100)*'Jul''12 SP'!I40,('Bills Jul''12'!$F5*'Jul''12 SP'!I39/'Jul''12 SP'!I40*'Jul''12 SP'!I45/100)*'Jul''12 SP'!I40)</f>
        <v>156.92160000000001</v>
      </c>
      <c r="H92" s="66">
        <f>IF($F5*'Jul''12 SP'!J39/'Jul''12 SP'!J40&gt;='Jul''12 SP'!J43,('Jul''12 SP'!J43*'Jul''12 SP'!J45/100)*'Jul''12 SP'!J40,('Bills Jul''12'!$F5*'Jul''12 SP'!J39/'Jul''12 SP'!J40*'Jul''12 SP'!J45/100)*'Jul''12 SP'!J40)</f>
        <v>156.69631999999999</v>
      </c>
      <c r="I92" s="66">
        <f>IF($F5*'Jul''12 SP'!K39/'Jul''12 SP'!K40&gt;='Jul''12 SP'!K43,('Jul''12 SP'!K43*'Jul''12 SP'!K45/100)*'Jul''12 SP'!K40,('Bills Jul''12'!$F5*'Jul''12 SP'!K39/'Jul''12 SP'!K40*'Jul''12 SP'!K45/100)*'Jul''12 SP'!K40)</f>
        <v>149.952</v>
      </c>
      <c r="J92" s="70"/>
    </row>
    <row r="93" spans="1:10" x14ac:dyDescent="0.15">
      <c r="A93" s="47" t="s">
        <v>170</v>
      </c>
      <c r="C93" s="66">
        <f>IF($F5*'Jul''12 SP'!E39/'Jul''12 SP'!E40&lt;'Jul''12 SP'!E43,0,IF($F5*'Jul''12 SP'!E39/'Jul''12 SP'!E40&lt;='Jul''12 SP'!E44,($F5*'Jul''12 SP'!E39/'Jul''12 SP'!E40-'Jul''12 SP'!E43)*('Jul''12 SP'!E46/100)*'Jul''12 SP'!E40,('Jul''12 SP'!E44-'Jul''12 SP'!E43)*('Jul''12 SP'!E46/100)*'Jul''12 SP'!E40))</f>
        <v>156.18554819999994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70"/>
    </row>
    <row r="94" spans="1:10" x14ac:dyDescent="0.15">
      <c r="A94" s="47" t="s">
        <v>868</v>
      </c>
      <c r="C94" s="66">
        <f>IF(($F5*'Jul''12 SP'!E39/'Jul''12 SP'!E40&gt;'Jul''12 SP'!E44),($F5*'Jul''12 SP'!E39/'Jul''12 SP'!E40-'Jul''12 SP'!E44)*'Jul''12 SP'!E47/100*'Jul''12 SP'!E40,0)</f>
        <v>0</v>
      </c>
      <c r="D94" s="66">
        <f>IF(($F5*'Jul''12 SP'!F39/'Jul''12 SP'!F40&lt;'Jul''12 SP'!F43),(0),('Bills Jul''12'!$F5*'Jul''12 SP'!F39/'Jul''12 SP'!F40-'Jul''12 SP'!F43)*'Jul''12 SP'!F47/100)*'Jul''12 SP'!F40</f>
        <v>263.02496219999995</v>
      </c>
      <c r="E94" s="66">
        <f>IF(($F5*'Jul''12 SP'!G39/'Jul''12 SP'!G40&lt;'Jul''12 SP'!G43),(0),('Bills Jul''12'!$F5*'Jul''12 SP'!G39/'Jul''12 SP'!G40-'Jul''12 SP'!G43)*'Jul''12 SP'!G47/100)*'Jul''12 SP'!G40</f>
        <v>269.89765352000001</v>
      </c>
      <c r="F94" s="66">
        <f>IF(($F5*'Jul''12 SP'!H39/'Jul''12 SP'!H40&lt;'Jul''12 SP'!H43),(0),('Bills Jul''12'!$F5*'Jul''12 SP'!H39/'Jul''12 SP'!H40-'Jul''12 SP'!H43)*'Jul''12 SP'!H47/100)*'Jul''12 SP'!H40</f>
        <v>264.22198999999995</v>
      </c>
      <c r="G94" s="66">
        <f>IF(($F5*'Jul''12 SP'!I39/'Jul''12 SP'!I40&lt;'Jul''12 SP'!I43),(0),('Bills Jul''12'!$F5*'Jul''12 SP'!I39/'Jul''12 SP'!I40-'Jul''12 SP'!I43)*'Jul''12 SP'!I47/100)*'Jul''12 SP'!I40</f>
        <v>285.50572819999996</v>
      </c>
      <c r="H94" s="66">
        <f>IF(($F5*'Jul''12 SP'!J39/'Jul''12 SP'!J40&lt;'Jul''12 SP'!J43),(0),('Bills Jul''12'!$F5*'Jul''12 SP'!J39/'Jul''12 SP'!J40-'Jul''12 SP'!J43)*'Jul''12 SP'!J47/100)*'Jul''12 SP'!J40</f>
        <v>287.15967026999994</v>
      </c>
      <c r="I94" s="66">
        <f>IF(($F5*'Jul''12 SP'!K39/'Jul''12 SP'!K40&lt;'Jul''12 SP'!K43),(0),('Bills Jul''12'!$F5*'Jul''12 SP'!K39/'Jul''12 SP'!K40-'Jul''12 SP'!K43)*'Jul''12 SP'!K47/100)*'Jul''12 SP'!K40</f>
        <v>274.58649899999995</v>
      </c>
      <c r="J94" s="70"/>
    </row>
    <row r="95" spans="1:10" x14ac:dyDescent="0.15">
      <c r="A95" s="47" t="s">
        <v>744</v>
      </c>
      <c r="C95" s="66">
        <f>IF($F5*'Jul''12 SP'!E41/'Jul''12 SP'!E42&gt;='Jul''12 SP'!E43,('Jul''12 SP'!E43*'Jul''12 SP'!E48/100)*'Jul''12 SP'!E42,($F5*'Jul''12 SP'!E41/'Jul''12 SP'!E42*'Jul''12 SP'!E48/100)*'Jul''12 SP'!E42)</f>
        <v>445.15199999999999</v>
      </c>
      <c r="D95" s="66">
        <f>IF($F5*'Jul''12 SP'!F41/'Jul''12 SP'!F42&gt;='Jul''12 SP'!F43,('Jul''12 SP'!F43*'Jul''12 SP'!F48/100)*'Jul''12 SP'!F42,('Bills Jul''12'!$F5*'Jul''12 SP'!F41/'Jul''12 SP'!F42*'Jul''12 SP'!F48/100)*'Jul''12 SP'!F42)</f>
        <v>259.77600000000001</v>
      </c>
      <c r="E95" s="66">
        <f>IF($F5*'Jul''12 SP'!G41/'Jul''12 SP'!G42&gt;='Jul''12 SP'!G43,('Jul''12 SP'!G43*'Jul''12 SP'!G48/100)*'Jul''12 SP'!G42,('Bills Jul''12'!$F5*'Jul''12 SP'!G41/'Jul''12 SP'!G42*'Jul''12 SP'!G48/100)*'Jul''12 SP'!G42)</f>
        <v>250.14528000000001</v>
      </c>
      <c r="F95" s="66">
        <f>IF($F5*'Jul''12 SP'!H41/'Jul''12 SP'!H42&gt;='Jul''12 SP'!H43,('Jul''12 SP'!H43*'Jul''12 SP'!H48/100)*'Jul''12 SP'!H42,('Bills Jul''12'!$F5*'Jul''12 SP'!H41/'Jul''12 SP'!H42*'Jul''12 SP'!H48/100)*'Jul''12 SP'!H42)</f>
        <v>256</v>
      </c>
      <c r="G95" s="66">
        <f>IF($F5*'Jul''12 SP'!I41/'Jul''12 SP'!I42&gt;='Jul''12 SP'!I43,('Jul''12 SP'!I43*'Jul''12 SP'!I48/100)*'Jul''12 SP'!I42,('Bills Jul''12'!$F5*'Jul''12 SP'!I41/'Jul''12 SP'!I42*'Jul''12 SP'!I48/100)*'Jul''12 SP'!I42)</f>
        <v>267.66079999999999</v>
      </c>
      <c r="H95" s="66">
        <f>IF($F5*'Jul''12 SP'!J41/'Jul''12 SP'!J42&gt;='Jul''12 SP'!J43,('Jul''12 SP'!J43*'Jul''12 SP'!J48/100)*'Jul''12 SP'!J42,('Bills Jul''12'!$F5*'Jul''12 SP'!J41/'Jul''12 SP'!J42*'Jul''12 SP'!J48/100)*'Jul''12 SP'!J42)</f>
        <v>287.40096</v>
      </c>
      <c r="I95" s="66">
        <f>IF($F5*'Jul''12 SP'!K41/'Jul''12 SP'!K42&gt;='Jul''12 SP'!K43,('Jul''12 SP'!K43*'Jul''12 SP'!K48/100)*'Jul''12 SP'!K42,('Bills Jul''12'!$F5*'Jul''12 SP'!K41/'Jul''12 SP'!K42*'Jul''12 SP'!K48/100)*'Jul''12 SP'!K42)</f>
        <v>254.84800000000004</v>
      </c>
      <c r="J95" s="70"/>
    </row>
    <row r="96" spans="1:10" x14ac:dyDescent="0.15">
      <c r="A96" s="47" t="s">
        <v>389</v>
      </c>
      <c r="C96" s="66">
        <f>IF($F5*'Jul''12 SP'!E41/'Jul''12 SP'!E42&lt;'Jul''12 SP'!E43,0,IF($F5*'Jul''12 SP'!E41/'Jul''12 SP'!E42&lt;='Jul''12 SP'!E44,($F5*'Jul''12 SP'!E41/'Jul''12 SP'!E42-'Jul''12 SP'!E43)*('Jul''12 SP'!E49/100)*'Jul''12 SP'!E42,('Jul''12 SP'!E44-'Jul''12 SP'!E43)*('Jul''12 SP'!E49/100)*'Jul''12 SP'!E42))</f>
        <v>270.80079839999991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70"/>
    </row>
    <row r="97" spans="1:10" x14ac:dyDescent="0.15">
      <c r="A97" s="47" t="s">
        <v>742</v>
      </c>
      <c r="C97" s="66">
        <f>IF(($F5*'Jul''12 SP'!E41/'Jul''12 SP'!E42&gt;'Jul''12 SP'!E44),($F5*'Jul''12 SP'!E41/'Jul''12 SP'!E42-'Jul''12 SP'!E44)*'Jul''12 SP'!E50/100*'Jul''12 SP'!E42,0)</f>
        <v>0</v>
      </c>
      <c r="D97" s="66">
        <f>IF(($F5*'Jul''12 SP'!F41/'Jul''12 SP'!F42&lt;'Jul''12 SP'!F43),(0),('Bills Jul''12'!$F5*'Jul''12 SP'!F41/'Jul''12 SP'!F42-'Jul''12 SP'!F43)*'Jul''12 SP'!F50/100)*'Jul''12 SP'!F42</f>
        <v>474.98647019999999</v>
      </c>
      <c r="E97" s="66">
        <f>IF(($F5*'Jul''12 SP'!G41/'Jul''12 SP'!G42&lt;'Jul''12 SP'!G43),(0),('Bills Jul''12'!$F5*'Jul''12 SP'!G41/'Jul''12 SP'!G42-'Jul''12 SP'!G43)*'Jul''12 SP'!G50/100)*'Jul''12 SP'!G42</f>
        <v>500.32550501999992</v>
      </c>
      <c r="F97" s="66">
        <f>IF(($F5*'Jul''12 SP'!H41/'Jul''12 SP'!H42&lt;'Jul''12 SP'!H43),(0),('Bills Jul''12'!$F5*'Jul''12 SP'!H41/'Jul''12 SP'!H42-'Jul''12 SP'!H43)*'Jul''12 SP'!H50/100)*'Jul''12 SP'!H42</f>
        <v>508.00691999999998</v>
      </c>
      <c r="G97" s="66">
        <f>IF(($F5*'Jul''12 SP'!I41/'Jul''12 SP'!I42&lt;'Jul''12 SP'!I43),(0),('Bills Jul''12'!$F5*'Jul''12 SP'!I41/'Jul''12 SP'!I42-'Jul''12 SP'!I43)*'Jul''12 SP'!I50/100)*'Jul''12 SP'!I42</f>
        <v>535.3633845999999</v>
      </c>
      <c r="H97" s="66">
        <f>IF(($F5*'Jul''12 SP'!J41/'Jul''12 SP'!J42&lt;'Jul''12 SP'!J43),(0),('Bills Jul''12'!$F5*'Jul''12 SP'!J41/'Jul''12 SP'!J42-'Jul''12 SP'!J43)*'Jul''12 SP'!J50/100)*'Jul''12 SP'!J42</f>
        <v>522.00338651999994</v>
      </c>
      <c r="I97" s="66">
        <f>IF(($F5*'Jul''12 SP'!K41/'Jul''12 SP'!K42&lt;'Jul''12 SP'!K43),(0),('Bills Jul''12'!$F5*'Jul''12 SP'!K41/'Jul''12 SP'!K42-'Jul''12 SP'!K43)*'Jul''12 SP'!K50/100)*'Jul''12 SP'!K42</f>
        <v>488.15377599999994</v>
      </c>
      <c r="J97" s="70"/>
    </row>
    <row r="98" spans="1:10" x14ac:dyDescent="0.15">
      <c r="A98" s="47" t="s">
        <v>309</v>
      </c>
      <c r="C98" s="66">
        <f>365*'Jul''12 SP'!E51/100</f>
        <v>212.31319999999999</v>
      </c>
      <c r="D98" s="66">
        <f>365*'Jul''12 SP'!F51/100</f>
        <v>211.59049999999999</v>
      </c>
      <c r="E98" s="66">
        <f>365*'Jul''12 SP'!G51/100</f>
        <v>214.44114999999999</v>
      </c>
      <c r="F98" s="66">
        <f>365*'Jul''12 SP'!H51/100</f>
        <v>210.678</v>
      </c>
      <c r="G98" s="66">
        <f>365*'Jul''12 SP'!I51/100</f>
        <v>230.17995000000002</v>
      </c>
      <c r="H98" s="66">
        <f>365*'Jul''12 SP'!J51/100</f>
        <v>206.98785000000001</v>
      </c>
      <c r="I98" s="66">
        <f>365*'Jul''12 SP'!K51/100</f>
        <v>200.75</v>
      </c>
      <c r="J98" s="71">
        <f>AVERAGE(C98:I98)</f>
        <v>212.42009285714286</v>
      </c>
    </row>
    <row r="99" spans="1:10" x14ac:dyDescent="0.15">
      <c r="A99" s="69" t="s">
        <v>721</v>
      </c>
      <c r="B99" s="70"/>
      <c r="C99" s="68">
        <f t="shared" ref="C99:H99" si="7">SUM(C92:C98)</f>
        <v>1332.3475465999998</v>
      </c>
      <c r="D99" s="68">
        <f t="shared" si="7"/>
        <v>1361.8643324</v>
      </c>
      <c r="E99" s="68">
        <f t="shared" si="7"/>
        <v>1380.1292685399999</v>
      </c>
      <c r="F99" s="68">
        <f t="shared" si="7"/>
        <v>1383.54691</v>
      </c>
      <c r="G99" s="68">
        <f t="shared" si="7"/>
        <v>1475.6314627999998</v>
      </c>
      <c r="H99" s="68">
        <f t="shared" si="7"/>
        <v>1460.2481867899996</v>
      </c>
      <c r="I99" s="68">
        <f>SUM(I92:I98)</f>
        <v>1368.2902749999998</v>
      </c>
      <c r="J99" s="72">
        <f>AVERAGE(C99:I99)</f>
        <v>1394.5797117328568</v>
      </c>
    </row>
    <row r="101" spans="1:10" x14ac:dyDescent="0.15">
      <c r="A101" s="92"/>
      <c r="B101" s="92"/>
      <c r="C101" s="92"/>
      <c r="D101" s="92"/>
      <c r="E101" s="92"/>
      <c r="F101" s="92"/>
      <c r="G101" s="92"/>
      <c r="H101" s="92"/>
      <c r="I101" s="92"/>
      <c r="J101" s="92"/>
    </row>
  </sheetData>
  <sheetProtection algorithmName="SHA-512" hashValue="BqTWHI0UtKGMMVHCkiJF9RXn+9nGpQmE/gE9/eL3yom2GuNZ+4jcHV9Ht32pVQ0I7AOkjj9K+UBsGkXKIzrM/Q==" saltValue="tX52+YeY+eHnsRa2ZLn3v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P101"/>
  <sheetViews>
    <sheetView zoomScale="125" workbookViewId="0">
      <selection activeCell="G28" sqref="G28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8" width="11.6640625" style="47" customWidth="1"/>
    <col min="9" max="9" width="13" style="47" customWidth="1"/>
    <col min="10" max="10" width="15" style="47" customWidth="1"/>
    <col min="11" max="14" width="11.6640625" style="47" customWidth="1"/>
    <col min="15" max="15" width="15" style="47" customWidth="1"/>
    <col min="16" max="16" width="8.83203125" style="47" customWidth="1"/>
    <col min="17" max="16384" width="10.83203125" style="47"/>
  </cols>
  <sheetData>
    <row r="1" spans="1:16" x14ac:dyDescent="0.15">
      <c r="A1" s="58" t="s">
        <v>124</v>
      </c>
    </row>
    <row r="2" spans="1:16" x14ac:dyDescent="0.1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</row>
    <row r="3" spans="1:16" x14ac:dyDescent="0.15">
      <c r="A3" s="61" t="s">
        <v>775</v>
      </c>
    </row>
    <row r="5" spans="1:16" x14ac:dyDescent="0.15">
      <c r="A5" s="62" t="s">
        <v>523</v>
      </c>
      <c r="B5" s="62"/>
      <c r="C5" s="62" t="s">
        <v>911</v>
      </c>
      <c r="F5" s="76">
        <v>63000</v>
      </c>
    </row>
    <row r="6" spans="1:16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6" x14ac:dyDescent="0.15">
      <c r="A7" s="64" t="s">
        <v>295</v>
      </c>
    </row>
    <row r="9" spans="1:16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126</v>
      </c>
      <c r="H9" s="50" t="s">
        <v>839</v>
      </c>
      <c r="I9" s="65" t="s">
        <v>729</v>
      </c>
    </row>
    <row r="10" spans="1:16" x14ac:dyDescent="0.15">
      <c r="A10" s="47" t="s">
        <v>667</v>
      </c>
      <c r="C10" s="66">
        <f>IF($F5*'Jan''12 Multi'!E7/'Jan''12 Multi'!E8&gt;='Jan''12 Multi'!E11,('Jan''12 Multi'!E11*'Jan''12 Multi'!E15/100)*'Jan''12 Multi'!E8,($F5*'Jan''12 Multi'!E7/'Jan''12 Multi'!E8*'Jan''12 Multi'!E15/100)*'Jan''12 Multi'!E8)</f>
        <v>161.37</v>
      </c>
      <c r="D10" s="66">
        <f>IF($F5*'Jan''12 Multi'!F7/'Jan''12 Multi'!F8&gt;='Jan''12 Multi'!F11,('Jan''12 Multi'!F11*'Jan''12 Multi'!F15/100)*'Jan''12 Multi'!F8,($F5*'Jan''12 Multi'!F7/'Jan''12 Multi'!F8*'Jan''12 Multi'!F15/100)*'Jan''12 Multi'!F8)</f>
        <v>325.70999999999998</v>
      </c>
      <c r="E10" s="66">
        <f>IF($F5*'Jan''12 Multi'!G7/'Jan''12 Multi'!G8&gt;='Jan''12 Multi'!G11,('Jan''12 Multi'!G11*'Jan''12 Multi'!G15/100)*'Jan''12 Multi'!G8,($F5*'Jan''12 Multi'!G7/'Jan''12 Multi'!G8*'Jan''12 Multi'!G15/100)*'Jan''12 Multi'!G8)</f>
        <v>340.63919999999996</v>
      </c>
      <c r="F10" s="66">
        <f>IF($F5*'Jan''12 Multi'!H7/'Jan''12 Multi'!H8&gt;='Jan''12 Multi'!H11,('Jan''12 Multi'!H11*'Jan''12 Multi'!H15/100)*'Jan''12 Multi'!H8,($F5*'Jan''12 Multi'!H7/'Jan''12 Multi'!H8*'Jan''12 Multi'!H15/100)*'Jan''12 Multi'!H8)</f>
        <v>327.60000000000002</v>
      </c>
      <c r="G10" s="66">
        <f>IF($F5*'Jan''12 Multi'!I7/'Jan''12 Multi'!I8&gt;='Jan''12 Multi'!I11,('Jan''12 Multi'!I11*'Jan''12 Multi'!I15/100)*'Jan''12 Multi'!I8,($F5*'Jan''12 Multi'!I7/'Jan''12 Multi'!I8*'Jan''12 Multi'!I15/100)*'Jan''12 Multi'!I8)</f>
        <v>356.79599999999994</v>
      </c>
      <c r="H10" s="66">
        <f>IF($F5*'Jan''12 Multi'!J7/'Jan''12 Multi'!J8&gt;='Jan''12 Multi'!J11,('Jan''12 Multi'!J11*'Jan''12 Multi'!J15/100)*'Jan''12 Multi'!J8,($F5*'Jan''12 Multi'!J7/'Jan''12 Multi'!J8*'Jan''12 Multi'!J15/100)*'Jan''12 Multi'!J8)</f>
        <v>373.21920000000006</v>
      </c>
      <c r="I10" s="70"/>
    </row>
    <row r="11" spans="1:16" x14ac:dyDescent="0.15">
      <c r="A11" s="47" t="s">
        <v>170</v>
      </c>
      <c r="C11" s="66">
        <f>IF($F5*'Jan''12 Multi'!E7/'Jan''12 Multi'!E8&lt;'Jan''12 Multi'!E11,0,IF($F5*'Jan''12 Multi'!E7/'Jan''12 Multi'!E8&lt;='Jan''12 Multi'!E12,($F5*'Jan''12 Multi'!E7/'Jan''12 Multi'!E8-'Jan''12 Multi'!E11)*('Jan''12 Multi'!E16/100)*'Jan''12 Multi'!E8,('Jan''12 Multi'!E12-'Jan''12 Multi'!E11)*('Jan''12 Multi'!E16/100)*'Jan''12 Multi'!E8))</f>
        <v>137.41199999999998</v>
      </c>
      <c r="D11" s="66">
        <f>IF($F5*'Jan''12 Multi'!F7/'Jan''12 Multi'!F8&lt;'Jan''12 Multi'!F11,0,IF($F5*'Jan''12 Multi'!F7/'Jan''12 Multi'!F8&lt;='Jan''12 Multi'!F12,($F5*'Jan''12 Multi'!F7/'Jan''12 Multi'!F8-'Jan''12 Multi'!F11)*('Jan''12 Multi'!F16/100)*'Jan''12 Multi'!F8,('Jan''12 Multi'!F12-'Jan''12 Multi'!F11)*('Jan''12 Multi'!F16/100)*'Jan''12 Multi'!F8))</f>
        <v>127.116</v>
      </c>
      <c r="E11" s="66">
        <f>IF($F5*'Jan''12 Multi'!G7/'Jan''12 Multi'!G8&lt;'Jan''12 Multi'!G11,0,IF($F5*'Jan''12 Multi'!G7/'Jan''12 Multi'!G8&lt;='Jan''12 Multi'!G12,($F5*'Jan''12 Multi'!G7/'Jan''12 Multi'!G8-'Jan''12 Multi'!G11)*('Jan''12 Multi'!G16/100)*'Jan''12 Multi'!G8,('Jan''12 Multi'!G12-'Jan''12 Multi'!G11)*('Jan''12 Multi'!G16/100)*'Jan''12 Multi'!G8))</f>
        <v>118.47330000000001</v>
      </c>
      <c r="F11" s="66">
        <f>IF($F5*'Jan''12 Multi'!H7/'Jan''12 Multi'!H8&lt;'Jan''12 Multi'!H11,0,IF($F5*'Jan''12 Multi'!H7/'Jan''12 Multi'!H8&lt;='Jan''12 Multi'!H12,($F5*'Jan''12 Multi'!H7/'Jan''12 Multi'!H8-'Jan''12 Multi'!H11)*('Jan''12 Multi'!H16/100)*'Jan''12 Multi'!H8,('Jan''12 Multi'!H12-'Jan''12 Multi'!H11)*('Jan''12 Multi'!H16/100)*'Jan''12 Multi'!H8))</f>
        <v>0</v>
      </c>
      <c r="G11" s="66">
        <f>IF($F5*'Jan''12 Multi'!I7/'Jan''12 Multi'!I8&lt;'Jan''12 Multi'!I11,0,IF($F5*'Jan''12 Multi'!I7/'Jan''12 Multi'!I8&lt;='Jan''12 Multi'!I12,($F5*'Jan''12 Multi'!I7/'Jan''12 Multi'!I8-'Jan''12 Multi'!I11)*('Jan''12 Multi'!I16/100)*'Jan''12 Multi'!I8,('Jan''12 Multi'!I12-'Jan''12 Multi'!I11)*('Jan''12 Multi'!I16/100)*'Jan''12 Multi'!I8))</f>
        <v>130.185</v>
      </c>
      <c r="H11" s="66">
        <f>IF($F5*'Jan''12 Multi'!J7/'Jan''12 Multi'!J8&lt;'Jan''12 Multi'!J11,0,IF($F5*'Jan''12 Multi'!J7/'Jan''12 Multi'!J8&lt;='Jan''12 Multi'!J12,($F5*'Jan''12 Multi'!J7/'Jan''12 Multi'!J8-'Jan''12 Multi'!J11)*('Jan''12 Multi'!J16/100)*'Jan''12 Multi'!J8,('Jan''12 Multi'!J12-'Jan''12 Multi'!J11)*('Jan''12 Multi'!J16/100)*'Jan''12 Multi'!J8))</f>
        <v>136.1961</v>
      </c>
      <c r="I11" s="70"/>
    </row>
    <row r="12" spans="1:16" x14ac:dyDescent="0.15">
      <c r="A12" s="47" t="s">
        <v>535</v>
      </c>
      <c r="C12" s="66">
        <f>IF($F5*'Jan''12 Multi'!E7/'Jan''12 Multi'!E8&lt;'Jan''12 Multi'!E12,0,IF($F5*'Jan''12 Multi'!E7/'Jan''12 Multi'!E8&lt;='Jan''12 Multi'!E13,($F5*'Jan''12 Multi'!E7/'Jan''12 Multi'!E8-'Jan''12 Multi'!E12)*('Jan''12 Multi'!E17/100)*'Jan''12 Multi'!E8,('Jan''12 Multi'!E13-'Jan''12 Multi'!E12)*('Jan''12 Multi'!E17/100)*'Jan''12 Multi'!E8))</f>
        <v>106.42500000000001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70"/>
    </row>
    <row r="13" spans="1:16" x14ac:dyDescent="0.15">
      <c r="A13" s="47" t="s">
        <v>776</v>
      </c>
      <c r="C13" s="66">
        <f>IF($F5*'Jan''12 Multi'!E7/'Jan''12 Multi'!E8&lt;'Jan''12 Multi'!E13,0,IF($F5*'Jan''12 Multi'!E7/'Jan''12 Multi'!E8&lt;='Jan''12 Multi'!E14,($F5*'Jan''12 Multi'!E7/'Jan''12 Multi'!E8-'Jan''12 Multi'!E13)*('Jan''12 Multi'!E18/100)*'Jan''12 Multi'!E8,('Jan''12 Multi'!E14-'Jan''12 Multi'!E13)*('Jan''12 Multi'!E18/100)*'Jan''12 Multi'!E8))</f>
        <v>45.044999999999987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70"/>
    </row>
    <row r="14" spans="1:16" x14ac:dyDescent="0.15">
      <c r="A14" s="47" t="s">
        <v>868</v>
      </c>
      <c r="C14" s="66">
        <f>IF(($F5*'Jan''12 Multi'!E7/'Jan''12 Multi'!E8&gt;'Jan''12 Multi'!E14),($F5*'Jan''12 Multi'!E7/'Jan''12 Multi'!E8-'Jan''12 Multi'!E14)*'Jan''12 Multi'!E19/100*'Jan''12 Multi'!E8,0)</f>
        <v>0</v>
      </c>
      <c r="D14" s="66">
        <f>IF(($F5*'Jan''12 Multi'!F7/'Jan''12 Multi'!F8&gt;'Jan''12 Multi'!F12),($F5*'Jan''12 Multi'!F7/'Jan''12 Multi'!F8-'Jan''12 Multi'!F12)*'Jan''12 Multi'!F19/100)*'Jan''12 Multi'!F8</f>
        <v>41.58</v>
      </c>
      <c r="E14" s="66">
        <f>IF(($F5*'Jan''12 Multi'!G7/'Jan''12 Multi'!G8&gt;'Jan''12 Multi'!G12),($F5*'Jan''12 Multi'!G7/'Jan''12 Multi'!G8-'Jan''12 Multi'!G12)*'Jan''12 Multi'!G19/100)*'Jan''12 Multi'!G8</f>
        <v>41.480999999999995</v>
      </c>
      <c r="F14" s="66">
        <f>IF(($F5*'Jan''12 Multi'!H7/'Jan''12 Multi'!H8&gt;'Jan''12 Multi'!H12),($F5*'Jan''12 Multi'!H7/'Jan''12 Multi'!H8-'Jan''12 Multi'!H12)*'Jan''12 Multi'!H19/100)*'Jan''12 Multi'!H8</f>
        <v>179.55</v>
      </c>
      <c r="G14" s="66">
        <f>IF(($F5*'Jan''12 Multi'!I7/'Jan''12 Multi'!I8&gt;'Jan''12 Multi'!I12),($F5*'Jan''12 Multi'!I7/'Jan''12 Multi'!I8-'Jan''12 Multi'!I12)*'Jan''12 Multi'!I19/100)*'Jan''12 Multi'!I8</f>
        <v>44.649000000000001</v>
      </c>
      <c r="H14" s="66">
        <f>IF(($F5*'Jan''12 Multi'!J7/'Jan''12 Multi'!J8&gt;'Jan''12 Multi'!J12),($F5*'Jan''12 Multi'!J7/'Jan''12 Multi'!J8-'Jan''12 Multi'!J12)*'Jan''12 Multi'!J19/100)*'Jan''12 Multi'!J8</f>
        <v>48.414599999999993</v>
      </c>
      <c r="I14" s="70"/>
    </row>
    <row r="15" spans="1:16" x14ac:dyDescent="0.15">
      <c r="A15" s="47" t="s">
        <v>744</v>
      </c>
      <c r="C15" s="66">
        <f>IF($F5*'Jan''12 Multi'!E9/'Jan''12 Multi'!E10&gt;='Jan''12 Multi'!E11,('Jan''12 Multi'!E11*'Jan''12 Multi'!E20/100)*'Jan''12 Multi'!E10,($F5*'Jan''12 Multi'!E9/'Jan''12 Multi'!E10*'Jan''12 Multi'!E20/100)*'Jan''12 Multi'!E10)</f>
        <v>149.589</v>
      </c>
      <c r="D15" s="66">
        <f>IF($F5*'Jan''12 Multi'!F9/'Jan''12 Multi'!F10&gt;='Jan''12 Multi'!F11,('Jan''12 Multi'!F11*'Jan''12 Multi'!F20/100)*'Jan''12 Multi'!F10,($F5*'Jan''12 Multi'!F9/'Jan''12 Multi'!F10*'Jan''12 Multi'!F20/100)*'Jan''12 Multi'!F10)</f>
        <v>290.26800000000003</v>
      </c>
      <c r="E15" s="66">
        <f>IF($F5*'Jan''12 Multi'!G9/'Jan''12 Multi'!G10&gt;='Jan''12 Multi'!G11,('Jan''12 Multi'!G11*'Jan''12 Multi'!G20/100)*'Jan''12 Multi'!G10,($F5*'Jan''12 Multi'!G9/'Jan''12 Multi'!G10*'Jan''12 Multi'!G20/100)*'Jan''12 Multi'!G10)</f>
        <v>332.24400000000003</v>
      </c>
      <c r="F15" s="66">
        <f>IF($F5*'Jan''12 Multi'!H9/'Jan''12 Multi'!H10&gt;='Jan''12 Multi'!H11,('Jan''12 Multi'!H11*'Jan''12 Multi'!H20/100)*'Jan''12 Multi'!H10,($F5*'Jan''12 Multi'!H9/'Jan''12 Multi'!H10*'Jan''12 Multi'!H20/100)*'Jan''12 Multi'!H10)</f>
        <v>315</v>
      </c>
      <c r="G15" s="66">
        <f>IF($F5*'Jan''12 Multi'!I9/'Jan''12 Multi'!I10&gt;='Jan''12 Multi'!I11,('Jan''12 Multi'!I11*'Jan''12 Multi'!I20/100)*'Jan''12 Multi'!I10,($F5*'Jan''12 Multi'!I9/'Jan''12 Multi'!I10*'Jan''12 Multi'!I20/100)*'Jan''12 Multi'!I10)</f>
        <v>331.65</v>
      </c>
      <c r="H15" s="66">
        <f>IF($F5*'Jan''12 Multi'!J9/'Jan''12 Multi'!J10&gt;='Jan''12 Multi'!J11,('Jan''12 Multi'!J11*'Jan''12 Multi'!J20/100)*'Jan''12 Multi'!J10,($F5*'Jan''12 Multi'!J9/'Jan''12 Multi'!J10*'Jan''12 Multi'!J20/100)*'Jan''12 Multi'!J10)</f>
        <v>351.04500000000002</v>
      </c>
      <c r="I15" s="70"/>
    </row>
    <row r="16" spans="1:16" x14ac:dyDescent="0.15">
      <c r="A16" s="47" t="s">
        <v>389</v>
      </c>
      <c r="C16" s="66">
        <f>IF($F5*'Jan''12 Multi'!E9/'Jan''12 Multi'!E10&lt;'Jan''12 Multi'!E11,0,IF($F5*'Jan''12 Multi'!E9/'Jan''12 Multi'!E10&lt;='Jan''12 Multi'!E12,($F5*'Jan''12 Multi'!E9/'Jan''12 Multi'!E10-'Jan''12 Multi'!E11)*('Jan''12 Multi'!E21/100)*'Jan''12 Multi'!E10,('Jan''12 Multi'!E12-'Jan''12 Multi'!E11)*('Jan''12 Multi'!E21/100)*'Jan''12 Multi'!E10))</f>
        <v>128.50199999999998</v>
      </c>
      <c r="D16" s="66">
        <f>IF($F5*'Jan''12 Multi'!F9/'Jan''12 Multi'!F10&lt;'Jan''12 Multi'!F11,0,IF($F5*'Jan''12 Multi'!F9/'Jan''12 Multi'!F10&lt;='Jan''12 Multi'!F12,($F5*'Jan''12 Multi'!F9/'Jan''12 Multi'!F10-'Jan''12 Multi'!F11)*('Jan''12 Multi'!F21/100)*'Jan''12 Multi'!F10,('Jan''12 Multi'!F12-'Jan''12 Multi'!F11)*('Jan''12 Multi'!F21/100)*'Jan''12 Multi'!F10))</f>
        <v>108.009</v>
      </c>
      <c r="E16" s="66">
        <f>IF($F5*'Jan''12 Multi'!G9/'Jan''12 Multi'!G10&lt;'Jan''12 Multi'!G11,0,IF($F5*'Jan''12 Multi'!G9/'Jan''12 Multi'!G10&lt;='Jan''12 Multi'!G12,($F5*'Jan''12 Multi'!G9/'Jan''12 Multi'!G10-'Jan''12 Multi'!G11)*('Jan''12 Multi'!G21/100)*'Jan''12 Multi'!G10,('Jan''12 Multi'!G12-'Jan''12 Multi'!G11)*('Jan''12 Multi'!G21/100)*'Jan''12 Multi'!G10))</f>
        <v>114.9984</v>
      </c>
      <c r="F16" s="66">
        <f>IF($F5*'Jan''12 Multi'!H9/'Jan''12 Multi'!H10&lt;'Jan''12 Multi'!H11,0,IF($F5*'Jan''12 Multi'!H9/'Jan''12 Multi'!H10&lt;='Jan''12 Multi'!H12,($F5*'Jan''12 Multi'!H9/'Jan''12 Multi'!H10-'Jan''12 Multi'!H11)*('Jan''12 Multi'!H21/100)*'Jan''12 Multi'!H10,('Jan''12 Multi'!H12-'Jan''12 Multi'!H11)*('Jan''12 Multi'!H21/100)*'Jan''12 Multi'!H10))</f>
        <v>0</v>
      </c>
      <c r="G16" s="66">
        <f>IF($F5*'Jan''12 Multi'!I9/'Jan''12 Multi'!I10&lt;'Jan''12 Multi'!I11,0,IF($F5*'Jan''12 Multi'!I9/'Jan''12 Multi'!I10&lt;='Jan''12 Multi'!I12,($F5*'Jan''12 Multi'!I9/'Jan''12 Multi'!I10-'Jan''12 Multi'!I11)*('Jan''12 Multi'!I21/100)*'Jan''12 Multi'!I10,('Jan''12 Multi'!I12-'Jan''12 Multi'!I11)*('Jan''12 Multi'!I21/100)*'Jan''12 Multi'!I10))</f>
        <v>113.05799999999999</v>
      </c>
      <c r="H16" s="66">
        <f>IF($F5*'Jan''12 Multi'!J9/'Jan''12 Multi'!J10&lt;'Jan''12 Multi'!J11,0,IF($F5*'Jan''12 Multi'!J9/'Jan''12 Multi'!J10&lt;='Jan''12 Multi'!J12,($F5*'Jan''12 Multi'!J9/'Jan''12 Multi'!J10-'Jan''12 Multi'!J11)*('Jan''12 Multi'!J21/100)*'Jan''12 Multi'!J10,('Jan''12 Multi'!J12-'Jan''12 Multi'!J11)*('Jan''12 Multi'!J21/100)*'Jan''12 Multi'!J10))</f>
        <v>128.26530000000002</v>
      </c>
      <c r="I16" s="70"/>
    </row>
    <row r="17" spans="1:9" x14ac:dyDescent="0.15">
      <c r="A17" s="47" t="s">
        <v>673</v>
      </c>
      <c r="C17" s="66">
        <f>IF($F5*'Jan''12 Multi'!E9/'Jan''12 Multi'!E10&lt;'Jan''12 Multi'!E12,0,IF($F5*'Jan''12 Multi'!E9/'Jan''12 Multi'!E10&lt;='Jan''12 Multi'!E13,($F5*'Jan''12 Multi'!E9/'Jan''12 Multi'!E10-'Jan''12 Multi'!E12)*('Jan''12 Multi'!E22/100)*'Jan''12 Multi'!E10,('Jan''12 Multi'!E13-'Jan''12 Multi'!E12)*('Jan''12 Multi'!E22/100)*'Jan''12 Multi'!E10))</f>
        <v>101.673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70"/>
    </row>
    <row r="18" spans="1:9" x14ac:dyDescent="0.15">
      <c r="A18" s="47" t="s">
        <v>576</v>
      </c>
      <c r="C18" s="66">
        <f>IF($F5*'Jan''12 Multi'!E9/'Jan''12 Multi'!E10&lt;'Jan''12 Multi'!E13,0,IF($F5*'Jan''12 Multi'!E9/'Jan''12 Multi'!E10&lt;='Jan''12 Multi'!E14,($F5*'Jan''12 Multi'!E9/'Jan''12 Multi'!E10-'Jan''12 Multi'!E13)*('Jan''12 Multi'!E23/100)*'Jan''12 Multi'!E10,('Jan''12 Multi'!E14-'Jan''12 Multi'!E13)*('Jan''12 Multi'!E23/100)*'Jan''12 Multi'!E10))</f>
        <v>43.807500000000005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70"/>
    </row>
    <row r="19" spans="1:9" x14ac:dyDescent="0.15">
      <c r="A19" s="47" t="s">
        <v>742</v>
      </c>
      <c r="C19" s="66">
        <f>IF(($F5*'Jan''12 Multi'!E9/'Jan''12 Multi'!E10&gt;'Jan''12 Multi'!E14),($F5*'Jan''12 Multi'!E9/'Jan''12 Multi'!E10-'Jan''12 Multi'!E14)*'Jan''12 Multi'!E24/100*'Jan''12 Multi'!E10,0)</f>
        <v>0</v>
      </c>
      <c r="D19" s="66">
        <f>IF(($F5*'Jan''12 Multi'!F9/'Jan''12 Multi'!F10&gt;'Jan''12 Multi'!F12),($F5*'Jan''12 Multi'!F9/'Jan''12 Multi'!F10-'Jan''12 Multi'!F12)*'Jan''12 Multi'!F24/100)*'Jan''12 Multi'!F10</f>
        <v>38.362499999999997</v>
      </c>
      <c r="E19" s="66">
        <f>IF(($F5*'Jan''12 Multi'!G9/'Jan''12 Multi'!G10&gt;'Jan''12 Multi'!G12),($F5*'Jan''12 Multi'!G9/'Jan''12 Multi'!G10-'Jan''12 Multi'!G12)*'Jan''12 Multi'!G24/100)*'Jan''12 Multi'!G10</f>
        <v>41.263199999999998</v>
      </c>
      <c r="F19" s="66">
        <f>IF(($F5*'Jan''12 Multi'!H9/'Jan''12 Multi'!H10&gt;'Jan''12 Multi'!H12),($F5*'Jan''12 Multi'!H9/'Jan''12 Multi'!H10-'Jan''12 Multi'!H12)*'Jan''12 Multi'!H24/100)*'Jan''12 Multi'!H10</f>
        <v>171.45</v>
      </c>
      <c r="G19" s="66">
        <f>IF(($F5*'Jan''12 Multi'!I9/'Jan''12 Multi'!I10&gt;'Jan''12 Multi'!I12),($F5*'Jan''12 Multi'!I9/'Jan''12 Multi'!I10-'Jan''12 Multi'!I12)*'Jan''12 Multi'!I24/100)*'Jan''12 Multi'!I10</f>
        <v>42.223500000000001</v>
      </c>
      <c r="H19" s="66">
        <f>IF(($F5*'Jan''12 Multi'!J9/'Jan''12 Multi'!J10&gt;'Jan''12 Multi'!J12),($F5*'Jan''12 Multi'!J9/'Jan''12 Multi'!J10-'Jan''12 Multi'!J12)*'Jan''12 Multi'!J24/100)*'Jan''12 Multi'!J10</f>
        <v>44.44919999999999</v>
      </c>
      <c r="I19" s="70"/>
    </row>
    <row r="20" spans="1:9" x14ac:dyDescent="0.15">
      <c r="A20" s="47" t="s">
        <v>309</v>
      </c>
      <c r="C20" s="66">
        <f>365*'Jan''12 Multi'!E25/100</f>
        <v>214.68205</v>
      </c>
      <c r="D20" s="66">
        <f>365*'Jan''12 Multi'!F25/100</f>
        <v>205.24680000000001</v>
      </c>
      <c r="E20" s="66">
        <f>365*'Jan''12 Multi'!G25/100</f>
        <v>225.2415</v>
      </c>
      <c r="F20" s="66">
        <f>365*'Jan''12 Multi'!H25/100</f>
        <v>217.7955</v>
      </c>
      <c r="G20" s="66">
        <f>365*'Jan''12 Multi'!I25/100</f>
        <v>236.32289999999998</v>
      </c>
      <c r="H20" s="66">
        <f>365*'Jan''12 Multi'!J25/100</f>
        <v>229.59229999999999</v>
      </c>
      <c r="I20" s="67">
        <f>AVERAGE(C20:H20)</f>
        <v>221.480175</v>
      </c>
    </row>
    <row r="21" spans="1:9" x14ac:dyDescent="0.15">
      <c r="A21" s="69" t="s">
        <v>721</v>
      </c>
      <c r="B21" s="70"/>
      <c r="C21" s="68">
        <f t="shared" ref="C21:H21" si="0">SUM(C10:C20)</f>
        <v>1088.5055499999999</v>
      </c>
      <c r="D21" s="68">
        <f t="shared" si="0"/>
        <v>1136.2923000000001</v>
      </c>
      <c r="E21" s="68">
        <f t="shared" si="0"/>
        <v>1214.3406</v>
      </c>
      <c r="F21" s="68">
        <f t="shared" si="0"/>
        <v>1211.3955000000001</v>
      </c>
      <c r="G21" s="68">
        <f t="shared" si="0"/>
        <v>1254.8843999999997</v>
      </c>
      <c r="H21" s="68">
        <f t="shared" si="0"/>
        <v>1311.1817000000001</v>
      </c>
      <c r="I21" s="72">
        <f>AVERAGE(C21:H21)</f>
        <v>1202.7666750000001</v>
      </c>
    </row>
    <row r="23" spans="1:9" x14ac:dyDescent="0.15">
      <c r="A23" s="62" t="s">
        <v>451</v>
      </c>
      <c r="C23" s="50" t="s">
        <v>872</v>
      </c>
      <c r="D23" s="50" t="s">
        <v>396</v>
      </c>
      <c r="E23" s="50" t="s">
        <v>397</v>
      </c>
      <c r="F23" s="50" t="s">
        <v>398</v>
      </c>
      <c r="G23" s="50" t="s">
        <v>126</v>
      </c>
      <c r="H23" s="50" t="s">
        <v>412</v>
      </c>
      <c r="I23" s="65" t="s">
        <v>729</v>
      </c>
    </row>
    <row r="24" spans="1:9" x14ac:dyDescent="0.15">
      <c r="A24" s="47" t="s">
        <v>667</v>
      </c>
      <c r="C24" s="66">
        <f>IF($F5*'Jan''12 Multi'!E29/'Jan''12 Multi'!E30&gt;='Jan''12 Multi'!E33,('Jan''12 Multi'!E33*'Jan''12 Multi'!E37/100)*'Jan''12 Multi'!E30,($F5*'Jan''12 Multi'!E29/'Jan''12 Multi'!E30*'Jan''12 Multi'!E37/100)*'Jan''12 Multi'!E30)</f>
        <v>155.03399999999996</v>
      </c>
      <c r="D24" s="66">
        <f>IF($F5*'Jan''12 Multi'!F29/'Jan''12 Multi'!F30&gt;='Jan''12 Multi'!F33,('Jan''12 Multi'!F33*'Jan''12 Multi'!F37/100)*'Jan''12 Multi'!F30,('Bills Jan''12'!$F5*'Jan''12 Multi'!F29/'Jan''12 Multi'!F30*'Jan''12 Multi'!F37/100)*'Jan''12 Multi'!F30)</f>
        <v>186.87899999999999</v>
      </c>
      <c r="E24" s="66">
        <f>IF($F5*'Jan''12 Multi'!G29/'Jan''12 Multi'!G30&gt;='Jan''12 Multi'!G33,('Jan''12 Multi'!G33*'Jan''12 Multi'!G37/100)*'Jan''12 Multi'!G30,('Bills Jan''12'!$F5*'Jan''12 Multi'!G29/'Jan''12 Multi'!G30*'Jan''12 Multi'!G37/100)*'Jan''12 Multi'!G30)</f>
        <v>119.90440000000001</v>
      </c>
      <c r="F24" s="66">
        <f>IF($F5*'Jan''12 Multi'!H29/'Jan''12 Multi'!H30&gt;='Jan''12 Multi'!H33,('Jan''12 Multi'!H33*'Jan''12 Multi'!H37/100)*'Jan''12 Multi'!H30,('Bills Jan''12'!$F5*'Jan''12 Multi'!H29/'Jan''12 Multi'!H30*'Jan''12 Multi'!H37/100)*'Jan''12 Multi'!H30)</f>
        <v>121.1</v>
      </c>
      <c r="G24" s="66">
        <f>IF($F5*'Jan''12 Multi'!I29/'Jan''12 Multi'!I30&gt;='Jan''12 Multi'!I33,('Jan''12 Multi'!I33*'Jan''12 Multi'!I37/100)*'Jan''12 Multi'!I30,('Bills Jan''12'!$F5*'Jan''12 Multi'!I29/'Jan''12 Multi'!I30*'Jan''12 Multi'!I37/100)*'Jan''12 Multi'!I30)</f>
        <v>124.12400000000001</v>
      </c>
      <c r="H24" s="66">
        <f>IF($F5*'Jan''12 Multi'!J29/'Jan''12 Multi'!J30&gt;='Jan''12 Multi'!J33,('Jan''12 Multi'!J33*'Jan''12 Multi'!J37/100)*'Jan''12 Multi'!J30,('Bills Jan''12'!$F5*'Jan''12 Multi'!J29/'Jan''12 Multi'!J30*'Jan''12 Multi'!J37/100)*'Jan''12 Multi'!J30)</f>
        <v>201.50130000000001</v>
      </c>
      <c r="I24" s="70"/>
    </row>
    <row r="25" spans="1:9" x14ac:dyDescent="0.15">
      <c r="A25" s="47" t="s">
        <v>170</v>
      </c>
      <c r="C25" s="66">
        <f>IF($F5*'Jan''12 Multi'!E29/'Jan''12 Multi'!E30&lt;'Jan''12 Multi'!E33,0,IF($F5*'Jan''12 Multi'!E29/'Jan''12 Multi'!E30&lt;='Jan''12 Multi'!E34,($F5*'Jan''12 Multi'!E29/'Jan''12 Multi'!E30-'Jan''12 Multi'!E33)*('Jan''12 Multi'!E38/100)*'Jan''12 Multi'!E30,('Jan''12 Multi'!E34-'Jan''12 Multi'!E33)*('Jan''12 Multi'!E38/100)*'Jan''12 Multi'!E30))</f>
        <v>135.43199999999999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70"/>
    </row>
    <row r="26" spans="1:9" x14ac:dyDescent="0.15">
      <c r="A26" s="47" t="s">
        <v>535</v>
      </c>
      <c r="C26" s="66">
        <f>IF($F5*'Jan''12 Multi'!E29/'Jan''12 Multi'!E30&lt;'Jan''12 Multi'!E34,0,IF($F5*'Jan''12 Multi'!E29/'Jan''12 Multi'!E30&lt;='Jan''12 Multi'!E35,($F5*'Jan''12 Multi'!E29/'Jan''12 Multi'!E30-'Jan''12 Multi'!E34)*('Jan''12 Multi'!E39/100)*'Jan''12 Multi'!E30,('Jan''12 Multi'!E35-'Jan''12 Multi'!E34)*('Jan''12 Multi'!E39/100)*'Jan''12 Multi'!E30))</f>
        <v>116.42400000000002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70"/>
    </row>
    <row r="27" spans="1:9" x14ac:dyDescent="0.15">
      <c r="A27" s="47" t="s">
        <v>776</v>
      </c>
      <c r="C27" s="66">
        <f>IF($F5*'Jan''12 Multi'!E29/'Jan''12 Multi'!E30&lt;'Jan''12 Multi'!E35,0,IF(F5*'Jan''12 Multi'!E29/'Jan''12 Multi'!E30&lt;='Jan''12 Multi'!E36,($F5*'Jan''12 Multi'!E29/'Jan''12 Multi'!E30-'Jan''12 Multi'!E35)*('Jan''12 Multi'!E40/100)*'Jan''12 Multi'!E30,('Jan''12 Multi'!E36-'Jan''12 Multi'!E35)*('Jan''12 Multi'!E40/100)*'Jan''12 Multi'!E30))</f>
        <v>55.835999999999999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70"/>
    </row>
    <row r="28" spans="1:9" x14ac:dyDescent="0.15">
      <c r="A28" s="47" t="s">
        <v>868</v>
      </c>
      <c r="C28" s="66">
        <f>IF(($F5*'Jan''12 Multi'!E29/'Jan''12 Multi'!E30&gt;'Jan''12 Multi'!E36),($F5*'Jan''12 Multi'!E29/'Jan''12 Multi'!E30-'Jan''12 Multi'!E36)*'Jan''12 Multi'!E41/100*'Jan''12 Multi'!E30,0)</f>
        <v>0</v>
      </c>
      <c r="D28" s="66">
        <f>IF(($F5*'Jan''12 Multi'!F29/'Jan''12 Multi'!F30&gt;'Jan''12 Multi'!F33),('Bills Jan''12'!$F5*'Jan''12 Multi'!F29/'Jan''12 Multi'!F30-'Jan''12 Multi'!F33)*'Jan''12 Multi'!F41/100)*'Jan''12 Multi'!F30</f>
        <v>294.29399999999998</v>
      </c>
      <c r="E28" s="66">
        <f>IF(($F5*'Jan''12 Multi'!G29/'Jan''12 Multi'!G30&gt;'Jan''12 Multi'!G33),('Bills Jan''12'!$F5*'Jan''12 Multi'!G29/'Jan''12 Multi'!G30-'Jan''12 Multi'!G33)*'Jan''12 Multi'!G41/100)*'Jan''12 Multi'!G30</f>
        <v>200.16996999999995</v>
      </c>
      <c r="F28" s="66">
        <f>IF(($F5*'Jan''12 Multi'!H29/'Jan''12 Multi'!H30&gt;'Jan''12 Multi'!H33),('Bills Jan''12'!$F5*'Jan''12 Multi'!H29/'Jan''12 Multi'!H30-'Jan''12 Multi'!H33)*'Jan''12 Multi'!H41/100)*'Jan''12 Multi'!H30</f>
        <v>200.16996999999995</v>
      </c>
      <c r="G28" s="66">
        <f>IF(($F5*'Jan''12 Multi'!I29/'Jan''12 Multi'!I30&gt;'Jan''12 Multi'!I33),('Bills Jan''12'!$F5*'Jan''12 Multi'!I29/'Jan''12 Multi'!I30-'Jan''12 Multi'!I33)*'Jan''12 Multi'!I41/100)*'Jan''12 Multi'!I30</f>
        <v>214.33584479999993</v>
      </c>
      <c r="H28" s="66">
        <f>IF(($F5*'Jan''12 Multi'!J29/'Jan''12 Multi'!J30&gt;'Jan''12 Multi'!J33),('Bills Jan''12'!$F5*'Jan''12 Multi'!J29/'Jan''12 Multi'!J30-'Jan''12 Multi'!J33)*'Jan''12 Multi'!J41/100)*'Jan''12 Multi'!J30</f>
        <v>343.44659999999999</v>
      </c>
      <c r="I28" s="70"/>
    </row>
    <row r="29" spans="1:9" x14ac:dyDescent="0.15">
      <c r="A29" s="47" t="s">
        <v>744</v>
      </c>
      <c r="C29" s="66">
        <f>IF($F5*'Jan''12 Multi'!E31/'Jan''12 Multi'!E32&gt;='Jan''12 Multi'!E33,('Jan''12 Multi'!E33*'Jan''12 Multi'!E42/100)*'Jan''12 Multi'!E32,($F5*'Jan''12 Multi'!E31/'Jan''12 Multi'!E32*'Jan''12 Multi'!E42/100)*'Jan''12 Multi'!E32)</f>
        <v>142.56</v>
      </c>
      <c r="D29" s="66">
        <f>IF($F5*'Jan''12 Multi'!F31/'Jan''12 Multi'!F32&gt;='Jan''12 Multi'!F33,('Jan''12 Multi'!F33*'Jan''12 Multi'!F42/100)*'Jan''12 Multi'!F32,('Bills Jan''12'!$F5*'Jan''12 Multi'!F31/'Jan''12 Multi'!F32*'Jan''12 Multi'!F42/100)*'Jan''12 Multi'!F32)</f>
        <v>168.05250000000001</v>
      </c>
      <c r="E29" s="66">
        <f>IF($F5*'Jan''12 Multi'!G31/'Jan''12 Multi'!G32&gt;='Jan''12 Multi'!G33,('Jan''12 Multi'!G33*'Jan''12 Multi'!G42/100)*'Jan''12 Multi'!G32,('Bills Jan''12'!$F5*'Jan''12 Multi'!G31/'Jan''12 Multi'!G32*'Jan''12 Multi'!G42/100)*'Jan''12 Multi'!G32)</f>
        <v>221.62139999999999</v>
      </c>
      <c r="F29" s="66">
        <f>IF($F5*'Jan''12 Multi'!H31/'Jan''12 Multi'!H32&gt;='Jan''12 Multi'!H33,('Jan''12 Multi'!H33*'Jan''12 Multi'!H42/100)*'Jan''12 Multi'!H32,('Bills Jan''12'!$F5*'Jan''12 Multi'!H31/'Jan''12 Multi'!H32*'Jan''12 Multi'!H42/100)*'Jan''12 Multi'!H32)</f>
        <v>229.6</v>
      </c>
      <c r="G29" s="66">
        <f>IF($F5*'Jan''12 Multi'!I31/'Jan''12 Multi'!I32&gt;='Jan''12 Multi'!I33,('Jan''12 Multi'!I33*'Jan''12 Multi'!I42/100)*'Jan''12 Multi'!I32,('Bills Jan''12'!$F5*'Jan''12 Multi'!I31/'Jan''12 Multi'!I32*'Jan''12 Multi'!I42/100)*'Jan''12 Multi'!I32)</f>
        <v>237.16</v>
      </c>
      <c r="H29" s="66">
        <f>IF($F5*'Jan''12 Multi'!J31/'Jan''12 Multi'!J32&gt;='Jan''12 Multi'!J33,('Jan''12 Multi'!J33*'Jan''12 Multi'!J42/100)*'Jan''12 Multi'!J32,('Bills Jan''12'!$F5*'Jan''12 Multi'!J31/'Jan''12 Multi'!J32*'Jan''12 Multi'!J42/100)*'Jan''12 Multi'!J32)</f>
        <v>188.69759999999999</v>
      </c>
      <c r="I29" s="70"/>
    </row>
    <row r="30" spans="1:9" x14ac:dyDescent="0.15">
      <c r="A30" s="47" t="s">
        <v>389</v>
      </c>
      <c r="C30" s="66">
        <f>IF($F5*'Jan''12 Multi'!E31/'Jan''12 Multi'!E32&lt;'Jan''12 Multi'!E33,0,IF($F5*'Jan''12 Multi'!E31/'Jan''12 Multi'!E32&lt;='Jan''12 Multi'!E34,($F5*'Jan''12 Multi'!E31/'Jan''12 Multi'!E32-'Jan''12 Multi'!E33)*('Jan''12 Multi'!E43/100)*'Jan''12 Multi'!E32,('Jan''12 Multi'!E34-'Jan''12 Multi'!E33)*('Jan''12 Multi'!E43/100)*'Jan''12 Multi'!E32))</f>
        <v>126.81899999999999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70"/>
    </row>
    <row r="31" spans="1:9" x14ac:dyDescent="0.15">
      <c r="A31" s="47" t="s">
        <v>673</v>
      </c>
      <c r="C31" s="66">
        <f>IF($F5*'Jan''12 Multi'!E31/'Jan''12 Multi'!E32&lt;'Jan''12 Multi'!E34,0,IF($F5*'Jan''12 Multi'!E31/'Jan''12 Multi'!E32&lt;='Jan''12 Multi'!E35,($F5*'Jan''12 Multi'!E31/'Jan''12 Multi'!E32-'Jan''12 Multi'!E34)*('Jan''12 Multi'!E44/100)*'Jan''12 Multi'!E32,('Jan''12 Multi'!E35-'Jan''12 Multi'!E34)*('Jan''12 Multi'!E44/100)*'Jan''12 Multi'!E32))</f>
        <v>110.88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70"/>
    </row>
    <row r="32" spans="1:9" x14ac:dyDescent="0.15">
      <c r="A32" s="47" t="s">
        <v>576</v>
      </c>
      <c r="C32" s="66">
        <f>IF($F5*'Jan''12 Multi'!E31/'Jan''12 Multi'!E32&lt;'Jan''12 Multi'!E35,0,IF($F5*'Jan''12 Multi'!E31/'Jan''12 Multi'!E32&lt;='Jan''12 Multi'!E36,($F5*'Jan''12 Multi'!E31/'Jan''12 Multi'!E32-'Jan''12 Multi'!E35)*('Jan''12 Multi'!E45/100)*'Jan''12 Multi'!E32,('Jan''12 Multi'!E36-'Jan''12 Multi'!E35)*('Jan''12 Multi'!E45/100)*'Jan''12 Multi'!E32))</f>
        <v>54.301500000000004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70"/>
    </row>
    <row r="33" spans="1:9" x14ac:dyDescent="0.15">
      <c r="A33" s="47" t="s">
        <v>742</v>
      </c>
      <c r="C33" s="66">
        <f>IF(($F5*'Jan''12 Multi'!E31/'Jan''12 Multi'!E32&gt;'Jan''12 Multi'!E36),($F5*'Jan''12 Multi'!E31/'Jan''12 Multi'!E32-'Jan''12 Multi'!E36)*'Jan''12 Multi'!E46/100*'Jan''12 Multi'!E32,0)</f>
        <v>0</v>
      </c>
      <c r="D33" s="66">
        <f>IF(($F5*'Jan''12 Multi'!F31/'Jan''12 Multi'!F32&gt;'Jan''12 Multi'!F33),('Bills Jan''12'!$F5*'Jan''12 Multi'!F31/'Jan''12 Multi'!F32-'Jan''12 Multi'!F33)*'Jan''12 Multi'!F46/100)*'Jan''12 Multi'!F32</f>
        <v>243.70500000000004</v>
      </c>
      <c r="E33" s="66">
        <f>IF(($F5*'Jan''12 Multi'!G31/'Jan''12 Multi'!G32&gt;'Jan''12 Multi'!G33),('Bills Jan''12'!$F5*'Jan''12 Multi'!G31/'Jan''12 Multi'!G32-'Jan''12 Multi'!G33)*'Jan''12 Multi'!G46/100)*'Jan''12 Multi'!G32</f>
        <v>343.92280383999997</v>
      </c>
      <c r="F33" s="66">
        <f>IF(($F5*'Jan''12 Multi'!H31/'Jan''12 Multi'!H32&gt;'Jan''12 Multi'!H33),('Bills Jan''12'!$F5*'Jan''12 Multi'!H31/'Jan''12 Multi'!H32-'Jan''12 Multi'!H33)*'Jan''12 Multi'!H46/100)*'Jan''12 Multi'!H32</f>
        <v>355.54665999999997</v>
      </c>
      <c r="G33" s="66">
        <f>IF(($F5*'Jan''12 Multi'!I31/'Jan''12 Multi'!I32&gt;'Jan''12 Multi'!I33),('Bills Jan''12'!$F5*'Jan''12 Multi'!I31/'Jan''12 Multi'!I32-'Jan''12 Multi'!I33)*'Jan''12 Multi'!I46/100)*'Jan''12 Multi'!I32</f>
        <v>370.77637519999996</v>
      </c>
      <c r="H33" s="66">
        <f>IF(($F5*'Jan''12 Multi'!J31/'Jan''12 Multi'!J32&gt;'Jan''12 Multi'!J33),('Bills Jan''12'!$F5*'Jan''12 Multi'!J31/'Jan''12 Multi'!J32-'Jan''12 Multi'!J33)*'Jan''12 Multi'!J46/100)*'Jan''12 Multi'!J32</f>
        <v>325.13249999999999</v>
      </c>
      <c r="I33" s="70"/>
    </row>
    <row r="34" spans="1:9" x14ac:dyDescent="0.15">
      <c r="A34" s="47" t="s">
        <v>309</v>
      </c>
      <c r="C34" s="66">
        <f>365*'Jan''12 Multi'!E47/100</f>
        <v>182.08024999999998</v>
      </c>
      <c r="D34" s="66">
        <f>365*'Jan''12 Multi'!F47/100</f>
        <v>186.73765</v>
      </c>
      <c r="E34" s="66">
        <f>365*'Jan''12 Multi'!G47/100</f>
        <v>211.18900000000002</v>
      </c>
      <c r="F34" s="66">
        <f>365*'Jan''12 Multi'!H47/100</f>
        <v>200.96900000000002</v>
      </c>
      <c r="G34" s="66">
        <f>365*'Jan''12 Multi'!I47/100</f>
        <v>213.79875000000001</v>
      </c>
      <c r="H34" s="66">
        <f>365*'Jan''12 Multi'!J47/100</f>
        <v>198.09279999999998</v>
      </c>
      <c r="I34" s="67">
        <f>AVERAGE(C34:H34)</f>
        <v>198.81124166666669</v>
      </c>
    </row>
    <row r="35" spans="1:9" x14ac:dyDescent="0.15">
      <c r="A35" s="69" t="s">
        <v>721</v>
      </c>
      <c r="B35" s="70"/>
      <c r="C35" s="68">
        <f t="shared" ref="C35:H35" si="1">SUM(C24:C34)</f>
        <v>1079.3667500000001</v>
      </c>
      <c r="D35" s="68">
        <f t="shared" si="1"/>
        <v>1079.66815</v>
      </c>
      <c r="E35" s="68">
        <f t="shared" si="1"/>
        <v>1096.80757384</v>
      </c>
      <c r="F35" s="68">
        <f t="shared" si="1"/>
        <v>1107.38563</v>
      </c>
      <c r="G35" s="68">
        <f t="shared" si="1"/>
        <v>1160.1949699999998</v>
      </c>
      <c r="H35" s="68">
        <f t="shared" si="1"/>
        <v>1256.8707999999999</v>
      </c>
      <c r="I35" s="72">
        <f>AVERAGE(C35:H35)</f>
        <v>1130.0489789733331</v>
      </c>
    </row>
    <row r="37" spans="1:9" x14ac:dyDescent="0.15">
      <c r="A37" s="64" t="s">
        <v>84</v>
      </c>
    </row>
    <row r="39" spans="1:9" x14ac:dyDescent="0.15">
      <c r="A39" s="62" t="s">
        <v>341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126</v>
      </c>
      <c r="H39" s="50" t="s">
        <v>412</v>
      </c>
      <c r="I39" s="65" t="s">
        <v>729</v>
      </c>
    </row>
    <row r="40" spans="1:9" x14ac:dyDescent="0.15">
      <c r="A40" s="47" t="s">
        <v>667</v>
      </c>
      <c r="C40" s="66">
        <f>IF($F5*'Jan''12 Envestra'!E7/'Jan''12 Envestra'!E8&gt;='Jan''12 Envestra'!E11,('Jan''12 Envestra'!E11*'Jan''12 Envestra'!E13/100)*'Jan''12 Envestra'!E8,($F5*'Jan''12 Envestra'!E7/'Jan''12 Envestra'!E8*'Jan''12 Envestra'!E13/100)*'Jan''12 Envestra'!E8)</f>
        <v>195.49200000000002</v>
      </c>
      <c r="D40" s="66">
        <f>IF($F5*'Jan''12 Envestra'!F7/'Jan''12 Envestra'!F8&gt;='Jan''12 Envestra'!F11,('Jan''12 Envestra'!F11*'Jan''12 Envestra'!F13/100)*'Jan''12 Envestra'!F8,($F5*'Jan''12 Envestra'!F7/'Jan''12 Envestra'!F8*'Jan''12 Envestra'!F13/100)*'Jan''12 Envestra'!F8)</f>
        <v>136.928</v>
      </c>
      <c r="E40" s="66">
        <f>IF($F5*'Jan''12 Envestra'!G7/'Jan''12 Envestra'!G8&gt;='Jan''12 Envestra'!G11,('Jan''12 Envestra'!G11*'Jan''12 Envestra'!G13/100)*'Jan''12 Envestra'!G8,($F5*'Jan''12 Envestra'!G7/'Jan''12 Envestra'!G8*'Jan''12 Envestra'!G13/100)*'Jan''12 Envestra'!G8)</f>
        <v>141.21359999999999</v>
      </c>
      <c r="F40" s="66">
        <f>IF($F5*'Jan''12 Envestra'!H7/'Jan''12 Envestra'!H8&gt;='Jan''12 Envestra'!H11,('Jan''12 Envestra'!H11*'Jan''12 Envestra'!H13/100)*'Jan''12 Envestra'!H8,($F5*'Jan''12 Envestra'!H7/'Jan''12 Envestra'!H8*'Jan''12 Envestra'!H13/100)*'Jan''12 Envestra'!H8)</f>
        <v>139.19999999999999</v>
      </c>
      <c r="G40" s="66">
        <f>IF($F5*'Jan''12 Envestra'!I7/'Jan''12 Envestra'!I8&gt;='Jan''12 Envestra'!I11,('Jan''12 Envestra'!I11*'Jan''12 Envestra'!I13/100)*'Jan''12 Envestra'!I8,($F5*'Jan''12 Envestra'!I7/'Jan''12 Envestra'!I8*'Jan''12 Envestra'!I13/100)*'Jan''12 Envestra'!I8)</f>
        <v>146.34399999999999</v>
      </c>
      <c r="H40" s="66">
        <f>IF($F5*'Jan''12 Envestra'!J7/'Jan''12 Envestra'!J8&gt;='Jan''12 Envestra'!J11,('Jan''12 Envestra'!J11*'Jan''12 Envestra'!J13/100)*'Jan''12 Envestra'!J8,($F5*'Jan''12 Envestra'!J7/'Jan''12 Envestra'!J8*'Jan''12 Envestra'!J13/100)*'Jan''12 Envestra'!J8)</f>
        <v>149.58080000000001</v>
      </c>
      <c r="I40" s="70"/>
    </row>
    <row r="41" spans="1:9" x14ac:dyDescent="0.15">
      <c r="A41" s="47" t="s">
        <v>170</v>
      </c>
      <c r="C41" s="66">
        <f>IF($F5*'Jan''12 Envestra'!E7/'Jan''12 Envestra'!E8&lt;'Jan''12 Envestra'!E11,0,IF($F5*'Jan''12 Envestra'!E7/'Jan''12 Envestra'!E8&lt;='Jan''12 Envestra'!E12,($F5*'Jan''12 Envestra'!E7/'Jan''12 Envestra'!E8-'Jan''12 Envestra'!E11)*('Jan''12 Envestra'!E14/100)*'Jan''12 Envestra'!E8,('Jan''12 Envestra'!E12-'Jan''12 Envestra'!E11)*('Jan''12 Envestra'!E14/100)*'Jan''12 Envestra'!E8))</f>
        <v>133.91574569999997</v>
      </c>
      <c r="D41" s="66">
        <f>IF($F5*'Jan''12 Envestra'!F7/'Jan''12 Envestra'!F8&lt;'Jan''12 Envestra'!F11,0,IF($F5*'Jan''12 Envestra'!F7/'Jan''12 Envestra'!F8&lt;='Jan''12 Envestra'!F12,($F5*'Jan''12 Envestra'!F7/'Jan''12 Envestra'!F8-'Jan''12 Envestra'!F11)*('Jan''12 Envestra'!F14/100)*'Jan''12 Envestra'!F8,('Jan''12 Envestra'!F12-'Jan''12 Envestra'!F11)*('Jan''12 Envestra'!F14/100)*'Jan''12 Envestra'!F8))</f>
        <v>210.03306609999996</v>
      </c>
      <c r="E41" s="66">
        <f>IF($F5*'Jan''12 Envestra'!G7/'Jan''12 Envestra'!G8&lt;'Jan''12 Envestra'!G11,0,IF($F5*'Jan''12 Envestra'!G7/'Jan''12 Envestra'!G8&lt;='Jan''12 Envestra'!G12,($F5*'Jan''12 Envestra'!G7/'Jan''12 Envestra'!G8-'Jan''12 Envestra'!G11)*('Jan''12 Envestra'!G14/100)*'Jan''12 Envestra'!G8,('Jan''12 Envestra'!G12-'Jan''12 Envestra'!G11)*('Jan''12 Envestra'!G14/100)*'Jan''12 Envestra'!G8))</f>
        <v>212.17771959999999</v>
      </c>
      <c r="F41" s="66">
        <f>IF($F5*'Jan''12 Envestra'!H7/'Jan''12 Envestra'!H8&lt;'Jan''12 Envestra'!H11,0,IF($F5*'Jan''12 Envestra'!H7/'Jan''12 Envestra'!H8&lt;='Jan''12 Envestra'!H12,($F5*'Jan''12 Envestra'!H7/'Jan''12 Envestra'!H8-'Jan''12 Envestra'!H11)*('Jan''12 Envestra'!H14/100)*'Jan''12 Envestra'!H8,('Jan''12 Envestra'!H12-'Jan''12 Envestra'!H11)*('Jan''12 Envestra'!H14/100)*'Jan''12 Envestra'!H8))</f>
        <v>0</v>
      </c>
      <c r="G41" s="66">
        <f>IF($F5*'Jan''12 Envestra'!I7/'Jan''12 Envestra'!I8&lt;'Jan''12 Envestra'!I11,0,IF($F5*'Jan''12 Envestra'!I7/'Jan''12 Envestra'!I8&lt;='Jan''12 Envestra'!I12,($F5*'Jan''12 Envestra'!I7/'Jan''12 Envestra'!I8-'Jan''12 Envestra'!I11)*('Jan''12 Envestra'!I14/100)*'Jan''12 Envestra'!I8,('Jan''12 Envestra'!I12-'Jan''12 Envestra'!I11)*('Jan''12 Envestra'!I14/100)*'Jan''12 Envestra'!I8))</f>
        <v>225.47457129999992</v>
      </c>
      <c r="H41" s="66">
        <f>IF($F5*'Jan''12 Envestra'!J7/'Jan''12 Envestra'!J8&lt;'Jan''12 Envestra'!J11,0,IF($F5*'Jan''12 Envestra'!J7/'Jan''12 Envestra'!J8&lt;='Jan''12 Envestra'!J12,($F5*'Jan''12 Envestra'!J7/'Jan''12 Envestra'!J8-'Jan''12 Envestra'!J11)*('Jan''12 Envestra'!J14/100)*'Jan''12 Envestra'!J8,('Jan''12 Envestra'!J12-'Jan''12 Envestra'!J11)*('Jan''12 Envestra'!J14/100)*'Jan''12 Envestra'!J8))</f>
        <v>229.08928728999999</v>
      </c>
      <c r="I41" s="70"/>
    </row>
    <row r="42" spans="1:9" x14ac:dyDescent="0.15">
      <c r="A42" s="47" t="s">
        <v>868</v>
      </c>
      <c r="C42" s="66">
        <f>IF(($F5*'Jan''12 Envestra'!E7/'Jan''12 Envestra'!E8&gt;'Jan''12 Envestra'!E12),($F5*'Jan''12 Envestra'!E7/'Jan''12 Envestra'!E8-'Jan''12 Envestra'!E12)*'Jan''12 Envestra'!E15/100)*'Jan''12 Envestra'!E8</f>
        <v>0</v>
      </c>
      <c r="D42" s="66">
        <f>IF(($F5*'Jan''12 Envestra'!F7/'Jan''12 Envestra'!F8&gt;'Jan''12 Envestra'!F12),($F5*'Jan''12 Envestra'!F7/'Jan''12 Envestra'!F8-'Jan''12 Envestra'!F12)*'Jan''12 Envestra'!F15/100)*'Jan''12 Envestra'!F8</f>
        <v>0</v>
      </c>
      <c r="E42" s="66">
        <f>IF(($F5*'Jan''12 Envestra'!G7/'Jan''12 Envestra'!G8&gt;'Jan''12 Envestra'!G12),($F5*'Jan''12 Envestra'!G7/'Jan''12 Envestra'!G8-'Jan''12 Envestra'!G12)*'Jan''12 Envestra'!G15/100)*'Jan''12 Envestra'!G8</f>
        <v>0</v>
      </c>
      <c r="F42" s="66">
        <f>IF(($F5*'Jan''12 Envestra'!H7/'Jan''12 Envestra'!H8&gt;'Jan''12 Envestra'!H12),($F5*'Jan''12 Envestra'!H7/'Jan''12 Envestra'!H8-'Jan''12 Envestra'!H12)*'Jan''12 Envestra'!H15/100)*'Jan''12 Envestra'!H8</f>
        <v>210.56597999999997</v>
      </c>
      <c r="G42" s="66">
        <f>IF(($F5*'Jan''12 Envestra'!I7/'Jan''12 Envestra'!I8&gt;'Jan''12 Envestra'!I12),($F5*'Jan''12 Envestra'!I7/'Jan''12 Envestra'!I8-'Jan''12 Envestra'!I12)*'Jan''12 Envestra'!I15/100)*'Jan''12 Envestra'!I8</f>
        <v>0</v>
      </c>
      <c r="H42" s="66">
        <f>IF(($F5*'Jan''12 Envestra'!J7/'Jan''12 Envestra'!J8&gt;'Jan''12 Envestra'!J12),($F5*'Jan''12 Envestra'!J7/'Jan''12 Envestra'!J8-'Jan''12 Envestra'!J12)*'Jan''12 Envestra'!J15/100)*'Jan''12 Envestra'!J8</f>
        <v>0</v>
      </c>
      <c r="I42" s="70"/>
    </row>
    <row r="43" spans="1:9" x14ac:dyDescent="0.15">
      <c r="A43" s="47" t="s">
        <v>744</v>
      </c>
      <c r="C43" s="66">
        <f>IF($F5*'Jan''12 Envestra'!E9/'Jan''12 Envestra'!E10&gt;='Jan''12 Envestra'!E11,('Jan''12 Envestra'!E11*'Jan''12 Envestra'!E16/100)*'Jan''12 Envestra'!E10,($F5*'Jan''12 Envestra'!E9/'Jan''12 Envestra'!E10*'Jan''12 Envestra'!E16/100)*'Jan''12 Envestra'!E10)</f>
        <v>374.08800000000002</v>
      </c>
      <c r="D43" s="66">
        <f>IF($F5*'Jan''12 Envestra'!F9/'Jan''12 Envestra'!F10&gt;='Jan''12 Envestra'!F11,('Jan''12 Envestra'!F11*'Jan''12 Envestra'!F16/100)*'Jan''12 Envestra'!F10,($F5*'Jan''12 Envestra'!F9/'Jan''12 Envestra'!F10*'Jan''12 Envestra'!F16/100)*'Jan''12 Envestra'!F10)</f>
        <v>245.16800000000001</v>
      </c>
      <c r="E43" s="66">
        <f>IF($F5*'Jan''12 Envestra'!G9/'Jan''12 Envestra'!G10&gt;='Jan''12 Envestra'!G11,('Jan''12 Envestra'!G11*'Jan''12 Envestra'!G16/100)*'Jan''12 Envestra'!G10,($F5*'Jan''12 Envestra'!G9/'Jan''12 Envestra'!G10*'Jan''12 Envestra'!G16/100)*'Jan''12 Envestra'!G10)</f>
        <v>267.78399999999999</v>
      </c>
      <c r="F43" s="66">
        <f>IF($F5*'Jan''12 Envestra'!H9/'Jan''12 Envestra'!H10&gt;='Jan''12 Envestra'!H11,('Jan''12 Envestra'!H11*'Jan''12 Envestra'!H16/100)*'Jan''12 Envestra'!H10,($F5*'Jan''12 Envestra'!H9/'Jan''12 Envestra'!H10*'Jan''12 Envestra'!H16/100)*'Jan''12 Envestra'!H10)</f>
        <v>268.8</v>
      </c>
      <c r="G43" s="66">
        <f>IF($F5*'Jan''12 Envestra'!I9/'Jan''12 Envestra'!I10&gt;='Jan''12 Envestra'!I11,('Jan''12 Envestra'!I11*'Jan''12 Envestra'!I16/100)*'Jan''12 Envestra'!I10,($F5*'Jan''12 Envestra'!I9/'Jan''12 Envestra'!I10*'Jan''12 Envestra'!I16/100)*'Jan''12 Envestra'!I10)</f>
        <v>279.66399999999999</v>
      </c>
      <c r="H43" s="66">
        <f>IF($F5*'Jan''12 Envestra'!J9/'Jan''12 Envestra'!J10&gt;='Jan''12 Envestra'!J11,('Jan''12 Envestra'!J11*'Jan''12 Envestra'!J16/100)*'Jan''12 Envestra'!J10,($F5*'Jan''12 Envestra'!J9/'Jan''12 Envestra'!J10*'Jan''12 Envestra'!J16/100)*'Jan''12 Envestra'!J10)</f>
        <v>294.4624</v>
      </c>
      <c r="I43" s="70"/>
    </row>
    <row r="44" spans="1:9" x14ac:dyDescent="0.15">
      <c r="A44" s="47" t="s">
        <v>389</v>
      </c>
      <c r="C44" s="66">
        <f>IF($F5*'Jan''12 Envestra'!E9/'Jan''12 Envestra'!E10&lt;'Jan''12 Envestra'!E11,0,IF($F5*'Jan''12 Envestra'!E9/'Jan''12 Envestra'!E10&lt;='Jan''12 Envestra'!E12,($F5*'Jan''12 Envestra'!E9/'Jan''12 Envestra'!E10-'Jan''12 Envestra'!E11)*('Jan''12 Envestra'!E17/100)*'Jan''12 Envestra'!E10,('Jan''12 Envestra'!E12-'Jan''12 Envestra'!E11)*('Jan''12 Envestra'!E17/100)*'Jan''12 Envestra'!E10))</f>
        <v>259.12152419999995</v>
      </c>
      <c r="D44" s="66">
        <f>IF($F5*'Jan''12 Envestra'!F9/'Jan''12 Envestra'!F10&lt;'Jan''12 Envestra'!F11,0,IF($F5*'Jan''12 Envestra'!F9/'Jan''12 Envestra'!F10&lt;='Jan''12 Envestra'!F12,($F5*'Jan''12 Envestra'!F9/'Jan''12 Envestra'!F10-'Jan''12 Envestra'!F11)*('Jan''12 Envestra'!F17/100)*'Jan''12 Envestra'!F10,('Jan''12 Envestra'!F12-'Jan''12 Envestra'!F11)*('Jan''12 Envestra'!F17/100)*'Jan''12 Envestra'!F10))</f>
        <v>397.47578199999992</v>
      </c>
      <c r="E44" s="66">
        <f>IF($F5*'Jan''12 Envestra'!G9/'Jan''12 Envestra'!G10&lt;'Jan''12 Envestra'!G11,0,IF($F5*'Jan''12 Envestra'!G9/'Jan''12 Envestra'!G10&lt;='Jan''12 Envestra'!G12,($F5*'Jan''12 Envestra'!G9/'Jan''12 Envestra'!G10-'Jan''12 Envestra'!G11)*('Jan''12 Envestra'!G17/100)*'Jan''12 Envestra'!G10,('Jan''12 Envestra'!G12-'Jan''12 Envestra'!G11)*('Jan''12 Envestra'!G17/100)*'Jan''12 Envestra'!G10))</f>
        <v>406.79787587999988</v>
      </c>
      <c r="F44" s="66">
        <f>IF($F5*'Jan''12 Envestra'!H9/'Jan''12 Envestra'!H10&lt;'Jan''12 Envestra'!H11,0,IF($F5*'Jan''12 Envestra'!H9/'Jan''12 Envestra'!H10&lt;='Jan''12 Envestra'!H12,($F5*'Jan''12 Envestra'!H9/'Jan''12 Envestra'!H10-'Jan''12 Envestra'!H11)*('Jan''12 Envestra'!H17/100)*'Jan''12 Envestra'!H10,('Jan''12 Envestra'!H12-'Jan''12 Envestra'!H11)*('Jan''12 Envestra'!H17/100)*'Jan''12 Envestra'!H10))</f>
        <v>0</v>
      </c>
      <c r="G44" s="66">
        <f>IF($F5*'Jan''12 Envestra'!I9/'Jan''12 Envestra'!I10&lt;'Jan''12 Envestra'!I11,0,IF($F5*'Jan''12 Envestra'!I9/'Jan''12 Envestra'!I10&lt;='Jan''12 Envestra'!I12,($F5*'Jan''12 Envestra'!I9/'Jan''12 Envestra'!I10-'Jan''12 Envestra'!I11)*('Jan''12 Envestra'!I17/100)*'Jan''12 Envestra'!I10,('Jan''12 Envestra'!I12-'Jan''12 Envestra'!I11)*('Jan''12 Envestra'!I17/100)*'Jan''12 Envestra'!I10))</f>
        <v>437.22336019999995</v>
      </c>
      <c r="H44" s="66">
        <f>IF($F5*'Jan''12 Envestra'!J9/'Jan''12 Envestra'!J10&lt;'Jan''12 Envestra'!J11,0,IF($F5*'Jan''12 Envestra'!J9/'Jan''12 Envestra'!J10&lt;='Jan''12 Envestra'!J12,($F5*'Jan''12 Envestra'!J9/'Jan''12 Envestra'!J10-'Jan''12 Envestra'!J11)*('Jan''12 Envestra'!J17/100)*'Jan''12 Envestra'!J10,('Jan''12 Envestra'!J12-'Jan''12 Envestra'!J11)*('Jan''12 Envestra'!J17/100)*'Jan''12 Envestra'!J10))</f>
        <v>447.46570539999988</v>
      </c>
      <c r="I44" s="70"/>
    </row>
    <row r="45" spans="1:9" x14ac:dyDescent="0.15">
      <c r="A45" s="47" t="s">
        <v>742</v>
      </c>
      <c r="C45" s="66">
        <f>IF(($F5*'Jan''12 Envestra'!E9/'Jan''12 Envestra'!E10&gt;'Jan''12 Envestra'!E12),($F5*'Jan''12 Envestra'!E9/'Jan''12 Envestra'!E10-'Jan''12 Envestra'!E12)*'Jan''12 Envestra'!E18/100)*'Jan''12 Envestra'!E10</f>
        <v>0</v>
      </c>
      <c r="D45" s="66">
        <f>IF(($F5*'Jan''12 Envestra'!F9/'Jan''12 Envestra'!F10&gt;'Jan''12 Envestra'!F12),($F5*'Jan''12 Envestra'!F9/'Jan''12 Envestra'!F10-'Jan''12 Envestra'!F12)*'Jan''12 Envestra'!F18/100)*'Jan''12 Envestra'!F10</f>
        <v>0</v>
      </c>
      <c r="E45" s="66">
        <f>IF(($F5*'Jan''12 Envestra'!G9/'Jan''12 Envestra'!G10&gt;'Jan''12 Envestra'!G12),($F5*'Jan''12 Envestra'!G9/'Jan''12 Envestra'!G10-'Jan''12 Envestra'!G12)*'Jan''12 Envestra'!G18/100)*'Jan''12 Envestra'!G10</f>
        <v>0</v>
      </c>
      <c r="F45" s="66">
        <f>IF(($F5*'Jan''12 Envestra'!H9/'Jan''12 Envestra'!H10&gt;'Jan''12 Envestra'!H12),($F5*'Jan''12 Envestra'!H9/'Jan''12 Envestra'!H10-'Jan''12 Envestra'!H12)*'Jan''12 Envestra'!H18/100)*'Jan''12 Envestra'!H10</f>
        <v>415.93279999999999</v>
      </c>
      <c r="G45" s="66">
        <f>IF(($F5*'Jan''12 Envestra'!I9/'Jan''12 Envestra'!I10&gt;'Jan''12 Envestra'!I12),($F5*'Jan''12 Envestra'!I9/'Jan''12 Envestra'!I10-'Jan''12 Envestra'!I12)*'Jan''12 Envestra'!I18/100)*'Jan''12 Envestra'!I10</f>
        <v>0</v>
      </c>
      <c r="H45" s="66">
        <f>IF(($F5*'Jan''12 Envestra'!J9/'Jan''12 Envestra'!J10&gt;'Jan''12 Envestra'!J12),($F5*'Jan''12 Envestra'!J9/'Jan''12 Envestra'!J10-'Jan''12 Envestra'!J12)*'Jan''12 Envestra'!J18/100)*'Jan''12 Envestra'!J10</f>
        <v>0</v>
      </c>
      <c r="I45" s="70"/>
    </row>
    <row r="46" spans="1:9" x14ac:dyDescent="0.15">
      <c r="A46" s="47" t="s">
        <v>309</v>
      </c>
      <c r="C46" s="66">
        <f>365*'Jan''12 Envestra'!E19/100</f>
        <v>204.88545000000002</v>
      </c>
      <c r="D46" s="66">
        <f>365*'Jan''12 Envestra'!F19/100</f>
        <v>191.31474999999998</v>
      </c>
      <c r="E46" s="66">
        <f>365*'Jan''12 Envestra'!G19/100</f>
        <v>218.41600000000003</v>
      </c>
      <c r="F46" s="66">
        <f>365*'Jan''12 Envestra'!H19/100</f>
        <v>217.7955</v>
      </c>
      <c r="G46" s="66">
        <f>365*'Jan''12 Envestra'!I19/100</f>
        <v>214.44114999999999</v>
      </c>
      <c r="H46" s="66">
        <f>365*'Jan''12 Envestra'!J19/100</f>
        <v>228.928</v>
      </c>
      <c r="I46" s="67">
        <f>AVERAGE(C46:H46)</f>
        <v>212.63014166666667</v>
      </c>
    </row>
    <row r="47" spans="1:9" x14ac:dyDescent="0.15">
      <c r="A47" s="69" t="s">
        <v>721</v>
      </c>
      <c r="B47" s="70"/>
      <c r="C47" s="68">
        <f t="shared" ref="C47:H47" si="2">SUM(C40:C46)</f>
        <v>1167.5027199000001</v>
      </c>
      <c r="D47" s="68">
        <f t="shared" si="2"/>
        <v>1180.9195980999998</v>
      </c>
      <c r="E47" s="68">
        <f t="shared" si="2"/>
        <v>1246.3891954799999</v>
      </c>
      <c r="F47" s="68">
        <f t="shared" si="2"/>
        <v>1252.2942799999998</v>
      </c>
      <c r="G47" s="68">
        <f t="shared" si="2"/>
        <v>1303.1470814999998</v>
      </c>
      <c r="H47" s="68">
        <f t="shared" si="2"/>
        <v>1349.5261926899998</v>
      </c>
      <c r="I47" s="72">
        <f>AVERAGE(C47:H47)</f>
        <v>1249.9631779450001</v>
      </c>
    </row>
    <row r="49" spans="1:9" x14ac:dyDescent="0.15">
      <c r="A49" s="62" t="s">
        <v>861</v>
      </c>
      <c r="I49" s="65" t="s">
        <v>729</v>
      </c>
    </row>
    <row r="50" spans="1:9" x14ac:dyDescent="0.15">
      <c r="A50" s="47" t="s">
        <v>667</v>
      </c>
      <c r="C50" s="66">
        <f>IF($F5*'Jan''12 Envestra'!E23/'Jan''12 Envestra'!E24&gt;='Jan''12 Envestra'!E27,('Jan''12 Envestra'!E27*'Jan''12 Envestra'!E29/100)*'Jan''12 Envestra'!E24,($F5*'Jan''12 Envestra'!E23/'Jan''12 Envestra'!E24*'Jan''12 Envestra'!E29/100)*'Jan''12 Envestra'!E24)</f>
        <v>191.928</v>
      </c>
      <c r="D50" s="66">
        <f>IF($F5*'Jan''12 Envestra'!F23/'Jan''12 Envestra'!F24&gt;='Jan''12 Envestra'!F27,('Jan''12 Envestra'!F27*'Jan''12 Envestra'!F29/100)*'Jan''12 Envestra'!F24,('Bills Jan''12'!$F5*'Jan''12 Envestra'!F23/'Jan''12 Envestra'!F24*'Jan''12 Envestra'!F29/100)*'Jan''12 Envestra'!F24)</f>
        <v>113.2032</v>
      </c>
      <c r="E50" s="66">
        <f>IF($F5*'Jan''12 Envestra'!G23/'Jan''12 Envestra'!G24&gt;='Jan''12 Envestra'!G27,('Jan''12 Envestra'!G27*'Jan''12 Envestra'!G29/100)*'Jan''12 Envestra'!G24,('Bills Jan''12'!$F5*'Jan''12 Envestra'!G23/'Jan''12 Envestra'!G24*'Jan''12 Envestra'!G29/100)*'Jan''12 Envestra'!G24)</f>
        <v>111.57696</v>
      </c>
      <c r="F50" s="66">
        <f>IF($F5*'Jan''12 Envestra'!H23/'Jan''12 Envestra'!H24&gt;='Jan''12 Envestra'!H27,('Jan''12 Envestra'!H27*'Jan''12 Envestra'!H29/100)*'Jan''12 Envestra'!H24,('Bills Jan''12'!$F5*'Jan''12 Envestra'!H23/'Jan''12 Envestra'!H24*'Jan''12 Envestra'!H29/100)*'Jan''12 Envestra'!H24)</f>
        <v>109.44</v>
      </c>
      <c r="G50" s="66">
        <f>IF($F5*'Jan''12 Envestra'!I23/'Jan''12 Envestra'!I24&gt;='Jan''12 Envestra'!I27,('Jan''12 Envestra'!I27*'Jan''12 Envestra'!I29/100)*'Jan''12 Envestra'!I24,('Bills Jan''12'!$F5*'Jan''12 Envestra'!I23/'Jan''12 Envestra'!I24*'Jan''12 Envestra'!I29/100)*'Jan''12 Envestra'!I24)</f>
        <v>115.8784</v>
      </c>
      <c r="H50" s="66">
        <f>IF($F5*'Jan''12 Envestra'!J23/'Jan''12 Envestra'!J24&gt;='Jan''12 Envestra'!J27,('Jan''12 Envestra'!J27*'Jan''12 Envestra'!J29/100)*'Jan''12 Envestra'!J24,('Bills Jan''12'!$F5*'Jan''12 Envestra'!J23/'Jan''12 Envestra'!J24*'Jan''12 Envestra'!J29/100)*'Jan''12 Envestra'!J24)</f>
        <v>122.80512</v>
      </c>
      <c r="I50" s="70"/>
    </row>
    <row r="51" spans="1:9" x14ac:dyDescent="0.15">
      <c r="A51" s="47" t="s">
        <v>170</v>
      </c>
      <c r="C51" s="66">
        <f>IF($F5*'Jan''12 Envestra'!E23/'Jan''12 Envestra'!E25&lt;'Jan''12 Envestra'!E27,0,IF($F5*'Jan''12 Envestra'!E23/'Jan''12 Envestra'!E24&lt;='Jan''12 Envestra'!E28,($F5*'Jan''12 Envestra'!E23/'Jan''12 Envestra'!E24-'Jan''12 Envestra'!E27)*('Jan''12 Envestra'!E30/100)*'Jan''12 Envestra'!E24,('Jan''12 Envestra'!E28-'Jan''12 Envestra'!E27)*('Jan''12 Envestra'!E30/100)*'Jan''12 Envestra'!E24))</f>
        <v>123.32521739999999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70"/>
    </row>
    <row r="52" spans="1:9" x14ac:dyDescent="0.15">
      <c r="A52" s="47" t="s">
        <v>868</v>
      </c>
      <c r="C52" s="66">
        <f>IF(($F5*'Jan''12 Envestra'!E23/'Jan''12 Envestra'!E24&gt;'Jan''12 Envestra'!E28),($F5*'Jan''12 Envestra'!E23/'Jan''12 Envestra'!E24-'Jan''12 Envestra'!E28)*'Jan''12 Envestra'!E31/100*'Jan''12 Envestra'!E24,0)</f>
        <v>0</v>
      </c>
      <c r="D52" s="66">
        <f>IF(($F5*'Jan''12 Envestra'!F23/'Jan''12 Envestra'!F24&gt;'Jan''12 Envestra'!F27)*'Jan''12 Envestra'!F24,('Bills Jan''12'!$F5*'Jan''12 Envestra'!F23/'Jan''12 Envestra'!F24-'Jan''12 Envestra'!F28)*'Jan''12 Envestra'!F31/100)*'Jan''12 Envestra'!F24</f>
        <v>210.03458519999995</v>
      </c>
      <c r="E52" s="66">
        <f>IF(($F5*'Jan''12 Envestra'!G23/'Jan''12 Envestra'!G24&gt;'Jan''12 Envestra'!G27)*'Jan''12 Envestra'!G24,('Bills Jan''12'!$F5*'Jan''12 Envestra'!G23/'Jan''12 Envestra'!G24-'Jan''12 Envestra'!G28)*'Jan''12 Envestra'!G31/100)*'Jan''12 Envestra'!G24</f>
        <v>221.85304503999996</v>
      </c>
      <c r="F52" s="66">
        <f>IF(($F5*'Jan''12 Envestra'!H23/'Jan''12 Envestra'!H24&gt;'Jan''12 Envestra'!H27)*'Jan''12 Envestra'!H24,('Bills Jan''12'!$F5*'Jan''12 Envestra'!H23/'Jan''12 Envestra'!H24-'Jan''12 Envestra'!H28)*'Jan''12 Envestra'!H31/100)*'Jan''12 Envestra'!H24</f>
        <v>216.04891999999995</v>
      </c>
      <c r="G52" s="66">
        <f>IF(($F5*'Jan''12 Envestra'!I23/'Jan''12 Envestra'!I24&gt;'Jan''12 Envestra'!I27)*'Jan''12 Envestra'!I24,('Bills Jan''12'!$F5*'Jan''12 Envestra'!I23/'Jan''12 Envestra'!I24-'Jan''12 Envestra'!I28)*'Jan''12 Envestra'!I31/100)*'Jan''12 Envestra'!I24</f>
        <v>233.15765879999995</v>
      </c>
      <c r="H52" s="66">
        <f>IF(($F5*'Jan''12 Envestra'!J23/'Jan''12 Envestra'!J24&gt;'Jan''12 Envestra'!J27)*'Jan''12 Envestra'!J24,('Bills Jan''12'!$F5*'Jan''12 Envestra'!J23/'Jan''12 Envestra'!J24-'Jan''12 Envestra'!J28)*'Jan''12 Envestra'!J31/100)*'Jan''12 Envestra'!J24</f>
        <v>248.73069851999998</v>
      </c>
      <c r="I52" s="70"/>
    </row>
    <row r="53" spans="1:9" x14ac:dyDescent="0.15">
      <c r="A53" s="47" t="s">
        <v>744</v>
      </c>
      <c r="C53" s="66">
        <f>IF($F5*'Jan''12 Envestra'!E25/'Jan''12 Envestra'!E26&gt;='Jan''12 Envestra'!E27,('Jan''12 Envestra'!E27*'Jan''12 Envestra'!E32/100)*'Jan''12 Envestra'!E26,($F5*'Jan''12 Envestra'!E25/'Jan''12 Envestra'!E26*'Jan''12 Envestra'!E32/100*'Jan''12 Envestra'!E26))</f>
        <v>368.28</v>
      </c>
      <c r="D53" s="66">
        <f>IF($F5*'Jan''12 Envestra'!F25/'Jan''12 Envestra'!F26&gt;='Jan''12 Envestra'!F27,('Jan''12 Envestra'!F27*'Jan''12 Envestra'!F32/100)*'Jan''12 Envestra'!F26,('Bills Jan''12'!$F5*'Jan''12 Envestra'!F25/'Jan''12 Envestra'!F26*'Jan''12 Envestra'!F32/100)*'Jan''12 Envestra'!F26)</f>
        <v>203.8784</v>
      </c>
      <c r="E53" s="66">
        <f>IF($F5*'Jan''12 Envestra'!G25/'Jan''12 Envestra'!G26&gt;='Jan''12 Envestra'!G27,('Jan''12 Envestra'!G27*'Jan''12 Envestra'!G32/100)*'Jan''12 Envestra'!G26,('Bills Jan''12'!$F5*'Jan''12 Envestra'!G25/'Jan''12 Envestra'!G26*'Jan''12 Envestra'!G32/100)*'Jan''12 Envestra'!G26)</f>
        <v>207.18719999999996</v>
      </c>
      <c r="F53" s="66">
        <f>IF($F5*'Jan''12 Envestra'!H25/'Jan''12 Envestra'!H26&gt;='Jan''12 Envestra'!H27,('Jan''12 Envestra'!H27*'Jan''12 Envestra'!H32/100)*'Jan''12 Envestra'!H26,('Bills Jan''12'!$F5*'Jan''12 Envestra'!H25/'Jan''12 Envestra'!H26*'Jan''12 Envestra'!H32/100)*'Jan''12 Envestra'!H26)</f>
        <v>209.92</v>
      </c>
      <c r="G53" s="66">
        <f>IF($F5*'Jan''12 Envestra'!I25/'Jan''12 Envestra'!I26&gt;='Jan''12 Envestra'!I27,('Jan''12 Envestra'!I27*'Jan''12 Envestra'!I32/100)*'Jan''12 Envestra'!I26,('Bills Jan''12'!$F5*'Jan''12 Envestra'!I25/'Jan''12 Envestra'!I26*'Jan''12 Envestra'!I32/100)*'Jan''12 Envestra'!I26)</f>
        <v>217.25439999999998</v>
      </c>
      <c r="H53" s="66">
        <f>IF($F5*'Jan''12 Envestra'!J25/'Jan''12 Envestra'!J26&gt;='Jan''12 Envestra'!J27,('Jan''12 Envestra'!J27*'Jan''12 Envestra'!J32/100)*'Jan''12 Envestra'!J26,('Bills Jan''12'!$F5*'Jan''12 Envestra'!J25/'Jan''12 Envestra'!J26*'Jan''12 Envestra'!J32/100)*'Jan''12 Envestra'!J26)</f>
        <v>241.86496</v>
      </c>
      <c r="I53" s="70"/>
    </row>
    <row r="54" spans="1:9" x14ac:dyDescent="0.15">
      <c r="A54" s="47" t="s">
        <v>389</v>
      </c>
      <c r="C54" s="66">
        <f>IF($F5*'Jan''12 Envestra'!E25/'Jan''12 Envestra'!E26&lt;'Jan''12 Envestra'!E27,0,IF($F5*'Jan''12 Envestra'!E25/'Jan''12 Envestra'!E26&lt;='Jan''12 Envestra'!E28,($F5*'Jan''12 Envestra'!E25/'Jan''12 Envestra'!E26-'Jan''12 Envestra'!E27)*('Jan''12 Envestra'!E33/100)*'Jan''12 Envestra'!E26,('Jan''12 Envestra'!E28-'Jan''12 Envestra'!E27)*('Jan''12 Envestra'!E33/100)*'Jan''12 Envestra'!E26))</f>
        <v>238.93023659999994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70"/>
    </row>
    <row r="55" spans="1:9" x14ac:dyDescent="0.15">
      <c r="A55" s="47" t="s">
        <v>742</v>
      </c>
      <c r="C55" s="66">
        <f>IF(($F5*'Jan''12 Envestra'!E25/'Jan''12 Envestra'!E26&gt;'Jan''12 Envestra'!E28),($F5*'Jan''12 Envestra'!E25/'Jan''12 Envestra'!E26-'Jan''12 Envestra'!E28)*'Jan''12 Envestra'!E34/100*'Jan''12 Envestra'!E26,0)</f>
        <v>0</v>
      </c>
      <c r="D55" s="66">
        <f>IF(($F5*'Jan''12 Envestra'!F25/'Jan''12 Envestra'!F26&gt;'Jan''12 Envestra'!F27),('Bills Jan''12'!$F5*'Jan''12 Envestra'!F25/'Jan''12 Envestra'!F26-'Jan''12 Envestra'!F27)*'Jan''12 Envestra'!F34/100)*'Jan''12 Envestra'!F26</f>
        <v>393.73455879999995</v>
      </c>
      <c r="E55" s="66">
        <f>IF(($F5*'Jan''12 Envestra'!G25/'Jan''12 Envestra'!G26&gt;'Jan''12 Envestra'!G27),('Bills Jan''12'!$F5*'Jan''12 Envestra'!G25/'Jan''12 Envestra'!G26-'Jan''12 Envestra'!G27)*'Jan''12 Envestra'!G34/100)*'Jan''12 Envestra'!G26</f>
        <v>412.45782534</v>
      </c>
      <c r="F55" s="66">
        <f>IF(($F5*'Jan''12 Envestra'!H25/'Jan''12 Envestra'!H26&gt;'Jan''12 Envestra'!H27),('Bills Jan''12'!$F5*'Jan''12 Envestra'!H25/'Jan''12 Envestra'!H26-'Jan''12 Envestra'!H27)*'Jan''12 Envestra'!H34/100)*'Jan''12 Envestra'!H26</f>
        <v>420.41951999999992</v>
      </c>
      <c r="G55" s="66">
        <f>IF(($F5*'Jan''12 Envestra'!I25/'Jan''12 Envestra'!I26&gt;'Jan''12 Envestra'!I27),('Bills Jan''12'!$F5*'Jan''12 Envestra'!I25/'Jan''12 Envestra'!I26-'Jan''12 Envestra'!I27)*'Jan''12 Envestra'!I34/100)*'Jan''12 Envestra'!I26</f>
        <v>442.22878259999993</v>
      </c>
      <c r="H55" s="66">
        <f>IF(($F5*'Jan''12 Envestra'!J25/'Jan''12 Envestra'!J26&gt;'Jan''12 Envestra'!J27),('Bills Jan''12'!$F5*'Jan''12 Envestra'!J25/'Jan''12 Envestra'!J26-'Jan''12 Envestra'!J27)*'Jan''12 Envestra'!J34/100)*'Jan''12 Envestra'!J26</f>
        <v>485.42980785999993</v>
      </c>
      <c r="I55" s="70"/>
    </row>
    <row r="56" spans="1:9" x14ac:dyDescent="0.15">
      <c r="A56" s="47" t="s">
        <v>309</v>
      </c>
      <c r="C56" s="66">
        <f>365*'Jan''12 Envestra'!E35/100</f>
        <v>204.84529999999998</v>
      </c>
      <c r="D56" s="66">
        <f>365*'Jan''12 Envestra'!F35/100</f>
        <v>186.01495</v>
      </c>
      <c r="E56" s="66">
        <f>365*'Jan''12 Envestra'!G35/100</f>
        <v>212.79499999999999</v>
      </c>
      <c r="F56" s="66">
        <f>365*'Jan''12 Envestra'!H35/100</f>
        <v>208.5975</v>
      </c>
      <c r="G56" s="66">
        <f>365*'Jan''12 Envestra'!I35/100</f>
        <v>208.21790000000001</v>
      </c>
      <c r="H56" s="66">
        <f>365*'Jan''12 Envestra'!J35/100</f>
        <v>205.57530000000003</v>
      </c>
      <c r="I56" s="67">
        <f>AVERAGE(C56:H56)</f>
        <v>204.34099166666667</v>
      </c>
    </row>
    <row r="57" spans="1:9" x14ac:dyDescent="0.15">
      <c r="A57" s="69" t="s">
        <v>721</v>
      </c>
      <c r="B57" s="70"/>
      <c r="C57" s="68">
        <f t="shared" ref="C57:H57" si="3">SUM(C50:C56)</f>
        <v>1127.3087539999999</v>
      </c>
      <c r="D57" s="68">
        <f t="shared" si="3"/>
        <v>1106.8656940000001</v>
      </c>
      <c r="E57" s="68">
        <f t="shared" si="3"/>
        <v>1165.8700303799999</v>
      </c>
      <c r="F57" s="68">
        <f t="shared" si="3"/>
        <v>1164.4259399999999</v>
      </c>
      <c r="G57" s="68">
        <f t="shared" si="3"/>
        <v>1216.7371413999999</v>
      </c>
      <c r="H57" s="68">
        <f t="shared" si="3"/>
        <v>1304.4058863799999</v>
      </c>
      <c r="I57" s="72">
        <f>AVERAGE(C57:H57)</f>
        <v>1180.9355743599999</v>
      </c>
    </row>
    <row r="59" spans="1:9" x14ac:dyDescent="0.15">
      <c r="A59" s="62" t="s">
        <v>343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126</v>
      </c>
      <c r="H59" s="50" t="s">
        <v>412</v>
      </c>
      <c r="I59" s="65" t="s">
        <v>729</v>
      </c>
    </row>
    <row r="60" spans="1:9" x14ac:dyDescent="0.15">
      <c r="A60" s="47" t="s">
        <v>667</v>
      </c>
      <c r="C60" s="66">
        <f>IF($F5*'Jan''12 Envestra'!E39/'Jan''12 Envestra'!E40&gt;='Jan''12 Envestra'!E43,('Jan''12 Envestra'!E43*'Jan''12 Envestra'!E45/100)*'Jan''12 Envestra'!E40,($F5*'Jan''12 Envestra'!E39/'Jan''12 Envestra'!E40*'Jan''12 Envestra'!E45/100)*'Jan''12 Envestra'!E40)</f>
        <v>196.68</v>
      </c>
      <c r="D60" s="66">
        <f>IF($F5*'Jan''12 Envestra'!F39/'Jan''12 Envestra'!F40&gt;='Jan''12 Envestra'!F43,('Jan''12 Envestra'!F43*'Jan''12 Envestra'!F45/100)*'Jan''12 Envestra'!F40,($F5*'Jan''12 Envestra'!F39/'Jan''12 Envestra'!F40*'Jan''12 Envestra'!F45/100)*'Jan''12 Envestra'!F40)</f>
        <v>139.392</v>
      </c>
      <c r="E60" s="66">
        <f>IF($F5*'Jan''12 Envestra'!G39/'Jan''12 Envestra'!G40&gt;='Jan''12 Envestra'!G43,('Jan''12 Envestra'!G43*'Jan''12 Envestra'!G45/100)*'Jan''12 Envestra'!G40,($F5*'Jan''12 Envestra'!G39/'Jan''12 Envestra'!G40*'Jan''12 Envestra'!G45/100)*'Jan''12 Envestra'!G40)</f>
        <v>146.33520000000001</v>
      </c>
      <c r="F60" s="66">
        <f>IF($F5*'Jan''12 Envestra'!H39/'Jan''12 Envestra'!H40&gt;='Jan''12 Envestra'!H43,('Jan''12 Envestra'!H43*'Jan''12 Envestra'!H45/100)*'Jan''12 Envestra'!H40,($F5*'Jan''12 Envestra'!H39/'Jan''12 Envestra'!H40*'Jan''12 Envestra'!H45/100)*'Jan''12 Envestra'!H40)</f>
        <v>138.4</v>
      </c>
      <c r="G60" s="66">
        <f>IF($F5*'Jan''12 Envestra'!I39/'Jan''12 Envestra'!I40&gt;='Jan''12 Envestra'!I43,('Jan''12 Envestra'!I43*'Jan''12 Envestra'!I45/100)*'Jan''12 Envestra'!I40,($F5*'Jan''12 Envestra'!I39/'Jan''12 Envestra'!I40*'Jan''12 Envestra'!I45/100)*'Jan''12 Envestra'!I40)</f>
        <v>148.89600000000002</v>
      </c>
      <c r="H60" s="66">
        <f>IF($F5*'Jan''12 Envestra'!J39/'Jan''12 Envestra'!J40&gt;='Jan''12 Envestra'!J43,('Jan''12 Envestra'!J43*'Jan''12 Envestra'!J45/100)*'Jan''12 Envestra'!J40,($F5*'Jan''12 Envestra'!J39/'Jan''12 Envestra'!J40*'Jan''12 Envestra'!J45/100)*'Jan''12 Envestra'!J40)</f>
        <v>153.62479999999999</v>
      </c>
      <c r="I60" s="70"/>
    </row>
    <row r="61" spans="1:9" x14ac:dyDescent="0.15">
      <c r="A61" s="47" t="s">
        <v>170</v>
      </c>
      <c r="C61" s="66">
        <f>IF($F5*'Jan''12 Envestra'!E39/'Jan''12 Envestra'!E40&lt;'Jan''12 Envestra'!E43,0,IF($F5*'Jan''12 Envestra'!E39/'Jan''12 Envestra'!E40&lt;='Jan''12 Envestra'!E44,($F5*'Jan''12 Envestra'!E39/'Jan''12 Envestra'!E40-'Jan''12 Envestra'!E43)*('Jan''12 Envestra'!E46/100)*'Jan''12 Envestra'!E40,('Jan''12 Envestra'!E44-'Jan''12 Envestra'!E43)*('Jan''12 Envestra'!E46/100)*'Jan''12 Envestra'!E40))</f>
        <v>122.53340219999995</v>
      </c>
      <c r="D61" s="66">
        <f>IF($F5*'Jan''12 Envestra'!F39/'Jan''12 Envestra'!F40&lt;'Jan''12 Envestra'!F43,0,IF($F5*'Jan''12 Envestra'!F39/'Jan''12 Envestra'!F40&lt;='Jan''12 Envestra'!F44,($F5*'Jan''12 Envestra'!F39/'Jan''12 Envestra'!F40-'Jan''12 Envestra'!F43)*('Jan''12 Envestra'!F46/100)*'Jan''12 Envestra'!F40,('Jan''12 Envestra'!F44-'Jan''12 Envestra'!F43)*('Jan''12 Envestra'!F46/100)*'Jan''12 Envestra'!F40))</f>
        <v>199.88170619999997</v>
      </c>
      <c r="E61" s="66">
        <f>IF($F5*'Jan''12 Envestra'!G39/'Jan''12 Envestra'!G40&lt;'Jan''12 Envestra'!G43,0,IF($F5*'Jan''12 Envestra'!G39/'Jan''12 Envestra'!G40&lt;='Jan''12 Envestra'!G44,($F5*'Jan''12 Envestra'!G39/'Jan''12 Envestra'!G40-'Jan''12 Envestra'!G43)*('Jan''12 Envestra'!G46/100)*'Jan''12 Envestra'!G40,('Jan''12 Envestra'!G44-'Jan''12 Envestra'!G43)*('Jan''12 Envestra'!G46/100)*'Jan''12 Envestra'!G40))</f>
        <v>202.66975574999998</v>
      </c>
      <c r="F61" s="66">
        <f>IF($F5*'Jan''12 Envestra'!H39/'Jan''12 Envestra'!H40&lt;'Jan''12 Envestra'!H43,0,IF($F5*'Jan''12 Envestra'!H39/'Jan''12 Envestra'!H40&lt;='Jan''12 Envestra'!H44,($F5*'Jan''12 Envestra'!H39/'Jan''12 Envestra'!H40-'Jan''12 Envestra'!H43)*('Jan''12 Envestra'!H46/100)*'Jan''12 Envestra'!H40,('Jan''12 Envestra'!H44-'Jan''12 Envestra'!H43)*('Jan''12 Envestra'!H46/100)*'Jan''12 Envestra'!H40))</f>
        <v>0</v>
      </c>
      <c r="G61" s="66">
        <f>IF($F5*'Jan''12 Envestra'!I39/'Jan''12 Envestra'!I40&lt;'Jan''12 Envestra'!I43,0,IF($F5*'Jan''12 Envestra'!I39/'Jan''12 Envestra'!I40&lt;='Jan''12 Envestra'!I44,($F5*'Jan''12 Envestra'!I39/'Jan''12 Envestra'!I40-'Jan''12 Envestra'!I43)*('Jan''12 Envestra'!I46/100)*'Jan''12 Envestra'!I40,('Jan''12 Envestra'!I44-'Jan''12 Envestra'!I43)*('Jan''12 Envestra'!I46/100)*'Jan''12 Envestra'!I40))</f>
        <v>214.17939619999996</v>
      </c>
      <c r="H61" s="66">
        <f>IF($F5*'Jan''12 Envestra'!J39/'Jan''12 Envestra'!J40&lt;'Jan''12 Envestra'!J43,0,IF($F5*'Jan''12 Envestra'!J39/'Jan''12 Envestra'!J40&lt;='Jan''12 Envestra'!J44,($F5*'Jan''12 Envestra'!J39/'Jan''12 Envestra'!J40-'Jan''12 Envestra'!J43)*('Jan''12 Envestra'!J46/100)*'Jan''12 Envestra'!J40,('Jan''12 Envestra'!J44-'Jan''12 Envestra'!J43)*('Jan''12 Envestra'!J46/100)*'Jan''12 Envestra'!J40))</f>
        <v>219.10040113999995</v>
      </c>
      <c r="I61" s="70"/>
    </row>
    <row r="62" spans="1:9" x14ac:dyDescent="0.15">
      <c r="A62" s="47" t="s">
        <v>868</v>
      </c>
      <c r="C62" s="66">
        <f>IF(($F5*'Jan''12 Envestra'!E39/'Jan''12 Envestra'!E40&gt;'Jan''12 Envestra'!E44),($F5*'Jan''12 Envestra'!E39/'Jan''12 Envestra'!E40-'Jan''12 Envestra'!E44)*'Jan''12 Envestra'!E47/100)*'Jan''12 Envestra'!E40</f>
        <v>0</v>
      </c>
      <c r="D62" s="66">
        <f>IF(($F5*'Jan''12 Envestra'!F39/'Jan''12 Envestra'!F40&gt;'Jan''12 Envestra'!F44),($F5*'Jan''12 Envestra'!F39/'Jan''12 Envestra'!F40-'Jan''12 Envestra'!F44)*'Jan''12 Envestra'!F47/100)*'Jan''12 Envestra'!F40</f>
        <v>0</v>
      </c>
      <c r="E62" s="66">
        <f>IF(($F5*'Jan''12 Envestra'!G39/'Jan''12 Envestra'!G40&gt;'Jan''12 Envestra'!G44),($F5*'Jan''12 Envestra'!G39/'Jan''12 Envestra'!G40-'Jan''12 Envestra'!G44)*'Jan''12 Envestra'!G47/100)*'Jan''12 Envestra'!G40</f>
        <v>0</v>
      </c>
      <c r="F62" s="66">
        <f>IF(($F5*'Jan''12 Envestra'!H39/'Jan''12 Envestra'!H40&gt;'Jan''12 Envestra'!H44),($F5*'Jan''12 Envestra'!H39/'Jan''12 Envestra'!H40-'Jan''12 Envestra'!H44)*'Jan''12 Envestra'!H47/100)*'Jan''12 Envestra'!H40</f>
        <v>200.16765999999996</v>
      </c>
      <c r="G62" s="66">
        <f>IF(($F5*'Jan''12 Envestra'!I39/'Jan''12 Envestra'!I40&gt;'Jan''12 Envestra'!I44),($F5*'Jan''12 Envestra'!I39/'Jan''12 Envestra'!I40-'Jan''12 Envestra'!I44)*'Jan''12 Envestra'!I47/100)*'Jan''12 Envestra'!I40</f>
        <v>0</v>
      </c>
      <c r="H62" s="66">
        <f>IF(($F5*'Jan''12 Envestra'!J39/'Jan''12 Envestra'!J40&gt;'Jan''12 Envestra'!J44),($F5*'Jan''12 Envestra'!J39/'Jan''12 Envestra'!J40-'Jan''12 Envestra'!J44)*'Jan''12 Envestra'!J47/100)*'Jan''12 Envestra'!J40</f>
        <v>0</v>
      </c>
      <c r="I62" s="70"/>
    </row>
    <row r="63" spans="1:9" x14ac:dyDescent="0.15">
      <c r="A63" s="47" t="s">
        <v>744</v>
      </c>
      <c r="C63" s="66">
        <f>IF($F5*'Jan''12 Envestra'!E41/'Jan''12 Envestra'!E42&gt;='Jan''12 Envestra'!E43,('Jan''12 Envestra'!E43*'Jan''12 Envestra'!E48/100)*'Jan''12 Envestra'!E42,($F5*'Jan''12 Envestra'!E41/'Jan''12 Envestra'!E42*'Jan''12 Envestra'!E48/100)*'Jan''12 Envestra'!E42)</f>
        <v>384.38400000000001</v>
      </c>
      <c r="D63" s="66">
        <f>IF($F5*'Jan''12 Envestra'!F41/'Jan''12 Envestra'!F42&gt;='Jan''12 Envestra'!F43,('Jan''12 Envestra'!F43*'Jan''12 Envestra'!F48/100)*'Jan''12 Envestra'!F42,($F5*'Jan''12 Envestra'!F41/'Jan''12 Envestra'!F42*'Jan''12 Envestra'!F48/100)*'Jan''12 Envestra'!F42)</f>
        <v>264.70400000000001</v>
      </c>
      <c r="E63" s="66">
        <f>IF($F5*'Jan''12 Envestra'!G41/'Jan''12 Envestra'!G42&gt;='Jan''12 Envestra'!G43,('Jan''12 Envestra'!G43*'Jan''12 Envestra'!G48/100)*'Jan''12 Envestra'!G42,($F5*'Jan''12 Envestra'!G41/'Jan''12 Envestra'!G42*'Jan''12 Envestra'!G48/100)*'Jan''12 Envestra'!G42)</f>
        <v>278.06239999999997</v>
      </c>
      <c r="F63" s="66">
        <f>IF($F5*'Jan''12 Envestra'!H41/'Jan''12 Envestra'!H42&gt;='Jan''12 Envestra'!H43,('Jan''12 Envestra'!H43*'Jan''12 Envestra'!H48/100)*'Jan''12 Envestra'!H42,($F5*'Jan''12 Envestra'!H41/'Jan''12 Envestra'!H42*'Jan''12 Envestra'!H48/100)*'Jan''12 Envestra'!H42)</f>
        <v>268.8</v>
      </c>
      <c r="G63" s="66">
        <f>IF($F5*'Jan''12 Envestra'!I41/'Jan''12 Envestra'!I42&gt;='Jan''12 Envestra'!I43,('Jan''12 Envestra'!I43*'Jan''12 Envestra'!I48/100)*'Jan''12 Envestra'!I42,($F5*'Jan''12 Envestra'!I41/'Jan''12 Envestra'!I42*'Jan''12 Envestra'!I48/100)*'Jan''12 Envestra'!I42)</f>
        <v>292.86400000000003</v>
      </c>
      <c r="H63" s="66">
        <f>IF($F5*'Jan''12 Envestra'!J41/'Jan''12 Envestra'!J42&gt;='Jan''12 Envestra'!J43,('Jan''12 Envestra'!J43*'Jan''12 Envestra'!J48/100)*'Jan''12 Envestra'!J42,($F5*'Jan''12 Envestra'!J41/'Jan''12 Envestra'!J42*'Jan''12 Envestra'!J48/100)*'Jan''12 Envestra'!J42)</f>
        <v>302.56799999999998</v>
      </c>
      <c r="I63" s="70"/>
    </row>
    <row r="64" spans="1:9" x14ac:dyDescent="0.15">
      <c r="A64" s="47" t="s">
        <v>389</v>
      </c>
      <c r="C64" s="66">
        <f>IF($F5*'Jan''12 Envestra'!E41/'Jan''12 Envestra'!E42&lt;'Jan''12 Envestra'!E43,0,IF($F5*'Jan''12 Envestra'!E41/'Jan''12 Envestra'!E42&lt;='Jan''12 Envestra'!E44,($F5*'Jan''12 Envestra'!E41/'Jan''12 Envestra'!E42-'Jan''12 Envestra'!E43)*('Jan''12 Envestra'!E49/100)*'Jan''12 Envestra'!E42,('Jan''12 Envestra'!E44-'Jan''12 Envestra'!E43)*('Jan''12 Envestra'!E49/100)*'Jan''12 Envestra'!E42))</f>
        <v>236.15888339999995</v>
      </c>
      <c r="D64" s="66">
        <f>IF($F5*'Jan''12 Envestra'!F41/'Jan''12 Envestra'!F42&lt;'Jan''12 Envestra'!F43,0,IF($F5*'Jan''12 Envestra'!F41/'Jan''12 Envestra'!F42&lt;='Jan''12 Envestra'!F44,($F5*'Jan''12 Envestra'!F41/'Jan''12 Envestra'!F42-'Jan''12 Envestra'!F43)*('Jan''12 Envestra'!F49/100)*'Jan''12 Envestra'!F42,('Jan''12 Envestra'!F44-'Jan''12 Envestra'!F43)*('Jan''12 Envestra'!F49/100)*'Jan''12 Envestra'!F42))</f>
        <v>372.02589379999995</v>
      </c>
      <c r="E64" s="66">
        <f>IF($F5*'Jan''12 Envestra'!G41/'Jan''12 Envestra'!G42&lt;'Jan''12 Envestra'!G43,0,IF($F5*'Jan''12 Envestra'!G41/'Jan''12 Envestra'!G42&lt;='Jan''12 Envestra'!G44,($F5*'Jan''12 Envestra'!G41/'Jan''12 Envestra'!G42-'Jan''12 Envestra'!G43)*('Jan''12 Envestra'!G49/100)*'Jan''12 Envestra'!G42,('Jan''12 Envestra'!G44-'Jan''12 Envestra'!G43)*('Jan''12 Envestra'!G49/100)*'Jan''12 Envestra'!G42))</f>
        <v>385.83746233999989</v>
      </c>
      <c r="F64" s="66">
        <f>IF($F5*'Jan''12 Envestra'!H41/'Jan''12 Envestra'!H42&lt;'Jan''12 Envestra'!H43,0,IF($F5*'Jan''12 Envestra'!H41/'Jan''12 Envestra'!H42&lt;='Jan''12 Envestra'!H44,($F5*'Jan''12 Envestra'!H41/'Jan''12 Envestra'!H42-'Jan''12 Envestra'!H43)*('Jan''12 Envestra'!H49/100)*'Jan''12 Envestra'!H42,('Jan''12 Envestra'!H44-'Jan''12 Envestra'!H43)*('Jan''12 Envestra'!H49/100)*'Jan''12 Envestra'!H42))</f>
        <v>0</v>
      </c>
      <c r="G64" s="66">
        <f>IF($F5*'Jan''12 Envestra'!I41/'Jan''12 Envestra'!I42&lt;'Jan''12 Envestra'!I43,0,IF($F5*'Jan''12 Envestra'!I41/'Jan''12 Envestra'!I42&lt;='Jan''12 Envestra'!I44,($F5*'Jan''12 Envestra'!I41/'Jan''12 Envestra'!I42-'Jan''12 Envestra'!I43)*('Jan''12 Envestra'!I49/100)*'Jan''12 Envestra'!I42,('Jan''12 Envestra'!I44-'Jan''12 Envestra'!I43)*('Jan''12 Envestra'!I49/100)*'Jan''12 Envestra'!I42))</f>
        <v>423.49757779999993</v>
      </c>
      <c r="H64" s="66">
        <f>IF($F5*'Jan''12 Envestra'!J41/'Jan''12 Envestra'!J42&lt;'Jan''12 Envestra'!J43,0,IF($F5*'Jan''12 Envestra'!J41/'Jan''12 Envestra'!J42&lt;='Jan''12 Envestra'!J44,($F5*'Jan''12 Envestra'!J41/'Jan''12 Envestra'!J42-'Jan''12 Envestra'!J43)*('Jan''12 Envestra'!J49/100)*'Jan''12 Envestra'!J42,('Jan''12 Envestra'!J44-'Jan''12 Envestra'!J43)*('Jan''12 Envestra'!J49/100)*'Jan''12 Envestra'!J42))</f>
        <v>427.45933771999995</v>
      </c>
      <c r="I64" s="70"/>
    </row>
    <row r="65" spans="1:9" x14ac:dyDescent="0.15">
      <c r="A65" s="47" t="s">
        <v>742</v>
      </c>
      <c r="C65" s="66">
        <f>IF(($F5*'Jan''12 Envestra'!E41/'Jan''12 Envestra'!E42&gt;'Jan''12 Envestra'!E44),($F5*'Jan''12 Envestra'!E41/'Jan''12 Envestra'!E42-'Jan''12 Envestra'!E44)*'Jan''12 Envestra'!E50/100)*'Jan''12 Envestra'!E42</f>
        <v>0</v>
      </c>
      <c r="D65" s="66">
        <f>IF(($F5*'Jan''12 Envestra'!F41/'Jan''12 Envestra'!F42&gt;'Jan''12 Envestra'!F44),($F5*'Jan''12 Envestra'!F41/'Jan''12 Envestra'!F42-'Jan''12 Envestra'!F44)*'Jan''12 Envestra'!F50/100)*'Jan''12 Envestra'!F42</f>
        <v>0</v>
      </c>
      <c r="E65" s="66">
        <f>IF(($F5*'Jan''12 Envestra'!G41/'Jan''12 Envestra'!G42&gt;'Jan''12 Envestra'!G44),($F5*'Jan''12 Envestra'!G41/'Jan''12 Envestra'!G42-'Jan''12 Envestra'!G44)*'Jan''12 Envestra'!G50/100)*'Jan''12 Envestra'!G42</f>
        <v>0</v>
      </c>
      <c r="F65" s="66">
        <f>IF(($F5*'Jan''12 Envestra'!H41/'Jan''12 Envestra'!H42&gt;'Jan''12 Envestra'!H44),($F5*'Jan''12 Envestra'!H41/'Jan''12 Envestra'!H42-'Jan''12 Envestra'!H44)*'Jan''12 Envestra'!H50/100)*'Jan''12 Envestra'!H42</f>
        <v>392.53657999999996</v>
      </c>
      <c r="G65" s="66">
        <f>IF(($F5*'Jan''12 Envestra'!I41/'Jan''12 Envestra'!I42&gt;'Jan''12 Envestra'!I44),($F5*'Jan''12 Envestra'!I41/'Jan''12 Envestra'!I42-'Jan''12 Envestra'!I44)*'Jan''12 Envestra'!I50/100)*'Jan''12 Envestra'!I42</f>
        <v>0</v>
      </c>
      <c r="H65" s="66">
        <f>IF(($F5*'Jan''12 Envestra'!J41/'Jan''12 Envestra'!J42&gt;'Jan''12 Envestra'!J44),($F5*'Jan''12 Envestra'!J41/'Jan''12 Envestra'!J42-'Jan''12 Envestra'!J44)*'Jan''12 Envestra'!J50/100)*'Jan''12 Envestra'!J42</f>
        <v>0</v>
      </c>
      <c r="I65" s="70"/>
    </row>
    <row r="66" spans="1:9" x14ac:dyDescent="0.15">
      <c r="A66" s="47" t="s">
        <v>309</v>
      </c>
      <c r="C66" s="66">
        <f>365*'Jan''12 Envestra'!E51/100</f>
        <v>204.24305000000001</v>
      </c>
      <c r="D66" s="66">
        <f>365*'Jan''12 Envestra'!F51/100</f>
        <v>187.58080000000001</v>
      </c>
      <c r="E66" s="66">
        <f>365*'Jan''12 Envestra'!G51/100</f>
        <v>218.53645</v>
      </c>
      <c r="F66" s="66">
        <f>365*'Jan''12 Envestra'!H51/100</f>
        <v>212.68550000000002</v>
      </c>
      <c r="G66" s="66">
        <f>365*'Jan''12 Envestra'!I51/100</f>
        <v>214.4813</v>
      </c>
      <c r="H66" s="66">
        <f>365*'Jan''12 Envestra'!J51/100</f>
        <v>229.38424999999998</v>
      </c>
      <c r="I66" s="67">
        <f>AVERAGE(C66:H66)</f>
        <v>211.15189166666667</v>
      </c>
    </row>
    <row r="67" spans="1:9" x14ac:dyDescent="0.15">
      <c r="A67" s="69" t="s">
        <v>721</v>
      </c>
      <c r="B67" s="70"/>
      <c r="C67" s="68">
        <f t="shared" ref="C67:H67" si="4">SUM(C60:C66)</f>
        <v>1143.9993356</v>
      </c>
      <c r="D67" s="68">
        <f t="shared" si="4"/>
        <v>1163.5844</v>
      </c>
      <c r="E67" s="68">
        <f t="shared" si="4"/>
        <v>1231.4412680899998</v>
      </c>
      <c r="F67" s="68">
        <f t="shared" si="4"/>
        <v>1212.5897399999999</v>
      </c>
      <c r="G67" s="68">
        <f t="shared" si="4"/>
        <v>1293.9182739999999</v>
      </c>
      <c r="H67" s="68">
        <f t="shared" si="4"/>
        <v>1332.13678886</v>
      </c>
      <c r="I67" s="72">
        <f>AVERAGE(C67:H67)</f>
        <v>1229.6116344249997</v>
      </c>
    </row>
    <row r="69" spans="1:9" x14ac:dyDescent="0.15">
      <c r="A69" s="64" t="s">
        <v>722</v>
      </c>
    </row>
    <row r="71" spans="1:9" x14ac:dyDescent="0.15">
      <c r="A71" s="62" t="s">
        <v>869</v>
      </c>
      <c r="C71" s="50" t="s">
        <v>872</v>
      </c>
      <c r="D71" s="50" t="s">
        <v>396</v>
      </c>
      <c r="E71" s="50" t="s">
        <v>397</v>
      </c>
      <c r="F71" s="50" t="s">
        <v>398</v>
      </c>
      <c r="G71" s="50" t="s">
        <v>126</v>
      </c>
      <c r="H71" s="50" t="s">
        <v>412</v>
      </c>
      <c r="I71" s="65" t="s">
        <v>729</v>
      </c>
    </row>
    <row r="72" spans="1:9" x14ac:dyDescent="0.15">
      <c r="A72" s="47" t="s">
        <v>667</v>
      </c>
      <c r="C72" s="66">
        <f>IF($F5*'Jan''12 SP'!E7/'Jan''12 SP'!E8&gt;='Jan''12 SP'!E11,('Jan''12 SP'!E11*'Jan''12 SP'!E13/100)*'Jan''12 SP'!E8,($F5*'Jan''12 SP'!E7/'Jan''12 SP'!E8*'Jan''12 SP'!E13/100)*'Jan''12 SP'!E8)</f>
        <v>208.29599999999999</v>
      </c>
      <c r="D72" s="66">
        <f>IF($F5*'Jan''12 SP'!F7/'Jan''12 SP'!F8&gt;='Jan''12 SP'!F11,('Jan''12 SP'!F11*'Jan''12 SP'!F13/100)*'Jan''12 SP'!F8,('Bills Jan''12'!$F5*'Jan''12 SP'!F7/'Jan''12 SP'!F8*'Jan''12 SP'!F13/100)*'Jan''12 SP'!F8)</f>
        <v>119.89119999999998</v>
      </c>
      <c r="E72" s="66">
        <f>IF($F5*'Jan''12 SP'!G7/'Jan''12 SP'!G8&gt;='Jan''12 SP'!G11,('Jan''12 SP'!G11*'Jan''12 SP'!G13/100)*'Jan''12 SP'!G8,('Bills Jan''12'!$F5*'Jan''12 SP'!G7/'Jan''12 SP'!G8*'Jan''12 SP'!G13/100)*'Jan''12 SP'!G8)</f>
        <v>120.82752000000001</v>
      </c>
      <c r="F72" s="66">
        <f>IF($F5*'Jan''12 SP'!H7/'Jan''12 SP'!H8&gt;='Jan''12 SP'!H11,('Jan''12 SP'!H11*'Jan''12 SP'!H13/100)*'Jan''12 SP'!H8,('Bills Jan''12'!$F5*'Jan''12 SP'!H7/'Jan''12 SP'!H8*'Jan''12 SP'!H13/100)*'Jan''12 SP'!H8)</f>
        <v>117.12</v>
      </c>
      <c r="G72" s="66">
        <f>IF($F5*'Jan''12 SP'!I7/'Jan''12 SP'!I8&gt;='Jan''12 SP'!I11,('Jan''12 SP'!I11*'Jan''12 SP'!I13/100)*'Jan''12 SP'!I8,('Bills Jan''12'!$F5*'Jan''12 SP'!I7/'Jan''12 SP'!I8*'Jan''12 SP'!I13/100)*'Jan''12 SP'!I8)</f>
        <v>125.9456</v>
      </c>
      <c r="H72" s="66">
        <f>IF($F5*'Jan''12 SP'!J7/'Jan''12 SP'!J8&gt;='Jan''12 SP'!J11,('Jan''12 SP'!J11*'Jan''12 SP'!J13/100)*'Jan''12 SP'!J8,('Bills Jan''12'!$F5*'Jan''12 SP'!J7/'Jan''12 SP'!J8*'Jan''12 SP'!J13/100)*'Jan''12 SP'!J8)</f>
        <v>130.38272000000001</v>
      </c>
      <c r="I72" s="70"/>
    </row>
    <row r="73" spans="1:9" x14ac:dyDescent="0.15">
      <c r="A73" s="47" t="s">
        <v>170</v>
      </c>
      <c r="C73" s="66">
        <f>IF($F5*'Jan''12 SP'!E7/'Jan''12 SP'!E8&lt;'Jan''12 SP'!E11,0,IF($F5*'Jan''12 SP'!E7/'Jan''12 SP'!E8&lt;='Jan''12 SP'!E12,($F5*'Jan''12 SP'!E7/'Jan''12 SP'!E8-'Jan''12 SP'!E11)*('Jan''12 SP'!E14/100)*'Jan''12 SP'!E8,('Jan''12 SP'!E12-'Jan''12 SP'!E11)*('Jan''12 SP'!E14/100)*'Jan''12 SP'!E8))</f>
        <v>145.59501989999998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70"/>
    </row>
    <row r="74" spans="1:9" x14ac:dyDescent="0.15">
      <c r="A74" s="47" t="s">
        <v>868</v>
      </c>
      <c r="C74" s="66">
        <f>IF(($F5*'Jan''12 SP'!E7/'Jan''12 SP'!E8&gt;'Jan''12 SP'!E12),($F5*'Jan''12 SP'!E7/'Jan''12 SP'!E8-'Jan''12 SP'!E12)*'Jan''12 SP'!E15/100*'Jan''12 SP'!E8,0)</f>
        <v>0</v>
      </c>
      <c r="D74" s="66">
        <f>IF(($F5*'Jan''12 SP'!F7/'Jan''12 SP'!F8&gt;'Jan''12 SP'!F11),('Bills Jan''12'!$F5*'Jan''12 SP'!F7/'Jan''12 SP'!F8-'Jan''12 SP'!F11)*'Jan''12 SP'!F15/100)*'Jan''12 SP'!F8</f>
        <v>234.76342779999999</v>
      </c>
      <c r="E74" s="66">
        <f>IF(($F5*'Jan''12 SP'!G7/'Jan''12 SP'!G8&gt;'Jan''12 SP'!G11),('Bills Jan''12'!$F5*'Jan''12 SP'!G7/'Jan''12 SP'!G8-'Jan''12 SP'!G11)*'Jan''12 SP'!G15/100)*'Jan''12 SP'!G8</f>
        <v>242.14996519999997</v>
      </c>
      <c r="F74" s="66">
        <f>IF(($F5*'Jan''12 SP'!H7/'Jan''12 SP'!H8&gt;'Jan''12 SP'!H11),('Bills Jan''12'!$F5*'Jan''12 SP'!H7/'Jan''12 SP'!H8-'Jan''12 SP'!H11)*'Jan''12 SP'!H15/100)*'Jan''12 SP'!H8</f>
        <v>243.78492999999995</v>
      </c>
      <c r="G74" s="66">
        <f>IF(($F5*'Jan''12 SP'!I7/'Jan''12 SP'!I8&gt;'Jan''12 SP'!I11),('Bills Jan''12'!$F5*'Jan''12 SP'!I7/'Jan''12 SP'!I8-'Jan''12 SP'!I11)*'Jan''12 SP'!I15/100)*'Jan''12 SP'!I8</f>
        <v>253.39034819999998</v>
      </c>
      <c r="H74" s="66">
        <f>IF(($F5*'Jan''12 SP'!J7/'Jan''12 SP'!J8&gt;'Jan''12 SP'!J11),('Bills Jan''12'!$F5*'Jan''12 SP'!J7/'Jan''12 SP'!J8-'Jan''12 SP'!J11)*'Jan''12 SP'!J15/100)*'Jan''12 SP'!J8</f>
        <v>261.16227015999999</v>
      </c>
      <c r="I74" s="70"/>
    </row>
    <row r="75" spans="1:9" x14ac:dyDescent="0.15">
      <c r="A75" s="47" t="s">
        <v>744</v>
      </c>
      <c r="C75" s="66">
        <f>IF($F5*'Jan''12 SP'!E9/'Jan''12 SP'!E10&gt;='Jan''12 SP'!E11,('Jan''12 SP'!E11*'Jan''12 SP'!E16/100)*'Jan''12 SP'!E10,($F5*'Jan''12 SP'!E9/'Jan''12 SP'!E10*'Jan''12 SP'!E16/100)*'Jan''12 SP'!E10)</f>
        <v>348.48</v>
      </c>
      <c r="D75" s="66">
        <f>IF($F5*'Jan''12 SP'!F9/'Jan''12 SP'!F10&gt;='Jan''12 SP'!F11,('Jan''12 SP'!F11*'Jan''12 SP'!F16/100)*'Jan''12 SP'!F10,('Bills Jan''12'!$F5*'Jan''12 SP'!F9/'Jan''12 SP'!F10*'Jan''12 SP'!F16/100)*'Jan''12 SP'!F10)</f>
        <v>195.43040000000002</v>
      </c>
      <c r="E75" s="66">
        <f>IF($F5*'Jan''12 SP'!G9/'Jan''12 SP'!G10&gt;='Jan''12 SP'!G11,('Jan''12 SP'!G11*'Jan''12 SP'!G16/100)*'Jan''12 SP'!G10,('Bills Jan''12'!$F5*'Jan''12 SP'!G9/'Jan''12 SP'!G10*'Jan''12 SP'!G16/100)*'Jan''12 SP'!G10)</f>
        <v>209.73568</v>
      </c>
      <c r="F75" s="66">
        <f>IF($F5*'Jan''12 SP'!H9/'Jan''12 SP'!H10&gt;='Jan''12 SP'!H11,('Jan''12 SP'!H11*'Jan''12 SP'!H16/100)*'Jan''12 SP'!H10,('Bills Jan''12'!$F5*'Jan''12 SP'!H9/'Jan''12 SP'!H10*'Jan''12 SP'!H16/100)*'Jan''12 SP'!H10)</f>
        <v>209.92</v>
      </c>
      <c r="G75" s="66">
        <f>IF($F5*'Jan''12 SP'!I9/'Jan''12 SP'!I10&gt;='Jan''12 SP'!I11,('Jan''12 SP'!I11*'Jan''12 SP'!I16/100)*'Jan''12 SP'!I10,('Bills Jan''12'!$F5*'Jan''12 SP'!I9/'Jan''12 SP'!I10*'Jan''12 SP'!I16/100)*'Jan''12 SP'!I10)</f>
        <v>214.1568</v>
      </c>
      <c r="H75" s="66">
        <f>IF($F5*'Jan''12 SP'!J9/'Jan''12 SP'!J10&gt;='Jan''12 SP'!J11,('Jan''12 SP'!J11*'Jan''12 SP'!J16/100)*'Jan''12 SP'!J10,('Bills Jan''12'!$F5*'Jan''12 SP'!J9/'Jan''12 SP'!J10*'Jan''12 SP'!J16/100)*'Jan''12 SP'!J10)</f>
        <v>230.52672000000001</v>
      </c>
      <c r="I75" s="70"/>
    </row>
    <row r="76" spans="1:9" x14ac:dyDescent="0.15">
      <c r="A76" s="47" t="s">
        <v>389</v>
      </c>
      <c r="C76" s="66">
        <f>IF($F5*'Jan''12 SP'!E9/'Jan''12 SP'!E10&lt;'Jan''12 SP'!E11,0,IF($F5*'Jan''12 SP'!E9/'Jan''12 SP'!E10&lt;='Jan''12 SP'!E12,($F5*'Jan''12 SP'!E9/'Jan''12 SP'!E10-'Jan''12 SP'!E11)*('Jan''12 SP'!E17/100)*'Jan''12 SP'!E10,('Jan''12 SP'!E12-'Jan''12 SP'!E11)*('Jan''12 SP'!E17/100)*'Jan''12 SP'!E10))</f>
        <v>233.98139159999994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70"/>
    </row>
    <row r="77" spans="1:9" x14ac:dyDescent="0.15">
      <c r="A77" s="47" t="s">
        <v>742</v>
      </c>
      <c r="C77" s="66">
        <f>IF(($F5*'Jan''12 SP'!E9/'Jan''12 SP'!E10&gt;'Jan''12 SP'!E12),($F5*'Jan''12 SP'!E9/'Jan''12 SP'!E10-'Jan''12 SP'!E12)*'Jan''12 SP'!E18/100*'Jan''12 SP'!E10,0)</f>
        <v>0</v>
      </c>
      <c r="D77" s="66">
        <f>IF(($F5*'Jan''12 SP'!F9/'Jan''12 SP'!F10&gt;'Jan''12 SP'!F11),('Bills Jan''12'!$F5*'Jan''12 SP'!F9/'Jan''12 SP'!F10-'Jan''12 SP'!F11)*'Jan''12 SP'!F18/100)*'Jan''12 SP'!F10</f>
        <v>391.16532840000002</v>
      </c>
      <c r="E77" s="66">
        <f>IF(($F5*'Jan''12 SP'!G9/'Jan''12 SP'!G10&gt;'Jan''12 SP'!G11),('Bills Jan''12'!$F5*'Jan''12 SP'!G9/'Jan''12 SP'!G10-'Jan''12 SP'!G11)*'Jan''12 SP'!G18/100)*'Jan''12 SP'!G10</f>
        <v>409.27840271999992</v>
      </c>
      <c r="F77" s="66">
        <f>IF(($F5*'Jan''12 SP'!H9/'Jan''12 SP'!H10&gt;'Jan''12 SP'!H11),('Bills Jan''12'!$F5*'Jan''12 SP'!H9/'Jan''12 SP'!H10-'Jan''12 SP'!H11)*'Jan''12 SP'!H18/100)*'Jan''12 SP'!H10</f>
        <v>420.41951999999992</v>
      </c>
      <c r="G77" s="66">
        <f>IF(($F5*'Jan''12 SP'!I9/'Jan''12 SP'!I10&gt;'Jan''12 SP'!I11),('Bills Jan''12'!$F5*'Jan''12 SP'!I9/'Jan''12 SP'!I10-'Jan''12 SP'!I11)*'Jan''12 SP'!I18/100)*'Jan''12 SP'!I10</f>
        <v>430.34609199999994</v>
      </c>
      <c r="H77" s="66">
        <f>IF(($F5*'Jan''12 SP'!J9/'Jan''12 SP'!J10&gt;'Jan''12 SP'!J11),('Bills Jan''12'!$F5*'Jan''12 SP'!J9/'Jan''12 SP'!J10-'Jan''12 SP'!J11)*'Jan''12 SP'!J18/100)*'Jan''12 SP'!J10</f>
        <v>438.32822371999987</v>
      </c>
      <c r="I77" s="70"/>
    </row>
    <row r="78" spans="1:9" x14ac:dyDescent="0.15">
      <c r="A78" s="47" t="s">
        <v>309</v>
      </c>
      <c r="C78" s="66">
        <f>365*'Jan''12 SP'!E19/100</f>
        <v>195.41005000000001</v>
      </c>
      <c r="D78" s="66">
        <f>365*'Jan''12 SP'!F19/100</f>
        <v>180.83559999999997</v>
      </c>
      <c r="E78" s="66">
        <f>365*'Jan''12 SP'!G19/100</f>
        <v>205.16650000000001</v>
      </c>
      <c r="F78" s="66">
        <f>365*'Jan''12 SP'!H19/100</f>
        <v>201.37049999999999</v>
      </c>
      <c r="G78" s="66">
        <f>365*'Jan''12 SP'!I19/100</f>
        <v>198.46145000000001</v>
      </c>
      <c r="H78" s="66">
        <f>365*'Jan''12 SP'!J19/100</f>
        <v>205.98775000000001</v>
      </c>
      <c r="I78" s="67">
        <f>AVERAGE(C78:H78)</f>
        <v>197.87197500000002</v>
      </c>
    </row>
    <row r="79" spans="1:9" x14ac:dyDescent="0.15">
      <c r="A79" s="69" t="s">
        <v>721</v>
      </c>
      <c r="B79" s="70"/>
      <c r="C79" s="68">
        <f t="shared" ref="C79:H79" si="5">SUM(C72:C78)</f>
        <v>1131.7624615</v>
      </c>
      <c r="D79" s="68">
        <f t="shared" si="5"/>
        <v>1122.0859562000001</v>
      </c>
      <c r="E79" s="68">
        <f t="shared" si="5"/>
        <v>1187.1580679199999</v>
      </c>
      <c r="F79" s="68">
        <f t="shared" si="5"/>
        <v>1192.6149499999997</v>
      </c>
      <c r="G79" s="68">
        <f t="shared" si="5"/>
        <v>1222.3002901999998</v>
      </c>
      <c r="H79" s="68">
        <f t="shared" si="5"/>
        <v>1266.3876838799999</v>
      </c>
      <c r="I79" s="72">
        <f>AVERAGE(C79:H79)</f>
        <v>1187.0515682833332</v>
      </c>
    </row>
    <row r="81" spans="1:9" x14ac:dyDescent="0.15">
      <c r="A81" s="62" t="s">
        <v>344</v>
      </c>
      <c r="C81" s="50" t="s">
        <v>872</v>
      </c>
      <c r="D81" s="50" t="s">
        <v>396</v>
      </c>
      <c r="E81" s="50" t="s">
        <v>397</v>
      </c>
      <c r="F81" s="50" t="s">
        <v>398</v>
      </c>
      <c r="G81" s="50" t="s">
        <v>126</v>
      </c>
      <c r="H81" s="50" t="s">
        <v>412</v>
      </c>
      <c r="I81" s="65" t="s">
        <v>729</v>
      </c>
    </row>
    <row r="82" spans="1:9" x14ac:dyDescent="0.15">
      <c r="A82" s="47" t="s">
        <v>667</v>
      </c>
      <c r="C82" s="66">
        <f>IF($F5*'Jan''12 SP'!E23/'Jan''12 SP'!E24&gt;='Jan''12 SP'!E27,('Jan''12 SP'!E27*'Jan''12 SP'!E29/100)*'Jan''12 SP'!E24,($F5*'Jan''12 SP'!E23/'Jan''12 SP'!E24*'Jan''12 SP'!E29/100)*'Jan''12 SP'!E24)</f>
        <v>226.24799999999999</v>
      </c>
      <c r="D82" s="66">
        <f>IF($F5*'Jan''12 SP'!F23/'Jan''12 SP'!F24&gt;='Jan''12 SP'!F27,('Jan''12 SP'!F27*'Jan''12 SP'!F29/100)*'Jan''12 SP'!F24,('Bills Jan''12'!$F5*'Jan''12 SP'!F23/'Jan''12 SP'!F24*'Jan''12 SP'!F29/100)*'Jan''12 SP'!F24)</f>
        <v>145.14500000000001</v>
      </c>
      <c r="E82" s="66">
        <f>IF($F5*'Jan''12 SP'!G23/'Jan''12 SP'!G24&gt;='Jan''12 SP'!G27,('Jan''12 SP'!G27*'Jan''12 SP'!G29/100)*'Jan''12 SP'!G24,('Bills Jan''12'!$F5*'Jan''12 SP'!G23/'Jan''12 SP'!G24*'Jan''12 SP'!G29/100)*'Jan''12 SP'!G24)</f>
        <v>136.58260000000001</v>
      </c>
      <c r="F82" s="66">
        <f>IF($F5*'Jan''12 SP'!H23/'Jan''12 SP'!H24&gt;='Jan''12 SP'!H27,('Jan''12 SP'!H27*'Jan''12 SP'!H29/100)*'Jan''12 SP'!H24,('Bills Jan''12'!$F5*'Jan''12 SP'!H23/'Jan''12 SP'!H24*'Jan''12 SP'!H29/100)*'Jan''12 SP'!H24)</f>
        <v>137.19999999999999</v>
      </c>
      <c r="G82" s="66">
        <f>IF($F5*'Jan''12 SP'!I23/'Jan''12 SP'!I24&gt;='Jan''12 SP'!I27,('Jan''12 SP'!I27*'Jan''12 SP'!I29/100)*'Jan''12 SP'!I24,('Bills Jan''12'!$F5*'Jan''12 SP'!I23/'Jan''12 SP'!I24*'Jan''12 SP'!I29/100)*'Jan''12 SP'!I24)</f>
        <v>145.14500000000001</v>
      </c>
      <c r="H82" s="66">
        <f>IF($F5*'Jan''12 SP'!J23/'Jan''12 SP'!J24&gt;='Jan''12 SP'!J27,('Jan''12 SP'!J27*'Jan''12 SP'!J29/100)*'Jan''12 SP'!J24,('Bills Jan''12'!$F5*'Jan''12 SP'!J23/'Jan''12 SP'!J24*'Jan''12 SP'!J29/100)*'Jan''12 SP'!J24)</f>
        <v>149.62709999999998</v>
      </c>
      <c r="I82" s="70"/>
    </row>
    <row r="83" spans="1:9" x14ac:dyDescent="0.15">
      <c r="A83" s="47" t="s">
        <v>170</v>
      </c>
      <c r="C83" s="66">
        <f>IF($F5*'Jan''12 SP'!E23/'Jan''12 SP'!E24&lt;'Jan''12 SP'!E27,0,IF($F5*'Jan''12 SP'!E23/'Jan''12 SP'!E24&lt;='Jan''12 SP'!E28,($F5*'Jan''12 SP'!E23/'Jan''12 SP'!E24-'Jan''12 SP'!E27)*('Jan''12 SP'!E30/100)*'Jan''12 SP'!E24,('Jan''12 SP'!E28-'Jan''12 SP'!E27)*('Jan''12 SP'!E30/100)*'Jan''12 SP'!E24))</f>
        <v>144.01138949999998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70"/>
    </row>
    <row r="84" spans="1:9" x14ac:dyDescent="0.15">
      <c r="A84" s="47" t="s">
        <v>868</v>
      </c>
      <c r="C84" s="66">
        <f>IF(($F5*'Jan''12 SP'!E23/'Jan''12 SP'!E24&gt;'Jan''12 SP'!E28),($F5*'Jan''12 SP'!E23/'Jan''12 SP'!E24-'Jan''12 SP'!E28)*'Jan''12 SP'!E31/100*'Jan''12 SP'!E24,0)</f>
        <v>0</v>
      </c>
      <c r="D84" s="66">
        <f>IF(($F5*'Jan''12 SP'!F23/'Jan''12 SP'!F24&lt;'Jan''12 SP'!F27),(0),('Bills Jan''12'!$F5*'Jan''12 SP'!F23/'Jan''12 SP'!F24-'Jan''12 SP'!F27)*'Jan''12 SP'!F31/100)*'Jan''12 SP'!F24</f>
        <v>230.96534999999997</v>
      </c>
      <c r="E84" s="66">
        <f>IF(($F5*'Jan''12 SP'!G23/'Jan''12 SP'!G24&lt;'Jan''12 SP'!G27),(0),('Bills Jan''12'!$F5*'Jan''12 SP'!G23/'Jan''12 SP'!G24-'Jan''12 SP'!G27)*'Jan''12 SP'!G31/100)*'Jan''12 SP'!G24</f>
        <v>237.00124447999994</v>
      </c>
      <c r="F84" s="66">
        <f>IF(($F5*'Jan''12 SP'!H23/'Jan''12 SP'!H24&lt;'Jan''12 SP'!H27),(0),('Bills Jan''12'!$F5*'Jan''12 SP'!H23/'Jan''12 SP'!H24-'Jan''12 SP'!H27)*'Jan''12 SP'!H31/100)*'Jan''12 SP'!H24</f>
        <v>249.16261999999995</v>
      </c>
      <c r="G84" s="66">
        <f>IF(($F5*'Jan''12 SP'!I23/'Jan''12 SP'!I24&lt;'Jan''12 SP'!I27),(0),('Bills Jan''12'!$F5*'Jan''12 SP'!I23/'Jan''12 SP'!I24-'Jan''12 SP'!I27)*'Jan''12 SP'!I31/100)*'Jan''12 SP'!I24</f>
        <v>258.68119199999995</v>
      </c>
      <c r="H84" s="66">
        <f>IF(($F5*'Jan''12 SP'!J23/'Jan''12 SP'!J24&lt;'Jan''12 SP'!J27),(0),('Bills Jan''12'!$F5*'Jan''12 SP'!J23/'Jan''12 SP'!J24-'Jan''12 SP'!J27)*'Jan''12 SP'!J31/100)*'Jan''12 SP'!J24</f>
        <v>268.00659297999994</v>
      </c>
      <c r="I84" s="70"/>
    </row>
    <row r="85" spans="1:9" x14ac:dyDescent="0.15">
      <c r="A85" s="47" t="s">
        <v>744</v>
      </c>
      <c r="C85" s="66">
        <f>IF($F5*'Jan''12 SP'!E25/'Jan''12 SP'!E26&gt;='Jan''12 SP'!E27,('Jan''12 SP'!E27*'Jan''12 SP'!E32/100)*'Jan''12 SP'!E26,($F5*'Jan''12 SP'!E25/'Jan''12 SP'!E26*'Jan''12 SP'!E32/100)*'Jan''12 SP'!E26)</f>
        <v>399.43199999999996</v>
      </c>
      <c r="D85" s="66">
        <f>IF($F5*'Jan''12 SP'!F25/'Jan''12 SP'!F26&gt;='Jan''12 SP'!F27,('Jan''12 SP'!F27*'Jan''12 SP'!F32/100)*'Jan''12 SP'!F26,('Bills Jan''12'!$F5*'Jan''12 SP'!F25/'Jan''12 SP'!F26*'Jan''12 SP'!F32/100)*'Jan''12 SP'!F26)</f>
        <v>228.07400000000001</v>
      </c>
      <c r="E85" s="66">
        <f>IF($F5*'Jan''12 SP'!G25/'Jan''12 SP'!G26&gt;='Jan''12 SP'!G27,('Jan''12 SP'!G27*'Jan''12 SP'!G32/100)*'Jan''12 SP'!G26,('Bills Jan''12'!$F5*'Jan''12 SP'!G25/'Jan''12 SP'!G26*'Jan''12 SP'!G32/100)*'Jan''12 SP'!G26)</f>
        <v>229.12119999999999</v>
      </c>
      <c r="F85" s="66">
        <f>IF($F5*'Jan''12 SP'!H25/'Jan''12 SP'!H26&gt;='Jan''12 SP'!H27,('Jan''12 SP'!H27*'Jan''12 SP'!H32/100)*'Jan''12 SP'!H26,('Bills Jan''12'!$F5*'Jan''12 SP'!H25/'Jan''12 SP'!H26*'Jan''12 SP'!H32/100)*'Jan''12 SP'!H26)</f>
        <v>233.8</v>
      </c>
      <c r="G85" s="66">
        <f>IF($F5*'Jan''12 SP'!I25/'Jan''12 SP'!I26&gt;='Jan''12 SP'!I27,('Jan''12 SP'!I27*'Jan''12 SP'!I32/100)*'Jan''12 SP'!I26,('Bills Jan''12'!$F5*'Jan''12 SP'!I25/'Jan''12 SP'!I26*'Jan''12 SP'!I32/100)*'Jan''12 SP'!I26)</f>
        <v>238.238</v>
      </c>
      <c r="H85" s="66">
        <f>IF($F5*'Jan''12 SP'!J25/'Jan''12 SP'!J26&gt;='Jan''12 SP'!J27,('Jan''12 SP'!J27*'Jan''12 SP'!J32/100)*'Jan''12 SP'!J26,('Bills Jan''12'!$F5*'Jan''12 SP'!J25/'Jan''12 SP'!J26*'Jan''12 SP'!J32/100)*'Jan''12 SP'!J26)</f>
        <v>270.80340000000001</v>
      </c>
      <c r="I85" s="70"/>
    </row>
    <row r="86" spans="1:9" x14ac:dyDescent="0.15">
      <c r="A86" s="47" t="s">
        <v>389</v>
      </c>
      <c r="C86" s="66">
        <f>IF($F5*'Jan''12 SP'!E25/'Jan''12 SP'!E26&lt;'Jan''12 SP'!E27,0,IF($F5*'Jan''12 SP'!E25/'Jan''12 SP'!E26&lt;='Jan''12 SP'!E28,($F5*'Jan''12 SP'!E25/'Jan''12 SP'!E26-'Jan''12 SP'!E27)*('Jan''12 SP'!E33/100)*'Jan''12 SP'!E26,('Jan''12 SP'!E28-'Jan''12 SP'!E27)*('Jan''12 SP'!E33/100)*'Jan''12 SP'!E26))</f>
        <v>253.38086399999992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70"/>
    </row>
    <row r="87" spans="1:9" x14ac:dyDescent="0.15">
      <c r="A87" s="47" t="s">
        <v>742</v>
      </c>
      <c r="C87" s="66">
        <f>IF(($F5*'Jan''12 SP'!E25/'Jan''12 SP'!E26&gt;'Jan''12 SP'!E28),($F5*'Jan''12 SP'!E25/'Jan''12 SP'!E26-'Jan''12 SP'!E28)*'Jan''12 SP'!E34/100*'Jan''12 SP'!E26,0)</f>
        <v>0</v>
      </c>
      <c r="D87" s="66">
        <f>IF(($F5*'Jan''12 SP'!F25/'Jan''12 SP'!F26&lt;'Jan''12 SP'!F27),(0),('Bills Jan''12'!$F5*'Jan''12 SP'!F25/'Jan''12 SP'!F26-'Jan''12 SP'!F27)*'Jan''12 SP'!F34/100)*'Jan''12 SP'!F26</f>
        <v>392.33314119999994</v>
      </c>
      <c r="E87" s="66">
        <f>IF(($F5*'Jan''12 SP'!G25/'Jan''12 SP'!G26&lt;'Jan''12 SP'!G27),(0),('Bills Jan''12'!$F5*'Jan''12 SP'!G25/'Jan''12 SP'!G26-'Jan''12 SP'!G27)*'Jan''12 SP'!G34/100)*'Jan''12 SP'!G26</f>
        <v>426.36203609999995</v>
      </c>
      <c r="F87" s="66">
        <f>IF(($F5*'Jan''12 SP'!H25/'Jan''12 SP'!H26&lt;'Jan''12 SP'!H27),(0),('Bills Jan''12'!$F5*'Jan''12 SP'!H25/'Jan''12 SP'!H26-'Jan''12 SP'!H27)*'Jan''12 SP'!H34/100)*'Jan''12 SP'!H26</f>
        <v>411.53825999999992</v>
      </c>
      <c r="G87" s="66">
        <f>IF(($F5*'Jan''12 SP'!I25/'Jan''12 SP'!I26&lt;'Jan''12 SP'!I27),(0),('Bills Jan''12'!$F5*'Jan''12 SP'!I25/'Jan''12 SP'!I26-'Jan''12 SP'!I27)*'Jan''12 SP'!I34/100)*'Jan''12 SP'!I26</f>
        <v>458.54320819999992</v>
      </c>
      <c r="H87" s="66">
        <f>IF(($F5*'Jan''12 SP'!J25/'Jan''12 SP'!J26&lt;'Jan''12 SP'!J27),(0),('Bills Jan''12'!$F5*'Jan''12 SP'!J25/'Jan''12 SP'!J26-'Jan''12 SP'!J27)*'Jan''12 SP'!J34/100)*'Jan''12 SP'!J26</f>
        <v>485.78032201999997</v>
      </c>
      <c r="I87" s="70"/>
    </row>
    <row r="88" spans="1:9" x14ac:dyDescent="0.15">
      <c r="A88" s="47" t="s">
        <v>309</v>
      </c>
      <c r="C88" s="66">
        <f>365*'Jan''12 SP'!E35/100</f>
        <v>182.08024999999998</v>
      </c>
      <c r="D88" s="66">
        <f>365*'Jan''12 SP'!F35/100</f>
        <v>178.30614999999997</v>
      </c>
      <c r="E88" s="66">
        <f>365*'Jan''12 SP'!G35/100</f>
        <v>201.553</v>
      </c>
      <c r="F88" s="66">
        <f>365*'Jan''12 SP'!H35/100</f>
        <v>195.53049999999999</v>
      </c>
      <c r="G88" s="66">
        <f>365*'Jan''12 SP'!I35/100</f>
        <v>201.39240000000001</v>
      </c>
      <c r="H88" s="66">
        <f>365*'Jan''12 SP'!J35/100</f>
        <v>201.08579999999998</v>
      </c>
      <c r="I88" s="67">
        <f>AVERAGE(C88:H88)</f>
        <v>193.32468333333335</v>
      </c>
    </row>
    <row r="89" spans="1:9" x14ac:dyDescent="0.15">
      <c r="A89" s="69" t="s">
        <v>721</v>
      </c>
      <c r="B89" s="70"/>
      <c r="C89" s="68">
        <f t="shared" ref="C89:H89" si="6">SUM(C82:C88)</f>
        <v>1205.1525035</v>
      </c>
      <c r="D89" s="68">
        <f t="shared" si="6"/>
        <v>1174.8236411999999</v>
      </c>
      <c r="E89" s="68">
        <f t="shared" si="6"/>
        <v>1230.6200805799999</v>
      </c>
      <c r="F89" s="68">
        <f t="shared" si="6"/>
        <v>1227.2313799999999</v>
      </c>
      <c r="G89" s="68">
        <f t="shared" si="6"/>
        <v>1301.9998002</v>
      </c>
      <c r="H89" s="68">
        <f t="shared" si="6"/>
        <v>1375.3032150000001</v>
      </c>
      <c r="I89" s="72">
        <f>AVERAGE(C89:H89)</f>
        <v>1252.5217700800001</v>
      </c>
    </row>
    <row r="91" spans="1:9" x14ac:dyDescent="0.15">
      <c r="A91" s="62" t="s">
        <v>703</v>
      </c>
      <c r="C91" s="50" t="s">
        <v>872</v>
      </c>
      <c r="D91" s="50" t="s">
        <v>396</v>
      </c>
      <c r="E91" s="50" t="s">
        <v>397</v>
      </c>
      <c r="F91" s="50" t="s">
        <v>398</v>
      </c>
      <c r="G91" s="50" t="s">
        <v>126</v>
      </c>
      <c r="H91" s="50" t="s">
        <v>412</v>
      </c>
      <c r="I91" s="65" t="s">
        <v>729</v>
      </c>
    </row>
    <row r="92" spans="1:9" x14ac:dyDescent="0.15">
      <c r="A92" s="47" t="s">
        <v>667</v>
      </c>
      <c r="C92" s="66">
        <f>IF($F5*'Jan''12 SP'!E39/'Jan''12 SP'!E40&gt;='Jan''12 SP'!E43,('Jan''12 SP'!E43*'Jan''12 SP'!E45/100)*'Jan''12 SP'!E40,($F5*'Jan''12 SP'!E39/'Jan''12 SP'!E40*'Jan''12 SP'!E45/100)*'Jan''12 SP'!E40)</f>
        <v>225.98400000000001</v>
      </c>
      <c r="D92" s="66">
        <f>IF($F5*'Jan''12 SP'!F39/'Jan''12 SP'!F40&gt;='Jan''12 SP'!F43,('Jan''12 SP'!F43*'Jan''12 SP'!F45/100)*'Jan''12 SP'!F40,('Bills Jan''12'!$F5*'Jan''12 SP'!F39/'Jan''12 SP'!F40*'Jan''12 SP'!F45/100)*'Jan''12 SP'!F40)</f>
        <v>133.8304</v>
      </c>
      <c r="E92" s="66">
        <f>IF($F5*'Jan''12 SP'!G39/'Jan''12 SP'!G40&gt;='Jan''12 SP'!G43,('Jan''12 SP'!G43*'Jan''12 SP'!G45/100)*'Jan''12 SP'!G40,('Bills Jan''12'!$F5*'Jan''12 SP'!G39/'Jan''12 SP'!G40*'Jan''12 SP'!G45/100)*'Jan''12 SP'!G40)</f>
        <v>135.21727999999999</v>
      </c>
      <c r="F92" s="66">
        <f>IF($F5*'Jan''12 SP'!H39/'Jan''12 SP'!H40&gt;='Jan''12 SP'!H43,('Jan''12 SP'!H43*'Jan''12 SP'!H45/100)*'Jan''12 SP'!H40,('Bills Jan''12'!$F5*'Jan''12 SP'!H39/'Jan''12 SP'!H40*'Jan''12 SP'!H45/100)*'Jan''12 SP'!H40)</f>
        <v>132.47999999999999</v>
      </c>
      <c r="G92" s="66">
        <f>IF($F5*'Jan''12 SP'!I39/'Jan''12 SP'!I40&gt;='Jan''12 SP'!I43,('Jan''12 SP'!I43*'Jan''12 SP'!I45/100)*'Jan''12 SP'!I40,('Bills Jan''12'!$F5*'Jan''12 SP'!I39/'Jan''12 SP'!I40*'Jan''12 SP'!I45/100)*'Jan''12 SP'!I40)</f>
        <v>139.4624</v>
      </c>
      <c r="H92" s="66">
        <f>IF($F5*'Jan''12 SP'!J39/'Jan''12 SP'!J40&gt;='Jan''12 SP'!J43,('Jan''12 SP'!J43*'Jan''12 SP'!J45/100)*'Jan''12 SP'!J40,('Bills Jan''12'!$F5*'Jan''12 SP'!J39/'Jan''12 SP'!J40*'Jan''12 SP'!J45/100)*'Jan''12 SP'!J40)</f>
        <v>147.82656</v>
      </c>
      <c r="I92" s="70"/>
    </row>
    <row r="93" spans="1:9" x14ac:dyDescent="0.15">
      <c r="A93" s="47" t="s">
        <v>170</v>
      </c>
      <c r="C93" s="66">
        <f>IF($F5*'Jan''12 SP'!E39/'Jan''12 SP'!E40&lt;'Jan''12 SP'!E43,0,IF($F5*'Jan''12 SP'!E39/'Jan''12 SP'!E40&lt;='Jan''12 SP'!E44,($F5*'Jan''12 SP'!E39/'Jan''12 SP'!E40-'Jan''12 SP'!E43)*('Jan''12 SP'!E46/100)*'Jan''12 SP'!E40,('Jan''12 SP'!E44-'Jan''12 SP'!E43)*('Jan''12 SP'!E46/100)*'Jan''12 SP'!E40))</f>
        <v>140.15129039999997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70"/>
    </row>
    <row r="94" spans="1:9" x14ac:dyDescent="0.15">
      <c r="A94" s="47" t="s">
        <v>868</v>
      </c>
      <c r="C94" s="66">
        <f>IF(($F5*'Jan''12 SP'!E39/'Jan''12 SP'!E40&gt;'Jan''12 SP'!E44),($F5*'Jan''12 SP'!E39/'Jan''12 SP'!E40-'Jan''12 SP'!E44)*'Jan''12 SP'!E47/100*'Jan''12 SP'!E40,0)</f>
        <v>0</v>
      </c>
      <c r="D94" s="66">
        <f>IF(($F5*'Jan''12 SP'!F39/'Jan''12 SP'!F40&lt;'Jan''12 SP'!F43),(0),('Bills Jan''12'!$F5*'Jan''12 SP'!F39/'Jan''12 SP'!F40-'Jan''12 SP'!F43)*'Jan''12 SP'!F47/100)*'Jan''12 SP'!F40</f>
        <v>230.90958219999996</v>
      </c>
      <c r="E94" s="66">
        <f>IF(($F5*'Jan''12 SP'!G39/'Jan''12 SP'!G40&lt;'Jan''12 SP'!G43),(0),('Bills Jan''12'!$F5*'Jan''12 SP'!G39/'Jan''12 SP'!G40-'Jan''12 SP'!G43)*'Jan''12 SP'!G47/100)*'Jan''12 SP'!G40</f>
        <v>246.85486836999996</v>
      </c>
      <c r="F94" s="66">
        <f>IF(($F5*'Jan''12 SP'!H39/'Jan''12 SP'!H40&lt;'Jan''12 SP'!H43),(0),('Bills Jan''12'!$F5*'Jan''12 SP'!H39/'Jan''12 SP'!H40-'Jan''12 SP'!H43)*'Jan''12 SP'!H47/100)*'Jan''12 SP'!H40</f>
        <v>239.40555999999992</v>
      </c>
      <c r="G94" s="66">
        <f>IF(($F5*'Jan''12 SP'!I39/'Jan''12 SP'!I40&lt;'Jan''12 SP'!I43),(0),('Bills Jan''12'!$F5*'Jan''12 SP'!I39/'Jan''12 SP'!I40-'Jan''12 SP'!I43)*'Jan''12 SP'!I47/100)*'Jan''12 SP'!I40</f>
        <v>253.71150199999997</v>
      </c>
      <c r="H94" s="66">
        <f>IF(($F5*'Jan''12 SP'!J39/'Jan''12 SP'!J40&lt;'Jan''12 SP'!J43),(0),('Bills Jan''12'!$F5*'Jan''12 SP'!J39/'Jan''12 SP'!J40-'Jan''12 SP'!J43)*'Jan''12 SP'!J47/100)*'Jan''12 SP'!J40</f>
        <v>266.92844065999998</v>
      </c>
      <c r="I94" s="70"/>
    </row>
    <row r="95" spans="1:9" x14ac:dyDescent="0.15">
      <c r="A95" s="47" t="s">
        <v>744</v>
      </c>
      <c r="C95" s="66">
        <f>IF($F5*'Jan''12 SP'!E41/'Jan''12 SP'!E42&gt;='Jan''12 SP'!E43,('Jan''12 SP'!E43*'Jan''12 SP'!E48/100)*'Jan''12 SP'!E42,($F5*'Jan''12 SP'!E41/'Jan''12 SP'!E42*'Jan''12 SP'!E48/100)*'Jan''12 SP'!E42)</f>
        <v>399.69599999999997</v>
      </c>
      <c r="D95" s="66">
        <f>IF($F5*'Jan''12 SP'!F41/'Jan''12 SP'!F42&gt;='Jan''12 SP'!F43,('Jan''12 SP'!F43*'Jan''12 SP'!F48/100)*'Jan''12 SP'!F42,('Bills Jan''12'!$F5*'Jan''12 SP'!F41/'Jan''12 SP'!F42*'Jan''12 SP'!F48/100)*'Jan''12 SP'!F42)</f>
        <v>228.09599999999998</v>
      </c>
      <c r="E95" s="66">
        <f>IF($F5*'Jan''12 SP'!G41/'Jan''12 SP'!G42&gt;='Jan''12 SP'!G43,('Jan''12 SP'!G43*'Jan''12 SP'!G48/100)*'Jan''12 SP'!G42,('Bills Jan''12'!$F5*'Jan''12 SP'!G41/'Jan''12 SP'!G42*'Jan''12 SP'!G48/100)*'Jan''12 SP'!G42)</f>
        <v>229.94048000000004</v>
      </c>
      <c r="F95" s="66">
        <f>IF($F5*'Jan''12 SP'!H41/'Jan''12 SP'!H42&gt;='Jan''12 SP'!H43,('Jan''12 SP'!H43*'Jan''12 SP'!H48/100)*'Jan''12 SP'!H42,('Bills Jan''12'!$F5*'Jan''12 SP'!H41/'Jan''12 SP'!H42*'Jan''12 SP'!H48/100)*'Jan''12 SP'!H42)</f>
        <v>232.96</v>
      </c>
      <c r="G95" s="66">
        <f>IF($F5*'Jan''12 SP'!I41/'Jan''12 SP'!I42&gt;='Jan''12 SP'!I43,('Jan''12 SP'!I43*'Jan''12 SP'!I48/100)*'Jan''12 SP'!I42,('Bills Jan''12'!$F5*'Jan''12 SP'!I41/'Jan''12 SP'!I42*'Jan''12 SP'!I48/100)*'Jan''12 SP'!I42)</f>
        <v>237.81120000000001</v>
      </c>
      <c r="H95" s="66">
        <f>IF($F5*'Jan''12 SP'!J41/'Jan''12 SP'!J42&gt;='Jan''12 SP'!J43,('Jan''12 SP'!J43*'Jan''12 SP'!J48/100)*'Jan''12 SP'!J42,('Bills Jan''12'!$F5*'Jan''12 SP'!J41/'Jan''12 SP'!J42*'Jan''12 SP'!J48/100)*'Jan''12 SP'!J42)</f>
        <v>269.65503999999999</v>
      </c>
      <c r="I95" s="70"/>
    </row>
    <row r="96" spans="1:9" x14ac:dyDescent="0.15">
      <c r="A96" s="47" t="s">
        <v>389</v>
      </c>
      <c r="C96" s="66">
        <f>IF($F5*'Jan''12 SP'!E41/'Jan''12 SP'!E42&lt;'Jan''12 SP'!E43,0,IF($F5*'Jan''12 SP'!E41/'Jan''12 SP'!E42&lt;='Jan''12 SP'!E44,($F5*'Jan''12 SP'!E41/'Jan''12 SP'!E42-'Jan''12 SP'!E43)*('Jan''12 SP'!E49/100)*'Jan''12 SP'!E42,('Jan''12 SP'!E44-'Jan''12 SP'!E43)*('Jan''12 SP'!E49/100)*'Jan''12 SP'!E42))</f>
        <v>239.12819039999994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70"/>
    </row>
    <row r="97" spans="1:16" x14ac:dyDescent="0.15">
      <c r="A97" s="47" t="s">
        <v>742</v>
      </c>
      <c r="C97" s="66">
        <f>IF(($F5*'Jan''12 SP'!E41/'Jan''12 SP'!E42&gt;'Jan''12 SP'!E44),($F5*'Jan''12 SP'!E41/'Jan''12 SP'!E42-'Jan''12 SP'!E44)*'Jan''12 SP'!E50/100*'Jan''12 SP'!E42,0)</f>
        <v>0</v>
      </c>
      <c r="D97" s="66">
        <f>IF(($F5*'Jan''12 SP'!F41/'Jan''12 SP'!F42&lt;'Jan''12 SP'!F43),(0),('Bills Jan''12'!$F5*'Jan''12 SP'!F41/'Jan''12 SP'!F42-'Jan''12 SP'!F43)*'Jan''12 SP'!F50/100)*'Jan''12 SP'!F42</f>
        <v>416.85763239999994</v>
      </c>
      <c r="E97" s="66">
        <f>IF(($F5*'Jan''12 SP'!G41/'Jan''12 SP'!G42&lt;'Jan''12 SP'!G43),(0),('Bills Jan''12'!$F5*'Jan''12 SP'!G41/'Jan''12 SP'!G42-'Jan''12 SP'!G43)*'Jan''12 SP'!G50/100)*'Jan''12 SP'!G42</f>
        <v>454.23993471999989</v>
      </c>
      <c r="F97" s="66">
        <f>IF(($F5*'Jan''12 SP'!H41/'Jan''12 SP'!H42&lt;'Jan''12 SP'!H43),(0),('Bills Jan''12'!$F5*'Jan''12 SP'!H41/'Jan''12 SP'!H42-'Jan''12 SP'!H43)*'Jan''12 SP'!H50/100)*'Jan''12 SP'!H42</f>
        <v>458.37405999999993</v>
      </c>
      <c r="G97" s="66">
        <f>IF(($F5*'Jan''12 SP'!I41/'Jan''12 SP'!I42&lt;'Jan''12 SP'!I43),(0),('Bills Jan''12'!$F5*'Jan''12 SP'!I41/'Jan''12 SP'!I42-'Jan''12 SP'!I43)*'Jan''12 SP'!I50/100)*'Jan''12 SP'!I42</f>
        <v>475.62877779999997</v>
      </c>
      <c r="H97" s="66">
        <f>IF(($F5*'Jan''12 SP'!J41/'Jan''12 SP'!J42&lt;'Jan''12 SP'!J43),(0),('Bills Jan''12'!$F5*'Jan''12 SP'!J41/'Jan''12 SP'!J42-'Jan''12 SP'!J43)*'Jan''12 SP'!J50/100)*'Jan''12 SP'!J42</f>
        <v>481.53800771999994</v>
      </c>
      <c r="I97" s="70"/>
    </row>
    <row r="98" spans="1:16" x14ac:dyDescent="0.15">
      <c r="A98" s="47" t="s">
        <v>309</v>
      </c>
      <c r="C98" s="66">
        <f>365*'Jan''12 SP'!E51/100</f>
        <v>205.20664999999997</v>
      </c>
      <c r="D98" s="66">
        <f>365*'Jan''12 SP'!F51/100</f>
        <v>185.69374999999999</v>
      </c>
      <c r="E98" s="66">
        <f>365*'Jan''12 SP'!G51/100</f>
        <v>212.39349999999999</v>
      </c>
      <c r="F98" s="66">
        <f>365*'Jan''12 SP'!H51/100</f>
        <v>206.6995</v>
      </c>
      <c r="G98" s="66">
        <f>365*'Jan''12 SP'!I51/100</f>
        <v>204.56424999999999</v>
      </c>
      <c r="H98" s="66">
        <f>365*'Jan''12 SP'!J51/100</f>
        <v>206.98785000000001</v>
      </c>
      <c r="I98" s="71">
        <f>AVERAGE(C98:H98)</f>
        <v>203.59091666666669</v>
      </c>
    </row>
    <row r="99" spans="1:16" x14ac:dyDescent="0.15">
      <c r="A99" s="69" t="s">
        <v>721</v>
      </c>
      <c r="B99" s="70"/>
      <c r="C99" s="68">
        <f t="shared" ref="C99:H99" si="7">SUM(C92:C98)</f>
        <v>1210.1661307999998</v>
      </c>
      <c r="D99" s="68">
        <f t="shared" si="7"/>
        <v>1195.3873646</v>
      </c>
      <c r="E99" s="68">
        <f t="shared" si="7"/>
        <v>1278.6460630899996</v>
      </c>
      <c r="F99" s="68">
        <f t="shared" si="7"/>
        <v>1269.9191199999998</v>
      </c>
      <c r="G99" s="68">
        <f t="shared" si="7"/>
        <v>1311.1781297999999</v>
      </c>
      <c r="H99" s="68">
        <f t="shared" si="7"/>
        <v>1372.9358983799998</v>
      </c>
      <c r="I99" s="72">
        <f>AVERAGE(C99:H99)</f>
        <v>1273.0387844449997</v>
      </c>
    </row>
    <row r="101" spans="1:16" x14ac:dyDescent="0.1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</sheetData>
  <sheetProtection algorithmName="SHA-512" hashValue="eqrwKXQmlubmP4aGGibL9SO9EIB5hcLT44OlSSTvWizHyqYjCNNKiZiMx4XgmCN4FKIcqlwY1BTbIStdCClgOQ==" saltValue="5yqlDdlAJFg59VAlKKiGM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P101"/>
  <sheetViews>
    <sheetView zoomScale="125" workbookViewId="0">
      <selection activeCell="F6" sqref="F6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4" width="11.6640625" style="47" customWidth="1"/>
    <col min="15" max="15" width="15" style="47" customWidth="1"/>
    <col min="16" max="16" width="8.83203125" style="47" customWidth="1"/>
    <col min="17" max="16384" width="10.83203125" style="47"/>
  </cols>
  <sheetData>
    <row r="1" spans="1:16" x14ac:dyDescent="0.15">
      <c r="A1" s="58" t="s">
        <v>124</v>
      </c>
    </row>
    <row r="2" spans="1:16" x14ac:dyDescent="0.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</row>
    <row r="3" spans="1:16" x14ac:dyDescent="0.15">
      <c r="A3" s="61" t="s">
        <v>329</v>
      </c>
    </row>
    <row r="5" spans="1:16" x14ac:dyDescent="0.15">
      <c r="A5" s="62" t="s">
        <v>523</v>
      </c>
      <c r="B5" s="62"/>
      <c r="C5" s="62" t="s">
        <v>911</v>
      </c>
      <c r="F5" s="76">
        <v>63000</v>
      </c>
    </row>
    <row r="6" spans="1:16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6" x14ac:dyDescent="0.15">
      <c r="A7" s="64" t="s">
        <v>295</v>
      </c>
    </row>
    <row r="9" spans="1:16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412</v>
      </c>
      <c r="J9" s="65" t="s">
        <v>729</v>
      </c>
      <c r="L9" s="50"/>
      <c r="M9" s="50"/>
    </row>
    <row r="10" spans="1:16" x14ac:dyDescent="0.15">
      <c r="A10" s="47" t="s">
        <v>667</v>
      </c>
      <c r="C10" s="66">
        <f>IF($F5*'Jul''11 Multi'!E7/'Jul''11 Multi'!E8&gt;='Jul''11 Multi'!E11,('Jul''11 Multi'!E11*'Jul''11 Multi'!E15/100)*'Jul''11 Multi'!E8,($F5*'Jul''11 Multi'!E7/'Jul''11 Multi'!E8*'Jul''11 Multi'!E15/100)*'Jul''11 Multi'!E8)</f>
        <v>150.28199999999998</v>
      </c>
      <c r="D10" s="66">
        <f>IF($F5*'Jul''11 Multi'!F7/'Jul''11 Multi'!F8&gt;='Jul''11 Multi'!F11,('Jul''11 Multi'!F11*'Jul''11 Multi'!F15/100)*'Jul''11 Multi'!F8,($F5*'Jul''11 Multi'!F7/'Jul''11 Multi'!F8*'Jul''11 Multi'!F15/100)*'Jul''11 Multi'!F8)</f>
        <v>300.95999999999998</v>
      </c>
      <c r="E10" s="66">
        <f>IF($F5*'Jul''11 Multi'!G7/'Jul''11 Multi'!G8&gt;='Jul''11 Multi'!G11,('Jul''11 Multi'!G11*'Jul''11 Multi'!G15/100)*'Jul''11 Multi'!G8,($F5*'Jul''11 Multi'!G7/'Jul''11 Multi'!G8*'Jul''11 Multi'!G15/100)*'Jul''11 Multi'!G8)</f>
        <v>314.82</v>
      </c>
      <c r="F10" s="66">
        <f>IF($F5*'Jul''11 Multi'!H7/'Jul''11 Multi'!H8&gt;='Jul''11 Multi'!H11,('Jul''11 Multi'!H11*'Jul''11 Multi'!H15/100)*'Jul''11 Multi'!H8,($F5*'Jul''11 Multi'!H7/'Jul''11 Multi'!H8*'Jul''11 Multi'!H15/100)*'Jul''11 Multi'!H8)</f>
        <v>309.60000000000002</v>
      </c>
      <c r="G10" s="66">
        <f>IF($F5*'Jul''11 Multi'!I7/'Jul''11 Multi'!I8&gt;='Jul''11 Multi'!I11,('Jul''11 Multi'!I11*'Jul''11 Multi'!I15/100)*'Jul''11 Multi'!I8,($F5*'Jul''11 Multi'!I7/'Jul''11 Multi'!I8*'Jul''11 Multi'!I15/100)*'Jul''11 Multi'!I8)</f>
        <v>273.43799999999999</v>
      </c>
      <c r="H10" s="66">
        <f>IF($F5*'Jul''11 Multi'!J7/'Jul''11 Multi'!J8&gt;='Jul''11 Multi'!J11,('Jul''11 Multi'!J11*'Jul''11 Multi'!J15/100)*'Jul''11 Multi'!J8,($F5*'Jul''11 Multi'!J7/'Jul''11 Multi'!J8*'Jul''11 Multi'!J15/100)*'Jul''11 Multi'!J8)</f>
        <v>325.51199999999994</v>
      </c>
      <c r="I10" s="66">
        <f>IF($F5*'Jul''11 Multi'!K7/'Jul''11 Multi'!K8&gt;='Jul''11 Multi'!K11,('Jul''11 Multi'!K11*'Jul''11 Multi'!K15/100)*'Jul''11 Multi'!K8,($F5*'Jul''11 Multi'!K7/'Jul''11 Multi'!K8*'Jul''11 Multi'!K15/100)*'Jul''11 Multi'!K8)</f>
        <v>360.5976</v>
      </c>
      <c r="J10" s="70"/>
    </row>
    <row r="11" spans="1:16" x14ac:dyDescent="0.15">
      <c r="A11" s="47" t="s">
        <v>170</v>
      </c>
      <c r="C11" s="66">
        <f>IF($F5*'Jul''11 Multi'!E7/'Jul''11 Multi'!E8&lt;'Jul''11 Multi'!E11,0,IF($F5*'Jul''11 Multi'!E7/'Jul''11 Multi'!E8&lt;='Jul''11 Multi'!E12,($F5*'Jul''11 Multi'!E7/'Jul''11 Multi'!E8-'Jul''11 Multi'!E11)*('Jul''11 Multi'!E16/100)*'Jul''11 Multi'!E8,('Jul''11 Multi'!E12-'Jul''11 Multi'!E11)*('Jul''11 Multi'!E16/100)*'Jul''11 Multi'!E8))</f>
        <v>130.28399999999999</v>
      </c>
      <c r="D11" s="66">
        <f>IF($F5*'Jul''11 Multi'!F7/'Jul''11 Multi'!F8&lt;'Jul''11 Multi'!F11,0,IF($F5*'Jul''11 Multi'!F7/'Jul''11 Multi'!F8&lt;='Jul''11 Multi'!F12,($F5*'Jul''11 Multi'!F7/'Jul''11 Multi'!F8-'Jul''11 Multi'!F11)*('Jul''11 Multi'!F16/100)*'Jul''11 Multi'!F8,('Jul''11 Multi'!F12-'Jul''11 Multi'!F11)*('Jul''11 Multi'!F16/100)*'Jul''11 Multi'!F8))</f>
        <v>117.41399999999999</v>
      </c>
      <c r="E11" s="66">
        <f>IF($F5*'Jul''11 Multi'!G7/'Jul''11 Multi'!G8&lt;'Jul''11 Multi'!G11,0,IF($F5*'Jul''11 Multi'!G7/'Jul''11 Multi'!G8&lt;='Jul''11 Multi'!G12,($F5*'Jul''11 Multi'!G7/'Jul''11 Multi'!G8-'Jul''11 Multi'!G11)*('Jul''11 Multi'!G16/100)*'Jul''11 Multi'!G8,('Jul''11 Multi'!G12-'Jul''11 Multi'!G11)*('Jul''11 Multi'!G16/100)*'Jul''11 Multi'!G8))</f>
        <v>111.87000000000002</v>
      </c>
      <c r="F11" s="66">
        <f>IF($F5*'Jul''11 Multi'!H7/'Jul''11 Multi'!H8&lt;'Jul''11 Multi'!H11,0,IF($F5*'Jul''11 Multi'!H7/'Jul''11 Multi'!H8&lt;='Jul''11 Multi'!H12,($F5*'Jul''11 Multi'!H7/'Jul''11 Multi'!H8-'Jul''11 Multi'!H11)*('Jul''11 Multi'!H16/100)*'Jul''11 Multi'!H8,('Jul''11 Multi'!H12-'Jul''11 Multi'!H11)*('Jul''11 Multi'!H16/100)*'Jul''11 Multi'!H8))</f>
        <v>0</v>
      </c>
      <c r="G11" s="66">
        <f>IF($F5*'Jul''11 Multi'!I7/'Jul''11 Multi'!I8&lt;'Jul''11 Multi'!I11,0,IF($F5*'Jul''11 Multi'!I7/'Jul''11 Multi'!I8&lt;='Jul''11 Multi'!I12,($F5*'Jul''11 Multi'!I7/'Jul''11 Multi'!I8-'Jul''11 Multi'!I11)*('Jul''11 Multi'!I16/100)*'Jul''11 Multi'!I8,('Jul''11 Multi'!I12-'Jul''11 Multi'!I11)*('Jul''11 Multi'!I16/100)*'Jul''11 Multi'!I8))</f>
        <v>101.57400000000001</v>
      </c>
      <c r="H11" s="66">
        <f>IF($F5*'Jul''11 Multi'!J7/'Jul''11 Multi'!J8&lt;'Jul''11 Multi'!J11,0,IF($F5*'Jul''11 Multi'!J7/'Jul''11 Multi'!J8&lt;='Jul''11 Multi'!J12,($F5*'Jul''11 Multi'!J7/'Jul''11 Multi'!J8-'Jul''11 Multi'!J11)*('Jul''11 Multi'!J16/100)*'Jul''11 Multi'!J8,('Jul''11 Multi'!J12-'Jul''11 Multi'!J11)*('Jul''11 Multi'!J16/100)*'Jul''11 Multi'!J8))</f>
        <v>118.80000000000001</v>
      </c>
      <c r="I11" s="66">
        <f>IF($F5*'Jul''11 Multi'!K7/'Jul''11 Multi'!K8&lt;'Jul''11 Multi'!K11,0,IF($F5*'Jul''11 Multi'!K7/'Jul''11 Multi'!K8&lt;='Jul''11 Multi'!K12,($F5*'Jul''11 Multi'!K7/'Jul''11 Multi'!K8-'Jul''11 Multi'!K11)*('Jul''11 Multi'!K16/100)*'Jul''11 Multi'!K8,('Jul''11 Multi'!K12-'Jul''11 Multi'!K11)*('Jul''11 Multi'!K16/100)*'Jul''11 Multi'!K8))</f>
        <v>131.5908</v>
      </c>
      <c r="J11" s="70"/>
    </row>
    <row r="12" spans="1:16" x14ac:dyDescent="0.15">
      <c r="A12" s="47" t="s">
        <v>535</v>
      </c>
      <c r="C12" s="66">
        <f>IF($F5*'Jul''11 Multi'!E7/'Jul''11 Multi'!E8&lt;'Jul''11 Multi'!E12,0,IF($F5*'Jul''11 Multi'!E7/'Jul''11 Multi'!E8&lt;='Jul''11 Multi'!E13,($F5*'Jul''11 Multi'!E7/'Jul''11 Multi'!E8-'Jul''11 Multi'!E12)*('Jul''11 Multi'!E17/100)*'Jul''11 Multi'!E8,('Jul''11 Multi'!E13-'Jul''11 Multi'!E12)*('Jul''11 Multi'!E17/100)*'Jul''11 Multi'!E8))</f>
        <v>100.881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70"/>
    </row>
    <row r="13" spans="1:16" x14ac:dyDescent="0.15">
      <c r="A13" s="47" t="s">
        <v>776</v>
      </c>
      <c r="C13" s="66">
        <f>IF($F5*'Jul''11 Multi'!E7/'Jul''11 Multi'!E8&lt;'Jul''11 Multi'!E13,0,IF($F5*'Jul''11 Multi'!E7/'Jul''11 Multi'!E8&lt;='Jul''11 Multi'!E14,($F5*'Jul''11 Multi'!E7/'Jul''11 Multi'!E8-'Jul''11 Multi'!E13)*('Jul''11 Multi'!E18/100)*'Jul''11 Multi'!E8,('Jul''11 Multi'!E14-'Jul''11 Multi'!E13)*('Jul''11 Multi'!E18/100)*'Jul''11 Multi'!E8))</f>
        <v>41.926499999999997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70"/>
    </row>
    <row r="14" spans="1:16" x14ac:dyDescent="0.15">
      <c r="A14" s="47" t="s">
        <v>868</v>
      </c>
      <c r="C14" s="66">
        <f>IF(($F5*'Jul''11 Multi'!E7/'Jul''11 Multi'!E8&gt;'Jul''11 Multi'!E14),($F5*'Jul''11 Multi'!E7/'Jul''11 Multi'!E8-'Jul''11 Multi'!E14)*'Jul''11 Multi'!E19/100*'Jul''11 Multi'!E8,0)</f>
        <v>0</v>
      </c>
      <c r="D14" s="66">
        <f>IF(($F5*'Jul''11 Multi'!F7/'Jul''11 Multi'!F8&gt;'Jul''11 Multi'!F12),($F5*'Jul''11 Multi'!F7/'Jul''11 Multi'!F8-'Jul''11 Multi'!F12)*'Jul''11 Multi'!F19/100)*'Jul''11 Multi'!F8</f>
        <v>38.411999999999999</v>
      </c>
      <c r="E14" s="66">
        <f>IF(($F5*'Jul''11 Multi'!G7/'Jul''11 Multi'!G8&gt;'Jul''11 Multi'!G12),($F5*'Jul''11 Multi'!G7/'Jul''11 Multi'!G8-'Jul''11 Multi'!G12)*'Jul''11 Multi'!G19/100)*'Jul''11 Multi'!G8</f>
        <v>39.599999999999994</v>
      </c>
      <c r="F14" s="66">
        <f>IF(($F5*'Jul''11 Multi'!H7/'Jul''11 Multi'!H8&gt;'Jul''11 Multi'!H12),($F5*'Jul''11 Multi'!H7/'Jul''11 Multi'!H8-'Jul''11 Multi'!H12)*'Jul''11 Multi'!H19/100)*'Jul''11 Multi'!H8</f>
        <v>168.75</v>
      </c>
      <c r="G14" s="66">
        <f>IF(($F5*'Jul''11 Multi'!I7/'Jul''11 Multi'!I8&gt;'Jul''11 Multi'!I12),($F5*'Jul''11 Multi'!I7/'Jul''11 Multi'!I8-'Jul''11 Multi'!I12)*'Jul''11 Multi'!I19/100)*'Jul''11 Multi'!I8</f>
        <v>36.630000000000003</v>
      </c>
      <c r="H14" s="66">
        <f>IF(($F5*'Jul''11 Multi'!J7/'Jul''11 Multi'!J8&gt;'Jul''11 Multi'!J12),($F5*'Jul''11 Multi'!J7/'Jul''11 Multi'!J8-'Jul''11 Multi'!J12)*'Jul''11 Multi'!J19/100)*'Jul''11 Multi'!J8</f>
        <v>40.738500000000002</v>
      </c>
      <c r="I14" s="66">
        <f>IF(($F5*'Jul''11 Multi'!K7/'Jul''11 Multi'!K8&gt;'Jul''11 Multi'!K12),($F5*'Jul''11 Multi'!K7/'Jul''11 Multi'!K8-'Jul''11 Multi'!K12)*'Jul''11 Multi'!K19/100)*'Jul''11 Multi'!K8</f>
        <v>46.777500000000011</v>
      </c>
      <c r="J14" s="70"/>
    </row>
    <row r="15" spans="1:16" x14ac:dyDescent="0.15">
      <c r="A15" s="47" t="s">
        <v>744</v>
      </c>
      <c r="C15" s="66">
        <f>IF($F5*'Jul''11 Multi'!E9/'Jul''11 Multi'!E10&gt;='Jul''11 Multi'!E11,('Jul''11 Multi'!E11*'Jul''11 Multi'!E20/100)*'Jul''11 Multi'!E10,($F5*'Jul''11 Multi'!E9/'Jul''11 Multi'!E10*'Jul''11 Multi'!E20/100)*'Jul''11 Multi'!E10)</f>
        <v>139.19400000000002</v>
      </c>
      <c r="D15" s="66">
        <f>IF($F5*'Jul''11 Multi'!F9/'Jul''11 Multi'!F10&gt;='Jul''11 Multi'!F11,('Jul''11 Multi'!F11*'Jul''11 Multi'!F20/100)*'Jul''11 Multi'!F10,($F5*'Jul''11 Multi'!F9/'Jul''11 Multi'!F10*'Jul''11 Multi'!F20/100)*'Jul''11 Multi'!F10)</f>
        <v>279.774</v>
      </c>
      <c r="E15" s="66">
        <f>IF($F5*'Jul''11 Multi'!G9/'Jul''11 Multi'!G10&gt;='Jul''11 Multi'!G11,('Jul''11 Multi'!G11*'Jul''11 Multi'!G20/100)*'Jul''11 Multi'!G10,($F5*'Jul''11 Multi'!G9/'Jul''11 Multi'!G10*'Jul''11 Multi'!G20/100)*'Jul''11 Multi'!G10)</f>
        <v>312.84000000000003</v>
      </c>
      <c r="F15" s="66">
        <f>IF($F5*'Jul''11 Multi'!H9/'Jul''11 Multi'!H10&gt;='Jul''11 Multi'!H11,('Jul''11 Multi'!H11*'Jul''11 Multi'!H20/100)*'Jul''11 Multi'!H10,($F5*'Jul''11 Multi'!H9/'Jul''11 Multi'!H10*'Jul''11 Multi'!H20/100)*'Jul''11 Multi'!H10)</f>
        <v>297</v>
      </c>
      <c r="G15" s="66">
        <f>IF($F5*'Jul''11 Multi'!I9/'Jul''11 Multi'!I10&gt;='Jul''11 Multi'!I11,('Jul''11 Multi'!I11*'Jul''11 Multi'!I20/100)*'Jul''11 Multi'!I10,($F5*'Jul''11 Multi'!I9/'Jul''11 Multi'!I10*'Jul''11 Multi'!I20/100)*'Jul''11 Multi'!I10)</f>
        <v>255.22199999999998</v>
      </c>
      <c r="H15" s="66">
        <f>IF($F5*'Jul''11 Multi'!J9/'Jul''11 Multi'!J10&gt;='Jul''11 Multi'!J11,('Jul''11 Multi'!J11*'Jul''11 Multi'!J20/100)*'Jul''11 Multi'!J10,($F5*'Jul''11 Multi'!J9/'Jul''11 Multi'!J10*'Jul''11 Multi'!J20/100)*'Jul''11 Multi'!J10)</f>
        <v>302.54400000000004</v>
      </c>
      <c r="I15" s="66">
        <f>IF($F5*'Jul''11 Multi'!K9/'Jul''11 Multi'!K10&gt;='Jul''11 Multi'!K11,('Jul''11 Multi'!K11*'Jul''11 Multi'!K20/100)*'Jul''11 Multi'!K10,($F5*'Jul''11 Multi'!K9/'Jul''11 Multi'!K10*'Jul''11 Multi'!K20/100)*'Jul''11 Multi'!K10)</f>
        <v>339.17400000000004</v>
      </c>
      <c r="J15" s="70"/>
    </row>
    <row r="16" spans="1:16" x14ac:dyDescent="0.15">
      <c r="A16" s="47" t="s">
        <v>389</v>
      </c>
      <c r="C16" s="66">
        <f>IF($F5*'Jul''11 Multi'!E9/'Jul''11 Multi'!E10&lt;'Jul''11 Multi'!E11,0,IF($F5*'Jul''11 Multi'!E9/'Jul''11 Multi'!E10&lt;='Jul''11 Multi'!E12,($F5*'Jul''11 Multi'!E9/'Jul''11 Multi'!E10-'Jul''11 Multi'!E11)*('Jul''11 Multi'!E21/100)*'Jul''11 Multi'!E10,('Jul''11 Multi'!E12-'Jul''11 Multi'!E11)*('Jul''11 Multi'!E21/100)*'Jul''11 Multi'!E10))</f>
        <v>121.86900000000001</v>
      </c>
      <c r="D16" s="66">
        <f>IF($F5*'Jul''11 Multi'!F9/'Jul''11 Multi'!F10&lt;'Jul''11 Multi'!F11,0,IF($F5*'Jul''11 Multi'!F9/'Jul''11 Multi'!F10&lt;='Jul''11 Multi'!F12,($F5*'Jul''11 Multi'!F9/'Jul''11 Multi'!F10-'Jul''11 Multi'!F11)*('Jul''11 Multi'!F21/100)*'Jul''11 Multi'!F10,('Jul''11 Multi'!F12-'Jul''11 Multi'!F11)*('Jul''11 Multi'!F21/100)*'Jul''11 Multi'!F10))</f>
        <v>104.04899999999998</v>
      </c>
      <c r="E16" s="66">
        <f>IF($F5*'Jul''11 Multi'!G9/'Jul''11 Multi'!G10&lt;'Jul''11 Multi'!G11,0,IF($F5*'Jul''11 Multi'!G9/'Jul''11 Multi'!G10&lt;='Jul''11 Multi'!G12,($F5*'Jul''11 Multi'!G9/'Jul''11 Multi'!G10-'Jul''11 Multi'!G11)*('Jul''11 Multi'!G21/100)*'Jul''11 Multi'!G10,('Jul''11 Multi'!G12-'Jul''11 Multi'!G11)*('Jul''11 Multi'!G21/100)*'Jul''11 Multi'!G10))</f>
        <v>108.89999999999999</v>
      </c>
      <c r="F16" s="66">
        <f>IF($F5*'Jul''11 Multi'!H9/'Jul''11 Multi'!H10&lt;'Jul''11 Multi'!H11,0,IF($F5*'Jul''11 Multi'!H9/'Jul''11 Multi'!H10&lt;='Jul''11 Multi'!H12,($F5*'Jul''11 Multi'!H9/'Jul''11 Multi'!H10-'Jul''11 Multi'!H11)*('Jul''11 Multi'!H21/100)*'Jul''11 Multi'!H10,('Jul''11 Multi'!H12-'Jul''11 Multi'!H11)*('Jul''11 Multi'!H21/100)*'Jul''11 Multi'!H10))</f>
        <v>0</v>
      </c>
      <c r="G16" s="66">
        <f>IF($F5*'Jul''11 Multi'!I9/'Jul''11 Multi'!I10&lt;'Jul''11 Multi'!I11,0,IF($F5*'Jul''11 Multi'!I9/'Jul''11 Multi'!I10&lt;='Jul''11 Multi'!I12,($F5*'Jul''11 Multi'!I9/'Jul''11 Multi'!I10-'Jul''11 Multi'!I11)*('Jul''11 Multi'!I21/100)*'Jul''11 Multi'!I10,('Jul''11 Multi'!I12-'Jul''11 Multi'!I11)*('Jul''11 Multi'!I21/100)*'Jul''11 Multi'!I10))</f>
        <v>93.455999999999989</v>
      </c>
      <c r="H16" s="66">
        <f>IF($F5*'Jul''11 Multi'!J9/'Jul''11 Multi'!J10&lt;'Jul''11 Multi'!J11,0,IF($F5*'Jul''11 Multi'!J9/'Jul''11 Multi'!J10&lt;='Jul''11 Multi'!J12,($F5*'Jul''11 Multi'!J9/'Jul''11 Multi'!J10-'Jul''11 Multi'!J11)*('Jul''11 Multi'!J21/100)*'Jul''11 Multi'!J10,('Jul''11 Multi'!J12-'Jul''11 Multi'!J11)*('Jul''11 Multi'!J21/100)*'Jul''11 Multi'!J10))</f>
        <v>103.15800000000002</v>
      </c>
      <c r="I16" s="66">
        <f>IF($F5*'Jul''11 Multi'!K9/'Jul''11 Multi'!K10&lt;'Jul''11 Multi'!K11,0,IF($F5*'Jul''11 Multi'!K9/'Jul''11 Multi'!K10&lt;='Jul''11 Multi'!K12,($F5*'Jul''11 Multi'!K9/'Jul''11 Multi'!K10-'Jul''11 Multi'!K11)*('Jul''11 Multi'!K21/100)*'Jul''11 Multi'!K10,('Jul''11 Multi'!K12-'Jul''11 Multi'!K11)*('Jul''11 Multi'!K21/100)*'Jul''11 Multi'!K10))</f>
        <v>123.9282</v>
      </c>
      <c r="J16" s="70"/>
    </row>
    <row r="17" spans="1:10" x14ac:dyDescent="0.15">
      <c r="A17" s="47" t="s">
        <v>673</v>
      </c>
      <c r="C17" s="66">
        <f>IF($F5*'Jul''11 Multi'!E9/'Jul''11 Multi'!E10&lt;'Jul''11 Multi'!E12,0,IF($F5*'Jul''11 Multi'!E9/'Jul''11 Multi'!E10&lt;='Jul''11 Multi'!E13,($F5*'Jul''11 Multi'!E9/'Jul''11 Multi'!E10-'Jul''11 Multi'!E12)*('Jul''11 Multi'!E22/100)*'Jul''11 Multi'!E10,('Jul''11 Multi'!E13-'Jul''11 Multi'!E12)*('Jul''11 Multi'!E22/100)*'Jul''11 Multi'!E10))</f>
        <v>96.425999999999988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70"/>
    </row>
    <row r="18" spans="1:10" x14ac:dyDescent="0.15">
      <c r="A18" s="47" t="s">
        <v>576</v>
      </c>
      <c r="C18" s="66">
        <f>IF($F5*'Jul''11 Multi'!E9/'Jul''11 Multi'!E10&lt;'Jul''11 Multi'!E13,0,IF($F5*'Jul''11 Multi'!E9/'Jul''11 Multi'!E10&lt;='Jul''11 Multi'!E14,($F5*'Jul''11 Multi'!E9/'Jul''11 Multi'!E10-'Jul''11 Multi'!E13)*('Jul''11 Multi'!E23/100)*'Jul''11 Multi'!E10,('Jul''11 Multi'!E14-'Jul''11 Multi'!E13)*('Jul''11 Multi'!E23/100)*'Jul''11 Multi'!E10))</f>
        <v>40.787999999999997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70"/>
    </row>
    <row r="19" spans="1:10" x14ac:dyDescent="0.15">
      <c r="A19" s="47" t="s">
        <v>742</v>
      </c>
      <c r="C19" s="66">
        <f>IF(($F5*'Jul''11 Multi'!E9/'Jul''11 Multi'!E10&gt;'Jul''11 Multi'!E14),($F5*'Jul''11 Multi'!E9/'Jul''11 Multi'!E10-'Jul''11 Multi'!E14)*'Jul''11 Multi'!E24/100*'Jul''11 Multi'!E10,0)</f>
        <v>0</v>
      </c>
      <c r="D19" s="66">
        <f>IF(($F5*'Jul''11 Multi'!F9/'Jul''11 Multi'!F10&gt;'Jul''11 Multi'!F12),($F5*'Jul''11 Multi'!F9/'Jul''11 Multi'!F10-'Jul''11 Multi'!F12)*'Jul''11 Multi'!F24/100)*'Jul''11 Multi'!F10</f>
        <v>36.976500000000001</v>
      </c>
      <c r="E19" s="66">
        <f>IF(($F5*'Jul''11 Multi'!G9/'Jul''11 Multi'!G10&gt;'Jul''11 Multi'!G12),($F5*'Jul''11 Multi'!G9/'Jul''11 Multi'!G10-'Jul''11 Multi'!G12)*'Jul''11 Multi'!G24/100)*'Jul''11 Multi'!G10</f>
        <v>39.599999999999994</v>
      </c>
      <c r="F19" s="66">
        <f>IF(($F5*'Jul''11 Multi'!H9/'Jul''11 Multi'!H10&gt;'Jul''11 Multi'!H12),($F5*'Jul''11 Multi'!H9/'Jul''11 Multi'!H10-'Jul''11 Multi'!H12)*'Jul''11 Multi'!H24/100)*'Jul''11 Multi'!H10</f>
        <v>162</v>
      </c>
      <c r="G19" s="66">
        <f>IF(($F5*'Jul''11 Multi'!I9/'Jul''11 Multi'!I10&gt;'Jul''11 Multi'!I12),($F5*'Jul''11 Multi'!I9/'Jul''11 Multi'!I10-'Jul''11 Multi'!I12)*'Jul''11 Multi'!I24/100)*'Jul''11 Multi'!I10</f>
        <v>35.095500000000001</v>
      </c>
      <c r="H19" s="66">
        <f>IF(($F5*'Jul''11 Multi'!J9/'Jul''11 Multi'!J10&gt;'Jul''11 Multi'!J12),($F5*'Jul''11 Multi'!J9/'Jul''11 Multi'!J10-'Jul''11 Multi'!J12)*'Jul''11 Multi'!J24/100)*'Jul''11 Multi'!J10</f>
        <v>38.510999999999996</v>
      </c>
      <c r="I19" s="66">
        <f>IF(($F5*'Jul''11 Multi'!K9/'Jul''11 Multi'!K10&gt;'Jul''11 Multi'!K12),($F5*'Jul''11 Multi'!K9/'Jul''11 Multi'!K10-'Jul''11 Multi'!K12)*'Jul''11 Multi'!K24/100)*'Jul''11 Multi'!K10</f>
        <v>42.946200000000005</v>
      </c>
      <c r="J19" s="70"/>
    </row>
    <row r="20" spans="1:10" x14ac:dyDescent="0.15">
      <c r="A20" s="47" t="s">
        <v>309</v>
      </c>
      <c r="C20" s="66">
        <f>365*'Jul''11 Multi'!E25/100</f>
        <v>195.20930000000001</v>
      </c>
      <c r="D20" s="66">
        <f>365*'Jul''11 Multi'!F25/100</f>
        <v>197.73875000000001</v>
      </c>
      <c r="E20" s="66">
        <f>365*'Jul''11 Multi'!G25/100</f>
        <v>198.268</v>
      </c>
      <c r="F20" s="66">
        <f>365*'Jul''11 Multi'!H25/100</f>
        <v>199.83750000000001</v>
      </c>
      <c r="G20" s="66">
        <f>365*'Jul''11 Multi'!I25/100</f>
        <v>176.66</v>
      </c>
      <c r="H20" s="66">
        <f>365*'Jul''11 Multi'!J25/100</f>
        <v>215.60550000000001</v>
      </c>
      <c r="I20" s="66">
        <f>365*'Jul''11 Multi'!K25/100</f>
        <v>221.82875000000001</v>
      </c>
      <c r="J20" s="67">
        <f>AVERAGE(C20:I20)</f>
        <v>200.73540000000003</v>
      </c>
    </row>
    <row r="21" spans="1:10" x14ac:dyDescent="0.15">
      <c r="A21" s="69" t="s">
        <v>721</v>
      </c>
      <c r="B21" s="70"/>
      <c r="C21" s="68">
        <f t="shared" ref="C21:I21" si="0">SUM(C10:C20)</f>
        <v>1016.8598</v>
      </c>
      <c r="D21" s="68">
        <f t="shared" si="0"/>
        <v>1075.3242499999999</v>
      </c>
      <c r="E21" s="68">
        <f t="shared" si="0"/>
        <v>1125.8979999999999</v>
      </c>
      <c r="F21" s="68">
        <f t="shared" si="0"/>
        <v>1137.1875</v>
      </c>
      <c r="G21" s="68">
        <f t="shared" si="0"/>
        <v>972.07550000000003</v>
      </c>
      <c r="H21" s="68">
        <f t="shared" si="0"/>
        <v>1144.8689999999999</v>
      </c>
      <c r="I21" s="68">
        <f t="shared" si="0"/>
        <v>1266.8430500000004</v>
      </c>
      <c r="J21" s="72">
        <f>AVERAGE(C21:I21)</f>
        <v>1105.5795857142857</v>
      </c>
    </row>
    <row r="23" spans="1:10" x14ac:dyDescent="0.15">
      <c r="A23" s="62" t="s">
        <v>451</v>
      </c>
      <c r="C23" s="50" t="s">
        <v>872</v>
      </c>
      <c r="D23" s="50" t="s">
        <v>396</v>
      </c>
      <c r="E23" s="50" t="s">
        <v>397</v>
      </c>
      <c r="F23" s="50" t="s">
        <v>398</v>
      </c>
      <c r="G23" s="50" t="s">
        <v>163</v>
      </c>
      <c r="H23" s="50" t="s">
        <v>126</v>
      </c>
      <c r="I23" s="50" t="s">
        <v>412</v>
      </c>
      <c r="J23" s="65" t="s">
        <v>729</v>
      </c>
    </row>
    <row r="24" spans="1:10" x14ac:dyDescent="0.15">
      <c r="A24" s="47" t="s">
        <v>667</v>
      </c>
      <c r="C24" s="66">
        <f>IF($F5*'Jul''11 Multi'!E29/'Jul''11 Multi'!E30&gt;='Jul''11 Multi'!E33,('Jul''11 Multi'!E33*'Jul''11 Multi'!E37/100)*'Jul''11 Multi'!E30,($F5*'Jul''11 Multi'!E29/'Jul''11 Multi'!E30*'Jul''11 Multi'!E37/100)*'Jul''11 Multi'!E30)</f>
        <v>145.72800000000001</v>
      </c>
      <c r="D24" s="66">
        <f>IF($F5*'Jul''11 Multi'!F29/'Jul''11 Multi'!F30&gt;='Jul''11 Multi'!F33,('Jul''11 Multi'!F33*'Jul''11 Multi'!F37/100)*'Jul''11 Multi'!F30,('Bills Jul''11'!$F5*'Jul''11 Multi'!F29/'Jul''11 Multi'!F30*'Jul''11 Multi'!F37/100)*'Jul''11 Multi'!F30)</f>
        <v>172.67249999999999</v>
      </c>
      <c r="E24" s="66">
        <f>IF($F5*'Jul''11 Multi'!G29/'Jul''11 Multi'!G30&gt;='Jul''11 Multi'!G33,('Jul''11 Multi'!G33*'Jul''11 Multi'!G37/100)*'Jul''11 Multi'!G30,('Bills Jul''11'!$F5*'Jul''11 Multi'!G29/'Jul''11 Multi'!G30*'Jul''11 Multi'!G37/100)*'Jul''11 Multi'!G30)</f>
        <v>111.65</v>
      </c>
      <c r="F24" s="66">
        <f>IF($F5*'Jul''11 Multi'!H29/'Jul''11 Multi'!H30&gt;='Jul''11 Multi'!H33,('Jul''11 Multi'!H33*'Jul''11 Multi'!H37/100)*'Jul''11 Multi'!H30,('Bills Jul''11'!$F5*'Jul''11 Multi'!H29/'Jul''11 Multi'!H30*'Jul''11 Multi'!H37/100)*'Jul''11 Multi'!H30)</f>
        <v>114.1</v>
      </c>
      <c r="G24" s="66">
        <f>IF($F5*'Jul''11 Multi'!I29/'Jul''11 Multi'!I30&gt;='Jul''11 Multi'!I33,('Jul''11 Multi'!I33*'Jul''11 Multi'!I37/100)*'Jul''11 Multi'!I30,('Bills Jul''11'!$F5*'Jul''11 Multi'!I29/'Jul''11 Multi'!I30*'Jul''11 Multi'!I37/100)*'Jul''11 Multi'!I30)</f>
        <v>97.097000000000008</v>
      </c>
      <c r="H24" s="66">
        <f>IF($F5*'Jul''11 Multi'!J29/'Jul''11 Multi'!J30&gt;='Jul''11 Multi'!J33,('Jul''11 Multi'!J33*'Jul''11 Multi'!J37/100)*'Jul''11 Multi'!J30,('Bills Jul''11'!$F5*'Jul''11 Multi'!J29/'Jul''11 Multi'!J30*'Jul''11 Multi'!J37/100)*'Jul''11 Multi'!J30)</f>
        <v>120.274</v>
      </c>
      <c r="I24" s="66">
        <f>IF($F5*'Jul''11 Multi'!K29/'Jul''11 Multi'!K30&gt;='Jul''11 Multi'!K33,('Jul''11 Multi'!K33*'Jul''11 Multi'!K37/100)*'Jul''11 Multi'!K30,('Bills Jul''11'!$F5*'Jul''11 Multi'!K29/'Jul''11 Multi'!K30*'Jul''11 Multi'!K37/100)*'Jul''11 Multi'!K30)</f>
        <v>194.68680000000001</v>
      </c>
      <c r="J24" s="70"/>
    </row>
    <row r="25" spans="1:10" x14ac:dyDescent="0.15">
      <c r="A25" s="47" t="s">
        <v>170</v>
      </c>
      <c r="C25" s="66">
        <f>IF($F5*'Jul''11 Multi'!E29/'Jul''11 Multi'!E30&lt;'Jul''11 Multi'!E33,0,IF($F5*'Jul''11 Multi'!E29/'Jul''11 Multi'!E30&lt;='Jul''11 Multi'!E34,($F5*'Jul''11 Multi'!E29/'Jul''11 Multi'!E30-'Jul''11 Multi'!E33)*('Jul''11 Multi'!E38/100)*'Jul''11 Multi'!E30,('Jul''11 Multi'!E34-'Jul''11 Multi'!E33)*('Jul''11 Multi'!E38/100)*'Jul''11 Multi'!E30))</f>
        <v>128.99700000000001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70"/>
    </row>
    <row r="26" spans="1:10" x14ac:dyDescent="0.15">
      <c r="A26" s="47" t="s">
        <v>535</v>
      </c>
      <c r="C26" s="66">
        <f>IF($F5*'Jul''11 Multi'!E29/'Jul''11 Multi'!E30&lt;'Jul''11 Multi'!E34,0,IF($F5*'Jul''11 Multi'!E29/'Jul''11 Multi'!E30&lt;='Jul''11 Multi'!E35,($F5*'Jul''11 Multi'!E29/'Jul''11 Multi'!E30-'Jul''11 Multi'!E34)*('Jul''11 Multi'!E39/100)*'Jul''11 Multi'!E30,('Jul''11 Multi'!E35-'Jul''11 Multi'!E34)*('Jul''11 Multi'!E39/100)*'Jul''11 Multi'!E30))</f>
        <v>113.65199999999999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70"/>
    </row>
    <row r="27" spans="1:10" x14ac:dyDescent="0.15">
      <c r="A27" s="47" t="s">
        <v>776</v>
      </c>
      <c r="C27" s="66">
        <f>IF($F5*'Jul''11 Multi'!E29/'Jul''11 Multi'!E30&lt;'Jul''11 Multi'!E35,0,IF(F5*'Jul''11 Multi'!E29/'Jul''11 Multi'!E30&lt;='Jul''11 Multi'!E36,($F5*'Jul''11 Multi'!E29/'Jul''11 Multi'!E30-'Jul''11 Multi'!E35)*('Jul''11 Multi'!E40/100)*'Jul''11 Multi'!E30,('Jul''11 Multi'!E36-'Jul''11 Multi'!E35)*('Jul''11 Multi'!E40/100)*'Jul''11 Multi'!E30))</f>
        <v>54.747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70"/>
    </row>
    <row r="28" spans="1:10" x14ac:dyDescent="0.15">
      <c r="A28" s="47" t="s">
        <v>868</v>
      </c>
      <c r="C28" s="66">
        <f>IF(($F5*'Jul''11 Multi'!E29/'Jul''11 Multi'!E30&gt;'Jul''11 Multi'!E36),($F5*'Jul''11 Multi'!E29/'Jul''11 Multi'!E30-'Jul''11 Multi'!E36)*'Jul''11 Multi'!E41/100*'Jul''11 Multi'!E30,0)</f>
        <v>0</v>
      </c>
      <c r="D28" s="66">
        <f>IF(($F5*'Jul''11 Multi'!F29/'Jul''11 Multi'!F30&gt;'Jul''11 Multi'!F33),('Bills Jul''11'!$F5*'Jul''11 Multi'!F29/'Jul''11 Multi'!F30-'Jul''11 Multi'!F33)*'Jul''11 Multi'!F41/100)*'Jul''11 Multi'!F30</f>
        <v>271.88699999999994</v>
      </c>
      <c r="E28" s="66">
        <f>IF(($F5*'Jul''11 Multi'!G29/'Jul''11 Multi'!G30&gt;'Jul''11 Multi'!G33),('Bills Jul''11'!$F5*'Jul''11 Multi'!G29/'Jul''11 Multi'!G30-'Jul''11 Multi'!G33)*'Jul''11 Multi'!G41/100)*'Jul''11 Multi'!G30</f>
        <v>192.47112499999994</v>
      </c>
      <c r="F28" s="66">
        <f>IF(($F5*'Jul''11 Multi'!H29/'Jul''11 Multi'!H30&gt;'Jul''11 Multi'!H33),('Bills Jul''11'!$F5*'Jul''11 Multi'!H29/'Jul''11 Multi'!H30-'Jul''11 Multi'!H33)*'Jul''11 Multi'!H41/100)*'Jul''11 Multi'!H30</f>
        <v>187.57185999999999</v>
      </c>
      <c r="G28" s="66">
        <f>IF(($F5*'Jul''11 Multi'!I29/'Jul''11 Multi'!I30&gt;'Jul''11 Multi'!I33),('Bills Jul''11'!$F5*'Jul''11 Multi'!I29/'Jul''11 Multi'!I30-'Jul''11 Multi'!I33)*'Jul''11 Multi'!I41/100)*'Jul''11 Multi'!I30</f>
        <v>168.75868239999997</v>
      </c>
      <c r="H28" s="66">
        <f>IF(($F5*'Jul''11 Multi'!J29/'Jul''11 Multi'!J30&gt;'Jul''11 Multi'!J33),('Bills Jul''11'!$F5*'Jul''11 Multi'!J29/'Jul''11 Multi'!J30-'Jul''11 Multi'!J33)*'Jul''11 Multi'!J41/100)*'Jul''11 Multi'!J30</f>
        <v>207.71483809999998</v>
      </c>
      <c r="I28" s="66">
        <f>IF(($F5*'Jul''11 Multi'!K29/'Jul''11 Multi'!K30&gt;'Jul''11 Multi'!K33),('Bills Jul''11'!$F5*'Jul''11 Multi'!K29/'Jul''11 Multi'!K30-'Jul''11 Multi'!K33)*'Jul''11 Multi'!K41/100)*'Jul''11 Multi'!K30</f>
        <v>331.83149999999995</v>
      </c>
      <c r="J28" s="70"/>
    </row>
    <row r="29" spans="1:10" x14ac:dyDescent="0.15">
      <c r="A29" s="47" t="s">
        <v>744</v>
      </c>
      <c r="C29" s="66">
        <f>IF($F5*'Jul''11 Multi'!E31/'Jul''11 Multi'!E32&gt;='Jul''11 Multi'!E33,('Jul''11 Multi'!E33*'Jul''11 Multi'!E42/100)*'Jul''11 Multi'!E32,($F5*'Jul''11 Multi'!E31/'Jul''11 Multi'!E32*'Jul''11 Multi'!E42/100)*'Jul''11 Multi'!E32)</f>
        <v>135.13499999999999</v>
      </c>
      <c r="D29" s="66">
        <f>IF($F5*'Jul''11 Multi'!F31/'Jul''11 Multi'!F32&gt;='Jul''11 Multi'!F33,('Jul''11 Multi'!F33*'Jul''11 Multi'!F42/100)*'Jul''11 Multi'!F32,('Bills Jul''11'!$F5*'Jul''11 Multi'!F31/'Jul''11 Multi'!F32*'Jul''11 Multi'!F42/100)*'Jul''11 Multi'!F32)</f>
        <v>161.81549999999999</v>
      </c>
      <c r="E29" s="66">
        <f>IF($F5*'Jul''11 Multi'!G31/'Jul''11 Multi'!G32&gt;='Jul''11 Multi'!G33,('Jul''11 Multi'!G33*'Jul''11 Multi'!G42/100)*'Jul''11 Multi'!G32,('Bills Jul''11'!$F5*'Jul''11 Multi'!G31/'Jul''11 Multi'!G32*'Jul''11 Multi'!G42/100)*'Jul''11 Multi'!G32)</f>
        <v>207.9</v>
      </c>
      <c r="F29" s="66">
        <f>IF($F5*'Jul''11 Multi'!H31/'Jul''11 Multi'!H32&gt;='Jul''11 Multi'!H33,('Jul''11 Multi'!H33*'Jul''11 Multi'!H42/100)*'Jul''11 Multi'!H32,('Bills Jul''11'!$F5*'Jul''11 Multi'!H31/'Jul''11 Multi'!H32*'Jul''11 Multi'!H42/100)*'Jul''11 Multi'!H32)</f>
        <v>215.6</v>
      </c>
      <c r="G29" s="66">
        <f>IF($F5*'Jul''11 Multi'!I31/'Jul''11 Multi'!I32&gt;='Jul''11 Multi'!I33,('Jul''11 Multi'!I33*'Jul''11 Multi'!I42/100)*'Jul''11 Multi'!I32,('Bills Jul''11'!$F5*'Jul''11 Multi'!I31/'Jul''11 Multi'!I32*'Jul''11 Multi'!I42/100)*'Jul''11 Multi'!I32)</f>
        <v>184.64599999999999</v>
      </c>
      <c r="H29" s="66">
        <f>IF($F5*'Jul''11 Multi'!J31/'Jul''11 Multi'!J32&gt;='Jul''11 Multi'!J33,('Jul''11 Multi'!J33*'Jul''11 Multi'!J42/100)*'Jul''11 Multi'!J32,('Bills Jul''11'!$F5*'Jul''11 Multi'!J31/'Jul''11 Multi'!J32*'Jul''11 Multi'!J42/100)*'Jul''11 Multi'!J32)</f>
        <v>229.768</v>
      </c>
      <c r="I29" s="66">
        <f>IF($F5*'Jul''11 Multi'!K31/'Jul''11 Multi'!K32&gt;='Jul''11 Multi'!K33,('Jul''11 Multi'!K33*'Jul''11 Multi'!K42/100)*'Jul''11 Multi'!K32,('Bills Jul''11'!$F5*'Jul''11 Multi'!K31/'Jul''11 Multi'!K32*'Jul''11 Multi'!K42/100)*'Jul''11 Multi'!K32)</f>
        <v>182.31675000000001</v>
      </c>
      <c r="J29" s="70"/>
    </row>
    <row r="30" spans="1:10" x14ac:dyDescent="0.15">
      <c r="A30" s="47" t="s">
        <v>389</v>
      </c>
      <c r="C30" s="66">
        <f>IF($F5*'Jul''11 Multi'!E31/'Jul''11 Multi'!E32&lt;'Jul''11 Multi'!E33,0,IF($F5*'Jul''11 Multi'!E31/'Jul''11 Multi'!E32&lt;='Jul''11 Multi'!E34,($F5*'Jul''11 Multi'!E31/'Jul''11 Multi'!E32-'Jul''11 Multi'!E33)*('Jul''11 Multi'!E43/100)*'Jul''11 Multi'!E32,('Jul''11 Multi'!E34-'Jul''11 Multi'!E33)*('Jul''11 Multi'!E43/100)*'Jul''11 Multi'!E32))</f>
        <v>120.78000000000002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70"/>
    </row>
    <row r="31" spans="1:10" x14ac:dyDescent="0.15">
      <c r="A31" s="47" t="s">
        <v>673</v>
      </c>
      <c r="C31" s="66">
        <f>IF($F5*'Jul''11 Multi'!E31/'Jul''11 Multi'!E32&lt;'Jul''11 Multi'!E34,0,IF($F5*'Jul''11 Multi'!E31/'Jul''11 Multi'!E32&lt;='Jul''11 Multi'!E35,($F5*'Jul''11 Multi'!E31/'Jul''11 Multi'!E32-'Jul''11 Multi'!E34)*('Jul''11 Multi'!E44/100)*'Jul''11 Multi'!E32,('Jul''11 Multi'!E35-'Jul''11 Multi'!E34)*('Jul''11 Multi'!E44/100)*'Jul''11 Multi'!E32))</f>
        <v>108.20699999999999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70"/>
    </row>
    <row r="32" spans="1:10" x14ac:dyDescent="0.15">
      <c r="A32" s="47" t="s">
        <v>576</v>
      </c>
      <c r="C32" s="66">
        <f>IF($F5*'Jul''11 Multi'!E31/'Jul''11 Multi'!E32&lt;'Jul''11 Multi'!E35,0,IF($F5*'Jul''11 Multi'!E31/'Jul''11 Multi'!E32&lt;='Jul''11 Multi'!E36,($F5*'Jul''11 Multi'!E31/'Jul''11 Multi'!E32-'Jul''11 Multi'!E35)*('Jul''11 Multi'!E45/100)*'Jul''11 Multi'!E32,('Jul''11 Multi'!E36-'Jul''11 Multi'!E35)*('Jul''11 Multi'!E45/100)*'Jul''11 Multi'!E32))</f>
        <v>53.261999999999993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70"/>
    </row>
    <row r="33" spans="1:10" x14ac:dyDescent="0.15">
      <c r="A33" s="47" t="s">
        <v>742</v>
      </c>
      <c r="C33" s="66">
        <f>IF(($F5*'Jul''11 Multi'!E31/'Jul''11 Multi'!E32&gt;'Jul''11 Multi'!E36),($F5*'Jul''11 Multi'!E31/'Jul''11 Multi'!E32-'Jul''11 Multi'!E36)*'Jul''11 Multi'!E46/100*'Jul''11 Multi'!E32,0)</f>
        <v>0</v>
      </c>
      <c r="D33" s="66">
        <f>IF(($F5*'Jul''11 Multi'!F31/'Jul''11 Multi'!F32&gt;'Jul''11 Multi'!F33),('Bills Jul''11'!$F5*'Jul''11 Multi'!F31/'Jul''11 Multi'!F32-'Jul''11 Multi'!F33)*'Jul''11 Multi'!F46/100)*'Jul''11 Multi'!F32</f>
        <v>234.92700000000002</v>
      </c>
      <c r="E33" s="66">
        <f>IF(($F5*'Jul''11 Multi'!G31/'Jul''11 Multi'!G32&gt;'Jul''11 Multi'!G33),('Bills Jul''11'!$F5*'Jul''11 Multi'!G31/'Jul''11 Multi'!G32-'Jul''11 Multi'!G33)*'Jul''11 Multi'!G46/100)*'Jul''11 Multi'!G32</f>
        <v>323.35148999999996</v>
      </c>
      <c r="F33" s="66">
        <f>IF(($F5*'Jul''11 Multi'!H31/'Jul''11 Multi'!H32&gt;'Jul''11 Multi'!H33),('Bills Jul''11'!$F5*'Jul''11 Multi'!H31/'Jul''11 Multi'!H32-'Jul''11 Multi'!H33)*'Jul''11 Multi'!H46/100)*'Jul''11 Multi'!H32</f>
        <v>335.94959999999992</v>
      </c>
      <c r="G33" s="66">
        <f>IF(($F5*'Jul''11 Multi'!I31/'Jul''11 Multi'!I32&gt;'Jul''11 Multi'!I33),('Bills Jul''11'!$F5*'Jul''11 Multi'!I31/'Jul''11 Multi'!I32-'Jul''11 Multi'!I33)*'Jul''11 Multi'!I46/100)*'Jul''11 Multi'!I32</f>
        <v>293.78792520000002</v>
      </c>
      <c r="H33" s="66">
        <f>IF(($F5*'Jul''11 Multi'!J31/'Jul''11 Multi'!J32&gt;'Jul''11 Multi'!J33),('Bills Jul''11'!$F5*'Jul''11 Multi'!J31/'Jul''11 Multi'!J32-'Jul''11 Multi'!J33)*'Jul''11 Multi'!J46/100)*'Jul''11 Multi'!J32</f>
        <v>359.38208459999993</v>
      </c>
      <c r="I33" s="66">
        <f>IF(($F5*'Jul''11 Multi'!K31/'Jul''11 Multi'!K32&gt;'Jul''11 Multi'!K33),('Bills Jul''11'!$F5*'Jul''11 Multi'!K31/'Jul''11 Multi'!K32-'Jul''11 Multi'!K33)*'Jul''11 Multi'!K46/100)*'Jul''11 Multi'!K32</f>
        <v>314.13689999999997</v>
      </c>
      <c r="J33" s="70"/>
    </row>
    <row r="34" spans="1:10" x14ac:dyDescent="0.15">
      <c r="A34" s="47" t="s">
        <v>309</v>
      </c>
      <c r="C34" s="66">
        <f>365*'Jul''11 Multi'!E47/100</f>
        <v>165.57859999999999</v>
      </c>
      <c r="D34" s="66">
        <f>365*'Jul''11 Multi'!F47/100</f>
        <v>179.91215</v>
      </c>
      <c r="E34" s="66">
        <f>365*'Jul''11 Multi'!G47/100</f>
        <v>186.04049999999998</v>
      </c>
      <c r="F34" s="66">
        <f>365*'Jul''11 Multi'!H47/100</f>
        <v>184.39800000000002</v>
      </c>
      <c r="G34" s="66">
        <f>365*'Jul''11 Multi'!I47/100</f>
        <v>156.58500000000001</v>
      </c>
      <c r="H34" s="66">
        <f>365*'Jul''11 Multi'!J47/100</f>
        <v>207.17399999999998</v>
      </c>
      <c r="I34" s="66">
        <f>365*'Jul''11 Multi'!K47/100</f>
        <v>191.39504999999997</v>
      </c>
      <c r="J34" s="67">
        <f>AVERAGE(C34:I34)</f>
        <v>181.58332857142861</v>
      </c>
    </row>
    <row r="35" spans="1:10" x14ac:dyDescent="0.15">
      <c r="A35" s="69" t="s">
        <v>721</v>
      </c>
      <c r="B35" s="70"/>
      <c r="C35" s="68">
        <f t="shared" ref="C35:I35" si="1">SUM(C24:C34)</f>
        <v>1026.0865999999999</v>
      </c>
      <c r="D35" s="68">
        <f t="shared" si="1"/>
        <v>1021.21415</v>
      </c>
      <c r="E35" s="68">
        <f t="shared" si="1"/>
        <v>1021.4131149999999</v>
      </c>
      <c r="F35" s="68">
        <f t="shared" si="1"/>
        <v>1037.6194599999999</v>
      </c>
      <c r="G35" s="68">
        <f t="shared" si="1"/>
        <v>900.87460759999999</v>
      </c>
      <c r="H35" s="68">
        <f t="shared" si="1"/>
        <v>1124.3129226999999</v>
      </c>
      <c r="I35" s="68">
        <f t="shared" si="1"/>
        <v>1214.3669999999997</v>
      </c>
      <c r="J35" s="72">
        <f>AVERAGE(C35:I35)</f>
        <v>1049.4125507571428</v>
      </c>
    </row>
    <row r="37" spans="1:10" x14ac:dyDescent="0.15">
      <c r="A37" s="64" t="s">
        <v>84</v>
      </c>
    </row>
    <row r="39" spans="1:10" x14ac:dyDescent="0.15">
      <c r="A39" s="62" t="s">
        <v>341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412</v>
      </c>
      <c r="J39" s="65" t="s">
        <v>729</v>
      </c>
    </row>
    <row r="40" spans="1:10" x14ac:dyDescent="0.15">
      <c r="A40" s="47" t="s">
        <v>667</v>
      </c>
      <c r="C40" s="66">
        <f>IF($F5*'Jul''11 Envestra'!E7/'Jul''11 Envestra'!E8&gt;='Jul''11 Envestra'!E11,('Jul''11 Envestra'!E11*'Jul''11 Envestra'!E13/100)*'Jul''11 Envestra'!E8,($F5*'Jul''11 Envestra'!E7/'Jul''11 Envestra'!E8*'Jul''11 Envestra'!E13/100)*'Jul''11 Envestra'!E8)</f>
        <v>190.476</v>
      </c>
      <c r="D40" s="66">
        <f>IF($F5*'Jul''11 Envestra'!F7/'Jul''11 Envestra'!F8&gt;='Jul''11 Envestra'!F11,('Jul''11 Envestra'!F11*'Jul''11 Envestra'!F13/100)*'Jul''11 Envestra'!F8,($F5*'Jul''11 Envestra'!F7/'Jul''11 Envestra'!F8*'Jul''11 Envestra'!F13/100)*'Jul''11 Envestra'!F8)</f>
        <v>126.54400000000001</v>
      </c>
      <c r="E40" s="66">
        <f>IF($F5*'Jul''11 Envestra'!G7/'Jul''11 Envestra'!G8&gt;='Jul''11 Envestra'!G11,('Jul''11 Envestra'!G11*'Jul''11 Envestra'!G13/100)*'Jul''11 Envestra'!G8,($F5*'Jul''11 Envestra'!G7/'Jul''11 Envestra'!G8*'Jul''11 Envestra'!G13/100)*'Jul''11 Envestra'!G8)</f>
        <v>131.12</v>
      </c>
      <c r="F40" s="66">
        <f>IF($F5*'Jul''11 Envestra'!H7/'Jul''11 Envestra'!H8&gt;='Jul''11 Envestra'!H11,('Jul''11 Envestra'!H11*'Jul''11 Envestra'!H13/100)*'Jul''11 Envestra'!H8,($F5*'Jul''11 Envestra'!H7/'Jul''11 Envestra'!H8*'Jul''11 Envestra'!H13/100)*'Jul''11 Envestra'!H8)</f>
        <v>131.19999999999999</v>
      </c>
      <c r="G40" s="66">
        <f>IF($F5*'Jul''11 Envestra'!I7/'Jul''11 Envestra'!I8&gt;='Jul''11 Envestra'!I11,('Jul''11 Envestra'!I11*'Jul''11 Envestra'!I13/100)*'Jul''11 Envestra'!I8,($F5*'Jul''11 Envestra'!I7/'Jul''11 Envestra'!I8*'Jul''11 Envestra'!I13/100)*'Jul''11 Envestra'!I8)</f>
        <v>123.288</v>
      </c>
      <c r="H40" s="66">
        <f>IF($F5*'Jul''11 Envestra'!J7/'Jul''11 Envestra'!J8&gt;='Jul''11 Envestra'!J11,('Jul''11 Envestra'!J11*'Jul''11 Envestra'!J13/100)*'Jul''11 Envestra'!J8,($F5*'Jul''11 Envestra'!J7/'Jul''11 Envestra'!J8*'Jul''11 Envestra'!J13/100)*'Jul''11 Envestra'!J8)</f>
        <v>141.15199999999999</v>
      </c>
      <c r="I40" s="66">
        <f>IF($F5*'Jul''11 Envestra'!K7/'Jul''11 Envestra'!K8&gt;='Jul''11 Envestra'!K11,('Jul''11 Envestra'!K11*'Jul''11 Envestra'!K13/100)*'Jul''11 Envestra'!K8,($F5*'Jul''11 Envestra'!K7/'Jul''11 Envestra'!K8*'Jul''11 Envestra'!K13/100)*'Jul''11 Envestra'!K8)</f>
        <v>144.5224</v>
      </c>
      <c r="J40" s="70"/>
    </row>
    <row r="41" spans="1:10" x14ac:dyDescent="0.15">
      <c r="A41" s="47" t="s">
        <v>170</v>
      </c>
      <c r="C41" s="66">
        <f>IF($F5*'Jul''11 Envestra'!E7/'Jul''11 Envestra'!E8&lt;'Jul''11 Envestra'!E11,0,IF($F5*'Jul''11 Envestra'!E7/'Jul''11 Envestra'!E8&lt;='Jul''11 Envestra'!E12,($F5*'Jul''11 Envestra'!E7/'Jul''11 Envestra'!E8-'Jul''11 Envestra'!E11)*('Jul''11 Envestra'!E14/100)*'Jul''11 Envestra'!E8,('Jul''11 Envestra'!E12-'Jul''11 Envestra'!E11)*('Jul''11 Envestra'!E14/100)*'Jul''11 Envestra'!E8))</f>
        <v>128.27406239999996</v>
      </c>
      <c r="D41" s="66">
        <f>IF($F5*'Jul''11 Envestra'!F7/'Jul''11 Envestra'!F8&lt;'Jul''11 Envestra'!F11,0,IF($F5*'Jul''11 Envestra'!F7/'Jul''11 Envestra'!F8&lt;='Jul''11 Envestra'!F12,($F5*'Jul''11 Envestra'!F7/'Jul''11 Envestra'!F8-'Jul''11 Envestra'!F11)*('Jul''11 Envestra'!F14/100)*'Jul''11 Envestra'!F8,('Jul''11 Envestra'!F12-'Jul''11 Envestra'!F11)*('Jul''11 Envestra'!F14/100)*'Jul''11 Envestra'!F8))</f>
        <v>194.01965329999996</v>
      </c>
      <c r="E41" s="66">
        <f>IF($F5*'Jul''11 Envestra'!G7/'Jul''11 Envestra'!G8&lt;'Jul''11 Envestra'!G11,0,IF($F5*'Jul''11 Envestra'!G7/'Jul''11 Envestra'!G8&lt;='Jul''11 Envestra'!G12,($F5*'Jul''11 Envestra'!G7/'Jul''11 Envestra'!G8-'Jul''11 Envestra'!G11)*('Jul''11 Envestra'!G14/100)*'Jul''11 Envestra'!G8,('Jul''11 Envestra'!G12-'Jul''11 Envestra'!G11)*('Jul''11 Envestra'!G14/100)*'Jul''11 Envestra'!G8))</f>
        <v>200.16765999999998</v>
      </c>
      <c r="F41" s="66">
        <f>IF($F5*'Jul''11 Envestra'!H7/'Jul''11 Envestra'!H8&lt;'Jul''11 Envestra'!H11,0,IF($F5*'Jul''11 Envestra'!H7/'Jul''11 Envestra'!H8&lt;='Jul''11 Envestra'!H12,($F5*'Jul''11 Envestra'!H7/'Jul''11 Envestra'!H8-'Jul''11 Envestra'!H11)*('Jul''11 Envestra'!H14/100)*'Jul''11 Envestra'!H8,('Jul''11 Envestra'!H12-'Jul''11 Envestra'!H11)*('Jul''11 Envestra'!H14/100)*'Jul''11 Envestra'!H8))</f>
        <v>0</v>
      </c>
      <c r="G41" s="66">
        <f>IF($F5*'Jul''11 Envestra'!I7/'Jul''11 Envestra'!I8&lt;'Jul''11 Envestra'!I11,0,IF($F5*'Jul''11 Envestra'!I7/'Jul''11 Envestra'!I8&lt;='Jul''11 Envestra'!I12,($F5*'Jul''11 Envestra'!I7/'Jul''11 Envestra'!I8-'Jul''11 Envestra'!I11)*('Jul''11 Envestra'!I14/100)*'Jul''11 Envestra'!I8,('Jul''11 Envestra'!I12-'Jul''11 Envestra'!I11)*('Jul''11 Envestra'!I14/100)*'Jul''11 Envestra'!I8))</f>
        <v>190.30225389999995</v>
      </c>
      <c r="H41" s="66">
        <f>IF($F5*'Jul''11 Envestra'!J7/'Jul''11 Envestra'!J8&lt;'Jul''11 Envestra'!J11,0,IF($F5*'Jul''11 Envestra'!J7/'Jul''11 Envestra'!J8&lt;='Jul''11 Envestra'!J12,($F5*'Jul''11 Envestra'!J7/'Jul''11 Envestra'!J8-'Jul''11 Envestra'!J11)*('Jul''11 Envestra'!J14/100)*'Jul''11 Envestra'!J8,('Jul''11 Envestra'!J12-'Jul''11 Envestra'!J11)*('Jul''11 Envestra'!J14/100)*'Jul''11 Envestra'!J8))</f>
        <v>217.46786489999997</v>
      </c>
      <c r="I41" s="66">
        <f>IF($F5*'Jul''11 Envestra'!K7/'Jul''11 Envestra'!K8&lt;'Jul''11 Envestra'!K11,0,IF($F5*'Jul''11 Envestra'!K7/'Jul''11 Envestra'!K8&lt;='Jul''11 Envestra'!K12,($F5*'Jul''11 Envestra'!K7/'Jul''11 Envestra'!K8-'Jul''11 Envestra'!K11)*('Jul''11 Envestra'!K14/100)*'Jul''11 Envestra'!K8,('Jul''11 Envestra'!K12-'Jul''11 Envestra'!K11)*('Jul''11 Envestra'!K14/100)*'Jul''11 Envestra'!K8))</f>
        <v>221.34253888999993</v>
      </c>
      <c r="J41" s="70"/>
    </row>
    <row r="42" spans="1:10" x14ac:dyDescent="0.15">
      <c r="A42" s="47" t="s">
        <v>868</v>
      </c>
      <c r="C42" s="66">
        <f>IF(($F5*'Jul''11 Envestra'!E7/'Jul''11 Envestra'!E8&gt;'Jul''11 Envestra'!E12),($F5*'Jul''11 Envestra'!E7/'Jul''11 Envestra'!E8-'Jul''11 Envestra'!E12)*'Jul''11 Envestra'!E15/100)*'Jul''11 Envestra'!E8</f>
        <v>0</v>
      </c>
      <c r="D42" s="66">
        <f>IF(($F5*'Jul''11 Envestra'!F7/'Jul''11 Envestra'!F8&gt;'Jul''11 Envestra'!F12),($F5*'Jul''11 Envestra'!F7/'Jul''11 Envestra'!F8-'Jul''11 Envestra'!F12)*'Jul''11 Envestra'!F15/100)*'Jul''11 Envestra'!F8</f>
        <v>0</v>
      </c>
      <c r="E42" s="66">
        <f>IF(($F5*'Jul''11 Envestra'!G7/'Jul''11 Envestra'!G8&gt;'Jul''11 Envestra'!G12),($F5*'Jul''11 Envestra'!G7/'Jul''11 Envestra'!G8-'Jul''11 Envestra'!G12)*'Jul''11 Envestra'!G15/100)*'Jul''11 Envestra'!G8</f>
        <v>0</v>
      </c>
      <c r="F42" s="66">
        <f>IF(($F5*'Jul''11 Envestra'!H7/'Jul''11 Envestra'!H8&gt;'Jul''11 Envestra'!H12),($F5*'Jul''11 Envestra'!H7/'Jul''11 Envestra'!H8-'Jul''11 Envestra'!H12)*'Jul''11 Envestra'!H15/100)*'Jul''11 Envestra'!H8</f>
        <v>198.86786999999995</v>
      </c>
      <c r="G42" s="66">
        <f>IF(($F5*'Jul''11 Envestra'!I7/'Jul''11 Envestra'!I8&gt;'Jul''11 Envestra'!I12),($F5*'Jul''11 Envestra'!I7/'Jul''11 Envestra'!I8-'Jul''11 Envestra'!I12)*'Jul''11 Envestra'!I15/100)*'Jul''11 Envestra'!I8</f>
        <v>0</v>
      </c>
      <c r="H42" s="66">
        <f>IF(($F5*'Jul''11 Envestra'!J7/'Jul''11 Envestra'!J8&gt;'Jul''11 Envestra'!J12),($F5*'Jul''11 Envestra'!J7/'Jul''11 Envestra'!J8-'Jul''11 Envestra'!J12)*'Jul''11 Envestra'!J15/100)*'Jul''11 Envestra'!J8</f>
        <v>0</v>
      </c>
      <c r="I42" s="66">
        <f>IF(($F5*'Jul''11 Envestra'!K7/'Jul''11 Envestra'!K8&gt;'Jul''11 Envestra'!K12),($F5*'Jul''11 Envestra'!K7/'Jul''11 Envestra'!K8-'Jul''11 Envestra'!K12)*'Jul''11 Envestra'!K15/100)*'Jul''11 Envestra'!K8</f>
        <v>0</v>
      </c>
      <c r="J42" s="70"/>
    </row>
    <row r="43" spans="1:10" x14ac:dyDescent="0.15">
      <c r="A43" s="47" t="s">
        <v>744</v>
      </c>
      <c r="C43" s="66">
        <f>IF($F5*'Jul''11 Envestra'!E9/'Jul''11 Envestra'!E10&gt;='Jul''11 Envestra'!E11,('Jul''11 Envestra'!E11*'Jul''11 Envestra'!E16/100)*'Jul''11 Envestra'!E10,($F5*'Jul''11 Envestra'!E9/'Jul''11 Envestra'!E10*'Jul''11 Envestra'!E16/100)*'Jul''11 Envestra'!E10)</f>
        <v>364.32</v>
      </c>
      <c r="D43" s="66">
        <f>IF($F5*'Jul''11 Envestra'!F9/'Jul''11 Envestra'!F10&gt;='Jul''11 Envestra'!F11,('Jul''11 Envestra'!F11*'Jul''11 Envestra'!F16/100)*'Jul''11 Envestra'!F10,($F5*'Jul''11 Envestra'!F9/'Jul''11 Envestra'!F10*'Jul''11 Envestra'!F16/100)*'Jul''11 Envestra'!F10)</f>
        <v>236.19200000000001</v>
      </c>
      <c r="E43" s="66">
        <f>IF($F5*'Jul''11 Envestra'!G9/'Jul''11 Envestra'!G10&gt;='Jul''11 Envestra'!G11,('Jul''11 Envestra'!G11*'Jul''11 Envestra'!G16/100)*'Jul''11 Envestra'!G10,($F5*'Jul''11 Envestra'!G9/'Jul''11 Envestra'!G10*'Jul''11 Envestra'!G16/100)*'Jul''11 Envestra'!G10)</f>
        <v>251.68</v>
      </c>
      <c r="F43" s="66">
        <f>IF($F5*'Jul''11 Envestra'!H9/'Jul''11 Envestra'!H10&gt;='Jul''11 Envestra'!H11,('Jul''11 Envestra'!H11*'Jul''11 Envestra'!H16/100)*'Jul''11 Envestra'!H10,($F5*'Jul''11 Envestra'!H9/'Jul''11 Envestra'!H10*'Jul''11 Envestra'!H16/100)*'Jul''11 Envestra'!H10)</f>
        <v>252.8</v>
      </c>
      <c r="G43" s="66">
        <f>IF($F5*'Jul''11 Envestra'!I9/'Jul''11 Envestra'!I10&gt;='Jul''11 Envestra'!I11,('Jul''11 Envestra'!I11*'Jul''11 Envestra'!I16/100)*'Jul''11 Envestra'!I10,($F5*'Jul''11 Envestra'!I9/'Jul''11 Envestra'!I10*'Jul''11 Envestra'!I16/100)*'Jul''11 Envestra'!I10)</f>
        <v>233.90400000000002</v>
      </c>
      <c r="H43" s="66">
        <f>IF($F5*'Jul''11 Envestra'!J9/'Jul''11 Envestra'!J10&gt;='Jul''11 Envestra'!J11,('Jul''11 Envestra'!J11*'Jul''11 Envestra'!J16/100)*'Jul''11 Envestra'!J10,($F5*'Jul''11 Envestra'!J9/'Jul''11 Envestra'!J10*'Jul''11 Envestra'!J16/100)*'Jul''11 Envestra'!J10)</f>
        <v>269.63200000000001</v>
      </c>
      <c r="I43" s="66">
        <f>IF($F5*'Jul''11 Envestra'!K9/'Jul''11 Envestra'!K10&gt;='Jul''11 Envestra'!K11,('Jul''11 Envestra'!K11*'Jul''11 Envestra'!K16/100)*'Jul''11 Envestra'!K10,($F5*'Jul''11 Envestra'!K9/'Jul''11 Envestra'!K10*'Jul''11 Envestra'!K16/100)*'Jul''11 Envestra'!K10)</f>
        <v>284.50399999999996</v>
      </c>
      <c r="J43" s="70"/>
    </row>
    <row r="44" spans="1:10" x14ac:dyDescent="0.15">
      <c r="A44" s="47" t="s">
        <v>389</v>
      </c>
      <c r="C44" s="66">
        <f>IF($F5*'Jul''11 Envestra'!E9/'Jul''11 Envestra'!E10&lt;'Jul''11 Envestra'!E11,0,IF($F5*'Jul''11 Envestra'!E9/'Jul''11 Envestra'!E10&lt;='Jul''11 Envestra'!E12,($F5*'Jul''11 Envestra'!E9/'Jul''11 Envestra'!E10-'Jul''11 Envestra'!E11)*('Jul''11 Envestra'!E17/100)*'Jul''11 Envestra'!E10,('Jul''11 Envestra'!E12-'Jul''11 Envestra'!E11)*('Jul''11 Envestra'!E17/100)*'Jul''11 Envestra'!E10))</f>
        <v>248.23406519999992</v>
      </c>
      <c r="D44" s="66">
        <f>IF($F5*'Jul''11 Envestra'!F9/'Jul''11 Envestra'!F10&lt;'Jul''11 Envestra'!F11,0,IF($F5*'Jul''11 Envestra'!F9/'Jul''11 Envestra'!F10&lt;='Jul''11 Envestra'!F12,($F5*'Jul''11 Envestra'!F9/'Jul''11 Envestra'!F10-'Jul''11 Envestra'!F11)*('Jul''11 Envestra'!F17/100)*'Jul''11 Envestra'!F10,('Jul''11 Envestra'!F12-'Jul''11 Envestra'!F11)*('Jul''11 Envestra'!F17/100)*'Jul''11 Envestra'!F10))</f>
        <v>382.89213819999998</v>
      </c>
      <c r="E44" s="66">
        <f>IF($F5*'Jul''11 Envestra'!G9/'Jul''11 Envestra'!G10&lt;'Jul''11 Envestra'!G11,0,IF($F5*'Jul''11 Envestra'!G9/'Jul''11 Envestra'!G10&lt;='Jul''11 Envestra'!G12,($F5*'Jul''11 Envestra'!G9/'Jul''11 Envestra'!G10-'Jul''11 Envestra'!G11)*('Jul''11 Envestra'!G17/100)*'Jul''11 Envestra'!G10,('Jul''11 Envestra'!G12-'Jul''11 Envestra'!G11)*('Jul''11 Envestra'!G17/100)*'Jul''11 Envestra'!G10))</f>
        <v>388.89716799999991</v>
      </c>
      <c r="F44" s="66">
        <f>IF($F5*'Jul''11 Envestra'!H9/'Jul''11 Envestra'!H10&lt;'Jul''11 Envestra'!H11,0,IF($F5*'Jul''11 Envestra'!H9/'Jul''11 Envestra'!H10&lt;='Jul''11 Envestra'!H12,($F5*'Jul''11 Envestra'!H9/'Jul''11 Envestra'!H10-'Jul''11 Envestra'!H11)*('Jul''11 Envestra'!H17/100)*'Jul''11 Envestra'!H10,('Jul''11 Envestra'!H12-'Jul''11 Envestra'!H11)*('Jul''11 Envestra'!H17/100)*'Jul''11 Envestra'!H10))</f>
        <v>0</v>
      </c>
      <c r="G44" s="66">
        <f>IF($F5*'Jul''11 Envestra'!I9/'Jul''11 Envestra'!I10&lt;'Jul''11 Envestra'!I11,0,IF($F5*'Jul''11 Envestra'!I9/'Jul''11 Envestra'!I10&lt;='Jul''11 Envestra'!I12,($F5*'Jul''11 Envestra'!I9/'Jul''11 Envestra'!I10-'Jul''11 Envestra'!I11)*('Jul''11 Envestra'!I17/100)*'Jul''11 Envestra'!I10,('Jul''11 Envestra'!I12-'Jul''11 Envestra'!I11)*('Jul''11 Envestra'!I17/100)*'Jul''11 Envestra'!I10))</f>
        <v>362.8753721999999</v>
      </c>
      <c r="H44" s="66">
        <f>IF($F5*'Jul''11 Envestra'!J9/'Jul''11 Envestra'!J10&lt;'Jul''11 Envestra'!J11,0,IF($F5*'Jul''11 Envestra'!J9/'Jul''11 Envestra'!J10&lt;='Jul''11 Envestra'!J12,($F5*'Jul''11 Envestra'!J9/'Jul''11 Envestra'!J10-'Jul''11 Envestra'!J11)*('Jul''11 Envestra'!J17/100)*'Jul''11 Envestra'!J10,('Jul''11 Envestra'!J12-'Jul''11 Envestra'!J11)*('Jul''11 Envestra'!J17/100)*'Jul''11 Envestra'!J10))</f>
        <v>421.49590119999993</v>
      </c>
      <c r="I44" s="66">
        <f>IF($F5*'Jul''11 Envestra'!K9/'Jul''11 Envestra'!K10&lt;'Jul''11 Envestra'!K11,0,IF($F5*'Jul''11 Envestra'!K9/'Jul''11 Envestra'!K10&lt;='Jul''11 Envestra'!K12,($F5*'Jul''11 Envestra'!K9/'Jul''11 Envestra'!K10-'Jul''11 Envestra'!K11)*('Jul''11 Envestra'!K17/100)*'Jul''11 Envestra'!K10,('Jul''11 Envestra'!K12-'Jul''11 Envestra'!K11)*('Jul''11 Envestra'!K17/100)*'Jul''11 Envestra'!K10))</f>
        <v>432.33355021999995</v>
      </c>
      <c r="J44" s="70"/>
    </row>
    <row r="45" spans="1:10" x14ac:dyDescent="0.15">
      <c r="A45" s="47" t="s">
        <v>742</v>
      </c>
      <c r="C45" s="66">
        <f>IF(($F5*'Jul''11 Envestra'!E9/'Jul''11 Envestra'!E10&gt;'Jul''11 Envestra'!E12),($F5*'Jul''11 Envestra'!E9/'Jul''11 Envestra'!E10-'Jul''11 Envestra'!E12)*'Jul''11 Envestra'!E18/100)*'Jul''11 Envestra'!E10</f>
        <v>0</v>
      </c>
      <c r="D45" s="87">
        <f>IF(($F5*'Jul''11 Envestra'!F9/'Jul''11 Envestra'!F10&gt;'Jul''11 Envestra'!F12),($F5*'Jul''11 Envestra'!F9/'Jul''11 Envestra'!F10-'Jul''11 Envestra'!F12)*'Jul''11 Envestra'!F18/100)*'Jul''11 Envestra'!F10</f>
        <v>0</v>
      </c>
      <c r="E45" s="66">
        <f>IF(($F5*'Jul''11 Envestra'!G9/'Jul''11 Envestra'!G10&gt;'Jul''11 Envestra'!G12),($F5*'Jul''11 Envestra'!G9/'Jul''11 Envestra'!G10-'Jul''11 Envestra'!G12)*'Jul''11 Envestra'!G18/100)*'Jul''11 Envestra'!G10</f>
        <v>0</v>
      </c>
      <c r="F45" s="66">
        <f>IF(($F5*'Jul''11 Envestra'!H9/'Jul''11 Envestra'!H10&gt;'Jul''11 Envestra'!H12),($F5*'Jul''11 Envestra'!H9/'Jul''11 Envestra'!H10-'Jul''11 Envestra'!H12)*'Jul''11 Envestra'!H18/100)*'Jul''11 Envestra'!H10</f>
        <v>392.53657999999996</v>
      </c>
      <c r="G45" s="66">
        <f>IF(($F5*'Jul''11 Envestra'!I9/'Jul''11 Envestra'!I10&gt;'Jul''11 Envestra'!I12),($F5*'Jul''11 Envestra'!I9/'Jul''11 Envestra'!I10-'Jul''11 Envestra'!I12)*'Jul''11 Envestra'!I18/100)*'Jul''11 Envestra'!I10</f>
        <v>0</v>
      </c>
      <c r="H45" s="66">
        <f>IF(($F5*'Jul''11 Envestra'!J9/'Jul''11 Envestra'!J10&gt;'Jul''11 Envestra'!J12),($F5*'Jul''11 Envestra'!J9/'Jul''11 Envestra'!J10-'Jul''11 Envestra'!J12)*'Jul''11 Envestra'!J18/100)*'Jul''11 Envestra'!J10</f>
        <v>0</v>
      </c>
      <c r="I45" s="66">
        <f>IF(($F5*'Jul''11 Envestra'!K9/'Jul''11 Envestra'!K10&gt;'Jul''11 Envestra'!K12),($F5*'Jul''11 Envestra'!K9/'Jul''11 Envestra'!K10-'Jul''11 Envestra'!K12)*'Jul''11 Envestra'!K18/100)*'Jul''11 Envestra'!K10</f>
        <v>0</v>
      </c>
      <c r="J45" s="70"/>
    </row>
    <row r="46" spans="1:10" x14ac:dyDescent="0.15">
      <c r="A46" s="47" t="s">
        <v>309</v>
      </c>
      <c r="C46" s="66">
        <f>365*'Jul''11 Envestra'!E19/100</f>
        <v>186.29599999999999</v>
      </c>
      <c r="D46" s="66">
        <f>365*'Jul''11 Envestra'!F19/100</f>
        <v>184.28850000000003</v>
      </c>
      <c r="E46" s="66">
        <f>365*'Jul''11 Envestra'!G19/100</f>
        <v>193.77850000000001</v>
      </c>
      <c r="F46" s="66">
        <f>365*'Jul''11 Envestra'!H19/100</f>
        <v>199.83750000000001</v>
      </c>
      <c r="G46" s="66">
        <f>365*'Jul''11 Envestra'!I19/100</f>
        <v>172.64500000000001</v>
      </c>
      <c r="H46" s="66">
        <f>365*'Jul''11 Envestra'!J19/100</f>
        <v>206.77250000000001</v>
      </c>
      <c r="I46" s="66">
        <f>365*'Jul''11 Envestra'!K19/100</f>
        <v>221.18634999999998</v>
      </c>
      <c r="J46" s="67">
        <f>AVERAGE(C46:I46)</f>
        <v>194.97205</v>
      </c>
    </row>
    <row r="47" spans="1:10" x14ac:dyDescent="0.15">
      <c r="A47" s="69" t="s">
        <v>721</v>
      </c>
      <c r="B47" s="70"/>
      <c r="C47" s="68">
        <f t="shared" ref="C47:I47" si="2">SUM(C40:C46)</f>
        <v>1117.6001275999997</v>
      </c>
      <c r="D47" s="68">
        <f t="shared" si="2"/>
        <v>1123.9362914999999</v>
      </c>
      <c r="E47" s="68">
        <f t="shared" si="2"/>
        <v>1165.6433280000001</v>
      </c>
      <c r="F47" s="68">
        <f t="shared" si="2"/>
        <v>1175.2419500000001</v>
      </c>
      <c r="G47" s="68">
        <f t="shared" si="2"/>
        <v>1083.0146261</v>
      </c>
      <c r="H47" s="68">
        <f t="shared" si="2"/>
        <v>1256.5202660999998</v>
      </c>
      <c r="I47" s="68">
        <f t="shared" si="2"/>
        <v>1303.8888391099999</v>
      </c>
      <c r="J47" s="72">
        <f>AVERAGE(C47:I47)</f>
        <v>1175.120775487143</v>
      </c>
    </row>
    <row r="49" spans="1:10" x14ac:dyDescent="0.15">
      <c r="A49" s="62" t="s">
        <v>861</v>
      </c>
      <c r="C49" s="50" t="s">
        <v>872</v>
      </c>
      <c r="D49" s="50" t="s">
        <v>396</v>
      </c>
      <c r="E49" s="50" t="s">
        <v>397</v>
      </c>
      <c r="F49" s="50" t="s">
        <v>398</v>
      </c>
      <c r="G49" s="50" t="s">
        <v>163</v>
      </c>
      <c r="H49" s="50" t="s">
        <v>126</v>
      </c>
      <c r="I49" s="50" t="s">
        <v>412</v>
      </c>
      <c r="J49" s="65" t="s">
        <v>729</v>
      </c>
    </row>
    <row r="50" spans="1:10" x14ac:dyDescent="0.15">
      <c r="A50" s="47" t="s">
        <v>667</v>
      </c>
      <c r="C50" s="66">
        <f>IF($F5*'Jul''11 Envestra'!E23/'Jul''11 Envestra'!E24&gt;='Jul''11 Envestra'!E27,('Jul''11 Envestra'!E27*'Jul''11 Envestra'!E29/100)*'Jul''11 Envestra'!E24,($F5*'Jul''11 Envestra'!E23/'Jul''11 Envestra'!E24*'Jul''11 Envestra'!E29/100)*'Jul''11 Envestra'!E24)</f>
        <v>182.55600000000001</v>
      </c>
      <c r="D50" s="66">
        <f>IF($F5*'Jul''11 Envestra'!F23/'Jul''11 Envestra'!F24&gt;='Jul''11 Envestra'!F27,('Jul''11 Envestra'!F27*'Jul''11 Envestra'!F29/100)*'Jul''11 Envestra'!F24,('Bills Jul''11'!$F5*'Jul''11 Envestra'!F23/'Jul''11 Envestra'!F24*'Jul''11 Envestra'!F29/100)*'Jul''11 Envestra'!F24)</f>
        <v>104.544</v>
      </c>
      <c r="E50" s="66">
        <f>IF($F5*'Jul''11 Envestra'!G23/'Jul''11 Envestra'!G24&gt;='Jul''11 Envestra'!G27,('Jul''11 Envestra'!G27*'Jul''11 Envestra'!G29/100)*'Jul''11 Envestra'!G24,('Bills Jul''11'!$F5*'Jul''11 Envestra'!G23/'Jul''11 Envestra'!G24*'Jul''11 Envestra'!G29/100)*'Jul''11 Envestra'!G24)</f>
        <v>102.08</v>
      </c>
      <c r="F50" s="66">
        <f>IF($F5*'Jul''11 Envestra'!H23/'Jul''11 Envestra'!H24&gt;='Jul''11 Envestra'!H27,('Jul''11 Envestra'!H27*'Jul''11 Envestra'!H29/100)*'Jul''11 Envestra'!H24,('Bills Jul''11'!$F5*'Jul''11 Envestra'!H23/'Jul''11 Envestra'!H24*'Jul''11 Envestra'!H29/100)*'Jul''11 Envestra'!H24)</f>
        <v>103.04</v>
      </c>
      <c r="G50" s="66">
        <f>IF($F5*'Jul''11 Envestra'!I23/'Jul''11 Envestra'!I24&gt;='Jul''11 Envestra'!I27,('Jul''11 Envestra'!I27*'Jul''11 Envestra'!I29/100)*'Jul''11 Envestra'!I24,('Bills Jul''11'!$F5*'Jul''11 Envestra'!I23/'Jul''11 Envestra'!I24*'Jul''11 Envestra'!I29/100)*'Jul''11 Envestra'!I24)</f>
        <v>90.041600000000003</v>
      </c>
      <c r="H50" s="66">
        <f>IF($F5*'Jul''11 Envestra'!J23/'Jul''11 Envestra'!J24&gt;='Jul''11 Envestra'!J27,('Jul''11 Envestra'!J27*'Jul''11 Envestra'!J29/100)*'Jul''11 Envestra'!J24,('Bills Jul''11'!$F5*'Jul''11 Envestra'!J23/'Jul''11 Envestra'!J24*'Jul''11 Envestra'!J29/100)*'Jul''11 Envestra'!J24)</f>
        <v>108.62719999999999</v>
      </c>
      <c r="I50" s="66">
        <f>IF($F5*'Jul''11 Envestra'!K23/'Jul''11 Envestra'!K24&gt;='Jul''11 Envestra'!K27,('Jul''11 Envestra'!K27*'Jul''11 Envestra'!K29/100)*'Jul''11 Envestra'!K24,('Bills Jul''11'!$F5*'Jul''11 Envestra'!K23/'Jul''11 Envestra'!K24*'Jul''11 Envestra'!K29/100)*'Jul''11 Envestra'!K24)</f>
        <v>118.65216000000001</v>
      </c>
      <c r="J50" s="70"/>
    </row>
    <row r="51" spans="1:10" x14ac:dyDescent="0.15">
      <c r="A51" s="47" t="s">
        <v>170</v>
      </c>
      <c r="C51" s="66">
        <f>IF($F5*'Jul''11 Envestra'!E23/'Jul''11 Envestra'!E25&lt;'Jul''11 Envestra'!E27,0,IF($F5*'Jul''11 Envestra'!E23/'Jul''11 Envestra'!E24&lt;='Jul''11 Envestra'!E28,($F5*'Jul''11 Envestra'!E23/'Jul''11 Envestra'!E24-'Jul''11 Envestra'!E27)*('Jul''11 Envestra'!E30/100)*'Jul''11 Envestra'!E24,('Jul''11 Envestra'!E28-'Jul''11 Envestra'!E27)*('Jul''11 Envestra'!E30/100)*'Jul''11 Envestra'!E24))</f>
        <v>118.37637239999998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70"/>
    </row>
    <row r="52" spans="1:10" x14ac:dyDescent="0.15">
      <c r="A52" s="47" t="s">
        <v>868</v>
      </c>
      <c r="C52" s="66">
        <f>IF(($F5*'Jul''11 Envestra'!E23/'Jul''11 Envestra'!E24&gt;'Jul''11 Envestra'!E28),($F5*'Jul''11 Envestra'!E23/'Jul''11 Envestra'!E24-'Jul''11 Envestra'!E28)*'Jul''11 Envestra'!E31/100*'Jul''11 Envestra'!E24,0)</f>
        <v>0</v>
      </c>
      <c r="D52" s="66">
        <f>IF(($F5*'Jul''11 Envestra'!F23/'Jul''11 Envestra'!F24&gt;'Jul''11 Envestra'!F27)*'Jul''11 Envestra'!F24,('Bills Jul''11'!$F5*'Jul''11 Envestra'!F23/'Jul''11 Envestra'!F24-'Jul''11 Envestra'!F28)*'Jul''11 Envestra'!F31/100)*'Jul''11 Envestra'!F24</f>
        <v>193.97689519999997</v>
      </c>
      <c r="E52" s="66">
        <f>IF(($F5*'Jul''11 Envestra'!G23/'Jul''11 Envestra'!G24&gt;'Jul''11 Envestra'!G27)*'Jul''11 Envestra'!G24,('Bills Jul''11'!$F5*'Jul''11 Envestra'!G23/'Jul''11 Envestra'!G24-'Jul''11 Envestra'!G28)*'Jul''11 Envestra'!G31/100)*'Jul''11 Envestra'!G24</f>
        <v>207.14420099999995</v>
      </c>
      <c r="F52" s="66">
        <f>IF(($F5*'Jul''11 Envestra'!H23/'Jul''11 Envestra'!H24&gt;'Jul''11 Envestra'!H27)*'Jul''11 Envestra'!H24,('Bills Jul''11'!$F5*'Jul''11 Envestra'!H23/'Jul''11 Envestra'!H24-'Jul''11 Envestra'!H28)*'Jul''11 Envestra'!H31/100)*'Jul''11 Envestra'!H24</f>
        <v>204.37059999999994</v>
      </c>
      <c r="G52" s="66">
        <f>IF(($F5*'Jul''11 Envestra'!I23/'Jul''11 Envestra'!I24&gt;'Jul''11 Envestra'!I27)*'Jul''11 Envestra'!I24,('Bills Jul''11'!$F5*'Jul''11 Envestra'!I23/'Jul''11 Envestra'!I24-'Jul''11 Envestra'!I28)*'Jul''11 Envestra'!I31/100)*'Jul''11 Envestra'!I24</f>
        <v>182.89708909999999</v>
      </c>
      <c r="H52" s="66">
        <f>IF(($F5*'Jul''11 Envestra'!J23/'Jul''11 Envestra'!J24&gt;'Jul''11 Envestra'!J27)*'Jul''11 Envestra'!J24,('Bills Jul''11'!$F5*'Jul''11 Envestra'!J23/'Jul''11 Envestra'!J24-'Jul''11 Envestra'!J28)*'Jul''11 Envestra'!J31/100)*'Jul''11 Envestra'!J24</f>
        <v>218.54516089999998</v>
      </c>
      <c r="I52" s="66">
        <f>IF(($F5*'Jul''11 Envestra'!K23/'Jul''11 Envestra'!K24&gt;'Jul''11 Envestra'!K27)*'Jul''11 Envestra'!K24,('Bills Jul''11'!$F5*'Jul''11 Envestra'!K23/'Jul''11 Envestra'!K24-'Jul''11 Envestra'!K28)*'Jul''11 Envestra'!K31/100)*'Jul''11 Envestra'!K24</f>
        <v>240.31938853999998</v>
      </c>
      <c r="J52" s="70"/>
    </row>
    <row r="53" spans="1:10" x14ac:dyDescent="0.15">
      <c r="A53" s="47" t="s">
        <v>744</v>
      </c>
      <c r="C53" s="66">
        <f>IF($F5*'Jul''11 Envestra'!E25/'Jul''11 Envestra'!E26&gt;='Jul''11 Envestra'!E27,('Jul''11 Envestra'!E27*'Jul''11 Envestra'!E32/100)*'Jul''11 Envestra'!E26,($F5*'Jul''11 Envestra'!E25/'Jul''11 Envestra'!E26*'Jul''11 Envestra'!E32/100*'Jul''11 Envestra'!E26))</f>
        <v>353.49600000000004</v>
      </c>
      <c r="D53" s="66">
        <f>IF($F5*'Jul''11 Envestra'!F25/'Jul''11 Envestra'!F26&gt;='Jul''11 Envestra'!F27,('Jul''11 Envestra'!F27*'Jul''11 Envestra'!F32/100)*'Jul''11 Envestra'!F26,('Bills Jul''11'!$F5*'Jul''11 Envestra'!F25/'Jul''11 Envestra'!F26*'Jul''11 Envestra'!F32/100)*'Jul''11 Envestra'!F26)</f>
        <v>196.416</v>
      </c>
      <c r="E53" s="66">
        <f>IF($F5*'Jul''11 Envestra'!G25/'Jul''11 Envestra'!G26&gt;='Jul''11 Envestra'!G27,('Jul''11 Envestra'!G27*'Jul''11 Envestra'!G32/100)*'Jul''11 Envestra'!G26,('Bills Jul''11'!$F5*'Jul''11 Envestra'!G25/'Jul''11 Envestra'!G26*'Jul''11 Envestra'!G32/100)*'Jul''11 Envestra'!G26)</f>
        <v>191.488</v>
      </c>
      <c r="F53" s="66">
        <f>IF($F5*'Jul''11 Envestra'!H25/'Jul''11 Envestra'!H26&gt;='Jul''11 Envestra'!H27,('Jul''11 Envestra'!H27*'Jul''11 Envestra'!H32/100)*'Jul''11 Envestra'!H26,('Bills Jul''11'!$F5*'Jul''11 Envestra'!H25/'Jul''11 Envestra'!H26*'Jul''11 Envestra'!H32/100)*'Jul''11 Envestra'!H26)</f>
        <v>197.12</v>
      </c>
      <c r="G53" s="66">
        <f>IF($F5*'Jul''11 Envestra'!I25/'Jul''11 Envestra'!I26&gt;='Jul''11 Envestra'!I27,('Jul''11 Envestra'!I27*'Jul''11 Envestra'!I32/100)*'Jul''11 Envestra'!I26,('Bills Jul''11'!$F5*'Jul''11 Envestra'!I25/'Jul''11 Envestra'!I26*'Jul''11 Envestra'!I32/100)*'Jul''11 Envestra'!I26)</f>
        <v>166.56639999999999</v>
      </c>
      <c r="H53" s="66">
        <f>IF($F5*'Jul''11 Envestra'!J25/'Jul''11 Envestra'!J26&gt;='Jul''11 Envestra'!J27,('Jul''11 Envestra'!J27*'Jul''11 Envestra'!J32/100)*'Jul''11 Envestra'!J26,('Bills Jul''11'!$F5*'Jul''11 Envestra'!J25/'Jul''11 Envestra'!J26*'Jul''11 Envestra'!J32/100)*'Jul''11 Envestra'!J26)</f>
        <v>203.5968</v>
      </c>
      <c r="I53" s="66">
        <f>IF($F5*'Jul''11 Envestra'!K25/'Jul''11 Envestra'!K26&gt;='Jul''11 Envestra'!K27,('Jul''11 Envestra'!K27*'Jul''11 Envestra'!K32/100)*'Jul''11 Envestra'!K26,('Bills Jul''11'!$F5*'Jul''11 Envestra'!K25/'Jul''11 Envestra'!K26*'Jul''11 Envestra'!K32/100)*'Jul''11 Envestra'!K26)</f>
        <v>233.68575999999996</v>
      </c>
      <c r="J53" s="70"/>
    </row>
    <row r="54" spans="1:10" x14ac:dyDescent="0.15">
      <c r="A54" s="47" t="s">
        <v>389</v>
      </c>
      <c r="C54" s="66">
        <f>IF($F5*'Jul''11 Envestra'!E25/'Jul''11 Envestra'!E26&lt;'Jul''11 Envestra'!E27,0,IF($F5*'Jul''11 Envestra'!E25/'Jul''11 Envestra'!E26&lt;='Jul''11 Envestra'!E28,($F5*'Jul''11 Envestra'!E25/'Jul''11 Envestra'!E26-'Jul''11 Envestra'!E27)*('Jul''11 Envestra'!E33/100)*'Jul''11 Envestra'!E26,('Jul''11 Envestra'!E28-'Jul''11 Envestra'!E27)*('Jul''11 Envestra'!E33/100)*'Jul''11 Envestra'!E26))</f>
        <v>229.42845419999995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70"/>
    </row>
    <row r="55" spans="1:10" x14ac:dyDescent="0.15">
      <c r="A55" s="47" t="s">
        <v>742</v>
      </c>
      <c r="C55" s="66">
        <f>IF(($F5*'Jul''11 Envestra'!E25/'Jul''11 Envestra'!E26&gt;'Jul''11 Envestra'!E28),($F5*'Jul''11 Envestra'!E25/'Jul''11 Envestra'!E26-'Jul''11 Envestra'!E28)*'Jul''11 Envestra'!E34/100*'Jul''11 Envestra'!E26,0)</f>
        <v>0</v>
      </c>
      <c r="D55" s="66">
        <f>IF(($F5*'Jul''11 Envestra'!F25/'Jul''11 Envestra'!F26&gt;'Jul''11 Envestra'!F27),('Bills Jul''11'!$F5*'Jul''11 Envestra'!F25/'Jul''11 Envestra'!F26-'Jul''11 Envestra'!F27)*'Jul''11 Envestra'!F34/100)*'Jul''11 Envestra'!F26</f>
        <v>379.28263779999992</v>
      </c>
      <c r="E55" s="66">
        <f>IF(($F5*'Jul''11 Envestra'!G25/'Jul''11 Envestra'!G26&gt;'Jul''11 Envestra'!G27),('Bills Jul''11'!$F5*'Jul''11 Envestra'!G25/'Jul''11 Envestra'!G26-'Jul''11 Envestra'!G27)*'Jul''11 Envestra'!G34/100)*'Jul''11 Envestra'!G26</f>
        <v>388.59609799999993</v>
      </c>
      <c r="F55" s="66">
        <f>IF(($F5*'Jul''11 Envestra'!H25/'Jul''11 Envestra'!H26&gt;'Jul''11 Envestra'!H27),('Bills Jul''11'!$F5*'Jul''11 Envestra'!H25/'Jul''11 Envestra'!H26-'Jul''11 Envestra'!H27)*'Jul''11 Envestra'!H34/100)*'Jul''11 Envestra'!H26</f>
        <v>394.14329999999995</v>
      </c>
      <c r="G55" s="66">
        <f>IF(($F5*'Jul''11 Envestra'!I25/'Jul''11 Envestra'!I26&gt;'Jul''11 Envestra'!I27),('Bills Jul''11'!$F5*'Jul''11 Envestra'!I25/'Jul''11 Envestra'!I26-'Jul''11 Envestra'!I27)*'Jul''11 Envestra'!I34/100)*'Jul''11 Envestra'!I26</f>
        <v>341.3864893999999</v>
      </c>
      <c r="H55" s="66">
        <f>IF(($F5*'Jul''11 Envestra'!J25/'Jul''11 Envestra'!J26&gt;'Jul''11 Envestra'!J27),('Bills Jul''11'!$F5*'Jul''11 Envestra'!J25/'Jul''11 Envestra'!J26-'Jul''11 Envestra'!J27)*'Jul''11 Envestra'!J34/100)*'Jul''11 Envestra'!J26</f>
        <v>414.60955579999995</v>
      </c>
      <c r="I55" s="66">
        <f>IF(($F5*'Jul''11 Envestra'!K25/'Jul''11 Envestra'!K26&gt;'Jul''11 Envestra'!K27),('Bills Jul''11'!$F5*'Jul''11 Envestra'!K25/'Jul''11 Envestra'!K26-'Jul''11 Envestra'!K27)*'Jul''11 Envestra'!K34/100)*'Jul''11 Envestra'!K26</f>
        <v>469.01300951999997</v>
      </c>
      <c r="J55" s="70"/>
    </row>
    <row r="56" spans="1:10" x14ac:dyDescent="0.15">
      <c r="A56" s="47" t="s">
        <v>309</v>
      </c>
      <c r="C56" s="66">
        <f>365*'Jul''11 Envestra'!E35/100</f>
        <v>186.25585000000004</v>
      </c>
      <c r="D56" s="66">
        <f>365*'Jul''11 Envestra'!F35/100</f>
        <v>179.18944999999999</v>
      </c>
      <c r="E56" s="66">
        <f>365*'Jul''11 Envestra'!G35/100</f>
        <v>187.245</v>
      </c>
      <c r="F56" s="66">
        <f>365*'Jul''11 Envestra'!H35/100</f>
        <v>191.36950000000002</v>
      </c>
      <c r="G56" s="66">
        <f>365*'Jul''11 Envestra'!I35/100</f>
        <v>168.63</v>
      </c>
      <c r="H56" s="66">
        <f>365*'Jul''11 Envestra'!J35/100</f>
        <v>195.12900000000002</v>
      </c>
      <c r="I56" s="66">
        <f>365*'Jul''11 Envestra'!K35/100</f>
        <v>198.62205000000003</v>
      </c>
      <c r="J56" s="67">
        <f>AVERAGE(C56:I56)</f>
        <v>186.63440714285713</v>
      </c>
    </row>
    <row r="57" spans="1:10" x14ac:dyDescent="0.15">
      <c r="A57" s="69" t="s">
        <v>721</v>
      </c>
      <c r="B57" s="70"/>
      <c r="C57" s="68">
        <f t="shared" ref="C57:I57" si="3">SUM(C50:C56)</f>
        <v>1070.1126766</v>
      </c>
      <c r="D57" s="68">
        <f t="shared" si="3"/>
        <v>1053.408983</v>
      </c>
      <c r="E57" s="68">
        <f t="shared" si="3"/>
        <v>1076.5532989999997</v>
      </c>
      <c r="F57" s="68">
        <f t="shared" si="3"/>
        <v>1090.0434</v>
      </c>
      <c r="G57" s="68">
        <f t="shared" si="3"/>
        <v>949.52157849999992</v>
      </c>
      <c r="H57" s="68">
        <f t="shared" si="3"/>
        <v>1140.5077166999999</v>
      </c>
      <c r="I57" s="68">
        <f t="shared" si="3"/>
        <v>1260.2923680599997</v>
      </c>
      <c r="J57" s="72">
        <f>AVERAGE(C57:I57)</f>
        <v>1091.4914316942857</v>
      </c>
    </row>
    <row r="59" spans="1:10" x14ac:dyDescent="0.15">
      <c r="A59" s="62" t="s">
        <v>343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412</v>
      </c>
      <c r="J59" s="65" t="s">
        <v>729</v>
      </c>
    </row>
    <row r="60" spans="1:10" x14ac:dyDescent="0.15">
      <c r="A60" s="47" t="s">
        <v>667</v>
      </c>
      <c r="C60" s="66">
        <f>IF($F5*'Jul''11 Envestra'!E39/'Jul''11 Envestra'!E40&gt;='Jul''11 Envestra'!E43,('Jul''11 Envestra'!E43*'Jul''11 Envestra'!E45/100)*'Jul''11 Envestra'!E40,($F5*'Jul''11 Envestra'!E39/'Jul''11 Envestra'!E40*'Jul''11 Envestra'!E45/100)*'Jul''11 Envestra'!E40)</f>
        <v>187.04400000000001</v>
      </c>
      <c r="D60" s="66">
        <f>IF($F5*'Jul''11 Envestra'!F39/'Jul''11 Envestra'!F40&gt;='Jul''11 Envestra'!F43,('Jul''11 Envestra'!F43*'Jul''11 Envestra'!F45/100)*'Jul''11 Envestra'!F40,($F5*'Jul''11 Envestra'!F39/'Jul''11 Envestra'!F40*'Jul''11 Envestra'!F45/100)*'Jul''11 Envestra'!F40)</f>
        <v>128.744</v>
      </c>
      <c r="E60" s="66">
        <f>IF($F5*'Jul''11 Envestra'!G39/'Jul''11 Envestra'!G40&gt;='Jul''11 Envestra'!G43,('Jul''11 Envestra'!G43*'Jul''11 Envestra'!G45/100)*'Jul''11 Envestra'!G40,($F5*'Jul''11 Envestra'!G39/'Jul''11 Envestra'!G40*'Jul''11 Envestra'!G45/100)*'Jul''11 Envestra'!G40)</f>
        <v>133.76</v>
      </c>
      <c r="F60" s="66">
        <f>IF($F5*'Jul''11 Envestra'!H39/'Jul''11 Envestra'!H40&gt;='Jul''11 Envestra'!H43,('Jul''11 Envestra'!H43*'Jul''11 Envestra'!H45/100)*'Jul''11 Envestra'!H40,($F5*'Jul''11 Envestra'!H39/'Jul''11 Envestra'!H40*'Jul''11 Envestra'!H45/100)*'Jul''11 Envestra'!H40)</f>
        <v>130.4</v>
      </c>
      <c r="G60" s="66">
        <f>IF($F5*'Jul''11 Envestra'!I39/'Jul''11 Envestra'!I40&gt;='Jul''11 Envestra'!I43,('Jul''11 Envestra'!I43*'Jul''11 Envestra'!I45/100)*'Jul''11 Envestra'!I40,($F5*'Jul''11 Envestra'!I39/'Jul''11 Envestra'!I40*'Jul''11 Envestra'!I45/100)*'Jul''11 Envestra'!I40)</f>
        <v>115.19199999999999</v>
      </c>
      <c r="H60" s="66">
        <f>IF($F5*'Jul''11 Envestra'!J39/'Jul''11 Envestra'!J40&gt;='Jul''11 Envestra'!J43,('Jul''11 Envestra'!J43*'Jul''11 Envestra'!J45/100)*'Jul''11 Envestra'!J40,($F5*'Jul''11 Envestra'!J39/'Jul''11 Envestra'!J40*'Jul''11 Envestra'!J45/100)*'Jul''11 Envestra'!J40)</f>
        <v>138.24799999999999</v>
      </c>
      <c r="I60" s="66">
        <f>IF($F5*'Jul''11 Envestra'!K39/'Jul''11 Envestra'!K40&gt;='Jul''11 Envestra'!K43,('Jul''11 Envestra'!K43*'Jul''11 Envestra'!K45/100)*'Jul''11 Envestra'!K40,($F5*'Jul''11 Envestra'!K39/'Jul''11 Envestra'!K40*'Jul''11 Envestra'!K45/100)*'Jul''11 Envestra'!K40)</f>
        <v>148.42959999999999</v>
      </c>
      <c r="J60" s="70"/>
    </row>
    <row r="61" spans="1:10" x14ac:dyDescent="0.15">
      <c r="A61" s="47" t="s">
        <v>170</v>
      </c>
      <c r="C61" s="66">
        <f>IF($F5*'Jul''11 Envestra'!E39/'Jul''11 Envestra'!E40&lt;'Jul''11 Envestra'!E43,0,IF($F5*'Jul''11 Envestra'!E39/'Jul''11 Envestra'!E40&lt;='Jul''11 Envestra'!E44,($F5*'Jul''11 Envestra'!E39/'Jul''11 Envestra'!E40-'Jul''11 Envestra'!E43)*('Jul''11 Envestra'!E46/100)*'Jul''11 Envestra'!E40,('Jul''11 Envestra'!E44-'Jul''11 Envestra'!E43)*('Jul''11 Envestra'!E46/100)*'Jul''11 Envestra'!E40))</f>
        <v>117.88148789999997</v>
      </c>
      <c r="D61" s="66">
        <f>IF($F5*'Jul''11 Envestra'!F39/'Jul''11 Envestra'!F40&lt;'Jul''11 Envestra'!F43,0,IF($F5*'Jul''11 Envestra'!F39/'Jul''11 Envestra'!F40&lt;='Jul''11 Envestra'!F44,($F5*'Jul''11 Envestra'!F39/'Jul''11 Envestra'!F40-'Jul''11 Envestra'!F43)*('Jul''11 Envestra'!F46/100)*'Jul''11 Envestra'!F40,('Jul''11 Envestra'!F44-'Jul''11 Envestra'!F43)*('Jul''11 Envestra'!F46/100)*'Jul''11 Envestra'!F40))</f>
        <v>184.72615479999999</v>
      </c>
      <c r="E61" s="66">
        <f>IF($F5*'Jul''11 Envestra'!G39/'Jul''11 Envestra'!G40&lt;'Jul''11 Envestra'!G43,0,IF($F5*'Jul''11 Envestra'!G39/'Jul''11 Envestra'!G40&lt;='Jul''11 Envestra'!G44,($F5*'Jul''11 Envestra'!G39/'Jul''11 Envestra'!G40-'Jul''11 Envestra'!G43)*('Jul''11 Envestra'!G46/100)*'Jul''11 Envestra'!G40,('Jul''11 Envestra'!G44-'Jul''11 Envestra'!G43)*('Jul''11 Envestra'!G46/100)*'Jul''11 Envestra'!G40))</f>
        <v>193.01881499999996</v>
      </c>
      <c r="F61" s="66">
        <f>IF($F5*'Jul''11 Envestra'!H39/'Jul''11 Envestra'!H40&lt;'Jul''11 Envestra'!H43,0,IF($F5*'Jul''11 Envestra'!H39/'Jul''11 Envestra'!H40&lt;='Jul''11 Envestra'!H44,($F5*'Jul''11 Envestra'!H39/'Jul''11 Envestra'!H40-'Jul''11 Envestra'!H43)*('Jul''11 Envestra'!H46/100)*'Jul''11 Envestra'!H40,('Jul''11 Envestra'!H44-'Jul''11 Envestra'!H43)*('Jul''11 Envestra'!H46/100)*'Jul''11 Envestra'!H40))</f>
        <v>0</v>
      </c>
      <c r="G61" s="66">
        <f>IF($F5*'Jul''11 Envestra'!I39/'Jul''11 Envestra'!I40&lt;'Jul''11 Envestra'!I43,0,IF($F5*'Jul''11 Envestra'!I39/'Jul''11 Envestra'!I40&lt;='Jul''11 Envestra'!I44,($F5*'Jul''11 Envestra'!I39/'Jul''11 Envestra'!I40-'Jul''11 Envestra'!I43)*('Jul''11 Envestra'!I46/100)*'Jul''11 Envestra'!I40,('Jul''11 Envestra'!I44-'Jul''11 Envestra'!I43)*('Jul''11 Envestra'!I46/100)*'Jul''11 Envestra'!I40))</f>
        <v>165.71022709999997</v>
      </c>
      <c r="H61" s="66">
        <f>IF($F5*'Jul''11 Envestra'!J39/'Jul''11 Envestra'!J40&lt;'Jul''11 Envestra'!J43,0,IF($F5*'Jul''11 Envestra'!J39/'Jul''11 Envestra'!J40&lt;='Jul''11 Envestra'!J44,($F5*'Jul''11 Envestra'!J39/'Jul''11 Envestra'!J40-'Jul''11 Envestra'!J43)*('Jul''11 Envestra'!J46/100)*'Jul''11 Envestra'!J40,('Jul''11 Envestra'!J44-'Jul''11 Envestra'!J43)*('Jul''11 Envestra'!J46/100)*'Jul''11 Envestra'!J40))</f>
        <v>198.88086789999997</v>
      </c>
      <c r="I61" s="66">
        <f>IF($F5*'Jul''11 Envestra'!K39/'Jul''11 Envestra'!K40&lt;'Jul''11 Envestra'!K43,0,IF($F5*'Jul''11 Envestra'!K39/'Jul''11 Envestra'!K40&lt;='Jul''11 Envestra'!K44,($F5*'Jul''11 Envestra'!K39/'Jul''11 Envestra'!K40-'Jul''11 Envestra'!K43)*('Jul''11 Envestra'!K46/100)*'Jul''11 Envestra'!K40,('Jul''11 Envestra'!K44-'Jul''11 Envestra'!K43)*('Jul''11 Envestra'!K46/100)*'Jul''11 Envestra'!K40))</f>
        <v>211.69159813999994</v>
      </c>
      <c r="J61" s="70"/>
    </row>
    <row r="62" spans="1:10" x14ac:dyDescent="0.15">
      <c r="A62" s="47" t="s">
        <v>868</v>
      </c>
      <c r="C62" s="66">
        <f>IF(($F5*'Jul''11 Envestra'!E39/'Jul''11 Envestra'!E40&gt;'Jul''11 Envestra'!E44),($F5*'Jul''11 Envestra'!E39/'Jul''11 Envestra'!E40-'Jul''11 Envestra'!E44)*'Jul''11 Envestra'!E47/100)*'Jul''11 Envestra'!E40</f>
        <v>0</v>
      </c>
      <c r="D62" s="66">
        <f>IF(($F5*'Jul''11 Envestra'!F39/'Jul''11 Envestra'!F40&gt;'Jul''11 Envestra'!F44),($F5*'Jul''11 Envestra'!F39/'Jul''11 Envestra'!F40-'Jul''11 Envestra'!F44)*'Jul''11 Envestra'!F47/100)*'Jul''11 Envestra'!F40</f>
        <v>0</v>
      </c>
      <c r="E62" s="66">
        <f>IF(($F5*'Jul''11 Envestra'!G39/'Jul''11 Envestra'!G40&gt;'Jul''11 Envestra'!G44),($F5*'Jul''11 Envestra'!G39/'Jul''11 Envestra'!G40-'Jul''11 Envestra'!G44)*'Jul''11 Envestra'!G47/100)*'Jul''11 Envestra'!G40</f>
        <v>0</v>
      </c>
      <c r="F62" s="66">
        <f>IF(($F5*'Jul''11 Envestra'!H39/'Jul''11 Envestra'!H40&gt;'Jul''11 Envestra'!H44),($F5*'Jul''11 Envestra'!H39/'Jul''11 Envestra'!H40-'Jul''11 Envestra'!H44)*'Jul''11 Envestra'!H47/100)*'Jul''11 Envestra'!H40</f>
        <v>188.46954999999994</v>
      </c>
      <c r="G62" s="66">
        <f>IF(($F5*'Jul''11 Envestra'!I39/'Jul''11 Envestra'!I40&gt;'Jul''11 Envestra'!I44),($F5*'Jul''11 Envestra'!I39/'Jul''11 Envestra'!I40-'Jul''11 Envestra'!I44)*'Jul''11 Envestra'!I47/100)*'Jul''11 Envestra'!I40</f>
        <v>0</v>
      </c>
      <c r="H62" s="66">
        <f>IF(($F5*'Jul''11 Envestra'!J39/'Jul''11 Envestra'!J40&gt;'Jul''11 Envestra'!J44),($F5*'Jul''11 Envestra'!J39/'Jul''11 Envestra'!J40-'Jul''11 Envestra'!J44)*'Jul''11 Envestra'!J47/100)*'Jul''11 Envestra'!J40</f>
        <v>0</v>
      </c>
      <c r="I62" s="66">
        <f>IF(($F5*'Jul''11 Envestra'!K39/'Jul''11 Envestra'!K40&gt;'Jul''11 Envestra'!K44),($F5*'Jul''11 Envestra'!K39/'Jul''11 Envestra'!K40-'Jul''11 Envestra'!K44)*'Jul''11 Envestra'!K47/100)*'Jul''11 Envestra'!K40</f>
        <v>0</v>
      </c>
      <c r="J62" s="70"/>
    </row>
    <row r="63" spans="1:10" x14ac:dyDescent="0.15">
      <c r="A63" s="47" t="s">
        <v>744</v>
      </c>
      <c r="C63" s="66">
        <f>IF($F5*'Jul''11 Envestra'!E41/'Jul''11 Envestra'!E42&gt;='Jul''11 Envestra'!E43,('Jul''11 Envestra'!E43*'Jul''11 Envestra'!E48/100)*'Jul''11 Envestra'!E42,($F5*'Jul''11 Envestra'!E41/'Jul''11 Envestra'!E42*'Jul''11 Envestra'!E48/100)*'Jul''11 Envestra'!E42)</f>
        <v>366.16800000000001</v>
      </c>
      <c r="D63" s="66">
        <f>IF($F5*'Jul''11 Envestra'!F41/'Jul''11 Envestra'!F42&gt;='Jul''11 Envestra'!F43,('Jul''11 Envestra'!F43*'Jul''11 Envestra'!F48/100)*'Jul''11 Envestra'!F42,($F5*'Jul''11 Envestra'!F41/'Jul''11 Envestra'!F42*'Jul''11 Envestra'!F48/100)*'Jul''11 Envestra'!F42)</f>
        <v>254.84799999999998</v>
      </c>
      <c r="E63" s="66">
        <f>IF($F5*'Jul''11 Envestra'!G41/'Jul''11 Envestra'!G42&gt;='Jul''11 Envestra'!G43,('Jul''11 Envestra'!G43*'Jul''11 Envestra'!G48/100)*'Jul''11 Envestra'!G42,($F5*'Jul''11 Envestra'!G41/'Jul''11 Envestra'!G42*'Jul''11 Envestra'!G48/100)*'Jul''11 Envestra'!G42)</f>
        <v>260.48</v>
      </c>
      <c r="F63" s="66">
        <f>IF($F5*'Jul''11 Envestra'!H41/'Jul''11 Envestra'!H42&gt;='Jul''11 Envestra'!H43,('Jul''11 Envestra'!H43*'Jul''11 Envestra'!H48/100)*'Jul''11 Envestra'!H42,($F5*'Jul''11 Envestra'!H41/'Jul''11 Envestra'!H42*'Jul''11 Envestra'!H48/100)*'Jul''11 Envestra'!H42)</f>
        <v>252.8</v>
      </c>
      <c r="G63" s="66">
        <f>IF($F5*'Jul''11 Envestra'!I41/'Jul''11 Envestra'!I42&gt;='Jul''11 Envestra'!I43,('Jul''11 Envestra'!I43*'Jul''11 Envestra'!I48/100)*'Jul''11 Envestra'!I42,($F5*'Jul''11 Envestra'!I41/'Jul''11 Envestra'!I42*'Jul''11 Envestra'!I48/100)*'Jul''11 Envestra'!I42)</f>
        <v>224.04800000000003</v>
      </c>
      <c r="H63" s="66">
        <f>IF($F5*'Jul''11 Envestra'!J41/'Jul''11 Envestra'!J42&gt;='Jul''11 Envestra'!J43,('Jul''11 Envestra'!J43*'Jul''11 Envestra'!J48/100)*'Jul''11 Envestra'!J42,($F5*'Jul''11 Envestra'!J41/'Jul''11 Envestra'!J42*'Jul''11 Envestra'!J48/100)*'Jul''11 Envestra'!J42)</f>
        <v>271.92</v>
      </c>
      <c r="I63" s="66">
        <f>IF($F5*'Jul''11 Envestra'!K41/'Jul''11 Envestra'!K42&gt;='Jul''11 Envestra'!K43,('Jul''11 Envestra'!K43*'Jul''11 Envestra'!K48/100)*'Jul''11 Envestra'!K42,($F5*'Jul''11 Envestra'!K41/'Jul''11 Envestra'!K42*'Jul''11 Envestra'!K48/100)*'Jul''11 Envestra'!K42)</f>
        <v>292.33600000000001</v>
      </c>
      <c r="J63" s="70"/>
    </row>
    <row r="64" spans="1:10" x14ac:dyDescent="0.15">
      <c r="A64" s="47" t="s">
        <v>389</v>
      </c>
      <c r="C64" s="66">
        <f>IF($F5*'Jul''11 Envestra'!E41/'Jul''11 Envestra'!E42&lt;'Jul''11 Envestra'!E43,0,IF($F5*'Jul''11 Envestra'!E41/'Jul''11 Envestra'!E42&lt;='Jul''11 Envestra'!E44,($F5*'Jul''11 Envestra'!E41/'Jul''11 Envestra'!E42-'Jul''11 Envestra'!E43)*('Jul''11 Envestra'!E49/100)*'Jul''11 Envestra'!E42,('Jul''11 Envestra'!E44-'Jul''11 Envestra'!E43)*('Jul''11 Envestra'!E49/100)*'Jul''11 Envestra'!E42))</f>
        <v>227.25096239999991</v>
      </c>
      <c r="D64" s="66">
        <f>IF($F5*'Jul''11 Envestra'!F41/'Jul''11 Envestra'!F42&lt;'Jul''11 Envestra'!F43,0,IF($F5*'Jul''11 Envestra'!F41/'Jul''11 Envestra'!F42&lt;='Jul''11 Envestra'!F44,($F5*'Jul''11 Envestra'!F41/'Jul''11 Envestra'!F42-'Jul''11 Envestra'!F43)*('Jul''11 Envestra'!F49/100)*'Jul''11 Envestra'!F42,('Jul''11 Envestra'!F44-'Jul''11 Envestra'!F43)*('Jul''11 Envestra'!F49/100)*'Jul''11 Envestra'!F42))</f>
        <v>358.30011139999993</v>
      </c>
      <c r="E64" s="66">
        <f>IF($F5*'Jul''11 Envestra'!G41/'Jul''11 Envestra'!G42&lt;'Jul''11 Envestra'!G43,0,IF($F5*'Jul''11 Envestra'!G41/'Jul''11 Envestra'!G42&lt;='Jul''11 Envestra'!G44,($F5*'Jul''11 Envestra'!G41/'Jul''11 Envestra'!G42-'Jul''11 Envestra'!G43)*('Jul''11 Envestra'!G49/100)*'Jul''11 Envestra'!G42,('Jul''11 Envestra'!G44-'Jul''11 Envestra'!G43)*('Jul''11 Envestra'!G49/100)*'Jul''11 Envestra'!G42))</f>
        <v>368.88040199999995</v>
      </c>
      <c r="F64" s="66">
        <f>IF($F5*'Jul''11 Envestra'!H41/'Jul''11 Envestra'!H42&lt;'Jul''11 Envestra'!H43,0,IF($F5*'Jul''11 Envestra'!H41/'Jul''11 Envestra'!H42&lt;='Jul''11 Envestra'!H44,($F5*'Jul''11 Envestra'!H41/'Jul''11 Envestra'!H42-'Jul''11 Envestra'!H43)*('Jul''11 Envestra'!H49/100)*'Jul''11 Envestra'!H42,('Jul''11 Envestra'!H44-'Jul''11 Envestra'!H43)*('Jul''11 Envestra'!H49/100)*'Jul''11 Envestra'!H42))</f>
        <v>0</v>
      </c>
      <c r="G64" s="66">
        <f>IF($F5*'Jul''11 Envestra'!I41/'Jul''11 Envestra'!I42&lt;'Jul''11 Envestra'!I43,0,IF($F5*'Jul''11 Envestra'!I41/'Jul''11 Envestra'!I42&lt;='Jul''11 Envestra'!I44,($F5*'Jul''11 Envestra'!I41/'Jul''11 Envestra'!I42-'Jul''11 Envestra'!I43)*('Jul''11 Envestra'!I49/100)*'Jul''11 Envestra'!I42,('Jul''11 Envestra'!I44-'Jul''11 Envestra'!I43)*('Jul''11 Envestra'!I49/100)*'Jul''11 Envestra'!I42))</f>
        <v>318.2665793999999</v>
      </c>
      <c r="H64" s="66">
        <f>IF($F5*'Jul''11 Envestra'!J41/'Jul''11 Envestra'!J42&lt;'Jul''11 Envestra'!J43,0,IF($F5*'Jul''11 Envestra'!J41/'Jul''11 Envestra'!J42&lt;='Jul''11 Envestra'!J44,($F5*'Jul''11 Envestra'!J41/'Jul''11 Envestra'!J42-'Jul''11 Envestra'!J43)*('Jul''11 Envestra'!J49/100)*'Jul''11 Envestra'!J42,('Jul''11 Envestra'!J44-'Jul''11 Envestra'!J43)*('Jul''11 Envestra'!J49/100)*'Jul''11 Envestra'!J42))</f>
        <v>393.18647499999992</v>
      </c>
      <c r="I64" s="66">
        <f>IF($F5*'Jul''11 Envestra'!K41/'Jul''11 Envestra'!K42&lt;'Jul''11 Envestra'!K43,0,IF($F5*'Jul''11 Envestra'!K41/'Jul''11 Envestra'!K42&lt;='Jul''11 Envestra'!K44,($F5*'Jul''11 Envestra'!K41/'Jul''11 Envestra'!K42-'Jul''11 Envestra'!K43)*('Jul''11 Envestra'!K49/100)*'Jul''11 Envestra'!K42,('Jul''11 Envestra'!K44-'Jul''11 Envestra'!K43)*('Jul''11 Envestra'!K49/100)*'Jul''11 Envestra'!K42))</f>
        <v>413.00307333999996</v>
      </c>
      <c r="J64" s="70"/>
    </row>
    <row r="65" spans="1:10" x14ac:dyDescent="0.15">
      <c r="A65" s="47" t="s">
        <v>742</v>
      </c>
      <c r="C65" s="66">
        <f>IF(($F5*'Jul''11 Envestra'!E41/'Jul''11 Envestra'!E42&gt;'Jul''11 Envestra'!E44),($F5*'Jul''11 Envestra'!E41/'Jul''11 Envestra'!E42-'Jul''11 Envestra'!E44)*'Jul''11 Envestra'!E50/100)*'Jul''11 Envestra'!E42</f>
        <v>0</v>
      </c>
      <c r="D65" s="66">
        <f>IF(($F5*'Jul''11 Envestra'!F41/'Jul''11 Envestra'!F42&gt;'Jul''11 Envestra'!F44),($F5*'Jul''11 Envestra'!F41/'Jul''11 Envestra'!F42-'Jul''11 Envestra'!F44)*'Jul''11 Envestra'!F50/100)*'Jul''11 Envestra'!F42</f>
        <v>0</v>
      </c>
      <c r="E65" s="66">
        <f>IF(($F5*'Jul''11 Envestra'!G41/'Jul''11 Envestra'!G42&gt;'Jul''11 Envestra'!G44),($F5*'Jul''11 Envestra'!G41/'Jul''11 Envestra'!G42-'Jul''11 Envestra'!G44)*'Jul''11 Envestra'!G50/100)*'Jul''11 Envestra'!G42</f>
        <v>0</v>
      </c>
      <c r="F65" s="66">
        <f>IF(($F5*'Jul''11 Envestra'!H41/'Jul''11 Envestra'!H42&gt;'Jul''11 Envestra'!H44),($F5*'Jul''11 Envestra'!H41/'Jul''11 Envestra'!H42-'Jul''11 Envestra'!H44)*'Jul''11 Envestra'!H50/100)*'Jul''11 Envestra'!H42</f>
        <v>369.14035999999993</v>
      </c>
      <c r="G65" s="66">
        <f>IF(($F5*'Jul''11 Envestra'!I41/'Jul''11 Envestra'!I42&gt;'Jul''11 Envestra'!I44),($F5*'Jul''11 Envestra'!I41/'Jul''11 Envestra'!I42-'Jul''11 Envestra'!I44)*'Jul''11 Envestra'!I50/100)*'Jul''11 Envestra'!I42</f>
        <v>0</v>
      </c>
      <c r="H65" s="66">
        <f>IF(($F5*'Jul''11 Envestra'!J41/'Jul''11 Envestra'!J42&gt;'Jul''11 Envestra'!J44),($F5*'Jul''11 Envestra'!J41/'Jul''11 Envestra'!J42-'Jul''11 Envestra'!J44)*'Jul''11 Envestra'!J50/100)*'Jul''11 Envestra'!J42</f>
        <v>0</v>
      </c>
      <c r="I65" s="66">
        <f>IF(($F5*'Jul''11 Envestra'!K41/'Jul''11 Envestra'!K42&gt;'Jul''11 Envestra'!K44),($F5*'Jul''11 Envestra'!K41/'Jul''11 Envestra'!K42-'Jul''11 Envestra'!K44)*'Jul''11 Envestra'!K50/100)*'Jul''11 Envestra'!K42</f>
        <v>0</v>
      </c>
      <c r="J65" s="70"/>
    </row>
    <row r="66" spans="1:10" x14ac:dyDescent="0.15">
      <c r="A66" s="47" t="s">
        <v>309</v>
      </c>
      <c r="C66" s="66">
        <f>365*'Jul''11 Envestra'!E51/100</f>
        <v>185.69374999999999</v>
      </c>
      <c r="D66" s="66">
        <f>365*'Jul''11 Envestra'!F51/100</f>
        <v>180.71514999999999</v>
      </c>
      <c r="E66" s="66">
        <f>365*'Jul''11 Envestra'!G51/100</f>
        <v>192.53749999999999</v>
      </c>
      <c r="F66" s="66">
        <f>365*'Jul''11 Envestra'!H51/100</f>
        <v>195.0925</v>
      </c>
      <c r="G66" s="66">
        <f>365*'Jul''11 Envestra'!I51/100</f>
        <v>172.64500000000001</v>
      </c>
      <c r="H66" s="66">
        <f>365*'Jul''11 Envestra'!J51/100</f>
        <v>199.14400000000001</v>
      </c>
      <c r="I66" s="66">
        <f>365*'Jul''11 Envestra'!K51/100</f>
        <v>221.62799999999999</v>
      </c>
      <c r="J66" s="67">
        <f>AVERAGE(C66:I66)</f>
        <v>192.49369999999999</v>
      </c>
    </row>
    <row r="67" spans="1:10" x14ac:dyDescent="0.15">
      <c r="A67" s="69" t="s">
        <v>721</v>
      </c>
      <c r="B67" s="70"/>
      <c r="C67" s="68">
        <f>SUM(C60:C66)</f>
        <v>1084.0382003</v>
      </c>
      <c r="D67" s="68">
        <f t="shared" ref="D67:I67" si="4">SUM(D60:D66)</f>
        <v>1107.3334161999999</v>
      </c>
      <c r="E67" s="68">
        <f t="shared" si="4"/>
        <v>1148.6767169999998</v>
      </c>
      <c r="F67" s="68">
        <f t="shared" si="4"/>
        <v>1135.9024099999999</v>
      </c>
      <c r="G67" s="68">
        <f t="shared" si="4"/>
        <v>995.86180649999983</v>
      </c>
      <c r="H67" s="68">
        <f t="shared" si="4"/>
        <v>1201.3793429</v>
      </c>
      <c r="I67" s="68">
        <f t="shared" si="4"/>
        <v>1287.0882714799998</v>
      </c>
      <c r="J67" s="72">
        <f>AVERAGE(C67:I67)</f>
        <v>1137.1828806257142</v>
      </c>
    </row>
    <row r="69" spans="1:10" x14ac:dyDescent="0.15">
      <c r="A69" s="64" t="s">
        <v>722</v>
      </c>
    </row>
    <row r="71" spans="1:10" x14ac:dyDescent="0.15">
      <c r="A71" s="62" t="s">
        <v>869</v>
      </c>
      <c r="C71" s="50" t="s">
        <v>872</v>
      </c>
      <c r="D71" s="50" t="s">
        <v>396</v>
      </c>
      <c r="E71" s="50" t="s">
        <v>397</v>
      </c>
      <c r="F71" s="50" t="s">
        <v>398</v>
      </c>
      <c r="G71" s="50" t="s">
        <v>163</v>
      </c>
      <c r="H71" s="50" t="s">
        <v>126</v>
      </c>
      <c r="I71" s="50" t="s">
        <v>412</v>
      </c>
      <c r="J71" s="65" t="s">
        <v>729</v>
      </c>
    </row>
    <row r="72" spans="1:10" x14ac:dyDescent="0.15">
      <c r="A72" s="47" t="s">
        <v>667</v>
      </c>
      <c r="C72" s="66">
        <f>IF($F5*'Jul''11 SP'!E7/'Jul''11 SP'!E8&gt;='Jul''11 SP'!E11,('Jul''11 SP'!E11*'Jul''11 SP'!E13/100)*'Jul''11 SP'!E8,($F5*'Jul''11 SP'!E7/'Jul''11 SP'!E8*'Jul''11 SP'!E13/100)*'Jul''11 SP'!E8)</f>
        <v>199.452</v>
      </c>
      <c r="D72" s="66">
        <f>IF($F5*'Jul''11 SP'!F7/'Jul''11 SP'!F8&gt;='Jul''11 SP'!F11,('Jul''11 SP'!F11*'Jul''11 SP'!F13/100)*'Jul''11 SP'!F8,('Bills Jul''11'!$F5*'Jul''11 SP'!F7/'Jul''11 SP'!F8*'Jul''11 SP'!F13/100)*'Jul''11 SP'!F8)</f>
        <v>110.7392</v>
      </c>
      <c r="E72" s="66">
        <f>IF($F5*'Jul''11 SP'!G7/'Jul''11 SP'!G8&gt;='Jul''11 SP'!G11,('Jul''11 SP'!G11*'Jul''11 SP'!G13/100)*'Jul''11 SP'!G8,('Bills Jul''11'!$F5*'Jul''11 SP'!G7/'Jul''11 SP'!G8*'Jul''11 SP'!G13/100)*'Jul''11 SP'!G8)</f>
        <v>112.64</v>
      </c>
      <c r="F72" s="66">
        <f>IF($F5*'Jul''11 SP'!H7/'Jul''11 SP'!H8&gt;='Jul''11 SP'!H11,('Jul''11 SP'!H11*'Jul''11 SP'!H13/100)*'Jul''11 SP'!H8,('Bills Jul''11'!$F5*'Jul''11 SP'!H7/'Jul''11 SP'!H8*'Jul''11 SP'!H13/100)*'Jul''11 SP'!H8)</f>
        <v>110.72</v>
      </c>
      <c r="G72" s="66">
        <f>IF($F5*'Jul''11 SP'!I7/'Jul''11 SP'!I8&gt;='Jul''11 SP'!I11,('Jul''11 SP'!I11*'Jul''11 SP'!I13/100)*'Jul''11 SP'!I8,('Bills Jul''11'!$F5*'Jul''11 SP'!I7/'Jul''11 SP'!I8*'Jul''11 SP'!I13/100)*'Jul''11 SP'!I8)</f>
        <v>100.6016</v>
      </c>
      <c r="H72" s="66">
        <f>IF($F5*'Jul''11 SP'!J7/'Jul''11 SP'!J8&gt;='Jul''11 SP'!J11,('Jul''11 SP'!J11*'Jul''11 SP'!J13/100)*'Jul''11 SP'!J8,('Bills Jul''11'!$F5*'Jul''11 SP'!J7/'Jul''11 SP'!J8*'Jul''11 SP'!J13/100)*'Jul''11 SP'!J8)</f>
        <v>116.93440000000001</v>
      </c>
      <c r="I72" s="66">
        <f>IF($F5*'Jul''11 SP'!K7/'Jul''11 SP'!K8&gt;='Jul''11 SP'!K11,('Jul''11 SP'!K11*'Jul''11 SP'!K13/100)*'Jul''11 SP'!K8,('Bills Jul''11'!$F5*'Jul''11 SP'!K7/'Jul''11 SP'!K8*'Jul''11 SP'!K13/100)*'Jul''11 SP'!K8)</f>
        <v>125.97376</v>
      </c>
      <c r="J72" s="70"/>
    </row>
    <row r="73" spans="1:10" x14ac:dyDescent="0.15">
      <c r="A73" s="47" t="s">
        <v>170</v>
      </c>
      <c r="C73" s="66">
        <f>IF($F5*'Jul''11 SP'!E7/'Jul''11 SP'!E8&lt;'Jul''11 SP'!E11,0,IF($F5*'Jul''11 SP'!E7/'Jul''11 SP'!E8&lt;='Jul''11 SP'!E12,($F5*'Jul''11 SP'!E7/'Jul''11 SP'!E8-'Jul''11 SP'!E11)*('Jul''11 SP'!E14/100)*'Jul''11 SP'!E8,('Jul''11 SP'!E12-'Jul''11 SP'!E11)*('Jul''11 SP'!E14/100)*'Jul''11 SP'!E8))</f>
        <v>137.37993719999994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70"/>
    </row>
    <row r="74" spans="1:10" x14ac:dyDescent="0.15">
      <c r="A74" s="47" t="s">
        <v>868</v>
      </c>
      <c r="C74" s="66">
        <f>IF(($F5*'Jul''11 SP'!E7/'Jul''11 SP'!E8&gt;'Jul''11 SP'!E12),($F5*'Jul''11 SP'!E7/'Jul''11 SP'!E8-'Jul''11 SP'!E12)*'Jul''11 SP'!E15/100*'Jul''11 SP'!E8,0)</f>
        <v>0</v>
      </c>
      <c r="D74" s="66">
        <f>IF(($F5*'Jul''11 SP'!F7/'Jul''11 SP'!F8&gt;'Jul''11 SP'!F11),('Bills Jul''11'!$F5*'Jul''11 SP'!F7/'Jul''11 SP'!F8-'Jul''11 SP'!F11)*'Jul''11 SP'!F15/100)*'Jul''11 SP'!F8</f>
        <v>216.77881500000001</v>
      </c>
      <c r="E74" s="66">
        <f>IF(($F5*'Jul''11 SP'!G7/'Jul''11 SP'!G8&gt;'Jul''11 SP'!G11),('Bills Jul''11'!$F5*'Jul''11 SP'!G7/'Jul''11 SP'!G8-'Jul''11 SP'!G11)*'Jul''11 SP'!G15/100)*'Jul''11 SP'!G8</f>
        <v>228.01919799999996</v>
      </c>
      <c r="F74" s="66">
        <f>IF(($F5*'Jul''11 SP'!H7/'Jul''11 SP'!H8&gt;'Jul''11 SP'!H11),('Bills Jul''11'!$F5*'Jul''11 SP'!H7/'Jul''11 SP'!H8-'Jul''11 SP'!H11)*'Jul''11 SP'!H15/100)*'Jul''11 SP'!H8</f>
        <v>229.18702999999996</v>
      </c>
      <c r="G74" s="66">
        <f>IF(($F5*'Jul''11 SP'!I7/'Jul''11 SP'!I8&gt;'Jul''11 SP'!I11),('Bills Jul''11'!$F5*'Jul''11 SP'!I7/'Jul''11 SP'!I8-'Jul''11 SP'!I11)*'Jul''11 SP'!I15/100)*'Jul''11 SP'!I8</f>
        <v>204.89612439999996</v>
      </c>
      <c r="H74" s="66">
        <f>IF(($F5*'Jul''11 SP'!J7/'Jul''11 SP'!J8&gt;'Jul''11 SP'!J11),('Bills Jul''11'!$F5*'Jul''11 SP'!J7/'Jul''11 SP'!J8-'Jul''11 SP'!J11)*'Jul''11 SP'!J15/100)*'Jul''11 SP'!J8</f>
        <v>235.24515849999997</v>
      </c>
      <c r="I74" s="66">
        <f>IF(($F5*'Jul''11 SP'!K7/'Jul''11 SP'!K8&gt;'Jul''11 SP'!K11),('Bills Jul''11'!$F5*'Jul''11 SP'!K7/'Jul''11 SP'!K8-'Jul''11 SP'!K11)*'Jul''11 SP'!K15/100)*'Jul''11 SP'!K8</f>
        <v>252.33054065999997</v>
      </c>
      <c r="J74" s="70"/>
    </row>
    <row r="75" spans="1:10" x14ac:dyDescent="0.15">
      <c r="A75" s="47" t="s">
        <v>744</v>
      </c>
      <c r="C75" s="66">
        <f>IF($F5*'Jul''11 SP'!E9/'Jul''11 SP'!E10&gt;='Jul''11 SP'!E11,('Jul''11 SP'!E11*'Jul''11 SP'!E16/100)*'Jul''11 SP'!E10,($F5*'Jul''11 SP'!E9/'Jul''11 SP'!E10*'Jul''11 SP'!E16/100)*'Jul''11 SP'!E10)</f>
        <v>333.69599999999997</v>
      </c>
      <c r="D75" s="66">
        <f>IF($F5*'Jul''11 SP'!F9/'Jul''11 SP'!F10&gt;='Jul''11 SP'!F11,('Jul''11 SP'!F11*'Jul''11 SP'!F16/100)*'Jul''11 SP'!F10,('Bills Jul''11'!$F5*'Jul''11 SP'!F9/'Jul''11 SP'!F10*'Jul''11 SP'!F16/100)*'Jul''11 SP'!F10)</f>
        <v>188.3904</v>
      </c>
      <c r="E75" s="66">
        <f>IF($F5*'Jul''11 SP'!G9/'Jul''11 SP'!G10&gt;='Jul''11 SP'!G11,('Jul''11 SP'!G11*'Jul''11 SP'!G16/100)*'Jul''11 SP'!G10,('Bills Jul''11'!$F5*'Jul''11 SP'!G9/'Jul''11 SP'!G10*'Jul''11 SP'!G16/100)*'Jul''11 SP'!G10)</f>
        <v>192.89599999999999</v>
      </c>
      <c r="F75" s="66">
        <f>IF($F5*'Jul''11 SP'!H9/'Jul''11 SP'!H10&gt;='Jul''11 SP'!H11,('Jul''11 SP'!H11*'Jul''11 SP'!H16/100)*'Jul''11 SP'!H10,('Bills Jul''11'!$F5*'Jul''11 SP'!H9/'Jul''11 SP'!H10*'Jul''11 SP'!H16/100)*'Jul''11 SP'!H10)</f>
        <v>197.12</v>
      </c>
      <c r="G75" s="66">
        <f>IF($F5*'Jul''11 SP'!I9/'Jul''11 SP'!I10&gt;='Jul''11 SP'!I11,('Jul''11 SP'!I11*'Jul''11 SP'!I16/100)*'Jul''11 SP'!I10,('Bills Jul''11'!$F5*'Jul''11 SP'!I9/'Jul''11 SP'!I10*'Jul''11 SP'!I16/100)*'Jul''11 SP'!I10)</f>
        <v>170.36799999999999</v>
      </c>
      <c r="H75" s="66">
        <f>IF($F5*'Jul''11 SP'!J9/'Jul''11 SP'!J10&gt;='Jul''11 SP'!J11,('Jul''11 SP'!J11*'Jul''11 SP'!J16/100)*'Jul''11 SP'!J10,('Bills Jul''11'!$F5*'Jul''11 SP'!J9/'Jul''11 SP'!J10*'Jul''11 SP'!J16/100)*'Jul''11 SP'!J10)</f>
        <v>198.80959999999999</v>
      </c>
      <c r="I75" s="66">
        <f>IF($F5*'Jul''11 SP'!K9/'Jul''11 SP'!K10&gt;='Jul''11 SP'!K11,('Jul''11 SP'!K11*'Jul''11 SP'!K16/100)*'Jul''11 SP'!K10,('Bills Jul''11'!$F5*'Jul''11 SP'!K9/'Jul''11 SP'!K10*'Jul''11 SP'!K16/100)*'Jul''11 SP'!K10)</f>
        <v>222.73151999999999</v>
      </c>
      <c r="J75" s="70"/>
    </row>
    <row r="76" spans="1:10" x14ac:dyDescent="0.15">
      <c r="A76" s="47" t="s">
        <v>389</v>
      </c>
      <c r="C76" s="66">
        <f>IF($F5*'Jul''11 SP'!E9/'Jul''11 SP'!E10&lt;'Jul''11 SP'!E11,0,IF($F5*'Jul''11 SP'!E9/'Jul''11 SP'!E10&lt;='Jul''11 SP'!E12,($F5*'Jul''11 SP'!E9/'Jul''11 SP'!E10-'Jul''11 SP'!E11)*('Jul''11 SP'!E17/100)*'Jul''11 SP'!E10,('Jul''11 SP'!E12-'Jul''11 SP'!E11)*('Jul''11 SP'!E17/100)*'Jul''11 SP'!E10))</f>
        <v>228.24073139999993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70"/>
    </row>
    <row r="77" spans="1:10" x14ac:dyDescent="0.15">
      <c r="A77" s="47" t="s">
        <v>742</v>
      </c>
      <c r="C77" s="66">
        <f>IF(($F5*'Jul''11 SP'!E9/'Jul''11 SP'!E10&gt;'Jul''11 SP'!E12),($F5*'Jul''11 SP'!E9/'Jul''11 SP'!E10-'Jul''11 SP'!E12)*'Jul''11 SP'!E18/100*'Jul''11 SP'!E10,0)</f>
        <v>0</v>
      </c>
      <c r="D77" s="66">
        <f>IF(($F5*'Jul''11 SP'!F9/'Jul''11 SP'!F10&gt;'Jul''11 SP'!F11),('Bills Jul''11'!$F5*'Jul''11 SP'!F9/'Jul''11 SP'!F10-'Jul''11 SP'!F11)*'Jul''11 SP'!F18/100)*'Jul''11 SP'!F10</f>
        <v>376.71340739999994</v>
      </c>
      <c r="E77" s="66">
        <f>IF(($F5*'Jul''11 SP'!G9/'Jul''11 SP'!G10&gt;'Jul''11 SP'!G11),('Bills Jul''11'!$F5*'Jul''11 SP'!G9/'Jul''11 SP'!G10-'Jul''11 SP'!G11)*'Jul''11 SP'!G18/100)*'Jul''11 SP'!G10</f>
        <v>385.38455999999996</v>
      </c>
      <c r="F77" s="66">
        <f>IF(($F5*'Jul''11 SP'!H9/'Jul''11 SP'!H10&gt;'Jul''11 SP'!H11),('Bills Jul''11'!$F5*'Jul''11 SP'!H9/'Jul''11 SP'!H10-'Jul''11 SP'!H11)*'Jul''11 SP'!H18/100)*'Jul''11 SP'!H10</f>
        <v>394.14329999999995</v>
      </c>
      <c r="G77" s="66">
        <f>IF(($F5*'Jul''11 SP'!I9/'Jul''11 SP'!I10&gt;'Jul''11 SP'!I11),('Bills Jul''11'!$F5*'Jul''11 SP'!I9/'Jul''11 SP'!I10-'Jul''11 SP'!I11)*'Jul''11 SP'!I18/100)*'Jul''11 SP'!I10</f>
        <v>336.24802859999994</v>
      </c>
      <c r="H77" s="66">
        <f>IF(($F5*'Jul''11 SP'!J9/'Jul''11 SP'!J10&gt;'Jul''11 SP'!J11),('Bills Jul''11'!$F5*'Jul''11 SP'!J9/'Jul''11 SP'!J10-'Jul''11 SP'!J11)*'Jul''11 SP'!J18/100)*'Jul''11 SP'!J10</f>
        <v>399.51532719999994</v>
      </c>
      <c r="I77" s="66">
        <f>IF(($F5*'Jul''11 SP'!K9/'Jul''11 SP'!K10&gt;'Jul''11 SP'!K11),('Bills Jul''11'!$F5*'Jul''11 SP'!K9/'Jul''11 SP'!K10-'Jul''11 SP'!K11)*'Jul''11 SP'!K18/100)*'Jul''11 SP'!K10</f>
        <v>423.50551605999993</v>
      </c>
      <c r="J77" s="70"/>
    </row>
    <row r="78" spans="1:10" x14ac:dyDescent="0.15">
      <c r="A78" s="47" t="s">
        <v>309</v>
      </c>
      <c r="C78" s="66">
        <f>365*'Jul''11 SP'!E19/100</f>
        <v>177.66374999999999</v>
      </c>
      <c r="D78" s="66">
        <f>365*'Jul''11 SP'!F19/100</f>
        <v>174.21084999999999</v>
      </c>
      <c r="E78" s="66">
        <f>365*'Jul''11 SP'!G19/100</f>
        <v>180.74800000000002</v>
      </c>
      <c r="F78" s="66">
        <f>365*'Jul''11 SP'!H19/100</f>
        <v>184.69</v>
      </c>
      <c r="G78" s="66">
        <f>365*'Jul''11 SP'!I19/100</f>
        <v>160.6</v>
      </c>
      <c r="H78" s="66">
        <f>365*'Jul''11 SP'!J19/100</f>
        <v>184.28850000000003</v>
      </c>
      <c r="I78" s="66">
        <f>365*'Jul''11 SP'!K19/100</f>
        <v>199.02355</v>
      </c>
      <c r="J78" s="67">
        <f>AVERAGE(C78:I78)</f>
        <v>180.17495000000002</v>
      </c>
    </row>
    <row r="79" spans="1:10" x14ac:dyDescent="0.15">
      <c r="A79" s="69" t="s">
        <v>721</v>
      </c>
      <c r="B79" s="70"/>
      <c r="C79" s="68">
        <f>SUM(C72:C78)</f>
        <v>1076.4324185999999</v>
      </c>
      <c r="D79" s="68">
        <f t="shared" ref="D79:I79" si="5">SUM(D72:D78)</f>
        <v>1066.8326723999999</v>
      </c>
      <c r="E79" s="68">
        <f t="shared" si="5"/>
        <v>1099.6877579999998</v>
      </c>
      <c r="F79" s="68">
        <f t="shared" si="5"/>
        <v>1115.86033</v>
      </c>
      <c r="G79" s="68">
        <f t="shared" si="5"/>
        <v>972.71375299999988</v>
      </c>
      <c r="H79" s="68">
        <f t="shared" si="5"/>
        <v>1134.7929857000001</v>
      </c>
      <c r="I79" s="68">
        <f t="shared" si="5"/>
        <v>1223.5648867199998</v>
      </c>
      <c r="J79" s="72">
        <f>AVERAGE(C79:I79)</f>
        <v>1098.5549720599997</v>
      </c>
    </row>
    <row r="81" spans="1:10" x14ac:dyDescent="0.15">
      <c r="A81" s="62" t="s">
        <v>344</v>
      </c>
      <c r="C81" s="50" t="s">
        <v>872</v>
      </c>
      <c r="D81" s="50" t="s">
        <v>396</v>
      </c>
      <c r="E81" s="50" t="s">
        <v>397</v>
      </c>
      <c r="F81" s="50" t="s">
        <v>398</v>
      </c>
      <c r="G81" s="50" t="s">
        <v>163</v>
      </c>
      <c r="H81" s="50" t="s">
        <v>126</v>
      </c>
      <c r="I81" s="50" t="s">
        <v>412</v>
      </c>
      <c r="J81" s="65" t="s">
        <v>729</v>
      </c>
    </row>
    <row r="82" spans="1:10" x14ac:dyDescent="0.15">
      <c r="A82" s="47" t="s">
        <v>667</v>
      </c>
      <c r="C82" s="66">
        <f>IF($F5*'Jul''11 SP'!E23/'Jul''11 SP'!E24&gt;='Jul''11 SP'!E27,('Jul''11 SP'!E27*'Jul''11 SP'!E29/100)*'Jul''11 SP'!E24,($F5*'Jul''11 SP'!E23/'Jul''11 SP'!E24*'Jul''11 SP'!E29/100)*'Jul''11 SP'!E24)</f>
        <v>214.5</v>
      </c>
      <c r="D82" s="66">
        <f>IF($F5*'Jul''11 SP'!F23/'Jul''11 SP'!F24&gt;='Jul''11 SP'!F27,('Jul''11 SP'!F27*'Jul''11 SP'!F29/100)*'Jul''11 SP'!F24,('Bills Jul''11'!$F5*'Jul''11 SP'!F23/'Jul''11 SP'!F24*'Jul''11 SP'!F29/100)*'Jul''11 SP'!F24)</f>
        <v>134.05700000000002</v>
      </c>
      <c r="E82" s="66">
        <f>IF($F5*'Jul''11 SP'!G23/'Jul''11 SP'!G24&gt;='Jul''11 SP'!G27,('Jul''11 SP'!G27*'Jul''11 SP'!G29/100)*'Jul''11 SP'!G24,('Bills Jul''11'!$F5*'Jul''11 SP'!G23/'Jul''11 SP'!G24*'Jul''11 SP'!G29/100)*'Jul''11 SP'!G24)</f>
        <v>127.05</v>
      </c>
      <c r="F82" s="66">
        <f>IF($F5*'Jul''11 SP'!H23/'Jul''11 SP'!H24&gt;='Jul''11 SP'!H27,('Jul''11 SP'!H27*'Jul''11 SP'!H29/100)*'Jul''11 SP'!H24,('Bills Jul''11'!$F5*'Jul''11 SP'!H23/'Jul''11 SP'!H24*'Jul''11 SP'!H29/100)*'Jul''11 SP'!H24)</f>
        <v>129.5</v>
      </c>
      <c r="G82" s="66">
        <f>IF($F5*'Jul''11 SP'!I23/'Jul''11 SP'!I24&gt;='Jul''11 SP'!I27,('Jul''11 SP'!I27*'Jul''11 SP'!I29/100)*'Jul''11 SP'!I24,('Bills Jul''11'!$F5*'Jul''11 SP'!I23/'Jul''11 SP'!I24*'Jul''11 SP'!I29/100)*'Jul''11 SP'!I24)</f>
        <v>110.649</v>
      </c>
      <c r="H82" s="66">
        <f>IF($F5*'Jul''11 SP'!J23/'Jul''11 SP'!J24&gt;='Jul''11 SP'!J27,('Jul''11 SP'!J27*'Jul''11 SP'!J29/100)*'Jul''11 SP'!J24,('Bills Jul''11'!$F5*'Jul''11 SP'!J23/'Jul''11 SP'!J24*'Jul''11 SP'!J29/100)*'Jul''11 SP'!J24)</f>
        <v>140.679</v>
      </c>
      <c r="I82" s="66">
        <f>IF($F5*'Jul''11 SP'!K23/'Jul''11 SP'!K24&gt;='Jul''11 SP'!K27,('Jul''11 SP'!K27*'Jul''11 SP'!K29/100)*'Jul''11 SP'!K24,('Bills Jul''11'!$F5*'Jul''11 SP'!K23/'Jul''11 SP'!K24*'Jul''11 SP'!K29/100)*'Jul''11 SP'!K24)</f>
        <v>144.5675</v>
      </c>
      <c r="J82" s="70"/>
    </row>
    <row r="83" spans="1:10" x14ac:dyDescent="0.15">
      <c r="A83" s="47" t="s">
        <v>170</v>
      </c>
      <c r="C83" s="66">
        <f>IF($F5*'Jul''11 SP'!E23/'Jul''11 SP'!E24&lt;'Jul''11 SP'!E27,0,IF($F5*'Jul''11 SP'!E23/'Jul''11 SP'!E24&lt;='Jul''11 SP'!E28,($F5*'Jul''11 SP'!E23/'Jul''11 SP'!E24-'Jul''11 SP'!E27)*('Jul''11 SP'!E30/100)*'Jul''11 SP'!E24,('Jul''11 SP'!E28-'Jul''11 SP'!E27)*('Jul''11 SP'!E30/100)*'Jul''11 SP'!E24))</f>
        <v>139.16152139999997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70"/>
    </row>
    <row r="84" spans="1:10" x14ac:dyDescent="0.15">
      <c r="A84" s="47" t="s">
        <v>868</v>
      </c>
      <c r="C84" s="66">
        <f>IF(($F5*'Jul''11 SP'!E23/'Jul''11 SP'!E24&gt;'Jul''11 SP'!E28),($F5*'Jul''11 SP'!E23/'Jul''11 SP'!E24-'Jul''11 SP'!E28)*'Jul''11 SP'!E31/100*'Jul''11 SP'!E24,0)</f>
        <v>0</v>
      </c>
      <c r="D84" s="66">
        <f>IF(($F5*'Jul''11 SP'!F23/'Jul''11 SP'!F24&lt;'Jul''11 SP'!F27),(0),('Bills Jul''11'!$F5*'Jul''11 SP'!F23/'Jul''11 SP'!F24-'Jul''11 SP'!F27)*'Jul''11 SP'!F31/100)*'Jul''11 SP'!F24</f>
        <v>213.41198339999994</v>
      </c>
      <c r="E84" s="66">
        <f>IF(($F5*'Jul''11 SP'!G23/'Jul''11 SP'!G24&lt;'Jul''11 SP'!G27),(0),('Bills Jul''11'!$F5*'Jul''11 SP'!G23/'Jul''11 SP'!G24-'Jul''11 SP'!G27)*'Jul''11 SP'!G31/100)*'Jul''11 SP'!G24</f>
        <v>227.88581199999993</v>
      </c>
      <c r="F84" s="66">
        <f>IF(($F5*'Jul''11 SP'!H23/'Jul''11 SP'!H24&lt;'Jul''11 SP'!H27),(0),('Bills Jul''11'!$F5*'Jul''11 SP'!H23/'Jul''11 SP'!H24-'Jul''11 SP'!H27)*'Jul''11 SP'!H31/100)*'Jul''11 SP'!H24</f>
        <v>233.76492999999994</v>
      </c>
      <c r="G84" s="66">
        <f>IF(($F5*'Jul''11 SP'!I23/'Jul''11 SP'!I24&lt;'Jul''11 SP'!I27),(0),('Bills Jul''11'!$F5*'Jul''11 SP'!I23/'Jul''11 SP'!I24-'Jul''11 SP'!I27)*'Jul''11 SP'!I31/100)*'Jul''11 SP'!I24</f>
        <v>202.01769279999996</v>
      </c>
      <c r="H84" s="66">
        <f>IF(($F5*'Jul''11 SP'!J23/'Jul''11 SP'!J24&lt;'Jul''11 SP'!J27),(0),('Bills Jul''11'!$F5*'Jul''11 SP'!J23/'Jul''11 SP'!J24-'Jul''11 SP'!J27)*'Jul''11 SP'!J31/100)*'Jul''11 SP'!J24</f>
        <v>250.67439319999994</v>
      </c>
      <c r="I84" s="66">
        <f>IF(($F5*'Jul''11 SP'!K23/'Jul''11 SP'!K24&lt;'Jul''11 SP'!K27),(0),('Bills Jul''11'!$F5*'Jul''11 SP'!K23/'Jul''11 SP'!K24-'Jul''11 SP'!K27)*'Jul''11 SP'!K31/100)*'Jul''11 SP'!K24</f>
        <v>258.94295272999994</v>
      </c>
      <c r="J84" s="70"/>
    </row>
    <row r="85" spans="1:10" x14ac:dyDescent="0.15">
      <c r="A85" s="47" t="s">
        <v>744</v>
      </c>
      <c r="C85" s="66">
        <f>IF($F5*'Jul''11 SP'!E25/'Jul''11 SP'!E26&gt;='Jul''11 SP'!E27,('Jul''11 SP'!E27*'Jul''11 SP'!E32/100)*'Jul''11 SP'!E26,($F5*'Jul''11 SP'!E25/'Jul''11 SP'!E26*'Jul''11 SP'!E32/100)*'Jul''11 SP'!E26)</f>
        <v>375.14400000000001</v>
      </c>
      <c r="D85" s="66">
        <f>IF($F5*'Jul''11 SP'!F25/'Jul''11 SP'!F26&gt;='Jul''11 SP'!F27,('Jul''11 SP'!F27*'Jul''11 SP'!F32/100)*'Jul''11 SP'!F26,('Bills Jul''11'!$F5*'Jul''11 SP'!F25/'Jul''11 SP'!F26*'Jul''11 SP'!F32/100)*'Jul''11 SP'!F26)</f>
        <v>219.75800000000004</v>
      </c>
      <c r="E85" s="66">
        <f>IF($F5*'Jul''11 SP'!G25/'Jul''11 SP'!G26&gt;='Jul''11 SP'!G27,('Jul''11 SP'!G27*'Jul''11 SP'!G32/100)*'Jul''11 SP'!G26,('Bills Jul''11'!$F5*'Jul''11 SP'!G25/'Jul''11 SP'!G26*'Jul''11 SP'!G32/100)*'Jul''11 SP'!G26)</f>
        <v>210.98</v>
      </c>
      <c r="F85" s="66">
        <f>IF($F5*'Jul''11 SP'!H25/'Jul''11 SP'!H26&gt;='Jul''11 SP'!H27,('Jul''11 SP'!H27*'Jul''11 SP'!H32/100)*'Jul''11 SP'!H26,('Bills Jul''11'!$F5*'Jul''11 SP'!H25/'Jul''11 SP'!H26*'Jul''11 SP'!H32/100)*'Jul''11 SP'!H26)</f>
        <v>219.8</v>
      </c>
      <c r="G85" s="66">
        <f>IF($F5*'Jul''11 SP'!I25/'Jul''11 SP'!I26&gt;='Jul''11 SP'!I27,('Jul''11 SP'!I27*'Jul''11 SP'!I32/100)*'Jul''11 SP'!I26,('Bills Jul''11'!$F5*'Jul''11 SP'!I25/'Jul''11 SP'!I26*'Jul''11 SP'!I32/100)*'Jul''11 SP'!I26)</f>
        <v>185.57</v>
      </c>
      <c r="H85" s="66">
        <f>IF($F5*'Jul''11 SP'!J25/'Jul''11 SP'!J26&gt;='Jul''11 SP'!J27,('Jul''11 SP'!J27*'Jul''11 SP'!J32/100)*'Jul''11 SP'!J26,('Bills Jul''11'!$F5*'Jul''11 SP'!J25/'Jul''11 SP'!J26*'Jul''11 SP'!J32/100)*'Jul''11 SP'!J26)</f>
        <v>230.84600000000003</v>
      </c>
      <c r="I85" s="66">
        <f>IF($F5*'Jul''11 SP'!K25/'Jul''11 SP'!K26&gt;='Jul''11 SP'!K27,('Jul''11 SP'!K27*'Jul''11 SP'!K32/100)*'Jul''11 SP'!K26,('Bills Jul''11'!$F5*'Jul''11 SP'!K25/'Jul''11 SP'!K26*'Jul''11 SP'!K32/100)*'Jul''11 SP'!K26)</f>
        <v>261.64599999999996</v>
      </c>
      <c r="J85" s="70"/>
    </row>
    <row r="86" spans="1:10" x14ac:dyDescent="0.15">
      <c r="A86" s="47" t="s">
        <v>389</v>
      </c>
      <c r="C86" s="66">
        <f>IF($F5*'Jul''11 SP'!E25/'Jul''11 SP'!E26&lt;'Jul''11 SP'!E27,0,IF($F5*'Jul''11 SP'!E25/'Jul''11 SP'!E26&lt;='Jul''11 SP'!E28,($F5*'Jul''11 SP'!E25/'Jul''11 SP'!E26-'Jul''11 SP'!E27)*('Jul''11 SP'!E33/100)*'Jul''11 SP'!E26,('Jul''11 SP'!E28-'Jul''11 SP'!E27)*('Jul''11 SP'!E33/100)*'Jul''11 SP'!E26))</f>
        <v>247.24429619999992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70"/>
    </row>
    <row r="87" spans="1:10" x14ac:dyDescent="0.15">
      <c r="A87" s="47" t="s">
        <v>742</v>
      </c>
      <c r="C87" s="66">
        <f>IF(($F5*'Jul''11 SP'!E25/'Jul''11 SP'!E26&gt;'Jul''11 SP'!E28),($F5*'Jul''11 SP'!E25/'Jul''11 SP'!E26-'Jul''11 SP'!E28)*'Jul''11 SP'!E34/100*'Jul''11 SP'!E26,0)</f>
        <v>0</v>
      </c>
      <c r="D87" s="66">
        <f>IF(($F5*'Jul''11 SP'!F25/'Jul''11 SP'!F26&lt;'Jul''11 SP'!F27),(0),('Bills Jul''11'!$F5*'Jul''11 SP'!F25/'Jul''11 SP'!F26-'Jul''11 SP'!F27)*'Jul''11 SP'!F34/100)*'Jul''11 SP'!F26</f>
        <v>377.8593125999999</v>
      </c>
      <c r="E87" s="66">
        <f>IF(($F5*'Jul''11 SP'!G25/'Jul''11 SP'!G26&lt;'Jul''11 SP'!G27),(0),('Bills Jul''11'!$F5*'Jul''11 SP'!G25/'Jul''11 SP'!G26-'Jul''11 SP'!G27)*'Jul''11 SP'!G34/100)*'Jul''11 SP'!G26</f>
        <v>400.3399399999999</v>
      </c>
      <c r="F87" s="66">
        <f>IF(($F5*'Jul''11 SP'!H25/'Jul''11 SP'!H26&lt;'Jul''11 SP'!H27),(0),('Bills Jul''11'!$F5*'Jul''11 SP'!H25/'Jul''11 SP'!H26-'Jul''11 SP'!H27)*'Jul''11 SP'!H34/100)*'Jul''11 SP'!H26</f>
        <v>389.14161999999988</v>
      </c>
      <c r="G87" s="66">
        <f>IF(($F5*'Jul''11 SP'!I25/'Jul''11 SP'!I26&lt;'Jul''11 SP'!I27),(0),('Bills Jul''11'!$F5*'Jul''11 SP'!I25/'Jul''11 SP'!I26-'Jul''11 SP'!I27)*'Jul''11 SP'!I34/100)*'Jul''11 SP'!I26</f>
        <v>347.67984019999994</v>
      </c>
      <c r="H87" s="66">
        <f>IF(($F5*'Jul''11 SP'!J25/'Jul''11 SP'!J26&lt;'Jul''11 SP'!J27),(0),('Bills Jul''11'!$F5*'Jul''11 SP'!J25/'Jul''11 SP'!J26-'Jul''11 SP'!J27)*'Jul''11 SP'!J34/100)*'Jul''11 SP'!J26</f>
        <v>444.37733339999994</v>
      </c>
      <c r="I87" s="66">
        <f>IF(($F5*'Jul''11 SP'!K25/'Jul''11 SP'!K26&lt;'Jul''11 SP'!K27),(0),('Bills Jul''11'!$F5*'Jul''11 SP'!K25/'Jul''11 SP'!K26-'Jul''11 SP'!K27)*'Jul''11 SP'!K34/100)*'Jul''11 SP'!K26</f>
        <v>469.35238657999997</v>
      </c>
      <c r="J87" s="70"/>
    </row>
    <row r="88" spans="1:10" x14ac:dyDescent="0.15">
      <c r="A88" s="47" t="s">
        <v>309</v>
      </c>
      <c r="C88" s="66">
        <f>365*'Jul''11 SP'!E35/100</f>
        <v>165.57859999999999</v>
      </c>
      <c r="D88" s="66">
        <f>365*'Jul''11 SP'!F35/100</f>
        <v>171.80185</v>
      </c>
      <c r="E88" s="66">
        <f>365*'Jul''11 SP'!G35/100</f>
        <v>177.06149999999997</v>
      </c>
      <c r="F88" s="66">
        <f>365*'Jul''11 SP'!H35/100</f>
        <v>179.39750000000001</v>
      </c>
      <c r="G88" s="66">
        <f>365*'Jul''11 SP'!I35/100</f>
        <v>160.6</v>
      </c>
      <c r="H88" s="66">
        <f>365*'Jul''11 SP'!J35/100</f>
        <v>195.12900000000002</v>
      </c>
      <c r="I88" s="66">
        <f>365*'Jul''11 SP'!K35/100</f>
        <v>194.28584999999998</v>
      </c>
      <c r="J88" s="67">
        <f>AVERAGE(C88:I88)</f>
        <v>177.69347142857143</v>
      </c>
    </row>
    <row r="89" spans="1:10" x14ac:dyDescent="0.15">
      <c r="A89" s="69" t="s">
        <v>721</v>
      </c>
      <c r="B89" s="70"/>
      <c r="C89" s="68">
        <f t="shared" ref="C89:I89" si="6">SUM(C82:C88)</f>
        <v>1141.6284175999999</v>
      </c>
      <c r="D89" s="68">
        <f t="shared" si="6"/>
        <v>1116.888146</v>
      </c>
      <c r="E89" s="68">
        <f t="shared" si="6"/>
        <v>1143.3172519999998</v>
      </c>
      <c r="F89" s="68">
        <f t="shared" si="6"/>
        <v>1151.6040499999999</v>
      </c>
      <c r="G89" s="68">
        <f t="shared" si="6"/>
        <v>1006.5165329999999</v>
      </c>
      <c r="H89" s="68">
        <f t="shared" si="6"/>
        <v>1261.7057265999997</v>
      </c>
      <c r="I89" s="68">
        <f t="shared" si="6"/>
        <v>1328.79468931</v>
      </c>
      <c r="J89" s="72">
        <f>AVERAGE(C89:I89)</f>
        <v>1164.3506877871428</v>
      </c>
    </row>
    <row r="91" spans="1:10" x14ac:dyDescent="0.15">
      <c r="A91" s="62" t="s">
        <v>703</v>
      </c>
      <c r="C91" s="50" t="s">
        <v>872</v>
      </c>
      <c r="D91" s="50" t="s">
        <v>396</v>
      </c>
      <c r="E91" s="50" t="s">
        <v>397</v>
      </c>
      <c r="F91" s="50" t="s">
        <v>398</v>
      </c>
      <c r="G91" s="50" t="s">
        <v>163</v>
      </c>
      <c r="H91" s="50" t="s">
        <v>126</v>
      </c>
      <c r="I91" s="50" t="s">
        <v>412</v>
      </c>
      <c r="J91" s="65" t="s">
        <v>729</v>
      </c>
    </row>
    <row r="92" spans="1:10" x14ac:dyDescent="0.15">
      <c r="A92" s="47" t="s">
        <v>667</v>
      </c>
      <c r="C92" s="88">
        <f>IF($F5*'Jul''11 SP'!E39/'Jul''11 SP'!E40&gt;='Jul''11 SP'!E43,('Jul''11 SP'!E43*'Jul''11 SP'!E45/100)*'Jul''11 SP'!E40,($F5*'Jul''11 SP'!E39/'Jul''11 SP'!E40*'Jul''11 SP'!E45/100)*'Jul''11 SP'!E40)</f>
        <v>218.988</v>
      </c>
      <c r="D92" s="89">
        <f>IF($F5*'Jul''11 SP'!F39/'Jul''11 SP'!F40&gt;='Jul''11 SP'!F43,('Jul''11 SP'!F43*'Jul''11 SP'!F45/100)*'Jul''11 SP'!F40,('Bills Jul''11'!$F5*'Jul''11 SP'!F39/'Jul''11 SP'!F40*'Jul''11 SP'!F45/100)*'Jul''11 SP'!F40)</f>
        <v>123.6224</v>
      </c>
      <c r="E92" s="89">
        <f>IF($F5*'Jul''11 SP'!G39/'Jul''11 SP'!G40&gt;='Jul''11 SP'!G43,('Jul''11 SP'!G43*'Jul''11 SP'!G45/100)*'Jul''11 SP'!G40,('Bills Jul''11'!$F5*'Jul''11 SP'!G39/'Jul''11 SP'!G40*'Jul''11 SP'!G45/100)*'Jul''11 SP'!G40)</f>
        <v>126.01600000000001</v>
      </c>
      <c r="F92" s="89">
        <f>IF($F5*'Jul''11 SP'!H39/'Jul''11 SP'!H40&gt;='Jul''11 SP'!H43,('Jul''11 SP'!H43*'Jul''11 SP'!H45/100)*'Jul''11 SP'!H40,('Bills Jul''11'!$F5*'Jul''11 SP'!H39/'Jul''11 SP'!H40*'Jul''11 SP'!H45/100)*'Jul''11 SP'!H40)</f>
        <v>124.8</v>
      </c>
      <c r="G92" s="89">
        <f>IF($F5*'Jul''11 SP'!I39/'Jul''11 SP'!I40&gt;='Jul''11 SP'!I43,('Jul''11 SP'!I43*'Jul''11 SP'!I45/100)*'Jul''11 SP'!I40,('Bills Jul''11'!$F5*'Jul''11 SP'!I39/'Jul''11 SP'!I40*'Jul''11 SP'!I45/100)*'Jul''11 SP'!I40)</f>
        <v>110.9504</v>
      </c>
      <c r="H92" s="89">
        <f>IF($F5*'Jul''11 SP'!J39/'Jul''11 SP'!J40&gt;='Jul''11 SP'!J43,('Jul''11 SP'!J43*'Jul''11 SP'!J45/100)*'Jul''11 SP'!J40,('Bills Jul''11'!$F5*'Jul''11 SP'!J39/'Jul''11 SP'!J40*'Jul''11 SP'!J45/100)*'Jul''11 SP'!J40)</f>
        <v>133.8304</v>
      </c>
      <c r="I92" s="89">
        <f>IF($F5*'Jul''11 SP'!K39/'Jul''11 SP'!K40&gt;='Jul''11 SP'!K43,('Jul''11 SP'!K43*'Jul''11 SP'!K45/100)*'Jul''11 SP'!K40,('Bills Jul''11'!$F5*'Jul''11 SP'!K39/'Jul''11 SP'!K40*'Jul''11 SP'!K45/100)*'Jul''11 SP'!K40)</f>
        <v>142.82751999999999</v>
      </c>
      <c r="J92" s="70"/>
    </row>
    <row r="93" spans="1:10" x14ac:dyDescent="0.15">
      <c r="A93" s="47" t="s">
        <v>170</v>
      </c>
      <c r="C93" s="66">
        <f>IF($F5*'Jul''11 SP'!E39/'Jul''11 SP'!E40&lt;'Jul''11 SP'!E43,0,IF($F5*'Jul''11 SP'!E39/'Jul''11 SP'!E40&lt;='Jul''11 SP'!E44,($F5*'Jul''11 SP'!E39/'Jul''11 SP'!E40-'Jul''11 SP'!E43)*('Jul''11 SP'!E46/100)*'Jul''11 SP'!E40,('Jul''11 SP'!E44-'Jul''11 SP'!E43)*('Jul''11 SP'!E46/100)*'Jul''11 SP'!E40))</f>
        <v>134.41063019999996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70"/>
    </row>
    <row r="94" spans="1:10" x14ac:dyDescent="0.15">
      <c r="A94" s="47" t="s">
        <v>868</v>
      </c>
      <c r="C94" s="66">
        <f>IF(($F5*'Jul''11 SP'!E39/'Jul''11 SP'!E40&gt;'Jul''11 SP'!E44),($F5*'Jul''11 SP'!E39/'Jul''11 SP'!E40-'Jul''11 SP'!E44)*'Jul''11 SP'!E47/100*'Jul''11 SP'!E40,0)</f>
        <v>0</v>
      </c>
      <c r="D94" s="66">
        <f>IF(($F5*'Jul''11 SP'!F39/'Jul''11 SP'!F40&lt;'Jul''11 SP'!F43),(0),('Bills Jul''11'!$F5*'Jul''11 SP'!F39/'Jul''11 SP'!F40-'Jul''11 SP'!F43)*'Jul''11 SP'!F47/100)*'Jul''11 SP'!F40</f>
        <v>213.24612319999997</v>
      </c>
      <c r="E94" s="66">
        <f>IF(($F5*'Jul''11 SP'!G39/'Jul''11 SP'!G40&lt;'Jul''11 SP'!G43),(0),('Bills Jul''11'!$F5*'Jul''11 SP'!G39/'Jul''11 SP'!G40-'Jul''11 SP'!G43)*'Jul''11 SP'!G47/100)*'Jul''11 SP'!G40</f>
        <v>229.62496699999997</v>
      </c>
      <c r="F94" s="66">
        <f>IF(($F5*'Jul''11 SP'!H39/'Jul''11 SP'!H40&lt;'Jul''11 SP'!H43),(0),('Bills Jul''11'!$F5*'Jul''11 SP'!H39/'Jul''11 SP'!H40-'Jul''11 SP'!H43)*'Jul''11 SP'!H47/100)*'Jul''11 SP'!H40</f>
        <v>224.80765999999997</v>
      </c>
      <c r="G94" s="66">
        <f>IF(($F5*'Jul''11 SP'!I39/'Jul''11 SP'!I40&lt;'Jul''11 SP'!I43),(0),('Bills Jul''11'!$F5*'Jul''11 SP'!I39/'Jul''11 SP'!I40-'Jul''11 SP'!I43)*'Jul''11 SP'!I47/100)*'Jul''11 SP'!I40</f>
        <v>205.85958579999996</v>
      </c>
      <c r="H94" s="66">
        <f>IF(($F5*'Jul''11 SP'!J39/'Jul''11 SP'!J40&lt;'Jul''11 SP'!J43),(0),('Bills Jul''11'!$F5*'Jul''11 SP'!J39/'Jul''11 SP'!J40-'Jul''11 SP'!J43)*'Jul''11 SP'!J47/100)*'Jul''11 SP'!J40</f>
        <v>243.43458039999999</v>
      </c>
      <c r="I94" s="66">
        <f>IF(($F5*'Jul''11 SP'!K39/'Jul''11 SP'!K40&lt;'Jul''11 SP'!K43),(0),('Bills Jul''11'!$F5*'Jul''11 SP'!K39/'Jul''11 SP'!K40-'Jul''11 SP'!K43)*'Jul''11 SP'!K47/100)*'Jul''11 SP'!K40</f>
        <v>257.90255908999995</v>
      </c>
      <c r="J94" s="70"/>
    </row>
    <row r="95" spans="1:10" x14ac:dyDescent="0.15">
      <c r="A95" s="47" t="s">
        <v>744</v>
      </c>
      <c r="C95" s="66">
        <f>IF($F5*'Jul''11 SP'!E41/'Jul''11 SP'!E42&gt;='Jul''11 SP'!E43,('Jul''11 SP'!E43*'Jul''11 SP'!E48/100)*'Jul''11 SP'!E42,($F5*'Jul''11 SP'!E41/'Jul''11 SP'!E42*'Jul''11 SP'!E48/100)*'Jul''11 SP'!E42)</f>
        <v>382.53600000000006</v>
      </c>
      <c r="D95" s="66">
        <f>IF($F5*'Jul''11 SP'!F41/'Jul''11 SP'!F42&gt;='Jul''11 SP'!F43,('Jul''11 SP'!F43*'Jul''11 SP'!F48/100)*'Jul''11 SP'!F42,('Bills Jul''11'!$F5*'Jul''11 SP'!F41/'Jul''11 SP'!F42*'Jul''11 SP'!F48/100)*'Jul''11 SP'!F42)</f>
        <v>219.648</v>
      </c>
      <c r="E95" s="66">
        <f>IF($F5*'Jul''11 SP'!G41/'Jul''11 SP'!G42&gt;='Jul''11 SP'!G43,('Jul''11 SP'!G43*'Jul''11 SP'!G48/100)*'Jul''11 SP'!G42,('Bills Jul''11'!$F5*'Jul''11 SP'!G41/'Jul''11 SP'!G42*'Jul''11 SP'!G48/100)*'Jul''11 SP'!G42)</f>
        <v>214.01599999999999</v>
      </c>
      <c r="F95" s="66">
        <f>IF($F5*'Jul''11 SP'!H41/'Jul''11 SP'!H42&gt;='Jul''11 SP'!H43,('Jul''11 SP'!H43*'Jul''11 SP'!H48/100)*'Jul''11 SP'!H42,('Bills Jul''11'!$F5*'Jul''11 SP'!H41/'Jul''11 SP'!H42*'Jul''11 SP'!H48/100)*'Jul''11 SP'!H42)</f>
        <v>220.16</v>
      </c>
      <c r="G95" s="66">
        <f>IF($F5*'Jul''11 SP'!I41/'Jul''11 SP'!I42&gt;='Jul''11 SP'!I43,('Jul''11 SP'!I43*'Jul''11 SP'!I48/100)*'Jul''11 SP'!I42,('Bills Jul''11'!$F5*'Jul''11 SP'!I41/'Jul''11 SP'!I42*'Jul''11 SP'!I48/100)*'Jul''11 SP'!I42)</f>
        <v>193.6</v>
      </c>
      <c r="H95" s="66">
        <f>IF($F5*'Jul''11 SP'!J41/'Jul''11 SP'!J42&gt;='Jul''11 SP'!J43,('Jul''11 SP'!J43*'Jul''11 SP'!J48/100)*'Jul''11 SP'!J42,('Bills Jul''11'!$F5*'Jul''11 SP'!J41/'Jul''11 SP'!J42*'Jul''11 SP'!J48/100)*'Jul''11 SP'!J42)</f>
        <v>228.23680000000002</v>
      </c>
      <c r="I95" s="66">
        <f>IF($F5*'Jul''11 SP'!K41/'Jul''11 SP'!K42&gt;='Jul''11 SP'!K43,('Jul''11 SP'!K43*'Jul''11 SP'!K48/100)*'Jul''11 SP'!K42,('Bills Jul''11'!$F5*'Jul''11 SP'!K41/'Jul''11 SP'!K42*'Jul''11 SP'!K48/100)*'Jul''11 SP'!K42)</f>
        <v>260.53631999999999</v>
      </c>
      <c r="J95" s="70"/>
    </row>
    <row r="96" spans="1:10" x14ac:dyDescent="0.15">
      <c r="A96" s="47" t="s">
        <v>389</v>
      </c>
      <c r="C96" s="66">
        <f>IF($F5*'Jul''11 SP'!E41/'Jul''11 SP'!E42&lt;'Jul''11 SP'!E43,0,IF($F5*'Jul''11 SP'!E41/'Jul''11 SP'!E42&lt;='Jul''11 SP'!E44,($F5*'Jul''11 SP'!E41/'Jul''11 SP'!E42-'Jul''11 SP'!E43)*('Jul''11 SP'!E49/100)*'Jul''11 SP'!E42,('Jul''11 SP'!E44-'Jul''11 SP'!E43)*('Jul''11 SP'!E49/100)*'Jul''11 SP'!E42))</f>
        <v>232.19980739999994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70"/>
    </row>
    <row r="97" spans="1:16" x14ac:dyDescent="0.15">
      <c r="A97" s="47" t="s">
        <v>742</v>
      </c>
      <c r="C97" s="66">
        <f>IF(($F5*'Jul''11 SP'!E41/'Jul''11 SP'!E42&gt;'Jul''11 SP'!E44),($F5*'Jul''11 SP'!E41/'Jul''11 SP'!E42-'Jul''11 SP'!E44)*'Jul''11 SP'!E50/100*'Jul''11 SP'!E42,0)</f>
        <v>0</v>
      </c>
      <c r="D97" s="66">
        <f>IF(($F5*'Jul''11 SP'!F41/'Jul''11 SP'!F42&lt;'Jul''11 SP'!F43),(0),('Bills Jul''11'!$F5*'Jul''11 SP'!F41/'Jul''11 SP'!F42-'Jul''11 SP'!F43)*'Jul''11 SP'!F50/100)*'Jul''11 SP'!F42</f>
        <v>401.44224999999989</v>
      </c>
      <c r="E97" s="66">
        <f>IF(($F5*'Jul''11 SP'!G41/'Jul''11 SP'!G42&lt;'Jul''11 SP'!G43),(0),('Bills Jul''11'!$F5*'Jul''11 SP'!G41/'Jul''11 SP'!G42-'Jul''11 SP'!G43)*'Jul''11 SP'!G50/100)*'Jul''11 SP'!G42</f>
        <v>430.34609199999994</v>
      </c>
      <c r="F97" s="66">
        <f>IF(($F5*'Jul''11 SP'!H41/'Jul''11 SP'!H42&lt;'Jul''11 SP'!H43),(0),('Bills Jul''11'!$F5*'Jul''11 SP'!H41/'Jul''11 SP'!H42-'Jul''11 SP'!H43)*'Jul''11 SP'!H50/100)*'Jul''11 SP'!H42</f>
        <v>429.17825999999991</v>
      </c>
      <c r="G97" s="66">
        <f>IF(($F5*'Jul''11 SP'!I41/'Jul''11 SP'!I42&lt;'Jul''11 SP'!I43),(0),('Bills Jul''11'!$F5*'Jul''11 SP'!I41/'Jul''11 SP'!I42-'Jul''11 SP'!I43)*'Jul''11 SP'!I50/100)*'Jul''11 SP'!I42</f>
        <v>378.64033019999994</v>
      </c>
      <c r="H97" s="66">
        <f>IF(($F5*'Jul''11 SP'!J41/'Jul''11 SP'!J42&lt;'Jul''11 SP'!J43),(0),('Bills Jul''11'!$F5*'Jul''11 SP'!J41/'Jul''11 SP'!J42-'Jul''11 SP'!J43)*'Jul''11 SP'!J50/100)*'Jul''11 SP'!J42</f>
        <v>456.35954979999985</v>
      </c>
      <c r="I97" s="66">
        <f>IF(($F5*'Jul''11 SP'!K41/'Jul''11 SP'!K42&lt;'Jul''11 SP'!K43),(0),('Bills Jul''11'!$F5*'Jul''11 SP'!K41/'Jul''11 SP'!K42-'Jul''11 SP'!K43)*'Jul''11 SP'!K50/100)*'Jul''11 SP'!K42</f>
        <v>465.25551005999995</v>
      </c>
      <c r="J97" s="70"/>
    </row>
    <row r="98" spans="1:16" x14ac:dyDescent="0.15">
      <c r="A98" s="47" t="s">
        <v>309</v>
      </c>
      <c r="C98" s="66">
        <f>365*'Jul''11 SP'!E51/100</f>
        <v>186.57704999999999</v>
      </c>
      <c r="D98" s="66">
        <f>365*'Jul''11 SP'!F51/100</f>
        <v>178.9084</v>
      </c>
      <c r="E98" s="66">
        <f>365*'Jul''11 SP'!G51/100</f>
        <v>185.23750000000001</v>
      </c>
      <c r="F98" s="66">
        <f>365*'Jul''11 SP'!H51/100</f>
        <v>189.61750000000001</v>
      </c>
      <c r="G98" s="66">
        <f>365*'Jul''11 SP'!I51/100</f>
        <v>168.63</v>
      </c>
      <c r="H98" s="66">
        <f>365*'Jul''11 SP'!J51/100</f>
        <v>196.33349999999999</v>
      </c>
      <c r="I98" s="66">
        <f>365*'Jul''11 SP'!K51/100</f>
        <v>199.98715000000001</v>
      </c>
      <c r="J98" s="71">
        <f>AVERAGE(C98:I98)</f>
        <v>186.47015714285718</v>
      </c>
    </row>
    <row r="99" spans="1:16" x14ac:dyDescent="0.15">
      <c r="A99" s="69" t="s">
        <v>721</v>
      </c>
      <c r="B99" s="70"/>
      <c r="C99" s="68">
        <f t="shared" ref="C99:I99" si="7">SUM(C92:C98)</f>
        <v>1154.7114876000001</v>
      </c>
      <c r="D99" s="68">
        <f t="shared" si="7"/>
        <v>1136.8671731999998</v>
      </c>
      <c r="E99" s="68">
        <f t="shared" si="7"/>
        <v>1185.2405589999998</v>
      </c>
      <c r="F99" s="68">
        <f t="shared" si="7"/>
        <v>1188.56342</v>
      </c>
      <c r="G99" s="68">
        <f t="shared" si="7"/>
        <v>1057.6803159999999</v>
      </c>
      <c r="H99" s="68">
        <f t="shared" si="7"/>
        <v>1258.1948301999998</v>
      </c>
      <c r="I99" s="68">
        <f t="shared" si="7"/>
        <v>1326.5090591499998</v>
      </c>
      <c r="J99" s="72">
        <f>AVERAGE(C99:I99)</f>
        <v>1186.8238350214285</v>
      </c>
    </row>
    <row r="101" spans="1:16" x14ac:dyDescent="0.15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</sheetData>
  <sheetProtection algorithmName="SHA-512" hashValue="FMctKKQCfLhPTeDeXjd9z+rDUhX47ZG59NlWAhXG8JbF0NAhYMPTa9DD2acqEjH3UAUrSe7NXJFqKsSkVi0IZA==" saltValue="Jm1XOv0fUTgXfTTfbzm7q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Q101"/>
  <sheetViews>
    <sheetView zoomScale="125" workbookViewId="0">
      <selection activeCell="F6" sqref="F6"/>
    </sheetView>
  </sheetViews>
  <sheetFormatPr baseColWidth="10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4" width="11.6640625" style="47" customWidth="1"/>
    <col min="15" max="15" width="15" style="47" customWidth="1"/>
    <col min="16" max="16" width="8.83203125" style="47" customWidth="1"/>
    <col min="17" max="16384" width="10.83203125" style="47"/>
  </cols>
  <sheetData>
    <row r="1" spans="1:16" x14ac:dyDescent="0.15">
      <c r="A1" s="58" t="s">
        <v>124</v>
      </c>
    </row>
    <row r="2" spans="1:16" x14ac:dyDescent="0.1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</row>
    <row r="3" spans="1:16" x14ac:dyDescent="0.15">
      <c r="A3" s="61" t="s">
        <v>595</v>
      </c>
    </row>
    <row r="5" spans="1:16" x14ac:dyDescent="0.15">
      <c r="A5" s="62" t="s">
        <v>523</v>
      </c>
      <c r="B5" s="62"/>
      <c r="C5" s="62" t="s">
        <v>911</v>
      </c>
      <c r="F5" s="76">
        <v>63000</v>
      </c>
    </row>
    <row r="6" spans="1:16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6" x14ac:dyDescent="0.15">
      <c r="A7" s="64" t="s">
        <v>295</v>
      </c>
    </row>
    <row r="9" spans="1:16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412</v>
      </c>
      <c r="J9" s="65" t="s">
        <v>729</v>
      </c>
      <c r="L9" s="50"/>
      <c r="M9" s="50"/>
    </row>
    <row r="10" spans="1:16" x14ac:dyDescent="0.15">
      <c r="A10" s="47" t="s">
        <v>667</v>
      </c>
      <c r="C10" s="66">
        <f>IF($F5*'Jan''11 Multi'!E7/'Jan''11 Multi'!E8&gt;='Jan''11 Multi'!E11,('Jan''11 Multi'!E11*'Jan''11 Multi'!E15/100)*'Jan''11 Multi'!E8,($F5*'Jan''11 Multi'!E7/'Jan''11 Multi'!E8*'Jan''11 Multi'!E15/100)*'Jan''11 Multi'!E8)</f>
        <v>150.28199999999998</v>
      </c>
      <c r="D10" s="66">
        <f>IF($F5*'Jan''11 Multi'!F7/'Jan''11 Multi'!F8&gt;='Jan''11 Multi'!F11,('Jan''11 Multi'!F11*'Jan''11 Multi'!F15/100)*'Jan''11 Multi'!F8,($F5*'Jan''11 Multi'!F7/'Jan''11 Multi'!F8*'Jan''11 Multi'!F15/100)*'Jan''11 Multi'!F8)</f>
        <v>293.63399999999996</v>
      </c>
      <c r="E10" s="66">
        <f>IF($F5*'Jan''11 Multi'!G7/'Jan''11 Multi'!G8&gt;='Jan''11 Multi'!G11,('Jan''11 Multi'!G11*'Jan''11 Multi'!G15/100)*'Jan''11 Multi'!G8,($F5*'Jan''11 Multi'!G7/'Jan''11 Multi'!G8*'Jan''11 Multi'!G15/100)*'Jan''11 Multi'!G8)</f>
        <v>314.82</v>
      </c>
      <c r="F10" s="66">
        <f>IF($F5*'Jan''11 Multi'!H7/'Jan''11 Multi'!H8&gt;='Jan''11 Multi'!H11,('Jan''11 Multi'!H11*'Jan''11 Multi'!H15/100)*'Jan''11 Multi'!H8,($F5*'Jan''11 Multi'!H7/'Jan''11 Multi'!H8*'Jan''11 Multi'!H15/100)*'Jan''11 Multi'!H8)</f>
        <v>297</v>
      </c>
      <c r="G10" s="66">
        <f>IF($F5*'Jan''11 Multi'!I7/'Jan''11 Multi'!I8&gt;='Jan''11 Multi'!I11,('Jan''11 Multi'!I11*'Jan''11 Multi'!I15/100)*'Jan''11 Multi'!I8,($F5*'Jan''11 Multi'!I7/'Jan''11 Multi'!I8*'Jan''11 Multi'!I15/100)*'Jan''11 Multi'!I8)</f>
        <v>273.43799999999999</v>
      </c>
      <c r="H10" s="66">
        <f>IF($F5*'Jan''11 Multi'!J7/'Jan''11 Multi'!J8&gt;='Jan''11 Multi'!J11,('Jan''11 Multi'!J11*'Jan''11 Multi'!J15/100)*'Jan''11 Multi'!J8,($F5*'Jan''11 Multi'!J7/'Jan''11 Multi'!J8*'Jan''11 Multi'!J15/100)*'Jan''11 Multi'!J8)</f>
        <v>314.226</v>
      </c>
      <c r="I10" s="66">
        <f>IF($F5*'Jan''11 Multi'!K7/'Jan''11 Multi'!K8&gt;='Jan''11 Multi'!K11,('Jan''11 Multi'!K11*'Jan''11 Multi'!K15/100)*'Jan''11 Multi'!K8,($F5*'Jan''11 Multi'!K7/'Jan''11 Multi'!K8*'Jan''11 Multi'!K15/100)*'Jan''11 Multi'!K8)</f>
        <v>360.5976</v>
      </c>
      <c r="J10" s="70"/>
    </row>
    <row r="11" spans="1:16" x14ac:dyDescent="0.15">
      <c r="A11" s="47" t="s">
        <v>170</v>
      </c>
      <c r="C11" s="66">
        <f>IF($F5*'Jan''11 Multi'!E7/'Jan''11 Multi'!E8&lt;'Jan''11 Multi'!E11,0,IF($F5*'Jan''11 Multi'!E7/'Jan''11 Multi'!E8&lt;='Jan''11 Multi'!E12,($F5*'Jan''11 Multi'!E7/'Jan''11 Multi'!E8-'Jan''11 Multi'!E11)*('Jan''11 Multi'!E16/100)*'Jan''11 Multi'!E8,('Jan''11 Multi'!E12-'Jan''11 Multi'!E11)*('Jan''11 Multi'!E16/100)*'Jan''11 Multi'!E8))</f>
        <v>130.28399999999999</v>
      </c>
      <c r="D11" s="66">
        <f>IF($F5*'Jan''11 Multi'!F7/'Jan''11 Multi'!F8&lt;'Jan''11 Multi'!F11,0,IF($F5*'Jan''11 Multi'!F7/'Jan''11 Multi'!F8&lt;='Jan''11 Multi'!F12,($F5*'Jan''11 Multi'!F7/'Jan''11 Multi'!F8-'Jan''11 Multi'!F11)*('Jan''11 Multi'!F16/100)*'Jan''11 Multi'!F8,('Jan''11 Multi'!F12-'Jan''11 Multi'!F11)*('Jan''11 Multi'!F16/100)*'Jan''11 Multi'!F8))</f>
        <v>114.54299999999999</v>
      </c>
      <c r="E11" s="66">
        <f>IF($F5*'Jan''11 Multi'!G7/'Jan''11 Multi'!G8&lt;'Jan''11 Multi'!G11,0,IF($F5*'Jan''11 Multi'!G7/'Jan''11 Multi'!G8&lt;='Jan''11 Multi'!G12,($F5*'Jan''11 Multi'!G7/'Jan''11 Multi'!G8-'Jan''11 Multi'!G11)*('Jan''11 Multi'!G16/100)*'Jan''11 Multi'!G8,('Jan''11 Multi'!G12-'Jan''11 Multi'!G11)*('Jan''11 Multi'!G16/100)*'Jan''11 Multi'!G8))</f>
        <v>111.87000000000002</v>
      </c>
      <c r="F11" s="66">
        <f>IF($F5*'Jan''11 Multi'!H7/'Jan''11 Multi'!H8&lt;'Jan''11 Multi'!H11,0,IF($F5*'Jan''11 Multi'!H7/'Jan''11 Multi'!H8&lt;='Jan''11 Multi'!H12,($F5*'Jan''11 Multi'!H7/'Jan''11 Multi'!H8-'Jan''11 Multi'!H11)*('Jan''11 Multi'!H16/100)*'Jan''11 Multi'!H8,('Jan''11 Multi'!H12-'Jan''11 Multi'!H11)*('Jan''11 Multi'!H16/100)*'Jan''11 Multi'!H8))</f>
        <v>0</v>
      </c>
      <c r="G11" s="66">
        <f>IF($F5*'Jan''11 Multi'!I7/'Jan''11 Multi'!I8&lt;'Jan''11 Multi'!I11,0,IF($F5*'Jan''11 Multi'!I7/'Jan''11 Multi'!I8&lt;='Jan''11 Multi'!I12,($F5*'Jan''11 Multi'!I7/'Jan''11 Multi'!I8-'Jan''11 Multi'!I11)*('Jan''11 Multi'!I16/100)*'Jan''11 Multi'!I8,('Jan''11 Multi'!I12-'Jan''11 Multi'!I11)*('Jan''11 Multi'!I16/100)*'Jan''11 Multi'!I8))</f>
        <v>101.57400000000001</v>
      </c>
      <c r="H11" s="66">
        <f>IF($F5*'Jan''11 Multi'!J7/'Jan''11 Multi'!J8&lt;'Jan''11 Multi'!J11,0,IF($F5*'Jan''11 Multi'!J7/'Jan''11 Multi'!J8&lt;='Jan''11 Multi'!J12,($F5*'Jan''11 Multi'!J7/'Jan''11 Multi'!J8-'Jan''11 Multi'!J11)*('Jan''11 Multi'!J16/100)*'Jan''11 Multi'!J8,('Jan''11 Multi'!J12-'Jan''11 Multi'!J11)*('Jan''11 Multi'!J16/100)*'Jan''11 Multi'!J8))</f>
        <v>114.64200000000002</v>
      </c>
      <c r="I11" s="66">
        <f>IF($F5*'Jan''11 Multi'!K7/'Jan''11 Multi'!K8&lt;'Jan''11 Multi'!K11,0,IF($F5*'Jan''11 Multi'!K7/'Jan''11 Multi'!K8&lt;='Jan''11 Multi'!K12,($F5*'Jan''11 Multi'!K7/'Jan''11 Multi'!K8-'Jan''11 Multi'!K11)*('Jan''11 Multi'!K16/100)*'Jan''11 Multi'!K8,('Jan''11 Multi'!K12-'Jan''11 Multi'!K11)*('Jan''11 Multi'!K16/100)*'Jan''11 Multi'!K8))</f>
        <v>131.5908</v>
      </c>
      <c r="J11" s="70"/>
    </row>
    <row r="12" spans="1:16" x14ac:dyDescent="0.15">
      <c r="A12" s="47" t="s">
        <v>535</v>
      </c>
      <c r="C12" s="66">
        <f>IF($F5*'Jan''11 Multi'!E7/'Jan''11 Multi'!E8&lt;'Jan''11 Multi'!E12,0,IF($F5*'Jan''11 Multi'!E7/'Jan''11 Multi'!E8&lt;='Jan''11 Multi'!E13,($F5*'Jan''11 Multi'!E7/'Jan''11 Multi'!E8-'Jan''11 Multi'!E12)*('Jan''11 Multi'!E17/100)*'Jan''11 Multi'!E8,('Jan''11 Multi'!E13-'Jan''11 Multi'!E12)*('Jan''11 Multi'!E17/100)*'Jan''11 Multi'!E8))</f>
        <v>100.881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70"/>
    </row>
    <row r="13" spans="1:16" x14ac:dyDescent="0.15">
      <c r="A13" s="47" t="s">
        <v>776</v>
      </c>
      <c r="C13" s="66">
        <f>IF($F5*'Jan''11 Multi'!E7/'Jan''11 Multi'!E8&lt;'Jan''11 Multi'!E13,0,IF($F5*'Jan''11 Multi'!E7/'Jan''11 Multi'!E8&lt;='Jan''11 Multi'!E14,($F5*'Jan''11 Multi'!E7/'Jan''11 Multi'!E8-'Jan''11 Multi'!E13)*('Jan''11 Multi'!E18/100)*'Jan''11 Multi'!E8,('Jan''11 Multi'!E14-'Jan''11 Multi'!E13)*('Jan''11 Multi'!E18/100)*'Jan''11 Multi'!E8))</f>
        <v>41.926499999999997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70"/>
    </row>
    <row r="14" spans="1:16" x14ac:dyDescent="0.15">
      <c r="A14" s="47" t="s">
        <v>868</v>
      </c>
      <c r="C14" s="66">
        <f>IF(($F5*'Jan''11 Multi'!E7/'Jan''11 Multi'!E8&gt;'Jan''11 Multi'!E14),($F5*'Jan''11 Multi'!E7/'Jan''11 Multi'!E8-'Jan''11 Multi'!E14)*'Jan''11 Multi'!E19/100*'Jan''11 Multi'!E8,0)</f>
        <v>0</v>
      </c>
      <c r="D14" s="66">
        <f>IF(($F5*'Jan''11 Multi'!F7/'Jan''11 Multi'!F8&gt;'Jan''11 Multi'!F12),($F5*'Jan''11 Multi'!F7/'Jan''11 Multi'!F8-'Jan''11 Multi'!F12)*'Jan''11 Multi'!F19/100)*'Jan''11 Multi'!F8</f>
        <v>37.471499999999999</v>
      </c>
      <c r="E14" s="66">
        <f>IF(($F5*'Jan''11 Multi'!G7/'Jan''11 Multi'!G8&gt;'Jan''11 Multi'!G12),($F5*'Jan''11 Multi'!G7/'Jan''11 Multi'!G8-'Jan''11 Multi'!G12)*'Jan''11 Multi'!G19/100)*'Jan''11 Multi'!G8</f>
        <v>39.599999999999994</v>
      </c>
      <c r="F14" s="66">
        <f>IF(($F5*'Jan''11 Multi'!H7/'Jan''11 Multi'!H8&gt;'Jan''11 Multi'!H12),($F5*'Jan''11 Multi'!H7/'Jan''11 Multi'!H8-'Jan''11 Multi'!H12)*'Jan''11 Multi'!H19/100)*'Jan''11 Multi'!H8</f>
        <v>163.35000000000002</v>
      </c>
      <c r="G14" s="66">
        <f>IF(($F5*'Jan''11 Multi'!I7/'Jan''11 Multi'!I8&gt;'Jan''11 Multi'!I12),($F5*'Jan''11 Multi'!I7/'Jan''11 Multi'!I8-'Jan''11 Multi'!I12)*'Jan''11 Multi'!I19/100)*'Jan''11 Multi'!I8</f>
        <v>36.630000000000003</v>
      </c>
      <c r="H14" s="66">
        <f>IF(($F5*'Jan''11 Multi'!J7/'Jan''11 Multi'!J8&gt;'Jan''11 Multi'!J12),($F5*'Jan''11 Multi'!J7/'Jan''11 Multi'!J8-'Jan''11 Multi'!J12)*'Jan''11 Multi'!J19/100)*'Jan''11 Multi'!J8</f>
        <v>39.302999999999997</v>
      </c>
      <c r="I14" s="66">
        <f>IF(($F5*'Jan''11 Multi'!K7/'Jan''11 Multi'!K8&gt;'Jan''11 Multi'!K12),($F5*'Jan''11 Multi'!K7/'Jan''11 Multi'!K8-'Jan''11 Multi'!K12)*'Jan''11 Multi'!K19/100)*'Jan''11 Multi'!K8</f>
        <v>46.777500000000011</v>
      </c>
      <c r="J14" s="70"/>
    </row>
    <row r="15" spans="1:16" x14ac:dyDescent="0.15">
      <c r="A15" s="47" t="s">
        <v>744</v>
      </c>
      <c r="C15" s="66">
        <f>IF($F5*'Jan''11 Multi'!E9/'Jan''11 Multi'!E10&gt;='Jan''11 Multi'!E11,('Jan''11 Multi'!E11*'Jan''11 Multi'!E20/100)*'Jan''11 Multi'!E10,($F5*'Jan''11 Multi'!E9/'Jan''11 Multi'!E10*'Jan''11 Multi'!E20/100)*'Jan''11 Multi'!E10)</f>
        <v>139.19400000000002</v>
      </c>
      <c r="D15" s="66">
        <f>IF($F5*'Jan''11 Multi'!F9/'Jan''11 Multi'!F10&gt;='Jan''11 Multi'!F11,('Jan''11 Multi'!F11*'Jan''11 Multi'!F20/100)*'Jan''11 Multi'!F10,($F5*'Jan''11 Multi'!F9/'Jan''11 Multi'!F10*'Jan''11 Multi'!F20/100)*'Jan''11 Multi'!F10)</f>
        <v>272.84400000000005</v>
      </c>
      <c r="E15" s="66">
        <f>IF($F5*'Jan''11 Multi'!G9/'Jan''11 Multi'!G10&gt;='Jan''11 Multi'!G11,('Jan''11 Multi'!G11*'Jan''11 Multi'!G20/100)*'Jan''11 Multi'!G10,($F5*'Jan''11 Multi'!G9/'Jan''11 Multi'!G10*'Jan''11 Multi'!G20/100)*'Jan''11 Multi'!G10)</f>
        <v>312.84000000000003</v>
      </c>
      <c r="F15" s="66">
        <f>IF($F5*'Jan''11 Multi'!H9/'Jan''11 Multi'!H10&gt;='Jan''11 Multi'!H11,('Jan''11 Multi'!H11*'Jan''11 Multi'!H20/100)*'Jan''11 Multi'!H10,($F5*'Jan''11 Multi'!H9/'Jan''11 Multi'!H10*'Jan''11 Multi'!H20/100)*'Jan''11 Multi'!H10)</f>
        <v>288</v>
      </c>
      <c r="G15" s="66">
        <f>IF($F5*'Jan''11 Multi'!I9/'Jan''11 Multi'!I10&gt;='Jan''11 Multi'!I11,('Jan''11 Multi'!I11*'Jan''11 Multi'!I20/100)*'Jan''11 Multi'!I10,($F5*'Jan''11 Multi'!I9/'Jan''11 Multi'!I10*'Jan''11 Multi'!I20/100)*'Jan''11 Multi'!I10)</f>
        <v>255.22199999999998</v>
      </c>
      <c r="H15" s="66">
        <f>IF($F5*'Jan''11 Multi'!J9/'Jan''11 Multi'!J10&gt;='Jan''11 Multi'!J11,('Jan''11 Multi'!J11*'Jan''11 Multi'!J20/100)*'Jan''11 Multi'!J10,($F5*'Jan''11 Multi'!J9/'Jan''11 Multi'!J10*'Jan''11 Multi'!J20/100)*'Jan''11 Multi'!J10)</f>
        <v>292.04999999999995</v>
      </c>
      <c r="I15" s="66">
        <f>IF($F5*'Jan''11 Multi'!K9/'Jan''11 Multi'!K10&gt;='Jan''11 Multi'!K11,('Jan''11 Multi'!K11*'Jan''11 Multi'!K20/100)*'Jan''11 Multi'!K10,($F5*'Jan''11 Multi'!K9/'Jan''11 Multi'!K10*'Jan''11 Multi'!K20/100)*'Jan''11 Multi'!K10)</f>
        <v>339.17400000000004</v>
      </c>
      <c r="J15" s="70"/>
    </row>
    <row r="16" spans="1:16" x14ac:dyDescent="0.15">
      <c r="A16" s="47" t="s">
        <v>389</v>
      </c>
      <c r="C16" s="66">
        <f>IF($F5*'Jan''11 Multi'!E9/'Jan''11 Multi'!E10&lt;'Jan''11 Multi'!E11,0,IF($F5*'Jan''11 Multi'!E9/'Jan''11 Multi'!E10&lt;='Jan''11 Multi'!E12,($F5*'Jan''11 Multi'!E9/'Jan''11 Multi'!E10-'Jan''11 Multi'!E11)*('Jan''11 Multi'!E21/100)*'Jan''11 Multi'!E10,('Jan''11 Multi'!E12-'Jan''11 Multi'!E11)*('Jan''11 Multi'!E21/100)*'Jan''11 Multi'!E10))</f>
        <v>121.86900000000001</v>
      </c>
      <c r="D16" s="66">
        <f>IF($F5*'Jan''11 Multi'!F9/'Jan''11 Multi'!F10&lt;'Jan''11 Multi'!F11,0,IF($F5*'Jan''11 Multi'!F9/'Jan''11 Multi'!F10&lt;='Jan''11 Multi'!F12,($F5*'Jan''11 Multi'!F9/'Jan''11 Multi'!F10-'Jan''11 Multi'!F11)*('Jan''11 Multi'!F21/100)*'Jan''11 Multi'!F10,('Jan''11 Multi'!F12-'Jan''11 Multi'!F11)*('Jan''11 Multi'!F21/100)*'Jan''11 Multi'!F10))</f>
        <v>101.47500000000001</v>
      </c>
      <c r="E16" s="66">
        <f>IF($F5*'Jan''11 Multi'!G9/'Jan''11 Multi'!G10&lt;'Jan''11 Multi'!G11,0,IF($F5*'Jan''11 Multi'!G9/'Jan''11 Multi'!G10&lt;='Jan''11 Multi'!G12,($F5*'Jan''11 Multi'!G9/'Jan''11 Multi'!G10-'Jan''11 Multi'!G11)*('Jan''11 Multi'!G21/100)*'Jan''11 Multi'!G10,('Jan''11 Multi'!G12-'Jan''11 Multi'!G11)*('Jan''11 Multi'!G21/100)*'Jan''11 Multi'!G10))</f>
        <v>108.89999999999999</v>
      </c>
      <c r="F16" s="66">
        <f>IF($F5*'Jan''11 Multi'!H9/'Jan''11 Multi'!H10&lt;'Jan''11 Multi'!H11,0,IF($F5*'Jan''11 Multi'!H9/'Jan''11 Multi'!H10&lt;='Jan''11 Multi'!H12,($F5*'Jan''11 Multi'!H9/'Jan''11 Multi'!H10-'Jan''11 Multi'!H11)*('Jan''11 Multi'!H21/100)*'Jan''11 Multi'!H10,('Jan''11 Multi'!H12-'Jan''11 Multi'!H11)*('Jan''11 Multi'!H21/100)*'Jan''11 Multi'!H10))</f>
        <v>0</v>
      </c>
      <c r="G16" s="66">
        <f>IF($F5*'Jan''11 Multi'!I9/'Jan''11 Multi'!I10&lt;'Jan''11 Multi'!I11,0,IF($F5*'Jan''11 Multi'!I9/'Jan''11 Multi'!I10&lt;='Jan''11 Multi'!I12,($F5*'Jan''11 Multi'!I9/'Jan''11 Multi'!I10-'Jan''11 Multi'!I11)*('Jan''11 Multi'!I21/100)*'Jan''11 Multi'!I10,('Jan''11 Multi'!I12-'Jan''11 Multi'!I11)*('Jan''11 Multi'!I21/100)*'Jan''11 Multi'!I10))</f>
        <v>93.455999999999989</v>
      </c>
      <c r="H16" s="66">
        <f>IF($F5*'Jan''11 Multi'!J9/'Jan''11 Multi'!J10&lt;'Jan''11 Multi'!J11,0,IF($F5*'Jan''11 Multi'!J9/'Jan''11 Multi'!J10&lt;='Jan''11 Multi'!J12,($F5*'Jan''11 Multi'!J9/'Jan''11 Multi'!J10-'Jan''11 Multi'!J11)*('Jan''11 Multi'!J21/100)*'Jan''11 Multi'!J10,('Jan''11 Multi'!J12-'Jan''11 Multi'!J11)*('Jan''11 Multi'!J21/100)*'Jan''11 Multi'!J10))</f>
        <v>99.593999999999994</v>
      </c>
      <c r="I16" s="66">
        <f>IF($F5*'Jan''11 Multi'!K9/'Jan''11 Multi'!K10&lt;'Jan''11 Multi'!K11,0,IF($F5*'Jan''11 Multi'!K9/'Jan''11 Multi'!K10&lt;='Jan''11 Multi'!K12,($F5*'Jan''11 Multi'!K9/'Jan''11 Multi'!K10-'Jan''11 Multi'!K11)*('Jan''11 Multi'!K21/100)*'Jan''11 Multi'!K10,('Jan''11 Multi'!K12-'Jan''11 Multi'!K11)*('Jan''11 Multi'!K21/100)*'Jan''11 Multi'!K10))</f>
        <v>123.9282</v>
      </c>
      <c r="J16" s="70"/>
    </row>
    <row r="17" spans="1:10" x14ac:dyDescent="0.15">
      <c r="A17" s="47" t="s">
        <v>673</v>
      </c>
      <c r="C17" s="66">
        <f>IF($F5*'Jan''11 Multi'!E9/'Jan''11 Multi'!E10&lt;'Jan''11 Multi'!E12,0,IF($F5*'Jan''11 Multi'!E9/'Jan''11 Multi'!E10&lt;='Jan''11 Multi'!E13,($F5*'Jan''11 Multi'!E9/'Jan''11 Multi'!E10-'Jan''11 Multi'!E12)*('Jan''11 Multi'!E22/100)*'Jan''11 Multi'!E10,('Jan''11 Multi'!E13-'Jan''11 Multi'!E12)*('Jan''11 Multi'!E22/100)*'Jan''11 Multi'!E10))</f>
        <v>96.425999999999988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70"/>
    </row>
    <row r="18" spans="1:10" x14ac:dyDescent="0.15">
      <c r="A18" s="47" t="s">
        <v>576</v>
      </c>
      <c r="C18" s="66">
        <f>IF($F5*'Jan''11 Multi'!E9/'Jan''11 Multi'!E10&lt;'Jan''11 Multi'!E13,0,IF($F5*'Jan''11 Multi'!E9/'Jan''11 Multi'!E10&lt;='Jan''11 Multi'!E14,($F5*'Jan''11 Multi'!E9/'Jan''11 Multi'!E10-'Jan''11 Multi'!E13)*('Jan''11 Multi'!E23/100)*'Jan''11 Multi'!E10,('Jan''11 Multi'!E14-'Jan''11 Multi'!E13)*('Jan''11 Multi'!E23/100)*'Jan''11 Multi'!E10))</f>
        <v>40.787999999999997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70"/>
    </row>
    <row r="19" spans="1:10" x14ac:dyDescent="0.15">
      <c r="A19" s="47" t="s">
        <v>742</v>
      </c>
      <c r="C19" s="66">
        <f>IF(($F5*'Jan''11 Multi'!E9/'Jan''11 Multi'!E10&gt;'Jan''11 Multi'!E14),($F5*'Jan''11 Multi'!E9/'Jan''11 Multi'!E10-'Jan''11 Multi'!E14)*'Jan''11 Multi'!E24/100*'Jan''11 Multi'!E10,0)</f>
        <v>0</v>
      </c>
      <c r="D19" s="66">
        <f>IF(($F5*'Jan''11 Multi'!F9/'Jan''11 Multi'!F10&gt;'Jan''11 Multi'!F12),($F5*'Jan''11 Multi'!F9/'Jan''11 Multi'!F10-'Jan''11 Multi'!F12)*'Jan''11 Multi'!F24/100)*'Jan''11 Multi'!F10</f>
        <v>36.085499999999996</v>
      </c>
      <c r="E19" s="66">
        <f>IF(($F5*'Jan''11 Multi'!G9/'Jan''11 Multi'!G10&gt;'Jan''11 Multi'!G12),($F5*'Jan''11 Multi'!G9/'Jan''11 Multi'!G10-'Jan''11 Multi'!G12)*'Jan''11 Multi'!G24/100)*'Jan''11 Multi'!G10</f>
        <v>39.599999999999994</v>
      </c>
      <c r="F19" s="66">
        <f>IF(($F5*'Jan''11 Multi'!H9/'Jan''11 Multi'!H10&gt;'Jan''11 Multi'!H12),($F5*'Jan''11 Multi'!H9/'Jan''11 Multi'!H10-'Jan''11 Multi'!H12)*'Jan''11 Multi'!H24/100)*'Jan''11 Multi'!H10</f>
        <v>156.60000000000002</v>
      </c>
      <c r="G19" s="66">
        <f>IF(($F5*'Jan''11 Multi'!I9/'Jan''11 Multi'!I10&gt;'Jan''11 Multi'!I12),($F5*'Jan''11 Multi'!I9/'Jan''11 Multi'!I10-'Jan''11 Multi'!I12)*'Jan''11 Multi'!I24/100)*'Jan''11 Multi'!I10</f>
        <v>35.095500000000001</v>
      </c>
      <c r="H19" s="66">
        <f>IF(($F5*'Jan''11 Multi'!J9/'Jan''11 Multi'!J10&gt;'Jan''11 Multi'!J12),($F5*'Jan''11 Multi'!J9/'Jan''11 Multi'!J10-'Jan''11 Multi'!J12)*'Jan''11 Multi'!J24/100)*'Jan''11 Multi'!J10</f>
        <v>37.174499999999995</v>
      </c>
      <c r="I19" s="66">
        <f>IF(($F5*'Jan''11 Multi'!K9/'Jan''11 Multi'!K10&gt;'Jan''11 Multi'!K12),($F5*'Jan''11 Multi'!K9/'Jan''11 Multi'!K10-'Jan''11 Multi'!K12)*'Jan''11 Multi'!K24/100)*'Jan''11 Multi'!K10</f>
        <v>42.946200000000005</v>
      </c>
      <c r="J19" s="70"/>
    </row>
    <row r="20" spans="1:10" x14ac:dyDescent="0.15">
      <c r="A20" s="47" t="s">
        <v>309</v>
      </c>
      <c r="C20" s="66">
        <f>365*'Jan''11 Multi'!E25/100</f>
        <v>195.20930000000001</v>
      </c>
      <c r="D20" s="66">
        <f>365*'Jan''11 Multi'!F25/100</f>
        <v>192.92074999999997</v>
      </c>
      <c r="E20" s="66">
        <f>365*'Jan''11 Multi'!G25/100</f>
        <v>198.268</v>
      </c>
      <c r="F20" s="66">
        <f>365*'Jan''11 Multi'!H25/100</f>
        <v>198.23150000000001</v>
      </c>
      <c r="G20" s="66">
        <f>365*'Jan''11 Multi'!I25/100</f>
        <v>176.66</v>
      </c>
      <c r="H20" s="66">
        <f>365*'Jan''11 Multi'!J25/100</f>
        <v>208.05</v>
      </c>
      <c r="I20" s="66">
        <f>365*'Jan''11 Multi'!K25/100</f>
        <v>221.82875000000001</v>
      </c>
      <c r="J20" s="67">
        <f>AVERAGE(C20:I20)</f>
        <v>198.73832857142855</v>
      </c>
    </row>
    <row r="21" spans="1:10" x14ac:dyDescent="0.15">
      <c r="A21" s="69" t="s">
        <v>721</v>
      </c>
      <c r="B21" s="70"/>
      <c r="C21" s="68">
        <f t="shared" ref="C21:I21" si="0">SUM(C10:C20)</f>
        <v>1016.8598</v>
      </c>
      <c r="D21" s="68">
        <f t="shared" si="0"/>
        <v>1048.9737500000001</v>
      </c>
      <c r="E21" s="68">
        <f t="shared" si="0"/>
        <v>1125.8979999999999</v>
      </c>
      <c r="F21" s="68">
        <f t="shared" si="0"/>
        <v>1103.1815000000001</v>
      </c>
      <c r="G21" s="68">
        <f t="shared" si="0"/>
        <v>972.07550000000003</v>
      </c>
      <c r="H21" s="68">
        <f t="shared" si="0"/>
        <v>1105.0395000000001</v>
      </c>
      <c r="I21" s="68">
        <f t="shared" si="0"/>
        <v>1266.8430500000004</v>
      </c>
      <c r="J21" s="72">
        <f>AVERAGE(C21:I21)</f>
        <v>1091.2673000000002</v>
      </c>
    </row>
    <row r="23" spans="1:10" x14ac:dyDescent="0.15">
      <c r="A23" s="62" t="s">
        <v>451</v>
      </c>
      <c r="C23" s="50" t="s">
        <v>872</v>
      </c>
      <c r="D23" s="50" t="s">
        <v>396</v>
      </c>
      <c r="E23" s="50" t="s">
        <v>397</v>
      </c>
      <c r="F23" s="50" t="s">
        <v>398</v>
      </c>
      <c r="G23" s="50" t="s">
        <v>163</v>
      </c>
      <c r="H23" s="50" t="s">
        <v>126</v>
      </c>
      <c r="I23" s="50" t="s">
        <v>412</v>
      </c>
      <c r="J23" s="65" t="s">
        <v>729</v>
      </c>
    </row>
    <row r="24" spans="1:10" x14ac:dyDescent="0.15">
      <c r="A24" s="47" t="s">
        <v>667</v>
      </c>
      <c r="C24" s="66">
        <f>IF($F5*'Jan''11 Multi'!E29/'Jan''11 Multi'!E30&gt;='Jan''11 Multi'!E33,('Jan''11 Multi'!E33*'Jan''11 Multi'!E37/100)*'Jan''11 Multi'!E30,($F5*'Jan''11 Multi'!E29/'Jan''11 Multi'!E30*'Jan''11 Multi'!E37/100)*'Jan''11 Multi'!E30)</f>
        <v>145.72800000000001</v>
      </c>
      <c r="D24" s="66">
        <f>IF($F5*'Jan''11 Multi'!F29/'Jan''11 Multi'!F30&gt;='Jan''11 Multi'!F33,('Jan''11 Multi'!F33*'Jan''11 Multi'!F37/100)*'Jan''11 Multi'!F30,('Bills Jan''11'!$F5*'Jan''11 Multi'!F29/'Jan''11 Multi'!F30*'Jan''11 Multi'!F37/100)*'Jan''11 Multi'!F30)</f>
        <v>168.399</v>
      </c>
      <c r="E24" s="66">
        <f>IF($F5*'Jan''11 Multi'!G29/'Jan''11 Multi'!G30&gt;='Jan''11 Multi'!G33,('Jan''11 Multi'!G33*'Jan''11 Multi'!G37/100)*'Jan''11 Multi'!G30,('Bills Jan''11'!$F5*'Jan''11 Multi'!G29/'Jan''11 Multi'!G30*'Jan''11 Multi'!G37/100)*'Jan''11 Multi'!G30)</f>
        <v>111.65</v>
      </c>
      <c r="F24" s="66">
        <f>IF($F5*'Jan''11 Multi'!H29/'Jan''11 Multi'!H30&gt;='Jan''11 Multi'!H33,('Jan''11 Multi'!H33*'Jan''11 Multi'!H37/100)*'Jan''11 Multi'!H30,('Bills Jan''11'!$F5*'Jan''11 Multi'!H29/'Jan''11 Multi'!H30*'Jan''11 Multi'!H37/100)*'Jan''11 Multi'!H30)</f>
        <v>109.9</v>
      </c>
      <c r="G24" s="66">
        <f>IF($F5*'Jan''11 Multi'!I29/'Jan''11 Multi'!I30&gt;='Jan''11 Multi'!I33,('Jan''11 Multi'!I33*'Jan''11 Multi'!I37/100)*'Jan''11 Multi'!I30,('Bills Jan''11'!$F5*'Jan''11 Multi'!I29/'Jan''11 Multi'!I30*'Jan''11 Multi'!I37/100)*'Jan''11 Multi'!I30)</f>
        <v>97.097000000000008</v>
      </c>
      <c r="H24" s="66">
        <f>IF($F5*'Jan''11 Multi'!J29/'Jan''11 Multi'!J30&gt;='Jan''11 Multi'!J33,('Jan''11 Multi'!J33*'Jan''11 Multi'!J37/100)*'Jan''11 Multi'!J30,('Bills Jan''11'!$F5*'Jan''11 Multi'!J29/'Jan''11 Multi'!J30*'Jan''11 Multi'!J37/100)*'Jan''11 Multi'!J30)</f>
        <v>107.26100000000001</v>
      </c>
      <c r="I24" s="66">
        <f>IF($F5*'Jan''11 Multi'!K29/'Jan''11 Multi'!K30&gt;='Jan''11 Multi'!K33,('Jan''11 Multi'!K33*'Jan''11 Multi'!K37/100)*'Jan''11 Multi'!K30,('Bills Jan''11'!$F5*'Jan''11 Multi'!K29/'Jan''11 Multi'!K30*'Jan''11 Multi'!K37/100)*'Jan''11 Multi'!K30)</f>
        <v>194.68680000000001</v>
      </c>
      <c r="J24" s="70"/>
    </row>
    <row r="25" spans="1:10" x14ac:dyDescent="0.15">
      <c r="A25" s="47" t="s">
        <v>170</v>
      </c>
      <c r="C25" s="66">
        <f>IF($F5*'Jan''11 Multi'!E29/'Jan''11 Multi'!E30&lt;'Jan''11 Multi'!E33,0,IF($F5*'Jan''11 Multi'!E29/'Jan''11 Multi'!E30&lt;='Jan''11 Multi'!E34,($F5*'Jan''11 Multi'!E29/'Jan''11 Multi'!E30-'Jan''11 Multi'!E33)*('Jan''11 Multi'!E38/100)*'Jan''11 Multi'!E30,('Jan''11 Multi'!E34-'Jan''11 Multi'!E33)*('Jan''11 Multi'!E38/100)*'Jan''11 Multi'!E30))</f>
        <v>128.99700000000001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70"/>
    </row>
    <row r="26" spans="1:10" x14ac:dyDescent="0.15">
      <c r="A26" s="47" t="s">
        <v>535</v>
      </c>
      <c r="C26" s="66">
        <f>IF($F5*'Jan''11 Multi'!E29/'Jan''11 Multi'!E30&lt;'Jan''11 Multi'!E34,0,IF($F5*'Jan''11 Multi'!E29/'Jan''11 Multi'!E30&lt;='Jan''11 Multi'!E35,($F5*'Jan''11 Multi'!E29/'Jan''11 Multi'!E30-'Jan''11 Multi'!E34)*('Jan''11 Multi'!E39/100)*'Jan''11 Multi'!E30,('Jan''11 Multi'!E35-'Jan''11 Multi'!E34)*('Jan''11 Multi'!E39/100)*'Jan''11 Multi'!E30))</f>
        <v>113.65199999999999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70"/>
    </row>
    <row r="27" spans="1:10" x14ac:dyDescent="0.15">
      <c r="A27" s="47" t="s">
        <v>776</v>
      </c>
      <c r="C27" s="66">
        <f>IF($F5*'Jan''11 Multi'!E29/'Jan''11 Multi'!E30&lt;'Jan''11 Multi'!E35,0,IF(F5*'Jan''11 Multi'!E29/'Jan''11 Multi'!E30&lt;='Jan''11 Multi'!E36,($F5*'Jan''11 Multi'!E29/'Jan''11 Multi'!E30-'Jan''11 Multi'!E35)*('Jan''11 Multi'!E40/100)*'Jan''11 Multi'!E30,('Jan''11 Multi'!E36-'Jan''11 Multi'!E35)*('Jan''11 Multi'!E40/100)*'Jan''11 Multi'!E30))</f>
        <v>54.747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70"/>
    </row>
    <row r="28" spans="1:10" x14ac:dyDescent="0.15">
      <c r="A28" s="47" t="s">
        <v>868</v>
      </c>
      <c r="C28" s="66">
        <f>IF(($F5*'Jan''11 Multi'!E29/'Jan''11 Multi'!E30&gt;'Jan''11 Multi'!E36),($F5*'Jan''11 Multi'!E29/'Jan''11 Multi'!E30-'Jan''11 Multi'!E36)*'Jan''11 Multi'!E41/100*'Jan''11 Multi'!E30,0)</f>
        <v>0</v>
      </c>
      <c r="D28" s="66">
        <f>IF(($F5*'Jan''11 Multi'!F29/'Jan''11 Multi'!F30&gt;'Jan''11 Multi'!F33),('Bills Jan''11'!$F5*'Jan''11 Multi'!F29/'Jan''11 Multi'!F30-'Jan''11 Multi'!F33)*'Jan''11 Multi'!F41/100)*'Jan''11 Multi'!F30</f>
        <v>265.18799999999999</v>
      </c>
      <c r="E28" s="66">
        <f>IF(($F5*'Jan''11 Multi'!G29/'Jan''11 Multi'!G30&gt;'Jan''11 Multi'!G33),('Bills Jan''11'!$F5*'Jan''11 Multi'!G29/'Jan''11 Multi'!G30-'Jan''11 Multi'!G33)*'Jan''11 Multi'!G41/100)*'Jan''11 Multi'!G30</f>
        <v>192.47112499999994</v>
      </c>
      <c r="F28" s="66">
        <f>IF(($F5*'Jan''11 Multi'!H29/'Jan''11 Multi'!H30&gt;'Jan''11 Multi'!H33),('Bills Jan''11'!$F5*'Jan''11 Multi'!H29/'Jan''11 Multi'!H30-'Jan''11 Multi'!H33)*'Jan''11 Multi'!H41/100)*'Jan''11 Multi'!H30</f>
        <v>181.97269999999997</v>
      </c>
      <c r="G28" s="66">
        <f>IF(($F5*'Jan''11 Multi'!I29/'Jan''11 Multi'!I30&gt;'Jan''11 Multi'!I33),('Bills Jan''11'!$F5*'Jan''11 Multi'!I29/'Jan''11 Multi'!I30-'Jan''11 Multi'!I33)*'Jan''11 Multi'!I41/100)*'Jan''11 Multi'!I30</f>
        <v>168.75868239999997</v>
      </c>
      <c r="H28" s="66">
        <f>IF(($F5*'Jan''11 Multi'!J29/'Jan''11 Multi'!J30&gt;'Jan''11 Multi'!J33),('Bills Jan''11'!$F5*'Jan''11 Multi'!J29/'Jan''11 Multi'!J30-'Jan''11 Multi'!J33)*'Jan''11 Multi'!J41/100)*'Jan''11 Multi'!J30</f>
        <v>185.23421069999998</v>
      </c>
      <c r="I28" s="66">
        <f>IF(($F5*'Jan''11 Multi'!K29/'Jan''11 Multi'!K30&gt;'Jan''11 Multi'!K33),('Bills Jan''11'!$F5*'Jan''11 Multi'!K29/'Jan''11 Multi'!K30-'Jan''11 Multi'!K33)*'Jan''11 Multi'!K41/100)*'Jan''11 Multi'!K30</f>
        <v>331.83149999999995</v>
      </c>
      <c r="J28" s="70"/>
    </row>
    <row r="29" spans="1:10" x14ac:dyDescent="0.15">
      <c r="A29" s="47" t="s">
        <v>744</v>
      </c>
      <c r="C29" s="66">
        <f>IF($F5*'Jan''11 Multi'!E31/'Jan''11 Multi'!E32&gt;='Jan''11 Multi'!E33,('Jan''11 Multi'!E33*'Jan''11 Multi'!E42/100)*'Jan''11 Multi'!E32,($F5*'Jan''11 Multi'!E31/'Jan''11 Multi'!E32*'Jan''11 Multi'!E42/100)*'Jan''11 Multi'!E32)</f>
        <v>135.13499999999999</v>
      </c>
      <c r="D29" s="66">
        <f>IF($F5*'Jan''11 Multi'!F31/'Jan''11 Multi'!F32&gt;='Jan''11 Multi'!F33,('Jan''11 Multi'!F33*'Jan''11 Multi'!F42/100)*'Jan''11 Multi'!F32,('Bills Jan''11'!$F5*'Jan''11 Multi'!F31/'Jan''11 Multi'!F32*'Jan''11 Multi'!F42/100)*'Jan''11 Multi'!F32)</f>
        <v>157.88849999999999</v>
      </c>
      <c r="E29" s="66">
        <f>IF($F5*'Jan''11 Multi'!G31/'Jan''11 Multi'!G32&gt;='Jan''11 Multi'!G33,('Jan''11 Multi'!G33*'Jan''11 Multi'!G42/100)*'Jan''11 Multi'!G32,('Bills Jan''11'!$F5*'Jan''11 Multi'!G31/'Jan''11 Multi'!G32*'Jan''11 Multi'!G42/100)*'Jan''11 Multi'!G32)</f>
        <v>207.9</v>
      </c>
      <c r="F29" s="66">
        <f>IF($F5*'Jan''11 Multi'!H31/'Jan''11 Multi'!H32&gt;='Jan''11 Multi'!H33,('Jan''11 Multi'!H33*'Jan''11 Multi'!H42/100)*'Jan''11 Multi'!H32,('Bills Jan''11'!$F5*'Jan''11 Multi'!H31/'Jan''11 Multi'!H32*'Jan''11 Multi'!H42/100)*'Jan''11 Multi'!H32)</f>
        <v>208.6</v>
      </c>
      <c r="G29" s="66">
        <f>IF($F5*'Jan''11 Multi'!I31/'Jan''11 Multi'!I32&gt;='Jan''11 Multi'!I33,('Jan''11 Multi'!I33*'Jan''11 Multi'!I42/100)*'Jan''11 Multi'!I32,('Bills Jan''11'!$F5*'Jan''11 Multi'!I31/'Jan''11 Multi'!I32*'Jan''11 Multi'!I42/100)*'Jan''11 Multi'!I32)</f>
        <v>184.64599999999999</v>
      </c>
      <c r="H29" s="66">
        <f>IF($F5*'Jan''11 Multi'!J31/'Jan''11 Multi'!J32&gt;='Jan''11 Multi'!J33,('Jan''11 Multi'!J33*'Jan''11 Multi'!J42/100)*'Jan''11 Multi'!J32,('Bills Jan''11'!$F5*'Jan''11 Multi'!J31/'Jan''11 Multi'!J32*'Jan''11 Multi'!J42/100)*'Jan''11 Multi'!J32)</f>
        <v>204.97399999999999</v>
      </c>
      <c r="I29" s="66">
        <f>IF($F5*'Jan''11 Multi'!K31/'Jan''11 Multi'!K32&gt;='Jan''11 Multi'!K33,('Jan''11 Multi'!K33*'Jan''11 Multi'!K42/100)*'Jan''11 Multi'!K32,('Bills Jan''11'!$F5*'Jan''11 Multi'!K31/'Jan''11 Multi'!K32*'Jan''11 Multi'!K42/100)*'Jan''11 Multi'!K32)</f>
        <v>182.31675000000001</v>
      </c>
      <c r="J29" s="70"/>
    </row>
    <row r="30" spans="1:10" x14ac:dyDescent="0.15">
      <c r="A30" s="47" t="s">
        <v>389</v>
      </c>
      <c r="C30" s="66">
        <f>IF($F5*'Jan''11 Multi'!E31/'Jan''11 Multi'!E32&lt;'Jan''11 Multi'!E33,0,IF($F5*'Jan''11 Multi'!E31/'Jan''11 Multi'!E32&lt;='Jan''11 Multi'!E34,($F5*'Jan''11 Multi'!E31/'Jan''11 Multi'!E32-'Jan''11 Multi'!E33)*('Jan''11 Multi'!E43/100)*'Jan''11 Multi'!E32,('Jan''11 Multi'!E34-'Jan''11 Multi'!E33)*('Jan''11 Multi'!E43/100)*'Jan''11 Multi'!E32))</f>
        <v>120.78000000000002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70"/>
    </row>
    <row r="31" spans="1:10" x14ac:dyDescent="0.15">
      <c r="A31" s="47" t="s">
        <v>673</v>
      </c>
      <c r="C31" s="66">
        <f>IF($F5*'Jan''11 Multi'!E31/'Jan''11 Multi'!E32&lt;'Jan''11 Multi'!E34,0,IF($F5*'Jan''11 Multi'!E31/'Jan''11 Multi'!E32&lt;='Jan''11 Multi'!E35,($F5*'Jan''11 Multi'!E31/'Jan''11 Multi'!E32-'Jan''11 Multi'!E34)*('Jan''11 Multi'!E44/100)*'Jan''11 Multi'!E32,('Jan''11 Multi'!E35-'Jan''11 Multi'!E34)*('Jan''11 Multi'!E44/100)*'Jan''11 Multi'!E32))</f>
        <v>108.20699999999999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70"/>
    </row>
    <row r="32" spans="1:10" x14ac:dyDescent="0.15">
      <c r="A32" s="47" t="s">
        <v>576</v>
      </c>
      <c r="C32" s="66">
        <f>IF($F5*'Jan''11 Multi'!E31/'Jan''11 Multi'!E32&lt;'Jan''11 Multi'!E35,0,IF($F5*'Jan''11 Multi'!E31/'Jan''11 Multi'!E32&lt;='Jan''11 Multi'!E36,($F5*'Jan''11 Multi'!E31/'Jan''11 Multi'!E32-'Jan''11 Multi'!E35)*('Jan''11 Multi'!E45/100)*'Jan''11 Multi'!E32,('Jan''11 Multi'!E36-'Jan''11 Multi'!E35)*('Jan''11 Multi'!E45/100)*'Jan''11 Multi'!E32))</f>
        <v>53.261999999999993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70"/>
    </row>
    <row r="33" spans="1:10" x14ac:dyDescent="0.15">
      <c r="A33" s="47" t="s">
        <v>742</v>
      </c>
      <c r="C33" s="66">
        <f>IF(($F5*'Jan''11 Multi'!E31/'Jan''11 Multi'!E32&gt;'Jan''11 Multi'!E36),($F5*'Jan''11 Multi'!E31/'Jan''11 Multi'!E32-'Jan''11 Multi'!E36)*'Jan''11 Multi'!E46/100*'Jan''11 Multi'!E32,0)</f>
        <v>0</v>
      </c>
      <c r="D33" s="66">
        <f>IF(($F5*'Jan''11 Multi'!F31/'Jan''11 Multi'!F32&gt;'Jan''11 Multi'!F33),('Bills Jan''11'!$F5*'Jan''11 Multi'!F31/'Jan''11 Multi'!F32-'Jan''11 Multi'!F33)*'Jan''11 Multi'!F46/100)*'Jan''11 Multi'!F32</f>
        <v>229.15199999999999</v>
      </c>
      <c r="E33" s="66">
        <f>IF(($F5*'Jan''11 Multi'!G31/'Jan''11 Multi'!G32&gt;'Jan''11 Multi'!G33),('Bills Jan''11'!$F5*'Jan''11 Multi'!G31/'Jan''11 Multi'!G32-'Jan''11 Multi'!G33)*'Jan''11 Multi'!G46/100)*'Jan''11 Multi'!G32</f>
        <v>323.35148999999996</v>
      </c>
      <c r="F33" s="66">
        <f>IF(($F5*'Jan''11 Multi'!H31/'Jan''11 Multi'!H32&gt;'Jan''11 Multi'!H33),('Bills Jan''11'!$F5*'Jan''11 Multi'!H31/'Jan''11 Multi'!H32-'Jan''11 Multi'!H33)*'Jan''11 Multi'!H46/100)*'Jan''11 Multi'!H32</f>
        <v>324.75127999999995</v>
      </c>
      <c r="G33" s="66">
        <f>IF(($F5*'Jan''11 Multi'!I31/'Jan''11 Multi'!I32&gt;'Jan''11 Multi'!I33),('Bills Jan''11'!$F5*'Jan''11 Multi'!I31/'Jan''11 Multi'!I32-'Jan''11 Multi'!I33)*'Jan''11 Multi'!I46/100)*'Jan''11 Multi'!I32</f>
        <v>293.78792520000002</v>
      </c>
      <c r="H33" s="66">
        <f>IF(($F5*'Jan''11 Multi'!J31/'Jan''11 Multi'!J32&gt;'Jan''11 Multi'!J33),('Bills Jan''11'!$F5*'Jan''11 Multi'!J31/'Jan''11 Multi'!J32-'Jan''11 Multi'!J33)*'Jan''11 Multi'!J46/100)*'Jan''11 Multi'!J32</f>
        <v>320.57990579999995</v>
      </c>
      <c r="I33" s="66">
        <f>IF(($F5*'Jan''11 Multi'!K31/'Jan''11 Multi'!K32&gt;'Jan''11 Multi'!K33),('Bills Jan''11'!$F5*'Jan''11 Multi'!K31/'Jan''11 Multi'!K32-'Jan''11 Multi'!K33)*'Jan''11 Multi'!K46/100)*'Jan''11 Multi'!K32</f>
        <v>314.13689999999997</v>
      </c>
      <c r="J33" s="70"/>
    </row>
    <row r="34" spans="1:10" x14ac:dyDescent="0.15">
      <c r="A34" s="47" t="s">
        <v>309</v>
      </c>
      <c r="C34" s="66">
        <f>365*'Jan''11 Multi'!E47/100</f>
        <v>165.57859999999999</v>
      </c>
      <c r="D34" s="66">
        <f>365*'Jan''11 Multi'!F47/100</f>
        <v>175.53579999999999</v>
      </c>
      <c r="E34" s="66">
        <f>365*'Jan''11 Multi'!G47/100</f>
        <v>186.04049999999998</v>
      </c>
      <c r="F34" s="66">
        <f>365*'Jan''11 Multi'!H47/100</f>
        <v>177.49950000000001</v>
      </c>
      <c r="G34" s="66">
        <f>365*'Jan''11 Multi'!I47/100</f>
        <v>156.58500000000001</v>
      </c>
      <c r="H34" s="66">
        <f>365*'Jan''11 Multi'!J47/100</f>
        <v>186.15</v>
      </c>
      <c r="I34" s="66">
        <f>365*'Jan''11 Multi'!K47/100</f>
        <v>191.39504999999997</v>
      </c>
      <c r="J34" s="67">
        <f>AVERAGE(C34:I34)</f>
        <v>176.96920714285716</v>
      </c>
    </row>
    <row r="35" spans="1:10" x14ac:dyDescent="0.15">
      <c r="A35" s="69" t="s">
        <v>721</v>
      </c>
      <c r="B35" s="70"/>
      <c r="C35" s="68">
        <f t="shared" ref="C35:I35" si="1">SUM(C24:C34)</f>
        <v>1026.0865999999999</v>
      </c>
      <c r="D35" s="68">
        <f t="shared" si="1"/>
        <v>996.16330000000005</v>
      </c>
      <c r="E35" s="68">
        <f t="shared" si="1"/>
        <v>1021.4131149999999</v>
      </c>
      <c r="F35" s="68">
        <f t="shared" si="1"/>
        <v>1002.72348</v>
      </c>
      <c r="G35" s="68">
        <f t="shared" si="1"/>
        <v>900.87460759999999</v>
      </c>
      <c r="H35" s="68">
        <f t="shared" si="1"/>
        <v>1004.1991164999998</v>
      </c>
      <c r="I35" s="68">
        <f t="shared" si="1"/>
        <v>1214.3669999999997</v>
      </c>
      <c r="J35" s="72">
        <f>AVERAGE(C35:I35)</f>
        <v>1023.6896027285713</v>
      </c>
    </row>
    <row r="37" spans="1:10" x14ac:dyDescent="0.15">
      <c r="A37" s="64" t="s">
        <v>84</v>
      </c>
    </row>
    <row r="39" spans="1:10" x14ac:dyDescent="0.15">
      <c r="A39" s="62" t="s">
        <v>341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412</v>
      </c>
      <c r="J39" s="65" t="s">
        <v>729</v>
      </c>
    </row>
    <row r="40" spans="1:10" x14ac:dyDescent="0.15">
      <c r="A40" s="47" t="s">
        <v>667</v>
      </c>
      <c r="C40" s="66">
        <f>IF($F5*'Jan''11 Envestra'!E7/'Jan''11 Envestra'!E8&gt;='Jan''11 Envestra'!E11,('Jan''11 Envestra'!E11*'Jan''11 Envestra'!E13/100)*'Jan''11 Envestra'!E8,($F5*'Jan''11 Envestra'!E7/'Jan''11 Envestra'!E8*'Jan''11 Envestra'!E13/100)*'Jan''11 Envestra'!E8)</f>
        <v>190.476</v>
      </c>
      <c r="D40" s="66">
        <f>IF($F5*'Jan''11 Envestra'!F7/'Jan''11 Envestra'!F8&gt;='Jan''11 Envestra'!F11,('Jan''11 Envestra'!F11*'Jan''11 Envestra'!F13/100)*'Jan''11 Envestra'!F8,($F5*'Jan''11 Envestra'!F7/'Jan''11 Envestra'!F8*'Jan''11 Envestra'!F13/100)*'Jan''11 Envestra'!F8)</f>
        <v>123.376</v>
      </c>
      <c r="E40" s="66">
        <f>IF($F5*'Jan''11 Envestra'!G7/'Jan''11 Envestra'!G8&gt;='Jan''11 Envestra'!G11,('Jan''11 Envestra'!G11*'Jan''11 Envestra'!G13/100)*'Jan''11 Envestra'!G8,($F5*'Jan''11 Envestra'!G7/'Jan''11 Envestra'!G8*'Jan''11 Envestra'!G13/100)*'Jan''11 Envestra'!G8)</f>
        <v>131.12</v>
      </c>
      <c r="F40" s="66">
        <f>IF($F5*'Jan''11 Envestra'!H7/'Jan''11 Envestra'!H8&gt;='Jan''11 Envestra'!H11,('Jan''11 Envestra'!H11*'Jan''11 Envestra'!H13/100)*'Jan''11 Envestra'!H8,($F5*'Jan''11 Envestra'!H7/'Jan''11 Envestra'!H8*'Jan''11 Envestra'!H13/100)*'Jan''11 Envestra'!H8)</f>
        <v>126.4</v>
      </c>
      <c r="G40" s="66">
        <f>IF($F5*'Jan''11 Envestra'!I7/'Jan''11 Envestra'!I8&gt;='Jan''11 Envestra'!I11,('Jan''11 Envestra'!I11*'Jan''11 Envestra'!I13/100)*'Jan''11 Envestra'!I8,($F5*'Jan''11 Envestra'!I7/'Jan''11 Envestra'!I8*'Jan''11 Envestra'!I13/100)*'Jan''11 Envestra'!I8)</f>
        <v>123.288</v>
      </c>
      <c r="H40" s="66">
        <f>IF($F5*'Jan''11 Envestra'!J7/'Jan''11 Envestra'!J8&gt;='Jan''11 Envestra'!J11,('Jan''11 Envestra'!J11*'Jan''11 Envestra'!J13/100)*'Jan''11 Envestra'!J8,($F5*'Jan''11 Envestra'!J7/'Jan''11 Envestra'!J8*'Jan''11 Envestra'!J13/100)*'Jan''11 Envestra'!J8)</f>
        <v>129.71199999999999</v>
      </c>
      <c r="I40" s="66">
        <f>IF($F5*'Jan''11 Envestra'!K7/'Jan''11 Envestra'!K8&gt;='Jan''11 Envestra'!K11,('Jan''11 Envestra'!K11*'Jan''11 Envestra'!K13/100)*'Jan''11 Envestra'!K8,($F5*'Jan''11 Envestra'!K7/'Jan''11 Envestra'!K8*'Jan''11 Envestra'!K13/100)*'Jan''11 Envestra'!K8)</f>
        <v>144.5224</v>
      </c>
      <c r="J40" s="70"/>
    </row>
    <row r="41" spans="1:10" x14ac:dyDescent="0.15">
      <c r="A41" s="47" t="s">
        <v>170</v>
      </c>
      <c r="C41" s="66">
        <f>IF($F5*'Jan''11 Envestra'!E7/'Jan''11 Envestra'!E8&lt;'Jan''11 Envestra'!E11,0,IF($F5*'Jan''11 Envestra'!E7/'Jan''11 Envestra'!E8&lt;='Jan''11 Envestra'!E12,($F5*'Jan''11 Envestra'!E7/'Jan''11 Envestra'!E8-'Jan''11 Envestra'!E11)*('Jan''11 Envestra'!E14/100)*'Jan''11 Envestra'!E8,('Jan''11 Envestra'!E12-'Jan''11 Envestra'!E11)*('Jan''11 Envestra'!E14/100)*'Jan''11 Envestra'!E8))</f>
        <v>128.27406239999996</v>
      </c>
      <c r="D41" s="66">
        <f>IF($F5*'Jan''11 Envestra'!F7/'Jan''11 Envestra'!F8&lt;'Jan''11 Envestra'!F11,0,IF($F5*'Jan''11 Envestra'!F7/'Jan''11 Envestra'!F8&lt;='Jan''11 Envestra'!F12,($F5*'Jan''11 Envestra'!F7/'Jan''11 Envestra'!F8-'Jan''11 Envestra'!F11)*('Jan''11 Envestra'!F14/100)*'Jan''11 Envestra'!F8,('Jan''11 Envestra'!F12-'Jan''11 Envestra'!F11)*('Jan''11 Envestra'!F14/100)*'Jan''11 Envestra'!F8))</f>
        <v>189.15843869999998</v>
      </c>
      <c r="E41" s="66">
        <f>IF($F5*'Jan''11 Envestra'!G7/'Jan''11 Envestra'!G8&lt;'Jan''11 Envestra'!G11,0,IF($F5*'Jan''11 Envestra'!G7/'Jan''11 Envestra'!G8&lt;='Jan''11 Envestra'!G12,($F5*'Jan''11 Envestra'!G7/'Jan''11 Envestra'!G8-'Jan''11 Envestra'!G11)*('Jan''11 Envestra'!G14/100)*'Jan''11 Envestra'!G8,('Jan''11 Envestra'!G12-'Jan''11 Envestra'!G11)*('Jan''11 Envestra'!G14/100)*'Jan''11 Envestra'!G8))</f>
        <v>200.16765999999998</v>
      </c>
      <c r="F41" s="66">
        <f>IF($F5*'Jan''11 Envestra'!H7/'Jan''11 Envestra'!H8&lt;'Jan''11 Envestra'!H11,0,IF($F5*'Jan''11 Envestra'!H7/'Jan''11 Envestra'!H8&lt;='Jan''11 Envestra'!H12,($F5*'Jan''11 Envestra'!H7/'Jan''11 Envestra'!H8-'Jan''11 Envestra'!H11)*('Jan''11 Envestra'!H14/100)*'Jan''11 Envestra'!H8,('Jan''11 Envestra'!H12-'Jan''11 Envestra'!H11)*('Jan''11 Envestra'!H14/100)*'Jan''11 Envestra'!H8))</f>
        <v>0</v>
      </c>
      <c r="G41" s="66">
        <f>IF($F5*'Jan''11 Envestra'!I7/'Jan''11 Envestra'!I8&lt;'Jan''11 Envestra'!I11,0,IF($F5*'Jan''11 Envestra'!I7/'Jan''11 Envestra'!I8&lt;='Jan''11 Envestra'!I12,($F5*'Jan''11 Envestra'!I7/'Jan''11 Envestra'!I8-'Jan''11 Envestra'!I11)*('Jan''11 Envestra'!I14/100)*'Jan''11 Envestra'!I8,('Jan''11 Envestra'!I12-'Jan''11 Envestra'!I11)*('Jan''11 Envestra'!I14/100)*'Jan''11 Envestra'!I8))</f>
        <v>190.30225389999995</v>
      </c>
      <c r="H41" s="66">
        <f>IF($F5*'Jan''11 Envestra'!J7/'Jan''11 Envestra'!J8&lt;'Jan''11 Envestra'!J11,0,IF($F5*'Jan''11 Envestra'!J7/'Jan''11 Envestra'!J8&lt;='Jan''11 Envestra'!J12,($F5*'Jan''11 Envestra'!J7/'Jan''11 Envestra'!J8-'Jan''11 Envestra'!J11)*('Jan''11 Envestra'!J14/100)*'Jan''11 Envestra'!J8,('Jan''11 Envestra'!J12-'Jan''11 Envestra'!J11)*('Jan''11 Envestra'!J14/100)*'Jan''11 Envestra'!J8))</f>
        <v>199.88170619999997</v>
      </c>
      <c r="I41" s="66">
        <f>IF($F5*'Jan''11 Envestra'!K7/'Jan''11 Envestra'!K8&lt;'Jan''11 Envestra'!K11,0,IF($F5*'Jan''11 Envestra'!K7/'Jan''11 Envestra'!K8&lt;='Jan''11 Envestra'!K12,($F5*'Jan''11 Envestra'!K7/'Jan''11 Envestra'!K8-'Jan''11 Envestra'!K11)*('Jan''11 Envestra'!K14/100)*'Jan''11 Envestra'!K8,('Jan''11 Envestra'!K12-'Jan''11 Envestra'!K11)*('Jan''11 Envestra'!K14/100)*'Jan''11 Envestra'!K8))</f>
        <v>221.34253888999993</v>
      </c>
      <c r="J41" s="70"/>
    </row>
    <row r="42" spans="1:10" x14ac:dyDescent="0.15">
      <c r="A42" s="47" t="s">
        <v>868</v>
      </c>
      <c r="C42" s="66">
        <f>IF(($F5*'Jan''11 Envestra'!E7/'Jan''11 Envestra'!E8&gt;'Jan''11 Envestra'!E12),($F5*'Jan''11 Envestra'!E7/'Jan''11 Envestra'!E8-'Jan''11 Envestra'!E12)*'Jan''11 Envestra'!E15/100)*'Jan''11 Envestra'!E8</f>
        <v>0</v>
      </c>
      <c r="D42" s="66">
        <f>IF(($F5*'Jan''11 Envestra'!F7/'Jan''11 Envestra'!F8&gt;'Jan''11 Envestra'!F12),($F5*'Jan''11 Envestra'!F7/'Jan''11 Envestra'!F8-'Jan''11 Envestra'!F12)*'Jan''11 Envestra'!F15/100)*'Jan''11 Envestra'!F8</f>
        <v>0</v>
      </c>
      <c r="E42" s="66">
        <f>IF(($F5*'Jan''11 Envestra'!G7/'Jan''11 Envestra'!G8&gt;'Jan''11 Envestra'!G12),($F5*'Jan''11 Envestra'!G7/'Jan''11 Envestra'!G8-'Jan''11 Envestra'!G12)*'Jan''11 Envestra'!G15/100)*'Jan''11 Envestra'!G8</f>
        <v>0</v>
      </c>
      <c r="F42" s="66">
        <f>IF(($F5*'Jan''11 Envestra'!H7/'Jan''11 Envestra'!H8&gt;'Jan''11 Envestra'!H12),($F5*'Jan''11 Envestra'!H7/'Jan''11 Envestra'!H8-'Jan''11 Envestra'!H12)*'Jan''11 Envestra'!H15/100)*'Jan''11 Envestra'!H8</f>
        <v>191.06912999999997</v>
      </c>
      <c r="G42" s="66">
        <f>IF(($F5*'Jan''11 Envestra'!I7/'Jan''11 Envestra'!I8&gt;'Jan''11 Envestra'!I12),($F5*'Jan''11 Envestra'!I7/'Jan''11 Envestra'!I8-'Jan''11 Envestra'!I12)*'Jan''11 Envestra'!I15/100)*'Jan''11 Envestra'!I8</f>
        <v>0</v>
      </c>
      <c r="H42" s="66">
        <f>IF(($F5*'Jan''11 Envestra'!J7/'Jan''11 Envestra'!J8&gt;'Jan''11 Envestra'!J12),($F5*'Jan''11 Envestra'!J7/'Jan''11 Envestra'!J8-'Jan''11 Envestra'!J12)*'Jan''11 Envestra'!J15/100)*'Jan''11 Envestra'!J8</f>
        <v>0</v>
      </c>
      <c r="I42" s="66">
        <f>IF(($F5*'Jan''11 Envestra'!K7/'Jan''11 Envestra'!K8&gt;'Jan''11 Envestra'!K12),($F5*'Jan''11 Envestra'!K7/'Jan''11 Envestra'!K8-'Jan''11 Envestra'!K12)*'Jan''11 Envestra'!K15/100)*'Jan''11 Envestra'!K8</f>
        <v>0</v>
      </c>
      <c r="J42" s="70"/>
    </row>
    <row r="43" spans="1:10" x14ac:dyDescent="0.15">
      <c r="A43" s="47" t="s">
        <v>744</v>
      </c>
      <c r="C43" s="66">
        <f>IF($F5*'Jan''11 Envestra'!E9/'Jan''11 Envestra'!E10&gt;='Jan''11 Envestra'!E11,('Jan''11 Envestra'!E11*'Jan''11 Envestra'!E16/100)*'Jan''11 Envestra'!E10,($F5*'Jan''11 Envestra'!E9/'Jan''11 Envestra'!E10*'Jan''11 Envestra'!E16/100)*'Jan''11 Envestra'!E10)</f>
        <v>364.32</v>
      </c>
      <c r="D43" s="66">
        <f>IF($F5*'Jan''11 Envestra'!F9/'Jan''11 Envestra'!F10&gt;='Jan''11 Envestra'!F11,('Jan''11 Envestra'!F11*'Jan''11 Envestra'!F16/100)*'Jan''11 Envestra'!F10,($F5*'Jan''11 Envestra'!F9/'Jan''11 Envestra'!F10*'Jan''11 Envestra'!F16/100)*'Jan''11 Envestra'!F10)</f>
        <v>230.38399999999999</v>
      </c>
      <c r="E43" s="66">
        <f>IF($F5*'Jan''11 Envestra'!G9/'Jan''11 Envestra'!G10&gt;='Jan''11 Envestra'!G11,('Jan''11 Envestra'!G11*'Jan''11 Envestra'!G16/100)*'Jan''11 Envestra'!G10,($F5*'Jan''11 Envestra'!G9/'Jan''11 Envestra'!G10*'Jan''11 Envestra'!G16/100)*'Jan''11 Envestra'!G10)</f>
        <v>251.68</v>
      </c>
      <c r="F43" s="66">
        <f>IF($F5*'Jan''11 Envestra'!H9/'Jan''11 Envestra'!H10&gt;='Jan''11 Envestra'!H11,('Jan''11 Envestra'!H11*'Jan''11 Envestra'!H16/100)*'Jan''11 Envestra'!H10,($F5*'Jan''11 Envestra'!H9/'Jan''11 Envestra'!H10*'Jan''11 Envestra'!H16/100)*'Jan''11 Envestra'!H10)</f>
        <v>248</v>
      </c>
      <c r="G43" s="66">
        <f>IF($F5*'Jan''11 Envestra'!I9/'Jan''11 Envestra'!I10&gt;='Jan''11 Envestra'!I11,('Jan''11 Envestra'!I11*'Jan''11 Envestra'!I16/100)*'Jan''11 Envestra'!I10,($F5*'Jan''11 Envestra'!I9/'Jan''11 Envestra'!I10*'Jan''11 Envestra'!I16/100)*'Jan''11 Envestra'!I10)</f>
        <v>233.90400000000002</v>
      </c>
      <c r="H43" s="66">
        <f>IF($F5*'Jan''11 Envestra'!J9/'Jan''11 Envestra'!J10&gt;='Jan''11 Envestra'!J11,('Jan''11 Envestra'!J11*'Jan''11 Envestra'!J16/100)*'Jan''11 Envestra'!J10,($F5*'Jan''11 Envestra'!J9/'Jan''11 Envestra'!J10*'Jan''11 Envestra'!J16/100)*'Jan''11 Envestra'!J10)</f>
        <v>247.80799999999999</v>
      </c>
      <c r="I43" s="66">
        <f>IF($F5*'Jan''11 Envestra'!K9/'Jan''11 Envestra'!K10&gt;='Jan''11 Envestra'!K11,('Jan''11 Envestra'!K11*'Jan''11 Envestra'!K16/100)*'Jan''11 Envestra'!K10,($F5*'Jan''11 Envestra'!K9/'Jan''11 Envestra'!K10*'Jan''11 Envestra'!K16/100)*'Jan''11 Envestra'!K10)</f>
        <v>284.50399999999996</v>
      </c>
      <c r="J43" s="70"/>
    </row>
    <row r="44" spans="1:10" x14ac:dyDescent="0.15">
      <c r="A44" s="47" t="s">
        <v>389</v>
      </c>
      <c r="C44" s="66">
        <f>IF($F5*'Jan''11 Envestra'!E9/'Jan''11 Envestra'!E10&lt;'Jan''11 Envestra'!E11,0,IF($F5*'Jan''11 Envestra'!E9/'Jan''11 Envestra'!E10&lt;='Jan''11 Envestra'!E12,($F5*'Jan''11 Envestra'!E9/'Jan''11 Envestra'!E10-'Jan''11 Envestra'!E11)*('Jan''11 Envestra'!E17/100)*'Jan''11 Envestra'!E10,('Jan''11 Envestra'!E12-'Jan''11 Envestra'!E11)*('Jan''11 Envestra'!E17/100)*'Jan''11 Envestra'!E10))</f>
        <v>248.23406519999992</v>
      </c>
      <c r="D44" s="66">
        <f>IF($F5*'Jan''11 Envestra'!F9/'Jan''11 Envestra'!F10&lt;'Jan''11 Envestra'!F11,0,IF($F5*'Jan''11 Envestra'!F9/'Jan''11 Envestra'!F10&lt;='Jan''11 Envestra'!F12,($F5*'Jan''11 Envestra'!F9/'Jan''11 Envestra'!F10-'Jan''11 Envestra'!F11)*('Jan''11 Envestra'!F17/100)*'Jan''11 Envestra'!F10,('Jan''11 Envestra'!F12-'Jan''11 Envestra'!F11)*('Jan''11 Envestra'!F17/100)*'Jan''11 Envestra'!F10))</f>
        <v>373.45566279999997</v>
      </c>
      <c r="E44" s="66">
        <f>IF($F5*'Jan''11 Envestra'!G9/'Jan''11 Envestra'!G10&lt;'Jan''11 Envestra'!G11,0,IF($F5*'Jan''11 Envestra'!G9/'Jan''11 Envestra'!G10&lt;='Jan''11 Envestra'!G12,($F5*'Jan''11 Envestra'!G9/'Jan''11 Envestra'!G10-'Jan''11 Envestra'!G11)*('Jan''11 Envestra'!G17/100)*'Jan''11 Envestra'!G10,('Jan''11 Envestra'!G12-'Jan''11 Envestra'!G11)*('Jan''11 Envestra'!G17/100)*'Jan''11 Envestra'!G10))</f>
        <v>388.89716799999991</v>
      </c>
      <c r="F44" s="66">
        <f>IF($F5*'Jan''11 Envestra'!H9/'Jan''11 Envestra'!H10&lt;'Jan''11 Envestra'!H11,0,IF($F5*'Jan''11 Envestra'!H9/'Jan''11 Envestra'!H10&lt;='Jan''11 Envestra'!H12,($F5*'Jan''11 Envestra'!H9/'Jan''11 Envestra'!H10-'Jan''11 Envestra'!H11)*('Jan''11 Envestra'!H17/100)*'Jan''11 Envestra'!H10,('Jan''11 Envestra'!H12-'Jan''11 Envestra'!H11)*('Jan''11 Envestra'!H17/100)*'Jan''11 Envestra'!H10))</f>
        <v>0</v>
      </c>
      <c r="G44" s="66">
        <f>IF($F5*'Jan''11 Envestra'!I9/'Jan''11 Envestra'!I10&lt;'Jan''11 Envestra'!I11,0,IF($F5*'Jan''11 Envestra'!I9/'Jan''11 Envestra'!I10&lt;='Jan''11 Envestra'!I12,($F5*'Jan''11 Envestra'!I9/'Jan''11 Envestra'!I10-'Jan''11 Envestra'!I11)*('Jan''11 Envestra'!I17/100)*'Jan''11 Envestra'!I10,('Jan''11 Envestra'!I12-'Jan''11 Envestra'!I11)*('Jan''11 Envestra'!I17/100)*'Jan''11 Envestra'!I10))</f>
        <v>362.8753721999999</v>
      </c>
      <c r="H44" s="66">
        <f>IF($F5*'Jan''11 Envestra'!J9/'Jan''11 Envestra'!J10&lt;'Jan''11 Envestra'!J11,0,IF($F5*'Jan''11 Envestra'!J9/'Jan''11 Envestra'!J10&lt;='Jan''11 Envestra'!J12,($F5*'Jan''11 Envestra'!J9/'Jan''11 Envestra'!J10-'Jan''11 Envestra'!J11)*('Jan''11 Envestra'!J17/100)*'Jan''11 Envestra'!J10,('Jan''11 Envestra'!J12-'Jan''11 Envestra'!J11)*('Jan''11 Envestra'!J17/100)*'Jan''11 Envestra'!J10))</f>
        <v>387.46739899999994</v>
      </c>
      <c r="I44" s="66">
        <f>IF($F5*'Jan''11 Envestra'!K9/'Jan''11 Envestra'!K10&lt;'Jan''11 Envestra'!K11,0,IF($F5*'Jan''11 Envestra'!K9/'Jan''11 Envestra'!K10&lt;='Jan''11 Envestra'!K12,($F5*'Jan''11 Envestra'!K9/'Jan''11 Envestra'!K10-'Jan''11 Envestra'!K11)*('Jan''11 Envestra'!K17/100)*'Jan''11 Envestra'!K10,('Jan''11 Envestra'!K12-'Jan''11 Envestra'!K11)*('Jan''11 Envestra'!K17/100)*'Jan''11 Envestra'!K10))</f>
        <v>432.33355021999995</v>
      </c>
      <c r="J44" s="70"/>
    </row>
    <row r="45" spans="1:10" x14ac:dyDescent="0.15">
      <c r="A45" s="47" t="s">
        <v>742</v>
      </c>
      <c r="C45" s="66">
        <f>IF(($F5*'Jan''11 Envestra'!E9/'Jan''11 Envestra'!E10&gt;'Jan''11 Envestra'!E12),($F5*'Jan''11 Envestra'!E9/'Jan''11 Envestra'!E10-'Jan''11 Envestra'!E12)*'Jan''11 Envestra'!E18/100)*'Jan''11 Envestra'!E10</f>
        <v>0</v>
      </c>
      <c r="D45" s="87">
        <f>IF(($F5*'Jan''11 Envestra'!F9/'Jan''11 Envestra'!F10&gt;'Jan''11 Envestra'!F12),($F5*'Jan''11 Envestra'!F9/'Jan''11 Envestra'!F10-'Jan''11 Envestra'!F12)*'Jan''11 Envestra'!F18/100)*'Jan''11 Envestra'!F10</f>
        <v>0</v>
      </c>
      <c r="E45" s="66">
        <f>IF(($F5*'Jan''11 Envestra'!G9/'Jan''11 Envestra'!G10&gt;'Jan''11 Envestra'!G12),($F5*'Jan''11 Envestra'!G9/'Jan''11 Envestra'!G10-'Jan''11 Envestra'!G12)*'Jan''11 Envestra'!G18/100)*'Jan''11 Envestra'!G10</f>
        <v>0</v>
      </c>
      <c r="F45" s="66">
        <f>IF(($F5*'Jan''11 Envestra'!H9/'Jan''11 Envestra'!H10&gt;'Jan''11 Envestra'!H12),($F5*'Jan''11 Envestra'!H9/'Jan''11 Envestra'!H10-'Jan''11 Envestra'!H12)*'Jan''11 Envestra'!H18/100)*'Jan''11 Envestra'!H10</f>
        <v>376.93909999999988</v>
      </c>
      <c r="G45" s="66">
        <f>IF(($F5*'Jan''11 Envestra'!I9/'Jan''11 Envestra'!I10&gt;'Jan''11 Envestra'!I12),($F5*'Jan''11 Envestra'!I9/'Jan''11 Envestra'!I10-'Jan''11 Envestra'!I12)*'Jan''11 Envestra'!I18/100)*'Jan''11 Envestra'!I10</f>
        <v>0</v>
      </c>
      <c r="H45" s="66">
        <f>IF(($F5*'Jan''11 Envestra'!J9/'Jan''11 Envestra'!J10&gt;'Jan''11 Envestra'!J12),($F5*'Jan''11 Envestra'!J9/'Jan''11 Envestra'!J10-'Jan''11 Envestra'!J12)*'Jan''11 Envestra'!J18/100)*'Jan''11 Envestra'!J10</f>
        <v>0</v>
      </c>
      <c r="I45" s="66">
        <f>IF(($F5*'Jan''11 Envestra'!K9/'Jan''11 Envestra'!K10&gt;'Jan''11 Envestra'!K12),($F5*'Jan''11 Envestra'!K9/'Jan''11 Envestra'!K10-'Jan''11 Envestra'!K12)*'Jan''11 Envestra'!K18/100)*'Jan''11 Envestra'!K10</f>
        <v>0</v>
      </c>
      <c r="J45" s="70"/>
    </row>
    <row r="46" spans="1:10" x14ac:dyDescent="0.15">
      <c r="A46" s="47" t="s">
        <v>309</v>
      </c>
      <c r="C46" s="66">
        <f>365*'Jan''11 Envestra'!E19/100</f>
        <v>186.29599999999999</v>
      </c>
      <c r="D46" s="66">
        <f>365*'Jan''11 Envestra'!F19/100</f>
        <v>179.79170000000002</v>
      </c>
      <c r="E46" s="66">
        <f>365*'Jan''11 Envestra'!G19/100</f>
        <v>193.77850000000001</v>
      </c>
      <c r="F46" s="66">
        <f>365*'Jan''11 Envestra'!H19/100</f>
        <v>193.37699999999998</v>
      </c>
      <c r="G46" s="66">
        <f>365*'Jan''11 Envestra'!I19/100</f>
        <v>172.64500000000001</v>
      </c>
      <c r="H46" s="66">
        <f>365*'Jan''11 Envestra'!J19/100</f>
        <v>189.8</v>
      </c>
      <c r="I46" s="66">
        <f>365*'Jan''11 Envestra'!K19/100</f>
        <v>221.18634999999998</v>
      </c>
      <c r="J46" s="67">
        <f>AVERAGE(C46:I46)</f>
        <v>190.98207857142856</v>
      </c>
    </row>
    <row r="47" spans="1:10" x14ac:dyDescent="0.15">
      <c r="A47" s="69" t="s">
        <v>721</v>
      </c>
      <c r="B47" s="70"/>
      <c r="C47" s="68">
        <f t="shared" ref="C47:I47" si="2">SUM(C40:C46)</f>
        <v>1117.6001275999997</v>
      </c>
      <c r="D47" s="68">
        <f t="shared" si="2"/>
        <v>1096.1658015</v>
      </c>
      <c r="E47" s="68">
        <f t="shared" si="2"/>
        <v>1165.6433280000001</v>
      </c>
      <c r="F47" s="68">
        <f t="shared" si="2"/>
        <v>1135.7852299999997</v>
      </c>
      <c r="G47" s="68">
        <f t="shared" si="2"/>
        <v>1083.0146261</v>
      </c>
      <c r="H47" s="68">
        <f t="shared" si="2"/>
        <v>1154.6691051999999</v>
      </c>
      <c r="I47" s="68">
        <f t="shared" si="2"/>
        <v>1303.8888391099999</v>
      </c>
      <c r="J47" s="72">
        <f>AVERAGE(C47:I47)</f>
        <v>1150.9667225014284</v>
      </c>
    </row>
    <row r="49" spans="1:10" x14ac:dyDescent="0.15">
      <c r="A49" s="62" t="s">
        <v>861</v>
      </c>
      <c r="C49" s="50" t="s">
        <v>872</v>
      </c>
      <c r="D49" s="50" t="s">
        <v>396</v>
      </c>
      <c r="E49" s="50" t="s">
        <v>397</v>
      </c>
      <c r="F49" s="50" t="s">
        <v>398</v>
      </c>
      <c r="G49" s="50" t="s">
        <v>163</v>
      </c>
      <c r="H49" s="50" t="s">
        <v>126</v>
      </c>
      <c r="I49" s="50" t="s">
        <v>412</v>
      </c>
      <c r="J49" s="65" t="s">
        <v>729</v>
      </c>
    </row>
    <row r="50" spans="1:10" x14ac:dyDescent="0.15">
      <c r="A50" s="47" t="s">
        <v>667</v>
      </c>
      <c r="C50" s="66">
        <f>IF($F5*'Jan''11 Envestra'!E23/'Jan''11 Envestra'!E24&gt;='Jan''11 Envestra'!E27,('Jan''11 Envestra'!E27*'Jan''11 Envestra'!E29/100)*'Jan''11 Envestra'!E24,($F5*'Jan''11 Envestra'!E23/'Jan''11 Envestra'!E24*'Jan''11 Envestra'!E29/100)*'Jan''11 Envestra'!E24)</f>
        <v>182.55600000000001</v>
      </c>
      <c r="D50" s="66">
        <f>IF($F5*'Jan''11 Envestra'!F23/'Jan''11 Envestra'!F24&gt;='Jan''11 Envestra'!F27,('Jan''11 Envestra'!F27*'Jan''11 Envestra'!F29/100)*'Jan''11 Envestra'!F24,('Bills Jan''11'!$F5*'Jan''11 Envestra'!F23/'Jan''11 Envestra'!F24*'Jan''11 Envestra'!F29/100)*'Jan''11 Envestra'!F24)</f>
        <v>102.00960000000001</v>
      </c>
      <c r="E50" s="66">
        <f>IF($F5*'Jan''11 Envestra'!G23/'Jan''11 Envestra'!G24&gt;='Jan''11 Envestra'!G27,('Jan''11 Envestra'!G27*'Jan''11 Envestra'!G29/100)*'Jan''11 Envestra'!G24,('Bills Jan''11'!$F5*'Jan''11 Envestra'!G23/'Jan''11 Envestra'!G24*'Jan''11 Envestra'!G29/100)*'Jan''11 Envestra'!G24)</f>
        <v>102.08</v>
      </c>
      <c r="F50" s="66">
        <f>IF($F5*'Jan''11 Envestra'!H23/'Jan''11 Envestra'!H24&gt;='Jan''11 Envestra'!H27,('Jan''11 Envestra'!H27*'Jan''11 Envestra'!H29/100)*'Jan''11 Envestra'!H24,('Bills Jan''11'!$F5*'Jan''11 Envestra'!H23/'Jan''11 Envestra'!H24*'Jan''11 Envestra'!H29/100)*'Jan''11 Envestra'!H24)</f>
        <v>97.28</v>
      </c>
      <c r="G50" s="66">
        <f>IF($F5*'Jan''11 Envestra'!I23/'Jan''11 Envestra'!I24&gt;='Jan''11 Envestra'!I27,('Jan''11 Envestra'!I27*'Jan''11 Envestra'!I29/100)*'Jan''11 Envestra'!I24,('Bills Jan''11'!$F5*'Jan''11 Envestra'!I23/'Jan''11 Envestra'!I24*'Jan''11 Envestra'!I29/100)*'Jan''11 Envestra'!I24)</f>
        <v>90.041600000000003</v>
      </c>
      <c r="H50" s="66">
        <f>IF($F5*'Jan''11 Envestra'!J23/'Jan''11 Envestra'!J24&gt;='Jan''11 Envestra'!J27,('Jan''11 Envestra'!J27*'Jan''11 Envestra'!J29/100)*'Jan''11 Envestra'!J24,('Bills Jan''11'!$F5*'Jan''11 Envestra'!J23/'Jan''11 Envestra'!J24*'Jan''11 Envestra'!J29/100)*'Jan''11 Envestra'!J24)</f>
        <v>101.23520000000001</v>
      </c>
      <c r="I50" s="66">
        <f>IF($F5*'Jan''11 Envestra'!K23/'Jan''11 Envestra'!K24&gt;='Jan''11 Envestra'!K27,('Jan''11 Envestra'!K27*'Jan''11 Envestra'!K29/100)*'Jan''11 Envestra'!K24,('Bills Jan''11'!$F5*'Jan''11 Envestra'!K23/'Jan''11 Envestra'!K24*'Jan''11 Envestra'!K29/100)*'Jan''11 Envestra'!K24)</f>
        <v>118.65216000000001</v>
      </c>
      <c r="J50" s="70"/>
    </row>
    <row r="51" spans="1:10" x14ac:dyDescent="0.15">
      <c r="A51" s="47" t="s">
        <v>170</v>
      </c>
      <c r="C51" s="66">
        <f>IF($F5*'Jan''11 Envestra'!E23/'Jan''11 Envestra'!E25&lt;'Jan''11 Envestra'!E27,0,IF($F5*'Jan''11 Envestra'!E23/'Jan''11 Envestra'!E24&lt;='Jan''11 Envestra'!E28,($F5*'Jan''11 Envestra'!E23/'Jan''11 Envestra'!E24-'Jan''11 Envestra'!E27)*('Jan''11 Envestra'!E30/100)*'Jan''11 Envestra'!E24,('Jan''11 Envestra'!E28-'Jan''11 Envestra'!E27)*('Jan''11 Envestra'!E30/100)*'Jan''11 Envestra'!E24))</f>
        <v>118.37637239999998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70"/>
    </row>
    <row r="52" spans="1:10" x14ac:dyDescent="0.15">
      <c r="A52" s="47" t="s">
        <v>868</v>
      </c>
      <c r="C52" s="66">
        <f>IF(($F5*'Jan''11 Envestra'!E23/'Jan''11 Envestra'!E24&gt;'Jan''11 Envestra'!E28),($F5*'Jan''11 Envestra'!E23/'Jan''11 Envestra'!E24-'Jan''11 Envestra'!E28)*'Jan''11 Envestra'!E31/100*'Jan''11 Envestra'!E24,0)</f>
        <v>0</v>
      </c>
      <c r="D52" s="66">
        <f>IF(($F5*'Jan''11 Envestra'!F23/'Jan''11 Envestra'!F24&gt;'Jan''11 Envestra'!F27)*'Jan''11 Envestra'!F24,('Bills Jan''11'!$F5*'Jan''11 Envestra'!F23/'Jan''11 Envestra'!F24-'Jan''11 Envestra'!F28)*'Jan''11 Envestra'!F31/100)*'Jan''11 Envestra'!F24</f>
        <v>189.32016509999997</v>
      </c>
      <c r="E52" s="66">
        <f>IF(($F5*'Jan''11 Envestra'!G23/'Jan''11 Envestra'!G24&gt;'Jan''11 Envestra'!G27)*'Jan''11 Envestra'!G24,('Bills Jan''11'!$F5*'Jan''11 Envestra'!G23/'Jan''11 Envestra'!G24-'Jan''11 Envestra'!G28)*'Jan''11 Envestra'!G31/100)*'Jan''11 Envestra'!G24</f>
        <v>207.14420099999995</v>
      </c>
      <c r="F52" s="66">
        <f>IF(($F5*'Jan''11 Envestra'!H23/'Jan''11 Envestra'!H24&gt;'Jan''11 Envestra'!H27)*'Jan''11 Envestra'!H24,('Bills Jan''11'!$F5*'Jan''11 Envestra'!H23/'Jan''11 Envestra'!H24-'Jan''11 Envestra'!H28)*'Jan''11 Envestra'!H31/100)*'Jan''11 Envestra'!H24</f>
        <v>195.61185999999998</v>
      </c>
      <c r="G52" s="66">
        <f>IF(($F5*'Jan''11 Envestra'!I23/'Jan''11 Envestra'!I24&gt;'Jan''11 Envestra'!I27)*'Jan''11 Envestra'!I24,('Bills Jan''11'!$F5*'Jan''11 Envestra'!I23/'Jan''11 Envestra'!I24-'Jan''11 Envestra'!I28)*'Jan''11 Envestra'!I31/100)*'Jan''11 Envestra'!I24</f>
        <v>182.89708909999999</v>
      </c>
      <c r="H52" s="66">
        <f>IF(($F5*'Jan''11 Envestra'!J23/'Jan''11 Envestra'!J24&gt;'Jan''11 Envestra'!J27)*'Jan''11 Envestra'!J24,('Bills Jan''11'!$F5*'Jan''11 Envestra'!J23/'Jan''11 Envestra'!J24-'Jan''11 Envestra'!J28)*'Jan''11 Envestra'!J31/100)*'Jan''11 Envestra'!J24</f>
        <v>203.61150919999997</v>
      </c>
      <c r="I52" s="66">
        <f>IF(($F5*'Jan''11 Envestra'!K23/'Jan''11 Envestra'!K24&gt;'Jan''11 Envestra'!K27)*'Jan''11 Envestra'!K24,('Bills Jan''11'!$F5*'Jan''11 Envestra'!K23/'Jan''11 Envestra'!K24-'Jan''11 Envestra'!K28)*'Jan''11 Envestra'!K31/100)*'Jan''11 Envestra'!K24</f>
        <v>240.31938853999998</v>
      </c>
      <c r="J52" s="70"/>
    </row>
    <row r="53" spans="1:10" x14ac:dyDescent="0.15">
      <c r="A53" s="47" t="s">
        <v>744</v>
      </c>
      <c r="C53" s="66">
        <f>IF($F5*'Jan''11 Envestra'!E25/'Jan''11 Envestra'!E26&gt;='Jan''11 Envestra'!E27,('Jan''11 Envestra'!E27*'Jan''11 Envestra'!E32/100)*'Jan''11 Envestra'!E26,($F5*'Jan''11 Envestra'!E25/'Jan''11 Envestra'!E26*'Jan''11 Envestra'!E32/100*'Jan''11 Envestra'!E26))</f>
        <v>353.49600000000004</v>
      </c>
      <c r="D53" s="66">
        <f>IF($F5*'Jan''11 Envestra'!F25/'Jan''11 Envestra'!F26&gt;='Jan''11 Envestra'!F27,('Jan''11 Envestra'!F27*'Jan''11 Envestra'!F32/100)*'Jan''11 Envestra'!F26,('Bills Jan''11'!$F5*'Jan''11 Envestra'!F25/'Jan''11 Envestra'!F26*'Jan''11 Envestra'!F32/100)*'Jan''11 Envestra'!F26)</f>
        <v>191.62880000000001</v>
      </c>
      <c r="E53" s="66">
        <f>IF($F5*'Jan''11 Envestra'!G25/'Jan''11 Envestra'!G26&gt;='Jan''11 Envestra'!G27,('Jan''11 Envestra'!G27*'Jan''11 Envestra'!G32/100)*'Jan''11 Envestra'!G26,('Bills Jan''11'!$F5*'Jan''11 Envestra'!G25/'Jan''11 Envestra'!G26*'Jan''11 Envestra'!G32/100)*'Jan''11 Envestra'!G26)</f>
        <v>191.488</v>
      </c>
      <c r="F53" s="66">
        <f>IF($F5*'Jan''11 Envestra'!H25/'Jan''11 Envestra'!H26&gt;='Jan''11 Envestra'!H27,('Jan''11 Envestra'!H27*'Jan''11 Envestra'!H32/100)*'Jan''11 Envestra'!H26,('Bills Jan''11'!$F5*'Jan''11 Envestra'!H25/'Jan''11 Envestra'!H26*'Jan''11 Envestra'!H32/100)*'Jan''11 Envestra'!H26)</f>
        <v>190.72</v>
      </c>
      <c r="G53" s="66">
        <f>IF($F5*'Jan''11 Envestra'!I25/'Jan''11 Envestra'!I26&gt;='Jan''11 Envestra'!I27,('Jan''11 Envestra'!I27*'Jan''11 Envestra'!I32/100)*'Jan''11 Envestra'!I26,('Bills Jan''11'!$F5*'Jan''11 Envestra'!I25/'Jan''11 Envestra'!I26*'Jan''11 Envestra'!I32/100)*'Jan''11 Envestra'!I26)</f>
        <v>166.56639999999999</v>
      </c>
      <c r="H53" s="66">
        <f>IF($F5*'Jan''11 Envestra'!J25/'Jan''11 Envestra'!J26&gt;='Jan''11 Envestra'!J27,('Jan''11 Envestra'!J27*'Jan''11 Envestra'!J32/100)*'Jan''11 Envestra'!J26,('Bills Jan''11'!$F5*'Jan''11 Envestra'!J25/'Jan''11 Envestra'!J26*'Jan''11 Envestra'!J32/100)*'Jan''11 Envestra'!J26)</f>
        <v>189.79840000000002</v>
      </c>
      <c r="I53" s="66">
        <f>IF($F5*'Jan''11 Envestra'!K25/'Jan''11 Envestra'!K26&gt;='Jan''11 Envestra'!K27,('Jan''11 Envestra'!K27*'Jan''11 Envestra'!K32/100)*'Jan''11 Envestra'!K26,('Bills Jan''11'!$F5*'Jan''11 Envestra'!K25/'Jan''11 Envestra'!K26*'Jan''11 Envestra'!K32/100)*'Jan''11 Envestra'!K26)</f>
        <v>233.68575999999996</v>
      </c>
      <c r="J53" s="70"/>
    </row>
    <row r="54" spans="1:10" x14ac:dyDescent="0.15">
      <c r="A54" s="47" t="s">
        <v>389</v>
      </c>
      <c r="C54" s="66">
        <f>IF($F5*'Jan''11 Envestra'!E25/'Jan''11 Envestra'!E26&lt;'Jan''11 Envestra'!E27,0,IF($F5*'Jan''11 Envestra'!E25/'Jan''11 Envestra'!E26&lt;='Jan''11 Envestra'!E28,($F5*'Jan''11 Envestra'!E25/'Jan''11 Envestra'!E26-'Jan''11 Envestra'!E27)*('Jan''11 Envestra'!E33/100)*'Jan''11 Envestra'!E26,('Jan''11 Envestra'!E28-'Jan''11 Envestra'!E27)*('Jan''11 Envestra'!E33/100)*'Jan''11 Envestra'!E26))</f>
        <v>229.42845419999995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70"/>
    </row>
    <row r="55" spans="1:10" x14ac:dyDescent="0.15">
      <c r="A55" s="47" t="s">
        <v>742</v>
      </c>
      <c r="C55" s="66">
        <f>IF(($F5*'Jan''11 Envestra'!E25/'Jan''11 Envestra'!E26&gt;'Jan''11 Envestra'!E28),($F5*'Jan''11 Envestra'!E25/'Jan''11 Envestra'!E26-'Jan''11 Envestra'!E28)*'Jan''11 Envestra'!E34/100*'Jan''11 Envestra'!E26,0)</f>
        <v>0</v>
      </c>
      <c r="D55" s="66">
        <f>IF(($F5*'Jan''11 Envestra'!F25/'Jan''11 Envestra'!F26&gt;'Jan''11 Envestra'!F27),('Bills Jan''11'!$F5*'Jan''11 Envestra'!F25/'Jan''11 Envestra'!F26-'Jan''11 Envestra'!F27)*'Jan''11 Envestra'!F34/100)*'Jan''11 Envestra'!F26</f>
        <v>370.2903313999999</v>
      </c>
      <c r="E55" s="66">
        <f>IF(($F5*'Jan''11 Envestra'!G25/'Jan''11 Envestra'!G26&gt;'Jan''11 Envestra'!G27),('Bills Jan''11'!$F5*'Jan''11 Envestra'!G25/'Jan''11 Envestra'!G26-'Jan''11 Envestra'!G27)*'Jan''11 Envestra'!G34/100)*'Jan''11 Envestra'!G26</f>
        <v>388.59609799999993</v>
      </c>
      <c r="F55" s="66">
        <f>IF(($F5*'Jan''11 Envestra'!H25/'Jan''11 Envestra'!H26&gt;'Jan''11 Envestra'!H27),('Bills Jan''11'!$F5*'Jan''11 Envestra'!H25/'Jan''11 Envestra'!H26-'Jan''11 Envestra'!H27)*'Jan''11 Envestra'!H34/100)*'Jan''11 Envestra'!H26</f>
        <v>382.46497999999991</v>
      </c>
      <c r="G55" s="66">
        <f>IF(($F5*'Jan''11 Envestra'!I25/'Jan''11 Envestra'!I26&gt;'Jan''11 Envestra'!I27),('Bills Jan''11'!$F5*'Jan''11 Envestra'!I25/'Jan''11 Envestra'!I26-'Jan''11 Envestra'!I27)*'Jan''11 Envestra'!I34/100)*'Jan''11 Envestra'!I26</f>
        <v>341.3864893999999</v>
      </c>
      <c r="H55" s="66">
        <f>IF(($F5*'Jan''11 Envestra'!J25/'Jan''11 Envestra'!J26&gt;'Jan''11 Envestra'!J27),('Bills Jan''11'!$F5*'Jan''11 Envestra'!J25/'Jan''11 Envestra'!J26-'Jan''11 Envestra'!J27)*'Jan''11 Envestra'!J34/100)*'Jan''11 Envestra'!J26</f>
        <v>386.34802139999994</v>
      </c>
      <c r="I55" s="66">
        <f>IF(($F5*'Jan''11 Envestra'!K25/'Jan''11 Envestra'!K26&gt;'Jan''11 Envestra'!K27),('Bills Jan''11'!$F5*'Jan''11 Envestra'!K25/'Jan''11 Envestra'!K26-'Jan''11 Envestra'!K27)*'Jan''11 Envestra'!K34/100)*'Jan''11 Envestra'!K26</f>
        <v>469.01300951999997</v>
      </c>
      <c r="J55" s="70"/>
    </row>
    <row r="56" spans="1:10" x14ac:dyDescent="0.15">
      <c r="A56" s="47" t="s">
        <v>309</v>
      </c>
      <c r="C56" s="66">
        <f>365*'Jan''11 Envestra'!E35/100</f>
        <v>186.25585000000004</v>
      </c>
      <c r="D56" s="66">
        <f>365*'Jan''11 Envestra'!F35/100</f>
        <v>174.81309999999996</v>
      </c>
      <c r="E56" s="66">
        <f>365*'Jan''11 Envestra'!G35/100</f>
        <v>187.245</v>
      </c>
      <c r="F56" s="66">
        <f>365*'Jan''11 Envestra'!H35/100</f>
        <v>187.0625</v>
      </c>
      <c r="G56" s="66">
        <f>365*'Jan''11 Envestra'!I35/100</f>
        <v>168.63</v>
      </c>
      <c r="H56" s="66">
        <f>365*'Jan''11 Envestra'!J35/100</f>
        <v>182.5</v>
      </c>
      <c r="I56" s="66">
        <f>365*'Jan''11 Envestra'!K35/100</f>
        <v>198.62205000000003</v>
      </c>
      <c r="J56" s="67">
        <f>AVERAGE(C56:I56)</f>
        <v>183.58978571428568</v>
      </c>
    </row>
    <row r="57" spans="1:10" x14ac:dyDescent="0.15">
      <c r="A57" s="69" t="s">
        <v>721</v>
      </c>
      <c r="B57" s="70"/>
      <c r="C57" s="68">
        <f t="shared" ref="C57:I57" si="3">SUM(C50:C56)</f>
        <v>1070.1126766</v>
      </c>
      <c r="D57" s="68">
        <f t="shared" si="3"/>
        <v>1028.0619964999999</v>
      </c>
      <c r="E57" s="68">
        <f t="shared" si="3"/>
        <v>1076.5532989999997</v>
      </c>
      <c r="F57" s="68">
        <f t="shared" si="3"/>
        <v>1053.1393399999999</v>
      </c>
      <c r="G57" s="68">
        <f t="shared" si="3"/>
        <v>949.52157849999992</v>
      </c>
      <c r="H57" s="68">
        <f t="shared" si="3"/>
        <v>1063.4931305999999</v>
      </c>
      <c r="I57" s="68">
        <f t="shared" si="3"/>
        <v>1260.2923680599997</v>
      </c>
      <c r="J57" s="72">
        <f>AVERAGE(C57:I57)</f>
        <v>1071.5963413228569</v>
      </c>
    </row>
    <row r="59" spans="1:10" x14ac:dyDescent="0.15">
      <c r="A59" s="62" t="s">
        <v>343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412</v>
      </c>
      <c r="J59" s="65" t="s">
        <v>729</v>
      </c>
    </row>
    <row r="60" spans="1:10" x14ac:dyDescent="0.15">
      <c r="A60" s="47" t="s">
        <v>667</v>
      </c>
      <c r="C60" s="66">
        <f>IF($F5*'Jan''11 Envestra'!E39/'Jan''11 Envestra'!E40&gt;='Jan''11 Envestra'!E43,('Jan''11 Envestra'!E43*'Jan''11 Envestra'!E45/100)*'Jan''11 Envestra'!E40,($F5*'Jan''11 Envestra'!E39/'Jan''11 Envestra'!E40*'Jan''11 Envestra'!E45/100)*'Jan''11 Envestra'!E40)</f>
        <v>187.04400000000001</v>
      </c>
      <c r="D60" s="66">
        <f>IF($F5*'Jan''11 Envestra'!F39/'Jan''11 Envestra'!F40&gt;='Jan''11 Envestra'!F43,('Jan''11 Envestra'!F43*'Jan''11 Envestra'!F45/100)*'Jan''11 Envestra'!F40,($F5*'Jan''11 Envestra'!F39/'Jan''11 Envestra'!F40*'Jan''11 Envestra'!F45/100)*'Jan''11 Envestra'!F40)</f>
        <v>125.57600000000001</v>
      </c>
      <c r="E60" s="66">
        <f>IF($F5*'Jan''11 Envestra'!G39/'Jan''11 Envestra'!G40&gt;='Jan''11 Envestra'!G43,('Jan''11 Envestra'!G43*'Jan''11 Envestra'!G45/100)*'Jan''11 Envestra'!G40,($F5*'Jan''11 Envestra'!G39/'Jan''11 Envestra'!G40*'Jan''11 Envestra'!G45/100)*'Jan''11 Envestra'!G40)</f>
        <v>133.76</v>
      </c>
      <c r="F60" s="66">
        <f>IF($F5*'Jan''11 Envestra'!H39/'Jan''11 Envestra'!H40&gt;='Jan''11 Envestra'!H43,('Jan''11 Envestra'!H43*'Jan''11 Envestra'!H45/100)*'Jan''11 Envestra'!H40,($F5*'Jan''11 Envestra'!H39/'Jan''11 Envestra'!H40*'Jan''11 Envestra'!H45/100)*'Jan''11 Envestra'!H40)</f>
        <v>124.8</v>
      </c>
      <c r="G60" s="66">
        <f>IF($F5*'Jan''11 Envestra'!I39/'Jan''11 Envestra'!I40&gt;='Jan''11 Envestra'!I43,('Jan''11 Envestra'!I43*'Jan''11 Envestra'!I45/100)*'Jan''11 Envestra'!I40,($F5*'Jan''11 Envestra'!I39/'Jan''11 Envestra'!I40*'Jan''11 Envestra'!I45/100)*'Jan''11 Envestra'!I40)</f>
        <v>115.19199999999999</v>
      </c>
      <c r="H60" s="66">
        <f>IF($F5*'Jan''11 Envestra'!J39/'Jan''11 Envestra'!J40&gt;='Jan''11 Envestra'!J43,('Jan''11 Envestra'!J43*'Jan''11 Envestra'!J45/100)*'Jan''11 Envestra'!J40,($F5*'Jan''11 Envestra'!J39/'Jan''11 Envestra'!J40*'Jan''11 Envestra'!J45/100)*'Jan''11 Envestra'!J40)</f>
        <v>131.91200000000001</v>
      </c>
      <c r="I60" s="66">
        <f>IF($F5*'Jan''11 Envestra'!K39/'Jan''11 Envestra'!K40&gt;='Jan''11 Envestra'!K43,('Jan''11 Envestra'!K43*'Jan''11 Envestra'!K45/100)*'Jan''11 Envestra'!K40,($F5*'Jan''11 Envestra'!K39/'Jan''11 Envestra'!K40*'Jan''11 Envestra'!K45/100)*'Jan''11 Envestra'!K40)</f>
        <v>148.42959999999999</v>
      </c>
      <c r="J60" s="70"/>
    </row>
    <row r="61" spans="1:10" x14ac:dyDescent="0.15">
      <c r="A61" s="47" t="s">
        <v>170</v>
      </c>
      <c r="C61" s="66">
        <f>IF($F5*'Jan''11 Envestra'!E39/'Jan''11 Envestra'!E40&lt;'Jan''11 Envestra'!E43,0,IF($F5*'Jan''11 Envestra'!E39/'Jan''11 Envestra'!E40&lt;='Jan''11 Envestra'!E44,($F5*'Jan''11 Envestra'!E39/'Jan''11 Envestra'!E40-'Jan''11 Envestra'!E43)*('Jan''11 Envestra'!E46/100)*'Jan''11 Envestra'!E40,('Jan''11 Envestra'!E44-'Jan''11 Envestra'!E43)*('Jan''11 Envestra'!E46/100)*'Jan''11 Envestra'!E40))</f>
        <v>117.88148789999997</v>
      </c>
      <c r="D61" s="66">
        <f>IF($F5*'Jan''11 Envestra'!F39/'Jan''11 Envestra'!F40&lt;'Jan''11 Envestra'!F43,0,IF($F5*'Jan''11 Envestra'!F39/'Jan''11 Envestra'!F40&lt;='Jan''11 Envestra'!F44,($F5*'Jan''11 Envestra'!F39/'Jan''11 Envestra'!F40-'Jan''11 Envestra'!F43)*('Jan''11 Envestra'!F46/100)*'Jan''11 Envestra'!F40,('Jan''11 Envestra'!F44-'Jan''11 Envestra'!F43)*('Jan''11 Envestra'!F46/100)*'Jan''11 Envestra'!F40))</f>
        <v>180.15089399999997</v>
      </c>
      <c r="E61" s="66">
        <f>IF($F5*'Jan''11 Envestra'!G39/'Jan''11 Envestra'!G40&lt;'Jan''11 Envestra'!G43,0,IF($F5*'Jan''11 Envestra'!G39/'Jan''11 Envestra'!G40&lt;='Jan''11 Envestra'!G44,($F5*'Jan''11 Envestra'!G39/'Jan''11 Envestra'!G40-'Jan''11 Envestra'!G43)*('Jan''11 Envestra'!G46/100)*'Jan''11 Envestra'!G40,('Jan''11 Envestra'!G44-'Jan''11 Envestra'!G43)*('Jan''11 Envestra'!G46/100)*'Jan''11 Envestra'!G40))</f>
        <v>193.01881499999996</v>
      </c>
      <c r="F61" s="66">
        <f>IF($F5*'Jan''11 Envestra'!H39/'Jan''11 Envestra'!H40&lt;'Jan''11 Envestra'!H43,0,IF($F5*'Jan''11 Envestra'!H39/'Jan''11 Envestra'!H40&lt;='Jan''11 Envestra'!H44,($F5*'Jan''11 Envestra'!H39/'Jan''11 Envestra'!H40-'Jan''11 Envestra'!H43)*('Jan''11 Envestra'!H46/100)*'Jan''11 Envestra'!H40,('Jan''11 Envestra'!H44-'Jan''11 Envestra'!H43)*('Jan''11 Envestra'!H46/100)*'Jan''11 Envestra'!H40))</f>
        <v>0</v>
      </c>
      <c r="G61" s="66">
        <f>IF($F5*'Jan''11 Envestra'!I39/'Jan''11 Envestra'!I40&lt;'Jan''11 Envestra'!I43,0,IF($F5*'Jan''11 Envestra'!I39/'Jan''11 Envestra'!I40&lt;='Jan''11 Envestra'!I44,($F5*'Jan''11 Envestra'!I39/'Jan''11 Envestra'!I40-'Jan''11 Envestra'!I43)*('Jan''11 Envestra'!I46/100)*'Jan''11 Envestra'!I40,('Jan''11 Envestra'!I44-'Jan''11 Envestra'!I43)*('Jan''11 Envestra'!I46/100)*'Jan''11 Envestra'!I40))</f>
        <v>165.71022709999997</v>
      </c>
      <c r="H61" s="66">
        <f>IF($F5*'Jan''11 Envestra'!J39/'Jan''11 Envestra'!J40&lt;'Jan''11 Envestra'!J43,0,IF($F5*'Jan''11 Envestra'!J39/'Jan''11 Envestra'!J40&lt;='Jan''11 Envestra'!J44,($F5*'Jan''11 Envestra'!J39/'Jan''11 Envestra'!J40-'Jan''11 Envestra'!J43)*('Jan''11 Envestra'!J46/100)*'Jan''11 Envestra'!J40,('Jan''11 Envestra'!J44-'Jan''11 Envestra'!J43)*('Jan''11 Envestra'!J46/100)*'Jan''11 Envestra'!J40))</f>
        <v>189.73034629999998</v>
      </c>
      <c r="I61" s="66">
        <f>IF($F5*'Jan''11 Envestra'!K39/'Jan''11 Envestra'!K40&lt;'Jan''11 Envestra'!K43,0,IF($F5*'Jan''11 Envestra'!K39/'Jan''11 Envestra'!K40&lt;='Jan''11 Envestra'!K44,($F5*'Jan''11 Envestra'!K39/'Jan''11 Envestra'!K40-'Jan''11 Envestra'!K43)*('Jan''11 Envestra'!K46/100)*'Jan''11 Envestra'!K40,('Jan''11 Envestra'!K44-'Jan''11 Envestra'!K43)*('Jan''11 Envestra'!K46/100)*'Jan''11 Envestra'!K40))</f>
        <v>211.69159813999994</v>
      </c>
      <c r="J61" s="70"/>
    </row>
    <row r="62" spans="1:10" x14ac:dyDescent="0.15">
      <c r="A62" s="47" t="s">
        <v>868</v>
      </c>
      <c r="C62" s="66">
        <f>IF(($F5*'Jan''11 Envestra'!E39/'Jan''11 Envestra'!E40&gt;'Jan''11 Envestra'!E44),($F5*'Jan''11 Envestra'!E39/'Jan''11 Envestra'!E40-'Jan''11 Envestra'!E44)*'Jan''11 Envestra'!E47/100)*'Jan''11 Envestra'!E40</f>
        <v>0</v>
      </c>
      <c r="D62" s="66">
        <f>IF(($F5*'Jan''11 Envestra'!F39/'Jan''11 Envestra'!F40&gt;'Jan''11 Envestra'!F44),($F5*'Jan''11 Envestra'!F39/'Jan''11 Envestra'!F40-'Jan''11 Envestra'!F44)*'Jan''11 Envestra'!F47/100)*'Jan''11 Envestra'!F40</f>
        <v>0</v>
      </c>
      <c r="E62" s="66">
        <f>IF(($F5*'Jan''11 Envestra'!G39/'Jan''11 Envestra'!G40&gt;'Jan''11 Envestra'!G44),($F5*'Jan''11 Envestra'!G39/'Jan''11 Envestra'!G40-'Jan''11 Envestra'!G44)*'Jan''11 Envestra'!G47/100)*'Jan''11 Envestra'!G40</f>
        <v>0</v>
      </c>
      <c r="F62" s="66">
        <f>IF(($F5*'Jan''11 Envestra'!H39/'Jan''11 Envestra'!H40&gt;'Jan''11 Envestra'!H44),($F5*'Jan''11 Envestra'!H39/'Jan''11 Envestra'!H40-'Jan''11 Envestra'!H44)*'Jan''11 Envestra'!H47/100)*'Jan''11 Envestra'!H40</f>
        <v>181.97059999999993</v>
      </c>
      <c r="G62" s="66">
        <f>IF(($F5*'Jan''11 Envestra'!I39/'Jan''11 Envestra'!I40&gt;'Jan''11 Envestra'!I44),($F5*'Jan''11 Envestra'!I39/'Jan''11 Envestra'!I40-'Jan''11 Envestra'!I44)*'Jan''11 Envestra'!I47/100)*'Jan''11 Envestra'!I40</f>
        <v>0</v>
      </c>
      <c r="H62" s="66">
        <f>IF(($F5*'Jan''11 Envestra'!J39/'Jan''11 Envestra'!J40&gt;'Jan''11 Envestra'!J44),($F5*'Jan''11 Envestra'!J39/'Jan''11 Envestra'!J40-'Jan''11 Envestra'!J44)*'Jan''11 Envestra'!J47/100)*'Jan''11 Envestra'!J40</f>
        <v>0</v>
      </c>
      <c r="I62" s="66">
        <f>IF(($F5*'Jan''11 Envestra'!K39/'Jan''11 Envestra'!K40&gt;'Jan''11 Envestra'!K44),($F5*'Jan''11 Envestra'!K39/'Jan''11 Envestra'!K40-'Jan''11 Envestra'!K44)*'Jan''11 Envestra'!K47/100)*'Jan''11 Envestra'!K40</f>
        <v>0</v>
      </c>
      <c r="J62" s="70"/>
    </row>
    <row r="63" spans="1:10" x14ac:dyDescent="0.15">
      <c r="A63" s="47" t="s">
        <v>744</v>
      </c>
      <c r="C63" s="66">
        <f>IF($F5*'Jan''11 Envestra'!E41/'Jan''11 Envestra'!E42&gt;='Jan''11 Envestra'!E43,('Jan''11 Envestra'!E43*'Jan''11 Envestra'!E48/100)*'Jan''11 Envestra'!E42,($F5*'Jan''11 Envestra'!E41/'Jan''11 Envestra'!E42*'Jan''11 Envestra'!E48/100)*'Jan''11 Envestra'!E42)</f>
        <v>366.16800000000001</v>
      </c>
      <c r="D63" s="66">
        <f>IF($F5*'Jan''11 Envestra'!F41/'Jan''11 Envestra'!F42&gt;='Jan''11 Envestra'!F43,('Jan''11 Envestra'!F43*'Jan''11 Envestra'!F48/100)*'Jan''11 Envestra'!F42,($F5*'Jan''11 Envestra'!F41/'Jan''11 Envestra'!F42*'Jan''11 Envestra'!F48/100)*'Jan''11 Envestra'!F42)</f>
        <v>248.68799999999999</v>
      </c>
      <c r="E63" s="66">
        <f>IF($F5*'Jan''11 Envestra'!G41/'Jan''11 Envestra'!G42&gt;='Jan''11 Envestra'!G43,('Jan''11 Envestra'!G43*'Jan''11 Envestra'!G48/100)*'Jan''11 Envestra'!G42,($F5*'Jan''11 Envestra'!G41/'Jan''11 Envestra'!G42*'Jan''11 Envestra'!G48/100)*'Jan''11 Envestra'!G42)</f>
        <v>260.48</v>
      </c>
      <c r="F63" s="66">
        <f>IF($F5*'Jan''11 Envestra'!H41/'Jan''11 Envestra'!H42&gt;='Jan''11 Envestra'!H43,('Jan''11 Envestra'!H43*'Jan''11 Envestra'!H48/100)*'Jan''11 Envestra'!H42,($F5*'Jan''11 Envestra'!H41/'Jan''11 Envestra'!H42*'Jan''11 Envestra'!H48/100)*'Jan''11 Envestra'!H42)</f>
        <v>244.8</v>
      </c>
      <c r="G63" s="66">
        <f>IF($F5*'Jan''11 Envestra'!I41/'Jan''11 Envestra'!I42&gt;='Jan''11 Envestra'!I43,('Jan''11 Envestra'!I43*'Jan''11 Envestra'!I48/100)*'Jan''11 Envestra'!I42,($F5*'Jan''11 Envestra'!I41/'Jan''11 Envestra'!I42*'Jan''11 Envestra'!I48/100)*'Jan''11 Envestra'!I42)</f>
        <v>224.04800000000003</v>
      </c>
      <c r="H63" s="66">
        <f>IF($F5*'Jan''11 Envestra'!J41/'Jan''11 Envestra'!J42&gt;='Jan''11 Envestra'!J43,('Jan''11 Envestra'!J43*'Jan''11 Envestra'!J48/100)*'Jan''11 Envestra'!J42,($F5*'Jan''11 Envestra'!J41/'Jan''11 Envestra'!J42*'Jan''11 Envestra'!J48/100)*'Jan''11 Envestra'!J42)</f>
        <v>259.42399999999998</v>
      </c>
      <c r="I63" s="66">
        <f>IF($F5*'Jan''11 Envestra'!K41/'Jan''11 Envestra'!K42&gt;='Jan''11 Envestra'!K43,('Jan''11 Envestra'!K43*'Jan''11 Envestra'!K48/100)*'Jan''11 Envestra'!K42,($F5*'Jan''11 Envestra'!K41/'Jan''11 Envestra'!K42*'Jan''11 Envestra'!K48/100)*'Jan''11 Envestra'!K42)</f>
        <v>292.33600000000001</v>
      </c>
      <c r="J63" s="70"/>
    </row>
    <row r="64" spans="1:10" x14ac:dyDescent="0.15">
      <c r="A64" s="47" t="s">
        <v>389</v>
      </c>
      <c r="C64" s="66">
        <f>IF($F5*'Jan''11 Envestra'!E41/'Jan''11 Envestra'!E42&lt;'Jan''11 Envestra'!E43,0,IF($F5*'Jan''11 Envestra'!E41/'Jan''11 Envestra'!E42&lt;='Jan''11 Envestra'!E44,($F5*'Jan''11 Envestra'!E41/'Jan''11 Envestra'!E42-'Jan''11 Envestra'!E43)*('Jan''11 Envestra'!E49/100)*'Jan''11 Envestra'!E42,('Jan''11 Envestra'!E44-'Jan''11 Envestra'!E43)*('Jan''11 Envestra'!E49/100)*'Jan''11 Envestra'!E42))</f>
        <v>227.25096239999991</v>
      </c>
      <c r="D64" s="66">
        <f>IF($F5*'Jan''11 Envestra'!F41/'Jan''11 Envestra'!F42&lt;'Jan''11 Envestra'!F43,0,IF($F5*'Jan''11 Envestra'!F41/'Jan''11 Envestra'!F42&lt;='Jan''11 Envestra'!F44,($F5*'Jan''11 Envestra'!F41/'Jan''11 Envestra'!F42-'Jan''11 Envestra'!F43)*('Jan''11 Envestra'!F49/100)*'Jan''11 Envestra'!F42,('Jan''11 Envestra'!F44-'Jan''11 Envestra'!F43)*('Jan''11 Envestra'!F49/100)*'Jan''11 Envestra'!F42))</f>
        <v>349.72149739999992</v>
      </c>
      <c r="E64" s="66">
        <f>IF($F5*'Jan''11 Envestra'!G41/'Jan''11 Envestra'!G42&lt;'Jan''11 Envestra'!G43,0,IF($F5*'Jan''11 Envestra'!G41/'Jan''11 Envestra'!G42&lt;='Jan''11 Envestra'!G44,($F5*'Jan''11 Envestra'!G41/'Jan''11 Envestra'!G42-'Jan''11 Envestra'!G43)*('Jan''11 Envestra'!G49/100)*'Jan''11 Envestra'!G42,('Jan''11 Envestra'!G44-'Jan''11 Envestra'!G43)*('Jan''11 Envestra'!G49/100)*'Jan''11 Envestra'!G42))</f>
        <v>368.88040199999995</v>
      </c>
      <c r="F64" s="66">
        <f>IF($F5*'Jan''11 Envestra'!H41/'Jan''11 Envestra'!H42&lt;'Jan''11 Envestra'!H43,0,IF($F5*'Jan''11 Envestra'!H41/'Jan''11 Envestra'!H42&lt;='Jan''11 Envestra'!H44,($F5*'Jan''11 Envestra'!H41/'Jan''11 Envestra'!H42-'Jan''11 Envestra'!H43)*('Jan''11 Envestra'!H49/100)*'Jan''11 Envestra'!H42,('Jan''11 Envestra'!H44-'Jan''11 Envestra'!H43)*('Jan''11 Envestra'!H49/100)*'Jan''11 Envestra'!H42))</f>
        <v>0</v>
      </c>
      <c r="G64" s="66">
        <f>IF($F5*'Jan''11 Envestra'!I41/'Jan''11 Envestra'!I42&lt;'Jan''11 Envestra'!I43,0,IF($F5*'Jan''11 Envestra'!I41/'Jan''11 Envestra'!I42&lt;='Jan''11 Envestra'!I44,($F5*'Jan''11 Envestra'!I41/'Jan''11 Envestra'!I42-'Jan''11 Envestra'!I43)*('Jan''11 Envestra'!I49/100)*'Jan''11 Envestra'!I42,('Jan''11 Envestra'!I44-'Jan''11 Envestra'!I43)*('Jan''11 Envestra'!I49/100)*'Jan''11 Envestra'!I42))</f>
        <v>318.2665793999999</v>
      </c>
      <c r="H64" s="66">
        <f>IF($F5*'Jan''11 Envestra'!J41/'Jan''11 Envestra'!J42&lt;'Jan''11 Envestra'!J43,0,IF($F5*'Jan''11 Envestra'!J41/'Jan''11 Envestra'!J42&lt;='Jan''11 Envestra'!J44,($F5*'Jan''11 Envestra'!J41/'Jan''11 Envestra'!J42-'Jan''11 Envestra'!J43)*('Jan''11 Envestra'!J49/100)*'Jan''11 Envestra'!J42,('Jan''11 Envestra'!J44-'Jan''11 Envestra'!J43)*('Jan''11 Envestra'!J49/100)*'Jan''11 Envestra'!J42))</f>
        <v>375.17138559999995</v>
      </c>
      <c r="I64" s="66">
        <f>IF($F5*'Jan''11 Envestra'!K41/'Jan''11 Envestra'!K42&lt;'Jan''11 Envestra'!K43,0,IF($F5*'Jan''11 Envestra'!K41/'Jan''11 Envestra'!K42&lt;='Jan''11 Envestra'!K44,($F5*'Jan''11 Envestra'!K41/'Jan''11 Envestra'!K42-'Jan''11 Envestra'!K43)*('Jan''11 Envestra'!K49/100)*'Jan''11 Envestra'!K42,('Jan''11 Envestra'!K44-'Jan''11 Envestra'!K43)*('Jan''11 Envestra'!K49/100)*'Jan''11 Envestra'!K42))</f>
        <v>413.00307333999996</v>
      </c>
      <c r="J64" s="70"/>
    </row>
    <row r="65" spans="1:10" x14ac:dyDescent="0.15">
      <c r="A65" s="47" t="s">
        <v>742</v>
      </c>
      <c r="C65" s="66">
        <f>IF(($F5*'Jan''11 Envestra'!E41/'Jan''11 Envestra'!E42&gt;'Jan''11 Envestra'!E44),($F5*'Jan''11 Envestra'!E41/'Jan''11 Envestra'!E42-'Jan''11 Envestra'!E44)*'Jan''11 Envestra'!E50/100)*'Jan''11 Envestra'!E42</f>
        <v>0</v>
      </c>
      <c r="D65" s="66">
        <f>IF(($F5*'Jan''11 Envestra'!F41/'Jan''11 Envestra'!F42&gt;'Jan''11 Envestra'!F44),($F5*'Jan''11 Envestra'!F41/'Jan''11 Envestra'!F42-'Jan''11 Envestra'!F44)*'Jan''11 Envestra'!F50/100)*'Jan''11 Envestra'!F42</f>
        <v>0</v>
      </c>
      <c r="E65" s="66">
        <f>IF(($F5*'Jan''11 Envestra'!G41/'Jan''11 Envestra'!G42&gt;'Jan''11 Envestra'!G44),($F5*'Jan''11 Envestra'!G41/'Jan''11 Envestra'!G42-'Jan''11 Envestra'!G44)*'Jan''11 Envestra'!G50/100)*'Jan''11 Envestra'!G42</f>
        <v>0</v>
      </c>
      <c r="F65" s="66">
        <f>IF(($F5*'Jan''11 Envestra'!H41/'Jan''11 Envestra'!H42&gt;'Jan''11 Envestra'!H44),($F5*'Jan''11 Envestra'!H41/'Jan''11 Envestra'!H42-'Jan''11 Envestra'!H44)*'Jan''11 Envestra'!H50/100)*'Jan''11 Envestra'!H42</f>
        <v>358.74203999999992</v>
      </c>
      <c r="G65" s="66">
        <f>IF(($F5*'Jan''11 Envestra'!I41/'Jan''11 Envestra'!I42&gt;'Jan''11 Envestra'!I44),($F5*'Jan''11 Envestra'!I41/'Jan''11 Envestra'!I42-'Jan''11 Envestra'!I44)*'Jan''11 Envestra'!I50/100)*'Jan''11 Envestra'!I42</f>
        <v>0</v>
      </c>
      <c r="H65" s="66">
        <f>IF(($F5*'Jan''11 Envestra'!J41/'Jan''11 Envestra'!J42&gt;'Jan''11 Envestra'!J44),($F5*'Jan''11 Envestra'!J41/'Jan''11 Envestra'!J42-'Jan''11 Envestra'!J44)*'Jan''11 Envestra'!J50/100)*'Jan''11 Envestra'!J42</f>
        <v>0</v>
      </c>
      <c r="I65" s="66">
        <f>IF(($F5*'Jan''11 Envestra'!K41/'Jan''11 Envestra'!K42&gt;'Jan''11 Envestra'!K44),($F5*'Jan''11 Envestra'!K41/'Jan''11 Envestra'!K42-'Jan''11 Envestra'!K44)*'Jan''11 Envestra'!K50/100)*'Jan''11 Envestra'!K42</f>
        <v>0</v>
      </c>
      <c r="J65" s="70"/>
    </row>
    <row r="66" spans="1:10" x14ac:dyDescent="0.15">
      <c r="A66" s="47" t="s">
        <v>309</v>
      </c>
      <c r="C66" s="66">
        <f>365*'Jan''11 Envestra'!E51/100</f>
        <v>185.69374999999999</v>
      </c>
      <c r="D66" s="66">
        <f>365*'Jan''11 Envestra'!F51/100</f>
        <v>176.29865000000001</v>
      </c>
      <c r="E66" s="66">
        <f>365*'Jan''11 Envestra'!G51/100</f>
        <v>192.53749999999999</v>
      </c>
      <c r="F66" s="66">
        <f>365*'Jan''11 Envestra'!H51/100</f>
        <v>189.28900000000002</v>
      </c>
      <c r="G66" s="66">
        <f>365*'Jan''11 Envestra'!I51/100</f>
        <v>172.64500000000001</v>
      </c>
      <c r="H66" s="66">
        <f>365*'Jan''11 Envestra'!J51/100</f>
        <v>189.8</v>
      </c>
      <c r="I66" s="66">
        <f>365*'Jan''11 Envestra'!K51/100</f>
        <v>221.62799999999999</v>
      </c>
      <c r="J66" s="67">
        <f>AVERAGE(C66:I66)</f>
        <v>189.69884285714284</v>
      </c>
    </row>
    <row r="67" spans="1:10" x14ac:dyDescent="0.15">
      <c r="A67" s="69" t="s">
        <v>721</v>
      </c>
      <c r="B67" s="70"/>
      <c r="C67" s="68">
        <f>SUM(C60:C66)</f>
        <v>1084.0382003</v>
      </c>
      <c r="D67" s="68">
        <f t="shared" ref="D67:I67" si="4">SUM(D60:D66)</f>
        <v>1080.4350413999998</v>
      </c>
      <c r="E67" s="68">
        <f t="shared" si="4"/>
        <v>1148.6767169999998</v>
      </c>
      <c r="F67" s="68">
        <f t="shared" si="4"/>
        <v>1099.6016399999999</v>
      </c>
      <c r="G67" s="68">
        <f t="shared" si="4"/>
        <v>995.86180649999983</v>
      </c>
      <c r="H67" s="68">
        <f t="shared" si="4"/>
        <v>1146.0377318999999</v>
      </c>
      <c r="I67" s="68">
        <f t="shared" si="4"/>
        <v>1287.0882714799998</v>
      </c>
      <c r="J67" s="72">
        <f>AVERAGE(C67:I67)</f>
        <v>1120.2484869399998</v>
      </c>
    </row>
    <row r="69" spans="1:10" x14ac:dyDescent="0.15">
      <c r="A69" s="64" t="s">
        <v>722</v>
      </c>
    </row>
    <row r="71" spans="1:10" x14ac:dyDescent="0.15">
      <c r="A71" s="62" t="s">
        <v>869</v>
      </c>
      <c r="C71" s="50" t="s">
        <v>872</v>
      </c>
      <c r="D71" s="50" t="s">
        <v>396</v>
      </c>
      <c r="E71" s="50" t="s">
        <v>397</v>
      </c>
      <c r="F71" s="50" t="s">
        <v>398</v>
      </c>
      <c r="G71" s="50" t="s">
        <v>163</v>
      </c>
      <c r="H71" s="50" t="s">
        <v>126</v>
      </c>
      <c r="I71" s="50" t="s">
        <v>412</v>
      </c>
      <c r="J71" s="65" t="s">
        <v>729</v>
      </c>
    </row>
    <row r="72" spans="1:10" x14ac:dyDescent="0.15">
      <c r="A72" s="47" t="s">
        <v>667</v>
      </c>
      <c r="C72" s="66">
        <f>IF($F5*'Jan''11 SP'!E7/'Jan''11 SP'!E8&gt;='Jan''11 SP'!E11,('Jan''11 SP'!E11*'Jan''11 SP'!E13/100)*'Jan''11 SP'!E8,($F5*'Jan''11 SP'!E7/'Jan''11 SP'!E8*'Jan''11 SP'!E13/100)*'Jan''11 SP'!E8)</f>
        <v>199.452</v>
      </c>
      <c r="D72" s="66">
        <f>IF($F5*'Jan''11 SP'!F7/'Jan''11 SP'!F8&gt;='Jan''11 SP'!F11,('Jan''11 SP'!F11*'Jan''11 SP'!F13/100)*'Jan''11 SP'!F8,('Bills Jan''11'!$F5*'Jan''11 SP'!F7/'Jan''11 SP'!F8*'Jan''11 SP'!F13/100)*'Jan''11 SP'!F8)</f>
        <v>107.9936</v>
      </c>
      <c r="E72" s="66">
        <f>IF($F5*'Jan''11 SP'!G7/'Jan''11 SP'!G8&gt;='Jan''11 SP'!G11,('Jan''11 SP'!G11*'Jan''11 SP'!G13/100)*'Jan''11 SP'!G8,('Bills Jan''11'!$F5*'Jan''11 SP'!G7/'Jan''11 SP'!G8*'Jan''11 SP'!G13/100)*'Jan''11 SP'!G8)</f>
        <v>112.64</v>
      </c>
      <c r="F72" s="66">
        <f>IF($F5*'Jan''11 SP'!H7/'Jan''11 SP'!H8&gt;='Jan''11 SP'!H11,('Jan''11 SP'!H11*'Jan''11 SP'!H13/100)*'Jan''11 SP'!H8,('Bills Jan''11'!$F5*'Jan''11 SP'!H7/'Jan''11 SP'!H8*'Jan''11 SP'!H13/100)*'Jan''11 SP'!H8)</f>
        <v>105.6</v>
      </c>
      <c r="G72" s="66">
        <f>IF($F5*'Jan''11 SP'!I7/'Jan''11 SP'!I8&gt;='Jan''11 SP'!I11,('Jan''11 SP'!I11*'Jan''11 SP'!I13/100)*'Jan''11 SP'!I8,('Bills Jan''11'!$F5*'Jan''11 SP'!I7/'Jan''11 SP'!I8*'Jan''11 SP'!I13/100)*'Jan''11 SP'!I8)</f>
        <v>100.6016</v>
      </c>
      <c r="H72" s="66">
        <f>IF($F5*'Jan''11 SP'!J7/'Jan''11 SP'!J8&gt;='Jan''11 SP'!J11,('Jan''11 SP'!J11*'Jan''11 SP'!J13/100)*'Jan''11 SP'!J8,('Bills Jan''11'!$F5*'Jan''11 SP'!J7/'Jan''11 SP'!J8*'Jan''11 SP'!J13/100)*'Jan''11 SP'!J8)</f>
        <v>109.4016</v>
      </c>
      <c r="I72" s="66">
        <f>IF($F5*'Jan''11 SP'!K7/'Jan''11 SP'!K8&gt;='Jan''11 SP'!K11,('Jan''11 SP'!K11*'Jan''11 SP'!K13/100)*'Jan''11 SP'!K8,('Bills Jan''11'!$F5*'Jan''11 SP'!K7/'Jan''11 SP'!K8*'Jan''11 SP'!K13/100)*'Jan''11 SP'!K8)</f>
        <v>125.97376</v>
      </c>
      <c r="J72" s="70"/>
    </row>
    <row r="73" spans="1:10" x14ac:dyDescent="0.15">
      <c r="A73" s="47" t="s">
        <v>170</v>
      </c>
      <c r="C73" s="66">
        <f>IF($F5*'Jan''11 SP'!E7/'Jan''11 SP'!E8&lt;'Jan''11 SP'!E11,0,IF($F5*'Jan''11 SP'!E7/'Jan''11 SP'!E8&lt;='Jan''11 SP'!E12,($F5*'Jan''11 SP'!E7/'Jan''11 SP'!E8-'Jan''11 SP'!E11)*('Jan''11 SP'!E14/100)*'Jan''11 SP'!E8,('Jan''11 SP'!E12-'Jan''11 SP'!E11)*('Jan''11 SP'!E14/100)*'Jan''11 SP'!E8))</f>
        <v>137.37993719999994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70"/>
    </row>
    <row r="74" spans="1:10" x14ac:dyDescent="0.15">
      <c r="A74" s="47" t="s">
        <v>868</v>
      </c>
      <c r="C74" s="66">
        <f>IF(($F5*'Jan''11 SP'!E7/'Jan''11 SP'!E8&gt;'Jan''11 SP'!E12),($F5*'Jan''11 SP'!E7/'Jan''11 SP'!E8-'Jan''11 SP'!E12)*'Jan''11 SP'!E15/100*'Jan''11 SP'!E8,0)</f>
        <v>0</v>
      </c>
      <c r="D74" s="66">
        <f>IF(($F5*'Jan''11 SP'!F7/'Jan''11 SP'!F8&gt;'Jan''11 SP'!F11),('Bills Jan''11'!$F5*'Jan''11 SP'!F7/'Jan''11 SP'!F8-'Jan''11 SP'!F11)*'Jan''11 SP'!F15/100)*'Jan''11 SP'!F8</f>
        <v>211.47977729999999</v>
      </c>
      <c r="E74" s="66">
        <f>IF(($F5*'Jan''11 SP'!G7/'Jan''11 SP'!G8&gt;'Jan''11 SP'!G11),('Bills Jan''11'!$F5*'Jan''11 SP'!G7/'Jan''11 SP'!G8-'Jan''11 SP'!G11)*'Jan''11 SP'!G15/100)*'Jan''11 SP'!G8</f>
        <v>228.01919799999996</v>
      </c>
      <c r="F74" s="66">
        <f>IF(($F5*'Jan''11 SP'!H7/'Jan''11 SP'!H8&gt;'Jan''11 SP'!H11),('Bills Jan''11'!$F5*'Jan''11 SP'!H7/'Jan''11 SP'!H8-'Jan''11 SP'!H11)*'Jan''11 SP'!H15/100)*'Jan''11 SP'!H8</f>
        <v>221.88807999999997</v>
      </c>
      <c r="G74" s="66">
        <f>IF(($F5*'Jan''11 SP'!I7/'Jan''11 SP'!I8&gt;'Jan''11 SP'!I11),('Bills Jan''11'!$F5*'Jan''11 SP'!I7/'Jan''11 SP'!I8-'Jan''11 SP'!I11)*'Jan''11 SP'!I15/100)*'Jan''11 SP'!I8</f>
        <v>204.89612439999996</v>
      </c>
      <c r="H74" s="66">
        <f>IF(($F5*'Jan''11 SP'!J7/'Jan''11 SP'!J8&gt;'Jan''11 SP'!J11),('Bills Jan''11'!$F5*'Jan''11 SP'!J7/'Jan''11 SP'!J8-'Jan''11 SP'!J11)*'Jan''11 SP'!J15/100)*'Jan''11 SP'!J8</f>
        <v>219.99035299999997</v>
      </c>
      <c r="I74" s="66">
        <f>IF(($F5*'Jan''11 SP'!K7/'Jan''11 SP'!K8&gt;'Jan''11 SP'!K11),('Bills Jan''11'!$F5*'Jan''11 SP'!K7/'Jan''11 SP'!K8-'Jan''11 SP'!K11)*'Jan''11 SP'!K15/100)*'Jan''11 SP'!K8</f>
        <v>252.33054065999997</v>
      </c>
      <c r="J74" s="70"/>
    </row>
    <row r="75" spans="1:10" x14ac:dyDescent="0.15">
      <c r="A75" s="47" t="s">
        <v>744</v>
      </c>
      <c r="C75" s="66">
        <f>IF($F5*'Jan''11 SP'!E9/'Jan''11 SP'!E10&gt;='Jan''11 SP'!E11,('Jan''11 SP'!E11*'Jan''11 SP'!E16/100)*'Jan''11 SP'!E10,($F5*'Jan''11 SP'!E9/'Jan''11 SP'!E10*'Jan''11 SP'!E16/100)*'Jan''11 SP'!E10)</f>
        <v>333.69599999999997</v>
      </c>
      <c r="D75" s="66">
        <f>IF($F5*'Jan''11 SP'!F9/'Jan''11 SP'!F10&gt;='Jan''11 SP'!F11,('Jan''11 SP'!F11*'Jan''11 SP'!F16/100)*'Jan''11 SP'!F10,('Bills Jan''11'!$F5*'Jan''11 SP'!F9/'Jan''11 SP'!F10*'Jan''11 SP'!F16/100)*'Jan''11 SP'!F10)</f>
        <v>183.74400000000003</v>
      </c>
      <c r="E75" s="66">
        <f>IF($F5*'Jan''11 SP'!G9/'Jan''11 SP'!G10&gt;='Jan''11 SP'!G11,('Jan''11 SP'!G11*'Jan''11 SP'!G16/100)*'Jan''11 SP'!G10,('Bills Jan''11'!$F5*'Jan''11 SP'!G9/'Jan''11 SP'!G10*'Jan''11 SP'!G16/100)*'Jan''11 SP'!G10)</f>
        <v>192.89599999999999</v>
      </c>
      <c r="F75" s="66">
        <f>IF($F5*'Jan''11 SP'!H9/'Jan''11 SP'!H10&gt;='Jan''11 SP'!H11,('Jan''11 SP'!H11*'Jan''11 SP'!H16/100)*'Jan''11 SP'!H10,('Bills Jan''11'!$F5*'Jan''11 SP'!H9/'Jan''11 SP'!H10*'Jan''11 SP'!H16/100)*'Jan''11 SP'!H10)</f>
        <v>190.72</v>
      </c>
      <c r="G75" s="66">
        <f>IF($F5*'Jan''11 SP'!I9/'Jan''11 SP'!I10&gt;='Jan''11 SP'!I11,('Jan''11 SP'!I11*'Jan''11 SP'!I16/100)*'Jan''11 SP'!I10,('Bills Jan''11'!$F5*'Jan''11 SP'!I9/'Jan''11 SP'!I10*'Jan''11 SP'!I16/100)*'Jan''11 SP'!I10)</f>
        <v>170.36799999999999</v>
      </c>
      <c r="H75" s="66">
        <f>IF($F5*'Jan''11 SP'!J9/'Jan''11 SP'!J10&gt;='Jan''11 SP'!J11,('Jan''11 SP'!J11*'Jan''11 SP'!J16/100)*'Jan''11 SP'!J10,('Bills Jan''11'!$F5*'Jan''11 SP'!J9/'Jan''11 SP'!J10*'Jan''11 SP'!J16/100)*'Jan''11 SP'!J10)</f>
        <v>185.99680000000001</v>
      </c>
      <c r="I75" s="66">
        <f>IF($F5*'Jan''11 SP'!K9/'Jan''11 SP'!K10&gt;='Jan''11 SP'!K11,('Jan''11 SP'!K11*'Jan''11 SP'!K16/100)*'Jan''11 SP'!K10,('Bills Jan''11'!$F5*'Jan''11 SP'!K9/'Jan''11 SP'!K10*'Jan''11 SP'!K16/100)*'Jan''11 SP'!K10)</f>
        <v>222.73151999999999</v>
      </c>
      <c r="J75" s="70"/>
    </row>
    <row r="76" spans="1:10" x14ac:dyDescent="0.15">
      <c r="A76" s="47" t="s">
        <v>389</v>
      </c>
      <c r="C76" s="66">
        <f>IF($F5*'Jan''11 SP'!E9/'Jan''11 SP'!E10&lt;'Jan''11 SP'!E11,0,IF($F5*'Jan''11 SP'!E9/'Jan''11 SP'!E10&lt;='Jan''11 SP'!E12,($F5*'Jan''11 SP'!E9/'Jan''11 SP'!E10-'Jan''11 SP'!E11)*('Jan''11 SP'!E17/100)*'Jan''11 SP'!E10,('Jan''11 SP'!E12-'Jan''11 SP'!E11)*('Jan''11 SP'!E17/100)*'Jan''11 SP'!E10))</f>
        <v>228.24073139999993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70"/>
    </row>
    <row r="77" spans="1:10" x14ac:dyDescent="0.15">
      <c r="A77" s="47" t="s">
        <v>742</v>
      </c>
      <c r="C77" s="66">
        <f>IF(($F5*'Jan''11 SP'!E9/'Jan''11 SP'!E10&gt;'Jan''11 SP'!E12),($F5*'Jan''11 SP'!E9/'Jan''11 SP'!E10-'Jan''11 SP'!E12)*'Jan''11 SP'!E18/100*'Jan''11 SP'!E10,0)</f>
        <v>0</v>
      </c>
      <c r="D77" s="66">
        <f>IF(($F5*'Jan''11 SP'!F9/'Jan''11 SP'!F10&gt;'Jan''11 SP'!F11),('Bills Jan''11'!$F5*'Jan''11 SP'!F9/'Jan''11 SP'!F10-'Jan''11 SP'!F11)*'Jan''11 SP'!F18/100)*'Jan''11 SP'!F10</f>
        <v>367.72110099999998</v>
      </c>
      <c r="E77" s="66">
        <f>IF(($F5*'Jan''11 SP'!G9/'Jan''11 SP'!G10&gt;'Jan''11 SP'!G11),('Bills Jan''11'!$F5*'Jan''11 SP'!G9/'Jan''11 SP'!G10-'Jan''11 SP'!G11)*'Jan''11 SP'!G18/100)*'Jan''11 SP'!G10</f>
        <v>385.38455999999996</v>
      </c>
      <c r="F77" s="66">
        <f>IF(($F5*'Jan''11 SP'!H9/'Jan''11 SP'!H10&gt;'Jan''11 SP'!H11),('Bills Jan''11'!$F5*'Jan''11 SP'!H9/'Jan''11 SP'!H10-'Jan''11 SP'!H11)*'Jan''11 SP'!H18/100)*'Jan''11 SP'!H10</f>
        <v>382.46497999999991</v>
      </c>
      <c r="G77" s="66">
        <f>IF(($F5*'Jan''11 SP'!I9/'Jan''11 SP'!I10&gt;'Jan''11 SP'!I11),('Bills Jan''11'!$F5*'Jan''11 SP'!I9/'Jan''11 SP'!I10-'Jan''11 SP'!I11)*'Jan''11 SP'!I18/100)*'Jan''11 SP'!I10</f>
        <v>336.24802859999994</v>
      </c>
      <c r="H77" s="66">
        <f>IF(($F5*'Jan''11 SP'!J9/'Jan''11 SP'!J10&gt;'Jan''11 SP'!J11),('Bills Jan''11'!$F5*'Jan''11 SP'!J9/'Jan''11 SP'!J10-'Jan''11 SP'!J11)*'Jan''11 SP'!J18/100)*'Jan''11 SP'!J10</f>
        <v>373.82302319999997</v>
      </c>
      <c r="I77" s="66">
        <f>IF(($F5*'Jan''11 SP'!K9/'Jan''11 SP'!K10&gt;'Jan''11 SP'!K11),('Bills Jan''11'!$F5*'Jan''11 SP'!K9/'Jan''11 SP'!K10-'Jan''11 SP'!K11)*'Jan''11 SP'!K18/100)*'Jan''11 SP'!K10</f>
        <v>423.50551605999993</v>
      </c>
      <c r="J77" s="70"/>
    </row>
    <row r="78" spans="1:10" x14ac:dyDescent="0.15">
      <c r="A78" s="47" t="s">
        <v>309</v>
      </c>
      <c r="C78" s="66">
        <f>365*'Jan''11 SP'!E19/100</f>
        <v>177.66374999999999</v>
      </c>
      <c r="D78" s="66">
        <f>365*'Jan''11 SP'!F19/100</f>
        <v>169.95495000000003</v>
      </c>
      <c r="E78" s="66">
        <f>365*'Jan''11 SP'!G19/100</f>
        <v>180.74800000000002</v>
      </c>
      <c r="F78" s="66">
        <f>365*'Jan''11 SP'!H19/100</f>
        <v>178.92300000000003</v>
      </c>
      <c r="G78" s="66">
        <f>365*'Jan''11 SP'!I19/100</f>
        <v>160.6</v>
      </c>
      <c r="H78" s="66">
        <f>365*'Jan''11 SP'!J19/100</f>
        <v>171.55</v>
      </c>
      <c r="I78" s="66">
        <f>365*'Jan''11 SP'!K19/100</f>
        <v>199.02355</v>
      </c>
      <c r="J78" s="67">
        <f>AVERAGE(C78:I78)</f>
        <v>176.92332142857146</v>
      </c>
    </row>
    <row r="79" spans="1:10" x14ac:dyDescent="0.15">
      <c r="A79" s="69" t="s">
        <v>721</v>
      </c>
      <c r="B79" s="70"/>
      <c r="C79" s="68">
        <f>SUM(C72:C78)</f>
        <v>1076.4324185999999</v>
      </c>
      <c r="D79" s="68">
        <f t="shared" ref="D79:I79" si="5">SUM(D72:D78)</f>
        <v>1040.8934283000001</v>
      </c>
      <c r="E79" s="68">
        <f t="shared" si="5"/>
        <v>1099.6877579999998</v>
      </c>
      <c r="F79" s="68">
        <f t="shared" si="5"/>
        <v>1079.5960599999999</v>
      </c>
      <c r="G79" s="68">
        <f t="shared" si="5"/>
        <v>972.71375299999988</v>
      </c>
      <c r="H79" s="68">
        <f t="shared" si="5"/>
        <v>1060.7617762</v>
      </c>
      <c r="I79" s="68">
        <f t="shared" si="5"/>
        <v>1223.5648867199998</v>
      </c>
      <c r="J79" s="72">
        <f>AVERAGE(C79:I79)</f>
        <v>1079.0928686885713</v>
      </c>
    </row>
    <row r="81" spans="1:10" x14ac:dyDescent="0.15">
      <c r="A81" s="62" t="s">
        <v>344</v>
      </c>
      <c r="C81" s="50" t="s">
        <v>872</v>
      </c>
      <c r="D81" s="50" t="s">
        <v>396</v>
      </c>
      <c r="E81" s="50" t="s">
        <v>397</v>
      </c>
      <c r="F81" s="50" t="s">
        <v>398</v>
      </c>
      <c r="G81" s="50" t="s">
        <v>163</v>
      </c>
      <c r="H81" s="50" t="s">
        <v>126</v>
      </c>
      <c r="I81" s="50" t="s">
        <v>412</v>
      </c>
      <c r="J81" s="65" t="s">
        <v>729</v>
      </c>
    </row>
    <row r="82" spans="1:10" x14ac:dyDescent="0.15">
      <c r="A82" s="47" t="s">
        <v>667</v>
      </c>
      <c r="C82" s="66">
        <f>IF($F5*'Jan''11 SP'!E23/'Jan''11 SP'!E24&gt;='Jan''11 SP'!E27,('Jan''11 SP'!E27*'Jan''11 SP'!E29/100)*'Jan''11 SP'!E24,($F5*'Jan''11 SP'!E23/'Jan''11 SP'!E24*'Jan''11 SP'!E29/100)*'Jan''11 SP'!E24)</f>
        <v>214.5</v>
      </c>
      <c r="D82" s="66">
        <f>IF($F5*'Jan''11 SP'!F23/'Jan''11 SP'!F24&gt;='Jan''11 SP'!F27,('Jan''11 SP'!F27*'Jan''11 SP'!F29/100)*'Jan''11 SP'!F24,('Bills Jan''11'!$F5*'Jan''11 SP'!F23/'Jan''11 SP'!F24*'Jan''11 SP'!F29/100)*'Jan''11 SP'!F24)</f>
        <v>130.82299999999998</v>
      </c>
      <c r="E82" s="66">
        <f>IF($F5*'Jan''11 SP'!G23/'Jan''11 SP'!G24&gt;='Jan''11 SP'!G27,('Jan''11 SP'!G27*'Jan''11 SP'!G29/100)*'Jan''11 SP'!G24,('Bills Jan''11'!$F5*'Jan''11 SP'!G23/'Jan''11 SP'!G24*'Jan''11 SP'!G29/100)*'Jan''11 SP'!G24)</f>
        <v>127.05</v>
      </c>
      <c r="F82" s="66">
        <f>IF($F5*'Jan''11 SP'!H23/'Jan''11 SP'!H24&gt;='Jan''11 SP'!H27,('Jan''11 SP'!H27*'Jan''11 SP'!H29/100)*'Jan''11 SP'!H24,('Bills Jan''11'!$F5*'Jan''11 SP'!H23/'Jan''11 SP'!H24*'Jan''11 SP'!H29/100)*'Jan''11 SP'!H24)</f>
        <v>124.6</v>
      </c>
      <c r="G82" s="66">
        <f>IF($F5*'Jan''11 SP'!I23/'Jan''11 SP'!I24&gt;='Jan''11 SP'!I27,('Jan''11 SP'!I27*'Jan''11 SP'!I29/100)*'Jan''11 SP'!I24,('Bills Jan''11'!$F5*'Jan''11 SP'!I23/'Jan''11 SP'!I24*'Jan''11 SP'!I29/100)*'Jan''11 SP'!I24)</f>
        <v>110.649</v>
      </c>
      <c r="H82" s="66">
        <f>IF($F5*'Jan''11 SP'!J23/'Jan''11 SP'!J24&gt;='Jan''11 SP'!J27,('Jan''11 SP'!J27*'Jan''11 SP'!J29/100)*'Jan''11 SP'!J24,('Bills Jan''11'!$F5*'Jan''11 SP'!J23/'Jan''11 SP'!J24*'Jan''11 SP'!J29/100)*'Jan''11 SP'!J24)</f>
        <v>126.04899999999999</v>
      </c>
      <c r="I82" s="66">
        <f>IF($F5*'Jan''11 SP'!K23/'Jan''11 SP'!K24&gt;='Jan''11 SP'!K27,('Jan''11 SP'!K27*'Jan''11 SP'!K29/100)*'Jan''11 SP'!K24,('Bills Jan''11'!$F5*'Jan''11 SP'!K23/'Jan''11 SP'!K24*'Jan''11 SP'!K29/100)*'Jan''11 SP'!K24)</f>
        <v>144.5675</v>
      </c>
      <c r="J82" s="70"/>
    </row>
    <row r="83" spans="1:10" x14ac:dyDescent="0.15">
      <c r="A83" s="47" t="s">
        <v>170</v>
      </c>
      <c r="C83" s="66">
        <f>IF($F5*'Jan''11 SP'!E23/'Jan''11 SP'!E24&lt;'Jan''11 SP'!E27,0,IF($F5*'Jan''11 SP'!E23/'Jan''11 SP'!E24&lt;='Jan''11 SP'!E28,($F5*'Jan''11 SP'!E23/'Jan''11 SP'!E24-'Jan''11 SP'!E27)*('Jan''11 SP'!E30/100)*'Jan''11 SP'!E24,('Jan''11 SP'!E28-'Jan''11 SP'!E27)*('Jan''11 SP'!E30/100)*'Jan''11 SP'!E24))</f>
        <v>139.16152139999997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70"/>
    </row>
    <row r="84" spans="1:10" x14ac:dyDescent="0.15">
      <c r="A84" s="47" t="s">
        <v>868</v>
      </c>
      <c r="C84" s="66">
        <f>IF(($F5*'Jan''11 SP'!E23/'Jan''11 SP'!E24&gt;'Jan''11 SP'!E28),($F5*'Jan''11 SP'!E23/'Jan''11 SP'!E24-'Jan''11 SP'!E28)*'Jan''11 SP'!E31/100*'Jan''11 SP'!E24,0)</f>
        <v>0</v>
      </c>
      <c r="D84" s="66">
        <f>IF(($F5*'Jan''11 SP'!F23/'Jan''11 SP'!F24&lt;'Jan''11 SP'!F27),(0),('Bills Jan''11'!$F5*'Jan''11 SP'!F23/'Jan''11 SP'!F24-'Jan''11 SP'!F27)*'Jan''11 SP'!F31/100)*'Jan''11 SP'!F24</f>
        <v>208.17676879999999</v>
      </c>
      <c r="E84" s="66">
        <f>IF(($F5*'Jan''11 SP'!G23/'Jan''11 SP'!G24&lt;'Jan''11 SP'!G27),(0),('Bills Jan''11'!$F5*'Jan''11 SP'!G23/'Jan''11 SP'!G24-'Jan''11 SP'!G27)*'Jan''11 SP'!G31/100)*'Jan''11 SP'!G24</f>
        <v>227.88581199999993</v>
      </c>
      <c r="F84" s="66">
        <f>IF(($F5*'Jan''11 SP'!H23/'Jan''11 SP'!H24&lt;'Jan''11 SP'!H27),(0),('Bills Jan''11'!$F5*'Jan''11 SP'!H23/'Jan''11 SP'!H24-'Jan''11 SP'!H27)*'Jan''11 SP'!H31/100)*'Jan''11 SP'!H24</f>
        <v>226.76597999999998</v>
      </c>
      <c r="G84" s="66">
        <f>IF(($F5*'Jan''11 SP'!I23/'Jan''11 SP'!I24&lt;'Jan''11 SP'!I27),(0),('Bills Jan''11'!$F5*'Jan''11 SP'!I23/'Jan''11 SP'!I24-'Jan''11 SP'!I27)*'Jan''11 SP'!I31/100)*'Jan''11 SP'!I24</f>
        <v>202.01769279999996</v>
      </c>
      <c r="H84" s="66">
        <f>IF(($F5*'Jan''11 SP'!J23/'Jan''11 SP'!J24&lt;'Jan''11 SP'!J27),(0),('Bills Jan''11'!$F5*'Jan''11 SP'!J23/'Jan''11 SP'!J24-'Jan''11 SP'!J27)*'Jan''11 SP'!J31/100)*'Jan''11 SP'!J24</f>
        <v>224.65229709999997</v>
      </c>
      <c r="I84" s="66">
        <f>IF(($F5*'Jan''11 SP'!K23/'Jan''11 SP'!K24&lt;'Jan''11 SP'!K27),(0),('Bills Jan''11'!$F5*'Jan''11 SP'!K23/'Jan''11 SP'!K24-'Jan''11 SP'!K27)*'Jan''11 SP'!K31/100)*'Jan''11 SP'!K24</f>
        <v>258.94295272999994</v>
      </c>
      <c r="J84" s="70"/>
    </row>
    <row r="85" spans="1:10" x14ac:dyDescent="0.15">
      <c r="A85" s="47" t="s">
        <v>744</v>
      </c>
      <c r="C85" s="66">
        <f>IF($F5*'Jan''11 SP'!E25/'Jan''11 SP'!E26&gt;='Jan''11 SP'!E27,('Jan''11 SP'!E27*'Jan''11 SP'!E32/100)*'Jan''11 SP'!E26,($F5*'Jan''11 SP'!E25/'Jan''11 SP'!E26*'Jan''11 SP'!E32/100)*'Jan''11 SP'!E26)</f>
        <v>375.14400000000001</v>
      </c>
      <c r="D85" s="66">
        <f>IF($F5*'Jan''11 SP'!F25/'Jan''11 SP'!F26&gt;='Jan''11 SP'!F27,('Jan''11 SP'!F27*'Jan''11 SP'!F32/100)*'Jan''11 SP'!F26,('Bills Jan''11'!$F5*'Jan''11 SP'!F25/'Jan''11 SP'!F26*'Jan''11 SP'!F32/100)*'Jan''11 SP'!F26)</f>
        <v>214.36799999999999</v>
      </c>
      <c r="E85" s="66">
        <f>IF($F5*'Jan''11 SP'!G25/'Jan''11 SP'!G26&gt;='Jan''11 SP'!G27,('Jan''11 SP'!G27*'Jan''11 SP'!G32/100)*'Jan''11 SP'!G26,('Bills Jan''11'!$F5*'Jan''11 SP'!G25/'Jan''11 SP'!G26*'Jan''11 SP'!G32/100)*'Jan''11 SP'!G26)</f>
        <v>210.98</v>
      </c>
      <c r="F85" s="66">
        <f>IF($F5*'Jan''11 SP'!H25/'Jan''11 SP'!H26&gt;='Jan''11 SP'!H27,('Jan''11 SP'!H27*'Jan''11 SP'!H32/100)*'Jan''11 SP'!H26,('Bills Jan''11'!$F5*'Jan''11 SP'!H25/'Jan''11 SP'!H26*'Jan''11 SP'!H32/100)*'Jan''11 SP'!H26)</f>
        <v>210</v>
      </c>
      <c r="G85" s="66">
        <f>IF($F5*'Jan''11 SP'!I25/'Jan''11 SP'!I26&gt;='Jan''11 SP'!I27,('Jan''11 SP'!I27*'Jan''11 SP'!I32/100)*'Jan''11 SP'!I26,('Bills Jan''11'!$F5*'Jan''11 SP'!I25/'Jan''11 SP'!I26*'Jan''11 SP'!I32/100)*'Jan''11 SP'!I26)</f>
        <v>185.57</v>
      </c>
      <c r="H85" s="66">
        <f>IF($F5*'Jan''11 SP'!J25/'Jan''11 SP'!J26&gt;='Jan''11 SP'!J27,('Jan''11 SP'!J27*'Jan''11 SP'!J32/100)*'Jan''11 SP'!J26,('Bills Jan''11'!$F5*'Jan''11 SP'!J25/'Jan''11 SP'!J26*'Jan''11 SP'!J32/100)*'Jan''11 SP'!J26)</f>
        <v>206.822</v>
      </c>
      <c r="I85" s="66">
        <f>IF($F5*'Jan''11 SP'!K25/'Jan''11 SP'!K26&gt;='Jan''11 SP'!K27,('Jan''11 SP'!K27*'Jan''11 SP'!K32/100)*'Jan''11 SP'!K26,('Bills Jan''11'!$F5*'Jan''11 SP'!K25/'Jan''11 SP'!K26*'Jan''11 SP'!K32/100)*'Jan''11 SP'!K26)</f>
        <v>261.64599999999996</v>
      </c>
      <c r="J85" s="70"/>
    </row>
    <row r="86" spans="1:10" x14ac:dyDescent="0.15">
      <c r="A86" s="47" t="s">
        <v>389</v>
      </c>
      <c r="C86" s="66">
        <f>IF($F5*'Jan''11 SP'!E25/'Jan''11 SP'!E26&lt;'Jan''11 SP'!E27,0,IF($F5*'Jan''11 SP'!E25/'Jan''11 SP'!E26&lt;='Jan''11 SP'!E28,($F5*'Jan''11 SP'!E25/'Jan''11 SP'!E26-'Jan''11 SP'!E27)*('Jan''11 SP'!E33/100)*'Jan''11 SP'!E26,('Jan''11 SP'!E28-'Jan''11 SP'!E27)*('Jan''11 SP'!E33/100)*'Jan''11 SP'!E26))</f>
        <v>247.24429619999992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70"/>
    </row>
    <row r="87" spans="1:10" x14ac:dyDescent="0.15">
      <c r="A87" s="47" t="s">
        <v>742</v>
      </c>
      <c r="C87" s="66">
        <f>IF(($F5*'Jan''11 SP'!E25/'Jan''11 SP'!E26&gt;'Jan''11 SP'!E28),($F5*'Jan''11 SP'!E25/'Jan''11 SP'!E26-'Jan''11 SP'!E28)*'Jan''11 SP'!E34/100*'Jan''11 SP'!E26,0)</f>
        <v>0</v>
      </c>
      <c r="D87" s="66">
        <f>IF(($F5*'Jan''11 SP'!F25/'Jan''11 SP'!F26&lt;'Jan''11 SP'!F27),(0),('Bills Jan''11'!$F5*'Jan''11 SP'!F25/'Jan''11 SP'!F26-'Jan''11 SP'!F27)*'Jan''11 SP'!F34/100)*'Jan''11 SP'!F26</f>
        <v>368.92865239999998</v>
      </c>
      <c r="E87" s="66">
        <f>IF(($F5*'Jan''11 SP'!G25/'Jan''11 SP'!G26&lt;'Jan''11 SP'!G27),(0),('Bills Jan''11'!$F5*'Jan''11 SP'!G25/'Jan''11 SP'!G26-'Jan''11 SP'!G27)*'Jan''11 SP'!G34/100)*'Jan''11 SP'!G26</f>
        <v>400.3399399999999</v>
      </c>
      <c r="F87" s="66">
        <f>IF(($F5*'Jan''11 SP'!H25/'Jan''11 SP'!H26&lt;'Jan''11 SP'!H27),(0),('Bills Jan''11'!$F5*'Jan''11 SP'!H25/'Jan''11 SP'!H26-'Jan''11 SP'!H27)*'Jan''11 SP'!H34/100)*'Jan''11 SP'!H26</f>
        <v>375.14371999999997</v>
      </c>
      <c r="G87" s="66">
        <f>IF(($F5*'Jan''11 SP'!I25/'Jan''11 SP'!I26&lt;'Jan''11 SP'!I27),(0),('Bills Jan''11'!$F5*'Jan''11 SP'!I25/'Jan''11 SP'!I26-'Jan''11 SP'!I27)*'Jan''11 SP'!I34/100)*'Jan''11 SP'!I26</f>
        <v>347.67984019999994</v>
      </c>
      <c r="H87" s="66">
        <f>IF(($F5*'Jan''11 SP'!J25/'Jan''11 SP'!J26&lt;'Jan''11 SP'!J27),(0),('Bills Jan''11'!$F5*'Jan''11 SP'!J25/'Jan''11 SP'!J26-'Jan''11 SP'!J27)*'Jan''11 SP'!J34/100)*'Jan''11 SP'!J26</f>
        <v>398.18426339999991</v>
      </c>
      <c r="I87" s="66">
        <f>IF(($F5*'Jan''11 SP'!K25/'Jan''11 SP'!K26&lt;'Jan''11 SP'!K27),(0),('Bills Jan''11'!$F5*'Jan''11 SP'!K25/'Jan''11 SP'!K26-'Jan''11 SP'!K27)*'Jan''11 SP'!K34/100)*'Jan''11 SP'!K26</f>
        <v>469.35238657999997</v>
      </c>
      <c r="J87" s="70"/>
    </row>
    <row r="88" spans="1:10" x14ac:dyDescent="0.15">
      <c r="A88" s="47" t="s">
        <v>309</v>
      </c>
      <c r="C88" s="66">
        <f>365*'Jan''11 SP'!E35/100</f>
        <v>165.57859999999999</v>
      </c>
      <c r="D88" s="66">
        <f>365*'Jan''11 SP'!F35/100</f>
        <v>167.58610000000002</v>
      </c>
      <c r="E88" s="66">
        <f>365*'Jan''11 SP'!G35/100</f>
        <v>177.06149999999997</v>
      </c>
      <c r="F88" s="66">
        <f>365*'Jan''11 SP'!H35/100</f>
        <v>174.83500000000001</v>
      </c>
      <c r="G88" s="66">
        <f>365*'Jan''11 SP'!I35/100</f>
        <v>160.6</v>
      </c>
      <c r="H88" s="66">
        <f>365*'Jan''11 SP'!J35/100</f>
        <v>175.2</v>
      </c>
      <c r="I88" s="66">
        <f>365*'Jan''11 SP'!K35/100</f>
        <v>194.28584999999998</v>
      </c>
      <c r="J88" s="67">
        <f>AVERAGE(C88:I88)</f>
        <v>173.59243571428573</v>
      </c>
    </row>
    <row r="89" spans="1:10" x14ac:dyDescent="0.15">
      <c r="A89" s="69" t="s">
        <v>721</v>
      </c>
      <c r="B89" s="70"/>
      <c r="C89" s="68">
        <f t="shared" ref="C89:I89" si="6">SUM(C82:C88)</f>
        <v>1141.6284175999999</v>
      </c>
      <c r="D89" s="68">
        <f t="shared" si="6"/>
        <v>1089.8825211999999</v>
      </c>
      <c r="E89" s="68">
        <f t="shared" si="6"/>
        <v>1143.3172519999998</v>
      </c>
      <c r="F89" s="68">
        <f t="shared" si="6"/>
        <v>1111.3447000000001</v>
      </c>
      <c r="G89" s="68">
        <f t="shared" si="6"/>
        <v>1006.5165329999999</v>
      </c>
      <c r="H89" s="68">
        <f t="shared" si="6"/>
        <v>1130.9075605</v>
      </c>
      <c r="I89" s="68">
        <f t="shared" si="6"/>
        <v>1328.79468931</v>
      </c>
      <c r="J89" s="72">
        <f>AVERAGE(C89:I89)</f>
        <v>1136.0559533728572</v>
      </c>
    </row>
    <row r="91" spans="1:10" x14ac:dyDescent="0.15">
      <c r="A91" s="62" t="s">
        <v>703</v>
      </c>
      <c r="C91" s="50" t="s">
        <v>872</v>
      </c>
      <c r="D91" s="50" t="s">
        <v>396</v>
      </c>
      <c r="E91" s="50" t="s">
        <v>397</v>
      </c>
      <c r="F91" s="50" t="s">
        <v>398</v>
      </c>
      <c r="G91" s="50" t="s">
        <v>163</v>
      </c>
      <c r="H91" s="50" t="s">
        <v>126</v>
      </c>
      <c r="I91" s="50" t="s">
        <v>412</v>
      </c>
      <c r="J91" s="65" t="s">
        <v>729</v>
      </c>
    </row>
    <row r="92" spans="1:10" x14ac:dyDescent="0.15">
      <c r="A92" s="47" t="s">
        <v>667</v>
      </c>
      <c r="C92" s="88">
        <f>IF($F5*'Jan''11 SP'!E39/'Jan''11 SP'!E40&gt;='Jan''11 SP'!E43,('Jan''11 SP'!E43*'Jan''11 SP'!E45/100)*'Jan''11 SP'!E40,($F5*'Jan''11 SP'!E39/'Jan''11 SP'!E40*'Jan''11 SP'!E45/100)*'Jan''11 SP'!E40)</f>
        <v>218.988</v>
      </c>
      <c r="D92" s="89">
        <f>IF($F5*'Jan''11 SP'!F39/'Jan''11 SP'!F40&gt;='Jan''11 SP'!F43,('Jan''11 SP'!F43*'Jan''11 SP'!F45/100)*'Jan''11 SP'!F40,('Bills Jan''11'!$F5*'Jan''11 SP'!F39/'Jan''11 SP'!F40*'Jan''11 SP'!F45/100)*'Jan''11 SP'!F40)</f>
        <v>120.59520000000001</v>
      </c>
      <c r="E92" s="89">
        <f>IF($F5*'Jan''11 SP'!G39/'Jan''11 SP'!G40&gt;='Jan''11 SP'!G43,('Jan''11 SP'!G43*'Jan''11 SP'!G45/100)*'Jan''11 SP'!G40,('Bills Jan''11'!$F5*'Jan''11 SP'!G39/'Jan''11 SP'!G40*'Jan''11 SP'!G45/100)*'Jan''11 SP'!G40)</f>
        <v>126.01600000000001</v>
      </c>
      <c r="F92" s="89">
        <f>IF($F5*'Jan''11 SP'!H39/'Jan''11 SP'!H40&gt;='Jan''11 SP'!H43,('Jan''11 SP'!H43*'Jan''11 SP'!H45/100)*'Jan''11 SP'!H40,('Bills Jan''11'!$F5*'Jan''11 SP'!H39/'Jan''11 SP'!H40*'Jan''11 SP'!H45/100)*'Jan''11 SP'!H40)</f>
        <v>120.96</v>
      </c>
      <c r="G92" s="89">
        <f>IF($F5*'Jan''11 SP'!I39/'Jan''11 SP'!I40&gt;='Jan''11 SP'!I43,('Jan''11 SP'!I43*'Jan''11 SP'!I45/100)*'Jan''11 SP'!I40,('Bills Jan''11'!$F5*'Jan''11 SP'!I39/'Jan''11 SP'!I40*'Jan''11 SP'!I45/100)*'Jan''11 SP'!I40)</f>
        <v>110.9504</v>
      </c>
      <c r="H92" s="89">
        <f>IF($F5*'Jan''11 SP'!J39/'Jan''11 SP'!J40&gt;='Jan''11 SP'!J43,('Jan''11 SP'!J43*'Jan''11 SP'!J45/100)*'Jan''11 SP'!J40,('Bills Jan''11'!$F5*'Jan''11 SP'!J39/'Jan''11 SP'!J40*'Jan''11 SP'!J45/100)*'Jan''11 SP'!J40)</f>
        <v>123.41119999999999</v>
      </c>
      <c r="I92" s="89">
        <f>IF($F5*'Jan''11 SP'!K39/'Jan''11 SP'!K40&gt;='Jan''11 SP'!K43,('Jan''11 SP'!K43*'Jan''11 SP'!K45/100)*'Jan''11 SP'!K40,('Bills Jan''11'!$F5*'Jan''11 SP'!K39/'Jan''11 SP'!K40*'Jan''11 SP'!K45/100)*'Jan''11 SP'!K40)</f>
        <v>142.82751999999999</v>
      </c>
      <c r="J92" s="70"/>
    </row>
    <row r="93" spans="1:10" x14ac:dyDescent="0.15">
      <c r="A93" s="47" t="s">
        <v>170</v>
      </c>
      <c r="C93" s="66">
        <f>IF($F5*'Jan''11 SP'!E39/'Jan''11 SP'!E40&lt;'Jan''11 SP'!E43,0,IF($F5*'Jan''11 SP'!E39/'Jan''11 SP'!E40&lt;='Jan''11 SP'!E44,($F5*'Jan''11 SP'!E39/'Jan''11 SP'!E40-'Jan''11 SP'!E43)*('Jan''11 SP'!E46/100)*'Jan''11 SP'!E40,('Jan''11 SP'!E44-'Jan''11 SP'!E43)*('Jan''11 SP'!E46/100)*'Jan''11 SP'!E40))</f>
        <v>134.41063019999996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70"/>
    </row>
    <row r="94" spans="1:10" x14ac:dyDescent="0.15">
      <c r="A94" s="47" t="s">
        <v>868</v>
      </c>
      <c r="C94" s="66">
        <f>IF(($F5*'Jan''11 SP'!E39/'Jan''11 SP'!E40&gt;'Jan''11 SP'!E44),($F5*'Jan''11 SP'!E39/'Jan''11 SP'!E40-'Jan''11 SP'!E44)*'Jan''11 SP'!E47/100*'Jan''11 SP'!E40,0)</f>
        <v>0</v>
      </c>
      <c r="D94" s="66">
        <f>IF(($F5*'Jan''11 SP'!F39/'Jan''11 SP'!F40&lt;'Jan''11 SP'!F43),(0),('Bills Jan''11'!$F5*'Jan''11 SP'!F39/'Jan''11 SP'!F40-'Jan''11 SP'!F43)*'Jan''11 SP'!F47/100)*'Jan''11 SP'!F40</f>
        <v>208.10766239999998</v>
      </c>
      <c r="E94" s="66">
        <f>IF(($F5*'Jan''11 SP'!G39/'Jan''11 SP'!G40&lt;'Jan''11 SP'!G43),(0),('Bills Jan''11'!$F5*'Jan''11 SP'!G39/'Jan''11 SP'!G40-'Jan''11 SP'!G43)*'Jan''11 SP'!G47/100)*'Jan''11 SP'!G40</f>
        <v>229.62496699999997</v>
      </c>
      <c r="F94" s="66">
        <f>IF(($F5*'Jan''11 SP'!H39/'Jan''11 SP'!H40&lt;'Jan''11 SP'!H43),(0),('Bills Jan''11'!$F5*'Jan''11 SP'!H39/'Jan''11 SP'!H40-'Jan''11 SP'!H43)*'Jan''11 SP'!H47/100)*'Jan''11 SP'!H40</f>
        <v>214.58912999999995</v>
      </c>
      <c r="G94" s="66">
        <f>IF(($F5*'Jan''11 SP'!I39/'Jan''11 SP'!I40&lt;'Jan''11 SP'!I43),(0),('Bills Jan''11'!$F5*'Jan''11 SP'!I39/'Jan''11 SP'!I40-'Jan''11 SP'!I43)*'Jan''11 SP'!I47/100)*'Jan''11 SP'!I40</f>
        <v>205.85958579999996</v>
      </c>
      <c r="H94" s="66">
        <f>IF(($F5*'Jan''11 SP'!J39/'Jan''11 SP'!J40&lt;'Jan''11 SP'!J43),(0),('Bills Jan''11'!$F5*'Jan''11 SP'!J39/'Jan''11 SP'!J40-'Jan''11 SP'!J43)*'Jan''11 SP'!J47/100)*'Jan''11 SP'!J40</f>
        <v>224.48650619999998</v>
      </c>
      <c r="I94" s="66">
        <f>IF(($F5*'Jan''11 SP'!K39/'Jan''11 SP'!K40&lt;'Jan''11 SP'!K43),(0),('Bills Jan''11'!$F5*'Jan''11 SP'!K39/'Jan''11 SP'!K40-'Jan''11 SP'!K43)*'Jan''11 SP'!K47/100)*'Jan''11 SP'!K40</f>
        <v>257.90255908999995</v>
      </c>
      <c r="J94" s="70"/>
    </row>
    <row r="95" spans="1:10" x14ac:dyDescent="0.15">
      <c r="A95" s="47" t="s">
        <v>744</v>
      </c>
      <c r="C95" s="66">
        <f>IF($F5*'Jan''11 SP'!E41/'Jan''11 SP'!E42&gt;='Jan''11 SP'!E43,('Jan''11 SP'!E43*'Jan''11 SP'!E48/100)*'Jan''11 SP'!E42,($F5*'Jan''11 SP'!E41/'Jan''11 SP'!E42*'Jan''11 SP'!E48/100)*'Jan''11 SP'!E42)</f>
        <v>382.53600000000006</v>
      </c>
      <c r="D95" s="66">
        <f>IF($F5*'Jan''11 SP'!F41/'Jan''11 SP'!F42&gt;='Jan''11 SP'!F43,('Jan''11 SP'!F43*'Jan''11 SP'!F48/100)*'Jan''11 SP'!F42,('Bills Jan''11'!$F5*'Jan''11 SP'!F41/'Jan''11 SP'!F42*'Jan''11 SP'!F48/100)*'Jan''11 SP'!F42)</f>
        <v>214.29759999999999</v>
      </c>
      <c r="E95" s="66">
        <f>IF($F5*'Jan''11 SP'!G41/'Jan''11 SP'!G42&gt;='Jan''11 SP'!G43,('Jan''11 SP'!G43*'Jan''11 SP'!G48/100)*'Jan''11 SP'!G42,('Bills Jan''11'!$F5*'Jan''11 SP'!G41/'Jan''11 SP'!G42*'Jan''11 SP'!G48/100)*'Jan''11 SP'!G42)</f>
        <v>214.01599999999999</v>
      </c>
      <c r="F95" s="66">
        <f>IF($F5*'Jan''11 SP'!H41/'Jan''11 SP'!H42&gt;='Jan''11 SP'!H43,('Jan''11 SP'!H43*'Jan''11 SP'!H48/100)*'Jan''11 SP'!H42,('Bills Jan''11'!$F5*'Jan''11 SP'!H41/'Jan''11 SP'!H42*'Jan''11 SP'!H48/100)*'Jan''11 SP'!H42)</f>
        <v>212.48</v>
      </c>
      <c r="G95" s="66">
        <f>IF($F5*'Jan''11 SP'!I41/'Jan''11 SP'!I42&gt;='Jan''11 SP'!I43,('Jan''11 SP'!I43*'Jan''11 SP'!I48/100)*'Jan''11 SP'!I42,('Bills Jan''11'!$F5*'Jan''11 SP'!I41/'Jan''11 SP'!I42*'Jan''11 SP'!I48/100)*'Jan''11 SP'!I42)</f>
        <v>193.6</v>
      </c>
      <c r="H95" s="66">
        <f>IF($F5*'Jan''11 SP'!J41/'Jan''11 SP'!J42&gt;='Jan''11 SP'!J43,('Jan''11 SP'!J43*'Jan''11 SP'!J48/100)*'Jan''11 SP'!J42,('Bills Jan''11'!$F5*'Jan''11 SP'!J41/'Jan''11 SP'!J42*'Jan''11 SP'!J48/100)*'Jan''11 SP'!J42)</f>
        <v>210.49600000000001</v>
      </c>
      <c r="I95" s="66">
        <f>IF($F5*'Jan''11 SP'!K41/'Jan''11 SP'!K42&gt;='Jan''11 SP'!K43,('Jan''11 SP'!K43*'Jan''11 SP'!K48/100)*'Jan''11 SP'!K42,('Bills Jan''11'!$F5*'Jan''11 SP'!K41/'Jan''11 SP'!K42*'Jan''11 SP'!K48/100)*'Jan''11 SP'!K42)</f>
        <v>260.53631999999999</v>
      </c>
      <c r="J95" s="70"/>
    </row>
    <row r="96" spans="1:10" x14ac:dyDescent="0.15">
      <c r="A96" s="47" t="s">
        <v>389</v>
      </c>
      <c r="C96" s="66">
        <f>IF($F5*'Jan''11 SP'!E41/'Jan''11 SP'!E42&lt;'Jan''11 SP'!E43,0,IF($F5*'Jan''11 SP'!E41/'Jan''11 SP'!E42&lt;='Jan''11 SP'!E44,($F5*'Jan''11 SP'!E41/'Jan''11 SP'!E42-'Jan''11 SP'!E43)*('Jan''11 SP'!E49/100)*'Jan''11 SP'!E42,('Jan''11 SP'!E44-'Jan''11 SP'!E43)*('Jan''11 SP'!E49/100)*'Jan''11 SP'!E42))</f>
        <v>232.19980739999994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70"/>
    </row>
    <row r="97" spans="1:17" x14ac:dyDescent="0.15">
      <c r="A97" s="47" t="s">
        <v>742</v>
      </c>
      <c r="C97" s="66">
        <f>IF(($F5*'Jan''11 SP'!E41/'Jan''11 SP'!E42&gt;'Jan''11 SP'!E44),($F5*'Jan''11 SP'!E41/'Jan''11 SP'!E42-'Jan''11 SP'!E44)*'Jan''11 SP'!E50/100*'Jan''11 SP'!E42,0)</f>
        <v>0</v>
      </c>
      <c r="D97" s="66">
        <f>IF(($F5*'Jan''11 SP'!F41/'Jan''11 SP'!F42&lt;'Jan''11 SP'!F43),(0),('Bills Jan''11'!$F5*'Jan''11 SP'!F41/'Jan''11 SP'!F42-'Jan''11 SP'!F43)*'Jan''11 SP'!F50/100)*'Jan''11 SP'!F42</f>
        <v>391.807636</v>
      </c>
      <c r="E97" s="66">
        <f>IF(($F5*'Jan''11 SP'!G41/'Jan''11 SP'!G42&lt;'Jan''11 SP'!G43),(0),('Bills Jan''11'!$F5*'Jan''11 SP'!G41/'Jan''11 SP'!G42-'Jan''11 SP'!G43)*'Jan''11 SP'!G50/100)*'Jan''11 SP'!G42</f>
        <v>430.34609199999994</v>
      </c>
      <c r="F97" s="66">
        <f>IF(($F5*'Jan''11 SP'!H41/'Jan''11 SP'!H42&lt;'Jan''11 SP'!H43),(0),('Bills Jan''11'!$F5*'Jan''11 SP'!H41/'Jan''11 SP'!H42-'Jan''11 SP'!H43)*'Jan''11 SP'!H50/100)*'Jan''11 SP'!H42</f>
        <v>414.58035999999993</v>
      </c>
      <c r="G97" s="66">
        <f>IF(($F5*'Jan''11 SP'!I41/'Jan''11 SP'!I42&lt;'Jan''11 SP'!I43),(0),('Bills Jan''11'!$F5*'Jan''11 SP'!I41/'Jan''11 SP'!I42-'Jan''11 SP'!I43)*'Jan''11 SP'!I50/100)*'Jan''11 SP'!I42</f>
        <v>378.64033019999994</v>
      </c>
      <c r="H97" s="66">
        <f>IF(($F5*'Jan''11 SP'!J41/'Jan''11 SP'!J42&lt;'Jan''11 SP'!J43),(0),('Bills Jan''11'!$F5*'Jan''11 SP'!J41/'Jan''11 SP'!J42-'Jan''11 SP'!J43)*'Jan''11 SP'!J50/100)*'Jan''11 SP'!J42</f>
        <v>420.711478</v>
      </c>
      <c r="I97" s="66">
        <f>IF(($F5*'Jan''11 SP'!K41/'Jan''11 SP'!K42&lt;'Jan''11 SP'!K43),(0),('Bills Jan''11'!$F5*'Jan''11 SP'!K41/'Jan''11 SP'!K42-'Jan''11 SP'!K43)*'Jan''11 SP'!K50/100)*'Jan''11 SP'!K42</f>
        <v>465.25551005999995</v>
      </c>
      <c r="J97" s="70"/>
    </row>
    <row r="98" spans="1:17" x14ac:dyDescent="0.15">
      <c r="A98" s="47" t="s">
        <v>309</v>
      </c>
      <c r="C98" s="66">
        <f>365*'Jan''11 SP'!E51/100</f>
        <v>186.57704999999999</v>
      </c>
      <c r="D98" s="66">
        <f>365*'Jan''11 SP'!F51/100</f>
        <v>174.53205000000003</v>
      </c>
      <c r="E98" s="66">
        <f>365*'Jan''11 SP'!G51/100</f>
        <v>185.23750000000001</v>
      </c>
      <c r="F98" s="66">
        <f>365*'Jan''11 SP'!H51/100</f>
        <v>182.97450000000001</v>
      </c>
      <c r="G98" s="66">
        <f>365*'Jan''11 SP'!I51/100</f>
        <v>168.63</v>
      </c>
      <c r="H98" s="66">
        <f>365*'Jan''11 SP'!J51/100</f>
        <v>182.5</v>
      </c>
      <c r="I98" s="66">
        <f>365*'Jan''11 SP'!K51/100</f>
        <v>199.98715000000001</v>
      </c>
      <c r="J98" s="71">
        <f>AVERAGE(C98:I98)</f>
        <v>182.91975000000002</v>
      </c>
    </row>
    <row r="99" spans="1:17" x14ac:dyDescent="0.15">
      <c r="A99" s="69" t="s">
        <v>721</v>
      </c>
      <c r="B99" s="70"/>
      <c r="C99" s="68">
        <f t="shared" ref="C99:I99" si="7">SUM(C92:C98)</f>
        <v>1154.7114876000001</v>
      </c>
      <c r="D99" s="68">
        <f t="shared" si="7"/>
        <v>1109.3401484000001</v>
      </c>
      <c r="E99" s="68">
        <f t="shared" si="7"/>
        <v>1185.2405589999998</v>
      </c>
      <c r="F99" s="68">
        <f t="shared" si="7"/>
        <v>1145.5839899999999</v>
      </c>
      <c r="G99" s="68">
        <f t="shared" si="7"/>
        <v>1057.6803159999999</v>
      </c>
      <c r="H99" s="68">
        <f t="shared" si="7"/>
        <v>1161.6051841999999</v>
      </c>
      <c r="I99" s="68">
        <f t="shared" si="7"/>
        <v>1326.5090591499998</v>
      </c>
      <c r="J99" s="72">
        <f>AVERAGE(C99:I99)</f>
        <v>1162.9529634785715</v>
      </c>
    </row>
    <row r="101" spans="1:17" x14ac:dyDescent="0.15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</row>
  </sheetData>
  <sheetProtection algorithmName="SHA-512" hashValue="OV9MgaaiJ8tFOVFE+JZrcugg8puoSgBzwz9psYynfU+Gp6FTbEatB7oh5+4m6Z/KKuchUkhmJa5tSE/JKZk2Aw==" saltValue="Ur+sSMwbOHrTdqYOsafn/A==" spinCount="100000" sheet="1" objects="1" scenarios="1"/>
  <phoneticPr fontId="17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tabColor indexed="13"/>
  </sheetPr>
  <dimension ref="A1:R93"/>
  <sheetViews>
    <sheetView zoomScale="125" workbookViewId="0">
      <pane xSplit="16" topLeftCell="Q1" activePane="topRight" state="frozen"/>
      <selection pane="topRight" activeCell="F6" sqref="F6"/>
    </sheetView>
  </sheetViews>
  <sheetFormatPr baseColWidth="10" defaultColWidth="8.83203125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4" width="11.6640625" style="47" customWidth="1"/>
    <col min="15" max="15" width="15" style="47" customWidth="1"/>
    <col min="16" max="16384" width="8.83203125" style="47"/>
  </cols>
  <sheetData>
    <row r="1" spans="1:18" x14ac:dyDescent="0.15">
      <c r="A1" s="58" t="s">
        <v>124</v>
      </c>
    </row>
    <row r="2" spans="1:18" x14ac:dyDescent="0.1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x14ac:dyDescent="0.15">
      <c r="A3" s="61" t="s">
        <v>747</v>
      </c>
    </row>
    <row r="5" spans="1:18" x14ac:dyDescent="0.15">
      <c r="A5" s="62" t="s">
        <v>523</v>
      </c>
      <c r="B5" s="62"/>
      <c r="C5" s="62" t="s">
        <v>911</v>
      </c>
      <c r="F5" s="76">
        <v>63000</v>
      </c>
    </row>
    <row r="6" spans="1:18" x14ac:dyDescent="0.15">
      <c r="C6" s="63" t="s">
        <v>732</v>
      </c>
      <c r="D6" s="63"/>
      <c r="E6" s="63"/>
      <c r="F6" s="63"/>
      <c r="G6" s="63"/>
      <c r="H6" s="63"/>
      <c r="I6" s="63"/>
      <c r="J6" s="63"/>
      <c r="K6" s="63"/>
      <c r="L6" s="63"/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816</v>
      </c>
      <c r="J9" s="65" t="s">
        <v>729</v>
      </c>
      <c r="L9" s="50"/>
      <c r="M9" s="50"/>
    </row>
    <row r="10" spans="1:18" x14ac:dyDescent="0.15">
      <c r="A10" s="47" t="s">
        <v>667</v>
      </c>
      <c r="C10" s="66">
        <f>IF($F5*'Jul''10 Multi'!E7/'Jul''10 Multi'!E8&gt;='Jul''10 Multi'!E11,('Jul''10 Multi'!E11*'Jul''10 Multi'!E13/100)*'Jul''10 Multi'!E8,($F5*'Jul''10 Multi'!E7/'Jul''10 Multi'!E8*'Jul''10 Multi'!E13/100)*'Jul''10 Multi'!E8)</f>
        <v>273.04199999999997</v>
      </c>
      <c r="D10" s="66">
        <f>IF($F5*'Jul''10 Multi'!F7/'Jul''10 Multi'!F8&gt;='Jul''10 Multi'!F11,('Jul''10 Multi'!F11*'Jul''10 Multi'!F13/100)*'Jul''10 Multi'!F8,($F5*'Jul''10 Multi'!F7/'Jul''10 Multi'!F8*'Jul''10 Multi'!F13/100)*'Jul''10 Multi'!F8)</f>
        <v>290.66399999999999</v>
      </c>
      <c r="E10" s="66">
        <f>IF($F5*'Jul''10 Multi'!G7/'Jul''10 Multi'!G8&gt;='Jul''10 Multi'!G11,('Jul''10 Multi'!G11*'Jul''10 Multi'!G13/100)*'Jul''10 Multi'!G8,($F5*'Jul''10 Multi'!G7/'Jul''10 Multi'!G8*'Jul''10 Multi'!G13/100)*'Jul''10 Multi'!G8)</f>
        <v>283.14</v>
      </c>
      <c r="F10" s="66">
        <f>IF($F5*'Jul''10 Multi'!H7/'Jul''10 Multi'!H8&gt;='Jul''10 Multi'!H11,('Jul''10 Multi'!H11*'Jul''10 Multi'!H13/100)*'Jul''10 Multi'!H8,($F5*'Jul''10 Multi'!H7/'Jul''10 Multi'!H8*'Jul''10 Multi'!H13/100)*'Jul''10 Multi'!H8)</f>
        <v>282.60000000000002</v>
      </c>
      <c r="G10" s="66">
        <f>IF($F5*'Jul''10 Multi'!I7/'Jul''10 Multi'!I8&gt;='Jul''10 Multi'!I11,('Jul''10 Multi'!I11*'Jul''10 Multi'!I13/100)*'Jul''10 Multi'!I8,($F5*'Jul''10 Multi'!I7/'Jul''10 Multi'!I8*'Jul''10 Multi'!I13/100)*'Jul''10 Multi'!I8)</f>
        <v>267.29999999999995</v>
      </c>
      <c r="H10" s="66">
        <f>IF($F5*'Jul''10 Multi'!J7/'Jul''10 Multi'!J8&gt;='Jul''10 Multi'!J11,('Jul''10 Multi'!J11*'Jul''10 Multi'!J13/100)*'Jul''10 Multi'!J8,($F5*'Jul''10 Multi'!J7/'Jul''10 Multi'!J8*'Jul''10 Multi'!J13/100)*'Jul''10 Multi'!J8)</f>
        <v>314.226</v>
      </c>
      <c r="I10" s="66">
        <f>IF($F5*'Jul''10 Multi'!K7/'Jul''10 Multi'!K8&gt;='Jul''10 Multi'!K11,('Jul''10 Multi'!K11*'Jul''10 Multi'!K13/100)*'Jul''10 Multi'!K8,($F5*'Jul''10 Multi'!K7/'Jul''10 Multi'!K8*'Jul''10 Multi'!K13/100)*'Jul''10 Multi'!K8)</f>
        <v>354.56939999999997</v>
      </c>
      <c r="J10" s="67"/>
      <c r="L10" s="66"/>
      <c r="M10" s="66"/>
    </row>
    <row r="11" spans="1:18" x14ac:dyDescent="0.15">
      <c r="A11" s="47" t="s">
        <v>170</v>
      </c>
      <c r="C11" s="66">
        <f>IF($F5*'Jul''10 Multi'!E7/'Jul''10 Multi'!E8&lt;'Jul''10 Multi'!E11,0,IF($F5*'Jul''10 Multi'!E7/'Jul''10 Multi'!E8&lt;='Jul''10 Multi'!E12,($F5*'Jul''10 Multi'!E7/'Jul''10 Multi'!E8-'Jul''10 Multi'!E11)*('Jul''10 Multi'!E14/100)*'Jul''10 Multi'!E8,('Jul''10 Multi'!E12-'Jul''10 Multi'!E11)*('Jul''10 Multi'!E14/100)*'Jul''10 Multi'!E8))</f>
        <v>94.446000000000026</v>
      </c>
      <c r="D11" s="66">
        <f>IF($F5*'Jul''10 Multi'!F7/'Jul''10 Multi'!F8&lt;'Jul''10 Multi'!F11,0,IF($F5*'Jul''10 Multi'!F7/'Jul''10 Multi'!F8&lt;='Jul''10 Multi'!F12,($F5*'Jul''10 Multi'!F7/'Jul''10 Multi'!F8-'Jul''10 Multi'!F11)*('Jul''10 Multi'!F14/100)*'Jul''10 Multi'!F8,('Jul''10 Multi'!F12-'Jul''10 Multi'!F11)*('Jul''10 Multi'!F14/100)*'Jul''10 Multi'!F8))</f>
        <v>99.613799999999969</v>
      </c>
      <c r="E11" s="66">
        <f>IF($F5*'Jul''10 Multi'!G7/'Jul''10 Multi'!G8&lt;'Jul''10 Multi'!G11,0,IF($F5*'Jul''10 Multi'!G7/'Jul''10 Multi'!G8&lt;='Jul''10 Multi'!G12,($F5*'Jul''10 Multi'!G7/'Jul''10 Multi'!G8-'Jul''10 Multi'!G11)*('Jul''10 Multi'!G14/100)*'Jul''10 Multi'!G8,('Jul''10 Multi'!G12-'Jul''10 Multi'!G11)*('Jul''10 Multi'!G14/100)*'Jul''10 Multi'!G8))</f>
        <v>101.97</v>
      </c>
      <c r="F11" s="66">
        <f>IF($F5*'Jul''10 Multi'!H7/'Jul''10 Multi'!H8&lt;'Jul''10 Multi'!H11,0,IF($F5*'Jul''10 Multi'!H7/'Jul''10 Multi'!H8&lt;='Jul''10 Multi'!H12,($F5*'Jul''10 Multi'!H7/'Jul''10 Multi'!H8-'Jul''10 Multi'!H11)*('Jul''10 Multi'!H14/100)*'Jul''10 Multi'!H8,('Jul''10 Multi'!H12-'Jul''10 Multi'!H11)*('Jul''10 Multi'!H14/100)*'Jul''10 Multi'!H8))</f>
        <v>0</v>
      </c>
      <c r="G11" s="66">
        <f>IF($F5*'Jul''10 Multi'!I7/'Jul''10 Multi'!I8&lt;'Jul''10 Multi'!I11,0,IF($F5*'Jul''10 Multi'!I7/'Jul''10 Multi'!I8&lt;='Jul''10 Multi'!I12,($F5*'Jul''10 Multi'!I7/'Jul''10 Multi'!I8-'Jul''10 Multi'!I11)*('Jul''10 Multi'!I14/100)*'Jul''10 Multi'!I8,('Jul''10 Multi'!I12-'Jul''10 Multi'!I11)*('Jul''10 Multi'!I14/100)*'Jul''10 Multi'!I8))</f>
        <v>99</v>
      </c>
      <c r="H11" s="66">
        <f>IF($F5*'Jul''10 Multi'!J7/'Jul''10 Multi'!J8&lt;'Jul''10 Multi'!J11,0,IF($F5*'Jul''10 Multi'!J7/'Jul''10 Multi'!J8&lt;='Jul''10 Multi'!J12,($F5*'Jul''10 Multi'!J7/'Jul''10 Multi'!J8-'Jul''10 Multi'!J11)*('Jul''10 Multi'!J14/100)*'Jul''10 Multi'!J8,('Jul''10 Multi'!J12-'Jul''10 Multi'!J11)*('Jul''10 Multi'!J14/100)*'Jul''10 Multi'!J8))</f>
        <v>114.64200000000002</v>
      </c>
      <c r="I11" s="66">
        <f>IF($F5*'Jul''10 Multi'!K7/'Jul''10 Multi'!K8&lt;'Jul''10 Multi'!K11,0,IF($F5*'Jul''10 Multi'!K7/'Jul''10 Multi'!K8&lt;='Jul''10 Multi'!K12,($F5*'Jul''10 Multi'!K7/'Jul''10 Multi'!K8-'Jul''10 Multi'!K11)*('Jul''10 Multi'!K14/100)*'Jul''10 Multi'!K8,('Jul''10 Multi'!K12-'Jul''10 Multi'!K11)*('Jul''10 Multi'!K14/100)*'Jul''10 Multi'!K8))</f>
        <v>129.3939</v>
      </c>
      <c r="J11" s="67"/>
      <c r="L11" s="66"/>
      <c r="M11" s="66"/>
    </row>
    <row r="12" spans="1:18" x14ac:dyDescent="0.15">
      <c r="A12" s="47" t="s">
        <v>868</v>
      </c>
      <c r="C12" s="66">
        <f>IF(($F5*'Jul''10 Multi'!E7/'Jul''10 Multi'!E8&gt;'Jul''10 Multi'!E12),($F5*'Jul''10 Multi'!E7/'Jul''10 Multi'!E8-'Jul''10 Multi'!E12)*'Jul''10 Multi'!E15/100)*'Jul''10 Multi'!E8</f>
        <v>33.412499999999994</v>
      </c>
      <c r="D12" s="66">
        <f>IF(($F5*'Jul''10 Multi'!F7/'Jul''10 Multi'!F8&gt;'Jul''10 Multi'!F12),($F5*'Jul''10 Multi'!F7/'Jul''10 Multi'!F8-'Jul''10 Multi'!F12)*'Jul''10 Multi'!F15/100)*'Jul''10 Multi'!F8</f>
        <v>36.045900000000003</v>
      </c>
      <c r="E12" s="66">
        <f>IF(($F5*'Jul''10 Multi'!G7/'Jul''10 Multi'!G8&gt;'Jul''10 Multi'!G12),($F5*'Jul''10 Multi'!G7/'Jul''10 Multi'!G8-'Jul''10 Multi'!G12)*'Jul''10 Multi'!G15/100)*'Jul''10 Multi'!G8</f>
        <v>36.134999999999998</v>
      </c>
      <c r="F12" s="66">
        <f>IF(($F5*'Jul''10 Multi'!H7/'Jul''10 Multi'!H8&gt;'Jul''10 Multi'!H12),($F5*'Jul''10 Multi'!H7/'Jul''10 Multi'!H8-'Jul''10 Multi'!H12)*'Jul''10 Multi'!H15/100)*'Jul''10 Multi'!H8</f>
        <v>148.5</v>
      </c>
      <c r="G12" s="66">
        <f>IF(($F5*'Jul''10 Multi'!I7/'Jul''10 Multi'!I8&gt;'Jul''10 Multi'!I12),($F5*'Jul''10 Multi'!I7/'Jul''10 Multi'!I8-'Jul''10 Multi'!I12)*'Jul''10 Multi'!I15/100)*'Jul''10 Multi'!I8</f>
        <v>35.64</v>
      </c>
      <c r="H12" s="66">
        <f>IF(($F5*'Jul''10 Multi'!J7/'Jul''10 Multi'!J8&gt;'Jul''10 Multi'!J12),($F5*'Jul''10 Multi'!J7/'Jul''10 Multi'!J8-'Jul''10 Multi'!J12)*'Jul''10 Multi'!J15/100)*'Jul''10 Multi'!J8</f>
        <v>39.302999999999997</v>
      </c>
      <c r="I12" s="66">
        <f>IF(($F5*'Jul''10 Multi'!K7/'Jul''10 Multi'!K8&gt;'Jul''10 Multi'!K12),($F5*'Jul''10 Multi'!K7/'Jul''10 Multi'!K8-'Jul''10 Multi'!K12)*'Jul''10 Multi'!K15/100)*'Jul''10 Multi'!K8</f>
        <v>45.994950000000003</v>
      </c>
      <c r="J12" s="67"/>
      <c r="L12" s="66"/>
      <c r="M12" s="66"/>
    </row>
    <row r="13" spans="1:18" x14ac:dyDescent="0.15">
      <c r="A13" s="47" t="s">
        <v>744</v>
      </c>
      <c r="C13" s="66">
        <f>IF($F5*'Jul''10 Multi'!E9/'Jul''10 Multi'!E10&gt;='Jul''10 Multi'!E11,('Jul''10 Multi'!E11*'Jul''10 Multi'!E16/100)*'Jul''10 Multi'!E10,($F5*'Jul''10 Multi'!E9/'Jul''10 Multi'!E10*'Jul''10 Multi'!E16/100)*'Jul''10 Multi'!E10)</f>
        <v>253.63800000000003</v>
      </c>
      <c r="D13" s="66">
        <f>IF($F5*'Jul''10 Multi'!F9/'Jul''10 Multi'!F10&gt;='Jul''10 Multi'!F11,('Jul''10 Multi'!F11*'Jul''10 Multi'!F16/100)*'Jul''10 Multi'!F10,($F5*'Jul''10 Multi'!F9/'Jul''10 Multi'!F10*'Jul''10 Multi'!F16/100)*'Jul''10 Multi'!F10)</f>
        <v>270.21059999999994</v>
      </c>
      <c r="E13" s="66">
        <f>IF($F5*'Jul''10 Multi'!G9/'Jul''10 Multi'!G10&gt;='Jul''10 Multi'!G11,('Jul''10 Multi'!G11*'Jul''10 Multi'!G16/100)*'Jul''10 Multi'!G10,($F5*'Jul''10 Multi'!G9/'Jul''10 Multi'!G10*'Jul''10 Multi'!G16/100)*'Jul''10 Multi'!G10)</f>
        <v>293.04000000000002</v>
      </c>
      <c r="F13" s="66">
        <f>IF($F5*'Jul''10 Multi'!H9/'Jul''10 Multi'!H10&gt;='Jul''10 Multi'!H11,('Jul''10 Multi'!H11*'Jul''10 Multi'!H16/100)*'Jul''10 Multi'!H10,($F5*'Jul''10 Multi'!H9/'Jul''10 Multi'!H10*'Jul''10 Multi'!H16/100)*'Jul''10 Multi'!H10)</f>
        <v>262.79999999999995</v>
      </c>
      <c r="G13" s="66">
        <f>IF($F5*'Jul''10 Multi'!I9/'Jul''10 Multi'!I10&gt;='Jul''10 Multi'!I11,('Jul''10 Multi'!I11*'Jul''10 Multi'!I16/100)*'Jul''10 Multi'!I10,($F5*'Jul''10 Multi'!I9/'Jul''10 Multi'!I10*'Jul''10 Multi'!I16/100)*'Jul''10 Multi'!I10)</f>
        <v>249.48</v>
      </c>
      <c r="H13" s="66">
        <f>IF($F5*'Jul''10 Multi'!J9/'Jul''10 Multi'!J10&gt;='Jul''10 Multi'!J11,('Jul''10 Multi'!J11*'Jul''10 Multi'!J16/100)*'Jul''10 Multi'!J10,($F5*'Jul''10 Multi'!J9/'Jul''10 Multi'!J10*'Jul''10 Multi'!J16/100)*'Jul''10 Multi'!J10)</f>
        <v>292.04999999999995</v>
      </c>
      <c r="I13" s="66">
        <f>IF($F5*'Jul''10 Multi'!K9/'Jul''10 Multi'!K10&gt;='Jul''10 Multi'!K11,('Jul''10 Multi'!K11*'Jul''10 Multi'!K16/100)*'Jul''10 Multi'!K10,($F5*'Jul''10 Multi'!K9/'Jul''10 Multi'!K10*'Jul''10 Multi'!K16/100)*'Jul''10 Multi'!K10)</f>
        <v>333.50760000000002</v>
      </c>
      <c r="J13" s="67"/>
      <c r="L13" s="66"/>
      <c r="M13" s="66"/>
    </row>
    <row r="14" spans="1:18" x14ac:dyDescent="0.15">
      <c r="A14" s="47" t="s">
        <v>389</v>
      </c>
      <c r="C14" s="66">
        <f>IF($F5*'Jul''10 Multi'!E9/'Jul''10 Multi'!E10&lt;'Jul''10 Multi'!E11,0,IF($F5*'Jul''10 Multi'!E9/'Jul''10 Multi'!E10&lt;='Jul''10 Multi'!E12,($F5*'Jul''10 Multi'!E9/'Jul''10 Multi'!E10-'Jul''10 Multi'!E11)*('Jul''10 Multi'!E17/100)*'Jul''10 Multi'!E10,('Jul''10 Multi'!E12-'Jul''10 Multi'!E11)*('Jul''10 Multi'!E17/100)*'Jul''10 Multi'!E10))</f>
        <v>86.724000000000004</v>
      </c>
      <c r="D14" s="66">
        <f>IF($F5*'Jul''10 Multi'!F9/'Jul''10 Multi'!F10&lt;'Jul''10 Multi'!F11,0,IF($F5*'Jul''10 Multi'!F9/'Jul''10 Multi'!F10&lt;='Jul''10 Multi'!F12,($F5*'Jul''10 Multi'!F9/'Jul''10 Multi'!F10-'Jul''10 Multi'!F11)*('Jul''10 Multi'!F17/100)*'Jul''10 Multi'!F10,('Jul''10 Multi'!F12-'Jul''10 Multi'!F11)*('Jul''10 Multi'!F17/100)*'Jul''10 Multi'!F10))</f>
        <v>91.446299999999994</v>
      </c>
      <c r="E14" s="66">
        <f>IF($F5*'Jul''10 Multi'!G9/'Jul''10 Multi'!G10&lt;'Jul''10 Multi'!G11,0,IF($F5*'Jul''10 Multi'!G9/'Jul''10 Multi'!G10&lt;='Jul''10 Multi'!G12,($F5*'Jul''10 Multi'!G9/'Jul''10 Multi'!G10-'Jul''10 Multi'!G11)*('Jul''10 Multi'!G17/100)*'Jul''10 Multi'!G10,('Jul''10 Multi'!G12-'Jul''10 Multi'!G11)*('Jul''10 Multi'!G17/100)*'Jul''10 Multi'!G10))</f>
        <v>99.99</v>
      </c>
      <c r="F14" s="66">
        <f>IF($F5*'Jul''10 Multi'!H9/'Jul''10 Multi'!H10&lt;'Jul''10 Multi'!H11,0,IF($F5*'Jul''10 Multi'!H9/'Jul''10 Multi'!H10&lt;='Jul''10 Multi'!H12,($F5*'Jul''10 Multi'!H9/'Jul''10 Multi'!H10-'Jul''10 Multi'!H11)*('Jul''10 Multi'!H17/100)*'Jul''10 Multi'!H10,('Jul''10 Multi'!H12-'Jul''10 Multi'!H11)*('Jul''10 Multi'!H17/100)*'Jul''10 Multi'!H10))</f>
        <v>0</v>
      </c>
      <c r="G14" s="66">
        <f>IF($F5*'Jul''10 Multi'!I9/'Jul''10 Multi'!I10&lt;'Jul''10 Multi'!I11,0,IF($F5*'Jul''10 Multi'!I9/'Jul''10 Multi'!I10&lt;='Jul''10 Multi'!I12,($F5*'Jul''10 Multi'!I9/'Jul''10 Multi'!I10-'Jul''10 Multi'!I11)*('Jul''10 Multi'!I17/100)*'Jul''10 Multi'!I10,('Jul''10 Multi'!I12-'Jul''10 Multi'!I11)*('Jul''10 Multi'!I17/100)*'Jul''10 Multi'!I10))</f>
        <v>91.080000000000013</v>
      </c>
      <c r="H14" s="66">
        <f>IF($F5*'Jul''10 Multi'!J9/'Jul''10 Multi'!J10&lt;'Jul''10 Multi'!J11,0,IF($F5*'Jul''10 Multi'!J9/'Jul''10 Multi'!J10&lt;='Jul''10 Multi'!J12,($F5*'Jul''10 Multi'!J9/'Jul''10 Multi'!J10-'Jul''10 Multi'!J11)*('Jul''10 Multi'!J17/100)*'Jul''10 Multi'!J10,('Jul''10 Multi'!J12-'Jul''10 Multi'!J11)*('Jul''10 Multi'!J17/100)*'Jul''10 Multi'!J10))</f>
        <v>99.593999999999994</v>
      </c>
      <c r="I14" s="66">
        <f>IF($F5*'Jul''10 Multi'!K9/'Jul''10 Multi'!K10&lt;'Jul''10 Multi'!K11,0,IF($F5*'Jul''10 Multi'!K9/'Jul''10 Multi'!K10&lt;='Jul''10 Multi'!K12,($F5*'Jul''10 Multi'!K9/'Jul''10 Multi'!K10-'Jul''10 Multi'!K11)*('Jul''10 Multi'!K17/100)*'Jul''10 Multi'!K10,('Jul''10 Multi'!K12-'Jul''10 Multi'!K11)*('Jul''10 Multi'!K17/100)*'Jul''10 Multi'!K10))</f>
        <v>121.85729999999998</v>
      </c>
      <c r="J14" s="68"/>
      <c r="L14" s="66"/>
      <c r="M14" s="66"/>
    </row>
    <row r="15" spans="1:18" x14ac:dyDescent="0.15">
      <c r="A15" s="47" t="s">
        <v>742</v>
      </c>
      <c r="C15" s="66">
        <f>IF(($F5*'Jul''10 Multi'!E9/'Jul''10 Multi'!E10&gt;'Jul''10 Multi'!E12),($F5*'Jul''10 Multi'!E9/'Jul''10 Multi'!E10-'Jul''10 Multi'!E12)*'Jul''10 Multi'!E18/100)*'Jul''10 Multi'!E10</f>
        <v>31.630499999999998</v>
      </c>
      <c r="D15" s="66">
        <f>IF(($F5*'Jul''10 Multi'!F9/'Jul''10 Multi'!F10&gt;'Jul''10 Multi'!F12),($F5*'Jul''10 Multi'!F9/'Jul''10 Multi'!F10-'Jul''10 Multi'!F12)*'Jul''10 Multi'!F18/100)*'Jul''10 Multi'!F10</f>
        <v>34.184699999999999</v>
      </c>
      <c r="E15" s="66">
        <f>IF(($F5*'Jul''10 Multi'!G9/'Jul''10 Multi'!G10&gt;'Jul''10 Multi'!G12),($F5*'Jul''10 Multi'!G9/'Jul''10 Multi'!G10-'Jul''10 Multi'!G12)*'Jul''10 Multi'!G18/100)*'Jul''10 Multi'!G10</f>
        <v>36.134999999999998</v>
      </c>
      <c r="F15" s="66">
        <f>IF(($F5*'Jul''10 Multi'!H9/'Jul''10 Multi'!H10&gt;'Jul''10 Multi'!H12),($F5*'Jul''10 Multi'!H9/'Jul''10 Multi'!H10-'Jul''10 Multi'!H12)*'Jul''10 Multi'!H18/100)*'Jul''10 Multi'!H10</f>
        <v>137.69999999999999</v>
      </c>
      <c r="G15" s="66">
        <f>IF(($F5*'Jul''10 Multi'!I9/'Jul''10 Multi'!I10&gt;'Jul''10 Multi'!I12),($F5*'Jul''10 Multi'!I9/'Jul''10 Multi'!I10-'Jul''10 Multi'!I12)*'Jul''10 Multi'!I18/100)*'Jul''10 Multi'!I10</f>
        <v>34.155000000000001</v>
      </c>
      <c r="H15" s="66">
        <f>IF(($F5*'Jul''10 Multi'!J9/'Jul''10 Multi'!J10&gt;'Jul''10 Multi'!J12),($F5*'Jul''10 Multi'!J9/'Jul''10 Multi'!J10-'Jul''10 Multi'!J12)*'Jul''10 Multi'!J18/100)*'Jul''10 Multi'!J10</f>
        <v>37.174499999999995</v>
      </c>
      <c r="I15" s="66">
        <f>IF(($F5*'Jul''10 Multi'!K9/'Jul''10 Multi'!K10&gt;'Jul''10 Multi'!K12),($F5*'Jul''10 Multi'!K9/'Jul''10 Multi'!K10-'Jul''10 Multi'!K12)*'Jul''10 Multi'!K18/100)*'Jul''10 Multi'!K10</f>
        <v>42.226649999999999</v>
      </c>
      <c r="J15" s="67"/>
      <c r="L15" s="66"/>
      <c r="M15" s="66"/>
    </row>
    <row r="16" spans="1:18" x14ac:dyDescent="0.15">
      <c r="A16" s="47" t="s">
        <v>309</v>
      </c>
      <c r="C16" s="66">
        <f>365*'Jul''10 Multi'!E19/100</f>
        <v>177.50314999999998</v>
      </c>
      <c r="D16" s="66">
        <f>365*'Jul''10 Multi'!F19/100</f>
        <v>190.99355</v>
      </c>
      <c r="E16" s="66">
        <f>365*'Jul''10 Multi'!G19/100</f>
        <v>194.107</v>
      </c>
      <c r="F16" s="66">
        <f>365*'Jul''10 Multi'!H19/100</f>
        <v>187.172</v>
      </c>
      <c r="G16" s="66">
        <f>365*'Jul''10 Multi'!I19/100</f>
        <v>170.35645</v>
      </c>
      <c r="H16" s="66">
        <f>365*'Jul''10 Multi'!J19/100</f>
        <v>208.05</v>
      </c>
      <c r="I16" s="66">
        <f>365*'Jul''10 Multi'!K19/100</f>
        <v>218.12399999999997</v>
      </c>
      <c r="J16" s="67">
        <f>AVERAGE(C16:I16)</f>
        <v>192.32945000000001</v>
      </c>
      <c r="L16" s="66"/>
      <c r="M16" s="66"/>
    </row>
    <row r="17" spans="1:13" x14ac:dyDescent="0.15">
      <c r="A17" s="69" t="s">
        <v>721</v>
      </c>
      <c r="B17" s="70"/>
      <c r="C17" s="71">
        <f>SUM(C10:C16)</f>
        <v>950.39615000000003</v>
      </c>
      <c r="D17" s="71">
        <f t="shared" ref="D17:I17" si="0">SUM(D10:D16)</f>
        <v>1013.1588499999999</v>
      </c>
      <c r="E17" s="71">
        <f t="shared" si="0"/>
        <v>1044.5170000000001</v>
      </c>
      <c r="F17" s="71">
        <f t="shared" si="0"/>
        <v>1018.7719999999999</v>
      </c>
      <c r="G17" s="71">
        <f t="shared" si="0"/>
        <v>947.01144999999997</v>
      </c>
      <c r="H17" s="71">
        <f t="shared" si="0"/>
        <v>1105.0395000000001</v>
      </c>
      <c r="I17" s="71">
        <f t="shared" si="0"/>
        <v>1245.6738</v>
      </c>
      <c r="J17" s="72">
        <f>AVERAGE(C17:I17)</f>
        <v>1046.3669642857144</v>
      </c>
      <c r="L17" s="75"/>
      <c r="M17" s="75"/>
    </row>
    <row r="18" spans="1:13" x14ac:dyDescent="0.15">
      <c r="J18" s="73"/>
    </row>
    <row r="19" spans="1:13" x14ac:dyDescent="0.15">
      <c r="A19" s="62" t="s">
        <v>451</v>
      </c>
      <c r="C19" s="50" t="s">
        <v>872</v>
      </c>
      <c r="D19" s="50" t="s">
        <v>396</v>
      </c>
      <c r="E19" s="50" t="s">
        <v>397</v>
      </c>
      <c r="F19" s="50" t="s">
        <v>398</v>
      </c>
      <c r="G19" s="50" t="s">
        <v>163</v>
      </c>
      <c r="H19" s="50" t="s">
        <v>126</v>
      </c>
      <c r="I19" s="50" t="s">
        <v>816</v>
      </c>
      <c r="J19" s="65" t="s">
        <v>729</v>
      </c>
    </row>
    <row r="20" spans="1:13" x14ac:dyDescent="0.15">
      <c r="A20" s="47" t="s">
        <v>667</v>
      </c>
      <c r="C20" s="66">
        <f>IF($F5*'Jul''10 Multi'!E23/'Jul''10 Multi'!E24&gt;='Jul''10 Multi'!E27,('Jul''10 Multi'!E27*'Jul''10 Multi'!E28/100)*'Jul''10 Multi'!E24,('Bills Jul''10'!$F5*'Jul''10 Multi'!E23/'Jul''10 Multi'!E24*'Jul''10 Multi'!E28/100)*'Jul''10 Multi'!E24)</f>
        <v>102.179</v>
      </c>
      <c r="D20" s="66">
        <f>IF($F5*'Jul''10 Multi'!F23/'Jul''10 Multi'!F24&gt;='Jul''10 Multi'!F27,('Jul''10 Multi'!F27*'Jul''10 Multi'!F28/100)*'Jul''10 Multi'!F24,('Bills Jul''10'!$F5*'Jul''10 Multi'!F23/'Jul''10 Multi'!F24*'Jul''10 Multi'!F28/100)*'Jul''10 Multi'!F24)</f>
        <v>100.25399999999999</v>
      </c>
      <c r="E20" s="66">
        <f>IF($F5*'Jul''10 Multi'!G23/'Jul''10 Multi'!G24&gt;='Jul''10 Multi'!G27,('Jul''10 Multi'!G27*'Jul''10 Multi'!G28/100)*'Jul''10 Multi'!G24,('Bills Jul''10'!$F5*'Jul''10 Multi'!G23/'Jul''10 Multi'!G24*'Jul''10 Multi'!G28/100)*'Jul''10 Multi'!G24)</f>
        <v>102.41</v>
      </c>
      <c r="F20" s="66">
        <f>IF($F5*'Jul''10 Multi'!H23/'Jul''10 Multi'!H24&gt;='Jul''10 Multi'!H27,('Jul''10 Multi'!H27*'Jul''10 Multi'!H28/100)*'Jul''10 Multi'!H24,('Bills Jul''10'!$F5*'Jul''10 Multi'!H23/'Jul''10 Multi'!H24*'Jul''10 Multi'!H28/100)*'Jul''10 Multi'!H24)</f>
        <v>98</v>
      </c>
      <c r="G20" s="66">
        <f>IF($F5*'Jul''10 Multi'!I23/'Jul''10 Multi'!I24&gt;='Jul''10 Multi'!I27,('Jul''10 Multi'!I27*'Jul''10 Multi'!I28/100)*'Jul''10 Multi'!I24,('Bills Jul''10'!$F5*'Jul''10 Multi'!I23/'Jul''10 Multi'!I24*'Jul''10 Multi'!I28/100)*'Jul''10 Multi'!I24)</f>
        <v>94.71</v>
      </c>
      <c r="H20" s="66">
        <f>IF($F5*'Jul''10 Multi'!J23/'Jul''10 Multi'!J24&gt;='Jul''10 Multi'!J27,('Jul''10 Multi'!J27*'Jul''10 Multi'!J28/100)*'Jul''10 Multi'!J24,('Bills Jul''10'!$F5*'Jul''10 Multi'!J23/'Jul''10 Multi'!J24*'Jul''10 Multi'!J28/100)*'Jul''10 Multi'!J24)</f>
        <v>107.26100000000001</v>
      </c>
      <c r="I20" s="66">
        <f>IF($F5*'Jul''10 Multi'!K23/'Jul''10 Multi'!K24&gt;='Jul''10 Multi'!K27,('Jul''10 Multi'!K27*'Jul''10 Multi'!K28/100)*'Jul''10 Multi'!K24,('Bills Jul''10'!$F5*'Jul''10 Multi'!K23/'Jul''10 Multi'!K24*'Jul''10 Multi'!K28/100)*'Jul''10 Multi'!K24)</f>
        <v>193.52024999999998</v>
      </c>
      <c r="J20" s="67"/>
    </row>
    <row r="21" spans="1:13" x14ac:dyDescent="0.15">
      <c r="A21" s="47" t="s">
        <v>868</v>
      </c>
      <c r="C21" s="66">
        <f>IF(($F5*'Jul''10 Multi'!E23/'Jul''10 Multi'!E24&gt;'Jul''10 Multi'!E27),('Bills Jul''10'!$F5*'Jul''10 Multi'!E23/'Jul''10 Multi'!E24-'Jul''10 Multi'!E27)*'Jul''10 Multi'!E29/100)*'Jul''10 Multi'!E24</f>
        <v>173.37798939999996</v>
      </c>
      <c r="D21" s="66">
        <f>IF(($F5*'Jul''10 Multi'!F23/'Jul''10 Multi'!F24&gt;'Jul''10 Multi'!F27),('Bills Jul''10'!$F5*'Jul''10 Multi'!F23/'Jul''10 Multi'!F24-'Jul''10 Multi'!F27)*'Jul''10 Multi'!F29/100)*'Jul''10 Multi'!F24</f>
        <v>173.28560325999999</v>
      </c>
      <c r="E21" s="66">
        <f>IF(($F5*'Jul''10 Multi'!G23/'Jul''10 Multi'!G24&gt;'Jul''10 Multi'!G27),('Bills Jul''10'!$F5*'Jul''10 Multi'!G23/'Jul''10 Multi'!G24-'Jul''10 Multi'!G27)*'Jul''10 Multi'!G29/100)*'Jul''10 Multi'!G24</f>
        <v>175.53366599999998</v>
      </c>
      <c r="F21" s="66">
        <f>IF(($F5*'Jul''10 Multi'!H23/'Jul''10 Multi'!H24&gt;'Jul''10 Multi'!H27),('Bills Jul''10'!$F5*'Jul''10 Multi'!H23/'Jul''10 Multi'!H24-'Jul''10 Multi'!H27)*'Jul''10 Multi'!H29/100)*'Jul''10 Multi'!H24</f>
        <v>169.37458999999996</v>
      </c>
      <c r="G21" s="66">
        <f>IF(($F5*'Jul''10 Multi'!I23/'Jul''10 Multi'!I24&gt;'Jul''10 Multi'!I27),('Bills Jul''10'!$F5*'Jul''10 Multi'!I23/'Jul''10 Multi'!I24-'Jul''10 Multi'!I27)*'Jul''10 Multi'!I29/100)*'Jul''10 Multi'!I24</f>
        <v>164.75528299999999</v>
      </c>
      <c r="H21" s="66">
        <f>IF(($F5*'Jul''10 Multi'!J23/'Jul''10 Multi'!J24&gt;'Jul''10 Multi'!J27),('Bills Jul''10'!$F5*'Jul''10 Multi'!J23/'Jul''10 Multi'!J24-'Jul''10 Multi'!J27)*'Jul''10 Multi'!J29/100)*'Jul''10 Multi'!J24</f>
        <v>185.23421069999998</v>
      </c>
      <c r="I21" s="66">
        <f>IF(($F5*'Jul''10 Multi'!K23/'Jul''10 Multi'!K24&gt;'Jul''10 Multi'!K27),('Bills Jul''10'!$F5*'Jul''10 Multi'!K23/'Jul''10 Multi'!K24-'Jul''10 Multi'!K27)*'Jul''10 Multi'!K29/100)*'Jul''10 Multi'!K24</f>
        <v>329.84069999999997</v>
      </c>
      <c r="J21" s="67"/>
    </row>
    <row r="22" spans="1:13" x14ac:dyDescent="0.15">
      <c r="A22" s="47" t="s">
        <v>744</v>
      </c>
      <c r="C22" s="66">
        <f>IF($F5*'Jul''10 Multi'!E25/'Jul''10 Multi'!E26&gt;='Jul''10 Multi'!E27,('Jul''10 Multi'!E27*'Jul''10 Multi'!E30/100)*'Jul''10 Multi'!E26,('Bills Jul''10'!$F5*'Jul''10 Multi'!E25/'Jul''10 Multi'!E26*'Jul''10 Multi'!E30/100)*'Jul''10 Multi'!E26)</f>
        <v>199.73800000000003</v>
      </c>
      <c r="D22" s="66">
        <f>IF($F5*'Jul''10 Multi'!F25/'Jul''10 Multi'!F26&gt;='Jul''10 Multi'!F27,('Jul''10 Multi'!F27*'Jul''10 Multi'!F30/100)*'Jul''10 Multi'!F26,('Bills Jul''10'!$F5*'Jul''10 Multi'!F25/'Jul''10 Multi'!F26*'Jul''10 Multi'!F30/100)*'Jul''10 Multi'!F26)</f>
        <v>191.39120000000003</v>
      </c>
      <c r="E22" s="66">
        <f>IF($F5*'Jul''10 Multi'!G25/'Jul''10 Multi'!G26&gt;='Jul''10 Multi'!G27,('Jul''10 Multi'!G27*'Jul''10 Multi'!G30/100)*'Jul''10 Multi'!G26,('Bills Jul''10'!$F5*'Jul''10 Multi'!G25/'Jul''10 Multi'!G26*'Jul''10 Multi'!G30/100)*'Jul''10 Multi'!G26)</f>
        <v>195.58</v>
      </c>
      <c r="F22" s="66">
        <f>IF($F5*'Jul''10 Multi'!H25/'Jul''10 Multi'!H26&gt;='Jul''10 Multi'!H27,('Jul''10 Multi'!H27*'Jul''10 Multi'!H30/100)*'Jul''10 Multi'!H26,('Bills Jul''10'!$F5*'Jul''10 Multi'!H25/'Jul''10 Multi'!H26*'Jul''10 Multi'!H30/100)*'Jul''10 Multi'!H26)</f>
        <v>187.6</v>
      </c>
      <c r="G22" s="66">
        <f>IF($F5*'Jul''10 Multi'!I25/'Jul''10 Multi'!I26&gt;='Jul''10 Multi'!I27,('Jul''10 Multi'!I27*'Jul''10 Multi'!I30/100)*'Jul''10 Multi'!I26,('Bills Jul''10'!$F5*'Jul''10 Multi'!I25/'Jul''10 Multi'!I26*'Jul''10 Multi'!I30/100)*'Jul''10 Multi'!I26)</f>
        <v>180.18</v>
      </c>
      <c r="H22" s="66">
        <f>IF($F5*'Jul''10 Multi'!J25/'Jul''10 Multi'!J26&gt;='Jul''10 Multi'!J27,('Jul''10 Multi'!J27*'Jul''10 Multi'!J30/100)*'Jul''10 Multi'!J26,('Bills Jul''10'!$F5*'Jul''10 Multi'!J25/'Jul''10 Multi'!J26*'Jul''10 Multi'!J30/100)*'Jul''10 Multi'!J26)</f>
        <v>204.97399999999999</v>
      </c>
      <c r="I22" s="66">
        <f>IF($F5*'Jul''10 Multi'!K25/'Jul''10 Multi'!K26&gt;='Jul''10 Multi'!K27,('Jul''10 Multi'!K27*'Jul''10 Multi'!K30/100)*'Jul''10 Multi'!K26,('Bills Jul''10'!$F5*'Jul''10 Multi'!K25/'Jul''10 Multi'!K26*'Jul''10 Multi'!K30/100)*'Jul''10 Multi'!K26)</f>
        <v>181.23419999999999</v>
      </c>
      <c r="J22" s="67"/>
    </row>
    <row r="23" spans="1:13" x14ac:dyDescent="0.15">
      <c r="A23" s="47" t="s">
        <v>389</v>
      </c>
      <c r="C23" s="66">
        <f>IF(($F5*'Jul''10 Multi'!E25/'Jul''10 Multi'!E26&gt;'Jul''10 Multi'!E27),('Bills Jul''10'!$F5*'Jul''10 Multi'!E25/'Jul''10 Multi'!E26-'Jul''10 Multi'!E27)*'Jul''10 Multi'!E31/100)*'Jul''10 Multi'!E26</f>
        <v>333.51396539999996</v>
      </c>
      <c r="D23" s="66">
        <f>IF(($F5*'Jul''10 Multi'!F25/'Jul''10 Multi'!F26&gt;'Jul''10 Multi'!F27),('Bills Jul''10'!$F5*'Jul''10 Multi'!F25/'Jul''10 Multi'!F26-'Jul''10 Multi'!F27)*'Jul''10 Multi'!F31/100)*'Jul''10 Multi'!F26</f>
        <v>299.48507049999995</v>
      </c>
      <c r="E23" s="66">
        <f>IF(($F5*'Jul''10 Multi'!G25/'Jul''10 Multi'!G26&gt;'Jul''10 Multi'!G27),('Bills Jul''10'!$F5*'Jul''10 Multi'!G25/'Jul''10 Multi'!G26-'Jul''10 Multi'!G27)*'Jul''10 Multi'!G31/100)*'Jul''10 Multi'!G26</f>
        <v>304.87426199999993</v>
      </c>
      <c r="F23" s="66">
        <f>IF(($F5*'Jul''10 Multi'!H25/'Jul''10 Multi'!H26&gt;'Jul''10 Multi'!H27),('Bills Jul''10'!$F5*'Jul''10 Multi'!H25/'Jul''10 Multi'!H26-'Jul''10 Multi'!H27)*'Jul''10 Multi'!H31/100)*'Jul''10 Multi'!H26</f>
        <v>293.95589999999999</v>
      </c>
      <c r="G23" s="66">
        <f>IF(($F5*'Jul''10 Multi'!I25/'Jul''10 Multi'!I26&gt;'Jul''10 Multi'!I27),('Bills Jul''10'!$F5*'Jul''10 Multi'!I25/'Jul''10 Multi'!I26-'Jul''10 Multi'!I27)*'Jul''10 Multi'!I31/100)*'Jul''10 Multi'!I26</f>
        <v>286.39703399999991</v>
      </c>
      <c r="H23" s="66">
        <f>IF(($F5*'Jul''10 Multi'!J25/'Jul''10 Multi'!J26&gt;'Jul''10 Multi'!J27),('Bills Jul''10'!$F5*'Jul''10 Multi'!J25/'Jul''10 Multi'!J26-'Jul''10 Multi'!J27)*'Jul''10 Multi'!J31/100)*'Jul''10 Multi'!J26</f>
        <v>320.57990579999995</v>
      </c>
      <c r="I23" s="66">
        <f>IF(($F5*'Jul''10 Multi'!K25/'Jul''10 Multi'!K26&gt;'Jul''10 Multi'!K27),('Bills Jul''10'!$F5*'Jul''10 Multi'!K25/'Jul''10 Multi'!K26-'Jul''10 Multi'!K27)*'Jul''10 Multi'!K31/100)*'Jul''10 Multi'!K26</f>
        <v>312.25529999999998</v>
      </c>
      <c r="J23" s="67"/>
    </row>
    <row r="24" spans="1:13" x14ac:dyDescent="0.15">
      <c r="A24" s="47" t="s">
        <v>309</v>
      </c>
      <c r="C24" s="66">
        <f>365*'Jul''10 Multi'!E32/100</f>
        <v>150.5625</v>
      </c>
      <c r="D24" s="66">
        <f>365*'Jul''10 Multi'!F32/100</f>
        <v>172.0829</v>
      </c>
      <c r="E24" s="66">
        <f>365*'Jul''10 Multi'!G32/100</f>
        <v>174.6525</v>
      </c>
      <c r="F24" s="66">
        <f>365*'Jul''10 Multi'!H32/100</f>
        <v>170.23599999999999</v>
      </c>
      <c r="G24" s="66">
        <f>365*'Jul''10 Multi'!I32/100</f>
        <v>147.95275000000001</v>
      </c>
      <c r="H24" s="66">
        <f>365*'Jul''10 Multi'!J32/100</f>
        <v>186.15</v>
      </c>
      <c r="I24" s="66">
        <f>365*'Jul''10 Multi'!K32/100</f>
        <v>190.27450000000002</v>
      </c>
      <c r="J24" s="67">
        <f>AVERAGE(C24:I24)</f>
        <v>170.27302142857144</v>
      </c>
    </row>
    <row r="25" spans="1:13" x14ac:dyDescent="0.15">
      <c r="A25" s="69" t="s">
        <v>721</v>
      </c>
      <c r="B25" s="70"/>
      <c r="C25" s="71">
        <f>SUM(C20:C24)</f>
        <v>959.37145479999992</v>
      </c>
      <c r="D25" s="71">
        <f t="shared" ref="D25:I25" si="1">SUM(D20:D24)</f>
        <v>936.49877375999995</v>
      </c>
      <c r="E25" s="71">
        <f t="shared" si="1"/>
        <v>953.05042800000001</v>
      </c>
      <c r="F25" s="71">
        <f t="shared" si="1"/>
        <v>919.16648999999995</v>
      </c>
      <c r="G25" s="71">
        <f t="shared" si="1"/>
        <v>873.99506699999995</v>
      </c>
      <c r="H25" s="71">
        <f t="shared" si="1"/>
        <v>1004.1991164999998</v>
      </c>
      <c r="I25" s="71">
        <f t="shared" si="1"/>
        <v>1207.1249499999999</v>
      </c>
      <c r="J25" s="72">
        <f>AVERAGE(C25:I25)</f>
        <v>979.05804000857154</v>
      </c>
    </row>
    <row r="26" spans="1:13" x14ac:dyDescent="0.15">
      <c r="J26" s="73"/>
    </row>
    <row r="27" spans="1:13" x14ac:dyDescent="0.15">
      <c r="A27" s="64" t="s">
        <v>84</v>
      </c>
      <c r="J27" s="73"/>
    </row>
    <row r="28" spans="1:13" x14ac:dyDescent="0.15">
      <c r="J28" s="73"/>
    </row>
    <row r="29" spans="1:13" x14ac:dyDescent="0.15">
      <c r="A29" s="62" t="s">
        <v>341</v>
      </c>
      <c r="C29" s="50" t="s">
        <v>872</v>
      </c>
      <c r="D29" s="50" t="s">
        <v>396</v>
      </c>
      <c r="E29" s="50" t="s">
        <v>397</v>
      </c>
      <c r="F29" s="50" t="s">
        <v>398</v>
      </c>
      <c r="G29" s="50" t="s">
        <v>163</v>
      </c>
      <c r="H29" s="50" t="s">
        <v>126</v>
      </c>
      <c r="I29" s="50" t="s">
        <v>816</v>
      </c>
      <c r="J29" s="65" t="s">
        <v>729</v>
      </c>
    </row>
    <row r="30" spans="1:13" x14ac:dyDescent="0.15">
      <c r="A30" s="47" t="s">
        <v>667</v>
      </c>
      <c r="C30" s="66">
        <f>IF($F5*'Jul''10 Envestra'!E7/'Jul''10 Envestra'!E8&gt;='Jul''10 Envestra'!E11,('Jul''10 Envestra'!E11*'Jul''10 Envestra'!E13/100)*'Jul''10 Envestra'!E8,($F5*'Jul''10 Envestra'!E7/'Jul''10 Envestra'!E8*'Jul''10 Envestra'!E13/100)*'Jul''10 Envestra'!E8)</f>
        <v>116.86400000000002</v>
      </c>
      <c r="D30" s="66">
        <f>IF($F5*'Jul''10 Envestra'!F7/'Jul''10 Envestra'!F8&gt;='Jul''10 Envestra'!F11,('Jul''10 Envestra'!F11*'Jul''10 Envestra'!F13/100)*'Jul''10 Envestra'!F8,($F5*'Jul''10 Envestra'!F7/'Jul''10 Envestra'!F8*'Jul''10 Envestra'!F13/100)*'Jul''10 Envestra'!F8)</f>
        <v>119.82080000000001</v>
      </c>
      <c r="E30" s="66">
        <f>IF($F5*'Jul''10 Envestra'!G7/'Jul''10 Envestra'!G8&gt;='Jul''10 Envestra'!G11,('Jul''10 Envestra'!G11*'Jul''10 Envestra'!G13/100)*'Jul''10 Envestra'!G8,($F5*'Jul''10 Envestra'!G7/'Jul''10 Envestra'!G8*'Jul''10 Envestra'!G13/100)*'Jul''10 Envestra'!G8)</f>
        <v>124.08</v>
      </c>
      <c r="F30" s="66">
        <f>IF($F5*'Jul''10 Envestra'!H7/'Jul''10 Envestra'!H8&gt;='Jul''10 Envestra'!H11,('Jul''10 Envestra'!H11*'Jul''10 Envestra'!H13/100)*'Jul''10 Envestra'!H8,($F5*'Jul''10 Envestra'!H7/'Jul''10 Envestra'!H8*'Jul''10 Envestra'!H13/100)*'Jul''10 Envestra'!H8)</f>
        <v>117.6</v>
      </c>
      <c r="G30" s="66">
        <f>IF($F5*'Jul''10 Envestra'!I7/'Jul''10 Envestra'!I8&gt;='Jul''10 Envestra'!I11,('Jul''10 Envestra'!I11*'Jul''10 Envestra'!I13/100)*'Jul''10 Envestra'!I8,($F5*'Jul''10 Envestra'!I7/'Jul''10 Envestra'!I8*'Jul''10 Envestra'!I13/100)*'Jul''10 Envestra'!I8)</f>
        <v>112.64</v>
      </c>
      <c r="H30" s="66">
        <f>IF($F5*'Jul''10 Envestra'!J7/'Jul''10 Envestra'!J8&gt;='Jul''10 Envestra'!J11,('Jul''10 Envestra'!J11*'Jul''10 Envestra'!J13/100)*'Jul''10 Envestra'!J8,($F5*'Jul''10 Envestra'!J7/'Jul''10 Envestra'!J8*'Jul''10 Envestra'!J13/100)*'Jul''10 Envestra'!J8)</f>
        <v>129.71199999999999</v>
      </c>
      <c r="I30" s="66">
        <f>IF($F5*'Jul''10 Envestra'!K7/'Jul''10 Envestra'!K8&gt;='Jul''10 Envestra'!K11,('Jul''10 Envestra'!K11*'Jul''10 Envestra'!K13/100)*'Jul''10 Envestra'!K8,($F5*'Jul''10 Envestra'!K7/'Jul''10 Envestra'!K8*'Jul''10 Envestra'!K13/100)*'Jul''10 Envestra'!K8)</f>
        <v>142.524</v>
      </c>
      <c r="J30" s="67"/>
    </row>
    <row r="31" spans="1:13" x14ac:dyDescent="0.15">
      <c r="A31" s="47" t="s">
        <v>170</v>
      </c>
      <c r="C31" s="66">
        <f>IF($F5*'Jul''10 Envestra'!E7/'Jul''10 Envestra'!E8&lt;'Jul''10 Envestra'!E11,0,IF($F5*'Jul''10 Envestra'!E7/'Jul''10 Envestra'!E8&lt;='Jul''10 Envestra'!E12,($F5*'Jul''10 Envestra'!E7/'Jul''10 Envestra'!E8-'Jul''10 Envestra'!E11)*('Jul''10 Envestra'!E14/100)*'Jul''10 Envestra'!E8,('Jul''10 Envestra'!E12-'Jul''10 Envestra'!E11)*('Jul''10 Envestra'!E14/100)*'Jul''10 Envestra'!E8))</f>
        <v>178.29219429999998</v>
      </c>
      <c r="D31" s="66">
        <f>IF($F5*'Jul''10 Envestra'!F7/'Jul''10 Envestra'!F8&lt;'Jul''10 Envestra'!F11,0,IF($F5*'Jul''10 Envestra'!F7/'Jul''10 Envestra'!F8&lt;='Jul''10 Envestra'!F12,($F5*'Jul''10 Envestra'!F7/'Jul''10 Envestra'!F8-'Jul''10 Envestra'!F11)*('Jul''10 Envestra'!F14/100)*'Jul''10 Envestra'!F8,('Jul''10 Envestra'!F12-'Jul''10 Envestra'!F11)*('Jul''10 Envestra'!F14/100)*'Jul''10 Envestra'!F8))</f>
        <v>183.71101880999996</v>
      </c>
      <c r="E31" s="66">
        <f>IF($F5*'Jul''10 Envestra'!G7/'Jul''10 Envestra'!G8&lt;'Jul''10 Envestra'!G11,0,IF($F5*'Jul''10 Envestra'!G7/'Jul''10 Envestra'!G8&lt;='Jul''10 Envestra'!G12,($F5*'Jul''10 Envestra'!G7/'Jul''10 Envestra'!G8-'Jul''10 Envestra'!G11)*('Jul''10 Envestra'!G14/100)*'Jul''10 Envestra'!G8,('Jul''10 Envestra'!G12-'Jul''10 Envestra'!G11)*('Jul''10 Envestra'!G14/100)*'Jul''10 Envestra'!G8))</f>
        <v>190.15927699999997</v>
      </c>
      <c r="F31" s="66">
        <f>IF($F5*'Jul''10 Envestra'!H7/'Jul''10 Envestra'!H8&lt;'Jul''10 Envestra'!H11,0,IF($F5*'Jul''10 Envestra'!H7/'Jul''10 Envestra'!H8&lt;='Jul''10 Envestra'!H12,($F5*'Jul''10 Envestra'!H7/'Jul''10 Envestra'!H8-'Jul''10 Envestra'!H11)*('Jul''10 Envestra'!H14/100)*'Jul''10 Envestra'!H8,('Jul''10 Envestra'!H12-'Jul''10 Envestra'!H11)*('Jul''10 Envestra'!H14/100)*'Jul''10 Envestra'!H8))</f>
        <v>0</v>
      </c>
      <c r="G31" s="66">
        <f>IF($F5*'Jul''10 Envestra'!I7/'Jul''10 Envestra'!I8&lt;'Jul''10 Envestra'!I11,0,IF($F5*'Jul''10 Envestra'!I7/'Jul''10 Envestra'!I8&lt;='Jul''10 Envestra'!I12,($F5*'Jul''10 Envestra'!I7/'Jul''10 Envestra'!I8-'Jul''10 Envestra'!I11)*('Jul''10 Envestra'!I14/100)*'Jul''10 Envestra'!I8,('Jul''10 Envestra'!I12-'Jul''10 Envestra'!I11)*('Jul''10 Envestra'!I14/100)*'Jul''10 Envestra'!I8))</f>
        <v>173.00204899999994</v>
      </c>
      <c r="H31" s="66">
        <f>IF($F5*'Jul''10 Envestra'!J7/'Jul''10 Envestra'!J8&lt;'Jul''10 Envestra'!J11,0,IF($F5*'Jul''10 Envestra'!J7/'Jul''10 Envestra'!J8&lt;='Jul''10 Envestra'!J12,($F5*'Jul''10 Envestra'!J7/'Jul''10 Envestra'!J8-'Jul''10 Envestra'!J11)*('Jul''10 Envestra'!J14/100)*'Jul''10 Envestra'!J8,('Jul''10 Envestra'!J12-'Jul''10 Envestra'!J11)*('Jul''10 Envestra'!J14/100)*'Jul''10 Envestra'!J8))</f>
        <v>199.88170619999997</v>
      </c>
      <c r="I31" s="66">
        <f>IF($F5*'Jul''10 Envestra'!K7/'Jul''10 Envestra'!K8&lt;'Jul''10 Envestra'!K11,0,IF($F5*'Jul''10 Envestra'!K7/'Jul''10 Envestra'!K8&lt;='Jul''10 Envestra'!K12,($F5*'Jul''10 Envestra'!K7/'Jul''10 Envestra'!K8-'Jul''10 Envestra'!K11)*('Jul''10 Envestra'!K14/100)*'Jul''10 Envestra'!K8,('Jul''10 Envestra'!K12-'Jul''10 Envestra'!K11)*('Jul''10 Envestra'!K14/100)*'Jul''10 Envestra'!K8))</f>
        <v>218.27633427999993</v>
      </c>
      <c r="J31" s="67"/>
    </row>
    <row r="32" spans="1:13" x14ac:dyDescent="0.15">
      <c r="A32" s="47" t="s">
        <v>868</v>
      </c>
      <c r="C32" s="66">
        <f>IF(($F5*'Jul''10 Envestra'!E7/'Jul''10 Envestra'!E8&gt;'Jul''10 Envestra'!E12),($F5*'Jul''10 Envestra'!E7/'Jul''10 Envestra'!E8-'Jul''10 Envestra'!E12)*'Jul''10 Envestra'!E15/100)*'Jul''10 Envestra'!E8</f>
        <v>0</v>
      </c>
      <c r="D32" s="66">
        <f>IF(($F5*'Jul''10 Envestra'!F7/'Jul''10 Envestra'!F8&gt;'Jul''10 Envestra'!F12),($F5*'Jul''10 Envestra'!F7/'Jul''10 Envestra'!F8-'Jul''10 Envestra'!F12)*'Jul''10 Envestra'!F15/100)*'Jul''10 Envestra'!F8</f>
        <v>0</v>
      </c>
      <c r="E32" s="66">
        <f>IF(($F5*'Jul''10 Envestra'!G7/'Jul''10 Envestra'!G8&gt;'Jul''10 Envestra'!G12),($F5*'Jul''10 Envestra'!G7/'Jul''10 Envestra'!G8-'Jul''10 Envestra'!G12)*'Jul''10 Envestra'!G15/100)*'Jul''10 Envestra'!G8</f>
        <v>0</v>
      </c>
      <c r="F32" s="66">
        <f>IF(($F5*'Jul''10 Envestra'!H7/'Jul''10 Envestra'!H8&gt;'Jul''10 Envestra'!H12),($F5*'Jul''10 Envestra'!H7/'Jul''10 Envestra'!H8-'Jul''10 Envestra'!H12)*'Jul''10 Envestra'!H15/100)*'Jul''10 Envestra'!H8</f>
        <v>180.67080999999996</v>
      </c>
      <c r="G32" s="66">
        <f>IF(($F5*'Jul''10 Envestra'!I7/'Jul''10 Envestra'!I8&gt;'Jul''10 Envestra'!I12),($F5*'Jul''10 Envestra'!I7/'Jul''10 Envestra'!I8-'Jul''10 Envestra'!I12)*'Jul''10 Envestra'!I15/100)*'Jul''10 Envestra'!I8</f>
        <v>0</v>
      </c>
      <c r="H32" s="66">
        <f>IF(($F5*'Jul''10 Envestra'!J7/'Jul''10 Envestra'!J8&gt;'Jul''10 Envestra'!J12),($F5*'Jul''10 Envestra'!J7/'Jul''10 Envestra'!J8-'Jul''10 Envestra'!J12)*'Jul''10 Envestra'!J15/100)*'Jul''10 Envestra'!J8</f>
        <v>0</v>
      </c>
      <c r="I32" s="66">
        <f>IF(($F5*'Jul''10 Envestra'!K7/'Jul''10 Envestra'!K8&gt;'Jul''10 Envestra'!K12),($F5*'Jul''10 Envestra'!K7/'Jul''10 Envestra'!K8-'Jul''10 Envestra'!K12)*'Jul''10 Envestra'!K15/100)*'Jul''10 Envestra'!K8</f>
        <v>0</v>
      </c>
      <c r="J32" s="68"/>
    </row>
    <row r="33" spans="1:10" x14ac:dyDescent="0.15">
      <c r="A33" s="47" t="s">
        <v>744</v>
      </c>
      <c r="C33" s="66">
        <f>IF($F5*'Jul''10 Envestra'!E9/'Jul''10 Envestra'!E10&gt;='Jul''10 Envestra'!E11,('Jul''10 Envestra'!E11*'Jul''10 Envestra'!E16/100)*'Jul''10 Envestra'!E10,($F5*'Jul''10 Envestra'!E9/'Jul''10 Envestra'!E10*'Jul''10 Envestra'!E16/100)*'Jul''10 Envestra'!E10)</f>
        <v>223.52</v>
      </c>
      <c r="D33" s="66">
        <f>IF($F5*'Jul''10 Envestra'!F9/'Jul''10 Envestra'!F10&gt;='Jul''10 Envestra'!F11,('Jul''10 Envestra'!F11*'Jul''10 Envestra'!F16/100)*'Jul''10 Envestra'!F10,($F5*'Jul''10 Envestra'!F9/'Jul''10 Envestra'!F10*'Jul''10 Envestra'!F16/100)*'Jul''10 Envestra'!F10)</f>
        <v>229.31040000000002</v>
      </c>
      <c r="E33" s="66">
        <f>IF($F5*'Jul''10 Envestra'!G9/'Jul''10 Envestra'!G10&gt;='Jul''10 Envestra'!G11,('Jul''10 Envestra'!G11*'Jul''10 Envestra'!G16/100)*'Jul''10 Envestra'!G10,($F5*'Jul''10 Envestra'!G9/'Jul''10 Envestra'!G10*'Jul''10 Envestra'!G16/100)*'Jul''10 Envestra'!G10)</f>
        <v>237.6</v>
      </c>
      <c r="F33" s="66">
        <f>IF($F5*'Jul''10 Envestra'!H9/'Jul''10 Envestra'!H10&gt;='Jul''10 Envestra'!H11,('Jul''10 Envestra'!H11*'Jul''10 Envestra'!H16/100)*'Jul''10 Envestra'!H10,($F5*'Jul''10 Envestra'!H9/'Jul''10 Envestra'!H10*'Jul''10 Envestra'!H16/100)*'Jul''10 Envestra'!H10)</f>
        <v>227.2</v>
      </c>
      <c r="G33" s="66">
        <f>IF($F5*'Jul''10 Envestra'!I9/'Jul''10 Envestra'!I10&gt;='Jul''10 Envestra'!I11,('Jul''10 Envestra'!I11*'Jul''10 Envestra'!I16/100)*'Jul''10 Envestra'!I10,($F5*'Jul''10 Envestra'!I9/'Jul''10 Envestra'!I10*'Jul''10 Envestra'!I16/100)*'Jul''10 Envestra'!I10)</f>
        <v>216.48</v>
      </c>
      <c r="H33" s="66">
        <f>IF($F5*'Jul''10 Envestra'!J9/'Jul''10 Envestra'!J10&gt;='Jul''10 Envestra'!J11,('Jul''10 Envestra'!J11*'Jul''10 Envestra'!J16/100)*'Jul''10 Envestra'!J10,($F5*'Jul''10 Envestra'!J9/'Jul''10 Envestra'!J10*'Jul''10 Envestra'!J16/100)*'Jul''10 Envestra'!J10)</f>
        <v>247.80799999999999</v>
      </c>
      <c r="I33" s="66">
        <f>IF($F5*'Jul''10 Envestra'!K9/'Jul''10 Envestra'!K10&gt;='Jul''10 Envestra'!K11,('Jul''10 Envestra'!K11*'Jul''10 Envestra'!K16/100)*'Jul''10 Envestra'!K10,($F5*'Jul''10 Envestra'!K9/'Jul''10 Envestra'!K10*'Jul''10 Envestra'!K16/100)*'Jul''10 Envestra'!K10)</f>
        <v>280.5872</v>
      </c>
      <c r="J33" s="67"/>
    </row>
    <row r="34" spans="1:10" x14ac:dyDescent="0.15">
      <c r="A34" s="47" t="s">
        <v>389</v>
      </c>
      <c r="C34" s="66">
        <f>IF($F5*'Jul''10 Envestra'!E9/'Jul''10 Envestra'!E10&lt;'Jul''10 Envestra'!E11,0,IF($F5*'Jul''10 Envestra'!E9/'Jul''10 Envestra'!E10&lt;='Jul''10 Envestra'!E12,($F5*'Jul''10 Envestra'!E9/'Jul''10 Envestra'!E10-'Jul''10 Envestra'!E11)*('Jul''10 Envestra'!E17/100)*'Jul''10 Envestra'!E10,('Jul''10 Envestra'!E12-'Jul''10 Envestra'!E11)*('Jul''10 Envestra'!E17/100)*'Jul''10 Envestra'!E10))</f>
        <v>345.43219039999991</v>
      </c>
      <c r="D34" s="66">
        <f>IF($F5*'Jul''10 Envestra'!F9/'Jul''10 Envestra'!F10&lt;'Jul''10 Envestra'!F11,0,IF($F5*'Jul''10 Envestra'!F9/'Jul''10 Envestra'!F10&lt;='Jul''10 Envestra'!F12,($F5*'Jul''10 Envestra'!F9/'Jul''10 Envestra'!F10-'Jul''10 Envestra'!F11)*('Jul''10 Envestra'!F17/100)*'Jul''10 Envestra'!F10,('Jul''10 Envestra'!F12-'Jul''10 Envestra'!F11)*('Jul''10 Envestra'!F17/100)*'Jul''10 Envestra'!F10))</f>
        <v>355.75512257999992</v>
      </c>
      <c r="E34" s="66">
        <f>IF($F5*'Jul''10 Envestra'!G9/'Jul''10 Envestra'!G10&lt;'Jul''10 Envestra'!G11,0,IF($F5*'Jul''10 Envestra'!G9/'Jul''10 Envestra'!G10&lt;='Jul''10 Envestra'!G12,($F5*'Jul''10 Envestra'!G9/'Jul''10 Envestra'!G10-'Jul''10 Envestra'!G11)*('Jul''10 Envestra'!G17/100)*'Jul''10 Envestra'!G10,('Jul''10 Envestra'!G12-'Jul''10 Envestra'!G11)*('Jul''10 Envestra'!G17/100)*'Jul''10 Envestra'!G10))</f>
        <v>366.0208639999999</v>
      </c>
      <c r="F34" s="66">
        <f>IF($F5*'Jul''10 Envestra'!H9/'Jul''10 Envestra'!H10&lt;'Jul''10 Envestra'!H11,0,IF($F5*'Jul''10 Envestra'!H9/'Jul''10 Envestra'!H10&lt;='Jul''10 Envestra'!H12,($F5*'Jul''10 Envestra'!H9/'Jul''10 Envestra'!H10-'Jul''10 Envestra'!H11)*('Jul''10 Envestra'!H17/100)*'Jul''10 Envestra'!H10,('Jul''10 Envestra'!H12-'Jul''10 Envestra'!H11)*('Jul''10 Envestra'!H17/100)*'Jul''10 Envestra'!H10))</f>
        <v>0</v>
      </c>
      <c r="G34" s="66">
        <f>IF($F5*'Jul''10 Envestra'!I9/'Jul''10 Envestra'!I10&lt;'Jul''10 Envestra'!I11,0,IF($F5*'Jul''10 Envestra'!I9/'Jul''10 Envestra'!I10&lt;='Jul''10 Envestra'!I12,($F5*'Jul''10 Envestra'!I9/'Jul''10 Envestra'!I10-'Jul''10 Envestra'!I11)*('Jul''10 Envestra'!I17/100)*'Jul''10 Envestra'!I10,('Jul''10 Envestra'!I12-'Jul''10 Envestra'!I11)*('Jul''10 Envestra'!I17/100)*'Jul''10 Envestra'!I10))</f>
        <v>334.56594599999994</v>
      </c>
      <c r="H34" s="66">
        <f>IF($F5*'Jul''10 Envestra'!J9/'Jul''10 Envestra'!J10&lt;'Jul''10 Envestra'!J11,0,IF($F5*'Jul''10 Envestra'!J9/'Jul''10 Envestra'!J10&lt;='Jul''10 Envestra'!J12,($F5*'Jul''10 Envestra'!J9/'Jul''10 Envestra'!J10-'Jul''10 Envestra'!J11)*('Jul''10 Envestra'!J17/100)*'Jul''10 Envestra'!J10,('Jul''10 Envestra'!J12-'Jul''10 Envestra'!J11)*('Jul''10 Envestra'!J17/100)*'Jul''10 Envestra'!J10))</f>
        <v>387.46739899999994</v>
      </c>
      <c r="I34" s="66">
        <f>IF($F5*'Jul''10 Envestra'!K9/'Jul''10 Envestra'!K10&lt;'Jul''10 Envestra'!K11,0,IF($F5*'Jul''10 Envestra'!K9/'Jul''10 Envestra'!K10&lt;='Jul''10 Envestra'!K12,($F5*'Jul''10 Envestra'!K9/'Jul''10 Envestra'!K10-'Jul''10 Envestra'!K11)*('Jul''10 Envestra'!K17/100)*'Jul''10 Envestra'!K10,('Jul''10 Envestra'!K12-'Jul''10 Envestra'!K11)*('Jul''10 Envestra'!K17/100)*'Jul''10 Envestra'!K10))</f>
        <v>426.34671747999994</v>
      </c>
      <c r="J34" s="67"/>
    </row>
    <row r="35" spans="1:10" x14ac:dyDescent="0.15">
      <c r="A35" s="47" t="s">
        <v>742</v>
      </c>
      <c r="C35" s="66">
        <f>IF(($F5*'Jul''10 Envestra'!E9/'Jul''10 Envestra'!E10&gt;'Jul''10 Envestra'!E12),($F5*'Jul''10 Envestra'!E9/'Jul''10 Envestra'!E10-'Jul''10 Envestra'!E12)*'Jul''10 Envestra'!E18/100)*'Jul''10 Envestra'!E10</f>
        <v>0</v>
      </c>
      <c r="D35" s="66">
        <f>IF(($F5*'Jul''10 Envestra'!F9/'Jul''10 Envestra'!F10&gt;'Jul''10 Envestra'!F12),($F5*'Jul''10 Envestra'!F9/'Jul''10 Envestra'!F10-'Jul''10 Envestra'!F12)*'Jul''10 Envestra'!F18/100)*'Jul''10 Envestra'!F10</f>
        <v>0</v>
      </c>
      <c r="E35" s="66">
        <f>IF(($F5*'Jul''10 Envestra'!G9/'Jul''10 Envestra'!G10&gt;'Jul''10 Envestra'!G12),($F5*'Jul''10 Envestra'!G9/'Jul''10 Envestra'!G10-'Jul''10 Envestra'!G12)*'Jul''10 Envestra'!G18/100)*'Jul''10 Envestra'!G10</f>
        <v>0</v>
      </c>
      <c r="F35" s="66">
        <f>IF(($F5*'Jul''10 Envestra'!H9/'Jul''10 Envestra'!H10&gt;'Jul''10 Envestra'!H12),($F5*'Jul''10 Envestra'!H9/'Jul''10 Envestra'!H10-'Jul''10 Envestra'!H12)*'Jul''10 Envestra'!H18/100)*'Jul''10 Envestra'!H10</f>
        <v>350.94329999999997</v>
      </c>
      <c r="G35" s="66">
        <f>IF(($F5*'Jul''10 Envestra'!I9/'Jul''10 Envestra'!I10&gt;'Jul''10 Envestra'!I12),($F5*'Jul''10 Envestra'!I9/'Jul''10 Envestra'!I10-'Jul''10 Envestra'!I12)*'Jul''10 Envestra'!I18/100)*'Jul''10 Envestra'!I10</f>
        <v>0</v>
      </c>
      <c r="H35" s="66">
        <f>IF(($F5*'Jul''10 Envestra'!J9/'Jul''10 Envestra'!J10&gt;'Jul''10 Envestra'!J12),($F5*'Jul''10 Envestra'!J9/'Jul''10 Envestra'!J10-'Jul''10 Envestra'!J12)*'Jul''10 Envestra'!J18/100)*'Jul''10 Envestra'!J10</f>
        <v>0</v>
      </c>
      <c r="I35" s="66">
        <f>IF(($F5*'Jul''10 Envestra'!K9/'Jul''10 Envestra'!K10&gt;'Jul''10 Envestra'!K12),($F5*'Jul''10 Envestra'!K9/'Jul''10 Envestra'!K10-'Jul''10 Envestra'!K12)*'Jul''10 Envestra'!K18/100)*'Jul''10 Envestra'!K10</f>
        <v>0</v>
      </c>
      <c r="J35" s="67"/>
    </row>
    <row r="36" spans="1:10" x14ac:dyDescent="0.15">
      <c r="A36" s="47" t="s">
        <v>309</v>
      </c>
      <c r="C36" s="66">
        <f>365*'Jul''10 Envestra'!E19/100</f>
        <v>169.39285000000001</v>
      </c>
      <c r="D36" s="66">
        <f>365*'Jul''10 Envestra'!F19/100</f>
        <v>174.57220000000001</v>
      </c>
      <c r="E36" s="66">
        <f>365*'Jul''10 Envestra'!G19/100</f>
        <v>181.07650000000001</v>
      </c>
      <c r="F36" s="66">
        <f>365*'Jul''10 Envestra'!H19/100</f>
        <v>171.65950000000001</v>
      </c>
      <c r="G36" s="66">
        <f>365*'Jul''10 Envestra'!I19/100</f>
        <v>160.27879999999999</v>
      </c>
      <c r="H36" s="66">
        <f>365*'Jul''10 Envestra'!J19/100</f>
        <v>189.8</v>
      </c>
      <c r="I36" s="66">
        <f>365*'Jul''10 Envestra'!K19/100</f>
        <v>218.12399999999997</v>
      </c>
      <c r="J36" s="67">
        <f>AVERAGE(C36:I36)</f>
        <v>180.70054999999999</v>
      </c>
    </row>
    <row r="37" spans="1:10" x14ac:dyDescent="0.15">
      <c r="A37" s="69" t="s">
        <v>721</v>
      </c>
      <c r="B37" s="70"/>
      <c r="C37" s="71">
        <f>SUM(C30:C36)</f>
        <v>1033.5012346999999</v>
      </c>
      <c r="D37" s="71">
        <f t="shared" ref="D37:I37" si="2">SUM(D30:D36)</f>
        <v>1063.1695413899999</v>
      </c>
      <c r="E37" s="71">
        <f t="shared" si="2"/>
        <v>1098.9366409999998</v>
      </c>
      <c r="F37" s="71">
        <f t="shared" si="2"/>
        <v>1048.0736099999999</v>
      </c>
      <c r="G37" s="71">
        <f t="shared" si="2"/>
        <v>996.96679499999982</v>
      </c>
      <c r="H37" s="71">
        <f t="shared" si="2"/>
        <v>1154.6691051999999</v>
      </c>
      <c r="I37" s="71">
        <f t="shared" si="2"/>
        <v>1285.85825176</v>
      </c>
      <c r="J37" s="72">
        <f>AVERAGE(C37:I37)</f>
        <v>1097.3107398642856</v>
      </c>
    </row>
    <row r="38" spans="1:10" x14ac:dyDescent="0.15">
      <c r="J38" s="75"/>
    </row>
    <row r="39" spans="1:10" x14ac:dyDescent="0.15">
      <c r="A39" s="62" t="s">
        <v>861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816</v>
      </c>
      <c r="J39" s="65" t="s">
        <v>729</v>
      </c>
    </row>
    <row r="40" spans="1:10" x14ac:dyDescent="0.15">
      <c r="A40" s="47" t="s">
        <v>667</v>
      </c>
      <c r="C40" s="66">
        <f>IF($F5*'Jul''10 Envestra'!E23/'Jul''10 Envestra'!E24&gt;='Jul''10 Envestra'!E27,('Jul''10 Envestra'!E27*'Jul''10 Envestra'!E28/100)*'Jul''10 Envestra'!E24,('Bills Jul''10'!$F5*'Jul''10 Envestra'!E23/'Jul''10 Envestra'!E24*'Jul''10 Envestra'!E28/100)*'Jul''10 Envestra'!E24)</f>
        <v>92.575999999999979</v>
      </c>
      <c r="D40" s="66">
        <f>IF($F5*'Jul''10 Envestra'!F23/'Jul''10 Envestra'!F24&gt;='Jul''10 Envestra'!F27,('Jul''10 Envestra'!F27*'Jul''10 Envestra'!F28/100)*'Jul''10 Envestra'!F24,('Bills Jul''10'!$F5*'Jul''10 Envestra'!F23/'Jul''10 Envestra'!F24*'Jul''10 Envestra'!F28/100)*'Jul''10 Envestra'!F24)</f>
        <v>93.561599999999999</v>
      </c>
      <c r="E40" s="66">
        <f>IF($F5*'Jul''10 Envestra'!G23/'Jul''10 Envestra'!G24&gt;='Jul''10 Envestra'!G27,('Jul''10 Envestra'!G27*'Jul''10 Envestra'!G28/100)*'Jul''10 Envestra'!G24,('Bills Jul''10'!$F5*'Jul''10 Envestra'!G23/'Jul''10 Envestra'!G24*'Jul''10 Envestra'!G28/100)*'Jul''10 Envestra'!G24)</f>
        <v>95.04</v>
      </c>
      <c r="F40" s="66">
        <f>IF($F5*'Jul''10 Envestra'!H23/'Jul''10 Envestra'!H24&gt;='Jul''10 Envestra'!H27,('Jul''10 Envestra'!H27*'Jul''10 Envestra'!H28/100)*'Jul''10 Envestra'!H24,('Bills Jul''10'!$F5*'Jul''10 Envestra'!H23/'Jul''10 Envestra'!H24*'Jul''10 Envestra'!H28/100)*'Jul''10 Envestra'!H24)</f>
        <v>91.52</v>
      </c>
      <c r="G40" s="66">
        <f>IF($F5*'Jul''10 Envestra'!I23/'Jul''10 Envestra'!I24&gt;='Jul''10 Envestra'!I27,('Jul''10 Envestra'!I27*'Jul''10 Envestra'!I28/100)*'Jul''10 Envestra'!I24,('Bills Jul''10'!$F5*'Jul''10 Envestra'!I23/'Jul''10 Envestra'!I24*'Jul''10 Envestra'!I28/100)*'Jul''10 Envestra'!I24)</f>
        <v>87.296000000000006</v>
      </c>
      <c r="H40" s="66">
        <f>IF($F5*'Jul''10 Envestra'!J23/'Jul''10 Envestra'!J24&gt;='Jul''10 Envestra'!J27,('Jul''10 Envestra'!J27*'Jul''10 Envestra'!J28/100)*'Jul''10 Envestra'!J24,('Bills Jul''10'!$F5*'Jul''10 Envestra'!J23/'Jul''10 Envestra'!J24*'Jul''10 Envestra'!J28/100)*'Jul''10 Envestra'!J24)</f>
        <v>101.23520000000001</v>
      </c>
      <c r="I40" s="66">
        <f>IF($F5*'Jul''10 Envestra'!K23/'Jul''10 Envestra'!K24&gt;='Jul''10 Envestra'!K27,('Jul''10 Envestra'!K27*'Jul''10 Envestra'!K28/100)*'Jul''10 Envestra'!K24,('Bills Jul''10'!$F5*'Jul''10 Envestra'!K23/'Jul''10 Envestra'!K24*'Jul''10 Envestra'!K28/100)*'Jul''10 Envestra'!K24)</f>
        <v>117.01376</v>
      </c>
      <c r="J40" s="67"/>
    </row>
    <row r="41" spans="1:10" x14ac:dyDescent="0.15">
      <c r="A41" s="47" t="s">
        <v>868</v>
      </c>
      <c r="C41" s="66">
        <f>IF(($F5*'Jul''10 Envestra'!E23/'Jul''10 Envestra'!E24&gt;'Jul''10 Envestra'!E27)*'Jul''10 Envestra'!E24,('Bills Jul''10'!$F5*'Jul''10 Envestra'!E23/'Jul''10 Envestra'!E24-'Jul''10 Envestra'!E27)*'Jul''10 Envestra'!E29/100)*'Jul''10 Envestra'!E24</f>
        <v>186.10862709999998</v>
      </c>
      <c r="D41" s="66">
        <f>IF(($F5*'Jul''10 Envestra'!F23/'Jul''10 Envestra'!F24&gt;'Jul''10 Envestra'!F27)*'Jul''10 Envestra'!F24,('Bills Jul''10'!$F5*'Jul''10 Envestra'!F23/'Jul''10 Envestra'!F24-'Jul''10 Envestra'!F27)*'Jul''10 Envestra'!F29/100)*'Jul''10 Envestra'!F24</f>
        <v>188.32458831999998</v>
      </c>
      <c r="E41" s="66">
        <f>IF(($F5*'Jul''10 Envestra'!G23/'Jul''10 Envestra'!G24&gt;'Jul''10 Envestra'!G27)*'Jul''10 Envestra'!G24,('Bills Jul''10'!$F5*'Jul''10 Envestra'!G23/'Jul''10 Envestra'!G24-'Jul''10 Envestra'!G27)*'Jul''10 Envestra'!G29/100)*'Jul''10 Envestra'!G24</f>
        <v>192.69227999999998</v>
      </c>
      <c r="F41" s="66">
        <f>IF(($F5*'Jul''10 Envestra'!H23/'Jul''10 Envestra'!H24&gt;'Jul''10 Envestra'!H27)*'Jul''10 Envestra'!H24,('Bills Jul''10'!$F5*'Jul''10 Envestra'!H23/'Jul''10 Envestra'!H24-'Jul''10 Envestra'!H27)*'Jul''10 Envestra'!H29/100)*'Jul''10 Envestra'!H24</f>
        <v>185.39332999999999</v>
      </c>
      <c r="G41" s="66">
        <f>IF(($F5*'Jul''10 Envestra'!I23/'Jul''10 Envestra'!I24&gt;'Jul''10 Envestra'!I27)*'Jul''10 Envestra'!I24,('Bills Jul''10'!$F5*'Jul''10 Envestra'!I23/'Jul''10 Envestra'!I24-'Jul''10 Envestra'!I27)*'Jul''10 Envestra'!I29/100)*'Jul''10 Envestra'!I24</f>
        <v>176.63458999999995</v>
      </c>
      <c r="H41" s="66">
        <f>IF(($F5*'Jul''10 Envestra'!J23/'Jul''10 Envestra'!J24&gt;'Jul''10 Envestra'!J27)*'Jul''10 Envestra'!J24,('Bills Jul''10'!$F5*'Jul''10 Envestra'!J23/'Jul''10 Envestra'!J24-'Jul''10 Envestra'!J27)*'Jul''10 Envestra'!J29/100)*'Jul''10 Envestra'!J24</f>
        <v>203.61150919999997</v>
      </c>
      <c r="I41" s="66">
        <f>IF(($F5*'Jul''10 Envestra'!K23/'Jul''10 Envestra'!K24&gt;'Jul''10 Envestra'!K27)*'Jul''10 Envestra'!K24,('Bills Jul''10'!$F5*'Jul''10 Envestra'!K23/'Jul''10 Envestra'!K24-'Jul''10 Envestra'!K27)*'Jul''10 Envestra'!K29/100)*'Jul''10 Envestra'!K24</f>
        <v>236.98814775999995</v>
      </c>
      <c r="J41" s="68"/>
    </row>
    <row r="42" spans="1:10" x14ac:dyDescent="0.15">
      <c r="A42" s="47" t="s">
        <v>744</v>
      </c>
      <c r="C42" s="66">
        <f>IF($F5*'Jul''10 Envestra'!E25/'Jul''10 Envestra'!E26&gt;='Jul''10 Envestra'!E27,('Jul''10 Envestra'!E27*'Jul''10 Envestra'!E30/100)*'Jul''10 Envestra'!E26,('Bills Jul''10'!$F5*'Jul''10 Envestra'!E25/'Jul''10 Envestra'!E26*'Jul''10 Envestra'!E30/100)*'Jul''10 Envestra'!E26)</f>
        <v>173.60640000000001</v>
      </c>
      <c r="D42" s="66">
        <f>IF($F5*'Jul''10 Envestra'!F25/'Jul''10 Envestra'!F26&gt;='Jul''10 Envestra'!F27,('Jul''10 Envestra'!F27*'Jul''10 Envestra'!F30/100)*'Jul''10 Envestra'!F26,('Bills Jul''10'!$F5*'Jul''10 Envestra'!F25/'Jul''10 Envestra'!F26*'Jul''10 Envestra'!F30/100)*'Jul''10 Envestra'!F26)</f>
        <v>175.74655999999999</v>
      </c>
      <c r="E42" s="66">
        <f>IF($F5*'Jul''10 Envestra'!G25/'Jul''10 Envestra'!G26&gt;='Jul''10 Envestra'!G27,('Jul''10 Envestra'!G27*'Jul''10 Envestra'!G30/100)*'Jul''10 Envestra'!G26,('Bills Jul''10'!$F5*'Jul''10 Envestra'!G25/'Jul''10 Envestra'!G26*'Jul''10 Envestra'!G30/100)*'Jul''10 Envestra'!G26)</f>
        <v>178.81599999999997</v>
      </c>
      <c r="F42" s="66">
        <f>IF($F5*'Jul''10 Envestra'!H25/'Jul''10 Envestra'!H26&gt;='Jul''10 Envestra'!H27,('Jul''10 Envestra'!H27*'Jul''10 Envestra'!H30/100)*'Jul''10 Envestra'!H26,('Bills Jul''10'!$F5*'Jul''10 Envestra'!H25/'Jul''10 Envestra'!H26*'Jul''10 Envestra'!H30/100)*'Jul''10 Envestra'!H26)</f>
        <v>171.52</v>
      </c>
      <c r="G42" s="66">
        <f>IF($F5*'Jul''10 Envestra'!I25/'Jul''10 Envestra'!I26&gt;='Jul''10 Envestra'!I27,('Jul''10 Envestra'!I27*'Jul''10 Envestra'!I30/100)*'Jul''10 Envestra'!I26,('Bills Jul''10'!$F5*'Jul''10 Envestra'!I25/'Jul''10 Envestra'!I26*'Jul''10 Envestra'!I30/100)*'Jul''10 Envestra'!I26)</f>
        <v>164.73599999999999</v>
      </c>
      <c r="H42" s="66">
        <f>IF($F5*'Jul''10 Envestra'!J25/'Jul''10 Envestra'!J26&gt;='Jul''10 Envestra'!J27,('Jul''10 Envestra'!J27*'Jul''10 Envestra'!J30/100)*'Jul''10 Envestra'!J26,('Bills Jul''10'!$F5*'Jul''10 Envestra'!J25/'Jul''10 Envestra'!J26*'Jul''10 Envestra'!J30/100)*'Jul''10 Envestra'!J26)</f>
        <v>189.79840000000002</v>
      </c>
      <c r="I42" s="66">
        <f>IF($F5*'Jul''10 Envestra'!K25/'Jul''10 Envestra'!K26&gt;='Jul''10 Envestra'!K27,('Jul''10 Envestra'!K27*'Jul''10 Envestra'!K30/100)*'Jul''10 Envestra'!K26,('Bills Jul''10'!$F5*'Jul''10 Envestra'!K25/'Jul''10 Envestra'!K26*'Jul''10 Envestra'!K30/100)*'Jul''10 Envestra'!K26)</f>
        <v>230.45887999999999</v>
      </c>
      <c r="J42" s="67"/>
    </row>
    <row r="43" spans="1:10" x14ac:dyDescent="0.15">
      <c r="A43" s="47" t="s">
        <v>389</v>
      </c>
      <c r="C43" s="66">
        <f>IF(($F5*'Jul''10 Envestra'!E25/'Jul''10 Envestra'!E26&gt;'Jul''10 Envestra'!E27),('Bills Jul''10'!$F5*'Jul''10 Envestra'!E25/'Jul''10 Envestra'!E26-'Jul''10 Envestra'!E27)*'Jul''10 Envestra'!E31/100)*'Jul''10 Envestra'!E26</f>
        <v>353.59033379999994</v>
      </c>
      <c r="D43" s="66">
        <f>IF(($F5*'Jul''10 Envestra'!F25/'Jul''10 Envestra'!F26&gt;'Jul''10 Envestra'!F27),('Bills Jul''10'!$F5*'Jul''10 Envestra'!F25/'Jul''10 Envestra'!F26-'Jul''10 Envestra'!F27)*'Jul''10 Envestra'!F31/100)*'Jul''10 Envestra'!F26</f>
        <v>357.63687167999996</v>
      </c>
      <c r="E43" s="66">
        <f>IF(($F5*'Jul''10 Envestra'!G25/'Jul''10 Envestra'!G26&gt;'Jul''10 Envestra'!G27),('Bills Jul''10'!$F5*'Jul''10 Envestra'!G25/'Jul''10 Envestra'!G26-'Jul''10 Envestra'!G27)*'Jul''10 Envestra'!G31/100)*'Jul''10 Envestra'!G26</f>
        <v>362.903794</v>
      </c>
      <c r="F43" s="66">
        <f>IF(($F5*'Jul''10 Envestra'!H25/'Jul''10 Envestra'!H26&gt;'Jul''10 Envestra'!H27),('Bills Jul''10'!$F5*'Jul''10 Envestra'!H25/'Jul''10 Envestra'!H26-'Jul''10 Envestra'!H27)*'Jul''10 Envestra'!H31/100)*'Jul''10 Envestra'!H26</f>
        <v>350.3495999999999</v>
      </c>
      <c r="G43" s="66">
        <f>IF(($F5*'Jul''10 Envestra'!I25/'Jul''10 Envestra'!I26&gt;'Jul''10 Envestra'!I27),('Bills Jul''10'!$F5*'Jul''10 Envestra'!I25/'Jul''10 Envestra'!I26-'Jul''10 Envestra'!I27)*'Jul''10 Envestra'!I31/100)*'Jul''10 Envestra'!I26</f>
        <v>337.21148999999997</v>
      </c>
      <c r="H43" s="66">
        <f>IF(($F5*'Jul''10 Envestra'!J25/'Jul''10 Envestra'!J26&gt;'Jul''10 Envestra'!J27),('Bills Jul''10'!$F5*'Jul''10 Envestra'!J25/'Jul''10 Envestra'!J26-'Jul''10 Envestra'!J27)*'Jul''10 Envestra'!J31/100)*'Jul''10 Envestra'!J26</f>
        <v>386.34802139999994</v>
      </c>
      <c r="I43" s="66">
        <f>IF(($F5*'Jul''10 Envestra'!K25/'Jul''10 Envestra'!K26&gt;'Jul''10 Envestra'!K27),('Bills Jul''10'!$F5*'Jul''10 Envestra'!K25/'Jul''10 Envestra'!K26-'Jul''10 Envestra'!K27)*'Jul''10 Envestra'!K31/100)*'Jul''10 Envestra'!K26</f>
        <v>462.5140244399999</v>
      </c>
      <c r="J43" s="67"/>
    </row>
    <row r="44" spans="1:10" x14ac:dyDescent="0.15">
      <c r="A44" s="47" t="s">
        <v>309</v>
      </c>
      <c r="C44" s="66">
        <f>365*'Jul''10 Envestra'!E32/100</f>
        <v>169.3527</v>
      </c>
      <c r="D44" s="66">
        <f>365*'Jul''10 Envestra'!F32/100</f>
        <v>168.91104999999999</v>
      </c>
      <c r="E44" s="66">
        <f>365*'Jul''10 Envestra'!G32/100</f>
        <v>174.28749999999999</v>
      </c>
      <c r="F44" s="66">
        <f>365*'Jul''10 Envestra'!H32/100</f>
        <v>167.09700000000001</v>
      </c>
      <c r="G44" s="66">
        <f>365*'Jul''10 Envestra'!I32/100</f>
        <v>156.70545000000001</v>
      </c>
      <c r="H44" s="66">
        <f>365*'Jul''10 Envestra'!J32/100</f>
        <v>182.5</v>
      </c>
      <c r="I44" s="66">
        <f>365*'Jul''10 Envestra'!K32/100</f>
        <v>195.8955</v>
      </c>
      <c r="J44" s="67">
        <f>AVERAGE(C44:I44)</f>
        <v>173.53559999999999</v>
      </c>
    </row>
    <row r="45" spans="1:10" x14ac:dyDescent="0.15">
      <c r="A45" s="69" t="s">
        <v>721</v>
      </c>
      <c r="B45" s="70"/>
      <c r="C45" s="71">
        <f>SUM(C40:C44)</f>
        <v>975.23406089999992</v>
      </c>
      <c r="D45" s="71">
        <f t="shared" ref="D45:I45" si="3">SUM(D40:D44)</f>
        <v>984.18066999999996</v>
      </c>
      <c r="E45" s="71">
        <f t="shared" si="3"/>
        <v>1003.7395740000001</v>
      </c>
      <c r="F45" s="71">
        <f t="shared" si="3"/>
        <v>965.87992999999983</v>
      </c>
      <c r="G45" s="71">
        <f t="shared" si="3"/>
        <v>922.58353</v>
      </c>
      <c r="H45" s="71">
        <f t="shared" si="3"/>
        <v>1063.4931305999999</v>
      </c>
      <c r="I45" s="71">
        <f t="shared" si="3"/>
        <v>1242.8703121999999</v>
      </c>
      <c r="J45" s="72">
        <f>AVERAGE(C45:I45)</f>
        <v>1022.5687439571428</v>
      </c>
    </row>
    <row r="46" spans="1:10" x14ac:dyDescent="0.15">
      <c r="J46" s="73"/>
    </row>
    <row r="47" spans="1:10" x14ac:dyDescent="0.15">
      <c r="A47" s="62" t="s">
        <v>343</v>
      </c>
      <c r="C47" s="50" t="s">
        <v>872</v>
      </c>
      <c r="D47" s="50" t="s">
        <v>396</v>
      </c>
      <c r="E47" s="50" t="s">
        <v>397</v>
      </c>
      <c r="F47" s="50" t="s">
        <v>398</v>
      </c>
      <c r="G47" s="50" t="s">
        <v>163</v>
      </c>
      <c r="H47" s="50" t="s">
        <v>126</v>
      </c>
      <c r="I47" s="50" t="s">
        <v>816</v>
      </c>
      <c r="J47" s="65" t="s">
        <v>729</v>
      </c>
    </row>
    <row r="48" spans="1:10" x14ac:dyDescent="0.15">
      <c r="A48" s="47" t="s">
        <v>667</v>
      </c>
      <c r="C48" s="66">
        <f>IF($F5*'Jul''10 Envestra'!E36/'Jul''10 Envestra'!E37&gt;='Jul''10 Envestra'!E40,('Jul''10 Envestra'!E40*'Jul''10 Envestra'!E42/100)*'Jul''10 Envestra'!E37,($F5*'Jul''10 Envestra'!E36/'Jul''10 Envestra'!E37*'Jul''10 Envestra'!E42/100)*'Jul''10 Envestra'!E37)</f>
        <v>115.36799999999999</v>
      </c>
      <c r="D48" s="66">
        <f>IF($F5*'Jul''10 Envestra'!F36/'Jul''10 Envestra'!F37&gt;='Jul''10 Envestra'!F40,('Jul''10 Envestra'!F40*'Jul''10 Envestra'!F42/100)*'Jul''10 Envestra'!F37,($F5*'Jul''10 Envestra'!F36/'Jul''10 Envestra'!F37*'Jul''10 Envestra'!F42/100)*'Jul''10 Envestra'!F37)</f>
        <v>121.9504</v>
      </c>
      <c r="E48" s="66">
        <f>IF($F5*'Jul''10 Envestra'!G36/'Jul''10 Envestra'!G37&gt;='Jul''10 Envestra'!G40,('Jul''10 Envestra'!G40*'Jul''10 Envestra'!G42/100)*'Jul''10 Envestra'!G37,($F5*'Jul''10 Envestra'!G36/'Jul''10 Envestra'!G37*'Jul''10 Envestra'!G42/100)*'Jul''10 Envestra'!G37)</f>
        <v>124.08</v>
      </c>
      <c r="F48" s="66">
        <f>IF($F5*'Jul''10 Envestra'!H36/'Jul''10 Envestra'!H37&gt;='Jul''10 Envestra'!H40,('Jul''10 Envestra'!H40*'Jul''10 Envestra'!H42/100)*'Jul''10 Envestra'!H37,($F5*'Jul''10 Envestra'!H36/'Jul''10 Envestra'!H37*'Jul''10 Envestra'!H42/100)*'Jul''10 Envestra'!H37)</f>
        <v>116.8</v>
      </c>
      <c r="G48" s="66">
        <f>IF($F5*'Jul''10 Envestra'!I36/'Jul''10 Envestra'!I37&gt;='Jul''10 Envestra'!I40,('Jul''10 Envestra'!I40*'Jul''10 Envestra'!I42/100)*'Jul''10 Envestra'!I37,($F5*'Jul''10 Envestra'!I36/'Jul''10 Envestra'!I37*'Jul''10 Envestra'!I42/100)*'Jul''10 Envestra'!I37)</f>
        <v>111.76</v>
      </c>
      <c r="H48" s="66">
        <f>IF($F5*'Jul''10 Envestra'!J36/'Jul''10 Envestra'!J37&gt;='Jul''10 Envestra'!J40,('Jul''10 Envestra'!J40*'Jul''10 Envestra'!J42/100)*'Jul''10 Envestra'!J37,($F5*'Jul''10 Envestra'!J36/'Jul''10 Envestra'!J37*'Jul''10 Envestra'!J42/100)*'Jul''10 Envestra'!J37)</f>
        <v>131.91200000000001</v>
      </c>
      <c r="I48" s="66">
        <f>IF($F5*'Jul''10 Envestra'!K36/'Jul''10 Envestra'!K37&gt;='Jul''10 Envestra'!K40,('Jul''10 Envestra'!K40*'Jul''10 Envestra'!K42/100)*'Jul''10 Envestra'!K37,($F5*'Jul''10 Envestra'!K36/'Jul''10 Envestra'!K37*'Jul''10 Envestra'!K42/100)*'Jul''10 Envestra'!K37)</f>
        <v>146.09199999999998</v>
      </c>
      <c r="J48" s="67"/>
    </row>
    <row r="49" spans="1:10" x14ac:dyDescent="0.15">
      <c r="A49" s="47" t="s">
        <v>170</v>
      </c>
      <c r="C49" s="66">
        <f>IF($F5*'Jul''10 Envestra'!E36/'Jul''10 Envestra'!E37&lt;'Jul''10 Envestra'!E40,0,IF($F5*'Jul''10 Envestra'!E36/'Jul''10 Envestra'!E37&lt;='Jul''10 Envestra'!E41,($F5*'Jul''10 Envestra'!E36/'Jul''10 Envestra'!E37-'Jul''10 Envestra'!E40)*('Jul''10 Envestra'!E43/100)*'Jul''10 Envestra'!E37,('Jul''10 Envestra'!E41-'Jul''10 Envestra'!E40)*('Jul''10 Envestra'!E43/100)*'Jul''10 Envestra'!E37))</f>
        <v>164.28045809999998</v>
      </c>
      <c r="D49" s="66">
        <f>IF($F5*'Jul''10 Envestra'!F36/'Jul''10 Envestra'!F37&lt;'Jul''10 Envestra'!F40,0,IF($F5*'Jul''10 Envestra'!F36/'Jul''10 Envestra'!F37&lt;='Jul''10 Envestra'!F41,($F5*'Jul''10 Envestra'!F36/'Jul''10 Envestra'!F37-'Jul''10 Envestra'!F40)*('Jul''10 Envestra'!F43/100)*'Jul''10 Envestra'!F37,('Jul''10 Envestra'!F41-'Jul''10 Envestra'!F40)*('Jul''10 Envestra'!F43/100)*'Jul''10 Envestra'!F37))</f>
        <v>174.08867343999998</v>
      </c>
      <c r="E49" s="66">
        <f>IF($F5*'Jul''10 Envestra'!G36/'Jul''10 Envestra'!G37&lt;'Jul''10 Envestra'!G40,0,IF($F5*'Jul''10 Envestra'!G36/'Jul''10 Envestra'!G37&lt;='Jul''10 Envestra'!G41,($F5*'Jul''10 Envestra'!G36/'Jul''10 Envestra'!G37-'Jul''10 Envestra'!G40)*('Jul''10 Envestra'!G43/100)*'Jul''10 Envestra'!G37,('Jul''10 Envestra'!G41-'Jul''10 Envestra'!G40)*('Jul''10 Envestra'!G43/100)*'Jul''10 Envestra'!G37))</f>
        <v>177.29135599999998</v>
      </c>
      <c r="F49" s="66">
        <f>IF($F5*'Jul''10 Envestra'!H36/'Jul''10 Envestra'!H37&lt;'Jul''10 Envestra'!H40,0,IF($F5*'Jul''10 Envestra'!H36/'Jul''10 Envestra'!H37&lt;='Jul''10 Envestra'!H41,($F5*'Jul''10 Envestra'!H36/'Jul''10 Envestra'!H37-'Jul''10 Envestra'!H40)*('Jul''10 Envestra'!H43/100)*'Jul''10 Envestra'!H37,('Jul''10 Envestra'!H41-'Jul''10 Envestra'!H40)*('Jul''10 Envestra'!H43/100)*'Jul''10 Envestra'!H37))</f>
        <v>0</v>
      </c>
      <c r="G49" s="66">
        <f>IF($F5*'Jul''10 Envestra'!I36/'Jul''10 Envestra'!I37&lt;'Jul''10 Envestra'!I40,0,IF($F5*'Jul''10 Envestra'!I36/'Jul''10 Envestra'!I37&lt;='Jul''10 Envestra'!I41,($F5*'Jul''10 Envestra'!I36/'Jul''10 Envestra'!I37-'Jul''10 Envestra'!I40)*('Jul''10 Envestra'!I43/100)*'Jul''10 Envestra'!I37,('Jul''10 Envestra'!I41-'Jul''10 Envestra'!I40)*('Jul''10 Envestra'!I43/100)*'Jul''10 Envestra'!I37))</f>
        <v>160.13412799999998</v>
      </c>
      <c r="H49" s="66">
        <f>IF($F5*'Jul''10 Envestra'!J36/'Jul''10 Envestra'!J37&lt;'Jul''10 Envestra'!J40,0,IF($F5*'Jul''10 Envestra'!J36/'Jul''10 Envestra'!J37&lt;='Jul''10 Envestra'!J41,($F5*'Jul''10 Envestra'!J36/'Jul''10 Envestra'!J37-'Jul''10 Envestra'!J40)*('Jul''10 Envestra'!J43/100)*'Jul''10 Envestra'!J37,('Jul''10 Envestra'!J41-'Jul''10 Envestra'!J40)*('Jul''10 Envestra'!J43/100)*'Jul''10 Envestra'!J37))</f>
        <v>189.73034629999998</v>
      </c>
      <c r="I49" s="66">
        <f>IF($F5*'Jul''10 Envestra'!K36/'Jul''10 Envestra'!K37&lt;'Jul''10 Envestra'!K40,0,IF($F5*'Jul''10 Envestra'!K36/'Jul''10 Envestra'!K37&lt;='Jul''10 Envestra'!K41,($F5*'Jul''10 Envestra'!K36/'Jul''10 Envestra'!K37-'Jul''10 Envestra'!K40)*('Jul''10 Envestra'!K43/100)*'Jul''10 Envestra'!K37,('Jul''10 Envestra'!K41-'Jul''10 Envestra'!K40)*('Jul''10 Envestra'!K43/100)*'Jul''10 Envestra'!K37))</f>
        <v>208.36153615999996</v>
      </c>
      <c r="J49" s="67"/>
    </row>
    <row r="50" spans="1:10" x14ac:dyDescent="0.15">
      <c r="A50" s="47" t="s">
        <v>868</v>
      </c>
      <c r="C50" s="66">
        <f>IF(($F5*'Jul''10 Envestra'!E36/'Jul''10 Envestra'!E37&gt;'Jul''10 Envestra'!E41),($F5*'Jul''10 Envestra'!E36/'Jul''10 Envestra'!E37-'Jul''10 Envestra'!E41)*'Jul''10 Envestra'!E44/100)*'Jul''10 Envestra'!E37</f>
        <v>0</v>
      </c>
      <c r="D50" s="66">
        <f>IF(($F5*'Jul''10 Envestra'!F36/'Jul''10 Envestra'!F37&gt;'Jul''10 Envestra'!F41),($F5*'Jul''10 Envestra'!F36/'Jul''10 Envestra'!F37-'Jul''10 Envestra'!F41)*'Jul''10 Envestra'!F44/100)*'Jul''10 Envestra'!F37</f>
        <v>0</v>
      </c>
      <c r="E50" s="66">
        <f>IF(($F5*'Jul''10 Envestra'!G36/'Jul''10 Envestra'!G37&gt;'Jul''10 Envestra'!G41),($F5*'Jul''10 Envestra'!G36/'Jul''10 Envestra'!G37-'Jul''10 Envestra'!G41)*'Jul''10 Envestra'!G44/100)*'Jul''10 Envestra'!G37</f>
        <v>0</v>
      </c>
      <c r="F50" s="66">
        <f>IF(($F5*'Jul''10 Envestra'!H36/'Jul''10 Envestra'!H37&gt;'Jul''10 Envestra'!H41),($F5*'Jul''10 Envestra'!H36/'Jul''10 Envestra'!H37-'Jul''10 Envestra'!H41)*'Jul''10 Envestra'!H44/100)*'Jul''10 Envestra'!H37</f>
        <v>166.37311999999997</v>
      </c>
      <c r="G50" s="66">
        <f>IF(($F5*'Jul''10 Envestra'!I36/'Jul''10 Envestra'!I37&gt;'Jul''10 Envestra'!I41),($F5*'Jul''10 Envestra'!I36/'Jul''10 Envestra'!I37-'Jul''10 Envestra'!I41)*'Jul''10 Envestra'!I44/100)*'Jul''10 Envestra'!I37</f>
        <v>0</v>
      </c>
      <c r="H50" s="66">
        <f>IF(($F5*'Jul''10 Envestra'!J36/'Jul''10 Envestra'!J37&gt;'Jul''10 Envestra'!J41),($F5*'Jul''10 Envestra'!J36/'Jul''10 Envestra'!J37-'Jul''10 Envestra'!J41)*'Jul''10 Envestra'!J44/100)*'Jul''10 Envestra'!J37</f>
        <v>0</v>
      </c>
      <c r="I50" s="66">
        <f>IF(($F5*'Jul''10 Envestra'!K36/'Jul''10 Envestra'!K37&gt;'Jul''10 Envestra'!K41),($F5*'Jul''10 Envestra'!K36/'Jul''10 Envestra'!K37-'Jul''10 Envestra'!K41)*'Jul''10 Envestra'!K44/100)*'Jul''10 Envestra'!K37</f>
        <v>0</v>
      </c>
      <c r="J50" s="67"/>
    </row>
    <row r="51" spans="1:10" x14ac:dyDescent="0.15">
      <c r="A51" s="47" t="s">
        <v>744</v>
      </c>
      <c r="C51" s="66">
        <f>IF($F5*'Jul''10 Envestra'!E38/'Jul''10 Envestra'!E39&gt;='Jul''10 Envestra'!E40,('Jul''10 Envestra'!E40*'Jul''10 Envestra'!E45/100)*'Jul''10 Envestra'!E39,($F5*'Jul''10 Envestra'!E38/'Jul''10 Envestra'!E39*'Jul''10 Envestra'!E45/100)*'Jul''10 Envestra'!E39)</f>
        <v>228.27200000000002</v>
      </c>
      <c r="D51" s="66">
        <f>IF($F5*'Jul''10 Envestra'!F38/'Jul''10 Envestra'!F39&gt;='Jul''10 Envestra'!F40,('Jul''10 Envestra'!F40*'Jul''10 Envestra'!F45/100)*'Jul''10 Envestra'!F39,($F5*'Jul''10 Envestra'!F38/'Jul''10 Envestra'!F39*'Jul''10 Envestra'!F45/100)*'Jul''10 Envestra'!F39)</f>
        <v>241.47200000000001</v>
      </c>
      <c r="E51" s="66">
        <f>IF($F5*'Jul''10 Envestra'!G38/'Jul''10 Envestra'!G39&gt;='Jul''10 Envestra'!G40,('Jul''10 Envestra'!G40*'Jul''10 Envestra'!G45/100)*'Jul''10 Envestra'!G39,($F5*'Jul''10 Envestra'!G38/'Jul''10 Envestra'!G39*'Jul''10 Envestra'!G45/100)*'Jul''10 Envestra'!G39)</f>
        <v>246.4</v>
      </c>
      <c r="F51" s="66">
        <f>IF($F5*'Jul''10 Envestra'!H38/'Jul''10 Envestra'!H39&gt;='Jul''10 Envestra'!H40,('Jul''10 Envestra'!H40*'Jul''10 Envestra'!H45/100)*'Jul''10 Envestra'!H39,($F5*'Jul''10 Envestra'!H38/'Jul''10 Envestra'!H39*'Jul''10 Envestra'!H45/100)*'Jul''10 Envestra'!H39)</f>
        <v>232</v>
      </c>
      <c r="G51" s="66">
        <f>IF($F5*'Jul''10 Envestra'!I38/'Jul''10 Envestra'!I39&gt;='Jul''10 Envestra'!I40,('Jul''10 Envestra'!I40*'Jul''10 Envestra'!I45/100)*'Jul''10 Envestra'!I39,($F5*'Jul''10 Envestra'!I38/'Jul''10 Envestra'!I39*'Jul''10 Envestra'!I45/100)*'Jul''10 Envestra'!I39)</f>
        <v>221.76</v>
      </c>
      <c r="H51" s="66">
        <f>IF($F5*'Jul''10 Envestra'!J38/'Jul''10 Envestra'!J39&gt;='Jul''10 Envestra'!J40,('Jul''10 Envestra'!J40*'Jul''10 Envestra'!J45/100)*'Jul''10 Envestra'!J39,($F5*'Jul''10 Envestra'!J38/'Jul''10 Envestra'!J39*'Jul''10 Envestra'!J45/100)*'Jul''10 Envestra'!J39)</f>
        <v>259.42399999999998</v>
      </c>
      <c r="I51" s="66">
        <f>IF($F5*'Jul''10 Envestra'!K38/'Jul''10 Envestra'!K39&gt;='Jul''10 Envestra'!K40,('Jul''10 Envestra'!K40*'Jul''10 Envestra'!K45/100)*'Jul''10 Envestra'!K39,($F5*'Jul''10 Envestra'!K38/'Jul''10 Envestra'!K39*'Jul''10 Envestra'!K45/100)*'Jul''10 Envestra'!K39)</f>
        <v>287.72160000000002</v>
      </c>
      <c r="J51" s="67"/>
    </row>
    <row r="52" spans="1:10" x14ac:dyDescent="0.15">
      <c r="A52" s="47" t="s">
        <v>389</v>
      </c>
      <c r="C52" s="66">
        <f>IF($F5*'Jul''10 Envestra'!E38/'Jul''10 Envestra'!E39&lt;'Jul''10 Envestra'!E40,0,IF($F5*'Jul''10 Envestra'!E38/'Jul''10 Envestra'!E39&lt;='Jul''10 Envestra'!E41,($F5*'Jul''10 Envestra'!E38/'Jul''10 Envestra'!E39-'Jul''10 Envestra'!E40)*('Jul''10 Envestra'!E46/100)*'Jul''10 Envestra'!E39,('Jul''10 Envestra'!E41-'Jul''10 Envestra'!E40)*('Jul''10 Envestra'!E46/100)*'Jul''10 Envestra'!E39))</f>
        <v>322.55588639999991</v>
      </c>
      <c r="D52" s="66">
        <f>IF($F5*'Jul''10 Envestra'!F38/'Jul''10 Envestra'!F39&lt;'Jul''10 Envestra'!F40,0,IF($F5*'Jul''10 Envestra'!F38/'Jul''10 Envestra'!F39&lt;='Jul''10 Envestra'!F41,($F5*'Jul''10 Envestra'!F38/'Jul''10 Envestra'!F39-'Jul''10 Envestra'!F40)*('Jul''10 Envestra'!F46/100)*'Jul''10 Envestra'!F39,('Jul''10 Envestra'!F41-'Jul''10 Envestra'!F40)*('Jul''10 Envestra'!F46/100)*'Jul''10 Envestra'!F39))</f>
        <v>344.51713823999995</v>
      </c>
      <c r="E52" s="66">
        <f>IF($F5*'Jul''10 Envestra'!G38/'Jul''10 Envestra'!G39&lt;'Jul''10 Envestra'!G40,0,IF($F5*'Jul''10 Envestra'!G38/'Jul''10 Envestra'!G39&lt;='Jul''10 Envestra'!G41,($F5*'Jul''10 Envestra'!G38/'Jul''10 Envestra'!G39-'Jul''10 Envestra'!G40)*('Jul''10 Envestra'!G46/100)*'Jul''10 Envestra'!G39,('Jul''10 Envestra'!G41-'Jul''10 Envestra'!G40)*('Jul''10 Envestra'!G46/100)*'Jul''10 Envestra'!G39))</f>
        <v>348.86363599999999</v>
      </c>
      <c r="F52" s="66">
        <f>IF($F5*'Jul''10 Envestra'!H38/'Jul''10 Envestra'!H39&lt;'Jul''10 Envestra'!H40,0,IF($F5*'Jul''10 Envestra'!H38/'Jul''10 Envestra'!H39&lt;='Jul''10 Envestra'!H41,($F5*'Jul''10 Envestra'!H38/'Jul''10 Envestra'!H39-'Jul''10 Envestra'!H40)*('Jul''10 Envestra'!H46/100)*'Jul''10 Envestra'!H39,('Jul''10 Envestra'!H41-'Jul''10 Envestra'!H40)*('Jul''10 Envestra'!H46/100)*'Jul''10 Envestra'!H39))</f>
        <v>0</v>
      </c>
      <c r="G52" s="66">
        <f>IF($F5*'Jul''10 Envestra'!I38/'Jul''10 Envestra'!I39&lt;'Jul''10 Envestra'!I40,0,IF($F5*'Jul''10 Envestra'!I38/'Jul''10 Envestra'!I39&lt;='Jul''10 Envestra'!I41,($F5*'Jul''10 Envestra'!I38/'Jul''10 Envestra'!I39-'Jul''10 Envestra'!I40)*('Jul''10 Envestra'!I46/100)*'Jul''10 Envestra'!I39,('Jul''10 Envestra'!I41-'Jul''10 Envestra'!I40)*('Jul''10 Envestra'!I46/100)*'Jul''10 Envestra'!I39))</f>
        <v>314.54917999999992</v>
      </c>
      <c r="H52" s="66">
        <f>IF($F5*'Jul''10 Envestra'!J38/'Jul''10 Envestra'!J39&lt;'Jul''10 Envestra'!J40,0,IF($F5*'Jul''10 Envestra'!J38/'Jul''10 Envestra'!J39&lt;='Jul''10 Envestra'!J41,($F5*'Jul''10 Envestra'!J38/'Jul''10 Envestra'!J39-'Jul''10 Envestra'!J40)*('Jul''10 Envestra'!J46/100)*'Jul''10 Envestra'!J39,('Jul''10 Envestra'!J41-'Jul''10 Envestra'!J40)*('Jul''10 Envestra'!J46/100)*'Jul''10 Envestra'!J39))</f>
        <v>375.17138559999995</v>
      </c>
      <c r="I52" s="66">
        <f>IF($F5*'Jul''10 Envestra'!K38/'Jul''10 Envestra'!K39&lt;'Jul''10 Envestra'!K40,0,IF($F5*'Jul''10 Envestra'!K38/'Jul''10 Envestra'!K39&lt;='Jul''10 Envestra'!K41,($F5*'Jul''10 Envestra'!K38/'Jul''10 Envestra'!K39-'Jul''10 Envestra'!K40)*('Jul''10 Envestra'!K46/100)*'Jul''10 Envestra'!K39,('Jul''10 Envestra'!K41-'Jul''10 Envestra'!K40)*('Jul''10 Envestra'!K46/100)*'Jul''10 Envestra'!K39))</f>
        <v>406.51972081999992</v>
      </c>
      <c r="J52" s="67"/>
    </row>
    <row r="53" spans="1:10" x14ac:dyDescent="0.15">
      <c r="A53" s="47" t="s">
        <v>742</v>
      </c>
      <c r="C53" s="66">
        <f>IF(($F5*'Jul''10 Envestra'!E38/'Jul''10 Envestra'!E39&gt;'Jul''10 Envestra'!E41),($F5*'Jul''10 Envestra'!E38/'Jul''10 Envestra'!E39-'Jul''10 Envestra'!E41)*'Jul''10 Envestra'!E47/100)*'Jul''10 Envestra'!E39</f>
        <v>0</v>
      </c>
      <c r="D53" s="66">
        <f>IF(($F5*'Jul''10 Envestra'!F38/'Jul''10 Envestra'!F39&gt;'Jul''10 Envestra'!F41),($F5*'Jul''10 Envestra'!F38/'Jul''10 Envestra'!F39-'Jul''10 Envestra'!F41)*'Jul''10 Envestra'!F47/100)*'Jul''10 Envestra'!F39</f>
        <v>0</v>
      </c>
      <c r="E53" s="66">
        <f>IF(($F5*'Jul''10 Envestra'!G38/'Jul''10 Envestra'!G39&gt;'Jul''10 Envestra'!G41),($F5*'Jul''10 Envestra'!G38/'Jul''10 Envestra'!G39-'Jul''10 Envestra'!G41)*'Jul''10 Envestra'!G47/100)*'Jul''10 Envestra'!G39</f>
        <v>0</v>
      </c>
      <c r="F53" s="66">
        <f>IF(($F5*'Jul''10 Envestra'!H38/'Jul''10 Envestra'!H39&gt;'Jul''10 Envestra'!H41),($F5*'Jul''10 Envestra'!H38/'Jul''10 Envestra'!H39-'Jul''10 Envestra'!H41)*'Jul''10 Envestra'!H47/100)*'Jul''10 Envestra'!H39</f>
        <v>330.14666</v>
      </c>
      <c r="G53" s="66">
        <f>IF(($F5*'Jul''10 Envestra'!I38/'Jul''10 Envestra'!I39&gt;'Jul''10 Envestra'!I41),($F5*'Jul''10 Envestra'!I38/'Jul''10 Envestra'!I39-'Jul''10 Envestra'!I41)*'Jul''10 Envestra'!I47/100)*'Jul''10 Envestra'!I39</f>
        <v>0</v>
      </c>
      <c r="H53" s="66">
        <f>IF(($F5*'Jul''10 Envestra'!J38/'Jul''10 Envestra'!J39&gt;'Jul''10 Envestra'!J41),($F5*'Jul''10 Envestra'!J38/'Jul''10 Envestra'!J39-'Jul''10 Envestra'!J41)*'Jul''10 Envestra'!J47/100)*'Jul''10 Envestra'!J39</f>
        <v>0</v>
      </c>
      <c r="I53" s="66">
        <f>IF(($F5*'Jul''10 Envestra'!K38/'Jul''10 Envestra'!K39&gt;'Jul''10 Envestra'!K41),($F5*'Jul''10 Envestra'!K38/'Jul''10 Envestra'!K39-'Jul''10 Envestra'!K41)*'Jul''10 Envestra'!K47/100)*'Jul''10 Envestra'!K39</f>
        <v>0</v>
      </c>
      <c r="J53" s="68"/>
    </row>
    <row r="54" spans="1:10" x14ac:dyDescent="0.15">
      <c r="A54" s="47" t="s">
        <v>309</v>
      </c>
      <c r="C54" s="66">
        <f>365*'Jul''10 Envestra'!E48/100</f>
        <v>168.83074999999999</v>
      </c>
      <c r="D54" s="66">
        <f>365*'Jul''10 Envestra'!F48/100</f>
        <v>174.57220000000001</v>
      </c>
      <c r="E54" s="66">
        <f>365*'Jul''10 Envestra'!G48/100</f>
        <v>181.07650000000001</v>
      </c>
      <c r="F54" s="66">
        <f>365*'Jul''10 Envestra'!H48/100</f>
        <v>172.75450000000001</v>
      </c>
      <c r="G54" s="66">
        <f>365*'Jul''10 Envestra'!I48/100</f>
        <v>160.27879999999999</v>
      </c>
      <c r="H54" s="66">
        <f>365*'Jul''10 Envestra'!J48/100</f>
        <v>189.8</v>
      </c>
      <c r="I54" s="66">
        <f>365*'Jul''10 Envestra'!K48/100</f>
        <v>218.12399999999997</v>
      </c>
      <c r="J54" s="67">
        <f>AVERAGE(C54:I54)</f>
        <v>180.77667857142859</v>
      </c>
    </row>
    <row r="55" spans="1:10" x14ac:dyDescent="0.15">
      <c r="A55" s="69" t="s">
        <v>721</v>
      </c>
      <c r="B55" s="70"/>
      <c r="C55" s="71">
        <f>SUM(C48:C54)</f>
        <v>999.30709449999983</v>
      </c>
      <c r="D55" s="71">
        <f t="shared" ref="D55:I55" si="4">SUM(D48:D54)</f>
        <v>1056.60041168</v>
      </c>
      <c r="E55" s="71">
        <f t="shared" si="4"/>
        <v>1077.7114919999999</v>
      </c>
      <c r="F55" s="71">
        <f t="shared" si="4"/>
        <v>1018.0742799999999</v>
      </c>
      <c r="G55" s="71">
        <f t="shared" si="4"/>
        <v>968.48210799999993</v>
      </c>
      <c r="H55" s="71">
        <f t="shared" si="4"/>
        <v>1146.0377318999999</v>
      </c>
      <c r="I55" s="71">
        <f t="shared" si="4"/>
        <v>1266.81885698</v>
      </c>
      <c r="J55" s="72">
        <f>AVERAGE(C55:I55)</f>
        <v>1076.1474250085714</v>
      </c>
    </row>
    <row r="56" spans="1:10" x14ac:dyDescent="0.15">
      <c r="C56" s="66"/>
      <c r="D56" s="66"/>
      <c r="E56" s="66"/>
      <c r="F56" s="66"/>
      <c r="G56" s="66"/>
      <c r="H56" s="66"/>
      <c r="I56" s="66"/>
      <c r="J56" s="73"/>
    </row>
    <row r="57" spans="1:10" x14ac:dyDescent="0.15">
      <c r="A57" s="64" t="s">
        <v>722</v>
      </c>
      <c r="C57" s="66"/>
      <c r="D57" s="66"/>
      <c r="E57" s="66"/>
      <c r="F57" s="66"/>
      <c r="G57" s="66"/>
      <c r="H57" s="66"/>
      <c r="I57" s="66"/>
      <c r="J57" s="73"/>
    </row>
    <row r="58" spans="1:10" x14ac:dyDescent="0.15">
      <c r="C58" s="66"/>
      <c r="D58" s="66"/>
      <c r="E58" s="66"/>
      <c r="F58" s="66"/>
      <c r="G58" s="66"/>
      <c r="H58" s="66"/>
      <c r="I58" s="66"/>
      <c r="J58" s="73"/>
    </row>
    <row r="59" spans="1:10" x14ac:dyDescent="0.15">
      <c r="A59" s="62" t="s">
        <v>869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816</v>
      </c>
      <c r="J59" s="65" t="s">
        <v>729</v>
      </c>
    </row>
    <row r="60" spans="1:10" x14ac:dyDescent="0.15">
      <c r="A60" s="47" t="s">
        <v>667</v>
      </c>
      <c r="C60" s="66">
        <f>IF($F5*'Jul''10 SP'!E7/'Jul''10 SP'!E8&gt;='Jul''10 SP'!E11,('Jul''10 SP'!E11*'Jul''10 SP'!E12/100)*'Jul''10 SP'!E8,('Bills Jul''10'!$F5*'Jul''10 SP'!E7/'Jul''10 SP'!E8*'Jul''10 SP'!E12/100)*'Jul''10 SP'!E8)</f>
        <v>100.67199999999998</v>
      </c>
      <c r="D60" s="66">
        <f>IF($F5*'Jul''10 SP'!F7/'Jul''10 SP'!F8&gt;='Jul''10 SP'!F11,('Jul''10 SP'!F11*'Jul''10 SP'!F12/100)*'Jul''10 SP'!F8,('Bills Jul''10'!$F5*'Jul''10 SP'!F7/'Jul''10 SP'!F8*'Jul''10 SP'!F12/100)*'Jul''10 SP'!F8)</f>
        <v>103.86816</v>
      </c>
      <c r="E60" s="66">
        <f>IF($F5*'Jul''10 SP'!G7/'Jul''10 SP'!G8&gt;='Jul''10 SP'!G11,('Jul''10 SP'!G11*'Jul''10 SP'!G12/100)*'Jul''10 SP'!G8,('Bills Jul''10'!$F5*'Jul''10 SP'!G7/'Jul''10 SP'!G8*'Jul''10 SP'!G12/100)*'Jul''10 SP'!G8)</f>
        <v>105.6</v>
      </c>
      <c r="F60" s="66">
        <f>IF($F5*'Jul''10 SP'!H7/'Jul''10 SP'!H8&gt;='Jul''10 SP'!H11,('Jul''10 SP'!H11*'Jul''10 SP'!H12/100)*'Jul''10 SP'!H8,('Bills Jul''10'!$F5*'Jul''10 SP'!H7/'Jul''10 SP'!H8*'Jul''10 SP'!H12/100)*'Jul''10 SP'!H8)</f>
        <v>101.12</v>
      </c>
      <c r="G60" s="66">
        <f>IF($F5*'Jul''10 SP'!I7/'Jul''10 SP'!I8&gt;='Jul''10 SP'!I11,('Jul''10 SP'!I11*'Jul''10 SP'!I12/100)*'Jul''10 SP'!I8,('Bills Jul''10'!$F5*'Jul''10 SP'!I7/'Jul''10 SP'!I8*'Jul''10 SP'!I12/100)*'Jul''10 SP'!I8)</f>
        <v>99.263999999999996</v>
      </c>
      <c r="H60" s="66">
        <f>IF($F5*'Jul''10 SP'!J7/'Jul''10 SP'!J8&gt;='Jul''10 SP'!J11,('Jul''10 SP'!J11*'Jul''10 SP'!J12/100)*'Jul''10 SP'!J8,('Bills Jul''10'!$F5*'Jul''10 SP'!J7/'Jul''10 SP'!J8*'Jul''10 SP'!J12/100)*'Jul''10 SP'!J8)</f>
        <v>109.4016</v>
      </c>
      <c r="I60" s="66">
        <f>IF($F5*'Jul''10 SP'!K7/'Jul''10 SP'!K8&gt;='Jul''10 SP'!K11,('Jul''10 SP'!K11*'Jul''10 SP'!K12/100)*'Jul''10 SP'!K8,('Bills Jul''10'!$F5*'Jul''10 SP'!K7/'Jul''10 SP'!K8*'Jul''10 SP'!K12/100)*'Jul''10 SP'!K8)</f>
        <v>123.98976</v>
      </c>
      <c r="J60" s="67"/>
    </row>
    <row r="61" spans="1:10" x14ac:dyDescent="0.15">
      <c r="A61" s="47" t="s">
        <v>868</v>
      </c>
      <c r="C61" s="66">
        <f>IF(($F5*'Jul''10 SP'!E7/'Jul''10 SP'!E8&gt;'Jul''10 SP'!E11),('Bills Jul''10'!$F5*'Jul''10 SP'!E7/'Jul''10 SP'!E8-'Jul''10 SP'!E11)*'Jul''10 SP'!E13/100)*'Jul''10 SP'!E8</f>
        <v>202.16631709999999</v>
      </c>
      <c r="D61" s="66">
        <f>IF(($F5*'Jul''10 SP'!F7/'Jul''10 SP'!F8&gt;'Jul''10 SP'!F11),('Bills Jul''10'!$F5*'Jul''10 SP'!F7/'Jul''10 SP'!F8-'Jul''10 SP'!F11)*'Jul''10 SP'!F13/100)*'Jul''10 SP'!F8</f>
        <v>208.38064312999995</v>
      </c>
      <c r="E61" s="66">
        <f>IF(($F5*'Jul''10 SP'!G7/'Jul''10 SP'!G8&gt;'Jul''10 SP'!G11),('Bills Jul''10'!$F5*'Jul''10 SP'!G7/'Jul''10 SP'!G8-'Jul''10 SP'!G11)*'Jul''10 SP'!G13/100)*'Jul''10 SP'!G8</f>
        <v>211.96150799999995</v>
      </c>
      <c r="F61" s="66">
        <f>IF(($F5*'Jul''10 SP'!H7/'Jul''10 SP'!H8&gt;'Jul''10 SP'!H11),('Bills Jul''10'!$F5*'Jul''10 SP'!H7/'Jul''10 SP'!H8-'Jul''10 SP'!H11)*'Jul''10 SP'!H13/100)*'Jul''10 SP'!H8</f>
        <v>205.83038999999997</v>
      </c>
      <c r="G61" s="66">
        <f>IF(($F5*'Jul''10 SP'!I7/'Jul''10 SP'!I8&gt;'Jul''10 SP'!I11),('Bills Jul''10'!$F5*'Jul''10 SP'!I7/'Jul''10 SP'!I8-'Jul''10 SP'!I11)*'Jul''10 SP'!I13/100)*'Jul''10 SP'!I8</f>
        <v>197.50958699999995</v>
      </c>
      <c r="H61" s="66">
        <f>IF(($F5*'Jul''10 SP'!J7/'Jul''10 SP'!J8&gt;'Jul''10 SP'!J11),('Bills Jul''10'!$F5*'Jul''10 SP'!J7/'Jul''10 SP'!J8-'Jul''10 SP'!J11)*'Jul''10 SP'!J13/100)*'Jul''10 SP'!J8</f>
        <v>219.99035299999997</v>
      </c>
      <c r="I61" s="66">
        <f>IF(($F5*'Jul''10 SP'!K7/'Jul''10 SP'!K8&gt;'Jul''10 SP'!K11),('Bills Jul''10'!$F5*'Jul''10 SP'!K7/'Jul''10 SP'!K8-'Jul''10 SP'!K11)*'Jul''10 SP'!K13/100)*'Jul''10 SP'!K8</f>
        <v>248.35991185999995</v>
      </c>
      <c r="J61" s="67"/>
    </row>
    <row r="62" spans="1:10" x14ac:dyDescent="0.15">
      <c r="A62" s="47" t="s">
        <v>744</v>
      </c>
      <c r="C62" s="66">
        <f>IF($F5*'Jul''10 SP'!E9/'Jul''10 SP'!E10&gt;='Jul''10 SP'!E11,('Jul''10 SP'!E11*'Jul''10 SP'!E14/100)*'Jul''10 SP'!E10,('Bills Jul''10'!$F5*'Jul''10 SP'!E9/'Jul''10 SP'!E10*'Jul''10 SP'!E14/100)*'Jul''10 SP'!E10)</f>
        <v>171.21279999999999</v>
      </c>
      <c r="D62" s="66">
        <f>IF($F5*'Jul''10 SP'!F9/'Jul''10 SP'!F10&gt;='Jul''10 SP'!F11,('Jul''10 SP'!F11*'Jul''10 SP'!F14/100)*'Jul''10 SP'!F10,('Bills Jul''10'!$F5*'Jul''10 SP'!F9/'Jul''10 SP'!F10*'Jul''10 SP'!F14/100)*'Jul''10 SP'!F10)</f>
        <v>176.66175999999999</v>
      </c>
      <c r="E62" s="66">
        <f>IF($F5*'Jul''10 SP'!G9/'Jul''10 SP'!G10&gt;='Jul''10 SP'!G11,('Jul''10 SP'!G11*'Jul''10 SP'!G14/100)*'Jul''10 SP'!G10,('Bills Jul''10'!$F5*'Jul''10 SP'!G9/'Jul''10 SP'!G10*'Jul''10 SP'!G14/100)*'Jul''10 SP'!G10)</f>
        <v>180.22399999999999</v>
      </c>
      <c r="F62" s="66">
        <f>IF($F5*'Jul''10 SP'!H9/'Jul''10 SP'!H10&gt;='Jul''10 SP'!H11,('Jul''10 SP'!H11*'Jul''10 SP'!H14/100)*'Jul''10 SP'!H10,('Bills Jul''10'!$F5*'Jul''10 SP'!H9/'Jul''10 SP'!H10*'Jul''10 SP'!H14/100)*'Jul''10 SP'!H10)</f>
        <v>172.8</v>
      </c>
      <c r="G62" s="66">
        <f>IF($F5*'Jul''10 SP'!I9/'Jul''10 SP'!I10&gt;='Jul''10 SP'!I11,('Jul''10 SP'!I11*'Jul''10 SP'!I14/100)*'Jul''10 SP'!I10,('Bills Jul''10'!$F5*'Jul''10 SP'!I9/'Jul''10 SP'!I10*'Jul''10 SP'!I14/100)*'Jul''10 SP'!I10)</f>
        <v>168.96</v>
      </c>
      <c r="H62" s="66">
        <f>IF($F5*'Jul''10 SP'!J9/'Jul''10 SP'!J10&gt;='Jul''10 SP'!J11,('Jul''10 SP'!J11*'Jul''10 SP'!J14/100)*'Jul''10 SP'!J10,('Bills Jul''10'!$F5*'Jul''10 SP'!J9/'Jul''10 SP'!J10*'Jul''10 SP'!J14/100)*'Jul''10 SP'!J10)</f>
        <v>185.99680000000001</v>
      </c>
      <c r="I62" s="66">
        <f>IF($F5*'Jul''10 SP'!K9/'Jul''10 SP'!K10&gt;='Jul''10 SP'!K11,('Jul''10 SP'!K11*'Jul''10 SP'!K14/100)*'Jul''10 SP'!K10,('Bills Jul''10'!$F5*'Jul''10 SP'!K9/'Jul''10 SP'!K10*'Jul''10 SP'!K14/100)*'Jul''10 SP'!K10)</f>
        <v>219.22943999999998</v>
      </c>
      <c r="J62" s="67"/>
    </row>
    <row r="63" spans="1:10" x14ac:dyDescent="0.15">
      <c r="A63" s="47" t="s">
        <v>389</v>
      </c>
      <c r="C63" s="66">
        <f>IF(($F5*'Jul''10 SP'!E9/'Jul''10 SP'!E10&gt;'Jul''10 SP'!E11),('Bills Jul''10'!$F5*'Jul''10 SP'!E9/'Jul''10 SP'!E10-'Jul''10 SP'!E11)*'Jul''10 SP'!E15/100)*'Jul''10 SP'!E10</f>
        <v>342.99225839999997</v>
      </c>
      <c r="D63" s="66">
        <f>IF(($F5*'Jul''10 SP'!F9/'Jul''10 SP'!F10&gt;'Jul''10 SP'!F11),('Bills Jul''10'!$F5*'Jul''10 SP'!F9/'Jul''10 SP'!F10-'Jul''10 SP'!F11)*'Jul''10 SP'!F15/100)*'Jul''10 SP'!F10</f>
        <v>353.46187227999997</v>
      </c>
      <c r="E63" s="66">
        <f>IF(($F5*'Jul''10 SP'!G9/'Jul''10 SP'!G10&gt;'Jul''10 SP'!G11),('Bills Jul''10'!$F5*'Jul''10 SP'!G9/'Jul''10 SP'!G10-'Jul''10 SP'!G11)*'Jul''10 SP'!G15/100)*'Jul''10 SP'!G10</f>
        <v>359.69225599999993</v>
      </c>
      <c r="F63" s="66">
        <f>IF(($F5*'Jul''10 SP'!H9/'Jul''10 SP'!H10&gt;'Jul''10 SP'!H11),('Bills Jul''10'!$F5*'Jul''10 SP'!H9/'Jul''10 SP'!H10-'Jul''10 SP'!H11)*'Jul''10 SP'!H15/100)*'Jul''10 SP'!H10</f>
        <v>347.43001999999996</v>
      </c>
      <c r="G63" s="66">
        <f>IF(($F5*'Jul''10 SP'!I9/'Jul''10 SP'!I10&gt;'Jul''10 SP'!I11),('Bills Jul''10'!$F5*'Jul''10 SP'!I9/'Jul''10 SP'!I10-'Jul''10 SP'!I11)*'Jul''10 SP'!I15/100)*'Jul''10 SP'!I10</f>
        <v>333.99995199999989</v>
      </c>
      <c r="H63" s="66">
        <f>IF(($F5*'Jul''10 SP'!J9/'Jul''10 SP'!J10&gt;'Jul''10 SP'!J11),('Bills Jul''10'!$F5*'Jul''10 SP'!J9/'Jul''10 SP'!J10-'Jul''10 SP'!J11)*'Jul''10 SP'!J15/100)*'Jul''10 SP'!J10</f>
        <v>373.82302319999997</v>
      </c>
      <c r="I63" s="66">
        <f>IF(($F5*'Jul''10 SP'!K9/'Jul''10 SP'!K10&gt;'Jul''10 SP'!K11),('Bills Jul''10'!$F5*'Jul''10 SP'!K9/'Jul''10 SP'!K10-'Jul''10 SP'!K11)*'Jul''10 SP'!K15/100)*'Jul''10 SP'!K10</f>
        <v>416.83719533999988</v>
      </c>
      <c r="J63" s="67"/>
    </row>
    <row r="64" spans="1:10" x14ac:dyDescent="0.15">
      <c r="A64" s="47" t="s">
        <v>309</v>
      </c>
      <c r="C64" s="66">
        <f>365*'Jul''10 SP'!E16/100</f>
        <v>161.56360000000001</v>
      </c>
      <c r="D64" s="66">
        <f>365*'Jul''10 SP'!F16/100</f>
        <v>164.21350000000001</v>
      </c>
      <c r="E64" s="66">
        <f>365*'Jul''10 SP'!G16/100</f>
        <v>170.67399999999998</v>
      </c>
      <c r="F64" s="66">
        <f>365*'Jul''10 SP'!H16/100</f>
        <v>162.4615</v>
      </c>
      <c r="G64" s="66">
        <f>365*'Jul''10 SP'!I16/100</f>
        <v>152.04804999999999</v>
      </c>
      <c r="H64" s="66">
        <f>365*'Jul''10 SP'!J16/100</f>
        <v>171.55</v>
      </c>
      <c r="I64" s="66">
        <f>365*'Jul''10 SP'!K16/100</f>
        <v>195.8955</v>
      </c>
      <c r="J64" s="67">
        <f>AVERAGE(C64:I64)</f>
        <v>168.34373571428571</v>
      </c>
    </row>
    <row r="65" spans="1:10" x14ac:dyDescent="0.15">
      <c r="A65" s="69" t="s">
        <v>721</v>
      </c>
      <c r="B65" s="70"/>
      <c r="C65" s="71">
        <f>SUM(C60:C64)</f>
        <v>978.60697549999986</v>
      </c>
      <c r="D65" s="71">
        <f t="shared" ref="D65:I65" si="5">SUM(D60:D64)</f>
        <v>1006.5859354099998</v>
      </c>
      <c r="E65" s="71">
        <f t="shared" si="5"/>
        <v>1028.1517639999997</v>
      </c>
      <c r="F65" s="71">
        <f t="shared" si="5"/>
        <v>989.64190999999994</v>
      </c>
      <c r="G65" s="71">
        <f t="shared" si="5"/>
        <v>951.78158899999983</v>
      </c>
      <c r="H65" s="71">
        <f t="shared" si="5"/>
        <v>1060.7617762</v>
      </c>
      <c r="I65" s="71">
        <f t="shared" si="5"/>
        <v>1204.3118071999997</v>
      </c>
      <c r="J65" s="72">
        <f>AVERAGE(C65:I65)</f>
        <v>1031.4059653299998</v>
      </c>
    </row>
    <row r="66" spans="1:10" x14ac:dyDescent="0.15">
      <c r="C66" s="66"/>
      <c r="D66" s="66"/>
      <c r="E66" s="66"/>
      <c r="F66" s="66"/>
      <c r="G66" s="66"/>
      <c r="H66" s="66"/>
      <c r="I66" s="66"/>
      <c r="J66" s="73"/>
    </row>
    <row r="67" spans="1:10" x14ac:dyDescent="0.15">
      <c r="A67" s="62" t="s">
        <v>344</v>
      </c>
      <c r="C67" s="50" t="s">
        <v>872</v>
      </c>
      <c r="D67" s="50" t="s">
        <v>396</v>
      </c>
      <c r="E67" s="50" t="s">
        <v>397</v>
      </c>
      <c r="F67" s="50" t="s">
        <v>398</v>
      </c>
      <c r="G67" s="50" t="s">
        <v>163</v>
      </c>
      <c r="H67" s="50" t="s">
        <v>126</v>
      </c>
      <c r="I67" s="50" t="s">
        <v>816</v>
      </c>
      <c r="J67" s="65" t="s">
        <v>729</v>
      </c>
    </row>
    <row r="68" spans="1:10" x14ac:dyDescent="0.15">
      <c r="A68" s="47" t="s">
        <v>667</v>
      </c>
      <c r="C68" s="66">
        <f>IF($F5*'Jul''10 SP'!E20/'Jul''10 SP'!E21&gt;='Jul''10 SP'!E24,('Jul''10 SP'!E24*'Jul''10 SP'!E25/100)*'Jul''10 SP'!E21,('Bills Jul''10'!$F5*'Jul''10 SP'!E20/'Jul''10 SP'!E21*'Jul''10 SP'!E25/100)*'Jul''10 SP'!E21)</f>
        <v>119.65800000000002</v>
      </c>
      <c r="D68" s="66">
        <f>IF($F5*'Jul''10 SP'!F20/'Jul''10 SP'!F21&gt;='Jul''10 SP'!F24,('Jul''10 SP'!F24*'Jul''10 SP'!F25/100)*'Jul''10 SP'!F21,('Bills Jul''10'!$F5*'Jul''10 SP'!F20/'Jul''10 SP'!F21*'Jul''10 SP'!F25/100)*'Jul''10 SP'!F21)</f>
        <v>115.76950000000001</v>
      </c>
      <c r="E68" s="66">
        <f>IF($F5*'Jul''10 SP'!G20/'Jul''10 SP'!G21&gt;='Jul''10 SP'!G24,('Jul''10 SP'!G24*'Jul''10 SP'!G25/100)*'Jul''10 SP'!G21,('Bills Jul''10'!$F5*'Jul''10 SP'!G20/'Jul''10 SP'!G21*'Jul''10 SP'!G25/100)*'Jul''10 SP'!G21)</f>
        <v>115.5</v>
      </c>
      <c r="F68" s="66">
        <f>IF($F5*'Jul''10 SP'!H20/'Jul''10 SP'!H21&gt;='Jul''10 SP'!H24,('Jul''10 SP'!H24*'Jul''10 SP'!H25/100)*'Jul''10 SP'!H21,('Bills Jul''10'!$F5*'Jul''10 SP'!H20/'Jul''10 SP'!H21*'Jul''10 SP'!H25/100)*'Jul''10 SP'!H21)</f>
        <v>113.4</v>
      </c>
      <c r="G68" s="66">
        <f>IF($F5*'Jul''10 SP'!I20/'Jul''10 SP'!I21&gt;='Jul''10 SP'!I24,('Jul''10 SP'!I24*'Jul''10 SP'!I25/100)*'Jul''10 SP'!I21,('Bills Jul''10'!$F5*'Jul''10 SP'!I20/'Jul''10 SP'!I21*'Jul''10 SP'!I25/100)*'Jul''10 SP'!I21)</f>
        <v>109.34</v>
      </c>
      <c r="H68" s="66">
        <f>IF($F5*'Jul''10 SP'!J20/'Jul''10 SP'!J21&gt;='Jul''10 SP'!J24,('Jul''10 SP'!J24*'Jul''10 SP'!J25/100)*'Jul''10 SP'!J21,('Bills Jul''10'!$F5*'Jul''10 SP'!J20/'Jul''10 SP'!J21*'Jul''10 SP'!J25/100)*'Jul''10 SP'!J21)</f>
        <v>126.04899999999999</v>
      </c>
      <c r="I68" s="66">
        <f>IF($F5*'Jul''10 SP'!K20/'Jul''10 SP'!K21&gt;='Jul''10 SP'!K24,('Jul''10 SP'!K24*'Jul''10 SP'!K25/100)*'Jul''10 SP'!K21,('Bills Jul''10'!$F5*'Jul''10 SP'!K20/'Jul''10 SP'!K21*'Jul''10 SP'!K25/100)*'Jul''10 SP'!K21)</f>
        <v>141.596</v>
      </c>
      <c r="J68" s="68"/>
    </row>
    <row r="69" spans="1:10" x14ac:dyDescent="0.15">
      <c r="A69" s="47" t="s">
        <v>868</v>
      </c>
      <c r="C69" s="66">
        <f>IF(($F5*'Jul''10 SP'!E20/'Jul''10 SP'!E21&lt;'Jul''10 SP'!E24),(0),('Bills Jul''10'!$F5*'Jul''10 SP'!E20/'Jul''10 SP'!E21-'Jul''10 SP'!E24)*'Jul''10 SP'!E26/100)*'Jul''10 SP'!E21</f>
        <v>204.48132319999996</v>
      </c>
      <c r="D69" s="66">
        <f>IF(($F5*'Jul''10 SP'!F20/'Jul''10 SP'!F21&lt;'Jul''10 SP'!F24),(0),('Bills Jul''10'!$F5*'Jul''10 SP'!F20/'Jul''10 SP'!F21-'Jul''10 SP'!F24)*'Jul''10 SP'!F26/100)*'Jul''10 SP'!F21</f>
        <v>206.12887602999996</v>
      </c>
      <c r="E69" s="66">
        <f>IF(($F5*'Jul''10 SP'!G20/'Jul''10 SP'!G21&lt;'Jul''10 SP'!G24),(0),('Bills Jul''10'!$F5*'Jul''10 SP'!G20/'Jul''10 SP'!G21-'Jul''10 SP'!G24)*'Jul''10 SP'!G26/100)*'Jul''10 SP'!G21</f>
        <v>207.86881499999998</v>
      </c>
      <c r="F69" s="66">
        <f>IF(($F5*'Jul''10 SP'!H20/'Jul''10 SP'!H21&lt;'Jul''10 SP'!H24),(0),('Bills Jul''10'!$F5*'Jul''10 SP'!H20/'Jul''10 SP'!H21-'Jul''10 SP'!H24)*'Jul''10 SP'!H26/100)*'Jul''10 SP'!H21</f>
        <v>201.56975999999995</v>
      </c>
      <c r="G69" s="66">
        <f>IF(($F5*'Jul''10 SP'!I20/'Jul''10 SP'!I21&lt;'Jul''10 SP'!I24),(0),('Bills Jul''10'!$F5*'Jul''10 SP'!I20/'Jul''10 SP'!I21-'Jul''10 SP'!I24)*'Jul''10 SP'!I26/100)*'Jul''10 SP'!I21</f>
        <v>195.55066299999999</v>
      </c>
      <c r="H69" s="66">
        <f>IF(($F5*'Jul''10 SP'!J20/'Jul''10 SP'!J21&lt;'Jul''10 SP'!J24),(0),('Bills Jul''10'!$F5*'Jul''10 SP'!J20/'Jul''10 SP'!J21-'Jul''10 SP'!J24)*'Jul''10 SP'!J26/100)*'Jul''10 SP'!J21</f>
        <v>224.65229709999997</v>
      </c>
      <c r="I69" s="66">
        <f>IF(($F5*'Jul''10 SP'!K20/'Jul''10 SP'!K21&lt;'Jul''10 SP'!K24),(0),('Bills Jul''10'!$F5*'Jul''10 SP'!K20/'Jul''10 SP'!K21-'Jul''10 SP'!K24)*'Jul''10 SP'!K26/100)*'Jul''10 SP'!K21</f>
        <v>253.60835303999997</v>
      </c>
      <c r="J69" s="67"/>
    </row>
    <row r="70" spans="1:10" x14ac:dyDescent="0.15">
      <c r="A70" s="47" t="s">
        <v>744</v>
      </c>
      <c r="C70" s="66">
        <f>IF($F5*'Jul''10 SP'!E22/'Jul''10 SP'!E23&gt;='Jul''10 SP'!E24,('Jul''10 SP'!E24*'Jul''10 SP'!E27/100)*'Jul''10 SP'!E23,('Bills Jul''10'!$F5*'Jul''10 SP'!E22/'Jul''10 SP'!E23*'Jul''10 SP'!E27/100)*'Jul''10 SP'!E23)</f>
        <v>202.35599999999999</v>
      </c>
      <c r="D70" s="66">
        <f>IF($F5*'Jul''10 SP'!F22/'Jul''10 SP'!F23&gt;='Jul''10 SP'!F24,('Jul''10 SP'!F24*'Jul''10 SP'!F27/100)*'Jul''10 SP'!F23,('Bills Jul''10'!$F5*'Jul''10 SP'!F22/'Jul''10 SP'!F23*'Jul''10 SP'!F27/100)*'Jul''10 SP'!F23)</f>
        <v>189.72799999999998</v>
      </c>
      <c r="E70" s="66">
        <f>IF($F5*'Jul''10 SP'!G22/'Jul''10 SP'!G23&gt;='Jul''10 SP'!G24,('Jul''10 SP'!G24*'Jul''10 SP'!G27/100)*'Jul''10 SP'!G23,('Bills Jul''10'!$F5*'Jul''10 SP'!G22/'Jul''10 SP'!G23*'Jul''10 SP'!G27/100)*'Jul''10 SP'!G23)</f>
        <v>195.58</v>
      </c>
      <c r="F70" s="66">
        <f>IF($F5*'Jul''10 SP'!H22/'Jul''10 SP'!H23&gt;='Jul''10 SP'!H24,('Jul''10 SP'!H24*'Jul''10 SP'!H27/100)*'Jul''10 SP'!H23,('Bills Jul''10'!$F5*'Jul''10 SP'!H22/'Jul''10 SP'!H23*'Jul''10 SP'!H27/100)*'Jul''10 SP'!H23)</f>
        <v>208.6</v>
      </c>
      <c r="G70" s="66">
        <f>IF($F5*'Jul''10 SP'!I22/'Jul''10 SP'!I23&gt;='Jul''10 SP'!I24,('Jul''10 SP'!I24*'Jul''10 SP'!I27/100)*'Jul''10 SP'!I23,('Bills Jul''10'!$F5*'Jul''10 SP'!I22/'Jul''10 SP'!I23*'Jul''10 SP'!I27/100)*'Jul''10 SP'!I23)</f>
        <v>178.64</v>
      </c>
      <c r="H70" s="66">
        <f>IF($F5*'Jul''10 SP'!J22/'Jul''10 SP'!J23&gt;='Jul''10 SP'!J24,('Jul''10 SP'!J24*'Jul''10 SP'!J27/100)*'Jul''10 SP'!J23,('Bills Jul''10'!$F5*'Jul''10 SP'!J22/'Jul''10 SP'!J23*'Jul''10 SP'!J27/100)*'Jul''10 SP'!J23)</f>
        <v>206.822</v>
      </c>
      <c r="I70" s="66">
        <f>IF($F5*'Jul''10 SP'!K22/'Jul''10 SP'!K23&gt;='Jul''10 SP'!K24,('Jul''10 SP'!K24*'Jul''10 SP'!K27/100)*'Jul''10 SP'!K23,('Bills Jul''10'!$F5*'Jul''10 SP'!K22/'Jul''10 SP'!K23*'Jul''10 SP'!K27/100)*'Jul''10 SP'!K23)</f>
        <v>256.27139999999997</v>
      </c>
      <c r="J70" s="67"/>
    </row>
    <row r="71" spans="1:10" x14ac:dyDescent="0.15">
      <c r="A71" s="47" t="s">
        <v>389</v>
      </c>
      <c r="C71" s="66">
        <f>IF(($F5*'Jul''10 SP'!E22/'Jul''10 SP'!E23&lt;'Jul''10 SP'!E24),(0),('Bills Jul''10'!$F5*'Jul''10 SP'!E22/'Jul''10 SP'!E23-'Jul''10 SP'!E24)*'Jul''10 SP'!E28/100)*'Jul''10 SP'!E23</f>
        <v>357.84231559999995</v>
      </c>
      <c r="D71" s="66">
        <f>IF(($F5*'Jul''10 SP'!F22/'Jul''10 SP'!F23&lt;'Jul''10 SP'!F24),(0),('Bills Jul''10'!$F5*'Jul''10 SP'!F22/'Jul''10 SP'!F23-'Jul''10 SP'!F24)*'Jul''10 SP'!F28/100)*'Jul''10 SP'!F23</f>
        <v>365.14082065999997</v>
      </c>
      <c r="E71" s="66">
        <f>IF(($F5*'Jul''10 SP'!G22/'Jul''10 SP'!G23&lt;'Jul''10 SP'!G24),(0),('Bills Jul''10'!$F5*'Jul''10 SP'!G22/'Jul''10 SP'!G23-'Jul''10 SP'!G24)*'Jul''10 SP'!G28/100)*'Jul''10 SP'!G23</f>
        <v>375.70363599999996</v>
      </c>
      <c r="F71" s="66">
        <f>IF(($F5*'Jul''10 SP'!H22/'Jul''10 SP'!H23&lt;'Jul''10 SP'!H24),(0),('Bills Jul''10'!$F5*'Jul''10 SP'!H22/'Jul''10 SP'!H23-'Jul''10 SP'!H24)*'Jul''10 SP'!H28/100)*'Jul''10 SP'!H23</f>
        <v>369.54455999999999</v>
      </c>
      <c r="G71" s="66">
        <f>IF(($F5*'Jul''10 SP'!I22/'Jul''10 SP'!I23&lt;'Jul''10 SP'!I24),(0),('Bills Jul''10'!$F5*'Jul''10 SP'!I22/'Jul''10 SP'!I23-'Jul''10 SP'!I24)*'Jul''10 SP'!I28/100)*'Jul''10 SP'!I23</f>
        <v>344.90825599999994</v>
      </c>
      <c r="H71" s="66">
        <f>IF(($F5*'Jul''10 SP'!J22/'Jul''10 SP'!J23&lt;'Jul''10 SP'!J24),(0),('Bills Jul''10'!$F5*'Jul''10 SP'!J22/'Jul''10 SP'!J23-'Jul''10 SP'!J24)*'Jul''10 SP'!J28/100)*'Jul''10 SP'!J23</f>
        <v>398.18426339999991</v>
      </c>
      <c r="I71" s="66">
        <f>IF(($F5*'Jul''10 SP'!K22/'Jul''10 SP'!K23&lt;'Jul''10 SP'!K24),(0),('Bills Jul''10'!$F5*'Jul''10 SP'!K22/'Jul''10 SP'!K23-'Jul''10 SP'!K24)*'Jul''10 SP'!K28/100)*'Jul''10 SP'!K23</f>
        <v>459.71063305999991</v>
      </c>
      <c r="J71" s="67"/>
    </row>
    <row r="72" spans="1:10" x14ac:dyDescent="0.15">
      <c r="A72" s="47" t="s">
        <v>309</v>
      </c>
      <c r="C72" s="66">
        <f>365*'Jul''10 SP'!E29/100</f>
        <v>150.5625</v>
      </c>
      <c r="D72" s="66">
        <f>365*'Jul''10 SP'!F29/100</f>
        <v>161.92495</v>
      </c>
      <c r="E72" s="66">
        <f>365*'Jul''10 SP'!G29/100</f>
        <v>167.1335</v>
      </c>
      <c r="F72" s="66">
        <f>365*'Jul''10 SP'!H29/100</f>
        <v>161.11099999999999</v>
      </c>
      <c r="G72" s="66">
        <f>365*'Jul''10 SP'!I29/100</f>
        <v>150.48220000000001</v>
      </c>
      <c r="H72" s="66">
        <f>365*'Jul''10 SP'!J29/100</f>
        <v>175.2</v>
      </c>
      <c r="I72" s="66">
        <f>365*'Jul''10 SP'!K29/100</f>
        <v>190.27450000000002</v>
      </c>
      <c r="J72" s="67">
        <f>AVERAGE(C72:I72)</f>
        <v>165.24123571428572</v>
      </c>
    </row>
    <row r="73" spans="1:10" x14ac:dyDescent="0.15">
      <c r="A73" s="69" t="s">
        <v>721</v>
      </c>
      <c r="B73" s="70"/>
      <c r="C73" s="71">
        <f>SUM(C68:C72)</f>
        <v>1034.9001387999999</v>
      </c>
      <c r="D73" s="71">
        <f t="shared" ref="D73:I73" si="6">SUM(D68:D72)</f>
        <v>1038.6921466900001</v>
      </c>
      <c r="E73" s="71">
        <f t="shared" si="6"/>
        <v>1061.7859509999998</v>
      </c>
      <c r="F73" s="71">
        <f t="shared" si="6"/>
        <v>1054.22532</v>
      </c>
      <c r="G73" s="71">
        <f t="shared" si="6"/>
        <v>978.92111899999998</v>
      </c>
      <c r="H73" s="71">
        <f t="shared" si="6"/>
        <v>1130.9075605</v>
      </c>
      <c r="I73" s="71">
        <f t="shared" si="6"/>
        <v>1301.4608860999999</v>
      </c>
      <c r="J73" s="72">
        <f>AVERAGE(C73:I73)</f>
        <v>1085.8418745842855</v>
      </c>
    </row>
    <row r="74" spans="1:10" x14ac:dyDescent="0.15">
      <c r="C74" s="66"/>
      <c r="D74" s="66"/>
      <c r="E74" s="66"/>
      <c r="F74" s="66"/>
      <c r="G74" s="66"/>
      <c r="H74" s="66"/>
      <c r="I74" s="66"/>
      <c r="J74" s="75"/>
    </row>
    <row r="75" spans="1:10" x14ac:dyDescent="0.15">
      <c r="A75" s="62" t="s">
        <v>703</v>
      </c>
      <c r="C75" s="50" t="s">
        <v>872</v>
      </c>
      <c r="D75" s="50" t="s">
        <v>396</v>
      </c>
      <c r="E75" s="50" t="s">
        <v>397</v>
      </c>
      <c r="F75" s="50" t="s">
        <v>398</v>
      </c>
      <c r="G75" s="50" t="s">
        <v>163</v>
      </c>
      <c r="H75" s="50" t="s">
        <v>126</v>
      </c>
      <c r="I75" s="50" t="s">
        <v>816</v>
      </c>
      <c r="J75" s="65" t="s">
        <v>729</v>
      </c>
    </row>
    <row r="76" spans="1:10" x14ac:dyDescent="0.15">
      <c r="A76" s="47" t="s">
        <v>667</v>
      </c>
      <c r="C76" s="66">
        <f>IF($F5*'Jul''10 SP'!E33/'Jul''10 SP'!E34&gt;='Jul''10 SP'!E37,('Jul''10 SP'!E37*'Jul''10 SP'!E38/100)*'Jul''10 SP'!E34,('Bills Jul''10'!$F5*'Jul''10 SP'!E33/'Jul''10 SP'!E34*'Jul''10 SP'!E38/100)*'Jul''10 SP'!E34)</f>
        <v>113.9776</v>
      </c>
      <c r="D76" s="66">
        <f>IF($F5*'Jul''10 SP'!F33/'Jul''10 SP'!F34&gt;='Jul''10 SP'!F37,('Jul''10 SP'!F37*'Jul''10 SP'!F38/100)*'Jul''10 SP'!F34,('Bills Jul''10'!$F5*'Jul''10 SP'!F33/'Jul''10 SP'!F34*'Jul''10 SP'!F38/100)*'Jul''10 SP'!F34)</f>
        <v>114.86463999999999</v>
      </c>
      <c r="E76" s="66">
        <f>IF($F5*'Jul''10 SP'!G33/'Jul''10 SP'!G34&gt;='Jul''10 SP'!G37,('Jul''10 SP'!G37*'Jul''10 SP'!G38/100)*'Jul''10 SP'!G34,('Bills Jul''10'!$F5*'Jul''10 SP'!G33/'Jul''10 SP'!G34*'Jul''10 SP'!G38/100)*'Jul''10 SP'!G34)</f>
        <v>116.86399999999999</v>
      </c>
      <c r="F76" s="66">
        <f>IF($F5*'Jul''10 SP'!H33/'Jul''10 SP'!H34&gt;='Jul''10 SP'!H37,('Jul''10 SP'!H37*'Jul''10 SP'!H38/100)*'Jul''10 SP'!H34,('Bills Jul''10'!$F5*'Jul''10 SP'!H33/'Jul''10 SP'!H34*'Jul''10 SP'!H38/100)*'Jul''10 SP'!H34)</f>
        <v>114.56</v>
      </c>
      <c r="G76" s="66">
        <f>IF($F5*'Jul''10 SP'!I33/'Jul''10 SP'!I34&gt;='Jul''10 SP'!I37,('Jul''10 SP'!I37*'Jul''10 SP'!I38/100)*'Jul''10 SP'!I34,('Bills Jul''10'!$F5*'Jul''10 SP'!I33/'Jul''10 SP'!I34*'Jul''10 SP'!I38/100)*'Jul''10 SP'!I34)</f>
        <v>109.824</v>
      </c>
      <c r="H76" s="66">
        <f>IF($F5*'Jul''10 SP'!J33/'Jul''10 SP'!J34&gt;='Jul''10 SP'!J37,('Jul''10 SP'!J37*'Jul''10 SP'!J38/100)*'Jul''10 SP'!J34,('Bills Jul''10'!$F5*'Jul''10 SP'!J33/'Jul''10 SP'!J34*'Jul''10 SP'!J38/100)*'Jul''10 SP'!J34)</f>
        <v>123.41119999999999</v>
      </c>
      <c r="I76" s="66">
        <f>IF($F5*'Jul''10 SP'!K33/'Jul''10 SP'!K34&gt;='Jul''10 SP'!K37,('Jul''10 SP'!K37*'Jul''10 SP'!K38/100)*'Jul''10 SP'!K34,('Bills Jul''10'!$F5*'Jul''10 SP'!K33/'Jul''10 SP'!K34*'Jul''10 SP'!K38/100)*'Jul''10 SP'!K34)</f>
        <v>139.88991999999999</v>
      </c>
      <c r="J76" s="67"/>
    </row>
    <row r="77" spans="1:10" x14ac:dyDescent="0.15">
      <c r="A77" s="47" t="s">
        <v>868</v>
      </c>
      <c r="C77" s="66">
        <f>IF(($F5*'Jul''10 SP'!E33/'Jul''10 SP'!E34&lt;'Jul''10 SP'!E37),(0),('Bills Jul''10'!$F5*'Jul''10 SP'!E33/'Jul''10 SP'!E34-'Jul''10 SP'!E37)*'Jul''10 SP'!E39/100)*'Jul''10 SP'!E34</f>
        <v>206.50189339999997</v>
      </c>
      <c r="D77" s="66">
        <f>IF(($F5*'Jul''10 SP'!F33/'Jul''10 SP'!F34&lt;'Jul''10 SP'!F37),(0),('Bills Jul''10'!$F5*'Jul''10 SP'!F33/'Jul''10 SP'!F34-'Jul''10 SP'!F37)*'Jul''10 SP'!F39/100)*'Jul''10 SP'!F34</f>
        <v>208.04343163999999</v>
      </c>
      <c r="E77" s="66">
        <f>IF(($F5*'Jul''10 SP'!G33/'Jul''10 SP'!G34&lt;'Jul''10 SP'!G37),(0),('Bills Jul''10'!$F5*'Jul''10 SP'!G33/'Jul''10 SP'!G34-'Jul''10 SP'!G37)*'Jul''10 SP'!G39/100)*'Jul''10 SP'!G34</f>
        <v>211.96150799999995</v>
      </c>
      <c r="F77" s="66">
        <f>IF(($F5*'Jul''10 SP'!H33/'Jul''10 SP'!H34&lt;'Jul''10 SP'!H37),(0),('Bills Jul''10'!$F5*'Jul''10 SP'!H33/'Jul''10 SP'!H34-'Jul''10 SP'!H37)*'Jul''10 SP'!H39/100)*'Jul''10 SP'!H34</f>
        <v>202.91080999999994</v>
      </c>
      <c r="G77" s="66">
        <f>IF(($F5*'Jul''10 SP'!I33/'Jul''10 SP'!I34&lt;'Jul''10 SP'!I37),(0),('Bills Jul''10'!$F5*'Jul''10 SP'!I33/'Jul''10 SP'!I34-'Jul''10 SP'!I37)*'Jul''10 SP'!I39/100)*'Jul''10 SP'!I34</f>
        <v>199.11535599999999</v>
      </c>
      <c r="H77" s="66">
        <f>IF(($F5*'Jul''10 SP'!J33/'Jul''10 SP'!J34&lt;'Jul''10 SP'!J37),(0),('Bills Jul''10'!$F5*'Jul''10 SP'!J33/'Jul''10 SP'!J34-'Jul''10 SP'!J37)*'Jul''10 SP'!J39/100)*'Jul''10 SP'!J34</f>
        <v>224.48650619999998</v>
      </c>
      <c r="I77" s="66">
        <f>IF(($F5*'Jul''10 SP'!K33/'Jul''10 SP'!K34&lt;'Jul''10 SP'!K37),(0),('Bills Jul''10'!$F5*'Jul''10 SP'!K33/'Jul''10 SP'!K34-'Jul''10 SP'!K37)*'Jul''10 SP'!K39/100)*'Jul''10 SP'!K34</f>
        <v>252.61082034</v>
      </c>
      <c r="J77" s="67"/>
    </row>
    <row r="78" spans="1:10" x14ac:dyDescent="0.15">
      <c r="A78" s="47" t="s">
        <v>744</v>
      </c>
      <c r="C78" s="66">
        <f>IF($F5*'Jul''10 SP'!E35/'Jul''10 SP'!E36&gt;='Jul''10 SP'!E37,('Jul''10 SP'!E37*'Jul''10 SP'!E40/100)*'Jul''10 SP'!E36,('Bills Jul''10'!$F5*'Jul''10 SP'!E35/'Jul''10 SP'!E36*'Jul''10 SP'!E40/100)*'Jul''10 SP'!E36)</f>
        <v>193.45920000000001</v>
      </c>
      <c r="D78" s="66">
        <f>IF($F5*'Jul''10 SP'!F35/'Jul''10 SP'!F36&gt;='Jul''10 SP'!F37,('Jul''10 SP'!F37*'Jul''10 SP'!F40/100)*'Jul''10 SP'!F36,('Bills Jul''10'!$F5*'Jul''10 SP'!F35/'Jul''10 SP'!F36*'Jul''10 SP'!F40/100)*'Jul''10 SP'!F36)</f>
        <v>194.85311999999999</v>
      </c>
      <c r="E78" s="66">
        <f>IF($F5*'Jul''10 SP'!G35/'Jul''10 SP'!G36&gt;='Jul''10 SP'!G37,('Jul''10 SP'!G37*'Jul''10 SP'!G40/100)*'Jul''10 SP'!G36,('Bills Jul''10'!$F5*'Jul''10 SP'!G35/'Jul''10 SP'!G36*'Jul''10 SP'!G40/100)*'Jul''10 SP'!G36)</f>
        <v>198.52799999999999</v>
      </c>
      <c r="F78" s="66">
        <f>IF($F5*'Jul''10 SP'!H35/'Jul''10 SP'!H36&gt;='Jul''10 SP'!H37,('Jul''10 SP'!H37*'Jul''10 SP'!H40/100)*'Jul''10 SP'!H36,('Bills Jul''10'!$F5*'Jul''10 SP'!H35/'Jul''10 SP'!H36*'Jul''10 SP'!H40/100)*'Jul''10 SP'!H36)</f>
        <v>190.72</v>
      </c>
      <c r="G78" s="66">
        <f>IF($F5*'Jul''10 SP'!I35/'Jul''10 SP'!I36&gt;='Jul''10 SP'!I37,('Jul''10 SP'!I37*'Jul''10 SP'!I40/100)*'Jul''10 SP'!I36,('Bills Jul''10'!$F5*'Jul''10 SP'!I35/'Jul''10 SP'!I36*'Jul''10 SP'!I40/100)*'Jul''10 SP'!I36)</f>
        <v>187.26400000000001</v>
      </c>
      <c r="H78" s="66">
        <f>IF($F5*'Jul''10 SP'!J35/'Jul''10 SP'!J36&gt;='Jul''10 SP'!J37,('Jul''10 SP'!J37*'Jul''10 SP'!J40/100)*'Jul''10 SP'!J36,('Bills Jul''10'!$F5*'Jul''10 SP'!J35/'Jul''10 SP'!J36*'Jul''10 SP'!J40/100)*'Jul''10 SP'!J36)</f>
        <v>210.49600000000001</v>
      </c>
      <c r="I78" s="66">
        <f>IF($F5*'Jul''10 SP'!K35/'Jul''10 SP'!K36&gt;='Jul''10 SP'!K37,('Jul''10 SP'!K37*'Jul''10 SP'!K40/100)*'Jul''10 SP'!K36,('Bills Jul''10'!$F5*'Jul''10 SP'!K35/'Jul''10 SP'!K36*'Jul''10 SP'!K40/100)*'Jul''10 SP'!K36)</f>
        <v>255.16672</v>
      </c>
      <c r="J78" s="67"/>
    </row>
    <row r="79" spans="1:10" x14ac:dyDescent="0.15">
      <c r="A79" s="47" t="s">
        <v>389</v>
      </c>
      <c r="C79" s="66">
        <f>IF(($F5*'Jul''10 SP'!E35/'Jul''10 SP'!E36&lt;'Jul''10 SP'!E37),(0),('Bills Jul''10'!$F5*'Jul''10 SP'!E35/'Jul''10 SP'!E36-'Jul''10 SP'!E37)*'Jul''10 SP'!E41/100)*'Jul''10 SP'!E36</f>
        <v>386.66917519999993</v>
      </c>
      <c r="D79" s="66">
        <f>IF(($F5*'Jul''10 SP'!F35/'Jul''10 SP'!F36&lt;'Jul''10 SP'!F37),(0),('Bills Jul''10'!$F5*'Jul''10 SP'!F35/'Jul''10 SP'!F36-'Jul''10 SP'!F37)*'Jul''10 SP'!F41/100)*'Jul''10 SP'!F36</f>
        <v>389.78436705999991</v>
      </c>
      <c r="E79" s="66">
        <f>IF(($F5*'Jul''10 SP'!G35/'Jul''10 SP'!G36&lt;'Jul''10 SP'!G37),(0),('Bills Jul''10'!$F5*'Jul''10 SP'!G35/'Jul''10 SP'!G36-'Jul''10 SP'!G37)*'Jul''10 SP'!G41/100)*'Jul''10 SP'!G36</f>
        <v>398.23071199999998</v>
      </c>
      <c r="F79" s="66">
        <f>IF(($F5*'Jul''10 SP'!H35/'Jul''10 SP'!H36&lt;'Jul''10 SP'!H37),(0),('Bills Jul''10'!$F5*'Jul''10 SP'!H35/'Jul''10 SP'!H36-'Jul''10 SP'!H37)*'Jul''10 SP'!H41/100)*'Jul''10 SP'!H36</f>
        <v>382.46497999999991</v>
      </c>
      <c r="G79" s="66">
        <f>IF(($F5*'Jul''10 SP'!I35/'Jul''10 SP'!I36&lt;'Jul''10 SP'!I37),(0),('Bills Jul''10'!$F5*'Jul''10 SP'!I35/'Jul''10 SP'!I36-'Jul''10 SP'!I37)*'Jul''10 SP'!I41/100)*'Jul''10 SP'!I36</f>
        <v>369.32686999999993</v>
      </c>
      <c r="H79" s="66">
        <f>IF(($F5*'Jul''10 SP'!J35/'Jul''10 SP'!J36&lt;'Jul''10 SP'!J37),(0),('Bills Jul''10'!$F5*'Jul''10 SP'!J35/'Jul''10 SP'!J36-'Jul''10 SP'!J37)*'Jul''10 SP'!J41/100)*'Jul''10 SP'!J36</f>
        <v>420.711478</v>
      </c>
      <c r="I79" s="66">
        <f>IF(($F5*'Jul''10 SP'!K35/'Jul''10 SP'!K36&lt;'Jul''10 SP'!K37),(0),('Bills Jul''10'!$F5*'Jul''10 SP'!K35/'Jul''10 SP'!K36-'Jul''10 SP'!K37)*'Jul''10 SP'!K41/100)*'Jul''10 SP'!K36</f>
        <v>455.67928765999989</v>
      </c>
      <c r="J79" s="67"/>
    </row>
    <row r="80" spans="1:10" x14ac:dyDescent="0.15">
      <c r="A80" s="47" t="s">
        <v>309</v>
      </c>
      <c r="C80" s="66">
        <f>365*'Jul''10 SP'!E42/100</f>
        <v>169.63374999999999</v>
      </c>
      <c r="D80" s="66">
        <f>365*'Jul''10 SP'!F42/100</f>
        <v>168.63</v>
      </c>
      <c r="E80" s="66">
        <f>365*'Jul''10 SP'!G42/100</f>
        <v>177.86449999999996</v>
      </c>
      <c r="F80" s="66">
        <f>365*'Jul''10 SP'!H42/100</f>
        <v>166.80500000000001</v>
      </c>
      <c r="G80" s="66">
        <f>365*'Jul''10 SP'!I42/100</f>
        <v>159.19475</v>
      </c>
      <c r="H80" s="66">
        <f>365*'Jul''10 SP'!J42/100</f>
        <v>182.5</v>
      </c>
      <c r="I80" s="66">
        <f>365*'Jul''10 SP'!K42/100</f>
        <v>195.8955</v>
      </c>
      <c r="J80" s="71">
        <f>AVERAGE(C80:I80)</f>
        <v>174.36050000000003</v>
      </c>
    </row>
    <row r="81" spans="1:18" x14ac:dyDescent="0.15">
      <c r="A81" s="69" t="s">
        <v>721</v>
      </c>
      <c r="B81" s="70"/>
      <c r="C81" s="71">
        <f>SUM(C76:C80)</f>
        <v>1070.2416185999998</v>
      </c>
      <c r="D81" s="71">
        <f t="shared" ref="D81:I81" si="7">SUM(D76:D80)</f>
        <v>1076.1755586999998</v>
      </c>
      <c r="E81" s="71">
        <f t="shared" si="7"/>
        <v>1103.4487199999999</v>
      </c>
      <c r="F81" s="71">
        <f t="shared" si="7"/>
        <v>1057.4607899999999</v>
      </c>
      <c r="G81" s="71">
        <f t="shared" si="7"/>
        <v>1024.724976</v>
      </c>
      <c r="H81" s="71">
        <f t="shared" si="7"/>
        <v>1161.6051841999999</v>
      </c>
      <c r="I81" s="71">
        <f t="shared" si="7"/>
        <v>1299.242248</v>
      </c>
      <c r="J81" s="72">
        <f>AVERAGE(C81:I81)</f>
        <v>1113.2712993571427</v>
      </c>
    </row>
    <row r="82" spans="1:18" x14ac:dyDescent="0.15">
      <c r="J82" s="85"/>
    </row>
    <row r="83" spans="1:18" x14ac:dyDescent="0.1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x14ac:dyDescent="0.15">
      <c r="J84" s="85"/>
    </row>
    <row r="85" spans="1:18" x14ac:dyDescent="0.15">
      <c r="J85" s="85"/>
    </row>
    <row r="86" spans="1:18" x14ac:dyDescent="0.15">
      <c r="J86" s="75"/>
    </row>
    <row r="89" spans="1:18" x14ac:dyDescent="0.15">
      <c r="J89" s="85"/>
    </row>
    <row r="90" spans="1:18" x14ac:dyDescent="0.15">
      <c r="J90" s="85"/>
    </row>
    <row r="91" spans="1:18" x14ac:dyDescent="0.15">
      <c r="J91" s="85"/>
    </row>
    <row r="92" spans="1:18" x14ac:dyDescent="0.15">
      <c r="J92" s="85"/>
    </row>
    <row r="93" spans="1:18" x14ac:dyDescent="0.15">
      <c r="J93" s="75"/>
    </row>
  </sheetData>
  <sheetProtection algorithmName="SHA-512" hashValue="jkrBWW6feZGTrDvBT14WwUbT4bTsD98bmf8WOi1OuMSazupVjARZbinFmxNYcg6GGo7nXnsSox0898AvsRsOdg==" saltValue="d7SH3mhEg/knsPFOGG/iO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indexed="24"/>
  </sheetPr>
  <dimension ref="A1:R83"/>
  <sheetViews>
    <sheetView zoomScale="125" workbookViewId="0">
      <pane xSplit="16" topLeftCell="Q1" activePane="topRight" state="frozen"/>
      <selection pane="topRight" activeCell="C17" sqref="C17:E17"/>
    </sheetView>
  </sheetViews>
  <sheetFormatPr baseColWidth="10" defaultColWidth="8.83203125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3" width="11.6640625" style="47" customWidth="1"/>
    <col min="14" max="14" width="15" style="47" customWidth="1"/>
    <col min="15" max="16384" width="8.83203125" style="47"/>
  </cols>
  <sheetData>
    <row r="1" spans="1:18" x14ac:dyDescent="0.15">
      <c r="A1" s="58" t="s">
        <v>124</v>
      </c>
    </row>
    <row r="2" spans="1:18" x14ac:dyDescent="0.15">
      <c r="A2" s="81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</row>
    <row r="3" spans="1:18" x14ac:dyDescent="0.15">
      <c r="A3" s="61" t="s">
        <v>536</v>
      </c>
    </row>
    <row r="5" spans="1:18" x14ac:dyDescent="0.15">
      <c r="A5" s="62" t="s">
        <v>523</v>
      </c>
      <c r="B5" s="62"/>
      <c r="C5" s="62" t="s">
        <v>911</v>
      </c>
      <c r="F5" s="76">
        <v>60000</v>
      </c>
    </row>
    <row r="6" spans="1:18" x14ac:dyDescent="0.15">
      <c r="C6" s="63" t="s">
        <v>732</v>
      </c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816</v>
      </c>
      <c r="J9" s="65" t="s">
        <v>729</v>
      </c>
    </row>
    <row r="10" spans="1:18" x14ac:dyDescent="0.15">
      <c r="A10" s="47" t="s">
        <v>667</v>
      </c>
      <c r="C10" s="66">
        <f>IF($F5*'Jan''10 Multi'!E7/'Jan''10 Multi'!E8&gt;='Jan''10 Multi'!E11,('Jan''10 Multi'!E11*'Jan''10 Multi'!E13/100)*'Jan''10 Multi'!E8,($F5*'Jan''10 Multi'!E7/'Jan''10 Multi'!E8*'Jan''10 Multi'!E13/100)*'Jan''10 Multi'!E8)</f>
        <v>273.04199999999997</v>
      </c>
      <c r="D10" s="66">
        <f>IF($F5*'Jan''10 Multi'!F7/'Jan''10 Multi'!F8&gt;='Jan''10 Multi'!F11,('Jan''10 Multi'!F11*'Jan''10 Multi'!F13/100)*'Jan''10 Multi'!F8,($F5*'Jan''10 Multi'!F7/'Jan''10 Multi'!F8*'Jan''10 Multi'!F13/100)*'Jan''10 Multi'!F8)</f>
        <v>290.66399999999999</v>
      </c>
      <c r="E10" s="66">
        <f>IF($F5*'Jan''10 Multi'!G7/'Jan''10 Multi'!G8&gt;='Jan''10 Multi'!G11,('Jan''10 Multi'!G11*'Jan''10 Multi'!G13/100)*'Jan''10 Multi'!G8,($F5*'Jan''10 Multi'!G7/'Jan''10 Multi'!G8*'Jan''10 Multi'!G13/100)*'Jan''10 Multi'!G8)</f>
        <v>273.24</v>
      </c>
      <c r="F10" s="66">
        <f>IF($F5*'Jan''10 Multi'!H7/'Jan''10 Multi'!H8&gt;='Jan''10 Multi'!H11,('Jan''10 Multi'!H11*'Jan''10 Multi'!H13/100)*'Jan''10 Multi'!H8,($F5*'Jan''10 Multi'!H7/'Jan''10 Multi'!H8*'Jan''10 Multi'!H13/100)*'Jan''10 Multi'!H8)</f>
        <v>282.60000000000002</v>
      </c>
      <c r="G10" s="66">
        <f>IF($F5*'Jan''10 Multi'!I7/'Jan''10 Multi'!I8&gt;='Jan''10 Multi'!I11,('Jan''10 Multi'!I11*'Jan''10 Multi'!I13/100)*'Jan''10 Multi'!I8,($F5*'Jan''10 Multi'!I7/'Jan''10 Multi'!I8*'Jan''10 Multi'!I13/100)*'Jan''10 Multi'!I8)</f>
        <v>267.29999999999995</v>
      </c>
      <c r="H10" s="66">
        <f>IF($F5*'Jan''10 Multi'!J7/'Jan''10 Multi'!J8&gt;='Jan''10 Multi'!J11,('Jan''10 Multi'!J11*'Jan''10 Multi'!J13/100)*'Jan''10 Multi'!J8,($F5*'Jan''10 Multi'!J7/'Jan''10 Multi'!J8*'Jan''10 Multi'!J13/100)*'Jan''10 Multi'!J8)</f>
        <v>288.28800000000001</v>
      </c>
      <c r="I10" s="66">
        <f>IF($F5*'Jan''10 Multi'!K7/'Jan''10 Multi'!K8&gt;='Jan''10 Multi'!K11,('Jan''10 Multi'!K11*'Jan''10 Multi'!K13/100)*'Jan''10 Multi'!K8,($F5*'Jan''10 Multi'!K7/'Jan''10 Multi'!K8*'Jan''10 Multi'!K13/100)*'Jan''10 Multi'!K8)</f>
        <v>354.56939999999997</v>
      </c>
      <c r="J10" s="67"/>
    </row>
    <row r="11" spans="1:18" x14ac:dyDescent="0.15">
      <c r="A11" s="47" t="s">
        <v>170</v>
      </c>
      <c r="C11" s="66">
        <f>IF($F5*'Jan''10 Multi'!E7/'Jan''10 Multi'!E8&lt;'Jan''10 Multi'!E11,0,IF($F5*'Jan''10 Multi'!E7/'Jan''10 Multi'!E8&lt;='Jan''10 Multi'!E12,($F5*'Jan''10 Multi'!E7/'Jan''10 Multi'!E8-'Jan''10 Multi'!E11)*('Jan''10 Multi'!E14/100)*'Jan''10 Multi'!E8,('Jan''10 Multi'!E12-'Jan''10 Multi'!E11)*('Jan''10 Multi'!E14/100)*'Jan''10 Multi'!E8))</f>
        <v>94.446000000000026</v>
      </c>
      <c r="D11" s="66">
        <f>IF($F5*'Jan''10 Multi'!F7/'Jan''10 Multi'!F8&lt;'Jan''10 Multi'!F11,0,IF($F5*'Jan''10 Multi'!F7/'Jan''10 Multi'!F8&lt;='Jan''10 Multi'!F12,($F5*'Jan''10 Multi'!F7/'Jan''10 Multi'!F8-'Jan''10 Multi'!F11)*('Jan''10 Multi'!F14/100)*'Jan''10 Multi'!F8,('Jan''10 Multi'!F12-'Jan''10 Multi'!F11)*('Jan''10 Multi'!F14/100)*'Jan''10 Multi'!F8))</f>
        <v>99.613799999999969</v>
      </c>
      <c r="E11" s="66">
        <f>IF($F5*'Jan''10 Multi'!G7/'Jan''10 Multi'!G8&lt;'Jan''10 Multi'!G11,0,IF($F5*'Jan''10 Multi'!G7/'Jan''10 Multi'!G8&lt;='Jan''10 Multi'!G12,($F5*'Jan''10 Multi'!G7/'Jan''10 Multi'!G8-'Jan''10 Multi'!G11)*('Jan''10 Multi'!G14/100)*'Jan''10 Multi'!G8,('Jan''10 Multi'!G12-'Jan''10 Multi'!G11)*('Jan''10 Multi'!G14/100)*'Jan''10 Multi'!G8))</f>
        <v>98.01</v>
      </c>
      <c r="F11" s="66">
        <f>IF($F5*'Jan''10 Multi'!H7/'Jan''10 Multi'!H8&lt;'Jan''10 Multi'!H11,0,IF($F5*'Jan''10 Multi'!H7/'Jan''10 Multi'!H8&lt;='Jan''10 Multi'!H12,($F5*'Jan''10 Multi'!H7/'Jan''10 Multi'!H8-'Jan''10 Multi'!H11)*('Jan''10 Multi'!H14/100)*'Jan''10 Multi'!H8,('Jan''10 Multi'!H12-'Jan''10 Multi'!H11)*('Jan''10 Multi'!H14/100)*'Jan''10 Multi'!H8))</f>
        <v>0</v>
      </c>
      <c r="G11" s="66">
        <f>IF($F5*'Jan''10 Multi'!I7/'Jan''10 Multi'!I8&lt;'Jan''10 Multi'!I11,0,IF($F5*'Jan''10 Multi'!I7/'Jan''10 Multi'!I8&lt;='Jan''10 Multi'!I12,($F5*'Jan''10 Multi'!I7/'Jan''10 Multi'!I8-'Jan''10 Multi'!I11)*('Jan''10 Multi'!I14/100)*'Jan''10 Multi'!I8,('Jan''10 Multi'!I12-'Jan''10 Multi'!I11)*('Jan''10 Multi'!I14/100)*'Jan''10 Multi'!I8))</f>
        <v>99</v>
      </c>
      <c r="H11" s="66">
        <f>IF($F5*'Jan''10 Multi'!J7/'Jan''10 Multi'!J8&lt;'Jan''10 Multi'!J11,0,IF($F5*'Jan''10 Multi'!J7/'Jan''10 Multi'!J8&lt;='Jan''10 Multi'!J12,($F5*'Jan''10 Multi'!J7/'Jan''10 Multi'!J8-'Jan''10 Multi'!J11)*('Jan''10 Multi'!J14/100)*'Jan''10 Multi'!J8,('Jan''10 Multi'!J12-'Jan''10 Multi'!J11)*('Jan''10 Multi'!J14/100)*'Jan''10 Multi'!J8))</f>
        <v>105.13800000000001</v>
      </c>
      <c r="I11" s="66">
        <f>IF($F5*'Jan''10 Multi'!K7/'Jan''10 Multi'!K8&lt;'Jan''10 Multi'!K11,0,IF($F5*'Jan''10 Multi'!K7/'Jan''10 Multi'!K8&lt;='Jan''10 Multi'!K12,($F5*'Jan''10 Multi'!K7/'Jan''10 Multi'!K8-'Jan''10 Multi'!K11)*('Jan''10 Multi'!K14/100)*'Jan''10 Multi'!K8,('Jan''10 Multi'!K12-'Jan''10 Multi'!K11)*('Jan''10 Multi'!K14/100)*'Jan''10 Multi'!K8))</f>
        <v>129.3939</v>
      </c>
      <c r="J11" s="67"/>
    </row>
    <row r="12" spans="1:18" x14ac:dyDescent="0.15">
      <c r="A12" s="47" t="s">
        <v>868</v>
      </c>
      <c r="C12" s="66">
        <f>IF(($F5*'Jan''10 Multi'!E7/'Jan''10 Multi'!E8&gt;'Jan''10 Multi'!E12),($F5*'Jan''10 Multi'!E7/'Jan''10 Multi'!E8-'Jan''10 Multi'!E12)*'Jan''10 Multi'!E15/100)*'Jan''10 Multi'!E8</f>
        <v>22.274999999999999</v>
      </c>
      <c r="D12" s="66">
        <f>IF(($F5*'Jan''10 Multi'!F7/'Jan''10 Multi'!F8&gt;'Jan''10 Multi'!F12),($F5*'Jan''10 Multi'!F7/'Jan''10 Multi'!F8-'Jan''10 Multi'!F12)*'Jan''10 Multi'!F15/100)*'Jan''10 Multi'!F8</f>
        <v>24.0306</v>
      </c>
      <c r="E12" s="66">
        <f>IF(($F5*'Jan''10 Multi'!G7/'Jan''10 Multi'!G8&gt;'Jan''10 Multi'!G12),($F5*'Jan''10 Multi'!G7/'Jan''10 Multi'!G8-'Jan''10 Multi'!G12)*'Jan''10 Multi'!G15/100)*'Jan''10 Multi'!G8</f>
        <v>23.1</v>
      </c>
      <c r="F12" s="66">
        <f>IF(($F5*'Jan''10 Multi'!H7/'Jan''10 Multi'!H8&gt;'Jan''10 Multi'!H12),($F5*'Jan''10 Multi'!H7/'Jan''10 Multi'!H8-'Jan''10 Multi'!H12)*'Jan''10 Multi'!H15/100)*'Jan''10 Multi'!H8</f>
        <v>132</v>
      </c>
      <c r="G12" s="66">
        <f>IF(($F5*'Jan''10 Multi'!I7/'Jan''10 Multi'!I8&gt;'Jan''10 Multi'!I12),($F5*'Jan''10 Multi'!I7/'Jan''10 Multi'!I8-'Jan''10 Multi'!I12)*'Jan''10 Multi'!I15/100)*'Jan''10 Multi'!I8</f>
        <v>23.759999999999998</v>
      </c>
      <c r="H12" s="66">
        <f>IF(($F5*'Jan''10 Multi'!J7/'Jan''10 Multi'!J8&gt;'Jan''10 Multi'!J12),($F5*'Jan''10 Multi'!J7/'Jan''10 Multi'!J8-'Jan''10 Multi'!J12)*'Jan''10 Multi'!J15/100)*'Jan''10 Multi'!J8</f>
        <v>24.023999999999997</v>
      </c>
      <c r="I12" s="66">
        <f>IF(($F5*'Jan''10 Multi'!K7/'Jan''10 Multi'!K8&gt;'Jan''10 Multi'!K12),($F5*'Jan''10 Multi'!K7/'Jan''10 Multi'!K8-'Jan''10 Multi'!K12)*'Jan''10 Multi'!K15/100)*'Jan''10 Multi'!K8</f>
        <v>30.663300000000007</v>
      </c>
      <c r="J12" s="67"/>
    </row>
    <row r="13" spans="1:18" x14ac:dyDescent="0.15">
      <c r="A13" s="47" t="s">
        <v>744</v>
      </c>
      <c r="C13" s="66">
        <f>IF($F5*'Jan''10 Multi'!E9/'Jan''10 Multi'!E10&gt;='Jan''10 Multi'!E11,('Jan''10 Multi'!E11*'Jan''10 Multi'!E16/100)*'Jan''10 Multi'!E10,($F5*'Jan''10 Multi'!E9/'Jan''10 Multi'!E10*'Jan''10 Multi'!E16/100)*'Jan''10 Multi'!E10)</f>
        <v>253.63800000000003</v>
      </c>
      <c r="D13" s="66">
        <f>IF($F5*'Jan''10 Multi'!F9/'Jan''10 Multi'!F10&gt;='Jan''10 Multi'!F11,('Jan''10 Multi'!F11*'Jan''10 Multi'!F16/100)*'Jan''10 Multi'!F10,($F5*'Jan''10 Multi'!F9/'Jan''10 Multi'!F10*'Jan''10 Multi'!F16/100)*'Jan''10 Multi'!F10)</f>
        <v>270.21059999999994</v>
      </c>
      <c r="E13" s="66">
        <f>IF($F5*'Jan''10 Multi'!G9/'Jan''10 Multi'!G10&gt;='Jan''10 Multi'!G11,('Jan''10 Multi'!G11*'Jan''10 Multi'!G16/100)*'Jan''10 Multi'!G10,($F5*'Jan''10 Multi'!G9/'Jan''10 Multi'!G10*'Jan''10 Multi'!G16/100)*'Jan''10 Multi'!G10)</f>
        <v>281.15999999999997</v>
      </c>
      <c r="F13" s="66">
        <f>IF($F5*'Jan''10 Multi'!H9/'Jan''10 Multi'!H10&gt;='Jan''10 Multi'!H11,('Jan''10 Multi'!H11*'Jan''10 Multi'!H16/100)*'Jan''10 Multi'!H10,($F5*'Jan''10 Multi'!H9/'Jan''10 Multi'!H10*'Jan''10 Multi'!H16/100)*'Jan''10 Multi'!H10)</f>
        <v>262.79999999999995</v>
      </c>
      <c r="G13" s="66">
        <f>IF($F5*'Jan''10 Multi'!I9/'Jan''10 Multi'!I10&gt;='Jan''10 Multi'!I11,('Jan''10 Multi'!I11*'Jan''10 Multi'!I16/100)*'Jan''10 Multi'!I10,($F5*'Jan''10 Multi'!I9/'Jan''10 Multi'!I10*'Jan''10 Multi'!I16/100)*'Jan''10 Multi'!I10)</f>
        <v>249.48</v>
      </c>
      <c r="H13" s="66">
        <f>IF($F5*'Jan''10 Multi'!J9/'Jan''10 Multi'!J10&gt;='Jan''10 Multi'!J11,('Jan''10 Multi'!J11*'Jan''10 Multi'!J16/100)*'Jan''10 Multi'!J10,($F5*'Jan''10 Multi'!J9/'Jan''10 Multi'!J10*'Jan''10 Multi'!J16/100)*'Jan''10 Multi'!J10)</f>
        <v>267.89399999999995</v>
      </c>
      <c r="I13" s="66">
        <f>IF($F5*'Jan''10 Multi'!K9/'Jan''10 Multi'!K10&gt;='Jan''10 Multi'!K11,('Jan''10 Multi'!K11*'Jan''10 Multi'!K16/100)*'Jan''10 Multi'!K10,($F5*'Jan''10 Multi'!K9/'Jan''10 Multi'!K10*'Jan''10 Multi'!K16/100)*'Jan''10 Multi'!K10)</f>
        <v>333.50760000000002</v>
      </c>
      <c r="J13" s="67"/>
    </row>
    <row r="14" spans="1:18" x14ac:dyDescent="0.15">
      <c r="A14" s="47" t="s">
        <v>389</v>
      </c>
      <c r="C14" s="66">
        <f>IF($F5*'Jan''10 Multi'!E9/'Jan''10 Multi'!E10&lt;'Jan''10 Multi'!E11,0,IF($F5*'Jan''10 Multi'!E9/'Jan''10 Multi'!E10&lt;='Jan''10 Multi'!E12,($F5*'Jan''10 Multi'!E9/'Jan''10 Multi'!E10-'Jan''10 Multi'!E11)*('Jan''10 Multi'!E17/100)*'Jan''10 Multi'!E10,('Jan''10 Multi'!E12-'Jan''10 Multi'!E11)*('Jan''10 Multi'!E17/100)*'Jan''10 Multi'!E10))</f>
        <v>86.724000000000004</v>
      </c>
      <c r="D14" s="66">
        <f>IF($F5*'Jan''10 Multi'!F9/'Jan''10 Multi'!F10&lt;'Jan''10 Multi'!F11,0,IF($F5*'Jan''10 Multi'!F9/'Jan''10 Multi'!F10&lt;='Jan''10 Multi'!F12,($F5*'Jan''10 Multi'!F9/'Jan''10 Multi'!F10-'Jan''10 Multi'!F11)*('Jan''10 Multi'!F17/100)*'Jan''10 Multi'!F10,('Jan''10 Multi'!F12-'Jan''10 Multi'!F11)*('Jan''10 Multi'!F17/100)*'Jan''10 Multi'!F10))</f>
        <v>91.446299999999994</v>
      </c>
      <c r="E14" s="66">
        <f>IF($F5*'Jan''10 Multi'!G9/'Jan''10 Multi'!G10&lt;'Jan''10 Multi'!G11,0,IF($F5*'Jan''10 Multi'!G9/'Jan''10 Multi'!G10&lt;='Jan''10 Multi'!G12,($F5*'Jan''10 Multi'!G9/'Jan''10 Multi'!G10-'Jan''10 Multi'!G11)*('Jan''10 Multi'!G17/100)*'Jan''10 Multi'!G10,('Jan''10 Multi'!G12-'Jan''10 Multi'!G11)*('Jan''10 Multi'!G17/100)*'Jan''10 Multi'!G10))</f>
        <v>96.03</v>
      </c>
      <c r="F14" s="66">
        <f>IF($F5*'Jan''10 Multi'!H9/'Jan''10 Multi'!H10&lt;'Jan''10 Multi'!H11,0,IF($F5*'Jan''10 Multi'!H9/'Jan''10 Multi'!H10&lt;='Jan''10 Multi'!H12,($F5*'Jan''10 Multi'!H9/'Jan''10 Multi'!H10-'Jan''10 Multi'!H11)*('Jan''10 Multi'!H17/100)*'Jan''10 Multi'!H10,('Jan''10 Multi'!H12-'Jan''10 Multi'!H11)*('Jan''10 Multi'!H17/100)*'Jan''10 Multi'!H10))</f>
        <v>0</v>
      </c>
      <c r="G14" s="66">
        <f>IF($F5*'Jan''10 Multi'!I9/'Jan''10 Multi'!I10&lt;'Jan''10 Multi'!I11,0,IF($F5*'Jan''10 Multi'!I9/'Jan''10 Multi'!I10&lt;='Jan''10 Multi'!I12,($F5*'Jan''10 Multi'!I9/'Jan''10 Multi'!I10-'Jan''10 Multi'!I11)*('Jan''10 Multi'!I17/100)*'Jan''10 Multi'!I10,('Jan''10 Multi'!I12-'Jan''10 Multi'!I11)*('Jan''10 Multi'!I17/100)*'Jan''10 Multi'!I10))</f>
        <v>91.080000000000013</v>
      </c>
      <c r="H14" s="66">
        <f>IF($F5*'Jan''10 Multi'!J9/'Jan''10 Multi'!J10&lt;'Jan''10 Multi'!J11,0,IF($F5*'Jan''10 Multi'!J9/'Jan''10 Multi'!J10&lt;='Jan''10 Multi'!J12,($F5*'Jan''10 Multi'!J9/'Jan''10 Multi'!J10-'Jan''10 Multi'!J11)*('Jan''10 Multi'!J17/100)*'Jan''10 Multi'!J10,('Jan''10 Multi'!J12-'Jan''10 Multi'!J11)*('Jan''10 Multi'!J17/100)*'Jan''10 Multi'!J10))</f>
        <v>91.37700000000001</v>
      </c>
      <c r="I14" s="66">
        <f>IF($F5*'Jan''10 Multi'!K9/'Jan''10 Multi'!K10&lt;'Jan''10 Multi'!K11,0,IF($F5*'Jan''10 Multi'!K9/'Jan''10 Multi'!K10&lt;='Jan''10 Multi'!K12,($F5*'Jan''10 Multi'!K9/'Jan''10 Multi'!K10-'Jan''10 Multi'!K11)*('Jan''10 Multi'!K17/100)*'Jan''10 Multi'!K10,('Jan''10 Multi'!K12-'Jan''10 Multi'!K11)*('Jan''10 Multi'!K17/100)*'Jan''10 Multi'!K10))</f>
        <v>121.85729999999998</v>
      </c>
      <c r="J14" s="68"/>
    </row>
    <row r="15" spans="1:18" x14ac:dyDescent="0.15">
      <c r="A15" s="47" t="s">
        <v>742</v>
      </c>
      <c r="C15" s="66">
        <f>IF(($F5*'Jan''10 Multi'!E9/'Jan''10 Multi'!E10&gt;'Jan''10 Multi'!E12),($F5*'Jan''10 Multi'!E9/'Jan''10 Multi'!E10-'Jan''10 Multi'!E12)*'Jan''10 Multi'!E18/100)*'Jan''10 Multi'!E10</f>
        <v>21.087</v>
      </c>
      <c r="D15" s="66">
        <f>IF(($F5*'Jan''10 Multi'!F9/'Jan''10 Multi'!F10&gt;'Jan''10 Multi'!F12),($F5*'Jan''10 Multi'!F9/'Jan''10 Multi'!F10-'Jan''10 Multi'!F12)*'Jan''10 Multi'!F18/100)*'Jan''10 Multi'!F10</f>
        <v>22.7898</v>
      </c>
      <c r="E15" s="66">
        <f>IF(($F5*'Jan''10 Multi'!G9/'Jan''10 Multi'!G10&gt;'Jan''10 Multi'!G12),($F5*'Jan''10 Multi'!G9/'Jan''10 Multi'!G10-'Jan''10 Multi'!G12)*'Jan''10 Multi'!G18/100)*'Jan''10 Multi'!G10</f>
        <v>23.1</v>
      </c>
      <c r="F15" s="66">
        <f>IF(($F5*'Jan''10 Multi'!H9/'Jan''10 Multi'!H10&gt;'Jan''10 Multi'!H12),($F5*'Jan''10 Multi'!H9/'Jan''10 Multi'!H10-'Jan''10 Multi'!H12)*'Jan''10 Multi'!H18/100)*'Jan''10 Multi'!H10</f>
        <v>122.39999999999999</v>
      </c>
      <c r="G15" s="66">
        <f>IF(($F5*'Jan''10 Multi'!I9/'Jan''10 Multi'!I10&gt;'Jan''10 Multi'!I12),($F5*'Jan''10 Multi'!I9/'Jan''10 Multi'!I10-'Jan''10 Multi'!I12)*'Jan''10 Multi'!I18/100)*'Jan''10 Multi'!I10</f>
        <v>22.77</v>
      </c>
      <c r="H15" s="66">
        <f>IF(($F5*'Jan''10 Multi'!J9/'Jan''10 Multi'!J10&gt;'Jan''10 Multi'!J12),($F5*'Jan''10 Multi'!J9/'Jan''10 Multi'!J10-'Jan''10 Multi'!J12)*'Jan''10 Multi'!J18/100)*'Jan''10 Multi'!J10</f>
        <v>22.736999999999998</v>
      </c>
      <c r="I15" s="66">
        <f>IF(($F5*'Jan''10 Multi'!K9/'Jan''10 Multi'!K10&gt;'Jan''10 Multi'!K12),($F5*'Jan''10 Multi'!K9/'Jan''10 Multi'!K10-'Jan''10 Multi'!K12)*'Jan''10 Multi'!K18/100)*'Jan''10 Multi'!K10</f>
        <v>28.1511</v>
      </c>
      <c r="J15" s="67"/>
    </row>
    <row r="16" spans="1:18" x14ac:dyDescent="0.15">
      <c r="A16" s="47" t="s">
        <v>309</v>
      </c>
      <c r="C16" s="66">
        <f>365*'Jan''10 Multi'!E19/100</f>
        <v>177.50314999999998</v>
      </c>
      <c r="D16" s="66">
        <f>365*'Jan''10 Multi'!F19/100</f>
        <v>190.99355</v>
      </c>
      <c r="E16" s="66">
        <f>365*'Jan''10 Multi'!G19/100</f>
        <v>188.08450000000002</v>
      </c>
      <c r="F16" s="66">
        <f>365*'Jan''10 Multi'!H19/100</f>
        <v>187.172</v>
      </c>
      <c r="G16" s="66">
        <f>365*'Jan''10 Multi'!I19/100</f>
        <v>170.35645</v>
      </c>
      <c r="H16" s="66">
        <f>365*'Jan''10 Multi'!J19/100</f>
        <v>190.71250000000001</v>
      </c>
      <c r="I16" s="66">
        <f>365*'Jan''10 Multi'!K19/100</f>
        <v>218.12399999999997</v>
      </c>
      <c r="J16" s="67">
        <f>AVERAGE(C16:I16)</f>
        <v>188.99230714285713</v>
      </c>
    </row>
    <row r="17" spans="1:10" x14ac:dyDescent="0.15">
      <c r="A17" s="69" t="s">
        <v>721</v>
      </c>
      <c r="B17" s="70"/>
      <c r="C17" s="71">
        <f>SUM(C10:C16)</f>
        <v>928.71515000000011</v>
      </c>
      <c r="D17" s="71">
        <f t="shared" ref="D17:I17" si="0">SUM(D10:D16)</f>
        <v>989.74864999999988</v>
      </c>
      <c r="E17" s="71">
        <f t="shared" si="0"/>
        <v>982.72450000000003</v>
      </c>
      <c r="F17" s="71">
        <f t="shared" si="0"/>
        <v>986.97199999999998</v>
      </c>
      <c r="G17" s="71">
        <f t="shared" si="0"/>
        <v>923.74644999999998</v>
      </c>
      <c r="H17" s="71">
        <f t="shared" si="0"/>
        <v>990.17049999999995</v>
      </c>
      <c r="I17" s="71">
        <f t="shared" si="0"/>
        <v>1216.2666000000002</v>
      </c>
      <c r="J17" s="72">
        <f>AVERAGE(C17:I17)</f>
        <v>1002.6205499999999</v>
      </c>
    </row>
    <row r="18" spans="1:10" x14ac:dyDescent="0.15">
      <c r="J18" s="73"/>
    </row>
    <row r="19" spans="1:10" x14ac:dyDescent="0.15">
      <c r="A19" s="62" t="s">
        <v>451</v>
      </c>
      <c r="C19" s="50" t="s">
        <v>872</v>
      </c>
      <c r="D19" s="50" t="s">
        <v>396</v>
      </c>
      <c r="E19" s="50" t="s">
        <v>397</v>
      </c>
      <c r="F19" s="50" t="s">
        <v>398</v>
      </c>
      <c r="G19" s="50" t="s">
        <v>163</v>
      </c>
      <c r="H19" s="50" t="s">
        <v>126</v>
      </c>
      <c r="I19" s="50" t="s">
        <v>816</v>
      </c>
      <c r="J19" s="65" t="s">
        <v>729</v>
      </c>
    </row>
    <row r="20" spans="1:10" x14ac:dyDescent="0.15">
      <c r="A20" s="47" t="s">
        <v>667</v>
      </c>
      <c r="C20" s="66">
        <f>IF($F5*'Jan''10 Multi'!E23/'Jan''10 Multi'!E24&gt;='Jan''10 Multi'!E27,('Jan''10 Multi'!E27*'Jan''10 Multi'!E28/100)*'Jan''10 Multi'!E24,('Bills Jan''10'!$F5*'Jan''10 Multi'!E23/'Jan''10 Multi'!E24*'Jan''10 Multi'!E28/100)*'Jan''10 Multi'!E24)</f>
        <v>102.179</v>
      </c>
      <c r="D20" s="66">
        <f>IF($F5*'Jan''10 Multi'!F23/'Jan''10 Multi'!F24&gt;='Jan''10 Multi'!F27,('Jan''10 Multi'!F27*'Jan''10 Multi'!F28/100)*'Jan''10 Multi'!F24,('Bills Jan''10'!$F5*'Jan''10 Multi'!F23/'Jan''10 Multi'!F24*'Jan''10 Multi'!F28/100)*'Jan''10 Multi'!F24)</f>
        <v>100.25399999999999</v>
      </c>
      <c r="E20" s="66">
        <f>IF($F5*'Jan''10 Multi'!G23/'Jan''10 Multi'!G24&gt;='Jan''10 Multi'!G27,('Jan''10 Multi'!G27*'Jan''10 Multi'!G28/100)*'Jan''10 Multi'!G24,('Bills Jan''10'!$F5*'Jan''10 Multi'!G23/'Jan''10 Multi'!G24*'Jan''10 Multi'!G28/100)*'Jan''10 Multi'!G24)</f>
        <v>98.56</v>
      </c>
      <c r="F20" s="66">
        <f>IF($F5*'Jan''10 Multi'!H23/'Jan''10 Multi'!H24&gt;='Jan''10 Multi'!H27,('Jan''10 Multi'!H27*'Jan''10 Multi'!H28/100)*'Jan''10 Multi'!H24,('Bills Jan''10'!$F5*'Jan''10 Multi'!H23/'Jan''10 Multi'!H24*'Jan''10 Multi'!H28/100)*'Jan''10 Multi'!H24)</f>
        <v>98</v>
      </c>
      <c r="G20" s="66">
        <f>IF($F5*'Jan''10 Multi'!I23/'Jan''10 Multi'!I24&gt;='Jan''10 Multi'!I27,('Jan''10 Multi'!I27*'Jan''10 Multi'!I28/100)*'Jan''10 Multi'!I24,('Bills Jan''10'!$F5*'Jan''10 Multi'!I23/'Jan''10 Multi'!I24*'Jan''10 Multi'!I28/100)*'Jan''10 Multi'!I24)</f>
        <v>94.71</v>
      </c>
      <c r="H20" s="66">
        <f>IF($F5*'Jan''10 Multi'!J23/'Jan''10 Multi'!J24&gt;='Jan''10 Multi'!J27,('Jan''10 Multi'!J27*'Jan''10 Multi'!J28/100)*'Jan''10 Multi'!J24,('Bills Jan''10'!$F5*'Jan''10 Multi'!J23/'Jan''10 Multi'!J24*'Jan''10 Multi'!J28/100)*'Jan''10 Multi'!J24)</f>
        <v>99.792000000000002</v>
      </c>
      <c r="I20" s="66">
        <f>IF($F5*'Jan''10 Multi'!K23/'Jan''10 Multi'!K24&gt;='Jan''10 Multi'!K27,('Jan''10 Multi'!K27*'Jan''10 Multi'!K28/100)*'Jan''10 Multi'!K24,('Bills Jan''10'!$F5*'Jan''10 Multi'!K23/'Jan''10 Multi'!K24*'Jan''10 Multi'!K28/100)*'Jan''10 Multi'!K24)</f>
        <v>193.52024999999998</v>
      </c>
      <c r="J20" s="67"/>
    </row>
    <row r="21" spans="1:10" x14ac:dyDescent="0.15">
      <c r="A21" s="47" t="s">
        <v>868</v>
      </c>
      <c r="C21" s="66">
        <f>IF(($F5*'Jan''10 Multi'!E23/'Jan''10 Multi'!E24&gt;'Jan''10 Multi'!E27),('Bills Jan''10'!$F5*'Jan''10 Multi'!E23/'Jan''10 Multi'!E24-'Jan''10 Multi'!E27)*'Jan''10 Multi'!E29/100)*'Jan''10 Multi'!E24</f>
        <v>160.99322799999999</v>
      </c>
      <c r="D21" s="66">
        <f>IF(($F5*'Jan''10 Multi'!F23/'Jan''10 Multi'!F24&gt;'Jan''10 Multi'!F27),('Bills Jan''10'!$F5*'Jan''10 Multi'!F23/'Jan''10 Multi'!F24-'Jan''10 Multi'!F27)*'Jan''10 Multi'!F29/100)*'Jan''10 Multi'!F24</f>
        <v>160.90744120000002</v>
      </c>
      <c r="E21" s="66">
        <f>IF(($F5*'Jan''10 Multi'!G23/'Jan''10 Multi'!G24&gt;'Jan''10 Multi'!G27),('Bills Jan''10'!$F5*'Jan''10 Multi'!G23/'Jan''10 Multi'!G24-'Jan''10 Multi'!G27)*'Jan''10 Multi'!G29/100)*'Jan''10 Multi'!G24</f>
        <v>157.2758</v>
      </c>
      <c r="F21" s="66">
        <f>IF(($F5*'Jan''10 Multi'!H23/'Jan''10 Multi'!H24&gt;'Jan''10 Multi'!H27),('Bills Jan''10'!$F5*'Jan''10 Multi'!H23/'Jan''10 Multi'!H24-'Jan''10 Multi'!H27)*'Jan''10 Multi'!H29/100)*'Jan''10 Multi'!H24</f>
        <v>157.2758</v>
      </c>
      <c r="G21" s="66">
        <f>IF(($F5*'Jan''10 Multi'!I23/'Jan''10 Multi'!I24&gt;'Jan''10 Multi'!I27),('Bills Jan''10'!$F5*'Jan''10 Multi'!I23/'Jan''10 Multi'!I24-'Jan''10 Multi'!I27)*'Jan''10 Multi'!I29/100)*'Jan''10 Multi'!I24</f>
        <v>152.98645999999999</v>
      </c>
      <c r="H21" s="66">
        <f>IF(($F5*'Jan''10 Multi'!J23/'Jan''10 Multi'!J24&gt;'Jan''10 Multi'!J27),('Bills Jan''10'!$F5*'Jan''10 Multi'!J23/'Jan''10 Multi'!J24-'Jan''10 Multi'!J27)*'Jan''10 Multi'!J29/100)*'Jan''10 Multi'!J24</f>
        <v>159.99238200000002</v>
      </c>
      <c r="I21" s="66">
        <f>IF(($F5*'Jan''10 Multi'!K23/'Jan''10 Multi'!K24&gt;'Jan''10 Multi'!K27),('Bills Jan''10'!$F5*'Jan''10 Multi'!K23/'Jan''10 Multi'!K24-'Jan''10 Multi'!K27)*'Jan''10 Multi'!K29/100)*'Jan''10 Multi'!K24</f>
        <v>306.28064999999998</v>
      </c>
      <c r="J21" s="67"/>
    </row>
    <row r="22" spans="1:10" x14ac:dyDescent="0.15">
      <c r="A22" s="47" t="s">
        <v>744</v>
      </c>
      <c r="C22" s="66">
        <f>IF($F5*'Jan''10 Multi'!E25/'Jan''10 Multi'!E26&gt;='Jan''10 Multi'!E27,('Jan''10 Multi'!E27*'Jan''10 Multi'!E30/100)*'Jan''10 Multi'!E26,('Bills Jan''10'!$F5*'Jan''10 Multi'!E25/'Jan''10 Multi'!E26*'Jan''10 Multi'!E30/100)*'Jan''10 Multi'!E26)</f>
        <v>199.73800000000003</v>
      </c>
      <c r="D22" s="66">
        <f>IF($F5*'Jan''10 Multi'!F25/'Jan''10 Multi'!F26&gt;='Jan''10 Multi'!F27,('Jan''10 Multi'!F27*'Jan''10 Multi'!F30/100)*'Jan''10 Multi'!F26,('Bills Jan''10'!$F5*'Jan''10 Multi'!F25/'Jan''10 Multi'!F26*'Jan''10 Multi'!F30/100)*'Jan''10 Multi'!F26)</f>
        <v>191.39120000000003</v>
      </c>
      <c r="E22" s="66">
        <f>IF($F5*'Jan''10 Multi'!G25/'Jan''10 Multi'!G26&gt;='Jan''10 Multi'!G27,('Jan''10 Multi'!G27*'Jan''10 Multi'!G30/100)*'Jan''10 Multi'!G26,('Bills Jan''10'!$F5*'Jan''10 Multi'!G25/'Jan''10 Multi'!G26*'Jan''10 Multi'!G30/100)*'Jan''10 Multi'!G26)</f>
        <v>187.88</v>
      </c>
      <c r="F22" s="66">
        <f>IF($F5*'Jan''10 Multi'!H25/'Jan''10 Multi'!H26&gt;='Jan''10 Multi'!H27,('Jan''10 Multi'!H27*'Jan''10 Multi'!H30/100)*'Jan''10 Multi'!H26,('Bills Jan''10'!$F5*'Jan''10 Multi'!H25/'Jan''10 Multi'!H26*'Jan''10 Multi'!H30/100)*'Jan''10 Multi'!H26)</f>
        <v>187.6</v>
      </c>
      <c r="G22" s="66">
        <f>IF($F5*'Jan''10 Multi'!I25/'Jan''10 Multi'!I26&gt;='Jan''10 Multi'!I27,('Jan''10 Multi'!I27*'Jan''10 Multi'!I30/100)*'Jan''10 Multi'!I26,('Bills Jan''10'!$F5*'Jan''10 Multi'!I25/'Jan''10 Multi'!I26*'Jan''10 Multi'!I30/100)*'Jan''10 Multi'!I26)</f>
        <v>180.18</v>
      </c>
      <c r="H22" s="66">
        <f>IF($F5*'Jan''10 Multi'!J25/'Jan''10 Multi'!J26&gt;='Jan''10 Multi'!J27,('Jan''10 Multi'!J27*'Jan''10 Multi'!J30/100)*'Jan''10 Multi'!J26,('Bills Jan''10'!$F5*'Jan''10 Multi'!J25/'Jan''10 Multi'!J26*'Jan''10 Multi'!J30/100)*'Jan''10 Multi'!J26)</f>
        <v>190.65199999999996</v>
      </c>
      <c r="I22" s="66">
        <f>IF($F5*'Jan''10 Multi'!K25/'Jan''10 Multi'!K26&gt;='Jan''10 Multi'!K27,('Jan''10 Multi'!K27*'Jan''10 Multi'!K30/100)*'Jan''10 Multi'!K26,('Bills Jan''10'!$F5*'Jan''10 Multi'!K25/'Jan''10 Multi'!K26*'Jan''10 Multi'!K30/100)*'Jan''10 Multi'!K26)</f>
        <v>181.23419999999999</v>
      </c>
      <c r="J22" s="67"/>
    </row>
    <row r="23" spans="1:10" x14ac:dyDescent="0.15">
      <c r="A23" s="47" t="s">
        <v>389</v>
      </c>
      <c r="C23" s="66">
        <f>IF(($F5*'Jan''10 Multi'!E25/'Jan''10 Multi'!E26&gt;'Jan''10 Multi'!E27),('Bills Jan''10'!$F5*'Jan''10 Multi'!E25/'Jan''10 Multi'!E26-'Jan''10 Multi'!E27)*'Jan''10 Multi'!E31/100)*'Jan''10 Multi'!E26</f>
        <v>309.69034800000003</v>
      </c>
      <c r="D23" s="66">
        <f>IF(($F5*'Jan''10 Multi'!F25/'Jan''10 Multi'!F26&gt;'Jan''10 Multi'!F27),('Bills Jan''10'!$F5*'Jan''10 Multi'!F25/'Jan''10 Multi'!F26-'Jan''10 Multi'!F27)*'Jan''10 Multi'!F31/100)*'Jan''10 Multi'!F26</f>
        <v>278.09220999999997</v>
      </c>
      <c r="E23" s="66">
        <f>IF(($F5*'Jan''10 Multi'!G25/'Jan''10 Multi'!G26&gt;'Jan''10 Multi'!G27),('Bills Jan''10'!$F5*'Jan''10 Multi'!G25/'Jan''10 Multi'!G26-'Jan''10 Multi'!G27)*'Jan''10 Multi'!G31/100)*'Jan''10 Multi'!G26</f>
        <v>271.65820000000002</v>
      </c>
      <c r="F23" s="66">
        <f>IF(($F5*'Jan''10 Multi'!H25/'Jan''10 Multi'!H26&gt;'Jan''10 Multi'!H27),('Bills Jan''10'!$F5*'Jan''10 Multi'!H25/'Jan''10 Multi'!H26-'Jan''10 Multi'!H27)*'Jan''10 Multi'!H31/100)*'Jan''10 Multi'!H26</f>
        <v>272.95800000000003</v>
      </c>
      <c r="G23" s="66">
        <f>IF(($F5*'Jan''10 Multi'!I25/'Jan''10 Multi'!I26&gt;'Jan''10 Multi'!I27),('Bills Jan''10'!$F5*'Jan''10 Multi'!I25/'Jan''10 Multi'!I26-'Jan''10 Multi'!I27)*'Jan''10 Multi'!I31/100)*'Jan''10 Multi'!I26</f>
        <v>265.93907999999999</v>
      </c>
      <c r="H23" s="66">
        <f>IF(($F5*'Jan''10 Multi'!J25/'Jan''10 Multi'!J26&gt;'Jan''10 Multi'!J27),('Bills Jan''10'!$F5*'Jan''10 Multi'!J25/'Jan''10 Multi'!J26-'Jan''10 Multi'!J27)*'Jan''10 Multi'!J31/100)*'Jan''10 Multi'!J26</f>
        <v>276.805408</v>
      </c>
      <c r="I23" s="66">
        <f>IF(($F5*'Jan''10 Multi'!K25/'Jan''10 Multi'!K26&gt;'Jan''10 Multi'!K27),('Bills Jan''10'!$F5*'Jan''10 Multi'!K25/'Jan''10 Multi'!K26-'Jan''10 Multi'!K27)*'Jan''10 Multi'!K31/100)*'Jan''10 Multi'!K26</f>
        <v>289.95135000000005</v>
      </c>
      <c r="J23" s="67"/>
    </row>
    <row r="24" spans="1:10" x14ac:dyDescent="0.15">
      <c r="A24" s="47" t="s">
        <v>309</v>
      </c>
      <c r="C24" s="66">
        <f>365*'Jan''10 Multi'!E32/100</f>
        <v>150.5625</v>
      </c>
      <c r="D24" s="66">
        <f>365*'Jan''10 Multi'!F32/100</f>
        <v>172.0829</v>
      </c>
      <c r="E24" s="66">
        <f>365*'Jan''10 Multi'!G32/100</f>
        <v>167.93649999999997</v>
      </c>
      <c r="F24" s="66">
        <f>365*'Jan''10 Multi'!H32/100</f>
        <v>170.23599999999999</v>
      </c>
      <c r="G24" s="66">
        <f>365*'Jan''10 Multi'!I32/100</f>
        <v>147.95275000000001</v>
      </c>
      <c r="H24" s="66">
        <f>365*'Jan''10 Multi'!J32/100</f>
        <v>171.84200000000001</v>
      </c>
      <c r="I24" s="66">
        <f>365*'Jan''10 Multi'!K32/100</f>
        <v>190.27450000000002</v>
      </c>
      <c r="J24" s="67">
        <f>AVERAGE(C24:I24)</f>
        <v>167.26959285714287</v>
      </c>
    </row>
    <row r="25" spans="1:10" x14ac:dyDescent="0.15">
      <c r="A25" s="69" t="s">
        <v>721</v>
      </c>
      <c r="B25" s="70"/>
      <c r="C25" s="71">
        <f>SUM(C20:C24)</f>
        <v>923.16307600000005</v>
      </c>
      <c r="D25" s="71">
        <f t="shared" ref="D25:I25" si="1">SUM(D20:D24)</f>
        <v>902.72775119999994</v>
      </c>
      <c r="E25" s="71">
        <f t="shared" si="1"/>
        <v>883.31050000000005</v>
      </c>
      <c r="F25" s="71">
        <f t="shared" si="1"/>
        <v>886.0698000000001</v>
      </c>
      <c r="G25" s="71">
        <f t="shared" si="1"/>
        <v>841.76829000000009</v>
      </c>
      <c r="H25" s="71">
        <f t="shared" si="1"/>
        <v>899.08379000000002</v>
      </c>
      <c r="I25" s="71">
        <f t="shared" si="1"/>
        <v>1161.2609500000001</v>
      </c>
      <c r="J25" s="72">
        <f>AVERAGE(C25:I25)</f>
        <v>928.19773674285716</v>
      </c>
    </row>
    <row r="26" spans="1:10" x14ac:dyDescent="0.15">
      <c r="J26" s="73"/>
    </row>
    <row r="27" spans="1:10" x14ac:dyDescent="0.15">
      <c r="A27" s="64" t="s">
        <v>84</v>
      </c>
      <c r="J27" s="73"/>
    </row>
    <row r="28" spans="1:10" x14ac:dyDescent="0.15">
      <c r="J28" s="73"/>
    </row>
    <row r="29" spans="1:10" x14ac:dyDescent="0.15">
      <c r="A29" s="62" t="s">
        <v>341</v>
      </c>
      <c r="C29" s="50" t="s">
        <v>872</v>
      </c>
      <c r="D29" s="50" t="s">
        <v>396</v>
      </c>
      <c r="E29" s="50" t="s">
        <v>397</v>
      </c>
      <c r="F29" s="50" t="s">
        <v>398</v>
      </c>
      <c r="G29" s="50" t="s">
        <v>163</v>
      </c>
      <c r="H29" s="50" t="s">
        <v>126</v>
      </c>
      <c r="I29" s="50" t="s">
        <v>816</v>
      </c>
      <c r="J29" s="74" t="s">
        <v>729</v>
      </c>
    </row>
    <row r="30" spans="1:10" x14ac:dyDescent="0.15">
      <c r="A30" s="47" t="s">
        <v>667</v>
      </c>
      <c r="C30" s="66">
        <f>IF($F5*'Jan''10 Envestra'!E7/'Jan''10 Envestra'!E8&gt;='Jan''10 Envestra'!E11,('Jan''10 Envestra'!E11*'Jan''10 Envestra'!E13/100)*'Jan''10 Envestra'!E8,($F5*'Jan''10 Envestra'!E7/'Jan''10 Envestra'!E8*'Jan''10 Envestra'!E13/100)*'Jan''10 Envestra'!E8)</f>
        <v>116.86400000000002</v>
      </c>
      <c r="D30" s="66">
        <f>IF($F5*'Jan''10 Envestra'!F7/'Jan''10 Envestra'!F8&gt;='Jan''10 Envestra'!F11,('Jan''10 Envestra'!F11*'Jan''10 Envestra'!F13/100)*'Jan''10 Envestra'!F8,($F5*'Jan''10 Envestra'!F7/'Jan''10 Envestra'!F8*'Jan''10 Envestra'!F13/100)*'Jan''10 Envestra'!F8)</f>
        <v>119.82080000000001</v>
      </c>
      <c r="E30" s="66">
        <f>IF($F5*'Jan''10 Envestra'!G7/'Jan''10 Envestra'!G8&gt;='Jan''10 Envestra'!G11,('Jan''10 Envestra'!G11*'Jan''10 Envestra'!G13/100)*'Jan''10 Envestra'!G8,($F5*'Jan''10 Envestra'!G7/'Jan''10 Envestra'!G8*'Jan''10 Envestra'!G13/100)*'Jan''10 Envestra'!G8)</f>
        <v>119.68</v>
      </c>
      <c r="F30" s="66">
        <f>IF($F5*'Jan''10 Envestra'!H7/'Jan''10 Envestra'!H8&gt;='Jan''10 Envestra'!H11,('Jan''10 Envestra'!H11*'Jan''10 Envestra'!H13/100)*'Jan''10 Envestra'!H8,($F5*'Jan''10 Envestra'!H7/'Jan''10 Envestra'!H8*'Jan''10 Envestra'!H13/100)*'Jan''10 Envestra'!H8)</f>
        <v>117.6</v>
      </c>
      <c r="G30" s="66">
        <f>IF($F5*'Jan''10 Envestra'!I7/'Jan''10 Envestra'!I8&gt;='Jan''10 Envestra'!I11,('Jan''10 Envestra'!I11*'Jan''10 Envestra'!I13/100)*'Jan''10 Envestra'!I8,($F5*'Jan''10 Envestra'!I7/'Jan''10 Envestra'!I8*'Jan''10 Envestra'!I13/100)*'Jan''10 Envestra'!I8)</f>
        <v>112.64</v>
      </c>
      <c r="H30" s="66">
        <f>IF($F5*'Jan''10 Envestra'!J7/'Jan''10 Envestra'!J8&gt;='Jan''10 Envestra'!J11,('Jan''10 Envestra'!J11*'Jan''10 Envestra'!J13/100)*'Jan''10 Envestra'!J8,($F5*'Jan''10 Envestra'!J7/'Jan''10 Envestra'!J8*'Jan''10 Envestra'!J13/100)*'Jan''10 Envestra'!J8)</f>
        <v>118.976</v>
      </c>
      <c r="I30" s="66">
        <f>IF($F5*'Jan''10 Envestra'!K7/'Jan''10 Envestra'!K8&gt;='Jan''10 Envestra'!K11,('Jan''10 Envestra'!K11*'Jan''10 Envestra'!K13/100)*'Jan''10 Envestra'!K8,($F5*'Jan''10 Envestra'!K7/'Jan''10 Envestra'!K8*'Jan''10 Envestra'!K13/100)*'Jan''10 Envestra'!K8)</f>
        <v>142.524</v>
      </c>
      <c r="J30" s="67"/>
    </row>
    <row r="31" spans="1:10" x14ac:dyDescent="0.15">
      <c r="A31" s="47" t="s">
        <v>170</v>
      </c>
      <c r="C31" s="66">
        <f>IF($F5*'Jan''10 Envestra'!E7/'Jan''10 Envestra'!E8&lt;'Jan''10 Envestra'!E11,0,IF($F5*'Jan''10 Envestra'!E7/'Jan''10 Envestra'!E8&lt;='Jan''10 Envestra'!E12,($F5*'Jan''10 Envestra'!E7/'Jan''10 Envestra'!E8-'Jan''10 Envestra'!E11)*('Jan''10 Envestra'!E14/100)*'Jan''10 Envestra'!E8,('Jan''10 Envestra'!E12-'Jan''10 Envestra'!E11)*('Jan''10 Envestra'!E14/100)*'Jan''10 Envestra'!E8))</f>
        <v>164.57656600000001</v>
      </c>
      <c r="D31" s="66">
        <f>IF($F5*'Jan''10 Envestra'!F7/'Jan''10 Envestra'!F8&lt;'Jan''10 Envestra'!F11,0,IF($F5*'Jan''10 Envestra'!F7/'Jan''10 Envestra'!F8&lt;='Jan''10 Envestra'!F12,($F5*'Jan''10 Envestra'!F7/'Jan''10 Envestra'!F8-'Jan''10 Envestra'!F11)*('Jan''10 Envestra'!F14/100)*'Jan''10 Envestra'!F8,('Jan''10 Envestra'!F12-'Jan''10 Envestra'!F11)*('Jan''10 Envestra'!F14/100)*'Jan''10 Envestra'!F8))</f>
        <v>169.57853219999998</v>
      </c>
      <c r="E31" s="66">
        <f>IF($F5*'Jan''10 Envestra'!G7/'Jan''10 Envestra'!G8&lt;'Jan''10 Envestra'!G11,0,IF($F5*'Jan''10 Envestra'!G7/'Jan''10 Envestra'!G8&lt;='Jan''10 Envestra'!G12,($F5*'Jan''10 Envestra'!G7/'Jan''10 Envestra'!G8-'Jan''10 Envestra'!G11)*('Jan''10 Envestra'!G14/100)*'Jan''10 Envestra'!G8,('Jan''10 Envestra'!G12-'Jan''10 Envestra'!G11)*('Jan''10 Envestra'!G14/100)*'Jan''10 Envestra'!G8))</f>
        <v>168.93183999999999</v>
      </c>
      <c r="F31" s="66">
        <f>IF($F5*'Jan''10 Envestra'!H7/'Jan''10 Envestra'!H8&lt;'Jan''10 Envestra'!H11,0,IF($F5*'Jan''10 Envestra'!H7/'Jan''10 Envestra'!H8&lt;='Jan''10 Envestra'!H12,($F5*'Jan''10 Envestra'!H7/'Jan''10 Envestra'!H8-'Jan''10 Envestra'!H11)*('Jan''10 Envestra'!H14/100)*'Jan''10 Envestra'!H8,('Jan''10 Envestra'!H12-'Jan''10 Envestra'!H11)*('Jan''10 Envestra'!H14/100)*'Jan''10 Envestra'!H8))</f>
        <v>0</v>
      </c>
      <c r="G31" s="66">
        <f>IF($F5*'Jan''10 Envestra'!I7/'Jan''10 Envestra'!I8&lt;'Jan''10 Envestra'!I11,0,IF($F5*'Jan''10 Envestra'!I7/'Jan''10 Envestra'!I8&lt;='Jan''10 Envestra'!I12,($F5*'Jan''10 Envestra'!I7/'Jan''10 Envestra'!I8-'Jan''10 Envestra'!I11)*('Jan''10 Envestra'!I14/100)*'Jan''10 Envestra'!I8,('Jan''10 Envestra'!I12-'Jan''10 Envestra'!I11)*('Jan''10 Envestra'!I14/100)*'Jan''10 Envestra'!I8))</f>
        <v>159.69337999999999</v>
      </c>
      <c r="H31" s="66">
        <f>IF($F5*'Jan''10 Envestra'!J7/'Jan''10 Envestra'!J8&lt;'Jan''10 Envestra'!J11,0,IF($F5*'Jan''10 Envestra'!J7/'Jan''10 Envestra'!J8&lt;='Jan''10 Envestra'!J12,($F5*'Jan''10 Envestra'!J7/'Jan''10 Envestra'!J8-'Jan''10 Envestra'!J11)*('Jan''10 Envestra'!J14/100)*'Jan''10 Envestra'!J8,('Jan''10 Envestra'!J12-'Jan''10 Envestra'!J11)*('Jan''10 Envestra'!J14/100)*'Jan''10 Envestra'!J8))</f>
        <v>169.32777400000001</v>
      </c>
      <c r="I31" s="66">
        <f>IF($F5*'Jan''10 Envestra'!K7/'Jan''10 Envestra'!K8&lt;'Jan''10 Envestra'!K11,0,IF($F5*'Jan''10 Envestra'!K7/'Jan''10 Envestra'!K8&lt;='Jan''10 Envestra'!K12,($F5*'Jan''10 Envestra'!K7/'Jan''10 Envestra'!K8-'Jan''10 Envestra'!K11)*('Jan''10 Envestra'!K14/100)*'Jan''10 Envestra'!K8,('Jan''10 Envestra'!K12-'Jan''10 Envestra'!K11)*('Jan''10 Envestra'!K14/100)*'Jan''10 Envestra'!K8))</f>
        <v>201.48481359999997</v>
      </c>
      <c r="J31" s="67"/>
    </row>
    <row r="32" spans="1:10" x14ac:dyDescent="0.15">
      <c r="A32" s="47" t="s">
        <v>868</v>
      </c>
      <c r="C32" s="66">
        <f>IF(($F5*'Jan''10 Envestra'!E7/'Jan''10 Envestra'!E8&gt;'Jan''10 Envestra'!E12),($F5*'Jan''10 Envestra'!E7/'Jan''10 Envestra'!E8-'Jan''10 Envestra'!E12)*'Jan''10 Envestra'!E15/100)*'Jan''10 Envestra'!E8</f>
        <v>0</v>
      </c>
      <c r="D32" s="66">
        <f>IF(($F5*'Jan''10 Envestra'!F7/'Jan''10 Envestra'!F8&gt;'Jan''10 Envestra'!F12),($F5*'Jan''10 Envestra'!F7/'Jan''10 Envestra'!F8-'Jan''10 Envestra'!F12)*'Jan''10 Envestra'!F15/100)*'Jan''10 Envestra'!F8</f>
        <v>0</v>
      </c>
      <c r="E32" s="66">
        <f>IF(($F5*'Jan''10 Envestra'!G7/'Jan''10 Envestra'!G8&gt;'Jan''10 Envestra'!G12),($F5*'Jan''10 Envestra'!G7/'Jan''10 Envestra'!G8-'Jan''10 Envestra'!G12)*'Jan''10 Envestra'!G15/100)*'Jan''10 Envestra'!G8</f>
        <v>0</v>
      </c>
      <c r="F32" s="66">
        <f>IF(($F5*'Jan''10 Envestra'!H7/'Jan''10 Envestra'!H8&gt;'Jan''10 Envestra'!H12),($F5*'Jan''10 Envestra'!H7/'Jan''10 Envestra'!H8-'Jan''10 Envestra'!H12)*'Jan''10 Envestra'!H15/100)*'Jan''10 Envestra'!H8</f>
        <v>166.77219999999997</v>
      </c>
      <c r="G32" s="66">
        <f>IF(($F5*'Jan''10 Envestra'!I7/'Jan''10 Envestra'!I8&gt;'Jan''10 Envestra'!I12),($F5*'Jan''10 Envestra'!I7/'Jan''10 Envestra'!I8-'Jan''10 Envestra'!I12)*'Jan''10 Envestra'!I15/100)*'Jan''10 Envestra'!I8</f>
        <v>0</v>
      </c>
      <c r="H32" s="66">
        <f>IF(($F5*'Jan''10 Envestra'!J7/'Jan''10 Envestra'!J8&gt;'Jan''10 Envestra'!J12),($F5*'Jan''10 Envestra'!J7/'Jan''10 Envestra'!J8-'Jan''10 Envestra'!J12)*'Jan''10 Envestra'!J15/100)*'Jan''10 Envestra'!J8</f>
        <v>0</v>
      </c>
      <c r="I32" s="66">
        <f>IF(($F5*'Jan''10 Envestra'!K7/'Jan''10 Envestra'!K8&gt;'Jan''10 Envestra'!K12),($F5*'Jan''10 Envestra'!K7/'Jan''10 Envestra'!K8-'Jan''10 Envestra'!K12)*'Jan''10 Envestra'!K15/100)*'Jan''10 Envestra'!K8</f>
        <v>0</v>
      </c>
      <c r="J32" s="68"/>
    </row>
    <row r="33" spans="1:10" x14ac:dyDescent="0.15">
      <c r="A33" s="47" t="s">
        <v>744</v>
      </c>
      <c r="C33" s="66">
        <f>IF($F5*'Jan''10 Envestra'!E9/'Jan''10 Envestra'!E10&gt;='Jan''10 Envestra'!E11,('Jan''10 Envestra'!E11*'Jan''10 Envestra'!E16/100)*'Jan''10 Envestra'!E10,($F5*'Jan''10 Envestra'!E9/'Jan''10 Envestra'!E10*'Jan''10 Envestra'!E16/100)*'Jan''10 Envestra'!E10)</f>
        <v>223.52</v>
      </c>
      <c r="D33" s="66">
        <f>IF($F5*'Jan''10 Envestra'!F9/'Jan''10 Envestra'!F10&gt;='Jan''10 Envestra'!F11,('Jan''10 Envestra'!F11*'Jan''10 Envestra'!F16/100)*'Jan''10 Envestra'!F10,($F5*'Jan''10 Envestra'!F9/'Jan''10 Envestra'!F10*'Jan''10 Envestra'!F16/100)*'Jan''10 Envestra'!F10)</f>
        <v>229.31040000000002</v>
      </c>
      <c r="E33" s="66">
        <f>IF($F5*'Jan''10 Envestra'!G9/'Jan''10 Envestra'!G10&gt;='Jan''10 Envestra'!G11,('Jan''10 Envestra'!G11*'Jan''10 Envestra'!G16/100)*'Jan''10 Envestra'!G10,($F5*'Jan''10 Envestra'!G9/'Jan''10 Envestra'!G10*'Jan''10 Envestra'!G16/100)*'Jan''10 Envestra'!G10)</f>
        <v>228.8</v>
      </c>
      <c r="F33" s="66">
        <f>IF($F5*'Jan''10 Envestra'!H9/'Jan''10 Envestra'!H10&gt;='Jan''10 Envestra'!H11,('Jan''10 Envestra'!H11*'Jan''10 Envestra'!H16/100)*'Jan''10 Envestra'!H10,($F5*'Jan''10 Envestra'!H9/'Jan''10 Envestra'!H10*'Jan''10 Envestra'!H16/100)*'Jan''10 Envestra'!H10)</f>
        <v>227.2</v>
      </c>
      <c r="G33" s="66">
        <f>IF($F5*'Jan''10 Envestra'!I9/'Jan''10 Envestra'!I10&gt;='Jan''10 Envestra'!I11,('Jan''10 Envestra'!I11*'Jan''10 Envestra'!I16/100)*'Jan''10 Envestra'!I10,($F5*'Jan''10 Envestra'!I9/'Jan''10 Envestra'!I10*'Jan''10 Envestra'!I16/100)*'Jan''10 Envestra'!I10)</f>
        <v>216.48</v>
      </c>
      <c r="H33" s="66">
        <f>IF($F5*'Jan''10 Envestra'!J9/'Jan''10 Envestra'!J10&gt;='Jan''10 Envestra'!J11,('Jan''10 Envestra'!J11*'Jan''10 Envestra'!J16/100)*'Jan''10 Envestra'!J10,($F5*'Jan''10 Envestra'!J9/'Jan''10 Envestra'!J10*'Jan''10 Envestra'!J16/100)*'Jan''10 Envestra'!J10)</f>
        <v>227.392</v>
      </c>
      <c r="I33" s="66">
        <f>IF($F5*'Jan''10 Envestra'!K9/'Jan''10 Envestra'!K10&gt;='Jan''10 Envestra'!K11,('Jan''10 Envestra'!K11*'Jan''10 Envestra'!K16/100)*'Jan''10 Envestra'!K10,($F5*'Jan''10 Envestra'!K9/'Jan''10 Envestra'!K10*'Jan''10 Envestra'!K16/100)*'Jan''10 Envestra'!K10)</f>
        <v>280.5872</v>
      </c>
      <c r="J33" s="67"/>
    </row>
    <row r="34" spans="1:10" x14ac:dyDescent="0.15">
      <c r="A34" s="47" t="s">
        <v>389</v>
      </c>
      <c r="C34" s="66">
        <f>IF($F5*'Jan''10 Envestra'!E9/'Jan''10 Envestra'!E10&lt;'Jan''10 Envestra'!E11,0,IF($F5*'Jan''10 Envestra'!E9/'Jan''10 Envestra'!E10&lt;='Jan''10 Envestra'!E12,($F5*'Jan''10 Envestra'!E9/'Jan''10 Envestra'!E10-'Jan''10 Envestra'!E11)*('Jan''10 Envestra'!E17/100)*'Jan''10 Envestra'!E10,('Jan''10 Envestra'!E12-'Jan''10 Envestra'!E11)*('Jan''10 Envestra'!E17/100)*'Jan''10 Envestra'!E10))</f>
        <v>318.85884799999997</v>
      </c>
      <c r="D34" s="66">
        <f>IF($F5*'Jan''10 Envestra'!F9/'Jan''10 Envestra'!F10&lt;'Jan''10 Envestra'!F11,0,IF($F5*'Jan''10 Envestra'!F9/'Jan''10 Envestra'!F10&lt;='Jan''10 Envestra'!F12,($F5*'Jan''10 Envestra'!F9/'Jan''10 Envestra'!F10-'Jan''10 Envestra'!F11)*('Jan''10 Envestra'!F17/100)*'Jan''10 Envestra'!F10,('Jan''10 Envestra'!F12-'Jan''10 Envestra'!F11)*('Jan''10 Envestra'!F17/100)*'Jan''10 Envestra'!F10))</f>
        <v>328.38765959999995</v>
      </c>
      <c r="E34" s="66">
        <f>IF($F5*'Jan''10 Envestra'!G9/'Jan''10 Envestra'!G10&lt;'Jan''10 Envestra'!G11,0,IF($F5*'Jan''10 Envestra'!G9/'Jan''10 Envestra'!G10&lt;='Jan''10 Envestra'!G12,($F5*'Jan''10 Envestra'!G9/'Jan''10 Envestra'!G10-'Jan''10 Envestra'!G11)*('Jan''10 Envestra'!G17/100)*'Jan''10 Envestra'!G10,('Jan''10 Envestra'!G12-'Jan''10 Envestra'!G11)*('Jan''10 Envestra'!G17/100)*'Jan''10 Envestra'!G10))</f>
        <v>324.66588000000002</v>
      </c>
      <c r="F34" s="66">
        <f>IF($F5*'Jan''10 Envestra'!H9/'Jan''10 Envestra'!H10&lt;'Jan''10 Envestra'!H11,0,IF($F5*'Jan''10 Envestra'!H9/'Jan''10 Envestra'!H10&lt;='Jan''10 Envestra'!H12,($F5*'Jan''10 Envestra'!H9/'Jan''10 Envestra'!H10-'Jan''10 Envestra'!H11)*('Jan''10 Envestra'!H17/100)*'Jan''10 Envestra'!H10,('Jan''10 Envestra'!H12-'Jan''10 Envestra'!H11)*('Jan''10 Envestra'!H17/100)*'Jan''10 Envestra'!H10))</f>
        <v>0</v>
      </c>
      <c r="G34" s="66">
        <f>IF($F5*'Jan''10 Envestra'!I9/'Jan''10 Envestra'!I10&lt;'Jan''10 Envestra'!I11,0,IF($F5*'Jan''10 Envestra'!I9/'Jan''10 Envestra'!I10&lt;='Jan''10 Envestra'!I12,($F5*'Jan''10 Envestra'!I9/'Jan''10 Envestra'!I10-'Jan''10 Envestra'!I11)*('Jan''10 Envestra'!I17/100)*'Jan''10 Envestra'!I10,('Jan''10 Envestra'!I12-'Jan''10 Envestra'!I11)*('Jan''10 Envestra'!I17/100)*'Jan''10 Envestra'!I10))</f>
        <v>308.82851999999997</v>
      </c>
      <c r="H34" s="66">
        <f>IF($F5*'Jan''10 Envestra'!J9/'Jan''10 Envestra'!J10&lt;'Jan''10 Envestra'!J11,0,IF($F5*'Jan''10 Envestra'!J9/'Jan''10 Envestra'!J10&lt;='Jan''10 Envestra'!J12,($F5*'Jan''10 Envestra'!J9/'Jan''10 Envestra'!J10-'Jan''10 Envestra'!J11)*('Jan''10 Envestra'!J17/100)*'Jan''10 Envestra'!J10,('Jan''10 Envestra'!J12-'Jan''10 Envestra'!J11)*('Jan''10 Envestra'!J17/100)*'Jan''10 Envestra'!J10))</f>
        <v>328.097308</v>
      </c>
      <c r="I34" s="66">
        <f>IF($F5*'Jan''10 Envestra'!K9/'Jan''10 Envestra'!K10&lt;'Jan''10 Envestra'!K11,0,IF($F5*'Jan''10 Envestra'!K9/'Jan''10 Envestra'!K10&lt;='Jan''10 Envestra'!K12,($F5*'Jan''10 Envestra'!K9/'Jan''10 Envestra'!K10-'Jan''10 Envestra'!K11)*('Jan''10 Envestra'!K17/100)*'Jan''10 Envestra'!K10,('Jan''10 Envestra'!K12-'Jan''10 Envestra'!K11)*('Jan''10 Envestra'!K17/100)*'Jan''10 Envestra'!K10))</f>
        <v>393.54879760000006</v>
      </c>
      <c r="J34" s="67"/>
    </row>
    <row r="35" spans="1:10" x14ac:dyDescent="0.15">
      <c r="A35" s="47" t="s">
        <v>742</v>
      </c>
      <c r="C35" s="66">
        <f>IF(($F5*'Jan''10 Envestra'!E9/'Jan''10 Envestra'!E10&gt;'Jan''10 Envestra'!E12),($F5*'Jan''10 Envestra'!E9/'Jan''10 Envestra'!E10-'Jan''10 Envestra'!E12)*'Jan''10 Envestra'!E18/100)*'Jan''10 Envestra'!E10</f>
        <v>0</v>
      </c>
      <c r="D35" s="66">
        <f>IF(($F5*'Jan''10 Envestra'!F9/'Jan''10 Envestra'!F10&gt;'Jan''10 Envestra'!F12),($F5*'Jan''10 Envestra'!F9/'Jan''10 Envestra'!F10-'Jan''10 Envestra'!F12)*'Jan''10 Envestra'!F18/100)*'Jan''10 Envestra'!F10</f>
        <v>0</v>
      </c>
      <c r="E35" s="66">
        <f>IF(($F5*'Jan''10 Envestra'!G9/'Jan''10 Envestra'!G10&gt;'Jan''10 Envestra'!G12),($F5*'Jan''10 Envestra'!G9/'Jan''10 Envestra'!G10-'Jan''10 Envestra'!G12)*'Jan''10 Envestra'!G18/100)*'Jan''10 Envestra'!G10</f>
        <v>0</v>
      </c>
      <c r="F35" s="66">
        <f>IF(($F5*'Jan''10 Envestra'!H9/'Jan''10 Envestra'!H10&gt;'Jan''10 Envestra'!H12),($F5*'Jan''10 Envestra'!H9/'Jan''10 Envestra'!H10-'Jan''10 Envestra'!H12)*'Jan''10 Envestra'!H18/100)*'Jan''10 Envestra'!H10</f>
        <v>323.94600000000003</v>
      </c>
      <c r="G35" s="66">
        <f>IF(($F5*'Jan''10 Envestra'!I9/'Jan''10 Envestra'!I10&gt;'Jan''10 Envestra'!I12),($F5*'Jan''10 Envestra'!I9/'Jan''10 Envestra'!I10-'Jan''10 Envestra'!I12)*'Jan''10 Envestra'!I18/100)*'Jan''10 Envestra'!I10</f>
        <v>0</v>
      </c>
      <c r="H35" s="66">
        <f>IF(($F5*'Jan''10 Envestra'!J9/'Jan''10 Envestra'!J10&gt;'Jan''10 Envestra'!J12),($F5*'Jan''10 Envestra'!J9/'Jan''10 Envestra'!J10-'Jan''10 Envestra'!J12)*'Jan''10 Envestra'!J18/100)*'Jan''10 Envestra'!J10</f>
        <v>0</v>
      </c>
      <c r="I35" s="66">
        <f>IF(($F5*'Jan''10 Envestra'!K9/'Jan''10 Envestra'!K10&gt;'Jan''10 Envestra'!K12),($F5*'Jan''10 Envestra'!K9/'Jan''10 Envestra'!K10-'Jan''10 Envestra'!K12)*'Jan''10 Envestra'!K18/100)*'Jan''10 Envestra'!K10</f>
        <v>0</v>
      </c>
      <c r="J35" s="67"/>
    </row>
    <row r="36" spans="1:10" x14ac:dyDescent="0.15">
      <c r="A36" s="47" t="s">
        <v>309</v>
      </c>
      <c r="C36" s="66">
        <f>365*'Jan''10 Envestra'!E19/100</f>
        <v>169.39285000000001</v>
      </c>
      <c r="D36" s="66">
        <f>365*'Jan''10 Envestra'!F19/100</f>
        <v>174.57220000000001</v>
      </c>
      <c r="E36" s="66">
        <f>365*'Jan''10 Envestra'!G19/100</f>
        <v>174.10499999999999</v>
      </c>
      <c r="F36" s="66">
        <f>365*'Jan''10 Envestra'!H19/100</f>
        <v>171.65950000000001</v>
      </c>
      <c r="G36" s="66">
        <f>365*'Jan''10 Envestra'!I19/100</f>
        <v>160.27879999999999</v>
      </c>
      <c r="H36" s="66">
        <f>365*'Jan''10 Envestra'!J19/100</f>
        <v>174.25100000000003</v>
      </c>
      <c r="I36" s="66">
        <f>365*'Jan''10 Envestra'!K19/100</f>
        <v>218.12399999999997</v>
      </c>
      <c r="J36" s="67">
        <f>AVERAGE(C36:I36)</f>
        <v>177.48333571428572</v>
      </c>
    </row>
    <row r="37" spans="1:10" x14ac:dyDescent="0.15">
      <c r="A37" s="69" t="s">
        <v>721</v>
      </c>
      <c r="B37" s="70"/>
      <c r="C37" s="71">
        <f>SUM(C30:C36)</f>
        <v>993.212264</v>
      </c>
      <c r="D37" s="71">
        <f t="shared" ref="D37:I37" si="2">SUM(D30:D36)</f>
        <v>1021.6695918</v>
      </c>
      <c r="E37" s="71">
        <f t="shared" si="2"/>
        <v>1016.18272</v>
      </c>
      <c r="F37" s="71">
        <f t="shared" si="2"/>
        <v>1007.1777</v>
      </c>
      <c r="G37" s="71">
        <f t="shared" si="2"/>
        <v>957.9206999999999</v>
      </c>
      <c r="H37" s="71">
        <f t="shared" si="2"/>
        <v>1018.0440820000001</v>
      </c>
      <c r="I37" s="71">
        <f t="shared" si="2"/>
        <v>1236.2688111999998</v>
      </c>
      <c r="J37" s="72">
        <f>AVERAGE(C37:I37)</f>
        <v>1035.782267</v>
      </c>
    </row>
    <row r="38" spans="1:10" x14ac:dyDescent="0.15">
      <c r="J38" s="75"/>
    </row>
    <row r="39" spans="1:10" x14ac:dyDescent="0.15">
      <c r="A39" s="62" t="s">
        <v>861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816</v>
      </c>
      <c r="J39" s="65" t="s">
        <v>729</v>
      </c>
    </row>
    <row r="40" spans="1:10" x14ac:dyDescent="0.15">
      <c r="A40" s="47" t="s">
        <v>667</v>
      </c>
      <c r="C40" s="66">
        <f>IF($F5*'Jan''10 Envestra'!E23/'Jan''10 Envestra'!E24&gt;='Jan''10 Envestra'!E27,('Jan''10 Envestra'!E27*'Jan''10 Envestra'!E28/100)*'Jan''10 Envestra'!E24,('Bills Jan''10'!$F5*'Jan''10 Envestra'!E23/'Jan''10 Envestra'!E24*'Jan''10 Envestra'!E28/100)*'Jan''10 Envestra'!E24)</f>
        <v>92.575999999999979</v>
      </c>
      <c r="D40" s="66">
        <f>IF($F5*'Jan''10 Envestra'!F23/'Jan''10 Envestra'!F24&gt;='Jan''10 Envestra'!F27,('Jan''10 Envestra'!F27*'Jan''10 Envestra'!F28/100)*'Jan''10 Envestra'!F24,('Bills Jan''10'!$F5*'Jan''10 Envestra'!F23/'Jan''10 Envestra'!F24*'Jan''10 Envestra'!F28/100)*'Jan''10 Envestra'!F24)</f>
        <v>93.561599999999999</v>
      </c>
      <c r="E40" s="66">
        <f>IF($F5*'Jan''10 Envestra'!G23/'Jan''10 Envestra'!G24&gt;='Jan''10 Envestra'!G27,('Jan''10 Envestra'!G27*'Jan''10 Envestra'!G28/100)*'Jan''10 Envestra'!G24,('Bills Jan''10'!$F5*'Jan''10 Envestra'!G23/'Jan''10 Envestra'!G24*'Jan''10 Envestra'!G28/100)*'Jan''10 Envestra'!G24)</f>
        <v>91.52</v>
      </c>
      <c r="F40" s="66">
        <f>IF($F5*'Jan''10 Envestra'!H23/'Jan''10 Envestra'!H24&gt;='Jan''10 Envestra'!H27,('Jan''10 Envestra'!H27*'Jan''10 Envestra'!H28/100)*'Jan''10 Envestra'!H24,('Bills Jan''10'!$F5*'Jan''10 Envestra'!H23/'Jan''10 Envestra'!H24*'Jan''10 Envestra'!H28/100)*'Jan''10 Envestra'!H24)</f>
        <v>91.52</v>
      </c>
      <c r="G40" s="66">
        <f>IF($F5*'Jan''10 Envestra'!I23/'Jan''10 Envestra'!I24&gt;='Jan''10 Envestra'!I27,('Jan''10 Envestra'!I27*'Jan''10 Envestra'!I28/100)*'Jan''10 Envestra'!I24,('Bills Jan''10'!$F5*'Jan''10 Envestra'!I23/'Jan''10 Envestra'!I24*'Jan''10 Envestra'!I28/100)*'Jan''10 Envestra'!I24)</f>
        <v>87.296000000000006</v>
      </c>
      <c r="H40" s="66">
        <f>IF($F5*'Jan''10 Envestra'!J23/'Jan''10 Envestra'!J24&gt;='Jan''10 Envestra'!J27,('Jan''10 Envestra'!J27*'Jan''10 Envestra'!J28/100)*'Jan''10 Envestra'!J24,('Bills Jan''10'!$F5*'Jan''10 Envestra'!J23/'Jan''10 Envestra'!J24*'Jan''10 Envestra'!J28/100)*'Jan''10 Envestra'!J24)</f>
        <v>92.43519999999998</v>
      </c>
      <c r="I40" s="66">
        <f>IF($F5*'Jan''10 Envestra'!K23/'Jan''10 Envestra'!K24&gt;='Jan''10 Envestra'!K27,('Jan''10 Envestra'!K27*'Jan''10 Envestra'!K28/100)*'Jan''10 Envestra'!K24,('Bills Jan''10'!$F5*'Jan''10 Envestra'!K23/'Jan''10 Envestra'!K24*'Jan''10 Envestra'!K28/100)*'Jan''10 Envestra'!K24)</f>
        <v>117.01376</v>
      </c>
      <c r="J40" s="67"/>
    </row>
    <row r="41" spans="1:10" x14ac:dyDescent="0.15">
      <c r="A41" s="47" t="s">
        <v>868</v>
      </c>
      <c r="C41" s="66">
        <f>IF(($F5*'Jan''10 Envestra'!E23/'Jan''10 Envestra'!E24&gt;'Jan''10 Envestra'!E27)*'Jan''10 Envestra'!E24,('Bills Jan''10'!$F5*'Jan''10 Envestra'!E23/'Jan''10 Envestra'!E24-'Jan''10 Envestra'!E27)*'Jan''10 Envestra'!E29/100)*'Jan''10 Envestra'!E24</f>
        <v>173.36090199999998</v>
      </c>
      <c r="D41" s="66">
        <f>IF(($F5*'Jan''10 Envestra'!F23/'Jan''10 Envestra'!F24&gt;'Jan''10 Envestra'!F27)*'Jan''10 Envestra'!F24,('Bills Jan''10'!$F5*'Jan''10 Envestra'!F23/'Jan''10 Envestra'!F24-'Jan''10 Envestra'!F27)*'Jan''10 Envestra'!F29/100)*'Jan''10 Envestra'!F24</f>
        <v>175.42507839999999</v>
      </c>
      <c r="E41" s="66">
        <f>IF(($F5*'Jan''10 Envestra'!G23/'Jan''10 Envestra'!G24&gt;'Jan''10 Envestra'!G27)*'Jan''10 Envestra'!G24,('Bills Jan''10'!$F5*'Jan''10 Envestra'!G23/'Jan''10 Envestra'!G24-'Jan''10 Envestra'!G27)*'Jan''10 Envestra'!G29/100)*'Jan''10 Envestra'!G24</f>
        <v>172.01469999999998</v>
      </c>
      <c r="F41" s="66">
        <f>IF(($F5*'Jan''10 Envestra'!H23/'Jan''10 Envestra'!H24&gt;'Jan''10 Envestra'!H27)*'Jan''10 Envestra'!H24,('Bills Jan''10'!$F5*'Jan''10 Envestra'!H23/'Jan''10 Envestra'!H24-'Jan''10 Envestra'!H27)*'Jan''10 Envestra'!H29/100)*'Jan''10 Envestra'!H24</f>
        <v>172.69459999999998</v>
      </c>
      <c r="G41" s="66">
        <f>IF(($F5*'Jan''10 Envestra'!I23/'Jan''10 Envestra'!I24&gt;'Jan''10 Envestra'!I27)*'Jan''10 Envestra'!I24,('Bills Jan''10'!$F5*'Jan''10 Envestra'!I23/'Jan''10 Envestra'!I24-'Jan''10 Envestra'!I27)*'Jan''10 Envestra'!I29/100)*'Jan''10 Envestra'!I24</f>
        <v>164.53579999999999</v>
      </c>
      <c r="H41" s="66">
        <f>IF(($F5*'Jan''10 Envestra'!J23/'Jan''10 Envestra'!J24&gt;'Jan''10 Envestra'!J27)*'Jan''10 Envestra'!J24,('Bills Jan''10'!$F5*'Jan''10 Envestra'!J23/'Jan''10 Envestra'!J24-'Jan''10 Envestra'!J27)*'Jan''10 Envestra'!J29/100)*'Jan''10 Envestra'!J24</f>
        <v>173.21132400000002</v>
      </c>
      <c r="I41" s="66">
        <f>IF(($F5*'Jan''10 Envestra'!K23/'Jan''10 Envestra'!K24&gt;'Jan''10 Envestra'!K27)*'Jan''10 Envestra'!K24,('Bills Jan''10'!$F5*'Jan''10 Envestra'!K23/'Jan''10 Envestra'!K24-'Jan''10 Envestra'!K27)*'Jan''10 Envestra'!K29/100)*'Jan''10 Envestra'!K24</f>
        <v>220.75537120000001</v>
      </c>
      <c r="J41" s="68"/>
    </row>
    <row r="42" spans="1:10" x14ac:dyDescent="0.15">
      <c r="A42" s="47" t="s">
        <v>744</v>
      </c>
      <c r="C42" s="66">
        <f>IF($F5*'Jan''10 Envestra'!E25/'Jan''10 Envestra'!E26&gt;='Jan''10 Envestra'!E27,('Jan''10 Envestra'!E27*'Jan''10 Envestra'!E30/100)*'Jan''10 Envestra'!E26,('Bills Jan''10'!$F5*'Jan''10 Envestra'!E25/'Jan''10 Envestra'!E26*'Jan''10 Envestra'!E30/100)*'Jan''10 Envestra'!E26)</f>
        <v>173.60640000000001</v>
      </c>
      <c r="D42" s="66">
        <f>IF($F5*'Jan''10 Envestra'!F25/'Jan''10 Envestra'!F26&gt;='Jan''10 Envestra'!F27,('Jan''10 Envestra'!F27*'Jan''10 Envestra'!F30/100)*'Jan''10 Envestra'!F26,('Bills Jan''10'!$F5*'Jan''10 Envestra'!F25/'Jan''10 Envestra'!F26*'Jan''10 Envestra'!F30/100)*'Jan''10 Envestra'!F26)</f>
        <v>175.74655999999999</v>
      </c>
      <c r="E42" s="66">
        <f>IF($F5*'Jan''10 Envestra'!G25/'Jan''10 Envestra'!G26&gt;='Jan''10 Envestra'!G27,('Jan''10 Envestra'!G27*'Jan''10 Envestra'!G30/100)*'Jan''10 Envestra'!G26,('Bills Jan''10'!$F5*'Jan''10 Envestra'!G25/'Jan''10 Envestra'!G26*'Jan''10 Envestra'!G30/100)*'Jan''10 Envestra'!G26)</f>
        <v>171.77600000000001</v>
      </c>
      <c r="F42" s="66">
        <f>IF($F5*'Jan''10 Envestra'!H25/'Jan''10 Envestra'!H26&gt;='Jan''10 Envestra'!H27,('Jan''10 Envestra'!H27*'Jan''10 Envestra'!H30/100)*'Jan''10 Envestra'!H26,('Bills Jan''10'!$F5*'Jan''10 Envestra'!H25/'Jan''10 Envestra'!H26*'Jan''10 Envestra'!H30/100)*'Jan''10 Envestra'!H26)</f>
        <v>171.52</v>
      </c>
      <c r="G42" s="66">
        <f>IF($F5*'Jan''10 Envestra'!I25/'Jan''10 Envestra'!I26&gt;='Jan''10 Envestra'!I27,('Jan''10 Envestra'!I27*'Jan''10 Envestra'!I30/100)*'Jan''10 Envestra'!I26,('Bills Jan''10'!$F5*'Jan''10 Envestra'!I25/'Jan''10 Envestra'!I26*'Jan''10 Envestra'!I30/100)*'Jan''10 Envestra'!I26)</f>
        <v>164.73599999999999</v>
      </c>
      <c r="H42" s="66">
        <f>IF($F5*'Jan''10 Envestra'!J25/'Jan''10 Envestra'!J26&gt;='Jan''10 Envestra'!J27,('Jan''10 Envestra'!J27*'Jan''10 Envestra'!J30/100)*'Jan''10 Envestra'!J26,('Bills Jan''10'!$F5*'Jan''10 Envestra'!J25/'Jan''10 Envestra'!J26*'Jan''10 Envestra'!J30/100)*'Jan''10 Envestra'!J26)</f>
        <v>173.32479999999998</v>
      </c>
      <c r="I42" s="66">
        <f>IF($F5*'Jan''10 Envestra'!K25/'Jan''10 Envestra'!K26&gt;='Jan''10 Envestra'!K27,('Jan''10 Envestra'!K27*'Jan''10 Envestra'!K30/100)*'Jan''10 Envestra'!K26,('Bills Jan''10'!$F5*'Jan''10 Envestra'!K25/'Jan''10 Envestra'!K26*'Jan''10 Envestra'!K30/100)*'Jan''10 Envestra'!K26)</f>
        <v>230.45887999999999</v>
      </c>
      <c r="J42" s="67"/>
    </row>
    <row r="43" spans="1:10" x14ac:dyDescent="0.15">
      <c r="A43" s="47" t="s">
        <v>389</v>
      </c>
      <c r="C43" s="66">
        <f>IF(($F5*'Jan''10 Envestra'!E25/'Jan''10 Envestra'!E26&gt;'Jan''10 Envestra'!E27),('Bills Jan''10'!$F5*'Jan''10 Envestra'!E25/'Jan''10 Envestra'!E26-'Jan''10 Envestra'!E27)*'Jan''10 Envestra'!E31/100)*'Jan''10 Envestra'!E26</f>
        <v>329.37075600000003</v>
      </c>
      <c r="D43" s="66">
        <f>IF(($F5*'Jan''10 Envestra'!F25/'Jan''10 Envestra'!F26&gt;'Jan''10 Envestra'!F27),('Bills Jan''10'!$F5*'Jan''10 Envestra'!F25/'Jan''10 Envestra'!F26-'Jan''10 Envestra'!F27)*'Jan''10 Envestra'!F31/100)*'Jan''10 Envestra'!F26</f>
        <v>333.14012159999999</v>
      </c>
      <c r="E43" s="66">
        <f>IF(($F5*'Jan''10 Envestra'!G25/'Jan''10 Envestra'!G26&gt;'Jan''10 Envestra'!G27),('Bills Jan''10'!$F5*'Jan''10 Envestra'!G25/'Jan''10 Envestra'!G26-'Jan''10 Envestra'!G27)*'Jan''10 Envestra'!G31/100)*'Jan''10 Envestra'!G26</f>
        <v>326.08004</v>
      </c>
      <c r="F43" s="66">
        <f>IF(($F5*'Jan''10 Envestra'!H25/'Jan''10 Envestra'!H26&gt;'Jan''10 Envestra'!H27),('Bills Jan''10'!$F5*'Jan''10 Envestra'!H25/'Jan''10 Envestra'!H26-'Jan''10 Envestra'!H27)*'Jan''10 Envestra'!H31/100)*'Jan''10 Envestra'!H26</f>
        <v>326.35199999999998</v>
      </c>
      <c r="G43" s="66">
        <f>IF(($F5*'Jan''10 Envestra'!I25/'Jan''10 Envestra'!I26&gt;'Jan''10 Envestra'!I27),('Bills Jan''10'!$F5*'Jan''10 Envestra'!I25/'Jan''10 Envestra'!I26-'Jan''10 Envestra'!I27)*'Jan''10 Envestra'!I31/100)*'Jan''10 Envestra'!I26</f>
        <v>314.11380000000003</v>
      </c>
      <c r="H43" s="66">
        <f>IF(($F5*'Jan''10 Envestra'!J25/'Jan''10 Envestra'!J26&gt;'Jan''10 Envestra'!J27),('Bills Jan''10'!$F5*'Jan''10 Envestra'!J25/'Jan''10 Envestra'!J26-'Jan''10 Envestra'!J27)*'Jan''10 Envestra'!J31/100)*'Jan''10 Envestra'!J26</f>
        <v>328.77244400000001</v>
      </c>
      <c r="I43" s="66">
        <f>IF(($F5*'Jan''10 Envestra'!K25/'Jan''10 Envestra'!K26&gt;'Jan''10 Envestra'!K27),('Bills Jan''10'!$F5*'Jan''10 Envestra'!K25/'Jan''10 Envestra'!K26-'Jan''10 Envestra'!K27)*'Jan''10 Envestra'!K31/100)*'Jan''10 Envestra'!K26</f>
        <v>430.83359279999996</v>
      </c>
      <c r="J43" s="67"/>
    </row>
    <row r="44" spans="1:10" x14ac:dyDescent="0.15">
      <c r="A44" s="47" t="s">
        <v>309</v>
      </c>
      <c r="C44" s="66">
        <f>365*'Jan''10 Envestra'!E32/100</f>
        <v>169.3527</v>
      </c>
      <c r="D44" s="66">
        <f>365*'Jan''10 Envestra'!F32/100</f>
        <v>168.91104999999999</v>
      </c>
      <c r="E44" s="66">
        <f>365*'Jan''10 Envestra'!G32/100</f>
        <v>169.21400000000003</v>
      </c>
      <c r="F44" s="66">
        <f>365*'Jan''10 Envestra'!H32/100</f>
        <v>167.09700000000001</v>
      </c>
      <c r="G44" s="66">
        <f>365*'Jan''10 Envestra'!I32/100</f>
        <v>156.70545000000001</v>
      </c>
      <c r="H44" s="66">
        <f>365*'Jan''10 Envestra'!J32/100</f>
        <v>166.22099999999998</v>
      </c>
      <c r="I44" s="66">
        <f>365*'Jan''10 Envestra'!K32/100</f>
        <v>195.8955</v>
      </c>
      <c r="J44" s="67">
        <f>AVERAGE(C44:I44)</f>
        <v>170.48524285714285</v>
      </c>
    </row>
    <row r="45" spans="1:10" x14ac:dyDescent="0.15">
      <c r="A45" s="69" t="s">
        <v>721</v>
      </c>
      <c r="B45" s="70"/>
      <c r="C45" s="71">
        <f>SUM(C40:C44)</f>
        <v>938.2667580000001</v>
      </c>
      <c r="D45" s="71">
        <f t="shared" ref="D45:I45" si="3">SUM(D40:D44)</f>
        <v>946.78440999999998</v>
      </c>
      <c r="E45" s="71">
        <f t="shared" si="3"/>
        <v>930.60474000000011</v>
      </c>
      <c r="F45" s="71">
        <f t="shared" si="3"/>
        <v>929.18359999999996</v>
      </c>
      <c r="G45" s="71">
        <f t="shared" si="3"/>
        <v>887.38705000000004</v>
      </c>
      <c r="H45" s="71">
        <f t="shared" si="3"/>
        <v>933.96476800000005</v>
      </c>
      <c r="I45" s="71">
        <f t="shared" si="3"/>
        <v>1194.9571040000001</v>
      </c>
      <c r="J45" s="72">
        <f>AVERAGE(C45:I45)</f>
        <v>965.87834714285714</v>
      </c>
    </row>
    <row r="46" spans="1:10" x14ac:dyDescent="0.15">
      <c r="J46" s="73"/>
    </row>
    <row r="47" spans="1:10" x14ac:dyDescent="0.15">
      <c r="A47" s="62" t="s">
        <v>343</v>
      </c>
      <c r="C47" s="50" t="s">
        <v>872</v>
      </c>
      <c r="D47" s="50" t="s">
        <v>396</v>
      </c>
      <c r="E47" s="50" t="s">
        <v>397</v>
      </c>
      <c r="F47" s="50" t="s">
        <v>398</v>
      </c>
      <c r="G47" s="50" t="s">
        <v>163</v>
      </c>
      <c r="H47" s="50" t="s">
        <v>126</v>
      </c>
      <c r="I47" s="50" t="s">
        <v>816</v>
      </c>
      <c r="J47" s="65" t="s">
        <v>729</v>
      </c>
    </row>
    <row r="48" spans="1:10" x14ac:dyDescent="0.15">
      <c r="A48" s="47" t="s">
        <v>667</v>
      </c>
      <c r="C48" s="66">
        <f>IF($F5*'Jan''10 Envestra'!E36/'Jan''10 Envestra'!E37&gt;='Jan''10 Envestra'!E40,('Jan''10 Envestra'!E40*'Jan''10 Envestra'!E42/100)*'Jan''10 Envestra'!E37,($F5*'Jan''10 Envestra'!E36/'Jan''10 Envestra'!E37*'Jan''10 Envestra'!E42/100)*'Jan''10 Envestra'!E37)</f>
        <v>115.36799999999999</v>
      </c>
      <c r="D48" s="66">
        <f>IF($F5*'Jan''10 Envestra'!F36/'Jan''10 Envestra'!F37&gt;='Jan''10 Envestra'!F40,('Jan''10 Envestra'!F40*'Jan''10 Envestra'!F42/100)*'Jan''10 Envestra'!F37,($F5*'Jan''10 Envestra'!F36/'Jan''10 Envestra'!F37*'Jan''10 Envestra'!F42/100)*'Jan''10 Envestra'!F37)</f>
        <v>121.9504</v>
      </c>
      <c r="E48" s="66">
        <f>IF($F5*'Jan''10 Envestra'!G36/'Jan''10 Envestra'!G37&gt;='Jan''10 Envestra'!G40,('Jan''10 Envestra'!G40*'Jan''10 Envestra'!G42/100)*'Jan''10 Envestra'!G37,($F5*'Jan''10 Envestra'!G36/'Jan''10 Envestra'!G37*'Jan''10 Envestra'!G42/100)*'Jan''10 Envestra'!G37)</f>
        <v>119.68</v>
      </c>
      <c r="F48" s="66">
        <f>IF($F5*'Jan''10 Envestra'!H36/'Jan''10 Envestra'!H37&gt;='Jan''10 Envestra'!H40,('Jan''10 Envestra'!H40*'Jan''10 Envestra'!H42/100)*'Jan''10 Envestra'!H37,($F5*'Jan''10 Envestra'!H36/'Jan''10 Envestra'!H37*'Jan''10 Envestra'!H42/100)*'Jan''10 Envestra'!H37)</f>
        <v>116.8</v>
      </c>
      <c r="G48" s="66">
        <f>IF($F5*'Jan''10 Envestra'!I36/'Jan''10 Envestra'!I37&gt;='Jan''10 Envestra'!I40,('Jan''10 Envestra'!I40*'Jan''10 Envestra'!I42/100)*'Jan''10 Envestra'!I37,($F5*'Jan''10 Envestra'!I36/'Jan''10 Envestra'!I37*'Jan''10 Envestra'!I42/100)*'Jan''10 Envestra'!I37)</f>
        <v>111.76</v>
      </c>
      <c r="H48" s="66">
        <f>IF($F5*'Jan''10 Envestra'!J36/'Jan''10 Envestra'!J37&gt;='Jan''10 Envestra'!J40,('Jan''10 Envestra'!J40*'Jan''10 Envestra'!J42/100)*'Jan''10 Envestra'!J37,($F5*'Jan''10 Envestra'!J36/'Jan''10 Envestra'!J37*'Jan''10 Envestra'!J42/100)*'Jan''10 Envestra'!J37)</f>
        <v>121</v>
      </c>
      <c r="I48" s="66">
        <f>IF($F5*'Jan''10 Envestra'!K36/'Jan''10 Envestra'!K37&gt;='Jan''10 Envestra'!K40,('Jan''10 Envestra'!K40*'Jan''10 Envestra'!K42/100)*'Jan''10 Envestra'!K37,($F5*'Jan''10 Envestra'!K36/'Jan''10 Envestra'!K37*'Jan''10 Envestra'!K42/100)*'Jan''10 Envestra'!K37)</f>
        <v>146.09199999999998</v>
      </c>
      <c r="J48" s="67"/>
    </row>
    <row r="49" spans="1:10" x14ac:dyDescent="0.15">
      <c r="A49" s="47" t="s">
        <v>170</v>
      </c>
      <c r="C49" s="66">
        <f>IF($F5*'Jan''10 Envestra'!E36/'Jan''10 Envestra'!E37&lt;'Jan''10 Envestra'!E40,0,IF($F5*'Jan''10 Envestra'!E36/'Jan''10 Envestra'!E37&lt;='Jan''10 Envestra'!E41,($F5*'Jan''10 Envestra'!E36/'Jan''10 Envestra'!E37-4000)*('Jan''10 Envestra'!E43/100)*'Jan''10 Envestra'!E37,('Jan''10 Envestra'!E41-'Jan''10 Envestra'!E40)*('Jan''10 Envestra'!E43/100)*'Jan''10 Envestra'!E37))</f>
        <v>151.64272200000002</v>
      </c>
      <c r="D49" s="66">
        <f>IF($F5*'Jan''10 Envestra'!F36/'Jan''10 Envestra'!F37&lt;'Jan''10 Envestra'!F40,0,IF($F5*'Jan''10 Envestra'!F36/'Jan''10 Envestra'!F37&lt;='Jan''10 Envestra'!F41,($F5*'Jan''10 Envestra'!F36/'Jan''10 Envestra'!F37-4000)*('Jan''10 Envestra'!F43/100)*'Jan''10 Envestra'!F37,('Jan''10 Envestra'!F41-'Jan''10 Envestra'!F40)*('Jan''10 Envestra'!F43/100)*'Jan''10 Envestra'!F37))</f>
        <v>160.69641279999999</v>
      </c>
      <c r="E49" s="66">
        <f>IF($F5*'Jan''10 Envestra'!G36/'Jan''10 Envestra'!G37&lt;'Jan''10 Envestra'!G40,0,IF($F5*'Jan''10 Envestra'!G36/'Jan''10 Envestra'!G37&lt;='Jan''10 Envestra'!G41,($F5*'Jan''10 Envestra'!G36/'Jan''10 Envestra'!G37-4000)*('Jan''10 Envestra'!G43/100)*'Jan''10 Envestra'!G37,('Jan''10 Envestra'!G41-'Jan''10 Envestra'!G40)*('Jan''10 Envestra'!G43/100)*'Jan''10 Envestra'!G37))</f>
        <v>157.05382</v>
      </c>
      <c r="F49" s="66">
        <f>IF($F5*'Jan''10 Envestra'!H36/'Jan''10 Envestra'!H37&lt;'Jan''10 Envestra'!H40,0,IF($F5*'Jan''10 Envestra'!H36/'Jan''10 Envestra'!H37&lt;='Jan''10 Envestra'!H41,($F5*'Jan''10 Envestra'!H36/'Jan''10 Envestra'!H37-4000)*('Jan''10 Envestra'!H43/100)*'Jan''10 Envestra'!H37,('Jan''10 Envestra'!H41-'Jan''10 Envestra'!H40)*('Jan''10 Envestra'!H43/100)*'Jan''10 Envestra'!H37))</f>
        <v>0</v>
      </c>
      <c r="G49" s="66">
        <f>IF($F5*'Jan''10 Envestra'!I36/'Jan''10 Envestra'!I37&lt;'Jan''10 Envestra'!I40,0,IF($F5*'Jan''10 Envestra'!I36/'Jan''10 Envestra'!I37&lt;='Jan''10 Envestra'!I41,($F5*'Jan''10 Envestra'!I36/'Jan''10 Envestra'!I37-4000)*('Jan''10 Envestra'!I43/100)*'Jan''10 Envestra'!I37,('Jan''10 Envestra'!I41-'Jan''10 Envestra'!I40)*('Jan''10 Envestra'!I43/100)*'Jan''10 Envestra'!I37))</f>
        <v>147.81536</v>
      </c>
      <c r="H49" s="66">
        <f>IF($F5*'Jan''10 Envestra'!J36/'Jan''10 Envestra'!J37&lt;'Jan''10 Envestra'!J40,0,IF($F5*'Jan''10 Envestra'!J36/'Jan''10 Envestra'!J37&lt;='Jan''10 Envestra'!J41,($F5*'Jan''10 Envestra'!J36/'Jan''10 Envestra'!J37-4000)*('Jan''10 Envestra'!J43/100)*'Jan''10 Envestra'!J37,('Jan''10 Envestra'!J41-'Jan''10 Envestra'!J40)*('Jan''10 Envestra'!J43/100)*'Jan''10 Envestra'!J37))</f>
        <v>160.61722599999999</v>
      </c>
      <c r="I49" s="66">
        <f>IF($F5*'Jan''10 Envestra'!K36/'Jan''10 Envestra'!K37&lt;'Jan''10 Envestra'!K40,0,IF($F5*'Jan''10 Envestra'!K36/'Jan''10 Envestra'!K37&lt;='Jan''10 Envestra'!K41,($F5*'Jan''10 Envestra'!K36/'Jan''10 Envestra'!K37-4000)*('Jan''10 Envestra'!K43/100)*'Jan''10 Envestra'!K37,('Jan''10 Envestra'!K41-'Jan''10 Envestra'!K40)*('Jan''10 Envestra'!K43/100)*'Jan''10 Envestra'!K37))</f>
        <v>192.33273919999999</v>
      </c>
      <c r="J49" s="67"/>
    </row>
    <row r="50" spans="1:10" x14ac:dyDescent="0.15">
      <c r="A50" s="47" t="s">
        <v>868</v>
      </c>
      <c r="C50" s="66">
        <f>IF(($F5*'Jan''10 Envestra'!E36/'Jan''10 Envestra'!E37&gt;'Jan''10 Envestra'!E41),($F5*'Jan''10 Envestra'!E36/'Jan''10 Envestra'!E37-'Jan''10 Envestra'!E41)*'Jan''10 Envestra'!E44/100)*'Jan''10 Envestra'!E37</f>
        <v>0</v>
      </c>
      <c r="D50" s="66">
        <f>IF(($F5*'Jan''10 Envestra'!F36/'Jan''10 Envestra'!F37&gt;'Jan''10 Envestra'!F41),($F5*'Jan''10 Envestra'!F36/'Jan''10 Envestra'!F37-'Jan''10 Envestra'!F41)*'Jan''10 Envestra'!F44/100)*'Jan''10 Envestra'!F37</f>
        <v>0</v>
      </c>
      <c r="E50" s="66">
        <f>IF(($F5*'Jan''10 Envestra'!G36/'Jan''10 Envestra'!G37&gt;'Jan''10 Envestra'!G41),($F5*'Jan''10 Envestra'!G36/'Jan''10 Envestra'!G37-'Jan''10 Envestra'!G41)*'Jan''10 Envestra'!G44/100)*'Jan''10 Envestra'!G37</f>
        <v>0</v>
      </c>
      <c r="F50" s="66">
        <f>IF(($F5*'Jan''10 Envestra'!H36/'Jan''10 Envestra'!H37&gt;'Jan''10 Envestra'!H41),($F5*'Jan''10 Envestra'!H36/'Jan''10 Envestra'!H37-'Jan''10 Envestra'!H41)*'Jan''10 Envestra'!H44/100)*'Jan''10 Envestra'!H37</f>
        <v>153.5744</v>
      </c>
      <c r="G50" s="66">
        <f>IF(($F5*'Jan''10 Envestra'!I36/'Jan''10 Envestra'!I37&gt;'Jan''10 Envestra'!I41),($F5*'Jan''10 Envestra'!I36/'Jan''10 Envestra'!I37-'Jan''10 Envestra'!I41)*'Jan''10 Envestra'!I44/100)*'Jan''10 Envestra'!I37</f>
        <v>0</v>
      </c>
      <c r="H50" s="66">
        <f>IF(($F5*'Jan''10 Envestra'!J36/'Jan''10 Envestra'!J37&gt;'Jan''10 Envestra'!J41),($F5*'Jan''10 Envestra'!J36/'Jan''10 Envestra'!J37-'Jan''10 Envestra'!J41)*'Jan''10 Envestra'!J44/100)*'Jan''10 Envestra'!J37</f>
        <v>0</v>
      </c>
      <c r="I50" s="66">
        <f>IF(($F5*'Jan''10 Envestra'!K36/'Jan''10 Envestra'!K37&gt;'Jan''10 Envestra'!K41),($F5*'Jan''10 Envestra'!K36/'Jan''10 Envestra'!K37-'Jan''10 Envestra'!K41)*'Jan''10 Envestra'!K44/100)*'Jan''10 Envestra'!K37</f>
        <v>0</v>
      </c>
      <c r="J50" s="67"/>
    </row>
    <row r="51" spans="1:10" x14ac:dyDescent="0.15">
      <c r="A51" s="47" t="s">
        <v>744</v>
      </c>
      <c r="C51" s="66">
        <f>IF($F5*'Jan''10 Envestra'!E38/'Jan''10 Envestra'!E39&gt;='Jan''10 Envestra'!E40,('Jan''10 Envestra'!E40*'Jan''10 Envestra'!E45/100)*'Jan''10 Envestra'!E39,($F5*'Jan''10 Envestra'!E38/'Jan''10 Envestra'!E39*'Jan''10 Envestra'!E45/100)*'Jan''10 Envestra'!E39)</f>
        <v>228.27200000000002</v>
      </c>
      <c r="D51" s="66">
        <f>IF($F5*'Jan''10 Envestra'!F38/'Jan''10 Envestra'!F39&gt;='Jan''10 Envestra'!F40,('Jan''10 Envestra'!F40*'Jan''10 Envestra'!F45/100)*'Jan''10 Envestra'!F39,($F5*'Jan''10 Envestra'!F38/'Jan''10 Envestra'!F39*'Jan''10 Envestra'!F45/100)*'Jan''10 Envestra'!F39)</f>
        <v>241.47200000000001</v>
      </c>
      <c r="E51" s="66">
        <f>IF($F5*'Jan''10 Envestra'!G38/'Jan''10 Envestra'!G39&gt;='Jan''10 Envestra'!G40,('Jan''10 Envestra'!G40*'Jan''10 Envestra'!G45/100)*'Jan''10 Envestra'!G39,($F5*'Jan''10 Envestra'!G38/'Jan''10 Envestra'!G39*'Jan''10 Envestra'!G45/100)*'Jan''10 Envestra'!G39)</f>
        <v>237.6</v>
      </c>
      <c r="F51" s="66">
        <f>IF($F5*'Jan''10 Envestra'!H38/'Jan''10 Envestra'!H39&gt;='Jan''10 Envestra'!H40,('Jan''10 Envestra'!H40*'Jan''10 Envestra'!H45/100)*'Jan''10 Envestra'!H39,($F5*'Jan''10 Envestra'!H38/'Jan''10 Envestra'!H39*'Jan''10 Envestra'!H45/100)*'Jan''10 Envestra'!H39)</f>
        <v>232</v>
      </c>
      <c r="G51" s="66">
        <f>IF($F5*'Jan''10 Envestra'!I38/'Jan''10 Envestra'!I39&gt;='Jan''10 Envestra'!I40,('Jan''10 Envestra'!I40*'Jan''10 Envestra'!I45/100)*'Jan''10 Envestra'!I39,($F5*'Jan''10 Envestra'!I38/'Jan''10 Envestra'!I39*'Jan''10 Envestra'!I45/100)*'Jan''10 Envestra'!I39)</f>
        <v>221.76</v>
      </c>
      <c r="H51" s="66">
        <f>IF($F5*'Jan''10 Envestra'!J38/'Jan''10 Envestra'!J39&gt;='Jan''10 Envestra'!J40,('Jan''10 Envestra'!J40*'Jan''10 Envestra'!J45/100)*'Jan''10 Envestra'!J39,($F5*'Jan''10 Envestra'!J38/'Jan''10 Envestra'!J39*'Jan''10 Envestra'!J45/100)*'Jan''10 Envestra'!J39)</f>
        <v>237.952</v>
      </c>
      <c r="I51" s="66">
        <f>IF($F5*'Jan''10 Envestra'!K38/'Jan''10 Envestra'!K39&gt;='Jan''10 Envestra'!K40,('Jan''10 Envestra'!K40*'Jan''10 Envestra'!K45/100)*'Jan''10 Envestra'!K39,($F5*'Jan''10 Envestra'!K38/'Jan''10 Envestra'!K39*'Jan''10 Envestra'!K45/100)*'Jan''10 Envestra'!K39)</f>
        <v>287.72160000000002</v>
      </c>
      <c r="J51" s="67"/>
    </row>
    <row r="52" spans="1:10" x14ac:dyDescent="0.15">
      <c r="A52" s="47" t="s">
        <v>389</v>
      </c>
      <c r="C52" s="66">
        <f>IF($F5*'Jan''10 Envestra'!E38/'Jan''10 Envestra'!E39&lt;'Jan''10 Envestra'!E40,0,IF($F5*'Jan''10 Envestra'!E38/'Jan''10 Envestra'!E39&lt;='Jan''10 Envestra'!E41,($F5*'Jan''10 Envestra'!E38/'Jan''10 Envestra'!E39-'Jan''10 Envestra'!E40)*('Jan''10 Envestra'!E46/100)*'Jan''10 Envestra'!E39,('Jan''10 Envestra'!E41-'Jan''10 Envestra'!E40)*('Jan''10 Envestra'!E46/100)*'Jan''10 Envestra'!E39))</f>
        <v>297.742368</v>
      </c>
      <c r="D52" s="66">
        <f>IF($F5*'Jan''10 Envestra'!F38/'Jan''10 Envestra'!F39&lt;'Jan''10 Envestra'!F40,0,IF($F5*'Jan''10 Envestra'!F38/'Jan''10 Envestra'!F39&lt;='Jan''10 Envestra'!F41,($F5*'Jan''10 Envestra'!F38/'Jan''10 Envestra'!F39-'Jan''10 Envestra'!F40)*('Jan''10 Envestra'!F46/100)*'Jan''10 Envestra'!F39,('Jan''10 Envestra'!F41-'Jan''10 Envestra'!F40)*('Jan''10 Envestra'!F46/100)*'Jan''10 Envestra'!F39))</f>
        <v>318.0141888</v>
      </c>
      <c r="E52" s="66">
        <f>IF($F5*'Jan''10 Envestra'!G38/'Jan''10 Envestra'!G39&lt;'Jan''10 Envestra'!G40,0,IF($F5*'Jan''10 Envestra'!G38/'Jan''10 Envestra'!G39&lt;='Jan''10 Envestra'!G41,($F5*'Jan''10 Envestra'!G38/'Jan''10 Envestra'!G39-'Jan''10 Envestra'!G40)*('Jan''10 Envestra'!G46/100)*'Jan''10 Envestra'!G39,('Jan''10 Envestra'!G41-'Jan''10 Envestra'!G40)*('Jan''10 Envestra'!G46/100)*'Jan''10 Envestra'!G39))</f>
        <v>308.82851999999997</v>
      </c>
      <c r="F52" s="66">
        <f>IF($F5*'Jan''10 Envestra'!H38/'Jan''10 Envestra'!H39&lt;'Jan''10 Envestra'!H40,0,IF($F5*'Jan''10 Envestra'!H38/'Jan''10 Envestra'!H39&lt;='Jan''10 Envestra'!H41,($F5*'Jan''10 Envestra'!H38/'Jan''10 Envestra'!H39-'Jan''10 Envestra'!H40)*('Jan''10 Envestra'!H46/100)*'Jan''10 Envestra'!H39,('Jan''10 Envestra'!H41-'Jan''10 Envestra'!H40)*('Jan''10 Envestra'!H46/100)*'Jan''10 Envestra'!H39))</f>
        <v>0</v>
      </c>
      <c r="G52" s="66">
        <f>IF($F5*'Jan''10 Envestra'!I38/'Jan''10 Envestra'!I39&lt;'Jan''10 Envestra'!I40,0,IF($F5*'Jan''10 Envestra'!I38/'Jan''10 Envestra'!I39&lt;='Jan''10 Envestra'!I41,($F5*'Jan''10 Envestra'!I38/'Jan''10 Envestra'!I39-'Jan''10 Envestra'!I40)*('Jan''10 Envestra'!I46/100)*'Jan''10 Envestra'!I39,('Jan''10 Envestra'!I41-'Jan''10 Envestra'!I40)*('Jan''10 Envestra'!I46/100)*'Jan''10 Envestra'!I39))</f>
        <v>290.35160000000002</v>
      </c>
      <c r="H52" s="66">
        <f>IF($F5*'Jan''10 Envestra'!J38/'Jan''10 Envestra'!J39&lt;'Jan''10 Envestra'!J40,0,IF($F5*'Jan''10 Envestra'!J38/'Jan''10 Envestra'!J39&lt;='Jan''10 Envestra'!J41,($F5*'Jan''10 Envestra'!J38/'Jan''10 Envestra'!J39-'Jan''10 Envestra'!J40)*('Jan''10 Envestra'!J46/100)*'Jan''10 Envestra'!J39,('Jan''10 Envestra'!J41-'Jan''10 Envestra'!J40)*('Jan''10 Envestra'!J46/100)*'Jan''10 Envestra'!J39))</f>
        <v>317.80302399999999</v>
      </c>
      <c r="I52" s="66">
        <f>IF($F5*'Jan''10 Envestra'!K38/'Jan''10 Envestra'!K39&lt;'Jan''10 Envestra'!K40,0,IF($F5*'Jan''10 Envestra'!K38/'Jan''10 Envestra'!K39&lt;='Jan''10 Envestra'!K41,($F5*'Jan''10 Envestra'!K38/'Jan''10 Envestra'!K39-'Jan''10 Envestra'!K40)*('Jan''10 Envestra'!K46/100)*'Jan''10 Envestra'!K39,('Jan''10 Envestra'!K41-'Jan''10 Envestra'!K40)*('Jan''10 Envestra'!K46/100)*'Jan''10 Envestra'!K39))</f>
        <v>375.24704839999998</v>
      </c>
      <c r="J52" s="67"/>
    </row>
    <row r="53" spans="1:10" x14ac:dyDescent="0.15">
      <c r="A53" s="47" t="s">
        <v>742</v>
      </c>
      <c r="C53" s="66">
        <f>IF(($F5*'Jan''10 Envestra'!E38/'Jan''10 Envestra'!E39&gt;'Jan''10 Envestra'!E41),($F5*'Jan''10 Envestra'!E38/'Jan''10 Envestra'!E39-'Jan''10 Envestra'!E41)*'Jan''10 Envestra'!E47/100)*'Jan''10 Envestra'!E39</f>
        <v>0</v>
      </c>
      <c r="D53" s="66">
        <f>IF(($F5*'Jan''10 Envestra'!F38/'Jan''10 Envestra'!F39&gt;'Jan''10 Envestra'!F41),($F5*'Jan''10 Envestra'!F38/'Jan''10 Envestra'!F39-'Jan''10 Envestra'!F41)*'Jan''10 Envestra'!F47/100)*'Jan''10 Envestra'!F39</f>
        <v>0</v>
      </c>
      <c r="E53" s="66">
        <f>IF(($F5*'Jan''10 Envestra'!G38/'Jan''10 Envestra'!G39&gt;'Jan''10 Envestra'!G41),($F5*'Jan''10 Envestra'!G38/'Jan''10 Envestra'!G39-'Jan''10 Envestra'!G41)*'Jan''10 Envestra'!G47/100)*'Jan''10 Envestra'!G39</f>
        <v>0</v>
      </c>
      <c r="F53" s="66">
        <f>IF(($F5*'Jan''10 Envestra'!H38/'Jan''10 Envestra'!H39&gt;'Jan''10 Envestra'!H41),($F5*'Jan''10 Envestra'!H38/'Jan''10 Envestra'!H39-'Jan''10 Envestra'!H41)*'Jan''10 Envestra'!H47/100)*'Jan''10 Envestra'!H39</f>
        <v>304.74920000000003</v>
      </c>
      <c r="G53" s="66">
        <f>IF(($F5*'Jan''10 Envestra'!I38/'Jan''10 Envestra'!I39&gt;'Jan''10 Envestra'!I41),($F5*'Jan''10 Envestra'!I38/'Jan''10 Envestra'!I39-'Jan''10 Envestra'!I41)*'Jan''10 Envestra'!I47/100)*'Jan''10 Envestra'!I39</f>
        <v>0</v>
      </c>
      <c r="H53" s="66">
        <f>IF(($F5*'Jan''10 Envestra'!J38/'Jan''10 Envestra'!J39&gt;'Jan''10 Envestra'!J41),($F5*'Jan''10 Envestra'!J38/'Jan''10 Envestra'!J39-'Jan''10 Envestra'!J41)*'Jan''10 Envestra'!J47/100)*'Jan''10 Envestra'!J39</f>
        <v>0</v>
      </c>
      <c r="I53" s="66">
        <f>IF(($F5*'Jan''10 Envestra'!K38/'Jan''10 Envestra'!K39&gt;'Jan''10 Envestra'!K41),($F5*'Jan''10 Envestra'!K38/'Jan''10 Envestra'!K39-'Jan''10 Envestra'!K41)*'Jan''10 Envestra'!K47/100)*'Jan''10 Envestra'!K39</f>
        <v>0</v>
      </c>
      <c r="J53" s="68"/>
    </row>
    <row r="54" spans="1:10" x14ac:dyDescent="0.15">
      <c r="A54" s="47" t="s">
        <v>309</v>
      </c>
      <c r="C54" s="66">
        <f>365*'Jan''10 Envestra'!E48/100</f>
        <v>168.83074999999999</v>
      </c>
      <c r="D54" s="66">
        <f>365*'Jan''10 Envestra'!F48/100</f>
        <v>174.57220000000001</v>
      </c>
      <c r="E54" s="66">
        <f>365*'Jan''10 Envestra'!G48/100</f>
        <v>174.98099999999999</v>
      </c>
      <c r="F54" s="66">
        <f>365*'Jan''10 Envestra'!H48/100</f>
        <v>172.75450000000001</v>
      </c>
      <c r="G54" s="66">
        <f>365*'Jan''10 Envestra'!I48/100</f>
        <v>160.27879999999999</v>
      </c>
      <c r="H54" s="66">
        <f>365*'Jan''10 Envestra'!J48/100</f>
        <v>174.25100000000003</v>
      </c>
      <c r="I54" s="66">
        <f>365*'Jan''10 Envestra'!K48/100</f>
        <v>218.12399999999997</v>
      </c>
      <c r="J54" s="67">
        <f>AVERAGE(C54:I54)</f>
        <v>177.68460714285715</v>
      </c>
    </row>
    <row r="55" spans="1:10" x14ac:dyDescent="0.15">
      <c r="A55" s="69" t="s">
        <v>721</v>
      </c>
      <c r="B55" s="70"/>
      <c r="C55" s="71">
        <f>SUM(C48:C54)</f>
        <v>961.85584000000006</v>
      </c>
      <c r="D55" s="71">
        <f t="shared" ref="D55:I55" si="4">SUM(D48:D54)</f>
        <v>1016.7052016</v>
      </c>
      <c r="E55" s="71">
        <f t="shared" si="4"/>
        <v>998.14334000000008</v>
      </c>
      <c r="F55" s="71">
        <f t="shared" si="4"/>
        <v>979.87810000000002</v>
      </c>
      <c r="G55" s="71">
        <f t="shared" si="4"/>
        <v>931.96576000000005</v>
      </c>
      <c r="H55" s="71">
        <f t="shared" si="4"/>
        <v>1011.6232499999999</v>
      </c>
      <c r="I55" s="71">
        <f t="shared" si="4"/>
        <v>1219.5173876000001</v>
      </c>
      <c r="J55" s="72">
        <f>AVERAGE(C55:I55)</f>
        <v>1017.0984113142856</v>
      </c>
    </row>
    <row r="56" spans="1:10" x14ac:dyDescent="0.15">
      <c r="C56" s="66"/>
      <c r="D56" s="66"/>
      <c r="E56" s="66"/>
      <c r="F56" s="66"/>
      <c r="G56" s="66"/>
      <c r="H56" s="66"/>
      <c r="I56" s="66"/>
      <c r="J56" s="73"/>
    </row>
    <row r="57" spans="1:10" x14ac:dyDescent="0.15">
      <c r="A57" s="64" t="s">
        <v>722</v>
      </c>
      <c r="C57" s="66"/>
      <c r="D57" s="66"/>
      <c r="E57" s="66"/>
      <c r="F57" s="66"/>
      <c r="G57" s="66"/>
      <c r="H57" s="66"/>
      <c r="I57" s="66"/>
      <c r="J57" s="73"/>
    </row>
    <row r="58" spans="1:10" x14ac:dyDescent="0.15">
      <c r="C58" s="66"/>
      <c r="D58" s="66"/>
      <c r="E58" s="66"/>
      <c r="F58" s="66"/>
      <c r="G58" s="66"/>
      <c r="H58" s="66"/>
      <c r="I58" s="66"/>
      <c r="J58" s="73"/>
    </row>
    <row r="59" spans="1:10" x14ac:dyDescent="0.15">
      <c r="A59" s="62" t="s">
        <v>869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816</v>
      </c>
      <c r="J59" s="74" t="s">
        <v>729</v>
      </c>
    </row>
    <row r="60" spans="1:10" x14ac:dyDescent="0.15">
      <c r="A60" s="47" t="s">
        <v>667</v>
      </c>
      <c r="C60" s="66">
        <f>IF($F5*'Jan''10 SP'!E7/'Jan''10 SP'!E8&gt;='Jan''10 SP'!E11,('Jan''10 SP'!E11*'Jan''10 SP'!E12/100)*'Jan''10 SP'!E8,('Bills Jan''10'!$F5*'Jan''10 SP'!E7/'Jan''10 SP'!E8*'Jan''10 SP'!E12/100)*'Jan''10 SP'!E8)</f>
        <v>100.67199999999998</v>
      </c>
      <c r="D60" s="66">
        <f>IF($F5*'Jan''10 SP'!F7/'Jan''10 SP'!F8&gt;='Jan''10 SP'!F11,('Jan''10 SP'!F11*'Jan''10 SP'!F12/100)*'Jan''10 SP'!F8,('Bills Jan''10'!$F5*'Jan''10 SP'!F7/'Jan''10 SP'!F8*'Jan''10 SP'!F12/100)*'Jan''10 SP'!F8)</f>
        <v>103.86816</v>
      </c>
      <c r="E60" s="66">
        <f>IF($F5*'Jan''10 SP'!G7/'Jan''10 SP'!G8&gt;='Jan''10 SP'!G11,('Jan''10 SP'!G11*'Jan''10 SP'!G12/100)*'Jan''10 SP'!G8,('Bills Jan''10'!$F5*'Jan''10 SP'!G7/'Jan''10 SP'!G8*'Jan''10 SP'!G12/100)*'Jan''10 SP'!G8)</f>
        <v>101.376</v>
      </c>
      <c r="F60" s="66">
        <f>IF($F5*'Jan''10 SP'!H7/'Jan''10 SP'!H8&gt;='Jan''10 SP'!H11,('Jan''10 SP'!H11*'Jan''10 SP'!H12/100)*'Jan''10 SP'!H8,('Bills Jan''10'!$F5*'Jan''10 SP'!H7/'Jan''10 SP'!H8*'Jan''10 SP'!H12/100)*'Jan''10 SP'!H8)</f>
        <v>101.12</v>
      </c>
      <c r="G60" s="66">
        <f>IF($F5*'Jan''10 SP'!I7/'Jan''10 SP'!I8&gt;='Jan''10 SP'!I11,('Jan''10 SP'!I11*'Jan''10 SP'!I12/100)*'Jan''10 SP'!I8,('Bills Jan''10'!$F5*'Jan''10 SP'!I7/'Jan''10 SP'!I8*'Jan''10 SP'!I12/100)*'Jan''10 SP'!I8)</f>
        <v>99.263999999999996</v>
      </c>
      <c r="H60" s="66">
        <f>IF($F5*'Jan''10 SP'!J7/'Jan''10 SP'!J8&gt;='Jan''10 SP'!J11,('Jan''10 SP'!J11*'Jan''10 SP'!J12/100)*'Jan''10 SP'!J8,('Bills Jan''10'!$F5*'Jan''10 SP'!J7/'Jan''10 SP'!J8*'Jan''10 SP'!J12/100)*'Jan''10 SP'!J8)</f>
        <v>100.39040000000001</v>
      </c>
      <c r="I60" s="66">
        <f>IF($F5*'Jan''10 SP'!K7/'Jan''10 SP'!K8&gt;='Jan''10 SP'!K11,('Jan''10 SP'!K11*'Jan''10 SP'!K12/100)*'Jan''10 SP'!K8,('Bills Jan''10'!$F5*'Jan''10 SP'!K7/'Jan''10 SP'!K8*'Jan''10 SP'!K12/100)*'Jan''10 SP'!K8)</f>
        <v>123.98976</v>
      </c>
      <c r="J60" s="67"/>
    </row>
    <row r="61" spans="1:10" x14ac:dyDescent="0.15">
      <c r="A61" s="47" t="s">
        <v>868</v>
      </c>
      <c r="C61" s="66">
        <f>IF(($F5*'Jan''10 SP'!E7/'Jan''10 SP'!E8&gt;'Jan''10 SP'!E11),('Bills Jan''10'!$F5*'Jan''10 SP'!E7/'Jan''10 SP'!E8-'Jan''10 SP'!E11)*'Jan''10 SP'!E13/100)*'Jan''10 SP'!E8</f>
        <v>188.318702</v>
      </c>
      <c r="D61" s="66">
        <f>IF(($F5*'Jan''10 SP'!F7/'Jan''10 SP'!F8&gt;'Jan''10 SP'!F11),('Bills Jan''10'!$F5*'Jan''10 SP'!F7/'Jan''10 SP'!F8-'Jan''10 SP'!F11)*'Jan''10 SP'!F13/100)*'Jan''10 SP'!F8</f>
        <v>194.1073706</v>
      </c>
      <c r="E61" s="66">
        <f>IF(($F5*'Jan''10 SP'!G7/'Jan''10 SP'!G8&gt;'Jan''10 SP'!G11),('Bills Jan''10'!$F5*'Jan''10 SP'!G7/'Jan''10 SP'!G8-'Jan''10 SP'!G11)*'Jan''10 SP'!G13/100)*'Jan''10 SP'!G8</f>
        <v>189.96405999999999</v>
      </c>
      <c r="F61" s="66">
        <f>IF(($F5*'Jan''10 SP'!H7/'Jan''10 SP'!H8&gt;'Jan''10 SP'!H11),('Bills Jan''10'!$F5*'Jan''10 SP'!H7/'Jan''10 SP'!H8-'Jan''10 SP'!H11)*'Jan''10 SP'!H13/100)*'Jan''10 SP'!H8</f>
        <v>191.73179999999999</v>
      </c>
      <c r="G61" s="66">
        <f>IF(($F5*'Jan''10 SP'!I7/'Jan''10 SP'!I8&gt;'Jan''10 SP'!I11),('Bills Jan''10'!$F5*'Jan''10 SP'!I7/'Jan''10 SP'!I8-'Jan''10 SP'!I11)*'Jan''10 SP'!I13/100)*'Jan''10 SP'!I8</f>
        <v>183.98094</v>
      </c>
      <c r="H61" s="66">
        <f>IF(($F5*'Jan''10 SP'!J7/'Jan''10 SP'!J8&gt;'Jan''10 SP'!J11),('Bills Jan''10'!$F5*'Jan''10 SP'!J7/'Jan''10 SP'!J8-'Jan''10 SP'!J11)*'Jan''10 SP'!J13/100)*'Jan''10 SP'!J8</f>
        <v>188.01954600000002</v>
      </c>
      <c r="I61" s="66">
        <f>IF(($F5*'Jan''10 SP'!K7/'Jan''10 SP'!K8&gt;'Jan''10 SP'!K11),('Bills Jan''10'!$F5*'Jan''10 SP'!K7/'Jan''10 SP'!K8-'Jan''10 SP'!K11)*'Jan''10 SP'!K13/100)*'Jan''10 SP'!K8</f>
        <v>231.34821320000003</v>
      </c>
      <c r="J61" s="67"/>
    </row>
    <row r="62" spans="1:10" x14ac:dyDescent="0.15">
      <c r="A62" s="47" t="s">
        <v>744</v>
      </c>
      <c r="C62" s="66">
        <f>IF($F5*'Jan''10 SP'!E9/'Jan''10 SP'!E10&gt;='Jan''10 SP'!E11,('Jan''10 SP'!E11*'Jan''10 SP'!E14/100)*'Jan''10 SP'!E10,('Bills Jan''10'!$F5*'Jan''10 SP'!E9/'Jan''10 SP'!E10*'Jan''10 SP'!E14/100)*'Jan''10 SP'!E10)</f>
        <v>171.21279999999999</v>
      </c>
      <c r="D62" s="66">
        <f>IF($F5*'Jan''10 SP'!F9/'Jan''10 SP'!F10&gt;='Jan''10 SP'!F11,('Jan''10 SP'!F11*'Jan''10 SP'!F14/100)*'Jan''10 SP'!F10,('Bills Jan''10'!$F5*'Jan''10 SP'!F9/'Jan''10 SP'!F10*'Jan''10 SP'!F14/100)*'Jan''10 SP'!F10)</f>
        <v>176.66175999999999</v>
      </c>
      <c r="E62" s="66">
        <f>IF($F5*'Jan''10 SP'!G9/'Jan''10 SP'!G10&gt;='Jan''10 SP'!G11,('Jan''10 SP'!G11*'Jan''10 SP'!G14/100)*'Jan''10 SP'!G10,('Bills Jan''10'!$F5*'Jan''10 SP'!G9/'Jan''10 SP'!G10*'Jan''10 SP'!G14/100)*'Jan''10 SP'!G10)</f>
        <v>173.18400000000003</v>
      </c>
      <c r="F62" s="66">
        <f>IF($F5*'Jan''10 SP'!H9/'Jan''10 SP'!H10&gt;='Jan''10 SP'!H11,('Jan''10 SP'!H11*'Jan''10 SP'!H14/100)*'Jan''10 SP'!H10,('Bills Jan''10'!$F5*'Jan''10 SP'!H9/'Jan''10 SP'!H10*'Jan''10 SP'!H14/100)*'Jan''10 SP'!H10)</f>
        <v>172.8</v>
      </c>
      <c r="G62" s="66">
        <f>IF($F5*'Jan''10 SP'!I9/'Jan''10 SP'!I10&gt;='Jan''10 SP'!I11,('Jan''10 SP'!I11*'Jan''10 SP'!I14/100)*'Jan''10 SP'!I10,('Bills Jan''10'!$F5*'Jan''10 SP'!I9/'Jan''10 SP'!I10*'Jan''10 SP'!I14/100)*'Jan''10 SP'!I10)</f>
        <v>168.96</v>
      </c>
      <c r="H62" s="66">
        <f>IF($F5*'Jan''10 SP'!J9/'Jan''10 SP'!J10&gt;='Jan''10 SP'!J11,('Jan''10 SP'!J11*'Jan''10 SP'!J14/100)*'Jan''10 SP'!J10,('Bills Jan''10'!$F5*'Jan''10 SP'!J9/'Jan''10 SP'!J10*'Jan''10 SP'!J14/100)*'Jan''10 SP'!J10)</f>
        <v>170.64959999999999</v>
      </c>
      <c r="I62" s="66">
        <f>IF($F5*'Jan''10 SP'!K9/'Jan''10 SP'!K10&gt;='Jan''10 SP'!K11,('Jan''10 SP'!K11*'Jan''10 SP'!K14/100)*'Jan''10 SP'!K10,('Bills Jan''10'!$F5*'Jan''10 SP'!K9/'Jan''10 SP'!K10*'Jan''10 SP'!K14/100)*'Jan''10 SP'!K10)</f>
        <v>219.22943999999998</v>
      </c>
      <c r="J62" s="67"/>
    </row>
    <row r="63" spans="1:10" x14ac:dyDescent="0.15">
      <c r="A63" s="47" t="s">
        <v>389</v>
      </c>
      <c r="C63" s="66">
        <f>IF(($F5*'Jan''10 SP'!E9/'Jan''10 SP'!E10&gt;'Jan''10 SP'!E11),('Bills Jan''10'!$F5*'Jan''10 SP'!E9/'Jan''10 SP'!E10-'Jan''10 SP'!E11)*'Jan''10 SP'!E15/100)*'Jan''10 SP'!E10</f>
        <v>319.49860800000005</v>
      </c>
      <c r="D63" s="66">
        <f>IF(($F5*'Jan''10 SP'!F9/'Jan''10 SP'!F10&gt;'Jan''10 SP'!F11),('Bills Jan''10'!$F5*'Jan''10 SP'!F9/'Jan''10 SP'!F10-'Jan''10 SP'!F11)*'Jan''10 SP'!F15/100)*'Jan''10 SP'!F10</f>
        <v>329.25109360000005</v>
      </c>
      <c r="E63" s="66">
        <f>IF(($F5*'Jan''10 SP'!G9/'Jan''10 SP'!G10&gt;'Jan''10 SP'!G11),('Bills Jan''10'!$F5*'Jan''10 SP'!G9/'Jan''10 SP'!G10-'Jan''10 SP'!G11)*'Jan''10 SP'!G15/100)*'Jan''10 SP'!G10</f>
        <v>323.08848</v>
      </c>
      <c r="F63" s="66">
        <f>IF(($F5*'Jan''10 SP'!H9/'Jan''10 SP'!H10&gt;'Jan''10 SP'!H11),('Bills Jan''10'!$F5*'Jan''10 SP'!H9/'Jan''10 SP'!H10-'Jan''10 SP'!H11)*'Jan''10 SP'!H15/100)*'Jan''10 SP'!H10</f>
        <v>323.63239999999996</v>
      </c>
      <c r="G63" s="66">
        <f>IF(($F5*'Jan''10 SP'!I9/'Jan''10 SP'!I10&gt;'Jan''10 SP'!I11),('Bills Jan''10'!$F5*'Jan''10 SP'!I9/'Jan''10 SP'!I10-'Jan''10 SP'!I11)*'Jan''10 SP'!I15/100)*'Jan''10 SP'!I10</f>
        <v>311.12223999999998</v>
      </c>
      <c r="H63" s="66">
        <f>IF(($F5*'Jan''10 SP'!J9/'Jan''10 SP'!J10&gt;'Jan''10 SP'!J11),('Bills Jan''10'!$F5*'Jan''10 SP'!J9/'Jan''10 SP'!J10-'Jan''10 SP'!J11)*'Jan''10 SP'!J15/100)*'Jan''10 SP'!J10</f>
        <v>319.49860800000005</v>
      </c>
      <c r="I63" s="66">
        <f>IF(($F5*'Jan''10 SP'!K9/'Jan''10 SP'!K10&gt;'Jan''10 SP'!K11),('Bills Jan''10'!$F5*'Jan''10 SP'!K9/'Jan''10 SP'!K10-'Jan''10 SP'!K11)*'Jan''10 SP'!K15/100)*'Jan''10 SP'!K10</f>
        <v>388.28545079999998</v>
      </c>
      <c r="J63" s="67"/>
    </row>
    <row r="64" spans="1:10" x14ac:dyDescent="0.15">
      <c r="A64" s="47" t="s">
        <v>309</v>
      </c>
      <c r="C64" s="66">
        <f>365*'Jan''10 SP'!E16/100</f>
        <v>161.56360000000001</v>
      </c>
      <c r="D64" s="66">
        <f>365*'Jan''10 SP'!F16/100</f>
        <v>164.21350000000001</v>
      </c>
      <c r="E64" s="66">
        <f>365*'Jan''10 SP'!G16/100</f>
        <v>164.32300000000004</v>
      </c>
      <c r="F64" s="66">
        <f>365*'Jan''10 SP'!H16/100</f>
        <v>162.4615</v>
      </c>
      <c r="G64" s="66">
        <f>365*'Jan''10 SP'!I16/100</f>
        <v>152.04804999999999</v>
      </c>
      <c r="H64" s="66">
        <f>365*'Jan''10 SP'!J16/100</f>
        <v>158.191</v>
      </c>
      <c r="I64" s="66">
        <f>365*'Jan''10 SP'!K16/100</f>
        <v>195.8955</v>
      </c>
      <c r="J64" s="67">
        <f>AVERAGE(C64:I64)</f>
        <v>165.52802142857144</v>
      </c>
    </row>
    <row r="65" spans="1:10" x14ac:dyDescent="0.15">
      <c r="A65" s="69" t="s">
        <v>721</v>
      </c>
      <c r="B65" s="70"/>
      <c r="C65" s="71">
        <f>SUM(C60:C64)</f>
        <v>941.2657099999999</v>
      </c>
      <c r="D65" s="71">
        <f t="shared" ref="D65:I65" si="5">SUM(D60:D64)</f>
        <v>968.10188420000009</v>
      </c>
      <c r="E65" s="71">
        <f t="shared" si="5"/>
        <v>951.93554000000017</v>
      </c>
      <c r="F65" s="71">
        <f t="shared" si="5"/>
        <v>951.74570000000006</v>
      </c>
      <c r="G65" s="71">
        <f t="shared" si="5"/>
        <v>915.37522999999999</v>
      </c>
      <c r="H65" s="71">
        <f t="shared" si="5"/>
        <v>936.74915400000009</v>
      </c>
      <c r="I65" s="71">
        <f t="shared" si="5"/>
        <v>1158.748364</v>
      </c>
      <c r="J65" s="72">
        <f>AVERAGE(C65:I65)</f>
        <v>974.84594031428583</v>
      </c>
    </row>
    <row r="66" spans="1:10" x14ac:dyDescent="0.15">
      <c r="C66" s="66"/>
      <c r="D66" s="66"/>
      <c r="E66" s="66"/>
      <c r="F66" s="66"/>
      <c r="G66" s="66"/>
      <c r="H66" s="66"/>
      <c r="I66" s="66"/>
      <c r="J66" s="73"/>
    </row>
    <row r="67" spans="1:10" x14ac:dyDescent="0.15">
      <c r="A67" s="62" t="s">
        <v>344</v>
      </c>
      <c r="C67" s="50" t="s">
        <v>872</v>
      </c>
      <c r="D67" s="50" t="s">
        <v>396</v>
      </c>
      <c r="E67" s="50" t="s">
        <v>397</v>
      </c>
      <c r="F67" s="50" t="s">
        <v>398</v>
      </c>
      <c r="G67" s="50" t="s">
        <v>163</v>
      </c>
      <c r="H67" s="50" t="s">
        <v>126</v>
      </c>
      <c r="I67" s="50" t="s">
        <v>816</v>
      </c>
      <c r="J67" s="65" t="s">
        <v>729</v>
      </c>
    </row>
    <row r="68" spans="1:10" x14ac:dyDescent="0.15">
      <c r="A68" s="47" t="s">
        <v>667</v>
      </c>
      <c r="C68" s="66">
        <f>IF($F5*'Jan''10 SP'!E20/'Jan''10 SP'!E21&gt;='Jan''10 SP'!E24,('Jan''10 SP'!E24*'Jan''10 SP'!E25/100)*'Jan''10 SP'!E21,('Bills Jan''10'!$F5*'Jan''10 SP'!E20/'Jan''10 SP'!E21*'Jan''10 SP'!E25/100)*'Jan''10 SP'!E21)</f>
        <v>119.65800000000002</v>
      </c>
      <c r="D68" s="66">
        <f>IF($F5*'Jan''10 SP'!F20/'Jan''10 SP'!F21&gt;='Jan''10 SP'!F24,('Jan''10 SP'!F24*'Jan''10 SP'!F25/100)*'Jan''10 SP'!F21,('Bills Jan''10'!$F5*'Jan''10 SP'!F20/'Jan''10 SP'!F21*'Jan''10 SP'!F25/100)*'Jan''10 SP'!F21)</f>
        <v>115.76950000000001</v>
      </c>
      <c r="E68" s="66">
        <f>IF($F5*'Jan''10 SP'!G20/'Jan''10 SP'!G21&gt;='Jan''10 SP'!G24,('Jan''10 SP'!G24*'Jan''10 SP'!G25/100)*'Jan''10 SP'!G21,('Bills Jan''10'!$F5*'Jan''10 SP'!G20/'Jan''10 SP'!G21*'Jan''10 SP'!G25/100)*'Jan''10 SP'!G21)</f>
        <v>111.65</v>
      </c>
      <c r="F68" s="66">
        <f>IF($F5*'Jan''10 SP'!H20/'Jan''10 SP'!H21&gt;='Jan''10 SP'!H24,('Jan''10 SP'!H24*'Jan''10 SP'!H25/100)*'Jan''10 SP'!H21,('Bills Jan''10'!$F5*'Jan''10 SP'!H20/'Jan''10 SP'!H21*'Jan''10 SP'!H25/100)*'Jan''10 SP'!H21)</f>
        <v>113.4</v>
      </c>
      <c r="G68" s="66">
        <f>IF($F5*'Jan''10 SP'!I20/'Jan''10 SP'!I21&gt;='Jan''10 SP'!I24,('Jan''10 SP'!I24*'Jan''10 SP'!I25/100)*'Jan''10 SP'!I21,('Bills Jan''10'!$F5*'Jan''10 SP'!I20/'Jan''10 SP'!I21*'Jan''10 SP'!I25/100)*'Jan''10 SP'!I21)</f>
        <v>109.34</v>
      </c>
      <c r="H68" s="66">
        <f>IF($F5*'Jan''10 SP'!J20/'Jan''10 SP'!J21&gt;='Jan''10 SP'!J24,('Jan''10 SP'!J24*'Jan''10 SP'!J25/100)*'Jan''10 SP'!J21,('Bills Jan''10'!$F5*'Jan''10 SP'!J20/'Jan''10 SP'!J21*'Jan''10 SP'!J25/100)*'Jan''10 SP'!J21)</f>
        <v>115.346</v>
      </c>
      <c r="I68" s="66">
        <f>IF($F5*'Jan''10 SP'!K20/'Jan''10 SP'!K21&gt;='Jan''10 SP'!K24,('Jan''10 SP'!K24*'Jan''10 SP'!K25/100)*'Jan''10 SP'!K21,('Bills Jan''10'!$F5*'Jan''10 SP'!K20/'Jan''10 SP'!K21*'Jan''10 SP'!K25/100)*'Jan''10 SP'!K21)</f>
        <v>141.596</v>
      </c>
      <c r="J68" s="68"/>
    </row>
    <row r="69" spans="1:10" x14ac:dyDescent="0.15">
      <c r="A69" s="47" t="s">
        <v>868</v>
      </c>
      <c r="C69" s="66">
        <f>IF(($F5*'Jan''10 SP'!E20/'Jan''10 SP'!E21&gt;'Jan''10 SP'!E24),('Bills Jan''10'!$F5*'Jan''10 SP'!E20/'Jan''10 SP'!E21-'Jan''10 SP'!E24)*'Jan''10 SP'!E26/100)*'Jan''10 SP'!E21</f>
        <v>189.87478400000001</v>
      </c>
      <c r="D69" s="66">
        <f>IF(($F5*'Jan''10 SP'!F20/'Jan''10 SP'!F21&gt;'Jan''10 SP'!F24),('Bills Jan''10'!$F5*'Jan''10 SP'!F20/'Jan''10 SP'!F21-'Jan''10 SP'!F24)*'Jan''10 SP'!F26/100)*'Jan''10 SP'!F21</f>
        <v>191.4046486</v>
      </c>
      <c r="E69" s="66">
        <f>IF(($F5*'Jan''10 SP'!G20/'Jan''10 SP'!G21&gt;'Jan''10 SP'!G24),('Bills Jan''10'!$F5*'Jan''10 SP'!G20/'Jan''10 SP'!G21-'Jan''10 SP'!G24)*'Jan''10 SP'!G26/100)*'Jan''10 SP'!G21</f>
        <v>185.87139999999999</v>
      </c>
      <c r="F69" s="66">
        <f>IF(($F5*'Jan''10 SP'!H20/'Jan''10 SP'!H21&gt;'Jan''10 SP'!H24),('Bills Jan''10'!$F5*'Jan''10 SP'!H20/'Jan''10 SP'!H21-'Jan''10 SP'!H24)*'Jan''10 SP'!H26/100)*'Jan''10 SP'!H21</f>
        <v>187.1712</v>
      </c>
      <c r="G69" s="66">
        <f>IF(($F5*'Jan''10 SP'!I20/'Jan''10 SP'!I21&gt;'Jan''10 SP'!I24),('Bills Jan''10'!$F5*'Jan''10 SP'!I20/'Jan''10 SP'!I21-'Jan''10 SP'!I24)*'Jan''10 SP'!I26/100)*'Jan''10 SP'!I21</f>
        <v>181.58206000000001</v>
      </c>
      <c r="H69" s="66">
        <f>IF(($F5*'Jan''10 SP'!J20/'Jan''10 SP'!J21&gt;'Jan''10 SP'!J24),('Bills Jan''10'!$F5*'Jan''10 SP'!J20/'Jan''10 SP'!J21-'Jan''10 SP'!J24)*'Jan''10 SP'!J26/100)*'Jan''10 SP'!J21</f>
        <v>190.87562999999997</v>
      </c>
      <c r="I69" s="66">
        <f>IF(($F5*'Jan''10 SP'!K20/'Jan''10 SP'!K21&gt;'Jan''10 SP'!K24),('Bills Jan''10'!$F5*'Jan''10 SP'!K20/'Jan''10 SP'!K21-'Jan''10 SP'!K24)*'Jan''10 SP'!K26/100)*'Jan''10 SP'!K21</f>
        <v>235.4925648</v>
      </c>
      <c r="J69" s="67"/>
    </row>
    <row r="70" spans="1:10" x14ac:dyDescent="0.15">
      <c r="A70" s="47" t="s">
        <v>744</v>
      </c>
      <c r="C70" s="66">
        <f>IF($F5*'Jan''10 SP'!E22/'Jan''10 SP'!E23&gt;='Jan''10 SP'!E24,('Jan''10 SP'!E24*'Jan''10 SP'!E27/100)*'Jan''10 SP'!E23,('Bills Jan''10'!$F5*'Jan''10 SP'!E22/'Jan''10 SP'!E23*'Jan''10 SP'!E27/100)*'Jan''10 SP'!E23)</f>
        <v>202.35599999999999</v>
      </c>
      <c r="D70" s="66">
        <f>IF($F5*'Jan''10 SP'!F22/'Jan''10 SP'!F23&gt;='Jan''10 SP'!F24,('Jan''10 SP'!F24*'Jan''10 SP'!F27/100)*'Jan''10 SP'!F23,('Bills Jan''10'!$F5*'Jan''10 SP'!F22/'Jan''10 SP'!F23*'Jan''10 SP'!F27/100)*'Jan''10 SP'!F23)</f>
        <v>189.72799999999998</v>
      </c>
      <c r="E70" s="66">
        <f>IF($F5*'Jan''10 SP'!G22/'Jan''10 SP'!G23&gt;='Jan''10 SP'!G24,('Jan''10 SP'!G24*'Jan''10 SP'!G27/100)*'Jan''10 SP'!G23,('Bills Jan''10'!$F5*'Jan''10 SP'!G22/'Jan''10 SP'!G23*'Jan''10 SP'!G27/100)*'Jan''10 SP'!G23)</f>
        <v>187.88</v>
      </c>
      <c r="F70" s="66">
        <f>IF($F5*'Jan''10 SP'!H22/'Jan''10 SP'!H23&gt;='Jan''10 SP'!H24,('Jan''10 SP'!H24*'Jan''10 SP'!H27/100)*'Jan''10 SP'!H23,('Bills Jan''10'!$F5*'Jan''10 SP'!H22/'Jan''10 SP'!H23*'Jan''10 SP'!H27/100)*'Jan''10 SP'!H23)</f>
        <v>208.6</v>
      </c>
      <c r="G70" s="66">
        <f>IF($F5*'Jan''10 SP'!I22/'Jan''10 SP'!I23&gt;='Jan''10 SP'!I24,('Jan''10 SP'!I24*'Jan''10 SP'!I27/100)*'Jan''10 SP'!I23,('Bills Jan''10'!$F5*'Jan''10 SP'!I22/'Jan''10 SP'!I23*'Jan''10 SP'!I27/100)*'Jan''10 SP'!I23)</f>
        <v>178.64</v>
      </c>
      <c r="H70" s="66">
        <f>IF($F5*'Jan''10 SP'!J22/'Jan''10 SP'!J23&gt;='Jan''10 SP'!J24,('Jan''10 SP'!J24*'Jan''10 SP'!J27/100)*'Jan''10 SP'!J23,('Bills Jan''10'!$F5*'Jan''10 SP'!J22/'Jan''10 SP'!J23*'Jan''10 SP'!J27/100)*'Jan''10 SP'!J23)</f>
        <v>189.26600000000002</v>
      </c>
      <c r="I70" s="66">
        <f>IF($F5*'Jan''10 SP'!K22/'Jan''10 SP'!K23&gt;='Jan''10 SP'!K24,('Jan''10 SP'!K24*'Jan''10 SP'!K27/100)*'Jan''10 SP'!K23,('Bills Jan''10'!$F5*'Jan''10 SP'!K22/'Jan''10 SP'!K23*'Jan''10 SP'!K27/100)*'Jan''10 SP'!K23)</f>
        <v>256.27139999999997</v>
      </c>
      <c r="J70" s="67"/>
    </row>
    <row r="71" spans="1:10" x14ac:dyDescent="0.15">
      <c r="A71" s="47" t="s">
        <v>389</v>
      </c>
      <c r="C71" s="66">
        <f>IF(($F5*'Jan''10 SP'!E22/'Jan''10 SP'!E23&gt;'Jan''10 SP'!E24),('Bills Jan''10'!$F5*'Jan''10 SP'!E22/'Jan''10 SP'!E23-'Jan''10 SP'!E24)*'Jan''10 SP'!E28/100)*'Jan''10 SP'!E23</f>
        <v>332.28087200000004</v>
      </c>
      <c r="D71" s="66">
        <f>IF(($F5*'Jan''10 SP'!F22/'Jan''10 SP'!F23&gt;'Jan''10 SP'!F24),('Bills Jan''10'!$F5*'Jan''10 SP'!F22/'Jan''10 SP'!F23-'Jan''10 SP'!F24)*'Jan''10 SP'!F28/100)*'Jan''10 SP'!F23</f>
        <v>339.05802920000002</v>
      </c>
      <c r="E71" s="66">
        <f>IF(($F5*'Jan''10 SP'!G22/'Jan''10 SP'!G23&gt;'Jan''10 SP'!G24),('Bills Jan''10'!$F5*'Jan''10 SP'!G22/'Jan''10 SP'!G23-'Jan''10 SP'!G24)*'Jan''10 SP'!G28/100)*'Jan''10 SP'!G23</f>
        <v>334.56851999999998</v>
      </c>
      <c r="F71" s="66">
        <f>IF(($F5*'Jan''10 SP'!H22/'Jan''10 SP'!H23&gt;'Jan''10 SP'!H24),('Bills Jan''10'!$F5*'Jan''10 SP'!H22/'Jan''10 SP'!H23-'Jan''10 SP'!H24)*'Jan''10 SP'!H28/100)*'Jan''10 SP'!H23</f>
        <v>343.1472</v>
      </c>
      <c r="G71" s="66">
        <f>IF(($F5*'Jan''10 SP'!I22/'Jan''10 SP'!I23&gt;'Jan''10 SP'!I24),('Bills Jan''10'!$F5*'Jan''10 SP'!I22/'Jan''10 SP'!I23-'Jan''10 SP'!I24)*'Jan''10 SP'!I28/100)*'Jan''10 SP'!I23</f>
        <v>320.27071999999998</v>
      </c>
      <c r="H71" s="66">
        <f>IF(($F5*'Jan''10 SP'!J22/'Jan''10 SP'!J23&gt;'Jan''10 SP'!J24),('Bills Jan''10'!$F5*'Jan''10 SP'!J22/'Jan''10 SP'!J23-'Jan''10 SP'!J24)*'Jan''10 SP'!J28/100)*'Jan''10 SP'!J23</f>
        <v>338.28594799999996</v>
      </c>
      <c r="I71" s="66">
        <f>IF(($F5*'Jan''10 SP'!K22/'Jan''10 SP'!K23&gt;'Jan''10 SP'!K24),('Bills Jan''10'!$F5*'Jan''10 SP'!K22/'Jan''10 SP'!K23-'Jan''10 SP'!K24)*'Jan''10 SP'!K28/100)*'Jan''10 SP'!K23</f>
        <v>426.8725172</v>
      </c>
      <c r="J71" s="67"/>
    </row>
    <row r="72" spans="1:10" x14ac:dyDescent="0.15">
      <c r="A72" s="47" t="s">
        <v>309</v>
      </c>
      <c r="C72" s="66">
        <f>365*'Jan''10 SP'!E29/100</f>
        <v>150.5625</v>
      </c>
      <c r="D72" s="66">
        <f>365*'Jan''10 SP'!F29/100</f>
        <v>161.92495</v>
      </c>
      <c r="E72" s="66">
        <f>365*'Jan''10 SP'!G29/100</f>
        <v>160.70950000000002</v>
      </c>
      <c r="F72" s="66">
        <f>365*'Jan''10 SP'!H29/100</f>
        <v>161.11099999999999</v>
      </c>
      <c r="G72" s="66">
        <f>365*'Jan''10 SP'!I29/100</f>
        <v>150.48220000000001</v>
      </c>
      <c r="H72" s="66">
        <f>365*'Jan''10 SP'!J29/100</f>
        <v>159.797</v>
      </c>
      <c r="I72" s="66">
        <f>365*'Jan''10 SP'!K29/100</f>
        <v>190.27450000000002</v>
      </c>
      <c r="J72" s="67">
        <f>AVERAGE(C72:I72)</f>
        <v>162.12309285714286</v>
      </c>
    </row>
    <row r="73" spans="1:10" x14ac:dyDescent="0.15">
      <c r="A73" s="69" t="s">
        <v>721</v>
      </c>
      <c r="B73" s="70"/>
      <c r="C73" s="71">
        <f>SUM(C68:C72)</f>
        <v>994.73215600000003</v>
      </c>
      <c r="D73" s="71">
        <f t="shared" ref="D73:I73" si="6">SUM(D68:D72)</f>
        <v>997.88512780000008</v>
      </c>
      <c r="E73" s="71">
        <f t="shared" si="6"/>
        <v>980.67942000000005</v>
      </c>
      <c r="F73" s="71">
        <f t="shared" si="6"/>
        <v>1013.4294</v>
      </c>
      <c r="G73" s="71">
        <f t="shared" si="6"/>
        <v>940.31497999999999</v>
      </c>
      <c r="H73" s="71">
        <f t="shared" si="6"/>
        <v>993.57057800000007</v>
      </c>
      <c r="I73" s="71">
        <f t="shared" si="6"/>
        <v>1250.5069819999999</v>
      </c>
      <c r="J73" s="72">
        <f>AVERAGE(C73:I73)</f>
        <v>1024.4455205428571</v>
      </c>
    </row>
    <row r="74" spans="1:10" x14ac:dyDescent="0.15">
      <c r="C74" s="66"/>
      <c r="D74" s="66"/>
      <c r="E74" s="66"/>
      <c r="F74" s="66"/>
      <c r="G74" s="66"/>
      <c r="H74" s="66"/>
      <c r="I74" s="66"/>
      <c r="J74" s="75"/>
    </row>
    <row r="75" spans="1:10" x14ac:dyDescent="0.15">
      <c r="A75" s="62" t="s">
        <v>703</v>
      </c>
      <c r="C75" s="50" t="s">
        <v>872</v>
      </c>
      <c r="D75" s="50" t="s">
        <v>396</v>
      </c>
      <c r="E75" s="50" t="s">
        <v>397</v>
      </c>
      <c r="F75" s="50" t="s">
        <v>398</v>
      </c>
      <c r="G75" s="50" t="s">
        <v>163</v>
      </c>
      <c r="H75" s="50" t="s">
        <v>126</v>
      </c>
      <c r="I75" s="50" t="s">
        <v>816</v>
      </c>
      <c r="J75" s="65" t="s">
        <v>729</v>
      </c>
    </row>
    <row r="76" spans="1:10" x14ac:dyDescent="0.15">
      <c r="A76" s="47" t="s">
        <v>667</v>
      </c>
      <c r="C76" s="66">
        <f>IF($F5*'Jan''10 SP'!E33/'Jan''10 SP'!E34&gt;='Jan''10 SP'!E37,('Jan''10 SP'!E37*'Jan''10 SP'!E38/100)*'Jan''10 SP'!E34,('Bills Jan''10'!$F5*'Jan''10 SP'!E33/'Jan''10 SP'!E34*'Jan''10 SP'!E38/100)*'Jan''10 SP'!E34)</f>
        <v>113.9776</v>
      </c>
      <c r="D76" s="66">
        <f>IF($F5*'Jan''10 SP'!F33/'Jan''10 SP'!F34&gt;='Jan''10 SP'!F37,('Jan''10 SP'!F37*'Jan''10 SP'!F38/100)*'Jan''10 SP'!F34,('Bills Jan''10'!$F5*'Jan''10 SP'!F33/'Jan''10 SP'!F34*'Jan''10 SP'!F38/100)*'Jan''10 SP'!F34)</f>
        <v>114.86463999999999</v>
      </c>
      <c r="E76" s="66">
        <f>IF($F5*'Jan''10 SP'!G33/'Jan''10 SP'!G34&gt;='Jan''10 SP'!G37,('Jan''10 SP'!G37*'Jan''10 SP'!G38/100)*'Jan''10 SP'!G34,('Bills Jan''10'!$F5*'Jan''10 SP'!G33/'Jan''10 SP'!G34*'Jan''10 SP'!G38/100)*'Jan''10 SP'!G34)</f>
        <v>112.64</v>
      </c>
      <c r="F76" s="66">
        <f>IF($F5*'Jan''10 SP'!H33/'Jan''10 SP'!H34&gt;='Jan''10 SP'!H37,('Jan''10 SP'!H37*'Jan''10 SP'!H38/100)*'Jan''10 SP'!H34,('Bills Jan''10'!$F5*'Jan''10 SP'!H33/'Jan''10 SP'!H34*'Jan''10 SP'!H38/100)*'Jan''10 SP'!H34)</f>
        <v>114.56</v>
      </c>
      <c r="G76" s="66">
        <f>IF($F5*'Jan''10 SP'!I33/'Jan''10 SP'!I34&gt;='Jan''10 SP'!I37,('Jan''10 SP'!I37*'Jan''10 SP'!I38/100)*'Jan''10 SP'!I34,('Bills Jan''10'!$F5*'Jan''10 SP'!I33/'Jan''10 SP'!I34*'Jan''10 SP'!I38/100)*'Jan''10 SP'!I34)</f>
        <v>109.824</v>
      </c>
      <c r="H76" s="66">
        <f>IF($F5*'Jan''10 SP'!J33/'Jan''10 SP'!J34&gt;='Jan''10 SP'!J37,('Jan''10 SP'!J37*'Jan''10 SP'!J38/100)*'Jan''10 SP'!J34,('Bills Jan''10'!$F5*'Jan''10 SP'!J33/'Jan''10 SP'!J34*'Jan''10 SP'!J38/100)*'Jan''10 SP'!J34)</f>
        <v>113.2032</v>
      </c>
      <c r="I76" s="66">
        <f>IF($F5*'Jan''10 SP'!K33/'Jan''10 SP'!K34&gt;='Jan''10 SP'!K37,('Jan''10 SP'!K37*'Jan''10 SP'!K38/100)*'Jan''10 SP'!K34,('Bills Jan''10'!$F5*'Jan''10 SP'!K33/'Jan''10 SP'!K34*'Jan''10 SP'!K38/100)*'Jan''10 SP'!K34)</f>
        <v>139.88991999999999</v>
      </c>
      <c r="J76" s="67"/>
    </row>
    <row r="77" spans="1:10" x14ac:dyDescent="0.15">
      <c r="A77" s="47" t="s">
        <v>868</v>
      </c>
      <c r="C77" s="66">
        <f>IF(($F5*'Jan''10 SP'!E33/'Jan''10 SP'!E34&gt;'Jan''10 SP'!E37),('Bills Jan''10'!$F5*'Jan''10 SP'!E33/'Jan''10 SP'!E34-'Jan''10 SP'!E37)*'Jan''10 SP'!E39/100)*'Jan''10 SP'!E34</f>
        <v>192.35730800000002</v>
      </c>
      <c r="D77" s="66">
        <f>IF(($F5*'Jan''10 SP'!F33/'Jan''10 SP'!F34&gt;'Jan''10 SP'!F37),('Bills Jan''10'!$F5*'Jan''10 SP'!F33/'Jan''10 SP'!F34-'Jan''10 SP'!F37)*'Jan''10 SP'!F39/100)*'Jan''10 SP'!F34</f>
        <v>193.79325679999999</v>
      </c>
      <c r="E77" s="66">
        <f>IF(($F5*'Jan''10 SP'!G33/'Jan''10 SP'!G34&gt;'Jan''10 SP'!G37),('Bills Jan''10'!$F5*'Jan''10 SP'!G33/'Jan''10 SP'!G34-'Jan''10 SP'!G37)*'Jan''10 SP'!G39/100)*'Jan''10 SP'!G34</f>
        <v>189.96405999999999</v>
      </c>
      <c r="F77" s="66">
        <f>IF(($F5*'Jan''10 SP'!H33/'Jan''10 SP'!H34&gt;'Jan''10 SP'!H37),('Bills Jan''10'!$F5*'Jan''10 SP'!H33/'Jan''10 SP'!H34-'Jan''10 SP'!H37)*'Jan''10 SP'!H39/100)*'Jan''10 SP'!H34</f>
        <v>189.01219999999998</v>
      </c>
      <c r="G77" s="66">
        <f>IF(($F5*'Jan''10 SP'!I33/'Jan''10 SP'!I34&gt;'Jan''10 SP'!I37),('Bills Jan''10'!$F5*'Jan''10 SP'!I33/'Jan''10 SP'!I34-'Jan''10 SP'!I37)*'Jan''10 SP'!I39/100)*'Jan''10 SP'!I34</f>
        <v>185.47672000000003</v>
      </c>
      <c r="H77" s="66">
        <f>IF(($F5*'Jan''10 SP'!J33/'Jan''10 SP'!J34&gt;'Jan''10 SP'!J37),('Bills Jan''10'!$F5*'Jan''10 SP'!J33/'Jan''10 SP'!J34-'Jan''10 SP'!J37)*'Jan''10 SP'!J39/100)*'Jan''10 SP'!J34</f>
        <v>191.90857400000002</v>
      </c>
      <c r="I77" s="66">
        <f>IF(($F5*'Jan''10 SP'!K33/'Jan''10 SP'!K34&gt;'Jan''10 SP'!K37),('Bills Jan''10'!$F5*'Jan''10 SP'!K33/'Jan''10 SP'!K34-'Jan''10 SP'!K37)*'Jan''10 SP'!K39/100)*'Jan''10 SP'!K34</f>
        <v>235.30795079999999</v>
      </c>
      <c r="J77" s="67"/>
    </row>
    <row r="78" spans="1:10" x14ac:dyDescent="0.15">
      <c r="A78" s="47" t="s">
        <v>744</v>
      </c>
      <c r="C78" s="66">
        <f>IF($F5*'Jan''10 SP'!E35/'Jan''10 SP'!E36&gt;='Jan''10 SP'!E37,('Jan''10 SP'!E37*'Jan''10 SP'!E40/100)*'Jan''10 SP'!E36,('Bills Jan''10'!$F5*'Jan''10 SP'!E35/'Jan''10 SP'!E36*'Jan''10 SP'!E40/100)*'Jan''10 SP'!E36)</f>
        <v>193.45920000000001</v>
      </c>
      <c r="D78" s="66">
        <f>IF($F5*'Jan''10 SP'!F35/'Jan''10 SP'!F36&gt;='Jan''10 SP'!F37,('Jan''10 SP'!F37*'Jan''10 SP'!F40/100)*'Jan''10 SP'!F36,('Bills Jan''10'!$F5*'Jan''10 SP'!F35/'Jan''10 SP'!F36*'Jan''10 SP'!F40/100)*'Jan''10 SP'!F36)</f>
        <v>194.85311999999999</v>
      </c>
      <c r="E78" s="66">
        <f>IF($F5*'Jan''10 SP'!G35/'Jan''10 SP'!G36&gt;='Jan''10 SP'!G37,('Jan''10 SP'!G37*'Jan''10 SP'!G40/100)*'Jan''10 SP'!G36,('Bills Jan''10'!$F5*'Jan''10 SP'!G35/'Jan''10 SP'!G36*'Jan''10 SP'!G40/100)*'Jan''10 SP'!G36)</f>
        <v>191.488</v>
      </c>
      <c r="F78" s="66">
        <f>IF($F5*'Jan''10 SP'!H35/'Jan''10 SP'!H36&gt;='Jan''10 SP'!H37,('Jan''10 SP'!H37*'Jan''10 SP'!H40/100)*'Jan''10 SP'!H36,('Bills Jan''10'!$F5*'Jan''10 SP'!H35/'Jan''10 SP'!H36*'Jan''10 SP'!H40/100)*'Jan''10 SP'!H36)</f>
        <v>190.72</v>
      </c>
      <c r="G78" s="66">
        <f>IF($F5*'Jan''10 SP'!I35/'Jan''10 SP'!I36&gt;='Jan''10 SP'!I37,('Jan''10 SP'!I37*'Jan''10 SP'!I40/100)*'Jan''10 SP'!I36,('Bills Jan''10'!$F5*'Jan''10 SP'!I35/'Jan''10 SP'!I36*'Jan''10 SP'!I40/100)*'Jan''10 SP'!I36)</f>
        <v>187.26400000000001</v>
      </c>
      <c r="H78" s="66">
        <f>IF($F5*'Jan''10 SP'!J35/'Jan''10 SP'!J36&gt;='Jan''10 SP'!J37,('Jan''10 SP'!J37*'Jan''10 SP'!J40/100)*'Jan''10 SP'!J36,('Bills Jan''10'!$F5*'Jan''10 SP'!J35/'Jan''10 SP'!J36*'Jan''10 SP'!J40/100)*'Jan''10 SP'!J36)</f>
        <v>193.17760000000001</v>
      </c>
      <c r="I78" s="66">
        <f>IF($F5*'Jan''10 SP'!K35/'Jan''10 SP'!K36&gt;='Jan''10 SP'!K37,('Jan''10 SP'!K37*'Jan''10 SP'!K40/100)*'Jan''10 SP'!K36,('Bills Jan''10'!$F5*'Jan''10 SP'!K35/'Jan''10 SP'!K36*'Jan''10 SP'!K40/100)*'Jan''10 SP'!K36)</f>
        <v>255.16672</v>
      </c>
      <c r="J78" s="67"/>
    </row>
    <row r="79" spans="1:10" x14ac:dyDescent="0.15">
      <c r="A79" s="47" t="s">
        <v>389</v>
      </c>
      <c r="C79" s="66">
        <f>IF(($F5*'Jan''10 SP'!E35/'Jan''10 SP'!E36&gt;'Jan''10 SP'!E37),('Bills Jan''10'!$F5*'Jan''10 SP'!E35/'Jan''10 SP'!E36-'Jan''10 SP'!E37)*'Jan''10 SP'!E41/100)*'Jan''10 SP'!E36</f>
        <v>360.18382400000002</v>
      </c>
      <c r="D79" s="66">
        <f>IF(($F5*'Jan''10 SP'!F35/'Jan''10 SP'!F36&gt;'Jan''10 SP'!F37),('Bills Jan''10'!$F5*'Jan''10 SP'!F35/'Jan''10 SP'!F36-'Jan''10 SP'!F37)*'Jan''10 SP'!F41/100)*'Jan''10 SP'!F36</f>
        <v>363.08563720000001</v>
      </c>
      <c r="E79" s="66">
        <f>IF(($F5*'Jan''10 SP'!G35/'Jan''10 SP'!G36&gt;'Jan''10 SP'!G37),('Bills Jan''10'!$F5*'Jan''10 SP'!G35/'Jan''10 SP'!G36-'Jan''10 SP'!G37)*'Jan''10 SP'!G41/100)*'Jan''10 SP'!G36</f>
        <v>355.99563999999998</v>
      </c>
      <c r="F79" s="66">
        <f>IF(($F5*'Jan''10 SP'!H35/'Jan''10 SP'!H36&gt;'Jan''10 SP'!H37),('Bills Jan''10'!$F5*'Jan''10 SP'!H35/'Jan''10 SP'!H36-'Jan''10 SP'!H37)*'Jan''10 SP'!H41/100)*'Jan''10 SP'!H36</f>
        <v>356.26760000000002</v>
      </c>
      <c r="G79" s="66">
        <f>IF(($F5*'Jan''10 SP'!I35/'Jan''10 SP'!I36&gt;'Jan''10 SP'!I37),('Bills Jan''10'!$F5*'Jan''10 SP'!I35/'Jan''10 SP'!I36-'Jan''10 SP'!I37)*'Jan''10 SP'!I41/100)*'Jan''10 SP'!I36</f>
        <v>344.02939999999995</v>
      </c>
      <c r="H79" s="66">
        <f>IF(($F5*'Jan''10 SP'!J35/'Jan''10 SP'!J36&gt;'Jan''10 SP'!J37),('Bills Jan''10'!$F5*'Jan''10 SP'!J35/'Jan''10 SP'!J36-'Jan''10 SP'!J37)*'Jan''10 SP'!J41/100)*'Jan''10 SP'!J36</f>
        <v>359.58551199999999</v>
      </c>
      <c r="I79" s="66">
        <f>IF(($F5*'Jan''10 SP'!K35/'Jan''10 SP'!K36&gt;'Jan''10 SP'!K37),('Bills Jan''10'!$F5*'Jan''10 SP'!K35/'Jan''10 SP'!K36-'Jan''10 SP'!K37)*'Jan''10 SP'!K41/100)*'Jan''10 SP'!K36</f>
        <v>424.46700920000001</v>
      </c>
      <c r="J79" s="67"/>
    </row>
    <row r="80" spans="1:10" x14ac:dyDescent="0.15">
      <c r="A80" s="47" t="s">
        <v>309</v>
      </c>
      <c r="C80" s="66">
        <f>365*'Jan''10 SP'!E42/100</f>
        <v>169.63374999999999</v>
      </c>
      <c r="D80" s="66">
        <f>365*'Jan''10 SP'!F42/100</f>
        <v>168.63</v>
      </c>
      <c r="E80" s="66">
        <f>365*'Jan''10 SP'!G42/100</f>
        <v>171.03900000000002</v>
      </c>
      <c r="F80" s="66">
        <f>365*'Jan''10 SP'!H42/100</f>
        <v>166.80500000000001</v>
      </c>
      <c r="G80" s="66">
        <f>365*'Jan''10 SP'!I42/100</f>
        <v>159.19475</v>
      </c>
      <c r="H80" s="66">
        <f>365*'Jan''10 SP'!J42/100</f>
        <v>166.22099999999998</v>
      </c>
      <c r="I80" s="66">
        <f>365*'Jan''10 SP'!K42/100</f>
        <v>195.8955</v>
      </c>
      <c r="J80" s="83">
        <f>AVERAGE(C80:I80)</f>
        <v>171.05985714285711</v>
      </c>
    </row>
    <row r="81" spans="1:18" x14ac:dyDescent="0.15">
      <c r="A81" s="69" t="s">
        <v>721</v>
      </c>
      <c r="B81" s="70"/>
      <c r="C81" s="71">
        <f>SUM(C76:C80)</f>
        <v>1029.611682</v>
      </c>
      <c r="D81" s="71">
        <f t="shared" ref="D81:I81" si="7">SUM(D76:D80)</f>
        <v>1035.2266540000001</v>
      </c>
      <c r="E81" s="71">
        <f t="shared" si="7"/>
        <v>1021.1267</v>
      </c>
      <c r="F81" s="71">
        <f t="shared" si="7"/>
        <v>1017.3648000000001</v>
      </c>
      <c r="G81" s="71">
        <f t="shared" si="7"/>
        <v>985.78886999999997</v>
      </c>
      <c r="H81" s="71">
        <f t="shared" si="7"/>
        <v>1024.0958860000001</v>
      </c>
      <c r="I81" s="71">
        <f t="shared" si="7"/>
        <v>1250.7271000000001</v>
      </c>
      <c r="J81" s="72">
        <f>AVERAGE(C81:I81)</f>
        <v>1051.9916702857142</v>
      </c>
    </row>
    <row r="83" spans="1:18" x14ac:dyDescent="0.15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</row>
  </sheetData>
  <sheetProtection algorithmName="SHA-512" hashValue="BgexNud0VTOimGgnmp3y2v0S0riZE8zjlRZ8o4oMmFLaeQKPOOQudL15LSO94x0IxLo9pca2iVSqtdlFCkW7/Q==" saltValue="/Ky5fFzgLpRGWHJ6ca5yhg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2C4A9-B3CA-8644-B6CC-6EAD746BACD4}">
  <sheetPr codeName="Sheet89"/>
  <dimension ref="A1:V170"/>
  <sheetViews>
    <sheetView zoomScale="120" zoomScaleNormal="120" workbookViewId="0">
      <selection activeCell="C5" sqref="C5"/>
    </sheetView>
  </sheetViews>
  <sheetFormatPr baseColWidth="10" defaultRowHeight="13" x14ac:dyDescent="0.15"/>
  <cols>
    <col min="1" max="1" width="17.5" style="47" customWidth="1"/>
    <col min="2" max="2" width="20.6640625" style="47" customWidth="1"/>
    <col min="3" max="14" width="14.83203125" style="47" customWidth="1"/>
    <col min="15" max="15" width="14.83203125" style="47" hidden="1" customWidth="1"/>
    <col min="16" max="16" width="14.83203125" style="47" customWidth="1"/>
    <col min="17" max="22" width="12.5" customWidth="1"/>
    <col min="23" max="16384" width="10.83203125" style="47"/>
  </cols>
  <sheetData>
    <row r="1" spans="1:22" customFormat="1" x14ac:dyDescent="0.15">
      <c r="A1" s="565" t="s">
        <v>797</v>
      </c>
      <c r="B1" s="565"/>
      <c r="C1" s="565"/>
      <c r="D1" s="565"/>
      <c r="E1" s="565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4"/>
      <c r="R1" s="564"/>
      <c r="S1" s="564"/>
      <c r="T1" s="564"/>
      <c r="U1" s="564"/>
      <c r="V1" s="564"/>
    </row>
    <row r="2" spans="1:22" customFormat="1" x14ac:dyDescent="0.15">
      <c r="A2" s="566" t="s">
        <v>543</v>
      </c>
      <c r="B2" s="566"/>
      <c r="C2" s="566"/>
      <c r="D2" s="565"/>
      <c r="E2" s="565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4"/>
      <c r="R2" s="564"/>
      <c r="S2" s="564"/>
      <c r="T2" s="564"/>
      <c r="U2" s="564"/>
      <c r="V2" s="564"/>
    </row>
    <row r="3" spans="1:22" customFormat="1" ht="14" thickBot="1" x14ac:dyDescent="0.2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4"/>
      <c r="R3" s="564"/>
      <c r="S3" s="564"/>
      <c r="T3" s="564"/>
      <c r="U3" s="564"/>
      <c r="V3" s="564"/>
    </row>
    <row r="4" spans="1:22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64"/>
      <c r="R4" s="564"/>
      <c r="S4" s="564"/>
      <c r="T4" s="564"/>
      <c r="U4" s="564"/>
      <c r="V4" s="564"/>
    </row>
    <row r="5" spans="1:22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64"/>
      <c r="R5" s="564"/>
      <c r="S5" s="564"/>
      <c r="T5" s="564"/>
      <c r="U5" s="564"/>
      <c r="V5" s="564"/>
    </row>
    <row r="6" spans="1:22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64"/>
      <c r="R6" s="564"/>
      <c r="S6" s="564"/>
      <c r="T6" s="564"/>
      <c r="U6" s="564"/>
      <c r="V6" s="564"/>
    </row>
    <row r="7" spans="1:22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564"/>
      <c r="R7" s="564"/>
      <c r="S7" s="564"/>
      <c r="T7" s="564"/>
      <c r="U7" s="564"/>
      <c r="V7" s="564"/>
    </row>
    <row r="8" spans="1:22" x14ac:dyDescent="0.15">
      <c r="A8" s="286" t="str">
        <f>'Tariffs Jan2023'!F2</f>
        <v>AGL</v>
      </c>
      <c r="B8" s="47" t="str">
        <f>'Tariffs Jan2023'!D2</f>
        <v>Multinet Metro 1</v>
      </c>
      <c r="C8" s="287">
        <f>'Tariffs Jan2023'!E2</f>
        <v>44927</v>
      </c>
      <c r="D8" s="85">
        <f>365*'Tariffs Jan2023'!H2/100</f>
        <v>316.19949999999994</v>
      </c>
      <c r="E8" s="85">
        <f>IF($C$5*'Tariffs Jan2023'!AK2/'Tariffs Jan2023'!AI2&gt;='Tariffs Jan2023'!J2,( 'Tariffs Jan2023'!J2*'Tariffs Jan2023'!O2/100)* 'Tariffs Jan2023'!AI2,($C$5*'Tariffs Jan2023'!AK2/'Tariffs Jan2023'!AI2*'Tariffs Jan2023'!O2/100)* 'Tariffs Jan2023'!AI2)</f>
        <v>348.29999999999995</v>
      </c>
      <c r="F8" s="85">
        <f>IF($C$5*'Tariffs Jan2023'!AK2/'Tariffs Jan2023'!AI2&lt;'Tariffs Jan2023'!J2,0,IF($C$5*'Tariffs Jan2023'!AK2/'Tariffs Jan2023'!AI2&lt;='Tariffs Jan2023'!K2,($C$5*'Tariffs Jan2023'!AK2/'Tariffs Jan2023'!AI2-'Tariffs Jan2023'!J2)*('Tariffs Jan2023'!P2/100)*'Tariffs Jan2023'!AI2,('Tariffs Jan2023'!K2-'Tariffs Jan2023'!J2)*('Tariffs Jan2023'!P2/100)*'Tariffs Jan2023'!AI2))</f>
        <v>307.8</v>
      </c>
      <c r="G8" s="85">
        <f>IF($C$5*'Tariffs Jan2023'!AK2/'Tariffs Jan2023'!AI2&lt;'Tariffs Jan2023'!K2,0,IF($C$5*'Tariffs Jan2023'!AK2/'Tariffs Jan2023'!AI2&lt;='Tariffs Jan2023'!L2,($C$5*'Tariffs Jan2023'!AK2/'Tariffs Jan2023'!AI2-'Tariffs Jan2023'!K2)*('Tariffs Jan2023'!Q2/100)*'Tariffs Jan2023'!AI2,('Tariffs Jan2023'!L2-'Tariffs Jan2023'!K2)*('Tariffs Jan2023'!Q2/100)*'Tariffs Jan2023'!AI2))</f>
        <v>247.49999999999994</v>
      </c>
      <c r="H8" s="85">
        <f>IF($C$5*'Tariffs Jan2023'!AK2/'Tariffs Jan2023'!AI2&lt;'Tariffs Jan2023'!L2,0,IF($C$5*'Tariffs Jan2023'!AK2/'Tariffs Jan2023'!AI2&lt;='Tariffs Jan2023'!M2,($C$5*'Tariffs Jan2023'!AK2/'Tariffs Jan2023'!AI2-'Tariffs Jan2023'!L2)*('Tariffs Jan2023'!R2/100)*'Tariffs Jan2023'!AI2,('Tariffs Jan2023'!M2-'Tariffs Jan2023'!L2)*('Tariffs Jan2023'!R2/100)*'Tariffs Jan2023'!AI2))</f>
        <v>101.69999999999999</v>
      </c>
      <c r="I8" s="85">
        <f>IF(($C$5*'Tariffs Jan2023'!AK2/'Tariffs Jan2023'!AI2&gt;'Tariffs Jan2023'!M2),($C$5*'Tariffs Jan2023'!AK2/'Tariffs Jan2023'!AI2-'Tariffs Jan2023'!M2)*'Tariffs Jan2023'!S2/100*'Tariffs Jan2023'!AI2,0)</f>
        <v>0</v>
      </c>
      <c r="J8" s="85">
        <f>IF($C$5*'Tariffs Jan2023'!AL2/'Tariffs Jan2023'!AJ2&gt;='Tariffs Jan2023'!J2,('Tariffs Jan2023'!J2*'Tariffs Jan2023'!U2/100)* 'Tariffs Jan2023'!AJ2,($C$5*'Tariffs Jan2023'!AL2/'Tariffs Jan2023'!AJ2*'Tariffs Jan2023'!U2/100)* 'Tariffs Jan2023'!AJ2)</f>
        <v>326.69999999999993</v>
      </c>
      <c r="K8" s="85">
        <f>IF($C$5*'Tariffs Jan2023'!AL2/'Tariffs Jan2023'!AJ2&lt;'Tariffs Jan2023'!J2,0,IF($C$5*'Tariffs Jan2023'!AL2/'Tariffs Jan2023'!AJ2&lt;='Tariffs Jan2023'!K2,($C$5*'Tariffs Jan2023'!AL2/'Tariffs Jan2023'!AJ2-'Tariffs Jan2023'!J2)*('Tariffs Jan2023'!V2/100)*'Tariffs Jan2023'!AJ2,('Tariffs Jan2023'!K2-'Tariffs Jan2023'!J2)*('Tariffs Jan2023'!V2/100)*'Tariffs Jan2023'!AJ2))</f>
        <v>285.29999999999995</v>
      </c>
      <c r="L8" s="85">
        <f>IF($C$5*'Tariffs Jan2023'!AL2/'Tariffs Jan2023'!AJ2&lt;'Tariffs Jan2023'!K2,0,IF($C$5*'Tariffs Jan2023'!AL2/'Tariffs Jan2023'!AJ2&lt;='Tariffs Jan2023'!L2,($C$5*'Tariffs Jan2023'!AL2/'Tariffs Jan2023'!AJ2-'Tariffs Jan2023'!K2)*('Tariffs Jan2023'!W2/100)*'Tariffs Jan2023'!AJ2,('Tariffs Jan2023'!L2-'Tariffs Jan2023'!K2)*('Tariffs Jan2023'!W2/100)*'Tariffs Jan2023'!AJ2))</f>
        <v>233.99999999999994</v>
      </c>
      <c r="M8" s="85">
        <f>IF($C$5*'Tariffs Jan2023'!AL2/'Tariffs Jan2023'!AJ2&lt;'Tariffs Jan2023'!L2,0,IF($C$5*'Tariffs Jan2023'!AL2/'Tariffs Jan2023'!AJ2&lt;='Tariffs Jan2023'!M2,($C$5*'Tariffs Jan2023'!AL2/'Tariffs Jan2023'!AJ2-'Tariffs Jan2023'!L2)*('Tariffs Jan2023'!X2/100)*'Tariffs Jan2023'!AJ2,('Tariffs Jan2023'!M2-'Tariffs Jan2023'!L2)*('Tariffs Jan2023'!X2/100)*'Tariffs Jan2023'!AJ2))</f>
        <v>99</v>
      </c>
      <c r="N8" s="85">
        <f>IF(($C$5*'Tariffs Jan2023'!AL2/'Tariffs Jan2023'!AJ2&gt;'Tariffs Jan2023'!M2),($C$5*'Tariffs Jan2023'!AL2/'Tariffs Jan2023'!AJ2-'Tariffs Jan2023'!M2)*'Tariffs Jan2023'!Y2/100*'Tariffs Jan2023'!AJ2,0)</f>
        <v>0</v>
      </c>
      <c r="O8" s="73">
        <f>SUM(D8:N8)</f>
        <v>2266.4994999999994</v>
      </c>
      <c r="P8" s="498">
        <f>O8*1.1</f>
        <v>2493.1494499999994</v>
      </c>
      <c r="Q8" s="564"/>
      <c r="R8" s="564"/>
      <c r="S8" s="564"/>
      <c r="T8" s="564"/>
      <c r="U8" s="564"/>
      <c r="V8" s="564"/>
    </row>
    <row r="9" spans="1:22" x14ac:dyDescent="0.15">
      <c r="A9" s="286" t="str">
        <f>'Tariffs Jan2023'!F3</f>
        <v>Alinta Energy</v>
      </c>
      <c r="B9" s="47" t="str">
        <f>'Tariffs Jan2023'!D3</f>
        <v>Multinet Metro 1</v>
      </c>
      <c r="C9" s="287">
        <f>'Tariffs Jan2023'!E3</f>
        <v>44927</v>
      </c>
      <c r="D9" s="85">
        <f>365*'Tariffs Jan2023'!H3/100</f>
        <v>253.87409090909088</v>
      </c>
      <c r="E9" s="85">
        <f>IF($C$5*'Tariffs Jan2023'!AK3/'Tariffs Jan2023'!AI3&gt;='Tariffs Jan2023'!J3,( 'Tariffs Jan2023'!J3*'Tariffs Jan2023'!O3/100)* 'Tariffs Jan2023'!AI3,($C$5*'Tariffs Jan2023'!AK3/'Tariffs Jan2023'!AI3*'Tariffs Jan2023'!O3/100)* 'Tariffs Jan2023'!AI3)</f>
        <v>336.27272727272725</v>
      </c>
      <c r="F9" s="85">
        <f>IF($C$5*'Tariffs Jan2023'!AK3/'Tariffs Jan2023'!AI3&lt;'Tariffs Jan2023'!J3,0,IF($C$5*'Tariffs Jan2023'!AK3/'Tariffs Jan2023'!AI3&lt;='Tariffs Jan2023'!K3,($C$5*'Tariffs Jan2023'!AK3/'Tariffs Jan2023'!AI3-'Tariffs Jan2023'!J3)*('Tariffs Jan2023'!P3/100)*'Tariffs Jan2023'!AI3,('Tariffs Jan2023'!K3-'Tariffs Jan2023'!J3)*('Tariffs Jan2023'!P3/100)*'Tariffs Jan2023'!AI3))</f>
        <v>297.81818181818181</v>
      </c>
      <c r="G9" s="85">
        <f>IF($C$5*'Tariffs Jan2023'!AK3/'Tariffs Jan2023'!AI3&lt;'Tariffs Jan2023'!K3,0,IF($C$5*'Tariffs Jan2023'!AK3/'Tariffs Jan2023'!AI3&lt;='Tariffs Jan2023'!L3,($C$5*'Tariffs Jan2023'!AK3/'Tariffs Jan2023'!AI3-'Tariffs Jan2023'!K3)*('Tariffs Jan2023'!Q3/100)*'Tariffs Jan2023'!AI3,('Tariffs Jan2023'!L3-'Tariffs Jan2023'!K3)*('Tariffs Jan2023'!Q3/100)*'Tariffs Jan2023'!AI3))</f>
        <v>0</v>
      </c>
      <c r="H9" s="85">
        <f>IF($C$5*'Tariffs Jan2023'!AK3/'Tariffs Jan2023'!AI3&lt;'Tariffs Jan2023'!L3,0,IF($C$5*'Tariffs Jan2023'!AK3/'Tariffs Jan2023'!AI3&lt;='Tariffs Jan2023'!M3,($C$5*'Tariffs Jan2023'!AK3/'Tariffs Jan2023'!AI3-'Tariffs Jan2023'!L3)*('Tariffs Jan2023'!R3/100)*'Tariffs Jan2023'!AI3,('Tariffs Jan2023'!M3-'Tariffs Jan2023'!L3)*('Tariffs Jan2023'!R3/100)*'Tariffs Jan2023'!AI3))</f>
        <v>0</v>
      </c>
      <c r="I9" s="85">
        <f>IF(($C$5*'Tariffs Jan2023'!AK3/'Tariffs Jan2023'!AI3&gt;'Tariffs Jan2023'!M3),($C$5*'Tariffs Jan2023'!AK3/'Tariffs Jan2023'!AI3-'Tariffs Jan2023'!M3)*'Tariffs Jan2023'!S3/100*'Tariffs Jan2023'!AI3,0)</f>
        <v>349.77272727272725</v>
      </c>
      <c r="J9" s="85">
        <f>IF($C$5*'Tariffs Jan2023'!AL3/'Tariffs Jan2023'!AJ3&gt;='Tariffs Jan2023'!J3,('Tariffs Jan2023'!J3*'Tariffs Jan2023'!U3/100)* 'Tariffs Jan2023'!AJ3,($C$5*'Tariffs Jan2023'!AL3/'Tariffs Jan2023'!AJ3*'Tariffs Jan2023'!U3/100)* 'Tariffs Jan2023'!AJ3)</f>
        <v>323.18181818181813</v>
      </c>
      <c r="K9" s="85">
        <f>IF($C$5*'Tariffs Jan2023'!AL3/'Tariffs Jan2023'!AJ3&lt;'Tariffs Jan2023'!J3,0,IF($C$5*'Tariffs Jan2023'!AL3/'Tariffs Jan2023'!AJ3&lt;='Tariffs Jan2023'!K3,($C$5*'Tariffs Jan2023'!AL3/'Tariffs Jan2023'!AJ3-'Tariffs Jan2023'!J3)*('Tariffs Jan2023'!V3/100)*'Tariffs Jan2023'!AJ3,('Tariffs Jan2023'!K3-'Tariffs Jan2023'!J3)*('Tariffs Jan2023'!V3/100)*'Tariffs Jan2023'!AJ3))</f>
        <v>284.72727272727275</v>
      </c>
      <c r="L9" s="85">
        <f>IF($C$5*'Tariffs Jan2023'!AL3/'Tariffs Jan2023'!AJ3&lt;'Tariffs Jan2023'!K3,0,IF($C$5*'Tariffs Jan2023'!AL3/'Tariffs Jan2023'!AJ3&lt;='Tariffs Jan2023'!L3,($C$5*'Tariffs Jan2023'!AL3/'Tariffs Jan2023'!AJ3-'Tariffs Jan2023'!K3)*('Tariffs Jan2023'!W3/100)*'Tariffs Jan2023'!AJ3,('Tariffs Jan2023'!L3-'Tariffs Jan2023'!K3)*('Tariffs Jan2023'!W3/100)*'Tariffs Jan2023'!AJ3))</f>
        <v>0</v>
      </c>
      <c r="M9" s="85">
        <f>IF($C$5*'Tariffs Jan2023'!AL3/'Tariffs Jan2023'!AJ3&lt;'Tariffs Jan2023'!L3,0,IF($C$5*'Tariffs Jan2023'!AL3/'Tariffs Jan2023'!AJ3&lt;='Tariffs Jan2023'!M3,($C$5*'Tariffs Jan2023'!AL3/'Tariffs Jan2023'!AJ3-'Tariffs Jan2023'!L3)*('Tariffs Jan2023'!X3/100)*'Tariffs Jan2023'!AJ3,('Tariffs Jan2023'!M3-'Tariffs Jan2023'!L3)*('Tariffs Jan2023'!X3/100)*'Tariffs Jan2023'!AJ3))</f>
        <v>0</v>
      </c>
      <c r="N9" s="85">
        <f>IF(($C$5*'Tariffs Jan2023'!AL3/'Tariffs Jan2023'!AJ3&gt;'Tariffs Jan2023'!M3),($C$5*'Tariffs Jan2023'!AL3/'Tariffs Jan2023'!AJ3-'Tariffs Jan2023'!M3)*'Tariffs Jan2023'!Y3/100*'Tariffs Jan2023'!AJ3,0)</f>
        <v>349.77272727272725</v>
      </c>
      <c r="O9" s="73">
        <f t="shared" ref="O9:O96" si="0">SUM(D9:N9)</f>
        <v>2195.4195454545452</v>
      </c>
      <c r="P9" s="498">
        <f t="shared" ref="P9:P96" si="1">O9*1.1</f>
        <v>2414.9614999999999</v>
      </c>
      <c r="Q9" s="564"/>
      <c r="R9" s="564"/>
      <c r="S9" s="564"/>
      <c r="T9" s="564"/>
      <c r="U9" s="564"/>
      <c r="V9" s="564"/>
    </row>
    <row r="10" spans="1:22" x14ac:dyDescent="0.15">
      <c r="A10" s="286" t="str">
        <f>'Tariffs Jan2023'!F4</f>
        <v>Covau</v>
      </c>
      <c r="B10" s="47" t="str">
        <f>'Tariffs Jan2023'!D4</f>
        <v>Multinet Metro 1</v>
      </c>
      <c r="C10" s="287">
        <f>'Tariffs Jan2023'!E4</f>
        <v>44936</v>
      </c>
      <c r="D10" s="85">
        <f>365*'Tariffs Jan2023'!H4/100</f>
        <v>321.2</v>
      </c>
      <c r="E10" s="85">
        <f>IF($C$5*'Tariffs Jan2023'!AK4/'Tariffs Jan2023'!AI4&gt;='Tariffs Jan2023'!J4,( 'Tariffs Jan2023'!J4*'Tariffs Jan2023'!O4/100)* 'Tariffs Jan2023'!AI4,($C$5*'Tariffs Jan2023'!AK4/'Tariffs Jan2023'!AI4*'Tariffs Jan2023'!O4/100)* 'Tariffs Jan2023'!AI4)</f>
        <v>467.18181818181813</v>
      </c>
      <c r="F10" s="85">
        <f>IF($C$5*'Tariffs Jan2023'!AK4/'Tariffs Jan2023'!AI4&lt;'Tariffs Jan2023'!J4,0,IF($C$5*'Tariffs Jan2023'!AK4/'Tariffs Jan2023'!AI4&lt;='Tariffs Jan2023'!K4,($C$5*'Tariffs Jan2023'!AK4/'Tariffs Jan2023'!AI4-'Tariffs Jan2023'!J4)*('Tariffs Jan2023'!P4/100)*'Tariffs Jan2023'!AI4,('Tariffs Jan2023'!K4-'Tariffs Jan2023'!J4)*('Tariffs Jan2023'!P4/100)*'Tariffs Jan2023'!AI4))</f>
        <v>432.81818181818176</v>
      </c>
      <c r="G10" s="85">
        <f>IF($C$5*'Tariffs Jan2023'!AK4/'Tariffs Jan2023'!AI4&lt;'Tariffs Jan2023'!K4,0,IF($C$5*'Tariffs Jan2023'!AK4/'Tariffs Jan2023'!AI4&lt;='Tariffs Jan2023'!L4,($C$5*'Tariffs Jan2023'!AK4/'Tariffs Jan2023'!AI4-'Tariffs Jan2023'!K4)*('Tariffs Jan2023'!Q4/100)*'Tariffs Jan2023'!AI4,('Tariffs Jan2023'!L4-'Tariffs Jan2023'!K4)*('Tariffs Jan2023'!Q4/100)*'Tariffs Jan2023'!AI4))</f>
        <v>398.45454545454544</v>
      </c>
      <c r="H10" s="85">
        <f>IF($C$5*'Tariffs Jan2023'!AK4/'Tariffs Jan2023'!AI4&lt;'Tariffs Jan2023'!L4,0,IF($C$5*'Tariffs Jan2023'!AK4/'Tariffs Jan2023'!AI4&lt;='Tariffs Jan2023'!M4,($C$5*'Tariffs Jan2023'!AK4/'Tariffs Jan2023'!AI4-'Tariffs Jan2023'!L4)*('Tariffs Jan2023'!R4/100)*'Tariffs Jan2023'!AI4,('Tariffs Jan2023'!M4-'Tariffs Jan2023'!L4)*('Tariffs Jan2023'!R4/100)*'Tariffs Jan2023'!AI4))</f>
        <v>0</v>
      </c>
      <c r="I10" s="85">
        <f>IF(($C$5*'Tariffs Jan2023'!AK4/'Tariffs Jan2023'!AI4&gt;'Tariffs Jan2023'!M4),($C$5*'Tariffs Jan2023'!AK4/'Tariffs Jan2023'!AI4-'Tariffs Jan2023'!M4)*'Tariffs Jan2023'!S4/100*'Tariffs Jan2023'!AI4,0)</f>
        <v>191.86363636363637</v>
      </c>
      <c r="J10" s="85">
        <f>IF($C$5*'Tariffs Jan2023'!AL4/'Tariffs Jan2023'!AJ4&gt;='Tariffs Jan2023'!J4,('Tariffs Jan2023'!J4*'Tariffs Jan2023'!U4/100)* 'Tariffs Jan2023'!AJ4,($C$5*'Tariffs Jan2023'!AL4/'Tariffs Jan2023'!AJ4*'Tariffs Jan2023'!U4/100)* 'Tariffs Jan2023'!AJ4)</f>
        <v>405</v>
      </c>
      <c r="K10" s="85">
        <f>IF($C$5*'Tariffs Jan2023'!AL4/'Tariffs Jan2023'!AJ4&lt;'Tariffs Jan2023'!J4,0,IF($C$5*'Tariffs Jan2023'!AL4/'Tariffs Jan2023'!AJ4&lt;='Tariffs Jan2023'!K4,($C$5*'Tariffs Jan2023'!AL4/'Tariffs Jan2023'!AJ4-'Tariffs Jan2023'!J4)*('Tariffs Jan2023'!V4/100)*'Tariffs Jan2023'!AJ4,('Tariffs Jan2023'!K4-'Tariffs Jan2023'!J4)*('Tariffs Jan2023'!V4/100)*'Tariffs Jan2023'!AJ4))</f>
        <v>375.54545454545445</v>
      </c>
      <c r="L10" s="85">
        <f>IF($C$5*'Tariffs Jan2023'!AL4/'Tariffs Jan2023'!AJ4&lt;'Tariffs Jan2023'!K4,0,IF($C$5*'Tariffs Jan2023'!AL4/'Tariffs Jan2023'!AJ4&lt;='Tariffs Jan2023'!L4,($C$5*'Tariffs Jan2023'!AL4/'Tariffs Jan2023'!AJ4-'Tariffs Jan2023'!K4)*('Tariffs Jan2023'!W4/100)*'Tariffs Jan2023'!AJ4,('Tariffs Jan2023'!L4-'Tariffs Jan2023'!K4)*('Tariffs Jan2023'!W4/100)*'Tariffs Jan2023'!AJ4))</f>
        <v>345.2727272727272</v>
      </c>
      <c r="M10" s="85">
        <f>IF($C$5*'Tariffs Jan2023'!AL4/'Tariffs Jan2023'!AJ4&lt;'Tariffs Jan2023'!L4,0,IF($C$5*'Tariffs Jan2023'!AL4/'Tariffs Jan2023'!AJ4&lt;='Tariffs Jan2023'!M4,($C$5*'Tariffs Jan2023'!AL4/'Tariffs Jan2023'!AJ4-'Tariffs Jan2023'!L4)*('Tariffs Jan2023'!X4/100)*'Tariffs Jan2023'!AJ4,('Tariffs Jan2023'!M4-'Tariffs Jan2023'!L4)*('Tariffs Jan2023'!X4/100)*'Tariffs Jan2023'!AJ4))</f>
        <v>0</v>
      </c>
      <c r="N10" s="85">
        <f>IF(($C$5*'Tariffs Jan2023'!AL4/'Tariffs Jan2023'!AJ4&gt;'Tariffs Jan2023'!M4),($C$5*'Tariffs Jan2023'!AL4/'Tariffs Jan2023'!AJ4-'Tariffs Jan2023'!M4)*'Tariffs Jan2023'!Y4/100*'Tariffs Jan2023'!AJ4,0)</f>
        <v>166.5</v>
      </c>
      <c r="O10" s="73">
        <f t="shared" si="0"/>
        <v>3103.8363636363633</v>
      </c>
      <c r="P10" s="498">
        <f t="shared" si="1"/>
        <v>3414.22</v>
      </c>
      <c r="Q10" s="564"/>
      <c r="R10" s="564"/>
      <c r="S10" s="564"/>
      <c r="T10" s="564"/>
      <c r="U10" s="564"/>
      <c r="V10" s="564"/>
    </row>
    <row r="11" spans="1:22" x14ac:dyDescent="0.15">
      <c r="A11" s="286" t="str">
        <f>'Tariffs Jan2023'!F5</f>
        <v>Dodo Power &amp; Gas</v>
      </c>
      <c r="B11" s="47" t="str">
        <f>'Tariffs Jan2023'!D5</f>
        <v>Multinet Metro 1</v>
      </c>
      <c r="C11" s="287">
        <f>'Tariffs Jan2023'!E5</f>
        <v>44562</v>
      </c>
      <c r="D11" s="85">
        <f>365*'Tariffs Jan2023'!H5/100</f>
        <v>205.42863636363631</v>
      </c>
      <c r="E11" s="85">
        <f>IF($C$5*'Tariffs Jan2023'!AK5/'Tariffs Jan2023'!AI5&gt;='Tariffs Jan2023'!J5,( 'Tariffs Jan2023'!J5*'Tariffs Jan2023'!O5/100)* 'Tariffs Jan2023'!AI5,($C$5*'Tariffs Jan2023'!AK5/'Tariffs Jan2023'!AI5*'Tariffs Jan2023'!O5/100)* 'Tariffs Jan2023'!AI5)</f>
        <v>244.63636363636363</v>
      </c>
      <c r="F11" s="85">
        <f>IF($C$5*'Tariffs Jan2023'!AK5/'Tariffs Jan2023'!AI5&lt;'Tariffs Jan2023'!J5,0,IF($C$5*'Tariffs Jan2023'!AK5/'Tariffs Jan2023'!AI5&lt;='Tariffs Jan2023'!K5,($C$5*'Tariffs Jan2023'!AK5/'Tariffs Jan2023'!AI5-'Tariffs Jan2023'!J5)*('Tariffs Jan2023'!P5/100)*'Tariffs Jan2023'!AI5,('Tariffs Jan2023'!K5-'Tariffs Jan2023'!J5)*('Tariffs Jan2023'!P5/100)*'Tariffs Jan2023'!AI5))</f>
        <v>210.27272727272725</v>
      </c>
      <c r="G11" s="85">
        <f>IF($C$5*'Tariffs Jan2023'!AK5/'Tariffs Jan2023'!AI5&lt;'Tariffs Jan2023'!K5,0,IF($C$5*'Tariffs Jan2023'!AK5/'Tariffs Jan2023'!AI5&lt;='Tariffs Jan2023'!L5,($C$5*'Tariffs Jan2023'!AK5/'Tariffs Jan2023'!AI5-'Tariffs Jan2023'!K5)*('Tariffs Jan2023'!Q5/100)*'Tariffs Jan2023'!AI5,('Tariffs Jan2023'!L5-'Tariffs Jan2023'!K5)*('Tariffs Jan2023'!Q5/100)*'Tariffs Jan2023'!AI5))</f>
        <v>176.72727272727272</v>
      </c>
      <c r="H11" s="85">
        <f>IF($C$5*'Tariffs Jan2023'!AK5/'Tariffs Jan2023'!AI5&lt;'Tariffs Jan2023'!L5,0,IF($C$5*'Tariffs Jan2023'!AK5/'Tariffs Jan2023'!AI5&lt;='Tariffs Jan2023'!M5,($C$5*'Tariffs Jan2023'!AK5/'Tariffs Jan2023'!AI5-'Tariffs Jan2023'!L5)*('Tariffs Jan2023'!R5/100)*'Tariffs Jan2023'!AI5,('Tariffs Jan2023'!M5-'Tariffs Jan2023'!L5)*('Tariffs Jan2023'!R5/100)*'Tariffs Jan2023'!AI5))</f>
        <v>83.863636363636346</v>
      </c>
      <c r="I11" s="85">
        <f>IF(($C$5*'Tariffs Jan2023'!AK5/'Tariffs Jan2023'!AI5&gt;'Tariffs Jan2023'!M5),($C$5*'Tariffs Jan2023'!AK5/'Tariffs Jan2023'!AI5-'Tariffs Jan2023'!M5)*'Tariffs Jan2023'!S5/100*'Tariffs Jan2023'!AI5,0)</f>
        <v>0</v>
      </c>
      <c r="J11" s="85">
        <f>IF($C$5*'Tariffs Jan2023'!AL5/'Tariffs Jan2023'!AJ5&gt;='Tariffs Jan2023'!J5,('Tariffs Jan2023'!J5*'Tariffs Jan2023'!U5/100)* 'Tariffs Jan2023'!AJ5,($C$5*'Tariffs Jan2023'!AL5/'Tariffs Jan2023'!AJ5*'Tariffs Jan2023'!U5/100)* 'Tariffs Jan2023'!AJ5)</f>
        <v>229.90909090909088</v>
      </c>
      <c r="K11" s="85">
        <f>IF($C$5*'Tariffs Jan2023'!AL5/'Tariffs Jan2023'!AJ5&lt;'Tariffs Jan2023'!J5,0,IF($C$5*'Tariffs Jan2023'!AL5/'Tariffs Jan2023'!AJ5&lt;='Tariffs Jan2023'!K5,($C$5*'Tariffs Jan2023'!AL5/'Tariffs Jan2023'!AJ5-'Tariffs Jan2023'!J5)*('Tariffs Jan2023'!V5/100)*'Tariffs Jan2023'!AJ5,('Tariffs Jan2023'!K5-'Tariffs Jan2023'!J5)*('Tariffs Jan2023'!V5/100)*'Tariffs Jan2023'!AJ5))</f>
        <v>200.45454545454544</v>
      </c>
      <c r="L11" s="85">
        <f>IF($C$5*'Tariffs Jan2023'!AL5/'Tariffs Jan2023'!AJ5&lt;'Tariffs Jan2023'!K5,0,IF($C$5*'Tariffs Jan2023'!AL5/'Tariffs Jan2023'!AJ5&lt;='Tariffs Jan2023'!L5,($C$5*'Tariffs Jan2023'!AL5/'Tariffs Jan2023'!AJ5-'Tariffs Jan2023'!K5)*('Tariffs Jan2023'!W5/100)*'Tariffs Jan2023'!AJ5,('Tariffs Jan2023'!L5-'Tariffs Jan2023'!K5)*('Tariffs Jan2023'!W5/100)*'Tariffs Jan2023'!AJ5))</f>
        <v>171.81818181818181</v>
      </c>
      <c r="M11" s="85">
        <f>IF($C$5*'Tariffs Jan2023'!AL5/'Tariffs Jan2023'!AJ5&lt;'Tariffs Jan2023'!L5,0,IF($C$5*'Tariffs Jan2023'!AL5/'Tariffs Jan2023'!AJ5&lt;='Tariffs Jan2023'!M5,($C$5*'Tariffs Jan2023'!AL5/'Tariffs Jan2023'!AJ5-'Tariffs Jan2023'!L5)*('Tariffs Jan2023'!X5/100)*'Tariffs Jan2023'!AJ5,('Tariffs Jan2023'!M5-'Tariffs Jan2023'!L5)*('Tariffs Jan2023'!X5/100)*'Tariffs Jan2023'!AJ5))</f>
        <v>82.636363636363626</v>
      </c>
      <c r="N11" s="85">
        <f>IF(($C$5*'Tariffs Jan2023'!AL5/'Tariffs Jan2023'!AJ5&gt;'Tariffs Jan2023'!M5),($C$5*'Tariffs Jan2023'!AL5/'Tariffs Jan2023'!AJ5-'Tariffs Jan2023'!M5)*'Tariffs Jan2023'!Y5/100*'Tariffs Jan2023'!AJ5,0)</f>
        <v>0</v>
      </c>
      <c r="O11" s="73">
        <f t="shared" si="0"/>
        <v>1605.7468181818181</v>
      </c>
      <c r="P11" s="498">
        <f t="shared" si="1"/>
        <v>1766.3215</v>
      </c>
      <c r="Q11" s="564"/>
      <c r="R11" s="564"/>
      <c r="S11" s="564"/>
      <c r="T11" s="564"/>
      <c r="U11" s="564"/>
      <c r="V11" s="564"/>
    </row>
    <row r="12" spans="1:22" x14ac:dyDescent="0.15">
      <c r="A12" s="286" t="str">
        <f>'Tariffs Jan2023'!F6</f>
        <v>EnergyAustralia</v>
      </c>
      <c r="B12" s="47" t="str">
        <f>'Tariffs Jan2023'!D6</f>
        <v>Multinet Metro 1</v>
      </c>
      <c r="C12" s="287">
        <f>'Tariffs Jan2023'!E6</f>
        <v>44927</v>
      </c>
      <c r="D12" s="85">
        <f>365*'Tariffs Jan2023'!H6/100</f>
        <v>367.69734999999991</v>
      </c>
      <c r="E12" s="85">
        <f>IF($C$5*'Tariffs Jan2023'!AK6/'Tariffs Jan2023'!AI6&gt;='Tariffs Jan2023'!J6,( 'Tariffs Jan2023'!J6*'Tariffs Jan2023'!O6/100)* 'Tariffs Jan2023'!AI6,($C$5*'Tariffs Jan2023'!AK6/'Tariffs Jan2023'!AI6*'Tariffs Jan2023'!O6/100)* 'Tariffs Jan2023'!AI6)</f>
        <v>366.02999999999992</v>
      </c>
      <c r="F12" s="85">
        <f>IF($C$5*'Tariffs Jan2023'!AK6/'Tariffs Jan2023'!AI6&lt;'Tariffs Jan2023'!J6,0,IF($C$5*'Tariffs Jan2023'!AK6/'Tariffs Jan2023'!AI6&lt;='Tariffs Jan2023'!K6,($C$5*'Tariffs Jan2023'!AK6/'Tariffs Jan2023'!AI6-'Tariffs Jan2023'!J6)*('Tariffs Jan2023'!P6/100)*'Tariffs Jan2023'!AI6,('Tariffs Jan2023'!K6-'Tariffs Jan2023'!J6)*('Tariffs Jan2023'!P6/100)*'Tariffs Jan2023'!AI6))</f>
        <v>315.64799999999997</v>
      </c>
      <c r="G12" s="85">
        <f>IF($C$5*'Tariffs Jan2023'!AK6/'Tariffs Jan2023'!AI6&lt;'Tariffs Jan2023'!K6,0,IF($C$5*'Tariffs Jan2023'!AK6/'Tariffs Jan2023'!AI6&lt;='Tariffs Jan2023'!L6,($C$5*'Tariffs Jan2023'!AK6/'Tariffs Jan2023'!AI6-'Tariffs Jan2023'!K6)*('Tariffs Jan2023'!Q6/100)*'Tariffs Jan2023'!AI6,('Tariffs Jan2023'!L6-'Tariffs Jan2023'!K6)*('Tariffs Jan2023'!Q6/100)*'Tariffs Jan2023'!AI6))</f>
        <v>258.83999999999997</v>
      </c>
      <c r="H12" s="85">
        <f>IF($C$5*'Tariffs Jan2023'!AK6/'Tariffs Jan2023'!AI6&lt;'Tariffs Jan2023'!L6,0,IF($C$5*'Tariffs Jan2023'!AK6/'Tariffs Jan2023'!AI6&lt;='Tariffs Jan2023'!M6,($C$5*'Tariffs Jan2023'!AK6/'Tariffs Jan2023'!AI6-'Tariffs Jan2023'!L6)*('Tariffs Jan2023'!R6/100)*'Tariffs Jan2023'!AI6,('Tariffs Jan2023'!M6-'Tariffs Jan2023'!L6)*('Tariffs Jan2023'!R6/100)*'Tariffs Jan2023'!AI6))</f>
        <v>112.20299999999999</v>
      </c>
      <c r="I12" s="85">
        <f>IF(($C$5*'Tariffs Jan2023'!AK6/'Tariffs Jan2023'!AI6&gt;'Tariffs Jan2023'!M6),($C$5*'Tariffs Jan2023'!AK6/'Tariffs Jan2023'!AI6-'Tariffs Jan2023'!M6)*'Tariffs Jan2023'!S6/100*'Tariffs Jan2023'!AI6,0)</f>
        <v>0</v>
      </c>
      <c r="J12" s="85">
        <f>IF($C$5*'Tariffs Jan2023'!AL6/'Tariffs Jan2023'!AJ6&gt;='Tariffs Jan2023'!J6,('Tariffs Jan2023'!J6*'Tariffs Jan2023'!U6/100)* 'Tariffs Jan2023'!AJ6,($C$5*'Tariffs Jan2023'!AL6/'Tariffs Jan2023'!AJ6*'Tariffs Jan2023'!U6/100)* 'Tariffs Jan2023'!AJ6)</f>
        <v>356.06700000000001</v>
      </c>
      <c r="K12" s="85">
        <f>IF($C$5*'Tariffs Jan2023'!AL6/'Tariffs Jan2023'!AJ6&lt;'Tariffs Jan2023'!J6,0,IF($C$5*'Tariffs Jan2023'!AL6/'Tariffs Jan2023'!AJ6&lt;='Tariffs Jan2023'!K6,($C$5*'Tariffs Jan2023'!AL6/'Tariffs Jan2023'!AJ6-'Tariffs Jan2023'!J6)*('Tariffs Jan2023'!V6/100)*'Tariffs Jan2023'!AJ6,('Tariffs Jan2023'!K6-'Tariffs Jan2023'!J6)*('Tariffs Jan2023'!V6/100)*'Tariffs Jan2023'!AJ6))</f>
        <v>303.68699999999995</v>
      </c>
      <c r="L12" s="85">
        <f>IF($C$5*'Tariffs Jan2023'!AL6/'Tariffs Jan2023'!AJ6&lt;'Tariffs Jan2023'!K6,0,IF($C$5*'Tariffs Jan2023'!AL6/'Tariffs Jan2023'!AJ6&lt;='Tariffs Jan2023'!L6,($C$5*'Tariffs Jan2023'!AL6/'Tariffs Jan2023'!AJ6-'Tariffs Jan2023'!K6)*('Tariffs Jan2023'!W6/100)*'Tariffs Jan2023'!AJ6,('Tariffs Jan2023'!L6-'Tariffs Jan2023'!K6)*('Tariffs Jan2023'!W6/100)*'Tariffs Jan2023'!AJ6))</f>
        <v>252.03599999999994</v>
      </c>
      <c r="M12" s="85">
        <f>IF($C$5*'Tariffs Jan2023'!AL6/'Tariffs Jan2023'!AJ6&lt;'Tariffs Jan2023'!L6,0,IF($C$5*'Tariffs Jan2023'!AL6/'Tariffs Jan2023'!AJ6&lt;='Tariffs Jan2023'!M6,($C$5*'Tariffs Jan2023'!AL6/'Tariffs Jan2023'!AJ6-'Tariffs Jan2023'!L6)*('Tariffs Jan2023'!X6/100)*'Tariffs Jan2023'!AJ6,('Tariffs Jan2023'!M6-'Tariffs Jan2023'!L6)*('Tariffs Jan2023'!X6/100)*'Tariffs Jan2023'!AJ6))</f>
        <v>108.117</v>
      </c>
      <c r="N12" s="85">
        <f>IF(($C$5*'Tariffs Jan2023'!AL6/'Tariffs Jan2023'!AJ6&gt;'Tariffs Jan2023'!M6),($C$5*'Tariffs Jan2023'!AL6/'Tariffs Jan2023'!AJ6-'Tariffs Jan2023'!M6)*'Tariffs Jan2023'!Y6/100*'Tariffs Jan2023'!AJ6,0)</f>
        <v>0</v>
      </c>
      <c r="O12" s="73">
        <f t="shared" si="0"/>
        <v>2440.3253500000001</v>
      </c>
      <c r="P12" s="498">
        <f t="shared" si="1"/>
        <v>2684.3578850000004</v>
      </c>
      <c r="Q12" s="564"/>
      <c r="R12" s="564"/>
      <c r="S12" s="564"/>
      <c r="T12" s="564"/>
      <c r="U12" s="564"/>
      <c r="V12" s="564"/>
    </row>
    <row r="13" spans="1:22" x14ac:dyDescent="0.15">
      <c r="A13" s="286" t="str">
        <f>'Tariffs Jan2023'!F7</f>
        <v>Lumo Energy</v>
      </c>
      <c r="B13" s="47" t="str">
        <f>'Tariffs Jan2023'!D7</f>
        <v>Multinet Metro 1</v>
      </c>
      <c r="C13" s="287">
        <f>'Tariffs Jan2023'!E7</f>
        <v>44927</v>
      </c>
      <c r="D13" s="85">
        <f>365*'Tariffs Jan2023'!H7/100</f>
        <v>299.3</v>
      </c>
      <c r="E13" s="85">
        <f>IF($C$5*'Tariffs Jan2023'!AK7/'Tariffs Jan2023'!AI7&gt;='Tariffs Jan2023'!J7,( 'Tariffs Jan2023'!J7*'Tariffs Jan2023'!O7/100)* 'Tariffs Jan2023'!AI7,($C$5*'Tariffs Jan2023'!AK7/'Tariffs Jan2023'!AI7*'Tariffs Jan2023'!O7/100)* 'Tariffs Jan2023'!AI7)</f>
        <v>294.29999999999995</v>
      </c>
      <c r="F13" s="85">
        <f>IF($C$5*'Tariffs Jan2023'!AK7/'Tariffs Jan2023'!AI7&lt;'Tariffs Jan2023'!J7,0,IF($C$5*'Tariffs Jan2023'!AK7/'Tariffs Jan2023'!AI7&lt;='Tariffs Jan2023'!K7,($C$5*'Tariffs Jan2023'!AK7/'Tariffs Jan2023'!AI7-'Tariffs Jan2023'!J7)*('Tariffs Jan2023'!P7/100)*'Tariffs Jan2023'!AI7,('Tariffs Jan2023'!K7-'Tariffs Jan2023'!J7)*('Tariffs Jan2023'!P7/100)*'Tariffs Jan2023'!AI7))</f>
        <v>256.49999999999994</v>
      </c>
      <c r="G13" s="85">
        <f>IF($C$5*'Tariffs Jan2023'!AK7/'Tariffs Jan2023'!AI7&lt;'Tariffs Jan2023'!K7,0,IF($C$5*'Tariffs Jan2023'!AK7/'Tariffs Jan2023'!AI7&lt;='Tariffs Jan2023'!L7,($C$5*'Tariffs Jan2023'!AK7/'Tariffs Jan2023'!AI7-'Tariffs Jan2023'!K7)*('Tariffs Jan2023'!Q7/100)*'Tariffs Jan2023'!AI7,('Tariffs Jan2023'!L7-'Tariffs Jan2023'!K7)*('Tariffs Jan2023'!Q7/100)*'Tariffs Jan2023'!AI7))</f>
        <v>222.29999999999998</v>
      </c>
      <c r="H13" s="85">
        <f>IF($C$5*'Tariffs Jan2023'!AK7/'Tariffs Jan2023'!AI7&lt;'Tariffs Jan2023'!L7,0,IF($C$5*'Tariffs Jan2023'!AK7/'Tariffs Jan2023'!AI7&lt;='Tariffs Jan2023'!M7,($C$5*'Tariffs Jan2023'!AK7/'Tariffs Jan2023'!AI7-'Tariffs Jan2023'!L7)*('Tariffs Jan2023'!R7/100)*'Tariffs Jan2023'!AI7,('Tariffs Jan2023'!M7-'Tariffs Jan2023'!L7)*('Tariffs Jan2023'!R7/100)*'Tariffs Jan2023'!AI7))</f>
        <v>103.5</v>
      </c>
      <c r="I13" s="85">
        <f>IF(($C$5*'Tariffs Jan2023'!AK7/'Tariffs Jan2023'!AI7&gt;'Tariffs Jan2023'!M7),($C$5*'Tariffs Jan2023'!AK7/'Tariffs Jan2023'!AI7-'Tariffs Jan2023'!M7)*'Tariffs Jan2023'!S7/100*'Tariffs Jan2023'!AI7,0)</f>
        <v>0</v>
      </c>
      <c r="J13" s="85">
        <f>IF($C$5*'Tariffs Jan2023'!AL7/'Tariffs Jan2023'!AJ7&gt;='Tariffs Jan2023'!J7,('Tariffs Jan2023'!J7*'Tariffs Jan2023'!U7/100)* 'Tariffs Jan2023'!AJ7,($C$5*'Tariffs Jan2023'!AL7/'Tariffs Jan2023'!AJ7*'Tariffs Jan2023'!U7/100)* 'Tariffs Jan2023'!AJ7)</f>
        <v>268.20000000000005</v>
      </c>
      <c r="K13" s="85">
        <f>IF($C$5*'Tariffs Jan2023'!AL7/'Tariffs Jan2023'!AJ7&lt;'Tariffs Jan2023'!J7,0,IF($C$5*'Tariffs Jan2023'!AL7/'Tariffs Jan2023'!AJ7&lt;='Tariffs Jan2023'!K7,($C$5*'Tariffs Jan2023'!AL7/'Tariffs Jan2023'!AJ7-'Tariffs Jan2023'!J7)*('Tariffs Jan2023'!V7/100)*'Tariffs Jan2023'!AJ7,('Tariffs Jan2023'!K7-'Tariffs Jan2023'!J7)*('Tariffs Jan2023'!V7/100)*'Tariffs Jan2023'!AJ7))</f>
        <v>241.2</v>
      </c>
      <c r="L13" s="85">
        <f>IF($C$5*'Tariffs Jan2023'!AL7/'Tariffs Jan2023'!AJ7&lt;'Tariffs Jan2023'!K7,0,IF($C$5*'Tariffs Jan2023'!AL7/'Tariffs Jan2023'!AJ7&lt;='Tariffs Jan2023'!L7,($C$5*'Tariffs Jan2023'!AL7/'Tariffs Jan2023'!AJ7-'Tariffs Jan2023'!K7)*('Tariffs Jan2023'!W7/100)*'Tariffs Jan2023'!AJ7,('Tariffs Jan2023'!L7-'Tariffs Jan2023'!K7)*('Tariffs Jan2023'!W7/100)*'Tariffs Jan2023'!AJ7))</f>
        <v>214.2</v>
      </c>
      <c r="M13" s="85">
        <f>IF($C$5*'Tariffs Jan2023'!AL7/'Tariffs Jan2023'!AJ7&lt;'Tariffs Jan2023'!L7,0,IF($C$5*'Tariffs Jan2023'!AL7/'Tariffs Jan2023'!AJ7&lt;='Tariffs Jan2023'!M7,($C$5*'Tariffs Jan2023'!AL7/'Tariffs Jan2023'!AJ7-'Tariffs Jan2023'!L7)*('Tariffs Jan2023'!X7/100)*'Tariffs Jan2023'!AJ7,('Tariffs Jan2023'!M7-'Tariffs Jan2023'!L7)*('Tariffs Jan2023'!X7/100)*'Tariffs Jan2023'!AJ7))</f>
        <v>101.25</v>
      </c>
      <c r="N13" s="85">
        <f>IF(($C$5*'Tariffs Jan2023'!AL7/'Tariffs Jan2023'!AJ7&gt;'Tariffs Jan2023'!M7),($C$5*'Tariffs Jan2023'!AL7/'Tariffs Jan2023'!AJ7-'Tariffs Jan2023'!M7)*'Tariffs Jan2023'!Y7/100*'Tariffs Jan2023'!AJ7,0)</f>
        <v>0</v>
      </c>
      <c r="O13" s="73">
        <f t="shared" si="0"/>
        <v>2000.75</v>
      </c>
      <c r="P13" s="498">
        <f t="shared" si="1"/>
        <v>2200.8250000000003</v>
      </c>
      <c r="Q13" s="564"/>
      <c r="R13" s="564"/>
      <c r="S13" s="564"/>
      <c r="T13" s="564"/>
      <c r="U13" s="564"/>
      <c r="V13" s="564"/>
    </row>
    <row r="14" spans="1:22" x14ac:dyDescent="0.15">
      <c r="A14" s="286" t="str">
        <f>'Tariffs Jan2023'!F8</f>
        <v>Momentum Energy</v>
      </c>
      <c r="B14" s="47" t="str">
        <f>'Tariffs Jan2023'!D8</f>
        <v>Multinet Metro 1</v>
      </c>
      <c r="C14" s="287">
        <f>'Tariffs Jan2023'!E8</f>
        <v>44927</v>
      </c>
      <c r="D14" s="85">
        <f>365*'Tariffs Jan2023'!H8/100</f>
        <v>328.86500000000001</v>
      </c>
      <c r="E14" s="85">
        <f>IF($C$5*'Tariffs Jan2023'!AK8/'Tariffs Jan2023'!AI8&gt;='Tariffs Jan2023'!J8,( 'Tariffs Jan2023'!J8*'Tariffs Jan2023'!O8/100)* 'Tariffs Jan2023'!AI8,($C$5*'Tariffs Jan2023'!AK8/'Tariffs Jan2023'!AI8*'Tariffs Jan2023'!O8/100)* 'Tariffs Jan2023'!AI8)</f>
        <v>378</v>
      </c>
      <c r="F14" s="85">
        <f>IF($C$5*'Tariffs Jan2023'!AK8/'Tariffs Jan2023'!AI8&lt;'Tariffs Jan2023'!J8,0,IF($C$5*'Tariffs Jan2023'!AK8/'Tariffs Jan2023'!AI8&lt;='Tariffs Jan2023'!K8,($C$5*'Tariffs Jan2023'!AK8/'Tariffs Jan2023'!AI8-'Tariffs Jan2023'!J8)*('Tariffs Jan2023'!P8/100)*'Tariffs Jan2023'!AI8,('Tariffs Jan2023'!K8-'Tariffs Jan2023'!J8)*('Tariffs Jan2023'!P8/100)*'Tariffs Jan2023'!AI8))</f>
        <v>333.00000000000006</v>
      </c>
      <c r="G14" s="85">
        <f>IF($C$5*'Tariffs Jan2023'!AK8/'Tariffs Jan2023'!AI8&lt;'Tariffs Jan2023'!K8,0,IF($C$5*'Tariffs Jan2023'!AK8/'Tariffs Jan2023'!AI8&lt;='Tariffs Jan2023'!L8,($C$5*'Tariffs Jan2023'!AK8/'Tariffs Jan2023'!AI8-'Tariffs Jan2023'!K8)*('Tariffs Jan2023'!Q8/100)*'Tariffs Jan2023'!AI8,('Tariffs Jan2023'!L8-'Tariffs Jan2023'!K8)*('Tariffs Jan2023'!Q8/100)*'Tariffs Jan2023'!AI8))</f>
        <v>288</v>
      </c>
      <c r="H14" s="85">
        <f>IF($C$5*'Tariffs Jan2023'!AK8/'Tariffs Jan2023'!AI8&lt;'Tariffs Jan2023'!L8,0,IF($C$5*'Tariffs Jan2023'!AK8/'Tariffs Jan2023'!AI8&lt;='Tariffs Jan2023'!M8,($C$5*'Tariffs Jan2023'!AK8/'Tariffs Jan2023'!AI8-'Tariffs Jan2023'!L8)*('Tariffs Jan2023'!R8/100)*'Tariffs Jan2023'!AI8,('Tariffs Jan2023'!M8-'Tariffs Jan2023'!L8)*('Tariffs Jan2023'!R8/100)*'Tariffs Jan2023'!AI8))</f>
        <v>134.99999999999997</v>
      </c>
      <c r="I14" s="85">
        <f>IF(($C$5*'Tariffs Jan2023'!AK8/'Tariffs Jan2023'!AI8&gt;'Tariffs Jan2023'!M8),($C$5*'Tariffs Jan2023'!AK8/'Tariffs Jan2023'!AI8-'Tariffs Jan2023'!M8)*'Tariffs Jan2023'!S8/100*'Tariffs Jan2023'!AI8,0)</f>
        <v>0</v>
      </c>
      <c r="J14" s="85">
        <f>IF($C$5*'Tariffs Jan2023'!AL8/'Tariffs Jan2023'!AJ8&gt;='Tariffs Jan2023'!J8,('Tariffs Jan2023'!J8*'Tariffs Jan2023'!U8/100)* 'Tariffs Jan2023'!AJ8,($C$5*'Tariffs Jan2023'!AL8/'Tariffs Jan2023'!AJ8*'Tariffs Jan2023'!U8/100)* 'Tariffs Jan2023'!AJ8)</f>
        <v>360</v>
      </c>
      <c r="K14" s="85">
        <f>IF($C$5*'Tariffs Jan2023'!AL8/'Tariffs Jan2023'!AJ8&lt;'Tariffs Jan2023'!J8,0,IF($C$5*'Tariffs Jan2023'!AL8/'Tariffs Jan2023'!AJ8&lt;='Tariffs Jan2023'!K8,($C$5*'Tariffs Jan2023'!AL8/'Tariffs Jan2023'!AJ8-'Tariffs Jan2023'!J8)*('Tariffs Jan2023'!V8/100)*'Tariffs Jan2023'!AJ8,('Tariffs Jan2023'!K8-'Tariffs Jan2023'!J8)*('Tariffs Jan2023'!V8/100)*'Tariffs Jan2023'!AJ8))</f>
        <v>315.00000000000006</v>
      </c>
      <c r="L14" s="85">
        <f>IF($C$5*'Tariffs Jan2023'!AL8/'Tariffs Jan2023'!AJ8&lt;'Tariffs Jan2023'!K8,0,IF($C$5*'Tariffs Jan2023'!AL8/'Tariffs Jan2023'!AJ8&lt;='Tariffs Jan2023'!L8,($C$5*'Tariffs Jan2023'!AL8/'Tariffs Jan2023'!AJ8-'Tariffs Jan2023'!K8)*('Tariffs Jan2023'!W8/100)*'Tariffs Jan2023'!AJ8,('Tariffs Jan2023'!L8-'Tariffs Jan2023'!K8)*('Tariffs Jan2023'!W8/100)*'Tariffs Jan2023'!AJ8))</f>
        <v>279</v>
      </c>
      <c r="M14" s="85">
        <f>IF($C$5*'Tariffs Jan2023'!AL8/'Tariffs Jan2023'!AJ8&lt;'Tariffs Jan2023'!L8,0,IF($C$5*'Tariffs Jan2023'!AL8/'Tariffs Jan2023'!AJ8&lt;='Tariffs Jan2023'!M8,($C$5*'Tariffs Jan2023'!AL8/'Tariffs Jan2023'!AJ8-'Tariffs Jan2023'!L8)*('Tariffs Jan2023'!X8/100)*'Tariffs Jan2023'!AJ8,('Tariffs Jan2023'!M8-'Tariffs Jan2023'!L8)*('Tariffs Jan2023'!X8/100)*'Tariffs Jan2023'!AJ8))</f>
        <v>130.5</v>
      </c>
      <c r="N14" s="85">
        <f>IF(($C$5*'Tariffs Jan2023'!AL8/'Tariffs Jan2023'!AJ8&gt;'Tariffs Jan2023'!M8),($C$5*'Tariffs Jan2023'!AL8/'Tariffs Jan2023'!AJ8-'Tariffs Jan2023'!M8)*'Tariffs Jan2023'!Y8/100*'Tariffs Jan2023'!AJ8,0)</f>
        <v>0</v>
      </c>
      <c r="O14" s="73">
        <f t="shared" si="0"/>
        <v>2547.3650000000002</v>
      </c>
      <c r="P14" s="498">
        <f t="shared" si="1"/>
        <v>2802.1015000000007</v>
      </c>
      <c r="Q14" s="564"/>
      <c r="R14" s="564"/>
      <c r="S14" s="564"/>
      <c r="T14" s="564"/>
      <c r="U14" s="564"/>
      <c r="V14" s="564"/>
    </row>
    <row r="15" spans="1:22" x14ac:dyDescent="0.15">
      <c r="A15" s="286" t="str">
        <f>'Tariffs Jan2023'!F9</f>
        <v>Origin Energy</v>
      </c>
      <c r="B15" s="47" t="str">
        <f>'Tariffs Jan2023'!D9</f>
        <v>Multinet Metro 1</v>
      </c>
      <c r="C15" s="287">
        <f>'Tariffs Jan2023'!E9</f>
        <v>44958</v>
      </c>
      <c r="D15" s="85">
        <f>365*'Tariffs Jan2023'!H9/100</f>
        <v>316.52136363636362</v>
      </c>
      <c r="E15" s="85">
        <f>IF($C$5*'Tariffs Jan2023'!AK9/'Tariffs Jan2023'!AI9&gt;='Tariffs Jan2023'!J9,( 'Tariffs Jan2023'!J9*'Tariffs Jan2023'!O9/100)* 'Tariffs Jan2023'!AI9,($C$5*'Tariffs Jan2023'!AK9/'Tariffs Jan2023'!AI9*'Tariffs Jan2023'!O9/100)* 'Tariffs Jan2023'!AI9)</f>
        <v>652.90909090909076</v>
      </c>
      <c r="F15" s="85">
        <f>IF($C$5*'Tariffs Jan2023'!AK9/'Tariffs Jan2023'!AI9&lt;'Tariffs Jan2023'!J9,0,IF($C$5*'Tariffs Jan2023'!AK9/'Tariffs Jan2023'!AI9&lt;='Tariffs Jan2023'!K9,($C$5*'Tariffs Jan2023'!AK9/'Tariffs Jan2023'!AI9-'Tariffs Jan2023'!J9)*('Tariffs Jan2023'!P9/100)*'Tariffs Jan2023'!AI9,('Tariffs Jan2023'!K9-'Tariffs Jan2023'!J9)*('Tariffs Jan2023'!P9/100)*'Tariffs Jan2023'!AI9))</f>
        <v>0</v>
      </c>
      <c r="G15" s="85">
        <f>IF($C$5*'Tariffs Jan2023'!AK9/'Tariffs Jan2023'!AI9&lt;'Tariffs Jan2023'!K9,0,IF($C$5*'Tariffs Jan2023'!AK9/'Tariffs Jan2023'!AI9&lt;='Tariffs Jan2023'!L9,($C$5*'Tariffs Jan2023'!AK9/'Tariffs Jan2023'!AI9-'Tariffs Jan2023'!K9)*('Tariffs Jan2023'!Q9/100)*'Tariffs Jan2023'!AI9,('Tariffs Jan2023'!L9-'Tariffs Jan2023'!K9)*('Tariffs Jan2023'!Q9/100)*'Tariffs Jan2023'!AI9))</f>
        <v>0</v>
      </c>
      <c r="H15" s="85">
        <f>IF($C$5*'Tariffs Jan2023'!AK9/'Tariffs Jan2023'!AI9&lt;'Tariffs Jan2023'!L9,0,IF($C$5*'Tariffs Jan2023'!AK9/'Tariffs Jan2023'!AI9&lt;='Tariffs Jan2023'!M9,($C$5*'Tariffs Jan2023'!AK9/'Tariffs Jan2023'!AI9-'Tariffs Jan2023'!L9)*('Tariffs Jan2023'!R9/100)*'Tariffs Jan2023'!AI9,('Tariffs Jan2023'!M9-'Tariffs Jan2023'!L9)*('Tariffs Jan2023'!R9/100)*'Tariffs Jan2023'!AI9))</f>
        <v>0</v>
      </c>
      <c r="I15" s="85">
        <f>IF(($C$5*'Tariffs Jan2023'!AK9/'Tariffs Jan2023'!AI9&gt;'Tariffs Jan2023'!M9),($C$5*'Tariffs Jan2023'!AK9/'Tariffs Jan2023'!AI9-'Tariffs Jan2023'!M9)*'Tariffs Jan2023'!S9/100*'Tariffs Jan2023'!AI9,0)</f>
        <v>325.22727272727275</v>
      </c>
      <c r="J15" s="85">
        <f>IF($C$5*'Tariffs Jan2023'!AL9/'Tariffs Jan2023'!AJ9&gt;='Tariffs Jan2023'!J9,('Tariffs Jan2023'!J9*'Tariffs Jan2023'!U9/100)* 'Tariffs Jan2023'!AJ9,($C$5*'Tariffs Jan2023'!AL9/'Tariffs Jan2023'!AJ9*'Tariffs Jan2023'!U9/100)* 'Tariffs Jan2023'!AJ9)</f>
        <v>652.90909090909076</v>
      </c>
      <c r="K15" s="85">
        <f>IF($C$5*'Tariffs Jan2023'!AL9/'Tariffs Jan2023'!AJ9&lt;'Tariffs Jan2023'!J9,0,IF($C$5*'Tariffs Jan2023'!AL9/'Tariffs Jan2023'!AJ9&lt;='Tariffs Jan2023'!K9,($C$5*'Tariffs Jan2023'!AL9/'Tariffs Jan2023'!AJ9-'Tariffs Jan2023'!J9)*('Tariffs Jan2023'!V9/100)*'Tariffs Jan2023'!AJ9,('Tariffs Jan2023'!K9-'Tariffs Jan2023'!J9)*('Tariffs Jan2023'!V9/100)*'Tariffs Jan2023'!AJ9))</f>
        <v>0</v>
      </c>
      <c r="L15" s="85">
        <f>IF($C$5*'Tariffs Jan2023'!AL9/'Tariffs Jan2023'!AJ9&lt;'Tariffs Jan2023'!K9,0,IF($C$5*'Tariffs Jan2023'!AL9/'Tariffs Jan2023'!AJ9&lt;='Tariffs Jan2023'!L9,($C$5*'Tariffs Jan2023'!AL9/'Tariffs Jan2023'!AJ9-'Tariffs Jan2023'!K9)*('Tariffs Jan2023'!W9/100)*'Tariffs Jan2023'!AJ9,('Tariffs Jan2023'!L9-'Tariffs Jan2023'!K9)*('Tariffs Jan2023'!W9/100)*'Tariffs Jan2023'!AJ9))</f>
        <v>0</v>
      </c>
      <c r="M15" s="85">
        <f>IF($C$5*'Tariffs Jan2023'!AL9/'Tariffs Jan2023'!AJ9&lt;'Tariffs Jan2023'!L9,0,IF($C$5*'Tariffs Jan2023'!AL9/'Tariffs Jan2023'!AJ9&lt;='Tariffs Jan2023'!M9,($C$5*'Tariffs Jan2023'!AL9/'Tariffs Jan2023'!AJ9-'Tariffs Jan2023'!L9)*('Tariffs Jan2023'!X9/100)*'Tariffs Jan2023'!AJ9,('Tariffs Jan2023'!M9-'Tariffs Jan2023'!L9)*('Tariffs Jan2023'!X9/100)*'Tariffs Jan2023'!AJ9))</f>
        <v>0</v>
      </c>
      <c r="N15" s="85">
        <f>IF(($C$5*'Tariffs Jan2023'!AL9/'Tariffs Jan2023'!AJ9&gt;'Tariffs Jan2023'!M9),($C$5*'Tariffs Jan2023'!AL9/'Tariffs Jan2023'!AJ9-'Tariffs Jan2023'!M9)*'Tariffs Jan2023'!Y9/100*'Tariffs Jan2023'!AJ9,0)</f>
        <v>325.22727272727275</v>
      </c>
      <c r="O15" s="73">
        <f t="shared" si="0"/>
        <v>2272.7940909090908</v>
      </c>
      <c r="P15" s="498">
        <f t="shared" si="1"/>
        <v>2500.0735</v>
      </c>
      <c r="Q15" s="564"/>
      <c r="R15" s="564"/>
      <c r="S15" s="564"/>
      <c r="T15" s="564"/>
      <c r="U15" s="564"/>
      <c r="V15" s="564"/>
    </row>
    <row r="16" spans="1:22" x14ac:dyDescent="0.15">
      <c r="A16" s="286" t="str">
        <f>'Tariffs Jan2023'!F10</f>
        <v>Red Energy</v>
      </c>
      <c r="B16" s="47" t="str">
        <f>'Tariffs Jan2023'!D10</f>
        <v>Multinet Metro 1</v>
      </c>
      <c r="C16" s="287">
        <f>'Tariffs Jan2023'!E10</f>
        <v>44927</v>
      </c>
      <c r="D16" s="85">
        <f>365*'Tariffs Jan2023'!H10/100</f>
        <v>292</v>
      </c>
      <c r="E16" s="85">
        <f>IF($C$5*'Tariffs Jan2023'!AK10/'Tariffs Jan2023'!AI10&gt;='Tariffs Jan2023'!J10,( 'Tariffs Jan2023'!J10*'Tariffs Jan2023'!O10/100)* 'Tariffs Jan2023'!AI10,($C$5*'Tariffs Jan2023'!AK10/'Tariffs Jan2023'!AI10*'Tariffs Jan2023'!O10/100)* 'Tariffs Jan2023'!AI10)</f>
        <v>288</v>
      </c>
      <c r="F16" s="85">
        <f>IF($C$5*'Tariffs Jan2023'!AK10/'Tariffs Jan2023'!AI10&lt;'Tariffs Jan2023'!J10,0,IF($C$5*'Tariffs Jan2023'!AK10/'Tariffs Jan2023'!AI10&lt;='Tariffs Jan2023'!K10,($C$5*'Tariffs Jan2023'!AK10/'Tariffs Jan2023'!AI10-'Tariffs Jan2023'!J10)*('Tariffs Jan2023'!P10/100)*'Tariffs Jan2023'!AI10,('Tariffs Jan2023'!K10-'Tariffs Jan2023'!J10)*('Tariffs Jan2023'!P10/100)*'Tariffs Jan2023'!AI10))</f>
        <v>269.99999999999994</v>
      </c>
      <c r="G16" s="85">
        <f>IF($C$5*'Tariffs Jan2023'!AK10/'Tariffs Jan2023'!AI10&lt;'Tariffs Jan2023'!K10,0,IF($C$5*'Tariffs Jan2023'!AK10/'Tariffs Jan2023'!AI10&lt;='Tariffs Jan2023'!L10,($C$5*'Tariffs Jan2023'!AK10/'Tariffs Jan2023'!AI10-'Tariffs Jan2023'!K10)*('Tariffs Jan2023'!Q10/100)*'Tariffs Jan2023'!AI10,('Tariffs Jan2023'!L10-'Tariffs Jan2023'!K10)*('Tariffs Jan2023'!Q10/100)*'Tariffs Jan2023'!AI10))</f>
        <v>238.5</v>
      </c>
      <c r="H16" s="85">
        <f>IF($C$5*'Tariffs Jan2023'!AK10/'Tariffs Jan2023'!AI10&lt;'Tariffs Jan2023'!L10,0,IF($C$5*'Tariffs Jan2023'!AK10/'Tariffs Jan2023'!AI10&lt;='Tariffs Jan2023'!M10,($C$5*'Tariffs Jan2023'!AK10/'Tariffs Jan2023'!AI10-'Tariffs Jan2023'!L10)*('Tariffs Jan2023'!R10/100)*'Tariffs Jan2023'!AI10,('Tariffs Jan2023'!M10-'Tariffs Jan2023'!L10)*('Tariffs Jan2023'!R10/100)*'Tariffs Jan2023'!AI10))</f>
        <v>114.75</v>
      </c>
      <c r="I16" s="85">
        <f>IF(($C$5*'Tariffs Jan2023'!AK10/'Tariffs Jan2023'!AI10&gt;'Tariffs Jan2023'!M10),($C$5*'Tariffs Jan2023'!AK10/'Tariffs Jan2023'!AI10-'Tariffs Jan2023'!M10)*'Tariffs Jan2023'!S10/100*'Tariffs Jan2023'!AI10,0)</f>
        <v>0</v>
      </c>
      <c r="J16" s="85">
        <f>IF($C$5*'Tariffs Jan2023'!AL10/'Tariffs Jan2023'!AJ10&gt;='Tariffs Jan2023'!J10,('Tariffs Jan2023'!J10*'Tariffs Jan2023'!U10/100)* 'Tariffs Jan2023'!AJ10,($C$5*'Tariffs Jan2023'!AL10/'Tariffs Jan2023'!AJ10*'Tariffs Jan2023'!U10/100)* 'Tariffs Jan2023'!AJ10)</f>
        <v>269.99999999999994</v>
      </c>
      <c r="K16" s="85">
        <f>IF($C$5*'Tariffs Jan2023'!AL10/'Tariffs Jan2023'!AJ10&lt;'Tariffs Jan2023'!J10,0,IF($C$5*'Tariffs Jan2023'!AL10/'Tariffs Jan2023'!AJ10&lt;='Tariffs Jan2023'!K10,($C$5*'Tariffs Jan2023'!AL10/'Tariffs Jan2023'!AJ10-'Tariffs Jan2023'!J10)*('Tariffs Jan2023'!V10/100)*'Tariffs Jan2023'!AJ10,('Tariffs Jan2023'!K10-'Tariffs Jan2023'!J10)*('Tariffs Jan2023'!V10/100)*'Tariffs Jan2023'!AJ10))</f>
        <v>247.49999999999994</v>
      </c>
      <c r="L16" s="85">
        <f>IF($C$5*'Tariffs Jan2023'!AL10/'Tariffs Jan2023'!AJ10&lt;'Tariffs Jan2023'!K10,0,IF($C$5*'Tariffs Jan2023'!AL10/'Tariffs Jan2023'!AJ10&lt;='Tariffs Jan2023'!L10,($C$5*'Tariffs Jan2023'!AL10/'Tariffs Jan2023'!AJ10-'Tariffs Jan2023'!K10)*('Tariffs Jan2023'!W10/100)*'Tariffs Jan2023'!AJ10,('Tariffs Jan2023'!L10-'Tariffs Jan2023'!K10)*('Tariffs Jan2023'!W10/100)*'Tariffs Jan2023'!AJ10))</f>
        <v>225</v>
      </c>
      <c r="M16" s="85">
        <f>IF($C$5*'Tariffs Jan2023'!AL10/'Tariffs Jan2023'!AJ10&lt;'Tariffs Jan2023'!L10,0,IF($C$5*'Tariffs Jan2023'!AL10/'Tariffs Jan2023'!AJ10&lt;='Tariffs Jan2023'!M10,($C$5*'Tariffs Jan2023'!AL10/'Tariffs Jan2023'!AJ10-'Tariffs Jan2023'!L10)*('Tariffs Jan2023'!X10/100)*'Tariffs Jan2023'!AJ10,('Tariffs Jan2023'!M10-'Tariffs Jan2023'!L10)*('Tariffs Jan2023'!X10/100)*'Tariffs Jan2023'!AJ10))</f>
        <v>110.24999999999997</v>
      </c>
      <c r="N16" s="85">
        <f>IF(($C$5*'Tariffs Jan2023'!AL10/'Tariffs Jan2023'!AJ10&gt;'Tariffs Jan2023'!M10),($C$5*'Tariffs Jan2023'!AL10/'Tariffs Jan2023'!AJ10-'Tariffs Jan2023'!M10)*'Tariffs Jan2023'!Y10/100*'Tariffs Jan2023'!AJ10,0)</f>
        <v>0</v>
      </c>
      <c r="O16" s="73">
        <f t="shared" si="0"/>
        <v>2056</v>
      </c>
      <c r="P16" s="498">
        <f t="shared" si="1"/>
        <v>2261.6000000000004</v>
      </c>
      <c r="Q16" s="564"/>
      <c r="R16" s="564"/>
      <c r="S16" s="564"/>
      <c r="T16" s="564"/>
      <c r="U16" s="564"/>
      <c r="V16" s="564"/>
    </row>
    <row r="17" spans="1:22" s="289" customFormat="1" ht="14" thickBot="1" x14ac:dyDescent="0.2">
      <c r="A17" s="286" t="str">
        <f>'Tariffs Jan2023'!F11</f>
        <v>Simply Energy</v>
      </c>
      <c r="B17" s="47" t="str">
        <f>'Tariffs Jan2023'!D11</f>
        <v>Multinet Metro 1</v>
      </c>
      <c r="C17" s="287">
        <f>'Tariffs Jan2023'!E11</f>
        <v>44743</v>
      </c>
      <c r="D17" s="85">
        <f>365*'Tariffs Jan2023'!H11/100</f>
        <v>277.76499999999999</v>
      </c>
      <c r="E17" s="85">
        <f>IF($C$5*'Tariffs Jan2023'!AK11/'Tariffs Jan2023'!AI11&gt;='Tariffs Jan2023'!J11,( 'Tariffs Jan2023'!J11*'Tariffs Jan2023'!O11/100)* 'Tariffs Jan2023'!AI11,($C$5*'Tariffs Jan2023'!AK11/'Tariffs Jan2023'!AI11*'Tariffs Jan2023'!O11/100)* 'Tariffs Jan2023'!AI11)</f>
        <v>307.63636363636363</v>
      </c>
      <c r="F17" s="85">
        <f>IF($C$5*'Tariffs Jan2023'!AK11/'Tariffs Jan2023'!AI11&lt;'Tariffs Jan2023'!J11,0,IF($C$5*'Tariffs Jan2023'!AK11/'Tariffs Jan2023'!AI11&lt;='Tariffs Jan2023'!K11,($C$5*'Tariffs Jan2023'!AK11/'Tariffs Jan2023'!AI11-'Tariffs Jan2023'!J11)*('Tariffs Jan2023'!P11/100)*'Tariffs Jan2023'!AI11,('Tariffs Jan2023'!K11-'Tariffs Jan2023'!J11)*('Tariffs Jan2023'!P11/100)*'Tariffs Jan2023'!AI11))</f>
        <v>274.90909090909088</v>
      </c>
      <c r="G17" s="85">
        <f>IF($C$5*'Tariffs Jan2023'!AK11/'Tariffs Jan2023'!AI11&lt;'Tariffs Jan2023'!K11,0,IF($C$5*'Tariffs Jan2023'!AK11/'Tariffs Jan2023'!AI11&lt;='Tariffs Jan2023'!L11,($C$5*'Tariffs Jan2023'!AK11/'Tariffs Jan2023'!AI11-'Tariffs Jan2023'!K11)*('Tariffs Jan2023'!Q11/100)*'Tariffs Jan2023'!AI11,('Tariffs Jan2023'!L11-'Tariffs Jan2023'!K11)*('Tariffs Jan2023'!Q11/100)*'Tariffs Jan2023'!AI11))</f>
        <v>235.6363636363636</v>
      </c>
      <c r="H17" s="85">
        <f>IF($C$5*'Tariffs Jan2023'!AK11/'Tariffs Jan2023'!AI11&lt;'Tariffs Jan2023'!L11,0,IF($C$5*'Tariffs Jan2023'!AK11/'Tariffs Jan2023'!AI11&lt;='Tariffs Jan2023'!M11,($C$5*'Tariffs Jan2023'!AK11/'Tariffs Jan2023'!AI11-'Tariffs Jan2023'!L11)*('Tariffs Jan2023'!R11/100)*'Tariffs Jan2023'!AI11,('Tariffs Jan2023'!M11-'Tariffs Jan2023'!L11)*('Tariffs Jan2023'!R11/100)*'Tariffs Jan2023'!AI11))</f>
        <v>107.04545454545453</v>
      </c>
      <c r="I17" s="85">
        <f>IF(($C$5*'Tariffs Jan2023'!AK11/'Tariffs Jan2023'!AI11&gt;'Tariffs Jan2023'!M11),($C$5*'Tariffs Jan2023'!AK11/'Tariffs Jan2023'!AI11-'Tariffs Jan2023'!M11)*'Tariffs Jan2023'!S11/100*'Tariffs Jan2023'!AI11,0)</f>
        <v>0</v>
      </c>
      <c r="J17" s="85">
        <f>IF($C$5*'Tariffs Jan2023'!AL11/'Tariffs Jan2023'!AJ11&gt;='Tariffs Jan2023'!J11,('Tariffs Jan2023'!J11*'Tariffs Jan2023'!U11/100)* 'Tariffs Jan2023'!AJ11,($C$5*'Tariffs Jan2023'!AL11/'Tariffs Jan2023'!AJ11*'Tariffs Jan2023'!U11/100)* 'Tariffs Jan2023'!AJ11)</f>
        <v>292.90909090909093</v>
      </c>
      <c r="K17" s="85">
        <f>IF($C$5*'Tariffs Jan2023'!AL11/'Tariffs Jan2023'!AJ11&lt;'Tariffs Jan2023'!J11,0,IF($C$5*'Tariffs Jan2023'!AL11/'Tariffs Jan2023'!AJ11&lt;='Tariffs Jan2023'!K11,($C$5*'Tariffs Jan2023'!AL11/'Tariffs Jan2023'!AJ11-'Tariffs Jan2023'!J11)*('Tariffs Jan2023'!V11/100)*'Tariffs Jan2023'!AJ11,('Tariffs Jan2023'!K11-'Tariffs Jan2023'!J11)*('Tariffs Jan2023'!V11/100)*'Tariffs Jan2023'!AJ11))</f>
        <v>263.45454545454544</v>
      </c>
      <c r="L17" s="85">
        <f>IF($C$5*'Tariffs Jan2023'!AL11/'Tariffs Jan2023'!AJ11&lt;'Tariffs Jan2023'!K11,0,IF($C$5*'Tariffs Jan2023'!AL11/'Tariffs Jan2023'!AJ11&lt;='Tariffs Jan2023'!L11,($C$5*'Tariffs Jan2023'!AL11/'Tariffs Jan2023'!AJ11-'Tariffs Jan2023'!K11)*('Tariffs Jan2023'!W11/100)*'Tariffs Jan2023'!AJ11,('Tariffs Jan2023'!L11-'Tariffs Jan2023'!K11)*('Tariffs Jan2023'!W11/100)*'Tariffs Jan2023'!AJ11))</f>
        <v>230.72727272727272</v>
      </c>
      <c r="M17" s="85">
        <f>IF($C$5*'Tariffs Jan2023'!AL11/'Tariffs Jan2023'!AJ11&lt;'Tariffs Jan2023'!L11,0,IF($C$5*'Tariffs Jan2023'!AL11/'Tariffs Jan2023'!AJ11&lt;='Tariffs Jan2023'!M11,($C$5*'Tariffs Jan2023'!AL11/'Tariffs Jan2023'!AJ11-'Tariffs Jan2023'!L11)*('Tariffs Jan2023'!X11/100)*'Tariffs Jan2023'!AJ11,('Tariffs Jan2023'!M11-'Tariffs Jan2023'!L11)*('Tariffs Jan2023'!X11/100)*'Tariffs Jan2023'!AJ11))</f>
        <v>105.13636363636363</v>
      </c>
      <c r="N17" s="85">
        <f>IF(($C$5*'Tariffs Jan2023'!AL11/'Tariffs Jan2023'!AJ11&gt;'Tariffs Jan2023'!M11),($C$5*'Tariffs Jan2023'!AL11/'Tariffs Jan2023'!AJ11-'Tariffs Jan2023'!M11)*'Tariffs Jan2023'!Y11/100*'Tariffs Jan2023'!AJ11,0)</f>
        <v>0</v>
      </c>
      <c r="O17" s="73">
        <f t="shared" si="0"/>
        <v>2095.2195454545454</v>
      </c>
      <c r="P17" s="498">
        <f t="shared" si="1"/>
        <v>2304.7415000000001</v>
      </c>
      <c r="Q17" s="564"/>
      <c r="R17" s="564"/>
      <c r="S17" s="564"/>
      <c r="T17" s="564"/>
      <c r="U17" s="564"/>
      <c r="V17" s="564"/>
    </row>
    <row r="18" spans="1:22" ht="14" thickTop="1" x14ac:dyDescent="0.15">
      <c r="A18" s="286" t="str">
        <f>'Tariffs Jan2023'!F12</f>
        <v>GloBird</v>
      </c>
      <c r="B18" s="47" t="str">
        <f>'Tariffs Jan2023'!D12</f>
        <v>Multinet Metro 1</v>
      </c>
      <c r="C18" s="287">
        <f>'Tariffs Jan2023'!E12</f>
        <v>44760</v>
      </c>
      <c r="D18" s="85">
        <f>365*'Tariffs Jan2023'!H12/100</f>
        <v>292</v>
      </c>
      <c r="E18" s="85">
        <f>IF($C$5*'Tariffs Jan2023'!AK12/'Tariffs Jan2023'!AI12&gt;='Tariffs Jan2023'!J12,( 'Tariffs Jan2023'!J12*'Tariffs Jan2023'!O12/100)* 'Tariffs Jan2023'!AI12,($C$5*'Tariffs Jan2023'!AK12/'Tariffs Jan2023'!AI12*'Tariffs Jan2023'!O12/100)* 'Tariffs Jan2023'!AI12)</f>
        <v>935.99999999999977</v>
      </c>
      <c r="F18" s="85">
        <f>IF($C$5*'Tariffs Jan2023'!AK12/'Tariffs Jan2023'!AI12&lt;'Tariffs Jan2023'!J12,0,IF($C$5*'Tariffs Jan2023'!AK12/'Tariffs Jan2023'!AI12&lt;='Tariffs Jan2023'!K12,($C$5*'Tariffs Jan2023'!AK12/'Tariffs Jan2023'!AI12-'Tariffs Jan2023'!J12)*('Tariffs Jan2023'!P12/100)*'Tariffs Jan2023'!AI12,('Tariffs Jan2023'!K12-'Tariffs Jan2023'!J12)*('Tariffs Jan2023'!P12/100)*'Tariffs Jan2023'!AI12))</f>
        <v>0</v>
      </c>
      <c r="G18" s="85">
        <f>IF($C$5*'Tariffs Jan2023'!AK12/'Tariffs Jan2023'!AI12&lt;'Tariffs Jan2023'!K12,0,IF($C$5*'Tariffs Jan2023'!AK12/'Tariffs Jan2023'!AI12&lt;='Tariffs Jan2023'!L12,($C$5*'Tariffs Jan2023'!AK12/'Tariffs Jan2023'!AI12-'Tariffs Jan2023'!K12)*('Tariffs Jan2023'!Q12/100)*'Tariffs Jan2023'!AI12,('Tariffs Jan2023'!L12-'Tariffs Jan2023'!K12)*('Tariffs Jan2023'!Q12/100)*'Tariffs Jan2023'!AI12))</f>
        <v>0</v>
      </c>
      <c r="H18" s="85">
        <f>IF($C$5*'Tariffs Jan2023'!AK12/'Tariffs Jan2023'!AI12&lt;'Tariffs Jan2023'!L12,0,IF($C$5*'Tariffs Jan2023'!AK12/'Tariffs Jan2023'!AI12&lt;='Tariffs Jan2023'!M12,($C$5*'Tariffs Jan2023'!AK12/'Tariffs Jan2023'!AI12-'Tariffs Jan2023'!L12)*('Tariffs Jan2023'!R12/100)*'Tariffs Jan2023'!AI12,('Tariffs Jan2023'!M12-'Tariffs Jan2023'!L12)*('Tariffs Jan2023'!R12/100)*'Tariffs Jan2023'!AI12))</f>
        <v>0</v>
      </c>
      <c r="I18" s="85">
        <f>IF(($C$5*'Tariffs Jan2023'!AK12/'Tariffs Jan2023'!AI12&gt;'Tariffs Jan2023'!M12),($C$5*'Tariffs Jan2023'!AK12/'Tariffs Jan2023'!AI12-'Tariffs Jan2023'!M12)*'Tariffs Jan2023'!S12/100*'Tariffs Jan2023'!AI12,0)</f>
        <v>675</v>
      </c>
      <c r="J18" s="85">
        <f>IF($C$5*'Tariffs Jan2023'!AL12/'Tariffs Jan2023'!AJ12&gt;='Tariffs Jan2023'!J12,('Tariffs Jan2023'!J12*'Tariffs Jan2023'!U12/100)* 'Tariffs Jan2023'!AJ12,($C$5*'Tariffs Jan2023'!AL12/'Tariffs Jan2023'!AJ12*'Tariffs Jan2023'!U12/100)* 'Tariffs Jan2023'!AJ12)</f>
        <v>935.99999999999977</v>
      </c>
      <c r="K18" s="85">
        <f>IF($C$5*'Tariffs Jan2023'!AL12/'Tariffs Jan2023'!AJ12&lt;'Tariffs Jan2023'!J12,0,IF($C$5*'Tariffs Jan2023'!AL12/'Tariffs Jan2023'!AJ12&lt;='Tariffs Jan2023'!K12,($C$5*'Tariffs Jan2023'!AL12/'Tariffs Jan2023'!AJ12-'Tariffs Jan2023'!J12)*('Tariffs Jan2023'!V12/100)*'Tariffs Jan2023'!AJ12,('Tariffs Jan2023'!K12-'Tariffs Jan2023'!J12)*('Tariffs Jan2023'!V12/100)*'Tariffs Jan2023'!AJ12))</f>
        <v>0</v>
      </c>
      <c r="L18" s="85">
        <f>IF($C$5*'Tariffs Jan2023'!AL12/'Tariffs Jan2023'!AJ12&lt;'Tariffs Jan2023'!K12,0,IF($C$5*'Tariffs Jan2023'!AL12/'Tariffs Jan2023'!AJ12&lt;='Tariffs Jan2023'!L12,($C$5*'Tariffs Jan2023'!AL12/'Tariffs Jan2023'!AJ12-'Tariffs Jan2023'!K12)*('Tariffs Jan2023'!W12/100)*'Tariffs Jan2023'!AJ12,('Tariffs Jan2023'!L12-'Tariffs Jan2023'!K12)*('Tariffs Jan2023'!W12/100)*'Tariffs Jan2023'!AJ12))</f>
        <v>0</v>
      </c>
      <c r="M18" s="85">
        <f>IF($C$5*'Tariffs Jan2023'!AL12/'Tariffs Jan2023'!AJ12&lt;'Tariffs Jan2023'!L12,0,IF($C$5*'Tariffs Jan2023'!AL12/'Tariffs Jan2023'!AJ12&lt;='Tariffs Jan2023'!M12,($C$5*'Tariffs Jan2023'!AL12/'Tariffs Jan2023'!AJ12-'Tariffs Jan2023'!L12)*('Tariffs Jan2023'!X12/100)*'Tariffs Jan2023'!AJ12,('Tariffs Jan2023'!M12-'Tariffs Jan2023'!L12)*('Tariffs Jan2023'!X12/100)*'Tariffs Jan2023'!AJ12))</f>
        <v>0</v>
      </c>
      <c r="N18" s="85">
        <f>IF(($C$5*'Tariffs Jan2023'!AL12/'Tariffs Jan2023'!AJ12&gt;'Tariffs Jan2023'!M12),($C$5*'Tariffs Jan2023'!AL12/'Tariffs Jan2023'!AJ12-'Tariffs Jan2023'!M12)*'Tariffs Jan2023'!Y12/100*'Tariffs Jan2023'!AJ12,0)</f>
        <v>675</v>
      </c>
      <c r="O18" s="73">
        <f t="shared" si="0"/>
        <v>3513.9999999999995</v>
      </c>
      <c r="P18" s="498">
        <f t="shared" si="1"/>
        <v>3865.3999999999996</v>
      </c>
      <c r="Q18" s="564"/>
      <c r="R18" s="564"/>
      <c r="S18" s="564"/>
      <c r="T18" s="564"/>
      <c r="U18" s="564"/>
      <c r="V18" s="564"/>
    </row>
    <row r="19" spans="1:22" s="289" customFormat="1" ht="14" thickBot="1" x14ac:dyDescent="0.2">
      <c r="A19" s="286" t="str">
        <f>'Tariffs Jan2023'!F13</f>
        <v>Powershop</v>
      </c>
      <c r="B19" s="47" t="str">
        <f>'Tariffs Jan2023'!D13</f>
        <v>Multinet Metro 1</v>
      </c>
      <c r="C19" s="287">
        <f>'Tariffs Jan2023'!E13</f>
        <v>44927</v>
      </c>
      <c r="D19" s="85">
        <f>365*'Tariffs Jan2023'!H13/100</f>
        <v>283.80409090909086</v>
      </c>
      <c r="E19" s="85">
        <f>((C$5*'Tariffs Jan2023'!AK13/'Tariffs Jan2023'!AI13)*('Tariffs Jan2023'!O13/100))*'Tariffs Jan2023'!AI13</f>
        <v>621.40909090909088</v>
      </c>
      <c r="F19" s="85">
        <v>0</v>
      </c>
      <c r="G19" s="85">
        <v>0</v>
      </c>
      <c r="H19" s="85">
        <v>0</v>
      </c>
      <c r="I19" s="85">
        <v>0</v>
      </c>
      <c r="J19" s="85">
        <f>((C$5*'Tariffs Jan2023'!AL13/'Tariffs Jan2023'!AJ13)*('Tariffs Jan2023'!U13/100))*'Tariffs Jan2023'!AJ13</f>
        <v>564.13636363636374</v>
      </c>
      <c r="K19" s="85">
        <v>0</v>
      </c>
      <c r="L19" s="85">
        <v>0</v>
      </c>
      <c r="M19" s="85">
        <v>0</v>
      </c>
      <c r="N19" s="85">
        <v>0</v>
      </c>
      <c r="O19" s="73">
        <f t="shared" si="0"/>
        <v>1469.3495454545455</v>
      </c>
      <c r="P19" s="498">
        <f t="shared" si="1"/>
        <v>1616.2845000000002</v>
      </c>
      <c r="Q19" s="564"/>
      <c r="R19" s="564"/>
      <c r="S19" s="564"/>
      <c r="T19" s="564"/>
      <c r="U19" s="564"/>
      <c r="V19" s="564"/>
    </row>
    <row r="20" spans="1:22" ht="14" thickTop="1" x14ac:dyDescent="0.15">
      <c r="A20" s="286" t="str">
        <f>'Tariffs Jan2023'!F14</f>
        <v>1st Energy</v>
      </c>
      <c r="B20" s="47" t="str">
        <f>'Tariffs Jan2023'!D14</f>
        <v>Multinet Metro 1</v>
      </c>
      <c r="C20" s="287">
        <f>'Tariffs Jan2023'!E14</f>
        <v>44927</v>
      </c>
      <c r="D20" s="85">
        <f>365*'Tariffs Jan2023'!H14/100</f>
        <v>295.64999999999998</v>
      </c>
      <c r="E20" s="85">
        <f>IF($C$5*'Tariffs Jan2023'!AK14/'Tariffs Jan2023'!AI14&gt;='Tariffs Jan2023'!J14,( 'Tariffs Jan2023'!J14*'Tariffs Jan2023'!O14/100)* 'Tariffs Jan2023'!AI14,($C$5*'Tariffs Jan2023'!AK14/'Tariffs Jan2023'!AI14*'Tariffs Jan2023'!O14/100)* 'Tariffs Jan2023'!AI14)</f>
        <v>422.99999999999989</v>
      </c>
      <c r="F20" s="85">
        <f>IF($C$5*'Tariffs Jan2023'!AK14/'Tariffs Jan2023'!AI14&lt;'Tariffs Jan2023'!J14,0,IF($C$5*'Tariffs Jan2023'!AK14/'Tariffs Jan2023'!AI14&lt;='Tariffs Jan2023'!K14,($C$5*'Tariffs Jan2023'!AK14/'Tariffs Jan2023'!AI14-'Tariffs Jan2023'!J14)*('Tariffs Jan2023'!P14/100)*'Tariffs Jan2023'!AI14,('Tariffs Jan2023'!K14-'Tariffs Jan2023'!J14)*('Tariffs Jan2023'!P14/100)*'Tariffs Jan2023'!AI14))</f>
        <v>553.49999999999989</v>
      </c>
      <c r="G20" s="85">
        <f>IF($C$5*'Tariffs Jan2023'!AK14/'Tariffs Jan2023'!AI14&lt;'Tariffs Jan2023'!K14,0,IF($C$5*'Tariffs Jan2023'!AK14/'Tariffs Jan2023'!AI14&lt;='Tariffs Jan2023'!L14,($C$5*'Tariffs Jan2023'!AK14/'Tariffs Jan2023'!AI14-'Tariffs Jan2023'!K14)*('Tariffs Jan2023'!Q14/100)*'Tariffs Jan2023'!AI14,('Tariffs Jan2023'!L14-'Tariffs Jan2023'!K14)*('Tariffs Jan2023'!Q14/100)*'Tariffs Jan2023'!AI14))</f>
        <v>0</v>
      </c>
      <c r="H20" s="85">
        <f>IF($C$5*'Tariffs Jan2023'!AK14/'Tariffs Jan2023'!AI14&lt;'Tariffs Jan2023'!L14,0,IF($C$5*'Tariffs Jan2023'!AK14/'Tariffs Jan2023'!AI14&lt;='Tariffs Jan2023'!M14,($C$5*'Tariffs Jan2023'!AK14/'Tariffs Jan2023'!AI14-'Tariffs Jan2023'!L14)*('Tariffs Jan2023'!R14/100)*'Tariffs Jan2023'!AI14,('Tariffs Jan2023'!M14-'Tariffs Jan2023'!L14)*('Tariffs Jan2023'!R14/100)*'Tariffs Jan2023'!AI14))</f>
        <v>0</v>
      </c>
      <c r="I20" s="85">
        <f>IF(($C$5*'Tariffs Jan2023'!AK14/'Tariffs Jan2023'!AI14&gt;'Tariffs Jan2023'!M14),($C$5*'Tariffs Jan2023'!AK14/'Tariffs Jan2023'!AI14-'Tariffs Jan2023'!M14)*'Tariffs Jan2023'!S14/100*'Tariffs Jan2023'!AI14,0)</f>
        <v>306</v>
      </c>
      <c r="J20" s="85">
        <f>IF($C$5*'Tariffs Jan2023'!AL14/'Tariffs Jan2023'!AJ14&gt;='Tariffs Jan2023'!J14,('Tariffs Jan2023'!J14*'Tariffs Jan2023'!U14/100)* 'Tariffs Jan2023'!AJ14,($C$5*'Tariffs Jan2023'!AL14/'Tariffs Jan2023'!AJ14*'Tariffs Jan2023'!U14/100)* 'Tariffs Jan2023'!AJ14)</f>
        <v>422.99999999999989</v>
      </c>
      <c r="K20" s="85">
        <f>IF($C$5*'Tariffs Jan2023'!AL14/'Tariffs Jan2023'!AJ14&lt;'Tariffs Jan2023'!J14,0,IF($C$5*'Tariffs Jan2023'!AL14/'Tariffs Jan2023'!AJ14&lt;='Tariffs Jan2023'!K14,($C$5*'Tariffs Jan2023'!AL14/'Tariffs Jan2023'!AJ14-'Tariffs Jan2023'!J14)*('Tariffs Jan2023'!V14/100)*'Tariffs Jan2023'!AJ14,('Tariffs Jan2023'!K14-'Tariffs Jan2023'!J14)*('Tariffs Jan2023'!V14/100)*'Tariffs Jan2023'!AJ14))</f>
        <v>553.49999999999989</v>
      </c>
      <c r="L20" s="85">
        <f>IF($C$5*'Tariffs Jan2023'!AL14/'Tariffs Jan2023'!AJ14&lt;'Tariffs Jan2023'!K14,0,IF($C$5*'Tariffs Jan2023'!AL14/'Tariffs Jan2023'!AJ14&lt;='Tariffs Jan2023'!L14,($C$5*'Tariffs Jan2023'!AL14/'Tariffs Jan2023'!AJ14-'Tariffs Jan2023'!K14)*('Tariffs Jan2023'!W14/100)*'Tariffs Jan2023'!AJ14,('Tariffs Jan2023'!L14-'Tariffs Jan2023'!K14)*('Tariffs Jan2023'!W14/100)*'Tariffs Jan2023'!AJ14))</f>
        <v>0</v>
      </c>
      <c r="M20" s="85">
        <f>IF($C$5*'Tariffs Jan2023'!AL14/'Tariffs Jan2023'!AJ14&lt;'Tariffs Jan2023'!L14,0,IF($C$5*'Tariffs Jan2023'!AL14/'Tariffs Jan2023'!AJ14&lt;='Tariffs Jan2023'!M14,($C$5*'Tariffs Jan2023'!AL14/'Tariffs Jan2023'!AJ14-'Tariffs Jan2023'!L14)*('Tariffs Jan2023'!X14/100)*'Tariffs Jan2023'!AJ14,('Tariffs Jan2023'!M14-'Tariffs Jan2023'!L14)*('Tariffs Jan2023'!X14/100)*'Tariffs Jan2023'!AJ14))</f>
        <v>0</v>
      </c>
      <c r="N20" s="85">
        <f>IF(($C$5*'Tariffs Jan2023'!AL14/'Tariffs Jan2023'!AJ14&gt;'Tariffs Jan2023'!M14),($C$5*'Tariffs Jan2023'!AL14/'Tariffs Jan2023'!AJ14-'Tariffs Jan2023'!M14)*'Tariffs Jan2023'!Y14/100*'Tariffs Jan2023'!AJ14,0)</f>
        <v>306</v>
      </c>
      <c r="O20" s="73">
        <f t="shared" si="0"/>
        <v>2860.6499999999996</v>
      </c>
      <c r="P20" s="498">
        <f t="shared" si="1"/>
        <v>3146.7149999999997</v>
      </c>
      <c r="Q20" s="564"/>
      <c r="R20" s="564"/>
      <c r="S20" s="564"/>
      <c r="T20" s="564"/>
      <c r="U20" s="564"/>
      <c r="V20" s="564"/>
    </row>
    <row r="21" spans="1:22" x14ac:dyDescent="0.15">
      <c r="A21" s="286" t="str">
        <f>'Tariffs Jan2023'!F15</f>
        <v>Discover Energy</v>
      </c>
      <c r="B21" s="47" t="str">
        <f>'Tariffs Jan2023'!D15</f>
        <v>Multinet Metro 1</v>
      </c>
      <c r="C21" s="287">
        <f>'Tariffs Jan2023'!E15</f>
        <v>44958</v>
      </c>
      <c r="D21" s="85">
        <f>365*'Tariffs Jan2023'!H15/100</f>
        <v>328.49999999999994</v>
      </c>
      <c r="E21" s="85">
        <f>IF($C$5*'Tariffs Jan2023'!AK15/'Tariffs Jan2023'!AI15&gt;='Tariffs Jan2023'!J15,( 'Tariffs Jan2023'!J15*'Tariffs Jan2023'!O15/100)* 'Tariffs Jan2023'!AI15,($C$5*'Tariffs Jan2023'!AK15/'Tariffs Jan2023'!AI15*'Tariffs Jan2023'!O15/100)* 'Tariffs Jan2023'!AI15)</f>
        <v>351</v>
      </c>
      <c r="F21" s="85">
        <f>IF($C$5*'Tariffs Jan2023'!AK15/'Tariffs Jan2023'!AI15&lt;'Tariffs Jan2023'!J15,0,IF($C$5*'Tariffs Jan2023'!AK15/'Tariffs Jan2023'!AI15&lt;='Tariffs Jan2023'!K15,($C$5*'Tariffs Jan2023'!AK15/'Tariffs Jan2023'!AI15-'Tariffs Jan2023'!J15)*('Tariffs Jan2023'!P15/100)*'Tariffs Jan2023'!AI15,('Tariffs Jan2023'!K15-'Tariffs Jan2023'!J15)*('Tariffs Jan2023'!P15/100)*'Tariffs Jan2023'!AI15))</f>
        <v>323.99999999999994</v>
      </c>
      <c r="G21" s="85">
        <f>IF($C$5*'Tariffs Jan2023'!AK15/'Tariffs Jan2023'!AI15&lt;'Tariffs Jan2023'!K15,0,IF($C$5*'Tariffs Jan2023'!AK15/'Tariffs Jan2023'!AI15&lt;='Tariffs Jan2023'!L15,($C$5*'Tariffs Jan2023'!AK15/'Tariffs Jan2023'!AI15-'Tariffs Jan2023'!K15)*('Tariffs Jan2023'!Q15/100)*'Tariffs Jan2023'!AI15,('Tariffs Jan2023'!L15-'Tariffs Jan2023'!K15)*('Tariffs Jan2023'!Q15/100)*'Tariffs Jan2023'!AI15))</f>
        <v>297</v>
      </c>
      <c r="H21" s="85">
        <f>IF($C$5*'Tariffs Jan2023'!AK15/'Tariffs Jan2023'!AI15&lt;'Tariffs Jan2023'!L15,0,IF($C$5*'Tariffs Jan2023'!AK15/'Tariffs Jan2023'!AI15&lt;='Tariffs Jan2023'!M15,($C$5*'Tariffs Jan2023'!AK15/'Tariffs Jan2023'!AI15-'Tariffs Jan2023'!L15)*('Tariffs Jan2023'!R15/100)*'Tariffs Jan2023'!AI15,('Tariffs Jan2023'!M15-'Tariffs Jan2023'!L15)*('Tariffs Jan2023'!R15/100)*'Tariffs Jan2023'!AI15))</f>
        <v>134.99999999999997</v>
      </c>
      <c r="I21" s="85">
        <f>IF(($C$5*'Tariffs Jan2023'!AK15/'Tariffs Jan2023'!AI15&gt;'Tariffs Jan2023'!M15),($C$5*'Tariffs Jan2023'!AK15/'Tariffs Jan2023'!AI15-'Tariffs Jan2023'!M15)*'Tariffs Jan2023'!S15/100*'Tariffs Jan2023'!AI15,0)</f>
        <v>0</v>
      </c>
      <c r="J21" s="85">
        <f>IF($C$5*'Tariffs Jan2023'!AL15/'Tariffs Jan2023'!AJ15&gt;='Tariffs Jan2023'!J15,('Tariffs Jan2023'!J15*'Tariffs Jan2023'!U15/100)* 'Tariffs Jan2023'!AJ15,($C$5*'Tariffs Jan2023'!AL15/'Tariffs Jan2023'!AJ15*'Tariffs Jan2023'!U15/100)* 'Tariffs Jan2023'!AJ15)</f>
        <v>333</v>
      </c>
      <c r="K21" s="85">
        <f>IF($C$5*'Tariffs Jan2023'!AL15/'Tariffs Jan2023'!AJ15&lt;'Tariffs Jan2023'!J15,0,IF($C$5*'Tariffs Jan2023'!AL15/'Tariffs Jan2023'!AJ15&lt;='Tariffs Jan2023'!K15,($C$5*'Tariffs Jan2023'!AL15/'Tariffs Jan2023'!AJ15-'Tariffs Jan2023'!J15)*('Tariffs Jan2023'!V15/100)*'Tariffs Jan2023'!AJ15,('Tariffs Jan2023'!K15-'Tariffs Jan2023'!J15)*('Tariffs Jan2023'!V15/100)*'Tariffs Jan2023'!AJ15))</f>
        <v>306.00000000000006</v>
      </c>
      <c r="L21" s="85">
        <f>IF($C$5*'Tariffs Jan2023'!AL15/'Tariffs Jan2023'!AJ15&lt;'Tariffs Jan2023'!K15,0,IF($C$5*'Tariffs Jan2023'!AL15/'Tariffs Jan2023'!AJ15&lt;='Tariffs Jan2023'!L15,($C$5*'Tariffs Jan2023'!AL15/'Tariffs Jan2023'!AJ15-'Tariffs Jan2023'!K15)*('Tariffs Jan2023'!W15/100)*'Tariffs Jan2023'!AJ15,('Tariffs Jan2023'!L15-'Tariffs Jan2023'!K15)*('Tariffs Jan2023'!W15/100)*'Tariffs Jan2023'!AJ15))</f>
        <v>279</v>
      </c>
      <c r="M21" s="85">
        <f>IF($C$5*'Tariffs Jan2023'!AL15/'Tariffs Jan2023'!AJ15&lt;'Tariffs Jan2023'!L15,0,IF($C$5*'Tariffs Jan2023'!AL15/'Tariffs Jan2023'!AJ15&lt;='Tariffs Jan2023'!M15,($C$5*'Tariffs Jan2023'!AL15/'Tariffs Jan2023'!AJ15-'Tariffs Jan2023'!L15)*('Tariffs Jan2023'!X15/100)*'Tariffs Jan2023'!AJ15,('Tariffs Jan2023'!M15-'Tariffs Jan2023'!L15)*('Tariffs Jan2023'!X15/100)*'Tariffs Jan2023'!AJ15))</f>
        <v>125.99999999999997</v>
      </c>
      <c r="N21" s="85">
        <f>IF(($C$5*'Tariffs Jan2023'!AL15/'Tariffs Jan2023'!AJ15&gt;'Tariffs Jan2023'!M15),($C$5*'Tariffs Jan2023'!AL15/'Tariffs Jan2023'!AJ15-'Tariffs Jan2023'!M15)*'Tariffs Jan2023'!Y15/100*'Tariffs Jan2023'!AJ15,0)</f>
        <v>0</v>
      </c>
      <c r="O21" s="73">
        <f t="shared" si="0"/>
        <v>2479.5</v>
      </c>
      <c r="P21" s="498">
        <f t="shared" si="1"/>
        <v>2727.4500000000003</v>
      </c>
      <c r="Q21" s="564"/>
      <c r="R21" s="564"/>
      <c r="S21" s="564"/>
      <c r="T21" s="564"/>
      <c r="U21" s="564"/>
      <c r="V21" s="564"/>
    </row>
    <row r="22" spans="1:22" x14ac:dyDescent="0.15">
      <c r="A22" s="286" t="str">
        <f>'Tariffs Jan2023'!F16</f>
        <v>Tango Energy</v>
      </c>
      <c r="B22" s="47" t="str">
        <f>'Tariffs Jan2023'!D16</f>
        <v>Multinet Metro 1</v>
      </c>
      <c r="C22" s="287">
        <f>'Tariffs Jan2023'!E16</f>
        <v>44958</v>
      </c>
      <c r="D22" s="85">
        <f>365*'Tariffs Jan2023'!H16/100</f>
        <v>390.55</v>
      </c>
      <c r="E22" s="85">
        <f>IF($C$5*'Tariffs Jan2023'!AK16/'Tariffs Jan2023'!AI16&gt;='Tariffs Jan2023'!J16,( 'Tariffs Jan2023'!J16*'Tariffs Jan2023'!O16/100)* 'Tariffs Jan2023'!AI16,($C$5*'Tariffs Jan2023'!AK16/'Tariffs Jan2023'!AI16*'Tariffs Jan2023'!O16/100)* 'Tariffs Jan2023'!AI16)</f>
        <v>341.99999999999994</v>
      </c>
      <c r="F22" s="85">
        <f>IF($C$5*'Tariffs Jan2023'!AK16/'Tariffs Jan2023'!AI16&lt;'Tariffs Jan2023'!J16,0,IF($C$5*'Tariffs Jan2023'!AK16/'Tariffs Jan2023'!AI16&lt;='Tariffs Jan2023'!K16,($C$5*'Tariffs Jan2023'!AK16/'Tariffs Jan2023'!AI16-'Tariffs Jan2023'!J16)*('Tariffs Jan2023'!P16/100)*'Tariffs Jan2023'!AI16,('Tariffs Jan2023'!K16-'Tariffs Jan2023'!J16)*('Tariffs Jan2023'!P16/100)*'Tariffs Jan2023'!AI16))</f>
        <v>333.00000000000006</v>
      </c>
      <c r="G22" s="85">
        <f>IF($C$5*'Tariffs Jan2023'!AK16/'Tariffs Jan2023'!AI16&lt;'Tariffs Jan2023'!K16,0,IF($C$5*'Tariffs Jan2023'!AK16/'Tariffs Jan2023'!AI16&lt;='Tariffs Jan2023'!L16,($C$5*'Tariffs Jan2023'!AK16/'Tariffs Jan2023'!AI16-'Tariffs Jan2023'!K16)*('Tariffs Jan2023'!Q16/100)*'Tariffs Jan2023'!AI16,('Tariffs Jan2023'!L16-'Tariffs Jan2023'!K16)*('Tariffs Jan2023'!Q16/100)*'Tariffs Jan2023'!AI16))</f>
        <v>323.99999999999994</v>
      </c>
      <c r="H22" s="85">
        <f>IF($C$5*'Tariffs Jan2023'!AK16/'Tariffs Jan2023'!AI16&lt;'Tariffs Jan2023'!L16,0,IF($C$5*'Tariffs Jan2023'!AK16/'Tariffs Jan2023'!AI16&lt;='Tariffs Jan2023'!M16,($C$5*'Tariffs Jan2023'!AK16/'Tariffs Jan2023'!AI16-'Tariffs Jan2023'!L16)*('Tariffs Jan2023'!R16/100)*'Tariffs Jan2023'!AI16,('Tariffs Jan2023'!M16-'Tariffs Jan2023'!L16)*('Tariffs Jan2023'!R16/100)*'Tariffs Jan2023'!AI16))</f>
        <v>156.14999999999998</v>
      </c>
      <c r="I22" s="85">
        <f>IF(($C$5*'Tariffs Jan2023'!AK16/'Tariffs Jan2023'!AI16&gt;'Tariffs Jan2023'!M16),($C$5*'Tariffs Jan2023'!AK16/'Tariffs Jan2023'!AI16-'Tariffs Jan2023'!M16)*'Tariffs Jan2023'!S16/100*'Tariffs Jan2023'!AI16,0)</f>
        <v>0</v>
      </c>
      <c r="J22" s="85">
        <f>IF($C$5*'Tariffs Jan2023'!AL16/'Tariffs Jan2023'!AJ16&gt;='Tariffs Jan2023'!J16,('Tariffs Jan2023'!J16*'Tariffs Jan2023'!U16/100)* 'Tariffs Jan2023'!AJ16,($C$5*'Tariffs Jan2023'!AL16/'Tariffs Jan2023'!AJ16*'Tariffs Jan2023'!U16/100)* 'Tariffs Jan2023'!AJ16)</f>
        <v>323.99999999999994</v>
      </c>
      <c r="K22" s="85">
        <f>IF($C$5*'Tariffs Jan2023'!AL16/'Tariffs Jan2023'!AJ16&lt;'Tariffs Jan2023'!J16,0,IF($C$5*'Tariffs Jan2023'!AL16/'Tariffs Jan2023'!AJ16&lt;='Tariffs Jan2023'!K16,($C$5*'Tariffs Jan2023'!AL16/'Tariffs Jan2023'!AJ16-'Tariffs Jan2023'!J16)*('Tariffs Jan2023'!V16/100)*'Tariffs Jan2023'!AJ16,('Tariffs Jan2023'!K16-'Tariffs Jan2023'!J16)*('Tariffs Jan2023'!V16/100)*'Tariffs Jan2023'!AJ16))</f>
        <v>269.99999999999994</v>
      </c>
      <c r="L22" s="85">
        <f>IF($C$5*'Tariffs Jan2023'!AL16/'Tariffs Jan2023'!AJ16&lt;'Tariffs Jan2023'!K16,0,IF($C$5*'Tariffs Jan2023'!AL16/'Tariffs Jan2023'!AJ16&lt;='Tariffs Jan2023'!L16,($C$5*'Tariffs Jan2023'!AL16/'Tariffs Jan2023'!AJ16-'Tariffs Jan2023'!K16)*('Tariffs Jan2023'!W16/100)*'Tariffs Jan2023'!AJ16,('Tariffs Jan2023'!L16-'Tariffs Jan2023'!K16)*('Tariffs Jan2023'!W16/100)*'Tariffs Jan2023'!AJ16))</f>
        <v>261</v>
      </c>
      <c r="M22" s="85">
        <f>IF($C$5*'Tariffs Jan2023'!AL16/'Tariffs Jan2023'!AJ16&lt;'Tariffs Jan2023'!L16,0,IF($C$5*'Tariffs Jan2023'!AL16/'Tariffs Jan2023'!AJ16&lt;='Tariffs Jan2023'!M16,($C$5*'Tariffs Jan2023'!AL16/'Tariffs Jan2023'!AJ16-'Tariffs Jan2023'!L16)*('Tariffs Jan2023'!X16/100)*'Tariffs Jan2023'!AJ16,('Tariffs Jan2023'!M16-'Tariffs Jan2023'!L16)*('Tariffs Jan2023'!X16/100)*'Tariffs Jan2023'!AJ16))</f>
        <v>121.50000000000003</v>
      </c>
      <c r="N22" s="85">
        <f>IF(($C$5*'Tariffs Jan2023'!AL16/'Tariffs Jan2023'!AJ16&gt;'Tariffs Jan2023'!M16),($C$5*'Tariffs Jan2023'!AL16/'Tariffs Jan2023'!AJ16-'Tariffs Jan2023'!M16)*'Tariffs Jan2023'!Y16/100*'Tariffs Jan2023'!AJ16,0)</f>
        <v>0</v>
      </c>
      <c r="O22" s="73">
        <f t="shared" ref="O22" si="2">SUM(D22:N22)</f>
        <v>2522.1999999999998</v>
      </c>
      <c r="P22" s="498">
        <f t="shared" ref="P22" si="3">O22*1.1</f>
        <v>2774.42</v>
      </c>
      <c r="Q22" s="564"/>
      <c r="R22" s="564"/>
      <c r="S22" s="564"/>
      <c r="T22" s="564"/>
      <c r="U22" s="564"/>
      <c r="V22" s="564"/>
    </row>
    <row r="23" spans="1:22" ht="14" thickBot="1" x14ac:dyDescent="0.2">
      <c r="A23" s="288" t="str">
        <f>'Tariffs Jan2023'!F17</f>
        <v xml:space="preserve">Sumo </v>
      </c>
      <c r="B23" s="289" t="str">
        <f>'Tariffs Jan2023'!D17</f>
        <v>Multinet Metro 1</v>
      </c>
      <c r="C23" s="290">
        <f>'Tariffs Jan2023'!E17</f>
        <v>44927</v>
      </c>
      <c r="D23" s="291">
        <f>365*'Tariffs Jan2023'!H17/100</f>
        <v>383.24999999999994</v>
      </c>
      <c r="E23" s="291">
        <f>IF($C$5*'Tariffs Jan2023'!AK17/'Tariffs Jan2023'!AI17&gt;='Tariffs Jan2023'!J17,( 'Tariffs Jan2023'!J17*'Tariffs Jan2023'!O17/100)* 'Tariffs Jan2023'!AI17,($C$5*'Tariffs Jan2023'!AK17/'Tariffs Jan2023'!AI17*'Tariffs Jan2023'!O17/100)* 'Tariffs Jan2023'!AI17)</f>
        <v>1606.4999999999995</v>
      </c>
      <c r="F23" s="291">
        <f>IF($C$5*'Tariffs Jan2023'!AK17/'Tariffs Jan2023'!AI17&lt;'Tariffs Jan2023'!J17,0,IF($C$5*'Tariffs Jan2023'!AK17/'Tariffs Jan2023'!AI17&lt;='Tariffs Jan2023'!K17,($C$5*'Tariffs Jan2023'!AK17/'Tariffs Jan2023'!AI17-'Tariffs Jan2023'!J17)*('Tariffs Jan2023'!P17/100)*'Tariffs Jan2023'!AI17,('Tariffs Jan2023'!K17-'Tariffs Jan2023'!J17)*('Tariffs Jan2023'!P17/100)*'Tariffs Jan2023'!AI17))</f>
        <v>0</v>
      </c>
      <c r="G23" s="291">
        <f>IF($C$5*'Tariffs Jan2023'!AK17/'Tariffs Jan2023'!AI17&lt;'Tariffs Jan2023'!K17,0,IF($C$5*'Tariffs Jan2023'!AK17/'Tariffs Jan2023'!AI17&lt;='Tariffs Jan2023'!L17,($C$5*'Tariffs Jan2023'!AK17/'Tariffs Jan2023'!AI17-'Tariffs Jan2023'!K17)*('Tariffs Jan2023'!Q17/100)*'Tariffs Jan2023'!AI17,('Tariffs Jan2023'!L17-'Tariffs Jan2023'!K17)*('Tariffs Jan2023'!Q17/100)*'Tariffs Jan2023'!AI17))</f>
        <v>0</v>
      </c>
      <c r="H23" s="291">
        <f>IF($C$5*'Tariffs Jan2023'!AK17/'Tariffs Jan2023'!AI17&lt;'Tariffs Jan2023'!L17,0,IF($C$5*'Tariffs Jan2023'!AK17/'Tariffs Jan2023'!AI17&lt;='Tariffs Jan2023'!M17,($C$5*'Tariffs Jan2023'!AK17/'Tariffs Jan2023'!AI17-'Tariffs Jan2023'!L17)*('Tariffs Jan2023'!R17/100)*'Tariffs Jan2023'!AI17,('Tariffs Jan2023'!M17-'Tariffs Jan2023'!L17)*('Tariffs Jan2023'!R17/100)*'Tariffs Jan2023'!AI17))</f>
        <v>0</v>
      </c>
      <c r="I23" s="291">
        <f>IF(($C$5*'Tariffs Jan2023'!AK17/'Tariffs Jan2023'!AI17&gt;'Tariffs Jan2023'!M17),($C$5*'Tariffs Jan2023'!AK17/'Tariffs Jan2023'!AI17-'Tariffs Jan2023'!M17)*'Tariffs Jan2023'!S17/100*'Tariffs Jan2023'!AI17,0)</f>
        <v>0</v>
      </c>
      <c r="J23" s="291">
        <f>IF($C$5*'Tariffs Jan2023'!AL17/'Tariffs Jan2023'!AJ17&gt;='Tariffs Jan2023'!J17,('Tariffs Jan2023'!J17*'Tariffs Jan2023'!U17/100)* 'Tariffs Jan2023'!AJ17,($C$5*'Tariffs Jan2023'!AL17/'Tariffs Jan2023'!AJ17*'Tariffs Jan2023'!U17/100)* 'Tariffs Jan2023'!AJ17)</f>
        <v>1323</v>
      </c>
      <c r="K23" s="291">
        <f>IF($C$5*'Tariffs Jan2023'!AL17/'Tariffs Jan2023'!AJ17&lt;'Tariffs Jan2023'!J17,0,IF($C$5*'Tariffs Jan2023'!AL17/'Tariffs Jan2023'!AJ17&lt;='Tariffs Jan2023'!K17,($C$5*'Tariffs Jan2023'!AL17/'Tariffs Jan2023'!AJ17-'Tariffs Jan2023'!J17)*('Tariffs Jan2023'!V17/100)*'Tariffs Jan2023'!AJ17,('Tariffs Jan2023'!K17-'Tariffs Jan2023'!J17)*('Tariffs Jan2023'!V17/100)*'Tariffs Jan2023'!AJ17))</f>
        <v>0</v>
      </c>
      <c r="L23" s="291">
        <f>IF($C$5*'Tariffs Jan2023'!AL17/'Tariffs Jan2023'!AJ17&lt;'Tariffs Jan2023'!K17,0,IF($C$5*'Tariffs Jan2023'!AL17/'Tariffs Jan2023'!AJ17&lt;='Tariffs Jan2023'!L17,($C$5*'Tariffs Jan2023'!AL17/'Tariffs Jan2023'!AJ17-'Tariffs Jan2023'!K17)*('Tariffs Jan2023'!W17/100)*'Tariffs Jan2023'!AJ17,('Tariffs Jan2023'!L17-'Tariffs Jan2023'!K17)*('Tariffs Jan2023'!W17/100)*'Tariffs Jan2023'!AJ17))</f>
        <v>0</v>
      </c>
      <c r="M23" s="291">
        <f>IF($C$5*'Tariffs Jan2023'!AL17/'Tariffs Jan2023'!AJ17&lt;'Tariffs Jan2023'!L17,0,IF($C$5*'Tariffs Jan2023'!AL17/'Tariffs Jan2023'!AJ17&lt;='Tariffs Jan2023'!M17,($C$5*'Tariffs Jan2023'!AL17/'Tariffs Jan2023'!AJ17-'Tariffs Jan2023'!L17)*('Tariffs Jan2023'!X17/100)*'Tariffs Jan2023'!AJ17,('Tariffs Jan2023'!M17-'Tariffs Jan2023'!L17)*('Tariffs Jan2023'!X17/100)*'Tariffs Jan2023'!AJ17))</f>
        <v>0</v>
      </c>
      <c r="N23" s="291">
        <f>IF(($C$5*'Tariffs Jan2023'!AL17/'Tariffs Jan2023'!AJ17&gt;'Tariffs Jan2023'!M17),($C$5*'Tariffs Jan2023'!AL17/'Tariffs Jan2023'!AJ17-'Tariffs Jan2023'!M17)*'Tariffs Jan2023'!Y17/100*'Tariffs Jan2023'!AJ17,0)</f>
        <v>0</v>
      </c>
      <c r="O23" s="292">
        <f t="shared" ref="O23" si="4">SUM(D23:N23)</f>
        <v>3312.7499999999995</v>
      </c>
      <c r="P23" s="499">
        <f t="shared" ref="P23" si="5">O23*1.1</f>
        <v>3644.0249999999996</v>
      </c>
      <c r="Q23" s="564"/>
      <c r="R23" s="564"/>
      <c r="S23" s="564"/>
      <c r="T23" s="564"/>
      <c r="U23" s="564"/>
      <c r="V23" s="564"/>
    </row>
    <row r="24" spans="1:22" ht="14" thickTop="1" x14ac:dyDescent="0.15">
      <c r="A24" s="286" t="str">
        <f>'Tariffs Jan2023'!F18</f>
        <v>AGL</v>
      </c>
      <c r="B24" s="47" t="str">
        <f>'Tariffs Jan2023'!D18</f>
        <v>Multinet Metro 2</v>
      </c>
      <c r="C24" s="287">
        <f>'Tariffs Jan2023'!E18</f>
        <v>44927</v>
      </c>
      <c r="D24" s="85">
        <f>365*'Tariffs Jan2023'!H18/100</f>
        <v>316.19949999999994</v>
      </c>
      <c r="E24" s="85">
        <f>IF($C$5*'Tariffs Jan2023'!AK18/'Tariffs Jan2023'!AI18&gt;='Tariffs Jan2023'!J18,( 'Tariffs Jan2023'!J18*'Tariffs Jan2023'!O18/100)* 'Tariffs Jan2023'!AI18,($C$5*'Tariffs Jan2023'!AK18/'Tariffs Jan2023'!AI18*'Tariffs Jan2023'!O18/100)* 'Tariffs Jan2023'!AI18)</f>
        <v>348.29999999999995</v>
      </c>
      <c r="F24" s="85">
        <f>IF($C$5*'Tariffs Jan2023'!AK18/'Tariffs Jan2023'!AI18&lt;'Tariffs Jan2023'!J18,0,IF($C$5*'Tariffs Jan2023'!AK18/'Tariffs Jan2023'!AI18&lt;='Tariffs Jan2023'!K18,($C$5*'Tariffs Jan2023'!AK18/'Tariffs Jan2023'!AI18-'Tariffs Jan2023'!J18)*('Tariffs Jan2023'!P18/100)*'Tariffs Jan2023'!AI18,('Tariffs Jan2023'!K18-'Tariffs Jan2023'!J18)*('Tariffs Jan2023'!P18/100)*'Tariffs Jan2023'!AI18))</f>
        <v>307.8</v>
      </c>
      <c r="G24" s="85">
        <f>IF($C$5*'Tariffs Jan2023'!AK18/'Tariffs Jan2023'!AI18&lt;'Tariffs Jan2023'!K18,0,IF($C$5*'Tariffs Jan2023'!AK18/'Tariffs Jan2023'!AI18&lt;='Tariffs Jan2023'!L18,($C$5*'Tariffs Jan2023'!AK18/'Tariffs Jan2023'!AI18-'Tariffs Jan2023'!K18)*('Tariffs Jan2023'!Q18/100)*'Tariffs Jan2023'!AI18,('Tariffs Jan2023'!L18-'Tariffs Jan2023'!K18)*('Tariffs Jan2023'!Q18/100)*'Tariffs Jan2023'!AI18))</f>
        <v>247.49999999999994</v>
      </c>
      <c r="H24" s="85">
        <f>IF($C$5*'Tariffs Jan2023'!AK18/'Tariffs Jan2023'!AI18&lt;'Tariffs Jan2023'!L18,0,IF($C$5*'Tariffs Jan2023'!AK18/'Tariffs Jan2023'!AI18&lt;='Tariffs Jan2023'!M18,($C$5*'Tariffs Jan2023'!AK18/'Tariffs Jan2023'!AI18-'Tariffs Jan2023'!L18)*('Tariffs Jan2023'!R18/100)*'Tariffs Jan2023'!AI18,('Tariffs Jan2023'!M18-'Tariffs Jan2023'!L18)*('Tariffs Jan2023'!R18/100)*'Tariffs Jan2023'!AI18))</f>
        <v>101.69999999999999</v>
      </c>
      <c r="I24" s="85">
        <f>IF(($C$5*'Tariffs Jan2023'!AK18/'Tariffs Jan2023'!AI18&gt;'Tariffs Jan2023'!M18),($C$5*'Tariffs Jan2023'!AK18/'Tariffs Jan2023'!AI18-'Tariffs Jan2023'!M18)*'Tariffs Jan2023'!S18/100*'Tariffs Jan2023'!AI18,0)</f>
        <v>0</v>
      </c>
      <c r="J24" s="85">
        <f>IF($C$5*'Tariffs Jan2023'!AL18/'Tariffs Jan2023'!AJ18&gt;='Tariffs Jan2023'!J18,('Tariffs Jan2023'!J18*'Tariffs Jan2023'!U18/100)* 'Tariffs Jan2023'!AJ18,($C$5*'Tariffs Jan2023'!AL18/'Tariffs Jan2023'!AJ18*'Tariffs Jan2023'!U18/100)* 'Tariffs Jan2023'!AJ18)</f>
        <v>326.69999999999993</v>
      </c>
      <c r="K24" s="85">
        <f>IF($C$5*'Tariffs Jan2023'!AL18/'Tariffs Jan2023'!AJ18&lt;'Tariffs Jan2023'!J18,0,IF($C$5*'Tariffs Jan2023'!AL18/'Tariffs Jan2023'!AJ18&lt;='Tariffs Jan2023'!K18,($C$5*'Tariffs Jan2023'!AL18/'Tariffs Jan2023'!AJ18-'Tariffs Jan2023'!J18)*('Tariffs Jan2023'!V18/100)*'Tariffs Jan2023'!AJ18,('Tariffs Jan2023'!K18-'Tariffs Jan2023'!J18)*('Tariffs Jan2023'!V18/100)*'Tariffs Jan2023'!AJ18))</f>
        <v>285.29999999999995</v>
      </c>
      <c r="L24" s="85">
        <f>IF($C$5*'Tariffs Jan2023'!AL18/'Tariffs Jan2023'!AJ18&lt;'Tariffs Jan2023'!K18,0,IF($C$5*'Tariffs Jan2023'!AL18/'Tariffs Jan2023'!AJ18&lt;='Tariffs Jan2023'!L18,($C$5*'Tariffs Jan2023'!AL18/'Tariffs Jan2023'!AJ18-'Tariffs Jan2023'!K18)*('Tariffs Jan2023'!W18/100)*'Tariffs Jan2023'!AJ18,('Tariffs Jan2023'!L18-'Tariffs Jan2023'!K18)*('Tariffs Jan2023'!W18/100)*'Tariffs Jan2023'!AJ18))</f>
        <v>233.99999999999994</v>
      </c>
      <c r="M24" s="85">
        <f>IF($C$5*'Tariffs Jan2023'!AL18/'Tariffs Jan2023'!AJ18&lt;'Tariffs Jan2023'!L18,0,IF($C$5*'Tariffs Jan2023'!AL18/'Tariffs Jan2023'!AJ18&lt;='Tariffs Jan2023'!M18,($C$5*'Tariffs Jan2023'!AL18/'Tariffs Jan2023'!AJ18-'Tariffs Jan2023'!L18)*('Tariffs Jan2023'!X18/100)*'Tariffs Jan2023'!AJ18,('Tariffs Jan2023'!M18-'Tariffs Jan2023'!L18)*('Tariffs Jan2023'!X18/100)*'Tariffs Jan2023'!AJ18))</f>
        <v>99</v>
      </c>
      <c r="N24" s="85">
        <f>IF(($C$5*'Tariffs Jan2023'!AL18/'Tariffs Jan2023'!AJ18&gt;'Tariffs Jan2023'!M18),($C$5*'Tariffs Jan2023'!AL18/'Tariffs Jan2023'!AJ18-'Tariffs Jan2023'!M18)*'Tariffs Jan2023'!Y18/100*'Tariffs Jan2023'!AJ18,0)</f>
        <v>0</v>
      </c>
      <c r="O24" s="73">
        <f t="shared" si="0"/>
        <v>2266.4994999999994</v>
      </c>
      <c r="P24" s="498">
        <f t="shared" si="1"/>
        <v>2493.1494499999994</v>
      </c>
      <c r="Q24" s="564"/>
      <c r="R24" s="564"/>
      <c r="S24" s="564"/>
      <c r="T24" s="564"/>
      <c r="U24" s="564"/>
      <c r="V24" s="564"/>
    </row>
    <row r="25" spans="1:22" x14ac:dyDescent="0.15">
      <c r="A25" s="286" t="str">
        <f>'Tariffs Jan2023'!F19</f>
        <v>Alinta Energy</v>
      </c>
      <c r="B25" s="47" t="str">
        <f>'Tariffs Jan2023'!D19</f>
        <v>Multinet Metro 2</v>
      </c>
      <c r="C25" s="287">
        <f>'Tariffs Jan2023'!E19</f>
        <v>44927</v>
      </c>
      <c r="D25" s="85">
        <f>365*'Tariffs Jan2023'!H19/100</f>
        <v>253.87409090909088</v>
      </c>
      <c r="E25" s="85">
        <f>IF($C$5*'Tariffs Jan2023'!AK19/'Tariffs Jan2023'!AI19&gt;='Tariffs Jan2023'!J19,( 'Tariffs Jan2023'!J19*'Tariffs Jan2023'!O19/100)* 'Tariffs Jan2023'!AI19,($C$5*'Tariffs Jan2023'!AK19/'Tariffs Jan2023'!AI19*'Tariffs Jan2023'!O19/100)* 'Tariffs Jan2023'!AI19)</f>
        <v>336.27272727272725</v>
      </c>
      <c r="F25" s="85">
        <f>IF($C$5*'Tariffs Jan2023'!AK19/'Tariffs Jan2023'!AI19&lt;'Tariffs Jan2023'!J19,0,IF($C$5*'Tariffs Jan2023'!AK19/'Tariffs Jan2023'!AI19&lt;='Tariffs Jan2023'!K19,($C$5*'Tariffs Jan2023'!AK19/'Tariffs Jan2023'!AI19-'Tariffs Jan2023'!J19)*('Tariffs Jan2023'!P19/100)*'Tariffs Jan2023'!AI19,('Tariffs Jan2023'!K19-'Tariffs Jan2023'!J19)*('Tariffs Jan2023'!P19/100)*'Tariffs Jan2023'!AI19))</f>
        <v>297.81818181818181</v>
      </c>
      <c r="G25" s="85">
        <f>IF($C$5*'Tariffs Jan2023'!AK19/'Tariffs Jan2023'!AI19&lt;'Tariffs Jan2023'!K19,0,IF($C$5*'Tariffs Jan2023'!AK19/'Tariffs Jan2023'!AI19&lt;='Tariffs Jan2023'!L19,($C$5*'Tariffs Jan2023'!AK19/'Tariffs Jan2023'!AI19-'Tariffs Jan2023'!K19)*('Tariffs Jan2023'!Q19/100)*'Tariffs Jan2023'!AI19,('Tariffs Jan2023'!L19-'Tariffs Jan2023'!K19)*('Tariffs Jan2023'!Q19/100)*'Tariffs Jan2023'!AI19))</f>
        <v>0</v>
      </c>
      <c r="H25" s="85">
        <f>IF($C$5*'Tariffs Jan2023'!AK19/'Tariffs Jan2023'!AI19&lt;'Tariffs Jan2023'!L19,0,IF($C$5*'Tariffs Jan2023'!AK19/'Tariffs Jan2023'!AI19&lt;='Tariffs Jan2023'!M19,($C$5*'Tariffs Jan2023'!AK19/'Tariffs Jan2023'!AI19-'Tariffs Jan2023'!L19)*('Tariffs Jan2023'!R19/100)*'Tariffs Jan2023'!AI19,('Tariffs Jan2023'!M19-'Tariffs Jan2023'!L19)*('Tariffs Jan2023'!R19/100)*'Tariffs Jan2023'!AI19))</f>
        <v>0</v>
      </c>
      <c r="I25" s="85">
        <f>IF(($C$5*'Tariffs Jan2023'!AK19/'Tariffs Jan2023'!AI19&gt;'Tariffs Jan2023'!M19),($C$5*'Tariffs Jan2023'!AK19/'Tariffs Jan2023'!AI19-'Tariffs Jan2023'!M19)*'Tariffs Jan2023'!S19/100*'Tariffs Jan2023'!AI19,0)</f>
        <v>349.77272727272725</v>
      </c>
      <c r="J25" s="85">
        <f>IF($C$5*'Tariffs Jan2023'!AL19/'Tariffs Jan2023'!AJ19&gt;='Tariffs Jan2023'!J19,('Tariffs Jan2023'!J19*'Tariffs Jan2023'!U19/100)* 'Tariffs Jan2023'!AJ19,($C$5*'Tariffs Jan2023'!AL19/'Tariffs Jan2023'!AJ19*'Tariffs Jan2023'!U19/100)* 'Tariffs Jan2023'!AJ19)</f>
        <v>323.18181818181813</v>
      </c>
      <c r="K25" s="85">
        <f>IF($C$5*'Tariffs Jan2023'!AL19/'Tariffs Jan2023'!AJ19&lt;'Tariffs Jan2023'!J19,0,IF($C$5*'Tariffs Jan2023'!AL19/'Tariffs Jan2023'!AJ19&lt;='Tariffs Jan2023'!K19,($C$5*'Tariffs Jan2023'!AL19/'Tariffs Jan2023'!AJ19-'Tariffs Jan2023'!J19)*('Tariffs Jan2023'!V19/100)*'Tariffs Jan2023'!AJ19,('Tariffs Jan2023'!K19-'Tariffs Jan2023'!J19)*('Tariffs Jan2023'!V19/100)*'Tariffs Jan2023'!AJ19))</f>
        <v>284.72727272727275</v>
      </c>
      <c r="L25" s="85">
        <f>IF($C$5*'Tariffs Jan2023'!AL19/'Tariffs Jan2023'!AJ19&lt;'Tariffs Jan2023'!K19,0,IF($C$5*'Tariffs Jan2023'!AL19/'Tariffs Jan2023'!AJ19&lt;='Tariffs Jan2023'!L19,($C$5*'Tariffs Jan2023'!AL19/'Tariffs Jan2023'!AJ19-'Tariffs Jan2023'!K19)*('Tariffs Jan2023'!W19/100)*'Tariffs Jan2023'!AJ19,('Tariffs Jan2023'!L19-'Tariffs Jan2023'!K19)*('Tariffs Jan2023'!W19/100)*'Tariffs Jan2023'!AJ19))</f>
        <v>0</v>
      </c>
      <c r="M25" s="85">
        <f>IF($C$5*'Tariffs Jan2023'!AL19/'Tariffs Jan2023'!AJ19&lt;'Tariffs Jan2023'!L19,0,IF($C$5*'Tariffs Jan2023'!AL19/'Tariffs Jan2023'!AJ19&lt;='Tariffs Jan2023'!M19,($C$5*'Tariffs Jan2023'!AL19/'Tariffs Jan2023'!AJ19-'Tariffs Jan2023'!L19)*('Tariffs Jan2023'!X19/100)*'Tariffs Jan2023'!AJ19,('Tariffs Jan2023'!M19-'Tariffs Jan2023'!L19)*('Tariffs Jan2023'!X19/100)*'Tariffs Jan2023'!AJ19))</f>
        <v>0</v>
      </c>
      <c r="N25" s="85">
        <f>IF(($C$5*'Tariffs Jan2023'!AL19/'Tariffs Jan2023'!AJ19&gt;'Tariffs Jan2023'!M19),($C$5*'Tariffs Jan2023'!AL19/'Tariffs Jan2023'!AJ19-'Tariffs Jan2023'!M19)*'Tariffs Jan2023'!Y19/100*'Tariffs Jan2023'!AJ19,0)</f>
        <v>349.77272727272725</v>
      </c>
      <c r="O25" s="73">
        <f t="shared" si="0"/>
        <v>2195.4195454545452</v>
      </c>
      <c r="P25" s="498">
        <f t="shared" si="1"/>
        <v>2414.9614999999999</v>
      </c>
      <c r="Q25" s="564"/>
      <c r="R25" s="564"/>
      <c r="S25" s="564"/>
      <c r="T25" s="564"/>
      <c r="U25" s="564"/>
      <c r="V25" s="564"/>
    </row>
    <row r="26" spans="1:22" x14ac:dyDescent="0.15">
      <c r="A26" s="286" t="str">
        <f>'Tariffs Jan2023'!F20</f>
        <v>Covau</v>
      </c>
      <c r="B26" s="47" t="str">
        <f>'Tariffs Jan2023'!D20</f>
        <v>Multinet Metro 2</v>
      </c>
      <c r="C26" s="287">
        <f>'Tariffs Jan2023'!E20</f>
        <v>44936</v>
      </c>
      <c r="D26" s="85">
        <f>365*'Tariffs Jan2023'!H20/100</f>
        <v>321.2</v>
      </c>
      <c r="E26" s="85">
        <f>IF($C$5*'Tariffs Jan2023'!AK20/'Tariffs Jan2023'!AI20&gt;='Tariffs Jan2023'!J20,( 'Tariffs Jan2023'!J20*'Tariffs Jan2023'!O20/100)* 'Tariffs Jan2023'!AI20,($C$5*'Tariffs Jan2023'!AK20/'Tariffs Jan2023'!AI20*'Tariffs Jan2023'!O20/100)* 'Tariffs Jan2023'!AI20)</f>
        <v>467.18181818181813</v>
      </c>
      <c r="F26" s="85">
        <f>IF($C$5*'Tariffs Jan2023'!AK20/'Tariffs Jan2023'!AI20&lt;'Tariffs Jan2023'!J20,0,IF($C$5*'Tariffs Jan2023'!AK20/'Tariffs Jan2023'!AI20&lt;='Tariffs Jan2023'!K20,($C$5*'Tariffs Jan2023'!AK20/'Tariffs Jan2023'!AI20-'Tariffs Jan2023'!J20)*('Tariffs Jan2023'!P20/100)*'Tariffs Jan2023'!AI20,('Tariffs Jan2023'!K20-'Tariffs Jan2023'!J20)*('Tariffs Jan2023'!P20/100)*'Tariffs Jan2023'!AI20))</f>
        <v>432.81818181818176</v>
      </c>
      <c r="G26" s="85">
        <f>IF($C$5*'Tariffs Jan2023'!AK20/'Tariffs Jan2023'!AI20&lt;'Tariffs Jan2023'!K20,0,IF($C$5*'Tariffs Jan2023'!AK20/'Tariffs Jan2023'!AI20&lt;='Tariffs Jan2023'!L20,($C$5*'Tariffs Jan2023'!AK20/'Tariffs Jan2023'!AI20-'Tariffs Jan2023'!K20)*('Tariffs Jan2023'!Q20/100)*'Tariffs Jan2023'!AI20,('Tariffs Jan2023'!L20-'Tariffs Jan2023'!K20)*('Tariffs Jan2023'!Q20/100)*'Tariffs Jan2023'!AI20))</f>
        <v>398.45454545454544</v>
      </c>
      <c r="H26" s="85">
        <f>IF($C$5*'Tariffs Jan2023'!AK20/'Tariffs Jan2023'!AI20&lt;'Tariffs Jan2023'!L20,0,IF($C$5*'Tariffs Jan2023'!AK20/'Tariffs Jan2023'!AI20&lt;='Tariffs Jan2023'!M20,($C$5*'Tariffs Jan2023'!AK20/'Tariffs Jan2023'!AI20-'Tariffs Jan2023'!L20)*('Tariffs Jan2023'!R20/100)*'Tariffs Jan2023'!AI20,('Tariffs Jan2023'!M20-'Tariffs Jan2023'!L20)*('Tariffs Jan2023'!R20/100)*'Tariffs Jan2023'!AI20))</f>
        <v>0</v>
      </c>
      <c r="I26" s="85">
        <f>IF(($C$5*'Tariffs Jan2023'!AK20/'Tariffs Jan2023'!AI20&gt;'Tariffs Jan2023'!M20),($C$5*'Tariffs Jan2023'!AK20/'Tariffs Jan2023'!AI20-'Tariffs Jan2023'!M20)*'Tariffs Jan2023'!S20/100*'Tariffs Jan2023'!AI20,0)</f>
        <v>191.86363636363637</v>
      </c>
      <c r="J26" s="85">
        <f>IF($C$5*'Tariffs Jan2023'!AL20/'Tariffs Jan2023'!AJ20&gt;='Tariffs Jan2023'!J20,('Tariffs Jan2023'!J20*'Tariffs Jan2023'!U20/100)* 'Tariffs Jan2023'!AJ20,($C$5*'Tariffs Jan2023'!AL20/'Tariffs Jan2023'!AJ20*'Tariffs Jan2023'!U20/100)* 'Tariffs Jan2023'!AJ20)</f>
        <v>405</v>
      </c>
      <c r="K26" s="85">
        <f>IF($C$5*'Tariffs Jan2023'!AL20/'Tariffs Jan2023'!AJ20&lt;'Tariffs Jan2023'!J20,0,IF($C$5*'Tariffs Jan2023'!AL20/'Tariffs Jan2023'!AJ20&lt;='Tariffs Jan2023'!K20,($C$5*'Tariffs Jan2023'!AL20/'Tariffs Jan2023'!AJ20-'Tariffs Jan2023'!J20)*('Tariffs Jan2023'!V20/100)*'Tariffs Jan2023'!AJ20,('Tariffs Jan2023'!K20-'Tariffs Jan2023'!J20)*('Tariffs Jan2023'!V20/100)*'Tariffs Jan2023'!AJ20))</f>
        <v>375.54545454545445</v>
      </c>
      <c r="L26" s="85">
        <f>IF($C$5*'Tariffs Jan2023'!AL20/'Tariffs Jan2023'!AJ20&lt;'Tariffs Jan2023'!K20,0,IF($C$5*'Tariffs Jan2023'!AL20/'Tariffs Jan2023'!AJ20&lt;='Tariffs Jan2023'!L20,($C$5*'Tariffs Jan2023'!AL20/'Tariffs Jan2023'!AJ20-'Tariffs Jan2023'!K20)*('Tariffs Jan2023'!W20/100)*'Tariffs Jan2023'!AJ20,('Tariffs Jan2023'!L20-'Tariffs Jan2023'!K20)*('Tariffs Jan2023'!W20/100)*'Tariffs Jan2023'!AJ20))</f>
        <v>345.2727272727272</v>
      </c>
      <c r="M26" s="85">
        <f>IF($C$5*'Tariffs Jan2023'!AL20/'Tariffs Jan2023'!AJ20&lt;'Tariffs Jan2023'!L20,0,IF($C$5*'Tariffs Jan2023'!AL20/'Tariffs Jan2023'!AJ20&lt;='Tariffs Jan2023'!M20,($C$5*'Tariffs Jan2023'!AL20/'Tariffs Jan2023'!AJ20-'Tariffs Jan2023'!L20)*('Tariffs Jan2023'!X20/100)*'Tariffs Jan2023'!AJ20,('Tariffs Jan2023'!M20-'Tariffs Jan2023'!L20)*('Tariffs Jan2023'!X20/100)*'Tariffs Jan2023'!AJ20))</f>
        <v>0</v>
      </c>
      <c r="N26" s="85">
        <f>IF(($C$5*'Tariffs Jan2023'!AL20/'Tariffs Jan2023'!AJ20&gt;'Tariffs Jan2023'!M20),($C$5*'Tariffs Jan2023'!AL20/'Tariffs Jan2023'!AJ20-'Tariffs Jan2023'!M20)*'Tariffs Jan2023'!Y20/100*'Tariffs Jan2023'!AJ20,0)</f>
        <v>166.5</v>
      </c>
      <c r="O26" s="73">
        <f t="shared" si="0"/>
        <v>3103.8363636363633</v>
      </c>
      <c r="P26" s="498">
        <f t="shared" si="1"/>
        <v>3414.22</v>
      </c>
      <c r="Q26" s="564"/>
      <c r="R26" s="564"/>
      <c r="S26" s="564"/>
      <c r="T26" s="564"/>
      <c r="U26" s="564"/>
      <c r="V26" s="564"/>
    </row>
    <row r="27" spans="1:22" x14ac:dyDescent="0.15">
      <c r="A27" s="286" t="str">
        <f>'Tariffs Jan2023'!F21</f>
        <v>Dodo Power &amp; Gas</v>
      </c>
      <c r="B27" s="47" t="str">
        <f>'Tariffs Jan2023'!D21</f>
        <v>Multinet Metro 2</v>
      </c>
      <c r="C27" s="287">
        <f>'Tariffs Jan2023'!E21</f>
        <v>44562</v>
      </c>
      <c r="D27" s="85">
        <f>365*'Tariffs Jan2023'!H21/100</f>
        <v>205.42863636363631</v>
      </c>
      <c r="E27" s="85">
        <f>IF($C$5*'Tariffs Jan2023'!AK21/'Tariffs Jan2023'!AI21&gt;='Tariffs Jan2023'!J21,( 'Tariffs Jan2023'!J21*'Tariffs Jan2023'!O21/100)* 'Tariffs Jan2023'!AI21,($C$5*'Tariffs Jan2023'!AK21/'Tariffs Jan2023'!AI21*'Tariffs Jan2023'!O21/100)* 'Tariffs Jan2023'!AI21)</f>
        <v>276.5454545454545</v>
      </c>
      <c r="F27" s="85">
        <f>IF($C$5*'Tariffs Jan2023'!AK21/'Tariffs Jan2023'!AI21&lt;'Tariffs Jan2023'!J21,0,IF($C$5*'Tariffs Jan2023'!AK21/'Tariffs Jan2023'!AI21&lt;='Tariffs Jan2023'!K21,($C$5*'Tariffs Jan2023'!AK21/'Tariffs Jan2023'!AI21-'Tariffs Jan2023'!J21)*('Tariffs Jan2023'!P21/100)*'Tariffs Jan2023'!AI21,('Tariffs Jan2023'!K21-'Tariffs Jan2023'!J21)*('Tariffs Jan2023'!P21/100)*'Tariffs Jan2023'!AI21))</f>
        <v>238.09090909090912</v>
      </c>
      <c r="G27" s="85">
        <f>IF($C$5*'Tariffs Jan2023'!AK21/'Tariffs Jan2023'!AI21&lt;'Tariffs Jan2023'!K21,0,IF($C$5*'Tariffs Jan2023'!AK21/'Tariffs Jan2023'!AI21&lt;='Tariffs Jan2023'!L21,($C$5*'Tariffs Jan2023'!AK21/'Tariffs Jan2023'!AI21-'Tariffs Jan2023'!K21)*('Tariffs Jan2023'!Q21/100)*'Tariffs Jan2023'!AI21,('Tariffs Jan2023'!L21-'Tariffs Jan2023'!K21)*('Tariffs Jan2023'!Q21/100)*'Tariffs Jan2023'!AI21))</f>
        <v>199.6363636363636</v>
      </c>
      <c r="H27" s="85">
        <f>IF($C$5*'Tariffs Jan2023'!AK21/'Tariffs Jan2023'!AI21&lt;'Tariffs Jan2023'!L21,0,IF($C$5*'Tariffs Jan2023'!AK21/'Tariffs Jan2023'!AI21&lt;='Tariffs Jan2023'!M21,($C$5*'Tariffs Jan2023'!AK21/'Tariffs Jan2023'!AI21-'Tariffs Jan2023'!L21)*('Tariffs Jan2023'!R21/100)*'Tariffs Jan2023'!AI21,('Tariffs Jan2023'!M21-'Tariffs Jan2023'!L21)*('Tariffs Jan2023'!R21/100)*'Tariffs Jan2023'!AI21))</f>
        <v>98.181818181818187</v>
      </c>
      <c r="I27" s="85">
        <f>IF(($C$5*'Tariffs Jan2023'!AK21/'Tariffs Jan2023'!AI21&gt;'Tariffs Jan2023'!M21),($C$5*'Tariffs Jan2023'!AK21/'Tariffs Jan2023'!AI21-'Tariffs Jan2023'!M21)*'Tariffs Jan2023'!S21/100*'Tariffs Jan2023'!AI21,0)</f>
        <v>0</v>
      </c>
      <c r="J27" s="85">
        <f>IF($C$5*'Tariffs Jan2023'!AL21/'Tariffs Jan2023'!AJ21&gt;='Tariffs Jan2023'!J21,('Tariffs Jan2023'!J21*'Tariffs Jan2023'!U21/100)* 'Tariffs Jan2023'!AJ21,($C$5*'Tariffs Jan2023'!AL21/'Tariffs Jan2023'!AJ21*'Tariffs Jan2023'!U21/100)* 'Tariffs Jan2023'!AJ21)</f>
        <v>260.18181818181813</v>
      </c>
      <c r="K27" s="85">
        <f>IF($C$5*'Tariffs Jan2023'!AL21/'Tariffs Jan2023'!AJ21&lt;'Tariffs Jan2023'!J21,0,IF($C$5*'Tariffs Jan2023'!AL21/'Tariffs Jan2023'!AJ21&lt;='Tariffs Jan2023'!K21,($C$5*'Tariffs Jan2023'!AL21/'Tariffs Jan2023'!AJ21-'Tariffs Jan2023'!J21)*('Tariffs Jan2023'!V21/100)*'Tariffs Jan2023'!AJ21,('Tariffs Jan2023'!K21-'Tariffs Jan2023'!J21)*('Tariffs Jan2023'!V21/100)*'Tariffs Jan2023'!AJ21))</f>
        <v>226.63636363636363</v>
      </c>
      <c r="L27" s="85">
        <f>IF($C$5*'Tariffs Jan2023'!AL21/'Tariffs Jan2023'!AJ21&lt;'Tariffs Jan2023'!K21,0,IF($C$5*'Tariffs Jan2023'!AL21/'Tariffs Jan2023'!AJ21&lt;='Tariffs Jan2023'!L21,($C$5*'Tariffs Jan2023'!AL21/'Tariffs Jan2023'!AJ21-'Tariffs Jan2023'!K21)*('Tariffs Jan2023'!W21/100)*'Tariffs Jan2023'!AJ21,('Tariffs Jan2023'!L21-'Tariffs Jan2023'!K21)*('Tariffs Jan2023'!W21/100)*'Tariffs Jan2023'!AJ21))</f>
        <v>193.90909090909093</v>
      </c>
      <c r="M27" s="85">
        <f>IF($C$5*'Tariffs Jan2023'!AL21/'Tariffs Jan2023'!AJ21&lt;'Tariffs Jan2023'!L21,0,IF($C$5*'Tariffs Jan2023'!AL21/'Tariffs Jan2023'!AJ21&lt;='Tariffs Jan2023'!M21,($C$5*'Tariffs Jan2023'!AL21/'Tariffs Jan2023'!AJ21-'Tariffs Jan2023'!L21)*('Tariffs Jan2023'!X21/100)*'Tariffs Jan2023'!AJ21,('Tariffs Jan2023'!M21-'Tariffs Jan2023'!L21)*('Tariffs Jan2023'!X21/100)*'Tariffs Jan2023'!AJ21))</f>
        <v>96.545454545454533</v>
      </c>
      <c r="N27" s="85">
        <f>IF(($C$5*'Tariffs Jan2023'!AL21/'Tariffs Jan2023'!AJ21&gt;'Tariffs Jan2023'!M21),($C$5*'Tariffs Jan2023'!AL21/'Tariffs Jan2023'!AJ21-'Tariffs Jan2023'!M21)*'Tariffs Jan2023'!Y21/100*'Tariffs Jan2023'!AJ21,0)</f>
        <v>0</v>
      </c>
      <c r="O27" s="73">
        <f t="shared" si="0"/>
        <v>1795.1559090909091</v>
      </c>
      <c r="P27" s="498">
        <f t="shared" si="1"/>
        <v>1974.6715000000002</v>
      </c>
      <c r="Q27" s="564"/>
      <c r="R27" s="564"/>
      <c r="S27" s="564"/>
      <c r="T27" s="564"/>
      <c r="U27" s="564"/>
      <c r="V27" s="564"/>
    </row>
    <row r="28" spans="1:22" x14ac:dyDescent="0.15">
      <c r="A28" s="286" t="str">
        <f>'Tariffs Jan2023'!F22</f>
        <v>EnergyAustralia</v>
      </c>
      <c r="B28" s="47" t="str">
        <f>'Tariffs Jan2023'!D22</f>
        <v>Multinet Metro 2</v>
      </c>
      <c r="C28" s="287">
        <f>'Tariffs Jan2023'!E22</f>
        <v>44927</v>
      </c>
      <c r="D28" s="85">
        <f>365*'Tariffs Jan2023'!H22/100</f>
        <v>363.48159999999996</v>
      </c>
      <c r="E28" s="85">
        <f>IF($C$5*'Tariffs Jan2023'!AK22/'Tariffs Jan2023'!AI22&gt;='Tariffs Jan2023'!J22,( 'Tariffs Jan2023'!J22*'Tariffs Jan2023'!O22/100)* 'Tariffs Jan2023'!AI22,($C$5*'Tariffs Jan2023'!AK22/'Tariffs Jan2023'!AI22*'Tariffs Jan2023'!O22/100)* 'Tariffs Jan2023'!AI22)</f>
        <v>373.01400000000001</v>
      </c>
      <c r="F28" s="85">
        <f>IF($C$5*'Tariffs Jan2023'!AK22/'Tariffs Jan2023'!AI22&lt;'Tariffs Jan2023'!J22,0,IF($C$5*'Tariffs Jan2023'!AK22/'Tariffs Jan2023'!AI22&lt;='Tariffs Jan2023'!K22,($C$5*'Tariffs Jan2023'!AK22/'Tariffs Jan2023'!AI22-'Tariffs Jan2023'!J22)*('Tariffs Jan2023'!P22/100)*'Tariffs Jan2023'!AI22,('Tariffs Jan2023'!K22-'Tariffs Jan2023'!J22)*('Tariffs Jan2023'!P22/100)*'Tariffs Jan2023'!AI22))</f>
        <v>309.94200000000001</v>
      </c>
      <c r="G28" s="85">
        <f>IF($C$5*'Tariffs Jan2023'!AK22/'Tariffs Jan2023'!AI22&lt;'Tariffs Jan2023'!K22,0,IF($C$5*'Tariffs Jan2023'!AK22/'Tariffs Jan2023'!AI22&lt;='Tariffs Jan2023'!L22,($C$5*'Tariffs Jan2023'!AK22/'Tariffs Jan2023'!AI22-'Tariffs Jan2023'!K22)*('Tariffs Jan2023'!Q22/100)*'Tariffs Jan2023'!AI22,('Tariffs Jan2023'!L22-'Tariffs Jan2023'!K22)*('Tariffs Jan2023'!Q22/100)*'Tariffs Jan2023'!AI22))</f>
        <v>254.68199999999996</v>
      </c>
      <c r="H28" s="85">
        <f>IF($C$5*'Tariffs Jan2023'!AK22/'Tariffs Jan2023'!AI22&lt;'Tariffs Jan2023'!L22,0,IF($C$5*'Tariffs Jan2023'!AK22/'Tariffs Jan2023'!AI22&lt;='Tariffs Jan2023'!M22,($C$5*'Tariffs Jan2023'!AK22/'Tariffs Jan2023'!AI22-'Tariffs Jan2023'!L22)*('Tariffs Jan2023'!R22/100)*'Tariffs Jan2023'!AI22,('Tariffs Jan2023'!M22-'Tariffs Jan2023'!L22)*('Tariffs Jan2023'!R22/100)*'Tariffs Jan2023'!AI22))</f>
        <v>115.77149999999997</v>
      </c>
      <c r="I28" s="85">
        <f>IF(($C$5*'Tariffs Jan2023'!AK22/'Tariffs Jan2023'!AI22&gt;'Tariffs Jan2023'!M22),($C$5*'Tariffs Jan2023'!AK22/'Tariffs Jan2023'!AI22-'Tariffs Jan2023'!M22)*'Tariffs Jan2023'!S22/100*'Tariffs Jan2023'!AI22,0)</f>
        <v>0</v>
      </c>
      <c r="J28" s="85">
        <f>IF($C$5*'Tariffs Jan2023'!AL22/'Tariffs Jan2023'!AJ22&gt;='Tariffs Jan2023'!J22,('Tariffs Jan2023'!J22*'Tariffs Jan2023'!U22/100)* 'Tariffs Jan2023'!AJ22,($C$5*'Tariffs Jan2023'!AL22/'Tariffs Jan2023'!AJ22*'Tariffs Jan2023'!U22/100)* 'Tariffs Jan2023'!AJ22)</f>
        <v>350.88299999999998</v>
      </c>
      <c r="K28" s="85">
        <f>IF($C$5*'Tariffs Jan2023'!AL22/'Tariffs Jan2023'!AJ22&lt;'Tariffs Jan2023'!J22,0,IF($C$5*'Tariffs Jan2023'!AL22/'Tariffs Jan2023'!AJ22&lt;='Tariffs Jan2023'!K22,($C$5*'Tariffs Jan2023'!AL22/'Tariffs Jan2023'!AJ22-'Tariffs Jan2023'!J22)*('Tariffs Jan2023'!V22/100)*'Tariffs Jan2023'!AJ22,('Tariffs Jan2023'!K22-'Tariffs Jan2023'!J22)*('Tariffs Jan2023'!V22/100)*'Tariffs Jan2023'!AJ22))</f>
        <v>295.74900000000002</v>
      </c>
      <c r="L28" s="85">
        <f>IF($C$5*'Tariffs Jan2023'!AL22/'Tariffs Jan2023'!AJ22&lt;'Tariffs Jan2023'!K22,0,IF($C$5*'Tariffs Jan2023'!AL22/'Tariffs Jan2023'!AJ22&lt;='Tariffs Jan2023'!L22,($C$5*'Tariffs Jan2023'!AL22/'Tariffs Jan2023'!AJ22-'Tariffs Jan2023'!K22)*('Tariffs Jan2023'!W22/100)*'Tariffs Jan2023'!AJ22,('Tariffs Jan2023'!L22-'Tariffs Jan2023'!K22)*('Tariffs Jan2023'!W22/100)*'Tariffs Jan2023'!AJ22))</f>
        <v>239.60699999999997</v>
      </c>
      <c r="M28" s="85">
        <f>IF($C$5*'Tariffs Jan2023'!AL22/'Tariffs Jan2023'!AJ22&lt;'Tariffs Jan2023'!L22,0,IF($C$5*'Tariffs Jan2023'!AL22/'Tariffs Jan2023'!AJ22&lt;='Tariffs Jan2023'!M22,($C$5*'Tariffs Jan2023'!AL22/'Tariffs Jan2023'!AJ22-'Tariffs Jan2023'!L22)*('Tariffs Jan2023'!X22/100)*'Tariffs Jan2023'!AJ22,('Tariffs Jan2023'!M22-'Tariffs Jan2023'!L22)*('Tariffs Jan2023'!X22/100)*'Tariffs Jan2023'!AJ22))</f>
        <v>111.0915</v>
      </c>
      <c r="N28" s="85">
        <f>IF(($C$5*'Tariffs Jan2023'!AL22/'Tariffs Jan2023'!AJ22&gt;'Tariffs Jan2023'!M22),($C$5*'Tariffs Jan2023'!AL22/'Tariffs Jan2023'!AJ22-'Tariffs Jan2023'!M22)*'Tariffs Jan2023'!Y22/100*'Tariffs Jan2023'!AJ22,0)</f>
        <v>0</v>
      </c>
      <c r="O28" s="73">
        <f t="shared" si="0"/>
        <v>2414.2216000000003</v>
      </c>
      <c r="P28" s="498">
        <f t="shared" si="1"/>
        <v>2655.6437600000004</v>
      </c>
      <c r="Q28" s="564"/>
      <c r="R28" s="564"/>
      <c r="S28" s="564"/>
      <c r="T28" s="564"/>
      <c r="U28" s="564"/>
      <c r="V28" s="564"/>
    </row>
    <row r="29" spans="1:22" x14ac:dyDescent="0.15">
      <c r="A29" s="286" t="str">
        <f>'Tariffs Jan2023'!F23</f>
        <v>Lumo Energy</v>
      </c>
      <c r="B29" s="47" t="str">
        <f>'Tariffs Jan2023'!D23</f>
        <v>Multinet Metro 2</v>
      </c>
      <c r="C29" s="287">
        <f>'Tariffs Jan2023'!E23</f>
        <v>44927</v>
      </c>
      <c r="D29" s="85">
        <f>365*'Tariffs Jan2023'!H23/100</f>
        <v>299.3</v>
      </c>
      <c r="E29" s="85">
        <f>IF($C$5*'Tariffs Jan2023'!AK23/'Tariffs Jan2023'!AI23&gt;='Tariffs Jan2023'!J23,( 'Tariffs Jan2023'!J23*'Tariffs Jan2023'!O23/100)* 'Tariffs Jan2023'!AI23,($C$5*'Tariffs Jan2023'!AK23/'Tariffs Jan2023'!AI23*'Tariffs Jan2023'!O23/100)* 'Tariffs Jan2023'!AI23)</f>
        <v>294.29999999999995</v>
      </c>
      <c r="F29" s="85">
        <f>IF($C$5*'Tariffs Jan2023'!AK23/'Tariffs Jan2023'!AI23&lt;'Tariffs Jan2023'!J23,0,IF($C$5*'Tariffs Jan2023'!AK23/'Tariffs Jan2023'!AI23&lt;='Tariffs Jan2023'!K23,($C$5*'Tariffs Jan2023'!AK23/'Tariffs Jan2023'!AI23-'Tariffs Jan2023'!J23)*('Tariffs Jan2023'!P23/100)*'Tariffs Jan2023'!AI23,('Tariffs Jan2023'!K23-'Tariffs Jan2023'!J23)*('Tariffs Jan2023'!P23/100)*'Tariffs Jan2023'!AI23))</f>
        <v>256.49999999999994</v>
      </c>
      <c r="G29" s="85">
        <f>IF($C$5*'Tariffs Jan2023'!AK23/'Tariffs Jan2023'!AI23&lt;'Tariffs Jan2023'!K23,0,IF($C$5*'Tariffs Jan2023'!AK23/'Tariffs Jan2023'!AI23&lt;='Tariffs Jan2023'!L23,($C$5*'Tariffs Jan2023'!AK23/'Tariffs Jan2023'!AI23-'Tariffs Jan2023'!K23)*('Tariffs Jan2023'!Q23/100)*'Tariffs Jan2023'!AI23,('Tariffs Jan2023'!L23-'Tariffs Jan2023'!K23)*('Tariffs Jan2023'!Q23/100)*'Tariffs Jan2023'!AI23))</f>
        <v>222.29999999999998</v>
      </c>
      <c r="H29" s="85">
        <f>IF($C$5*'Tariffs Jan2023'!AK23/'Tariffs Jan2023'!AI23&lt;'Tariffs Jan2023'!L23,0,IF($C$5*'Tariffs Jan2023'!AK23/'Tariffs Jan2023'!AI23&lt;='Tariffs Jan2023'!M23,($C$5*'Tariffs Jan2023'!AK23/'Tariffs Jan2023'!AI23-'Tariffs Jan2023'!L23)*('Tariffs Jan2023'!R23/100)*'Tariffs Jan2023'!AI23,('Tariffs Jan2023'!M23-'Tariffs Jan2023'!L23)*('Tariffs Jan2023'!R23/100)*'Tariffs Jan2023'!AI23))</f>
        <v>103.5</v>
      </c>
      <c r="I29" s="85">
        <f>IF(($C$5*'Tariffs Jan2023'!AK23/'Tariffs Jan2023'!AI23&gt;'Tariffs Jan2023'!M23),($C$5*'Tariffs Jan2023'!AK23/'Tariffs Jan2023'!AI23-'Tariffs Jan2023'!M23)*'Tariffs Jan2023'!S23/100*'Tariffs Jan2023'!AI23,0)</f>
        <v>0</v>
      </c>
      <c r="J29" s="85">
        <f>IF($C$5*'Tariffs Jan2023'!AL23/'Tariffs Jan2023'!AJ23&gt;='Tariffs Jan2023'!J23,('Tariffs Jan2023'!J23*'Tariffs Jan2023'!U23/100)* 'Tariffs Jan2023'!AJ23,($C$5*'Tariffs Jan2023'!AL23/'Tariffs Jan2023'!AJ23*'Tariffs Jan2023'!U23/100)* 'Tariffs Jan2023'!AJ23)</f>
        <v>268.20000000000005</v>
      </c>
      <c r="K29" s="85">
        <f>IF($C$5*'Tariffs Jan2023'!AL23/'Tariffs Jan2023'!AJ23&lt;'Tariffs Jan2023'!J23,0,IF($C$5*'Tariffs Jan2023'!AL23/'Tariffs Jan2023'!AJ23&lt;='Tariffs Jan2023'!K23,($C$5*'Tariffs Jan2023'!AL23/'Tariffs Jan2023'!AJ23-'Tariffs Jan2023'!J23)*('Tariffs Jan2023'!V23/100)*'Tariffs Jan2023'!AJ23,('Tariffs Jan2023'!K23-'Tariffs Jan2023'!J23)*('Tariffs Jan2023'!V23/100)*'Tariffs Jan2023'!AJ23))</f>
        <v>241.2</v>
      </c>
      <c r="L29" s="85">
        <f>IF($C$5*'Tariffs Jan2023'!AL23/'Tariffs Jan2023'!AJ23&lt;'Tariffs Jan2023'!K23,0,IF($C$5*'Tariffs Jan2023'!AL23/'Tariffs Jan2023'!AJ23&lt;='Tariffs Jan2023'!L23,($C$5*'Tariffs Jan2023'!AL23/'Tariffs Jan2023'!AJ23-'Tariffs Jan2023'!K23)*('Tariffs Jan2023'!W23/100)*'Tariffs Jan2023'!AJ23,('Tariffs Jan2023'!L23-'Tariffs Jan2023'!K23)*('Tariffs Jan2023'!W23/100)*'Tariffs Jan2023'!AJ23))</f>
        <v>214.2</v>
      </c>
      <c r="M29" s="85">
        <f>IF($C$5*'Tariffs Jan2023'!AL23/'Tariffs Jan2023'!AJ23&lt;'Tariffs Jan2023'!L23,0,IF($C$5*'Tariffs Jan2023'!AL23/'Tariffs Jan2023'!AJ23&lt;='Tariffs Jan2023'!M23,($C$5*'Tariffs Jan2023'!AL23/'Tariffs Jan2023'!AJ23-'Tariffs Jan2023'!L23)*('Tariffs Jan2023'!X23/100)*'Tariffs Jan2023'!AJ23,('Tariffs Jan2023'!M23-'Tariffs Jan2023'!L23)*('Tariffs Jan2023'!X23/100)*'Tariffs Jan2023'!AJ23))</f>
        <v>101.25</v>
      </c>
      <c r="N29" s="85">
        <f>IF(($C$5*'Tariffs Jan2023'!AL23/'Tariffs Jan2023'!AJ23&gt;'Tariffs Jan2023'!M23),($C$5*'Tariffs Jan2023'!AL23/'Tariffs Jan2023'!AJ23-'Tariffs Jan2023'!M23)*'Tariffs Jan2023'!Y23/100*'Tariffs Jan2023'!AJ23,0)</f>
        <v>0</v>
      </c>
      <c r="O29" s="73">
        <f t="shared" si="0"/>
        <v>2000.75</v>
      </c>
      <c r="P29" s="498">
        <f t="shared" si="1"/>
        <v>2200.8250000000003</v>
      </c>
      <c r="Q29" s="564"/>
      <c r="R29" s="564"/>
      <c r="S29" s="564"/>
      <c r="T29" s="564"/>
      <c r="U29" s="564"/>
      <c r="V29" s="564"/>
    </row>
    <row r="30" spans="1:22" x14ac:dyDescent="0.15">
      <c r="A30" s="286" t="str">
        <f>'Tariffs Jan2023'!F24</f>
        <v>Momentum Energy</v>
      </c>
      <c r="B30" s="47" t="str">
        <f>'Tariffs Jan2023'!D24</f>
        <v>Multinet Metro 2</v>
      </c>
      <c r="C30" s="287">
        <f>'Tariffs Jan2023'!E24</f>
        <v>44927</v>
      </c>
      <c r="D30" s="85">
        <f>365*'Tariffs Jan2023'!H24/100</f>
        <v>328.86500000000001</v>
      </c>
      <c r="E30" s="85">
        <f>IF($C$5*'Tariffs Jan2023'!AK24/'Tariffs Jan2023'!AI24&gt;='Tariffs Jan2023'!J24,( 'Tariffs Jan2023'!J24*'Tariffs Jan2023'!O24/100)* 'Tariffs Jan2023'!AI24,($C$5*'Tariffs Jan2023'!AK24/'Tariffs Jan2023'!AI24*'Tariffs Jan2023'!O24/100)* 'Tariffs Jan2023'!AI24)</f>
        <v>378</v>
      </c>
      <c r="F30" s="85">
        <f>IF($C$5*'Tariffs Jan2023'!AK24/'Tariffs Jan2023'!AI24&lt;'Tariffs Jan2023'!J24,0,IF($C$5*'Tariffs Jan2023'!AK24/'Tariffs Jan2023'!AI24&lt;='Tariffs Jan2023'!K24,($C$5*'Tariffs Jan2023'!AK24/'Tariffs Jan2023'!AI24-'Tariffs Jan2023'!J24)*('Tariffs Jan2023'!P24/100)*'Tariffs Jan2023'!AI24,('Tariffs Jan2023'!K24-'Tariffs Jan2023'!J24)*('Tariffs Jan2023'!P24/100)*'Tariffs Jan2023'!AI24))</f>
        <v>333.00000000000006</v>
      </c>
      <c r="G30" s="85">
        <f>IF($C$5*'Tariffs Jan2023'!AK24/'Tariffs Jan2023'!AI24&lt;'Tariffs Jan2023'!K24,0,IF($C$5*'Tariffs Jan2023'!AK24/'Tariffs Jan2023'!AI24&lt;='Tariffs Jan2023'!L24,($C$5*'Tariffs Jan2023'!AK24/'Tariffs Jan2023'!AI24-'Tariffs Jan2023'!K24)*('Tariffs Jan2023'!Q24/100)*'Tariffs Jan2023'!AI24,('Tariffs Jan2023'!L24-'Tariffs Jan2023'!K24)*('Tariffs Jan2023'!Q24/100)*'Tariffs Jan2023'!AI24))</f>
        <v>288</v>
      </c>
      <c r="H30" s="85">
        <f>IF($C$5*'Tariffs Jan2023'!AK24/'Tariffs Jan2023'!AI24&lt;'Tariffs Jan2023'!L24,0,IF($C$5*'Tariffs Jan2023'!AK24/'Tariffs Jan2023'!AI24&lt;='Tariffs Jan2023'!M24,($C$5*'Tariffs Jan2023'!AK24/'Tariffs Jan2023'!AI24-'Tariffs Jan2023'!L24)*('Tariffs Jan2023'!R24/100)*'Tariffs Jan2023'!AI24,('Tariffs Jan2023'!M24-'Tariffs Jan2023'!L24)*('Tariffs Jan2023'!R24/100)*'Tariffs Jan2023'!AI24))</f>
        <v>134.99999999999997</v>
      </c>
      <c r="I30" s="85">
        <f>IF(($C$5*'Tariffs Jan2023'!AK24/'Tariffs Jan2023'!AI24&gt;'Tariffs Jan2023'!M24),($C$5*'Tariffs Jan2023'!AK24/'Tariffs Jan2023'!AI24-'Tariffs Jan2023'!M24)*'Tariffs Jan2023'!S24/100*'Tariffs Jan2023'!AI24,0)</f>
        <v>0</v>
      </c>
      <c r="J30" s="85">
        <f>IF($C$5*'Tariffs Jan2023'!AL24/'Tariffs Jan2023'!AJ24&gt;='Tariffs Jan2023'!J24,('Tariffs Jan2023'!J24*'Tariffs Jan2023'!U24/100)* 'Tariffs Jan2023'!AJ24,($C$5*'Tariffs Jan2023'!AL24/'Tariffs Jan2023'!AJ24*'Tariffs Jan2023'!U24/100)* 'Tariffs Jan2023'!AJ24)</f>
        <v>360</v>
      </c>
      <c r="K30" s="85">
        <f>IF($C$5*'Tariffs Jan2023'!AL24/'Tariffs Jan2023'!AJ24&lt;'Tariffs Jan2023'!J24,0,IF($C$5*'Tariffs Jan2023'!AL24/'Tariffs Jan2023'!AJ24&lt;='Tariffs Jan2023'!K24,($C$5*'Tariffs Jan2023'!AL24/'Tariffs Jan2023'!AJ24-'Tariffs Jan2023'!J24)*('Tariffs Jan2023'!V24/100)*'Tariffs Jan2023'!AJ24,('Tariffs Jan2023'!K24-'Tariffs Jan2023'!J24)*('Tariffs Jan2023'!V24/100)*'Tariffs Jan2023'!AJ24))</f>
        <v>315.00000000000006</v>
      </c>
      <c r="L30" s="85">
        <f>IF($C$5*'Tariffs Jan2023'!AL24/'Tariffs Jan2023'!AJ24&lt;'Tariffs Jan2023'!K24,0,IF($C$5*'Tariffs Jan2023'!AL24/'Tariffs Jan2023'!AJ24&lt;='Tariffs Jan2023'!L24,($C$5*'Tariffs Jan2023'!AL24/'Tariffs Jan2023'!AJ24-'Tariffs Jan2023'!K24)*('Tariffs Jan2023'!W24/100)*'Tariffs Jan2023'!AJ24,('Tariffs Jan2023'!L24-'Tariffs Jan2023'!K24)*('Tariffs Jan2023'!W24/100)*'Tariffs Jan2023'!AJ24))</f>
        <v>279</v>
      </c>
      <c r="M30" s="85">
        <f>IF($C$5*'Tariffs Jan2023'!AL24/'Tariffs Jan2023'!AJ24&lt;'Tariffs Jan2023'!L24,0,IF($C$5*'Tariffs Jan2023'!AL24/'Tariffs Jan2023'!AJ24&lt;='Tariffs Jan2023'!M24,($C$5*'Tariffs Jan2023'!AL24/'Tariffs Jan2023'!AJ24-'Tariffs Jan2023'!L24)*('Tariffs Jan2023'!X24/100)*'Tariffs Jan2023'!AJ24,('Tariffs Jan2023'!M24-'Tariffs Jan2023'!L24)*('Tariffs Jan2023'!X24/100)*'Tariffs Jan2023'!AJ24))</f>
        <v>130.5</v>
      </c>
      <c r="N30" s="85">
        <f>IF(($C$5*'Tariffs Jan2023'!AL24/'Tariffs Jan2023'!AJ24&gt;'Tariffs Jan2023'!M24),($C$5*'Tariffs Jan2023'!AL24/'Tariffs Jan2023'!AJ24-'Tariffs Jan2023'!M24)*'Tariffs Jan2023'!Y24/100*'Tariffs Jan2023'!AJ24,0)</f>
        <v>0</v>
      </c>
      <c r="O30" s="73">
        <f t="shared" si="0"/>
        <v>2547.3650000000002</v>
      </c>
      <c r="P30" s="498">
        <f t="shared" si="1"/>
        <v>2802.1015000000007</v>
      </c>
      <c r="Q30" s="564"/>
      <c r="R30" s="564"/>
      <c r="S30" s="564"/>
      <c r="T30" s="564"/>
      <c r="U30" s="564"/>
      <c r="V30" s="564"/>
    </row>
    <row r="31" spans="1:22" ht="14" customHeight="1" x14ac:dyDescent="0.15">
      <c r="A31" s="286" t="str">
        <f>'Tariffs Jan2023'!F25</f>
        <v>Origin Energy</v>
      </c>
      <c r="B31" s="47" t="str">
        <f>'Tariffs Jan2023'!D25</f>
        <v>Multinet Metro 2</v>
      </c>
      <c r="C31" s="287">
        <f>'Tariffs Jan2023'!E25</f>
        <v>44958</v>
      </c>
      <c r="D31" s="85">
        <f>365*'Tariffs Jan2023'!H25/100</f>
        <v>316.52136363636362</v>
      </c>
      <c r="E31" s="85">
        <f>IF($C$5*'Tariffs Jan2023'!AK25/'Tariffs Jan2023'!AI25&gt;='Tariffs Jan2023'!J25,( 'Tariffs Jan2023'!J25*'Tariffs Jan2023'!O25/100)* 'Tariffs Jan2023'!AI25,($C$5*'Tariffs Jan2023'!AK25/'Tariffs Jan2023'!AI25*'Tariffs Jan2023'!O25/100)* 'Tariffs Jan2023'!AI25)</f>
        <v>652.90909090909076</v>
      </c>
      <c r="F31" s="85">
        <f>IF($C$5*'Tariffs Jan2023'!AK25/'Tariffs Jan2023'!AI25&lt;'Tariffs Jan2023'!J25,0,IF($C$5*'Tariffs Jan2023'!AK25/'Tariffs Jan2023'!AI25&lt;='Tariffs Jan2023'!K25,($C$5*'Tariffs Jan2023'!AK25/'Tariffs Jan2023'!AI25-'Tariffs Jan2023'!J25)*('Tariffs Jan2023'!P25/100)*'Tariffs Jan2023'!AI25,('Tariffs Jan2023'!K25-'Tariffs Jan2023'!J25)*('Tariffs Jan2023'!P25/100)*'Tariffs Jan2023'!AI25))</f>
        <v>0</v>
      </c>
      <c r="G31" s="85">
        <f>IF($C$5*'Tariffs Jan2023'!AK25/'Tariffs Jan2023'!AI25&lt;'Tariffs Jan2023'!K25,0,IF($C$5*'Tariffs Jan2023'!AK25/'Tariffs Jan2023'!AI25&lt;='Tariffs Jan2023'!L25,($C$5*'Tariffs Jan2023'!AK25/'Tariffs Jan2023'!AI25-'Tariffs Jan2023'!K25)*('Tariffs Jan2023'!Q25/100)*'Tariffs Jan2023'!AI25,('Tariffs Jan2023'!L25-'Tariffs Jan2023'!K25)*('Tariffs Jan2023'!Q25/100)*'Tariffs Jan2023'!AI25))</f>
        <v>0</v>
      </c>
      <c r="H31" s="85">
        <f>IF($C$5*'Tariffs Jan2023'!AK25/'Tariffs Jan2023'!AI25&lt;'Tariffs Jan2023'!L25,0,IF($C$5*'Tariffs Jan2023'!AK25/'Tariffs Jan2023'!AI25&lt;='Tariffs Jan2023'!M25,($C$5*'Tariffs Jan2023'!AK25/'Tariffs Jan2023'!AI25-'Tariffs Jan2023'!L25)*('Tariffs Jan2023'!R25/100)*'Tariffs Jan2023'!AI25,('Tariffs Jan2023'!M25-'Tariffs Jan2023'!L25)*('Tariffs Jan2023'!R25/100)*'Tariffs Jan2023'!AI25))</f>
        <v>0</v>
      </c>
      <c r="I31" s="85">
        <f>IF(($C$5*'Tariffs Jan2023'!AK25/'Tariffs Jan2023'!AI25&gt;'Tariffs Jan2023'!M25),($C$5*'Tariffs Jan2023'!AK25/'Tariffs Jan2023'!AI25-'Tariffs Jan2023'!M25)*'Tariffs Jan2023'!S25/100*'Tariffs Jan2023'!AI25,0)</f>
        <v>325.22727272727275</v>
      </c>
      <c r="J31" s="85">
        <f>IF($C$5*'Tariffs Jan2023'!AL25/'Tariffs Jan2023'!AJ25&gt;='Tariffs Jan2023'!J25,('Tariffs Jan2023'!J25*'Tariffs Jan2023'!U25/100)* 'Tariffs Jan2023'!AJ25,($C$5*'Tariffs Jan2023'!AL25/'Tariffs Jan2023'!AJ25*'Tariffs Jan2023'!U25/100)* 'Tariffs Jan2023'!AJ25)</f>
        <v>652.90909090909076</v>
      </c>
      <c r="K31" s="85">
        <f>IF($C$5*'Tariffs Jan2023'!AL25/'Tariffs Jan2023'!AJ25&lt;'Tariffs Jan2023'!J25,0,IF($C$5*'Tariffs Jan2023'!AL25/'Tariffs Jan2023'!AJ25&lt;='Tariffs Jan2023'!K25,($C$5*'Tariffs Jan2023'!AL25/'Tariffs Jan2023'!AJ25-'Tariffs Jan2023'!J25)*('Tariffs Jan2023'!V25/100)*'Tariffs Jan2023'!AJ25,('Tariffs Jan2023'!K25-'Tariffs Jan2023'!J25)*('Tariffs Jan2023'!V25/100)*'Tariffs Jan2023'!AJ25))</f>
        <v>0</v>
      </c>
      <c r="L31" s="85">
        <f>IF($C$5*'Tariffs Jan2023'!AL25/'Tariffs Jan2023'!AJ25&lt;'Tariffs Jan2023'!K25,0,IF($C$5*'Tariffs Jan2023'!AL25/'Tariffs Jan2023'!AJ25&lt;='Tariffs Jan2023'!L25,($C$5*'Tariffs Jan2023'!AL25/'Tariffs Jan2023'!AJ25-'Tariffs Jan2023'!K25)*('Tariffs Jan2023'!W25/100)*'Tariffs Jan2023'!AJ25,('Tariffs Jan2023'!L25-'Tariffs Jan2023'!K25)*('Tariffs Jan2023'!W25/100)*'Tariffs Jan2023'!AJ25))</f>
        <v>0</v>
      </c>
      <c r="M31" s="85">
        <f>IF($C$5*'Tariffs Jan2023'!AL25/'Tariffs Jan2023'!AJ25&lt;'Tariffs Jan2023'!L25,0,IF($C$5*'Tariffs Jan2023'!AL25/'Tariffs Jan2023'!AJ25&lt;='Tariffs Jan2023'!M25,($C$5*'Tariffs Jan2023'!AL25/'Tariffs Jan2023'!AJ25-'Tariffs Jan2023'!L25)*('Tariffs Jan2023'!X25/100)*'Tariffs Jan2023'!AJ25,('Tariffs Jan2023'!M25-'Tariffs Jan2023'!L25)*('Tariffs Jan2023'!X25/100)*'Tariffs Jan2023'!AJ25))</f>
        <v>0</v>
      </c>
      <c r="N31" s="85">
        <f>IF(($C$5*'Tariffs Jan2023'!AL25/'Tariffs Jan2023'!AJ25&gt;'Tariffs Jan2023'!M25),($C$5*'Tariffs Jan2023'!AL25/'Tariffs Jan2023'!AJ25-'Tariffs Jan2023'!M25)*'Tariffs Jan2023'!Y25/100*'Tariffs Jan2023'!AJ25,0)</f>
        <v>325.22727272727275</v>
      </c>
      <c r="O31" s="73">
        <f t="shared" si="0"/>
        <v>2272.7940909090908</v>
      </c>
      <c r="P31" s="498">
        <f t="shared" si="1"/>
        <v>2500.0735</v>
      </c>
      <c r="Q31" s="564"/>
      <c r="R31" s="564"/>
      <c r="S31" s="564"/>
      <c r="T31" s="564"/>
      <c r="U31" s="564"/>
      <c r="V31" s="564"/>
    </row>
    <row r="32" spans="1:22" x14ac:dyDescent="0.15">
      <c r="A32" s="286" t="str">
        <f>'Tariffs Jan2023'!F26</f>
        <v>Red Energy</v>
      </c>
      <c r="B32" s="47" t="str">
        <f>'Tariffs Jan2023'!D26</f>
        <v>Multinet Metro 2</v>
      </c>
      <c r="C32" s="287">
        <f>'Tariffs Jan2023'!E26</f>
        <v>44927</v>
      </c>
      <c r="D32" s="85">
        <f>365*'Tariffs Jan2023'!H26/100</f>
        <v>292</v>
      </c>
      <c r="E32" s="85">
        <f>IF($C$5*'Tariffs Jan2023'!AK26/'Tariffs Jan2023'!AI26&gt;='Tariffs Jan2023'!J26,( 'Tariffs Jan2023'!J26*'Tariffs Jan2023'!O26/100)* 'Tariffs Jan2023'!AI26,($C$5*'Tariffs Jan2023'!AK26/'Tariffs Jan2023'!AI26*'Tariffs Jan2023'!O26/100)* 'Tariffs Jan2023'!AI26)</f>
        <v>288</v>
      </c>
      <c r="F32" s="85">
        <f>IF($C$5*'Tariffs Jan2023'!AK26/'Tariffs Jan2023'!AI26&lt;'Tariffs Jan2023'!J26,0,IF($C$5*'Tariffs Jan2023'!AK26/'Tariffs Jan2023'!AI26&lt;='Tariffs Jan2023'!K26,($C$5*'Tariffs Jan2023'!AK26/'Tariffs Jan2023'!AI26-'Tariffs Jan2023'!J26)*('Tariffs Jan2023'!P26/100)*'Tariffs Jan2023'!AI26,('Tariffs Jan2023'!K26-'Tariffs Jan2023'!J26)*('Tariffs Jan2023'!P26/100)*'Tariffs Jan2023'!AI26))</f>
        <v>269.99999999999994</v>
      </c>
      <c r="G32" s="85">
        <f>IF($C$5*'Tariffs Jan2023'!AK26/'Tariffs Jan2023'!AI26&lt;'Tariffs Jan2023'!K26,0,IF($C$5*'Tariffs Jan2023'!AK26/'Tariffs Jan2023'!AI26&lt;='Tariffs Jan2023'!L26,($C$5*'Tariffs Jan2023'!AK26/'Tariffs Jan2023'!AI26-'Tariffs Jan2023'!K26)*('Tariffs Jan2023'!Q26/100)*'Tariffs Jan2023'!AI26,('Tariffs Jan2023'!L26-'Tariffs Jan2023'!K26)*('Tariffs Jan2023'!Q26/100)*'Tariffs Jan2023'!AI26))</f>
        <v>238.5</v>
      </c>
      <c r="H32" s="85">
        <f>IF($C$5*'Tariffs Jan2023'!AK26/'Tariffs Jan2023'!AI26&lt;'Tariffs Jan2023'!L26,0,IF($C$5*'Tariffs Jan2023'!AK26/'Tariffs Jan2023'!AI26&lt;='Tariffs Jan2023'!M26,($C$5*'Tariffs Jan2023'!AK26/'Tariffs Jan2023'!AI26-'Tariffs Jan2023'!L26)*('Tariffs Jan2023'!R26/100)*'Tariffs Jan2023'!AI26,('Tariffs Jan2023'!M26-'Tariffs Jan2023'!L26)*('Tariffs Jan2023'!R26/100)*'Tariffs Jan2023'!AI26))</f>
        <v>114.75</v>
      </c>
      <c r="I32" s="85">
        <f>IF(($C$5*'Tariffs Jan2023'!AK26/'Tariffs Jan2023'!AI26&gt;'Tariffs Jan2023'!M26),($C$5*'Tariffs Jan2023'!AK26/'Tariffs Jan2023'!AI26-'Tariffs Jan2023'!M26)*'Tariffs Jan2023'!S26/100*'Tariffs Jan2023'!AI26,0)</f>
        <v>0</v>
      </c>
      <c r="J32" s="85">
        <f>IF($C$5*'Tariffs Jan2023'!AL26/'Tariffs Jan2023'!AJ26&gt;='Tariffs Jan2023'!J26,('Tariffs Jan2023'!J26*'Tariffs Jan2023'!U26/100)* 'Tariffs Jan2023'!AJ26,($C$5*'Tariffs Jan2023'!AL26/'Tariffs Jan2023'!AJ26*'Tariffs Jan2023'!U26/100)* 'Tariffs Jan2023'!AJ26)</f>
        <v>269.99999999999994</v>
      </c>
      <c r="K32" s="85">
        <f>IF($C$5*'Tariffs Jan2023'!AL26/'Tariffs Jan2023'!AJ26&lt;'Tariffs Jan2023'!J26,0,IF($C$5*'Tariffs Jan2023'!AL26/'Tariffs Jan2023'!AJ26&lt;='Tariffs Jan2023'!K26,($C$5*'Tariffs Jan2023'!AL26/'Tariffs Jan2023'!AJ26-'Tariffs Jan2023'!J26)*('Tariffs Jan2023'!V26/100)*'Tariffs Jan2023'!AJ26,('Tariffs Jan2023'!K26-'Tariffs Jan2023'!J26)*('Tariffs Jan2023'!V26/100)*'Tariffs Jan2023'!AJ26))</f>
        <v>247.49999999999994</v>
      </c>
      <c r="L32" s="85">
        <f>IF($C$5*'Tariffs Jan2023'!AL26/'Tariffs Jan2023'!AJ26&lt;'Tariffs Jan2023'!K26,0,IF($C$5*'Tariffs Jan2023'!AL26/'Tariffs Jan2023'!AJ26&lt;='Tariffs Jan2023'!L26,($C$5*'Tariffs Jan2023'!AL26/'Tariffs Jan2023'!AJ26-'Tariffs Jan2023'!K26)*('Tariffs Jan2023'!W26/100)*'Tariffs Jan2023'!AJ26,('Tariffs Jan2023'!L26-'Tariffs Jan2023'!K26)*('Tariffs Jan2023'!W26/100)*'Tariffs Jan2023'!AJ26))</f>
        <v>225</v>
      </c>
      <c r="M32" s="85">
        <f>IF($C$5*'Tariffs Jan2023'!AL26/'Tariffs Jan2023'!AJ26&lt;'Tariffs Jan2023'!L26,0,IF($C$5*'Tariffs Jan2023'!AL26/'Tariffs Jan2023'!AJ26&lt;='Tariffs Jan2023'!M26,($C$5*'Tariffs Jan2023'!AL26/'Tariffs Jan2023'!AJ26-'Tariffs Jan2023'!L26)*('Tariffs Jan2023'!X26/100)*'Tariffs Jan2023'!AJ26,('Tariffs Jan2023'!M26-'Tariffs Jan2023'!L26)*('Tariffs Jan2023'!X26/100)*'Tariffs Jan2023'!AJ26))</f>
        <v>110.24999999999997</v>
      </c>
      <c r="N32" s="85">
        <f>IF(($C$5*'Tariffs Jan2023'!AL26/'Tariffs Jan2023'!AJ26&gt;'Tariffs Jan2023'!M26),($C$5*'Tariffs Jan2023'!AL26/'Tariffs Jan2023'!AJ26-'Tariffs Jan2023'!M26)*'Tariffs Jan2023'!Y26/100*'Tariffs Jan2023'!AJ26,0)</f>
        <v>0</v>
      </c>
      <c r="O32" s="73">
        <f t="shared" si="0"/>
        <v>2056</v>
      </c>
      <c r="P32" s="498">
        <f t="shared" si="1"/>
        <v>2261.6000000000004</v>
      </c>
      <c r="Q32" s="564"/>
      <c r="R32" s="564"/>
      <c r="S32" s="564"/>
      <c r="T32" s="564"/>
      <c r="U32" s="564"/>
      <c r="V32" s="564"/>
    </row>
    <row r="33" spans="1:22" s="289" customFormat="1" ht="14" thickBot="1" x14ac:dyDescent="0.2">
      <c r="A33" s="286" t="str">
        <f>'Tariffs Jan2023'!F27</f>
        <v>Simply Energy</v>
      </c>
      <c r="B33" s="47" t="str">
        <f>'Tariffs Jan2023'!D27</f>
        <v>Multinet Metro 2</v>
      </c>
      <c r="C33" s="287">
        <f>'Tariffs Jan2023'!E27</f>
        <v>44562</v>
      </c>
      <c r="D33" s="85">
        <f>365*'Tariffs Jan2023'!H27/100</f>
        <v>277.76499999999999</v>
      </c>
      <c r="E33" s="85">
        <f>IF($C$5*'Tariffs Jan2023'!AK27/'Tariffs Jan2023'!AI27&gt;='Tariffs Jan2023'!J27,( 'Tariffs Jan2023'!J27*'Tariffs Jan2023'!O27/100)* 'Tariffs Jan2023'!AI27,($C$5*'Tariffs Jan2023'!AK27/'Tariffs Jan2023'!AI27*'Tariffs Jan2023'!O27/100)* 'Tariffs Jan2023'!AI27)</f>
        <v>307.63636363636363</v>
      </c>
      <c r="F33" s="85">
        <f>IF($C$5*'Tariffs Jan2023'!AK27/'Tariffs Jan2023'!AI27&lt;'Tariffs Jan2023'!J27,0,IF($C$5*'Tariffs Jan2023'!AK27/'Tariffs Jan2023'!AI27&lt;='Tariffs Jan2023'!K27,($C$5*'Tariffs Jan2023'!AK27/'Tariffs Jan2023'!AI27-'Tariffs Jan2023'!J27)*('Tariffs Jan2023'!P27/100)*'Tariffs Jan2023'!AI27,('Tariffs Jan2023'!K27-'Tariffs Jan2023'!J27)*('Tariffs Jan2023'!P27/100)*'Tariffs Jan2023'!AI27))</f>
        <v>274.90909090909088</v>
      </c>
      <c r="G33" s="85">
        <f>IF($C$5*'Tariffs Jan2023'!AK27/'Tariffs Jan2023'!AI27&lt;'Tariffs Jan2023'!K27,0,IF($C$5*'Tariffs Jan2023'!AK27/'Tariffs Jan2023'!AI27&lt;='Tariffs Jan2023'!L27,($C$5*'Tariffs Jan2023'!AK27/'Tariffs Jan2023'!AI27-'Tariffs Jan2023'!K27)*('Tariffs Jan2023'!Q27/100)*'Tariffs Jan2023'!AI27,('Tariffs Jan2023'!L27-'Tariffs Jan2023'!K27)*('Tariffs Jan2023'!Q27/100)*'Tariffs Jan2023'!AI27))</f>
        <v>235.6363636363636</v>
      </c>
      <c r="H33" s="85">
        <f>IF($C$5*'Tariffs Jan2023'!AK27/'Tariffs Jan2023'!AI27&lt;'Tariffs Jan2023'!L27,0,IF($C$5*'Tariffs Jan2023'!AK27/'Tariffs Jan2023'!AI27&lt;='Tariffs Jan2023'!M27,($C$5*'Tariffs Jan2023'!AK27/'Tariffs Jan2023'!AI27-'Tariffs Jan2023'!L27)*('Tariffs Jan2023'!R27/100)*'Tariffs Jan2023'!AI27,('Tariffs Jan2023'!M27-'Tariffs Jan2023'!L27)*('Tariffs Jan2023'!R27/100)*'Tariffs Jan2023'!AI27))</f>
        <v>107.04545454545453</v>
      </c>
      <c r="I33" s="85">
        <f>IF(($C$5*'Tariffs Jan2023'!AK27/'Tariffs Jan2023'!AI27&gt;'Tariffs Jan2023'!M27),($C$5*'Tariffs Jan2023'!AK27/'Tariffs Jan2023'!AI27-'Tariffs Jan2023'!M27)*'Tariffs Jan2023'!S27/100*'Tariffs Jan2023'!AI27,0)</f>
        <v>0</v>
      </c>
      <c r="J33" s="85">
        <f>IF($C$5*'Tariffs Jan2023'!AL27/'Tariffs Jan2023'!AJ27&gt;='Tariffs Jan2023'!J27,('Tariffs Jan2023'!J27*'Tariffs Jan2023'!U27/100)* 'Tariffs Jan2023'!AJ27,($C$5*'Tariffs Jan2023'!AL27/'Tariffs Jan2023'!AJ27*'Tariffs Jan2023'!U27/100)* 'Tariffs Jan2023'!AJ27)</f>
        <v>292.90909090909093</v>
      </c>
      <c r="K33" s="85">
        <f>IF($C$5*'Tariffs Jan2023'!AL27/'Tariffs Jan2023'!AJ27&lt;'Tariffs Jan2023'!J27,0,IF($C$5*'Tariffs Jan2023'!AL27/'Tariffs Jan2023'!AJ27&lt;='Tariffs Jan2023'!K27,($C$5*'Tariffs Jan2023'!AL27/'Tariffs Jan2023'!AJ27-'Tariffs Jan2023'!J27)*('Tariffs Jan2023'!V27/100)*'Tariffs Jan2023'!AJ27,('Tariffs Jan2023'!K27-'Tariffs Jan2023'!J27)*('Tariffs Jan2023'!V27/100)*'Tariffs Jan2023'!AJ27))</f>
        <v>263.45454545454544</v>
      </c>
      <c r="L33" s="85">
        <f>IF($C$5*'Tariffs Jan2023'!AL27/'Tariffs Jan2023'!AJ27&lt;'Tariffs Jan2023'!K27,0,IF($C$5*'Tariffs Jan2023'!AL27/'Tariffs Jan2023'!AJ27&lt;='Tariffs Jan2023'!L27,($C$5*'Tariffs Jan2023'!AL27/'Tariffs Jan2023'!AJ27-'Tariffs Jan2023'!K27)*('Tariffs Jan2023'!W27/100)*'Tariffs Jan2023'!AJ27,('Tariffs Jan2023'!L27-'Tariffs Jan2023'!K27)*('Tariffs Jan2023'!W27/100)*'Tariffs Jan2023'!AJ27))</f>
        <v>230.72727272727272</v>
      </c>
      <c r="M33" s="85">
        <f>IF($C$5*'Tariffs Jan2023'!AL27/'Tariffs Jan2023'!AJ27&lt;'Tariffs Jan2023'!L27,0,IF($C$5*'Tariffs Jan2023'!AL27/'Tariffs Jan2023'!AJ27&lt;='Tariffs Jan2023'!M27,($C$5*'Tariffs Jan2023'!AL27/'Tariffs Jan2023'!AJ27-'Tariffs Jan2023'!L27)*('Tariffs Jan2023'!X27/100)*'Tariffs Jan2023'!AJ27,('Tariffs Jan2023'!M27-'Tariffs Jan2023'!L27)*('Tariffs Jan2023'!X27/100)*'Tariffs Jan2023'!AJ27))</f>
        <v>105.13636363636363</v>
      </c>
      <c r="N33" s="85">
        <f>IF(($C$5*'Tariffs Jan2023'!AL27/'Tariffs Jan2023'!AJ27&gt;'Tariffs Jan2023'!M27),($C$5*'Tariffs Jan2023'!AL27/'Tariffs Jan2023'!AJ27-'Tariffs Jan2023'!M27)*'Tariffs Jan2023'!Y27/100*'Tariffs Jan2023'!AJ27,0)</f>
        <v>0</v>
      </c>
      <c r="O33" s="73">
        <f t="shared" si="0"/>
        <v>2095.2195454545454</v>
      </c>
      <c r="P33" s="498">
        <f t="shared" si="1"/>
        <v>2304.7415000000001</v>
      </c>
      <c r="Q33" s="564"/>
      <c r="R33" s="564"/>
      <c r="S33" s="564"/>
      <c r="T33" s="564"/>
      <c r="U33" s="564"/>
      <c r="V33" s="564"/>
    </row>
    <row r="34" spans="1:22" ht="14" thickTop="1" x14ac:dyDescent="0.15">
      <c r="A34" s="286" t="str">
        <f>'Tariffs Jan2023'!F28</f>
        <v>GloBird</v>
      </c>
      <c r="B34" s="47" t="str">
        <f>'Tariffs Jan2023'!D28</f>
        <v>Multinet Metro 2</v>
      </c>
      <c r="C34" s="287">
        <f>'Tariffs Jan2023'!E28</f>
        <v>44760</v>
      </c>
      <c r="D34" s="85">
        <f>365*'Tariffs Jan2023'!H28/100</f>
        <v>292</v>
      </c>
      <c r="E34" s="85">
        <f>IF($C$5*'Tariffs Jan2023'!AK28/'Tariffs Jan2023'!AI28&gt;='Tariffs Jan2023'!J28,( 'Tariffs Jan2023'!J28*'Tariffs Jan2023'!O28/100)* 'Tariffs Jan2023'!AI28,($C$5*'Tariffs Jan2023'!AK28/'Tariffs Jan2023'!AI28*'Tariffs Jan2023'!O28/100)* 'Tariffs Jan2023'!AI28)</f>
        <v>935.99999999999977</v>
      </c>
      <c r="F34" s="85">
        <f>IF($C$5*'Tariffs Jan2023'!AK28/'Tariffs Jan2023'!AI28&lt;'Tariffs Jan2023'!J28,0,IF($C$5*'Tariffs Jan2023'!AK28/'Tariffs Jan2023'!AI28&lt;='Tariffs Jan2023'!K28,($C$5*'Tariffs Jan2023'!AK28/'Tariffs Jan2023'!AI28-'Tariffs Jan2023'!J28)*('Tariffs Jan2023'!P28/100)*'Tariffs Jan2023'!AI28,('Tariffs Jan2023'!K28-'Tariffs Jan2023'!J28)*('Tariffs Jan2023'!P28/100)*'Tariffs Jan2023'!AI28))</f>
        <v>0</v>
      </c>
      <c r="G34" s="85">
        <f>IF($C$5*'Tariffs Jan2023'!AK28/'Tariffs Jan2023'!AI28&lt;'Tariffs Jan2023'!K28,0,IF($C$5*'Tariffs Jan2023'!AK28/'Tariffs Jan2023'!AI28&lt;='Tariffs Jan2023'!L28,($C$5*'Tariffs Jan2023'!AK28/'Tariffs Jan2023'!AI28-'Tariffs Jan2023'!K28)*('Tariffs Jan2023'!Q28/100)*'Tariffs Jan2023'!AI28,('Tariffs Jan2023'!L28-'Tariffs Jan2023'!K28)*('Tariffs Jan2023'!Q28/100)*'Tariffs Jan2023'!AI28))</f>
        <v>0</v>
      </c>
      <c r="H34" s="85">
        <f>IF($C$5*'Tariffs Jan2023'!AK28/'Tariffs Jan2023'!AI28&lt;'Tariffs Jan2023'!L28,0,IF($C$5*'Tariffs Jan2023'!AK28/'Tariffs Jan2023'!AI28&lt;='Tariffs Jan2023'!M28,($C$5*'Tariffs Jan2023'!AK28/'Tariffs Jan2023'!AI28-'Tariffs Jan2023'!L28)*('Tariffs Jan2023'!R28/100)*'Tariffs Jan2023'!AI28,('Tariffs Jan2023'!M28-'Tariffs Jan2023'!L28)*('Tariffs Jan2023'!R28/100)*'Tariffs Jan2023'!AI28))</f>
        <v>0</v>
      </c>
      <c r="I34" s="85">
        <f>IF(($C$5*'Tariffs Jan2023'!AK28/'Tariffs Jan2023'!AI28&gt;'Tariffs Jan2023'!M28),($C$5*'Tariffs Jan2023'!AK28/'Tariffs Jan2023'!AI28-'Tariffs Jan2023'!M28)*'Tariffs Jan2023'!S28/100*'Tariffs Jan2023'!AI28,0)</f>
        <v>675</v>
      </c>
      <c r="J34" s="85">
        <f>IF($C$5*'Tariffs Jan2023'!AL28/'Tariffs Jan2023'!AJ28&gt;='Tariffs Jan2023'!J28,('Tariffs Jan2023'!J28*'Tariffs Jan2023'!U28/100)* 'Tariffs Jan2023'!AJ28,($C$5*'Tariffs Jan2023'!AL28/'Tariffs Jan2023'!AJ28*'Tariffs Jan2023'!U28/100)* 'Tariffs Jan2023'!AJ28)</f>
        <v>935.99999999999977</v>
      </c>
      <c r="K34" s="85">
        <f>IF($C$5*'Tariffs Jan2023'!AL28/'Tariffs Jan2023'!AJ28&lt;'Tariffs Jan2023'!J28,0,IF($C$5*'Tariffs Jan2023'!AL28/'Tariffs Jan2023'!AJ28&lt;='Tariffs Jan2023'!K28,($C$5*'Tariffs Jan2023'!AL28/'Tariffs Jan2023'!AJ28-'Tariffs Jan2023'!J28)*('Tariffs Jan2023'!V28/100)*'Tariffs Jan2023'!AJ28,('Tariffs Jan2023'!K28-'Tariffs Jan2023'!J28)*('Tariffs Jan2023'!V28/100)*'Tariffs Jan2023'!AJ28))</f>
        <v>0</v>
      </c>
      <c r="L34" s="85">
        <f>IF($C$5*'Tariffs Jan2023'!AL28/'Tariffs Jan2023'!AJ28&lt;'Tariffs Jan2023'!K28,0,IF($C$5*'Tariffs Jan2023'!AL28/'Tariffs Jan2023'!AJ28&lt;='Tariffs Jan2023'!L28,($C$5*'Tariffs Jan2023'!AL28/'Tariffs Jan2023'!AJ28-'Tariffs Jan2023'!K28)*('Tariffs Jan2023'!W28/100)*'Tariffs Jan2023'!AJ28,('Tariffs Jan2023'!L28-'Tariffs Jan2023'!K28)*('Tariffs Jan2023'!W28/100)*'Tariffs Jan2023'!AJ28))</f>
        <v>0</v>
      </c>
      <c r="M34" s="85">
        <f>IF($C$5*'Tariffs Jan2023'!AL28/'Tariffs Jan2023'!AJ28&lt;'Tariffs Jan2023'!L28,0,IF($C$5*'Tariffs Jan2023'!AL28/'Tariffs Jan2023'!AJ28&lt;='Tariffs Jan2023'!M28,($C$5*'Tariffs Jan2023'!AL28/'Tariffs Jan2023'!AJ28-'Tariffs Jan2023'!L28)*('Tariffs Jan2023'!X28/100)*'Tariffs Jan2023'!AJ28,('Tariffs Jan2023'!M28-'Tariffs Jan2023'!L28)*('Tariffs Jan2023'!X28/100)*'Tariffs Jan2023'!AJ28))</f>
        <v>0</v>
      </c>
      <c r="N34" s="85">
        <f>IF(($C$5*'Tariffs Jan2023'!AL28/'Tariffs Jan2023'!AJ28&gt;'Tariffs Jan2023'!M28),($C$5*'Tariffs Jan2023'!AL28/'Tariffs Jan2023'!AJ28-'Tariffs Jan2023'!M28)*'Tariffs Jan2023'!Y28/100*'Tariffs Jan2023'!AJ28,0)</f>
        <v>675</v>
      </c>
      <c r="O34" s="73">
        <f t="shared" si="0"/>
        <v>3513.9999999999995</v>
      </c>
      <c r="P34" s="498">
        <f t="shared" si="1"/>
        <v>3865.3999999999996</v>
      </c>
      <c r="Q34" s="564"/>
      <c r="R34" s="564"/>
      <c r="S34" s="564"/>
      <c r="T34" s="564"/>
      <c r="U34" s="564"/>
      <c r="V34" s="564"/>
    </row>
    <row r="35" spans="1:22" s="289" customFormat="1" ht="14" thickBot="1" x14ac:dyDescent="0.2">
      <c r="A35" s="286" t="str">
        <f>'Tariffs Jan2023'!F29</f>
        <v>Powershop</v>
      </c>
      <c r="B35" s="47" t="str">
        <f>'Tariffs Jan2023'!D29</f>
        <v>Multinet Metro 2</v>
      </c>
      <c r="C35" s="287">
        <f>'Tariffs Jan2023'!E29</f>
        <v>44927</v>
      </c>
      <c r="D35" s="85">
        <f>365*'Tariffs Jan2023'!H29/100</f>
        <v>283.80409090909086</v>
      </c>
      <c r="E35" s="85">
        <f>((C$5*'Tariffs Jan2023'!AK29/'Tariffs Jan2023'!AI29)*('Tariffs Jan2023'!O29/100))*'Tariffs Jan2023'!AI29</f>
        <v>621.40909090909088</v>
      </c>
      <c r="F35" s="85">
        <v>0</v>
      </c>
      <c r="G35" s="85">
        <v>0</v>
      </c>
      <c r="H35" s="85">
        <v>0</v>
      </c>
      <c r="I35" s="85">
        <v>0</v>
      </c>
      <c r="J35" s="85">
        <f>((C$5*'Tariffs Jan2023'!AL29/'Tariffs Jan2023'!AJ29)*('Tariffs Jan2023'!U29/100))*'Tariffs Jan2023'!AJ29</f>
        <v>564.13636363636374</v>
      </c>
      <c r="K35" s="85">
        <v>0</v>
      </c>
      <c r="L35" s="85">
        <v>0</v>
      </c>
      <c r="M35" s="85">
        <v>0</v>
      </c>
      <c r="N35" s="85">
        <v>0</v>
      </c>
      <c r="O35" s="73">
        <f t="shared" si="0"/>
        <v>1469.3495454545455</v>
      </c>
      <c r="P35" s="498">
        <f t="shared" si="1"/>
        <v>1616.2845000000002</v>
      </c>
      <c r="Q35" s="564"/>
      <c r="R35" s="564"/>
      <c r="S35" s="564"/>
      <c r="T35" s="564"/>
      <c r="U35" s="564"/>
      <c r="V35" s="564"/>
    </row>
    <row r="36" spans="1:22" ht="14" thickTop="1" x14ac:dyDescent="0.15">
      <c r="A36" s="286" t="str">
        <f>'Tariffs Jan2023'!F30</f>
        <v>1st Energy</v>
      </c>
      <c r="B36" s="47" t="str">
        <f>'Tariffs Jan2023'!D30</f>
        <v>Multinet Metro 2</v>
      </c>
      <c r="C36" s="287">
        <f>'Tariffs Jan2023'!E30</f>
        <v>44927</v>
      </c>
      <c r="D36" s="85">
        <f>365*'Tariffs Jan2023'!H30/100</f>
        <v>295.64999999999998</v>
      </c>
      <c r="E36" s="85">
        <f>IF($C$5*'Tariffs Jan2023'!AK30/'Tariffs Jan2023'!AI30&gt;='Tariffs Jan2023'!J30,( 'Tariffs Jan2023'!J30*'Tariffs Jan2023'!O30/100)* 'Tariffs Jan2023'!AI30,($C$5*'Tariffs Jan2023'!AK30/'Tariffs Jan2023'!AI30*'Tariffs Jan2023'!O30/100)* 'Tariffs Jan2023'!AI30)</f>
        <v>422.99999999999989</v>
      </c>
      <c r="F36" s="85">
        <f>IF($C$5*'Tariffs Jan2023'!AK30/'Tariffs Jan2023'!AI30&lt;'Tariffs Jan2023'!J30,0,IF($C$5*'Tariffs Jan2023'!AK30/'Tariffs Jan2023'!AI30&lt;='Tariffs Jan2023'!K30,($C$5*'Tariffs Jan2023'!AK30/'Tariffs Jan2023'!AI30-'Tariffs Jan2023'!J30)*('Tariffs Jan2023'!P30/100)*'Tariffs Jan2023'!AI30,('Tariffs Jan2023'!K30-'Tariffs Jan2023'!J30)*('Tariffs Jan2023'!P30/100)*'Tariffs Jan2023'!AI30))</f>
        <v>553.49999999999989</v>
      </c>
      <c r="G36" s="85">
        <f>IF($C$5*'Tariffs Jan2023'!AK30/'Tariffs Jan2023'!AI30&lt;'Tariffs Jan2023'!K30,0,IF($C$5*'Tariffs Jan2023'!AK30/'Tariffs Jan2023'!AI30&lt;='Tariffs Jan2023'!L30,($C$5*'Tariffs Jan2023'!AK30/'Tariffs Jan2023'!AI30-'Tariffs Jan2023'!K30)*('Tariffs Jan2023'!Q30/100)*'Tariffs Jan2023'!AI30,('Tariffs Jan2023'!L30-'Tariffs Jan2023'!K30)*('Tariffs Jan2023'!Q30/100)*'Tariffs Jan2023'!AI30))</f>
        <v>0</v>
      </c>
      <c r="H36" s="85">
        <f>IF($C$5*'Tariffs Jan2023'!AK30/'Tariffs Jan2023'!AI30&lt;'Tariffs Jan2023'!L30,0,IF($C$5*'Tariffs Jan2023'!AK30/'Tariffs Jan2023'!AI30&lt;='Tariffs Jan2023'!M30,($C$5*'Tariffs Jan2023'!AK30/'Tariffs Jan2023'!AI30-'Tariffs Jan2023'!L30)*('Tariffs Jan2023'!R30/100)*'Tariffs Jan2023'!AI30,('Tariffs Jan2023'!M30-'Tariffs Jan2023'!L30)*('Tariffs Jan2023'!R30/100)*'Tariffs Jan2023'!AI30))</f>
        <v>0</v>
      </c>
      <c r="I36" s="85">
        <f>IF(($C$5*'Tariffs Jan2023'!AK30/'Tariffs Jan2023'!AI30&gt;'Tariffs Jan2023'!M30),($C$5*'Tariffs Jan2023'!AK30/'Tariffs Jan2023'!AI30-'Tariffs Jan2023'!M30)*'Tariffs Jan2023'!S30/100*'Tariffs Jan2023'!AI30,0)</f>
        <v>306</v>
      </c>
      <c r="J36" s="85">
        <f>IF($C$5*'Tariffs Jan2023'!AL30/'Tariffs Jan2023'!AJ30&gt;='Tariffs Jan2023'!J30,('Tariffs Jan2023'!J30*'Tariffs Jan2023'!U30/100)* 'Tariffs Jan2023'!AJ30,($C$5*'Tariffs Jan2023'!AL30/'Tariffs Jan2023'!AJ30*'Tariffs Jan2023'!U30/100)* 'Tariffs Jan2023'!AJ30)</f>
        <v>422.99999999999989</v>
      </c>
      <c r="K36" s="85">
        <f>IF($C$5*'Tariffs Jan2023'!AL30/'Tariffs Jan2023'!AJ30&lt;'Tariffs Jan2023'!J30,0,IF($C$5*'Tariffs Jan2023'!AL30/'Tariffs Jan2023'!AJ30&lt;='Tariffs Jan2023'!K30,($C$5*'Tariffs Jan2023'!AL30/'Tariffs Jan2023'!AJ30-'Tariffs Jan2023'!J30)*('Tariffs Jan2023'!V30/100)*'Tariffs Jan2023'!AJ30,('Tariffs Jan2023'!K30-'Tariffs Jan2023'!J30)*('Tariffs Jan2023'!V30/100)*'Tariffs Jan2023'!AJ30))</f>
        <v>553.49999999999989</v>
      </c>
      <c r="L36" s="85">
        <f>IF($C$5*'Tariffs Jan2023'!AL30/'Tariffs Jan2023'!AJ30&lt;'Tariffs Jan2023'!K30,0,IF($C$5*'Tariffs Jan2023'!AL30/'Tariffs Jan2023'!AJ30&lt;='Tariffs Jan2023'!L30,($C$5*'Tariffs Jan2023'!AL30/'Tariffs Jan2023'!AJ30-'Tariffs Jan2023'!K30)*('Tariffs Jan2023'!W30/100)*'Tariffs Jan2023'!AJ30,('Tariffs Jan2023'!L30-'Tariffs Jan2023'!K30)*('Tariffs Jan2023'!W30/100)*'Tariffs Jan2023'!AJ30))</f>
        <v>0</v>
      </c>
      <c r="M36" s="85">
        <f>IF($C$5*'Tariffs Jan2023'!AL30/'Tariffs Jan2023'!AJ30&lt;'Tariffs Jan2023'!L30,0,IF($C$5*'Tariffs Jan2023'!AL30/'Tariffs Jan2023'!AJ30&lt;='Tariffs Jan2023'!M30,($C$5*'Tariffs Jan2023'!AL30/'Tariffs Jan2023'!AJ30-'Tariffs Jan2023'!L30)*('Tariffs Jan2023'!X30/100)*'Tariffs Jan2023'!AJ30,('Tariffs Jan2023'!M30-'Tariffs Jan2023'!L30)*('Tariffs Jan2023'!X30/100)*'Tariffs Jan2023'!AJ30))</f>
        <v>0</v>
      </c>
      <c r="N36" s="85">
        <f>IF(($C$5*'Tariffs Jan2023'!AL30/'Tariffs Jan2023'!AJ30&gt;'Tariffs Jan2023'!M30),($C$5*'Tariffs Jan2023'!AL30/'Tariffs Jan2023'!AJ30-'Tariffs Jan2023'!M30)*'Tariffs Jan2023'!Y30/100*'Tariffs Jan2023'!AJ30,0)</f>
        <v>306</v>
      </c>
      <c r="O36" s="73">
        <f t="shared" si="0"/>
        <v>2860.6499999999996</v>
      </c>
      <c r="P36" s="498">
        <f t="shared" si="1"/>
        <v>3146.7149999999997</v>
      </c>
      <c r="Q36" s="564"/>
      <c r="R36" s="564"/>
      <c r="S36" s="564"/>
      <c r="T36" s="564"/>
      <c r="U36" s="564"/>
      <c r="V36" s="564"/>
    </row>
    <row r="37" spans="1:22" x14ac:dyDescent="0.15">
      <c r="A37" s="286" t="str">
        <f>'Tariffs Jan2023'!F31</f>
        <v>Discover Energy</v>
      </c>
      <c r="B37" s="47" t="str">
        <f>'Tariffs Jan2023'!D31</f>
        <v>Multinet Metro 2</v>
      </c>
      <c r="C37" s="287">
        <f>'Tariffs Jan2023'!E31</f>
        <v>44958</v>
      </c>
      <c r="D37" s="85">
        <f>365*'Tariffs Jan2023'!H31/100</f>
        <v>328.49999999999994</v>
      </c>
      <c r="E37" s="85">
        <f>IF($C$5*'Tariffs Jan2023'!AK31/'Tariffs Jan2023'!AI31&gt;='Tariffs Jan2023'!J31,( 'Tariffs Jan2023'!J31*'Tariffs Jan2023'!O31/100)* 'Tariffs Jan2023'!AI31,($C$5*'Tariffs Jan2023'!AK31/'Tariffs Jan2023'!AI31*'Tariffs Jan2023'!O31/100)* 'Tariffs Jan2023'!AI31)</f>
        <v>351</v>
      </c>
      <c r="F37" s="85">
        <f>IF($C$5*'Tariffs Jan2023'!AK31/'Tariffs Jan2023'!AI31&lt;'Tariffs Jan2023'!J31,0,IF($C$5*'Tariffs Jan2023'!AK31/'Tariffs Jan2023'!AI31&lt;='Tariffs Jan2023'!K31,($C$5*'Tariffs Jan2023'!AK31/'Tariffs Jan2023'!AI31-'Tariffs Jan2023'!J31)*('Tariffs Jan2023'!P31/100)*'Tariffs Jan2023'!AI31,('Tariffs Jan2023'!K31-'Tariffs Jan2023'!J31)*('Tariffs Jan2023'!P31/100)*'Tariffs Jan2023'!AI31))</f>
        <v>323.99999999999994</v>
      </c>
      <c r="G37" s="85">
        <f>IF($C$5*'Tariffs Jan2023'!AK31/'Tariffs Jan2023'!AI31&lt;'Tariffs Jan2023'!K31,0,IF($C$5*'Tariffs Jan2023'!AK31/'Tariffs Jan2023'!AI31&lt;='Tariffs Jan2023'!L31,($C$5*'Tariffs Jan2023'!AK31/'Tariffs Jan2023'!AI31-'Tariffs Jan2023'!K31)*('Tariffs Jan2023'!Q31/100)*'Tariffs Jan2023'!AI31,('Tariffs Jan2023'!L31-'Tariffs Jan2023'!K31)*('Tariffs Jan2023'!Q31/100)*'Tariffs Jan2023'!AI31))</f>
        <v>297</v>
      </c>
      <c r="H37" s="85">
        <f>IF($C$5*'Tariffs Jan2023'!AK31/'Tariffs Jan2023'!AI31&lt;'Tariffs Jan2023'!L31,0,IF($C$5*'Tariffs Jan2023'!AK31/'Tariffs Jan2023'!AI31&lt;='Tariffs Jan2023'!M31,($C$5*'Tariffs Jan2023'!AK31/'Tariffs Jan2023'!AI31-'Tariffs Jan2023'!L31)*('Tariffs Jan2023'!R31/100)*'Tariffs Jan2023'!AI31,('Tariffs Jan2023'!M31-'Tariffs Jan2023'!L31)*('Tariffs Jan2023'!R31/100)*'Tariffs Jan2023'!AI31))</f>
        <v>134.99999999999997</v>
      </c>
      <c r="I37" s="85">
        <f>IF(($C$5*'Tariffs Jan2023'!AK31/'Tariffs Jan2023'!AI31&gt;'Tariffs Jan2023'!M31),($C$5*'Tariffs Jan2023'!AK31/'Tariffs Jan2023'!AI31-'Tariffs Jan2023'!M31)*'Tariffs Jan2023'!S31/100*'Tariffs Jan2023'!AI31,0)</f>
        <v>0</v>
      </c>
      <c r="J37" s="85">
        <f>IF($C$5*'Tariffs Jan2023'!AL31/'Tariffs Jan2023'!AJ31&gt;='Tariffs Jan2023'!J31,('Tariffs Jan2023'!J31*'Tariffs Jan2023'!U31/100)* 'Tariffs Jan2023'!AJ31,($C$5*'Tariffs Jan2023'!AL31/'Tariffs Jan2023'!AJ31*'Tariffs Jan2023'!U31/100)* 'Tariffs Jan2023'!AJ31)</f>
        <v>333</v>
      </c>
      <c r="K37" s="85">
        <f>IF($C$5*'Tariffs Jan2023'!AL31/'Tariffs Jan2023'!AJ31&lt;'Tariffs Jan2023'!J31,0,IF($C$5*'Tariffs Jan2023'!AL31/'Tariffs Jan2023'!AJ31&lt;='Tariffs Jan2023'!K31,($C$5*'Tariffs Jan2023'!AL31/'Tariffs Jan2023'!AJ31-'Tariffs Jan2023'!J31)*('Tariffs Jan2023'!V31/100)*'Tariffs Jan2023'!AJ31,('Tariffs Jan2023'!K31-'Tariffs Jan2023'!J31)*('Tariffs Jan2023'!V31/100)*'Tariffs Jan2023'!AJ31))</f>
        <v>306.00000000000006</v>
      </c>
      <c r="L37" s="85">
        <f>IF($C$5*'Tariffs Jan2023'!AL31/'Tariffs Jan2023'!AJ31&lt;'Tariffs Jan2023'!K31,0,IF($C$5*'Tariffs Jan2023'!AL31/'Tariffs Jan2023'!AJ31&lt;='Tariffs Jan2023'!L31,($C$5*'Tariffs Jan2023'!AL31/'Tariffs Jan2023'!AJ31-'Tariffs Jan2023'!K31)*('Tariffs Jan2023'!W31/100)*'Tariffs Jan2023'!AJ31,('Tariffs Jan2023'!L31-'Tariffs Jan2023'!K31)*('Tariffs Jan2023'!W31/100)*'Tariffs Jan2023'!AJ31))</f>
        <v>279</v>
      </c>
      <c r="M37" s="85">
        <f>IF($C$5*'Tariffs Jan2023'!AL31/'Tariffs Jan2023'!AJ31&lt;'Tariffs Jan2023'!L31,0,IF($C$5*'Tariffs Jan2023'!AL31/'Tariffs Jan2023'!AJ31&lt;='Tariffs Jan2023'!M31,($C$5*'Tariffs Jan2023'!AL31/'Tariffs Jan2023'!AJ31-'Tariffs Jan2023'!L31)*('Tariffs Jan2023'!X31/100)*'Tariffs Jan2023'!AJ31,('Tariffs Jan2023'!M31-'Tariffs Jan2023'!L31)*('Tariffs Jan2023'!X31/100)*'Tariffs Jan2023'!AJ31))</f>
        <v>125.99999999999997</v>
      </c>
      <c r="N37" s="85">
        <f>IF(($C$5*'Tariffs Jan2023'!AL31/'Tariffs Jan2023'!AJ31&gt;'Tariffs Jan2023'!M31),($C$5*'Tariffs Jan2023'!AL31/'Tariffs Jan2023'!AJ31-'Tariffs Jan2023'!M31)*'Tariffs Jan2023'!Y31/100*'Tariffs Jan2023'!AJ31,0)</f>
        <v>0</v>
      </c>
      <c r="O37" s="73">
        <f t="shared" si="0"/>
        <v>2479.5</v>
      </c>
      <c r="P37" s="498">
        <f t="shared" si="1"/>
        <v>2727.4500000000003</v>
      </c>
      <c r="Q37" s="564"/>
      <c r="R37" s="564"/>
      <c r="S37" s="564"/>
      <c r="T37" s="564"/>
      <c r="U37" s="564"/>
      <c r="V37" s="564"/>
    </row>
    <row r="38" spans="1:22" x14ac:dyDescent="0.15">
      <c r="A38" s="286" t="str">
        <f>'Tariffs Jan2023'!F32</f>
        <v>Tango Energy</v>
      </c>
      <c r="B38" s="47" t="str">
        <f>'Tariffs Jan2023'!D32</f>
        <v>Multinet Metro 2</v>
      </c>
      <c r="C38" s="287">
        <f>'Tariffs Jan2023'!E32</f>
        <v>44958</v>
      </c>
      <c r="D38" s="85">
        <f>365*'Tariffs Jan2023'!H32/100</f>
        <v>390.55</v>
      </c>
      <c r="E38" s="85">
        <f>IF($C$5*'Tariffs Jan2023'!AK32/'Tariffs Jan2023'!AI32&gt;='Tariffs Jan2023'!J32,( 'Tariffs Jan2023'!J32*'Tariffs Jan2023'!O32/100)* 'Tariffs Jan2023'!AI32,($C$5*'Tariffs Jan2023'!AK32/'Tariffs Jan2023'!AI32*'Tariffs Jan2023'!O32/100)* 'Tariffs Jan2023'!AI32)</f>
        <v>341.99999999999994</v>
      </c>
      <c r="F38" s="85">
        <f>IF($C$5*'Tariffs Jan2023'!AK32/'Tariffs Jan2023'!AI32&lt;'Tariffs Jan2023'!J32,0,IF($C$5*'Tariffs Jan2023'!AK32/'Tariffs Jan2023'!AI32&lt;='Tariffs Jan2023'!K32,($C$5*'Tariffs Jan2023'!AK32/'Tariffs Jan2023'!AI32-'Tariffs Jan2023'!J32)*('Tariffs Jan2023'!P32/100)*'Tariffs Jan2023'!AI32,('Tariffs Jan2023'!K32-'Tariffs Jan2023'!J32)*('Tariffs Jan2023'!P32/100)*'Tariffs Jan2023'!AI32))</f>
        <v>333.00000000000006</v>
      </c>
      <c r="G38" s="85">
        <f>IF($C$5*'Tariffs Jan2023'!AK32/'Tariffs Jan2023'!AI32&lt;'Tariffs Jan2023'!K32,0,IF($C$5*'Tariffs Jan2023'!AK32/'Tariffs Jan2023'!AI32&lt;='Tariffs Jan2023'!L32,($C$5*'Tariffs Jan2023'!AK32/'Tariffs Jan2023'!AI32-'Tariffs Jan2023'!K32)*('Tariffs Jan2023'!Q32/100)*'Tariffs Jan2023'!AI32,('Tariffs Jan2023'!L32-'Tariffs Jan2023'!K32)*('Tariffs Jan2023'!Q32/100)*'Tariffs Jan2023'!AI32))</f>
        <v>323.99999999999994</v>
      </c>
      <c r="H38" s="85">
        <f>IF($C$5*'Tariffs Jan2023'!AK32/'Tariffs Jan2023'!AI32&lt;'Tariffs Jan2023'!L32,0,IF($C$5*'Tariffs Jan2023'!AK32/'Tariffs Jan2023'!AI32&lt;='Tariffs Jan2023'!M32,($C$5*'Tariffs Jan2023'!AK32/'Tariffs Jan2023'!AI32-'Tariffs Jan2023'!L32)*('Tariffs Jan2023'!R32/100)*'Tariffs Jan2023'!AI32,('Tariffs Jan2023'!M32-'Tariffs Jan2023'!L32)*('Tariffs Jan2023'!R32/100)*'Tariffs Jan2023'!AI32))</f>
        <v>156.14999999999998</v>
      </c>
      <c r="I38" s="85">
        <f>IF(($C$5*'Tariffs Jan2023'!AK32/'Tariffs Jan2023'!AI32&gt;'Tariffs Jan2023'!M32),($C$5*'Tariffs Jan2023'!AK32/'Tariffs Jan2023'!AI32-'Tariffs Jan2023'!M32)*'Tariffs Jan2023'!S32/100*'Tariffs Jan2023'!AI32,0)</f>
        <v>0</v>
      </c>
      <c r="J38" s="85">
        <f>IF($C$5*'Tariffs Jan2023'!AL32/'Tariffs Jan2023'!AJ32&gt;='Tariffs Jan2023'!J32,('Tariffs Jan2023'!J32*'Tariffs Jan2023'!U32/100)* 'Tariffs Jan2023'!AJ32,($C$5*'Tariffs Jan2023'!AL32/'Tariffs Jan2023'!AJ32*'Tariffs Jan2023'!U32/100)* 'Tariffs Jan2023'!AJ32)</f>
        <v>323.99999999999994</v>
      </c>
      <c r="K38" s="85">
        <f>IF($C$5*'Tariffs Jan2023'!AL32/'Tariffs Jan2023'!AJ32&lt;'Tariffs Jan2023'!J32,0,IF($C$5*'Tariffs Jan2023'!AL32/'Tariffs Jan2023'!AJ32&lt;='Tariffs Jan2023'!K32,($C$5*'Tariffs Jan2023'!AL32/'Tariffs Jan2023'!AJ32-'Tariffs Jan2023'!J32)*('Tariffs Jan2023'!V32/100)*'Tariffs Jan2023'!AJ32,('Tariffs Jan2023'!K32-'Tariffs Jan2023'!J32)*('Tariffs Jan2023'!V32/100)*'Tariffs Jan2023'!AJ32))</f>
        <v>269.99999999999994</v>
      </c>
      <c r="L38" s="85">
        <f>IF($C$5*'Tariffs Jan2023'!AL32/'Tariffs Jan2023'!AJ32&lt;'Tariffs Jan2023'!K32,0,IF($C$5*'Tariffs Jan2023'!AL32/'Tariffs Jan2023'!AJ32&lt;='Tariffs Jan2023'!L32,($C$5*'Tariffs Jan2023'!AL32/'Tariffs Jan2023'!AJ32-'Tariffs Jan2023'!K32)*('Tariffs Jan2023'!W32/100)*'Tariffs Jan2023'!AJ32,('Tariffs Jan2023'!L32-'Tariffs Jan2023'!K32)*('Tariffs Jan2023'!W32/100)*'Tariffs Jan2023'!AJ32))</f>
        <v>261</v>
      </c>
      <c r="M38" s="85">
        <f>IF($C$5*'Tariffs Jan2023'!AL32/'Tariffs Jan2023'!AJ32&lt;'Tariffs Jan2023'!L32,0,IF($C$5*'Tariffs Jan2023'!AL32/'Tariffs Jan2023'!AJ32&lt;='Tariffs Jan2023'!M32,($C$5*'Tariffs Jan2023'!AL32/'Tariffs Jan2023'!AJ32-'Tariffs Jan2023'!L32)*('Tariffs Jan2023'!X32/100)*'Tariffs Jan2023'!AJ32,('Tariffs Jan2023'!M32-'Tariffs Jan2023'!L32)*('Tariffs Jan2023'!X32/100)*'Tariffs Jan2023'!AJ32))</f>
        <v>121.50000000000003</v>
      </c>
      <c r="N38" s="85">
        <f>IF(($C$5*'Tariffs Jan2023'!AL32/'Tariffs Jan2023'!AJ32&gt;'Tariffs Jan2023'!M32),($C$5*'Tariffs Jan2023'!AL32/'Tariffs Jan2023'!AJ32-'Tariffs Jan2023'!M32)*'Tariffs Jan2023'!Y32/100*'Tariffs Jan2023'!AJ32,0)</f>
        <v>0</v>
      </c>
      <c r="O38" s="73">
        <f t="shared" ref="O38" si="6">SUM(D38:N38)</f>
        <v>2522.1999999999998</v>
      </c>
      <c r="P38" s="498">
        <f t="shared" ref="P38" si="7">O38*1.1</f>
        <v>2774.42</v>
      </c>
      <c r="Q38" s="564"/>
      <c r="R38" s="564"/>
      <c r="S38" s="564"/>
      <c r="T38" s="564"/>
      <c r="U38" s="564"/>
      <c r="V38" s="564"/>
    </row>
    <row r="39" spans="1:22" ht="14" thickBot="1" x14ac:dyDescent="0.2">
      <c r="A39" s="288" t="str">
        <f>'Tariffs Jan2023'!F33</f>
        <v xml:space="preserve">Sumo </v>
      </c>
      <c r="B39" s="289" t="str">
        <f>'Tariffs Jan2023'!D33</f>
        <v>Multinet Metro 2</v>
      </c>
      <c r="C39" s="290">
        <f>'Tariffs Jan2023'!E33</f>
        <v>44927</v>
      </c>
      <c r="D39" s="291">
        <f>365*'Tariffs Jan2023'!H33/100</f>
        <v>383.24999999999994</v>
      </c>
      <c r="E39" s="291">
        <f>IF($C$5*'Tariffs Jan2023'!AK33/'Tariffs Jan2023'!AI33&gt;='Tariffs Jan2023'!J33,( 'Tariffs Jan2023'!J33*'Tariffs Jan2023'!O33/100)* 'Tariffs Jan2023'!AI33,($C$5*'Tariffs Jan2023'!AK33/'Tariffs Jan2023'!AI33*'Tariffs Jan2023'!O33/100)* 'Tariffs Jan2023'!AI33)</f>
        <v>1606.4999999999995</v>
      </c>
      <c r="F39" s="291">
        <f>IF($C$5*'Tariffs Jan2023'!AK33/'Tariffs Jan2023'!AI33&lt;'Tariffs Jan2023'!J33,0,IF($C$5*'Tariffs Jan2023'!AK33/'Tariffs Jan2023'!AI33&lt;='Tariffs Jan2023'!K33,($C$5*'Tariffs Jan2023'!AK33/'Tariffs Jan2023'!AI33-'Tariffs Jan2023'!J33)*('Tariffs Jan2023'!P33/100)*'Tariffs Jan2023'!AI33,('Tariffs Jan2023'!K33-'Tariffs Jan2023'!J33)*('Tariffs Jan2023'!P33/100)*'Tariffs Jan2023'!AI33))</f>
        <v>0</v>
      </c>
      <c r="G39" s="291">
        <f>IF($C$5*'Tariffs Jan2023'!AK33/'Tariffs Jan2023'!AI33&lt;'Tariffs Jan2023'!K33,0,IF($C$5*'Tariffs Jan2023'!AK33/'Tariffs Jan2023'!AI33&lt;='Tariffs Jan2023'!L33,($C$5*'Tariffs Jan2023'!AK33/'Tariffs Jan2023'!AI33-'Tariffs Jan2023'!K33)*('Tariffs Jan2023'!Q33/100)*'Tariffs Jan2023'!AI33,('Tariffs Jan2023'!L33-'Tariffs Jan2023'!K33)*('Tariffs Jan2023'!Q33/100)*'Tariffs Jan2023'!AI33))</f>
        <v>0</v>
      </c>
      <c r="H39" s="291">
        <f>IF($C$5*'Tariffs Jan2023'!AK33/'Tariffs Jan2023'!AI33&lt;'Tariffs Jan2023'!L33,0,IF($C$5*'Tariffs Jan2023'!AK33/'Tariffs Jan2023'!AI33&lt;='Tariffs Jan2023'!M33,($C$5*'Tariffs Jan2023'!AK33/'Tariffs Jan2023'!AI33-'Tariffs Jan2023'!L33)*('Tariffs Jan2023'!R33/100)*'Tariffs Jan2023'!AI33,('Tariffs Jan2023'!M33-'Tariffs Jan2023'!L33)*('Tariffs Jan2023'!R33/100)*'Tariffs Jan2023'!AI33))</f>
        <v>0</v>
      </c>
      <c r="I39" s="291">
        <f>IF(($C$5*'Tariffs Jan2023'!AK33/'Tariffs Jan2023'!AI33&gt;'Tariffs Jan2023'!M33),($C$5*'Tariffs Jan2023'!AK33/'Tariffs Jan2023'!AI33-'Tariffs Jan2023'!M33)*'Tariffs Jan2023'!S33/100*'Tariffs Jan2023'!AI33,0)</f>
        <v>0</v>
      </c>
      <c r="J39" s="291">
        <f>IF($C$5*'Tariffs Jan2023'!AL33/'Tariffs Jan2023'!AJ33&gt;='Tariffs Jan2023'!J33,('Tariffs Jan2023'!J33*'Tariffs Jan2023'!U33/100)* 'Tariffs Jan2023'!AJ33,($C$5*'Tariffs Jan2023'!AL33/'Tariffs Jan2023'!AJ33*'Tariffs Jan2023'!U33/100)* 'Tariffs Jan2023'!AJ33)</f>
        <v>1323</v>
      </c>
      <c r="K39" s="291">
        <f>IF($C$5*'Tariffs Jan2023'!AL33/'Tariffs Jan2023'!AJ33&lt;'Tariffs Jan2023'!J33,0,IF($C$5*'Tariffs Jan2023'!AL33/'Tariffs Jan2023'!AJ33&lt;='Tariffs Jan2023'!K33,($C$5*'Tariffs Jan2023'!AL33/'Tariffs Jan2023'!AJ33-'Tariffs Jan2023'!J33)*('Tariffs Jan2023'!V33/100)*'Tariffs Jan2023'!AJ33,('Tariffs Jan2023'!K33-'Tariffs Jan2023'!J33)*('Tariffs Jan2023'!V33/100)*'Tariffs Jan2023'!AJ33))</f>
        <v>0</v>
      </c>
      <c r="L39" s="291">
        <f>IF($C$5*'Tariffs Jan2023'!AL33/'Tariffs Jan2023'!AJ33&lt;'Tariffs Jan2023'!K33,0,IF($C$5*'Tariffs Jan2023'!AL33/'Tariffs Jan2023'!AJ33&lt;='Tariffs Jan2023'!L33,($C$5*'Tariffs Jan2023'!AL33/'Tariffs Jan2023'!AJ33-'Tariffs Jan2023'!K33)*('Tariffs Jan2023'!W33/100)*'Tariffs Jan2023'!AJ33,('Tariffs Jan2023'!L33-'Tariffs Jan2023'!K33)*('Tariffs Jan2023'!W33/100)*'Tariffs Jan2023'!AJ33))</f>
        <v>0</v>
      </c>
      <c r="M39" s="291">
        <f>IF($C$5*'Tariffs Jan2023'!AL33/'Tariffs Jan2023'!AJ33&lt;'Tariffs Jan2023'!L33,0,IF($C$5*'Tariffs Jan2023'!AL33/'Tariffs Jan2023'!AJ33&lt;='Tariffs Jan2023'!M33,($C$5*'Tariffs Jan2023'!AL33/'Tariffs Jan2023'!AJ33-'Tariffs Jan2023'!L33)*('Tariffs Jan2023'!X33/100)*'Tariffs Jan2023'!AJ33,('Tariffs Jan2023'!M33-'Tariffs Jan2023'!L33)*('Tariffs Jan2023'!X33/100)*'Tariffs Jan2023'!AJ33))</f>
        <v>0</v>
      </c>
      <c r="N39" s="291">
        <f>IF(($C$5*'Tariffs Jan2023'!AL33/'Tariffs Jan2023'!AJ33&gt;'Tariffs Jan2023'!M33),($C$5*'Tariffs Jan2023'!AL33/'Tariffs Jan2023'!AJ33-'Tariffs Jan2023'!M33)*'Tariffs Jan2023'!Y33/100*'Tariffs Jan2023'!AJ33,0)</f>
        <v>0</v>
      </c>
      <c r="O39" s="292">
        <f t="shared" ref="O39" si="8">SUM(D39:N39)</f>
        <v>3312.7499999999995</v>
      </c>
      <c r="P39" s="499">
        <f t="shared" ref="P39" si="9">O39*1.1</f>
        <v>3644.0249999999996</v>
      </c>
      <c r="Q39" s="564"/>
      <c r="R39" s="564"/>
      <c r="S39" s="564"/>
      <c r="T39" s="564"/>
      <c r="U39" s="564"/>
      <c r="V39" s="564"/>
    </row>
    <row r="40" spans="1:22" ht="14" thickTop="1" x14ac:dyDescent="0.15">
      <c r="A40" s="286" t="str">
        <f>'Tariffs Jan2023'!F34</f>
        <v>AGL</v>
      </c>
      <c r="B40" s="47" t="str">
        <f>'Tariffs Jan2023'!D34</f>
        <v>AGN North</v>
      </c>
      <c r="C40" s="287">
        <f>'Tariffs Jan2023'!E34</f>
        <v>44927</v>
      </c>
      <c r="D40" s="85">
        <f>365*'Tariffs Jan2023'!H34/100</f>
        <v>325.58</v>
      </c>
      <c r="E40" s="85">
        <f>IF($C$5*'Tariffs Jan2023'!AK34/'Tariffs Jan2023'!AI34&gt;='Tariffs Jan2023'!J34,( 'Tariffs Jan2023'!J34*'Tariffs Jan2023'!O34/100)* 'Tariffs Jan2023'!AI34,($C$5*'Tariffs Jan2023'!AK34/'Tariffs Jan2023'!AI34*'Tariffs Jan2023'!O34/100)* 'Tariffs Jan2023'!AI34)</f>
        <v>191.97149999999996</v>
      </c>
      <c r="F40" s="85">
        <f>IF($C$5*'Tariffs Jan2023'!AK34/'Tariffs Jan2023'!AI34&lt;'Tariffs Jan2023'!J34,0,IF($C$5*'Tariffs Jan2023'!AK34/'Tariffs Jan2023'!AI34&lt;='Tariffs Jan2023'!K34,($C$5*'Tariffs Jan2023'!AK34/'Tariffs Jan2023'!AI34-'Tariffs Jan2023'!J34)*('Tariffs Jan2023'!P34/100)*'Tariffs Jan2023'!AI34,('Tariffs Jan2023'!K34-'Tariffs Jan2023'!J34)*('Tariffs Jan2023'!P34/100)*'Tariffs Jan2023'!AI34))</f>
        <v>145.93349999999998</v>
      </c>
      <c r="G40" s="85">
        <f>IF($C$5*'Tariffs Jan2023'!AK34/'Tariffs Jan2023'!AI34&lt;'Tariffs Jan2023'!K34,0,IF($C$5*'Tariffs Jan2023'!AK34/'Tariffs Jan2023'!AI34&lt;='Tariffs Jan2023'!L34,($C$5*'Tariffs Jan2023'!AK34/'Tariffs Jan2023'!AI34-'Tariffs Jan2023'!K34)*('Tariffs Jan2023'!Q34/100)*'Tariffs Jan2023'!AI34,('Tariffs Jan2023'!L34-'Tariffs Jan2023'!K34)*('Tariffs Jan2023'!Q34/100)*'Tariffs Jan2023'!AI34))</f>
        <v>0</v>
      </c>
      <c r="H40" s="85">
        <f>IF($C$5*'Tariffs Jan2023'!AK34/'Tariffs Jan2023'!AI34&lt;'Tariffs Jan2023'!L34,0,IF($C$5*'Tariffs Jan2023'!AK34/'Tariffs Jan2023'!AI34&lt;='Tariffs Jan2023'!M34,($C$5*'Tariffs Jan2023'!AK34/'Tariffs Jan2023'!AI34-'Tariffs Jan2023'!L34)*('Tariffs Jan2023'!R34/100)*'Tariffs Jan2023'!AI34,('Tariffs Jan2023'!M34-'Tariffs Jan2023'!L34)*('Tariffs Jan2023'!R34/100)*'Tariffs Jan2023'!AI34))</f>
        <v>0</v>
      </c>
      <c r="I40" s="85">
        <f>IF(($C$5*'Tariffs Jan2023'!AK34/'Tariffs Jan2023'!AI34&gt;'Tariffs Jan2023'!M34),($C$5*'Tariffs Jan2023'!AK34/'Tariffs Jan2023'!AI34-'Tariffs Jan2023'!M34)*'Tariffs Jan2023'!S34/100*'Tariffs Jan2023'!AI34,0)</f>
        <v>634.5</v>
      </c>
      <c r="J40" s="85">
        <f>IF($C$5*'Tariffs Jan2023'!AL34/'Tariffs Jan2023'!AJ34&gt;='Tariffs Jan2023'!J34,('Tariffs Jan2023'!J34*'Tariffs Jan2023'!U34/100)* 'Tariffs Jan2023'!AJ34,($C$5*'Tariffs Jan2023'!AL34/'Tariffs Jan2023'!AJ34*'Tariffs Jan2023'!U34/100)* 'Tariffs Jan2023'!AJ34)</f>
        <v>191.97149999999996</v>
      </c>
      <c r="K40" s="85">
        <f>IF($C$5*'Tariffs Jan2023'!AL34/'Tariffs Jan2023'!AJ34&lt;'Tariffs Jan2023'!J34,0,IF($C$5*'Tariffs Jan2023'!AL34/'Tariffs Jan2023'!AJ34&lt;='Tariffs Jan2023'!K34,($C$5*'Tariffs Jan2023'!AL34/'Tariffs Jan2023'!AJ34-'Tariffs Jan2023'!J34)*('Tariffs Jan2023'!V34/100)*'Tariffs Jan2023'!AJ34,('Tariffs Jan2023'!K34-'Tariffs Jan2023'!J34)*('Tariffs Jan2023'!V34/100)*'Tariffs Jan2023'!AJ34))</f>
        <v>145.93349999999998</v>
      </c>
      <c r="L40" s="85">
        <f>IF($C$5*'Tariffs Jan2023'!AL34/'Tariffs Jan2023'!AJ34&lt;'Tariffs Jan2023'!K34,0,IF($C$5*'Tariffs Jan2023'!AL34/'Tariffs Jan2023'!AJ34&lt;='Tariffs Jan2023'!L34,($C$5*'Tariffs Jan2023'!AL34/'Tariffs Jan2023'!AJ34-'Tariffs Jan2023'!K34)*('Tariffs Jan2023'!W34/100)*'Tariffs Jan2023'!AJ34,('Tariffs Jan2023'!L34-'Tariffs Jan2023'!K34)*('Tariffs Jan2023'!W34/100)*'Tariffs Jan2023'!AJ34))</f>
        <v>0</v>
      </c>
      <c r="M40" s="85">
        <f>IF($C$5*'Tariffs Jan2023'!AL34/'Tariffs Jan2023'!AJ34&lt;'Tariffs Jan2023'!L34,0,IF($C$5*'Tariffs Jan2023'!AL34/'Tariffs Jan2023'!AJ34&lt;='Tariffs Jan2023'!M34,($C$5*'Tariffs Jan2023'!AL34/'Tariffs Jan2023'!AJ34-'Tariffs Jan2023'!L34)*('Tariffs Jan2023'!X34/100)*'Tariffs Jan2023'!AJ34,('Tariffs Jan2023'!M34-'Tariffs Jan2023'!L34)*('Tariffs Jan2023'!X34/100)*'Tariffs Jan2023'!AJ34))</f>
        <v>0</v>
      </c>
      <c r="N40" s="85">
        <f>IF(($C$5*'Tariffs Jan2023'!AL34/'Tariffs Jan2023'!AJ34&gt;'Tariffs Jan2023'!M34),($C$5*'Tariffs Jan2023'!AL34/'Tariffs Jan2023'!AJ34-'Tariffs Jan2023'!M34)*'Tariffs Jan2023'!Y34/100*'Tariffs Jan2023'!AJ34,0)</f>
        <v>634.5</v>
      </c>
      <c r="O40" s="73">
        <f t="shared" si="0"/>
        <v>2270.39</v>
      </c>
      <c r="P40" s="498">
        <f t="shared" si="1"/>
        <v>2497.4290000000001</v>
      </c>
      <c r="Q40" s="564"/>
      <c r="R40" s="564"/>
      <c r="S40" s="564"/>
      <c r="T40" s="564"/>
      <c r="U40" s="564"/>
      <c r="V40" s="564"/>
    </row>
    <row r="41" spans="1:22" x14ac:dyDescent="0.15">
      <c r="A41" s="286" t="str">
        <f>'Tariffs Jan2023'!F35</f>
        <v>Alinta Energy</v>
      </c>
      <c r="B41" s="47" t="str">
        <f>'Tariffs Jan2023'!D35</f>
        <v>AGN North</v>
      </c>
      <c r="C41" s="287">
        <f>'Tariffs Jan2023'!E35</f>
        <v>44927</v>
      </c>
      <c r="D41" s="85">
        <f>365*'Tariffs Jan2023'!H35/100</f>
        <v>246.67363636363635</v>
      </c>
      <c r="E41" s="85">
        <f>IF($C$5*'Tariffs Jan2023'!AK35/'Tariffs Jan2023'!AI35&gt;='Tariffs Jan2023'!J35,( 'Tariffs Jan2023'!J35*'Tariffs Jan2023'!O35/100)* 'Tariffs Jan2023'!AI35,($C$5*'Tariffs Jan2023'!AK35/'Tariffs Jan2023'!AI35*'Tariffs Jan2023'!O35/100)* 'Tariffs Jan2023'!AI35)</f>
        <v>173.62227272727273</v>
      </c>
      <c r="F41" s="85">
        <f>IF($C$5*'Tariffs Jan2023'!AK35/'Tariffs Jan2023'!AI35&lt;'Tariffs Jan2023'!J35,0,IF($C$5*'Tariffs Jan2023'!AK35/'Tariffs Jan2023'!AI35&lt;='Tariffs Jan2023'!K35,($C$5*'Tariffs Jan2023'!AK35/'Tariffs Jan2023'!AI35-'Tariffs Jan2023'!J35)*('Tariffs Jan2023'!P35/100)*'Tariffs Jan2023'!AI35,('Tariffs Jan2023'!K35-'Tariffs Jan2023'!J35)*('Tariffs Jan2023'!P35/100)*'Tariffs Jan2023'!AI35))</f>
        <v>143.0140909090909</v>
      </c>
      <c r="G41" s="85">
        <f>IF($C$5*'Tariffs Jan2023'!AK35/'Tariffs Jan2023'!AI35&lt;'Tariffs Jan2023'!K35,0,IF($C$5*'Tariffs Jan2023'!AK35/'Tariffs Jan2023'!AI35&lt;='Tariffs Jan2023'!L35,($C$5*'Tariffs Jan2023'!AK35/'Tariffs Jan2023'!AI35-'Tariffs Jan2023'!K35)*('Tariffs Jan2023'!Q35/100)*'Tariffs Jan2023'!AI35,('Tariffs Jan2023'!L35-'Tariffs Jan2023'!K35)*('Tariffs Jan2023'!Q35/100)*'Tariffs Jan2023'!AI35))</f>
        <v>0</v>
      </c>
      <c r="H41" s="85">
        <f>IF($C$5*'Tariffs Jan2023'!AK35/'Tariffs Jan2023'!AI35&lt;'Tariffs Jan2023'!L35,0,IF($C$5*'Tariffs Jan2023'!AK35/'Tariffs Jan2023'!AI35&lt;='Tariffs Jan2023'!M35,($C$5*'Tariffs Jan2023'!AK35/'Tariffs Jan2023'!AI35-'Tariffs Jan2023'!L35)*('Tariffs Jan2023'!R35/100)*'Tariffs Jan2023'!AI35,('Tariffs Jan2023'!M35-'Tariffs Jan2023'!L35)*('Tariffs Jan2023'!R35/100)*'Tariffs Jan2023'!AI35))</f>
        <v>0</v>
      </c>
      <c r="I41" s="85">
        <f>IF(($C$5*'Tariffs Jan2023'!AK35/'Tariffs Jan2023'!AI35&gt;'Tariffs Jan2023'!M35),($C$5*'Tariffs Jan2023'!AK35/'Tariffs Jan2023'!AI35-'Tariffs Jan2023'!M35)*'Tariffs Jan2023'!S35/100*'Tariffs Jan2023'!AI35,0)</f>
        <v>699.5454545454545</v>
      </c>
      <c r="J41" s="85">
        <f>IF($C$5*'Tariffs Jan2023'!AL35/'Tariffs Jan2023'!AJ35&gt;='Tariffs Jan2023'!J35,('Tariffs Jan2023'!J35*'Tariffs Jan2023'!U35/100)* 'Tariffs Jan2023'!AJ35,($C$5*'Tariffs Jan2023'!AL35/'Tariffs Jan2023'!AJ35*'Tariffs Jan2023'!U35/100)* 'Tariffs Jan2023'!AJ35)</f>
        <v>173.62227272727273</v>
      </c>
      <c r="K41" s="85">
        <f>IF($C$5*'Tariffs Jan2023'!AL35/'Tariffs Jan2023'!AJ35&lt;'Tariffs Jan2023'!J35,0,IF($C$5*'Tariffs Jan2023'!AL35/'Tariffs Jan2023'!AJ35&lt;='Tariffs Jan2023'!K35,($C$5*'Tariffs Jan2023'!AL35/'Tariffs Jan2023'!AJ35-'Tariffs Jan2023'!J35)*('Tariffs Jan2023'!V35/100)*'Tariffs Jan2023'!AJ35,('Tariffs Jan2023'!K35-'Tariffs Jan2023'!J35)*('Tariffs Jan2023'!V35/100)*'Tariffs Jan2023'!AJ35))</f>
        <v>143.0140909090909</v>
      </c>
      <c r="L41" s="85">
        <f>IF($C$5*'Tariffs Jan2023'!AL35/'Tariffs Jan2023'!AJ35&lt;'Tariffs Jan2023'!K35,0,IF($C$5*'Tariffs Jan2023'!AL35/'Tariffs Jan2023'!AJ35&lt;='Tariffs Jan2023'!L35,($C$5*'Tariffs Jan2023'!AL35/'Tariffs Jan2023'!AJ35-'Tariffs Jan2023'!K35)*('Tariffs Jan2023'!W35/100)*'Tariffs Jan2023'!AJ35,('Tariffs Jan2023'!L35-'Tariffs Jan2023'!K35)*('Tariffs Jan2023'!W35/100)*'Tariffs Jan2023'!AJ35))</f>
        <v>0</v>
      </c>
      <c r="M41" s="85">
        <f>IF($C$5*'Tariffs Jan2023'!AL35/'Tariffs Jan2023'!AJ35&lt;'Tariffs Jan2023'!L35,0,IF($C$5*'Tariffs Jan2023'!AL35/'Tariffs Jan2023'!AJ35&lt;='Tariffs Jan2023'!M35,($C$5*'Tariffs Jan2023'!AL35/'Tariffs Jan2023'!AJ35-'Tariffs Jan2023'!L35)*('Tariffs Jan2023'!X35/100)*'Tariffs Jan2023'!AJ35,('Tariffs Jan2023'!M35-'Tariffs Jan2023'!L35)*('Tariffs Jan2023'!X35/100)*'Tariffs Jan2023'!AJ35))</f>
        <v>0</v>
      </c>
      <c r="N41" s="85">
        <f>IF(($C$5*'Tariffs Jan2023'!AL35/'Tariffs Jan2023'!AJ35&gt;'Tariffs Jan2023'!M35),($C$5*'Tariffs Jan2023'!AL35/'Tariffs Jan2023'!AJ35-'Tariffs Jan2023'!M35)*'Tariffs Jan2023'!Y35/100*'Tariffs Jan2023'!AJ35,0)</f>
        <v>699.5454545454545</v>
      </c>
      <c r="O41" s="73">
        <f t="shared" si="0"/>
        <v>2279.0372727272725</v>
      </c>
      <c r="P41" s="498">
        <f t="shared" si="1"/>
        <v>2506.9409999999998</v>
      </c>
      <c r="Q41" s="564"/>
      <c r="R41" s="564"/>
      <c r="S41" s="564"/>
      <c r="T41" s="564"/>
      <c r="U41" s="564"/>
      <c r="V41" s="564"/>
    </row>
    <row r="42" spans="1:22" x14ac:dyDescent="0.15">
      <c r="A42" s="286" t="str">
        <f>'Tariffs Jan2023'!F36</f>
        <v>Covau</v>
      </c>
      <c r="B42" s="47" t="str">
        <f>'Tariffs Jan2023'!D36</f>
        <v>AGN North</v>
      </c>
      <c r="C42" s="287">
        <f>'Tariffs Jan2023'!E36</f>
        <v>44936</v>
      </c>
      <c r="D42" s="85">
        <f>365*'Tariffs Jan2023'!H36/100</f>
        <v>321.2</v>
      </c>
      <c r="E42" s="85">
        <f>IF($C$5*'Tariffs Jan2023'!AK36/'Tariffs Jan2023'!AI36&gt;='Tariffs Jan2023'!J36,( 'Tariffs Jan2023'!J36*'Tariffs Jan2023'!O36/100)* 'Tariffs Jan2023'!AI36,($C$5*'Tariffs Jan2023'!AK36/'Tariffs Jan2023'!AI36*'Tariffs Jan2023'!O36/100)* 'Tariffs Jan2023'!AI36)</f>
        <v>247.19863636363635</v>
      </c>
      <c r="F42" s="85">
        <f>IF($C$5*'Tariffs Jan2023'!AK36/'Tariffs Jan2023'!AI36&lt;'Tariffs Jan2023'!J36,0,IF($C$5*'Tariffs Jan2023'!AK36/'Tariffs Jan2023'!AI36&lt;='Tariffs Jan2023'!K36,($C$5*'Tariffs Jan2023'!AK36/'Tariffs Jan2023'!AI36-'Tariffs Jan2023'!J36)*('Tariffs Jan2023'!P36/100)*'Tariffs Jan2023'!AI36,('Tariffs Jan2023'!K36-'Tariffs Jan2023'!J36)*('Tariffs Jan2023'!P36/100)*'Tariffs Jan2023'!AI36))</f>
        <v>181.4468181818182</v>
      </c>
      <c r="G42" s="85">
        <f>IF($C$5*'Tariffs Jan2023'!AK36/'Tariffs Jan2023'!AI36&lt;'Tariffs Jan2023'!K36,0,IF($C$5*'Tariffs Jan2023'!AK36/'Tariffs Jan2023'!AI36&lt;='Tariffs Jan2023'!L36,($C$5*'Tariffs Jan2023'!AK36/'Tariffs Jan2023'!AI36-'Tariffs Jan2023'!K36)*('Tariffs Jan2023'!Q36/100)*'Tariffs Jan2023'!AI36,('Tariffs Jan2023'!L36-'Tariffs Jan2023'!K36)*('Tariffs Jan2023'!Q36/100)*'Tariffs Jan2023'!AI36))</f>
        <v>0</v>
      </c>
      <c r="H42" s="85">
        <f>IF($C$5*'Tariffs Jan2023'!AK36/'Tariffs Jan2023'!AI36&lt;'Tariffs Jan2023'!L36,0,IF($C$5*'Tariffs Jan2023'!AK36/'Tariffs Jan2023'!AI36&lt;='Tariffs Jan2023'!M36,($C$5*'Tariffs Jan2023'!AK36/'Tariffs Jan2023'!AI36-'Tariffs Jan2023'!L36)*('Tariffs Jan2023'!R36/100)*'Tariffs Jan2023'!AI36,('Tariffs Jan2023'!M36-'Tariffs Jan2023'!L36)*('Tariffs Jan2023'!R36/100)*'Tariffs Jan2023'!AI36))</f>
        <v>0</v>
      </c>
      <c r="I42" s="85">
        <f>IF(($C$5*'Tariffs Jan2023'!AK36/'Tariffs Jan2023'!AI36&gt;'Tariffs Jan2023'!M36),($C$5*'Tariffs Jan2023'!AK36/'Tariffs Jan2023'!AI36-'Tariffs Jan2023'!M36)*'Tariffs Jan2023'!S36/100*'Tariffs Jan2023'!AI36,0)</f>
        <v>914.31818181818176</v>
      </c>
      <c r="J42" s="85">
        <f>IF($C$5*'Tariffs Jan2023'!AL36/'Tariffs Jan2023'!AJ36&gt;='Tariffs Jan2023'!J36,('Tariffs Jan2023'!J36*'Tariffs Jan2023'!U36/100)* 'Tariffs Jan2023'!AJ36,($C$5*'Tariffs Jan2023'!AL36/'Tariffs Jan2023'!AJ36*'Tariffs Jan2023'!U36/100)* 'Tariffs Jan2023'!AJ36)</f>
        <v>247.19863636363635</v>
      </c>
      <c r="K42" s="85">
        <f>IF($C$5*'Tariffs Jan2023'!AL36/'Tariffs Jan2023'!AJ36&lt;'Tariffs Jan2023'!J36,0,IF($C$5*'Tariffs Jan2023'!AL36/'Tariffs Jan2023'!AJ36&lt;='Tariffs Jan2023'!K36,($C$5*'Tariffs Jan2023'!AL36/'Tariffs Jan2023'!AJ36-'Tariffs Jan2023'!J36)*('Tariffs Jan2023'!V36/100)*'Tariffs Jan2023'!AJ36,('Tariffs Jan2023'!K36-'Tariffs Jan2023'!J36)*('Tariffs Jan2023'!V36/100)*'Tariffs Jan2023'!AJ36))</f>
        <v>181.4468181818182</v>
      </c>
      <c r="L42" s="85">
        <f>IF($C$5*'Tariffs Jan2023'!AL36/'Tariffs Jan2023'!AJ36&lt;'Tariffs Jan2023'!K36,0,IF($C$5*'Tariffs Jan2023'!AL36/'Tariffs Jan2023'!AJ36&lt;='Tariffs Jan2023'!L36,($C$5*'Tariffs Jan2023'!AL36/'Tariffs Jan2023'!AJ36-'Tariffs Jan2023'!K36)*('Tariffs Jan2023'!W36/100)*'Tariffs Jan2023'!AJ36,('Tariffs Jan2023'!L36-'Tariffs Jan2023'!K36)*('Tariffs Jan2023'!W36/100)*'Tariffs Jan2023'!AJ36))</f>
        <v>0</v>
      </c>
      <c r="M42" s="85">
        <f>IF($C$5*'Tariffs Jan2023'!AL36/'Tariffs Jan2023'!AJ36&lt;'Tariffs Jan2023'!L36,0,IF($C$5*'Tariffs Jan2023'!AL36/'Tariffs Jan2023'!AJ36&lt;='Tariffs Jan2023'!M36,($C$5*'Tariffs Jan2023'!AL36/'Tariffs Jan2023'!AJ36-'Tariffs Jan2023'!L36)*('Tariffs Jan2023'!X36/100)*'Tariffs Jan2023'!AJ36,('Tariffs Jan2023'!M36-'Tariffs Jan2023'!L36)*('Tariffs Jan2023'!X36/100)*'Tariffs Jan2023'!AJ36))</f>
        <v>0</v>
      </c>
      <c r="N42" s="85">
        <f>IF(($C$5*'Tariffs Jan2023'!AL36/'Tariffs Jan2023'!AJ36&gt;'Tariffs Jan2023'!M36),($C$5*'Tariffs Jan2023'!AL36/'Tariffs Jan2023'!AJ36-'Tariffs Jan2023'!M36)*'Tariffs Jan2023'!Y36/100*'Tariffs Jan2023'!AJ36,0)</f>
        <v>914.31818181818176</v>
      </c>
      <c r="O42" s="73">
        <f t="shared" si="0"/>
        <v>3007.1272727272726</v>
      </c>
      <c r="P42" s="498">
        <f t="shared" si="1"/>
        <v>3307.84</v>
      </c>
      <c r="Q42" s="564"/>
      <c r="R42" s="564"/>
      <c r="S42" s="564"/>
      <c r="T42" s="564"/>
      <c r="U42" s="564"/>
      <c r="V42" s="564"/>
    </row>
    <row r="43" spans="1:22" x14ac:dyDescent="0.15">
      <c r="A43" s="286" t="str">
        <f>'Tariffs Jan2023'!F37</f>
        <v>Dodo Power &amp; Gas</v>
      </c>
      <c r="B43" s="47" t="str">
        <f>'Tariffs Jan2023'!D37</f>
        <v>AGN North</v>
      </c>
      <c r="C43" s="287">
        <f>'Tariffs Jan2023'!E37</f>
        <v>44562</v>
      </c>
      <c r="D43" s="85">
        <f>365*'Tariffs Jan2023'!H37/100</f>
        <v>216.37863636363633</v>
      </c>
      <c r="E43" s="85">
        <f>IF($C$5*'Tariffs Jan2023'!AK37/'Tariffs Jan2023'!AI37&gt;='Tariffs Jan2023'!J37,( 'Tariffs Jan2023'!J37*'Tariffs Jan2023'!O37/100)* 'Tariffs Jan2023'!AI37,($C$5*'Tariffs Jan2023'!AK37/'Tariffs Jan2023'!AI37*'Tariffs Jan2023'!O37/100)* 'Tariffs Jan2023'!AI37)</f>
        <v>144.01227272727274</v>
      </c>
      <c r="F43" s="85">
        <f>IF($C$5*'Tariffs Jan2023'!AK37/'Tariffs Jan2023'!AI37&lt;'Tariffs Jan2023'!J37,0,IF($C$5*'Tariffs Jan2023'!AK37/'Tariffs Jan2023'!AI37&lt;='Tariffs Jan2023'!K37,($C$5*'Tariffs Jan2023'!AK37/'Tariffs Jan2023'!AI37-'Tariffs Jan2023'!J37)*('Tariffs Jan2023'!P37/100)*'Tariffs Jan2023'!AI37,('Tariffs Jan2023'!K37-'Tariffs Jan2023'!J37)*('Tariffs Jan2023'!P37/100)*'Tariffs Jan2023'!AI37))</f>
        <v>96.451363636363624</v>
      </c>
      <c r="G43" s="85">
        <f>IF($C$5*'Tariffs Jan2023'!AK37/'Tariffs Jan2023'!AI37&lt;'Tariffs Jan2023'!K37,0,IF($C$5*'Tariffs Jan2023'!AK37/'Tariffs Jan2023'!AI37&lt;='Tariffs Jan2023'!L37,($C$5*'Tariffs Jan2023'!AK37/'Tariffs Jan2023'!AI37-'Tariffs Jan2023'!K37)*('Tariffs Jan2023'!Q37/100)*'Tariffs Jan2023'!AI37,('Tariffs Jan2023'!L37-'Tariffs Jan2023'!K37)*('Tariffs Jan2023'!Q37/100)*'Tariffs Jan2023'!AI37))</f>
        <v>0</v>
      </c>
      <c r="H43" s="85">
        <f>IF($C$5*'Tariffs Jan2023'!AK37/'Tariffs Jan2023'!AI37&lt;'Tariffs Jan2023'!L37,0,IF($C$5*'Tariffs Jan2023'!AK37/'Tariffs Jan2023'!AI37&lt;='Tariffs Jan2023'!M37,($C$5*'Tariffs Jan2023'!AK37/'Tariffs Jan2023'!AI37-'Tariffs Jan2023'!L37)*('Tariffs Jan2023'!R37/100)*'Tariffs Jan2023'!AI37,('Tariffs Jan2023'!M37-'Tariffs Jan2023'!L37)*('Tariffs Jan2023'!R37/100)*'Tariffs Jan2023'!AI37))</f>
        <v>0</v>
      </c>
      <c r="I43" s="85">
        <f>IF(($C$5*'Tariffs Jan2023'!AK37/'Tariffs Jan2023'!AI37&gt;'Tariffs Jan2023'!M37),($C$5*'Tariffs Jan2023'!AK37/'Tariffs Jan2023'!AI37-'Tariffs Jan2023'!M37)*'Tariffs Jan2023'!S37/100*'Tariffs Jan2023'!AI37,0)</f>
        <v>454.09090909090912</v>
      </c>
      <c r="J43" s="85">
        <f>IF($C$5*'Tariffs Jan2023'!AL37/'Tariffs Jan2023'!AJ37&gt;='Tariffs Jan2023'!J37,('Tariffs Jan2023'!J37*'Tariffs Jan2023'!U37/100)* 'Tariffs Jan2023'!AJ37,($C$5*'Tariffs Jan2023'!AL37/'Tariffs Jan2023'!AJ37*'Tariffs Jan2023'!U37/100)* 'Tariffs Jan2023'!AJ37)</f>
        <v>144.01227272727274</v>
      </c>
      <c r="K43" s="85">
        <f>IF($C$5*'Tariffs Jan2023'!AL37/'Tariffs Jan2023'!AJ37&lt;'Tariffs Jan2023'!J37,0,IF($C$5*'Tariffs Jan2023'!AL37/'Tariffs Jan2023'!AJ37&lt;='Tariffs Jan2023'!K37,($C$5*'Tariffs Jan2023'!AL37/'Tariffs Jan2023'!AJ37-'Tariffs Jan2023'!J37)*('Tariffs Jan2023'!V37/100)*'Tariffs Jan2023'!AJ37,('Tariffs Jan2023'!K37-'Tariffs Jan2023'!J37)*('Tariffs Jan2023'!V37/100)*'Tariffs Jan2023'!AJ37))</f>
        <v>96.451363636363624</v>
      </c>
      <c r="L43" s="85">
        <f>IF($C$5*'Tariffs Jan2023'!AL37/'Tariffs Jan2023'!AJ37&lt;'Tariffs Jan2023'!K37,0,IF($C$5*'Tariffs Jan2023'!AL37/'Tariffs Jan2023'!AJ37&lt;='Tariffs Jan2023'!L37,($C$5*'Tariffs Jan2023'!AL37/'Tariffs Jan2023'!AJ37-'Tariffs Jan2023'!K37)*('Tariffs Jan2023'!W37/100)*'Tariffs Jan2023'!AJ37,('Tariffs Jan2023'!L37-'Tariffs Jan2023'!K37)*('Tariffs Jan2023'!W37/100)*'Tariffs Jan2023'!AJ37))</f>
        <v>0</v>
      </c>
      <c r="M43" s="85">
        <f>IF($C$5*'Tariffs Jan2023'!AL37/'Tariffs Jan2023'!AJ37&lt;'Tariffs Jan2023'!L37,0,IF($C$5*'Tariffs Jan2023'!AL37/'Tariffs Jan2023'!AJ37&lt;='Tariffs Jan2023'!M37,($C$5*'Tariffs Jan2023'!AL37/'Tariffs Jan2023'!AJ37-'Tariffs Jan2023'!L37)*('Tariffs Jan2023'!X37/100)*'Tariffs Jan2023'!AJ37,('Tariffs Jan2023'!M37-'Tariffs Jan2023'!L37)*('Tariffs Jan2023'!X37/100)*'Tariffs Jan2023'!AJ37))</f>
        <v>0</v>
      </c>
      <c r="N43" s="85">
        <f>IF(($C$5*'Tariffs Jan2023'!AL37/'Tariffs Jan2023'!AJ37&gt;'Tariffs Jan2023'!M37),($C$5*'Tariffs Jan2023'!AL37/'Tariffs Jan2023'!AJ37-'Tariffs Jan2023'!M37)*'Tariffs Jan2023'!Y37/100*'Tariffs Jan2023'!AJ37,0)</f>
        <v>454.09090909090912</v>
      </c>
      <c r="O43" s="73">
        <f t="shared" si="0"/>
        <v>1605.4877272727272</v>
      </c>
      <c r="P43" s="498">
        <f t="shared" si="1"/>
        <v>1766.0364999999999</v>
      </c>
      <c r="Q43" s="564"/>
      <c r="R43" s="564"/>
      <c r="S43" s="564"/>
      <c r="T43" s="564"/>
      <c r="U43" s="564"/>
      <c r="V43" s="564"/>
    </row>
    <row r="44" spans="1:22" x14ac:dyDescent="0.15">
      <c r="A44" s="286" t="str">
        <f>'Tariffs Jan2023'!F38</f>
        <v>EnergyAustralia</v>
      </c>
      <c r="B44" s="47" t="str">
        <f>'Tariffs Jan2023'!D38</f>
        <v>AGN North</v>
      </c>
      <c r="C44" s="287">
        <f>'Tariffs Jan2023'!E38</f>
        <v>44927</v>
      </c>
      <c r="D44" s="85">
        <f>365*'Tariffs Jan2023'!H38/100</f>
        <v>380.47234999999995</v>
      </c>
      <c r="E44" s="85">
        <f>IF($C$5*'Tariffs Jan2023'!AK38/'Tariffs Jan2023'!AI38&gt;='Tariffs Jan2023'!J38,( 'Tariffs Jan2023'!J38*'Tariffs Jan2023'!O38/100)* 'Tariffs Jan2023'!AI38,($C$5*'Tariffs Jan2023'!AK38/'Tariffs Jan2023'!AI38*'Tariffs Jan2023'!O38/100)* 'Tariffs Jan2023'!AI38)</f>
        <v>222.66226499999999</v>
      </c>
      <c r="F44" s="85">
        <f>IF($C$5*'Tariffs Jan2023'!AK38/'Tariffs Jan2023'!AI38&lt;'Tariffs Jan2023'!J38,0,IF($C$5*'Tariffs Jan2023'!AK38/'Tariffs Jan2023'!AI38&lt;='Tariffs Jan2023'!K38,($C$5*'Tariffs Jan2023'!AK38/'Tariffs Jan2023'!AI38-'Tariffs Jan2023'!J38)*('Tariffs Jan2023'!P38/100)*'Tariffs Jan2023'!AI38,('Tariffs Jan2023'!K38-'Tariffs Jan2023'!J38)*('Tariffs Jan2023'!P38/100)*'Tariffs Jan2023'!AI38))</f>
        <v>143.56766999999999</v>
      </c>
      <c r="G44" s="85">
        <f>IF($C$5*'Tariffs Jan2023'!AK38/'Tariffs Jan2023'!AI38&lt;'Tariffs Jan2023'!K38,0,IF($C$5*'Tariffs Jan2023'!AK38/'Tariffs Jan2023'!AI38&lt;='Tariffs Jan2023'!L38,($C$5*'Tariffs Jan2023'!AK38/'Tariffs Jan2023'!AI38-'Tariffs Jan2023'!K38)*('Tariffs Jan2023'!Q38/100)*'Tariffs Jan2023'!AI38,('Tariffs Jan2023'!L38-'Tariffs Jan2023'!K38)*('Tariffs Jan2023'!Q38/100)*'Tariffs Jan2023'!AI38))</f>
        <v>0</v>
      </c>
      <c r="H44" s="85">
        <f>IF($C$5*'Tariffs Jan2023'!AK38/'Tariffs Jan2023'!AI38&lt;'Tariffs Jan2023'!L38,0,IF($C$5*'Tariffs Jan2023'!AK38/'Tariffs Jan2023'!AI38&lt;='Tariffs Jan2023'!M38,($C$5*'Tariffs Jan2023'!AK38/'Tariffs Jan2023'!AI38-'Tariffs Jan2023'!L38)*('Tariffs Jan2023'!R38/100)*'Tariffs Jan2023'!AI38,('Tariffs Jan2023'!M38-'Tariffs Jan2023'!L38)*('Tariffs Jan2023'!R38/100)*'Tariffs Jan2023'!AI38))</f>
        <v>0</v>
      </c>
      <c r="I44" s="85">
        <f>IF(($C$5*'Tariffs Jan2023'!AK38/'Tariffs Jan2023'!AI38&gt;'Tariffs Jan2023'!M38),($C$5*'Tariffs Jan2023'!AK38/'Tariffs Jan2023'!AI38-'Tariffs Jan2023'!M38)*'Tariffs Jan2023'!S38/100*'Tariffs Jan2023'!AI38,0)</f>
        <v>639.1574999999998</v>
      </c>
      <c r="J44" s="85">
        <f>IF($C$5*'Tariffs Jan2023'!AL38/'Tariffs Jan2023'!AJ38&gt;='Tariffs Jan2023'!J38,('Tariffs Jan2023'!J38*'Tariffs Jan2023'!U38/100)* 'Tariffs Jan2023'!AJ38,($C$5*'Tariffs Jan2023'!AL38/'Tariffs Jan2023'!AJ38*'Tariffs Jan2023'!U38/100)* 'Tariffs Jan2023'!AJ38)</f>
        <v>222.66226499999999</v>
      </c>
      <c r="K44" s="85">
        <f>IF($C$5*'Tariffs Jan2023'!AL38/'Tariffs Jan2023'!AJ38&lt;'Tariffs Jan2023'!J38,0,IF($C$5*'Tariffs Jan2023'!AL38/'Tariffs Jan2023'!AJ38&lt;='Tariffs Jan2023'!K38,($C$5*'Tariffs Jan2023'!AL38/'Tariffs Jan2023'!AJ38-'Tariffs Jan2023'!J38)*('Tariffs Jan2023'!V38/100)*'Tariffs Jan2023'!AJ38,('Tariffs Jan2023'!K38-'Tariffs Jan2023'!J38)*('Tariffs Jan2023'!V38/100)*'Tariffs Jan2023'!AJ38))</f>
        <v>143.56766999999999</v>
      </c>
      <c r="L44" s="85">
        <f>IF($C$5*'Tariffs Jan2023'!AL38/'Tariffs Jan2023'!AJ38&lt;'Tariffs Jan2023'!K38,0,IF($C$5*'Tariffs Jan2023'!AL38/'Tariffs Jan2023'!AJ38&lt;='Tariffs Jan2023'!L38,($C$5*'Tariffs Jan2023'!AL38/'Tariffs Jan2023'!AJ38-'Tariffs Jan2023'!K38)*('Tariffs Jan2023'!W38/100)*'Tariffs Jan2023'!AJ38,('Tariffs Jan2023'!L38-'Tariffs Jan2023'!K38)*('Tariffs Jan2023'!W38/100)*'Tariffs Jan2023'!AJ38))</f>
        <v>0</v>
      </c>
      <c r="M44" s="85">
        <f>IF($C$5*'Tariffs Jan2023'!AL38/'Tariffs Jan2023'!AJ38&lt;'Tariffs Jan2023'!L38,0,IF($C$5*'Tariffs Jan2023'!AL38/'Tariffs Jan2023'!AJ38&lt;='Tariffs Jan2023'!M38,($C$5*'Tariffs Jan2023'!AL38/'Tariffs Jan2023'!AJ38-'Tariffs Jan2023'!L38)*('Tariffs Jan2023'!X38/100)*'Tariffs Jan2023'!AJ38,('Tariffs Jan2023'!M38-'Tariffs Jan2023'!L38)*('Tariffs Jan2023'!X38/100)*'Tariffs Jan2023'!AJ38))</f>
        <v>0</v>
      </c>
      <c r="N44" s="85">
        <f>IF(($C$5*'Tariffs Jan2023'!AL38/'Tariffs Jan2023'!AJ38&gt;'Tariffs Jan2023'!M38),($C$5*'Tariffs Jan2023'!AL38/'Tariffs Jan2023'!AJ38-'Tariffs Jan2023'!M38)*'Tariffs Jan2023'!Y38/100*'Tariffs Jan2023'!AJ38,0)</f>
        <v>639.1574999999998</v>
      </c>
      <c r="O44" s="73">
        <f t="shared" si="0"/>
        <v>2391.2472199999993</v>
      </c>
      <c r="P44" s="498">
        <f t="shared" si="1"/>
        <v>2630.3719419999993</v>
      </c>
      <c r="Q44" s="564"/>
      <c r="R44" s="564"/>
      <c r="S44" s="564"/>
      <c r="T44" s="564"/>
      <c r="U44" s="564"/>
      <c r="V44" s="564"/>
    </row>
    <row r="45" spans="1:22" x14ac:dyDescent="0.15">
      <c r="A45" s="286" t="str">
        <f>'Tariffs Jan2023'!F39</f>
        <v>Lumo Energy</v>
      </c>
      <c r="B45" s="47" t="str">
        <f>'Tariffs Jan2023'!D39</f>
        <v>AGN North</v>
      </c>
      <c r="C45" s="287">
        <f>'Tariffs Jan2023'!E39</f>
        <v>44927</v>
      </c>
      <c r="D45" s="85">
        <f>365*'Tariffs Jan2023'!H39/100</f>
        <v>310.25</v>
      </c>
      <c r="E45" s="85">
        <f>IF($C$5*'Tariffs Jan2023'!AK39/'Tariffs Jan2023'!AI39&gt;='Tariffs Jan2023'!J39,( 'Tariffs Jan2023'!J39*'Tariffs Jan2023'!O39/100)* 'Tariffs Jan2023'!AI39,($C$5*'Tariffs Jan2023'!AK39/'Tariffs Jan2023'!AI39*'Tariffs Jan2023'!O39/100)* 'Tariffs Jan2023'!AI39)</f>
        <v>167.79</v>
      </c>
      <c r="F45" s="85">
        <f>IF($C$5*'Tariffs Jan2023'!AK39/'Tariffs Jan2023'!AI39&lt;'Tariffs Jan2023'!J39,0,IF($C$5*'Tariffs Jan2023'!AK39/'Tariffs Jan2023'!AI39&lt;='Tariffs Jan2023'!K39,($C$5*'Tariffs Jan2023'!AK39/'Tariffs Jan2023'!AI39-'Tariffs Jan2023'!J39)*('Tariffs Jan2023'!P39/100)*'Tariffs Jan2023'!AI39,('Tariffs Jan2023'!K39-'Tariffs Jan2023'!J39)*('Tariffs Jan2023'!P39/100)*'Tariffs Jan2023'!AI39))</f>
        <v>119.91749999999999</v>
      </c>
      <c r="G45" s="85">
        <f>IF($C$5*'Tariffs Jan2023'!AK39/'Tariffs Jan2023'!AI39&lt;'Tariffs Jan2023'!K39,0,IF($C$5*'Tariffs Jan2023'!AK39/'Tariffs Jan2023'!AI39&lt;='Tariffs Jan2023'!L39,($C$5*'Tariffs Jan2023'!AK39/'Tariffs Jan2023'!AI39-'Tariffs Jan2023'!K39)*('Tariffs Jan2023'!Q39/100)*'Tariffs Jan2023'!AI39,('Tariffs Jan2023'!L39-'Tariffs Jan2023'!K39)*('Tariffs Jan2023'!Q39/100)*'Tariffs Jan2023'!AI39))</f>
        <v>0</v>
      </c>
      <c r="H45" s="85">
        <f>IF($C$5*'Tariffs Jan2023'!AK39/'Tariffs Jan2023'!AI39&lt;'Tariffs Jan2023'!L39,0,IF($C$5*'Tariffs Jan2023'!AK39/'Tariffs Jan2023'!AI39&lt;='Tariffs Jan2023'!M39,($C$5*'Tariffs Jan2023'!AK39/'Tariffs Jan2023'!AI39-'Tariffs Jan2023'!L39)*('Tariffs Jan2023'!R39/100)*'Tariffs Jan2023'!AI39,('Tariffs Jan2023'!M39-'Tariffs Jan2023'!L39)*('Tariffs Jan2023'!R39/100)*'Tariffs Jan2023'!AI39))</f>
        <v>0</v>
      </c>
      <c r="I45" s="85">
        <f>IF(($C$5*'Tariffs Jan2023'!AK39/'Tariffs Jan2023'!AI39&gt;'Tariffs Jan2023'!M39),($C$5*'Tariffs Jan2023'!AK39/'Tariffs Jan2023'!AI39-'Tariffs Jan2023'!M39)*'Tariffs Jan2023'!S39/100*'Tariffs Jan2023'!AI39,0)</f>
        <v>587.25</v>
      </c>
      <c r="J45" s="85">
        <f>IF($C$5*'Tariffs Jan2023'!AL39/'Tariffs Jan2023'!AJ39&gt;='Tariffs Jan2023'!J39,('Tariffs Jan2023'!J39*'Tariffs Jan2023'!U39/100)* 'Tariffs Jan2023'!AJ39,($C$5*'Tariffs Jan2023'!AL39/'Tariffs Jan2023'!AJ39*'Tariffs Jan2023'!U39/100)* 'Tariffs Jan2023'!AJ39)</f>
        <v>167.79</v>
      </c>
      <c r="K45" s="85">
        <f>IF($C$5*'Tariffs Jan2023'!AL39/'Tariffs Jan2023'!AJ39&lt;'Tariffs Jan2023'!J39,0,IF($C$5*'Tariffs Jan2023'!AL39/'Tariffs Jan2023'!AJ39&lt;='Tariffs Jan2023'!K39,($C$5*'Tariffs Jan2023'!AL39/'Tariffs Jan2023'!AJ39-'Tariffs Jan2023'!J39)*('Tariffs Jan2023'!V39/100)*'Tariffs Jan2023'!AJ39,('Tariffs Jan2023'!K39-'Tariffs Jan2023'!J39)*('Tariffs Jan2023'!V39/100)*'Tariffs Jan2023'!AJ39))</f>
        <v>119.91749999999999</v>
      </c>
      <c r="L45" s="85">
        <f>IF($C$5*'Tariffs Jan2023'!AL39/'Tariffs Jan2023'!AJ39&lt;'Tariffs Jan2023'!K39,0,IF($C$5*'Tariffs Jan2023'!AL39/'Tariffs Jan2023'!AJ39&lt;='Tariffs Jan2023'!L39,($C$5*'Tariffs Jan2023'!AL39/'Tariffs Jan2023'!AJ39-'Tariffs Jan2023'!K39)*('Tariffs Jan2023'!W39/100)*'Tariffs Jan2023'!AJ39,('Tariffs Jan2023'!L39-'Tariffs Jan2023'!K39)*('Tariffs Jan2023'!W39/100)*'Tariffs Jan2023'!AJ39))</f>
        <v>0</v>
      </c>
      <c r="M45" s="85">
        <f>IF($C$5*'Tariffs Jan2023'!AL39/'Tariffs Jan2023'!AJ39&lt;'Tariffs Jan2023'!L39,0,IF($C$5*'Tariffs Jan2023'!AL39/'Tariffs Jan2023'!AJ39&lt;='Tariffs Jan2023'!M39,($C$5*'Tariffs Jan2023'!AL39/'Tariffs Jan2023'!AJ39-'Tariffs Jan2023'!L39)*('Tariffs Jan2023'!X39/100)*'Tariffs Jan2023'!AJ39,('Tariffs Jan2023'!M39-'Tariffs Jan2023'!L39)*('Tariffs Jan2023'!X39/100)*'Tariffs Jan2023'!AJ39))</f>
        <v>0</v>
      </c>
      <c r="N45" s="85">
        <f>IF(($C$5*'Tariffs Jan2023'!AL39/'Tariffs Jan2023'!AJ39&gt;'Tariffs Jan2023'!M39),($C$5*'Tariffs Jan2023'!AL39/'Tariffs Jan2023'!AJ39-'Tariffs Jan2023'!M39)*'Tariffs Jan2023'!Y39/100*'Tariffs Jan2023'!AJ39,0)</f>
        <v>587.25</v>
      </c>
      <c r="O45" s="73">
        <f t="shared" si="0"/>
        <v>2060.165</v>
      </c>
      <c r="P45" s="498">
        <f t="shared" si="1"/>
        <v>2266.1815000000001</v>
      </c>
      <c r="Q45" s="564"/>
      <c r="R45" s="564"/>
      <c r="S45" s="564"/>
      <c r="T45" s="564"/>
      <c r="U45" s="564"/>
      <c r="V45" s="564"/>
    </row>
    <row r="46" spans="1:22" x14ac:dyDescent="0.15">
      <c r="A46" s="286" t="str">
        <f>'Tariffs Jan2023'!F40</f>
        <v>Momentum Energy</v>
      </c>
      <c r="B46" s="47" t="str">
        <f>'Tariffs Jan2023'!D40</f>
        <v>AGN North</v>
      </c>
      <c r="C46" s="287">
        <f>'Tariffs Jan2023'!E40</f>
        <v>44927</v>
      </c>
      <c r="D46" s="85">
        <f>365*'Tariffs Jan2023'!H40/100</f>
        <v>333.61</v>
      </c>
      <c r="E46" s="85">
        <f>IF($C$5*'Tariffs Jan2023'!AK40/'Tariffs Jan2023'!AI40&gt;='Tariffs Jan2023'!J40,( 'Tariffs Jan2023'!J40*'Tariffs Jan2023'!O40/100)* 'Tariffs Jan2023'!AI40,($C$5*'Tariffs Jan2023'!AK40/'Tariffs Jan2023'!AI40*'Tariffs Jan2023'!O40/100)* 'Tariffs Jan2023'!AI40)</f>
        <v>222.07500000000002</v>
      </c>
      <c r="F46" s="85">
        <f>IF($C$5*'Tariffs Jan2023'!AK40/'Tariffs Jan2023'!AI40&lt;'Tariffs Jan2023'!J40,0,IF($C$5*'Tariffs Jan2023'!AK40/'Tariffs Jan2023'!AI40&lt;='Tariffs Jan2023'!K40,($C$5*'Tariffs Jan2023'!AK40/'Tariffs Jan2023'!AI40-'Tariffs Jan2023'!J40)*('Tariffs Jan2023'!P40/100)*'Tariffs Jan2023'!AI40,('Tariffs Jan2023'!K40-'Tariffs Jan2023'!J40)*('Tariffs Jan2023'!P40/100)*'Tariffs Jan2023'!AI40))</f>
        <v>154.46999999999997</v>
      </c>
      <c r="G46" s="85">
        <f>IF($C$5*'Tariffs Jan2023'!AK40/'Tariffs Jan2023'!AI40&lt;'Tariffs Jan2023'!K40,0,IF($C$5*'Tariffs Jan2023'!AK40/'Tariffs Jan2023'!AI40&lt;='Tariffs Jan2023'!L40,($C$5*'Tariffs Jan2023'!AK40/'Tariffs Jan2023'!AI40-'Tariffs Jan2023'!K40)*('Tariffs Jan2023'!Q40/100)*'Tariffs Jan2023'!AI40,('Tariffs Jan2023'!L40-'Tariffs Jan2023'!K40)*('Tariffs Jan2023'!Q40/100)*'Tariffs Jan2023'!AI40))</f>
        <v>0</v>
      </c>
      <c r="H46" s="85">
        <f>IF($C$5*'Tariffs Jan2023'!AK40/'Tariffs Jan2023'!AI40&lt;'Tariffs Jan2023'!L40,0,IF($C$5*'Tariffs Jan2023'!AK40/'Tariffs Jan2023'!AI40&lt;='Tariffs Jan2023'!M40,($C$5*'Tariffs Jan2023'!AK40/'Tariffs Jan2023'!AI40-'Tariffs Jan2023'!L40)*('Tariffs Jan2023'!R40/100)*'Tariffs Jan2023'!AI40,('Tariffs Jan2023'!M40-'Tariffs Jan2023'!L40)*('Tariffs Jan2023'!R40/100)*'Tariffs Jan2023'!AI40))</f>
        <v>0</v>
      </c>
      <c r="I46" s="85">
        <f>IF(($C$5*'Tariffs Jan2023'!AK40/'Tariffs Jan2023'!AI40&gt;'Tariffs Jan2023'!M40),($C$5*'Tariffs Jan2023'!AK40/'Tariffs Jan2023'!AI40-'Tariffs Jan2023'!M40)*'Tariffs Jan2023'!S40/100*'Tariffs Jan2023'!AI40,0)</f>
        <v>742.5</v>
      </c>
      <c r="J46" s="85">
        <f>IF($C$5*'Tariffs Jan2023'!AL40/'Tariffs Jan2023'!AJ40&gt;='Tariffs Jan2023'!J40,('Tariffs Jan2023'!J40*'Tariffs Jan2023'!U40/100)* 'Tariffs Jan2023'!AJ40,($C$5*'Tariffs Jan2023'!AL40/'Tariffs Jan2023'!AJ40*'Tariffs Jan2023'!U40/100)* 'Tariffs Jan2023'!AJ40)</f>
        <v>222.07500000000002</v>
      </c>
      <c r="K46" s="85">
        <f>IF($C$5*'Tariffs Jan2023'!AL40/'Tariffs Jan2023'!AJ40&lt;'Tariffs Jan2023'!J40,0,IF($C$5*'Tariffs Jan2023'!AL40/'Tariffs Jan2023'!AJ40&lt;='Tariffs Jan2023'!K40,($C$5*'Tariffs Jan2023'!AL40/'Tariffs Jan2023'!AJ40-'Tariffs Jan2023'!J40)*('Tariffs Jan2023'!V40/100)*'Tariffs Jan2023'!AJ40,('Tariffs Jan2023'!K40-'Tariffs Jan2023'!J40)*('Tariffs Jan2023'!V40/100)*'Tariffs Jan2023'!AJ40))</f>
        <v>154.46999999999997</v>
      </c>
      <c r="L46" s="85">
        <f>IF($C$5*'Tariffs Jan2023'!AL40/'Tariffs Jan2023'!AJ40&lt;'Tariffs Jan2023'!K40,0,IF($C$5*'Tariffs Jan2023'!AL40/'Tariffs Jan2023'!AJ40&lt;='Tariffs Jan2023'!L40,($C$5*'Tariffs Jan2023'!AL40/'Tariffs Jan2023'!AJ40-'Tariffs Jan2023'!K40)*('Tariffs Jan2023'!W40/100)*'Tariffs Jan2023'!AJ40,('Tariffs Jan2023'!L40-'Tariffs Jan2023'!K40)*('Tariffs Jan2023'!W40/100)*'Tariffs Jan2023'!AJ40))</f>
        <v>0</v>
      </c>
      <c r="M46" s="85">
        <f>IF($C$5*'Tariffs Jan2023'!AL40/'Tariffs Jan2023'!AJ40&lt;'Tariffs Jan2023'!L40,0,IF($C$5*'Tariffs Jan2023'!AL40/'Tariffs Jan2023'!AJ40&lt;='Tariffs Jan2023'!M40,($C$5*'Tariffs Jan2023'!AL40/'Tariffs Jan2023'!AJ40-'Tariffs Jan2023'!L40)*('Tariffs Jan2023'!X40/100)*'Tariffs Jan2023'!AJ40,('Tariffs Jan2023'!M40-'Tariffs Jan2023'!L40)*('Tariffs Jan2023'!X40/100)*'Tariffs Jan2023'!AJ40))</f>
        <v>0</v>
      </c>
      <c r="N46" s="85">
        <f>IF(($C$5*'Tariffs Jan2023'!AL40/'Tariffs Jan2023'!AJ40&gt;'Tariffs Jan2023'!M40),($C$5*'Tariffs Jan2023'!AL40/'Tariffs Jan2023'!AJ40-'Tariffs Jan2023'!M40)*'Tariffs Jan2023'!Y40/100*'Tariffs Jan2023'!AJ40,0)</f>
        <v>742.5</v>
      </c>
      <c r="O46" s="73">
        <f t="shared" si="0"/>
        <v>2571.6999999999998</v>
      </c>
      <c r="P46" s="498">
        <f t="shared" si="1"/>
        <v>2828.87</v>
      </c>
      <c r="Q46" s="564"/>
      <c r="R46" s="564"/>
      <c r="S46" s="564"/>
      <c r="T46" s="564"/>
      <c r="U46" s="564"/>
      <c r="V46" s="564"/>
    </row>
    <row r="47" spans="1:22" x14ac:dyDescent="0.15">
      <c r="A47" s="286" t="str">
        <f>'Tariffs Jan2023'!F41</f>
        <v>Origin Energy</v>
      </c>
      <c r="B47" s="47" t="str">
        <f>'Tariffs Jan2023'!D41</f>
        <v>AGN North</v>
      </c>
      <c r="C47" s="287">
        <f>'Tariffs Jan2023'!E41</f>
        <v>44958</v>
      </c>
      <c r="D47" s="85">
        <f>365*'Tariffs Jan2023'!H41/100</f>
        <v>300.6936363636363</v>
      </c>
      <c r="E47" s="85">
        <f>IF($C$5*'Tariffs Jan2023'!AK41/'Tariffs Jan2023'!AI41&gt;='Tariffs Jan2023'!J41,( 'Tariffs Jan2023'!J41*'Tariffs Jan2023'!O41/100)* 'Tariffs Jan2023'!AI41,($C$5*'Tariffs Jan2023'!AK41/'Tariffs Jan2023'!AI41*'Tariffs Jan2023'!O41/100)* 'Tariffs Jan2023'!AI41)</f>
        <v>598.90909090909088</v>
      </c>
      <c r="F47" s="85">
        <f>IF($C$5*'Tariffs Jan2023'!AK41/'Tariffs Jan2023'!AI41&lt;'Tariffs Jan2023'!J41,0,IF($C$5*'Tariffs Jan2023'!AK41/'Tariffs Jan2023'!AI41&lt;='Tariffs Jan2023'!K41,($C$5*'Tariffs Jan2023'!AK41/'Tariffs Jan2023'!AI41-'Tariffs Jan2023'!J41)*('Tariffs Jan2023'!P41/100)*'Tariffs Jan2023'!AI41,('Tariffs Jan2023'!K41-'Tariffs Jan2023'!J41)*('Tariffs Jan2023'!P41/100)*'Tariffs Jan2023'!AI41))</f>
        <v>432</v>
      </c>
      <c r="G47" s="85">
        <f>IF($C$5*'Tariffs Jan2023'!AK41/'Tariffs Jan2023'!AI41&lt;'Tariffs Jan2023'!K41,0,IF($C$5*'Tariffs Jan2023'!AK41/'Tariffs Jan2023'!AI41&lt;='Tariffs Jan2023'!L41,($C$5*'Tariffs Jan2023'!AK41/'Tariffs Jan2023'!AI41-'Tariffs Jan2023'!K41)*('Tariffs Jan2023'!Q41/100)*'Tariffs Jan2023'!AI41,('Tariffs Jan2023'!L41-'Tariffs Jan2023'!K41)*('Tariffs Jan2023'!Q41/100)*'Tariffs Jan2023'!AI41))</f>
        <v>0</v>
      </c>
      <c r="H47" s="85">
        <f>IF($C$5*'Tariffs Jan2023'!AK41/'Tariffs Jan2023'!AI41&lt;'Tariffs Jan2023'!L41,0,IF($C$5*'Tariffs Jan2023'!AK41/'Tariffs Jan2023'!AI41&lt;='Tariffs Jan2023'!M41,($C$5*'Tariffs Jan2023'!AK41/'Tariffs Jan2023'!AI41-'Tariffs Jan2023'!L41)*('Tariffs Jan2023'!R41/100)*'Tariffs Jan2023'!AI41,('Tariffs Jan2023'!M41-'Tariffs Jan2023'!L41)*('Tariffs Jan2023'!R41/100)*'Tariffs Jan2023'!AI41))</f>
        <v>0</v>
      </c>
      <c r="I47" s="85">
        <f>IF(($C$5*'Tariffs Jan2023'!AK41/'Tariffs Jan2023'!AI41&gt;'Tariffs Jan2023'!M41),($C$5*'Tariffs Jan2023'!AK41/'Tariffs Jan2023'!AI41-'Tariffs Jan2023'!M41)*'Tariffs Jan2023'!S41/100*'Tariffs Jan2023'!AI41,0)</f>
        <v>0</v>
      </c>
      <c r="J47" s="85">
        <f>IF($C$5*'Tariffs Jan2023'!AL41/'Tariffs Jan2023'!AJ41&gt;='Tariffs Jan2023'!J41,('Tariffs Jan2023'!J41*'Tariffs Jan2023'!U41/100)* 'Tariffs Jan2023'!AJ41,($C$5*'Tariffs Jan2023'!AL41/'Tariffs Jan2023'!AJ41*'Tariffs Jan2023'!U41/100)* 'Tariffs Jan2023'!AJ41)</f>
        <v>598.90909090909088</v>
      </c>
      <c r="K47" s="85">
        <f>IF($C$5*'Tariffs Jan2023'!AL41/'Tariffs Jan2023'!AJ41&lt;'Tariffs Jan2023'!J41,0,IF($C$5*'Tariffs Jan2023'!AL41/'Tariffs Jan2023'!AJ41&lt;='Tariffs Jan2023'!K41,($C$5*'Tariffs Jan2023'!AL41/'Tariffs Jan2023'!AJ41-'Tariffs Jan2023'!J41)*('Tariffs Jan2023'!V41/100)*'Tariffs Jan2023'!AJ41,('Tariffs Jan2023'!K41-'Tariffs Jan2023'!J41)*('Tariffs Jan2023'!V41/100)*'Tariffs Jan2023'!AJ41))</f>
        <v>432</v>
      </c>
      <c r="L47" s="85">
        <f>IF($C$5*'Tariffs Jan2023'!AL41/'Tariffs Jan2023'!AJ41&lt;'Tariffs Jan2023'!K41,0,IF($C$5*'Tariffs Jan2023'!AL41/'Tariffs Jan2023'!AJ41&lt;='Tariffs Jan2023'!L41,($C$5*'Tariffs Jan2023'!AL41/'Tariffs Jan2023'!AJ41-'Tariffs Jan2023'!K41)*('Tariffs Jan2023'!W41/100)*'Tariffs Jan2023'!AJ41,('Tariffs Jan2023'!L41-'Tariffs Jan2023'!K41)*('Tariffs Jan2023'!W41/100)*'Tariffs Jan2023'!AJ41))</f>
        <v>0</v>
      </c>
      <c r="M47" s="85">
        <f>IF($C$5*'Tariffs Jan2023'!AL41/'Tariffs Jan2023'!AJ41&lt;'Tariffs Jan2023'!L41,0,IF($C$5*'Tariffs Jan2023'!AL41/'Tariffs Jan2023'!AJ41&lt;='Tariffs Jan2023'!M41,($C$5*'Tariffs Jan2023'!AL41/'Tariffs Jan2023'!AJ41-'Tariffs Jan2023'!L41)*('Tariffs Jan2023'!X41/100)*'Tariffs Jan2023'!AJ41,('Tariffs Jan2023'!M41-'Tariffs Jan2023'!L41)*('Tariffs Jan2023'!X41/100)*'Tariffs Jan2023'!AJ41))</f>
        <v>0</v>
      </c>
      <c r="N47" s="85">
        <f>IF(($C$5*'Tariffs Jan2023'!AL41/'Tariffs Jan2023'!AJ41&gt;'Tariffs Jan2023'!M41),($C$5*'Tariffs Jan2023'!AL41/'Tariffs Jan2023'!AJ41-'Tariffs Jan2023'!M41)*'Tariffs Jan2023'!Y41/100*'Tariffs Jan2023'!AJ41,0)</f>
        <v>0</v>
      </c>
      <c r="O47" s="73">
        <f t="shared" si="0"/>
        <v>2362.5118181818179</v>
      </c>
      <c r="P47" s="498">
        <f t="shared" si="1"/>
        <v>2598.7629999999999</v>
      </c>
      <c r="Q47" s="564"/>
      <c r="R47" s="564"/>
      <c r="S47" s="564"/>
      <c r="T47" s="564"/>
      <c r="U47" s="564"/>
      <c r="V47" s="564"/>
    </row>
    <row r="48" spans="1:22" x14ac:dyDescent="0.15">
      <c r="A48" s="286" t="str">
        <f>'Tariffs Jan2023'!F42</f>
        <v>Red Energy</v>
      </c>
      <c r="B48" s="47" t="str">
        <f>'Tariffs Jan2023'!D42</f>
        <v>AGN North</v>
      </c>
      <c r="C48" s="287">
        <f>'Tariffs Jan2023'!E42</f>
        <v>44927</v>
      </c>
      <c r="D48" s="85">
        <f>365*'Tariffs Jan2023'!H42/100</f>
        <v>292</v>
      </c>
      <c r="E48" s="85">
        <f>IF($C$5*'Tariffs Jan2023'!AK42/'Tariffs Jan2023'!AI42&gt;='Tariffs Jan2023'!J42,( 'Tariffs Jan2023'!J42*'Tariffs Jan2023'!O42/100)* 'Tariffs Jan2023'!AI42,($C$5*'Tariffs Jan2023'!AK42/'Tariffs Jan2023'!AI42*'Tariffs Jan2023'!O42/100)* 'Tariffs Jan2023'!AI42)</f>
        <v>180.1275</v>
      </c>
      <c r="F48" s="85">
        <f>IF($C$5*'Tariffs Jan2023'!AK42/'Tariffs Jan2023'!AI42&lt;'Tariffs Jan2023'!J42,0,IF($C$5*'Tariffs Jan2023'!AK42/'Tariffs Jan2023'!AI42&lt;='Tariffs Jan2023'!K42,($C$5*'Tariffs Jan2023'!AK42/'Tariffs Jan2023'!AI42-'Tariffs Jan2023'!J42)*('Tariffs Jan2023'!P42/100)*'Tariffs Jan2023'!AI42,('Tariffs Jan2023'!K42-'Tariffs Jan2023'!J42)*('Tariffs Jan2023'!P42/100)*'Tariffs Jan2023'!AI42))</f>
        <v>126.01500000000001</v>
      </c>
      <c r="G48" s="85">
        <f>IF($C$5*'Tariffs Jan2023'!AK42/'Tariffs Jan2023'!AI42&lt;'Tariffs Jan2023'!K42,0,IF($C$5*'Tariffs Jan2023'!AK42/'Tariffs Jan2023'!AI42&lt;='Tariffs Jan2023'!L42,($C$5*'Tariffs Jan2023'!AK42/'Tariffs Jan2023'!AI42-'Tariffs Jan2023'!K42)*('Tariffs Jan2023'!Q42/100)*'Tariffs Jan2023'!AI42,('Tariffs Jan2023'!L42-'Tariffs Jan2023'!K42)*('Tariffs Jan2023'!Q42/100)*'Tariffs Jan2023'!AI42))</f>
        <v>0</v>
      </c>
      <c r="H48" s="85">
        <f>IF($C$5*'Tariffs Jan2023'!AK42/'Tariffs Jan2023'!AI42&lt;'Tariffs Jan2023'!L42,0,IF($C$5*'Tariffs Jan2023'!AK42/'Tariffs Jan2023'!AI42&lt;='Tariffs Jan2023'!M42,($C$5*'Tariffs Jan2023'!AK42/'Tariffs Jan2023'!AI42-'Tariffs Jan2023'!L42)*('Tariffs Jan2023'!R42/100)*'Tariffs Jan2023'!AI42,('Tariffs Jan2023'!M42-'Tariffs Jan2023'!L42)*('Tariffs Jan2023'!R42/100)*'Tariffs Jan2023'!AI42))</f>
        <v>0</v>
      </c>
      <c r="I48" s="85">
        <f>IF(($C$5*'Tariffs Jan2023'!AK42/'Tariffs Jan2023'!AI42&gt;'Tariffs Jan2023'!M42),($C$5*'Tariffs Jan2023'!AK42/'Tariffs Jan2023'!AI42-'Tariffs Jan2023'!M42)*'Tariffs Jan2023'!S42/100*'Tariffs Jan2023'!AI42,0)</f>
        <v>600.75</v>
      </c>
      <c r="J48" s="85">
        <f>IF($C$5*'Tariffs Jan2023'!AL42/'Tariffs Jan2023'!AJ42&gt;='Tariffs Jan2023'!J42,('Tariffs Jan2023'!J42*'Tariffs Jan2023'!U42/100)* 'Tariffs Jan2023'!AJ42,($C$5*'Tariffs Jan2023'!AL42/'Tariffs Jan2023'!AJ42*'Tariffs Jan2023'!U42/100)* 'Tariffs Jan2023'!AJ42)</f>
        <v>180.1275</v>
      </c>
      <c r="K48" s="85">
        <f>IF($C$5*'Tariffs Jan2023'!AL42/'Tariffs Jan2023'!AJ42&lt;'Tariffs Jan2023'!J42,0,IF($C$5*'Tariffs Jan2023'!AL42/'Tariffs Jan2023'!AJ42&lt;='Tariffs Jan2023'!K42,($C$5*'Tariffs Jan2023'!AL42/'Tariffs Jan2023'!AJ42-'Tariffs Jan2023'!J42)*('Tariffs Jan2023'!V42/100)*'Tariffs Jan2023'!AJ42,('Tariffs Jan2023'!K42-'Tariffs Jan2023'!J42)*('Tariffs Jan2023'!V42/100)*'Tariffs Jan2023'!AJ42))</f>
        <v>126.01500000000001</v>
      </c>
      <c r="L48" s="85">
        <f>IF($C$5*'Tariffs Jan2023'!AL42/'Tariffs Jan2023'!AJ42&lt;'Tariffs Jan2023'!K42,0,IF($C$5*'Tariffs Jan2023'!AL42/'Tariffs Jan2023'!AJ42&lt;='Tariffs Jan2023'!L42,($C$5*'Tariffs Jan2023'!AL42/'Tariffs Jan2023'!AJ42-'Tariffs Jan2023'!K42)*('Tariffs Jan2023'!W42/100)*'Tariffs Jan2023'!AJ42,('Tariffs Jan2023'!L42-'Tariffs Jan2023'!K42)*('Tariffs Jan2023'!W42/100)*'Tariffs Jan2023'!AJ42))</f>
        <v>0</v>
      </c>
      <c r="M48" s="85">
        <f>IF($C$5*'Tariffs Jan2023'!AL42/'Tariffs Jan2023'!AJ42&lt;'Tariffs Jan2023'!L42,0,IF($C$5*'Tariffs Jan2023'!AL42/'Tariffs Jan2023'!AJ42&lt;='Tariffs Jan2023'!M42,($C$5*'Tariffs Jan2023'!AL42/'Tariffs Jan2023'!AJ42-'Tariffs Jan2023'!L42)*('Tariffs Jan2023'!X42/100)*'Tariffs Jan2023'!AJ42,('Tariffs Jan2023'!M42-'Tariffs Jan2023'!L42)*('Tariffs Jan2023'!X42/100)*'Tariffs Jan2023'!AJ42))</f>
        <v>0</v>
      </c>
      <c r="N48" s="85">
        <f>IF(($C$5*'Tariffs Jan2023'!AL42/'Tariffs Jan2023'!AJ42&gt;'Tariffs Jan2023'!M42),($C$5*'Tariffs Jan2023'!AL42/'Tariffs Jan2023'!AJ42-'Tariffs Jan2023'!M42)*'Tariffs Jan2023'!Y42/100*'Tariffs Jan2023'!AJ42,0)</f>
        <v>600.75</v>
      </c>
      <c r="O48" s="73">
        <f t="shared" si="0"/>
        <v>2105.7849999999999</v>
      </c>
      <c r="P48" s="498">
        <f t="shared" si="1"/>
        <v>2316.3634999999999</v>
      </c>
      <c r="Q48" s="564"/>
      <c r="R48" s="564"/>
      <c r="S48" s="564"/>
      <c r="T48" s="564"/>
      <c r="U48" s="564"/>
      <c r="V48" s="564"/>
    </row>
    <row r="49" spans="1:22" s="289" customFormat="1" ht="14" thickBot="1" x14ac:dyDescent="0.2">
      <c r="A49" s="286" t="str">
        <f>'Tariffs Jan2023'!F43</f>
        <v>Simply Energy</v>
      </c>
      <c r="B49" s="47" t="str">
        <f>'Tariffs Jan2023'!D43</f>
        <v>AGN North</v>
      </c>
      <c r="C49" s="287">
        <f>'Tariffs Jan2023'!E43</f>
        <v>44743</v>
      </c>
      <c r="D49" s="85">
        <f>365*'Tariffs Jan2023'!H43/100</f>
        <v>281.41499999999996</v>
      </c>
      <c r="E49" s="85">
        <f>IF($C$5*'Tariffs Jan2023'!AK43/'Tariffs Jan2023'!AI43&gt;='Tariffs Jan2023'!J43,( 'Tariffs Jan2023'!J43*'Tariffs Jan2023'!O43/100)* 'Tariffs Jan2023'!AI43,($C$5*'Tariffs Jan2023'!AK43/'Tariffs Jan2023'!AI43*'Tariffs Jan2023'!O43/100)* 'Tariffs Jan2023'!AI43)</f>
        <v>176.76272727272726</v>
      </c>
      <c r="F49" s="85">
        <f>IF($C$5*'Tariffs Jan2023'!AK43/'Tariffs Jan2023'!AI43&lt;'Tariffs Jan2023'!J43,0,IF($C$5*'Tariffs Jan2023'!AK43/'Tariffs Jan2023'!AI43&lt;='Tariffs Jan2023'!K43,($C$5*'Tariffs Jan2023'!AK43/'Tariffs Jan2023'!AI43-'Tariffs Jan2023'!J43)*('Tariffs Jan2023'!P43/100)*'Tariffs Jan2023'!AI43,('Tariffs Jan2023'!K43-'Tariffs Jan2023'!J43)*('Tariffs Jan2023'!P43/100)*'Tariffs Jan2023'!AI43))</f>
        <v>124.90636363636364</v>
      </c>
      <c r="G49" s="85">
        <f>IF($C$5*'Tariffs Jan2023'!AK43/'Tariffs Jan2023'!AI43&lt;'Tariffs Jan2023'!K43,0,IF($C$5*'Tariffs Jan2023'!AK43/'Tariffs Jan2023'!AI43&lt;='Tariffs Jan2023'!L43,($C$5*'Tariffs Jan2023'!AK43/'Tariffs Jan2023'!AI43-'Tariffs Jan2023'!K43)*('Tariffs Jan2023'!Q43/100)*'Tariffs Jan2023'!AI43,('Tariffs Jan2023'!L43-'Tariffs Jan2023'!K43)*('Tariffs Jan2023'!Q43/100)*'Tariffs Jan2023'!AI43))</f>
        <v>0</v>
      </c>
      <c r="H49" s="85">
        <f>IF($C$5*'Tariffs Jan2023'!AK43/'Tariffs Jan2023'!AI43&lt;'Tariffs Jan2023'!L43,0,IF($C$5*'Tariffs Jan2023'!AK43/'Tariffs Jan2023'!AI43&lt;='Tariffs Jan2023'!M43,($C$5*'Tariffs Jan2023'!AK43/'Tariffs Jan2023'!AI43-'Tariffs Jan2023'!L43)*('Tariffs Jan2023'!R43/100)*'Tariffs Jan2023'!AI43,('Tariffs Jan2023'!M43-'Tariffs Jan2023'!L43)*('Tariffs Jan2023'!R43/100)*'Tariffs Jan2023'!AI43))</f>
        <v>0</v>
      </c>
      <c r="I49" s="85">
        <f>IF(($C$5*'Tariffs Jan2023'!AK43/'Tariffs Jan2023'!AI43&gt;'Tariffs Jan2023'!M43),($C$5*'Tariffs Jan2023'!AK43/'Tariffs Jan2023'!AI43-'Tariffs Jan2023'!M43)*'Tariffs Jan2023'!S43/100*'Tariffs Jan2023'!AI43,0)</f>
        <v>589.09090909090901</v>
      </c>
      <c r="J49" s="85">
        <f>IF($C$5*'Tariffs Jan2023'!AL43/'Tariffs Jan2023'!AJ43&gt;='Tariffs Jan2023'!J43,('Tariffs Jan2023'!J43*'Tariffs Jan2023'!U43/100)* 'Tariffs Jan2023'!AJ43,($C$5*'Tariffs Jan2023'!AL43/'Tariffs Jan2023'!AJ43*'Tariffs Jan2023'!U43/100)* 'Tariffs Jan2023'!AJ43)</f>
        <v>176.76272727272726</v>
      </c>
      <c r="K49" s="85">
        <f>IF($C$5*'Tariffs Jan2023'!AL43/'Tariffs Jan2023'!AJ43&lt;'Tariffs Jan2023'!J43,0,IF($C$5*'Tariffs Jan2023'!AL43/'Tariffs Jan2023'!AJ43&lt;='Tariffs Jan2023'!K43,($C$5*'Tariffs Jan2023'!AL43/'Tariffs Jan2023'!AJ43-'Tariffs Jan2023'!J43)*('Tariffs Jan2023'!V43/100)*'Tariffs Jan2023'!AJ43,('Tariffs Jan2023'!K43-'Tariffs Jan2023'!J43)*('Tariffs Jan2023'!V43/100)*'Tariffs Jan2023'!AJ43))</f>
        <v>124.90636363636364</v>
      </c>
      <c r="L49" s="85">
        <f>IF($C$5*'Tariffs Jan2023'!AL43/'Tariffs Jan2023'!AJ43&lt;'Tariffs Jan2023'!K43,0,IF($C$5*'Tariffs Jan2023'!AL43/'Tariffs Jan2023'!AJ43&lt;='Tariffs Jan2023'!L43,($C$5*'Tariffs Jan2023'!AL43/'Tariffs Jan2023'!AJ43-'Tariffs Jan2023'!K43)*('Tariffs Jan2023'!W43/100)*'Tariffs Jan2023'!AJ43,('Tariffs Jan2023'!L43-'Tariffs Jan2023'!K43)*('Tariffs Jan2023'!W43/100)*'Tariffs Jan2023'!AJ43))</f>
        <v>0</v>
      </c>
      <c r="M49" s="85">
        <f>IF($C$5*'Tariffs Jan2023'!AL43/'Tariffs Jan2023'!AJ43&lt;'Tariffs Jan2023'!L43,0,IF($C$5*'Tariffs Jan2023'!AL43/'Tariffs Jan2023'!AJ43&lt;='Tariffs Jan2023'!M43,($C$5*'Tariffs Jan2023'!AL43/'Tariffs Jan2023'!AJ43-'Tariffs Jan2023'!L43)*('Tariffs Jan2023'!X43/100)*'Tariffs Jan2023'!AJ43,('Tariffs Jan2023'!M43-'Tariffs Jan2023'!L43)*('Tariffs Jan2023'!X43/100)*'Tariffs Jan2023'!AJ43))</f>
        <v>0</v>
      </c>
      <c r="N49" s="85">
        <f>IF(($C$5*'Tariffs Jan2023'!AL43/'Tariffs Jan2023'!AJ43&gt;'Tariffs Jan2023'!M43),($C$5*'Tariffs Jan2023'!AL43/'Tariffs Jan2023'!AJ43-'Tariffs Jan2023'!M43)*'Tariffs Jan2023'!Y43/100*'Tariffs Jan2023'!AJ43,0)</f>
        <v>589.09090909090901</v>
      </c>
      <c r="O49" s="73">
        <f t="shared" si="0"/>
        <v>2062.9349999999995</v>
      </c>
      <c r="P49" s="498">
        <f t="shared" si="1"/>
        <v>2269.2284999999997</v>
      </c>
      <c r="Q49" s="564"/>
      <c r="R49" s="564"/>
      <c r="S49" s="564"/>
      <c r="T49" s="564"/>
      <c r="U49" s="564"/>
      <c r="V49" s="564"/>
    </row>
    <row r="50" spans="1:22" ht="14" thickTop="1" x14ac:dyDescent="0.15">
      <c r="A50" s="286" t="str">
        <f>'Tariffs Jan2023'!F44</f>
        <v>GloBird</v>
      </c>
      <c r="B50" s="47" t="str">
        <f>'Tariffs Jan2023'!D44</f>
        <v>AGN North</v>
      </c>
      <c r="C50" s="287">
        <f>'Tariffs Jan2023'!E44</f>
        <v>44760</v>
      </c>
      <c r="D50" s="85">
        <f>365*'Tariffs Jan2023'!H44/100</f>
        <v>292</v>
      </c>
      <c r="E50" s="85">
        <f>IF($C$5*'Tariffs Jan2023'!AK44/'Tariffs Jan2023'!AI44&gt;='Tariffs Jan2023'!J44,( 'Tariffs Jan2023'!J44*'Tariffs Jan2023'!O44/100)* 'Tariffs Jan2023'!AI44,($C$5*'Tariffs Jan2023'!AK44/'Tariffs Jan2023'!AI44*'Tariffs Jan2023'!O44/100)* 'Tariffs Jan2023'!AI44)</f>
        <v>504</v>
      </c>
      <c r="F50" s="85">
        <f>IF($C$5*'Tariffs Jan2023'!AK44/'Tariffs Jan2023'!AI44&lt;'Tariffs Jan2023'!J44,0,IF($C$5*'Tariffs Jan2023'!AK44/'Tariffs Jan2023'!AI44&lt;='Tariffs Jan2023'!K44,($C$5*'Tariffs Jan2023'!AK44/'Tariffs Jan2023'!AI44-'Tariffs Jan2023'!J44)*('Tariffs Jan2023'!P44/100)*'Tariffs Jan2023'!AI44,('Tariffs Jan2023'!K44-'Tariffs Jan2023'!J44)*('Tariffs Jan2023'!P44/100)*'Tariffs Jan2023'!AI44))</f>
        <v>0</v>
      </c>
      <c r="G50" s="85">
        <f>IF($C$5*'Tariffs Jan2023'!AK44/'Tariffs Jan2023'!AI44&lt;'Tariffs Jan2023'!K44,0,IF($C$5*'Tariffs Jan2023'!AK44/'Tariffs Jan2023'!AI44&lt;='Tariffs Jan2023'!L44,($C$5*'Tariffs Jan2023'!AK44/'Tariffs Jan2023'!AI44-'Tariffs Jan2023'!K44)*('Tariffs Jan2023'!Q44/100)*'Tariffs Jan2023'!AI44,('Tariffs Jan2023'!L44-'Tariffs Jan2023'!K44)*('Tariffs Jan2023'!Q44/100)*'Tariffs Jan2023'!AI44))</f>
        <v>0</v>
      </c>
      <c r="H50" s="85">
        <f>IF($C$5*'Tariffs Jan2023'!AK44/'Tariffs Jan2023'!AI44&lt;'Tariffs Jan2023'!L44,0,IF($C$5*'Tariffs Jan2023'!AK44/'Tariffs Jan2023'!AI44&lt;='Tariffs Jan2023'!M44,($C$5*'Tariffs Jan2023'!AK44/'Tariffs Jan2023'!AI44-'Tariffs Jan2023'!L44)*('Tariffs Jan2023'!R44/100)*'Tariffs Jan2023'!AI44,('Tariffs Jan2023'!M44-'Tariffs Jan2023'!L44)*('Tariffs Jan2023'!R44/100)*'Tariffs Jan2023'!AI44))</f>
        <v>0</v>
      </c>
      <c r="I50" s="85">
        <f>IF(($C$5*'Tariffs Jan2023'!AK44/'Tariffs Jan2023'!AI44&gt;'Tariffs Jan2023'!M44),($C$5*'Tariffs Jan2023'!AK44/'Tariffs Jan2023'!AI44-'Tariffs Jan2023'!M44)*'Tariffs Jan2023'!S44/100*'Tariffs Jan2023'!AI44,0)</f>
        <v>1125</v>
      </c>
      <c r="J50" s="85">
        <f>IF($C$5*'Tariffs Jan2023'!AL44/'Tariffs Jan2023'!AJ44&gt;='Tariffs Jan2023'!J44,('Tariffs Jan2023'!J44*'Tariffs Jan2023'!U44/100)* 'Tariffs Jan2023'!AJ44,($C$5*'Tariffs Jan2023'!AL44/'Tariffs Jan2023'!AJ44*'Tariffs Jan2023'!U44/100)* 'Tariffs Jan2023'!AJ44)</f>
        <v>504</v>
      </c>
      <c r="K50" s="85">
        <f>IF($C$5*'Tariffs Jan2023'!AL44/'Tariffs Jan2023'!AJ44&lt;'Tariffs Jan2023'!J44,0,IF($C$5*'Tariffs Jan2023'!AL44/'Tariffs Jan2023'!AJ44&lt;='Tariffs Jan2023'!K44,($C$5*'Tariffs Jan2023'!AL44/'Tariffs Jan2023'!AJ44-'Tariffs Jan2023'!J44)*('Tariffs Jan2023'!V44/100)*'Tariffs Jan2023'!AJ44,('Tariffs Jan2023'!K44-'Tariffs Jan2023'!J44)*('Tariffs Jan2023'!V44/100)*'Tariffs Jan2023'!AJ44))</f>
        <v>0</v>
      </c>
      <c r="L50" s="85">
        <f>IF($C$5*'Tariffs Jan2023'!AL44/'Tariffs Jan2023'!AJ44&lt;'Tariffs Jan2023'!K44,0,IF($C$5*'Tariffs Jan2023'!AL44/'Tariffs Jan2023'!AJ44&lt;='Tariffs Jan2023'!L44,($C$5*'Tariffs Jan2023'!AL44/'Tariffs Jan2023'!AJ44-'Tariffs Jan2023'!K44)*('Tariffs Jan2023'!W44/100)*'Tariffs Jan2023'!AJ44,('Tariffs Jan2023'!L44-'Tariffs Jan2023'!K44)*('Tariffs Jan2023'!W44/100)*'Tariffs Jan2023'!AJ44))</f>
        <v>0</v>
      </c>
      <c r="M50" s="85">
        <f>IF($C$5*'Tariffs Jan2023'!AL44/'Tariffs Jan2023'!AJ44&lt;'Tariffs Jan2023'!L44,0,IF($C$5*'Tariffs Jan2023'!AL44/'Tariffs Jan2023'!AJ44&lt;='Tariffs Jan2023'!M44,($C$5*'Tariffs Jan2023'!AL44/'Tariffs Jan2023'!AJ44-'Tariffs Jan2023'!L44)*('Tariffs Jan2023'!X44/100)*'Tariffs Jan2023'!AJ44,('Tariffs Jan2023'!M44-'Tariffs Jan2023'!L44)*('Tariffs Jan2023'!X44/100)*'Tariffs Jan2023'!AJ44))</f>
        <v>0</v>
      </c>
      <c r="N50" s="85">
        <f>IF(($C$5*'Tariffs Jan2023'!AL44/'Tariffs Jan2023'!AJ44&gt;'Tariffs Jan2023'!M44),($C$5*'Tariffs Jan2023'!AL44/'Tariffs Jan2023'!AJ44-'Tariffs Jan2023'!M44)*'Tariffs Jan2023'!Y44/100*'Tariffs Jan2023'!AJ44,0)</f>
        <v>1125</v>
      </c>
      <c r="O50" s="73">
        <f t="shared" si="0"/>
        <v>3550</v>
      </c>
      <c r="P50" s="498">
        <f t="shared" si="1"/>
        <v>3905.0000000000005</v>
      </c>
      <c r="Q50" s="564"/>
      <c r="R50" s="564"/>
      <c r="S50" s="564"/>
      <c r="T50" s="564"/>
      <c r="U50" s="564"/>
      <c r="V50" s="564"/>
    </row>
    <row r="51" spans="1:22" s="289" customFormat="1" ht="14" thickBot="1" x14ac:dyDescent="0.2">
      <c r="A51" s="286" t="str">
        <f>'Tariffs Jan2023'!F45</f>
        <v>Powershop</v>
      </c>
      <c r="B51" s="47" t="str">
        <f>'Tariffs Jan2023'!D45</f>
        <v>AGN North</v>
      </c>
      <c r="C51" s="287">
        <f>'Tariffs Jan2023'!E45</f>
        <v>44927</v>
      </c>
      <c r="D51" s="85">
        <f>365*'Tariffs Jan2023'!H45/100</f>
        <v>287.45409090909089</v>
      </c>
      <c r="E51" s="85">
        <f>((C$5*'Tariffs Jan2023'!AK45/'Tariffs Jan2023'!AI45)*('Tariffs Jan2023'!O45/100))*'Tariffs Jan2023'!AI45</f>
        <v>615.68181818181802</v>
      </c>
      <c r="F51" s="85">
        <v>0</v>
      </c>
      <c r="G51" s="85">
        <v>0</v>
      </c>
      <c r="H51" s="85">
        <v>0</v>
      </c>
      <c r="I51" s="85">
        <v>0</v>
      </c>
      <c r="J51" s="85">
        <f>((C$5*'Tariffs Jan2023'!AL45/'Tariffs Jan2023'!AJ45)*('Tariffs Jan2023'!U45/100))*'Tariffs Jan2023'!AJ45</f>
        <v>615.68181818181802</v>
      </c>
      <c r="K51" s="85">
        <v>0</v>
      </c>
      <c r="L51" s="85">
        <v>0</v>
      </c>
      <c r="M51" s="85">
        <v>0</v>
      </c>
      <c r="N51" s="85">
        <v>0</v>
      </c>
      <c r="O51" s="73">
        <f t="shared" si="0"/>
        <v>1518.8177272727269</v>
      </c>
      <c r="P51" s="498">
        <f t="shared" si="1"/>
        <v>1670.6994999999997</v>
      </c>
      <c r="Q51" s="564"/>
      <c r="R51" s="564"/>
      <c r="S51" s="564"/>
      <c r="T51" s="564"/>
      <c r="U51" s="564"/>
      <c r="V51" s="564"/>
    </row>
    <row r="52" spans="1:22" ht="14" thickTop="1" x14ac:dyDescent="0.15">
      <c r="A52" s="286" t="str">
        <f>'Tariffs Jan2023'!F46</f>
        <v>1st Energy</v>
      </c>
      <c r="B52" s="47" t="str">
        <f>'Tariffs Jan2023'!D46</f>
        <v>AGN North</v>
      </c>
      <c r="C52" s="287">
        <f>'Tariffs Jan2023'!E46</f>
        <v>44927</v>
      </c>
      <c r="D52" s="85">
        <f>365*'Tariffs Jan2023'!H46/100</f>
        <v>302.95</v>
      </c>
      <c r="E52" s="85">
        <f>IF($C$5*'Tariffs Jan2023'!AK46/'Tariffs Jan2023'!AI46&gt;='Tariffs Jan2023'!J46,( 'Tariffs Jan2023'!J46*'Tariffs Jan2023'!O46/100)* 'Tariffs Jan2023'!AI46,($C$5*'Tariffs Jan2023'!AK46/'Tariffs Jan2023'!AI46*'Tariffs Jan2023'!O46/100)* 'Tariffs Jan2023'!AI46)</f>
        <v>280.79999999999995</v>
      </c>
      <c r="F52" s="85">
        <f>IF($C$5*'Tariffs Jan2023'!AK46/'Tariffs Jan2023'!AI46&lt;'Tariffs Jan2023'!J46,0,IF($C$5*'Tariffs Jan2023'!AK46/'Tariffs Jan2023'!AI46&lt;='Tariffs Jan2023'!K46,($C$5*'Tariffs Jan2023'!AK46/'Tariffs Jan2023'!AI46-'Tariffs Jan2023'!J46)*('Tariffs Jan2023'!P46/100)*'Tariffs Jan2023'!AI46,('Tariffs Jan2023'!K46-'Tariffs Jan2023'!J46)*('Tariffs Jan2023'!P46/100)*'Tariffs Jan2023'!AI46))</f>
        <v>414</v>
      </c>
      <c r="G52" s="85">
        <f>IF($C$5*'Tariffs Jan2023'!AK46/'Tariffs Jan2023'!AI46&lt;'Tariffs Jan2023'!K46,0,IF($C$5*'Tariffs Jan2023'!AK46/'Tariffs Jan2023'!AI46&lt;='Tariffs Jan2023'!L46,($C$5*'Tariffs Jan2023'!AK46/'Tariffs Jan2023'!AI46-'Tariffs Jan2023'!K46)*('Tariffs Jan2023'!Q46/100)*'Tariffs Jan2023'!AI46,('Tariffs Jan2023'!L46-'Tariffs Jan2023'!K46)*('Tariffs Jan2023'!Q46/100)*'Tariffs Jan2023'!AI46))</f>
        <v>0</v>
      </c>
      <c r="H52" s="85">
        <f>IF($C$5*'Tariffs Jan2023'!AK46/'Tariffs Jan2023'!AI46&lt;'Tariffs Jan2023'!L46,0,IF($C$5*'Tariffs Jan2023'!AK46/'Tariffs Jan2023'!AI46&lt;='Tariffs Jan2023'!M46,($C$5*'Tariffs Jan2023'!AK46/'Tariffs Jan2023'!AI46-'Tariffs Jan2023'!L46)*('Tariffs Jan2023'!R46/100)*'Tariffs Jan2023'!AI46,('Tariffs Jan2023'!M46-'Tariffs Jan2023'!L46)*('Tariffs Jan2023'!R46/100)*'Tariffs Jan2023'!AI46))</f>
        <v>0</v>
      </c>
      <c r="I52" s="85">
        <f>IF(($C$5*'Tariffs Jan2023'!AK46/'Tariffs Jan2023'!AI46&gt;'Tariffs Jan2023'!M46),($C$5*'Tariffs Jan2023'!AK46/'Tariffs Jan2023'!AI46-'Tariffs Jan2023'!M46)*'Tariffs Jan2023'!S46/100*'Tariffs Jan2023'!AI46,0)</f>
        <v>666.90000000000009</v>
      </c>
      <c r="J52" s="85">
        <f>IF($C$5*'Tariffs Jan2023'!AL46/'Tariffs Jan2023'!AJ46&gt;='Tariffs Jan2023'!J46,('Tariffs Jan2023'!J46*'Tariffs Jan2023'!U46/100)* 'Tariffs Jan2023'!AJ46,($C$5*'Tariffs Jan2023'!AL46/'Tariffs Jan2023'!AJ46*'Tariffs Jan2023'!U46/100)* 'Tariffs Jan2023'!AJ46)</f>
        <v>280.79999999999995</v>
      </c>
      <c r="K52" s="85">
        <f>IF($C$5*'Tariffs Jan2023'!AL46/'Tariffs Jan2023'!AJ46&lt;'Tariffs Jan2023'!J46,0,IF($C$5*'Tariffs Jan2023'!AL46/'Tariffs Jan2023'!AJ46&lt;='Tariffs Jan2023'!K46,($C$5*'Tariffs Jan2023'!AL46/'Tariffs Jan2023'!AJ46-'Tariffs Jan2023'!J46)*('Tariffs Jan2023'!V46/100)*'Tariffs Jan2023'!AJ46,('Tariffs Jan2023'!K46-'Tariffs Jan2023'!J46)*('Tariffs Jan2023'!V46/100)*'Tariffs Jan2023'!AJ46))</f>
        <v>414</v>
      </c>
      <c r="L52" s="85">
        <f>IF($C$5*'Tariffs Jan2023'!AL46/'Tariffs Jan2023'!AJ46&lt;'Tariffs Jan2023'!K46,0,IF($C$5*'Tariffs Jan2023'!AL46/'Tariffs Jan2023'!AJ46&lt;='Tariffs Jan2023'!L46,($C$5*'Tariffs Jan2023'!AL46/'Tariffs Jan2023'!AJ46-'Tariffs Jan2023'!K46)*('Tariffs Jan2023'!W46/100)*'Tariffs Jan2023'!AJ46,('Tariffs Jan2023'!L46-'Tariffs Jan2023'!K46)*('Tariffs Jan2023'!W46/100)*'Tariffs Jan2023'!AJ46))</f>
        <v>0</v>
      </c>
      <c r="M52" s="85">
        <f>IF($C$5*'Tariffs Jan2023'!AL46/'Tariffs Jan2023'!AJ46&lt;'Tariffs Jan2023'!L46,0,IF($C$5*'Tariffs Jan2023'!AL46/'Tariffs Jan2023'!AJ46&lt;='Tariffs Jan2023'!M46,($C$5*'Tariffs Jan2023'!AL46/'Tariffs Jan2023'!AJ46-'Tariffs Jan2023'!L46)*('Tariffs Jan2023'!X46/100)*'Tariffs Jan2023'!AJ46,('Tariffs Jan2023'!M46-'Tariffs Jan2023'!L46)*('Tariffs Jan2023'!X46/100)*'Tariffs Jan2023'!AJ46))</f>
        <v>0</v>
      </c>
      <c r="N52" s="85">
        <f>IF(($C$5*'Tariffs Jan2023'!AL46/'Tariffs Jan2023'!AJ46&gt;'Tariffs Jan2023'!M46),($C$5*'Tariffs Jan2023'!AL46/'Tariffs Jan2023'!AJ46-'Tariffs Jan2023'!M46)*'Tariffs Jan2023'!Y46/100*'Tariffs Jan2023'!AJ46,0)</f>
        <v>666.90000000000009</v>
      </c>
      <c r="O52" s="73">
        <f t="shared" si="0"/>
        <v>3026.35</v>
      </c>
      <c r="P52" s="498">
        <f t="shared" si="1"/>
        <v>3328.9850000000001</v>
      </c>
      <c r="Q52" s="564"/>
      <c r="R52" s="564"/>
      <c r="S52" s="564"/>
      <c r="T52" s="564"/>
      <c r="U52" s="564"/>
      <c r="V52" s="564"/>
    </row>
    <row r="53" spans="1:22" x14ac:dyDescent="0.15">
      <c r="A53" s="286" t="str">
        <f>'Tariffs Jan2023'!F47</f>
        <v>Discover Energy</v>
      </c>
      <c r="B53" s="47" t="str">
        <f>'Tariffs Jan2023'!D47</f>
        <v>AGN North</v>
      </c>
      <c r="C53" s="287">
        <f>'Tariffs Jan2023'!E47</f>
        <v>44958</v>
      </c>
      <c r="D53" s="85">
        <f>365*'Tariffs Jan2023'!H47/100</f>
        <v>328.49999999999994</v>
      </c>
      <c r="E53" s="85">
        <f>IF($C$5*'Tariffs Jan2023'!AK47/'Tariffs Jan2023'!AI47&gt;='Tariffs Jan2023'!J47,( 'Tariffs Jan2023'!J47*'Tariffs Jan2023'!O47/100)* 'Tariffs Jan2023'!AI47,($C$5*'Tariffs Jan2023'!AK47/'Tariffs Jan2023'!AI47*'Tariffs Jan2023'!O47/100)* 'Tariffs Jan2023'!AI47)</f>
        <v>197.39999999999998</v>
      </c>
      <c r="F53" s="85">
        <f>IF($C$5*'Tariffs Jan2023'!AK47/'Tariffs Jan2023'!AI47&lt;'Tariffs Jan2023'!J47,0,IF($C$5*'Tariffs Jan2023'!AK47/'Tariffs Jan2023'!AI47&lt;='Tariffs Jan2023'!K47,($C$5*'Tariffs Jan2023'!AK47/'Tariffs Jan2023'!AI47-'Tariffs Jan2023'!J47)*('Tariffs Jan2023'!P47/100)*'Tariffs Jan2023'!AI47,('Tariffs Jan2023'!K47-'Tariffs Jan2023'!J47)*('Tariffs Jan2023'!P47/100)*'Tariffs Jan2023'!AI47))</f>
        <v>150.40500000000003</v>
      </c>
      <c r="G53" s="85">
        <f>IF($C$5*'Tariffs Jan2023'!AK47/'Tariffs Jan2023'!AI47&lt;'Tariffs Jan2023'!K47,0,IF($C$5*'Tariffs Jan2023'!AK47/'Tariffs Jan2023'!AI47&lt;='Tariffs Jan2023'!L47,($C$5*'Tariffs Jan2023'!AK47/'Tariffs Jan2023'!AI47-'Tariffs Jan2023'!K47)*('Tariffs Jan2023'!Q47/100)*'Tariffs Jan2023'!AI47,('Tariffs Jan2023'!L47-'Tariffs Jan2023'!K47)*('Tariffs Jan2023'!Q47/100)*'Tariffs Jan2023'!AI47))</f>
        <v>0</v>
      </c>
      <c r="H53" s="85">
        <f>IF($C$5*'Tariffs Jan2023'!AK47/'Tariffs Jan2023'!AI47&lt;'Tariffs Jan2023'!L47,0,IF($C$5*'Tariffs Jan2023'!AK47/'Tariffs Jan2023'!AI47&lt;='Tariffs Jan2023'!M47,($C$5*'Tariffs Jan2023'!AK47/'Tariffs Jan2023'!AI47-'Tariffs Jan2023'!L47)*('Tariffs Jan2023'!R47/100)*'Tariffs Jan2023'!AI47,('Tariffs Jan2023'!M47-'Tariffs Jan2023'!L47)*('Tariffs Jan2023'!R47/100)*'Tariffs Jan2023'!AI47))</f>
        <v>0</v>
      </c>
      <c r="I53" s="85">
        <f>IF(($C$5*'Tariffs Jan2023'!AK47/'Tariffs Jan2023'!AI47&gt;'Tariffs Jan2023'!M47),($C$5*'Tariffs Jan2023'!AK47/'Tariffs Jan2023'!AI47-'Tariffs Jan2023'!M47)*'Tariffs Jan2023'!S47/100*'Tariffs Jan2023'!AI47,0)</f>
        <v>697.5</v>
      </c>
      <c r="J53" s="85">
        <f>IF($C$5*'Tariffs Jan2023'!AL47/'Tariffs Jan2023'!AJ47&gt;='Tariffs Jan2023'!J47,('Tariffs Jan2023'!J47*'Tariffs Jan2023'!U47/100)* 'Tariffs Jan2023'!AJ47,($C$5*'Tariffs Jan2023'!AL47/'Tariffs Jan2023'!AJ47*'Tariffs Jan2023'!U47/100)* 'Tariffs Jan2023'!AJ47)</f>
        <v>197.39999999999998</v>
      </c>
      <c r="K53" s="85">
        <f>IF($C$5*'Tariffs Jan2023'!AL47/'Tariffs Jan2023'!AJ47&lt;'Tariffs Jan2023'!J47,0,IF($C$5*'Tariffs Jan2023'!AL47/'Tariffs Jan2023'!AJ47&lt;='Tariffs Jan2023'!K47,($C$5*'Tariffs Jan2023'!AL47/'Tariffs Jan2023'!AJ47-'Tariffs Jan2023'!J47)*('Tariffs Jan2023'!V47/100)*'Tariffs Jan2023'!AJ47,('Tariffs Jan2023'!K47-'Tariffs Jan2023'!J47)*('Tariffs Jan2023'!V47/100)*'Tariffs Jan2023'!AJ47))</f>
        <v>150.40500000000003</v>
      </c>
      <c r="L53" s="85">
        <f>IF($C$5*'Tariffs Jan2023'!AL47/'Tariffs Jan2023'!AJ47&lt;'Tariffs Jan2023'!K47,0,IF($C$5*'Tariffs Jan2023'!AL47/'Tariffs Jan2023'!AJ47&lt;='Tariffs Jan2023'!L47,($C$5*'Tariffs Jan2023'!AL47/'Tariffs Jan2023'!AJ47-'Tariffs Jan2023'!K47)*('Tariffs Jan2023'!W47/100)*'Tariffs Jan2023'!AJ47,('Tariffs Jan2023'!L47-'Tariffs Jan2023'!K47)*('Tariffs Jan2023'!W47/100)*'Tariffs Jan2023'!AJ47))</f>
        <v>0</v>
      </c>
      <c r="M53" s="85">
        <f>IF($C$5*'Tariffs Jan2023'!AL47/'Tariffs Jan2023'!AJ47&lt;'Tariffs Jan2023'!L47,0,IF($C$5*'Tariffs Jan2023'!AL47/'Tariffs Jan2023'!AJ47&lt;='Tariffs Jan2023'!M47,($C$5*'Tariffs Jan2023'!AL47/'Tariffs Jan2023'!AJ47-'Tariffs Jan2023'!L47)*('Tariffs Jan2023'!X47/100)*'Tariffs Jan2023'!AJ47,('Tariffs Jan2023'!M47-'Tariffs Jan2023'!L47)*('Tariffs Jan2023'!X47/100)*'Tariffs Jan2023'!AJ47))</f>
        <v>0</v>
      </c>
      <c r="N53" s="85">
        <f>IF(($C$5*'Tariffs Jan2023'!AL47/'Tariffs Jan2023'!AJ47&gt;'Tariffs Jan2023'!M47),($C$5*'Tariffs Jan2023'!AL47/'Tariffs Jan2023'!AJ47-'Tariffs Jan2023'!M47)*'Tariffs Jan2023'!Y47/100*'Tariffs Jan2023'!AJ47,0)</f>
        <v>697.5</v>
      </c>
      <c r="O53" s="73">
        <f t="shared" si="0"/>
        <v>2419.1099999999997</v>
      </c>
      <c r="P53" s="498">
        <f t="shared" si="1"/>
        <v>2661.0209999999997</v>
      </c>
      <c r="Q53" s="564"/>
      <c r="R53" s="564"/>
      <c r="S53" s="564"/>
      <c r="T53" s="564"/>
      <c r="U53" s="564"/>
      <c r="V53" s="564"/>
    </row>
    <row r="54" spans="1:22" x14ac:dyDescent="0.15">
      <c r="A54" s="286" t="str">
        <f>'Tariffs Jan2023'!F48</f>
        <v>Tango Energy</v>
      </c>
      <c r="B54" s="47" t="str">
        <f>'Tariffs Jan2023'!D48</f>
        <v>AGN North</v>
      </c>
      <c r="C54" s="287">
        <f>'Tariffs Jan2023'!E48</f>
        <v>44958</v>
      </c>
      <c r="D54" s="85">
        <f>365*'Tariffs Jan2023'!H48/100</f>
        <v>401.49999999999994</v>
      </c>
      <c r="E54" s="85">
        <f>IF($C$5*'Tariffs Jan2023'!AK48/'Tariffs Jan2023'!AI48&gt;='Tariffs Jan2023'!J48,( 'Tariffs Jan2023'!J48*'Tariffs Jan2023'!O48/100)* 'Tariffs Jan2023'!AI48,($C$5*'Tariffs Jan2023'!AK48/'Tariffs Jan2023'!AI48*'Tariffs Jan2023'!O48/100)* 'Tariffs Jan2023'!AI48)</f>
        <v>197.39999999999998</v>
      </c>
      <c r="F54" s="85">
        <f>IF($C$5*'Tariffs Jan2023'!AK48/'Tariffs Jan2023'!AI48&lt;'Tariffs Jan2023'!J48,0,IF($C$5*'Tariffs Jan2023'!AK48/'Tariffs Jan2023'!AI48&lt;='Tariffs Jan2023'!K48,($C$5*'Tariffs Jan2023'!AK48/'Tariffs Jan2023'!AI48-'Tariffs Jan2023'!J48)*('Tariffs Jan2023'!P48/100)*'Tariffs Jan2023'!AI48,('Tariffs Jan2023'!K48-'Tariffs Jan2023'!J48)*('Tariffs Jan2023'!P48/100)*'Tariffs Jan2023'!AI48))</f>
        <v>157.72199999999998</v>
      </c>
      <c r="G54" s="85">
        <f>IF($C$5*'Tariffs Jan2023'!AK48/'Tariffs Jan2023'!AI48&lt;'Tariffs Jan2023'!K48,0,IF($C$5*'Tariffs Jan2023'!AK48/'Tariffs Jan2023'!AI48&lt;='Tariffs Jan2023'!L48,($C$5*'Tariffs Jan2023'!AK48/'Tariffs Jan2023'!AI48-'Tariffs Jan2023'!K48)*('Tariffs Jan2023'!Q48/100)*'Tariffs Jan2023'!AI48,('Tariffs Jan2023'!L48-'Tariffs Jan2023'!K48)*('Tariffs Jan2023'!Q48/100)*'Tariffs Jan2023'!AI48))</f>
        <v>0</v>
      </c>
      <c r="H54" s="85">
        <f>IF($C$5*'Tariffs Jan2023'!AK48/'Tariffs Jan2023'!AI48&lt;'Tariffs Jan2023'!L48,0,IF($C$5*'Tariffs Jan2023'!AK48/'Tariffs Jan2023'!AI48&lt;='Tariffs Jan2023'!M48,($C$5*'Tariffs Jan2023'!AK48/'Tariffs Jan2023'!AI48-'Tariffs Jan2023'!L48)*('Tariffs Jan2023'!R48/100)*'Tariffs Jan2023'!AI48,('Tariffs Jan2023'!M48-'Tariffs Jan2023'!L48)*('Tariffs Jan2023'!R48/100)*'Tariffs Jan2023'!AI48))</f>
        <v>0</v>
      </c>
      <c r="I54" s="85">
        <f>IF(($C$5*'Tariffs Jan2023'!AK48/'Tariffs Jan2023'!AI48&gt;'Tariffs Jan2023'!M48),($C$5*'Tariffs Jan2023'!AK48/'Tariffs Jan2023'!AI48-'Tariffs Jan2023'!M48)*'Tariffs Jan2023'!S48/100*'Tariffs Jan2023'!AI48,0)</f>
        <v>812.25</v>
      </c>
      <c r="J54" s="85">
        <f>IF($C$5*'Tariffs Jan2023'!AL48/'Tariffs Jan2023'!AJ48&gt;='Tariffs Jan2023'!J48,('Tariffs Jan2023'!J48*'Tariffs Jan2023'!U48/100)* 'Tariffs Jan2023'!AJ48,($C$5*'Tariffs Jan2023'!AL48/'Tariffs Jan2023'!AJ48*'Tariffs Jan2023'!U48/100)* 'Tariffs Jan2023'!AJ48)</f>
        <v>197.39999999999998</v>
      </c>
      <c r="K54" s="85">
        <f>IF($C$5*'Tariffs Jan2023'!AL48/'Tariffs Jan2023'!AJ48&lt;'Tariffs Jan2023'!J48,0,IF($C$5*'Tariffs Jan2023'!AL48/'Tariffs Jan2023'!AJ48&lt;='Tariffs Jan2023'!K48,($C$5*'Tariffs Jan2023'!AL48/'Tariffs Jan2023'!AJ48-'Tariffs Jan2023'!J48)*('Tariffs Jan2023'!V48/100)*'Tariffs Jan2023'!AJ48,('Tariffs Jan2023'!K48-'Tariffs Jan2023'!J48)*('Tariffs Jan2023'!V48/100)*'Tariffs Jan2023'!AJ48))</f>
        <v>157.72199999999998</v>
      </c>
      <c r="L54" s="85">
        <f>IF($C$5*'Tariffs Jan2023'!AL48/'Tariffs Jan2023'!AJ48&lt;'Tariffs Jan2023'!K48,0,IF($C$5*'Tariffs Jan2023'!AL48/'Tariffs Jan2023'!AJ48&lt;='Tariffs Jan2023'!L48,($C$5*'Tariffs Jan2023'!AL48/'Tariffs Jan2023'!AJ48-'Tariffs Jan2023'!K48)*('Tariffs Jan2023'!W48/100)*'Tariffs Jan2023'!AJ48,('Tariffs Jan2023'!L48-'Tariffs Jan2023'!K48)*('Tariffs Jan2023'!W48/100)*'Tariffs Jan2023'!AJ48))</f>
        <v>0</v>
      </c>
      <c r="M54" s="85">
        <f>IF($C$5*'Tariffs Jan2023'!AL48/'Tariffs Jan2023'!AJ48&lt;'Tariffs Jan2023'!L48,0,IF($C$5*'Tariffs Jan2023'!AL48/'Tariffs Jan2023'!AJ48&lt;='Tariffs Jan2023'!M48,($C$5*'Tariffs Jan2023'!AL48/'Tariffs Jan2023'!AJ48-'Tariffs Jan2023'!L48)*('Tariffs Jan2023'!X48/100)*'Tariffs Jan2023'!AJ48,('Tariffs Jan2023'!M48-'Tariffs Jan2023'!L48)*('Tariffs Jan2023'!X48/100)*'Tariffs Jan2023'!AJ48))</f>
        <v>0</v>
      </c>
      <c r="N54" s="85">
        <f>IF(($C$5*'Tariffs Jan2023'!AL48/'Tariffs Jan2023'!AJ48&gt;'Tariffs Jan2023'!M48),($C$5*'Tariffs Jan2023'!AL48/'Tariffs Jan2023'!AJ48-'Tariffs Jan2023'!M48)*'Tariffs Jan2023'!Y48/100*'Tariffs Jan2023'!AJ48,0)</f>
        <v>812.25</v>
      </c>
      <c r="O54" s="73">
        <f t="shared" ref="O54" si="10">SUM(D54:N54)</f>
        <v>2736.2439999999997</v>
      </c>
      <c r="P54" s="498">
        <f t="shared" ref="P54" si="11">O54*1.1</f>
        <v>3009.8683999999998</v>
      </c>
      <c r="Q54" s="564"/>
      <c r="R54" s="564"/>
      <c r="S54" s="564"/>
      <c r="T54" s="564"/>
      <c r="U54" s="564"/>
      <c r="V54" s="564"/>
    </row>
    <row r="55" spans="1:22" ht="14" thickBot="1" x14ac:dyDescent="0.2">
      <c r="A55" s="288" t="str">
        <f>'Tariffs Jan2023'!F49</f>
        <v xml:space="preserve">Sumo </v>
      </c>
      <c r="B55" s="289" t="str">
        <f>'Tariffs Jan2023'!D49</f>
        <v>AGN North</v>
      </c>
      <c r="C55" s="290">
        <f>'Tariffs Jan2023'!E49</f>
        <v>44927</v>
      </c>
      <c r="D55" s="291">
        <f>365*'Tariffs Jan2023'!H49/100</f>
        <v>383.24999999999994</v>
      </c>
      <c r="E55" s="291">
        <f>IF($C$5*'Tariffs Jan2023'!AK49/'Tariffs Jan2023'!AI49&gt;='Tariffs Jan2023'!J49,( 'Tariffs Jan2023'!J49*'Tariffs Jan2023'!O49/100)* 'Tariffs Jan2023'!AI49,($C$5*'Tariffs Jan2023'!AK49/'Tariffs Jan2023'!AI49*'Tariffs Jan2023'!O49/100)* 'Tariffs Jan2023'!AI49)</f>
        <v>477</v>
      </c>
      <c r="F55" s="291">
        <f>IF($C$5*'Tariffs Jan2023'!AK49/'Tariffs Jan2023'!AI49&lt;'Tariffs Jan2023'!J49,0,IF($C$5*'Tariffs Jan2023'!AK49/'Tariffs Jan2023'!AI49&lt;='Tariffs Jan2023'!K49,($C$5*'Tariffs Jan2023'!AK49/'Tariffs Jan2023'!AI49-'Tariffs Jan2023'!J49)*('Tariffs Jan2023'!P49/100)*'Tariffs Jan2023'!AI49,('Tariffs Jan2023'!K49-'Tariffs Jan2023'!J49)*('Tariffs Jan2023'!P49/100)*'Tariffs Jan2023'!AI49))</f>
        <v>0</v>
      </c>
      <c r="G55" s="291">
        <f>IF($C$5*'Tariffs Jan2023'!AK49/'Tariffs Jan2023'!AI49&lt;'Tariffs Jan2023'!K49,0,IF($C$5*'Tariffs Jan2023'!AK49/'Tariffs Jan2023'!AI49&lt;='Tariffs Jan2023'!L49,($C$5*'Tariffs Jan2023'!AK49/'Tariffs Jan2023'!AI49-'Tariffs Jan2023'!K49)*('Tariffs Jan2023'!Q49/100)*'Tariffs Jan2023'!AI49,('Tariffs Jan2023'!L49-'Tariffs Jan2023'!K49)*('Tariffs Jan2023'!Q49/100)*'Tariffs Jan2023'!AI49))</f>
        <v>0</v>
      </c>
      <c r="H55" s="291">
        <f>IF($C$5*'Tariffs Jan2023'!AK49/'Tariffs Jan2023'!AI49&lt;'Tariffs Jan2023'!L49,0,IF($C$5*'Tariffs Jan2023'!AK49/'Tariffs Jan2023'!AI49&lt;='Tariffs Jan2023'!M49,($C$5*'Tariffs Jan2023'!AK49/'Tariffs Jan2023'!AI49-'Tariffs Jan2023'!L49)*('Tariffs Jan2023'!R49/100)*'Tariffs Jan2023'!AI49,('Tariffs Jan2023'!M49-'Tariffs Jan2023'!L49)*('Tariffs Jan2023'!R49/100)*'Tariffs Jan2023'!AI49))</f>
        <v>0</v>
      </c>
      <c r="I55" s="291">
        <f>IF(($C$5*'Tariffs Jan2023'!AK49/'Tariffs Jan2023'!AI49&gt;'Tariffs Jan2023'!M49),($C$5*'Tariffs Jan2023'!AK49/'Tariffs Jan2023'!AI49-'Tariffs Jan2023'!M49)*'Tariffs Jan2023'!S49/100*'Tariffs Jan2023'!AI49,0)</f>
        <v>1035</v>
      </c>
      <c r="J55" s="291">
        <f>IF($C$5*'Tariffs Jan2023'!AL49/'Tariffs Jan2023'!AJ49&gt;='Tariffs Jan2023'!J49,('Tariffs Jan2023'!J49*'Tariffs Jan2023'!U49/100)* 'Tariffs Jan2023'!AJ49,($C$5*'Tariffs Jan2023'!AL49/'Tariffs Jan2023'!AJ49*'Tariffs Jan2023'!U49/100)* 'Tariffs Jan2023'!AJ49)</f>
        <v>477</v>
      </c>
      <c r="K55" s="291">
        <f>IF($C$5*'Tariffs Jan2023'!AL49/'Tariffs Jan2023'!AJ49&lt;'Tariffs Jan2023'!J49,0,IF($C$5*'Tariffs Jan2023'!AL49/'Tariffs Jan2023'!AJ49&lt;='Tariffs Jan2023'!K49,($C$5*'Tariffs Jan2023'!AL49/'Tariffs Jan2023'!AJ49-'Tariffs Jan2023'!J49)*('Tariffs Jan2023'!V49/100)*'Tariffs Jan2023'!AJ49,('Tariffs Jan2023'!K49-'Tariffs Jan2023'!J49)*('Tariffs Jan2023'!V49/100)*'Tariffs Jan2023'!AJ49))</f>
        <v>0</v>
      </c>
      <c r="L55" s="291">
        <f>IF($C$5*'Tariffs Jan2023'!AL49/'Tariffs Jan2023'!AJ49&lt;'Tariffs Jan2023'!K49,0,IF($C$5*'Tariffs Jan2023'!AL49/'Tariffs Jan2023'!AJ49&lt;='Tariffs Jan2023'!L49,($C$5*'Tariffs Jan2023'!AL49/'Tariffs Jan2023'!AJ49-'Tariffs Jan2023'!K49)*('Tariffs Jan2023'!W49/100)*'Tariffs Jan2023'!AJ49,('Tariffs Jan2023'!L49-'Tariffs Jan2023'!K49)*('Tariffs Jan2023'!W49/100)*'Tariffs Jan2023'!AJ49))</f>
        <v>0</v>
      </c>
      <c r="M55" s="291">
        <f>IF($C$5*'Tariffs Jan2023'!AL49/'Tariffs Jan2023'!AJ49&lt;'Tariffs Jan2023'!L49,0,IF($C$5*'Tariffs Jan2023'!AL49/'Tariffs Jan2023'!AJ49&lt;='Tariffs Jan2023'!M49,($C$5*'Tariffs Jan2023'!AL49/'Tariffs Jan2023'!AJ49-'Tariffs Jan2023'!L49)*('Tariffs Jan2023'!X49/100)*'Tariffs Jan2023'!AJ49,('Tariffs Jan2023'!M49-'Tariffs Jan2023'!L49)*('Tariffs Jan2023'!X49/100)*'Tariffs Jan2023'!AJ49))</f>
        <v>0</v>
      </c>
      <c r="N55" s="291">
        <f>IF(($C$5*'Tariffs Jan2023'!AL49/'Tariffs Jan2023'!AJ49&gt;'Tariffs Jan2023'!M49),($C$5*'Tariffs Jan2023'!AL49/'Tariffs Jan2023'!AJ49-'Tariffs Jan2023'!M49)*'Tariffs Jan2023'!Y49/100*'Tariffs Jan2023'!AJ49,0)</f>
        <v>1035</v>
      </c>
      <c r="O55" s="292">
        <f t="shared" ref="O55" si="12">SUM(D55:N55)</f>
        <v>3407.25</v>
      </c>
      <c r="P55" s="499">
        <f t="shared" ref="P55" si="13">O55*1.1</f>
        <v>3747.9750000000004</v>
      </c>
      <c r="Q55" s="564"/>
      <c r="R55" s="564"/>
      <c r="S55" s="564"/>
      <c r="T55" s="564"/>
      <c r="U55" s="564"/>
      <c r="V55" s="564"/>
    </row>
    <row r="56" spans="1:22" ht="14" thickTop="1" x14ac:dyDescent="0.15">
      <c r="A56" s="286" t="str">
        <f>'Tariffs Jan2023'!F50</f>
        <v>AGL</v>
      </c>
      <c r="B56" s="47" t="str">
        <f>'Tariffs Jan2023'!D50</f>
        <v>AGN Central 2</v>
      </c>
      <c r="C56" s="287">
        <f>'Tariffs Jan2023'!E50</f>
        <v>44927</v>
      </c>
      <c r="D56" s="85">
        <f>365*'Tariffs Jan2023'!H50/100</f>
        <v>324.63099999999997</v>
      </c>
      <c r="E56" s="85">
        <f>IF($C$5*'Tariffs Jan2023'!AK50/'Tariffs Jan2023'!AI50&gt;='Tariffs Jan2023'!J50,( 'Tariffs Jan2023'!J50*'Tariffs Jan2023'!O50/100)* 'Tariffs Jan2023'!AI50,($C$5*'Tariffs Jan2023'!AK50/'Tariffs Jan2023'!AI50*'Tariffs Jan2023'!O50/100)* 'Tariffs Jan2023'!AI50)</f>
        <v>200.36099999999999</v>
      </c>
      <c r="F56" s="85">
        <f>IF($C$5*'Tariffs Jan2023'!AK50/'Tariffs Jan2023'!AI50&lt;'Tariffs Jan2023'!J50,0,IF($C$5*'Tariffs Jan2023'!AK50/'Tariffs Jan2023'!AI50&lt;='Tariffs Jan2023'!K50,($C$5*'Tariffs Jan2023'!AK50/'Tariffs Jan2023'!AI50-'Tariffs Jan2023'!J50)*('Tariffs Jan2023'!P50/100)*'Tariffs Jan2023'!AI50,('Tariffs Jan2023'!K50-'Tariffs Jan2023'!J50)*('Tariffs Jan2023'!P50/100)*'Tariffs Jan2023'!AI50))</f>
        <v>157.31549999999999</v>
      </c>
      <c r="G56" s="85">
        <f>IF($C$5*'Tariffs Jan2023'!AK50/'Tariffs Jan2023'!AI50&lt;'Tariffs Jan2023'!K50,0,IF($C$5*'Tariffs Jan2023'!AK50/'Tariffs Jan2023'!AI50&lt;='Tariffs Jan2023'!L50,($C$5*'Tariffs Jan2023'!AK50/'Tariffs Jan2023'!AI50-'Tariffs Jan2023'!K50)*('Tariffs Jan2023'!Q50/100)*'Tariffs Jan2023'!AI50,('Tariffs Jan2023'!L50-'Tariffs Jan2023'!K50)*('Tariffs Jan2023'!Q50/100)*'Tariffs Jan2023'!AI50))</f>
        <v>0</v>
      </c>
      <c r="H56" s="85">
        <f>IF($C$5*'Tariffs Jan2023'!AK50/'Tariffs Jan2023'!AI50&lt;'Tariffs Jan2023'!L50,0,IF($C$5*'Tariffs Jan2023'!AK50/'Tariffs Jan2023'!AI50&lt;='Tariffs Jan2023'!M50,($C$5*'Tariffs Jan2023'!AK50/'Tariffs Jan2023'!AI50-'Tariffs Jan2023'!L50)*('Tariffs Jan2023'!R50/100)*'Tariffs Jan2023'!AI50,('Tariffs Jan2023'!M50-'Tariffs Jan2023'!L50)*('Tariffs Jan2023'!R50/100)*'Tariffs Jan2023'!AI50))</f>
        <v>0</v>
      </c>
      <c r="I56" s="85">
        <f>IF(($C$5*'Tariffs Jan2023'!AK50/'Tariffs Jan2023'!AI50&gt;'Tariffs Jan2023'!M50),($C$5*'Tariffs Jan2023'!AK50/'Tariffs Jan2023'!AI50-'Tariffs Jan2023'!M50)*'Tariffs Jan2023'!S50/100*'Tariffs Jan2023'!AI50,0)</f>
        <v>591.74999999999989</v>
      </c>
      <c r="J56" s="85">
        <f>IF($C$5*'Tariffs Jan2023'!AL50/'Tariffs Jan2023'!AJ50&gt;='Tariffs Jan2023'!J50,('Tariffs Jan2023'!J50*'Tariffs Jan2023'!U50/100)* 'Tariffs Jan2023'!AJ50,($C$5*'Tariffs Jan2023'!AL50/'Tariffs Jan2023'!AJ50*'Tariffs Jan2023'!U50/100)* 'Tariffs Jan2023'!AJ50)</f>
        <v>200.36099999999999</v>
      </c>
      <c r="K56" s="85">
        <f>IF($C$5*'Tariffs Jan2023'!AL50/'Tariffs Jan2023'!AJ50&lt;'Tariffs Jan2023'!J50,0,IF($C$5*'Tariffs Jan2023'!AL50/'Tariffs Jan2023'!AJ50&lt;='Tariffs Jan2023'!K50,($C$5*'Tariffs Jan2023'!AL50/'Tariffs Jan2023'!AJ50-'Tariffs Jan2023'!J50)*('Tariffs Jan2023'!V50/100)*'Tariffs Jan2023'!AJ50,('Tariffs Jan2023'!K50-'Tariffs Jan2023'!J50)*('Tariffs Jan2023'!V50/100)*'Tariffs Jan2023'!AJ50))</f>
        <v>157.31549999999999</v>
      </c>
      <c r="L56" s="85">
        <f>IF($C$5*'Tariffs Jan2023'!AL50/'Tariffs Jan2023'!AJ50&lt;'Tariffs Jan2023'!K50,0,IF($C$5*'Tariffs Jan2023'!AL50/'Tariffs Jan2023'!AJ50&lt;='Tariffs Jan2023'!L50,($C$5*'Tariffs Jan2023'!AL50/'Tariffs Jan2023'!AJ50-'Tariffs Jan2023'!K50)*('Tariffs Jan2023'!W50/100)*'Tariffs Jan2023'!AJ50,('Tariffs Jan2023'!L50-'Tariffs Jan2023'!K50)*('Tariffs Jan2023'!W50/100)*'Tariffs Jan2023'!AJ50))</f>
        <v>0</v>
      </c>
      <c r="M56" s="85">
        <f>IF($C$5*'Tariffs Jan2023'!AL50/'Tariffs Jan2023'!AJ50&lt;'Tariffs Jan2023'!L50,0,IF($C$5*'Tariffs Jan2023'!AL50/'Tariffs Jan2023'!AJ50&lt;='Tariffs Jan2023'!M50,($C$5*'Tariffs Jan2023'!AL50/'Tariffs Jan2023'!AJ50-'Tariffs Jan2023'!L50)*('Tariffs Jan2023'!X50/100)*'Tariffs Jan2023'!AJ50,('Tariffs Jan2023'!M50-'Tariffs Jan2023'!L50)*('Tariffs Jan2023'!X50/100)*'Tariffs Jan2023'!AJ50))</f>
        <v>0</v>
      </c>
      <c r="N56" s="85">
        <f>IF(($C$5*'Tariffs Jan2023'!AL50/'Tariffs Jan2023'!AJ50&gt;'Tariffs Jan2023'!M50),($C$5*'Tariffs Jan2023'!AL50/'Tariffs Jan2023'!AJ50-'Tariffs Jan2023'!M50)*'Tariffs Jan2023'!Y50/100*'Tariffs Jan2023'!AJ50,0)</f>
        <v>591.74999999999989</v>
      </c>
      <c r="O56" s="73">
        <f t="shared" si="0"/>
        <v>2223.4839999999995</v>
      </c>
      <c r="P56" s="498">
        <f t="shared" si="1"/>
        <v>2445.8323999999998</v>
      </c>
      <c r="Q56" s="564"/>
      <c r="R56" s="564"/>
      <c r="S56" s="564"/>
      <c r="T56" s="564"/>
      <c r="U56" s="564"/>
      <c r="V56" s="564"/>
    </row>
    <row r="57" spans="1:22" x14ac:dyDescent="0.15">
      <c r="A57" s="286" t="str">
        <f>'Tariffs Jan2023'!F51</f>
        <v>Alinta Energy</v>
      </c>
      <c r="B57" s="47" t="str">
        <f>'Tariffs Jan2023'!D51</f>
        <v>AGN Central 2</v>
      </c>
      <c r="C57" s="287">
        <f>'Tariffs Jan2023'!E51</f>
        <v>44927</v>
      </c>
      <c r="D57" s="85">
        <f>365*'Tariffs Jan2023'!H51/100</f>
        <v>232.07363636363633</v>
      </c>
      <c r="E57" s="85">
        <f>IF($C$5*'Tariffs Jan2023'!AK51/'Tariffs Jan2023'!AI51&gt;='Tariffs Jan2023'!J51,( 'Tariffs Jan2023'!J51*'Tariffs Jan2023'!O51/100)* 'Tariffs Jan2023'!AI51,($C$5*'Tariffs Jan2023'!AK51/'Tariffs Jan2023'!AI51*'Tariffs Jan2023'!O51/100)* 'Tariffs Jan2023'!AI51)</f>
        <v>213.10227272727272</v>
      </c>
      <c r="F57" s="85">
        <f>IF($C$5*'Tariffs Jan2023'!AK51/'Tariffs Jan2023'!AI51&lt;'Tariffs Jan2023'!J51,0,IF($C$5*'Tariffs Jan2023'!AK51/'Tariffs Jan2023'!AI51&lt;='Tariffs Jan2023'!K51,($C$5*'Tariffs Jan2023'!AK51/'Tariffs Jan2023'!AI51-'Tariffs Jan2023'!J51)*('Tariffs Jan2023'!P51/100)*'Tariffs Jan2023'!AI51,('Tariffs Jan2023'!K51-'Tariffs Jan2023'!J51)*('Tariffs Jan2023'!P51/100)*'Tariffs Jan2023'!AI51))</f>
        <v>153.36136363636362</v>
      </c>
      <c r="G57" s="85">
        <f>IF($C$5*'Tariffs Jan2023'!AK51/'Tariffs Jan2023'!AI51&lt;'Tariffs Jan2023'!K51,0,IF($C$5*'Tariffs Jan2023'!AK51/'Tariffs Jan2023'!AI51&lt;='Tariffs Jan2023'!L51,($C$5*'Tariffs Jan2023'!AK51/'Tariffs Jan2023'!AI51-'Tariffs Jan2023'!K51)*('Tariffs Jan2023'!Q51/100)*'Tariffs Jan2023'!AI51,('Tariffs Jan2023'!L51-'Tariffs Jan2023'!K51)*('Tariffs Jan2023'!Q51/100)*'Tariffs Jan2023'!AI51))</f>
        <v>0</v>
      </c>
      <c r="H57" s="85">
        <f>IF($C$5*'Tariffs Jan2023'!AK51/'Tariffs Jan2023'!AI51&lt;'Tariffs Jan2023'!L51,0,IF($C$5*'Tariffs Jan2023'!AK51/'Tariffs Jan2023'!AI51&lt;='Tariffs Jan2023'!M51,($C$5*'Tariffs Jan2023'!AK51/'Tariffs Jan2023'!AI51-'Tariffs Jan2023'!L51)*('Tariffs Jan2023'!R51/100)*'Tariffs Jan2023'!AI51,('Tariffs Jan2023'!M51-'Tariffs Jan2023'!L51)*('Tariffs Jan2023'!R51/100)*'Tariffs Jan2023'!AI51))</f>
        <v>0</v>
      </c>
      <c r="I57" s="85">
        <f>IF(($C$5*'Tariffs Jan2023'!AK51/'Tariffs Jan2023'!AI51&gt;'Tariffs Jan2023'!M51),($C$5*'Tariffs Jan2023'!AK51/'Tariffs Jan2023'!AI51-'Tariffs Jan2023'!M51)*'Tariffs Jan2023'!S51/100*'Tariffs Jan2023'!AI51,0)</f>
        <v>658.63636363636374</v>
      </c>
      <c r="J57" s="85">
        <f>IF($C$5*'Tariffs Jan2023'!AL51/'Tariffs Jan2023'!AJ51&gt;='Tariffs Jan2023'!J51,('Tariffs Jan2023'!J51*'Tariffs Jan2023'!U51/100)* 'Tariffs Jan2023'!AJ51,($C$5*'Tariffs Jan2023'!AL51/'Tariffs Jan2023'!AJ51*'Tariffs Jan2023'!U51/100)* 'Tariffs Jan2023'!AJ51)</f>
        <v>213.10227272727272</v>
      </c>
      <c r="K57" s="85">
        <f>IF($C$5*'Tariffs Jan2023'!AL51/'Tariffs Jan2023'!AJ51&lt;'Tariffs Jan2023'!J51,0,IF($C$5*'Tariffs Jan2023'!AL51/'Tariffs Jan2023'!AJ51&lt;='Tariffs Jan2023'!K51,($C$5*'Tariffs Jan2023'!AL51/'Tariffs Jan2023'!AJ51-'Tariffs Jan2023'!J51)*('Tariffs Jan2023'!V51/100)*'Tariffs Jan2023'!AJ51,('Tariffs Jan2023'!K51-'Tariffs Jan2023'!J51)*('Tariffs Jan2023'!V51/100)*'Tariffs Jan2023'!AJ51))</f>
        <v>153.36136363636362</v>
      </c>
      <c r="L57" s="85">
        <f>IF($C$5*'Tariffs Jan2023'!AL51/'Tariffs Jan2023'!AJ51&lt;'Tariffs Jan2023'!K51,0,IF($C$5*'Tariffs Jan2023'!AL51/'Tariffs Jan2023'!AJ51&lt;='Tariffs Jan2023'!L51,($C$5*'Tariffs Jan2023'!AL51/'Tariffs Jan2023'!AJ51-'Tariffs Jan2023'!K51)*('Tariffs Jan2023'!W51/100)*'Tariffs Jan2023'!AJ51,('Tariffs Jan2023'!L51-'Tariffs Jan2023'!K51)*('Tariffs Jan2023'!W51/100)*'Tariffs Jan2023'!AJ51))</f>
        <v>0</v>
      </c>
      <c r="M57" s="85">
        <f>IF($C$5*'Tariffs Jan2023'!AL51/'Tariffs Jan2023'!AJ51&lt;'Tariffs Jan2023'!L51,0,IF($C$5*'Tariffs Jan2023'!AL51/'Tariffs Jan2023'!AJ51&lt;='Tariffs Jan2023'!M51,($C$5*'Tariffs Jan2023'!AL51/'Tariffs Jan2023'!AJ51-'Tariffs Jan2023'!L51)*('Tariffs Jan2023'!X51/100)*'Tariffs Jan2023'!AJ51,('Tariffs Jan2023'!M51-'Tariffs Jan2023'!L51)*('Tariffs Jan2023'!X51/100)*'Tariffs Jan2023'!AJ51))</f>
        <v>0</v>
      </c>
      <c r="N57" s="85">
        <f>IF(($C$5*'Tariffs Jan2023'!AL51/'Tariffs Jan2023'!AJ51&gt;'Tariffs Jan2023'!M51),($C$5*'Tariffs Jan2023'!AL51/'Tariffs Jan2023'!AJ51-'Tariffs Jan2023'!M51)*'Tariffs Jan2023'!Y51/100*'Tariffs Jan2023'!AJ51,0)</f>
        <v>658.63636363636374</v>
      </c>
      <c r="O57" s="73">
        <f t="shared" si="0"/>
        <v>2282.2736363636368</v>
      </c>
      <c r="P57" s="498">
        <f t="shared" si="1"/>
        <v>2510.5010000000007</v>
      </c>
      <c r="Q57" s="564"/>
      <c r="R57" s="564"/>
      <c r="S57" s="564"/>
      <c r="T57" s="564"/>
      <c r="U57" s="564"/>
      <c r="V57" s="564"/>
    </row>
    <row r="58" spans="1:22" x14ac:dyDescent="0.15">
      <c r="A58" s="286" t="str">
        <f>'Tariffs Jan2023'!F52</f>
        <v>Covau</v>
      </c>
      <c r="B58" s="47" t="str">
        <f>'Tariffs Jan2023'!D52</f>
        <v>AGN Central 2</v>
      </c>
      <c r="C58" s="287">
        <f>'Tariffs Jan2023'!E52</f>
        <v>44936</v>
      </c>
      <c r="D58" s="85">
        <f>365*'Tariffs Jan2023'!H52/100</f>
        <v>321.2</v>
      </c>
      <c r="E58" s="85">
        <f>IF($C$5*'Tariffs Jan2023'!AK52/'Tariffs Jan2023'!AI52&gt;='Tariffs Jan2023'!J52,( 'Tariffs Jan2023'!J52*'Tariffs Jan2023'!O52/100)* 'Tariffs Jan2023'!AI52,($C$5*'Tariffs Jan2023'!AK52/'Tariffs Jan2023'!AI52*'Tariffs Jan2023'!O52/100)* 'Tariffs Jan2023'!AI52)</f>
        <v>256.61999999999995</v>
      </c>
      <c r="F58" s="85">
        <f>IF($C$5*'Tariffs Jan2023'!AK52/'Tariffs Jan2023'!AI52&lt;'Tariffs Jan2023'!J52,0,IF($C$5*'Tariffs Jan2023'!AK52/'Tariffs Jan2023'!AI52&lt;='Tariffs Jan2023'!K52,($C$5*'Tariffs Jan2023'!AK52/'Tariffs Jan2023'!AI52-'Tariffs Jan2023'!J52)*('Tariffs Jan2023'!P52/100)*'Tariffs Jan2023'!AI52,('Tariffs Jan2023'!K52-'Tariffs Jan2023'!J52)*('Tariffs Jan2023'!P52/100)*'Tariffs Jan2023'!AI52))</f>
        <v>185.14227272727268</v>
      </c>
      <c r="G58" s="85">
        <f>IF($C$5*'Tariffs Jan2023'!AK52/'Tariffs Jan2023'!AI52&lt;'Tariffs Jan2023'!K52,0,IF($C$5*'Tariffs Jan2023'!AK52/'Tariffs Jan2023'!AI52&lt;='Tariffs Jan2023'!L52,($C$5*'Tariffs Jan2023'!AK52/'Tariffs Jan2023'!AI52-'Tariffs Jan2023'!K52)*('Tariffs Jan2023'!Q52/100)*'Tariffs Jan2023'!AI52,('Tariffs Jan2023'!L52-'Tariffs Jan2023'!K52)*('Tariffs Jan2023'!Q52/100)*'Tariffs Jan2023'!AI52))</f>
        <v>0</v>
      </c>
      <c r="H58" s="85">
        <f>IF($C$5*'Tariffs Jan2023'!AK52/'Tariffs Jan2023'!AI52&lt;'Tariffs Jan2023'!L52,0,IF($C$5*'Tariffs Jan2023'!AK52/'Tariffs Jan2023'!AI52&lt;='Tariffs Jan2023'!M52,($C$5*'Tariffs Jan2023'!AK52/'Tariffs Jan2023'!AI52-'Tariffs Jan2023'!L52)*('Tariffs Jan2023'!R52/100)*'Tariffs Jan2023'!AI52,('Tariffs Jan2023'!M52-'Tariffs Jan2023'!L52)*('Tariffs Jan2023'!R52/100)*'Tariffs Jan2023'!AI52))</f>
        <v>0</v>
      </c>
      <c r="I58" s="85">
        <f>IF(($C$5*'Tariffs Jan2023'!AK52/'Tariffs Jan2023'!AI52&gt;'Tariffs Jan2023'!M52),($C$5*'Tariffs Jan2023'!AK52/'Tariffs Jan2023'!AI52-'Tariffs Jan2023'!M52)*'Tariffs Jan2023'!S52/100*'Tariffs Jan2023'!AI52,0)</f>
        <v>922.49999999999977</v>
      </c>
      <c r="J58" s="85">
        <f>IF($C$5*'Tariffs Jan2023'!AL52/'Tariffs Jan2023'!AJ52&gt;='Tariffs Jan2023'!J52,('Tariffs Jan2023'!J52*'Tariffs Jan2023'!U52/100)* 'Tariffs Jan2023'!AJ52,($C$5*'Tariffs Jan2023'!AL52/'Tariffs Jan2023'!AJ52*'Tariffs Jan2023'!U52/100)* 'Tariffs Jan2023'!AJ52)</f>
        <v>256.61999999999995</v>
      </c>
      <c r="K58" s="85">
        <f>IF($C$5*'Tariffs Jan2023'!AL52/'Tariffs Jan2023'!AJ52&lt;'Tariffs Jan2023'!J52,0,IF($C$5*'Tariffs Jan2023'!AL52/'Tariffs Jan2023'!AJ52&lt;='Tariffs Jan2023'!K52,($C$5*'Tariffs Jan2023'!AL52/'Tariffs Jan2023'!AJ52-'Tariffs Jan2023'!J52)*('Tariffs Jan2023'!V52/100)*'Tariffs Jan2023'!AJ52,('Tariffs Jan2023'!K52-'Tariffs Jan2023'!J52)*('Tariffs Jan2023'!V52/100)*'Tariffs Jan2023'!AJ52))</f>
        <v>185.14227272727268</v>
      </c>
      <c r="L58" s="85">
        <f>IF($C$5*'Tariffs Jan2023'!AL52/'Tariffs Jan2023'!AJ52&lt;'Tariffs Jan2023'!K52,0,IF($C$5*'Tariffs Jan2023'!AL52/'Tariffs Jan2023'!AJ52&lt;='Tariffs Jan2023'!L52,($C$5*'Tariffs Jan2023'!AL52/'Tariffs Jan2023'!AJ52-'Tariffs Jan2023'!K52)*('Tariffs Jan2023'!W52/100)*'Tariffs Jan2023'!AJ52,('Tariffs Jan2023'!L52-'Tariffs Jan2023'!K52)*('Tariffs Jan2023'!W52/100)*'Tariffs Jan2023'!AJ52))</f>
        <v>0</v>
      </c>
      <c r="M58" s="85">
        <f>IF($C$5*'Tariffs Jan2023'!AL52/'Tariffs Jan2023'!AJ52&lt;'Tariffs Jan2023'!L52,0,IF($C$5*'Tariffs Jan2023'!AL52/'Tariffs Jan2023'!AJ52&lt;='Tariffs Jan2023'!M52,($C$5*'Tariffs Jan2023'!AL52/'Tariffs Jan2023'!AJ52-'Tariffs Jan2023'!L52)*('Tariffs Jan2023'!X52/100)*'Tariffs Jan2023'!AJ52,('Tariffs Jan2023'!M52-'Tariffs Jan2023'!L52)*('Tariffs Jan2023'!X52/100)*'Tariffs Jan2023'!AJ52))</f>
        <v>0</v>
      </c>
      <c r="N58" s="85">
        <f>IF(($C$5*'Tariffs Jan2023'!AL52/'Tariffs Jan2023'!AJ52&gt;'Tariffs Jan2023'!M52),($C$5*'Tariffs Jan2023'!AL52/'Tariffs Jan2023'!AJ52-'Tariffs Jan2023'!M52)*'Tariffs Jan2023'!Y52/100*'Tariffs Jan2023'!AJ52,0)</f>
        <v>922.49999999999977</v>
      </c>
      <c r="O58" s="73">
        <f t="shared" si="0"/>
        <v>3049.7245454545446</v>
      </c>
      <c r="P58" s="498">
        <f t="shared" si="1"/>
        <v>3354.6969999999992</v>
      </c>
      <c r="Q58" s="564"/>
      <c r="R58" s="564"/>
      <c r="S58" s="564"/>
      <c r="T58" s="564"/>
      <c r="U58" s="564"/>
      <c r="V58" s="564"/>
    </row>
    <row r="59" spans="1:22" x14ac:dyDescent="0.15">
      <c r="A59" s="286" t="str">
        <f>'Tariffs Jan2023'!F53</f>
        <v>Dodo Power &amp; Gas</v>
      </c>
      <c r="B59" s="47" t="str">
        <f>'Tariffs Jan2023'!D53</f>
        <v>AGN Central 2</v>
      </c>
      <c r="C59" s="287">
        <f>'Tariffs Jan2023'!E53</f>
        <v>44562</v>
      </c>
      <c r="D59" s="85">
        <f>365*'Tariffs Jan2023'!H53/100</f>
        <v>216.37863636363633</v>
      </c>
      <c r="E59" s="85">
        <f>IF($C$5*'Tariffs Jan2023'!AK53/'Tariffs Jan2023'!AI53&gt;='Tariffs Jan2023'!J53,( 'Tariffs Jan2023'!J53*'Tariffs Jan2023'!O53/100)* 'Tariffs Jan2023'!AI53,($C$5*'Tariffs Jan2023'!AK53/'Tariffs Jan2023'!AI53*'Tariffs Jan2023'!O53/100)* 'Tariffs Jan2023'!AI53)</f>
        <v>152.98499999999999</v>
      </c>
      <c r="F59" s="85">
        <f>IF($C$5*'Tariffs Jan2023'!AK53/'Tariffs Jan2023'!AI53&lt;'Tariffs Jan2023'!J53,0,IF($C$5*'Tariffs Jan2023'!AK53/'Tariffs Jan2023'!AI53&lt;='Tariffs Jan2023'!K53,($C$5*'Tariffs Jan2023'!AK53/'Tariffs Jan2023'!AI53-'Tariffs Jan2023'!J53)*('Tariffs Jan2023'!P53/100)*'Tariffs Jan2023'!AI53,('Tariffs Jan2023'!K53-'Tariffs Jan2023'!J53)*('Tariffs Jan2023'!P53/100)*'Tariffs Jan2023'!AI53))</f>
        <v>100.14681818181816</v>
      </c>
      <c r="G59" s="85">
        <f>IF($C$5*'Tariffs Jan2023'!AK53/'Tariffs Jan2023'!AI53&lt;'Tariffs Jan2023'!K53,0,IF($C$5*'Tariffs Jan2023'!AK53/'Tariffs Jan2023'!AI53&lt;='Tariffs Jan2023'!L53,($C$5*'Tariffs Jan2023'!AK53/'Tariffs Jan2023'!AI53-'Tariffs Jan2023'!K53)*('Tariffs Jan2023'!Q53/100)*'Tariffs Jan2023'!AI53,('Tariffs Jan2023'!L53-'Tariffs Jan2023'!K53)*('Tariffs Jan2023'!Q53/100)*'Tariffs Jan2023'!AI53))</f>
        <v>0</v>
      </c>
      <c r="H59" s="85">
        <f>IF($C$5*'Tariffs Jan2023'!AK53/'Tariffs Jan2023'!AI53&lt;'Tariffs Jan2023'!L53,0,IF($C$5*'Tariffs Jan2023'!AK53/'Tariffs Jan2023'!AI53&lt;='Tariffs Jan2023'!M53,($C$5*'Tariffs Jan2023'!AK53/'Tariffs Jan2023'!AI53-'Tariffs Jan2023'!L53)*('Tariffs Jan2023'!R53/100)*'Tariffs Jan2023'!AI53,('Tariffs Jan2023'!M53-'Tariffs Jan2023'!L53)*('Tariffs Jan2023'!R53/100)*'Tariffs Jan2023'!AI53))</f>
        <v>0</v>
      </c>
      <c r="I59" s="85">
        <f>IF(($C$5*'Tariffs Jan2023'!AK53/'Tariffs Jan2023'!AI53&gt;'Tariffs Jan2023'!M53),($C$5*'Tariffs Jan2023'!AK53/'Tariffs Jan2023'!AI53-'Tariffs Jan2023'!M53)*'Tariffs Jan2023'!S53/100*'Tariffs Jan2023'!AI53,0)</f>
        <v>464.31818181818176</v>
      </c>
      <c r="J59" s="85">
        <f>IF($C$5*'Tariffs Jan2023'!AL53/'Tariffs Jan2023'!AJ53&gt;='Tariffs Jan2023'!J53,('Tariffs Jan2023'!J53*'Tariffs Jan2023'!U53/100)* 'Tariffs Jan2023'!AJ53,($C$5*'Tariffs Jan2023'!AL53/'Tariffs Jan2023'!AJ53*'Tariffs Jan2023'!U53/100)* 'Tariffs Jan2023'!AJ53)</f>
        <v>152.98499999999999</v>
      </c>
      <c r="K59" s="85">
        <f>IF($C$5*'Tariffs Jan2023'!AL53/'Tariffs Jan2023'!AJ53&lt;'Tariffs Jan2023'!J53,0,IF($C$5*'Tariffs Jan2023'!AL53/'Tariffs Jan2023'!AJ53&lt;='Tariffs Jan2023'!K53,($C$5*'Tariffs Jan2023'!AL53/'Tariffs Jan2023'!AJ53-'Tariffs Jan2023'!J53)*('Tariffs Jan2023'!V53/100)*'Tariffs Jan2023'!AJ53,('Tariffs Jan2023'!K53-'Tariffs Jan2023'!J53)*('Tariffs Jan2023'!V53/100)*'Tariffs Jan2023'!AJ53))</f>
        <v>100.14681818181816</v>
      </c>
      <c r="L59" s="85">
        <f>IF($C$5*'Tariffs Jan2023'!AL53/'Tariffs Jan2023'!AJ53&lt;'Tariffs Jan2023'!K53,0,IF($C$5*'Tariffs Jan2023'!AL53/'Tariffs Jan2023'!AJ53&lt;='Tariffs Jan2023'!L53,($C$5*'Tariffs Jan2023'!AL53/'Tariffs Jan2023'!AJ53-'Tariffs Jan2023'!K53)*('Tariffs Jan2023'!W53/100)*'Tariffs Jan2023'!AJ53,('Tariffs Jan2023'!L53-'Tariffs Jan2023'!K53)*('Tariffs Jan2023'!W53/100)*'Tariffs Jan2023'!AJ53))</f>
        <v>0</v>
      </c>
      <c r="M59" s="85">
        <f>IF($C$5*'Tariffs Jan2023'!AL53/'Tariffs Jan2023'!AJ53&lt;'Tariffs Jan2023'!L53,0,IF($C$5*'Tariffs Jan2023'!AL53/'Tariffs Jan2023'!AJ53&lt;='Tariffs Jan2023'!M53,($C$5*'Tariffs Jan2023'!AL53/'Tariffs Jan2023'!AJ53-'Tariffs Jan2023'!L53)*('Tariffs Jan2023'!X53/100)*'Tariffs Jan2023'!AJ53,('Tariffs Jan2023'!M53-'Tariffs Jan2023'!L53)*('Tariffs Jan2023'!X53/100)*'Tariffs Jan2023'!AJ53))</f>
        <v>0</v>
      </c>
      <c r="N59" s="85">
        <f>IF(($C$5*'Tariffs Jan2023'!AL53/'Tariffs Jan2023'!AJ53&gt;'Tariffs Jan2023'!M53),($C$5*'Tariffs Jan2023'!AL53/'Tariffs Jan2023'!AJ53-'Tariffs Jan2023'!M53)*'Tariffs Jan2023'!Y53/100*'Tariffs Jan2023'!AJ53,0)</f>
        <v>464.31818181818176</v>
      </c>
      <c r="O59" s="73">
        <f t="shared" si="0"/>
        <v>1651.278636363636</v>
      </c>
      <c r="P59" s="498">
        <f t="shared" si="1"/>
        <v>1816.4064999999998</v>
      </c>
      <c r="Q59" s="564"/>
      <c r="R59" s="564"/>
      <c r="S59" s="564"/>
      <c r="T59" s="564"/>
      <c r="U59" s="564"/>
      <c r="V59" s="564"/>
    </row>
    <row r="60" spans="1:22" x14ac:dyDescent="0.15">
      <c r="A60" s="286" t="str">
        <f>'Tariffs Jan2023'!F54</f>
        <v>EnergyAustralia</v>
      </c>
      <c r="B60" s="47" t="str">
        <f>'Tariffs Jan2023'!D54</f>
        <v>AGN Central 2</v>
      </c>
      <c r="C60" s="287">
        <f>'Tariffs Jan2023'!E54</f>
        <v>44927</v>
      </c>
      <c r="D60" s="85">
        <f>365*'Tariffs Jan2023'!H54/100</f>
        <v>380.08777272727269</v>
      </c>
      <c r="E60" s="85">
        <f>IF($C$5*'Tariffs Jan2023'!AK54/'Tariffs Jan2023'!AI54&gt;='Tariffs Jan2023'!J54,( 'Tariffs Jan2023'!J54*'Tariffs Jan2023'!O54/100)* 'Tariffs Jan2023'!AI54,($C$5*'Tariffs Jan2023'!AK54/'Tariffs Jan2023'!AI54*'Tariffs Jan2023'!O54/100)* 'Tariffs Jan2023'!AI54)</f>
        <v>225.50482499999998</v>
      </c>
      <c r="F60" s="85">
        <f>IF($C$5*'Tariffs Jan2023'!AK54/'Tariffs Jan2023'!AI54&lt;'Tariffs Jan2023'!J54,0,IF($C$5*'Tariffs Jan2023'!AK54/'Tariffs Jan2023'!AI54&lt;='Tariffs Jan2023'!K54,($C$5*'Tariffs Jan2023'!AK54/'Tariffs Jan2023'!AI54-'Tariffs Jan2023'!J54)*('Tariffs Jan2023'!P54/100)*'Tariffs Jan2023'!AI54,('Tariffs Jan2023'!K54-'Tariffs Jan2023'!J54)*('Tariffs Jan2023'!P54/100)*'Tariffs Jan2023'!AI54))</f>
        <v>140.98639499999999</v>
      </c>
      <c r="G60" s="85">
        <f>IF($C$5*'Tariffs Jan2023'!AK54/'Tariffs Jan2023'!AI54&lt;'Tariffs Jan2023'!K54,0,IF($C$5*'Tariffs Jan2023'!AK54/'Tariffs Jan2023'!AI54&lt;='Tariffs Jan2023'!L54,($C$5*'Tariffs Jan2023'!AK54/'Tariffs Jan2023'!AI54-'Tariffs Jan2023'!K54)*('Tariffs Jan2023'!Q54/100)*'Tariffs Jan2023'!AI54,('Tariffs Jan2023'!L54-'Tariffs Jan2023'!K54)*('Tariffs Jan2023'!Q54/100)*'Tariffs Jan2023'!AI54))</f>
        <v>0</v>
      </c>
      <c r="H60" s="85">
        <f>IF($C$5*'Tariffs Jan2023'!AK54/'Tariffs Jan2023'!AI54&lt;'Tariffs Jan2023'!L54,0,IF($C$5*'Tariffs Jan2023'!AK54/'Tariffs Jan2023'!AI54&lt;='Tariffs Jan2023'!M54,($C$5*'Tariffs Jan2023'!AK54/'Tariffs Jan2023'!AI54-'Tariffs Jan2023'!L54)*('Tariffs Jan2023'!R54/100)*'Tariffs Jan2023'!AI54,('Tariffs Jan2023'!M54-'Tariffs Jan2023'!L54)*('Tariffs Jan2023'!R54/100)*'Tariffs Jan2023'!AI54))</f>
        <v>0</v>
      </c>
      <c r="I60" s="85">
        <f>IF(($C$5*'Tariffs Jan2023'!AK54/'Tariffs Jan2023'!AI54&gt;'Tariffs Jan2023'!M54),($C$5*'Tariffs Jan2023'!AK54/'Tariffs Jan2023'!AI54-'Tariffs Jan2023'!M54)*'Tariffs Jan2023'!S54/100*'Tariffs Jan2023'!AI54,0)</f>
        <v>639.96749999999986</v>
      </c>
      <c r="J60" s="85">
        <f>IF($C$5*'Tariffs Jan2023'!AL54/'Tariffs Jan2023'!AJ54&gt;='Tariffs Jan2023'!J54,('Tariffs Jan2023'!J54*'Tariffs Jan2023'!U54/100)* 'Tariffs Jan2023'!AJ54,($C$5*'Tariffs Jan2023'!AL54/'Tariffs Jan2023'!AJ54*'Tariffs Jan2023'!U54/100)* 'Tariffs Jan2023'!AJ54)</f>
        <v>225.50482499999998</v>
      </c>
      <c r="K60" s="85">
        <f>IF($C$5*'Tariffs Jan2023'!AL54/'Tariffs Jan2023'!AJ54&lt;'Tariffs Jan2023'!J54,0,IF($C$5*'Tariffs Jan2023'!AL54/'Tariffs Jan2023'!AJ54&lt;='Tariffs Jan2023'!K54,($C$5*'Tariffs Jan2023'!AL54/'Tariffs Jan2023'!AJ54-'Tariffs Jan2023'!J54)*('Tariffs Jan2023'!V54/100)*'Tariffs Jan2023'!AJ54,('Tariffs Jan2023'!K54-'Tariffs Jan2023'!J54)*('Tariffs Jan2023'!V54/100)*'Tariffs Jan2023'!AJ54))</f>
        <v>140.98639499999999</v>
      </c>
      <c r="L60" s="85">
        <f>IF($C$5*'Tariffs Jan2023'!AL54/'Tariffs Jan2023'!AJ54&lt;'Tariffs Jan2023'!K54,0,IF($C$5*'Tariffs Jan2023'!AL54/'Tariffs Jan2023'!AJ54&lt;='Tariffs Jan2023'!L54,($C$5*'Tariffs Jan2023'!AL54/'Tariffs Jan2023'!AJ54-'Tariffs Jan2023'!K54)*('Tariffs Jan2023'!W54/100)*'Tariffs Jan2023'!AJ54,('Tariffs Jan2023'!L54-'Tariffs Jan2023'!K54)*('Tariffs Jan2023'!W54/100)*'Tariffs Jan2023'!AJ54))</f>
        <v>0</v>
      </c>
      <c r="M60" s="85">
        <f>IF($C$5*'Tariffs Jan2023'!AL54/'Tariffs Jan2023'!AJ54&lt;'Tariffs Jan2023'!L54,0,IF($C$5*'Tariffs Jan2023'!AL54/'Tariffs Jan2023'!AJ54&lt;='Tariffs Jan2023'!M54,($C$5*'Tariffs Jan2023'!AL54/'Tariffs Jan2023'!AJ54-'Tariffs Jan2023'!L54)*('Tariffs Jan2023'!X54/100)*'Tariffs Jan2023'!AJ54,('Tariffs Jan2023'!M54-'Tariffs Jan2023'!L54)*('Tariffs Jan2023'!X54/100)*'Tariffs Jan2023'!AJ54))</f>
        <v>0</v>
      </c>
      <c r="N60" s="85">
        <f>IF(($C$5*'Tariffs Jan2023'!AL54/'Tariffs Jan2023'!AJ54&gt;'Tariffs Jan2023'!M54),($C$5*'Tariffs Jan2023'!AL54/'Tariffs Jan2023'!AJ54-'Tariffs Jan2023'!M54)*'Tariffs Jan2023'!Y54/100*'Tariffs Jan2023'!AJ54,0)</f>
        <v>639.96749999999986</v>
      </c>
      <c r="O60" s="73">
        <f t="shared" si="0"/>
        <v>2393.0052127272725</v>
      </c>
      <c r="P60" s="498">
        <f t="shared" si="1"/>
        <v>2632.305734</v>
      </c>
      <c r="Q60" s="564"/>
      <c r="R60" s="564"/>
      <c r="S60" s="564"/>
      <c r="T60" s="564"/>
      <c r="U60" s="564"/>
      <c r="V60" s="564"/>
    </row>
    <row r="61" spans="1:22" x14ac:dyDescent="0.15">
      <c r="A61" s="286" t="str">
        <f>'Tariffs Jan2023'!F55</f>
        <v>Lumo Energy</v>
      </c>
      <c r="B61" s="47" t="str">
        <f>'Tariffs Jan2023'!D55</f>
        <v>AGN Central 2</v>
      </c>
      <c r="C61" s="287">
        <f>'Tariffs Jan2023'!E55</f>
        <v>44927</v>
      </c>
      <c r="D61" s="85">
        <f>365*'Tariffs Jan2023'!H55/100</f>
        <v>310.25</v>
      </c>
      <c r="E61" s="85">
        <f>IF($C$5*'Tariffs Jan2023'!AK55/'Tariffs Jan2023'!AI55&gt;='Tariffs Jan2023'!J55,( 'Tariffs Jan2023'!J55*'Tariffs Jan2023'!O55/100)* 'Tariffs Jan2023'!AI55,($C$5*'Tariffs Jan2023'!AK55/'Tariffs Jan2023'!AI55*'Tariffs Jan2023'!O55/100)* 'Tariffs Jan2023'!AI55)</f>
        <v>172.23149999999998</v>
      </c>
      <c r="F61" s="85">
        <f>IF($C$5*'Tariffs Jan2023'!AK55/'Tariffs Jan2023'!AI55&lt;'Tariffs Jan2023'!J55,0,IF($C$5*'Tariffs Jan2023'!AK55/'Tariffs Jan2023'!AI55&lt;='Tariffs Jan2023'!K55,($C$5*'Tariffs Jan2023'!AK55/'Tariffs Jan2023'!AI55-'Tariffs Jan2023'!J55)*('Tariffs Jan2023'!P55/100)*'Tariffs Jan2023'!AI55,('Tariffs Jan2023'!K55-'Tariffs Jan2023'!J55)*('Tariffs Jan2023'!P55/100)*'Tariffs Jan2023'!AI55))</f>
        <v>121.54349999999997</v>
      </c>
      <c r="G61" s="85">
        <f>IF($C$5*'Tariffs Jan2023'!AK55/'Tariffs Jan2023'!AI55&lt;'Tariffs Jan2023'!K55,0,IF($C$5*'Tariffs Jan2023'!AK55/'Tariffs Jan2023'!AI55&lt;='Tariffs Jan2023'!L55,($C$5*'Tariffs Jan2023'!AK55/'Tariffs Jan2023'!AI55-'Tariffs Jan2023'!K55)*('Tariffs Jan2023'!Q55/100)*'Tariffs Jan2023'!AI55,('Tariffs Jan2023'!L55-'Tariffs Jan2023'!K55)*('Tariffs Jan2023'!Q55/100)*'Tariffs Jan2023'!AI55))</f>
        <v>0</v>
      </c>
      <c r="H61" s="85">
        <f>IF($C$5*'Tariffs Jan2023'!AK55/'Tariffs Jan2023'!AI55&lt;'Tariffs Jan2023'!L55,0,IF($C$5*'Tariffs Jan2023'!AK55/'Tariffs Jan2023'!AI55&lt;='Tariffs Jan2023'!M55,($C$5*'Tariffs Jan2023'!AK55/'Tariffs Jan2023'!AI55-'Tariffs Jan2023'!L55)*('Tariffs Jan2023'!R55/100)*'Tariffs Jan2023'!AI55,('Tariffs Jan2023'!M55-'Tariffs Jan2023'!L55)*('Tariffs Jan2023'!R55/100)*'Tariffs Jan2023'!AI55))</f>
        <v>0</v>
      </c>
      <c r="I61" s="85">
        <f>IF(($C$5*'Tariffs Jan2023'!AK55/'Tariffs Jan2023'!AI55&gt;'Tariffs Jan2023'!M55),($C$5*'Tariffs Jan2023'!AK55/'Tariffs Jan2023'!AI55-'Tariffs Jan2023'!M55)*'Tariffs Jan2023'!S55/100*'Tariffs Jan2023'!AI55,0)</f>
        <v>578.25</v>
      </c>
      <c r="J61" s="85">
        <f>IF($C$5*'Tariffs Jan2023'!AL55/'Tariffs Jan2023'!AJ55&gt;='Tariffs Jan2023'!J55,('Tariffs Jan2023'!J55*'Tariffs Jan2023'!U55/100)* 'Tariffs Jan2023'!AJ55,($C$5*'Tariffs Jan2023'!AL55/'Tariffs Jan2023'!AJ55*'Tariffs Jan2023'!U55/100)* 'Tariffs Jan2023'!AJ55)</f>
        <v>172.23149999999998</v>
      </c>
      <c r="K61" s="85">
        <f>IF($C$5*'Tariffs Jan2023'!AL55/'Tariffs Jan2023'!AJ55&lt;'Tariffs Jan2023'!J55,0,IF($C$5*'Tariffs Jan2023'!AL55/'Tariffs Jan2023'!AJ55&lt;='Tariffs Jan2023'!K55,($C$5*'Tariffs Jan2023'!AL55/'Tariffs Jan2023'!AJ55-'Tariffs Jan2023'!J55)*('Tariffs Jan2023'!V55/100)*'Tariffs Jan2023'!AJ55,('Tariffs Jan2023'!K55-'Tariffs Jan2023'!J55)*('Tariffs Jan2023'!V55/100)*'Tariffs Jan2023'!AJ55))</f>
        <v>121.54349999999997</v>
      </c>
      <c r="L61" s="85">
        <f>IF($C$5*'Tariffs Jan2023'!AL55/'Tariffs Jan2023'!AJ55&lt;'Tariffs Jan2023'!K55,0,IF($C$5*'Tariffs Jan2023'!AL55/'Tariffs Jan2023'!AJ55&lt;='Tariffs Jan2023'!L55,($C$5*'Tariffs Jan2023'!AL55/'Tariffs Jan2023'!AJ55-'Tariffs Jan2023'!K55)*('Tariffs Jan2023'!W55/100)*'Tariffs Jan2023'!AJ55,('Tariffs Jan2023'!L55-'Tariffs Jan2023'!K55)*('Tariffs Jan2023'!W55/100)*'Tariffs Jan2023'!AJ55))</f>
        <v>0</v>
      </c>
      <c r="M61" s="85">
        <f>IF($C$5*'Tariffs Jan2023'!AL55/'Tariffs Jan2023'!AJ55&lt;'Tariffs Jan2023'!L55,0,IF($C$5*'Tariffs Jan2023'!AL55/'Tariffs Jan2023'!AJ55&lt;='Tariffs Jan2023'!M55,($C$5*'Tariffs Jan2023'!AL55/'Tariffs Jan2023'!AJ55-'Tariffs Jan2023'!L55)*('Tariffs Jan2023'!X55/100)*'Tariffs Jan2023'!AJ55,('Tariffs Jan2023'!M55-'Tariffs Jan2023'!L55)*('Tariffs Jan2023'!X55/100)*'Tariffs Jan2023'!AJ55))</f>
        <v>0</v>
      </c>
      <c r="N61" s="85">
        <f>IF(($C$5*'Tariffs Jan2023'!AL55/'Tariffs Jan2023'!AJ55&gt;'Tariffs Jan2023'!M55),($C$5*'Tariffs Jan2023'!AL55/'Tariffs Jan2023'!AJ55-'Tariffs Jan2023'!M55)*'Tariffs Jan2023'!Y55/100*'Tariffs Jan2023'!AJ55,0)</f>
        <v>578.25</v>
      </c>
      <c r="O61" s="73">
        <f t="shared" si="0"/>
        <v>2054.3000000000002</v>
      </c>
      <c r="P61" s="498">
        <f t="shared" si="1"/>
        <v>2259.7300000000005</v>
      </c>
      <c r="Q61" s="564"/>
      <c r="R61" s="564"/>
      <c r="S61" s="564"/>
      <c r="T61" s="564"/>
      <c r="U61" s="564"/>
      <c r="V61" s="564"/>
    </row>
    <row r="62" spans="1:22" x14ac:dyDescent="0.15">
      <c r="A62" s="286" t="str">
        <f>'Tariffs Jan2023'!F56</f>
        <v>Momentum Energy</v>
      </c>
      <c r="B62" s="47" t="str">
        <f>'Tariffs Jan2023'!D56</f>
        <v>AGN Central 2</v>
      </c>
      <c r="C62" s="287">
        <f>'Tariffs Jan2023'!E56</f>
        <v>44927</v>
      </c>
      <c r="D62" s="85">
        <f>365*'Tariffs Jan2023'!H56/100</f>
        <v>333.61</v>
      </c>
      <c r="E62" s="85">
        <f>IF($C$5*'Tariffs Jan2023'!AK56/'Tariffs Jan2023'!AI56&gt;='Tariffs Jan2023'!J56,( 'Tariffs Jan2023'!J56*'Tariffs Jan2023'!O56/100)* 'Tariffs Jan2023'!AI56,($C$5*'Tariffs Jan2023'!AK56/'Tariffs Jan2023'!AI56*'Tariffs Jan2023'!O56/100)* 'Tariffs Jan2023'!AI56)</f>
        <v>231.94499999999999</v>
      </c>
      <c r="F62" s="85">
        <f>IF($C$5*'Tariffs Jan2023'!AK56/'Tariffs Jan2023'!AI56&lt;'Tariffs Jan2023'!J56,0,IF($C$5*'Tariffs Jan2023'!AK56/'Tariffs Jan2023'!AI56&lt;='Tariffs Jan2023'!K56,($C$5*'Tariffs Jan2023'!AK56/'Tariffs Jan2023'!AI56-'Tariffs Jan2023'!J56)*('Tariffs Jan2023'!P56/100)*'Tariffs Jan2023'!AI56,('Tariffs Jan2023'!K56-'Tariffs Jan2023'!J56)*('Tariffs Jan2023'!P56/100)*'Tariffs Jan2023'!AI56))</f>
        <v>154.46999999999997</v>
      </c>
      <c r="G62" s="85">
        <f>IF($C$5*'Tariffs Jan2023'!AK56/'Tariffs Jan2023'!AI56&lt;'Tariffs Jan2023'!K56,0,IF($C$5*'Tariffs Jan2023'!AK56/'Tariffs Jan2023'!AI56&lt;='Tariffs Jan2023'!L56,($C$5*'Tariffs Jan2023'!AK56/'Tariffs Jan2023'!AI56-'Tariffs Jan2023'!K56)*('Tariffs Jan2023'!Q56/100)*'Tariffs Jan2023'!AI56,('Tariffs Jan2023'!L56-'Tariffs Jan2023'!K56)*('Tariffs Jan2023'!Q56/100)*'Tariffs Jan2023'!AI56))</f>
        <v>0</v>
      </c>
      <c r="H62" s="85">
        <f>IF($C$5*'Tariffs Jan2023'!AK56/'Tariffs Jan2023'!AI56&lt;'Tariffs Jan2023'!L56,0,IF($C$5*'Tariffs Jan2023'!AK56/'Tariffs Jan2023'!AI56&lt;='Tariffs Jan2023'!M56,($C$5*'Tariffs Jan2023'!AK56/'Tariffs Jan2023'!AI56-'Tariffs Jan2023'!L56)*('Tariffs Jan2023'!R56/100)*'Tariffs Jan2023'!AI56,('Tariffs Jan2023'!M56-'Tariffs Jan2023'!L56)*('Tariffs Jan2023'!R56/100)*'Tariffs Jan2023'!AI56))</f>
        <v>0</v>
      </c>
      <c r="I62" s="85">
        <f>IF(($C$5*'Tariffs Jan2023'!AK56/'Tariffs Jan2023'!AI56&gt;'Tariffs Jan2023'!M56),($C$5*'Tariffs Jan2023'!AK56/'Tariffs Jan2023'!AI56-'Tariffs Jan2023'!M56)*'Tariffs Jan2023'!S56/100*'Tariffs Jan2023'!AI56,0)</f>
        <v>719.99999999999989</v>
      </c>
      <c r="J62" s="85">
        <f>IF($C$5*'Tariffs Jan2023'!AL56/'Tariffs Jan2023'!AJ56&gt;='Tariffs Jan2023'!J56,('Tariffs Jan2023'!J56*'Tariffs Jan2023'!U56/100)* 'Tariffs Jan2023'!AJ56,($C$5*'Tariffs Jan2023'!AL56/'Tariffs Jan2023'!AJ56*'Tariffs Jan2023'!U56/100)* 'Tariffs Jan2023'!AJ56)</f>
        <v>231.94499999999999</v>
      </c>
      <c r="K62" s="85">
        <f>IF($C$5*'Tariffs Jan2023'!AL56/'Tariffs Jan2023'!AJ56&lt;'Tariffs Jan2023'!J56,0,IF($C$5*'Tariffs Jan2023'!AL56/'Tariffs Jan2023'!AJ56&lt;='Tariffs Jan2023'!K56,($C$5*'Tariffs Jan2023'!AL56/'Tariffs Jan2023'!AJ56-'Tariffs Jan2023'!J56)*('Tariffs Jan2023'!V56/100)*'Tariffs Jan2023'!AJ56,('Tariffs Jan2023'!K56-'Tariffs Jan2023'!J56)*('Tariffs Jan2023'!V56/100)*'Tariffs Jan2023'!AJ56))</f>
        <v>154.46999999999997</v>
      </c>
      <c r="L62" s="85">
        <f>IF($C$5*'Tariffs Jan2023'!AL56/'Tariffs Jan2023'!AJ56&lt;'Tariffs Jan2023'!K56,0,IF($C$5*'Tariffs Jan2023'!AL56/'Tariffs Jan2023'!AJ56&lt;='Tariffs Jan2023'!L56,($C$5*'Tariffs Jan2023'!AL56/'Tariffs Jan2023'!AJ56-'Tariffs Jan2023'!K56)*('Tariffs Jan2023'!W56/100)*'Tariffs Jan2023'!AJ56,('Tariffs Jan2023'!L56-'Tariffs Jan2023'!K56)*('Tariffs Jan2023'!W56/100)*'Tariffs Jan2023'!AJ56))</f>
        <v>0</v>
      </c>
      <c r="M62" s="85">
        <f>IF($C$5*'Tariffs Jan2023'!AL56/'Tariffs Jan2023'!AJ56&lt;'Tariffs Jan2023'!L56,0,IF($C$5*'Tariffs Jan2023'!AL56/'Tariffs Jan2023'!AJ56&lt;='Tariffs Jan2023'!M56,($C$5*'Tariffs Jan2023'!AL56/'Tariffs Jan2023'!AJ56-'Tariffs Jan2023'!L56)*('Tariffs Jan2023'!X56/100)*'Tariffs Jan2023'!AJ56,('Tariffs Jan2023'!M56-'Tariffs Jan2023'!L56)*('Tariffs Jan2023'!X56/100)*'Tariffs Jan2023'!AJ56))</f>
        <v>0</v>
      </c>
      <c r="N62" s="85">
        <f>IF(($C$5*'Tariffs Jan2023'!AL56/'Tariffs Jan2023'!AJ56&gt;'Tariffs Jan2023'!M56),($C$5*'Tariffs Jan2023'!AL56/'Tariffs Jan2023'!AJ56-'Tariffs Jan2023'!M56)*'Tariffs Jan2023'!Y56/100*'Tariffs Jan2023'!AJ56,0)</f>
        <v>719.99999999999989</v>
      </c>
      <c r="O62" s="73">
        <f t="shared" si="0"/>
        <v>2546.44</v>
      </c>
      <c r="P62" s="498">
        <f t="shared" si="1"/>
        <v>2801.0840000000003</v>
      </c>
      <c r="Q62" s="564"/>
      <c r="R62" s="564"/>
      <c r="S62" s="564"/>
      <c r="T62" s="564"/>
      <c r="U62" s="564"/>
      <c r="V62" s="564"/>
    </row>
    <row r="63" spans="1:22" x14ac:dyDescent="0.15">
      <c r="A63" s="286" t="str">
        <f>'Tariffs Jan2023'!F57</f>
        <v>Origin Energy</v>
      </c>
      <c r="B63" s="47" t="str">
        <f>'Tariffs Jan2023'!D57</f>
        <v>AGN Central 2</v>
      </c>
      <c r="C63" s="287">
        <f>'Tariffs Jan2023'!E57</f>
        <v>44958</v>
      </c>
      <c r="D63" s="85">
        <f>365*'Tariffs Jan2023'!H57/100</f>
        <v>300.6936363636363</v>
      </c>
      <c r="E63" s="85">
        <f>IF($C$5*'Tariffs Jan2023'!AK57/'Tariffs Jan2023'!AI57&gt;='Tariffs Jan2023'!J57,( 'Tariffs Jan2023'!J57*'Tariffs Jan2023'!O57/100)* 'Tariffs Jan2023'!AI57,($C$5*'Tariffs Jan2023'!AK57/'Tariffs Jan2023'!AI57*'Tariffs Jan2023'!O57/100)* 'Tariffs Jan2023'!AI57)</f>
        <v>598.90909090909088</v>
      </c>
      <c r="F63" s="85">
        <f>IF($C$5*'Tariffs Jan2023'!AK57/'Tariffs Jan2023'!AI57&lt;'Tariffs Jan2023'!J57,0,IF($C$5*'Tariffs Jan2023'!AK57/'Tariffs Jan2023'!AI57&lt;='Tariffs Jan2023'!K57,($C$5*'Tariffs Jan2023'!AK57/'Tariffs Jan2023'!AI57-'Tariffs Jan2023'!J57)*('Tariffs Jan2023'!P57/100)*'Tariffs Jan2023'!AI57,('Tariffs Jan2023'!K57-'Tariffs Jan2023'!J57)*('Tariffs Jan2023'!P57/100)*'Tariffs Jan2023'!AI57))</f>
        <v>432</v>
      </c>
      <c r="G63" s="85">
        <f>IF($C$5*'Tariffs Jan2023'!AK57/'Tariffs Jan2023'!AI57&lt;'Tariffs Jan2023'!K57,0,IF($C$5*'Tariffs Jan2023'!AK57/'Tariffs Jan2023'!AI57&lt;='Tariffs Jan2023'!L57,($C$5*'Tariffs Jan2023'!AK57/'Tariffs Jan2023'!AI57-'Tariffs Jan2023'!K57)*('Tariffs Jan2023'!Q57/100)*'Tariffs Jan2023'!AI57,('Tariffs Jan2023'!L57-'Tariffs Jan2023'!K57)*('Tariffs Jan2023'!Q57/100)*'Tariffs Jan2023'!AI57))</f>
        <v>0</v>
      </c>
      <c r="H63" s="85">
        <f>IF($C$5*'Tariffs Jan2023'!AK57/'Tariffs Jan2023'!AI57&lt;'Tariffs Jan2023'!L57,0,IF($C$5*'Tariffs Jan2023'!AK57/'Tariffs Jan2023'!AI57&lt;='Tariffs Jan2023'!M57,($C$5*'Tariffs Jan2023'!AK57/'Tariffs Jan2023'!AI57-'Tariffs Jan2023'!L57)*('Tariffs Jan2023'!R57/100)*'Tariffs Jan2023'!AI57,('Tariffs Jan2023'!M57-'Tariffs Jan2023'!L57)*('Tariffs Jan2023'!R57/100)*'Tariffs Jan2023'!AI57))</f>
        <v>0</v>
      </c>
      <c r="I63" s="85">
        <f>IF(($C$5*'Tariffs Jan2023'!AK57/'Tariffs Jan2023'!AI57&gt;'Tariffs Jan2023'!M57),($C$5*'Tariffs Jan2023'!AK57/'Tariffs Jan2023'!AI57-'Tariffs Jan2023'!M57)*'Tariffs Jan2023'!S57/100*'Tariffs Jan2023'!AI57,0)</f>
        <v>0</v>
      </c>
      <c r="J63" s="85">
        <f>IF($C$5*'Tariffs Jan2023'!AL57/'Tariffs Jan2023'!AJ57&gt;='Tariffs Jan2023'!J57,('Tariffs Jan2023'!J57*'Tariffs Jan2023'!U57/100)* 'Tariffs Jan2023'!AJ57,($C$5*'Tariffs Jan2023'!AL57/'Tariffs Jan2023'!AJ57*'Tariffs Jan2023'!U57/100)* 'Tariffs Jan2023'!AJ57)</f>
        <v>598.90909090909088</v>
      </c>
      <c r="K63" s="85">
        <f>IF($C$5*'Tariffs Jan2023'!AL57/'Tariffs Jan2023'!AJ57&lt;'Tariffs Jan2023'!J57,0,IF($C$5*'Tariffs Jan2023'!AL57/'Tariffs Jan2023'!AJ57&lt;='Tariffs Jan2023'!K57,($C$5*'Tariffs Jan2023'!AL57/'Tariffs Jan2023'!AJ57-'Tariffs Jan2023'!J57)*('Tariffs Jan2023'!V57/100)*'Tariffs Jan2023'!AJ57,('Tariffs Jan2023'!K57-'Tariffs Jan2023'!J57)*('Tariffs Jan2023'!V57/100)*'Tariffs Jan2023'!AJ57))</f>
        <v>432</v>
      </c>
      <c r="L63" s="85">
        <f>IF($C$5*'Tariffs Jan2023'!AL57/'Tariffs Jan2023'!AJ57&lt;'Tariffs Jan2023'!K57,0,IF($C$5*'Tariffs Jan2023'!AL57/'Tariffs Jan2023'!AJ57&lt;='Tariffs Jan2023'!L57,($C$5*'Tariffs Jan2023'!AL57/'Tariffs Jan2023'!AJ57-'Tariffs Jan2023'!K57)*('Tariffs Jan2023'!W57/100)*'Tariffs Jan2023'!AJ57,('Tariffs Jan2023'!L57-'Tariffs Jan2023'!K57)*('Tariffs Jan2023'!W57/100)*'Tariffs Jan2023'!AJ57))</f>
        <v>0</v>
      </c>
      <c r="M63" s="85">
        <f>IF($C$5*'Tariffs Jan2023'!AL57/'Tariffs Jan2023'!AJ57&lt;'Tariffs Jan2023'!L57,0,IF($C$5*'Tariffs Jan2023'!AL57/'Tariffs Jan2023'!AJ57&lt;='Tariffs Jan2023'!M57,($C$5*'Tariffs Jan2023'!AL57/'Tariffs Jan2023'!AJ57-'Tariffs Jan2023'!L57)*('Tariffs Jan2023'!X57/100)*'Tariffs Jan2023'!AJ57,('Tariffs Jan2023'!M57-'Tariffs Jan2023'!L57)*('Tariffs Jan2023'!X57/100)*'Tariffs Jan2023'!AJ57))</f>
        <v>0</v>
      </c>
      <c r="N63" s="85">
        <f>IF(($C$5*'Tariffs Jan2023'!AL57/'Tariffs Jan2023'!AJ57&gt;'Tariffs Jan2023'!M57),($C$5*'Tariffs Jan2023'!AL57/'Tariffs Jan2023'!AJ57-'Tariffs Jan2023'!M57)*'Tariffs Jan2023'!Y57/100*'Tariffs Jan2023'!AJ57,0)</f>
        <v>0</v>
      </c>
      <c r="O63" s="73">
        <f t="shared" si="0"/>
        <v>2362.5118181818179</v>
      </c>
      <c r="P63" s="498">
        <f t="shared" si="1"/>
        <v>2598.7629999999999</v>
      </c>
      <c r="Q63" s="564"/>
      <c r="R63" s="564"/>
      <c r="S63" s="564"/>
      <c r="T63" s="564"/>
      <c r="U63" s="564"/>
      <c r="V63" s="564"/>
    </row>
    <row r="64" spans="1:22" x14ac:dyDescent="0.15">
      <c r="A64" s="286" t="str">
        <f>'Tariffs Jan2023'!F58</f>
        <v>Red Energy</v>
      </c>
      <c r="B64" s="47" t="str">
        <f>'Tariffs Jan2023'!D58</f>
        <v>AGN Central 2</v>
      </c>
      <c r="C64" s="287">
        <f>'Tariffs Jan2023'!E58</f>
        <v>44927</v>
      </c>
      <c r="D64" s="85">
        <f>365*'Tariffs Jan2023'!H58/100</f>
        <v>292</v>
      </c>
      <c r="E64" s="85">
        <f>IF($C$5*'Tariffs Jan2023'!AK58/'Tariffs Jan2023'!AI58&gt;='Tariffs Jan2023'!J58,( 'Tariffs Jan2023'!J58*'Tariffs Jan2023'!O58/100)* 'Tariffs Jan2023'!AI58,($C$5*'Tariffs Jan2023'!AK58/'Tariffs Jan2023'!AI58*'Tariffs Jan2023'!O58/100)* 'Tariffs Jan2023'!AI58)</f>
        <v>181.60799999999998</v>
      </c>
      <c r="F64" s="85">
        <f>IF($C$5*'Tariffs Jan2023'!AK58/'Tariffs Jan2023'!AI58&lt;'Tariffs Jan2023'!J58,0,IF($C$5*'Tariffs Jan2023'!AK58/'Tariffs Jan2023'!AI58&lt;='Tariffs Jan2023'!K58,($C$5*'Tariffs Jan2023'!AK58/'Tariffs Jan2023'!AI58-'Tariffs Jan2023'!J58)*('Tariffs Jan2023'!P58/100)*'Tariffs Jan2023'!AI58,('Tariffs Jan2023'!K58-'Tariffs Jan2023'!J58)*('Tariffs Jan2023'!P58/100)*'Tariffs Jan2023'!AI58))</f>
        <v>121.94999999999997</v>
      </c>
      <c r="G64" s="85">
        <f>IF($C$5*'Tariffs Jan2023'!AK58/'Tariffs Jan2023'!AI58&lt;'Tariffs Jan2023'!K58,0,IF($C$5*'Tariffs Jan2023'!AK58/'Tariffs Jan2023'!AI58&lt;='Tariffs Jan2023'!L58,($C$5*'Tariffs Jan2023'!AK58/'Tariffs Jan2023'!AI58-'Tariffs Jan2023'!K58)*('Tariffs Jan2023'!Q58/100)*'Tariffs Jan2023'!AI58,('Tariffs Jan2023'!L58-'Tariffs Jan2023'!K58)*('Tariffs Jan2023'!Q58/100)*'Tariffs Jan2023'!AI58))</f>
        <v>0</v>
      </c>
      <c r="H64" s="85">
        <f>IF($C$5*'Tariffs Jan2023'!AK58/'Tariffs Jan2023'!AI58&lt;'Tariffs Jan2023'!L58,0,IF($C$5*'Tariffs Jan2023'!AK58/'Tariffs Jan2023'!AI58&lt;='Tariffs Jan2023'!M58,($C$5*'Tariffs Jan2023'!AK58/'Tariffs Jan2023'!AI58-'Tariffs Jan2023'!L58)*('Tariffs Jan2023'!R58/100)*'Tariffs Jan2023'!AI58,('Tariffs Jan2023'!M58-'Tariffs Jan2023'!L58)*('Tariffs Jan2023'!R58/100)*'Tariffs Jan2023'!AI58))</f>
        <v>0</v>
      </c>
      <c r="I64" s="85">
        <f>IF(($C$5*'Tariffs Jan2023'!AK58/'Tariffs Jan2023'!AI58&gt;'Tariffs Jan2023'!M58),($C$5*'Tariffs Jan2023'!AK58/'Tariffs Jan2023'!AI58-'Tariffs Jan2023'!M58)*'Tariffs Jan2023'!S58/100*'Tariffs Jan2023'!AI58,0)</f>
        <v>584.99999999999989</v>
      </c>
      <c r="J64" s="85">
        <f>IF($C$5*'Tariffs Jan2023'!AL58/'Tariffs Jan2023'!AJ58&gt;='Tariffs Jan2023'!J58,('Tariffs Jan2023'!J58*'Tariffs Jan2023'!U58/100)* 'Tariffs Jan2023'!AJ58,($C$5*'Tariffs Jan2023'!AL58/'Tariffs Jan2023'!AJ58*'Tariffs Jan2023'!U58/100)* 'Tariffs Jan2023'!AJ58)</f>
        <v>181.60799999999998</v>
      </c>
      <c r="K64" s="85">
        <f>IF($C$5*'Tariffs Jan2023'!AL58/'Tariffs Jan2023'!AJ58&lt;'Tariffs Jan2023'!J58,0,IF($C$5*'Tariffs Jan2023'!AL58/'Tariffs Jan2023'!AJ58&lt;='Tariffs Jan2023'!K58,($C$5*'Tariffs Jan2023'!AL58/'Tariffs Jan2023'!AJ58-'Tariffs Jan2023'!J58)*('Tariffs Jan2023'!V58/100)*'Tariffs Jan2023'!AJ58,('Tariffs Jan2023'!K58-'Tariffs Jan2023'!J58)*('Tariffs Jan2023'!V58/100)*'Tariffs Jan2023'!AJ58))</f>
        <v>121.94999999999997</v>
      </c>
      <c r="L64" s="85">
        <f>IF($C$5*'Tariffs Jan2023'!AL58/'Tariffs Jan2023'!AJ58&lt;'Tariffs Jan2023'!K58,0,IF($C$5*'Tariffs Jan2023'!AL58/'Tariffs Jan2023'!AJ58&lt;='Tariffs Jan2023'!L58,($C$5*'Tariffs Jan2023'!AL58/'Tariffs Jan2023'!AJ58-'Tariffs Jan2023'!K58)*('Tariffs Jan2023'!W58/100)*'Tariffs Jan2023'!AJ58,('Tariffs Jan2023'!L58-'Tariffs Jan2023'!K58)*('Tariffs Jan2023'!W58/100)*'Tariffs Jan2023'!AJ58))</f>
        <v>0</v>
      </c>
      <c r="M64" s="85">
        <f>IF($C$5*'Tariffs Jan2023'!AL58/'Tariffs Jan2023'!AJ58&lt;'Tariffs Jan2023'!L58,0,IF($C$5*'Tariffs Jan2023'!AL58/'Tariffs Jan2023'!AJ58&lt;='Tariffs Jan2023'!M58,($C$5*'Tariffs Jan2023'!AL58/'Tariffs Jan2023'!AJ58-'Tariffs Jan2023'!L58)*('Tariffs Jan2023'!X58/100)*'Tariffs Jan2023'!AJ58,('Tariffs Jan2023'!M58-'Tariffs Jan2023'!L58)*('Tariffs Jan2023'!X58/100)*'Tariffs Jan2023'!AJ58))</f>
        <v>0</v>
      </c>
      <c r="N64" s="85">
        <f>IF(($C$5*'Tariffs Jan2023'!AL58/'Tariffs Jan2023'!AJ58&gt;'Tariffs Jan2023'!M58),($C$5*'Tariffs Jan2023'!AL58/'Tariffs Jan2023'!AJ58-'Tariffs Jan2023'!M58)*'Tariffs Jan2023'!Y58/100*'Tariffs Jan2023'!AJ58,0)</f>
        <v>584.99999999999989</v>
      </c>
      <c r="O64" s="73">
        <f t="shared" si="0"/>
        <v>2069.1159999999995</v>
      </c>
      <c r="P64" s="498">
        <f t="shared" si="1"/>
        <v>2276.0275999999999</v>
      </c>
      <c r="Q64" s="564"/>
      <c r="R64" s="564"/>
      <c r="S64" s="564"/>
      <c r="T64" s="564"/>
      <c r="U64" s="564"/>
      <c r="V64" s="564"/>
    </row>
    <row r="65" spans="1:22" s="289" customFormat="1" ht="14" thickBot="1" x14ac:dyDescent="0.2">
      <c r="A65" s="286" t="str">
        <f>'Tariffs Jan2023'!F59</f>
        <v>Simply Energy</v>
      </c>
      <c r="B65" s="47" t="str">
        <f>'Tariffs Jan2023'!D59</f>
        <v>AGN Central 2</v>
      </c>
      <c r="C65" s="287">
        <f>'Tariffs Jan2023'!E59</f>
        <v>44743</v>
      </c>
      <c r="D65" s="85">
        <f>365*'Tariffs Jan2023'!H59/100</f>
        <v>281.68045454545455</v>
      </c>
      <c r="E65" s="85">
        <f>IF($C$5*'Tariffs Jan2023'!AK59/'Tariffs Jan2023'!AI59&gt;='Tariffs Jan2023'!J59,( 'Tariffs Jan2023'!J59*'Tariffs Jan2023'!O59/100)* 'Tariffs Jan2023'!AI59,($C$5*'Tariffs Jan2023'!AK59/'Tariffs Jan2023'!AI59*'Tariffs Jan2023'!O59/100)* 'Tariffs Jan2023'!AI59)</f>
        <v>180.35181818181815</v>
      </c>
      <c r="F65" s="85">
        <f>IF($C$5*'Tariffs Jan2023'!AK59/'Tariffs Jan2023'!AI59&lt;'Tariffs Jan2023'!J59,0,IF($C$5*'Tariffs Jan2023'!AK59/'Tariffs Jan2023'!AI59&lt;='Tariffs Jan2023'!K59,($C$5*'Tariffs Jan2023'!AK59/'Tariffs Jan2023'!AI59-'Tariffs Jan2023'!J59)*('Tariffs Jan2023'!P59/100)*'Tariffs Jan2023'!AI59,('Tariffs Jan2023'!K59-'Tariffs Jan2023'!J59)*('Tariffs Jan2023'!P59/100)*'Tariffs Jan2023'!AI59))</f>
        <v>124.90636363636364</v>
      </c>
      <c r="G65" s="85">
        <f>IF($C$5*'Tariffs Jan2023'!AK59/'Tariffs Jan2023'!AI59&lt;'Tariffs Jan2023'!K59,0,IF($C$5*'Tariffs Jan2023'!AK59/'Tariffs Jan2023'!AI59&lt;='Tariffs Jan2023'!L59,($C$5*'Tariffs Jan2023'!AK59/'Tariffs Jan2023'!AI59-'Tariffs Jan2023'!K59)*('Tariffs Jan2023'!Q59/100)*'Tariffs Jan2023'!AI59,('Tariffs Jan2023'!L59-'Tariffs Jan2023'!K59)*('Tariffs Jan2023'!Q59/100)*'Tariffs Jan2023'!AI59))</f>
        <v>0</v>
      </c>
      <c r="H65" s="85">
        <f>IF($C$5*'Tariffs Jan2023'!AK59/'Tariffs Jan2023'!AI59&lt;'Tariffs Jan2023'!L59,0,IF($C$5*'Tariffs Jan2023'!AK59/'Tariffs Jan2023'!AI59&lt;='Tariffs Jan2023'!M59,($C$5*'Tariffs Jan2023'!AK59/'Tariffs Jan2023'!AI59-'Tariffs Jan2023'!L59)*('Tariffs Jan2023'!R59/100)*'Tariffs Jan2023'!AI59,('Tariffs Jan2023'!M59-'Tariffs Jan2023'!L59)*('Tariffs Jan2023'!R59/100)*'Tariffs Jan2023'!AI59))</f>
        <v>0</v>
      </c>
      <c r="I65" s="85">
        <f>IF(($C$5*'Tariffs Jan2023'!AK59/'Tariffs Jan2023'!AI59&gt;'Tariffs Jan2023'!M59),($C$5*'Tariffs Jan2023'!AK59/'Tariffs Jan2023'!AI59-'Tariffs Jan2023'!M59)*'Tariffs Jan2023'!S59/100*'Tariffs Jan2023'!AI59,0)</f>
        <v>578.86363636363626</v>
      </c>
      <c r="J65" s="85">
        <f>IF($C$5*'Tariffs Jan2023'!AL59/'Tariffs Jan2023'!AJ59&gt;='Tariffs Jan2023'!J59,('Tariffs Jan2023'!J59*'Tariffs Jan2023'!U59/100)* 'Tariffs Jan2023'!AJ59,($C$5*'Tariffs Jan2023'!AL59/'Tariffs Jan2023'!AJ59*'Tariffs Jan2023'!U59/100)* 'Tariffs Jan2023'!AJ59)</f>
        <v>180.35181818181815</v>
      </c>
      <c r="K65" s="85">
        <f>IF($C$5*'Tariffs Jan2023'!AL59/'Tariffs Jan2023'!AJ59&lt;'Tariffs Jan2023'!J59,0,IF($C$5*'Tariffs Jan2023'!AL59/'Tariffs Jan2023'!AJ59&lt;='Tariffs Jan2023'!K59,($C$5*'Tariffs Jan2023'!AL59/'Tariffs Jan2023'!AJ59-'Tariffs Jan2023'!J59)*('Tariffs Jan2023'!V59/100)*'Tariffs Jan2023'!AJ59,('Tariffs Jan2023'!K59-'Tariffs Jan2023'!J59)*('Tariffs Jan2023'!V59/100)*'Tariffs Jan2023'!AJ59))</f>
        <v>124.90636363636364</v>
      </c>
      <c r="L65" s="85">
        <f>IF($C$5*'Tariffs Jan2023'!AL59/'Tariffs Jan2023'!AJ59&lt;'Tariffs Jan2023'!K59,0,IF($C$5*'Tariffs Jan2023'!AL59/'Tariffs Jan2023'!AJ59&lt;='Tariffs Jan2023'!L59,($C$5*'Tariffs Jan2023'!AL59/'Tariffs Jan2023'!AJ59-'Tariffs Jan2023'!K59)*('Tariffs Jan2023'!W59/100)*'Tariffs Jan2023'!AJ59,('Tariffs Jan2023'!L59-'Tariffs Jan2023'!K59)*('Tariffs Jan2023'!W59/100)*'Tariffs Jan2023'!AJ59))</f>
        <v>0</v>
      </c>
      <c r="M65" s="85">
        <f>IF($C$5*'Tariffs Jan2023'!AL59/'Tariffs Jan2023'!AJ59&lt;'Tariffs Jan2023'!L59,0,IF($C$5*'Tariffs Jan2023'!AL59/'Tariffs Jan2023'!AJ59&lt;='Tariffs Jan2023'!M59,($C$5*'Tariffs Jan2023'!AL59/'Tariffs Jan2023'!AJ59-'Tariffs Jan2023'!L59)*('Tariffs Jan2023'!X59/100)*'Tariffs Jan2023'!AJ59,('Tariffs Jan2023'!M59-'Tariffs Jan2023'!L59)*('Tariffs Jan2023'!X59/100)*'Tariffs Jan2023'!AJ59))</f>
        <v>0</v>
      </c>
      <c r="N65" s="85">
        <f>IF(($C$5*'Tariffs Jan2023'!AL59/'Tariffs Jan2023'!AJ59&gt;'Tariffs Jan2023'!M59),($C$5*'Tariffs Jan2023'!AL59/'Tariffs Jan2023'!AJ59-'Tariffs Jan2023'!M59)*'Tariffs Jan2023'!Y59/100*'Tariffs Jan2023'!AJ59,0)</f>
        <v>578.86363636363626</v>
      </c>
      <c r="O65" s="73">
        <f t="shared" si="0"/>
        <v>2049.9240909090904</v>
      </c>
      <c r="P65" s="498">
        <f t="shared" si="1"/>
        <v>2254.9164999999998</v>
      </c>
      <c r="Q65" s="564"/>
      <c r="R65" s="564"/>
      <c r="S65" s="564"/>
      <c r="T65" s="564"/>
      <c r="U65" s="564"/>
      <c r="V65" s="564"/>
    </row>
    <row r="66" spans="1:22" ht="14" thickTop="1" x14ac:dyDescent="0.15">
      <c r="A66" s="286" t="str">
        <f>'Tariffs Jan2023'!F60</f>
        <v>GloBird</v>
      </c>
      <c r="B66" s="47" t="str">
        <f>'Tariffs Jan2023'!D60</f>
        <v>AGN Central 2</v>
      </c>
      <c r="C66" s="287">
        <f>'Tariffs Jan2023'!E60</f>
        <v>44760</v>
      </c>
      <c r="D66" s="85">
        <f>365*'Tariffs Jan2023'!H60/100</f>
        <v>292</v>
      </c>
      <c r="E66" s="85">
        <f>IF($C$5*'Tariffs Jan2023'!AK60/'Tariffs Jan2023'!AI60&gt;='Tariffs Jan2023'!J60,( 'Tariffs Jan2023'!J60*'Tariffs Jan2023'!O60/100)* 'Tariffs Jan2023'!AI60,($C$5*'Tariffs Jan2023'!AK60/'Tariffs Jan2023'!AI60*'Tariffs Jan2023'!O60/100)* 'Tariffs Jan2023'!AI60)</f>
        <v>504</v>
      </c>
      <c r="F66" s="85">
        <f>IF($C$5*'Tariffs Jan2023'!AK60/'Tariffs Jan2023'!AI60&lt;'Tariffs Jan2023'!J60,0,IF($C$5*'Tariffs Jan2023'!AK60/'Tariffs Jan2023'!AI60&lt;='Tariffs Jan2023'!K60,($C$5*'Tariffs Jan2023'!AK60/'Tariffs Jan2023'!AI60-'Tariffs Jan2023'!J60)*('Tariffs Jan2023'!P60/100)*'Tariffs Jan2023'!AI60,('Tariffs Jan2023'!K60-'Tariffs Jan2023'!J60)*('Tariffs Jan2023'!P60/100)*'Tariffs Jan2023'!AI60))</f>
        <v>0</v>
      </c>
      <c r="G66" s="85">
        <f>IF($C$5*'Tariffs Jan2023'!AK60/'Tariffs Jan2023'!AI60&lt;'Tariffs Jan2023'!K60,0,IF($C$5*'Tariffs Jan2023'!AK60/'Tariffs Jan2023'!AI60&lt;='Tariffs Jan2023'!L60,($C$5*'Tariffs Jan2023'!AK60/'Tariffs Jan2023'!AI60-'Tariffs Jan2023'!K60)*('Tariffs Jan2023'!Q60/100)*'Tariffs Jan2023'!AI60,('Tariffs Jan2023'!L60-'Tariffs Jan2023'!K60)*('Tariffs Jan2023'!Q60/100)*'Tariffs Jan2023'!AI60))</f>
        <v>0</v>
      </c>
      <c r="H66" s="85">
        <f>IF($C$5*'Tariffs Jan2023'!AK60/'Tariffs Jan2023'!AI60&lt;'Tariffs Jan2023'!L60,0,IF($C$5*'Tariffs Jan2023'!AK60/'Tariffs Jan2023'!AI60&lt;='Tariffs Jan2023'!M60,($C$5*'Tariffs Jan2023'!AK60/'Tariffs Jan2023'!AI60-'Tariffs Jan2023'!L60)*('Tariffs Jan2023'!R60/100)*'Tariffs Jan2023'!AI60,('Tariffs Jan2023'!M60-'Tariffs Jan2023'!L60)*('Tariffs Jan2023'!R60/100)*'Tariffs Jan2023'!AI60))</f>
        <v>0</v>
      </c>
      <c r="I66" s="85">
        <f>IF(($C$5*'Tariffs Jan2023'!AK60/'Tariffs Jan2023'!AI60&gt;'Tariffs Jan2023'!M60),($C$5*'Tariffs Jan2023'!AK60/'Tariffs Jan2023'!AI60-'Tariffs Jan2023'!M60)*'Tariffs Jan2023'!S60/100*'Tariffs Jan2023'!AI60,0)</f>
        <v>1125</v>
      </c>
      <c r="J66" s="85">
        <f>IF($C$5*'Tariffs Jan2023'!AL60/'Tariffs Jan2023'!AJ60&gt;='Tariffs Jan2023'!J60,('Tariffs Jan2023'!J60*'Tariffs Jan2023'!U60/100)* 'Tariffs Jan2023'!AJ60,($C$5*'Tariffs Jan2023'!AL60/'Tariffs Jan2023'!AJ60*'Tariffs Jan2023'!U60/100)* 'Tariffs Jan2023'!AJ60)</f>
        <v>504</v>
      </c>
      <c r="K66" s="85">
        <f>IF($C$5*'Tariffs Jan2023'!AL60/'Tariffs Jan2023'!AJ60&lt;'Tariffs Jan2023'!J60,0,IF($C$5*'Tariffs Jan2023'!AL60/'Tariffs Jan2023'!AJ60&lt;='Tariffs Jan2023'!K60,($C$5*'Tariffs Jan2023'!AL60/'Tariffs Jan2023'!AJ60-'Tariffs Jan2023'!J60)*('Tariffs Jan2023'!V60/100)*'Tariffs Jan2023'!AJ60,('Tariffs Jan2023'!K60-'Tariffs Jan2023'!J60)*('Tariffs Jan2023'!V60/100)*'Tariffs Jan2023'!AJ60))</f>
        <v>0</v>
      </c>
      <c r="L66" s="85">
        <f>IF($C$5*'Tariffs Jan2023'!AL60/'Tariffs Jan2023'!AJ60&lt;'Tariffs Jan2023'!K60,0,IF($C$5*'Tariffs Jan2023'!AL60/'Tariffs Jan2023'!AJ60&lt;='Tariffs Jan2023'!L60,($C$5*'Tariffs Jan2023'!AL60/'Tariffs Jan2023'!AJ60-'Tariffs Jan2023'!K60)*('Tariffs Jan2023'!W60/100)*'Tariffs Jan2023'!AJ60,('Tariffs Jan2023'!L60-'Tariffs Jan2023'!K60)*('Tariffs Jan2023'!W60/100)*'Tariffs Jan2023'!AJ60))</f>
        <v>0</v>
      </c>
      <c r="M66" s="85">
        <f>IF($C$5*'Tariffs Jan2023'!AL60/'Tariffs Jan2023'!AJ60&lt;'Tariffs Jan2023'!L60,0,IF($C$5*'Tariffs Jan2023'!AL60/'Tariffs Jan2023'!AJ60&lt;='Tariffs Jan2023'!M60,($C$5*'Tariffs Jan2023'!AL60/'Tariffs Jan2023'!AJ60-'Tariffs Jan2023'!L60)*('Tariffs Jan2023'!X60/100)*'Tariffs Jan2023'!AJ60,('Tariffs Jan2023'!M60-'Tariffs Jan2023'!L60)*('Tariffs Jan2023'!X60/100)*'Tariffs Jan2023'!AJ60))</f>
        <v>0</v>
      </c>
      <c r="N66" s="85">
        <f>IF(($C$5*'Tariffs Jan2023'!AL60/'Tariffs Jan2023'!AJ60&gt;'Tariffs Jan2023'!M60),($C$5*'Tariffs Jan2023'!AL60/'Tariffs Jan2023'!AJ60-'Tariffs Jan2023'!M60)*'Tariffs Jan2023'!Y60/100*'Tariffs Jan2023'!AJ60,0)</f>
        <v>1125</v>
      </c>
      <c r="O66" s="73">
        <f t="shared" si="0"/>
        <v>3550</v>
      </c>
      <c r="P66" s="498">
        <f t="shared" si="1"/>
        <v>3905.0000000000005</v>
      </c>
      <c r="Q66" s="564"/>
      <c r="R66" s="564"/>
      <c r="S66" s="564"/>
      <c r="T66" s="564"/>
      <c r="U66" s="564"/>
      <c r="V66" s="564"/>
    </row>
    <row r="67" spans="1:22" s="289" customFormat="1" ht="14" thickBot="1" x14ac:dyDescent="0.2">
      <c r="A67" s="286" t="str">
        <f>'Tariffs Jan2023'!F61</f>
        <v>Powershop</v>
      </c>
      <c r="B67" s="47" t="str">
        <f>'Tariffs Jan2023'!D61</f>
        <v>AGN Central 2</v>
      </c>
      <c r="C67" s="287">
        <f>'Tariffs Jan2023'!E61</f>
        <v>44927</v>
      </c>
      <c r="D67" s="85">
        <f>365*'Tariffs Jan2023'!H61/100</f>
        <v>287.45409090909089</v>
      </c>
      <c r="E67" s="85">
        <f>((C$5*'Tariffs Jan2023'!AK61/'Tariffs Jan2023'!AI61)*('Tariffs Jan2023'!O61/100))*'Tariffs Jan2023'!AI61</f>
        <v>641.4545454545455</v>
      </c>
      <c r="F67" s="85">
        <v>0</v>
      </c>
      <c r="G67" s="85">
        <v>0</v>
      </c>
      <c r="H67" s="85">
        <v>0</v>
      </c>
      <c r="I67" s="85">
        <v>0</v>
      </c>
      <c r="J67" s="85">
        <f>((C$5*'Tariffs Jan2023'!AL61/'Tariffs Jan2023'!AJ61)*('Tariffs Jan2023'!U61/100))*'Tariffs Jan2023'!AJ61</f>
        <v>641.4545454545455</v>
      </c>
      <c r="K67" s="85">
        <v>0</v>
      </c>
      <c r="L67" s="85">
        <v>0</v>
      </c>
      <c r="M67" s="85">
        <v>0</v>
      </c>
      <c r="N67" s="85">
        <v>0</v>
      </c>
      <c r="O67" s="73">
        <f t="shared" si="0"/>
        <v>1570.3631818181818</v>
      </c>
      <c r="P67" s="498">
        <f t="shared" si="1"/>
        <v>1727.3995000000002</v>
      </c>
      <c r="Q67" s="564"/>
      <c r="R67" s="564"/>
      <c r="S67" s="564"/>
      <c r="T67" s="564"/>
      <c r="U67" s="564"/>
      <c r="V67" s="564"/>
    </row>
    <row r="68" spans="1:22" ht="14" thickTop="1" x14ac:dyDescent="0.15">
      <c r="A68" s="286" t="str">
        <f>'Tariffs Jan2023'!F62</f>
        <v>1st Energy</v>
      </c>
      <c r="B68" s="47" t="str">
        <f>'Tariffs Jan2023'!D62</f>
        <v>AGN Central 2</v>
      </c>
      <c r="C68" s="287">
        <f>'Tariffs Jan2023'!E62</f>
        <v>44927</v>
      </c>
      <c r="D68" s="85">
        <f>365*'Tariffs Jan2023'!H62/100</f>
        <v>302.95</v>
      </c>
      <c r="E68" s="85">
        <f>IF($C$5*'Tariffs Jan2023'!AK62/'Tariffs Jan2023'!AI62&gt;='Tariffs Jan2023'!J62,( 'Tariffs Jan2023'!J62*'Tariffs Jan2023'!O62/100)* 'Tariffs Jan2023'!AI62,($C$5*'Tariffs Jan2023'!AK62/'Tariffs Jan2023'!AI62*'Tariffs Jan2023'!O62/100)* 'Tariffs Jan2023'!AI62)</f>
        <v>280.79999999999995</v>
      </c>
      <c r="F68" s="85">
        <f>IF($C$5*'Tariffs Jan2023'!AK62/'Tariffs Jan2023'!AI62&lt;'Tariffs Jan2023'!J62,0,IF($C$5*'Tariffs Jan2023'!AK62/'Tariffs Jan2023'!AI62&lt;='Tariffs Jan2023'!K62,($C$5*'Tariffs Jan2023'!AK62/'Tariffs Jan2023'!AI62-'Tariffs Jan2023'!J62)*('Tariffs Jan2023'!P62/100)*'Tariffs Jan2023'!AI62,('Tariffs Jan2023'!K62-'Tariffs Jan2023'!J62)*('Tariffs Jan2023'!P62/100)*'Tariffs Jan2023'!AI62))</f>
        <v>414</v>
      </c>
      <c r="G68" s="85">
        <f>IF($C$5*'Tariffs Jan2023'!AK62/'Tariffs Jan2023'!AI62&lt;'Tariffs Jan2023'!K62,0,IF($C$5*'Tariffs Jan2023'!AK62/'Tariffs Jan2023'!AI62&lt;='Tariffs Jan2023'!L62,($C$5*'Tariffs Jan2023'!AK62/'Tariffs Jan2023'!AI62-'Tariffs Jan2023'!K62)*('Tariffs Jan2023'!Q62/100)*'Tariffs Jan2023'!AI62,('Tariffs Jan2023'!L62-'Tariffs Jan2023'!K62)*('Tariffs Jan2023'!Q62/100)*'Tariffs Jan2023'!AI62))</f>
        <v>0</v>
      </c>
      <c r="H68" s="85">
        <f>IF($C$5*'Tariffs Jan2023'!AK62/'Tariffs Jan2023'!AI62&lt;'Tariffs Jan2023'!L62,0,IF($C$5*'Tariffs Jan2023'!AK62/'Tariffs Jan2023'!AI62&lt;='Tariffs Jan2023'!M62,($C$5*'Tariffs Jan2023'!AK62/'Tariffs Jan2023'!AI62-'Tariffs Jan2023'!L62)*('Tariffs Jan2023'!R62/100)*'Tariffs Jan2023'!AI62,('Tariffs Jan2023'!M62-'Tariffs Jan2023'!L62)*('Tariffs Jan2023'!R62/100)*'Tariffs Jan2023'!AI62))</f>
        <v>0</v>
      </c>
      <c r="I68" s="85">
        <f>IF(($C$5*'Tariffs Jan2023'!AK62/'Tariffs Jan2023'!AI62&gt;'Tariffs Jan2023'!M62),($C$5*'Tariffs Jan2023'!AK62/'Tariffs Jan2023'!AI62-'Tariffs Jan2023'!M62)*'Tariffs Jan2023'!S62/100*'Tariffs Jan2023'!AI62,0)</f>
        <v>666.90000000000009</v>
      </c>
      <c r="J68" s="85">
        <f>IF($C$5*'Tariffs Jan2023'!AL62/'Tariffs Jan2023'!AJ62&gt;='Tariffs Jan2023'!J62,('Tariffs Jan2023'!J62*'Tariffs Jan2023'!U62/100)* 'Tariffs Jan2023'!AJ62,($C$5*'Tariffs Jan2023'!AL62/'Tariffs Jan2023'!AJ62*'Tariffs Jan2023'!U62/100)* 'Tariffs Jan2023'!AJ62)</f>
        <v>280.79999999999995</v>
      </c>
      <c r="K68" s="85">
        <f>IF($C$5*'Tariffs Jan2023'!AL62/'Tariffs Jan2023'!AJ62&lt;'Tariffs Jan2023'!J62,0,IF($C$5*'Tariffs Jan2023'!AL62/'Tariffs Jan2023'!AJ62&lt;='Tariffs Jan2023'!K62,($C$5*'Tariffs Jan2023'!AL62/'Tariffs Jan2023'!AJ62-'Tariffs Jan2023'!J62)*('Tariffs Jan2023'!V62/100)*'Tariffs Jan2023'!AJ62,('Tariffs Jan2023'!K62-'Tariffs Jan2023'!J62)*('Tariffs Jan2023'!V62/100)*'Tariffs Jan2023'!AJ62))</f>
        <v>414</v>
      </c>
      <c r="L68" s="85">
        <f>IF($C$5*'Tariffs Jan2023'!AL62/'Tariffs Jan2023'!AJ62&lt;'Tariffs Jan2023'!K62,0,IF($C$5*'Tariffs Jan2023'!AL62/'Tariffs Jan2023'!AJ62&lt;='Tariffs Jan2023'!L62,($C$5*'Tariffs Jan2023'!AL62/'Tariffs Jan2023'!AJ62-'Tariffs Jan2023'!K62)*('Tariffs Jan2023'!W62/100)*'Tariffs Jan2023'!AJ62,('Tariffs Jan2023'!L62-'Tariffs Jan2023'!K62)*('Tariffs Jan2023'!W62/100)*'Tariffs Jan2023'!AJ62))</f>
        <v>0</v>
      </c>
      <c r="M68" s="85">
        <f>IF($C$5*'Tariffs Jan2023'!AL62/'Tariffs Jan2023'!AJ62&lt;'Tariffs Jan2023'!L62,0,IF($C$5*'Tariffs Jan2023'!AL62/'Tariffs Jan2023'!AJ62&lt;='Tariffs Jan2023'!M62,($C$5*'Tariffs Jan2023'!AL62/'Tariffs Jan2023'!AJ62-'Tariffs Jan2023'!L62)*('Tariffs Jan2023'!X62/100)*'Tariffs Jan2023'!AJ62,('Tariffs Jan2023'!M62-'Tariffs Jan2023'!L62)*('Tariffs Jan2023'!X62/100)*'Tariffs Jan2023'!AJ62))</f>
        <v>0</v>
      </c>
      <c r="N68" s="85">
        <f>IF(($C$5*'Tariffs Jan2023'!AL62/'Tariffs Jan2023'!AJ62&gt;'Tariffs Jan2023'!M62),($C$5*'Tariffs Jan2023'!AL62/'Tariffs Jan2023'!AJ62-'Tariffs Jan2023'!M62)*'Tariffs Jan2023'!Y62/100*'Tariffs Jan2023'!AJ62,0)</f>
        <v>666.90000000000009</v>
      </c>
      <c r="O68" s="73">
        <f t="shared" si="0"/>
        <v>3026.35</v>
      </c>
      <c r="P68" s="498">
        <f t="shared" si="1"/>
        <v>3328.9850000000001</v>
      </c>
      <c r="Q68" s="564"/>
      <c r="R68" s="564"/>
      <c r="S68" s="564"/>
      <c r="T68" s="564"/>
      <c r="U68" s="564"/>
      <c r="V68" s="564"/>
    </row>
    <row r="69" spans="1:22" x14ac:dyDescent="0.15">
      <c r="A69" s="286" t="str">
        <f>'Tariffs Jan2023'!F63</f>
        <v>Discover Energy</v>
      </c>
      <c r="B69" s="47" t="str">
        <f>'Tariffs Jan2023'!D63</f>
        <v>AGN Central 2</v>
      </c>
      <c r="C69" s="287">
        <f>'Tariffs Jan2023'!E63</f>
        <v>44958</v>
      </c>
      <c r="D69" s="85">
        <f>365*'Tariffs Jan2023'!H63/100</f>
        <v>328.49999999999994</v>
      </c>
      <c r="E69" s="85">
        <f>IF($C$5*'Tariffs Jan2023'!AK63/'Tariffs Jan2023'!AI63&gt;='Tariffs Jan2023'!J63,( 'Tariffs Jan2023'!J63*'Tariffs Jan2023'!O63/100)* 'Tariffs Jan2023'!AI63,($C$5*'Tariffs Jan2023'!AK63/'Tariffs Jan2023'!AI63*'Tariffs Jan2023'!O63/100)* 'Tariffs Jan2023'!AI63)</f>
        <v>207.27</v>
      </c>
      <c r="F69" s="85">
        <f>IF($C$5*'Tariffs Jan2023'!AK63/'Tariffs Jan2023'!AI63&lt;'Tariffs Jan2023'!J63,0,IF($C$5*'Tariffs Jan2023'!AK63/'Tariffs Jan2023'!AI63&lt;='Tariffs Jan2023'!K63,($C$5*'Tariffs Jan2023'!AK63/'Tariffs Jan2023'!AI63-'Tariffs Jan2023'!J63)*('Tariffs Jan2023'!P63/100)*'Tariffs Jan2023'!AI63,('Tariffs Jan2023'!K63-'Tariffs Jan2023'!J63)*('Tariffs Jan2023'!P63/100)*'Tariffs Jan2023'!AI63))</f>
        <v>162.60000000000002</v>
      </c>
      <c r="G69" s="85">
        <f>IF($C$5*'Tariffs Jan2023'!AK63/'Tariffs Jan2023'!AI63&lt;'Tariffs Jan2023'!K63,0,IF($C$5*'Tariffs Jan2023'!AK63/'Tariffs Jan2023'!AI63&lt;='Tariffs Jan2023'!L63,($C$5*'Tariffs Jan2023'!AK63/'Tariffs Jan2023'!AI63-'Tariffs Jan2023'!K63)*('Tariffs Jan2023'!Q63/100)*'Tariffs Jan2023'!AI63,('Tariffs Jan2023'!L63-'Tariffs Jan2023'!K63)*('Tariffs Jan2023'!Q63/100)*'Tariffs Jan2023'!AI63))</f>
        <v>0</v>
      </c>
      <c r="H69" s="85">
        <f>IF($C$5*'Tariffs Jan2023'!AK63/'Tariffs Jan2023'!AI63&lt;'Tariffs Jan2023'!L63,0,IF($C$5*'Tariffs Jan2023'!AK63/'Tariffs Jan2023'!AI63&lt;='Tariffs Jan2023'!M63,($C$5*'Tariffs Jan2023'!AK63/'Tariffs Jan2023'!AI63-'Tariffs Jan2023'!L63)*('Tariffs Jan2023'!R63/100)*'Tariffs Jan2023'!AI63,('Tariffs Jan2023'!M63-'Tariffs Jan2023'!L63)*('Tariffs Jan2023'!R63/100)*'Tariffs Jan2023'!AI63))</f>
        <v>0</v>
      </c>
      <c r="I69" s="85">
        <f>IF(($C$5*'Tariffs Jan2023'!AK63/'Tariffs Jan2023'!AI63&gt;'Tariffs Jan2023'!M63),($C$5*'Tariffs Jan2023'!AK63/'Tariffs Jan2023'!AI63-'Tariffs Jan2023'!M63)*'Tariffs Jan2023'!S63/100*'Tariffs Jan2023'!AI63,0)</f>
        <v>697.5</v>
      </c>
      <c r="J69" s="85">
        <f>IF($C$5*'Tariffs Jan2023'!AL63/'Tariffs Jan2023'!AJ63&gt;='Tariffs Jan2023'!J63,('Tariffs Jan2023'!J63*'Tariffs Jan2023'!U63/100)* 'Tariffs Jan2023'!AJ63,($C$5*'Tariffs Jan2023'!AL63/'Tariffs Jan2023'!AJ63*'Tariffs Jan2023'!U63/100)* 'Tariffs Jan2023'!AJ63)</f>
        <v>207.27</v>
      </c>
      <c r="K69" s="85">
        <f>IF($C$5*'Tariffs Jan2023'!AL63/'Tariffs Jan2023'!AJ63&lt;'Tariffs Jan2023'!J63,0,IF($C$5*'Tariffs Jan2023'!AL63/'Tariffs Jan2023'!AJ63&lt;='Tariffs Jan2023'!K63,($C$5*'Tariffs Jan2023'!AL63/'Tariffs Jan2023'!AJ63-'Tariffs Jan2023'!J63)*('Tariffs Jan2023'!V63/100)*'Tariffs Jan2023'!AJ63,('Tariffs Jan2023'!K63-'Tariffs Jan2023'!J63)*('Tariffs Jan2023'!V63/100)*'Tariffs Jan2023'!AJ63))</f>
        <v>162.60000000000002</v>
      </c>
      <c r="L69" s="85">
        <f>IF($C$5*'Tariffs Jan2023'!AL63/'Tariffs Jan2023'!AJ63&lt;'Tariffs Jan2023'!K63,0,IF($C$5*'Tariffs Jan2023'!AL63/'Tariffs Jan2023'!AJ63&lt;='Tariffs Jan2023'!L63,($C$5*'Tariffs Jan2023'!AL63/'Tariffs Jan2023'!AJ63-'Tariffs Jan2023'!K63)*('Tariffs Jan2023'!W63/100)*'Tariffs Jan2023'!AJ63,('Tariffs Jan2023'!L63-'Tariffs Jan2023'!K63)*('Tariffs Jan2023'!W63/100)*'Tariffs Jan2023'!AJ63))</f>
        <v>0</v>
      </c>
      <c r="M69" s="85">
        <f>IF($C$5*'Tariffs Jan2023'!AL63/'Tariffs Jan2023'!AJ63&lt;'Tariffs Jan2023'!L63,0,IF($C$5*'Tariffs Jan2023'!AL63/'Tariffs Jan2023'!AJ63&lt;='Tariffs Jan2023'!M63,($C$5*'Tariffs Jan2023'!AL63/'Tariffs Jan2023'!AJ63-'Tariffs Jan2023'!L63)*('Tariffs Jan2023'!X63/100)*'Tariffs Jan2023'!AJ63,('Tariffs Jan2023'!M63-'Tariffs Jan2023'!L63)*('Tariffs Jan2023'!X63/100)*'Tariffs Jan2023'!AJ63))</f>
        <v>0</v>
      </c>
      <c r="N69" s="85">
        <f>IF(($C$5*'Tariffs Jan2023'!AL63/'Tariffs Jan2023'!AJ63&gt;'Tariffs Jan2023'!M63),($C$5*'Tariffs Jan2023'!AL63/'Tariffs Jan2023'!AJ63-'Tariffs Jan2023'!M63)*'Tariffs Jan2023'!Y63/100*'Tariffs Jan2023'!AJ63,0)</f>
        <v>697.5</v>
      </c>
      <c r="O69" s="73">
        <f t="shared" si="0"/>
        <v>2463.2399999999998</v>
      </c>
      <c r="P69" s="498">
        <f t="shared" si="1"/>
        <v>2709.5639999999999</v>
      </c>
      <c r="Q69" s="564"/>
      <c r="R69" s="564"/>
      <c r="S69" s="564"/>
      <c r="T69" s="564"/>
      <c r="U69" s="564"/>
      <c r="V69" s="564"/>
    </row>
    <row r="70" spans="1:22" x14ac:dyDescent="0.15">
      <c r="A70" s="286" t="str">
        <f>'Tariffs Jan2023'!F64</f>
        <v>Tango Energy</v>
      </c>
      <c r="B70" s="47" t="str">
        <f>'Tariffs Jan2023'!D64</f>
        <v>AGN Central 2</v>
      </c>
      <c r="C70" s="287">
        <f>'Tariffs Jan2023'!E64</f>
        <v>44958</v>
      </c>
      <c r="D70" s="85">
        <f>365*'Tariffs Jan2023'!H64/100</f>
        <v>401.49999999999994</v>
      </c>
      <c r="E70" s="85">
        <f>IF($C$5*'Tariffs Jan2023'!AK64/'Tariffs Jan2023'!AI64&gt;='Tariffs Jan2023'!J64,( 'Tariffs Jan2023'!J64*'Tariffs Jan2023'!O64/100)* 'Tariffs Jan2023'!AI64,($C$5*'Tariffs Jan2023'!AK64/'Tariffs Jan2023'!AI64*'Tariffs Jan2023'!O64/100)* 'Tariffs Jan2023'!AI64)</f>
        <v>197.39999999999998</v>
      </c>
      <c r="F70" s="85">
        <f>IF($C$5*'Tariffs Jan2023'!AK64/'Tariffs Jan2023'!AI64&lt;'Tariffs Jan2023'!J64,0,IF($C$5*'Tariffs Jan2023'!AK64/'Tariffs Jan2023'!AI64&lt;='Tariffs Jan2023'!K64,($C$5*'Tariffs Jan2023'!AK64/'Tariffs Jan2023'!AI64-'Tariffs Jan2023'!J64)*('Tariffs Jan2023'!P64/100)*'Tariffs Jan2023'!AI64,('Tariffs Jan2023'!K64-'Tariffs Jan2023'!J64)*('Tariffs Jan2023'!P64/100)*'Tariffs Jan2023'!AI64))</f>
        <v>157.72199999999998</v>
      </c>
      <c r="G70" s="85">
        <f>IF($C$5*'Tariffs Jan2023'!AK64/'Tariffs Jan2023'!AI64&lt;'Tariffs Jan2023'!K64,0,IF($C$5*'Tariffs Jan2023'!AK64/'Tariffs Jan2023'!AI64&lt;='Tariffs Jan2023'!L64,($C$5*'Tariffs Jan2023'!AK64/'Tariffs Jan2023'!AI64-'Tariffs Jan2023'!K64)*('Tariffs Jan2023'!Q64/100)*'Tariffs Jan2023'!AI64,('Tariffs Jan2023'!L64-'Tariffs Jan2023'!K64)*('Tariffs Jan2023'!Q64/100)*'Tariffs Jan2023'!AI64))</f>
        <v>0</v>
      </c>
      <c r="H70" s="85">
        <f>IF($C$5*'Tariffs Jan2023'!AK64/'Tariffs Jan2023'!AI64&lt;'Tariffs Jan2023'!L64,0,IF($C$5*'Tariffs Jan2023'!AK64/'Tariffs Jan2023'!AI64&lt;='Tariffs Jan2023'!M64,($C$5*'Tariffs Jan2023'!AK64/'Tariffs Jan2023'!AI64-'Tariffs Jan2023'!L64)*('Tariffs Jan2023'!R64/100)*'Tariffs Jan2023'!AI64,('Tariffs Jan2023'!M64-'Tariffs Jan2023'!L64)*('Tariffs Jan2023'!R64/100)*'Tariffs Jan2023'!AI64))</f>
        <v>0</v>
      </c>
      <c r="I70" s="85">
        <f>IF(($C$5*'Tariffs Jan2023'!AK64/'Tariffs Jan2023'!AI64&gt;'Tariffs Jan2023'!M64),($C$5*'Tariffs Jan2023'!AK64/'Tariffs Jan2023'!AI64-'Tariffs Jan2023'!M64)*'Tariffs Jan2023'!S64/100*'Tariffs Jan2023'!AI64,0)</f>
        <v>812.25</v>
      </c>
      <c r="J70" s="85">
        <f>IF($C$5*'Tariffs Jan2023'!AL64/'Tariffs Jan2023'!AJ64&gt;='Tariffs Jan2023'!J64,('Tariffs Jan2023'!J64*'Tariffs Jan2023'!U64/100)* 'Tariffs Jan2023'!AJ64,($C$5*'Tariffs Jan2023'!AL64/'Tariffs Jan2023'!AJ64*'Tariffs Jan2023'!U64/100)* 'Tariffs Jan2023'!AJ64)</f>
        <v>197.39999999999998</v>
      </c>
      <c r="K70" s="85">
        <f>IF($C$5*'Tariffs Jan2023'!AL64/'Tariffs Jan2023'!AJ64&lt;'Tariffs Jan2023'!J64,0,IF($C$5*'Tariffs Jan2023'!AL64/'Tariffs Jan2023'!AJ64&lt;='Tariffs Jan2023'!K64,($C$5*'Tariffs Jan2023'!AL64/'Tariffs Jan2023'!AJ64-'Tariffs Jan2023'!J64)*('Tariffs Jan2023'!V64/100)*'Tariffs Jan2023'!AJ64,('Tariffs Jan2023'!K64-'Tariffs Jan2023'!J64)*('Tariffs Jan2023'!V64/100)*'Tariffs Jan2023'!AJ64))</f>
        <v>157.72199999999998</v>
      </c>
      <c r="L70" s="85">
        <f>IF($C$5*'Tariffs Jan2023'!AL64/'Tariffs Jan2023'!AJ64&lt;'Tariffs Jan2023'!K64,0,IF($C$5*'Tariffs Jan2023'!AL64/'Tariffs Jan2023'!AJ64&lt;='Tariffs Jan2023'!L64,($C$5*'Tariffs Jan2023'!AL64/'Tariffs Jan2023'!AJ64-'Tariffs Jan2023'!K64)*('Tariffs Jan2023'!W64/100)*'Tariffs Jan2023'!AJ64,('Tariffs Jan2023'!L64-'Tariffs Jan2023'!K64)*('Tariffs Jan2023'!W64/100)*'Tariffs Jan2023'!AJ64))</f>
        <v>0</v>
      </c>
      <c r="M70" s="85">
        <f>IF($C$5*'Tariffs Jan2023'!AL64/'Tariffs Jan2023'!AJ64&lt;'Tariffs Jan2023'!L64,0,IF($C$5*'Tariffs Jan2023'!AL64/'Tariffs Jan2023'!AJ64&lt;='Tariffs Jan2023'!M64,($C$5*'Tariffs Jan2023'!AL64/'Tariffs Jan2023'!AJ64-'Tariffs Jan2023'!L64)*('Tariffs Jan2023'!X64/100)*'Tariffs Jan2023'!AJ64,('Tariffs Jan2023'!M64-'Tariffs Jan2023'!L64)*('Tariffs Jan2023'!X64/100)*'Tariffs Jan2023'!AJ64))</f>
        <v>0</v>
      </c>
      <c r="N70" s="85">
        <f>IF(($C$5*'Tariffs Jan2023'!AL64/'Tariffs Jan2023'!AJ64&gt;'Tariffs Jan2023'!M64),($C$5*'Tariffs Jan2023'!AL64/'Tariffs Jan2023'!AJ64-'Tariffs Jan2023'!M64)*'Tariffs Jan2023'!Y64/100*'Tariffs Jan2023'!AJ64,0)</f>
        <v>812.25</v>
      </c>
      <c r="O70" s="73">
        <f t="shared" ref="O70" si="14">SUM(D70:N70)</f>
        <v>2736.2439999999997</v>
      </c>
      <c r="P70" s="498">
        <f t="shared" ref="P70" si="15">O70*1.1</f>
        <v>3009.8683999999998</v>
      </c>
      <c r="Q70" s="564"/>
      <c r="R70" s="564"/>
      <c r="S70" s="564"/>
      <c r="T70" s="564"/>
      <c r="U70" s="564"/>
      <c r="V70" s="564"/>
    </row>
    <row r="71" spans="1:22" ht="14" thickBot="1" x14ac:dyDescent="0.2">
      <c r="A71" s="288" t="str">
        <f>'Tariffs Jan2023'!F65</f>
        <v xml:space="preserve">Sumo </v>
      </c>
      <c r="B71" s="289" t="str">
        <f>'Tariffs Jan2023'!D65</f>
        <v>AGN Central 2</v>
      </c>
      <c r="C71" s="290">
        <f>'Tariffs Jan2023'!E65</f>
        <v>44927</v>
      </c>
      <c r="D71" s="291">
        <f>365*'Tariffs Jan2023'!H65/100</f>
        <v>383.24999999999994</v>
      </c>
      <c r="E71" s="291">
        <f>IF($C$5*'Tariffs Jan2023'!AK65/'Tariffs Jan2023'!AI65&gt;='Tariffs Jan2023'!J65,( 'Tariffs Jan2023'!J65*'Tariffs Jan2023'!O65/100)* 'Tariffs Jan2023'!AI65,($C$5*'Tariffs Jan2023'!AK65/'Tariffs Jan2023'!AI65*'Tariffs Jan2023'!O65/100)* 'Tariffs Jan2023'!AI65)</f>
        <v>486.00000000000011</v>
      </c>
      <c r="F71" s="291">
        <f>IF($C$5*'Tariffs Jan2023'!AK65/'Tariffs Jan2023'!AI65&lt;'Tariffs Jan2023'!J65,0,IF($C$5*'Tariffs Jan2023'!AK65/'Tariffs Jan2023'!AI65&lt;='Tariffs Jan2023'!K65,($C$5*'Tariffs Jan2023'!AK65/'Tariffs Jan2023'!AI65-'Tariffs Jan2023'!J65)*('Tariffs Jan2023'!P65/100)*'Tariffs Jan2023'!AI65,('Tariffs Jan2023'!K65-'Tariffs Jan2023'!J65)*('Tariffs Jan2023'!P65/100)*'Tariffs Jan2023'!AI65))</f>
        <v>0</v>
      </c>
      <c r="G71" s="291">
        <f>IF($C$5*'Tariffs Jan2023'!AK65/'Tariffs Jan2023'!AI65&lt;'Tariffs Jan2023'!K65,0,IF($C$5*'Tariffs Jan2023'!AK65/'Tariffs Jan2023'!AI65&lt;='Tariffs Jan2023'!L65,($C$5*'Tariffs Jan2023'!AK65/'Tariffs Jan2023'!AI65-'Tariffs Jan2023'!K65)*('Tariffs Jan2023'!Q65/100)*'Tariffs Jan2023'!AI65,('Tariffs Jan2023'!L65-'Tariffs Jan2023'!K65)*('Tariffs Jan2023'!Q65/100)*'Tariffs Jan2023'!AI65))</f>
        <v>0</v>
      </c>
      <c r="H71" s="291">
        <f>IF($C$5*'Tariffs Jan2023'!AK65/'Tariffs Jan2023'!AI65&lt;'Tariffs Jan2023'!L65,0,IF($C$5*'Tariffs Jan2023'!AK65/'Tariffs Jan2023'!AI65&lt;='Tariffs Jan2023'!M65,($C$5*'Tariffs Jan2023'!AK65/'Tariffs Jan2023'!AI65-'Tariffs Jan2023'!L65)*('Tariffs Jan2023'!R65/100)*'Tariffs Jan2023'!AI65,('Tariffs Jan2023'!M65-'Tariffs Jan2023'!L65)*('Tariffs Jan2023'!R65/100)*'Tariffs Jan2023'!AI65))</f>
        <v>0</v>
      </c>
      <c r="I71" s="291">
        <f>IF(($C$5*'Tariffs Jan2023'!AK65/'Tariffs Jan2023'!AI65&gt;'Tariffs Jan2023'!M65),($C$5*'Tariffs Jan2023'!AK65/'Tariffs Jan2023'!AI65-'Tariffs Jan2023'!M65)*'Tariffs Jan2023'!S65/100*'Tariffs Jan2023'!AI65,0)</f>
        <v>1057.4999999999998</v>
      </c>
      <c r="J71" s="291">
        <f>IF($C$5*'Tariffs Jan2023'!AL65/'Tariffs Jan2023'!AJ65&gt;='Tariffs Jan2023'!J65,('Tariffs Jan2023'!J65*'Tariffs Jan2023'!U65/100)* 'Tariffs Jan2023'!AJ65,($C$5*'Tariffs Jan2023'!AL65/'Tariffs Jan2023'!AJ65*'Tariffs Jan2023'!U65/100)* 'Tariffs Jan2023'!AJ65)</f>
        <v>486.00000000000011</v>
      </c>
      <c r="K71" s="291">
        <f>IF($C$5*'Tariffs Jan2023'!AL65/'Tariffs Jan2023'!AJ65&lt;'Tariffs Jan2023'!J65,0,IF($C$5*'Tariffs Jan2023'!AL65/'Tariffs Jan2023'!AJ65&lt;='Tariffs Jan2023'!K65,($C$5*'Tariffs Jan2023'!AL65/'Tariffs Jan2023'!AJ65-'Tariffs Jan2023'!J65)*('Tariffs Jan2023'!V65/100)*'Tariffs Jan2023'!AJ65,('Tariffs Jan2023'!K65-'Tariffs Jan2023'!J65)*('Tariffs Jan2023'!V65/100)*'Tariffs Jan2023'!AJ65))</f>
        <v>0</v>
      </c>
      <c r="L71" s="291">
        <f>IF($C$5*'Tariffs Jan2023'!AL65/'Tariffs Jan2023'!AJ65&lt;'Tariffs Jan2023'!K65,0,IF($C$5*'Tariffs Jan2023'!AL65/'Tariffs Jan2023'!AJ65&lt;='Tariffs Jan2023'!L65,($C$5*'Tariffs Jan2023'!AL65/'Tariffs Jan2023'!AJ65-'Tariffs Jan2023'!K65)*('Tariffs Jan2023'!W65/100)*'Tariffs Jan2023'!AJ65,('Tariffs Jan2023'!L65-'Tariffs Jan2023'!K65)*('Tariffs Jan2023'!W65/100)*'Tariffs Jan2023'!AJ65))</f>
        <v>0</v>
      </c>
      <c r="M71" s="291">
        <f>IF($C$5*'Tariffs Jan2023'!AL65/'Tariffs Jan2023'!AJ65&lt;'Tariffs Jan2023'!L65,0,IF($C$5*'Tariffs Jan2023'!AL65/'Tariffs Jan2023'!AJ65&lt;='Tariffs Jan2023'!M65,($C$5*'Tariffs Jan2023'!AL65/'Tariffs Jan2023'!AJ65-'Tariffs Jan2023'!L65)*('Tariffs Jan2023'!X65/100)*'Tariffs Jan2023'!AJ65,('Tariffs Jan2023'!M65-'Tariffs Jan2023'!L65)*('Tariffs Jan2023'!X65/100)*'Tariffs Jan2023'!AJ65))</f>
        <v>0</v>
      </c>
      <c r="N71" s="291">
        <f>IF(($C$5*'Tariffs Jan2023'!AL65/'Tariffs Jan2023'!AJ65&gt;'Tariffs Jan2023'!M65),($C$5*'Tariffs Jan2023'!AL65/'Tariffs Jan2023'!AJ65-'Tariffs Jan2023'!M65)*'Tariffs Jan2023'!Y65/100*'Tariffs Jan2023'!AJ65,0)</f>
        <v>1057.4999999999998</v>
      </c>
      <c r="O71" s="292">
        <f t="shared" ref="O71" si="16">SUM(D71:N71)</f>
        <v>3470.25</v>
      </c>
      <c r="P71" s="499">
        <f t="shared" ref="P71" si="17">O71*1.1</f>
        <v>3817.2750000000001</v>
      </c>
      <c r="Q71" s="564"/>
      <c r="R71" s="564"/>
      <c r="S71" s="564"/>
      <c r="T71" s="564"/>
      <c r="U71" s="564"/>
      <c r="V71" s="564"/>
    </row>
    <row r="72" spans="1:22" ht="14" thickTop="1" x14ac:dyDescent="0.15">
      <c r="A72" s="286" t="str">
        <f>'Tariffs Jan2023'!F66</f>
        <v>AGL</v>
      </c>
      <c r="B72" s="47" t="str">
        <f>'Tariffs Jan2023'!D66</f>
        <v>AGN Central 1</v>
      </c>
      <c r="C72" s="287">
        <f>'Tariffs Jan2023'!E66</f>
        <v>44927</v>
      </c>
      <c r="D72" s="85">
        <f>365*'Tariffs Jan2023'!H66/100</f>
        <v>324.63099999999997</v>
      </c>
      <c r="E72" s="85">
        <f>IF($C$5*'Tariffs Jan2023'!AK66/'Tariffs Jan2023'!AI66&gt;='Tariffs Jan2023'!J66,( 'Tariffs Jan2023'!J66*'Tariffs Jan2023'!O66/100)* 'Tariffs Jan2023'!AI66,($C$5*'Tariffs Jan2023'!AK66/'Tariffs Jan2023'!AI66*'Tariffs Jan2023'!O66/100)* 'Tariffs Jan2023'!AI66)</f>
        <v>200.36099999999999</v>
      </c>
      <c r="F72" s="85">
        <f>IF($C$5*'Tariffs Jan2023'!AK66/'Tariffs Jan2023'!AI66&lt;'Tariffs Jan2023'!J66,0,IF($C$5*'Tariffs Jan2023'!AK66/'Tariffs Jan2023'!AI66&lt;='Tariffs Jan2023'!K66,($C$5*'Tariffs Jan2023'!AK66/'Tariffs Jan2023'!AI66-'Tariffs Jan2023'!J66)*('Tariffs Jan2023'!P66/100)*'Tariffs Jan2023'!AI66,('Tariffs Jan2023'!K66-'Tariffs Jan2023'!J66)*('Tariffs Jan2023'!P66/100)*'Tariffs Jan2023'!AI66))</f>
        <v>157.31549999999999</v>
      </c>
      <c r="G72" s="85">
        <f>IF($C$5*'Tariffs Jan2023'!AK66/'Tariffs Jan2023'!AI66&lt;'Tariffs Jan2023'!K66,0,IF($C$5*'Tariffs Jan2023'!AK66/'Tariffs Jan2023'!AI66&lt;='Tariffs Jan2023'!L66,($C$5*'Tariffs Jan2023'!AK66/'Tariffs Jan2023'!AI66-'Tariffs Jan2023'!K66)*('Tariffs Jan2023'!Q66/100)*'Tariffs Jan2023'!AI66,('Tariffs Jan2023'!L66-'Tariffs Jan2023'!K66)*('Tariffs Jan2023'!Q66/100)*'Tariffs Jan2023'!AI66))</f>
        <v>0</v>
      </c>
      <c r="H72" s="85">
        <f>IF($C$5*'Tariffs Jan2023'!AK66/'Tariffs Jan2023'!AI66&lt;'Tariffs Jan2023'!L66,0,IF($C$5*'Tariffs Jan2023'!AK66/'Tariffs Jan2023'!AI66&lt;='Tariffs Jan2023'!M66,($C$5*'Tariffs Jan2023'!AK66/'Tariffs Jan2023'!AI66-'Tariffs Jan2023'!L66)*('Tariffs Jan2023'!R66/100)*'Tariffs Jan2023'!AI66,('Tariffs Jan2023'!M66-'Tariffs Jan2023'!L66)*('Tariffs Jan2023'!R66/100)*'Tariffs Jan2023'!AI66))</f>
        <v>0</v>
      </c>
      <c r="I72" s="85">
        <f>IF(($C$5*'Tariffs Jan2023'!AK66/'Tariffs Jan2023'!AI66&gt;'Tariffs Jan2023'!M66),($C$5*'Tariffs Jan2023'!AK66/'Tariffs Jan2023'!AI66-'Tariffs Jan2023'!M66)*'Tariffs Jan2023'!S66/100*'Tariffs Jan2023'!AI66,0)</f>
        <v>591.74999999999989</v>
      </c>
      <c r="J72" s="85">
        <f>IF($C$5*'Tariffs Jan2023'!AL66/'Tariffs Jan2023'!AJ66&gt;='Tariffs Jan2023'!J66,('Tariffs Jan2023'!J66*'Tariffs Jan2023'!U66/100)* 'Tariffs Jan2023'!AJ66,($C$5*'Tariffs Jan2023'!AL66/'Tariffs Jan2023'!AJ66*'Tariffs Jan2023'!U66/100)* 'Tariffs Jan2023'!AJ66)</f>
        <v>200.36099999999999</v>
      </c>
      <c r="K72" s="85">
        <f>IF($C$5*'Tariffs Jan2023'!AL66/'Tariffs Jan2023'!AJ66&lt;'Tariffs Jan2023'!J66,0,IF($C$5*'Tariffs Jan2023'!AL66/'Tariffs Jan2023'!AJ66&lt;='Tariffs Jan2023'!K66,($C$5*'Tariffs Jan2023'!AL66/'Tariffs Jan2023'!AJ66-'Tariffs Jan2023'!J66)*('Tariffs Jan2023'!V66/100)*'Tariffs Jan2023'!AJ66,('Tariffs Jan2023'!K66-'Tariffs Jan2023'!J66)*('Tariffs Jan2023'!V66/100)*'Tariffs Jan2023'!AJ66))</f>
        <v>157.31549999999999</v>
      </c>
      <c r="L72" s="85">
        <f>IF($C$5*'Tariffs Jan2023'!AL66/'Tariffs Jan2023'!AJ66&lt;'Tariffs Jan2023'!K66,0,IF($C$5*'Tariffs Jan2023'!AL66/'Tariffs Jan2023'!AJ66&lt;='Tariffs Jan2023'!L66,($C$5*'Tariffs Jan2023'!AL66/'Tariffs Jan2023'!AJ66-'Tariffs Jan2023'!K66)*('Tariffs Jan2023'!W66/100)*'Tariffs Jan2023'!AJ66,('Tariffs Jan2023'!L66-'Tariffs Jan2023'!K66)*('Tariffs Jan2023'!W66/100)*'Tariffs Jan2023'!AJ66))</f>
        <v>0</v>
      </c>
      <c r="M72" s="85">
        <f>IF($C$5*'Tariffs Jan2023'!AL66/'Tariffs Jan2023'!AJ66&lt;'Tariffs Jan2023'!L66,0,IF($C$5*'Tariffs Jan2023'!AL66/'Tariffs Jan2023'!AJ66&lt;='Tariffs Jan2023'!M66,($C$5*'Tariffs Jan2023'!AL66/'Tariffs Jan2023'!AJ66-'Tariffs Jan2023'!L66)*('Tariffs Jan2023'!X66/100)*'Tariffs Jan2023'!AJ66,('Tariffs Jan2023'!M66-'Tariffs Jan2023'!L66)*('Tariffs Jan2023'!X66/100)*'Tariffs Jan2023'!AJ66))</f>
        <v>0</v>
      </c>
      <c r="N72" s="85">
        <f>IF(($C$5*'Tariffs Jan2023'!AL66/'Tariffs Jan2023'!AJ66&gt;'Tariffs Jan2023'!M66),($C$5*'Tariffs Jan2023'!AL66/'Tariffs Jan2023'!AJ66-'Tariffs Jan2023'!M66)*'Tariffs Jan2023'!Y66/100*'Tariffs Jan2023'!AJ66,0)</f>
        <v>591.74999999999989</v>
      </c>
      <c r="O72" s="73">
        <f t="shared" si="0"/>
        <v>2223.4839999999995</v>
      </c>
      <c r="P72" s="498">
        <f t="shared" si="1"/>
        <v>2445.8323999999998</v>
      </c>
      <c r="Q72" s="564"/>
      <c r="R72" s="564"/>
      <c r="S72" s="564"/>
      <c r="T72" s="564"/>
      <c r="U72" s="564"/>
      <c r="V72" s="564"/>
    </row>
    <row r="73" spans="1:22" x14ac:dyDescent="0.15">
      <c r="A73" s="286" t="str">
        <f>'Tariffs Jan2023'!F67</f>
        <v>Alinta Energy</v>
      </c>
      <c r="B73" s="47" t="str">
        <f>'Tariffs Jan2023'!D67</f>
        <v>AGN Central 1</v>
      </c>
      <c r="C73" s="287">
        <f>'Tariffs Jan2023'!E67</f>
        <v>44927</v>
      </c>
      <c r="D73" s="85">
        <f>365*'Tariffs Jan2023'!H67/100</f>
        <v>232.07363636363633</v>
      </c>
      <c r="E73" s="85">
        <f>IF($C$5*'Tariffs Jan2023'!AK67/'Tariffs Jan2023'!AI67&gt;='Tariffs Jan2023'!J67,( 'Tariffs Jan2023'!J67*'Tariffs Jan2023'!O67/100)* 'Tariffs Jan2023'!AI67,($C$5*'Tariffs Jan2023'!AK67/'Tariffs Jan2023'!AI67*'Tariffs Jan2023'!O67/100)* 'Tariffs Jan2023'!AI67)</f>
        <v>213.10227272727272</v>
      </c>
      <c r="F73" s="85">
        <f>IF($C$5*'Tariffs Jan2023'!AK67/'Tariffs Jan2023'!AI67&lt;'Tariffs Jan2023'!J67,0,IF($C$5*'Tariffs Jan2023'!AK67/'Tariffs Jan2023'!AI67&lt;='Tariffs Jan2023'!K67,($C$5*'Tariffs Jan2023'!AK67/'Tariffs Jan2023'!AI67-'Tariffs Jan2023'!J67)*('Tariffs Jan2023'!P67/100)*'Tariffs Jan2023'!AI67,('Tariffs Jan2023'!K67-'Tariffs Jan2023'!J67)*('Tariffs Jan2023'!P67/100)*'Tariffs Jan2023'!AI67))</f>
        <v>153.36136363636362</v>
      </c>
      <c r="G73" s="85">
        <f>IF($C$5*'Tariffs Jan2023'!AK67/'Tariffs Jan2023'!AI67&lt;'Tariffs Jan2023'!K67,0,IF($C$5*'Tariffs Jan2023'!AK67/'Tariffs Jan2023'!AI67&lt;='Tariffs Jan2023'!L67,($C$5*'Tariffs Jan2023'!AK67/'Tariffs Jan2023'!AI67-'Tariffs Jan2023'!K67)*('Tariffs Jan2023'!Q67/100)*'Tariffs Jan2023'!AI67,('Tariffs Jan2023'!L67-'Tariffs Jan2023'!K67)*('Tariffs Jan2023'!Q67/100)*'Tariffs Jan2023'!AI67))</f>
        <v>0</v>
      </c>
      <c r="H73" s="85">
        <f>IF($C$5*'Tariffs Jan2023'!AK67/'Tariffs Jan2023'!AI67&lt;'Tariffs Jan2023'!L67,0,IF($C$5*'Tariffs Jan2023'!AK67/'Tariffs Jan2023'!AI67&lt;='Tariffs Jan2023'!M67,($C$5*'Tariffs Jan2023'!AK67/'Tariffs Jan2023'!AI67-'Tariffs Jan2023'!L67)*('Tariffs Jan2023'!R67/100)*'Tariffs Jan2023'!AI67,('Tariffs Jan2023'!M67-'Tariffs Jan2023'!L67)*('Tariffs Jan2023'!R67/100)*'Tariffs Jan2023'!AI67))</f>
        <v>0</v>
      </c>
      <c r="I73" s="85">
        <f>IF(($C$5*'Tariffs Jan2023'!AK67/'Tariffs Jan2023'!AI67&gt;'Tariffs Jan2023'!M67),($C$5*'Tariffs Jan2023'!AK67/'Tariffs Jan2023'!AI67-'Tariffs Jan2023'!M67)*'Tariffs Jan2023'!S67/100*'Tariffs Jan2023'!AI67,0)</f>
        <v>658.63636363636374</v>
      </c>
      <c r="J73" s="85">
        <f>IF($C$5*'Tariffs Jan2023'!AL67/'Tariffs Jan2023'!AJ67&gt;='Tariffs Jan2023'!J67,('Tariffs Jan2023'!J67*'Tariffs Jan2023'!U67/100)* 'Tariffs Jan2023'!AJ67,($C$5*'Tariffs Jan2023'!AL67/'Tariffs Jan2023'!AJ67*'Tariffs Jan2023'!U67/100)* 'Tariffs Jan2023'!AJ67)</f>
        <v>213.10227272727272</v>
      </c>
      <c r="K73" s="85">
        <f>IF($C$5*'Tariffs Jan2023'!AL67/'Tariffs Jan2023'!AJ67&lt;'Tariffs Jan2023'!J67,0,IF($C$5*'Tariffs Jan2023'!AL67/'Tariffs Jan2023'!AJ67&lt;='Tariffs Jan2023'!K67,($C$5*'Tariffs Jan2023'!AL67/'Tariffs Jan2023'!AJ67-'Tariffs Jan2023'!J67)*('Tariffs Jan2023'!V67/100)*'Tariffs Jan2023'!AJ67,('Tariffs Jan2023'!K67-'Tariffs Jan2023'!J67)*('Tariffs Jan2023'!V67/100)*'Tariffs Jan2023'!AJ67))</f>
        <v>153.36136363636362</v>
      </c>
      <c r="L73" s="85">
        <f>IF($C$5*'Tariffs Jan2023'!AL67/'Tariffs Jan2023'!AJ67&lt;'Tariffs Jan2023'!K67,0,IF($C$5*'Tariffs Jan2023'!AL67/'Tariffs Jan2023'!AJ67&lt;='Tariffs Jan2023'!L67,($C$5*'Tariffs Jan2023'!AL67/'Tariffs Jan2023'!AJ67-'Tariffs Jan2023'!K67)*('Tariffs Jan2023'!W67/100)*'Tariffs Jan2023'!AJ67,('Tariffs Jan2023'!L67-'Tariffs Jan2023'!K67)*('Tariffs Jan2023'!W67/100)*'Tariffs Jan2023'!AJ67))</f>
        <v>0</v>
      </c>
      <c r="M73" s="85">
        <f>IF($C$5*'Tariffs Jan2023'!AL67/'Tariffs Jan2023'!AJ67&lt;'Tariffs Jan2023'!L67,0,IF($C$5*'Tariffs Jan2023'!AL67/'Tariffs Jan2023'!AJ67&lt;='Tariffs Jan2023'!M67,($C$5*'Tariffs Jan2023'!AL67/'Tariffs Jan2023'!AJ67-'Tariffs Jan2023'!L67)*('Tariffs Jan2023'!X67/100)*'Tariffs Jan2023'!AJ67,('Tariffs Jan2023'!M67-'Tariffs Jan2023'!L67)*('Tariffs Jan2023'!X67/100)*'Tariffs Jan2023'!AJ67))</f>
        <v>0</v>
      </c>
      <c r="N73" s="85">
        <f>IF(($C$5*'Tariffs Jan2023'!AL67/'Tariffs Jan2023'!AJ67&gt;'Tariffs Jan2023'!M67),($C$5*'Tariffs Jan2023'!AL67/'Tariffs Jan2023'!AJ67-'Tariffs Jan2023'!M67)*'Tariffs Jan2023'!Y67/100*'Tariffs Jan2023'!AJ67,0)</f>
        <v>658.63636363636374</v>
      </c>
      <c r="O73" s="73">
        <f t="shared" si="0"/>
        <v>2282.2736363636368</v>
      </c>
      <c r="P73" s="498">
        <f t="shared" si="1"/>
        <v>2510.5010000000007</v>
      </c>
      <c r="Q73" s="564"/>
      <c r="R73" s="564"/>
      <c r="S73" s="564"/>
      <c r="T73" s="564"/>
      <c r="U73" s="564"/>
      <c r="V73" s="564"/>
    </row>
    <row r="74" spans="1:22" x14ac:dyDescent="0.15">
      <c r="A74" s="286" t="str">
        <f>'Tariffs Jan2023'!F68</f>
        <v>Covau</v>
      </c>
      <c r="B74" s="47" t="str">
        <f>'Tariffs Jan2023'!D68</f>
        <v>AGN Central 1</v>
      </c>
      <c r="C74" s="287">
        <f>'Tariffs Jan2023'!E68</f>
        <v>44936</v>
      </c>
      <c r="D74" s="85">
        <f>365*'Tariffs Jan2023'!H68/100</f>
        <v>321.2</v>
      </c>
      <c r="E74" s="85">
        <f>IF($C$5*'Tariffs Jan2023'!AK68/'Tariffs Jan2023'!AI68&gt;='Tariffs Jan2023'!J68,( 'Tariffs Jan2023'!J68*'Tariffs Jan2023'!O68/100)* 'Tariffs Jan2023'!AI68,($C$5*'Tariffs Jan2023'!AK68/'Tariffs Jan2023'!AI68*'Tariffs Jan2023'!O68/100)* 'Tariffs Jan2023'!AI68)</f>
        <v>256.61999999999995</v>
      </c>
      <c r="F74" s="85">
        <f>IF($C$5*'Tariffs Jan2023'!AK68/'Tariffs Jan2023'!AI68&lt;'Tariffs Jan2023'!J68,0,IF($C$5*'Tariffs Jan2023'!AK68/'Tariffs Jan2023'!AI68&lt;='Tariffs Jan2023'!K68,($C$5*'Tariffs Jan2023'!AK68/'Tariffs Jan2023'!AI68-'Tariffs Jan2023'!J68)*('Tariffs Jan2023'!P68/100)*'Tariffs Jan2023'!AI68,('Tariffs Jan2023'!K68-'Tariffs Jan2023'!J68)*('Tariffs Jan2023'!P68/100)*'Tariffs Jan2023'!AI68))</f>
        <v>185.14227272727268</v>
      </c>
      <c r="G74" s="85">
        <f>IF($C$5*'Tariffs Jan2023'!AK68/'Tariffs Jan2023'!AI68&lt;'Tariffs Jan2023'!K68,0,IF($C$5*'Tariffs Jan2023'!AK68/'Tariffs Jan2023'!AI68&lt;='Tariffs Jan2023'!L68,($C$5*'Tariffs Jan2023'!AK68/'Tariffs Jan2023'!AI68-'Tariffs Jan2023'!K68)*('Tariffs Jan2023'!Q68/100)*'Tariffs Jan2023'!AI68,('Tariffs Jan2023'!L68-'Tariffs Jan2023'!K68)*('Tariffs Jan2023'!Q68/100)*'Tariffs Jan2023'!AI68))</f>
        <v>0</v>
      </c>
      <c r="H74" s="85">
        <f>IF($C$5*'Tariffs Jan2023'!AK68/'Tariffs Jan2023'!AI68&lt;'Tariffs Jan2023'!L68,0,IF($C$5*'Tariffs Jan2023'!AK68/'Tariffs Jan2023'!AI68&lt;='Tariffs Jan2023'!M68,($C$5*'Tariffs Jan2023'!AK68/'Tariffs Jan2023'!AI68-'Tariffs Jan2023'!L68)*('Tariffs Jan2023'!R68/100)*'Tariffs Jan2023'!AI68,('Tariffs Jan2023'!M68-'Tariffs Jan2023'!L68)*('Tariffs Jan2023'!R68/100)*'Tariffs Jan2023'!AI68))</f>
        <v>0</v>
      </c>
      <c r="I74" s="85">
        <f>IF(($C$5*'Tariffs Jan2023'!AK68/'Tariffs Jan2023'!AI68&gt;'Tariffs Jan2023'!M68),($C$5*'Tariffs Jan2023'!AK68/'Tariffs Jan2023'!AI68-'Tariffs Jan2023'!M68)*'Tariffs Jan2023'!S68/100*'Tariffs Jan2023'!AI68,0)</f>
        <v>922.49999999999977</v>
      </c>
      <c r="J74" s="85">
        <f>IF($C$5*'Tariffs Jan2023'!AL68/'Tariffs Jan2023'!AJ68&gt;='Tariffs Jan2023'!J68,('Tariffs Jan2023'!J68*'Tariffs Jan2023'!U68/100)* 'Tariffs Jan2023'!AJ68,($C$5*'Tariffs Jan2023'!AL68/'Tariffs Jan2023'!AJ68*'Tariffs Jan2023'!U68/100)* 'Tariffs Jan2023'!AJ68)</f>
        <v>256.61999999999995</v>
      </c>
      <c r="K74" s="85">
        <f>IF($C$5*'Tariffs Jan2023'!AL68/'Tariffs Jan2023'!AJ68&lt;'Tariffs Jan2023'!J68,0,IF($C$5*'Tariffs Jan2023'!AL68/'Tariffs Jan2023'!AJ68&lt;='Tariffs Jan2023'!K68,($C$5*'Tariffs Jan2023'!AL68/'Tariffs Jan2023'!AJ68-'Tariffs Jan2023'!J68)*('Tariffs Jan2023'!V68/100)*'Tariffs Jan2023'!AJ68,('Tariffs Jan2023'!K68-'Tariffs Jan2023'!J68)*('Tariffs Jan2023'!V68/100)*'Tariffs Jan2023'!AJ68))</f>
        <v>185.14227272727268</v>
      </c>
      <c r="L74" s="85">
        <f>IF($C$5*'Tariffs Jan2023'!AL68/'Tariffs Jan2023'!AJ68&lt;'Tariffs Jan2023'!K68,0,IF($C$5*'Tariffs Jan2023'!AL68/'Tariffs Jan2023'!AJ68&lt;='Tariffs Jan2023'!L68,($C$5*'Tariffs Jan2023'!AL68/'Tariffs Jan2023'!AJ68-'Tariffs Jan2023'!K68)*('Tariffs Jan2023'!W68/100)*'Tariffs Jan2023'!AJ68,('Tariffs Jan2023'!L68-'Tariffs Jan2023'!K68)*('Tariffs Jan2023'!W68/100)*'Tariffs Jan2023'!AJ68))</f>
        <v>0</v>
      </c>
      <c r="M74" s="85">
        <f>IF($C$5*'Tariffs Jan2023'!AL68/'Tariffs Jan2023'!AJ68&lt;'Tariffs Jan2023'!L68,0,IF($C$5*'Tariffs Jan2023'!AL68/'Tariffs Jan2023'!AJ68&lt;='Tariffs Jan2023'!M68,($C$5*'Tariffs Jan2023'!AL68/'Tariffs Jan2023'!AJ68-'Tariffs Jan2023'!L68)*('Tariffs Jan2023'!X68/100)*'Tariffs Jan2023'!AJ68,('Tariffs Jan2023'!M68-'Tariffs Jan2023'!L68)*('Tariffs Jan2023'!X68/100)*'Tariffs Jan2023'!AJ68))</f>
        <v>0</v>
      </c>
      <c r="N74" s="85">
        <f>IF(($C$5*'Tariffs Jan2023'!AL68/'Tariffs Jan2023'!AJ68&gt;'Tariffs Jan2023'!M68),($C$5*'Tariffs Jan2023'!AL68/'Tariffs Jan2023'!AJ68-'Tariffs Jan2023'!M68)*'Tariffs Jan2023'!Y68/100*'Tariffs Jan2023'!AJ68,0)</f>
        <v>922.49999999999977</v>
      </c>
      <c r="O74" s="73">
        <f t="shared" si="0"/>
        <v>3049.7245454545446</v>
      </c>
      <c r="P74" s="498">
        <f t="shared" si="1"/>
        <v>3354.6969999999992</v>
      </c>
      <c r="Q74" s="564"/>
      <c r="R74" s="564"/>
      <c r="S74" s="564"/>
      <c r="T74" s="564"/>
      <c r="U74" s="564"/>
      <c r="V74" s="564"/>
    </row>
    <row r="75" spans="1:22" x14ac:dyDescent="0.15">
      <c r="A75" s="286" t="str">
        <f>'Tariffs Jan2023'!F69</f>
        <v>Dodo Power &amp; Gas</v>
      </c>
      <c r="B75" s="47" t="str">
        <f>'Tariffs Jan2023'!D69</f>
        <v>AGN Central 1</v>
      </c>
      <c r="C75" s="287">
        <f>'Tariffs Jan2023'!E69</f>
        <v>44562</v>
      </c>
      <c r="D75" s="85">
        <f>365*'Tariffs Jan2023'!H69/100</f>
        <v>216.37863636363633</v>
      </c>
      <c r="E75" s="85">
        <f>IF($C$5*'Tariffs Jan2023'!AK69/'Tariffs Jan2023'!AI69&gt;='Tariffs Jan2023'!J69,( 'Tariffs Jan2023'!J69*'Tariffs Jan2023'!O69/100)* 'Tariffs Jan2023'!AI69,($C$5*'Tariffs Jan2023'!AK69/'Tariffs Jan2023'!AI69*'Tariffs Jan2023'!O69/100)* 'Tariffs Jan2023'!AI69)</f>
        <v>152.98499999999999</v>
      </c>
      <c r="F75" s="85">
        <f>IF($C$5*'Tariffs Jan2023'!AK69/'Tariffs Jan2023'!AI69&lt;'Tariffs Jan2023'!J69,0,IF($C$5*'Tariffs Jan2023'!AK69/'Tariffs Jan2023'!AI69&lt;='Tariffs Jan2023'!K69,($C$5*'Tariffs Jan2023'!AK69/'Tariffs Jan2023'!AI69-'Tariffs Jan2023'!J69)*('Tariffs Jan2023'!P69/100)*'Tariffs Jan2023'!AI69,('Tariffs Jan2023'!K69-'Tariffs Jan2023'!J69)*('Tariffs Jan2023'!P69/100)*'Tariffs Jan2023'!AI69))</f>
        <v>100.14681818181816</v>
      </c>
      <c r="G75" s="85">
        <f>IF($C$5*'Tariffs Jan2023'!AK69/'Tariffs Jan2023'!AI69&lt;'Tariffs Jan2023'!K69,0,IF($C$5*'Tariffs Jan2023'!AK69/'Tariffs Jan2023'!AI69&lt;='Tariffs Jan2023'!L69,($C$5*'Tariffs Jan2023'!AK69/'Tariffs Jan2023'!AI69-'Tariffs Jan2023'!K69)*('Tariffs Jan2023'!Q69/100)*'Tariffs Jan2023'!AI69,('Tariffs Jan2023'!L69-'Tariffs Jan2023'!K69)*('Tariffs Jan2023'!Q69/100)*'Tariffs Jan2023'!AI69))</f>
        <v>0</v>
      </c>
      <c r="H75" s="85">
        <f>IF($C$5*'Tariffs Jan2023'!AK69/'Tariffs Jan2023'!AI69&lt;'Tariffs Jan2023'!L69,0,IF($C$5*'Tariffs Jan2023'!AK69/'Tariffs Jan2023'!AI69&lt;='Tariffs Jan2023'!M69,($C$5*'Tariffs Jan2023'!AK69/'Tariffs Jan2023'!AI69-'Tariffs Jan2023'!L69)*('Tariffs Jan2023'!R69/100)*'Tariffs Jan2023'!AI69,('Tariffs Jan2023'!M69-'Tariffs Jan2023'!L69)*('Tariffs Jan2023'!R69/100)*'Tariffs Jan2023'!AI69))</f>
        <v>0</v>
      </c>
      <c r="I75" s="85">
        <f>IF(($C$5*'Tariffs Jan2023'!AK69/'Tariffs Jan2023'!AI69&gt;'Tariffs Jan2023'!M69),($C$5*'Tariffs Jan2023'!AK69/'Tariffs Jan2023'!AI69-'Tariffs Jan2023'!M69)*'Tariffs Jan2023'!S69/100*'Tariffs Jan2023'!AI69,0)</f>
        <v>464.31818181818176</v>
      </c>
      <c r="J75" s="85">
        <f>IF($C$5*'Tariffs Jan2023'!AL69/'Tariffs Jan2023'!AJ69&gt;='Tariffs Jan2023'!J69,('Tariffs Jan2023'!J69*'Tariffs Jan2023'!U69/100)* 'Tariffs Jan2023'!AJ69,($C$5*'Tariffs Jan2023'!AL69/'Tariffs Jan2023'!AJ69*'Tariffs Jan2023'!U69/100)* 'Tariffs Jan2023'!AJ69)</f>
        <v>152.98499999999999</v>
      </c>
      <c r="K75" s="85">
        <f>IF($C$5*'Tariffs Jan2023'!AL69/'Tariffs Jan2023'!AJ69&lt;'Tariffs Jan2023'!J69,0,IF($C$5*'Tariffs Jan2023'!AL69/'Tariffs Jan2023'!AJ69&lt;='Tariffs Jan2023'!K69,($C$5*'Tariffs Jan2023'!AL69/'Tariffs Jan2023'!AJ69-'Tariffs Jan2023'!J69)*('Tariffs Jan2023'!V69/100)*'Tariffs Jan2023'!AJ69,('Tariffs Jan2023'!K69-'Tariffs Jan2023'!J69)*('Tariffs Jan2023'!V69/100)*'Tariffs Jan2023'!AJ69))</f>
        <v>100.14681818181816</v>
      </c>
      <c r="L75" s="85">
        <f>IF($C$5*'Tariffs Jan2023'!AL69/'Tariffs Jan2023'!AJ69&lt;'Tariffs Jan2023'!K69,0,IF($C$5*'Tariffs Jan2023'!AL69/'Tariffs Jan2023'!AJ69&lt;='Tariffs Jan2023'!L69,($C$5*'Tariffs Jan2023'!AL69/'Tariffs Jan2023'!AJ69-'Tariffs Jan2023'!K69)*('Tariffs Jan2023'!W69/100)*'Tariffs Jan2023'!AJ69,('Tariffs Jan2023'!L69-'Tariffs Jan2023'!K69)*('Tariffs Jan2023'!W69/100)*'Tariffs Jan2023'!AJ69))</f>
        <v>0</v>
      </c>
      <c r="M75" s="85">
        <f>IF($C$5*'Tariffs Jan2023'!AL69/'Tariffs Jan2023'!AJ69&lt;'Tariffs Jan2023'!L69,0,IF($C$5*'Tariffs Jan2023'!AL69/'Tariffs Jan2023'!AJ69&lt;='Tariffs Jan2023'!M69,($C$5*'Tariffs Jan2023'!AL69/'Tariffs Jan2023'!AJ69-'Tariffs Jan2023'!L69)*('Tariffs Jan2023'!X69/100)*'Tariffs Jan2023'!AJ69,('Tariffs Jan2023'!M69-'Tariffs Jan2023'!L69)*('Tariffs Jan2023'!X69/100)*'Tariffs Jan2023'!AJ69))</f>
        <v>0</v>
      </c>
      <c r="N75" s="85">
        <f>IF(($C$5*'Tariffs Jan2023'!AL69/'Tariffs Jan2023'!AJ69&gt;'Tariffs Jan2023'!M69),($C$5*'Tariffs Jan2023'!AL69/'Tariffs Jan2023'!AJ69-'Tariffs Jan2023'!M69)*'Tariffs Jan2023'!Y69/100*'Tariffs Jan2023'!AJ69,0)</f>
        <v>464.31818181818176</v>
      </c>
      <c r="O75" s="73">
        <f t="shared" si="0"/>
        <v>1651.278636363636</v>
      </c>
      <c r="P75" s="498">
        <f t="shared" si="1"/>
        <v>1816.4064999999998</v>
      </c>
      <c r="Q75" s="564"/>
      <c r="R75" s="564"/>
      <c r="S75" s="564"/>
      <c r="T75" s="564"/>
      <c r="U75" s="564"/>
      <c r="V75" s="564"/>
    </row>
    <row r="76" spans="1:22" x14ac:dyDescent="0.15">
      <c r="A76" s="286" t="str">
        <f>'Tariffs Jan2023'!F70</f>
        <v>EnergyAustralia</v>
      </c>
      <c r="B76" s="47" t="str">
        <f>'Tariffs Jan2023'!D70</f>
        <v>AGN Central 1</v>
      </c>
      <c r="C76" s="287">
        <f>'Tariffs Jan2023'!E70</f>
        <v>44927</v>
      </c>
      <c r="D76" s="85">
        <f>365*'Tariffs Jan2023'!H70/100</f>
        <v>379.20580000000001</v>
      </c>
      <c r="E76" s="85">
        <f>IF($C$5*'Tariffs Jan2023'!AK70/'Tariffs Jan2023'!AI70&gt;='Tariffs Jan2023'!J70,( 'Tariffs Jan2023'!J70*'Tariffs Jan2023'!O70/100)* 'Tariffs Jan2023'!AI70,($C$5*'Tariffs Jan2023'!AK70/'Tariffs Jan2023'!AI70*'Tariffs Jan2023'!O70/100)* 'Tariffs Jan2023'!AI70)</f>
        <v>223.21004999999997</v>
      </c>
      <c r="F76" s="85">
        <f>IF($C$5*'Tariffs Jan2023'!AK70/'Tariffs Jan2023'!AI70&lt;'Tariffs Jan2023'!J70,0,IF($C$5*'Tariffs Jan2023'!AK70/'Tariffs Jan2023'!AI70&lt;='Tariffs Jan2023'!K70,($C$5*'Tariffs Jan2023'!AK70/'Tariffs Jan2023'!AI70-'Tariffs Jan2023'!J70)*('Tariffs Jan2023'!P70/100)*'Tariffs Jan2023'!AI70,('Tariffs Jan2023'!K70-'Tariffs Jan2023'!J70)*('Tariffs Jan2023'!P70/100)*'Tariffs Jan2023'!AI70))</f>
        <v>139.46608499999999</v>
      </c>
      <c r="G76" s="85">
        <f>IF($C$5*'Tariffs Jan2023'!AK70/'Tariffs Jan2023'!AI70&lt;'Tariffs Jan2023'!K70,0,IF($C$5*'Tariffs Jan2023'!AK70/'Tariffs Jan2023'!AI70&lt;='Tariffs Jan2023'!L70,($C$5*'Tariffs Jan2023'!AK70/'Tariffs Jan2023'!AI70-'Tariffs Jan2023'!K70)*('Tariffs Jan2023'!Q70/100)*'Tariffs Jan2023'!AI70,('Tariffs Jan2023'!L70-'Tariffs Jan2023'!K70)*('Tariffs Jan2023'!Q70/100)*'Tariffs Jan2023'!AI70))</f>
        <v>0</v>
      </c>
      <c r="H76" s="85">
        <f>IF($C$5*'Tariffs Jan2023'!AK70/'Tariffs Jan2023'!AI70&lt;'Tariffs Jan2023'!L70,0,IF($C$5*'Tariffs Jan2023'!AK70/'Tariffs Jan2023'!AI70&lt;='Tariffs Jan2023'!M70,($C$5*'Tariffs Jan2023'!AK70/'Tariffs Jan2023'!AI70-'Tariffs Jan2023'!L70)*('Tariffs Jan2023'!R70/100)*'Tariffs Jan2023'!AI70,('Tariffs Jan2023'!M70-'Tariffs Jan2023'!L70)*('Tariffs Jan2023'!R70/100)*'Tariffs Jan2023'!AI70))</f>
        <v>0</v>
      </c>
      <c r="I76" s="85">
        <f>IF(($C$5*'Tariffs Jan2023'!AK70/'Tariffs Jan2023'!AI70&gt;'Tariffs Jan2023'!M70),($C$5*'Tariffs Jan2023'!AK70/'Tariffs Jan2023'!AI70-'Tariffs Jan2023'!M70)*'Tariffs Jan2023'!S70/100*'Tariffs Jan2023'!AI70,0)</f>
        <v>641.29499999999985</v>
      </c>
      <c r="J76" s="85">
        <f>IF($C$5*'Tariffs Jan2023'!AL70/'Tariffs Jan2023'!AJ70&gt;='Tariffs Jan2023'!J70,('Tariffs Jan2023'!J70*'Tariffs Jan2023'!U70/100)* 'Tariffs Jan2023'!AJ70,($C$5*'Tariffs Jan2023'!AL70/'Tariffs Jan2023'!AJ70*'Tariffs Jan2023'!U70/100)* 'Tariffs Jan2023'!AJ70)</f>
        <v>223.21004999999997</v>
      </c>
      <c r="K76" s="85">
        <f>IF($C$5*'Tariffs Jan2023'!AL70/'Tariffs Jan2023'!AJ70&lt;'Tariffs Jan2023'!J70,0,IF($C$5*'Tariffs Jan2023'!AL70/'Tariffs Jan2023'!AJ70&lt;='Tariffs Jan2023'!K70,($C$5*'Tariffs Jan2023'!AL70/'Tariffs Jan2023'!AJ70-'Tariffs Jan2023'!J70)*('Tariffs Jan2023'!V70/100)*'Tariffs Jan2023'!AJ70,('Tariffs Jan2023'!K70-'Tariffs Jan2023'!J70)*('Tariffs Jan2023'!V70/100)*'Tariffs Jan2023'!AJ70))</f>
        <v>139.46608499999999</v>
      </c>
      <c r="L76" s="85">
        <f>IF($C$5*'Tariffs Jan2023'!AL70/'Tariffs Jan2023'!AJ70&lt;'Tariffs Jan2023'!K70,0,IF($C$5*'Tariffs Jan2023'!AL70/'Tariffs Jan2023'!AJ70&lt;='Tariffs Jan2023'!L70,($C$5*'Tariffs Jan2023'!AL70/'Tariffs Jan2023'!AJ70-'Tariffs Jan2023'!K70)*('Tariffs Jan2023'!W70/100)*'Tariffs Jan2023'!AJ70,('Tariffs Jan2023'!L70-'Tariffs Jan2023'!K70)*('Tariffs Jan2023'!W70/100)*'Tariffs Jan2023'!AJ70))</f>
        <v>0</v>
      </c>
      <c r="M76" s="85">
        <f>IF($C$5*'Tariffs Jan2023'!AL70/'Tariffs Jan2023'!AJ70&lt;'Tariffs Jan2023'!L70,0,IF($C$5*'Tariffs Jan2023'!AL70/'Tariffs Jan2023'!AJ70&lt;='Tariffs Jan2023'!M70,($C$5*'Tariffs Jan2023'!AL70/'Tariffs Jan2023'!AJ70-'Tariffs Jan2023'!L70)*('Tariffs Jan2023'!X70/100)*'Tariffs Jan2023'!AJ70,('Tariffs Jan2023'!M70-'Tariffs Jan2023'!L70)*('Tariffs Jan2023'!X70/100)*'Tariffs Jan2023'!AJ70))</f>
        <v>0</v>
      </c>
      <c r="N76" s="85">
        <f>IF(($C$5*'Tariffs Jan2023'!AL70/'Tariffs Jan2023'!AJ70&gt;'Tariffs Jan2023'!M70),($C$5*'Tariffs Jan2023'!AL70/'Tariffs Jan2023'!AJ70-'Tariffs Jan2023'!M70)*'Tariffs Jan2023'!Y70/100*'Tariffs Jan2023'!AJ70,0)</f>
        <v>641.29499999999985</v>
      </c>
      <c r="O76" s="73">
        <f t="shared" si="0"/>
        <v>2387.1480699999997</v>
      </c>
      <c r="P76" s="498">
        <f t="shared" si="1"/>
        <v>2625.862877</v>
      </c>
      <c r="Q76" s="564"/>
      <c r="R76" s="564"/>
      <c r="S76" s="564"/>
      <c r="T76" s="564"/>
      <c r="U76" s="564"/>
      <c r="V76" s="564"/>
    </row>
    <row r="77" spans="1:22" x14ac:dyDescent="0.15">
      <c r="A77" s="286" t="str">
        <f>'Tariffs Jan2023'!F71</f>
        <v>Lumo Energy</v>
      </c>
      <c r="B77" s="47" t="str">
        <f>'Tariffs Jan2023'!D71</f>
        <v>AGN Central 1</v>
      </c>
      <c r="C77" s="287">
        <f>'Tariffs Jan2023'!E71</f>
        <v>44927</v>
      </c>
      <c r="D77" s="85">
        <f>365*'Tariffs Jan2023'!H71/100</f>
        <v>310.25</v>
      </c>
      <c r="E77" s="85">
        <f>IF($C$5*'Tariffs Jan2023'!AK71/'Tariffs Jan2023'!AI71&gt;='Tariffs Jan2023'!J71,( 'Tariffs Jan2023'!J71*'Tariffs Jan2023'!O71/100)* 'Tariffs Jan2023'!AI71,($C$5*'Tariffs Jan2023'!AK71/'Tariffs Jan2023'!AI71*'Tariffs Jan2023'!O71/100)* 'Tariffs Jan2023'!AI71)</f>
        <v>172.23149999999998</v>
      </c>
      <c r="F77" s="85">
        <f>IF($C$5*'Tariffs Jan2023'!AK71/'Tariffs Jan2023'!AI71&lt;'Tariffs Jan2023'!J71,0,IF($C$5*'Tariffs Jan2023'!AK71/'Tariffs Jan2023'!AI71&lt;='Tariffs Jan2023'!K71,($C$5*'Tariffs Jan2023'!AK71/'Tariffs Jan2023'!AI71-'Tariffs Jan2023'!J71)*('Tariffs Jan2023'!P71/100)*'Tariffs Jan2023'!AI71,('Tariffs Jan2023'!K71-'Tariffs Jan2023'!J71)*('Tariffs Jan2023'!P71/100)*'Tariffs Jan2023'!AI71))</f>
        <v>121.54349999999997</v>
      </c>
      <c r="G77" s="85">
        <f>IF($C$5*'Tariffs Jan2023'!AK71/'Tariffs Jan2023'!AI71&lt;'Tariffs Jan2023'!K71,0,IF($C$5*'Tariffs Jan2023'!AK71/'Tariffs Jan2023'!AI71&lt;='Tariffs Jan2023'!L71,($C$5*'Tariffs Jan2023'!AK71/'Tariffs Jan2023'!AI71-'Tariffs Jan2023'!K71)*('Tariffs Jan2023'!Q71/100)*'Tariffs Jan2023'!AI71,('Tariffs Jan2023'!L71-'Tariffs Jan2023'!K71)*('Tariffs Jan2023'!Q71/100)*'Tariffs Jan2023'!AI71))</f>
        <v>0</v>
      </c>
      <c r="H77" s="85">
        <f>IF($C$5*'Tariffs Jan2023'!AK71/'Tariffs Jan2023'!AI71&lt;'Tariffs Jan2023'!L71,0,IF($C$5*'Tariffs Jan2023'!AK71/'Tariffs Jan2023'!AI71&lt;='Tariffs Jan2023'!M71,($C$5*'Tariffs Jan2023'!AK71/'Tariffs Jan2023'!AI71-'Tariffs Jan2023'!L71)*('Tariffs Jan2023'!R71/100)*'Tariffs Jan2023'!AI71,('Tariffs Jan2023'!M71-'Tariffs Jan2023'!L71)*('Tariffs Jan2023'!R71/100)*'Tariffs Jan2023'!AI71))</f>
        <v>0</v>
      </c>
      <c r="I77" s="85">
        <f>IF(($C$5*'Tariffs Jan2023'!AK71/'Tariffs Jan2023'!AI71&gt;'Tariffs Jan2023'!M71),($C$5*'Tariffs Jan2023'!AK71/'Tariffs Jan2023'!AI71-'Tariffs Jan2023'!M71)*'Tariffs Jan2023'!S71/100*'Tariffs Jan2023'!AI71,0)</f>
        <v>578.25</v>
      </c>
      <c r="J77" s="85">
        <f>IF($C$5*'Tariffs Jan2023'!AL71/'Tariffs Jan2023'!AJ71&gt;='Tariffs Jan2023'!J71,('Tariffs Jan2023'!J71*'Tariffs Jan2023'!U71/100)* 'Tariffs Jan2023'!AJ71,($C$5*'Tariffs Jan2023'!AL71/'Tariffs Jan2023'!AJ71*'Tariffs Jan2023'!U71/100)* 'Tariffs Jan2023'!AJ71)</f>
        <v>172.23149999999998</v>
      </c>
      <c r="K77" s="85">
        <f>IF($C$5*'Tariffs Jan2023'!AL71/'Tariffs Jan2023'!AJ71&lt;'Tariffs Jan2023'!J71,0,IF($C$5*'Tariffs Jan2023'!AL71/'Tariffs Jan2023'!AJ71&lt;='Tariffs Jan2023'!K71,($C$5*'Tariffs Jan2023'!AL71/'Tariffs Jan2023'!AJ71-'Tariffs Jan2023'!J71)*('Tariffs Jan2023'!V71/100)*'Tariffs Jan2023'!AJ71,('Tariffs Jan2023'!K71-'Tariffs Jan2023'!J71)*('Tariffs Jan2023'!V71/100)*'Tariffs Jan2023'!AJ71))</f>
        <v>121.54349999999997</v>
      </c>
      <c r="L77" s="85">
        <f>IF($C$5*'Tariffs Jan2023'!AL71/'Tariffs Jan2023'!AJ71&lt;'Tariffs Jan2023'!K71,0,IF($C$5*'Tariffs Jan2023'!AL71/'Tariffs Jan2023'!AJ71&lt;='Tariffs Jan2023'!L71,($C$5*'Tariffs Jan2023'!AL71/'Tariffs Jan2023'!AJ71-'Tariffs Jan2023'!K71)*('Tariffs Jan2023'!W71/100)*'Tariffs Jan2023'!AJ71,('Tariffs Jan2023'!L71-'Tariffs Jan2023'!K71)*('Tariffs Jan2023'!W71/100)*'Tariffs Jan2023'!AJ71))</f>
        <v>0</v>
      </c>
      <c r="M77" s="85">
        <f>IF($C$5*'Tariffs Jan2023'!AL71/'Tariffs Jan2023'!AJ71&lt;'Tariffs Jan2023'!L71,0,IF($C$5*'Tariffs Jan2023'!AL71/'Tariffs Jan2023'!AJ71&lt;='Tariffs Jan2023'!M71,($C$5*'Tariffs Jan2023'!AL71/'Tariffs Jan2023'!AJ71-'Tariffs Jan2023'!L71)*('Tariffs Jan2023'!X71/100)*'Tariffs Jan2023'!AJ71,('Tariffs Jan2023'!M71-'Tariffs Jan2023'!L71)*('Tariffs Jan2023'!X71/100)*'Tariffs Jan2023'!AJ71))</f>
        <v>0</v>
      </c>
      <c r="N77" s="85">
        <f>IF(($C$5*'Tariffs Jan2023'!AL71/'Tariffs Jan2023'!AJ71&gt;'Tariffs Jan2023'!M71),($C$5*'Tariffs Jan2023'!AL71/'Tariffs Jan2023'!AJ71-'Tariffs Jan2023'!M71)*'Tariffs Jan2023'!Y71/100*'Tariffs Jan2023'!AJ71,0)</f>
        <v>578.25</v>
      </c>
      <c r="O77" s="73">
        <f t="shared" si="0"/>
        <v>2054.3000000000002</v>
      </c>
      <c r="P77" s="498">
        <f t="shared" si="1"/>
        <v>2259.7300000000005</v>
      </c>
      <c r="Q77" s="564"/>
      <c r="R77" s="564"/>
      <c r="S77" s="564"/>
      <c r="T77" s="564"/>
      <c r="U77" s="564"/>
      <c r="V77" s="564"/>
    </row>
    <row r="78" spans="1:22" x14ac:dyDescent="0.15">
      <c r="A78" s="286" t="str">
        <f>'Tariffs Jan2023'!F72</f>
        <v>Momentum Energy</v>
      </c>
      <c r="B78" s="47" t="str">
        <f>'Tariffs Jan2023'!D72</f>
        <v>AGN Central 1</v>
      </c>
      <c r="C78" s="287">
        <f>'Tariffs Jan2023'!E72</f>
        <v>44927</v>
      </c>
      <c r="D78" s="85">
        <f>365*'Tariffs Jan2023'!H72/100</f>
        <v>333.61</v>
      </c>
      <c r="E78" s="85">
        <f>IF($C$5*'Tariffs Jan2023'!AK72/'Tariffs Jan2023'!AI72&gt;='Tariffs Jan2023'!J72,( 'Tariffs Jan2023'!J72*'Tariffs Jan2023'!O72/100)* 'Tariffs Jan2023'!AI72,($C$5*'Tariffs Jan2023'!AK72/'Tariffs Jan2023'!AI72*'Tariffs Jan2023'!O72/100)* 'Tariffs Jan2023'!AI72)</f>
        <v>231.94499999999999</v>
      </c>
      <c r="F78" s="85">
        <f>IF($C$5*'Tariffs Jan2023'!AK72/'Tariffs Jan2023'!AI72&lt;'Tariffs Jan2023'!J72,0,IF($C$5*'Tariffs Jan2023'!AK72/'Tariffs Jan2023'!AI72&lt;='Tariffs Jan2023'!K72,($C$5*'Tariffs Jan2023'!AK72/'Tariffs Jan2023'!AI72-'Tariffs Jan2023'!J72)*('Tariffs Jan2023'!P72/100)*'Tariffs Jan2023'!AI72,('Tariffs Jan2023'!K72-'Tariffs Jan2023'!J72)*('Tariffs Jan2023'!P72/100)*'Tariffs Jan2023'!AI72))</f>
        <v>154.46999999999997</v>
      </c>
      <c r="G78" s="85">
        <f>IF($C$5*'Tariffs Jan2023'!AK72/'Tariffs Jan2023'!AI72&lt;'Tariffs Jan2023'!K72,0,IF($C$5*'Tariffs Jan2023'!AK72/'Tariffs Jan2023'!AI72&lt;='Tariffs Jan2023'!L72,($C$5*'Tariffs Jan2023'!AK72/'Tariffs Jan2023'!AI72-'Tariffs Jan2023'!K72)*('Tariffs Jan2023'!Q72/100)*'Tariffs Jan2023'!AI72,('Tariffs Jan2023'!L72-'Tariffs Jan2023'!K72)*('Tariffs Jan2023'!Q72/100)*'Tariffs Jan2023'!AI72))</f>
        <v>0</v>
      </c>
      <c r="H78" s="85">
        <f>IF($C$5*'Tariffs Jan2023'!AK72/'Tariffs Jan2023'!AI72&lt;'Tariffs Jan2023'!L72,0,IF($C$5*'Tariffs Jan2023'!AK72/'Tariffs Jan2023'!AI72&lt;='Tariffs Jan2023'!M72,($C$5*'Tariffs Jan2023'!AK72/'Tariffs Jan2023'!AI72-'Tariffs Jan2023'!L72)*('Tariffs Jan2023'!R72/100)*'Tariffs Jan2023'!AI72,('Tariffs Jan2023'!M72-'Tariffs Jan2023'!L72)*('Tariffs Jan2023'!R72/100)*'Tariffs Jan2023'!AI72))</f>
        <v>0</v>
      </c>
      <c r="I78" s="85">
        <f>IF(($C$5*'Tariffs Jan2023'!AK72/'Tariffs Jan2023'!AI72&gt;'Tariffs Jan2023'!M72),($C$5*'Tariffs Jan2023'!AK72/'Tariffs Jan2023'!AI72-'Tariffs Jan2023'!M72)*'Tariffs Jan2023'!S72/100*'Tariffs Jan2023'!AI72,0)</f>
        <v>719.99999999999989</v>
      </c>
      <c r="J78" s="85">
        <f>IF($C$5*'Tariffs Jan2023'!AL72/'Tariffs Jan2023'!AJ72&gt;='Tariffs Jan2023'!J72,('Tariffs Jan2023'!J72*'Tariffs Jan2023'!U72/100)* 'Tariffs Jan2023'!AJ72,($C$5*'Tariffs Jan2023'!AL72/'Tariffs Jan2023'!AJ72*'Tariffs Jan2023'!U72/100)* 'Tariffs Jan2023'!AJ72)</f>
        <v>231.94499999999999</v>
      </c>
      <c r="K78" s="85">
        <f>IF($C$5*'Tariffs Jan2023'!AL72/'Tariffs Jan2023'!AJ72&lt;'Tariffs Jan2023'!J72,0,IF($C$5*'Tariffs Jan2023'!AL72/'Tariffs Jan2023'!AJ72&lt;='Tariffs Jan2023'!K72,($C$5*'Tariffs Jan2023'!AL72/'Tariffs Jan2023'!AJ72-'Tariffs Jan2023'!J72)*('Tariffs Jan2023'!V72/100)*'Tariffs Jan2023'!AJ72,('Tariffs Jan2023'!K72-'Tariffs Jan2023'!J72)*('Tariffs Jan2023'!V72/100)*'Tariffs Jan2023'!AJ72))</f>
        <v>154.46999999999997</v>
      </c>
      <c r="L78" s="85">
        <f>IF($C$5*'Tariffs Jan2023'!AL72/'Tariffs Jan2023'!AJ72&lt;'Tariffs Jan2023'!K72,0,IF($C$5*'Tariffs Jan2023'!AL72/'Tariffs Jan2023'!AJ72&lt;='Tariffs Jan2023'!L72,($C$5*'Tariffs Jan2023'!AL72/'Tariffs Jan2023'!AJ72-'Tariffs Jan2023'!K72)*('Tariffs Jan2023'!W72/100)*'Tariffs Jan2023'!AJ72,('Tariffs Jan2023'!L72-'Tariffs Jan2023'!K72)*('Tariffs Jan2023'!W72/100)*'Tariffs Jan2023'!AJ72))</f>
        <v>0</v>
      </c>
      <c r="M78" s="85">
        <f>IF($C$5*'Tariffs Jan2023'!AL72/'Tariffs Jan2023'!AJ72&lt;'Tariffs Jan2023'!L72,0,IF($C$5*'Tariffs Jan2023'!AL72/'Tariffs Jan2023'!AJ72&lt;='Tariffs Jan2023'!M72,($C$5*'Tariffs Jan2023'!AL72/'Tariffs Jan2023'!AJ72-'Tariffs Jan2023'!L72)*('Tariffs Jan2023'!X72/100)*'Tariffs Jan2023'!AJ72,('Tariffs Jan2023'!M72-'Tariffs Jan2023'!L72)*('Tariffs Jan2023'!X72/100)*'Tariffs Jan2023'!AJ72))</f>
        <v>0</v>
      </c>
      <c r="N78" s="85">
        <f>IF(($C$5*'Tariffs Jan2023'!AL72/'Tariffs Jan2023'!AJ72&gt;'Tariffs Jan2023'!M72),($C$5*'Tariffs Jan2023'!AL72/'Tariffs Jan2023'!AJ72-'Tariffs Jan2023'!M72)*'Tariffs Jan2023'!Y72/100*'Tariffs Jan2023'!AJ72,0)</f>
        <v>719.99999999999989</v>
      </c>
      <c r="O78" s="73">
        <f t="shared" si="0"/>
        <v>2546.44</v>
      </c>
      <c r="P78" s="498">
        <f t="shared" si="1"/>
        <v>2801.0840000000003</v>
      </c>
      <c r="Q78" s="564"/>
      <c r="R78" s="564"/>
      <c r="S78" s="564"/>
      <c r="T78" s="564"/>
      <c r="U78" s="564"/>
      <c r="V78" s="564"/>
    </row>
    <row r="79" spans="1:22" x14ac:dyDescent="0.15">
      <c r="A79" s="286" t="str">
        <f>'Tariffs Jan2023'!F73</f>
        <v>Origin Energy</v>
      </c>
      <c r="B79" s="47" t="str">
        <f>'Tariffs Jan2023'!D73</f>
        <v>AGN Central 1</v>
      </c>
      <c r="C79" s="287">
        <f>'Tariffs Jan2023'!E73</f>
        <v>44958</v>
      </c>
      <c r="D79" s="85">
        <f>365*'Tariffs Jan2023'!H73/100</f>
        <v>300.6936363636363</v>
      </c>
      <c r="E79" s="85">
        <f>IF($C$5*'Tariffs Jan2023'!AK73/'Tariffs Jan2023'!AI73&gt;='Tariffs Jan2023'!J73,( 'Tariffs Jan2023'!J73*'Tariffs Jan2023'!O73/100)* 'Tariffs Jan2023'!AI73,($C$5*'Tariffs Jan2023'!AK73/'Tariffs Jan2023'!AI73*'Tariffs Jan2023'!O73/100)* 'Tariffs Jan2023'!AI73)</f>
        <v>598.90909090909088</v>
      </c>
      <c r="F79" s="85">
        <f>IF($C$5*'Tariffs Jan2023'!AK73/'Tariffs Jan2023'!AI73&lt;'Tariffs Jan2023'!J73,0,IF($C$5*'Tariffs Jan2023'!AK73/'Tariffs Jan2023'!AI73&lt;='Tariffs Jan2023'!K73,($C$5*'Tariffs Jan2023'!AK73/'Tariffs Jan2023'!AI73-'Tariffs Jan2023'!J73)*('Tariffs Jan2023'!P73/100)*'Tariffs Jan2023'!AI73,('Tariffs Jan2023'!K73-'Tariffs Jan2023'!J73)*('Tariffs Jan2023'!P73/100)*'Tariffs Jan2023'!AI73))</f>
        <v>432</v>
      </c>
      <c r="G79" s="85">
        <f>IF($C$5*'Tariffs Jan2023'!AK73/'Tariffs Jan2023'!AI73&lt;'Tariffs Jan2023'!K73,0,IF($C$5*'Tariffs Jan2023'!AK73/'Tariffs Jan2023'!AI73&lt;='Tariffs Jan2023'!L73,($C$5*'Tariffs Jan2023'!AK73/'Tariffs Jan2023'!AI73-'Tariffs Jan2023'!K73)*('Tariffs Jan2023'!Q73/100)*'Tariffs Jan2023'!AI73,('Tariffs Jan2023'!L73-'Tariffs Jan2023'!K73)*('Tariffs Jan2023'!Q73/100)*'Tariffs Jan2023'!AI73))</f>
        <v>0</v>
      </c>
      <c r="H79" s="85">
        <f>IF($C$5*'Tariffs Jan2023'!AK73/'Tariffs Jan2023'!AI73&lt;'Tariffs Jan2023'!L73,0,IF($C$5*'Tariffs Jan2023'!AK73/'Tariffs Jan2023'!AI73&lt;='Tariffs Jan2023'!M73,($C$5*'Tariffs Jan2023'!AK73/'Tariffs Jan2023'!AI73-'Tariffs Jan2023'!L73)*('Tariffs Jan2023'!R73/100)*'Tariffs Jan2023'!AI73,('Tariffs Jan2023'!M73-'Tariffs Jan2023'!L73)*('Tariffs Jan2023'!R73/100)*'Tariffs Jan2023'!AI73))</f>
        <v>0</v>
      </c>
      <c r="I79" s="85">
        <f>IF(($C$5*'Tariffs Jan2023'!AK73/'Tariffs Jan2023'!AI73&gt;'Tariffs Jan2023'!M73),($C$5*'Tariffs Jan2023'!AK73/'Tariffs Jan2023'!AI73-'Tariffs Jan2023'!M73)*'Tariffs Jan2023'!S73/100*'Tariffs Jan2023'!AI73,0)</f>
        <v>0</v>
      </c>
      <c r="J79" s="85">
        <f>IF($C$5*'Tariffs Jan2023'!AL73/'Tariffs Jan2023'!AJ73&gt;='Tariffs Jan2023'!J73,('Tariffs Jan2023'!J73*'Tariffs Jan2023'!U73/100)* 'Tariffs Jan2023'!AJ73,($C$5*'Tariffs Jan2023'!AL73/'Tariffs Jan2023'!AJ73*'Tariffs Jan2023'!U73/100)* 'Tariffs Jan2023'!AJ73)</f>
        <v>598.90909090909088</v>
      </c>
      <c r="K79" s="85">
        <f>IF($C$5*'Tariffs Jan2023'!AL73/'Tariffs Jan2023'!AJ73&lt;'Tariffs Jan2023'!J73,0,IF($C$5*'Tariffs Jan2023'!AL73/'Tariffs Jan2023'!AJ73&lt;='Tariffs Jan2023'!K73,($C$5*'Tariffs Jan2023'!AL73/'Tariffs Jan2023'!AJ73-'Tariffs Jan2023'!J73)*('Tariffs Jan2023'!V73/100)*'Tariffs Jan2023'!AJ73,('Tariffs Jan2023'!K73-'Tariffs Jan2023'!J73)*('Tariffs Jan2023'!V73/100)*'Tariffs Jan2023'!AJ73))</f>
        <v>432</v>
      </c>
      <c r="L79" s="85">
        <f>IF($C$5*'Tariffs Jan2023'!AL73/'Tariffs Jan2023'!AJ73&lt;'Tariffs Jan2023'!K73,0,IF($C$5*'Tariffs Jan2023'!AL73/'Tariffs Jan2023'!AJ73&lt;='Tariffs Jan2023'!L73,($C$5*'Tariffs Jan2023'!AL73/'Tariffs Jan2023'!AJ73-'Tariffs Jan2023'!K73)*('Tariffs Jan2023'!W73/100)*'Tariffs Jan2023'!AJ73,('Tariffs Jan2023'!L73-'Tariffs Jan2023'!K73)*('Tariffs Jan2023'!W73/100)*'Tariffs Jan2023'!AJ73))</f>
        <v>0</v>
      </c>
      <c r="M79" s="85">
        <f>IF($C$5*'Tariffs Jan2023'!AL73/'Tariffs Jan2023'!AJ73&lt;'Tariffs Jan2023'!L73,0,IF($C$5*'Tariffs Jan2023'!AL73/'Tariffs Jan2023'!AJ73&lt;='Tariffs Jan2023'!M73,($C$5*'Tariffs Jan2023'!AL73/'Tariffs Jan2023'!AJ73-'Tariffs Jan2023'!L73)*('Tariffs Jan2023'!X73/100)*'Tariffs Jan2023'!AJ73,('Tariffs Jan2023'!M73-'Tariffs Jan2023'!L73)*('Tariffs Jan2023'!X73/100)*'Tariffs Jan2023'!AJ73))</f>
        <v>0</v>
      </c>
      <c r="N79" s="85">
        <f>IF(($C$5*'Tariffs Jan2023'!AL73/'Tariffs Jan2023'!AJ73&gt;'Tariffs Jan2023'!M73),($C$5*'Tariffs Jan2023'!AL73/'Tariffs Jan2023'!AJ73-'Tariffs Jan2023'!M73)*'Tariffs Jan2023'!Y73/100*'Tariffs Jan2023'!AJ73,0)</f>
        <v>0</v>
      </c>
      <c r="O79" s="73">
        <f t="shared" si="0"/>
        <v>2362.5118181818179</v>
      </c>
      <c r="P79" s="498">
        <f t="shared" si="1"/>
        <v>2598.7629999999999</v>
      </c>
      <c r="Q79" s="564"/>
      <c r="R79" s="564"/>
      <c r="S79" s="564"/>
      <c r="T79" s="564"/>
      <c r="U79" s="564"/>
      <c r="V79" s="564"/>
    </row>
    <row r="80" spans="1:22" x14ac:dyDescent="0.15">
      <c r="A80" s="286" t="str">
        <f>'Tariffs Jan2023'!F74</f>
        <v>Red Energy</v>
      </c>
      <c r="B80" s="47" t="str">
        <f>'Tariffs Jan2023'!D74</f>
        <v>AGN Central 1</v>
      </c>
      <c r="C80" s="287">
        <f>'Tariffs Jan2023'!E74</f>
        <v>44927</v>
      </c>
      <c r="D80" s="85">
        <f>365*'Tariffs Jan2023'!H74/100</f>
        <v>292</v>
      </c>
      <c r="E80" s="85">
        <f>IF($C$5*'Tariffs Jan2023'!AK74/'Tariffs Jan2023'!AI74&gt;='Tariffs Jan2023'!J74,( 'Tariffs Jan2023'!J74*'Tariffs Jan2023'!O74/100)* 'Tariffs Jan2023'!AI74,($C$5*'Tariffs Jan2023'!AK74/'Tariffs Jan2023'!AI74*'Tariffs Jan2023'!O74/100)* 'Tariffs Jan2023'!AI74)</f>
        <v>181.60799999999998</v>
      </c>
      <c r="F80" s="85">
        <f>IF($C$5*'Tariffs Jan2023'!AK74/'Tariffs Jan2023'!AI74&lt;'Tariffs Jan2023'!J74,0,IF($C$5*'Tariffs Jan2023'!AK74/'Tariffs Jan2023'!AI74&lt;='Tariffs Jan2023'!K74,($C$5*'Tariffs Jan2023'!AK74/'Tariffs Jan2023'!AI74-'Tariffs Jan2023'!J74)*('Tariffs Jan2023'!P74/100)*'Tariffs Jan2023'!AI74,('Tariffs Jan2023'!K74-'Tariffs Jan2023'!J74)*('Tariffs Jan2023'!P74/100)*'Tariffs Jan2023'!AI74))</f>
        <v>121.94999999999997</v>
      </c>
      <c r="G80" s="85">
        <f>IF($C$5*'Tariffs Jan2023'!AK74/'Tariffs Jan2023'!AI74&lt;'Tariffs Jan2023'!K74,0,IF($C$5*'Tariffs Jan2023'!AK74/'Tariffs Jan2023'!AI74&lt;='Tariffs Jan2023'!L74,($C$5*'Tariffs Jan2023'!AK74/'Tariffs Jan2023'!AI74-'Tariffs Jan2023'!K74)*('Tariffs Jan2023'!Q74/100)*'Tariffs Jan2023'!AI74,('Tariffs Jan2023'!L74-'Tariffs Jan2023'!K74)*('Tariffs Jan2023'!Q74/100)*'Tariffs Jan2023'!AI74))</f>
        <v>0</v>
      </c>
      <c r="H80" s="85">
        <f>IF($C$5*'Tariffs Jan2023'!AK74/'Tariffs Jan2023'!AI74&lt;'Tariffs Jan2023'!L74,0,IF($C$5*'Tariffs Jan2023'!AK74/'Tariffs Jan2023'!AI74&lt;='Tariffs Jan2023'!M74,($C$5*'Tariffs Jan2023'!AK74/'Tariffs Jan2023'!AI74-'Tariffs Jan2023'!L74)*('Tariffs Jan2023'!R74/100)*'Tariffs Jan2023'!AI74,('Tariffs Jan2023'!M74-'Tariffs Jan2023'!L74)*('Tariffs Jan2023'!R74/100)*'Tariffs Jan2023'!AI74))</f>
        <v>0</v>
      </c>
      <c r="I80" s="85">
        <f>IF(($C$5*'Tariffs Jan2023'!AK74/'Tariffs Jan2023'!AI74&gt;'Tariffs Jan2023'!M74),($C$5*'Tariffs Jan2023'!AK74/'Tariffs Jan2023'!AI74-'Tariffs Jan2023'!M74)*'Tariffs Jan2023'!S74/100*'Tariffs Jan2023'!AI74,0)</f>
        <v>584.99999999999989</v>
      </c>
      <c r="J80" s="85">
        <f>IF($C$5*'Tariffs Jan2023'!AL74/'Tariffs Jan2023'!AJ74&gt;='Tariffs Jan2023'!J74,('Tariffs Jan2023'!J74*'Tariffs Jan2023'!U74/100)* 'Tariffs Jan2023'!AJ74,($C$5*'Tariffs Jan2023'!AL74/'Tariffs Jan2023'!AJ74*'Tariffs Jan2023'!U74/100)* 'Tariffs Jan2023'!AJ74)</f>
        <v>181.60799999999998</v>
      </c>
      <c r="K80" s="85">
        <f>IF($C$5*'Tariffs Jan2023'!AL74/'Tariffs Jan2023'!AJ74&lt;'Tariffs Jan2023'!J74,0,IF($C$5*'Tariffs Jan2023'!AL74/'Tariffs Jan2023'!AJ74&lt;='Tariffs Jan2023'!K74,($C$5*'Tariffs Jan2023'!AL74/'Tariffs Jan2023'!AJ74-'Tariffs Jan2023'!J74)*('Tariffs Jan2023'!V74/100)*'Tariffs Jan2023'!AJ74,('Tariffs Jan2023'!K74-'Tariffs Jan2023'!J74)*('Tariffs Jan2023'!V74/100)*'Tariffs Jan2023'!AJ74))</f>
        <v>121.94999999999997</v>
      </c>
      <c r="L80" s="85">
        <f>IF($C$5*'Tariffs Jan2023'!AL74/'Tariffs Jan2023'!AJ74&lt;'Tariffs Jan2023'!K74,0,IF($C$5*'Tariffs Jan2023'!AL74/'Tariffs Jan2023'!AJ74&lt;='Tariffs Jan2023'!L74,($C$5*'Tariffs Jan2023'!AL74/'Tariffs Jan2023'!AJ74-'Tariffs Jan2023'!K74)*('Tariffs Jan2023'!W74/100)*'Tariffs Jan2023'!AJ74,('Tariffs Jan2023'!L74-'Tariffs Jan2023'!K74)*('Tariffs Jan2023'!W74/100)*'Tariffs Jan2023'!AJ74))</f>
        <v>0</v>
      </c>
      <c r="M80" s="85">
        <f>IF($C$5*'Tariffs Jan2023'!AL74/'Tariffs Jan2023'!AJ74&lt;'Tariffs Jan2023'!L74,0,IF($C$5*'Tariffs Jan2023'!AL74/'Tariffs Jan2023'!AJ74&lt;='Tariffs Jan2023'!M74,($C$5*'Tariffs Jan2023'!AL74/'Tariffs Jan2023'!AJ74-'Tariffs Jan2023'!L74)*('Tariffs Jan2023'!X74/100)*'Tariffs Jan2023'!AJ74,('Tariffs Jan2023'!M74-'Tariffs Jan2023'!L74)*('Tariffs Jan2023'!X74/100)*'Tariffs Jan2023'!AJ74))</f>
        <v>0</v>
      </c>
      <c r="N80" s="85">
        <f>IF(($C$5*'Tariffs Jan2023'!AL74/'Tariffs Jan2023'!AJ74&gt;'Tariffs Jan2023'!M74),($C$5*'Tariffs Jan2023'!AL74/'Tariffs Jan2023'!AJ74-'Tariffs Jan2023'!M74)*'Tariffs Jan2023'!Y74/100*'Tariffs Jan2023'!AJ74,0)</f>
        <v>584.99999999999989</v>
      </c>
      <c r="O80" s="73">
        <f t="shared" si="0"/>
        <v>2069.1159999999995</v>
      </c>
      <c r="P80" s="498">
        <f t="shared" si="1"/>
        <v>2276.0275999999999</v>
      </c>
      <c r="Q80" s="564"/>
      <c r="R80" s="564"/>
      <c r="S80" s="564"/>
      <c r="T80" s="564"/>
      <c r="U80" s="564"/>
      <c r="V80" s="564"/>
    </row>
    <row r="81" spans="1:22" s="289" customFormat="1" ht="14" thickBot="1" x14ac:dyDescent="0.2">
      <c r="A81" s="286" t="str">
        <f>'Tariffs Jan2023'!F75</f>
        <v>Simply Energy</v>
      </c>
      <c r="B81" s="47" t="str">
        <f>'Tariffs Jan2023'!D75</f>
        <v>AGN Central 1</v>
      </c>
      <c r="C81" s="287">
        <f>'Tariffs Jan2023'!E75</f>
        <v>44743</v>
      </c>
      <c r="D81" s="85">
        <f>365*'Tariffs Jan2023'!H75/100</f>
        <v>281.68045454545455</v>
      </c>
      <c r="E81" s="85">
        <f>IF($C$5*'Tariffs Jan2023'!AK75/'Tariffs Jan2023'!AI75&gt;='Tariffs Jan2023'!J75,( 'Tariffs Jan2023'!J75*'Tariffs Jan2023'!O75/100)* 'Tariffs Jan2023'!AI75,($C$5*'Tariffs Jan2023'!AK75/'Tariffs Jan2023'!AI75*'Tariffs Jan2023'!O75/100)* 'Tariffs Jan2023'!AI75)</f>
        <v>180.35181818181815</v>
      </c>
      <c r="F81" s="85">
        <f>IF($C$5*'Tariffs Jan2023'!AK75/'Tariffs Jan2023'!AI75&lt;'Tariffs Jan2023'!J75,0,IF($C$5*'Tariffs Jan2023'!AK75/'Tariffs Jan2023'!AI75&lt;='Tariffs Jan2023'!K75,($C$5*'Tariffs Jan2023'!AK75/'Tariffs Jan2023'!AI75-'Tariffs Jan2023'!J75)*('Tariffs Jan2023'!P75/100)*'Tariffs Jan2023'!AI75,('Tariffs Jan2023'!K75-'Tariffs Jan2023'!J75)*('Tariffs Jan2023'!P75/100)*'Tariffs Jan2023'!AI75))</f>
        <v>124.90636363636364</v>
      </c>
      <c r="G81" s="85">
        <f>IF($C$5*'Tariffs Jan2023'!AK75/'Tariffs Jan2023'!AI75&lt;'Tariffs Jan2023'!K75,0,IF($C$5*'Tariffs Jan2023'!AK75/'Tariffs Jan2023'!AI75&lt;='Tariffs Jan2023'!L75,($C$5*'Tariffs Jan2023'!AK75/'Tariffs Jan2023'!AI75-'Tariffs Jan2023'!K75)*('Tariffs Jan2023'!Q75/100)*'Tariffs Jan2023'!AI75,('Tariffs Jan2023'!L75-'Tariffs Jan2023'!K75)*('Tariffs Jan2023'!Q75/100)*'Tariffs Jan2023'!AI75))</f>
        <v>0</v>
      </c>
      <c r="H81" s="85">
        <f>IF($C$5*'Tariffs Jan2023'!AK75/'Tariffs Jan2023'!AI75&lt;'Tariffs Jan2023'!L75,0,IF($C$5*'Tariffs Jan2023'!AK75/'Tariffs Jan2023'!AI75&lt;='Tariffs Jan2023'!M75,($C$5*'Tariffs Jan2023'!AK75/'Tariffs Jan2023'!AI75-'Tariffs Jan2023'!L75)*('Tariffs Jan2023'!R75/100)*'Tariffs Jan2023'!AI75,('Tariffs Jan2023'!M75-'Tariffs Jan2023'!L75)*('Tariffs Jan2023'!R75/100)*'Tariffs Jan2023'!AI75))</f>
        <v>0</v>
      </c>
      <c r="I81" s="85">
        <f>IF(($C$5*'Tariffs Jan2023'!AK75/'Tariffs Jan2023'!AI75&gt;'Tariffs Jan2023'!M75),($C$5*'Tariffs Jan2023'!AK75/'Tariffs Jan2023'!AI75-'Tariffs Jan2023'!M75)*'Tariffs Jan2023'!S75/100*'Tariffs Jan2023'!AI75,0)</f>
        <v>578.86363636363626</v>
      </c>
      <c r="J81" s="85">
        <f>IF($C$5*'Tariffs Jan2023'!AL75/'Tariffs Jan2023'!AJ75&gt;='Tariffs Jan2023'!J75,('Tariffs Jan2023'!J75*'Tariffs Jan2023'!U75/100)* 'Tariffs Jan2023'!AJ75,($C$5*'Tariffs Jan2023'!AL75/'Tariffs Jan2023'!AJ75*'Tariffs Jan2023'!U75/100)* 'Tariffs Jan2023'!AJ75)</f>
        <v>180.35181818181815</v>
      </c>
      <c r="K81" s="85">
        <f>IF($C$5*'Tariffs Jan2023'!AL75/'Tariffs Jan2023'!AJ75&lt;'Tariffs Jan2023'!J75,0,IF($C$5*'Tariffs Jan2023'!AL75/'Tariffs Jan2023'!AJ75&lt;='Tariffs Jan2023'!K75,($C$5*'Tariffs Jan2023'!AL75/'Tariffs Jan2023'!AJ75-'Tariffs Jan2023'!J75)*('Tariffs Jan2023'!V75/100)*'Tariffs Jan2023'!AJ75,('Tariffs Jan2023'!K75-'Tariffs Jan2023'!J75)*('Tariffs Jan2023'!V75/100)*'Tariffs Jan2023'!AJ75))</f>
        <v>124.90636363636364</v>
      </c>
      <c r="L81" s="85">
        <f>IF($C$5*'Tariffs Jan2023'!AL75/'Tariffs Jan2023'!AJ75&lt;'Tariffs Jan2023'!K75,0,IF($C$5*'Tariffs Jan2023'!AL75/'Tariffs Jan2023'!AJ75&lt;='Tariffs Jan2023'!L75,($C$5*'Tariffs Jan2023'!AL75/'Tariffs Jan2023'!AJ75-'Tariffs Jan2023'!K75)*('Tariffs Jan2023'!W75/100)*'Tariffs Jan2023'!AJ75,('Tariffs Jan2023'!L75-'Tariffs Jan2023'!K75)*('Tariffs Jan2023'!W75/100)*'Tariffs Jan2023'!AJ75))</f>
        <v>0</v>
      </c>
      <c r="M81" s="85">
        <f>IF($C$5*'Tariffs Jan2023'!AL75/'Tariffs Jan2023'!AJ75&lt;'Tariffs Jan2023'!L75,0,IF($C$5*'Tariffs Jan2023'!AL75/'Tariffs Jan2023'!AJ75&lt;='Tariffs Jan2023'!M75,($C$5*'Tariffs Jan2023'!AL75/'Tariffs Jan2023'!AJ75-'Tariffs Jan2023'!L75)*('Tariffs Jan2023'!X75/100)*'Tariffs Jan2023'!AJ75,('Tariffs Jan2023'!M75-'Tariffs Jan2023'!L75)*('Tariffs Jan2023'!X75/100)*'Tariffs Jan2023'!AJ75))</f>
        <v>0</v>
      </c>
      <c r="N81" s="85">
        <f>IF(($C$5*'Tariffs Jan2023'!AL75/'Tariffs Jan2023'!AJ75&gt;'Tariffs Jan2023'!M75),($C$5*'Tariffs Jan2023'!AL75/'Tariffs Jan2023'!AJ75-'Tariffs Jan2023'!M75)*'Tariffs Jan2023'!Y75/100*'Tariffs Jan2023'!AJ75,0)</f>
        <v>578.86363636363626</v>
      </c>
      <c r="O81" s="73">
        <f t="shared" si="0"/>
        <v>2049.9240909090904</v>
      </c>
      <c r="P81" s="498">
        <f t="shared" si="1"/>
        <v>2254.9164999999998</v>
      </c>
      <c r="Q81" s="564"/>
      <c r="R81" s="564"/>
      <c r="S81" s="564"/>
      <c r="T81" s="564"/>
      <c r="U81" s="564"/>
      <c r="V81" s="564"/>
    </row>
    <row r="82" spans="1:22" ht="14" thickTop="1" x14ac:dyDescent="0.15">
      <c r="A82" s="286" t="str">
        <f>'Tariffs Jan2023'!F76</f>
        <v>GloBird</v>
      </c>
      <c r="B82" s="47" t="str">
        <f>'Tariffs Jan2023'!D76</f>
        <v>AGN Central 1</v>
      </c>
      <c r="C82" s="287">
        <f>'Tariffs Jan2023'!E76</f>
        <v>44760</v>
      </c>
      <c r="D82" s="85">
        <f>365*'Tariffs Jan2023'!H76/100</f>
        <v>292</v>
      </c>
      <c r="E82" s="85">
        <f>IF($C$5*'Tariffs Jan2023'!AK76/'Tariffs Jan2023'!AI76&gt;='Tariffs Jan2023'!J76,( 'Tariffs Jan2023'!J76*'Tariffs Jan2023'!O76/100)* 'Tariffs Jan2023'!AI76,($C$5*'Tariffs Jan2023'!AK76/'Tariffs Jan2023'!AI76*'Tariffs Jan2023'!O76/100)* 'Tariffs Jan2023'!AI76)</f>
        <v>504</v>
      </c>
      <c r="F82" s="85">
        <f>IF($C$5*'Tariffs Jan2023'!AK76/'Tariffs Jan2023'!AI76&lt;'Tariffs Jan2023'!J76,0,IF($C$5*'Tariffs Jan2023'!AK76/'Tariffs Jan2023'!AI76&lt;='Tariffs Jan2023'!K76,($C$5*'Tariffs Jan2023'!AK76/'Tariffs Jan2023'!AI76-'Tariffs Jan2023'!J76)*('Tariffs Jan2023'!P76/100)*'Tariffs Jan2023'!AI76,('Tariffs Jan2023'!K76-'Tariffs Jan2023'!J76)*('Tariffs Jan2023'!P76/100)*'Tariffs Jan2023'!AI76))</f>
        <v>0</v>
      </c>
      <c r="G82" s="85">
        <f>IF($C$5*'Tariffs Jan2023'!AK76/'Tariffs Jan2023'!AI76&lt;'Tariffs Jan2023'!K76,0,IF($C$5*'Tariffs Jan2023'!AK76/'Tariffs Jan2023'!AI76&lt;='Tariffs Jan2023'!L76,($C$5*'Tariffs Jan2023'!AK76/'Tariffs Jan2023'!AI76-'Tariffs Jan2023'!K76)*('Tariffs Jan2023'!Q76/100)*'Tariffs Jan2023'!AI76,('Tariffs Jan2023'!L76-'Tariffs Jan2023'!K76)*('Tariffs Jan2023'!Q76/100)*'Tariffs Jan2023'!AI76))</f>
        <v>0</v>
      </c>
      <c r="H82" s="85">
        <f>IF($C$5*'Tariffs Jan2023'!AK76/'Tariffs Jan2023'!AI76&lt;'Tariffs Jan2023'!L76,0,IF($C$5*'Tariffs Jan2023'!AK76/'Tariffs Jan2023'!AI76&lt;='Tariffs Jan2023'!M76,($C$5*'Tariffs Jan2023'!AK76/'Tariffs Jan2023'!AI76-'Tariffs Jan2023'!L76)*('Tariffs Jan2023'!R76/100)*'Tariffs Jan2023'!AI76,('Tariffs Jan2023'!M76-'Tariffs Jan2023'!L76)*('Tariffs Jan2023'!R76/100)*'Tariffs Jan2023'!AI76))</f>
        <v>0</v>
      </c>
      <c r="I82" s="85">
        <f>IF(($C$5*'Tariffs Jan2023'!AK76/'Tariffs Jan2023'!AI76&gt;'Tariffs Jan2023'!M76),($C$5*'Tariffs Jan2023'!AK76/'Tariffs Jan2023'!AI76-'Tariffs Jan2023'!M76)*'Tariffs Jan2023'!S76/100*'Tariffs Jan2023'!AI76,0)</f>
        <v>1125</v>
      </c>
      <c r="J82" s="85">
        <f>IF($C$5*'Tariffs Jan2023'!AL76/'Tariffs Jan2023'!AJ76&gt;='Tariffs Jan2023'!J76,('Tariffs Jan2023'!J76*'Tariffs Jan2023'!U76/100)* 'Tariffs Jan2023'!AJ76,($C$5*'Tariffs Jan2023'!AL76/'Tariffs Jan2023'!AJ76*'Tariffs Jan2023'!U76/100)* 'Tariffs Jan2023'!AJ76)</f>
        <v>504</v>
      </c>
      <c r="K82" s="85">
        <f>IF($C$5*'Tariffs Jan2023'!AL76/'Tariffs Jan2023'!AJ76&lt;'Tariffs Jan2023'!J76,0,IF($C$5*'Tariffs Jan2023'!AL76/'Tariffs Jan2023'!AJ76&lt;='Tariffs Jan2023'!K76,($C$5*'Tariffs Jan2023'!AL76/'Tariffs Jan2023'!AJ76-'Tariffs Jan2023'!J76)*('Tariffs Jan2023'!V76/100)*'Tariffs Jan2023'!AJ76,('Tariffs Jan2023'!K76-'Tariffs Jan2023'!J76)*('Tariffs Jan2023'!V76/100)*'Tariffs Jan2023'!AJ76))</f>
        <v>0</v>
      </c>
      <c r="L82" s="85">
        <f>IF($C$5*'Tariffs Jan2023'!AL76/'Tariffs Jan2023'!AJ76&lt;'Tariffs Jan2023'!K76,0,IF($C$5*'Tariffs Jan2023'!AL76/'Tariffs Jan2023'!AJ76&lt;='Tariffs Jan2023'!L76,($C$5*'Tariffs Jan2023'!AL76/'Tariffs Jan2023'!AJ76-'Tariffs Jan2023'!K76)*('Tariffs Jan2023'!W76/100)*'Tariffs Jan2023'!AJ76,('Tariffs Jan2023'!L76-'Tariffs Jan2023'!K76)*('Tariffs Jan2023'!W76/100)*'Tariffs Jan2023'!AJ76))</f>
        <v>0</v>
      </c>
      <c r="M82" s="85">
        <f>IF($C$5*'Tariffs Jan2023'!AL76/'Tariffs Jan2023'!AJ76&lt;'Tariffs Jan2023'!L76,0,IF($C$5*'Tariffs Jan2023'!AL76/'Tariffs Jan2023'!AJ76&lt;='Tariffs Jan2023'!M76,($C$5*'Tariffs Jan2023'!AL76/'Tariffs Jan2023'!AJ76-'Tariffs Jan2023'!L76)*('Tariffs Jan2023'!X76/100)*'Tariffs Jan2023'!AJ76,('Tariffs Jan2023'!M76-'Tariffs Jan2023'!L76)*('Tariffs Jan2023'!X76/100)*'Tariffs Jan2023'!AJ76))</f>
        <v>0</v>
      </c>
      <c r="N82" s="85">
        <f>IF(($C$5*'Tariffs Jan2023'!AL76/'Tariffs Jan2023'!AJ76&gt;'Tariffs Jan2023'!M76),($C$5*'Tariffs Jan2023'!AL76/'Tariffs Jan2023'!AJ76-'Tariffs Jan2023'!M76)*'Tariffs Jan2023'!Y76/100*'Tariffs Jan2023'!AJ76,0)</f>
        <v>1125</v>
      </c>
      <c r="O82" s="73">
        <f t="shared" si="0"/>
        <v>3550</v>
      </c>
      <c r="P82" s="498">
        <f t="shared" si="1"/>
        <v>3905.0000000000005</v>
      </c>
      <c r="Q82" s="564"/>
      <c r="R82" s="564"/>
      <c r="S82" s="564"/>
      <c r="T82" s="564"/>
      <c r="U82" s="564"/>
      <c r="V82" s="564"/>
    </row>
    <row r="83" spans="1:22" s="289" customFormat="1" ht="14" thickBot="1" x14ac:dyDescent="0.2">
      <c r="A83" s="286" t="str">
        <f>'Tariffs Jan2023'!F77</f>
        <v>Powershop</v>
      </c>
      <c r="B83" s="47" t="str">
        <f>'Tariffs Jan2023'!D77</f>
        <v>AGN Central 1</v>
      </c>
      <c r="C83" s="287">
        <f>'Tariffs Jan2023'!E77</f>
        <v>44927</v>
      </c>
      <c r="D83" s="85">
        <f>365*'Tariffs Jan2023'!H77/100</f>
        <v>287.45409090909089</v>
      </c>
      <c r="E83" s="85">
        <f>((C$5*'Tariffs Jan2023'!AK77/'Tariffs Jan2023'!AI77)*('Tariffs Jan2023'!O77/100))*'Tariffs Jan2023'!AI77</f>
        <v>641.4545454545455</v>
      </c>
      <c r="F83" s="85">
        <v>0</v>
      </c>
      <c r="G83" s="85">
        <v>0</v>
      </c>
      <c r="H83" s="85">
        <v>0</v>
      </c>
      <c r="I83" s="85">
        <v>0</v>
      </c>
      <c r="J83" s="85">
        <f>((C$5*'Tariffs Jan2023'!AL77/'Tariffs Jan2023'!AJ77)*('Tariffs Jan2023'!U77/100))*'Tariffs Jan2023'!AJ77</f>
        <v>641.4545454545455</v>
      </c>
      <c r="K83" s="85">
        <v>0</v>
      </c>
      <c r="L83" s="85">
        <v>0</v>
      </c>
      <c r="M83" s="85">
        <v>0</v>
      </c>
      <c r="N83" s="85">
        <v>0</v>
      </c>
      <c r="O83" s="73">
        <f t="shared" si="0"/>
        <v>1570.3631818181818</v>
      </c>
      <c r="P83" s="498">
        <f t="shared" si="1"/>
        <v>1727.3995000000002</v>
      </c>
      <c r="Q83" s="564"/>
      <c r="R83" s="564"/>
      <c r="S83" s="564"/>
      <c r="T83" s="564"/>
      <c r="U83" s="564"/>
      <c r="V83" s="564"/>
    </row>
    <row r="84" spans="1:22" ht="14" thickTop="1" x14ac:dyDescent="0.15">
      <c r="A84" s="286" t="str">
        <f>'Tariffs Jan2023'!F78</f>
        <v>1st Energy</v>
      </c>
      <c r="B84" s="47" t="str">
        <f>'Tariffs Jan2023'!D78</f>
        <v>AGN Central 1</v>
      </c>
      <c r="C84" s="287">
        <f>'Tariffs Jan2023'!E78</f>
        <v>44927</v>
      </c>
      <c r="D84" s="85">
        <f>365*'Tariffs Jan2023'!H78/100</f>
        <v>302.95</v>
      </c>
      <c r="E84" s="85">
        <f>IF($C$5*'Tariffs Jan2023'!AK78/'Tariffs Jan2023'!AI78&gt;='Tariffs Jan2023'!J78,( 'Tariffs Jan2023'!J78*'Tariffs Jan2023'!O78/100)* 'Tariffs Jan2023'!AI78,($C$5*'Tariffs Jan2023'!AK78/'Tariffs Jan2023'!AI78*'Tariffs Jan2023'!O78/100)* 'Tariffs Jan2023'!AI78)</f>
        <v>280.79999999999995</v>
      </c>
      <c r="F84" s="85">
        <f>IF($C$5*'Tariffs Jan2023'!AK78/'Tariffs Jan2023'!AI78&lt;'Tariffs Jan2023'!J78,0,IF($C$5*'Tariffs Jan2023'!AK78/'Tariffs Jan2023'!AI78&lt;='Tariffs Jan2023'!K78,($C$5*'Tariffs Jan2023'!AK78/'Tariffs Jan2023'!AI78-'Tariffs Jan2023'!J78)*('Tariffs Jan2023'!P78/100)*'Tariffs Jan2023'!AI78,('Tariffs Jan2023'!K78-'Tariffs Jan2023'!J78)*('Tariffs Jan2023'!P78/100)*'Tariffs Jan2023'!AI78))</f>
        <v>414</v>
      </c>
      <c r="G84" s="85">
        <f>IF($C$5*'Tariffs Jan2023'!AK78/'Tariffs Jan2023'!AI78&lt;'Tariffs Jan2023'!K78,0,IF($C$5*'Tariffs Jan2023'!AK78/'Tariffs Jan2023'!AI78&lt;='Tariffs Jan2023'!L78,($C$5*'Tariffs Jan2023'!AK78/'Tariffs Jan2023'!AI78-'Tariffs Jan2023'!K78)*('Tariffs Jan2023'!Q78/100)*'Tariffs Jan2023'!AI78,('Tariffs Jan2023'!L78-'Tariffs Jan2023'!K78)*('Tariffs Jan2023'!Q78/100)*'Tariffs Jan2023'!AI78))</f>
        <v>0</v>
      </c>
      <c r="H84" s="85">
        <f>IF($C$5*'Tariffs Jan2023'!AK78/'Tariffs Jan2023'!AI78&lt;'Tariffs Jan2023'!L78,0,IF($C$5*'Tariffs Jan2023'!AK78/'Tariffs Jan2023'!AI78&lt;='Tariffs Jan2023'!M78,($C$5*'Tariffs Jan2023'!AK78/'Tariffs Jan2023'!AI78-'Tariffs Jan2023'!L78)*('Tariffs Jan2023'!R78/100)*'Tariffs Jan2023'!AI78,('Tariffs Jan2023'!M78-'Tariffs Jan2023'!L78)*('Tariffs Jan2023'!R78/100)*'Tariffs Jan2023'!AI78))</f>
        <v>0</v>
      </c>
      <c r="I84" s="85">
        <f>IF(($C$5*'Tariffs Jan2023'!AK78/'Tariffs Jan2023'!AI78&gt;'Tariffs Jan2023'!M78),($C$5*'Tariffs Jan2023'!AK78/'Tariffs Jan2023'!AI78-'Tariffs Jan2023'!M78)*'Tariffs Jan2023'!S78/100*'Tariffs Jan2023'!AI78,0)</f>
        <v>666.90000000000009</v>
      </c>
      <c r="J84" s="85">
        <f>IF($C$5*'Tariffs Jan2023'!AL78/'Tariffs Jan2023'!AJ78&gt;='Tariffs Jan2023'!J78,('Tariffs Jan2023'!J78*'Tariffs Jan2023'!U78/100)* 'Tariffs Jan2023'!AJ78,($C$5*'Tariffs Jan2023'!AL78/'Tariffs Jan2023'!AJ78*'Tariffs Jan2023'!U78/100)* 'Tariffs Jan2023'!AJ78)</f>
        <v>280.79999999999995</v>
      </c>
      <c r="K84" s="85">
        <f>IF($C$5*'Tariffs Jan2023'!AL78/'Tariffs Jan2023'!AJ78&lt;'Tariffs Jan2023'!J78,0,IF($C$5*'Tariffs Jan2023'!AL78/'Tariffs Jan2023'!AJ78&lt;='Tariffs Jan2023'!K78,($C$5*'Tariffs Jan2023'!AL78/'Tariffs Jan2023'!AJ78-'Tariffs Jan2023'!J78)*('Tariffs Jan2023'!V78/100)*'Tariffs Jan2023'!AJ78,('Tariffs Jan2023'!K78-'Tariffs Jan2023'!J78)*('Tariffs Jan2023'!V78/100)*'Tariffs Jan2023'!AJ78))</f>
        <v>414</v>
      </c>
      <c r="L84" s="85">
        <f>IF($C$5*'Tariffs Jan2023'!AL78/'Tariffs Jan2023'!AJ78&lt;'Tariffs Jan2023'!K78,0,IF($C$5*'Tariffs Jan2023'!AL78/'Tariffs Jan2023'!AJ78&lt;='Tariffs Jan2023'!L78,($C$5*'Tariffs Jan2023'!AL78/'Tariffs Jan2023'!AJ78-'Tariffs Jan2023'!K78)*('Tariffs Jan2023'!W78/100)*'Tariffs Jan2023'!AJ78,('Tariffs Jan2023'!L78-'Tariffs Jan2023'!K78)*('Tariffs Jan2023'!W78/100)*'Tariffs Jan2023'!AJ78))</f>
        <v>0</v>
      </c>
      <c r="M84" s="85">
        <f>IF($C$5*'Tariffs Jan2023'!AL78/'Tariffs Jan2023'!AJ78&lt;'Tariffs Jan2023'!L78,0,IF($C$5*'Tariffs Jan2023'!AL78/'Tariffs Jan2023'!AJ78&lt;='Tariffs Jan2023'!M78,($C$5*'Tariffs Jan2023'!AL78/'Tariffs Jan2023'!AJ78-'Tariffs Jan2023'!L78)*('Tariffs Jan2023'!X78/100)*'Tariffs Jan2023'!AJ78,('Tariffs Jan2023'!M78-'Tariffs Jan2023'!L78)*('Tariffs Jan2023'!X78/100)*'Tariffs Jan2023'!AJ78))</f>
        <v>0</v>
      </c>
      <c r="N84" s="85">
        <f>IF(($C$5*'Tariffs Jan2023'!AL78/'Tariffs Jan2023'!AJ78&gt;'Tariffs Jan2023'!M78),($C$5*'Tariffs Jan2023'!AL78/'Tariffs Jan2023'!AJ78-'Tariffs Jan2023'!M78)*'Tariffs Jan2023'!Y78/100*'Tariffs Jan2023'!AJ78,0)</f>
        <v>666.90000000000009</v>
      </c>
      <c r="O84" s="73">
        <f t="shared" si="0"/>
        <v>3026.35</v>
      </c>
      <c r="P84" s="498">
        <f t="shared" si="1"/>
        <v>3328.9850000000001</v>
      </c>
      <c r="Q84" s="564"/>
      <c r="R84" s="564"/>
      <c r="S84" s="564"/>
      <c r="T84" s="564"/>
      <c r="U84" s="564"/>
      <c r="V84" s="564"/>
    </row>
    <row r="85" spans="1:22" x14ac:dyDescent="0.15">
      <c r="A85" s="286" t="str">
        <f>'Tariffs Jan2023'!F79</f>
        <v>Discover Energy</v>
      </c>
      <c r="B85" s="47" t="str">
        <f>'Tariffs Jan2023'!D79</f>
        <v>AGN Central 1</v>
      </c>
      <c r="C85" s="287">
        <f>'Tariffs Jan2023'!E79</f>
        <v>44958</v>
      </c>
      <c r="D85" s="85">
        <f>365*'Tariffs Jan2023'!H79/100</f>
        <v>328.49999999999994</v>
      </c>
      <c r="E85" s="85">
        <f>IF($C$5*'Tariffs Jan2023'!AK79/'Tariffs Jan2023'!AI79&gt;='Tariffs Jan2023'!J79,( 'Tariffs Jan2023'!J79*'Tariffs Jan2023'!O79/100)* 'Tariffs Jan2023'!AI79,($C$5*'Tariffs Jan2023'!AK79/'Tariffs Jan2023'!AI79*'Tariffs Jan2023'!O79/100)* 'Tariffs Jan2023'!AI79)</f>
        <v>207.27</v>
      </c>
      <c r="F85" s="85">
        <f>IF($C$5*'Tariffs Jan2023'!AK79/'Tariffs Jan2023'!AI79&lt;'Tariffs Jan2023'!J79,0,IF($C$5*'Tariffs Jan2023'!AK79/'Tariffs Jan2023'!AI79&lt;='Tariffs Jan2023'!K79,($C$5*'Tariffs Jan2023'!AK79/'Tariffs Jan2023'!AI79-'Tariffs Jan2023'!J79)*('Tariffs Jan2023'!P79/100)*'Tariffs Jan2023'!AI79,('Tariffs Jan2023'!K79-'Tariffs Jan2023'!J79)*('Tariffs Jan2023'!P79/100)*'Tariffs Jan2023'!AI79))</f>
        <v>162.60000000000002</v>
      </c>
      <c r="G85" s="85">
        <f>IF($C$5*'Tariffs Jan2023'!AK79/'Tariffs Jan2023'!AI79&lt;'Tariffs Jan2023'!K79,0,IF($C$5*'Tariffs Jan2023'!AK79/'Tariffs Jan2023'!AI79&lt;='Tariffs Jan2023'!L79,($C$5*'Tariffs Jan2023'!AK79/'Tariffs Jan2023'!AI79-'Tariffs Jan2023'!K79)*('Tariffs Jan2023'!Q79/100)*'Tariffs Jan2023'!AI79,('Tariffs Jan2023'!L79-'Tariffs Jan2023'!K79)*('Tariffs Jan2023'!Q79/100)*'Tariffs Jan2023'!AI79))</f>
        <v>0</v>
      </c>
      <c r="H85" s="85">
        <f>IF($C$5*'Tariffs Jan2023'!AK79/'Tariffs Jan2023'!AI79&lt;'Tariffs Jan2023'!L79,0,IF($C$5*'Tariffs Jan2023'!AK79/'Tariffs Jan2023'!AI79&lt;='Tariffs Jan2023'!M79,($C$5*'Tariffs Jan2023'!AK79/'Tariffs Jan2023'!AI79-'Tariffs Jan2023'!L79)*('Tariffs Jan2023'!R79/100)*'Tariffs Jan2023'!AI79,('Tariffs Jan2023'!M79-'Tariffs Jan2023'!L79)*('Tariffs Jan2023'!R79/100)*'Tariffs Jan2023'!AI79))</f>
        <v>0</v>
      </c>
      <c r="I85" s="85">
        <f>IF(($C$5*'Tariffs Jan2023'!AK79/'Tariffs Jan2023'!AI79&gt;'Tariffs Jan2023'!M79),($C$5*'Tariffs Jan2023'!AK79/'Tariffs Jan2023'!AI79-'Tariffs Jan2023'!M79)*'Tariffs Jan2023'!S79/100*'Tariffs Jan2023'!AI79,0)</f>
        <v>697.5</v>
      </c>
      <c r="J85" s="85">
        <f>IF($C$5*'Tariffs Jan2023'!AL79/'Tariffs Jan2023'!AJ79&gt;='Tariffs Jan2023'!J79,('Tariffs Jan2023'!J79*'Tariffs Jan2023'!U79/100)* 'Tariffs Jan2023'!AJ79,($C$5*'Tariffs Jan2023'!AL79/'Tariffs Jan2023'!AJ79*'Tariffs Jan2023'!U79/100)* 'Tariffs Jan2023'!AJ79)</f>
        <v>207.27</v>
      </c>
      <c r="K85" s="85">
        <f>IF($C$5*'Tariffs Jan2023'!AL79/'Tariffs Jan2023'!AJ79&lt;'Tariffs Jan2023'!J79,0,IF($C$5*'Tariffs Jan2023'!AL79/'Tariffs Jan2023'!AJ79&lt;='Tariffs Jan2023'!K79,($C$5*'Tariffs Jan2023'!AL79/'Tariffs Jan2023'!AJ79-'Tariffs Jan2023'!J79)*('Tariffs Jan2023'!V79/100)*'Tariffs Jan2023'!AJ79,('Tariffs Jan2023'!K79-'Tariffs Jan2023'!J79)*('Tariffs Jan2023'!V79/100)*'Tariffs Jan2023'!AJ79))</f>
        <v>162.60000000000002</v>
      </c>
      <c r="L85" s="85">
        <f>IF($C$5*'Tariffs Jan2023'!AL79/'Tariffs Jan2023'!AJ79&lt;'Tariffs Jan2023'!K79,0,IF($C$5*'Tariffs Jan2023'!AL79/'Tariffs Jan2023'!AJ79&lt;='Tariffs Jan2023'!L79,($C$5*'Tariffs Jan2023'!AL79/'Tariffs Jan2023'!AJ79-'Tariffs Jan2023'!K79)*('Tariffs Jan2023'!W79/100)*'Tariffs Jan2023'!AJ79,('Tariffs Jan2023'!L79-'Tariffs Jan2023'!K79)*('Tariffs Jan2023'!W79/100)*'Tariffs Jan2023'!AJ79))</f>
        <v>0</v>
      </c>
      <c r="M85" s="85">
        <f>IF($C$5*'Tariffs Jan2023'!AL79/'Tariffs Jan2023'!AJ79&lt;'Tariffs Jan2023'!L79,0,IF($C$5*'Tariffs Jan2023'!AL79/'Tariffs Jan2023'!AJ79&lt;='Tariffs Jan2023'!M79,($C$5*'Tariffs Jan2023'!AL79/'Tariffs Jan2023'!AJ79-'Tariffs Jan2023'!L79)*('Tariffs Jan2023'!X79/100)*'Tariffs Jan2023'!AJ79,('Tariffs Jan2023'!M79-'Tariffs Jan2023'!L79)*('Tariffs Jan2023'!X79/100)*'Tariffs Jan2023'!AJ79))</f>
        <v>0</v>
      </c>
      <c r="N85" s="85">
        <f>IF(($C$5*'Tariffs Jan2023'!AL79/'Tariffs Jan2023'!AJ79&gt;'Tariffs Jan2023'!M79),($C$5*'Tariffs Jan2023'!AL79/'Tariffs Jan2023'!AJ79-'Tariffs Jan2023'!M79)*'Tariffs Jan2023'!Y79/100*'Tariffs Jan2023'!AJ79,0)</f>
        <v>697.5</v>
      </c>
      <c r="O85" s="73">
        <f t="shared" si="0"/>
        <v>2463.2399999999998</v>
      </c>
      <c r="P85" s="498">
        <f t="shared" si="1"/>
        <v>2709.5639999999999</v>
      </c>
      <c r="Q85" s="564"/>
      <c r="R85" s="564"/>
      <c r="S85" s="564"/>
      <c r="T85" s="564"/>
      <c r="U85" s="564"/>
      <c r="V85" s="564"/>
    </row>
    <row r="86" spans="1:22" x14ac:dyDescent="0.15">
      <c r="A86" s="286" t="str">
        <f>'Tariffs Jan2023'!F80</f>
        <v>Tango Energy</v>
      </c>
      <c r="B86" s="47" t="str">
        <f>'Tariffs Jan2023'!D80</f>
        <v>AGN Central 1</v>
      </c>
      <c r="C86" s="287">
        <f>'Tariffs Jan2023'!E80</f>
        <v>44958</v>
      </c>
      <c r="D86" s="85">
        <f>365*'Tariffs Jan2023'!H80/100</f>
        <v>401.49999999999994</v>
      </c>
      <c r="E86" s="85">
        <f>IF($C$5*'Tariffs Jan2023'!AK80/'Tariffs Jan2023'!AI80&gt;='Tariffs Jan2023'!J80,( 'Tariffs Jan2023'!J80*'Tariffs Jan2023'!O80/100)* 'Tariffs Jan2023'!AI80,($C$5*'Tariffs Jan2023'!AK80/'Tariffs Jan2023'!AI80*'Tariffs Jan2023'!O80/100)* 'Tariffs Jan2023'!AI80)</f>
        <v>187.52999999999997</v>
      </c>
      <c r="F86" s="85">
        <f>IF($C$5*'Tariffs Jan2023'!AK80/'Tariffs Jan2023'!AI80&lt;'Tariffs Jan2023'!J80,0,IF($C$5*'Tariffs Jan2023'!AK80/'Tariffs Jan2023'!AI80&lt;='Tariffs Jan2023'!K80,($C$5*'Tariffs Jan2023'!AK80/'Tariffs Jan2023'!AI80-'Tariffs Jan2023'!J80)*('Tariffs Jan2023'!P80/100)*'Tariffs Jan2023'!AI80,('Tariffs Jan2023'!K80-'Tariffs Jan2023'!J80)*('Tariffs Jan2023'!P80/100)*'Tariffs Jan2023'!AI80))</f>
        <v>149.99850000000001</v>
      </c>
      <c r="G86" s="85">
        <f>IF($C$5*'Tariffs Jan2023'!AK80/'Tariffs Jan2023'!AI80&lt;'Tariffs Jan2023'!K80,0,IF($C$5*'Tariffs Jan2023'!AK80/'Tariffs Jan2023'!AI80&lt;='Tariffs Jan2023'!L80,($C$5*'Tariffs Jan2023'!AK80/'Tariffs Jan2023'!AI80-'Tariffs Jan2023'!K80)*('Tariffs Jan2023'!Q80/100)*'Tariffs Jan2023'!AI80,('Tariffs Jan2023'!L80-'Tariffs Jan2023'!K80)*('Tariffs Jan2023'!Q80/100)*'Tariffs Jan2023'!AI80))</f>
        <v>0</v>
      </c>
      <c r="H86" s="85">
        <f>IF($C$5*'Tariffs Jan2023'!AK80/'Tariffs Jan2023'!AI80&lt;'Tariffs Jan2023'!L80,0,IF($C$5*'Tariffs Jan2023'!AK80/'Tariffs Jan2023'!AI80&lt;='Tariffs Jan2023'!M80,($C$5*'Tariffs Jan2023'!AK80/'Tariffs Jan2023'!AI80-'Tariffs Jan2023'!L80)*('Tariffs Jan2023'!R80/100)*'Tariffs Jan2023'!AI80,('Tariffs Jan2023'!M80-'Tariffs Jan2023'!L80)*('Tariffs Jan2023'!R80/100)*'Tariffs Jan2023'!AI80))</f>
        <v>0</v>
      </c>
      <c r="I86" s="85">
        <f>IF(($C$5*'Tariffs Jan2023'!AK80/'Tariffs Jan2023'!AI80&gt;'Tariffs Jan2023'!M80),($C$5*'Tariffs Jan2023'!AK80/'Tariffs Jan2023'!AI80-'Tariffs Jan2023'!M80)*'Tariffs Jan2023'!S80/100*'Tariffs Jan2023'!AI80,0)</f>
        <v>818.99999999999977</v>
      </c>
      <c r="J86" s="85">
        <f>IF($C$5*'Tariffs Jan2023'!AL80/'Tariffs Jan2023'!AJ80&gt;='Tariffs Jan2023'!J80,('Tariffs Jan2023'!J80*'Tariffs Jan2023'!U80/100)* 'Tariffs Jan2023'!AJ80,($C$5*'Tariffs Jan2023'!AL80/'Tariffs Jan2023'!AJ80*'Tariffs Jan2023'!U80/100)* 'Tariffs Jan2023'!AJ80)</f>
        <v>187.52999999999997</v>
      </c>
      <c r="K86" s="85">
        <f>IF($C$5*'Tariffs Jan2023'!AL80/'Tariffs Jan2023'!AJ80&lt;'Tariffs Jan2023'!J80,0,IF($C$5*'Tariffs Jan2023'!AL80/'Tariffs Jan2023'!AJ80&lt;='Tariffs Jan2023'!K80,($C$5*'Tariffs Jan2023'!AL80/'Tariffs Jan2023'!AJ80-'Tariffs Jan2023'!J80)*('Tariffs Jan2023'!V80/100)*'Tariffs Jan2023'!AJ80,('Tariffs Jan2023'!K80-'Tariffs Jan2023'!J80)*('Tariffs Jan2023'!V80/100)*'Tariffs Jan2023'!AJ80))</f>
        <v>149.99850000000001</v>
      </c>
      <c r="L86" s="85">
        <f>IF($C$5*'Tariffs Jan2023'!AL80/'Tariffs Jan2023'!AJ80&lt;'Tariffs Jan2023'!K80,0,IF($C$5*'Tariffs Jan2023'!AL80/'Tariffs Jan2023'!AJ80&lt;='Tariffs Jan2023'!L80,($C$5*'Tariffs Jan2023'!AL80/'Tariffs Jan2023'!AJ80-'Tariffs Jan2023'!K80)*('Tariffs Jan2023'!W80/100)*'Tariffs Jan2023'!AJ80,('Tariffs Jan2023'!L80-'Tariffs Jan2023'!K80)*('Tariffs Jan2023'!W80/100)*'Tariffs Jan2023'!AJ80))</f>
        <v>0</v>
      </c>
      <c r="M86" s="85">
        <f>IF($C$5*'Tariffs Jan2023'!AL80/'Tariffs Jan2023'!AJ80&lt;'Tariffs Jan2023'!L80,0,IF($C$5*'Tariffs Jan2023'!AL80/'Tariffs Jan2023'!AJ80&lt;='Tariffs Jan2023'!M80,($C$5*'Tariffs Jan2023'!AL80/'Tariffs Jan2023'!AJ80-'Tariffs Jan2023'!L80)*('Tariffs Jan2023'!X80/100)*'Tariffs Jan2023'!AJ80,('Tariffs Jan2023'!M80-'Tariffs Jan2023'!L80)*('Tariffs Jan2023'!X80/100)*'Tariffs Jan2023'!AJ80))</f>
        <v>0</v>
      </c>
      <c r="N86" s="85">
        <f>IF(($C$5*'Tariffs Jan2023'!AL80/'Tariffs Jan2023'!AJ80&gt;'Tariffs Jan2023'!M80),($C$5*'Tariffs Jan2023'!AL80/'Tariffs Jan2023'!AJ80-'Tariffs Jan2023'!M80)*'Tariffs Jan2023'!Y80/100*'Tariffs Jan2023'!AJ80,0)</f>
        <v>818.99999999999977</v>
      </c>
      <c r="O86" s="73">
        <f t="shared" ref="O86" si="18">SUM(D86:N86)</f>
        <v>2714.5569999999998</v>
      </c>
      <c r="P86" s="498">
        <f t="shared" ref="P86" si="19">O86*1.1</f>
        <v>2986.0127000000002</v>
      </c>
      <c r="Q86" s="564"/>
      <c r="R86" s="564"/>
      <c r="S86" s="564"/>
      <c r="T86" s="564"/>
      <c r="U86" s="564"/>
      <c r="V86" s="564"/>
    </row>
    <row r="87" spans="1:22" ht="14" thickBot="1" x14ac:dyDescent="0.2">
      <c r="A87" s="288" t="str">
        <f>'Tariffs Jan2023'!F81</f>
        <v xml:space="preserve">Sumo </v>
      </c>
      <c r="B87" s="289" t="str">
        <f>'Tariffs Jan2023'!D81</f>
        <v>AGN Central 1</v>
      </c>
      <c r="C87" s="290">
        <f>'Tariffs Jan2023'!E81</f>
        <v>44927</v>
      </c>
      <c r="D87" s="291">
        <f>365*'Tariffs Jan2023'!H81/100</f>
        <v>383.24999999999994</v>
      </c>
      <c r="E87" s="291">
        <f>IF($C$5*'Tariffs Jan2023'!AK81/'Tariffs Jan2023'!AI81&gt;='Tariffs Jan2023'!J81,( 'Tariffs Jan2023'!J81*'Tariffs Jan2023'!O81/100)* 'Tariffs Jan2023'!AI81,($C$5*'Tariffs Jan2023'!AK81/'Tariffs Jan2023'!AI81*'Tariffs Jan2023'!O81/100)* 'Tariffs Jan2023'!AI81)</f>
        <v>486.00000000000011</v>
      </c>
      <c r="F87" s="291">
        <f>IF($C$5*'Tariffs Jan2023'!AK81/'Tariffs Jan2023'!AI81&lt;'Tariffs Jan2023'!J81,0,IF($C$5*'Tariffs Jan2023'!AK81/'Tariffs Jan2023'!AI81&lt;='Tariffs Jan2023'!K81,($C$5*'Tariffs Jan2023'!AK81/'Tariffs Jan2023'!AI81-'Tariffs Jan2023'!J81)*('Tariffs Jan2023'!P81/100)*'Tariffs Jan2023'!AI81,('Tariffs Jan2023'!K81-'Tariffs Jan2023'!J81)*('Tariffs Jan2023'!P81/100)*'Tariffs Jan2023'!AI81))</f>
        <v>0</v>
      </c>
      <c r="G87" s="291">
        <f>IF($C$5*'Tariffs Jan2023'!AK81/'Tariffs Jan2023'!AI81&lt;'Tariffs Jan2023'!K81,0,IF($C$5*'Tariffs Jan2023'!AK81/'Tariffs Jan2023'!AI81&lt;='Tariffs Jan2023'!L81,($C$5*'Tariffs Jan2023'!AK81/'Tariffs Jan2023'!AI81-'Tariffs Jan2023'!K81)*('Tariffs Jan2023'!Q81/100)*'Tariffs Jan2023'!AI81,('Tariffs Jan2023'!L81-'Tariffs Jan2023'!K81)*('Tariffs Jan2023'!Q81/100)*'Tariffs Jan2023'!AI81))</f>
        <v>0</v>
      </c>
      <c r="H87" s="291">
        <f>IF($C$5*'Tariffs Jan2023'!AK81/'Tariffs Jan2023'!AI81&lt;'Tariffs Jan2023'!L81,0,IF($C$5*'Tariffs Jan2023'!AK81/'Tariffs Jan2023'!AI81&lt;='Tariffs Jan2023'!M81,($C$5*'Tariffs Jan2023'!AK81/'Tariffs Jan2023'!AI81-'Tariffs Jan2023'!L81)*('Tariffs Jan2023'!R81/100)*'Tariffs Jan2023'!AI81,('Tariffs Jan2023'!M81-'Tariffs Jan2023'!L81)*('Tariffs Jan2023'!R81/100)*'Tariffs Jan2023'!AI81))</f>
        <v>0</v>
      </c>
      <c r="I87" s="291">
        <f>IF(($C$5*'Tariffs Jan2023'!AK81/'Tariffs Jan2023'!AI81&gt;'Tariffs Jan2023'!M81),($C$5*'Tariffs Jan2023'!AK81/'Tariffs Jan2023'!AI81-'Tariffs Jan2023'!M81)*'Tariffs Jan2023'!S81/100*'Tariffs Jan2023'!AI81,0)</f>
        <v>1057.4999999999998</v>
      </c>
      <c r="J87" s="291">
        <f>IF($C$5*'Tariffs Jan2023'!AL81/'Tariffs Jan2023'!AJ81&gt;='Tariffs Jan2023'!J81,('Tariffs Jan2023'!J81*'Tariffs Jan2023'!U81/100)* 'Tariffs Jan2023'!AJ81,($C$5*'Tariffs Jan2023'!AL81/'Tariffs Jan2023'!AJ81*'Tariffs Jan2023'!U81/100)* 'Tariffs Jan2023'!AJ81)</f>
        <v>486.00000000000011</v>
      </c>
      <c r="K87" s="291">
        <f>IF($C$5*'Tariffs Jan2023'!AL81/'Tariffs Jan2023'!AJ81&lt;'Tariffs Jan2023'!J81,0,IF($C$5*'Tariffs Jan2023'!AL81/'Tariffs Jan2023'!AJ81&lt;='Tariffs Jan2023'!K81,($C$5*'Tariffs Jan2023'!AL81/'Tariffs Jan2023'!AJ81-'Tariffs Jan2023'!J81)*('Tariffs Jan2023'!V81/100)*'Tariffs Jan2023'!AJ81,('Tariffs Jan2023'!K81-'Tariffs Jan2023'!J81)*('Tariffs Jan2023'!V81/100)*'Tariffs Jan2023'!AJ81))</f>
        <v>0</v>
      </c>
      <c r="L87" s="291">
        <f>IF($C$5*'Tariffs Jan2023'!AL81/'Tariffs Jan2023'!AJ81&lt;'Tariffs Jan2023'!K81,0,IF($C$5*'Tariffs Jan2023'!AL81/'Tariffs Jan2023'!AJ81&lt;='Tariffs Jan2023'!L81,($C$5*'Tariffs Jan2023'!AL81/'Tariffs Jan2023'!AJ81-'Tariffs Jan2023'!K81)*('Tariffs Jan2023'!W81/100)*'Tariffs Jan2023'!AJ81,('Tariffs Jan2023'!L81-'Tariffs Jan2023'!K81)*('Tariffs Jan2023'!W81/100)*'Tariffs Jan2023'!AJ81))</f>
        <v>0</v>
      </c>
      <c r="M87" s="291">
        <f>IF($C$5*'Tariffs Jan2023'!AL81/'Tariffs Jan2023'!AJ81&lt;'Tariffs Jan2023'!L81,0,IF($C$5*'Tariffs Jan2023'!AL81/'Tariffs Jan2023'!AJ81&lt;='Tariffs Jan2023'!M81,($C$5*'Tariffs Jan2023'!AL81/'Tariffs Jan2023'!AJ81-'Tariffs Jan2023'!L81)*('Tariffs Jan2023'!X81/100)*'Tariffs Jan2023'!AJ81,('Tariffs Jan2023'!M81-'Tariffs Jan2023'!L81)*('Tariffs Jan2023'!X81/100)*'Tariffs Jan2023'!AJ81))</f>
        <v>0</v>
      </c>
      <c r="N87" s="291">
        <f>IF(($C$5*'Tariffs Jan2023'!AL81/'Tariffs Jan2023'!AJ81&gt;'Tariffs Jan2023'!M81),($C$5*'Tariffs Jan2023'!AL81/'Tariffs Jan2023'!AJ81-'Tariffs Jan2023'!M81)*'Tariffs Jan2023'!Y81/100*'Tariffs Jan2023'!AJ81,0)</f>
        <v>1057.4999999999998</v>
      </c>
      <c r="O87" s="292">
        <f t="shared" ref="O87" si="20">SUM(D87:N87)</f>
        <v>3470.25</v>
      </c>
      <c r="P87" s="499">
        <f t="shared" ref="P87" si="21">O87*1.1</f>
        <v>3817.2750000000001</v>
      </c>
      <c r="Q87" s="564"/>
      <c r="R87" s="564"/>
      <c r="S87" s="564"/>
      <c r="T87" s="564"/>
      <c r="U87" s="564"/>
      <c r="V87" s="564"/>
    </row>
    <row r="88" spans="1:22" ht="14" thickTop="1" x14ac:dyDescent="0.15">
      <c r="A88" s="286" t="str">
        <f>'Tariffs Jan2023'!F82</f>
        <v>AGL</v>
      </c>
      <c r="B88" s="47" t="str">
        <f>'Tariffs Jan2023'!D82</f>
        <v>AusNet Services West</v>
      </c>
      <c r="C88" s="287">
        <f>'Tariffs Jan2023'!E82</f>
        <v>44927</v>
      </c>
      <c r="D88" s="85">
        <f>365*'Tariffs Jan2023'!H82/100</f>
        <v>393.25099999999992</v>
      </c>
      <c r="E88" s="85">
        <f>IF($C$5*'Tariffs Jan2023'!AK82/'Tariffs Jan2023'!AI82&gt;='Tariffs Jan2023'!J82,( 'Tariffs Jan2023'!J82*'Tariffs Jan2023'!O82/100)* 'Tariffs Jan2023'!AI82,($C$5*'Tariffs Jan2023'!AK82/'Tariffs Jan2023'!AI82*'Tariffs Jan2023'!O82/100)* 'Tariffs Jan2023'!AI82)</f>
        <v>375.6</v>
      </c>
      <c r="F88" s="85">
        <f>IF($C$5*'Tariffs Jan2023'!AK82/'Tariffs Jan2023'!AI82&lt;'Tariffs Jan2023'!J82,0,IF($C$5*'Tariffs Jan2023'!AK82/'Tariffs Jan2023'!AI82&lt;='Tariffs Jan2023'!K82,($C$5*'Tariffs Jan2023'!AK82/'Tariffs Jan2023'!AI82-'Tariffs Jan2023'!J82)*('Tariffs Jan2023'!P82/100)*'Tariffs Jan2023'!AI82,('Tariffs Jan2023'!K82-'Tariffs Jan2023'!J82)*('Tariffs Jan2023'!P82/100)*'Tariffs Jan2023'!AI82))</f>
        <v>272.63636999999989</v>
      </c>
      <c r="G88" s="85">
        <f>IF($C$5*'Tariffs Jan2023'!AK82/'Tariffs Jan2023'!AI82&lt;'Tariffs Jan2023'!K82,0,IF($C$5*'Tariffs Jan2023'!AK82/'Tariffs Jan2023'!AI82&lt;='Tariffs Jan2023'!L82,($C$5*'Tariffs Jan2023'!AK82/'Tariffs Jan2023'!AI82-'Tariffs Jan2023'!K82)*('Tariffs Jan2023'!Q82/100)*'Tariffs Jan2023'!AI82,('Tariffs Jan2023'!L82-'Tariffs Jan2023'!K82)*('Tariffs Jan2023'!Q82/100)*'Tariffs Jan2023'!AI82))</f>
        <v>0</v>
      </c>
      <c r="H88" s="85">
        <f>IF($C$5*'Tariffs Jan2023'!AK82/'Tariffs Jan2023'!AI82&lt;'Tariffs Jan2023'!L82,0,IF($C$5*'Tariffs Jan2023'!AK82/'Tariffs Jan2023'!AI82&lt;='Tariffs Jan2023'!M82,($C$5*'Tariffs Jan2023'!AK82/'Tariffs Jan2023'!AI82-'Tariffs Jan2023'!L82)*('Tariffs Jan2023'!R82/100)*'Tariffs Jan2023'!AI82,('Tariffs Jan2023'!M82-'Tariffs Jan2023'!L82)*('Tariffs Jan2023'!R82/100)*'Tariffs Jan2023'!AI82))</f>
        <v>0</v>
      </c>
      <c r="I88" s="85">
        <f>IF(($C$5*'Tariffs Jan2023'!AK82/'Tariffs Jan2023'!AI82&gt;'Tariffs Jan2023'!M82),($C$5*'Tariffs Jan2023'!AK82/'Tariffs Jan2023'!AI82-'Tariffs Jan2023'!M82)*'Tariffs Jan2023'!S82/100*'Tariffs Jan2023'!AI82,0)</f>
        <v>0</v>
      </c>
      <c r="J88" s="85">
        <f>IF($C$5*'Tariffs Jan2023'!AL82/'Tariffs Jan2023'!AJ82&gt;='Tariffs Jan2023'!J82,('Tariffs Jan2023'!J82*'Tariffs Jan2023'!U82/100)* 'Tariffs Jan2023'!AJ82,($C$5*'Tariffs Jan2023'!AL82/'Tariffs Jan2023'!AJ82*'Tariffs Jan2023'!U82/100)* 'Tariffs Jan2023'!AJ82)</f>
        <v>696</v>
      </c>
      <c r="K88" s="85">
        <f>IF($C$5*'Tariffs Jan2023'!AL82/'Tariffs Jan2023'!AJ82&lt;'Tariffs Jan2023'!J82,0,IF($C$5*'Tariffs Jan2023'!AL82/'Tariffs Jan2023'!AJ82&lt;='Tariffs Jan2023'!K82,($C$5*'Tariffs Jan2023'!AL82/'Tariffs Jan2023'!AJ82-'Tariffs Jan2023'!J82)*('Tariffs Jan2023'!V82/100)*'Tariffs Jan2023'!AJ82,('Tariffs Jan2023'!K82-'Tariffs Jan2023'!J82)*('Tariffs Jan2023'!V82/100)*'Tariffs Jan2023'!AJ82))</f>
        <v>430.09961999999985</v>
      </c>
      <c r="L88" s="85">
        <f>IF($C$5*'Tariffs Jan2023'!AL82/'Tariffs Jan2023'!AJ82&lt;'Tariffs Jan2023'!K82,0,IF($C$5*'Tariffs Jan2023'!AL82/'Tariffs Jan2023'!AJ82&lt;='Tariffs Jan2023'!L82,($C$5*'Tariffs Jan2023'!AL82/'Tariffs Jan2023'!AJ82-'Tariffs Jan2023'!K82)*('Tariffs Jan2023'!W82/100)*'Tariffs Jan2023'!AJ82,('Tariffs Jan2023'!L82-'Tariffs Jan2023'!K82)*('Tariffs Jan2023'!W82/100)*'Tariffs Jan2023'!AJ82))</f>
        <v>0</v>
      </c>
      <c r="M88" s="85">
        <f>IF($C$5*'Tariffs Jan2023'!AL82/'Tariffs Jan2023'!AJ82&lt;'Tariffs Jan2023'!L82,0,IF($C$5*'Tariffs Jan2023'!AL82/'Tariffs Jan2023'!AJ82&lt;='Tariffs Jan2023'!M82,($C$5*'Tariffs Jan2023'!AL82/'Tariffs Jan2023'!AJ82-'Tariffs Jan2023'!L82)*('Tariffs Jan2023'!X82/100)*'Tariffs Jan2023'!AJ82,('Tariffs Jan2023'!M82-'Tariffs Jan2023'!L82)*('Tariffs Jan2023'!X82/100)*'Tariffs Jan2023'!AJ82))</f>
        <v>0</v>
      </c>
      <c r="N88" s="85">
        <f>IF(($C$5*'Tariffs Jan2023'!AL82/'Tariffs Jan2023'!AJ82&gt;'Tariffs Jan2023'!M82),($C$5*'Tariffs Jan2023'!AL82/'Tariffs Jan2023'!AJ82-'Tariffs Jan2023'!M82)*'Tariffs Jan2023'!Y82/100*'Tariffs Jan2023'!AJ82,0)</f>
        <v>0</v>
      </c>
      <c r="O88" s="73">
        <f t="shared" si="0"/>
        <v>2167.5869899999998</v>
      </c>
      <c r="P88" s="498">
        <f t="shared" si="1"/>
        <v>2384.3456889999998</v>
      </c>
      <c r="Q88" s="564"/>
      <c r="R88" s="564"/>
      <c r="S88" s="564"/>
      <c r="T88" s="564"/>
      <c r="U88" s="564"/>
      <c r="V88" s="564"/>
    </row>
    <row r="89" spans="1:22" x14ac:dyDescent="0.15">
      <c r="A89" s="286" t="str">
        <f>'Tariffs Jan2023'!F83</f>
        <v>Alinta Energy</v>
      </c>
      <c r="B89" s="47" t="str">
        <f>'Tariffs Jan2023'!D83</f>
        <v>AusNet Services West</v>
      </c>
      <c r="C89" s="287">
        <f>'Tariffs Jan2023'!E83</f>
        <v>44927</v>
      </c>
      <c r="D89" s="85">
        <f>365*'Tariffs Jan2023'!H83/100</f>
        <v>296.745</v>
      </c>
      <c r="E89" s="85">
        <f>IF($C$5*'Tariffs Jan2023'!AK83/'Tariffs Jan2023'!AI83&gt;='Tariffs Jan2023'!J83,( 'Tariffs Jan2023'!J83*'Tariffs Jan2023'!O83/100)* 'Tariffs Jan2023'!AI83,($C$5*'Tariffs Jan2023'!AK83/'Tariffs Jan2023'!AI83*'Tariffs Jan2023'!O83/100)* 'Tariffs Jan2023'!AI83)</f>
        <v>411.2727272727272</v>
      </c>
      <c r="F89" s="85">
        <f>IF($C$5*'Tariffs Jan2023'!AK83/'Tariffs Jan2023'!AI83&lt;'Tariffs Jan2023'!J83,0,IF($C$5*'Tariffs Jan2023'!AK83/'Tariffs Jan2023'!AI83&lt;='Tariffs Jan2023'!K83,($C$5*'Tariffs Jan2023'!AK83/'Tariffs Jan2023'!AI83-'Tariffs Jan2023'!J83)*('Tariffs Jan2023'!P83/100)*'Tariffs Jan2023'!AI83,('Tariffs Jan2023'!K83-'Tariffs Jan2023'!J83)*('Tariffs Jan2023'!P83/100)*'Tariffs Jan2023'!AI83))</f>
        <v>0</v>
      </c>
      <c r="G89" s="85">
        <f>IF($C$5*'Tariffs Jan2023'!AK83/'Tariffs Jan2023'!AI83&lt;'Tariffs Jan2023'!K83,0,IF($C$5*'Tariffs Jan2023'!AK83/'Tariffs Jan2023'!AI83&lt;='Tariffs Jan2023'!L83,($C$5*'Tariffs Jan2023'!AK83/'Tariffs Jan2023'!AI83-'Tariffs Jan2023'!K83)*('Tariffs Jan2023'!Q83/100)*'Tariffs Jan2023'!AI83,('Tariffs Jan2023'!L83-'Tariffs Jan2023'!K83)*('Tariffs Jan2023'!Q83/100)*'Tariffs Jan2023'!AI83))</f>
        <v>0</v>
      </c>
      <c r="H89" s="85">
        <f>IF($C$5*'Tariffs Jan2023'!AK83/'Tariffs Jan2023'!AI83&lt;'Tariffs Jan2023'!L83,0,IF($C$5*'Tariffs Jan2023'!AK83/'Tariffs Jan2023'!AI83&lt;='Tariffs Jan2023'!M83,($C$5*'Tariffs Jan2023'!AK83/'Tariffs Jan2023'!AI83-'Tariffs Jan2023'!L83)*('Tariffs Jan2023'!R83/100)*'Tariffs Jan2023'!AI83,('Tariffs Jan2023'!M83-'Tariffs Jan2023'!L83)*('Tariffs Jan2023'!R83/100)*'Tariffs Jan2023'!AI83))</f>
        <v>0</v>
      </c>
      <c r="I89" s="85">
        <f>IF(($C$5*'Tariffs Jan2023'!AK83/'Tariffs Jan2023'!AI83&gt;'Tariffs Jan2023'!M83),($C$5*'Tariffs Jan2023'!AK83/'Tariffs Jan2023'!AI83-'Tariffs Jan2023'!M83)*'Tariffs Jan2023'!S83/100*'Tariffs Jan2023'!AI83,0)</f>
        <v>281.38887272727266</v>
      </c>
      <c r="J89" s="85">
        <f>IF($C$5*'Tariffs Jan2023'!AL83/'Tariffs Jan2023'!AJ83&gt;='Tariffs Jan2023'!J83,('Tariffs Jan2023'!J83*'Tariffs Jan2023'!U83/100)* 'Tariffs Jan2023'!AJ83,($C$5*'Tariffs Jan2023'!AL83/'Tariffs Jan2023'!AJ83*'Tariffs Jan2023'!U83/100)* 'Tariffs Jan2023'!AJ83)</f>
        <v>719.99999999999989</v>
      </c>
      <c r="K89" s="85">
        <f>IF($C$5*'Tariffs Jan2023'!AL83/'Tariffs Jan2023'!AJ83&lt;'Tariffs Jan2023'!J83,0,IF($C$5*'Tariffs Jan2023'!AL83/'Tariffs Jan2023'!AJ83&lt;='Tariffs Jan2023'!K83,($C$5*'Tariffs Jan2023'!AL83/'Tariffs Jan2023'!AJ83-'Tariffs Jan2023'!J83)*('Tariffs Jan2023'!V83/100)*'Tariffs Jan2023'!AJ83,('Tariffs Jan2023'!K83-'Tariffs Jan2023'!J83)*('Tariffs Jan2023'!V83/100)*'Tariffs Jan2023'!AJ83))</f>
        <v>0</v>
      </c>
      <c r="L89" s="85">
        <f>IF($C$5*'Tariffs Jan2023'!AL83/'Tariffs Jan2023'!AJ83&lt;'Tariffs Jan2023'!K83,0,IF($C$5*'Tariffs Jan2023'!AL83/'Tariffs Jan2023'!AJ83&lt;='Tariffs Jan2023'!L83,($C$5*'Tariffs Jan2023'!AL83/'Tariffs Jan2023'!AJ83-'Tariffs Jan2023'!K83)*('Tariffs Jan2023'!W83/100)*'Tariffs Jan2023'!AJ83,('Tariffs Jan2023'!L83-'Tariffs Jan2023'!K83)*('Tariffs Jan2023'!W83/100)*'Tariffs Jan2023'!AJ83))</f>
        <v>0</v>
      </c>
      <c r="M89" s="85">
        <f>IF($C$5*'Tariffs Jan2023'!AL83/'Tariffs Jan2023'!AJ83&lt;'Tariffs Jan2023'!L83,0,IF($C$5*'Tariffs Jan2023'!AL83/'Tariffs Jan2023'!AJ83&lt;='Tariffs Jan2023'!M83,($C$5*'Tariffs Jan2023'!AL83/'Tariffs Jan2023'!AJ83-'Tariffs Jan2023'!L83)*('Tariffs Jan2023'!X83/100)*'Tariffs Jan2023'!AJ83,('Tariffs Jan2023'!M83-'Tariffs Jan2023'!L83)*('Tariffs Jan2023'!X83/100)*'Tariffs Jan2023'!AJ83))</f>
        <v>0</v>
      </c>
      <c r="N89" s="85">
        <f>IF(($C$5*'Tariffs Jan2023'!AL83/'Tariffs Jan2023'!AJ83&gt;'Tariffs Jan2023'!M83),($C$5*'Tariffs Jan2023'!AL83/'Tariffs Jan2023'!AJ83-'Tariffs Jan2023'!M83)*'Tariffs Jan2023'!Y83/100*'Tariffs Jan2023'!AJ83,0)</f>
        <v>436.80714545454526</v>
      </c>
      <c r="O89" s="73">
        <f t="shared" si="0"/>
        <v>2146.213745454545</v>
      </c>
      <c r="P89" s="498">
        <f t="shared" si="1"/>
        <v>2360.8351199999997</v>
      </c>
      <c r="Q89" s="564"/>
      <c r="R89" s="564"/>
      <c r="S89" s="564"/>
      <c r="T89" s="564"/>
      <c r="U89" s="564"/>
      <c r="V89" s="564"/>
    </row>
    <row r="90" spans="1:22" x14ac:dyDescent="0.15">
      <c r="A90" s="286" t="str">
        <f>'Tariffs Jan2023'!F84</f>
        <v>Covau</v>
      </c>
      <c r="B90" s="47" t="str">
        <f>'Tariffs Jan2023'!D84</f>
        <v>AusNet Services West</v>
      </c>
      <c r="C90" s="287">
        <f>'Tariffs Jan2023'!E84</f>
        <v>44936</v>
      </c>
      <c r="D90" s="85">
        <f>365*'Tariffs Jan2023'!H84/100</f>
        <v>361.35</v>
      </c>
      <c r="E90" s="85">
        <f>IF($C$5*'Tariffs Jan2023'!AK84/'Tariffs Jan2023'!AI84&gt;='Tariffs Jan2023'!J84,( 'Tariffs Jan2023'!J84*'Tariffs Jan2023'!O84/100)* 'Tariffs Jan2023'!AI84,($C$5*'Tariffs Jan2023'!AK84/'Tariffs Jan2023'!AI84*'Tariffs Jan2023'!O84/100)* 'Tariffs Jan2023'!AI84)</f>
        <v>530.18181818181813</v>
      </c>
      <c r="F90" s="85">
        <f>IF($C$5*'Tariffs Jan2023'!AK84/'Tariffs Jan2023'!AI84&lt;'Tariffs Jan2023'!J84,0,IF($C$5*'Tariffs Jan2023'!AK84/'Tariffs Jan2023'!AI84&lt;='Tariffs Jan2023'!K84,($C$5*'Tariffs Jan2023'!AK84/'Tariffs Jan2023'!AI84-'Tariffs Jan2023'!J84)*('Tariffs Jan2023'!P84/100)*'Tariffs Jan2023'!AI84,('Tariffs Jan2023'!K84-'Tariffs Jan2023'!J84)*('Tariffs Jan2023'!P84/100)*'Tariffs Jan2023'!AI84))</f>
        <v>387.72769090909082</v>
      </c>
      <c r="G90" s="85">
        <f>IF($C$5*'Tariffs Jan2023'!AK84/'Tariffs Jan2023'!AI84&lt;'Tariffs Jan2023'!K84,0,IF($C$5*'Tariffs Jan2023'!AK84/'Tariffs Jan2023'!AI84&lt;='Tariffs Jan2023'!L84,($C$5*'Tariffs Jan2023'!AK84/'Tariffs Jan2023'!AI84-'Tariffs Jan2023'!K84)*('Tariffs Jan2023'!Q84/100)*'Tariffs Jan2023'!AI84,('Tariffs Jan2023'!L84-'Tariffs Jan2023'!K84)*('Tariffs Jan2023'!Q84/100)*'Tariffs Jan2023'!AI84))</f>
        <v>0</v>
      </c>
      <c r="H90" s="85">
        <f>IF($C$5*'Tariffs Jan2023'!AK84/'Tariffs Jan2023'!AI84&lt;'Tariffs Jan2023'!L84,0,IF($C$5*'Tariffs Jan2023'!AK84/'Tariffs Jan2023'!AI84&lt;='Tariffs Jan2023'!M84,($C$5*'Tariffs Jan2023'!AK84/'Tariffs Jan2023'!AI84-'Tariffs Jan2023'!L84)*('Tariffs Jan2023'!R84/100)*'Tariffs Jan2023'!AI84,('Tariffs Jan2023'!M84-'Tariffs Jan2023'!L84)*('Tariffs Jan2023'!R84/100)*'Tariffs Jan2023'!AI84))</f>
        <v>0</v>
      </c>
      <c r="I90" s="85">
        <f>IF(($C$5*'Tariffs Jan2023'!AK84/'Tariffs Jan2023'!AI84&gt;'Tariffs Jan2023'!M84),($C$5*'Tariffs Jan2023'!AK84/'Tariffs Jan2023'!AI84-'Tariffs Jan2023'!M84)*'Tariffs Jan2023'!S84/100*'Tariffs Jan2023'!AI84,0)</f>
        <v>0</v>
      </c>
      <c r="J90" s="85">
        <f>IF($C$5*'Tariffs Jan2023'!AL84/'Tariffs Jan2023'!AJ84&gt;='Tariffs Jan2023'!J84,('Tariffs Jan2023'!J84*'Tariffs Jan2023'!U84/100)* 'Tariffs Jan2023'!AJ84,($C$5*'Tariffs Jan2023'!AL84/'Tariffs Jan2023'!AJ84*'Tariffs Jan2023'!U84/100)* 'Tariffs Jan2023'!AJ84)</f>
        <v>872.72727272727263</v>
      </c>
      <c r="K90" s="85">
        <f>IF($C$5*'Tariffs Jan2023'!AL84/'Tariffs Jan2023'!AJ84&lt;'Tariffs Jan2023'!J84,0,IF($C$5*'Tariffs Jan2023'!AL84/'Tariffs Jan2023'!AJ84&lt;='Tariffs Jan2023'!K84,($C$5*'Tariffs Jan2023'!AL84/'Tariffs Jan2023'!AJ84-'Tariffs Jan2023'!J84)*('Tariffs Jan2023'!V84/100)*'Tariffs Jan2023'!AJ84,('Tariffs Jan2023'!K84-'Tariffs Jan2023'!J84)*('Tariffs Jan2023'!V84/100)*'Tariffs Jan2023'!AJ84))</f>
        <v>652.75674545454524</v>
      </c>
      <c r="L90" s="85">
        <f>IF($C$5*'Tariffs Jan2023'!AL84/'Tariffs Jan2023'!AJ84&lt;'Tariffs Jan2023'!K84,0,IF($C$5*'Tariffs Jan2023'!AL84/'Tariffs Jan2023'!AJ84&lt;='Tariffs Jan2023'!L84,($C$5*'Tariffs Jan2023'!AL84/'Tariffs Jan2023'!AJ84-'Tariffs Jan2023'!K84)*('Tariffs Jan2023'!W84/100)*'Tariffs Jan2023'!AJ84,('Tariffs Jan2023'!L84-'Tariffs Jan2023'!K84)*('Tariffs Jan2023'!W84/100)*'Tariffs Jan2023'!AJ84))</f>
        <v>0</v>
      </c>
      <c r="M90" s="85">
        <f>IF($C$5*'Tariffs Jan2023'!AL84/'Tariffs Jan2023'!AJ84&lt;'Tariffs Jan2023'!L84,0,IF($C$5*'Tariffs Jan2023'!AL84/'Tariffs Jan2023'!AJ84&lt;='Tariffs Jan2023'!M84,($C$5*'Tariffs Jan2023'!AL84/'Tariffs Jan2023'!AJ84-'Tariffs Jan2023'!L84)*('Tariffs Jan2023'!X84/100)*'Tariffs Jan2023'!AJ84,('Tariffs Jan2023'!M84-'Tariffs Jan2023'!L84)*('Tariffs Jan2023'!X84/100)*'Tariffs Jan2023'!AJ84))</f>
        <v>0</v>
      </c>
      <c r="N90" s="85">
        <f>IF(($C$5*'Tariffs Jan2023'!AL84/'Tariffs Jan2023'!AJ84&gt;'Tariffs Jan2023'!M84),($C$5*'Tariffs Jan2023'!AL84/'Tariffs Jan2023'!AJ84-'Tariffs Jan2023'!M84)*'Tariffs Jan2023'!Y84/100*'Tariffs Jan2023'!AJ84,0)</f>
        <v>0</v>
      </c>
      <c r="O90" s="73">
        <f t="shared" si="0"/>
        <v>2804.7435272727266</v>
      </c>
      <c r="P90" s="498">
        <f t="shared" si="1"/>
        <v>3085.2178799999997</v>
      </c>
      <c r="Q90" s="564"/>
      <c r="R90" s="564"/>
      <c r="S90" s="564"/>
      <c r="T90" s="564"/>
      <c r="U90" s="564"/>
      <c r="V90" s="564"/>
    </row>
    <row r="91" spans="1:22" x14ac:dyDescent="0.15">
      <c r="A91" s="286" t="str">
        <f>'Tariffs Jan2023'!F85</f>
        <v>EnergyAustralia</v>
      </c>
      <c r="B91" s="47" t="str">
        <f>'Tariffs Jan2023'!D85</f>
        <v>AusNet Services West</v>
      </c>
      <c r="C91" s="287">
        <f>'Tariffs Jan2023'!E85</f>
        <v>44927</v>
      </c>
      <c r="D91" s="85">
        <f>365*'Tariffs Jan2023'!H85/100</f>
        <v>451.84444999999999</v>
      </c>
      <c r="E91" s="85">
        <f>IF($C$5*'Tariffs Jan2023'!AK85/'Tariffs Jan2023'!AI85&gt;='Tariffs Jan2023'!J85,( 'Tariffs Jan2023'!J85*'Tariffs Jan2023'!O85/100)* 'Tariffs Jan2023'!AI85,($C$5*'Tariffs Jan2023'!AK85/'Tariffs Jan2023'!AI85*'Tariffs Jan2023'!O85/100)* 'Tariffs Jan2023'!AI85)</f>
        <v>402.38399999999996</v>
      </c>
      <c r="F91" s="85">
        <f>IF($C$5*'Tariffs Jan2023'!AK85/'Tariffs Jan2023'!AI85&lt;'Tariffs Jan2023'!J85,0,IF($C$5*'Tariffs Jan2023'!AK85/'Tariffs Jan2023'!AI85&lt;='Tariffs Jan2023'!K85,($C$5*'Tariffs Jan2023'!AK85/'Tariffs Jan2023'!AI85-'Tariffs Jan2023'!J85)*('Tariffs Jan2023'!P85/100)*'Tariffs Jan2023'!AI85,('Tariffs Jan2023'!K85-'Tariffs Jan2023'!J85)*('Tariffs Jan2023'!P85/100)*'Tariffs Jan2023'!AI85))</f>
        <v>276.81139559999991</v>
      </c>
      <c r="G91" s="85">
        <f>IF($C$5*'Tariffs Jan2023'!AK85/'Tariffs Jan2023'!AI85&lt;'Tariffs Jan2023'!K85,0,IF($C$5*'Tariffs Jan2023'!AK85/'Tariffs Jan2023'!AI85&lt;='Tariffs Jan2023'!L85,($C$5*'Tariffs Jan2023'!AK85/'Tariffs Jan2023'!AI85-'Tariffs Jan2023'!K85)*('Tariffs Jan2023'!Q85/100)*'Tariffs Jan2023'!AI85,('Tariffs Jan2023'!L85-'Tariffs Jan2023'!K85)*('Tariffs Jan2023'!Q85/100)*'Tariffs Jan2023'!AI85))</f>
        <v>0</v>
      </c>
      <c r="H91" s="85">
        <f>IF($C$5*'Tariffs Jan2023'!AK85/'Tariffs Jan2023'!AI85&lt;'Tariffs Jan2023'!L85,0,IF($C$5*'Tariffs Jan2023'!AK85/'Tariffs Jan2023'!AI85&lt;='Tariffs Jan2023'!M85,($C$5*'Tariffs Jan2023'!AK85/'Tariffs Jan2023'!AI85-'Tariffs Jan2023'!L85)*('Tariffs Jan2023'!R85/100)*'Tariffs Jan2023'!AI85,('Tariffs Jan2023'!M85-'Tariffs Jan2023'!L85)*('Tariffs Jan2023'!R85/100)*'Tariffs Jan2023'!AI85))</f>
        <v>0</v>
      </c>
      <c r="I91" s="85">
        <f>IF(($C$5*'Tariffs Jan2023'!AK85/'Tariffs Jan2023'!AI85&gt;'Tariffs Jan2023'!M85),($C$5*'Tariffs Jan2023'!AK85/'Tariffs Jan2023'!AI85-'Tariffs Jan2023'!M85)*'Tariffs Jan2023'!S85/100*'Tariffs Jan2023'!AI85,0)</f>
        <v>0</v>
      </c>
      <c r="J91" s="85">
        <f>IF($C$5*'Tariffs Jan2023'!AL85/'Tariffs Jan2023'!AJ85&gt;='Tariffs Jan2023'!J85,('Tariffs Jan2023'!J85*'Tariffs Jan2023'!U85/100)* 'Tariffs Jan2023'!AJ85,($C$5*'Tariffs Jan2023'!AL85/'Tariffs Jan2023'!AJ85*'Tariffs Jan2023'!U85/100)* 'Tariffs Jan2023'!AJ85)</f>
        <v>663.81599999999992</v>
      </c>
      <c r="K91" s="85">
        <f>IF($C$5*'Tariffs Jan2023'!AL85/'Tariffs Jan2023'!AJ85&lt;'Tariffs Jan2023'!J85,0,IF($C$5*'Tariffs Jan2023'!AL85/'Tariffs Jan2023'!AJ85&lt;='Tariffs Jan2023'!K85,($C$5*'Tariffs Jan2023'!AL85/'Tariffs Jan2023'!AJ85-'Tariffs Jan2023'!J85)*('Tariffs Jan2023'!V85/100)*'Tariffs Jan2023'!AJ85,('Tariffs Jan2023'!K85-'Tariffs Jan2023'!J85)*('Tariffs Jan2023'!V85/100)*'Tariffs Jan2023'!AJ85))</f>
        <v>491.68124759999984</v>
      </c>
      <c r="L91" s="85">
        <f>IF($C$5*'Tariffs Jan2023'!AL85/'Tariffs Jan2023'!AJ85&lt;'Tariffs Jan2023'!K85,0,IF($C$5*'Tariffs Jan2023'!AL85/'Tariffs Jan2023'!AJ85&lt;='Tariffs Jan2023'!L85,($C$5*'Tariffs Jan2023'!AL85/'Tariffs Jan2023'!AJ85-'Tariffs Jan2023'!K85)*('Tariffs Jan2023'!W85/100)*'Tariffs Jan2023'!AJ85,('Tariffs Jan2023'!L85-'Tariffs Jan2023'!K85)*('Tariffs Jan2023'!W85/100)*'Tariffs Jan2023'!AJ85))</f>
        <v>0</v>
      </c>
      <c r="M91" s="85">
        <f>IF($C$5*'Tariffs Jan2023'!AL85/'Tariffs Jan2023'!AJ85&lt;'Tariffs Jan2023'!L85,0,IF($C$5*'Tariffs Jan2023'!AL85/'Tariffs Jan2023'!AJ85&lt;='Tariffs Jan2023'!M85,($C$5*'Tariffs Jan2023'!AL85/'Tariffs Jan2023'!AJ85-'Tariffs Jan2023'!L85)*('Tariffs Jan2023'!X85/100)*'Tariffs Jan2023'!AJ85,('Tariffs Jan2023'!M85-'Tariffs Jan2023'!L85)*('Tariffs Jan2023'!X85/100)*'Tariffs Jan2023'!AJ85))</f>
        <v>0</v>
      </c>
      <c r="N91" s="85">
        <f>IF(($C$5*'Tariffs Jan2023'!AL85/'Tariffs Jan2023'!AJ85&gt;'Tariffs Jan2023'!M85),($C$5*'Tariffs Jan2023'!AL85/'Tariffs Jan2023'!AJ85-'Tariffs Jan2023'!M85)*'Tariffs Jan2023'!Y85/100*'Tariffs Jan2023'!AJ85,0)</f>
        <v>0</v>
      </c>
      <c r="O91" s="73">
        <f t="shared" si="0"/>
        <v>2286.5370931999996</v>
      </c>
      <c r="P91" s="498">
        <f t="shared" si="1"/>
        <v>2515.1908025199996</v>
      </c>
      <c r="Q91" s="564"/>
      <c r="R91" s="564"/>
      <c r="S91" s="564"/>
      <c r="T91" s="564"/>
      <c r="U91" s="564"/>
      <c r="V91" s="564"/>
    </row>
    <row r="92" spans="1:22" x14ac:dyDescent="0.15">
      <c r="A92" s="286" t="str">
        <f>'Tariffs Jan2023'!F86</f>
        <v>Lumo Energy</v>
      </c>
      <c r="B92" s="47" t="str">
        <f>'Tariffs Jan2023'!D86</f>
        <v>AusNet Services West</v>
      </c>
      <c r="C92" s="287">
        <f>'Tariffs Jan2023'!E86</f>
        <v>44927</v>
      </c>
      <c r="D92" s="85">
        <f>365*'Tariffs Jan2023'!H86/100</f>
        <v>346.74999999999994</v>
      </c>
      <c r="E92" s="85">
        <f>IF($C$5*'Tariffs Jan2023'!AK86/'Tariffs Jan2023'!AI86&gt;='Tariffs Jan2023'!J86,( 'Tariffs Jan2023'!J86*'Tariffs Jan2023'!O86/100)* 'Tariffs Jan2023'!AI86,($C$5*'Tariffs Jan2023'!AK86/'Tariffs Jan2023'!AI86*'Tariffs Jan2023'!O86/100)* 'Tariffs Jan2023'!AI86)</f>
        <v>308.39999999999998</v>
      </c>
      <c r="F92" s="85">
        <f>IF($C$5*'Tariffs Jan2023'!AK86/'Tariffs Jan2023'!AI86&lt;'Tariffs Jan2023'!J86,0,IF($C$5*'Tariffs Jan2023'!AK86/'Tariffs Jan2023'!AI86&lt;='Tariffs Jan2023'!K86,($C$5*'Tariffs Jan2023'!AK86/'Tariffs Jan2023'!AI86-'Tariffs Jan2023'!J86)*('Tariffs Jan2023'!P86/100)*'Tariffs Jan2023'!AI86,('Tariffs Jan2023'!K86-'Tariffs Jan2023'!J86)*('Tariffs Jan2023'!P86/100)*'Tariffs Jan2023'!AI86))</f>
        <v>222.24812999999992</v>
      </c>
      <c r="G92" s="85">
        <f>IF($C$5*'Tariffs Jan2023'!AK86/'Tariffs Jan2023'!AI86&lt;'Tariffs Jan2023'!K86,0,IF($C$5*'Tariffs Jan2023'!AK86/'Tariffs Jan2023'!AI86&lt;='Tariffs Jan2023'!L86,($C$5*'Tariffs Jan2023'!AK86/'Tariffs Jan2023'!AI86-'Tariffs Jan2023'!K86)*('Tariffs Jan2023'!Q86/100)*'Tariffs Jan2023'!AI86,('Tariffs Jan2023'!L86-'Tariffs Jan2023'!K86)*('Tariffs Jan2023'!Q86/100)*'Tariffs Jan2023'!AI86))</f>
        <v>0</v>
      </c>
      <c r="H92" s="85">
        <f>IF($C$5*'Tariffs Jan2023'!AK86/'Tariffs Jan2023'!AI86&lt;'Tariffs Jan2023'!L86,0,IF($C$5*'Tariffs Jan2023'!AK86/'Tariffs Jan2023'!AI86&lt;='Tariffs Jan2023'!M86,($C$5*'Tariffs Jan2023'!AK86/'Tariffs Jan2023'!AI86-'Tariffs Jan2023'!L86)*('Tariffs Jan2023'!R86/100)*'Tariffs Jan2023'!AI86,('Tariffs Jan2023'!M86-'Tariffs Jan2023'!L86)*('Tariffs Jan2023'!R86/100)*'Tariffs Jan2023'!AI86))</f>
        <v>0</v>
      </c>
      <c r="I92" s="85">
        <f>IF(($C$5*'Tariffs Jan2023'!AK86/'Tariffs Jan2023'!AI86&gt;'Tariffs Jan2023'!M86),($C$5*'Tariffs Jan2023'!AK86/'Tariffs Jan2023'!AI86-'Tariffs Jan2023'!M86)*'Tariffs Jan2023'!S86/100*'Tariffs Jan2023'!AI86,0)</f>
        <v>0</v>
      </c>
      <c r="J92" s="85">
        <f>IF($C$5*'Tariffs Jan2023'!AL86/'Tariffs Jan2023'!AJ86&gt;='Tariffs Jan2023'!J86,('Tariffs Jan2023'!J86*'Tariffs Jan2023'!U86/100)* 'Tariffs Jan2023'!AJ86,($C$5*'Tariffs Jan2023'!AL86/'Tariffs Jan2023'!AJ86*'Tariffs Jan2023'!U86/100)* 'Tariffs Jan2023'!AJ86)</f>
        <v>592.79999999999995</v>
      </c>
      <c r="K92" s="85">
        <f>IF($C$5*'Tariffs Jan2023'!AL86/'Tariffs Jan2023'!AJ86&lt;'Tariffs Jan2023'!J86,0,IF($C$5*'Tariffs Jan2023'!AL86/'Tariffs Jan2023'!AJ86&lt;='Tariffs Jan2023'!K86,($C$5*'Tariffs Jan2023'!AL86/'Tariffs Jan2023'!AJ86-'Tariffs Jan2023'!J86)*('Tariffs Jan2023'!V86/100)*'Tariffs Jan2023'!AJ86,('Tariffs Jan2023'!K86-'Tariffs Jan2023'!J86)*('Tariffs Jan2023'!V86/100)*'Tariffs Jan2023'!AJ86))</f>
        <v>428.30003999999985</v>
      </c>
      <c r="L92" s="85">
        <f>IF($C$5*'Tariffs Jan2023'!AL86/'Tariffs Jan2023'!AJ86&lt;'Tariffs Jan2023'!K86,0,IF($C$5*'Tariffs Jan2023'!AL86/'Tariffs Jan2023'!AJ86&lt;='Tariffs Jan2023'!L86,($C$5*'Tariffs Jan2023'!AL86/'Tariffs Jan2023'!AJ86-'Tariffs Jan2023'!K86)*('Tariffs Jan2023'!W86/100)*'Tariffs Jan2023'!AJ86,('Tariffs Jan2023'!L86-'Tariffs Jan2023'!K86)*('Tariffs Jan2023'!W86/100)*'Tariffs Jan2023'!AJ86))</f>
        <v>0</v>
      </c>
      <c r="M92" s="85">
        <f>IF($C$5*'Tariffs Jan2023'!AL86/'Tariffs Jan2023'!AJ86&lt;'Tariffs Jan2023'!L86,0,IF($C$5*'Tariffs Jan2023'!AL86/'Tariffs Jan2023'!AJ86&lt;='Tariffs Jan2023'!M86,($C$5*'Tariffs Jan2023'!AL86/'Tariffs Jan2023'!AJ86-'Tariffs Jan2023'!L86)*('Tariffs Jan2023'!X86/100)*'Tariffs Jan2023'!AJ86,('Tariffs Jan2023'!M86-'Tariffs Jan2023'!L86)*('Tariffs Jan2023'!X86/100)*'Tariffs Jan2023'!AJ86))</f>
        <v>0</v>
      </c>
      <c r="N92" s="85">
        <f>IF(($C$5*'Tariffs Jan2023'!AL86/'Tariffs Jan2023'!AJ86&gt;'Tariffs Jan2023'!M86),($C$5*'Tariffs Jan2023'!AL86/'Tariffs Jan2023'!AJ86-'Tariffs Jan2023'!M86)*'Tariffs Jan2023'!Y86/100*'Tariffs Jan2023'!AJ86,0)</f>
        <v>0</v>
      </c>
      <c r="O92" s="73">
        <f t="shared" si="0"/>
        <v>1898.4981699999996</v>
      </c>
      <c r="P92" s="498">
        <f t="shared" si="1"/>
        <v>2088.3479869999996</v>
      </c>
      <c r="Q92" s="564"/>
      <c r="R92" s="564"/>
      <c r="S92" s="564"/>
      <c r="T92" s="564"/>
      <c r="U92" s="564"/>
      <c r="V92" s="564"/>
    </row>
    <row r="93" spans="1:22" x14ac:dyDescent="0.15">
      <c r="A93" s="286" t="str">
        <f>'Tariffs Jan2023'!F87</f>
        <v>Momentum Energy</v>
      </c>
      <c r="B93" s="47" t="str">
        <f>'Tariffs Jan2023'!D87</f>
        <v>AusNet Services West</v>
      </c>
      <c r="C93" s="287">
        <f>'Tariffs Jan2023'!E87</f>
        <v>44927</v>
      </c>
      <c r="D93" s="85">
        <f>365*'Tariffs Jan2023'!H87/100</f>
        <v>447.12499999999994</v>
      </c>
      <c r="E93" s="85">
        <f>IF($C$5*'Tariffs Jan2023'!AK87/'Tariffs Jan2023'!AI87&gt;='Tariffs Jan2023'!J87,( 'Tariffs Jan2023'!J87*'Tariffs Jan2023'!O87/100)* 'Tariffs Jan2023'!AI87,($C$5*'Tariffs Jan2023'!AK87/'Tariffs Jan2023'!AI87*'Tariffs Jan2023'!O87/100)* 'Tariffs Jan2023'!AI87)</f>
        <v>384</v>
      </c>
      <c r="F93" s="85">
        <f>IF($C$5*'Tariffs Jan2023'!AK87/'Tariffs Jan2023'!AI87&lt;'Tariffs Jan2023'!J87,0,IF($C$5*'Tariffs Jan2023'!AK87/'Tariffs Jan2023'!AI87&lt;='Tariffs Jan2023'!K87,($C$5*'Tariffs Jan2023'!AK87/'Tariffs Jan2023'!AI87-'Tariffs Jan2023'!J87)*('Tariffs Jan2023'!P87/100)*'Tariffs Jan2023'!AI87,('Tariffs Jan2023'!K87-'Tariffs Jan2023'!J87)*('Tariffs Jan2023'!P87/100)*'Tariffs Jan2023'!AI87))</f>
        <v>278.93489999999991</v>
      </c>
      <c r="G93" s="85">
        <f>IF($C$5*'Tariffs Jan2023'!AK87/'Tariffs Jan2023'!AI87&lt;'Tariffs Jan2023'!K87,0,IF($C$5*'Tariffs Jan2023'!AK87/'Tariffs Jan2023'!AI87&lt;='Tariffs Jan2023'!L87,($C$5*'Tariffs Jan2023'!AK87/'Tariffs Jan2023'!AI87-'Tariffs Jan2023'!K87)*('Tariffs Jan2023'!Q87/100)*'Tariffs Jan2023'!AI87,('Tariffs Jan2023'!L87-'Tariffs Jan2023'!K87)*('Tariffs Jan2023'!Q87/100)*'Tariffs Jan2023'!AI87))</f>
        <v>0</v>
      </c>
      <c r="H93" s="85">
        <f>IF($C$5*'Tariffs Jan2023'!AK87/'Tariffs Jan2023'!AI87&lt;'Tariffs Jan2023'!L87,0,IF($C$5*'Tariffs Jan2023'!AK87/'Tariffs Jan2023'!AI87&lt;='Tariffs Jan2023'!M87,($C$5*'Tariffs Jan2023'!AK87/'Tariffs Jan2023'!AI87-'Tariffs Jan2023'!L87)*('Tariffs Jan2023'!R87/100)*'Tariffs Jan2023'!AI87,('Tariffs Jan2023'!M87-'Tariffs Jan2023'!L87)*('Tariffs Jan2023'!R87/100)*'Tariffs Jan2023'!AI87))</f>
        <v>0</v>
      </c>
      <c r="I93" s="85">
        <f>IF(($C$5*'Tariffs Jan2023'!AK87/'Tariffs Jan2023'!AI87&gt;'Tariffs Jan2023'!M87),($C$5*'Tariffs Jan2023'!AK87/'Tariffs Jan2023'!AI87-'Tariffs Jan2023'!M87)*'Tariffs Jan2023'!S87/100*'Tariffs Jan2023'!AI87,0)</f>
        <v>0</v>
      </c>
      <c r="J93" s="85">
        <f>IF($C$5*'Tariffs Jan2023'!AL87/'Tariffs Jan2023'!AJ87&gt;='Tariffs Jan2023'!J87,('Tariffs Jan2023'!J87*'Tariffs Jan2023'!U87/100)* 'Tariffs Jan2023'!AJ87,($C$5*'Tariffs Jan2023'!AL87/'Tariffs Jan2023'!AJ87*'Tariffs Jan2023'!U87/100)* 'Tariffs Jan2023'!AJ87)</f>
        <v>696</v>
      </c>
      <c r="K93" s="85">
        <f>IF($C$5*'Tariffs Jan2023'!AL87/'Tariffs Jan2023'!AJ87&lt;'Tariffs Jan2023'!J87,0,IF($C$5*'Tariffs Jan2023'!AL87/'Tariffs Jan2023'!AJ87&lt;='Tariffs Jan2023'!K87,($C$5*'Tariffs Jan2023'!AL87/'Tariffs Jan2023'!AJ87-'Tariffs Jan2023'!J87)*('Tariffs Jan2023'!V87/100)*'Tariffs Jan2023'!AJ87,('Tariffs Jan2023'!K87-'Tariffs Jan2023'!J87)*('Tariffs Jan2023'!V87/100)*'Tariffs Jan2023'!AJ87))</f>
        <v>521.87819999999988</v>
      </c>
      <c r="L93" s="85">
        <f>IF($C$5*'Tariffs Jan2023'!AL87/'Tariffs Jan2023'!AJ87&lt;'Tariffs Jan2023'!K87,0,IF($C$5*'Tariffs Jan2023'!AL87/'Tariffs Jan2023'!AJ87&lt;='Tariffs Jan2023'!L87,($C$5*'Tariffs Jan2023'!AL87/'Tariffs Jan2023'!AJ87-'Tariffs Jan2023'!K87)*('Tariffs Jan2023'!W87/100)*'Tariffs Jan2023'!AJ87,('Tariffs Jan2023'!L87-'Tariffs Jan2023'!K87)*('Tariffs Jan2023'!W87/100)*'Tariffs Jan2023'!AJ87))</f>
        <v>0</v>
      </c>
      <c r="M93" s="85">
        <f>IF($C$5*'Tariffs Jan2023'!AL87/'Tariffs Jan2023'!AJ87&lt;'Tariffs Jan2023'!L87,0,IF($C$5*'Tariffs Jan2023'!AL87/'Tariffs Jan2023'!AJ87&lt;='Tariffs Jan2023'!M87,($C$5*'Tariffs Jan2023'!AL87/'Tariffs Jan2023'!AJ87-'Tariffs Jan2023'!L87)*('Tariffs Jan2023'!X87/100)*'Tariffs Jan2023'!AJ87,('Tariffs Jan2023'!M87-'Tariffs Jan2023'!L87)*('Tariffs Jan2023'!X87/100)*'Tariffs Jan2023'!AJ87))</f>
        <v>0</v>
      </c>
      <c r="N93" s="85">
        <f>IF(($C$5*'Tariffs Jan2023'!AL87/'Tariffs Jan2023'!AJ87&gt;'Tariffs Jan2023'!M87),($C$5*'Tariffs Jan2023'!AL87/'Tariffs Jan2023'!AJ87-'Tariffs Jan2023'!M87)*'Tariffs Jan2023'!Y87/100*'Tariffs Jan2023'!AJ87,0)</f>
        <v>0</v>
      </c>
      <c r="O93" s="73">
        <f t="shared" si="0"/>
        <v>2327.9380999999998</v>
      </c>
      <c r="P93" s="498">
        <f t="shared" si="1"/>
        <v>2560.73191</v>
      </c>
      <c r="Q93" s="564"/>
      <c r="R93" s="564"/>
      <c r="S93" s="564"/>
      <c r="T93" s="564"/>
      <c r="U93" s="564"/>
      <c r="V93" s="564"/>
    </row>
    <row r="94" spans="1:22" x14ac:dyDescent="0.15">
      <c r="A94" s="286" t="str">
        <f>'Tariffs Jan2023'!F88</f>
        <v>Origin Energy</v>
      </c>
      <c r="B94" s="47" t="str">
        <f>'Tariffs Jan2023'!D88</f>
        <v>AusNet Services West</v>
      </c>
      <c r="C94" s="287">
        <f>'Tariffs Jan2023'!E88</f>
        <v>44958</v>
      </c>
      <c r="D94" s="85">
        <f>365*'Tariffs Jan2023'!H88/100</f>
        <v>370.7404545454545</v>
      </c>
      <c r="E94" s="85">
        <f>((C$5*'Tariffs Jan2023'!AK88/'Tariffs Jan2023'!AI88)*('Tariffs Jan2023'!O88/100))*'Tariffs Jan2023'!AI88</f>
        <v>926.09999999999991</v>
      </c>
      <c r="F94" s="85">
        <v>0</v>
      </c>
      <c r="G94" s="85">
        <v>0</v>
      </c>
      <c r="H94" s="85">
        <v>0</v>
      </c>
      <c r="I94" s="85">
        <v>0</v>
      </c>
      <c r="J94" s="85">
        <f>((C$5*'Tariffs Jan2023'!AL88/'Tariffs Jan2023'!AJ88)*('Tariffs Jan2023'!U88/100))*'Tariffs Jan2023'!AJ88</f>
        <v>926.09999999999991</v>
      </c>
      <c r="K94" s="85">
        <v>0</v>
      </c>
      <c r="L94" s="85">
        <v>0</v>
      </c>
      <c r="M94" s="85">
        <v>0</v>
      </c>
      <c r="N94" s="85">
        <v>0</v>
      </c>
      <c r="O94" s="73">
        <f t="shared" si="0"/>
        <v>2222.9404545454545</v>
      </c>
      <c r="P94" s="498">
        <f t="shared" si="1"/>
        <v>2445.2345</v>
      </c>
      <c r="Q94" s="564"/>
      <c r="R94" s="564"/>
      <c r="S94" s="564"/>
      <c r="T94" s="564"/>
      <c r="U94" s="564"/>
      <c r="V94" s="564"/>
    </row>
    <row r="95" spans="1:22" x14ac:dyDescent="0.15">
      <c r="A95" s="286" t="str">
        <f>'Tariffs Jan2023'!F89</f>
        <v>Red Energy</v>
      </c>
      <c r="B95" s="47" t="str">
        <f>'Tariffs Jan2023'!D89</f>
        <v>AusNet Services West</v>
      </c>
      <c r="C95" s="287">
        <f>'Tariffs Jan2023'!E89</f>
        <v>44927</v>
      </c>
      <c r="D95" s="85">
        <f>365*'Tariffs Jan2023'!H89/100</f>
        <v>334.70499999999998</v>
      </c>
      <c r="E95" s="85">
        <f>IF($C$5*'Tariffs Jan2023'!AK89/'Tariffs Jan2023'!AI89&gt;='Tariffs Jan2023'!J89,( 'Tariffs Jan2023'!J89*'Tariffs Jan2023'!O89/100)* 'Tariffs Jan2023'!AI89,($C$5*'Tariffs Jan2023'!AK89/'Tariffs Jan2023'!AI89*'Tariffs Jan2023'!O89/100)* 'Tariffs Jan2023'!AI89)</f>
        <v>336</v>
      </c>
      <c r="F95" s="85">
        <f>IF($C$5*'Tariffs Jan2023'!AK89/'Tariffs Jan2023'!AI89&lt;'Tariffs Jan2023'!J89,0,IF($C$5*'Tariffs Jan2023'!AK89/'Tariffs Jan2023'!AI89&lt;='Tariffs Jan2023'!K89,($C$5*'Tariffs Jan2023'!AK89/'Tariffs Jan2023'!AI89-'Tariffs Jan2023'!J89)*('Tariffs Jan2023'!P89/100)*'Tariffs Jan2023'!AI89,('Tariffs Jan2023'!K89-'Tariffs Jan2023'!J89)*('Tariffs Jan2023'!P89/100)*'Tariffs Jan2023'!AI89))</f>
        <v>247.44224999999992</v>
      </c>
      <c r="G95" s="85">
        <f>IF($C$5*'Tariffs Jan2023'!AK89/'Tariffs Jan2023'!AI89&lt;'Tariffs Jan2023'!K89,0,IF($C$5*'Tariffs Jan2023'!AK89/'Tariffs Jan2023'!AI89&lt;='Tariffs Jan2023'!L89,($C$5*'Tariffs Jan2023'!AK89/'Tariffs Jan2023'!AI89-'Tariffs Jan2023'!K89)*('Tariffs Jan2023'!Q89/100)*'Tariffs Jan2023'!AI89,('Tariffs Jan2023'!L89-'Tariffs Jan2023'!K89)*('Tariffs Jan2023'!Q89/100)*'Tariffs Jan2023'!AI89))</f>
        <v>0</v>
      </c>
      <c r="H95" s="85">
        <f>IF($C$5*'Tariffs Jan2023'!AK89/'Tariffs Jan2023'!AI89&lt;'Tariffs Jan2023'!L89,0,IF($C$5*'Tariffs Jan2023'!AK89/'Tariffs Jan2023'!AI89&lt;='Tariffs Jan2023'!M89,($C$5*'Tariffs Jan2023'!AK89/'Tariffs Jan2023'!AI89-'Tariffs Jan2023'!L89)*('Tariffs Jan2023'!R89/100)*'Tariffs Jan2023'!AI89,('Tariffs Jan2023'!M89-'Tariffs Jan2023'!L89)*('Tariffs Jan2023'!R89/100)*'Tariffs Jan2023'!AI89))</f>
        <v>0</v>
      </c>
      <c r="I95" s="85">
        <f>IF(($C$5*'Tariffs Jan2023'!AK89/'Tariffs Jan2023'!AI89&gt;'Tariffs Jan2023'!M89),($C$5*'Tariffs Jan2023'!AK89/'Tariffs Jan2023'!AI89-'Tariffs Jan2023'!M89)*'Tariffs Jan2023'!S89/100*'Tariffs Jan2023'!AI89,0)</f>
        <v>0</v>
      </c>
      <c r="J95" s="85">
        <f>IF($C$5*'Tariffs Jan2023'!AL89/'Tariffs Jan2023'!AJ89&gt;='Tariffs Jan2023'!J89,('Tariffs Jan2023'!J89*'Tariffs Jan2023'!U89/100)* 'Tariffs Jan2023'!AJ89,($C$5*'Tariffs Jan2023'!AL89/'Tariffs Jan2023'!AJ89*'Tariffs Jan2023'!U89/100)* 'Tariffs Jan2023'!AJ89)</f>
        <v>648.00000000000011</v>
      </c>
      <c r="K95" s="85">
        <f>IF($C$5*'Tariffs Jan2023'!AL89/'Tariffs Jan2023'!AJ89&lt;'Tariffs Jan2023'!J89,0,IF($C$5*'Tariffs Jan2023'!AL89/'Tariffs Jan2023'!AJ89&lt;='Tariffs Jan2023'!K89,($C$5*'Tariffs Jan2023'!AL89/'Tariffs Jan2023'!AJ89-'Tariffs Jan2023'!J89)*('Tariffs Jan2023'!V89/100)*'Tariffs Jan2023'!AJ89,('Tariffs Jan2023'!K89-'Tariffs Jan2023'!J89)*('Tariffs Jan2023'!V89/100)*'Tariffs Jan2023'!AJ89))</f>
        <v>476.88869999999986</v>
      </c>
      <c r="L95" s="85">
        <f>IF($C$5*'Tariffs Jan2023'!AL89/'Tariffs Jan2023'!AJ89&lt;'Tariffs Jan2023'!K89,0,IF($C$5*'Tariffs Jan2023'!AL89/'Tariffs Jan2023'!AJ89&lt;='Tariffs Jan2023'!L89,($C$5*'Tariffs Jan2023'!AL89/'Tariffs Jan2023'!AJ89-'Tariffs Jan2023'!K89)*('Tariffs Jan2023'!W89/100)*'Tariffs Jan2023'!AJ89,('Tariffs Jan2023'!L89-'Tariffs Jan2023'!K89)*('Tariffs Jan2023'!W89/100)*'Tariffs Jan2023'!AJ89))</f>
        <v>0</v>
      </c>
      <c r="M95" s="85">
        <f>IF($C$5*'Tariffs Jan2023'!AL89/'Tariffs Jan2023'!AJ89&lt;'Tariffs Jan2023'!L89,0,IF($C$5*'Tariffs Jan2023'!AL89/'Tariffs Jan2023'!AJ89&lt;='Tariffs Jan2023'!M89,($C$5*'Tariffs Jan2023'!AL89/'Tariffs Jan2023'!AJ89-'Tariffs Jan2023'!L89)*('Tariffs Jan2023'!X89/100)*'Tariffs Jan2023'!AJ89,('Tariffs Jan2023'!M89-'Tariffs Jan2023'!L89)*('Tariffs Jan2023'!X89/100)*'Tariffs Jan2023'!AJ89))</f>
        <v>0</v>
      </c>
      <c r="N95" s="85">
        <f>IF(($C$5*'Tariffs Jan2023'!AL89/'Tariffs Jan2023'!AJ89&gt;'Tariffs Jan2023'!M89),($C$5*'Tariffs Jan2023'!AL89/'Tariffs Jan2023'!AJ89-'Tariffs Jan2023'!M89)*'Tariffs Jan2023'!Y89/100*'Tariffs Jan2023'!AJ89,0)</f>
        <v>0</v>
      </c>
      <c r="O95" s="73">
        <f t="shared" si="0"/>
        <v>2043.03595</v>
      </c>
      <c r="P95" s="498">
        <f t="shared" si="1"/>
        <v>2247.3395450000003</v>
      </c>
      <c r="Q95" s="564"/>
      <c r="R95" s="564"/>
      <c r="S95" s="564"/>
      <c r="T95" s="564"/>
      <c r="U95" s="564"/>
      <c r="V95" s="564"/>
    </row>
    <row r="96" spans="1:22" s="289" customFormat="1" ht="14" thickBot="1" x14ac:dyDescent="0.2">
      <c r="A96" s="286" t="str">
        <f>'Tariffs Jan2023'!F90</f>
        <v>Simply Energy</v>
      </c>
      <c r="B96" s="47" t="str">
        <f>'Tariffs Jan2023'!D90</f>
        <v>AusNet Services West</v>
      </c>
      <c r="C96" s="287">
        <f>'Tariffs Jan2023'!E90</f>
        <v>44743</v>
      </c>
      <c r="D96" s="85">
        <f>365*'Tariffs Jan2023'!H90/100</f>
        <v>319.93909090909091</v>
      </c>
      <c r="E96" s="85">
        <f>IF($C$5*'Tariffs Jan2023'!AK90/'Tariffs Jan2023'!AI90&gt;='Tariffs Jan2023'!J90,( 'Tariffs Jan2023'!J90*'Tariffs Jan2023'!O90/100)* 'Tariffs Jan2023'!AI90,($C$5*'Tariffs Jan2023'!AK90/'Tariffs Jan2023'!AI90*'Tariffs Jan2023'!O90/100)* 'Tariffs Jan2023'!AI90)</f>
        <v>352.36363636363632</v>
      </c>
      <c r="F96" s="85">
        <f>IF($C$5*'Tariffs Jan2023'!AK90/'Tariffs Jan2023'!AI90&lt;'Tariffs Jan2023'!J90,0,IF($C$5*'Tariffs Jan2023'!AK90/'Tariffs Jan2023'!AI90&lt;='Tariffs Jan2023'!K90,($C$5*'Tariffs Jan2023'!AK90/'Tariffs Jan2023'!AI90-'Tariffs Jan2023'!J90)*('Tariffs Jan2023'!P90/100)*'Tariffs Jan2023'!AI90,('Tariffs Jan2023'!K90-'Tariffs Jan2023'!J90)*('Tariffs Jan2023'!P90/100)*'Tariffs Jan2023'!AI90))</f>
        <v>260.93909999999994</v>
      </c>
      <c r="G96" s="85">
        <f>IF($C$5*'Tariffs Jan2023'!AK90/'Tariffs Jan2023'!AI90&lt;'Tariffs Jan2023'!K90,0,IF($C$5*'Tariffs Jan2023'!AK90/'Tariffs Jan2023'!AI90&lt;='Tariffs Jan2023'!L90,($C$5*'Tariffs Jan2023'!AK90/'Tariffs Jan2023'!AI90-'Tariffs Jan2023'!K90)*('Tariffs Jan2023'!Q90/100)*'Tariffs Jan2023'!AI90,('Tariffs Jan2023'!L90-'Tariffs Jan2023'!K90)*('Tariffs Jan2023'!Q90/100)*'Tariffs Jan2023'!AI90))</f>
        <v>0</v>
      </c>
      <c r="H96" s="85">
        <f>IF($C$5*'Tariffs Jan2023'!AK90/'Tariffs Jan2023'!AI90&lt;'Tariffs Jan2023'!L90,0,IF($C$5*'Tariffs Jan2023'!AK90/'Tariffs Jan2023'!AI90&lt;='Tariffs Jan2023'!M90,($C$5*'Tariffs Jan2023'!AK90/'Tariffs Jan2023'!AI90-'Tariffs Jan2023'!L90)*('Tariffs Jan2023'!R90/100)*'Tariffs Jan2023'!AI90,('Tariffs Jan2023'!M90-'Tariffs Jan2023'!L90)*('Tariffs Jan2023'!R90/100)*'Tariffs Jan2023'!AI90))</f>
        <v>0</v>
      </c>
      <c r="I96" s="85">
        <f>IF(($C$5*'Tariffs Jan2023'!AK90/'Tariffs Jan2023'!AI90&gt;'Tariffs Jan2023'!M90),($C$5*'Tariffs Jan2023'!AK90/'Tariffs Jan2023'!AI90-'Tariffs Jan2023'!M90)*'Tariffs Jan2023'!S90/100*'Tariffs Jan2023'!AI90,0)</f>
        <v>0</v>
      </c>
      <c r="J96" s="85">
        <f>IF($C$5*'Tariffs Jan2023'!AL90/'Tariffs Jan2023'!AJ90&gt;='Tariffs Jan2023'!J90,('Tariffs Jan2023'!J90*'Tariffs Jan2023'!U90/100)* 'Tariffs Jan2023'!AJ90,($C$5*'Tariffs Jan2023'!AL90/'Tariffs Jan2023'!AJ90*'Tariffs Jan2023'!U90/100)* 'Tariffs Jan2023'!AJ90)</f>
        <v>576</v>
      </c>
      <c r="K96" s="85">
        <f>IF($C$5*'Tariffs Jan2023'!AL90/'Tariffs Jan2023'!AJ90&lt;'Tariffs Jan2023'!J90,0,IF($C$5*'Tariffs Jan2023'!AL90/'Tariffs Jan2023'!AJ90&lt;='Tariffs Jan2023'!K90,($C$5*'Tariffs Jan2023'!AL90/'Tariffs Jan2023'!AJ90-'Tariffs Jan2023'!J90)*('Tariffs Jan2023'!V90/100)*'Tariffs Jan2023'!AJ90,('Tariffs Jan2023'!K90-'Tariffs Jan2023'!J90)*('Tariffs Jan2023'!V90/100)*'Tariffs Jan2023'!AJ90))</f>
        <v>423.71929090909072</v>
      </c>
      <c r="L96" s="85">
        <f>IF($C$5*'Tariffs Jan2023'!AL90/'Tariffs Jan2023'!AJ90&lt;'Tariffs Jan2023'!K90,0,IF($C$5*'Tariffs Jan2023'!AL90/'Tariffs Jan2023'!AJ90&lt;='Tariffs Jan2023'!L90,($C$5*'Tariffs Jan2023'!AL90/'Tariffs Jan2023'!AJ90-'Tariffs Jan2023'!K90)*('Tariffs Jan2023'!W90/100)*'Tariffs Jan2023'!AJ90,('Tariffs Jan2023'!L90-'Tariffs Jan2023'!K90)*('Tariffs Jan2023'!W90/100)*'Tariffs Jan2023'!AJ90))</f>
        <v>0</v>
      </c>
      <c r="M96" s="85">
        <f>IF($C$5*'Tariffs Jan2023'!AL90/'Tariffs Jan2023'!AJ90&lt;'Tariffs Jan2023'!L90,0,IF($C$5*'Tariffs Jan2023'!AL90/'Tariffs Jan2023'!AJ90&lt;='Tariffs Jan2023'!M90,($C$5*'Tariffs Jan2023'!AL90/'Tariffs Jan2023'!AJ90-'Tariffs Jan2023'!L90)*('Tariffs Jan2023'!X90/100)*'Tariffs Jan2023'!AJ90,('Tariffs Jan2023'!M90-'Tariffs Jan2023'!L90)*('Tariffs Jan2023'!X90/100)*'Tariffs Jan2023'!AJ90))</f>
        <v>0</v>
      </c>
      <c r="N96" s="85">
        <f>IF(($C$5*'Tariffs Jan2023'!AL90/'Tariffs Jan2023'!AJ90&gt;'Tariffs Jan2023'!M90),($C$5*'Tariffs Jan2023'!AL90/'Tariffs Jan2023'!AJ90-'Tariffs Jan2023'!M90)*'Tariffs Jan2023'!Y90/100*'Tariffs Jan2023'!AJ90,0)</f>
        <v>0</v>
      </c>
      <c r="O96" s="73">
        <f t="shared" si="0"/>
        <v>1932.9611181818179</v>
      </c>
      <c r="P96" s="498">
        <f t="shared" si="1"/>
        <v>2126.2572299999997</v>
      </c>
      <c r="Q96" s="564"/>
      <c r="R96" s="564"/>
      <c r="S96" s="564"/>
      <c r="T96" s="564"/>
      <c r="U96" s="564"/>
      <c r="V96" s="564"/>
    </row>
    <row r="97" spans="1:22" ht="14" thickTop="1" x14ac:dyDescent="0.15">
      <c r="A97" s="286" t="str">
        <f>'Tariffs Jan2023'!F91</f>
        <v>GloBird</v>
      </c>
      <c r="B97" s="47" t="str">
        <f>'Tariffs Jan2023'!D91</f>
        <v>AusNet Services West</v>
      </c>
      <c r="C97" s="287">
        <f>'Tariffs Jan2023'!E91</f>
        <v>44760</v>
      </c>
      <c r="D97" s="85">
        <f>365*'Tariffs Jan2023'!H91/100</f>
        <v>383.24999999999994</v>
      </c>
      <c r="E97" s="85">
        <f>IF($C$5*'Tariffs Jan2023'!AK91/'Tariffs Jan2023'!AI91&gt;='Tariffs Jan2023'!J91,( 'Tariffs Jan2023'!J91*'Tariffs Jan2023'!O91/100)* 'Tariffs Jan2023'!AI91,($C$5*'Tariffs Jan2023'!AK91/'Tariffs Jan2023'!AI91*'Tariffs Jan2023'!O91/100)* 'Tariffs Jan2023'!AI91)</f>
        <v>587.99999999999989</v>
      </c>
      <c r="F97" s="85">
        <f>IF($C$5*'Tariffs Jan2023'!AK91/'Tariffs Jan2023'!AI91&lt;'Tariffs Jan2023'!J91,0,IF($C$5*'Tariffs Jan2023'!AK91/'Tariffs Jan2023'!AI91&lt;='Tariffs Jan2023'!K91,($C$5*'Tariffs Jan2023'!AK91/'Tariffs Jan2023'!AI91-'Tariffs Jan2023'!J91)*('Tariffs Jan2023'!P91/100)*'Tariffs Jan2023'!AI91,('Tariffs Jan2023'!K91-'Tariffs Jan2023'!J91)*('Tariffs Jan2023'!P91/100)*'Tariffs Jan2023'!AI91))</f>
        <v>0</v>
      </c>
      <c r="G97" s="85">
        <f>IF($C$5*'Tariffs Jan2023'!AK91/'Tariffs Jan2023'!AI91&lt;'Tariffs Jan2023'!K91,0,IF($C$5*'Tariffs Jan2023'!AK91/'Tariffs Jan2023'!AI91&lt;='Tariffs Jan2023'!L91,($C$5*'Tariffs Jan2023'!AK91/'Tariffs Jan2023'!AI91-'Tariffs Jan2023'!K91)*('Tariffs Jan2023'!Q91/100)*'Tariffs Jan2023'!AI91,('Tariffs Jan2023'!L91-'Tariffs Jan2023'!K91)*('Tariffs Jan2023'!Q91/100)*'Tariffs Jan2023'!AI91))</f>
        <v>0</v>
      </c>
      <c r="H97" s="85">
        <f>IF($C$5*'Tariffs Jan2023'!AK91/'Tariffs Jan2023'!AI91&lt;'Tariffs Jan2023'!L91,0,IF($C$5*'Tariffs Jan2023'!AK91/'Tariffs Jan2023'!AI91&lt;='Tariffs Jan2023'!M91,($C$5*'Tariffs Jan2023'!AK91/'Tariffs Jan2023'!AI91-'Tariffs Jan2023'!L91)*('Tariffs Jan2023'!R91/100)*'Tariffs Jan2023'!AI91,('Tariffs Jan2023'!M91-'Tariffs Jan2023'!L91)*('Tariffs Jan2023'!R91/100)*'Tariffs Jan2023'!AI91))</f>
        <v>0</v>
      </c>
      <c r="I97" s="85">
        <f>IF(($C$5*'Tariffs Jan2023'!AK91/'Tariffs Jan2023'!AI91&gt;'Tariffs Jan2023'!M91),($C$5*'Tariffs Jan2023'!AK91/'Tariffs Jan2023'!AI91-'Tariffs Jan2023'!M91)*'Tariffs Jan2023'!S91/100*'Tariffs Jan2023'!AI91,0)</f>
        <v>440.89709999999985</v>
      </c>
      <c r="J97" s="85">
        <f>IF($C$5*'Tariffs Jan2023'!AL91/'Tariffs Jan2023'!AJ91&gt;='Tariffs Jan2023'!J91,('Tariffs Jan2023'!J91*'Tariffs Jan2023'!U91/100)* 'Tariffs Jan2023'!AJ91,($C$5*'Tariffs Jan2023'!AL91/'Tariffs Jan2023'!AJ91*'Tariffs Jan2023'!U91/100)* 'Tariffs Jan2023'!AJ91)</f>
        <v>1175.9999999999998</v>
      </c>
      <c r="K97" s="85">
        <f>IF($C$5*'Tariffs Jan2023'!AL91/'Tariffs Jan2023'!AJ91&lt;'Tariffs Jan2023'!J91,0,IF($C$5*'Tariffs Jan2023'!AL91/'Tariffs Jan2023'!AJ91&lt;='Tariffs Jan2023'!K91,($C$5*'Tariffs Jan2023'!AL91/'Tariffs Jan2023'!AJ91-'Tariffs Jan2023'!J91)*('Tariffs Jan2023'!V91/100)*'Tariffs Jan2023'!AJ91,('Tariffs Jan2023'!K91-'Tariffs Jan2023'!J91)*('Tariffs Jan2023'!V91/100)*'Tariffs Jan2023'!AJ91))</f>
        <v>0</v>
      </c>
      <c r="L97" s="85">
        <f>IF($C$5*'Tariffs Jan2023'!AL91/'Tariffs Jan2023'!AJ91&lt;'Tariffs Jan2023'!K91,0,IF($C$5*'Tariffs Jan2023'!AL91/'Tariffs Jan2023'!AJ91&lt;='Tariffs Jan2023'!L91,($C$5*'Tariffs Jan2023'!AL91/'Tariffs Jan2023'!AJ91-'Tariffs Jan2023'!K91)*('Tariffs Jan2023'!W91/100)*'Tariffs Jan2023'!AJ91,('Tariffs Jan2023'!L91-'Tariffs Jan2023'!K91)*('Tariffs Jan2023'!W91/100)*'Tariffs Jan2023'!AJ91))</f>
        <v>0</v>
      </c>
      <c r="M97" s="85">
        <f>IF($C$5*'Tariffs Jan2023'!AL91/'Tariffs Jan2023'!AJ91&lt;'Tariffs Jan2023'!L91,0,IF($C$5*'Tariffs Jan2023'!AL91/'Tariffs Jan2023'!AJ91&lt;='Tariffs Jan2023'!M91,($C$5*'Tariffs Jan2023'!AL91/'Tariffs Jan2023'!AJ91-'Tariffs Jan2023'!L91)*('Tariffs Jan2023'!X91/100)*'Tariffs Jan2023'!AJ91,('Tariffs Jan2023'!M91-'Tariffs Jan2023'!L91)*('Tariffs Jan2023'!X91/100)*'Tariffs Jan2023'!AJ91))</f>
        <v>0</v>
      </c>
      <c r="N97" s="85">
        <f>IF(($C$5*'Tariffs Jan2023'!AL91/'Tariffs Jan2023'!AJ91&gt;'Tariffs Jan2023'!M91),($C$5*'Tariffs Jan2023'!AL91/'Tariffs Jan2023'!AJ91-'Tariffs Jan2023'!M91)*'Tariffs Jan2023'!Y91/100*'Tariffs Jan2023'!AJ91,0)</f>
        <v>881.79419999999971</v>
      </c>
      <c r="O97" s="73">
        <f t="shared" ref="O97:O131" si="22">SUM(D97:N97)</f>
        <v>3469.941299999999</v>
      </c>
      <c r="P97" s="498">
        <f t="shared" ref="P97:P131" si="23">O97*1.1</f>
        <v>3816.9354299999991</v>
      </c>
      <c r="Q97" s="564"/>
      <c r="R97" s="564"/>
      <c r="S97" s="564"/>
      <c r="T97" s="564"/>
      <c r="U97" s="564"/>
      <c r="V97" s="564"/>
    </row>
    <row r="98" spans="1:22" s="289" customFormat="1" ht="14" thickBot="1" x14ac:dyDescent="0.2">
      <c r="A98" s="286" t="str">
        <f>'Tariffs Jan2023'!F92</f>
        <v>Powershop</v>
      </c>
      <c r="B98" s="47" t="str">
        <f>'Tariffs Jan2023'!D92</f>
        <v>AusNet Services West</v>
      </c>
      <c r="C98" s="287">
        <f>'Tariffs Jan2023'!E92</f>
        <v>44927</v>
      </c>
      <c r="D98" s="85">
        <f>365*'Tariffs Jan2023'!H92/100</f>
        <v>375.61818181818182</v>
      </c>
      <c r="E98" s="85">
        <f>((C$5*'Tariffs Jan2023'!AK92/'Tariffs Jan2023'!AI92)*('Tariffs Jan2023'!O92/100))*'Tariffs Jan2023'!AI92</f>
        <v>512.59090909090901</v>
      </c>
      <c r="F98" s="85">
        <v>0</v>
      </c>
      <c r="G98" s="85">
        <v>0</v>
      </c>
      <c r="H98" s="85">
        <v>0</v>
      </c>
      <c r="I98" s="85">
        <v>0</v>
      </c>
      <c r="J98" s="85">
        <f>((C$5*'Tariffs Jan2023'!AL92/'Tariffs Jan2023'!AJ92)*('Tariffs Jan2023'!U92/100))*'Tariffs Jan2023'!AJ92</f>
        <v>512.59090909090901</v>
      </c>
      <c r="K98" s="85">
        <v>0</v>
      </c>
      <c r="L98" s="85">
        <v>0</v>
      </c>
      <c r="M98" s="85">
        <v>0</v>
      </c>
      <c r="N98" s="85">
        <v>0</v>
      </c>
      <c r="O98" s="73">
        <f t="shared" si="22"/>
        <v>1400.7999999999997</v>
      </c>
      <c r="P98" s="498">
        <f t="shared" si="23"/>
        <v>1540.8799999999999</v>
      </c>
      <c r="Q98" s="564"/>
      <c r="R98" s="564"/>
      <c r="S98" s="564"/>
      <c r="T98" s="564"/>
      <c r="U98" s="564"/>
      <c r="V98" s="564"/>
    </row>
    <row r="99" spans="1:22" ht="14" thickTop="1" x14ac:dyDescent="0.15">
      <c r="A99" s="286" t="str">
        <f>'Tariffs Jan2023'!F93</f>
        <v>1st Energy</v>
      </c>
      <c r="B99" s="47" t="str">
        <f>'Tariffs Jan2023'!D93</f>
        <v>AusNet Services West</v>
      </c>
      <c r="C99" s="287">
        <f>'Tariffs Jan2023'!E93</f>
        <v>44927</v>
      </c>
      <c r="D99" s="85">
        <f>365*'Tariffs Jan2023'!H93/100</f>
        <v>354.05</v>
      </c>
      <c r="E99" s="85">
        <f>IF($C$5*'Tariffs Jan2023'!AK93/'Tariffs Jan2023'!AI93&gt;='Tariffs Jan2023'!J93,( 'Tariffs Jan2023'!J93*'Tariffs Jan2023'!O93/100)* 'Tariffs Jan2023'!AI93,($C$5*'Tariffs Jan2023'!AK93/'Tariffs Jan2023'!AI93*'Tariffs Jan2023'!O93/100)* 'Tariffs Jan2023'!AI93)</f>
        <v>683.99999999999989</v>
      </c>
      <c r="F99" s="85">
        <f>IF($C$5*'Tariffs Jan2023'!AK93/'Tariffs Jan2023'!AI93&lt;'Tariffs Jan2023'!J93,0,IF($C$5*'Tariffs Jan2023'!AK93/'Tariffs Jan2023'!AI93&lt;='Tariffs Jan2023'!K93,($C$5*'Tariffs Jan2023'!AK93/'Tariffs Jan2023'!AI93-'Tariffs Jan2023'!J93)*('Tariffs Jan2023'!P93/100)*'Tariffs Jan2023'!AI93,('Tariffs Jan2023'!K93-'Tariffs Jan2023'!J93)*('Tariffs Jan2023'!P93/100)*'Tariffs Jan2023'!AI93))</f>
        <v>486</v>
      </c>
      <c r="G99" s="85">
        <f>IF($C$5*'Tariffs Jan2023'!AK93/'Tariffs Jan2023'!AI93&lt;'Tariffs Jan2023'!K93,0,IF($C$5*'Tariffs Jan2023'!AK93/'Tariffs Jan2023'!AI93&lt;='Tariffs Jan2023'!L93,($C$5*'Tariffs Jan2023'!AK93/'Tariffs Jan2023'!AI93-'Tariffs Jan2023'!K93)*('Tariffs Jan2023'!Q93/100)*'Tariffs Jan2023'!AI93,('Tariffs Jan2023'!L93-'Tariffs Jan2023'!K93)*('Tariffs Jan2023'!Q93/100)*'Tariffs Jan2023'!AI93))</f>
        <v>0</v>
      </c>
      <c r="H99" s="85">
        <f>IF($C$5*'Tariffs Jan2023'!AK93/'Tariffs Jan2023'!AI93&lt;'Tariffs Jan2023'!L93,0,IF($C$5*'Tariffs Jan2023'!AK93/'Tariffs Jan2023'!AI93&lt;='Tariffs Jan2023'!M93,($C$5*'Tariffs Jan2023'!AK93/'Tariffs Jan2023'!AI93-'Tariffs Jan2023'!L93)*('Tariffs Jan2023'!R93/100)*'Tariffs Jan2023'!AI93,('Tariffs Jan2023'!M93-'Tariffs Jan2023'!L93)*('Tariffs Jan2023'!R93/100)*'Tariffs Jan2023'!AI93))</f>
        <v>0</v>
      </c>
      <c r="I99" s="85">
        <f>IF(($C$5*'Tariffs Jan2023'!AK93/'Tariffs Jan2023'!AI93&gt;'Tariffs Jan2023'!M93),($C$5*'Tariffs Jan2023'!AK93/'Tariffs Jan2023'!AI93-'Tariffs Jan2023'!M93)*'Tariffs Jan2023'!S93/100*'Tariffs Jan2023'!AI93,0)</f>
        <v>0</v>
      </c>
      <c r="J99" s="85">
        <f>IF($C$5*'Tariffs Jan2023'!AL93/'Tariffs Jan2023'!AJ93&gt;='Tariffs Jan2023'!J93,('Tariffs Jan2023'!J93*'Tariffs Jan2023'!U93/100)* 'Tariffs Jan2023'!AJ93,($C$5*'Tariffs Jan2023'!AL93/'Tariffs Jan2023'!AJ93*'Tariffs Jan2023'!U93/100)* 'Tariffs Jan2023'!AJ93)</f>
        <v>683.99999999999989</v>
      </c>
      <c r="K99" s="85">
        <f>IF($C$5*'Tariffs Jan2023'!AL93/'Tariffs Jan2023'!AJ93&lt;'Tariffs Jan2023'!J93,0,IF($C$5*'Tariffs Jan2023'!AL93/'Tariffs Jan2023'!AJ93&lt;='Tariffs Jan2023'!K93,($C$5*'Tariffs Jan2023'!AL93/'Tariffs Jan2023'!AJ93-'Tariffs Jan2023'!J93)*('Tariffs Jan2023'!V93/100)*'Tariffs Jan2023'!AJ93,('Tariffs Jan2023'!K93-'Tariffs Jan2023'!J93)*('Tariffs Jan2023'!V93/100)*'Tariffs Jan2023'!AJ93))</f>
        <v>486</v>
      </c>
      <c r="L99" s="85">
        <f>IF($C$5*'Tariffs Jan2023'!AL93/'Tariffs Jan2023'!AJ93&lt;'Tariffs Jan2023'!K93,0,IF($C$5*'Tariffs Jan2023'!AL93/'Tariffs Jan2023'!AJ93&lt;='Tariffs Jan2023'!L93,($C$5*'Tariffs Jan2023'!AL93/'Tariffs Jan2023'!AJ93-'Tariffs Jan2023'!K93)*('Tariffs Jan2023'!W93/100)*'Tariffs Jan2023'!AJ93,('Tariffs Jan2023'!L93-'Tariffs Jan2023'!K93)*('Tariffs Jan2023'!W93/100)*'Tariffs Jan2023'!AJ93))</f>
        <v>0</v>
      </c>
      <c r="M99" s="85">
        <f>IF($C$5*'Tariffs Jan2023'!AL93/'Tariffs Jan2023'!AJ93&lt;'Tariffs Jan2023'!L93,0,IF($C$5*'Tariffs Jan2023'!AL93/'Tariffs Jan2023'!AJ93&lt;='Tariffs Jan2023'!M93,($C$5*'Tariffs Jan2023'!AL93/'Tariffs Jan2023'!AJ93-'Tariffs Jan2023'!L93)*('Tariffs Jan2023'!X93/100)*'Tariffs Jan2023'!AJ93,('Tariffs Jan2023'!M93-'Tariffs Jan2023'!L93)*('Tariffs Jan2023'!X93/100)*'Tariffs Jan2023'!AJ93))</f>
        <v>0</v>
      </c>
      <c r="N99" s="85">
        <f>IF(($C$5*'Tariffs Jan2023'!AL93/'Tariffs Jan2023'!AJ93&gt;'Tariffs Jan2023'!M93),($C$5*'Tariffs Jan2023'!AL93/'Tariffs Jan2023'!AJ93-'Tariffs Jan2023'!M93)*'Tariffs Jan2023'!Y93/100*'Tariffs Jan2023'!AJ93,0)</f>
        <v>0</v>
      </c>
      <c r="O99" s="73">
        <f t="shared" si="22"/>
        <v>2694.0499999999997</v>
      </c>
      <c r="P99" s="498">
        <f t="shared" si="23"/>
        <v>2963.4549999999999</v>
      </c>
      <c r="Q99" s="564"/>
      <c r="R99" s="564"/>
      <c r="S99" s="564"/>
      <c r="T99" s="564"/>
      <c r="U99" s="564"/>
      <c r="V99" s="564"/>
    </row>
    <row r="100" spans="1:22" x14ac:dyDescent="0.15">
      <c r="A100" s="286" t="str">
        <f>'Tariffs Jan2023'!F94</f>
        <v>Tango Energy</v>
      </c>
      <c r="B100" s="47" t="str">
        <f>'Tariffs Jan2023'!D94</f>
        <v>AusNet Services West</v>
      </c>
      <c r="C100" s="287">
        <f>'Tariffs Jan2023'!E94</f>
        <v>44958</v>
      </c>
      <c r="D100" s="85">
        <f>365*'Tariffs Jan2023'!H94/100</f>
        <v>463.54999999999995</v>
      </c>
      <c r="E100" s="85">
        <f>IF($C$5*'Tariffs Jan2023'!AK94/'Tariffs Jan2023'!AI94&gt;='Tariffs Jan2023'!J94,( 'Tariffs Jan2023'!J94*'Tariffs Jan2023'!O94/100)* 'Tariffs Jan2023'!AI94,($C$5*'Tariffs Jan2023'!AK94/'Tariffs Jan2023'!AI94*'Tariffs Jan2023'!O94/100)* 'Tariffs Jan2023'!AI94)</f>
        <v>444</v>
      </c>
      <c r="F100" s="85">
        <f>IF($C$5*'Tariffs Jan2023'!AK94/'Tariffs Jan2023'!AI94&lt;'Tariffs Jan2023'!J94,0,IF($C$5*'Tariffs Jan2023'!AK94/'Tariffs Jan2023'!AI94&lt;='Tariffs Jan2023'!K94,($C$5*'Tariffs Jan2023'!AK94/'Tariffs Jan2023'!AI94-'Tariffs Jan2023'!J94)*('Tariffs Jan2023'!P94/100)*'Tariffs Jan2023'!AI94,('Tariffs Jan2023'!K94-'Tariffs Jan2023'!J94)*('Tariffs Jan2023'!P94/100)*'Tariffs Jan2023'!AI94))</f>
        <v>323.92439999999988</v>
      </c>
      <c r="G100" s="85">
        <f>IF($C$5*'Tariffs Jan2023'!AK94/'Tariffs Jan2023'!AI94&lt;'Tariffs Jan2023'!K94,0,IF($C$5*'Tariffs Jan2023'!AK94/'Tariffs Jan2023'!AI94&lt;='Tariffs Jan2023'!L94,($C$5*'Tariffs Jan2023'!AK94/'Tariffs Jan2023'!AI94-'Tariffs Jan2023'!K94)*('Tariffs Jan2023'!Q94/100)*'Tariffs Jan2023'!AI94,('Tariffs Jan2023'!L94-'Tariffs Jan2023'!K94)*('Tariffs Jan2023'!Q94/100)*'Tariffs Jan2023'!AI94))</f>
        <v>0</v>
      </c>
      <c r="H100" s="85">
        <f>IF($C$5*'Tariffs Jan2023'!AK94/'Tariffs Jan2023'!AI94&lt;'Tariffs Jan2023'!L94,0,IF($C$5*'Tariffs Jan2023'!AK94/'Tariffs Jan2023'!AI94&lt;='Tariffs Jan2023'!M94,($C$5*'Tariffs Jan2023'!AK94/'Tariffs Jan2023'!AI94-'Tariffs Jan2023'!L94)*('Tariffs Jan2023'!R94/100)*'Tariffs Jan2023'!AI94,('Tariffs Jan2023'!M94-'Tariffs Jan2023'!L94)*('Tariffs Jan2023'!R94/100)*'Tariffs Jan2023'!AI94))</f>
        <v>0</v>
      </c>
      <c r="I100" s="85">
        <f>IF(($C$5*'Tariffs Jan2023'!AK94/'Tariffs Jan2023'!AI94&gt;'Tariffs Jan2023'!M94),($C$5*'Tariffs Jan2023'!AK94/'Tariffs Jan2023'!AI94-'Tariffs Jan2023'!M94)*'Tariffs Jan2023'!S94/100*'Tariffs Jan2023'!AI94,0)</f>
        <v>0</v>
      </c>
      <c r="J100" s="85">
        <f>IF($C$5*'Tariffs Jan2023'!AL94/'Tariffs Jan2023'!AJ94&gt;='Tariffs Jan2023'!J94,('Tariffs Jan2023'!J94*'Tariffs Jan2023'!U94/100)* 'Tariffs Jan2023'!AJ94,($C$5*'Tariffs Jan2023'!AL94/'Tariffs Jan2023'!AJ94*'Tariffs Jan2023'!U94/100)* 'Tariffs Jan2023'!AJ94)</f>
        <v>854.39999999999986</v>
      </c>
      <c r="K100" s="85">
        <f>IF($C$5*'Tariffs Jan2023'!AL94/'Tariffs Jan2023'!AJ94&lt;'Tariffs Jan2023'!J94,0,IF($C$5*'Tariffs Jan2023'!AL94/'Tariffs Jan2023'!AJ94&lt;='Tariffs Jan2023'!K94,($C$5*'Tariffs Jan2023'!AL94/'Tariffs Jan2023'!AJ94-'Tariffs Jan2023'!J94)*('Tariffs Jan2023'!V94/100)*'Tariffs Jan2023'!AJ94,('Tariffs Jan2023'!K94-'Tariffs Jan2023'!J94)*('Tariffs Jan2023'!V94/100)*'Tariffs Jan2023'!AJ94))</f>
        <v>611.85719999999992</v>
      </c>
      <c r="L100" s="85">
        <f>IF($C$5*'Tariffs Jan2023'!AL94/'Tariffs Jan2023'!AJ94&lt;'Tariffs Jan2023'!K94,0,IF($C$5*'Tariffs Jan2023'!AL94/'Tariffs Jan2023'!AJ94&lt;='Tariffs Jan2023'!L94,($C$5*'Tariffs Jan2023'!AL94/'Tariffs Jan2023'!AJ94-'Tariffs Jan2023'!K94)*('Tariffs Jan2023'!W94/100)*'Tariffs Jan2023'!AJ94,('Tariffs Jan2023'!L94-'Tariffs Jan2023'!K94)*('Tariffs Jan2023'!W94/100)*'Tariffs Jan2023'!AJ94))</f>
        <v>0</v>
      </c>
      <c r="M100" s="85">
        <f>IF($C$5*'Tariffs Jan2023'!AL94/'Tariffs Jan2023'!AJ94&lt;'Tariffs Jan2023'!L94,0,IF($C$5*'Tariffs Jan2023'!AL94/'Tariffs Jan2023'!AJ94&lt;='Tariffs Jan2023'!M94,($C$5*'Tariffs Jan2023'!AL94/'Tariffs Jan2023'!AJ94-'Tariffs Jan2023'!L94)*('Tariffs Jan2023'!X94/100)*'Tariffs Jan2023'!AJ94,('Tariffs Jan2023'!M94-'Tariffs Jan2023'!L94)*('Tariffs Jan2023'!X94/100)*'Tariffs Jan2023'!AJ94))</f>
        <v>0</v>
      </c>
      <c r="N100" s="85">
        <f>IF(($C$5*'Tariffs Jan2023'!AL94/'Tariffs Jan2023'!AJ94&gt;'Tariffs Jan2023'!M94),($C$5*'Tariffs Jan2023'!AL94/'Tariffs Jan2023'!AJ94-'Tariffs Jan2023'!M94)*'Tariffs Jan2023'!Y94/100*'Tariffs Jan2023'!AJ94,0)</f>
        <v>0</v>
      </c>
      <c r="O100" s="73">
        <f t="shared" ref="O100" si="24">SUM(D100:N100)</f>
        <v>2697.7315999999996</v>
      </c>
      <c r="P100" s="498">
        <f t="shared" ref="P100" si="25">O100*1.1</f>
        <v>2967.5047599999998</v>
      </c>
      <c r="Q100" s="564"/>
      <c r="R100" s="564"/>
      <c r="S100" s="564"/>
      <c r="T100" s="564"/>
      <c r="U100" s="564"/>
      <c r="V100" s="564"/>
    </row>
    <row r="101" spans="1:22" ht="14" thickBot="1" x14ac:dyDescent="0.2">
      <c r="A101" s="288" t="str">
        <f>'Tariffs Jan2023'!F95</f>
        <v xml:space="preserve">Sumo </v>
      </c>
      <c r="B101" s="289" t="str">
        <f>'Tariffs Jan2023'!D95</f>
        <v>AusNet Services West</v>
      </c>
      <c r="C101" s="290">
        <f>'Tariffs Jan2023'!E95</f>
        <v>44927</v>
      </c>
      <c r="D101" s="291">
        <f>365*'Tariffs Jan2023'!H95/100</f>
        <v>383.24999999999994</v>
      </c>
      <c r="E101" s="291">
        <f>IF($C$5*'Tariffs Jan2023'!AK95/'Tariffs Jan2023'!AI95&gt;='Tariffs Jan2023'!J95,( 'Tariffs Jan2023'!J95*'Tariffs Jan2023'!O95/100)* 'Tariffs Jan2023'!AI95,($C$5*'Tariffs Jan2023'!AK95/'Tariffs Jan2023'!AI95*'Tariffs Jan2023'!O95/100)* 'Tariffs Jan2023'!AI95)</f>
        <v>1070.8928999999998</v>
      </c>
      <c r="F101" s="291">
        <f>IF($C$5*'Tariffs Jan2023'!AK95/'Tariffs Jan2023'!AI95&lt;'Tariffs Jan2023'!J95,0,IF($C$5*'Tariffs Jan2023'!AK95/'Tariffs Jan2023'!AI95&lt;='Tariffs Jan2023'!K95,($C$5*'Tariffs Jan2023'!AK95/'Tariffs Jan2023'!AI95-'Tariffs Jan2023'!J95)*('Tariffs Jan2023'!P95/100)*'Tariffs Jan2023'!AI95,('Tariffs Jan2023'!K95-'Tariffs Jan2023'!J95)*('Tariffs Jan2023'!P95/100)*'Tariffs Jan2023'!AI95))</f>
        <v>0</v>
      </c>
      <c r="G101" s="291">
        <f>IF($C$5*'Tariffs Jan2023'!AK95/'Tariffs Jan2023'!AI95&lt;'Tariffs Jan2023'!K95,0,IF($C$5*'Tariffs Jan2023'!AK95/'Tariffs Jan2023'!AI95&lt;='Tariffs Jan2023'!L95,($C$5*'Tariffs Jan2023'!AK95/'Tariffs Jan2023'!AI95-'Tariffs Jan2023'!K95)*('Tariffs Jan2023'!Q95/100)*'Tariffs Jan2023'!AI95,('Tariffs Jan2023'!L95-'Tariffs Jan2023'!K95)*('Tariffs Jan2023'!Q95/100)*'Tariffs Jan2023'!AI95))</f>
        <v>0</v>
      </c>
      <c r="H101" s="291">
        <f>IF($C$5*'Tariffs Jan2023'!AK95/'Tariffs Jan2023'!AI95&lt;'Tariffs Jan2023'!L95,0,IF($C$5*'Tariffs Jan2023'!AK95/'Tariffs Jan2023'!AI95&lt;='Tariffs Jan2023'!M95,($C$5*'Tariffs Jan2023'!AK95/'Tariffs Jan2023'!AI95-'Tariffs Jan2023'!L95)*('Tariffs Jan2023'!R95/100)*'Tariffs Jan2023'!AI95,('Tariffs Jan2023'!M95-'Tariffs Jan2023'!L95)*('Tariffs Jan2023'!R95/100)*'Tariffs Jan2023'!AI95))</f>
        <v>0</v>
      </c>
      <c r="I101" s="291">
        <f>IF(($C$5*'Tariffs Jan2023'!AK95/'Tariffs Jan2023'!AI95&gt;'Tariffs Jan2023'!M95),($C$5*'Tariffs Jan2023'!AK95/'Tariffs Jan2023'!AI95-'Tariffs Jan2023'!M95)*'Tariffs Jan2023'!S95/100*'Tariffs Jan2023'!AI95,0)</f>
        <v>0</v>
      </c>
      <c r="J101" s="291">
        <f>IF($C$5*'Tariffs Jan2023'!AL95/'Tariffs Jan2023'!AJ95&gt;='Tariffs Jan2023'!J95,('Tariffs Jan2023'!J95*'Tariffs Jan2023'!U95/100)* 'Tariffs Jan2023'!AJ95,($C$5*'Tariffs Jan2023'!AL95/'Tariffs Jan2023'!AJ95*'Tariffs Jan2023'!U95/100)* 'Tariffs Jan2023'!AJ95)</f>
        <v>1878.3575999999998</v>
      </c>
      <c r="K101" s="291">
        <f>IF($C$5*'Tariffs Jan2023'!AL95/'Tariffs Jan2023'!AJ95&lt;'Tariffs Jan2023'!J95,0,IF($C$5*'Tariffs Jan2023'!AL95/'Tariffs Jan2023'!AJ95&lt;='Tariffs Jan2023'!K95,($C$5*'Tariffs Jan2023'!AL95/'Tariffs Jan2023'!AJ95-'Tariffs Jan2023'!J95)*('Tariffs Jan2023'!V95/100)*'Tariffs Jan2023'!AJ95,('Tariffs Jan2023'!K95-'Tariffs Jan2023'!J95)*('Tariffs Jan2023'!V95/100)*'Tariffs Jan2023'!AJ95))</f>
        <v>0</v>
      </c>
      <c r="L101" s="291">
        <f>IF($C$5*'Tariffs Jan2023'!AL95/'Tariffs Jan2023'!AJ95&lt;'Tariffs Jan2023'!K95,0,IF($C$5*'Tariffs Jan2023'!AL95/'Tariffs Jan2023'!AJ95&lt;='Tariffs Jan2023'!L95,($C$5*'Tariffs Jan2023'!AL95/'Tariffs Jan2023'!AJ95-'Tariffs Jan2023'!K95)*('Tariffs Jan2023'!W95/100)*'Tariffs Jan2023'!AJ95,('Tariffs Jan2023'!L95-'Tariffs Jan2023'!K95)*('Tariffs Jan2023'!W95/100)*'Tariffs Jan2023'!AJ95))</f>
        <v>0</v>
      </c>
      <c r="M101" s="291">
        <f>IF($C$5*'Tariffs Jan2023'!AL95/'Tariffs Jan2023'!AJ95&lt;'Tariffs Jan2023'!L95,0,IF($C$5*'Tariffs Jan2023'!AL95/'Tariffs Jan2023'!AJ95&lt;='Tariffs Jan2023'!M95,($C$5*'Tariffs Jan2023'!AL95/'Tariffs Jan2023'!AJ95-'Tariffs Jan2023'!L95)*('Tariffs Jan2023'!X95/100)*'Tariffs Jan2023'!AJ95,('Tariffs Jan2023'!M95-'Tariffs Jan2023'!L95)*('Tariffs Jan2023'!X95/100)*'Tariffs Jan2023'!AJ95))</f>
        <v>0</v>
      </c>
      <c r="N101" s="291">
        <f>IF(($C$5*'Tariffs Jan2023'!AL95/'Tariffs Jan2023'!AJ95&gt;'Tariffs Jan2023'!M95),($C$5*'Tariffs Jan2023'!AL95/'Tariffs Jan2023'!AJ95-'Tariffs Jan2023'!M95)*'Tariffs Jan2023'!Y95/100*'Tariffs Jan2023'!AJ95,0)</f>
        <v>0</v>
      </c>
      <c r="O101" s="292">
        <f t="shared" ref="O101" si="26">SUM(D101:N101)</f>
        <v>3332.5004999999996</v>
      </c>
      <c r="P101" s="499">
        <f t="shared" ref="P101" si="27">O101*1.1</f>
        <v>3665.7505499999997</v>
      </c>
      <c r="Q101" s="564"/>
      <c r="R101" s="564"/>
      <c r="S101" s="564"/>
      <c r="T101" s="564"/>
      <c r="U101" s="564"/>
      <c r="V101" s="564"/>
    </row>
    <row r="102" spans="1:22" ht="14" thickTop="1" x14ac:dyDescent="0.15">
      <c r="A102" s="286" t="str">
        <f>'Tariffs Jan2023'!F96</f>
        <v>AGL</v>
      </c>
      <c r="B102" s="47" t="str">
        <f>'Tariffs Jan2023'!D96</f>
        <v>AusNet Services Central 2</v>
      </c>
      <c r="C102" s="287">
        <f>'Tariffs Jan2023'!E96</f>
        <v>44927</v>
      </c>
      <c r="D102" s="85">
        <f>365*'Tariffs Jan2023'!H96/100</f>
        <v>392.59399999999994</v>
      </c>
      <c r="E102" s="85">
        <f>IF($C$5*'Tariffs Jan2023'!AK96/'Tariffs Jan2023'!AI96&gt;='Tariffs Jan2023'!J96,( 'Tariffs Jan2023'!J96*'Tariffs Jan2023'!O96/100)* 'Tariffs Jan2023'!AI96,($C$5*'Tariffs Jan2023'!AK96/'Tariffs Jan2023'!AI96*'Tariffs Jan2023'!O96/100)* 'Tariffs Jan2023'!AI96)</f>
        <v>416.4</v>
      </c>
      <c r="F102" s="85">
        <f>IF($C$5*'Tariffs Jan2023'!AK96/'Tariffs Jan2023'!AI96&lt;'Tariffs Jan2023'!J96,0,IF($C$5*'Tariffs Jan2023'!AK96/'Tariffs Jan2023'!AI96&lt;='Tariffs Jan2023'!K96,($C$5*'Tariffs Jan2023'!AK96/'Tariffs Jan2023'!AI96-'Tariffs Jan2023'!J96)*('Tariffs Jan2023'!P96/100)*'Tariffs Jan2023'!AI96,('Tariffs Jan2023'!K96-'Tariffs Jan2023'!J96)*('Tariffs Jan2023'!P96/100)*'Tariffs Jan2023'!AI96))</f>
        <v>302.32943999999992</v>
      </c>
      <c r="G102" s="85">
        <f>IF($C$5*'Tariffs Jan2023'!AK96/'Tariffs Jan2023'!AI96&lt;'Tariffs Jan2023'!K96,0,IF($C$5*'Tariffs Jan2023'!AK96/'Tariffs Jan2023'!AI96&lt;='Tariffs Jan2023'!L96,($C$5*'Tariffs Jan2023'!AK96/'Tariffs Jan2023'!AI96-'Tariffs Jan2023'!K96)*('Tariffs Jan2023'!Q96/100)*'Tariffs Jan2023'!AI96,('Tariffs Jan2023'!L96-'Tariffs Jan2023'!K96)*('Tariffs Jan2023'!Q96/100)*'Tariffs Jan2023'!AI96))</f>
        <v>0</v>
      </c>
      <c r="H102" s="85">
        <f>IF($C$5*'Tariffs Jan2023'!AK96/'Tariffs Jan2023'!AI96&lt;'Tariffs Jan2023'!L96,0,IF($C$5*'Tariffs Jan2023'!AK96/'Tariffs Jan2023'!AI96&lt;='Tariffs Jan2023'!M96,($C$5*'Tariffs Jan2023'!AK96/'Tariffs Jan2023'!AI96-'Tariffs Jan2023'!L96)*('Tariffs Jan2023'!R96/100)*'Tariffs Jan2023'!AI96,('Tariffs Jan2023'!M96-'Tariffs Jan2023'!L96)*('Tariffs Jan2023'!R96/100)*'Tariffs Jan2023'!AI96))</f>
        <v>0</v>
      </c>
      <c r="I102" s="85">
        <f>IF(($C$5*'Tariffs Jan2023'!AK96/'Tariffs Jan2023'!AI96&gt;'Tariffs Jan2023'!M96),($C$5*'Tariffs Jan2023'!AK96/'Tariffs Jan2023'!AI96-'Tariffs Jan2023'!M96)*'Tariffs Jan2023'!S96/100*'Tariffs Jan2023'!AI96,0)</f>
        <v>0</v>
      </c>
      <c r="J102" s="85">
        <f>IF($C$5*'Tariffs Jan2023'!AL96/'Tariffs Jan2023'!AJ96&gt;='Tariffs Jan2023'!J96,('Tariffs Jan2023'!J96*'Tariffs Jan2023'!U96/100)* 'Tariffs Jan2023'!AJ96,($C$5*'Tariffs Jan2023'!AL96/'Tariffs Jan2023'!AJ96*'Tariffs Jan2023'!U96/100)* 'Tariffs Jan2023'!AJ96)</f>
        <v>722.4</v>
      </c>
      <c r="K102" s="85">
        <f>IF($C$5*'Tariffs Jan2023'!AL96/'Tariffs Jan2023'!AJ96&lt;'Tariffs Jan2023'!J96,0,IF($C$5*'Tariffs Jan2023'!AL96/'Tariffs Jan2023'!AJ96&lt;='Tariffs Jan2023'!K96,($C$5*'Tariffs Jan2023'!AL96/'Tariffs Jan2023'!AJ96-'Tariffs Jan2023'!J96)*('Tariffs Jan2023'!V96/100)*'Tariffs Jan2023'!AJ96,('Tariffs Jan2023'!K96-'Tariffs Jan2023'!J96)*('Tariffs Jan2023'!V96/100)*'Tariffs Jan2023'!AJ96))</f>
        <v>478.68827999999991</v>
      </c>
      <c r="L102" s="85">
        <f>IF($C$5*'Tariffs Jan2023'!AL96/'Tariffs Jan2023'!AJ96&lt;'Tariffs Jan2023'!K96,0,IF($C$5*'Tariffs Jan2023'!AL96/'Tariffs Jan2023'!AJ96&lt;='Tariffs Jan2023'!L96,($C$5*'Tariffs Jan2023'!AL96/'Tariffs Jan2023'!AJ96-'Tariffs Jan2023'!K96)*('Tariffs Jan2023'!W96/100)*'Tariffs Jan2023'!AJ96,('Tariffs Jan2023'!L96-'Tariffs Jan2023'!K96)*('Tariffs Jan2023'!W96/100)*'Tariffs Jan2023'!AJ96))</f>
        <v>0</v>
      </c>
      <c r="M102" s="85">
        <f>IF($C$5*'Tariffs Jan2023'!AL96/'Tariffs Jan2023'!AJ96&lt;'Tariffs Jan2023'!L96,0,IF($C$5*'Tariffs Jan2023'!AL96/'Tariffs Jan2023'!AJ96&lt;='Tariffs Jan2023'!M96,($C$5*'Tariffs Jan2023'!AL96/'Tariffs Jan2023'!AJ96-'Tariffs Jan2023'!L96)*('Tariffs Jan2023'!X96/100)*'Tariffs Jan2023'!AJ96,('Tariffs Jan2023'!M96-'Tariffs Jan2023'!L96)*('Tariffs Jan2023'!X96/100)*'Tariffs Jan2023'!AJ96))</f>
        <v>0</v>
      </c>
      <c r="N102" s="85">
        <f>IF(($C$5*'Tariffs Jan2023'!AL96/'Tariffs Jan2023'!AJ96&gt;'Tariffs Jan2023'!M96),($C$5*'Tariffs Jan2023'!AL96/'Tariffs Jan2023'!AJ96-'Tariffs Jan2023'!M96)*'Tariffs Jan2023'!Y96/100*'Tariffs Jan2023'!AJ96,0)</f>
        <v>0</v>
      </c>
      <c r="O102" s="73">
        <f t="shared" si="22"/>
        <v>2312.4117199999996</v>
      </c>
      <c r="P102" s="498">
        <f t="shared" si="23"/>
        <v>2543.6528919999996</v>
      </c>
      <c r="Q102" s="564"/>
      <c r="R102" s="564"/>
      <c r="S102" s="564"/>
      <c r="T102" s="564"/>
      <c r="U102" s="564"/>
      <c r="V102" s="564"/>
    </row>
    <row r="103" spans="1:22" x14ac:dyDescent="0.15">
      <c r="A103" s="286" t="str">
        <f>'Tariffs Jan2023'!F97</f>
        <v>Alinta Energy</v>
      </c>
      <c r="B103" s="47" t="str">
        <f>'Tariffs Jan2023'!D97</f>
        <v>AusNet Services Central 2</v>
      </c>
      <c r="C103" s="287">
        <f>'Tariffs Jan2023'!E97</f>
        <v>44927</v>
      </c>
      <c r="D103" s="85">
        <f>365*'Tariffs Jan2023'!H97/100</f>
        <v>302.2863636363636</v>
      </c>
      <c r="E103" s="85">
        <f>IF($C$5*'Tariffs Jan2023'!AK97/'Tariffs Jan2023'!AI97&gt;='Tariffs Jan2023'!J97,( 'Tariffs Jan2023'!J97*'Tariffs Jan2023'!O97/100)* 'Tariffs Jan2023'!AI97,($C$5*'Tariffs Jan2023'!AK97/'Tariffs Jan2023'!AI97*'Tariffs Jan2023'!O97/100)* 'Tariffs Jan2023'!AI97)</f>
        <v>441.81818181818176</v>
      </c>
      <c r="F103" s="85">
        <f>IF($C$5*'Tariffs Jan2023'!AK97/'Tariffs Jan2023'!AI97&lt;'Tariffs Jan2023'!J97,0,IF($C$5*'Tariffs Jan2023'!AK97/'Tariffs Jan2023'!AI97&lt;='Tariffs Jan2023'!K97,($C$5*'Tariffs Jan2023'!AK97/'Tariffs Jan2023'!AI97-'Tariffs Jan2023'!J97)*('Tariffs Jan2023'!P97/100)*'Tariffs Jan2023'!AI97,('Tariffs Jan2023'!K97-'Tariffs Jan2023'!J97)*('Tariffs Jan2023'!P97/100)*'Tariffs Jan2023'!AI97))</f>
        <v>0</v>
      </c>
      <c r="G103" s="85">
        <f>IF($C$5*'Tariffs Jan2023'!AK97/'Tariffs Jan2023'!AI97&lt;'Tariffs Jan2023'!K97,0,IF($C$5*'Tariffs Jan2023'!AK97/'Tariffs Jan2023'!AI97&lt;='Tariffs Jan2023'!L97,($C$5*'Tariffs Jan2023'!AK97/'Tariffs Jan2023'!AI97-'Tariffs Jan2023'!K97)*('Tariffs Jan2023'!Q97/100)*'Tariffs Jan2023'!AI97,('Tariffs Jan2023'!L97-'Tariffs Jan2023'!K97)*('Tariffs Jan2023'!Q97/100)*'Tariffs Jan2023'!AI97))</f>
        <v>0</v>
      </c>
      <c r="H103" s="85">
        <f>IF($C$5*'Tariffs Jan2023'!AK97/'Tariffs Jan2023'!AI97&lt;'Tariffs Jan2023'!L97,0,IF($C$5*'Tariffs Jan2023'!AK97/'Tariffs Jan2023'!AI97&lt;='Tariffs Jan2023'!M97,($C$5*'Tariffs Jan2023'!AK97/'Tariffs Jan2023'!AI97-'Tariffs Jan2023'!L97)*('Tariffs Jan2023'!R97/100)*'Tariffs Jan2023'!AI97,('Tariffs Jan2023'!M97-'Tariffs Jan2023'!L97)*('Tariffs Jan2023'!R97/100)*'Tariffs Jan2023'!AI97))</f>
        <v>0</v>
      </c>
      <c r="I103" s="85">
        <f>IF(($C$5*'Tariffs Jan2023'!AK97/'Tariffs Jan2023'!AI97&gt;'Tariffs Jan2023'!M97),($C$5*'Tariffs Jan2023'!AK97/'Tariffs Jan2023'!AI97-'Tariffs Jan2023'!M97)*'Tariffs Jan2023'!S97/100*'Tariffs Jan2023'!AI97,0)</f>
        <v>256.84914545454541</v>
      </c>
      <c r="J103" s="85">
        <f>IF($C$5*'Tariffs Jan2023'!AL97/'Tariffs Jan2023'!AJ97&gt;='Tariffs Jan2023'!J97,('Tariffs Jan2023'!J97*'Tariffs Jan2023'!U97/100)* 'Tariffs Jan2023'!AJ97,($C$5*'Tariffs Jan2023'!AL97/'Tariffs Jan2023'!AJ97*'Tariffs Jan2023'!U97/100)* 'Tariffs Jan2023'!AJ97)</f>
        <v>818.18181818181813</v>
      </c>
      <c r="K103" s="85">
        <f>IF($C$5*'Tariffs Jan2023'!AL97/'Tariffs Jan2023'!AJ97&lt;'Tariffs Jan2023'!J97,0,IF($C$5*'Tariffs Jan2023'!AL97/'Tariffs Jan2023'!AJ97&lt;='Tariffs Jan2023'!K97,($C$5*'Tariffs Jan2023'!AL97/'Tariffs Jan2023'!AJ97-'Tariffs Jan2023'!J97)*('Tariffs Jan2023'!V97/100)*'Tariffs Jan2023'!AJ97,('Tariffs Jan2023'!K97-'Tariffs Jan2023'!J97)*('Tariffs Jan2023'!V97/100)*'Tariffs Jan2023'!AJ97))</f>
        <v>0</v>
      </c>
      <c r="L103" s="85">
        <f>IF($C$5*'Tariffs Jan2023'!AL97/'Tariffs Jan2023'!AJ97&lt;'Tariffs Jan2023'!K97,0,IF($C$5*'Tariffs Jan2023'!AL97/'Tariffs Jan2023'!AJ97&lt;='Tariffs Jan2023'!L97,($C$5*'Tariffs Jan2023'!AL97/'Tariffs Jan2023'!AJ97-'Tariffs Jan2023'!K97)*('Tariffs Jan2023'!W97/100)*'Tariffs Jan2023'!AJ97,('Tariffs Jan2023'!L97-'Tariffs Jan2023'!K97)*('Tariffs Jan2023'!W97/100)*'Tariffs Jan2023'!AJ97))</f>
        <v>0</v>
      </c>
      <c r="M103" s="85">
        <f>IF($C$5*'Tariffs Jan2023'!AL97/'Tariffs Jan2023'!AJ97&lt;'Tariffs Jan2023'!L97,0,IF($C$5*'Tariffs Jan2023'!AL97/'Tariffs Jan2023'!AJ97&lt;='Tariffs Jan2023'!M97,($C$5*'Tariffs Jan2023'!AL97/'Tariffs Jan2023'!AJ97-'Tariffs Jan2023'!L97)*('Tariffs Jan2023'!X97/100)*'Tariffs Jan2023'!AJ97,('Tariffs Jan2023'!M97-'Tariffs Jan2023'!L97)*('Tariffs Jan2023'!X97/100)*'Tariffs Jan2023'!AJ97))</f>
        <v>0</v>
      </c>
      <c r="N103" s="85">
        <f>IF(($C$5*'Tariffs Jan2023'!AL97/'Tariffs Jan2023'!AJ97&gt;'Tariffs Jan2023'!M97),($C$5*'Tariffs Jan2023'!AL97/'Tariffs Jan2023'!AJ97-'Tariffs Jan2023'!M97)*'Tariffs Jan2023'!Y97/100*'Tariffs Jan2023'!AJ97,0)</f>
        <v>490.7945454545453</v>
      </c>
      <c r="O103" s="73">
        <f t="shared" si="22"/>
        <v>2309.9300545454539</v>
      </c>
      <c r="P103" s="498">
        <f t="shared" si="23"/>
        <v>2540.9230599999996</v>
      </c>
      <c r="Q103" s="564"/>
      <c r="R103" s="564"/>
      <c r="S103" s="564"/>
      <c r="T103" s="564"/>
      <c r="U103" s="564"/>
      <c r="V103" s="564"/>
    </row>
    <row r="104" spans="1:22" x14ac:dyDescent="0.15">
      <c r="A104" s="286" t="str">
        <f>'Tariffs Jan2023'!F98</f>
        <v>Covau</v>
      </c>
      <c r="B104" s="47" t="str">
        <f>'Tariffs Jan2023'!D98</f>
        <v>AusNet Services Central 2</v>
      </c>
      <c r="C104" s="287">
        <f>'Tariffs Jan2023'!E98</f>
        <v>44936</v>
      </c>
      <c r="D104" s="85">
        <f>365*'Tariffs Jan2023'!H98/100</f>
        <v>361.35</v>
      </c>
      <c r="E104" s="85">
        <f>IF($C$5*'Tariffs Jan2023'!AK98/'Tariffs Jan2023'!AI98&gt;='Tariffs Jan2023'!J98,( 'Tariffs Jan2023'!J98*'Tariffs Jan2023'!O98/100)* 'Tariffs Jan2023'!AI98,($C$5*'Tariffs Jan2023'!AK98/'Tariffs Jan2023'!AI98*'Tariffs Jan2023'!O98/100)* 'Tariffs Jan2023'!AI98)</f>
        <v>568.36363636363637</v>
      </c>
      <c r="F104" s="85">
        <f>IF($C$5*'Tariffs Jan2023'!AK98/'Tariffs Jan2023'!AI98&lt;'Tariffs Jan2023'!J98,0,IF($C$5*'Tariffs Jan2023'!AK98/'Tariffs Jan2023'!AI98&lt;='Tariffs Jan2023'!K98,($C$5*'Tariffs Jan2023'!AK98/'Tariffs Jan2023'!AI98-'Tariffs Jan2023'!J98)*('Tariffs Jan2023'!P98/100)*'Tariffs Jan2023'!AI98,('Tariffs Jan2023'!K98-'Tariffs Jan2023'!J98)*('Tariffs Jan2023'!P98/100)*'Tariffs Jan2023'!AI98))</f>
        <v>402.45152727272716</v>
      </c>
      <c r="G104" s="85">
        <f>IF($C$5*'Tariffs Jan2023'!AK98/'Tariffs Jan2023'!AI98&lt;'Tariffs Jan2023'!K98,0,IF($C$5*'Tariffs Jan2023'!AK98/'Tariffs Jan2023'!AI98&lt;='Tariffs Jan2023'!L98,($C$5*'Tariffs Jan2023'!AK98/'Tariffs Jan2023'!AI98-'Tariffs Jan2023'!K98)*('Tariffs Jan2023'!Q98/100)*'Tariffs Jan2023'!AI98,('Tariffs Jan2023'!L98-'Tariffs Jan2023'!K98)*('Tariffs Jan2023'!Q98/100)*'Tariffs Jan2023'!AI98))</f>
        <v>0</v>
      </c>
      <c r="H104" s="85">
        <f>IF($C$5*'Tariffs Jan2023'!AK98/'Tariffs Jan2023'!AI98&lt;'Tariffs Jan2023'!L98,0,IF($C$5*'Tariffs Jan2023'!AK98/'Tariffs Jan2023'!AI98&lt;='Tariffs Jan2023'!M98,($C$5*'Tariffs Jan2023'!AK98/'Tariffs Jan2023'!AI98-'Tariffs Jan2023'!L98)*('Tariffs Jan2023'!R98/100)*'Tariffs Jan2023'!AI98,('Tariffs Jan2023'!M98-'Tariffs Jan2023'!L98)*('Tariffs Jan2023'!R98/100)*'Tariffs Jan2023'!AI98))</f>
        <v>0</v>
      </c>
      <c r="I104" s="85">
        <f>IF(($C$5*'Tariffs Jan2023'!AK98/'Tariffs Jan2023'!AI98&gt;'Tariffs Jan2023'!M98),($C$5*'Tariffs Jan2023'!AK98/'Tariffs Jan2023'!AI98-'Tariffs Jan2023'!M98)*'Tariffs Jan2023'!S98/100*'Tariffs Jan2023'!AI98,0)</f>
        <v>0</v>
      </c>
      <c r="J104" s="85">
        <f>IF($C$5*'Tariffs Jan2023'!AL98/'Tariffs Jan2023'!AJ98&gt;='Tariffs Jan2023'!J98,('Tariffs Jan2023'!J98*'Tariffs Jan2023'!U98/100)* 'Tariffs Jan2023'!AJ98,($C$5*'Tariffs Jan2023'!AL98/'Tariffs Jan2023'!AJ98*'Tariffs Jan2023'!U98/100)* 'Tariffs Jan2023'!AJ98)</f>
        <v>903.27272727272725</v>
      </c>
      <c r="K104" s="85">
        <f>IF($C$5*'Tariffs Jan2023'!AL98/'Tariffs Jan2023'!AJ98&lt;'Tariffs Jan2023'!J98,0,IF($C$5*'Tariffs Jan2023'!AL98/'Tariffs Jan2023'!AJ98&lt;='Tariffs Jan2023'!K98,($C$5*'Tariffs Jan2023'!AL98/'Tariffs Jan2023'!AJ98-'Tariffs Jan2023'!J98)*('Tariffs Jan2023'!V98/100)*'Tariffs Jan2023'!AJ98,('Tariffs Jan2023'!K98-'Tariffs Jan2023'!J98)*('Tariffs Jan2023'!V98/100)*'Tariffs Jan2023'!AJ98))</f>
        <v>667.48058181818169</v>
      </c>
      <c r="L104" s="85">
        <f>IF($C$5*'Tariffs Jan2023'!AL98/'Tariffs Jan2023'!AJ98&lt;'Tariffs Jan2023'!K98,0,IF($C$5*'Tariffs Jan2023'!AL98/'Tariffs Jan2023'!AJ98&lt;='Tariffs Jan2023'!L98,($C$5*'Tariffs Jan2023'!AL98/'Tariffs Jan2023'!AJ98-'Tariffs Jan2023'!K98)*('Tariffs Jan2023'!W98/100)*'Tariffs Jan2023'!AJ98,('Tariffs Jan2023'!L98-'Tariffs Jan2023'!K98)*('Tariffs Jan2023'!W98/100)*'Tariffs Jan2023'!AJ98))</f>
        <v>0</v>
      </c>
      <c r="M104" s="85">
        <f>IF($C$5*'Tariffs Jan2023'!AL98/'Tariffs Jan2023'!AJ98&lt;'Tariffs Jan2023'!L98,0,IF($C$5*'Tariffs Jan2023'!AL98/'Tariffs Jan2023'!AJ98&lt;='Tariffs Jan2023'!M98,($C$5*'Tariffs Jan2023'!AL98/'Tariffs Jan2023'!AJ98-'Tariffs Jan2023'!L98)*('Tariffs Jan2023'!X98/100)*'Tariffs Jan2023'!AJ98,('Tariffs Jan2023'!M98-'Tariffs Jan2023'!L98)*('Tariffs Jan2023'!X98/100)*'Tariffs Jan2023'!AJ98))</f>
        <v>0</v>
      </c>
      <c r="N104" s="85">
        <f>IF(($C$5*'Tariffs Jan2023'!AL98/'Tariffs Jan2023'!AJ98&gt;'Tariffs Jan2023'!M98),($C$5*'Tariffs Jan2023'!AL98/'Tariffs Jan2023'!AJ98-'Tariffs Jan2023'!M98)*'Tariffs Jan2023'!Y98/100*'Tariffs Jan2023'!AJ98,0)</f>
        <v>0</v>
      </c>
      <c r="O104" s="73">
        <f t="shared" si="22"/>
        <v>2902.9184727272727</v>
      </c>
      <c r="P104" s="498">
        <f t="shared" si="23"/>
        <v>3193.2103200000001</v>
      </c>
      <c r="Q104" s="564"/>
      <c r="R104" s="564"/>
      <c r="S104" s="564"/>
      <c r="T104" s="564"/>
      <c r="U104" s="564"/>
      <c r="V104" s="564"/>
    </row>
    <row r="105" spans="1:22" x14ac:dyDescent="0.15">
      <c r="A105" s="286" t="str">
        <f>'Tariffs Jan2023'!F99</f>
        <v>Dodo Power &amp; Gas</v>
      </c>
      <c r="B105" s="47" t="str">
        <f>'Tariffs Jan2023'!D99</f>
        <v>AusNet Services Central 2</v>
      </c>
      <c r="C105" s="287">
        <f>'Tariffs Jan2023'!E99</f>
        <v>44562</v>
      </c>
      <c r="D105" s="85">
        <f>365*'Tariffs Jan2023'!H99/100</f>
        <v>304.57590909090908</v>
      </c>
      <c r="E105" s="85">
        <f>IF($C$5*'Tariffs Jan2023'!AK99/'Tariffs Jan2023'!AI99&gt;='Tariffs Jan2023'!J99,( 'Tariffs Jan2023'!J99*'Tariffs Jan2023'!O99/100)* 'Tariffs Jan2023'!AI99,($C$5*'Tariffs Jan2023'!AK99/'Tariffs Jan2023'!AI99*'Tariffs Jan2023'!O99/100)* 'Tariffs Jan2023'!AI99)</f>
        <v>292.36363636363637</v>
      </c>
      <c r="F105" s="85">
        <f>IF($C$5*'Tariffs Jan2023'!AK99/'Tariffs Jan2023'!AI99&lt;'Tariffs Jan2023'!J99,0,IF($C$5*'Tariffs Jan2023'!AK99/'Tariffs Jan2023'!AI99&lt;='Tariffs Jan2023'!K99,($C$5*'Tariffs Jan2023'!AK99/'Tariffs Jan2023'!AI99-'Tariffs Jan2023'!J99)*('Tariffs Jan2023'!P99/100)*'Tariffs Jan2023'!AI99,('Tariffs Jan2023'!K99-'Tariffs Jan2023'!J99)*('Tariffs Jan2023'!P99/100)*'Tariffs Jan2023'!AI99))</f>
        <v>193.86384545454541</v>
      </c>
      <c r="G105" s="85">
        <f>IF($C$5*'Tariffs Jan2023'!AK99/'Tariffs Jan2023'!AI99&lt;'Tariffs Jan2023'!K99,0,IF($C$5*'Tariffs Jan2023'!AK99/'Tariffs Jan2023'!AI99&lt;='Tariffs Jan2023'!L99,($C$5*'Tariffs Jan2023'!AK99/'Tariffs Jan2023'!AI99-'Tariffs Jan2023'!K99)*('Tariffs Jan2023'!Q99/100)*'Tariffs Jan2023'!AI99,('Tariffs Jan2023'!L99-'Tariffs Jan2023'!K99)*('Tariffs Jan2023'!Q99/100)*'Tariffs Jan2023'!AI99))</f>
        <v>0</v>
      </c>
      <c r="H105" s="85">
        <f>IF($C$5*'Tariffs Jan2023'!AK99/'Tariffs Jan2023'!AI99&lt;'Tariffs Jan2023'!L99,0,IF($C$5*'Tariffs Jan2023'!AK99/'Tariffs Jan2023'!AI99&lt;='Tariffs Jan2023'!M99,($C$5*'Tariffs Jan2023'!AK99/'Tariffs Jan2023'!AI99-'Tariffs Jan2023'!L99)*('Tariffs Jan2023'!R99/100)*'Tariffs Jan2023'!AI99,('Tariffs Jan2023'!M99-'Tariffs Jan2023'!L99)*('Tariffs Jan2023'!R99/100)*'Tariffs Jan2023'!AI99))</f>
        <v>0</v>
      </c>
      <c r="I105" s="85">
        <f>IF(($C$5*'Tariffs Jan2023'!AK99/'Tariffs Jan2023'!AI99&gt;'Tariffs Jan2023'!M99),($C$5*'Tariffs Jan2023'!AK99/'Tariffs Jan2023'!AI99-'Tariffs Jan2023'!M99)*'Tariffs Jan2023'!S99/100*'Tariffs Jan2023'!AI99,0)</f>
        <v>0</v>
      </c>
      <c r="J105" s="85">
        <f>IF($C$5*'Tariffs Jan2023'!AL99/'Tariffs Jan2023'!AJ99&gt;='Tariffs Jan2023'!J99,('Tariffs Jan2023'!J99*'Tariffs Jan2023'!U99/100)* 'Tariffs Jan2023'!AJ99,($C$5*'Tariffs Jan2023'!AL99/'Tariffs Jan2023'!AJ99*'Tariffs Jan2023'!U99/100)* 'Tariffs Jan2023'!AJ99)</f>
        <v>469.09090909090907</v>
      </c>
      <c r="K105" s="85">
        <f>IF($C$5*'Tariffs Jan2023'!AL99/'Tariffs Jan2023'!AJ99&lt;'Tariffs Jan2023'!J99,0,IF($C$5*'Tariffs Jan2023'!AL99/'Tariffs Jan2023'!AJ99&lt;='Tariffs Jan2023'!K99,($C$5*'Tariffs Jan2023'!AL99/'Tariffs Jan2023'!AJ99-'Tariffs Jan2023'!J99)*('Tariffs Jan2023'!V99/100)*'Tariffs Jan2023'!AJ99,('Tariffs Jan2023'!K99-'Tariffs Jan2023'!J99)*('Tariffs Jan2023'!V99/100)*'Tariffs Jan2023'!AJ99))</f>
        <v>343.5561818181817</v>
      </c>
      <c r="L105" s="85">
        <f>IF($C$5*'Tariffs Jan2023'!AL99/'Tariffs Jan2023'!AJ99&lt;'Tariffs Jan2023'!K99,0,IF($C$5*'Tariffs Jan2023'!AL99/'Tariffs Jan2023'!AJ99&lt;='Tariffs Jan2023'!L99,($C$5*'Tariffs Jan2023'!AL99/'Tariffs Jan2023'!AJ99-'Tariffs Jan2023'!K99)*('Tariffs Jan2023'!W99/100)*'Tariffs Jan2023'!AJ99,('Tariffs Jan2023'!L99-'Tariffs Jan2023'!K99)*('Tariffs Jan2023'!W99/100)*'Tariffs Jan2023'!AJ99))</f>
        <v>0</v>
      </c>
      <c r="M105" s="85">
        <f>IF($C$5*'Tariffs Jan2023'!AL99/'Tariffs Jan2023'!AJ99&lt;'Tariffs Jan2023'!L99,0,IF($C$5*'Tariffs Jan2023'!AL99/'Tariffs Jan2023'!AJ99&lt;='Tariffs Jan2023'!M99,($C$5*'Tariffs Jan2023'!AL99/'Tariffs Jan2023'!AJ99-'Tariffs Jan2023'!L99)*('Tariffs Jan2023'!X99/100)*'Tariffs Jan2023'!AJ99,('Tariffs Jan2023'!M99-'Tariffs Jan2023'!L99)*('Tariffs Jan2023'!X99/100)*'Tariffs Jan2023'!AJ99))</f>
        <v>0</v>
      </c>
      <c r="N105" s="85">
        <f>IF(($C$5*'Tariffs Jan2023'!AL99/'Tariffs Jan2023'!AJ99&gt;'Tariffs Jan2023'!M99),($C$5*'Tariffs Jan2023'!AL99/'Tariffs Jan2023'!AJ99-'Tariffs Jan2023'!M99)*'Tariffs Jan2023'!Y99/100*'Tariffs Jan2023'!AJ99,0)</f>
        <v>0</v>
      </c>
      <c r="O105" s="73">
        <f t="shared" si="22"/>
        <v>1603.4504818181817</v>
      </c>
      <c r="P105" s="498">
        <f t="shared" si="23"/>
        <v>1763.7955300000001</v>
      </c>
      <c r="Q105" s="564"/>
      <c r="R105" s="564"/>
      <c r="S105" s="564"/>
      <c r="T105" s="564"/>
      <c r="U105" s="564"/>
      <c r="V105" s="564"/>
    </row>
    <row r="106" spans="1:22" x14ac:dyDescent="0.15">
      <c r="A106" s="286" t="str">
        <f>'Tariffs Jan2023'!F100</f>
        <v>EnergyAustralia</v>
      </c>
      <c r="B106" s="47" t="str">
        <f>'Tariffs Jan2023'!D100</f>
        <v>AusNet Services Central 2</v>
      </c>
      <c r="C106" s="287">
        <f>'Tariffs Jan2023'!E100</f>
        <v>44927</v>
      </c>
      <c r="D106" s="85">
        <f>365*'Tariffs Jan2023'!H100/100</f>
        <v>455.21705000000003</v>
      </c>
      <c r="E106" s="85">
        <f>IF($C$5*'Tariffs Jan2023'!AK100/'Tariffs Jan2023'!AI100&gt;='Tariffs Jan2023'!J100,( 'Tariffs Jan2023'!J100*'Tariffs Jan2023'!O100/100)* 'Tariffs Jan2023'!AI100,($C$5*'Tariffs Jan2023'!AK100/'Tariffs Jan2023'!AI100*'Tariffs Jan2023'!O100/100)* 'Tariffs Jan2023'!AI100)</f>
        <v>459.77999999999992</v>
      </c>
      <c r="F106" s="85">
        <f>IF($C$5*'Tariffs Jan2023'!AK100/'Tariffs Jan2023'!AI100&lt;'Tariffs Jan2023'!J100,0,IF($C$5*'Tariffs Jan2023'!AK100/'Tariffs Jan2023'!AI100&lt;='Tariffs Jan2023'!K100,($C$5*'Tariffs Jan2023'!AK100/'Tariffs Jan2023'!AI100-'Tariffs Jan2023'!J100)*('Tariffs Jan2023'!P100/100)*'Tariffs Jan2023'!AI100,('Tariffs Jan2023'!K100-'Tariffs Jan2023'!J100)*('Tariffs Jan2023'!P100/100)*'Tariffs Jan2023'!AI100))</f>
        <v>292.03584239999992</v>
      </c>
      <c r="G106" s="85">
        <f>IF($C$5*'Tariffs Jan2023'!AK100/'Tariffs Jan2023'!AI100&lt;'Tariffs Jan2023'!K100,0,IF($C$5*'Tariffs Jan2023'!AK100/'Tariffs Jan2023'!AI100&lt;='Tariffs Jan2023'!L100,($C$5*'Tariffs Jan2023'!AK100/'Tariffs Jan2023'!AI100-'Tariffs Jan2023'!K100)*('Tariffs Jan2023'!Q100/100)*'Tariffs Jan2023'!AI100,('Tariffs Jan2023'!L100-'Tariffs Jan2023'!K100)*('Tariffs Jan2023'!Q100/100)*'Tariffs Jan2023'!AI100))</f>
        <v>0</v>
      </c>
      <c r="H106" s="85">
        <f>IF($C$5*'Tariffs Jan2023'!AK100/'Tariffs Jan2023'!AI100&lt;'Tariffs Jan2023'!L100,0,IF($C$5*'Tariffs Jan2023'!AK100/'Tariffs Jan2023'!AI100&lt;='Tariffs Jan2023'!M100,($C$5*'Tariffs Jan2023'!AK100/'Tariffs Jan2023'!AI100-'Tariffs Jan2023'!L100)*('Tariffs Jan2023'!R100/100)*'Tariffs Jan2023'!AI100,('Tariffs Jan2023'!M100-'Tariffs Jan2023'!L100)*('Tariffs Jan2023'!R100/100)*'Tariffs Jan2023'!AI100))</f>
        <v>0</v>
      </c>
      <c r="I106" s="85">
        <f>IF(($C$5*'Tariffs Jan2023'!AK100/'Tariffs Jan2023'!AI100&gt;'Tariffs Jan2023'!M100),($C$5*'Tariffs Jan2023'!AK100/'Tariffs Jan2023'!AI100-'Tariffs Jan2023'!M100)*'Tariffs Jan2023'!S100/100*'Tariffs Jan2023'!AI100,0)</f>
        <v>0</v>
      </c>
      <c r="J106" s="85">
        <f>IF($C$5*'Tariffs Jan2023'!AL100/'Tariffs Jan2023'!AJ100&gt;='Tariffs Jan2023'!J100,('Tariffs Jan2023'!J100*'Tariffs Jan2023'!U100/100)* 'Tariffs Jan2023'!AJ100,($C$5*'Tariffs Jan2023'!AL100/'Tariffs Jan2023'!AJ100*'Tariffs Jan2023'!U100/100)* 'Tariffs Jan2023'!AJ100)</f>
        <v>714.48</v>
      </c>
      <c r="K106" s="85">
        <f>IF($C$5*'Tariffs Jan2023'!AL100/'Tariffs Jan2023'!AJ100&lt;'Tariffs Jan2023'!J100,0,IF($C$5*'Tariffs Jan2023'!AL100/'Tariffs Jan2023'!AJ100&lt;='Tariffs Jan2023'!K100,($C$5*'Tariffs Jan2023'!AL100/'Tariffs Jan2023'!AJ100-'Tariffs Jan2023'!J100)*('Tariffs Jan2023'!V100/100)*'Tariffs Jan2023'!AJ100,('Tariffs Jan2023'!K100-'Tariffs Jan2023'!J100)*('Tariffs Jan2023'!V100/100)*'Tariffs Jan2023'!AJ100))</f>
        <v>508.81324919999975</v>
      </c>
      <c r="L106" s="85">
        <f>IF($C$5*'Tariffs Jan2023'!AL100/'Tariffs Jan2023'!AJ100&lt;'Tariffs Jan2023'!K100,0,IF($C$5*'Tariffs Jan2023'!AL100/'Tariffs Jan2023'!AJ100&lt;='Tariffs Jan2023'!L100,($C$5*'Tariffs Jan2023'!AL100/'Tariffs Jan2023'!AJ100-'Tariffs Jan2023'!K100)*('Tariffs Jan2023'!W100/100)*'Tariffs Jan2023'!AJ100,('Tariffs Jan2023'!L100-'Tariffs Jan2023'!K100)*('Tariffs Jan2023'!W100/100)*'Tariffs Jan2023'!AJ100))</f>
        <v>0</v>
      </c>
      <c r="M106" s="85">
        <f>IF($C$5*'Tariffs Jan2023'!AL100/'Tariffs Jan2023'!AJ100&lt;'Tariffs Jan2023'!L100,0,IF($C$5*'Tariffs Jan2023'!AL100/'Tariffs Jan2023'!AJ100&lt;='Tariffs Jan2023'!M100,($C$5*'Tariffs Jan2023'!AL100/'Tariffs Jan2023'!AJ100-'Tariffs Jan2023'!L100)*('Tariffs Jan2023'!X100/100)*'Tariffs Jan2023'!AJ100,('Tariffs Jan2023'!M100-'Tariffs Jan2023'!L100)*('Tariffs Jan2023'!X100/100)*'Tariffs Jan2023'!AJ100))</f>
        <v>0</v>
      </c>
      <c r="N106" s="85">
        <f>IF(($C$5*'Tariffs Jan2023'!AL100/'Tariffs Jan2023'!AJ100&gt;'Tariffs Jan2023'!M100),($C$5*'Tariffs Jan2023'!AL100/'Tariffs Jan2023'!AJ100-'Tariffs Jan2023'!M100)*'Tariffs Jan2023'!Y100/100*'Tariffs Jan2023'!AJ100,0)</f>
        <v>0</v>
      </c>
      <c r="O106" s="73">
        <f t="shared" si="22"/>
        <v>2430.3261415999996</v>
      </c>
      <c r="P106" s="498">
        <f t="shared" si="23"/>
        <v>2673.3587557599999</v>
      </c>
      <c r="Q106" s="564"/>
      <c r="R106" s="564"/>
      <c r="S106" s="564"/>
      <c r="T106" s="564"/>
      <c r="U106" s="564"/>
      <c r="V106" s="564"/>
    </row>
    <row r="107" spans="1:22" x14ac:dyDescent="0.15">
      <c r="A107" s="286" t="str">
        <f>'Tariffs Jan2023'!F101</f>
        <v>Lumo Energy</v>
      </c>
      <c r="B107" s="47" t="str">
        <f>'Tariffs Jan2023'!D101</f>
        <v>AusNet Services Central 2</v>
      </c>
      <c r="C107" s="287">
        <f>'Tariffs Jan2023'!E101</f>
        <v>44927</v>
      </c>
      <c r="D107" s="85">
        <f>365*'Tariffs Jan2023'!H101/100</f>
        <v>346.74999999999994</v>
      </c>
      <c r="E107" s="85">
        <f>IF($C$5*'Tariffs Jan2023'!AK101/'Tariffs Jan2023'!AI101&gt;='Tariffs Jan2023'!J101,( 'Tariffs Jan2023'!J101*'Tariffs Jan2023'!O101/100)* 'Tariffs Jan2023'!AI101,($C$5*'Tariffs Jan2023'!AK101/'Tariffs Jan2023'!AI101*'Tariffs Jan2023'!O101/100)* 'Tariffs Jan2023'!AI101)</f>
        <v>354</v>
      </c>
      <c r="F107" s="85">
        <f>IF($C$5*'Tariffs Jan2023'!AK101/'Tariffs Jan2023'!AI101&lt;'Tariffs Jan2023'!J101,0,IF($C$5*'Tariffs Jan2023'!AK101/'Tariffs Jan2023'!AI101&lt;='Tariffs Jan2023'!K101,($C$5*'Tariffs Jan2023'!AK101/'Tariffs Jan2023'!AI101-'Tariffs Jan2023'!J101)*('Tariffs Jan2023'!P101/100)*'Tariffs Jan2023'!AI101,('Tariffs Jan2023'!K101-'Tariffs Jan2023'!J101)*('Tariffs Jan2023'!P101/100)*'Tariffs Jan2023'!AI101))</f>
        <v>239.34413999999995</v>
      </c>
      <c r="G107" s="85">
        <f>IF($C$5*'Tariffs Jan2023'!AK101/'Tariffs Jan2023'!AI101&lt;'Tariffs Jan2023'!K101,0,IF($C$5*'Tariffs Jan2023'!AK101/'Tariffs Jan2023'!AI101&lt;='Tariffs Jan2023'!L101,($C$5*'Tariffs Jan2023'!AK101/'Tariffs Jan2023'!AI101-'Tariffs Jan2023'!K101)*('Tariffs Jan2023'!Q101/100)*'Tariffs Jan2023'!AI101,('Tariffs Jan2023'!L101-'Tariffs Jan2023'!K101)*('Tariffs Jan2023'!Q101/100)*'Tariffs Jan2023'!AI101))</f>
        <v>0</v>
      </c>
      <c r="H107" s="85">
        <f>IF($C$5*'Tariffs Jan2023'!AK101/'Tariffs Jan2023'!AI101&lt;'Tariffs Jan2023'!L101,0,IF($C$5*'Tariffs Jan2023'!AK101/'Tariffs Jan2023'!AI101&lt;='Tariffs Jan2023'!M101,($C$5*'Tariffs Jan2023'!AK101/'Tariffs Jan2023'!AI101-'Tariffs Jan2023'!L101)*('Tariffs Jan2023'!R101/100)*'Tariffs Jan2023'!AI101,('Tariffs Jan2023'!M101-'Tariffs Jan2023'!L101)*('Tariffs Jan2023'!R101/100)*'Tariffs Jan2023'!AI101))</f>
        <v>0</v>
      </c>
      <c r="I107" s="85">
        <f>IF(($C$5*'Tariffs Jan2023'!AK101/'Tariffs Jan2023'!AI101&gt;'Tariffs Jan2023'!M101),($C$5*'Tariffs Jan2023'!AK101/'Tariffs Jan2023'!AI101-'Tariffs Jan2023'!M101)*'Tariffs Jan2023'!S101/100*'Tariffs Jan2023'!AI101,0)</f>
        <v>0</v>
      </c>
      <c r="J107" s="85">
        <f>IF($C$5*'Tariffs Jan2023'!AL101/'Tariffs Jan2023'!AJ101&gt;='Tariffs Jan2023'!J101,('Tariffs Jan2023'!J101*'Tariffs Jan2023'!U101/100)* 'Tariffs Jan2023'!AJ101,($C$5*'Tariffs Jan2023'!AL101/'Tariffs Jan2023'!AJ101*'Tariffs Jan2023'!U101/100)* 'Tariffs Jan2023'!AJ101)</f>
        <v>592.79999999999995</v>
      </c>
      <c r="K107" s="85">
        <f>IF($C$5*'Tariffs Jan2023'!AL101/'Tariffs Jan2023'!AJ101&lt;'Tariffs Jan2023'!J101,0,IF($C$5*'Tariffs Jan2023'!AL101/'Tariffs Jan2023'!AJ101&lt;='Tariffs Jan2023'!K101,($C$5*'Tariffs Jan2023'!AL101/'Tariffs Jan2023'!AJ101-'Tariffs Jan2023'!J101)*('Tariffs Jan2023'!V101/100)*'Tariffs Jan2023'!AJ101,('Tariffs Jan2023'!K101-'Tariffs Jan2023'!J101)*('Tariffs Jan2023'!V101/100)*'Tariffs Jan2023'!AJ101))</f>
        <v>428.30003999999985</v>
      </c>
      <c r="L107" s="85">
        <f>IF($C$5*'Tariffs Jan2023'!AL101/'Tariffs Jan2023'!AJ101&lt;'Tariffs Jan2023'!K101,0,IF($C$5*'Tariffs Jan2023'!AL101/'Tariffs Jan2023'!AJ101&lt;='Tariffs Jan2023'!L101,($C$5*'Tariffs Jan2023'!AL101/'Tariffs Jan2023'!AJ101-'Tariffs Jan2023'!K101)*('Tariffs Jan2023'!W101/100)*'Tariffs Jan2023'!AJ101,('Tariffs Jan2023'!L101-'Tariffs Jan2023'!K101)*('Tariffs Jan2023'!W101/100)*'Tariffs Jan2023'!AJ101))</f>
        <v>0</v>
      </c>
      <c r="M107" s="85">
        <f>IF($C$5*'Tariffs Jan2023'!AL101/'Tariffs Jan2023'!AJ101&lt;'Tariffs Jan2023'!L101,0,IF($C$5*'Tariffs Jan2023'!AL101/'Tariffs Jan2023'!AJ101&lt;='Tariffs Jan2023'!M101,($C$5*'Tariffs Jan2023'!AL101/'Tariffs Jan2023'!AJ101-'Tariffs Jan2023'!L101)*('Tariffs Jan2023'!X101/100)*'Tariffs Jan2023'!AJ101,('Tariffs Jan2023'!M101-'Tariffs Jan2023'!L101)*('Tariffs Jan2023'!X101/100)*'Tariffs Jan2023'!AJ101))</f>
        <v>0</v>
      </c>
      <c r="N107" s="85">
        <f>IF(($C$5*'Tariffs Jan2023'!AL101/'Tariffs Jan2023'!AJ101&gt;'Tariffs Jan2023'!M101),($C$5*'Tariffs Jan2023'!AL101/'Tariffs Jan2023'!AJ101-'Tariffs Jan2023'!M101)*'Tariffs Jan2023'!Y101/100*'Tariffs Jan2023'!AJ101,0)</f>
        <v>0</v>
      </c>
      <c r="O107" s="73">
        <f t="shared" si="22"/>
        <v>1961.1941799999997</v>
      </c>
      <c r="P107" s="498">
        <f t="shared" si="23"/>
        <v>2157.3135979999997</v>
      </c>
      <c r="Q107" s="564"/>
      <c r="R107" s="564"/>
      <c r="S107" s="564"/>
      <c r="T107" s="564"/>
      <c r="U107" s="564"/>
      <c r="V107" s="564"/>
    </row>
    <row r="108" spans="1:22" x14ac:dyDescent="0.15">
      <c r="A108" s="286" t="str">
        <f>'Tariffs Jan2023'!F102</f>
        <v>Momentum Energy</v>
      </c>
      <c r="B108" s="47" t="str">
        <f>'Tariffs Jan2023'!D102</f>
        <v>AusNet Services Central 2</v>
      </c>
      <c r="C108" s="287">
        <f>'Tariffs Jan2023'!E102</f>
        <v>44927</v>
      </c>
      <c r="D108" s="85">
        <f>365*'Tariffs Jan2023'!H102/100</f>
        <v>447.12499999999994</v>
      </c>
      <c r="E108" s="85">
        <f>IF($C$5*'Tariffs Jan2023'!AK102/'Tariffs Jan2023'!AI102&gt;='Tariffs Jan2023'!J102,( 'Tariffs Jan2023'!J102*'Tariffs Jan2023'!O102/100)* 'Tariffs Jan2023'!AI102,($C$5*'Tariffs Jan2023'!AK102/'Tariffs Jan2023'!AI102*'Tariffs Jan2023'!O102/100)* 'Tariffs Jan2023'!AI102)</f>
        <v>431.99999999999994</v>
      </c>
      <c r="F108" s="85">
        <f>IF($C$5*'Tariffs Jan2023'!AK102/'Tariffs Jan2023'!AI102&lt;'Tariffs Jan2023'!J102,0,IF($C$5*'Tariffs Jan2023'!AK102/'Tariffs Jan2023'!AI102&lt;='Tariffs Jan2023'!K102,($C$5*'Tariffs Jan2023'!AK102/'Tariffs Jan2023'!AI102-'Tariffs Jan2023'!J102)*('Tariffs Jan2023'!P102/100)*'Tariffs Jan2023'!AI102,('Tariffs Jan2023'!K102-'Tariffs Jan2023'!J102)*('Tariffs Jan2023'!P102/100)*'Tariffs Jan2023'!AI102))</f>
        <v>287.93279999999993</v>
      </c>
      <c r="G108" s="85">
        <f>IF($C$5*'Tariffs Jan2023'!AK102/'Tariffs Jan2023'!AI102&lt;'Tariffs Jan2023'!K102,0,IF($C$5*'Tariffs Jan2023'!AK102/'Tariffs Jan2023'!AI102&lt;='Tariffs Jan2023'!L102,($C$5*'Tariffs Jan2023'!AK102/'Tariffs Jan2023'!AI102-'Tariffs Jan2023'!K102)*('Tariffs Jan2023'!Q102/100)*'Tariffs Jan2023'!AI102,('Tariffs Jan2023'!L102-'Tariffs Jan2023'!K102)*('Tariffs Jan2023'!Q102/100)*'Tariffs Jan2023'!AI102))</f>
        <v>0</v>
      </c>
      <c r="H108" s="85">
        <f>IF($C$5*'Tariffs Jan2023'!AK102/'Tariffs Jan2023'!AI102&lt;'Tariffs Jan2023'!L102,0,IF($C$5*'Tariffs Jan2023'!AK102/'Tariffs Jan2023'!AI102&lt;='Tariffs Jan2023'!M102,($C$5*'Tariffs Jan2023'!AK102/'Tariffs Jan2023'!AI102-'Tariffs Jan2023'!L102)*('Tariffs Jan2023'!R102/100)*'Tariffs Jan2023'!AI102,('Tariffs Jan2023'!M102-'Tariffs Jan2023'!L102)*('Tariffs Jan2023'!R102/100)*'Tariffs Jan2023'!AI102))</f>
        <v>0</v>
      </c>
      <c r="I108" s="85">
        <f>IF(($C$5*'Tariffs Jan2023'!AK102/'Tariffs Jan2023'!AI102&gt;'Tariffs Jan2023'!M102),($C$5*'Tariffs Jan2023'!AK102/'Tariffs Jan2023'!AI102-'Tariffs Jan2023'!M102)*'Tariffs Jan2023'!S102/100*'Tariffs Jan2023'!AI102,0)</f>
        <v>0</v>
      </c>
      <c r="J108" s="85">
        <f>IF($C$5*'Tariffs Jan2023'!AL102/'Tariffs Jan2023'!AJ102&gt;='Tariffs Jan2023'!J102,('Tariffs Jan2023'!J102*'Tariffs Jan2023'!U102/100)* 'Tariffs Jan2023'!AJ102,($C$5*'Tariffs Jan2023'!AL102/'Tariffs Jan2023'!AJ102*'Tariffs Jan2023'!U102/100)* 'Tariffs Jan2023'!AJ102)</f>
        <v>719.99999999999989</v>
      </c>
      <c r="K108" s="85">
        <f>IF($C$5*'Tariffs Jan2023'!AL102/'Tariffs Jan2023'!AJ102&lt;'Tariffs Jan2023'!J102,0,IF($C$5*'Tariffs Jan2023'!AL102/'Tariffs Jan2023'!AJ102&lt;='Tariffs Jan2023'!K102,($C$5*'Tariffs Jan2023'!AL102/'Tariffs Jan2023'!AJ102-'Tariffs Jan2023'!J102)*('Tariffs Jan2023'!V102/100)*'Tariffs Jan2023'!AJ102,('Tariffs Jan2023'!K102-'Tariffs Jan2023'!J102)*('Tariffs Jan2023'!V102/100)*'Tariffs Jan2023'!AJ102))</f>
        <v>521.87819999999988</v>
      </c>
      <c r="L108" s="85">
        <f>IF($C$5*'Tariffs Jan2023'!AL102/'Tariffs Jan2023'!AJ102&lt;'Tariffs Jan2023'!K102,0,IF($C$5*'Tariffs Jan2023'!AL102/'Tariffs Jan2023'!AJ102&lt;='Tariffs Jan2023'!L102,($C$5*'Tariffs Jan2023'!AL102/'Tariffs Jan2023'!AJ102-'Tariffs Jan2023'!K102)*('Tariffs Jan2023'!W102/100)*'Tariffs Jan2023'!AJ102,('Tariffs Jan2023'!L102-'Tariffs Jan2023'!K102)*('Tariffs Jan2023'!W102/100)*'Tariffs Jan2023'!AJ102))</f>
        <v>0</v>
      </c>
      <c r="M108" s="85">
        <f>IF($C$5*'Tariffs Jan2023'!AL102/'Tariffs Jan2023'!AJ102&lt;'Tariffs Jan2023'!L102,0,IF($C$5*'Tariffs Jan2023'!AL102/'Tariffs Jan2023'!AJ102&lt;='Tariffs Jan2023'!M102,($C$5*'Tariffs Jan2023'!AL102/'Tariffs Jan2023'!AJ102-'Tariffs Jan2023'!L102)*('Tariffs Jan2023'!X102/100)*'Tariffs Jan2023'!AJ102,('Tariffs Jan2023'!M102-'Tariffs Jan2023'!L102)*('Tariffs Jan2023'!X102/100)*'Tariffs Jan2023'!AJ102))</f>
        <v>0</v>
      </c>
      <c r="N108" s="85">
        <f>IF(($C$5*'Tariffs Jan2023'!AL102/'Tariffs Jan2023'!AJ102&gt;'Tariffs Jan2023'!M102),($C$5*'Tariffs Jan2023'!AL102/'Tariffs Jan2023'!AJ102-'Tariffs Jan2023'!M102)*'Tariffs Jan2023'!Y102/100*'Tariffs Jan2023'!AJ102,0)</f>
        <v>0</v>
      </c>
      <c r="O108" s="73">
        <f t="shared" si="22"/>
        <v>2408.9359999999997</v>
      </c>
      <c r="P108" s="498">
        <f t="shared" si="23"/>
        <v>2649.8296</v>
      </c>
      <c r="Q108" s="564"/>
      <c r="R108" s="564"/>
      <c r="S108" s="564"/>
      <c r="T108" s="564"/>
      <c r="U108" s="564"/>
      <c r="V108" s="564"/>
    </row>
    <row r="109" spans="1:22" x14ac:dyDescent="0.15">
      <c r="A109" s="286" t="str">
        <f>'Tariffs Jan2023'!F103</f>
        <v>Origin Energy</v>
      </c>
      <c r="B109" s="47" t="str">
        <f>'Tariffs Jan2023'!D103</f>
        <v>AusNet Services Central 2</v>
      </c>
      <c r="C109" s="287">
        <f>'Tariffs Jan2023'!E103</f>
        <v>44958</v>
      </c>
      <c r="D109" s="85">
        <f>365*'Tariffs Jan2023'!H103/100</f>
        <v>353.02136363636362</v>
      </c>
      <c r="E109" s="85">
        <f>((C$5*'Tariffs Jan2023'!AK103/'Tariffs Jan2023'!AI103)*('Tariffs Jan2023'!O103/100))*'Tariffs Jan2023'!AI103</f>
        <v>976.5</v>
      </c>
      <c r="F109" s="85">
        <v>0</v>
      </c>
      <c r="G109" s="85">
        <v>0</v>
      </c>
      <c r="H109" s="85">
        <v>0</v>
      </c>
      <c r="I109" s="85">
        <v>0</v>
      </c>
      <c r="J109" s="85">
        <f>((C$5*'Tariffs Jan2023'!AL103/'Tariffs Jan2023'!AJ103)*('Tariffs Jan2023'!U103/100))*'Tariffs Jan2023'!AJ103</f>
        <v>976.5</v>
      </c>
      <c r="K109" s="85">
        <v>0</v>
      </c>
      <c r="L109" s="85">
        <v>0</v>
      </c>
      <c r="M109" s="85">
        <v>0</v>
      </c>
      <c r="N109" s="85">
        <v>0</v>
      </c>
      <c r="O109" s="73">
        <f t="shared" si="22"/>
        <v>2306.0213636363637</v>
      </c>
      <c r="P109" s="498">
        <f t="shared" si="23"/>
        <v>2536.6235000000001</v>
      </c>
      <c r="Q109" s="564"/>
      <c r="R109" s="564"/>
      <c r="S109" s="564"/>
      <c r="T109" s="564"/>
      <c r="U109" s="564"/>
      <c r="V109" s="564"/>
    </row>
    <row r="110" spans="1:22" x14ac:dyDescent="0.15">
      <c r="A110" s="286" t="str">
        <f>'Tariffs Jan2023'!F104</f>
        <v>Red Energy</v>
      </c>
      <c r="B110" s="47" t="str">
        <f>'Tariffs Jan2023'!D104</f>
        <v>AusNet Services Central 2</v>
      </c>
      <c r="C110" s="287">
        <f>'Tariffs Jan2023'!E104</f>
        <v>44927</v>
      </c>
      <c r="D110" s="85">
        <f>365*'Tariffs Jan2023'!H104/100</f>
        <v>334.70499999999998</v>
      </c>
      <c r="E110" s="85">
        <f>IF($C$5*'Tariffs Jan2023'!AK104/'Tariffs Jan2023'!AI104&gt;='Tariffs Jan2023'!J104,( 'Tariffs Jan2023'!J104*'Tariffs Jan2023'!O104/100)* 'Tariffs Jan2023'!AI104,($C$5*'Tariffs Jan2023'!AK104/'Tariffs Jan2023'!AI104*'Tariffs Jan2023'!O104/100)* 'Tariffs Jan2023'!AI104)</f>
        <v>372</v>
      </c>
      <c r="F110" s="85">
        <f>IF($C$5*'Tariffs Jan2023'!AK104/'Tariffs Jan2023'!AI104&lt;'Tariffs Jan2023'!J104,0,IF($C$5*'Tariffs Jan2023'!AK104/'Tariffs Jan2023'!AI104&lt;='Tariffs Jan2023'!K104,($C$5*'Tariffs Jan2023'!AK104/'Tariffs Jan2023'!AI104-'Tariffs Jan2023'!J104)*('Tariffs Jan2023'!P104/100)*'Tariffs Jan2023'!AI104,('Tariffs Jan2023'!K104-'Tariffs Jan2023'!J104)*('Tariffs Jan2023'!P104/100)*'Tariffs Jan2023'!AI104))</f>
        <v>260.93909999999994</v>
      </c>
      <c r="G110" s="85">
        <f>IF($C$5*'Tariffs Jan2023'!AK104/'Tariffs Jan2023'!AI104&lt;'Tariffs Jan2023'!K104,0,IF($C$5*'Tariffs Jan2023'!AK104/'Tariffs Jan2023'!AI104&lt;='Tariffs Jan2023'!L104,($C$5*'Tariffs Jan2023'!AK104/'Tariffs Jan2023'!AI104-'Tariffs Jan2023'!K104)*('Tariffs Jan2023'!Q104/100)*'Tariffs Jan2023'!AI104,('Tariffs Jan2023'!L104-'Tariffs Jan2023'!K104)*('Tariffs Jan2023'!Q104/100)*'Tariffs Jan2023'!AI104))</f>
        <v>0</v>
      </c>
      <c r="H110" s="85">
        <f>IF($C$5*'Tariffs Jan2023'!AK104/'Tariffs Jan2023'!AI104&lt;'Tariffs Jan2023'!L104,0,IF($C$5*'Tariffs Jan2023'!AK104/'Tariffs Jan2023'!AI104&lt;='Tariffs Jan2023'!M104,($C$5*'Tariffs Jan2023'!AK104/'Tariffs Jan2023'!AI104-'Tariffs Jan2023'!L104)*('Tariffs Jan2023'!R104/100)*'Tariffs Jan2023'!AI104,('Tariffs Jan2023'!M104-'Tariffs Jan2023'!L104)*('Tariffs Jan2023'!R104/100)*'Tariffs Jan2023'!AI104))</f>
        <v>0</v>
      </c>
      <c r="I110" s="85">
        <f>IF(($C$5*'Tariffs Jan2023'!AK104/'Tariffs Jan2023'!AI104&gt;'Tariffs Jan2023'!M104),($C$5*'Tariffs Jan2023'!AK104/'Tariffs Jan2023'!AI104-'Tariffs Jan2023'!M104)*'Tariffs Jan2023'!S104/100*'Tariffs Jan2023'!AI104,0)</f>
        <v>0</v>
      </c>
      <c r="J110" s="85">
        <f>IF($C$5*'Tariffs Jan2023'!AL104/'Tariffs Jan2023'!AJ104&gt;='Tariffs Jan2023'!J104,('Tariffs Jan2023'!J104*'Tariffs Jan2023'!U104/100)* 'Tariffs Jan2023'!AJ104,($C$5*'Tariffs Jan2023'!AL104/'Tariffs Jan2023'!AJ104*'Tariffs Jan2023'!U104/100)* 'Tariffs Jan2023'!AJ104)</f>
        <v>672</v>
      </c>
      <c r="K110" s="85">
        <f>IF($C$5*'Tariffs Jan2023'!AL104/'Tariffs Jan2023'!AJ104&lt;'Tariffs Jan2023'!J104,0,IF($C$5*'Tariffs Jan2023'!AL104/'Tariffs Jan2023'!AJ104&lt;='Tariffs Jan2023'!K104,($C$5*'Tariffs Jan2023'!AL104/'Tariffs Jan2023'!AJ104-'Tariffs Jan2023'!J104)*('Tariffs Jan2023'!V104/100)*'Tariffs Jan2023'!AJ104,('Tariffs Jan2023'!K104-'Tariffs Jan2023'!J104)*('Tariffs Jan2023'!V104/100)*'Tariffs Jan2023'!AJ104))</f>
        <v>485.88659999999993</v>
      </c>
      <c r="L110" s="85">
        <f>IF($C$5*'Tariffs Jan2023'!AL104/'Tariffs Jan2023'!AJ104&lt;'Tariffs Jan2023'!K104,0,IF($C$5*'Tariffs Jan2023'!AL104/'Tariffs Jan2023'!AJ104&lt;='Tariffs Jan2023'!L104,($C$5*'Tariffs Jan2023'!AL104/'Tariffs Jan2023'!AJ104-'Tariffs Jan2023'!K104)*('Tariffs Jan2023'!W104/100)*'Tariffs Jan2023'!AJ104,('Tariffs Jan2023'!L104-'Tariffs Jan2023'!K104)*('Tariffs Jan2023'!W104/100)*'Tariffs Jan2023'!AJ104))</f>
        <v>0</v>
      </c>
      <c r="M110" s="85">
        <f>IF($C$5*'Tariffs Jan2023'!AL104/'Tariffs Jan2023'!AJ104&lt;'Tariffs Jan2023'!L104,0,IF($C$5*'Tariffs Jan2023'!AL104/'Tariffs Jan2023'!AJ104&lt;='Tariffs Jan2023'!M104,($C$5*'Tariffs Jan2023'!AL104/'Tariffs Jan2023'!AJ104-'Tariffs Jan2023'!L104)*('Tariffs Jan2023'!X104/100)*'Tariffs Jan2023'!AJ104,('Tariffs Jan2023'!M104-'Tariffs Jan2023'!L104)*('Tariffs Jan2023'!X104/100)*'Tariffs Jan2023'!AJ104))</f>
        <v>0</v>
      </c>
      <c r="N110" s="85">
        <f>IF(($C$5*'Tariffs Jan2023'!AL104/'Tariffs Jan2023'!AJ104&gt;'Tariffs Jan2023'!M104),($C$5*'Tariffs Jan2023'!AL104/'Tariffs Jan2023'!AJ104-'Tariffs Jan2023'!M104)*'Tariffs Jan2023'!Y104/100*'Tariffs Jan2023'!AJ104,0)</f>
        <v>0</v>
      </c>
      <c r="O110" s="73">
        <f t="shared" si="22"/>
        <v>2125.5306999999998</v>
      </c>
      <c r="P110" s="498">
        <f t="shared" si="23"/>
        <v>2338.0837700000002</v>
      </c>
      <c r="Q110" s="564"/>
      <c r="R110" s="564"/>
      <c r="S110" s="564"/>
      <c r="T110" s="564"/>
      <c r="U110" s="564"/>
      <c r="V110" s="564"/>
    </row>
    <row r="111" spans="1:22" s="289" customFormat="1" ht="14" thickBot="1" x14ac:dyDescent="0.2">
      <c r="A111" s="286" t="str">
        <f>'Tariffs Jan2023'!F105</f>
        <v>Simply Energy</v>
      </c>
      <c r="B111" s="47" t="str">
        <f>'Tariffs Jan2023'!D105</f>
        <v>AusNet Services Central 2</v>
      </c>
      <c r="C111" s="287">
        <f>'Tariffs Jan2023'!E105</f>
        <v>44743</v>
      </c>
      <c r="D111" s="85">
        <f>365*'Tariffs Jan2023'!H105/100</f>
        <v>319.9722727272727</v>
      </c>
      <c r="E111" s="85">
        <f>IF($C$5*'Tariffs Jan2023'!AK105/'Tariffs Jan2023'!AI105&gt;='Tariffs Jan2023'!J105,( 'Tariffs Jan2023'!J105*'Tariffs Jan2023'!O105/100)* 'Tariffs Jan2023'!AI105,($C$5*'Tariffs Jan2023'!AK105/'Tariffs Jan2023'!AI105*'Tariffs Jan2023'!O105/100)* 'Tariffs Jan2023'!AI105)</f>
        <v>391.63636363636363</v>
      </c>
      <c r="F111" s="85">
        <f>IF($C$5*'Tariffs Jan2023'!AK105/'Tariffs Jan2023'!AI105&lt;'Tariffs Jan2023'!J105,0,IF($C$5*'Tariffs Jan2023'!AK105/'Tariffs Jan2023'!AI105&lt;='Tariffs Jan2023'!K105,($C$5*'Tariffs Jan2023'!AK105/'Tariffs Jan2023'!AI105-'Tariffs Jan2023'!J105)*('Tariffs Jan2023'!P105/100)*'Tariffs Jan2023'!AI105,('Tariffs Jan2023'!K105-'Tariffs Jan2023'!J105)*('Tariffs Jan2023'!P105/100)*'Tariffs Jan2023'!AI105))</f>
        <v>287.93279999999993</v>
      </c>
      <c r="G111" s="85">
        <f>IF($C$5*'Tariffs Jan2023'!AK105/'Tariffs Jan2023'!AI105&lt;'Tariffs Jan2023'!K105,0,IF($C$5*'Tariffs Jan2023'!AK105/'Tariffs Jan2023'!AI105&lt;='Tariffs Jan2023'!L105,($C$5*'Tariffs Jan2023'!AK105/'Tariffs Jan2023'!AI105-'Tariffs Jan2023'!K105)*('Tariffs Jan2023'!Q105/100)*'Tariffs Jan2023'!AI105,('Tariffs Jan2023'!L105-'Tariffs Jan2023'!K105)*('Tariffs Jan2023'!Q105/100)*'Tariffs Jan2023'!AI105))</f>
        <v>0</v>
      </c>
      <c r="H111" s="85">
        <f>IF($C$5*'Tariffs Jan2023'!AK105/'Tariffs Jan2023'!AI105&lt;'Tariffs Jan2023'!L105,0,IF($C$5*'Tariffs Jan2023'!AK105/'Tariffs Jan2023'!AI105&lt;='Tariffs Jan2023'!M105,($C$5*'Tariffs Jan2023'!AK105/'Tariffs Jan2023'!AI105-'Tariffs Jan2023'!L105)*('Tariffs Jan2023'!R105/100)*'Tariffs Jan2023'!AI105,('Tariffs Jan2023'!M105-'Tariffs Jan2023'!L105)*('Tariffs Jan2023'!R105/100)*'Tariffs Jan2023'!AI105))</f>
        <v>0</v>
      </c>
      <c r="I111" s="85">
        <f>IF(($C$5*'Tariffs Jan2023'!AK105/'Tariffs Jan2023'!AI105&gt;'Tariffs Jan2023'!M105),($C$5*'Tariffs Jan2023'!AK105/'Tariffs Jan2023'!AI105-'Tariffs Jan2023'!M105)*'Tariffs Jan2023'!S105/100*'Tariffs Jan2023'!AI105,0)</f>
        <v>0</v>
      </c>
      <c r="J111" s="85">
        <f>IF($C$5*'Tariffs Jan2023'!AL105/'Tariffs Jan2023'!AJ105&gt;='Tariffs Jan2023'!J105,('Tariffs Jan2023'!J105*'Tariffs Jan2023'!U105/100)* 'Tariffs Jan2023'!AJ105,($C$5*'Tariffs Jan2023'!AL105/'Tariffs Jan2023'!AJ105*'Tariffs Jan2023'!U105/100)* 'Tariffs Jan2023'!AJ105)</f>
        <v>597.81818181818176</v>
      </c>
      <c r="K111" s="85">
        <f>IF($C$5*'Tariffs Jan2023'!AL105/'Tariffs Jan2023'!AJ105&lt;'Tariffs Jan2023'!J105,0,IF($C$5*'Tariffs Jan2023'!AL105/'Tariffs Jan2023'!AJ105&lt;='Tariffs Jan2023'!K105,($C$5*'Tariffs Jan2023'!AL105/'Tariffs Jan2023'!AJ105-'Tariffs Jan2023'!J105)*('Tariffs Jan2023'!V105/100)*'Tariffs Jan2023'!AJ105,('Tariffs Jan2023'!K105-'Tariffs Jan2023'!J105)*('Tariffs Jan2023'!V105/100)*'Tariffs Jan2023'!AJ105))</f>
        <v>431.89919999999989</v>
      </c>
      <c r="L111" s="85">
        <f>IF($C$5*'Tariffs Jan2023'!AL105/'Tariffs Jan2023'!AJ105&lt;'Tariffs Jan2023'!K105,0,IF($C$5*'Tariffs Jan2023'!AL105/'Tariffs Jan2023'!AJ105&lt;='Tariffs Jan2023'!L105,($C$5*'Tariffs Jan2023'!AL105/'Tariffs Jan2023'!AJ105-'Tariffs Jan2023'!K105)*('Tariffs Jan2023'!W105/100)*'Tariffs Jan2023'!AJ105,('Tariffs Jan2023'!L105-'Tariffs Jan2023'!K105)*('Tariffs Jan2023'!W105/100)*'Tariffs Jan2023'!AJ105))</f>
        <v>0</v>
      </c>
      <c r="M111" s="85">
        <f>IF($C$5*'Tariffs Jan2023'!AL105/'Tariffs Jan2023'!AJ105&lt;'Tariffs Jan2023'!L105,0,IF($C$5*'Tariffs Jan2023'!AL105/'Tariffs Jan2023'!AJ105&lt;='Tariffs Jan2023'!M105,($C$5*'Tariffs Jan2023'!AL105/'Tariffs Jan2023'!AJ105-'Tariffs Jan2023'!L105)*('Tariffs Jan2023'!X105/100)*'Tariffs Jan2023'!AJ105,('Tariffs Jan2023'!M105-'Tariffs Jan2023'!L105)*('Tariffs Jan2023'!X105/100)*'Tariffs Jan2023'!AJ105))</f>
        <v>0</v>
      </c>
      <c r="N111" s="85">
        <f>IF(($C$5*'Tariffs Jan2023'!AL105/'Tariffs Jan2023'!AJ105&gt;'Tariffs Jan2023'!M105),($C$5*'Tariffs Jan2023'!AL105/'Tariffs Jan2023'!AJ105-'Tariffs Jan2023'!M105)*'Tariffs Jan2023'!Y105/100*'Tariffs Jan2023'!AJ105,0)</f>
        <v>0</v>
      </c>
      <c r="O111" s="73">
        <f t="shared" si="22"/>
        <v>2029.2588181818178</v>
      </c>
      <c r="P111" s="498">
        <f t="shared" si="23"/>
        <v>2232.1846999999998</v>
      </c>
      <c r="Q111" s="564"/>
      <c r="R111" s="564"/>
      <c r="S111" s="564"/>
      <c r="T111" s="564"/>
      <c r="U111" s="564"/>
      <c r="V111" s="564"/>
    </row>
    <row r="112" spans="1:22" ht="14" thickTop="1" x14ac:dyDescent="0.15">
      <c r="A112" s="286" t="str">
        <f>'Tariffs Jan2023'!F106</f>
        <v>GloBird</v>
      </c>
      <c r="B112" s="47" t="str">
        <f>'Tariffs Jan2023'!D106</f>
        <v>AusNet Services Central 2</v>
      </c>
      <c r="C112" s="287">
        <f>'Tariffs Jan2023'!E106</f>
        <v>44760</v>
      </c>
      <c r="D112" s="85">
        <f>365*'Tariffs Jan2023'!H106/100</f>
        <v>383.24999999999994</v>
      </c>
      <c r="E112" s="85">
        <f>IF($C$5*'Tariffs Jan2023'!AK106/'Tariffs Jan2023'!AI106&gt;='Tariffs Jan2023'!J106,( 'Tariffs Jan2023'!J106*'Tariffs Jan2023'!O106/100)* 'Tariffs Jan2023'!AI106,($C$5*'Tariffs Jan2023'!AK106/'Tariffs Jan2023'!AI106*'Tariffs Jan2023'!O106/100)* 'Tariffs Jan2023'!AI106)</f>
        <v>881.99999999999977</v>
      </c>
      <c r="F112" s="85">
        <f>IF($C$5*'Tariffs Jan2023'!AK106/'Tariffs Jan2023'!AI106&lt;'Tariffs Jan2023'!J106,0,IF($C$5*'Tariffs Jan2023'!AK106/'Tariffs Jan2023'!AI106&lt;='Tariffs Jan2023'!K106,($C$5*'Tariffs Jan2023'!AK106/'Tariffs Jan2023'!AI106-'Tariffs Jan2023'!J106)*('Tariffs Jan2023'!P106/100)*'Tariffs Jan2023'!AI106,('Tariffs Jan2023'!K106-'Tariffs Jan2023'!J106)*('Tariffs Jan2023'!P106/100)*'Tariffs Jan2023'!AI106))</f>
        <v>0</v>
      </c>
      <c r="G112" s="85">
        <f>IF($C$5*'Tariffs Jan2023'!AK106/'Tariffs Jan2023'!AI106&lt;'Tariffs Jan2023'!K106,0,IF($C$5*'Tariffs Jan2023'!AK106/'Tariffs Jan2023'!AI106&lt;='Tariffs Jan2023'!L106,($C$5*'Tariffs Jan2023'!AK106/'Tariffs Jan2023'!AI106-'Tariffs Jan2023'!K106)*('Tariffs Jan2023'!Q106/100)*'Tariffs Jan2023'!AI106,('Tariffs Jan2023'!L106-'Tariffs Jan2023'!K106)*('Tariffs Jan2023'!Q106/100)*'Tariffs Jan2023'!AI106))</f>
        <v>0</v>
      </c>
      <c r="H112" s="85">
        <f>IF($C$5*'Tariffs Jan2023'!AK106/'Tariffs Jan2023'!AI106&lt;'Tariffs Jan2023'!L106,0,IF($C$5*'Tariffs Jan2023'!AK106/'Tariffs Jan2023'!AI106&lt;='Tariffs Jan2023'!M106,($C$5*'Tariffs Jan2023'!AK106/'Tariffs Jan2023'!AI106-'Tariffs Jan2023'!L106)*('Tariffs Jan2023'!R106/100)*'Tariffs Jan2023'!AI106,('Tariffs Jan2023'!M106-'Tariffs Jan2023'!L106)*('Tariffs Jan2023'!R106/100)*'Tariffs Jan2023'!AI106))</f>
        <v>0</v>
      </c>
      <c r="I112" s="85">
        <f>IF(($C$5*'Tariffs Jan2023'!AK106/'Tariffs Jan2023'!AI106&gt;'Tariffs Jan2023'!M106),($C$5*'Tariffs Jan2023'!AK106/'Tariffs Jan2023'!AI106-'Tariffs Jan2023'!M106)*'Tariffs Jan2023'!S106/100*'Tariffs Jan2023'!AI106,0)</f>
        <v>661.49999999999989</v>
      </c>
      <c r="J112" s="85">
        <f>IF($C$5*'Tariffs Jan2023'!AL106/'Tariffs Jan2023'!AJ106&gt;='Tariffs Jan2023'!J106,('Tariffs Jan2023'!J106*'Tariffs Jan2023'!U106/100)* 'Tariffs Jan2023'!AJ106,($C$5*'Tariffs Jan2023'!AL106/'Tariffs Jan2023'!AJ106*'Tariffs Jan2023'!U106/100)* 'Tariffs Jan2023'!AJ106)</f>
        <v>881.99999999999977</v>
      </c>
      <c r="K112" s="85">
        <f>IF($C$5*'Tariffs Jan2023'!AL106/'Tariffs Jan2023'!AJ106&lt;'Tariffs Jan2023'!J106,0,IF($C$5*'Tariffs Jan2023'!AL106/'Tariffs Jan2023'!AJ106&lt;='Tariffs Jan2023'!K106,($C$5*'Tariffs Jan2023'!AL106/'Tariffs Jan2023'!AJ106-'Tariffs Jan2023'!J106)*('Tariffs Jan2023'!V106/100)*'Tariffs Jan2023'!AJ106,('Tariffs Jan2023'!K106-'Tariffs Jan2023'!J106)*('Tariffs Jan2023'!V106/100)*'Tariffs Jan2023'!AJ106))</f>
        <v>0</v>
      </c>
      <c r="L112" s="85">
        <f>IF($C$5*'Tariffs Jan2023'!AL106/'Tariffs Jan2023'!AJ106&lt;'Tariffs Jan2023'!K106,0,IF($C$5*'Tariffs Jan2023'!AL106/'Tariffs Jan2023'!AJ106&lt;='Tariffs Jan2023'!L106,($C$5*'Tariffs Jan2023'!AL106/'Tariffs Jan2023'!AJ106-'Tariffs Jan2023'!K106)*('Tariffs Jan2023'!W106/100)*'Tariffs Jan2023'!AJ106,('Tariffs Jan2023'!L106-'Tariffs Jan2023'!K106)*('Tariffs Jan2023'!W106/100)*'Tariffs Jan2023'!AJ106))</f>
        <v>0</v>
      </c>
      <c r="M112" s="85">
        <f>IF($C$5*'Tariffs Jan2023'!AL106/'Tariffs Jan2023'!AJ106&lt;'Tariffs Jan2023'!L106,0,IF($C$5*'Tariffs Jan2023'!AL106/'Tariffs Jan2023'!AJ106&lt;='Tariffs Jan2023'!M106,($C$5*'Tariffs Jan2023'!AL106/'Tariffs Jan2023'!AJ106-'Tariffs Jan2023'!L106)*('Tariffs Jan2023'!X106/100)*'Tariffs Jan2023'!AJ106,('Tariffs Jan2023'!M106-'Tariffs Jan2023'!L106)*('Tariffs Jan2023'!X106/100)*'Tariffs Jan2023'!AJ106))</f>
        <v>0</v>
      </c>
      <c r="N112" s="85">
        <f>IF(($C$5*'Tariffs Jan2023'!AL106/'Tariffs Jan2023'!AJ106&gt;'Tariffs Jan2023'!M106),($C$5*'Tariffs Jan2023'!AL106/'Tariffs Jan2023'!AJ106-'Tariffs Jan2023'!M106)*'Tariffs Jan2023'!Y106/100*'Tariffs Jan2023'!AJ106,0)</f>
        <v>661.49999999999989</v>
      </c>
      <c r="O112" s="73">
        <f t="shared" si="22"/>
        <v>3470.2499999999991</v>
      </c>
      <c r="P112" s="498">
        <f t="shared" si="23"/>
        <v>3817.2749999999992</v>
      </c>
      <c r="Q112" s="564"/>
      <c r="R112" s="564"/>
      <c r="S112" s="564"/>
      <c r="T112" s="564"/>
      <c r="U112" s="564"/>
      <c r="V112" s="564"/>
    </row>
    <row r="113" spans="1:22" s="289" customFormat="1" ht="14" thickBot="1" x14ac:dyDescent="0.2">
      <c r="A113" s="286" t="str">
        <f>'Tariffs Jan2023'!F107</f>
        <v>Powershop</v>
      </c>
      <c r="B113" s="47" t="str">
        <f>'Tariffs Jan2023'!D107</f>
        <v>AusNet Services Central 2</v>
      </c>
      <c r="C113" s="287">
        <f>'Tariffs Jan2023'!E107</f>
        <v>44927</v>
      </c>
      <c r="D113" s="85">
        <f>365*'Tariffs Jan2023'!H107/100</f>
        <v>375.61818181818182</v>
      </c>
      <c r="E113" s="85">
        <f>((C$5*'Tariffs Jan2023'!AK107/'Tariffs Jan2023'!AI107)*('Tariffs Jan2023'!O107/100))*'Tariffs Jan2023'!AI107</f>
        <v>569.86363636363626</v>
      </c>
      <c r="F113" s="85">
        <v>0</v>
      </c>
      <c r="G113" s="85">
        <v>0</v>
      </c>
      <c r="H113" s="85">
        <v>0</v>
      </c>
      <c r="I113" s="85">
        <v>0</v>
      </c>
      <c r="J113" s="85">
        <f>((C$5*'Tariffs Jan2023'!AL107/'Tariffs Jan2023'!AJ107)*('Tariffs Jan2023'!U107/100))*'Tariffs Jan2023'!AJ107</f>
        <v>569.86363636363626</v>
      </c>
      <c r="K113" s="85">
        <v>0</v>
      </c>
      <c r="L113" s="85">
        <v>0</v>
      </c>
      <c r="M113" s="85">
        <v>0</v>
      </c>
      <c r="N113" s="85">
        <v>0</v>
      </c>
      <c r="O113" s="73">
        <f t="shared" si="22"/>
        <v>1515.3454545454542</v>
      </c>
      <c r="P113" s="498">
        <f t="shared" si="23"/>
        <v>1666.8799999999999</v>
      </c>
      <c r="Q113" s="564"/>
      <c r="R113" s="564"/>
      <c r="S113" s="564"/>
      <c r="T113" s="564"/>
      <c r="U113" s="564"/>
      <c r="V113" s="564"/>
    </row>
    <row r="114" spans="1:22" ht="14" thickTop="1" x14ac:dyDescent="0.15">
      <c r="A114" s="286" t="str">
        <f>'Tariffs Jan2023'!F108</f>
        <v>1st Energy</v>
      </c>
      <c r="B114" s="47" t="str">
        <f>'Tariffs Jan2023'!D108</f>
        <v>AusNet Services Central 2</v>
      </c>
      <c r="C114" s="287">
        <f>'Tariffs Jan2023'!E108</f>
        <v>44927</v>
      </c>
      <c r="D114" s="85">
        <f>365*'Tariffs Jan2023'!H108/100</f>
        <v>354.05</v>
      </c>
      <c r="E114" s="85">
        <f>IF($C$5*'Tariffs Jan2023'!AK108/'Tariffs Jan2023'!AI108&gt;='Tariffs Jan2023'!J108,( 'Tariffs Jan2023'!J108*'Tariffs Jan2023'!O108/100)* 'Tariffs Jan2023'!AI108,($C$5*'Tariffs Jan2023'!AK108/'Tariffs Jan2023'!AI108*'Tariffs Jan2023'!O108/100)* 'Tariffs Jan2023'!AI108)</f>
        <v>720</v>
      </c>
      <c r="F114" s="85">
        <f>IF($C$5*'Tariffs Jan2023'!AK108/'Tariffs Jan2023'!AI108&lt;'Tariffs Jan2023'!J108,0,IF($C$5*'Tariffs Jan2023'!AK108/'Tariffs Jan2023'!AI108&lt;='Tariffs Jan2023'!K108,($C$5*'Tariffs Jan2023'!AK108/'Tariffs Jan2023'!AI108-'Tariffs Jan2023'!J108)*('Tariffs Jan2023'!P108/100)*'Tariffs Jan2023'!AI108,('Tariffs Jan2023'!K108-'Tariffs Jan2023'!J108)*('Tariffs Jan2023'!P108/100)*'Tariffs Jan2023'!AI108))</f>
        <v>472.50000000000011</v>
      </c>
      <c r="G114" s="85">
        <f>IF($C$5*'Tariffs Jan2023'!AK108/'Tariffs Jan2023'!AI108&lt;'Tariffs Jan2023'!K108,0,IF($C$5*'Tariffs Jan2023'!AK108/'Tariffs Jan2023'!AI108&lt;='Tariffs Jan2023'!L108,($C$5*'Tariffs Jan2023'!AK108/'Tariffs Jan2023'!AI108-'Tariffs Jan2023'!K108)*('Tariffs Jan2023'!Q108/100)*'Tariffs Jan2023'!AI108,('Tariffs Jan2023'!L108-'Tariffs Jan2023'!K108)*('Tariffs Jan2023'!Q108/100)*'Tariffs Jan2023'!AI108))</f>
        <v>0</v>
      </c>
      <c r="H114" s="85">
        <f>IF($C$5*'Tariffs Jan2023'!AK108/'Tariffs Jan2023'!AI108&lt;'Tariffs Jan2023'!L108,0,IF($C$5*'Tariffs Jan2023'!AK108/'Tariffs Jan2023'!AI108&lt;='Tariffs Jan2023'!M108,($C$5*'Tariffs Jan2023'!AK108/'Tariffs Jan2023'!AI108-'Tariffs Jan2023'!L108)*('Tariffs Jan2023'!R108/100)*'Tariffs Jan2023'!AI108,('Tariffs Jan2023'!M108-'Tariffs Jan2023'!L108)*('Tariffs Jan2023'!R108/100)*'Tariffs Jan2023'!AI108))</f>
        <v>0</v>
      </c>
      <c r="I114" s="85">
        <f>IF(($C$5*'Tariffs Jan2023'!AK108/'Tariffs Jan2023'!AI108&gt;'Tariffs Jan2023'!M108),($C$5*'Tariffs Jan2023'!AK108/'Tariffs Jan2023'!AI108-'Tariffs Jan2023'!M108)*'Tariffs Jan2023'!S108/100*'Tariffs Jan2023'!AI108,0)</f>
        <v>0</v>
      </c>
      <c r="J114" s="85">
        <f>IF($C$5*'Tariffs Jan2023'!AL108/'Tariffs Jan2023'!AJ108&gt;='Tariffs Jan2023'!J108,('Tariffs Jan2023'!J108*'Tariffs Jan2023'!U108/100)* 'Tariffs Jan2023'!AJ108,($C$5*'Tariffs Jan2023'!AL108/'Tariffs Jan2023'!AJ108*'Tariffs Jan2023'!U108/100)* 'Tariffs Jan2023'!AJ108)</f>
        <v>720</v>
      </c>
      <c r="K114" s="85">
        <f>IF($C$5*'Tariffs Jan2023'!AL108/'Tariffs Jan2023'!AJ108&lt;'Tariffs Jan2023'!J108,0,IF($C$5*'Tariffs Jan2023'!AL108/'Tariffs Jan2023'!AJ108&lt;='Tariffs Jan2023'!K108,($C$5*'Tariffs Jan2023'!AL108/'Tariffs Jan2023'!AJ108-'Tariffs Jan2023'!J108)*('Tariffs Jan2023'!V108/100)*'Tariffs Jan2023'!AJ108,('Tariffs Jan2023'!K108-'Tariffs Jan2023'!J108)*('Tariffs Jan2023'!V108/100)*'Tariffs Jan2023'!AJ108))</f>
        <v>472.50000000000011</v>
      </c>
      <c r="L114" s="85">
        <f>IF($C$5*'Tariffs Jan2023'!AL108/'Tariffs Jan2023'!AJ108&lt;'Tariffs Jan2023'!K108,0,IF($C$5*'Tariffs Jan2023'!AL108/'Tariffs Jan2023'!AJ108&lt;='Tariffs Jan2023'!L108,($C$5*'Tariffs Jan2023'!AL108/'Tariffs Jan2023'!AJ108-'Tariffs Jan2023'!K108)*('Tariffs Jan2023'!W108/100)*'Tariffs Jan2023'!AJ108,('Tariffs Jan2023'!L108-'Tariffs Jan2023'!K108)*('Tariffs Jan2023'!W108/100)*'Tariffs Jan2023'!AJ108))</f>
        <v>0</v>
      </c>
      <c r="M114" s="85">
        <f>IF($C$5*'Tariffs Jan2023'!AL108/'Tariffs Jan2023'!AJ108&lt;'Tariffs Jan2023'!L108,0,IF($C$5*'Tariffs Jan2023'!AL108/'Tariffs Jan2023'!AJ108&lt;='Tariffs Jan2023'!M108,($C$5*'Tariffs Jan2023'!AL108/'Tariffs Jan2023'!AJ108-'Tariffs Jan2023'!L108)*('Tariffs Jan2023'!X108/100)*'Tariffs Jan2023'!AJ108,('Tariffs Jan2023'!M108-'Tariffs Jan2023'!L108)*('Tariffs Jan2023'!X108/100)*'Tariffs Jan2023'!AJ108))</f>
        <v>0</v>
      </c>
      <c r="N114" s="85">
        <f>IF(($C$5*'Tariffs Jan2023'!AL108/'Tariffs Jan2023'!AJ108&gt;'Tariffs Jan2023'!M108),($C$5*'Tariffs Jan2023'!AL108/'Tariffs Jan2023'!AJ108-'Tariffs Jan2023'!M108)*'Tariffs Jan2023'!Y108/100*'Tariffs Jan2023'!AJ108,0)</f>
        <v>0</v>
      </c>
      <c r="O114" s="73">
        <f t="shared" si="22"/>
        <v>2739.05</v>
      </c>
      <c r="P114" s="498">
        <f t="shared" si="23"/>
        <v>3012.9550000000004</v>
      </c>
      <c r="Q114" s="564"/>
      <c r="R114" s="564"/>
      <c r="S114" s="564"/>
      <c r="T114" s="564"/>
      <c r="U114" s="564"/>
      <c r="V114" s="564"/>
    </row>
    <row r="115" spans="1:22" x14ac:dyDescent="0.15">
      <c r="A115" s="286" t="str">
        <f>'Tariffs Jan2023'!F109</f>
        <v>Discover Energy</v>
      </c>
      <c r="B115" s="47" t="str">
        <f>'Tariffs Jan2023'!D109</f>
        <v>AusNet Services Central 2</v>
      </c>
      <c r="C115" s="287">
        <f>'Tariffs Jan2023'!E109</f>
        <v>44958</v>
      </c>
      <c r="D115" s="85">
        <f>365*'Tariffs Jan2023'!H109/100</f>
        <v>346.74999999999994</v>
      </c>
      <c r="E115" s="85">
        <f>IF($C$5*'Tariffs Jan2023'!AK109/'Tariffs Jan2023'!AI109&gt;='Tariffs Jan2023'!J109,( 'Tariffs Jan2023'!J109*'Tariffs Jan2023'!O109/100)* 'Tariffs Jan2023'!AI109,($C$5*'Tariffs Jan2023'!AK109/'Tariffs Jan2023'!AI109*'Tariffs Jan2023'!O109/100)* 'Tariffs Jan2023'!AI109)</f>
        <v>408</v>
      </c>
      <c r="F115" s="85">
        <f>IF($C$5*'Tariffs Jan2023'!AK109/'Tariffs Jan2023'!AI109&lt;'Tariffs Jan2023'!J109,0,IF($C$5*'Tariffs Jan2023'!AK109/'Tariffs Jan2023'!AI109&lt;='Tariffs Jan2023'!K109,($C$5*'Tariffs Jan2023'!AK109/'Tariffs Jan2023'!AI109-'Tariffs Jan2023'!J109)*('Tariffs Jan2023'!P109/100)*'Tariffs Jan2023'!AI109,('Tariffs Jan2023'!K109-'Tariffs Jan2023'!J109)*('Tariffs Jan2023'!P109/100)*'Tariffs Jan2023'!AI109))</f>
        <v>296.93069999999994</v>
      </c>
      <c r="G115" s="85">
        <f>IF($C$5*'Tariffs Jan2023'!AK109/'Tariffs Jan2023'!AI109&lt;'Tariffs Jan2023'!K109,0,IF($C$5*'Tariffs Jan2023'!AK109/'Tariffs Jan2023'!AI109&lt;='Tariffs Jan2023'!L109,($C$5*'Tariffs Jan2023'!AK109/'Tariffs Jan2023'!AI109-'Tariffs Jan2023'!K109)*('Tariffs Jan2023'!Q109/100)*'Tariffs Jan2023'!AI109,('Tariffs Jan2023'!L109-'Tariffs Jan2023'!K109)*('Tariffs Jan2023'!Q109/100)*'Tariffs Jan2023'!AI109))</f>
        <v>0</v>
      </c>
      <c r="H115" s="85">
        <f>IF($C$5*'Tariffs Jan2023'!AK109/'Tariffs Jan2023'!AI109&lt;'Tariffs Jan2023'!L109,0,IF($C$5*'Tariffs Jan2023'!AK109/'Tariffs Jan2023'!AI109&lt;='Tariffs Jan2023'!M109,($C$5*'Tariffs Jan2023'!AK109/'Tariffs Jan2023'!AI109-'Tariffs Jan2023'!L109)*('Tariffs Jan2023'!R109/100)*'Tariffs Jan2023'!AI109,('Tariffs Jan2023'!M109-'Tariffs Jan2023'!L109)*('Tariffs Jan2023'!R109/100)*'Tariffs Jan2023'!AI109))</f>
        <v>0</v>
      </c>
      <c r="I115" s="85">
        <f>IF(($C$5*'Tariffs Jan2023'!AK109/'Tariffs Jan2023'!AI109&gt;'Tariffs Jan2023'!M109),($C$5*'Tariffs Jan2023'!AK109/'Tariffs Jan2023'!AI109-'Tariffs Jan2023'!M109)*'Tariffs Jan2023'!S109/100*'Tariffs Jan2023'!AI109,0)</f>
        <v>0</v>
      </c>
      <c r="J115" s="85">
        <f>IF($C$5*'Tariffs Jan2023'!AL109/'Tariffs Jan2023'!AJ109&gt;='Tariffs Jan2023'!J109,('Tariffs Jan2023'!J109*'Tariffs Jan2023'!U109/100)* 'Tariffs Jan2023'!AJ109,($C$5*'Tariffs Jan2023'!AL109/'Tariffs Jan2023'!AJ109*'Tariffs Jan2023'!U109/100)* 'Tariffs Jan2023'!AJ109)</f>
        <v>648.00000000000011</v>
      </c>
      <c r="K115" s="85">
        <f>IF($C$5*'Tariffs Jan2023'!AL109/'Tariffs Jan2023'!AJ109&lt;'Tariffs Jan2023'!J109,0,IF($C$5*'Tariffs Jan2023'!AL109/'Tariffs Jan2023'!AJ109&lt;='Tariffs Jan2023'!K109,($C$5*'Tariffs Jan2023'!AL109/'Tariffs Jan2023'!AJ109-'Tariffs Jan2023'!J109)*('Tariffs Jan2023'!V109/100)*'Tariffs Jan2023'!AJ109,('Tariffs Jan2023'!K109-'Tariffs Jan2023'!J109)*('Tariffs Jan2023'!V109/100)*'Tariffs Jan2023'!AJ109))</f>
        <v>467.89079999999979</v>
      </c>
      <c r="L115" s="85">
        <f>IF($C$5*'Tariffs Jan2023'!AL109/'Tariffs Jan2023'!AJ109&lt;'Tariffs Jan2023'!K109,0,IF($C$5*'Tariffs Jan2023'!AL109/'Tariffs Jan2023'!AJ109&lt;='Tariffs Jan2023'!L109,($C$5*'Tariffs Jan2023'!AL109/'Tariffs Jan2023'!AJ109-'Tariffs Jan2023'!K109)*('Tariffs Jan2023'!W109/100)*'Tariffs Jan2023'!AJ109,('Tariffs Jan2023'!L109-'Tariffs Jan2023'!K109)*('Tariffs Jan2023'!W109/100)*'Tariffs Jan2023'!AJ109))</f>
        <v>0</v>
      </c>
      <c r="M115" s="85">
        <f>IF($C$5*'Tariffs Jan2023'!AL109/'Tariffs Jan2023'!AJ109&lt;'Tariffs Jan2023'!L109,0,IF($C$5*'Tariffs Jan2023'!AL109/'Tariffs Jan2023'!AJ109&lt;='Tariffs Jan2023'!M109,($C$5*'Tariffs Jan2023'!AL109/'Tariffs Jan2023'!AJ109-'Tariffs Jan2023'!L109)*('Tariffs Jan2023'!X109/100)*'Tariffs Jan2023'!AJ109,('Tariffs Jan2023'!M109-'Tariffs Jan2023'!L109)*('Tariffs Jan2023'!X109/100)*'Tariffs Jan2023'!AJ109))</f>
        <v>0</v>
      </c>
      <c r="N115" s="85">
        <f>IF(($C$5*'Tariffs Jan2023'!AL109/'Tariffs Jan2023'!AJ109&gt;'Tariffs Jan2023'!M109),($C$5*'Tariffs Jan2023'!AL109/'Tariffs Jan2023'!AJ109-'Tariffs Jan2023'!M109)*'Tariffs Jan2023'!Y109/100*'Tariffs Jan2023'!AJ109,0)</f>
        <v>0</v>
      </c>
      <c r="O115" s="73">
        <f t="shared" si="22"/>
        <v>2167.5714999999996</v>
      </c>
      <c r="P115" s="498">
        <f t="shared" si="23"/>
        <v>2384.3286499999999</v>
      </c>
      <c r="Q115" s="564"/>
      <c r="R115" s="564"/>
      <c r="S115" s="564"/>
      <c r="T115" s="564"/>
      <c r="U115" s="564"/>
      <c r="V115" s="564"/>
    </row>
    <row r="116" spans="1:22" x14ac:dyDescent="0.15">
      <c r="A116" s="286" t="str">
        <f>'Tariffs Jan2023'!F110</f>
        <v>Tango Energy</v>
      </c>
      <c r="B116" s="47" t="str">
        <f>'Tariffs Jan2023'!D110</f>
        <v>AusNet Services Central 2</v>
      </c>
      <c r="C116" s="287">
        <f>'Tariffs Jan2023'!E110</f>
        <v>44958</v>
      </c>
      <c r="D116" s="85">
        <f>365*'Tariffs Jan2023'!H110/100</f>
        <v>434.35</v>
      </c>
      <c r="E116" s="85">
        <f>IF($C$5*'Tariffs Jan2023'!AK110/'Tariffs Jan2023'!AI110&gt;='Tariffs Jan2023'!J110,( 'Tariffs Jan2023'!J110*'Tariffs Jan2023'!O110/100)* 'Tariffs Jan2023'!AI110,($C$5*'Tariffs Jan2023'!AK110/'Tariffs Jan2023'!AI110*'Tariffs Jan2023'!O110/100)* 'Tariffs Jan2023'!AI110)</f>
        <v>473.99999999999994</v>
      </c>
      <c r="F116" s="85">
        <f>IF($C$5*'Tariffs Jan2023'!AK110/'Tariffs Jan2023'!AI110&lt;'Tariffs Jan2023'!J110,0,IF($C$5*'Tariffs Jan2023'!AK110/'Tariffs Jan2023'!AI110&lt;='Tariffs Jan2023'!K110,($C$5*'Tariffs Jan2023'!AK110/'Tariffs Jan2023'!AI110-'Tariffs Jan2023'!J110)*('Tariffs Jan2023'!P110/100)*'Tariffs Jan2023'!AI110,('Tariffs Jan2023'!K110-'Tariffs Jan2023'!J110)*('Tariffs Jan2023'!P110/100)*'Tariffs Jan2023'!AI110))</f>
        <v>341.92019999999985</v>
      </c>
      <c r="G116" s="85">
        <f>IF($C$5*'Tariffs Jan2023'!AK110/'Tariffs Jan2023'!AI110&lt;'Tariffs Jan2023'!K110,0,IF($C$5*'Tariffs Jan2023'!AK110/'Tariffs Jan2023'!AI110&lt;='Tariffs Jan2023'!L110,($C$5*'Tariffs Jan2023'!AK110/'Tariffs Jan2023'!AI110-'Tariffs Jan2023'!K110)*('Tariffs Jan2023'!Q110/100)*'Tariffs Jan2023'!AI110,('Tariffs Jan2023'!L110-'Tariffs Jan2023'!K110)*('Tariffs Jan2023'!Q110/100)*'Tariffs Jan2023'!AI110))</f>
        <v>0</v>
      </c>
      <c r="H116" s="85">
        <f>IF($C$5*'Tariffs Jan2023'!AK110/'Tariffs Jan2023'!AI110&lt;'Tariffs Jan2023'!L110,0,IF($C$5*'Tariffs Jan2023'!AK110/'Tariffs Jan2023'!AI110&lt;='Tariffs Jan2023'!M110,($C$5*'Tariffs Jan2023'!AK110/'Tariffs Jan2023'!AI110-'Tariffs Jan2023'!L110)*('Tariffs Jan2023'!R110/100)*'Tariffs Jan2023'!AI110,('Tariffs Jan2023'!M110-'Tariffs Jan2023'!L110)*('Tariffs Jan2023'!R110/100)*'Tariffs Jan2023'!AI110))</f>
        <v>0</v>
      </c>
      <c r="I116" s="85">
        <f>IF(($C$5*'Tariffs Jan2023'!AK110/'Tariffs Jan2023'!AI110&gt;'Tariffs Jan2023'!M110),($C$5*'Tariffs Jan2023'!AK110/'Tariffs Jan2023'!AI110-'Tariffs Jan2023'!M110)*'Tariffs Jan2023'!S110/100*'Tariffs Jan2023'!AI110,0)</f>
        <v>0</v>
      </c>
      <c r="J116" s="85">
        <f>IF($C$5*'Tariffs Jan2023'!AL110/'Tariffs Jan2023'!AJ110&gt;='Tariffs Jan2023'!J110,('Tariffs Jan2023'!J110*'Tariffs Jan2023'!U110/100)* 'Tariffs Jan2023'!AJ110,($C$5*'Tariffs Jan2023'!AL110/'Tariffs Jan2023'!AJ110*'Tariffs Jan2023'!U110/100)* 'Tariffs Jan2023'!AJ110)</f>
        <v>863.99999999999989</v>
      </c>
      <c r="K116" s="85">
        <f>IF($C$5*'Tariffs Jan2023'!AL110/'Tariffs Jan2023'!AJ110&lt;'Tariffs Jan2023'!J110,0,IF($C$5*'Tariffs Jan2023'!AL110/'Tariffs Jan2023'!AJ110&lt;='Tariffs Jan2023'!K110,($C$5*'Tariffs Jan2023'!AL110/'Tariffs Jan2023'!AJ110-'Tariffs Jan2023'!J110)*('Tariffs Jan2023'!V110/100)*'Tariffs Jan2023'!AJ110,('Tariffs Jan2023'!K110-'Tariffs Jan2023'!J110)*('Tariffs Jan2023'!V110/100)*'Tariffs Jan2023'!AJ110))</f>
        <v>629.85299999999995</v>
      </c>
      <c r="L116" s="85">
        <f>IF($C$5*'Tariffs Jan2023'!AL110/'Tariffs Jan2023'!AJ110&lt;'Tariffs Jan2023'!K110,0,IF($C$5*'Tariffs Jan2023'!AL110/'Tariffs Jan2023'!AJ110&lt;='Tariffs Jan2023'!L110,($C$5*'Tariffs Jan2023'!AL110/'Tariffs Jan2023'!AJ110-'Tariffs Jan2023'!K110)*('Tariffs Jan2023'!W110/100)*'Tariffs Jan2023'!AJ110,('Tariffs Jan2023'!L110-'Tariffs Jan2023'!K110)*('Tariffs Jan2023'!W110/100)*'Tariffs Jan2023'!AJ110))</f>
        <v>0</v>
      </c>
      <c r="M116" s="85">
        <f>IF($C$5*'Tariffs Jan2023'!AL110/'Tariffs Jan2023'!AJ110&lt;'Tariffs Jan2023'!L110,0,IF($C$5*'Tariffs Jan2023'!AL110/'Tariffs Jan2023'!AJ110&lt;='Tariffs Jan2023'!M110,($C$5*'Tariffs Jan2023'!AL110/'Tariffs Jan2023'!AJ110-'Tariffs Jan2023'!L110)*('Tariffs Jan2023'!X110/100)*'Tariffs Jan2023'!AJ110,('Tariffs Jan2023'!M110-'Tariffs Jan2023'!L110)*('Tariffs Jan2023'!X110/100)*'Tariffs Jan2023'!AJ110))</f>
        <v>0</v>
      </c>
      <c r="N116" s="85">
        <f>IF(($C$5*'Tariffs Jan2023'!AL110/'Tariffs Jan2023'!AJ110&gt;'Tariffs Jan2023'!M110),($C$5*'Tariffs Jan2023'!AL110/'Tariffs Jan2023'!AJ110-'Tariffs Jan2023'!M110)*'Tariffs Jan2023'!Y110/100*'Tariffs Jan2023'!AJ110,0)</f>
        <v>0</v>
      </c>
      <c r="O116" s="73">
        <f t="shared" ref="O116" si="28">SUM(D116:N116)</f>
        <v>2744.1231999999995</v>
      </c>
      <c r="P116" s="498">
        <f t="shared" ref="P116" si="29">O116*1.1</f>
        <v>3018.5355199999999</v>
      </c>
      <c r="Q116" s="564"/>
      <c r="R116" s="564"/>
      <c r="S116" s="564"/>
      <c r="T116" s="564"/>
      <c r="U116" s="564"/>
      <c r="V116" s="564"/>
    </row>
    <row r="117" spans="1:22" ht="14" thickBot="1" x14ac:dyDescent="0.2">
      <c r="A117" s="288" t="str">
        <f>'Tariffs Jan2023'!F111</f>
        <v xml:space="preserve">Sumo </v>
      </c>
      <c r="B117" s="289" t="str">
        <f>'Tariffs Jan2023'!D111</f>
        <v>AusNet Services Central 2</v>
      </c>
      <c r="C117" s="290">
        <f>'Tariffs Jan2023'!E111</f>
        <v>44927</v>
      </c>
      <c r="D117" s="291">
        <f>365*'Tariffs Jan2023'!H111/100</f>
        <v>401.49999999999994</v>
      </c>
      <c r="E117" s="291">
        <f>IF($C$5*'Tariffs Jan2023'!AK111/'Tariffs Jan2023'!AI111&gt;='Tariffs Jan2023'!J111,( 'Tariffs Jan2023'!J111*'Tariffs Jan2023'!O111/100)* 'Tariffs Jan2023'!AI111,($C$5*'Tariffs Jan2023'!AK111/'Tariffs Jan2023'!AI111*'Tariffs Jan2023'!O111/100)* 'Tariffs Jan2023'!AI111)</f>
        <v>1112.8886999999997</v>
      </c>
      <c r="F117" s="291">
        <f>IF($C$5*'Tariffs Jan2023'!AK111/'Tariffs Jan2023'!AI111&lt;'Tariffs Jan2023'!J111,0,IF($C$5*'Tariffs Jan2023'!AK111/'Tariffs Jan2023'!AI111&lt;='Tariffs Jan2023'!K111,($C$5*'Tariffs Jan2023'!AK111/'Tariffs Jan2023'!AI111-'Tariffs Jan2023'!J111)*('Tariffs Jan2023'!P111/100)*'Tariffs Jan2023'!AI111,('Tariffs Jan2023'!K111-'Tariffs Jan2023'!J111)*('Tariffs Jan2023'!P111/100)*'Tariffs Jan2023'!AI111))</f>
        <v>0</v>
      </c>
      <c r="G117" s="291">
        <f>IF($C$5*'Tariffs Jan2023'!AK111/'Tariffs Jan2023'!AI111&lt;'Tariffs Jan2023'!K111,0,IF($C$5*'Tariffs Jan2023'!AK111/'Tariffs Jan2023'!AI111&lt;='Tariffs Jan2023'!L111,($C$5*'Tariffs Jan2023'!AK111/'Tariffs Jan2023'!AI111-'Tariffs Jan2023'!K111)*('Tariffs Jan2023'!Q111/100)*'Tariffs Jan2023'!AI111,('Tariffs Jan2023'!L111-'Tariffs Jan2023'!K111)*('Tariffs Jan2023'!Q111/100)*'Tariffs Jan2023'!AI111))</f>
        <v>0</v>
      </c>
      <c r="H117" s="291">
        <f>IF($C$5*'Tariffs Jan2023'!AK111/'Tariffs Jan2023'!AI111&lt;'Tariffs Jan2023'!L111,0,IF($C$5*'Tariffs Jan2023'!AK111/'Tariffs Jan2023'!AI111&lt;='Tariffs Jan2023'!M111,($C$5*'Tariffs Jan2023'!AK111/'Tariffs Jan2023'!AI111-'Tariffs Jan2023'!L111)*('Tariffs Jan2023'!R111/100)*'Tariffs Jan2023'!AI111,('Tariffs Jan2023'!M111-'Tariffs Jan2023'!L111)*('Tariffs Jan2023'!R111/100)*'Tariffs Jan2023'!AI111))</f>
        <v>0</v>
      </c>
      <c r="I117" s="291">
        <f>IF(($C$5*'Tariffs Jan2023'!AK111/'Tariffs Jan2023'!AI111&gt;'Tariffs Jan2023'!M111),($C$5*'Tariffs Jan2023'!AK111/'Tariffs Jan2023'!AI111-'Tariffs Jan2023'!M111)*'Tariffs Jan2023'!S111/100*'Tariffs Jan2023'!AI111,0)</f>
        <v>0</v>
      </c>
      <c r="J117" s="291">
        <f>IF($C$5*'Tariffs Jan2023'!AL111/'Tariffs Jan2023'!AJ111&gt;='Tariffs Jan2023'!J111,('Tariffs Jan2023'!J111*'Tariffs Jan2023'!U111/100)* 'Tariffs Jan2023'!AJ111,($C$5*'Tariffs Jan2023'!AL111/'Tariffs Jan2023'!AJ111*'Tariffs Jan2023'!U111/100)* 'Tariffs Jan2023'!AJ111)</f>
        <v>1679.8319999999999</v>
      </c>
      <c r="K117" s="291">
        <f>IF($C$5*'Tariffs Jan2023'!AL111/'Tariffs Jan2023'!AJ111&lt;'Tariffs Jan2023'!J111,0,IF($C$5*'Tariffs Jan2023'!AL111/'Tariffs Jan2023'!AJ111&lt;='Tariffs Jan2023'!K111,($C$5*'Tariffs Jan2023'!AL111/'Tariffs Jan2023'!AJ111-'Tariffs Jan2023'!J111)*('Tariffs Jan2023'!V111/100)*'Tariffs Jan2023'!AJ111,('Tariffs Jan2023'!K111-'Tariffs Jan2023'!J111)*('Tariffs Jan2023'!V111/100)*'Tariffs Jan2023'!AJ111))</f>
        <v>0</v>
      </c>
      <c r="L117" s="291">
        <f>IF($C$5*'Tariffs Jan2023'!AL111/'Tariffs Jan2023'!AJ111&lt;'Tariffs Jan2023'!K111,0,IF($C$5*'Tariffs Jan2023'!AL111/'Tariffs Jan2023'!AJ111&lt;='Tariffs Jan2023'!L111,($C$5*'Tariffs Jan2023'!AL111/'Tariffs Jan2023'!AJ111-'Tariffs Jan2023'!K111)*('Tariffs Jan2023'!W111/100)*'Tariffs Jan2023'!AJ111,('Tariffs Jan2023'!L111-'Tariffs Jan2023'!K111)*('Tariffs Jan2023'!W111/100)*'Tariffs Jan2023'!AJ111))</f>
        <v>0</v>
      </c>
      <c r="M117" s="291">
        <f>IF($C$5*'Tariffs Jan2023'!AL111/'Tariffs Jan2023'!AJ111&lt;'Tariffs Jan2023'!L111,0,IF($C$5*'Tariffs Jan2023'!AL111/'Tariffs Jan2023'!AJ111&lt;='Tariffs Jan2023'!M111,($C$5*'Tariffs Jan2023'!AL111/'Tariffs Jan2023'!AJ111-'Tariffs Jan2023'!L111)*('Tariffs Jan2023'!X111/100)*'Tariffs Jan2023'!AJ111,('Tariffs Jan2023'!M111-'Tariffs Jan2023'!L111)*('Tariffs Jan2023'!X111/100)*'Tariffs Jan2023'!AJ111))</f>
        <v>0</v>
      </c>
      <c r="N117" s="291">
        <f>IF(($C$5*'Tariffs Jan2023'!AL111/'Tariffs Jan2023'!AJ111&gt;'Tariffs Jan2023'!M111),($C$5*'Tariffs Jan2023'!AL111/'Tariffs Jan2023'!AJ111-'Tariffs Jan2023'!M111)*'Tariffs Jan2023'!Y111/100*'Tariffs Jan2023'!AJ111,0)</f>
        <v>0</v>
      </c>
      <c r="O117" s="292">
        <f t="shared" ref="O117" si="30">SUM(D117:N117)</f>
        <v>3194.2206999999999</v>
      </c>
      <c r="P117" s="499">
        <f t="shared" ref="P117" si="31">O117*1.1</f>
        <v>3513.6427699999999</v>
      </c>
      <c r="Q117" s="564"/>
      <c r="R117" s="564"/>
      <c r="S117" s="564"/>
      <c r="T117" s="564"/>
      <c r="U117" s="564"/>
      <c r="V117" s="564"/>
    </row>
    <row r="118" spans="1:22" ht="14" thickTop="1" x14ac:dyDescent="0.15">
      <c r="A118" s="286" t="str">
        <f>'Tariffs Jan2023'!F112</f>
        <v>AGL</v>
      </c>
      <c r="B118" s="47" t="str">
        <f>'Tariffs Jan2023'!D112</f>
        <v>AusNet Services Central 1</v>
      </c>
      <c r="C118" s="287">
        <f>'Tariffs Jan2023'!E112</f>
        <v>44927</v>
      </c>
      <c r="D118" s="85">
        <f>365*'Tariffs Jan2023'!H112/100</f>
        <v>392.59399999999994</v>
      </c>
      <c r="E118" s="85">
        <f>IF($C$5*'Tariffs Jan2023'!AK112/'Tariffs Jan2023'!AI112&gt;='Tariffs Jan2023'!J112,( 'Tariffs Jan2023'!J112*'Tariffs Jan2023'!O112/100)* 'Tariffs Jan2023'!AI112,($C$5*'Tariffs Jan2023'!AK112/'Tariffs Jan2023'!AI112*'Tariffs Jan2023'!O112/100)* 'Tariffs Jan2023'!AI112)</f>
        <v>416.4</v>
      </c>
      <c r="F118" s="85">
        <f>IF($C$5*'Tariffs Jan2023'!AK112/'Tariffs Jan2023'!AI112&lt;'Tariffs Jan2023'!J112,0,IF($C$5*'Tariffs Jan2023'!AK112/'Tariffs Jan2023'!AI112&lt;='Tariffs Jan2023'!K112,($C$5*'Tariffs Jan2023'!AK112/'Tariffs Jan2023'!AI112-'Tariffs Jan2023'!J112)*('Tariffs Jan2023'!P112/100)*'Tariffs Jan2023'!AI112,('Tariffs Jan2023'!K112-'Tariffs Jan2023'!J112)*('Tariffs Jan2023'!P112/100)*'Tariffs Jan2023'!AI112))</f>
        <v>302.32943999999992</v>
      </c>
      <c r="G118" s="85">
        <f>IF($C$5*'Tariffs Jan2023'!AK112/'Tariffs Jan2023'!AI112&lt;'Tariffs Jan2023'!K112,0,IF($C$5*'Tariffs Jan2023'!AK112/'Tariffs Jan2023'!AI112&lt;='Tariffs Jan2023'!L112,($C$5*'Tariffs Jan2023'!AK112/'Tariffs Jan2023'!AI112-'Tariffs Jan2023'!K112)*('Tariffs Jan2023'!Q112/100)*'Tariffs Jan2023'!AI112,('Tariffs Jan2023'!L112-'Tariffs Jan2023'!K112)*('Tariffs Jan2023'!Q112/100)*'Tariffs Jan2023'!AI112))</f>
        <v>0</v>
      </c>
      <c r="H118" s="85">
        <f>IF($C$5*'Tariffs Jan2023'!AK112/'Tariffs Jan2023'!AI112&lt;'Tariffs Jan2023'!L112,0,IF($C$5*'Tariffs Jan2023'!AK112/'Tariffs Jan2023'!AI112&lt;='Tariffs Jan2023'!M112,($C$5*'Tariffs Jan2023'!AK112/'Tariffs Jan2023'!AI112-'Tariffs Jan2023'!L112)*('Tariffs Jan2023'!R112/100)*'Tariffs Jan2023'!AI112,('Tariffs Jan2023'!M112-'Tariffs Jan2023'!L112)*('Tariffs Jan2023'!R112/100)*'Tariffs Jan2023'!AI112))</f>
        <v>0</v>
      </c>
      <c r="I118" s="85">
        <f>IF(($C$5*'Tariffs Jan2023'!AK112/'Tariffs Jan2023'!AI112&gt;'Tariffs Jan2023'!M112),($C$5*'Tariffs Jan2023'!AK112/'Tariffs Jan2023'!AI112-'Tariffs Jan2023'!M112)*'Tariffs Jan2023'!S112/100*'Tariffs Jan2023'!AI112,0)</f>
        <v>0</v>
      </c>
      <c r="J118" s="85">
        <f>IF($C$5*'Tariffs Jan2023'!AL112/'Tariffs Jan2023'!AJ112&gt;='Tariffs Jan2023'!J112,('Tariffs Jan2023'!J112*'Tariffs Jan2023'!U112/100)* 'Tariffs Jan2023'!AJ112,($C$5*'Tariffs Jan2023'!AL112/'Tariffs Jan2023'!AJ112*'Tariffs Jan2023'!U112/100)* 'Tariffs Jan2023'!AJ112)</f>
        <v>722.4</v>
      </c>
      <c r="K118" s="85">
        <f>IF($C$5*'Tariffs Jan2023'!AL112/'Tariffs Jan2023'!AJ112&lt;'Tariffs Jan2023'!J112,0,IF($C$5*'Tariffs Jan2023'!AL112/'Tariffs Jan2023'!AJ112&lt;='Tariffs Jan2023'!K112,($C$5*'Tariffs Jan2023'!AL112/'Tariffs Jan2023'!AJ112-'Tariffs Jan2023'!J112)*('Tariffs Jan2023'!V112/100)*'Tariffs Jan2023'!AJ112,('Tariffs Jan2023'!K112-'Tariffs Jan2023'!J112)*('Tariffs Jan2023'!V112/100)*'Tariffs Jan2023'!AJ112))</f>
        <v>478.68827999999991</v>
      </c>
      <c r="L118" s="85">
        <f>IF($C$5*'Tariffs Jan2023'!AL112/'Tariffs Jan2023'!AJ112&lt;'Tariffs Jan2023'!K112,0,IF($C$5*'Tariffs Jan2023'!AL112/'Tariffs Jan2023'!AJ112&lt;='Tariffs Jan2023'!L112,($C$5*'Tariffs Jan2023'!AL112/'Tariffs Jan2023'!AJ112-'Tariffs Jan2023'!K112)*('Tariffs Jan2023'!W112/100)*'Tariffs Jan2023'!AJ112,('Tariffs Jan2023'!L112-'Tariffs Jan2023'!K112)*('Tariffs Jan2023'!W112/100)*'Tariffs Jan2023'!AJ112))</f>
        <v>0</v>
      </c>
      <c r="M118" s="85">
        <f>IF($C$5*'Tariffs Jan2023'!AL112/'Tariffs Jan2023'!AJ112&lt;'Tariffs Jan2023'!L112,0,IF($C$5*'Tariffs Jan2023'!AL112/'Tariffs Jan2023'!AJ112&lt;='Tariffs Jan2023'!M112,($C$5*'Tariffs Jan2023'!AL112/'Tariffs Jan2023'!AJ112-'Tariffs Jan2023'!L112)*('Tariffs Jan2023'!X112/100)*'Tariffs Jan2023'!AJ112,('Tariffs Jan2023'!M112-'Tariffs Jan2023'!L112)*('Tariffs Jan2023'!X112/100)*'Tariffs Jan2023'!AJ112))</f>
        <v>0</v>
      </c>
      <c r="N118" s="85">
        <f>IF(($C$5*'Tariffs Jan2023'!AL112/'Tariffs Jan2023'!AJ112&gt;'Tariffs Jan2023'!M112),($C$5*'Tariffs Jan2023'!AL112/'Tariffs Jan2023'!AJ112-'Tariffs Jan2023'!M112)*'Tariffs Jan2023'!Y112/100*'Tariffs Jan2023'!AJ112,0)</f>
        <v>0</v>
      </c>
      <c r="O118" s="73">
        <f t="shared" si="22"/>
        <v>2312.4117199999996</v>
      </c>
      <c r="P118" s="498">
        <f t="shared" si="23"/>
        <v>2543.6528919999996</v>
      </c>
      <c r="Q118" s="564"/>
      <c r="R118" s="564"/>
      <c r="S118" s="564"/>
      <c r="T118" s="564"/>
      <c r="U118" s="564"/>
      <c r="V118" s="564"/>
    </row>
    <row r="119" spans="1:22" x14ac:dyDescent="0.15">
      <c r="A119" s="286" t="str">
        <f>'Tariffs Jan2023'!F113</f>
        <v>Alinta Energy</v>
      </c>
      <c r="B119" s="47" t="str">
        <f>'Tariffs Jan2023'!D113</f>
        <v>AusNet Services Central 1</v>
      </c>
      <c r="C119" s="287">
        <f>'Tariffs Jan2023'!E113</f>
        <v>44927</v>
      </c>
      <c r="D119" s="85">
        <f>365*'Tariffs Jan2023'!H113/100</f>
        <v>302.2863636363636</v>
      </c>
      <c r="E119" s="85">
        <f>IF($C$5*'Tariffs Jan2023'!AK113/'Tariffs Jan2023'!AI113&gt;='Tariffs Jan2023'!J113,( 'Tariffs Jan2023'!J113*'Tariffs Jan2023'!O113/100)* 'Tariffs Jan2023'!AI113,($C$5*'Tariffs Jan2023'!AK113/'Tariffs Jan2023'!AI113*'Tariffs Jan2023'!O113/100)* 'Tariffs Jan2023'!AI113)</f>
        <v>441.81818181818176</v>
      </c>
      <c r="F119" s="85">
        <f>IF($C$5*'Tariffs Jan2023'!AK113/'Tariffs Jan2023'!AI113&lt;'Tariffs Jan2023'!J113,0,IF($C$5*'Tariffs Jan2023'!AK113/'Tariffs Jan2023'!AI113&lt;='Tariffs Jan2023'!K113,($C$5*'Tariffs Jan2023'!AK113/'Tariffs Jan2023'!AI113-'Tariffs Jan2023'!J113)*('Tariffs Jan2023'!P113/100)*'Tariffs Jan2023'!AI113,('Tariffs Jan2023'!K113-'Tariffs Jan2023'!J113)*('Tariffs Jan2023'!P113/100)*'Tariffs Jan2023'!AI113))</f>
        <v>0</v>
      </c>
      <c r="G119" s="85">
        <f>IF($C$5*'Tariffs Jan2023'!AK113/'Tariffs Jan2023'!AI113&lt;'Tariffs Jan2023'!K113,0,IF($C$5*'Tariffs Jan2023'!AK113/'Tariffs Jan2023'!AI113&lt;='Tariffs Jan2023'!L113,($C$5*'Tariffs Jan2023'!AK113/'Tariffs Jan2023'!AI113-'Tariffs Jan2023'!K113)*('Tariffs Jan2023'!Q113/100)*'Tariffs Jan2023'!AI113,('Tariffs Jan2023'!L113-'Tariffs Jan2023'!K113)*('Tariffs Jan2023'!Q113/100)*'Tariffs Jan2023'!AI113))</f>
        <v>0</v>
      </c>
      <c r="H119" s="85">
        <f>IF($C$5*'Tariffs Jan2023'!AK113/'Tariffs Jan2023'!AI113&lt;'Tariffs Jan2023'!L113,0,IF($C$5*'Tariffs Jan2023'!AK113/'Tariffs Jan2023'!AI113&lt;='Tariffs Jan2023'!M113,($C$5*'Tariffs Jan2023'!AK113/'Tariffs Jan2023'!AI113-'Tariffs Jan2023'!L113)*('Tariffs Jan2023'!R113/100)*'Tariffs Jan2023'!AI113,('Tariffs Jan2023'!M113-'Tariffs Jan2023'!L113)*('Tariffs Jan2023'!R113/100)*'Tariffs Jan2023'!AI113))</f>
        <v>0</v>
      </c>
      <c r="I119" s="85">
        <f>IF(($C$5*'Tariffs Jan2023'!AK113/'Tariffs Jan2023'!AI113&gt;'Tariffs Jan2023'!M113),($C$5*'Tariffs Jan2023'!AK113/'Tariffs Jan2023'!AI113-'Tariffs Jan2023'!M113)*'Tariffs Jan2023'!S113/100*'Tariffs Jan2023'!AI113,0)</f>
        <v>256.84914545454541</v>
      </c>
      <c r="J119" s="85">
        <f>IF($C$5*'Tariffs Jan2023'!AL113/'Tariffs Jan2023'!AJ113&gt;='Tariffs Jan2023'!J113,('Tariffs Jan2023'!J113*'Tariffs Jan2023'!U113/100)* 'Tariffs Jan2023'!AJ113,($C$5*'Tariffs Jan2023'!AL113/'Tariffs Jan2023'!AJ113*'Tariffs Jan2023'!U113/100)* 'Tariffs Jan2023'!AJ113)</f>
        <v>818.18181818181813</v>
      </c>
      <c r="K119" s="85">
        <f>IF($C$5*'Tariffs Jan2023'!AL113/'Tariffs Jan2023'!AJ113&lt;'Tariffs Jan2023'!J113,0,IF($C$5*'Tariffs Jan2023'!AL113/'Tariffs Jan2023'!AJ113&lt;='Tariffs Jan2023'!K113,($C$5*'Tariffs Jan2023'!AL113/'Tariffs Jan2023'!AJ113-'Tariffs Jan2023'!J113)*('Tariffs Jan2023'!V113/100)*'Tariffs Jan2023'!AJ113,('Tariffs Jan2023'!K113-'Tariffs Jan2023'!J113)*('Tariffs Jan2023'!V113/100)*'Tariffs Jan2023'!AJ113))</f>
        <v>0</v>
      </c>
      <c r="L119" s="85">
        <f>IF($C$5*'Tariffs Jan2023'!AL113/'Tariffs Jan2023'!AJ113&lt;'Tariffs Jan2023'!K113,0,IF($C$5*'Tariffs Jan2023'!AL113/'Tariffs Jan2023'!AJ113&lt;='Tariffs Jan2023'!L113,($C$5*'Tariffs Jan2023'!AL113/'Tariffs Jan2023'!AJ113-'Tariffs Jan2023'!K113)*('Tariffs Jan2023'!W113/100)*'Tariffs Jan2023'!AJ113,('Tariffs Jan2023'!L113-'Tariffs Jan2023'!K113)*('Tariffs Jan2023'!W113/100)*'Tariffs Jan2023'!AJ113))</f>
        <v>0</v>
      </c>
      <c r="M119" s="85">
        <f>IF($C$5*'Tariffs Jan2023'!AL113/'Tariffs Jan2023'!AJ113&lt;'Tariffs Jan2023'!L113,0,IF($C$5*'Tariffs Jan2023'!AL113/'Tariffs Jan2023'!AJ113&lt;='Tariffs Jan2023'!M113,($C$5*'Tariffs Jan2023'!AL113/'Tariffs Jan2023'!AJ113-'Tariffs Jan2023'!L113)*('Tariffs Jan2023'!X113/100)*'Tariffs Jan2023'!AJ113,('Tariffs Jan2023'!M113-'Tariffs Jan2023'!L113)*('Tariffs Jan2023'!X113/100)*'Tariffs Jan2023'!AJ113))</f>
        <v>0</v>
      </c>
      <c r="N119" s="85">
        <f>IF(($C$5*'Tariffs Jan2023'!AL113/'Tariffs Jan2023'!AJ113&gt;'Tariffs Jan2023'!M113),($C$5*'Tariffs Jan2023'!AL113/'Tariffs Jan2023'!AJ113-'Tariffs Jan2023'!M113)*'Tariffs Jan2023'!Y113/100*'Tariffs Jan2023'!AJ113,0)</f>
        <v>490.7945454545453</v>
      </c>
      <c r="O119" s="73">
        <f t="shared" si="22"/>
        <v>2309.9300545454539</v>
      </c>
      <c r="P119" s="498">
        <f t="shared" si="23"/>
        <v>2540.9230599999996</v>
      </c>
      <c r="Q119" s="564"/>
      <c r="R119" s="564"/>
      <c r="S119" s="564"/>
      <c r="T119" s="564"/>
      <c r="U119" s="564"/>
      <c r="V119" s="564"/>
    </row>
    <row r="120" spans="1:22" x14ac:dyDescent="0.15">
      <c r="A120" s="286" t="str">
        <f>'Tariffs Jan2023'!F114</f>
        <v>Covau</v>
      </c>
      <c r="B120" s="47" t="str">
        <f>'Tariffs Jan2023'!D114</f>
        <v>AusNet Services Central 1</v>
      </c>
      <c r="C120" s="287">
        <f>'Tariffs Jan2023'!E114</f>
        <v>44936</v>
      </c>
      <c r="D120" s="85">
        <f>365*'Tariffs Jan2023'!H114/100</f>
        <v>361.35</v>
      </c>
      <c r="E120" s="85">
        <f>IF($C$5*'Tariffs Jan2023'!AK114/'Tariffs Jan2023'!AI114&gt;='Tariffs Jan2023'!J114,( 'Tariffs Jan2023'!J114*'Tariffs Jan2023'!O114/100)* 'Tariffs Jan2023'!AI114,($C$5*'Tariffs Jan2023'!AK114/'Tariffs Jan2023'!AI114*'Tariffs Jan2023'!O114/100)* 'Tariffs Jan2023'!AI114)</f>
        <v>568.36363636363637</v>
      </c>
      <c r="F120" s="85">
        <f>IF($C$5*'Tariffs Jan2023'!AK114/'Tariffs Jan2023'!AI114&lt;'Tariffs Jan2023'!J114,0,IF($C$5*'Tariffs Jan2023'!AK114/'Tariffs Jan2023'!AI114&lt;='Tariffs Jan2023'!K114,($C$5*'Tariffs Jan2023'!AK114/'Tariffs Jan2023'!AI114-'Tariffs Jan2023'!J114)*('Tariffs Jan2023'!P114/100)*'Tariffs Jan2023'!AI114,('Tariffs Jan2023'!K114-'Tariffs Jan2023'!J114)*('Tariffs Jan2023'!P114/100)*'Tariffs Jan2023'!AI114))</f>
        <v>402.45152727272716</v>
      </c>
      <c r="G120" s="85">
        <f>IF($C$5*'Tariffs Jan2023'!AK114/'Tariffs Jan2023'!AI114&lt;'Tariffs Jan2023'!K114,0,IF($C$5*'Tariffs Jan2023'!AK114/'Tariffs Jan2023'!AI114&lt;='Tariffs Jan2023'!L114,($C$5*'Tariffs Jan2023'!AK114/'Tariffs Jan2023'!AI114-'Tariffs Jan2023'!K114)*('Tariffs Jan2023'!Q114/100)*'Tariffs Jan2023'!AI114,('Tariffs Jan2023'!L114-'Tariffs Jan2023'!K114)*('Tariffs Jan2023'!Q114/100)*'Tariffs Jan2023'!AI114))</f>
        <v>0</v>
      </c>
      <c r="H120" s="85">
        <f>IF($C$5*'Tariffs Jan2023'!AK114/'Tariffs Jan2023'!AI114&lt;'Tariffs Jan2023'!L114,0,IF($C$5*'Tariffs Jan2023'!AK114/'Tariffs Jan2023'!AI114&lt;='Tariffs Jan2023'!M114,($C$5*'Tariffs Jan2023'!AK114/'Tariffs Jan2023'!AI114-'Tariffs Jan2023'!L114)*('Tariffs Jan2023'!R114/100)*'Tariffs Jan2023'!AI114,('Tariffs Jan2023'!M114-'Tariffs Jan2023'!L114)*('Tariffs Jan2023'!R114/100)*'Tariffs Jan2023'!AI114))</f>
        <v>0</v>
      </c>
      <c r="I120" s="85">
        <f>IF(($C$5*'Tariffs Jan2023'!AK114/'Tariffs Jan2023'!AI114&gt;'Tariffs Jan2023'!M114),($C$5*'Tariffs Jan2023'!AK114/'Tariffs Jan2023'!AI114-'Tariffs Jan2023'!M114)*'Tariffs Jan2023'!S114/100*'Tariffs Jan2023'!AI114,0)</f>
        <v>0</v>
      </c>
      <c r="J120" s="85">
        <f>IF($C$5*'Tariffs Jan2023'!AL114/'Tariffs Jan2023'!AJ114&gt;='Tariffs Jan2023'!J114,('Tariffs Jan2023'!J114*'Tariffs Jan2023'!U114/100)* 'Tariffs Jan2023'!AJ114,($C$5*'Tariffs Jan2023'!AL114/'Tariffs Jan2023'!AJ114*'Tariffs Jan2023'!U114/100)* 'Tariffs Jan2023'!AJ114)</f>
        <v>903.27272727272725</v>
      </c>
      <c r="K120" s="85">
        <f>IF($C$5*'Tariffs Jan2023'!AL114/'Tariffs Jan2023'!AJ114&lt;'Tariffs Jan2023'!J114,0,IF($C$5*'Tariffs Jan2023'!AL114/'Tariffs Jan2023'!AJ114&lt;='Tariffs Jan2023'!K114,($C$5*'Tariffs Jan2023'!AL114/'Tariffs Jan2023'!AJ114-'Tariffs Jan2023'!J114)*('Tariffs Jan2023'!V114/100)*'Tariffs Jan2023'!AJ114,('Tariffs Jan2023'!K114-'Tariffs Jan2023'!J114)*('Tariffs Jan2023'!V114/100)*'Tariffs Jan2023'!AJ114))</f>
        <v>667.48058181818169</v>
      </c>
      <c r="L120" s="85">
        <f>IF($C$5*'Tariffs Jan2023'!AL114/'Tariffs Jan2023'!AJ114&lt;'Tariffs Jan2023'!K114,0,IF($C$5*'Tariffs Jan2023'!AL114/'Tariffs Jan2023'!AJ114&lt;='Tariffs Jan2023'!L114,($C$5*'Tariffs Jan2023'!AL114/'Tariffs Jan2023'!AJ114-'Tariffs Jan2023'!K114)*('Tariffs Jan2023'!W114/100)*'Tariffs Jan2023'!AJ114,('Tariffs Jan2023'!L114-'Tariffs Jan2023'!K114)*('Tariffs Jan2023'!W114/100)*'Tariffs Jan2023'!AJ114))</f>
        <v>0</v>
      </c>
      <c r="M120" s="85">
        <f>IF($C$5*'Tariffs Jan2023'!AL114/'Tariffs Jan2023'!AJ114&lt;'Tariffs Jan2023'!L114,0,IF($C$5*'Tariffs Jan2023'!AL114/'Tariffs Jan2023'!AJ114&lt;='Tariffs Jan2023'!M114,($C$5*'Tariffs Jan2023'!AL114/'Tariffs Jan2023'!AJ114-'Tariffs Jan2023'!L114)*('Tariffs Jan2023'!X114/100)*'Tariffs Jan2023'!AJ114,('Tariffs Jan2023'!M114-'Tariffs Jan2023'!L114)*('Tariffs Jan2023'!X114/100)*'Tariffs Jan2023'!AJ114))</f>
        <v>0</v>
      </c>
      <c r="N120" s="85">
        <f>IF(($C$5*'Tariffs Jan2023'!AL114/'Tariffs Jan2023'!AJ114&gt;'Tariffs Jan2023'!M114),($C$5*'Tariffs Jan2023'!AL114/'Tariffs Jan2023'!AJ114-'Tariffs Jan2023'!M114)*'Tariffs Jan2023'!Y114/100*'Tariffs Jan2023'!AJ114,0)</f>
        <v>0</v>
      </c>
      <c r="O120" s="73">
        <f t="shared" si="22"/>
        <v>2902.9184727272727</v>
      </c>
      <c r="P120" s="498">
        <f t="shared" si="23"/>
        <v>3193.2103200000001</v>
      </c>
      <c r="Q120" s="564"/>
      <c r="R120" s="564"/>
      <c r="S120" s="564"/>
      <c r="T120" s="564"/>
      <c r="U120" s="564"/>
      <c r="V120" s="564"/>
    </row>
    <row r="121" spans="1:22" x14ac:dyDescent="0.15">
      <c r="A121" s="286" t="str">
        <f>'Tariffs Jan2023'!F115</f>
        <v>Dodo Power &amp; Gas</v>
      </c>
      <c r="B121" s="47" t="str">
        <f>'Tariffs Jan2023'!D115</f>
        <v>AusNet Services Central 1</v>
      </c>
      <c r="C121" s="287">
        <f>'Tariffs Jan2023'!E115</f>
        <v>44562</v>
      </c>
      <c r="D121" s="85">
        <f>365*'Tariffs Jan2023'!H115/100</f>
        <v>304.57590909090908</v>
      </c>
      <c r="E121" s="85">
        <f>IF($C$5*'Tariffs Jan2023'!AK115/'Tariffs Jan2023'!AI115&gt;='Tariffs Jan2023'!J115,( 'Tariffs Jan2023'!J115*'Tariffs Jan2023'!O115/100)* 'Tariffs Jan2023'!AI115,($C$5*'Tariffs Jan2023'!AK115/'Tariffs Jan2023'!AI115*'Tariffs Jan2023'!O115/100)* 'Tariffs Jan2023'!AI115)</f>
        <v>292.36363636363637</v>
      </c>
      <c r="F121" s="85">
        <f>IF($C$5*'Tariffs Jan2023'!AK115/'Tariffs Jan2023'!AI115&lt;'Tariffs Jan2023'!J115,0,IF($C$5*'Tariffs Jan2023'!AK115/'Tariffs Jan2023'!AI115&lt;='Tariffs Jan2023'!K115,($C$5*'Tariffs Jan2023'!AK115/'Tariffs Jan2023'!AI115-'Tariffs Jan2023'!J115)*('Tariffs Jan2023'!P115/100)*'Tariffs Jan2023'!AI115,('Tariffs Jan2023'!K115-'Tariffs Jan2023'!J115)*('Tariffs Jan2023'!P115/100)*'Tariffs Jan2023'!AI115))</f>
        <v>193.86384545454541</v>
      </c>
      <c r="G121" s="85">
        <f>IF($C$5*'Tariffs Jan2023'!AK115/'Tariffs Jan2023'!AI115&lt;'Tariffs Jan2023'!K115,0,IF($C$5*'Tariffs Jan2023'!AK115/'Tariffs Jan2023'!AI115&lt;='Tariffs Jan2023'!L115,($C$5*'Tariffs Jan2023'!AK115/'Tariffs Jan2023'!AI115-'Tariffs Jan2023'!K115)*('Tariffs Jan2023'!Q115/100)*'Tariffs Jan2023'!AI115,('Tariffs Jan2023'!L115-'Tariffs Jan2023'!K115)*('Tariffs Jan2023'!Q115/100)*'Tariffs Jan2023'!AI115))</f>
        <v>0</v>
      </c>
      <c r="H121" s="85">
        <f>IF($C$5*'Tariffs Jan2023'!AK115/'Tariffs Jan2023'!AI115&lt;'Tariffs Jan2023'!L115,0,IF($C$5*'Tariffs Jan2023'!AK115/'Tariffs Jan2023'!AI115&lt;='Tariffs Jan2023'!M115,($C$5*'Tariffs Jan2023'!AK115/'Tariffs Jan2023'!AI115-'Tariffs Jan2023'!L115)*('Tariffs Jan2023'!R115/100)*'Tariffs Jan2023'!AI115,('Tariffs Jan2023'!M115-'Tariffs Jan2023'!L115)*('Tariffs Jan2023'!R115/100)*'Tariffs Jan2023'!AI115))</f>
        <v>0</v>
      </c>
      <c r="I121" s="85">
        <f>IF(($C$5*'Tariffs Jan2023'!AK115/'Tariffs Jan2023'!AI115&gt;'Tariffs Jan2023'!M115),($C$5*'Tariffs Jan2023'!AK115/'Tariffs Jan2023'!AI115-'Tariffs Jan2023'!M115)*'Tariffs Jan2023'!S115/100*'Tariffs Jan2023'!AI115,0)</f>
        <v>0</v>
      </c>
      <c r="J121" s="85">
        <f>IF($C$5*'Tariffs Jan2023'!AL115/'Tariffs Jan2023'!AJ115&gt;='Tariffs Jan2023'!J115,('Tariffs Jan2023'!J115*'Tariffs Jan2023'!U115/100)* 'Tariffs Jan2023'!AJ115,($C$5*'Tariffs Jan2023'!AL115/'Tariffs Jan2023'!AJ115*'Tariffs Jan2023'!U115/100)* 'Tariffs Jan2023'!AJ115)</f>
        <v>469.09090909090907</v>
      </c>
      <c r="K121" s="85">
        <f>IF($C$5*'Tariffs Jan2023'!AL115/'Tariffs Jan2023'!AJ115&lt;'Tariffs Jan2023'!J115,0,IF($C$5*'Tariffs Jan2023'!AL115/'Tariffs Jan2023'!AJ115&lt;='Tariffs Jan2023'!K115,($C$5*'Tariffs Jan2023'!AL115/'Tariffs Jan2023'!AJ115-'Tariffs Jan2023'!J115)*('Tariffs Jan2023'!V115/100)*'Tariffs Jan2023'!AJ115,('Tariffs Jan2023'!K115-'Tariffs Jan2023'!J115)*('Tariffs Jan2023'!V115/100)*'Tariffs Jan2023'!AJ115))</f>
        <v>343.5561818181817</v>
      </c>
      <c r="L121" s="85">
        <f>IF($C$5*'Tariffs Jan2023'!AL115/'Tariffs Jan2023'!AJ115&lt;'Tariffs Jan2023'!K115,0,IF($C$5*'Tariffs Jan2023'!AL115/'Tariffs Jan2023'!AJ115&lt;='Tariffs Jan2023'!L115,($C$5*'Tariffs Jan2023'!AL115/'Tariffs Jan2023'!AJ115-'Tariffs Jan2023'!K115)*('Tariffs Jan2023'!W115/100)*'Tariffs Jan2023'!AJ115,('Tariffs Jan2023'!L115-'Tariffs Jan2023'!K115)*('Tariffs Jan2023'!W115/100)*'Tariffs Jan2023'!AJ115))</f>
        <v>0</v>
      </c>
      <c r="M121" s="85">
        <f>IF($C$5*'Tariffs Jan2023'!AL115/'Tariffs Jan2023'!AJ115&lt;'Tariffs Jan2023'!L115,0,IF($C$5*'Tariffs Jan2023'!AL115/'Tariffs Jan2023'!AJ115&lt;='Tariffs Jan2023'!M115,($C$5*'Tariffs Jan2023'!AL115/'Tariffs Jan2023'!AJ115-'Tariffs Jan2023'!L115)*('Tariffs Jan2023'!X115/100)*'Tariffs Jan2023'!AJ115,('Tariffs Jan2023'!M115-'Tariffs Jan2023'!L115)*('Tariffs Jan2023'!X115/100)*'Tariffs Jan2023'!AJ115))</f>
        <v>0</v>
      </c>
      <c r="N121" s="85">
        <f>IF(($C$5*'Tariffs Jan2023'!AL115/'Tariffs Jan2023'!AJ115&gt;'Tariffs Jan2023'!M115),($C$5*'Tariffs Jan2023'!AL115/'Tariffs Jan2023'!AJ115-'Tariffs Jan2023'!M115)*'Tariffs Jan2023'!Y115/100*'Tariffs Jan2023'!AJ115,0)</f>
        <v>0</v>
      </c>
      <c r="O121" s="73">
        <f t="shared" si="22"/>
        <v>1603.4504818181817</v>
      </c>
      <c r="P121" s="498">
        <f t="shared" si="23"/>
        <v>1763.7955300000001</v>
      </c>
      <c r="Q121" s="564"/>
      <c r="R121" s="564"/>
      <c r="S121" s="564"/>
      <c r="T121" s="564"/>
      <c r="U121" s="564"/>
      <c r="V121" s="564"/>
    </row>
    <row r="122" spans="1:22" x14ac:dyDescent="0.15">
      <c r="A122" s="286" t="str">
        <f>'Tariffs Jan2023'!F116</f>
        <v>EnergyAustralia</v>
      </c>
      <c r="B122" s="47" t="str">
        <f>'Tariffs Jan2023'!D116</f>
        <v>AusNet Services Central 1</v>
      </c>
      <c r="C122" s="287">
        <f>'Tariffs Jan2023'!E116</f>
        <v>44927</v>
      </c>
      <c r="D122" s="85">
        <f>365*'Tariffs Jan2023'!H116/100</f>
        <v>451.84444999999999</v>
      </c>
      <c r="E122" s="85">
        <f>IF($C$5*'Tariffs Jan2023'!AK116/'Tariffs Jan2023'!AI116&gt;='Tariffs Jan2023'!J116,( 'Tariffs Jan2023'!J116*'Tariffs Jan2023'!O116/100)* 'Tariffs Jan2023'!AI116,($C$5*'Tariffs Jan2023'!AK116/'Tariffs Jan2023'!AI116*'Tariffs Jan2023'!O116/100)* 'Tariffs Jan2023'!AI116)</f>
        <v>473.1</v>
      </c>
      <c r="F122" s="85">
        <f>IF($C$5*'Tariffs Jan2023'!AK116/'Tariffs Jan2023'!AI116&lt;'Tariffs Jan2023'!J116,0,IF($C$5*'Tariffs Jan2023'!AK116/'Tariffs Jan2023'!AI116&lt;='Tariffs Jan2023'!K116,($C$5*'Tariffs Jan2023'!AK116/'Tariffs Jan2023'!AI116-'Tariffs Jan2023'!J116)*('Tariffs Jan2023'!S116/100)*'Tariffs Jan2023'!AI116,('Tariffs Jan2023'!K116-'Tariffs Jan2023'!J116)*('Tariffs Jan2023'!S116/100)*'Tariffs Jan2023'!AI116))</f>
        <v>219.80969909999993</v>
      </c>
      <c r="G122" s="85">
        <f>IF($C$5*'Tariffs Jan2023'!AK116/'Tariffs Jan2023'!AI116&lt;'Tariffs Jan2023'!K116,0,IF($C$5*'Tariffs Jan2023'!AK116/'Tariffs Jan2023'!AI116&lt;='Tariffs Jan2023'!L116,($C$5*'Tariffs Jan2023'!AK116/'Tariffs Jan2023'!AI116-'Tariffs Jan2023'!K116)*('Tariffs Jan2023'!Q116/100)*'Tariffs Jan2023'!AI116,('Tariffs Jan2023'!L116-'Tariffs Jan2023'!K116)*('Tariffs Jan2023'!Q116/100)*'Tariffs Jan2023'!AI116))</f>
        <v>0</v>
      </c>
      <c r="H122" s="85">
        <f>IF($C$5*'Tariffs Jan2023'!AK116/'Tariffs Jan2023'!AI116&lt;'Tariffs Jan2023'!L116,0,IF($C$5*'Tariffs Jan2023'!AK116/'Tariffs Jan2023'!AI116&lt;='Tariffs Jan2023'!M116,($C$5*'Tariffs Jan2023'!AK116/'Tariffs Jan2023'!AI116-'Tariffs Jan2023'!L116)*('Tariffs Jan2023'!R116/100)*'Tariffs Jan2023'!AI116,('Tariffs Jan2023'!M116-'Tariffs Jan2023'!L116)*('Tariffs Jan2023'!R116/100)*'Tariffs Jan2023'!AI116))</f>
        <v>0</v>
      </c>
      <c r="I122" s="85">
        <f>IF(($C$5*'Tariffs Jan2023'!AK116/'Tariffs Jan2023'!AI116&gt;'Tariffs Jan2023'!M116),($C$5*'Tariffs Jan2023'!AK116/'Tariffs Jan2023'!AI116-'Tariffs Jan2023'!M116)*'Tariffs Jan2023'!S116/100*'Tariffs Jan2023'!AI116,0)</f>
        <v>0</v>
      </c>
      <c r="J122" s="85">
        <f>IF($C$5*'Tariffs Jan2023'!AL116/'Tariffs Jan2023'!AJ116&gt;='Tariffs Jan2023'!J116,('Tariffs Jan2023'!J116*'Tariffs Jan2023'!U116/100)* 'Tariffs Jan2023'!AJ116,($C$5*'Tariffs Jan2023'!AL116/'Tariffs Jan2023'!AJ116*'Tariffs Jan2023'!U116/100)* 'Tariffs Jan2023'!AJ116)</f>
        <v>727.22399999999993</v>
      </c>
      <c r="K122" s="85">
        <f>IF($C$5*'Tariffs Jan2023'!AL116/'Tariffs Jan2023'!AJ116&lt;'Tariffs Jan2023'!J116,0,IF($C$5*'Tariffs Jan2023'!AL116/'Tariffs Jan2023'!AJ116&lt;='Tariffs Jan2023'!K116,($C$5*'Tariffs Jan2023'!AL116/'Tariffs Jan2023'!AJ116-'Tariffs Jan2023'!J116)*('Tariffs Jan2023'!V116/100)*'Tariffs Jan2023'!AJ116,('Tariffs Jan2023'!K116-'Tariffs Jan2023'!J116)*('Tariffs Jan2023'!V116/100)*'Tariffs Jan2023'!AJ116))</f>
        <v>495.08245379999983</v>
      </c>
      <c r="L122" s="85">
        <f>IF($C$5*'Tariffs Jan2023'!AL116/'Tariffs Jan2023'!AJ116&lt;'Tariffs Jan2023'!K116,0,IF($C$5*'Tariffs Jan2023'!AL116/'Tariffs Jan2023'!AJ116&lt;='Tariffs Jan2023'!L116,($C$5*'Tariffs Jan2023'!AL116/'Tariffs Jan2023'!AJ116-'Tariffs Jan2023'!K116)*('Tariffs Jan2023'!W116/100)*'Tariffs Jan2023'!AJ116,('Tariffs Jan2023'!L116-'Tariffs Jan2023'!K116)*('Tariffs Jan2023'!W116/100)*'Tariffs Jan2023'!AJ116))</f>
        <v>0</v>
      </c>
      <c r="M122" s="85">
        <f>IF($C$5*'Tariffs Jan2023'!AL116/'Tariffs Jan2023'!AJ116&lt;'Tariffs Jan2023'!L116,0,IF($C$5*'Tariffs Jan2023'!AL116/'Tariffs Jan2023'!AJ116&lt;='Tariffs Jan2023'!M116,($C$5*'Tariffs Jan2023'!AL116/'Tariffs Jan2023'!AJ116-'Tariffs Jan2023'!L116)*('Tariffs Jan2023'!X116/100)*'Tariffs Jan2023'!AJ116,('Tariffs Jan2023'!M116-'Tariffs Jan2023'!L116)*('Tariffs Jan2023'!X116/100)*'Tariffs Jan2023'!AJ116))</f>
        <v>0</v>
      </c>
      <c r="N122" s="85">
        <f>IF(($C$5*'Tariffs Jan2023'!AL116/'Tariffs Jan2023'!AJ116&gt;'Tariffs Jan2023'!M116),($C$5*'Tariffs Jan2023'!AL116/'Tariffs Jan2023'!AJ116-'Tariffs Jan2023'!M116)*'Tariffs Jan2023'!Y116/100*'Tariffs Jan2023'!AJ116,0)</f>
        <v>0</v>
      </c>
      <c r="O122" s="73">
        <f t="shared" si="22"/>
        <v>2367.0606028999996</v>
      </c>
      <c r="P122" s="498">
        <f t="shared" si="23"/>
        <v>2603.7666631899997</v>
      </c>
      <c r="Q122" s="564"/>
      <c r="R122" s="564"/>
      <c r="S122" s="564"/>
      <c r="T122" s="564"/>
      <c r="U122" s="564"/>
      <c r="V122" s="564"/>
    </row>
    <row r="123" spans="1:22" x14ac:dyDescent="0.15">
      <c r="A123" s="286" t="str">
        <f>'Tariffs Jan2023'!F117</f>
        <v>Lumo Energy</v>
      </c>
      <c r="B123" s="47" t="str">
        <f>'Tariffs Jan2023'!D117</f>
        <v>AusNet Services Central 1</v>
      </c>
      <c r="C123" s="287">
        <f>'Tariffs Jan2023'!E117</f>
        <v>44927</v>
      </c>
      <c r="D123" s="85">
        <f>365*'Tariffs Jan2023'!H117/100</f>
        <v>346.74999999999994</v>
      </c>
      <c r="E123" s="85">
        <f>IF($C$5*'Tariffs Jan2023'!AK117/'Tariffs Jan2023'!AI117&gt;='Tariffs Jan2023'!J117,( 'Tariffs Jan2023'!J117*'Tariffs Jan2023'!O117/100)* 'Tariffs Jan2023'!AI117,($C$5*'Tariffs Jan2023'!AK117/'Tariffs Jan2023'!AI117*'Tariffs Jan2023'!O117/100)* 'Tariffs Jan2023'!AI117)</f>
        <v>354</v>
      </c>
      <c r="F123" s="85">
        <f>IF($C$5*'Tariffs Jan2023'!AK117/'Tariffs Jan2023'!AI117&lt;'Tariffs Jan2023'!J117,0,IF($C$5*'Tariffs Jan2023'!AK117/'Tariffs Jan2023'!AI117&lt;='Tariffs Jan2023'!K117,($C$5*'Tariffs Jan2023'!AK117/'Tariffs Jan2023'!AI117-'Tariffs Jan2023'!J117)*('Tariffs Jan2023'!P117/100)*'Tariffs Jan2023'!AI117,('Tariffs Jan2023'!K117-'Tariffs Jan2023'!J117)*('Tariffs Jan2023'!P117/100)*'Tariffs Jan2023'!AI117))</f>
        <v>239.34413999999995</v>
      </c>
      <c r="G123" s="85">
        <f>IF($C$5*'Tariffs Jan2023'!AK117/'Tariffs Jan2023'!AI117&lt;'Tariffs Jan2023'!K117,0,IF($C$5*'Tariffs Jan2023'!AK117/'Tariffs Jan2023'!AI117&lt;='Tariffs Jan2023'!L117,($C$5*'Tariffs Jan2023'!AK117/'Tariffs Jan2023'!AI117-'Tariffs Jan2023'!K117)*('Tariffs Jan2023'!Q117/100)*'Tariffs Jan2023'!AI117,('Tariffs Jan2023'!L117-'Tariffs Jan2023'!K117)*('Tariffs Jan2023'!Q117/100)*'Tariffs Jan2023'!AI117))</f>
        <v>0</v>
      </c>
      <c r="H123" s="85">
        <f>IF($C$5*'Tariffs Jan2023'!AK117/'Tariffs Jan2023'!AI117&lt;'Tariffs Jan2023'!L117,0,IF($C$5*'Tariffs Jan2023'!AK117/'Tariffs Jan2023'!AI117&lt;='Tariffs Jan2023'!M117,($C$5*'Tariffs Jan2023'!AK117/'Tariffs Jan2023'!AI117-'Tariffs Jan2023'!L117)*('Tariffs Jan2023'!R117/100)*'Tariffs Jan2023'!AI117,('Tariffs Jan2023'!M117-'Tariffs Jan2023'!L117)*('Tariffs Jan2023'!R117/100)*'Tariffs Jan2023'!AI117))</f>
        <v>0</v>
      </c>
      <c r="I123" s="85">
        <f>IF(($C$5*'Tariffs Jan2023'!AK117/'Tariffs Jan2023'!AI117&gt;'Tariffs Jan2023'!M117),($C$5*'Tariffs Jan2023'!AK117/'Tariffs Jan2023'!AI117-'Tariffs Jan2023'!M117)*'Tariffs Jan2023'!S117/100*'Tariffs Jan2023'!AI117,0)</f>
        <v>0</v>
      </c>
      <c r="J123" s="85">
        <f>IF($C$5*'Tariffs Jan2023'!AL117/'Tariffs Jan2023'!AJ117&gt;='Tariffs Jan2023'!J117,('Tariffs Jan2023'!J117*'Tariffs Jan2023'!U117/100)* 'Tariffs Jan2023'!AJ117,($C$5*'Tariffs Jan2023'!AL117/'Tariffs Jan2023'!AJ117*'Tariffs Jan2023'!U117/100)* 'Tariffs Jan2023'!AJ117)</f>
        <v>592.79999999999995</v>
      </c>
      <c r="K123" s="85">
        <f>IF($C$5*'Tariffs Jan2023'!AL117/'Tariffs Jan2023'!AJ117&lt;'Tariffs Jan2023'!J117,0,IF($C$5*'Tariffs Jan2023'!AL117/'Tariffs Jan2023'!AJ117&lt;='Tariffs Jan2023'!K117,($C$5*'Tariffs Jan2023'!AL117/'Tariffs Jan2023'!AJ117-'Tariffs Jan2023'!J117)*('Tariffs Jan2023'!V117/100)*'Tariffs Jan2023'!AJ117,('Tariffs Jan2023'!K117-'Tariffs Jan2023'!J117)*('Tariffs Jan2023'!V117/100)*'Tariffs Jan2023'!AJ117))</f>
        <v>428.30003999999985</v>
      </c>
      <c r="L123" s="85">
        <f>IF($C$5*'Tariffs Jan2023'!AL117/'Tariffs Jan2023'!AJ117&lt;'Tariffs Jan2023'!K117,0,IF($C$5*'Tariffs Jan2023'!AL117/'Tariffs Jan2023'!AJ117&lt;='Tariffs Jan2023'!L117,($C$5*'Tariffs Jan2023'!AL117/'Tariffs Jan2023'!AJ117-'Tariffs Jan2023'!K117)*('Tariffs Jan2023'!W117/100)*'Tariffs Jan2023'!AJ117,('Tariffs Jan2023'!L117-'Tariffs Jan2023'!K117)*('Tariffs Jan2023'!W117/100)*'Tariffs Jan2023'!AJ117))</f>
        <v>0</v>
      </c>
      <c r="M123" s="85">
        <f>IF($C$5*'Tariffs Jan2023'!AL117/'Tariffs Jan2023'!AJ117&lt;'Tariffs Jan2023'!L117,0,IF($C$5*'Tariffs Jan2023'!AL117/'Tariffs Jan2023'!AJ117&lt;='Tariffs Jan2023'!M117,($C$5*'Tariffs Jan2023'!AL117/'Tariffs Jan2023'!AJ117-'Tariffs Jan2023'!L117)*('Tariffs Jan2023'!X117/100)*'Tariffs Jan2023'!AJ117,('Tariffs Jan2023'!M117-'Tariffs Jan2023'!L117)*('Tariffs Jan2023'!X117/100)*'Tariffs Jan2023'!AJ117))</f>
        <v>0</v>
      </c>
      <c r="N123" s="85">
        <f>IF(($C$5*'Tariffs Jan2023'!AL117/'Tariffs Jan2023'!AJ117&gt;'Tariffs Jan2023'!M117),($C$5*'Tariffs Jan2023'!AL117/'Tariffs Jan2023'!AJ117-'Tariffs Jan2023'!M117)*'Tariffs Jan2023'!Y117/100*'Tariffs Jan2023'!AJ117,0)</f>
        <v>0</v>
      </c>
      <c r="O123" s="73">
        <f t="shared" si="22"/>
        <v>1961.1941799999997</v>
      </c>
      <c r="P123" s="498">
        <f t="shared" si="23"/>
        <v>2157.3135979999997</v>
      </c>
      <c r="Q123" s="564"/>
      <c r="R123" s="564"/>
      <c r="S123" s="564"/>
      <c r="T123" s="564"/>
      <c r="U123" s="564"/>
      <c r="V123" s="564"/>
    </row>
    <row r="124" spans="1:22" x14ac:dyDescent="0.15">
      <c r="A124" s="286" t="str">
        <f>'Tariffs Jan2023'!F118</f>
        <v>Momentum Energy</v>
      </c>
      <c r="B124" s="47" t="str">
        <f>'Tariffs Jan2023'!D118</f>
        <v>AusNet Services Central 1</v>
      </c>
      <c r="C124" s="287">
        <f>'Tariffs Jan2023'!E118</f>
        <v>44927</v>
      </c>
      <c r="D124" s="85">
        <f>365*'Tariffs Jan2023'!H118/100</f>
        <v>447.12499999999994</v>
      </c>
      <c r="E124" s="85">
        <f>IF($C$5*'Tariffs Jan2023'!AK118/'Tariffs Jan2023'!AI118&gt;='Tariffs Jan2023'!J118,( 'Tariffs Jan2023'!J118*'Tariffs Jan2023'!O118/100)* 'Tariffs Jan2023'!AI118,($C$5*'Tariffs Jan2023'!AK118/'Tariffs Jan2023'!AI118*'Tariffs Jan2023'!O118/100)* 'Tariffs Jan2023'!AI118)</f>
        <v>431.99999999999994</v>
      </c>
      <c r="F124" s="85">
        <f>IF($C$5*'Tariffs Jan2023'!AK118/'Tariffs Jan2023'!AI118&lt;'Tariffs Jan2023'!J118,0,IF($C$5*'Tariffs Jan2023'!AK118/'Tariffs Jan2023'!AI118&lt;='Tariffs Jan2023'!K118,($C$5*'Tariffs Jan2023'!AK118/'Tariffs Jan2023'!AI118-'Tariffs Jan2023'!J118)*('Tariffs Jan2023'!P118/100)*'Tariffs Jan2023'!AI118,('Tariffs Jan2023'!K118-'Tariffs Jan2023'!J118)*('Tariffs Jan2023'!P118/100)*'Tariffs Jan2023'!AI118))</f>
        <v>287.93279999999993</v>
      </c>
      <c r="G124" s="85">
        <f>IF($C$5*'Tariffs Jan2023'!AK118/'Tariffs Jan2023'!AI118&lt;'Tariffs Jan2023'!K118,0,IF($C$5*'Tariffs Jan2023'!AK118/'Tariffs Jan2023'!AI118&lt;='Tariffs Jan2023'!L118,($C$5*'Tariffs Jan2023'!AK118/'Tariffs Jan2023'!AI118-'Tariffs Jan2023'!K118)*('Tariffs Jan2023'!Q118/100)*'Tariffs Jan2023'!AI118,('Tariffs Jan2023'!L118-'Tariffs Jan2023'!K118)*('Tariffs Jan2023'!Q118/100)*'Tariffs Jan2023'!AI118))</f>
        <v>0</v>
      </c>
      <c r="H124" s="85">
        <f>IF($C$5*'Tariffs Jan2023'!AK118/'Tariffs Jan2023'!AI118&lt;'Tariffs Jan2023'!L118,0,IF($C$5*'Tariffs Jan2023'!AK118/'Tariffs Jan2023'!AI118&lt;='Tariffs Jan2023'!M118,($C$5*'Tariffs Jan2023'!AK118/'Tariffs Jan2023'!AI118-'Tariffs Jan2023'!L118)*('Tariffs Jan2023'!R118/100)*'Tariffs Jan2023'!AI118,('Tariffs Jan2023'!M118-'Tariffs Jan2023'!L118)*('Tariffs Jan2023'!R118/100)*'Tariffs Jan2023'!AI118))</f>
        <v>0</v>
      </c>
      <c r="I124" s="85">
        <f>IF(($C$5*'Tariffs Jan2023'!AK118/'Tariffs Jan2023'!AI118&gt;'Tariffs Jan2023'!M118),($C$5*'Tariffs Jan2023'!AK118/'Tariffs Jan2023'!AI118-'Tariffs Jan2023'!M118)*'Tariffs Jan2023'!S118/100*'Tariffs Jan2023'!AI118,0)</f>
        <v>0</v>
      </c>
      <c r="J124" s="85">
        <f>IF($C$5*'Tariffs Jan2023'!AL118/'Tariffs Jan2023'!AJ118&gt;='Tariffs Jan2023'!J118,('Tariffs Jan2023'!J118*'Tariffs Jan2023'!U118/100)* 'Tariffs Jan2023'!AJ118,($C$5*'Tariffs Jan2023'!AL118/'Tariffs Jan2023'!AJ118*'Tariffs Jan2023'!U118/100)* 'Tariffs Jan2023'!AJ118)</f>
        <v>719.99999999999989</v>
      </c>
      <c r="K124" s="85">
        <f>IF($C$5*'Tariffs Jan2023'!AL118/'Tariffs Jan2023'!AJ118&lt;'Tariffs Jan2023'!J118,0,IF($C$5*'Tariffs Jan2023'!AL118/'Tariffs Jan2023'!AJ118&lt;='Tariffs Jan2023'!K118,($C$5*'Tariffs Jan2023'!AL118/'Tariffs Jan2023'!AJ118-'Tariffs Jan2023'!J118)*('Tariffs Jan2023'!V118/100)*'Tariffs Jan2023'!AJ118,('Tariffs Jan2023'!K118-'Tariffs Jan2023'!J118)*('Tariffs Jan2023'!V118/100)*'Tariffs Jan2023'!AJ118))</f>
        <v>521.87819999999988</v>
      </c>
      <c r="L124" s="85">
        <f>IF($C$5*'Tariffs Jan2023'!AL118/'Tariffs Jan2023'!AJ118&lt;'Tariffs Jan2023'!K118,0,IF($C$5*'Tariffs Jan2023'!AL118/'Tariffs Jan2023'!AJ118&lt;='Tariffs Jan2023'!L118,($C$5*'Tariffs Jan2023'!AL118/'Tariffs Jan2023'!AJ118-'Tariffs Jan2023'!K118)*('Tariffs Jan2023'!W118/100)*'Tariffs Jan2023'!AJ118,('Tariffs Jan2023'!L118-'Tariffs Jan2023'!K118)*('Tariffs Jan2023'!W118/100)*'Tariffs Jan2023'!AJ118))</f>
        <v>0</v>
      </c>
      <c r="M124" s="85">
        <f>IF($C$5*'Tariffs Jan2023'!AL118/'Tariffs Jan2023'!AJ118&lt;'Tariffs Jan2023'!L118,0,IF($C$5*'Tariffs Jan2023'!AL118/'Tariffs Jan2023'!AJ118&lt;='Tariffs Jan2023'!M118,($C$5*'Tariffs Jan2023'!AL118/'Tariffs Jan2023'!AJ118-'Tariffs Jan2023'!L118)*('Tariffs Jan2023'!X118/100)*'Tariffs Jan2023'!AJ118,('Tariffs Jan2023'!M118-'Tariffs Jan2023'!L118)*('Tariffs Jan2023'!X118/100)*'Tariffs Jan2023'!AJ118))</f>
        <v>0</v>
      </c>
      <c r="N124" s="85">
        <f>IF(($C$5*'Tariffs Jan2023'!AL118/'Tariffs Jan2023'!AJ118&gt;'Tariffs Jan2023'!M118),($C$5*'Tariffs Jan2023'!AL118/'Tariffs Jan2023'!AJ118-'Tariffs Jan2023'!M118)*'Tariffs Jan2023'!Y118/100*'Tariffs Jan2023'!AJ118,0)</f>
        <v>0</v>
      </c>
      <c r="O124" s="73">
        <f t="shared" si="22"/>
        <v>2408.9359999999997</v>
      </c>
      <c r="P124" s="498">
        <f t="shared" si="23"/>
        <v>2649.8296</v>
      </c>
      <c r="Q124" s="564"/>
      <c r="R124" s="564"/>
      <c r="S124" s="564"/>
      <c r="T124" s="564"/>
      <c r="U124" s="564"/>
      <c r="V124" s="564"/>
    </row>
    <row r="125" spans="1:22" x14ac:dyDescent="0.15">
      <c r="A125" s="286" t="str">
        <f>'Tariffs Jan2023'!F119</f>
        <v>Origin Energy</v>
      </c>
      <c r="B125" s="47" t="str">
        <f>'Tariffs Jan2023'!D119</f>
        <v>AusNet Services Central 1</v>
      </c>
      <c r="C125" s="287">
        <f>'Tariffs Jan2023'!E119</f>
        <v>44958</v>
      </c>
      <c r="D125" s="85">
        <f>365*'Tariffs Jan2023'!H119/100</f>
        <v>353.02136363636362</v>
      </c>
      <c r="E125" s="85">
        <f>((C$5*'Tariffs Jan2023'!AK119/'Tariffs Jan2023'!AI119)*('Tariffs Jan2023'!O119/100))*'Tariffs Jan2023'!AI119</f>
        <v>976.5</v>
      </c>
      <c r="F125" s="85">
        <v>0</v>
      </c>
      <c r="G125" s="85">
        <v>0</v>
      </c>
      <c r="H125" s="85">
        <v>0</v>
      </c>
      <c r="I125" s="85">
        <v>0</v>
      </c>
      <c r="J125" s="85">
        <f>((C$5*'Tariffs Jan2023'!AL119/'Tariffs Jan2023'!AJ119)*('Tariffs Jan2023'!U119/100))*'Tariffs Jan2023'!AJ119</f>
        <v>976.5</v>
      </c>
      <c r="K125" s="85">
        <v>0</v>
      </c>
      <c r="L125" s="85">
        <v>0</v>
      </c>
      <c r="M125" s="85">
        <v>0</v>
      </c>
      <c r="N125" s="85">
        <v>0</v>
      </c>
      <c r="O125" s="73">
        <f t="shared" si="22"/>
        <v>2306.0213636363637</v>
      </c>
      <c r="P125" s="498">
        <f t="shared" si="23"/>
        <v>2536.6235000000001</v>
      </c>
      <c r="Q125" s="564"/>
      <c r="R125" s="564"/>
      <c r="S125" s="564"/>
      <c r="T125" s="564"/>
      <c r="U125" s="564"/>
      <c r="V125" s="564"/>
    </row>
    <row r="126" spans="1:22" x14ac:dyDescent="0.15">
      <c r="A126" s="286" t="str">
        <f>'Tariffs Jan2023'!F120</f>
        <v>Red Energy</v>
      </c>
      <c r="B126" s="47" t="str">
        <f>'Tariffs Jan2023'!D120</f>
        <v>AusNet Services Central 1</v>
      </c>
      <c r="C126" s="287">
        <f>'Tariffs Jan2023'!E120</f>
        <v>44927</v>
      </c>
      <c r="D126" s="85">
        <f>365*'Tariffs Jan2023'!H120/100</f>
        <v>334.70499999999998</v>
      </c>
      <c r="E126" s="85">
        <f>IF($C$5*'Tariffs Jan2023'!AK120/'Tariffs Jan2023'!AI120&gt;='Tariffs Jan2023'!J120,( 'Tariffs Jan2023'!J120*'Tariffs Jan2023'!O120/100)* 'Tariffs Jan2023'!AI120,($C$5*'Tariffs Jan2023'!AK120/'Tariffs Jan2023'!AI120*'Tariffs Jan2023'!O120/100)* 'Tariffs Jan2023'!AI120)</f>
        <v>372</v>
      </c>
      <c r="F126" s="85">
        <f>IF($C$5*'Tariffs Jan2023'!AK120/'Tariffs Jan2023'!AI120&lt;'Tariffs Jan2023'!J120,0,IF($C$5*'Tariffs Jan2023'!AK120/'Tariffs Jan2023'!AI120&lt;='Tariffs Jan2023'!K120,($C$5*'Tariffs Jan2023'!AK120/'Tariffs Jan2023'!AI120-'Tariffs Jan2023'!J120)*('Tariffs Jan2023'!P120/100)*'Tariffs Jan2023'!AI120,('Tariffs Jan2023'!K120-'Tariffs Jan2023'!J120)*('Tariffs Jan2023'!P120/100)*'Tariffs Jan2023'!AI120))</f>
        <v>260.93909999999994</v>
      </c>
      <c r="G126" s="85">
        <f>IF($C$5*'Tariffs Jan2023'!AK120/'Tariffs Jan2023'!AI120&lt;'Tariffs Jan2023'!K120,0,IF($C$5*'Tariffs Jan2023'!AK120/'Tariffs Jan2023'!AI120&lt;='Tariffs Jan2023'!L120,($C$5*'Tariffs Jan2023'!AK120/'Tariffs Jan2023'!AI120-'Tariffs Jan2023'!K120)*('Tariffs Jan2023'!Q120/100)*'Tariffs Jan2023'!AI120,('Tariffs Jan2023'!L120-'Tariffs Jan2023'!K120)*('Tariffs Jan2023'!Q120/100)*'Tariffs Jan2023'!AI120))</f>
        <v>0</v>
      </c>
      <c r="H126" s="85">
        <f>IF($C$5*'Tariffs Jan2023'!AK120/'Tariffs Jan2023'!AI120&lt;'Tariffs Jan2023'!L120,0,IF($C$5*'Tariffs Jan2023'!AK120/'Tariffs Jan2023'!AI120&lt;='Tariffs Jan2023'!M120,($C$5*'Tariffs Jan2023'!AK120/'Tariffs Jan2023'!AI120-'Tariffs Jan2023'!L120)*('Tariffs Jan2023'!R120/100)*'Tariffs Jan2023'!AI120,('Tariffs Jan2023'!M120-'Tariffs Jan2023'!L120)*('Tariffs Jan2023'!R120/100)*'Tariffs Jan2023'!AI120))</f>
        <v>0</v>
      </c>
      <c r="I126" s="85">
        <f>IF(($C$5*'Tariffs Jan2023'!AK120/'Tariffs Jan2023'!AI120&gt;'Tariffs Jan2023'!M120),($C$5*'Tariffs Jan2023'!AK120/'Tariffs Jan2023'!AI120-'Tariffs Jan2023'!M120)*'Tariffs Jan2023'!S120/100*'Tariffs Jan2023'!AI120,0)</f>
        <v>0</v>
      </c>
      <c r="J126" s="85">
        <f>IF($C$5*'Tariffs Jan2023'!AL120/'Tariffs Jan2023'!AJ120&gt;='Tariffs Jan2023'!J120,('Tariffs Jan2023'!J120*'Tariffs Jan2023'!U120/100)* 'Tariffs Jan2023'!AJ120,($C$5*'Tariffs Jan2023'!AL120/'Tariffs Jan2023'!AJ120*'Tariffs Jan2023'!U120/100)* 'Tariffs Jan2023'!AJ120)</f>
        <v>672</v>
      </c>
      <c r="K126" s="85">
        <f>IF($C$5*'Tariffs Jan2023'!AL120/'Tariffs Jan2023'!AJ120&lt;'Tariffs Jan2023'!J120,0,IF($C$5*'Tariffs Jan2023'!AL120/'Tariffs Jan2023'!AJ120&lt;='Tariffs Jan2023'!K120,($C$5*'Tariffs Jan2023'!AL120/'Tariffs Jan2023'!AJ120-'Tariffs Jan2023'!J120)*('Tariffs Jan2023'!V120/100)*'Tariffs Jan2023'!AJ120,('Tariffs Jan2023'!K120-'Tariffs Jan2023'!J120)*('Tariffs Jan2023'!V120/100)*'Tariffs Jan2023'!AJ120))</f>
        <v>485.88659999999993</v>
      </c>
      <c r="L126" s="85">
        <f>IF($C$5*'Tariffs Jan2023'!AL120/'Tariffs Jan2023'!AJ120&lt;'Tariffs Jan2023'!K120,0,IF($C$5*'Tariffs Jan2023'!AL120/'Tariffs Jan2023'!AJ120&lt;='Tariffs Jan2023'!L120,($C$5*'Tariffs Jan2023'!AL120/'Tariffs Jan2023'!AJ120-'Tariffs Jan2023'!K120)*('Tariffs Jan2023'!W120/100)*'Tariffs Jan2023'!AJ120,('Tariffs Jan2023'!L120-'Tariffs Jan2023'!K120)*('Tariffs Jan2023'!W120/100)*'Tariffs Jan2023'!AJ120))</f>
        <v>0</v>
      </c>
      <c r="M126" s="85">
        <f>IF($C$5*'Tariffs Jan2023'!AL120/'Tariffs Jan2023'!AJ120&lt;'Tariffs Jan2023'!L120,0,IF($C$5*'Tariffs Jan2023'!AL120/'Tariffs Jan2023'!AJ120&lt;='Tariffs Jan2023'!M120,($C$5*'Tariffs Jan2023'!AL120/'Tariffs Jan2023'!AJ120-'Tariffs Jan2023'!L120)*('Tariffs Jan2023'!X120/100)*'Tariffs Jan2023'!AJ120,('Tariffs Jan2023'!M120-'Tariffs Jan2023'!L120)*('Tariffs Jan2023'!X120/100)*'Tariffs Jan2023'!AJ120))</f>
        <v>0</v>
      </c>
      <c r="N126" s="85">
        <f>IF(($C$5*'Tariffs Jan2023'!AL120/'Tariffs Jan2023'!AJ120&gt;'Tariffs Jan2023'!M120),($C$5*'Tariffs Jan2023'!AL120/'Tariffs Jan2023'!AJ120-'Tariffs Jan2023'!M120)*'Tariffs Jan2023'!Y120/100*'Tariffs Jan2023'!AJ120,0)</f>
        <v>0</v>
      </c>
      <c r="O126" s="73">
        <f t="shared" si="22"/>
        <v>2125.5306999999998</v>
      </c>
      <c r="P126" s="498">
        <f t="shared" si="23"/>
        <v>2338.0837700000002</v>
      </c>
      <c r="Q126" s="564"/>
      <c r="R126" s="564"/>
      <c r="S126" s="564"/>
      <c r="T126" s="564"/>
      <c r="U126" s="564"/>
      <c r="V126" s="564"/>
    </row>
    <row r="127" spans="1:22" x14ac:dyDescent="0.15">
      <c r="A127" s="286" t="str">
        <f>'Tariffs Jan2023'!F121</f>
        <v>Simply Energy</v>
      </c>
      <c r="B127" s="47" t="str">
        <f>'Tariffs Jan2023'!D121</f>
        <v>AusNet Services Central 1</v>
      </c>
      <c r="C127" s="287">
        <f>'Tariffs Jan2023'!E121</f>
        <v>44743</v>
      </c>
      <c r="D127" s="85">
        <f>365*'Tariffs Jan2023'!H121/100</f>
        <v>319.9722727272727</v>
      </c>
      <c r="E127" s="85">
        <f>IF($C$5*'Tariffs Jan2023'!AK121/'Tariffs Jan2023'!AI121&gt;='Tariffs Jan2023'!J121,( 'Tariffs Jan2023'!J121*'Tariffs Jan2023'!O121/100)* 'Tariffs Jan2023'!AI121,($C$5*'Tariffs Jan2023'!AK121/'Tariffs Jan2023'!AI121*'Tariffs Jan2023'!O121/100)* 'Tariffs Jan2023'!AI121)</f>
        <v>391.63636363636363</v>
      </c>
      <c r="F127" s="85">
        <f>IF($C$5*'Tariffs Jan2023'!AK121/'Tariffs Jan2023'!AI121&lt;'Tariffs Jan2023'!J121,0,IF($C$5*'Tariffs Jan2023'!AK121/'Tariffs Jan2023'!AI121&lt;='Tariffs Jan2023'!K121,($C$5*'Tariffs Jan2023'!AK121/'Tariffs Jan2023'!AI121-'Tariffs Jan2023'!J121)*('Tariffs Jan2023'!P121/100)*'Tariffs Jan2023'!AI121,('Tariffs Jan2023'!K121-'Tariffs Jan2023'!J121)*('Tariffs Jan2023'!P121/100)*'Tariffs Jan2023'!AI121))</f>
        <v>287.93279999999993</v>
      </c>
      <c r="G127" s="85">
        <f>IF($C$5*'Tariffs Jan2023'!AK121/'Tariffs Jan2023'!AI121&lt;'Tariffs Jan2023'!K121,0,IF($C$5*'Tariffs Jan2023'!AK121/'Tariffs Jan2023'!AI121&lt;='Tariffs Jan2023'!L121,($C$5*'Tariffs Jan2023'!AK121/'Tariffs Jan2023'!AI121-'Tariffs Jan2023'!K121)*('Tariffs Jan2023'!Q121/100)*'Tariffs Jan2023'!AI121,('Tariffs Jan2023'!L121-'Tariffs Jan2023'!K121)*('Tariffs Jan2023'!Q121/100)*'Tariffs Jan2023'!AI121))</f>
        <v>0</v>
      </c>
      <c r="H127" s="85">
        <f>IF($C$5*'Tariffs Jan2023'!AK121/'Tariffs Jan2023'!AI121&lt;'Tariffs Jan2023'!L121,0,IF($C$5*'Tariffs Jan2023'!AK121/'Tariffs Jan2023'!AI121&lt;='Tariffs Jan2023'!M121,($C$5*'Tariffs Jan2023'!AK121/'Tariffs Jan2023'!AI121-'Tariffs Jan2023'!L121)*('Tariffs Jan2023'!R121/100)*'Tariffs Jan2023'!AI121,('Tariffs Jan2023'!M121-'Tariffs Jan2023'!L121)*('Tariffs Jan2023'!R121/100)*'Tariffs Jan2023'!AI121))</f>
        <v>0</v>
      </c>
      <c r="I127" s="85">
        <f>IF(($C$5*'Tariffs Jan2023'!AK121/'Tariffs Jan2023'!AI121&gt;'Tariffs Jan2023'!M121),($C$5*'Tariffs Jan2023'!AK121/'Tariffs Jan2023'!AI121-'Tariffs Jan2023'!M121)*'Tariffs Jan2023'!S121/100*'Tariffs Jan2023'!AI121,0)</f>
        <v>0</v>
      </c>
      <c r="J127" s="85">
        <f>IF($C$5*'Tariffs Jan2023'!AL121/'Tariffs Jan2023'!AJ121&gt;='Tariffs Jan2023'!J121,('Tariffs Jan2023'!J121*'Tariffs Jan2023'!U121/100)* 'Tariffs Jan2023'!AJ121,($C$5*'Tariffs Jan2023'!AL121/'Tariffs Jan2023'!AJ121*'Tariffs Jan2023'!U121/100)* 'Tariffs Jan2023'!AJ121)</f>
        <v>597.81818181818176</v>
      </c>
      <c r="K127" s="85">
        <f>IF($C$5*'Tariffs Jan2023'!AL121/'Tariffs Jan2023'!AJ121&lt;'Tariffs Jan2023'!J121,0,IF($C$5*'Tariffs Jan2023'!AL121/'Tariffs Jan2023'!AJ121&lt;='Tariffs Jan2023'!K121,($C$5*'Tariffs Jan2023'!AL121/'Tariffs Jan2023'!AJ121-'Tariffs Jan2023'!J121)*('Tariffs Jan2023'!V121/100)*'Tariffs Jan2023'!AJ121,('Tariffs Jan2023'!K121-'Tariffs Jan2023'!J121)*('Tariffs Jan2023'!V121/100)*'Tariffs Jan2023'!AJ121))</f>
        <v>431.89919999999989</v>
      </c>
      <c r="L127" s="85">
        <f>IF($C$5*'Tariffs Jan2023'!AL121/'Tariffs Jan2023'!AJ121&lt;'Tariffs Jan2023'!K121,0,IF($C$5*'Tariffs Jan2023'!AL121/'Tariffs Jan2023'!AJ121&lt;='Tariffs Jan2023'!L121,($C$5*'Tariffs Jan2023'!AL121/'Tariffs Jan2023'!AJ121-'Tariffs Jan2023'!K121)*('Tariffs Jan2023'!W121/100)*'Tariffs Jan2023'!AJ121,('Tariffs Jan2023'!L121-'Tariffs Jan2023'!K121)*('Tariffs Jan2023'!W121/100)*'Tariffs Jan2023'!AJ121))</f>
        <v>0</v>
      </c>
      <c r="M127" s="85">
        <f>IF($C$5*'Tariffs Jan2023'!AL121/'Tariffs Jan2023'!AJ121&lt;'Tariffs Jan2023'!L121,0,IF($C$5*'Tariffs Jan2023'!AL121/'Tariffs Jan2023'!AJ121&lt;='Tariffs Jan2023'!M121,($C$5*'Tariffs Jan2023'!AL121/'Tariffs Jan2023'!AJ121-'Tariffs Jan2023'!L121)*('Tariffs Jan2023'!X121/100)*'Tariffs Jan2023'!AJ121,('Tariffs Jan2023'!M121-'Tariffs Jan2023'!L121)*('Tariffs Jan2023'!X121/100)*'Tariffs Jan2023'!AJ121))</f>
        <v>0</v>
      </c>
      <c r="N127" s="85">
        <f>IF(($C$5*'Tariffs Jan2023'!AL121/'Tariffs Jan2023'!AJ121&gt;'Tariffs Jan2023'!M121),($C$5*'Tariffs Jan2023'!AL121/'Tariffs Jan2023'!AJ121-'Tariffs Jan2023'!M121)*'Tariffs Jan2023'!Y121/100*'Tariffs Jan2023'!AJ121,0)</f>
        <v>0</v>
      </c>
      <c r="O127" s="73">
        <f t="shared" si="22"/>
        <v>2029.2588181818178</v>
      </c>
      <c r="P127" s="498">
        <f t="shared" si="23"/>
        <v>2232.1846999999998</v>
      </c>
      <c r="Q127" s="564"/>
      <c r="R127" s="564"/>
      <c r="S127" s="564"/>
      <c r="T127" s="564"/>
      <c r="U127" s="564"/>
      <c r="V127" s="564"/>
    </row>
    <row r="128" spans="1:22" x14ac:dyDescent="0.15">
      <c r="A128" s="286" t="str">
        <f>'Tariffs Jan2023'!F122</f>
        <v>GloBird</v>
      </c>
      <c r="B128" s="47" t="str">
        <f>'Tariffs Jan2023'!D122</f>
        <v>AusNet Services Central 1</v>
      </c>
      <c r="C128" s="287">
        <f>'Tariffs Jan2023'!E122</f>
        <v>44760</v>
      </c>
      <c r="D128" s="85">
        <f>365*'Tariffs Jan2023'!H122/100</f>
        <v>383.24999999999994</v>
      </c>
      <c r="E128" s="85">
        <f>IF($C$5*'Tariffs Jan2023'!AK122/'Tariffs Jan2023'!AI122&gt;='Tariffs Jan2023'!J122,( 'Tariffs Jan2023'!J122*'Tariffs Jan2023'!O122/100)* 'Tariffs Jan2023'!AI122,($C$5*'Tariffs Jan2023'!AK122/'Tariffs Jan2023'!AI122*'Tariffs Jan2023'!O122/100)* 'Tariffs Jan2023'!AI122)</f>
        <v>881.99999999999977</v>
      </c>
      <c r="F128" s="85">
        <f>IF($C$5*'Tariffs Jan2023'!AK122/'Tariffs Jan2023'!AI122&lt;'Tariffs Jan2023'!J122,0,IF($C$5*'Tariffs Jan2023'!AK122/'Tariffs Jan2023'!AI122&lt;='Tariffs Jan2023'!K122,($C$5*'Tariffs Jan2023'!AK122/'Tariffs Jan2023'!AI122-'Tariffs Jan2023'!J122)*('Tariffs Jan2023'!P122/100)*'Tariffs Jan2023'!AI122,('Tariffs Jan2023'!K122-'Tariffs Jan2023'!J122)*('Tariffs Jan2023'!P122/100)*'Tariffs Jan2023'!AI122))</f>
        <v>0</v>
      </c>
      <c r="G128" s="85">
        <f>IF($C$5*'Tariffs Jan2023'!AK122/'Tariffs Jan2023'!AI122&lt;'Tariffs Jan2023'!K122,0,IF($C$5*'Tariffs Jan2023'!AK122/'Tariffs Jan2023'!AI122&lt;='Tariffs Jan2023'!L122,($C$5*'Tariffs Jan2023'!AK122/'Tariffs Jan2023'!AI122-'Tariffs Jan2023'!K122)*('Tariffs Jan2023'!Q122/100)*'Tariffs Jan2023'!AI122,('Tariffs Jan2023'!L122-'Tariffs Jan2023'!K122)*('Tariffs Jan2023'!Q122/100)*'Tariffs Jan2023'!AI122))</f>
        <v>0</v>
      </c>
      <c r="H128" s="85">
        <f>IF($C$5*'Tariffs Jan2023'!AK122/'Tariffs Jan2023'!AI122&lt;'Tariffs Jan2023'!L122,0,IF($C$5*'Tariffs Jan2023'!AK122/'Tariffs Jan2023'!AI122&lt;='Tariffs Jan2023'!M122,($C$5*'Tariffs Jan2023'!AK122/'Tariffs Jan2023'!AI122-'Tariffs Jan2023'!L122)*('Tariffs Jan2023'!R122/100)*'Tariffs Jan2023'!AI122,('Tariffs Jan2023'!M122-'Tariffs Jan2023'!L122)*('Tariffs Jan2023'!R122/100)*'Tariffs Jan2023'!AI122))</f>
        <v>0</v>
      </c>
      <c r="I128" s="85">
        <f>IF(($C$5*'Tariffs Jan2023'!AK122/'Tariffs Jan2023'!AI122&gt;'Tariffs Jan2023'!M122),($C$5*'Tariffs Jan2023'!AK122/'Tariffs Jan2023'!AI122-'Tariffs Jan2023'!M122)*'Tariffs Jan2023'!S122/100*'Tariffs Jan2023'!AI122,0)</f>
        <v>661.49999999999989</v>
      </c>
      <c r="J128" s="85">
        <f>IF($C$5*'Tariffs Jan2023'!AL122/'Tariffs Jan2023'!AJ122&gt;='Tariffs Jan2023'!J122,('Tariffs Jan2023'!J122*'Tariffs Jan2023'!U122/100)* 'Tariffs Jan2023'!AJ122,($C$5*'Tariffs Jan2023'!AL122/'Tariffs Jan2023'!AJ122*'Tariffs Jan2023'!U122/100)* 'Tariffs Jan2023'!AJ122)</f>
        <v>881.99999999999977</v>
      </c>
      <c r="K128" s="85">
        <f>IF($C$5*'Tariffs Jan2023'!AL122/'Tariffs Jan2023'!AJ122&lt;'Tariffs Jan2023'!J122,0,IF($C$5*'Tariffs Jan2023'!AL122/'Tariffs Jan2023'!AJ122&lt;='Tariffs Jan2023'!K122,($C$5*'Tariffs Jan2023'!AL122/'Tariffs Jan2023'!AJ122-'Tariffs Jan2023'!J122)*('Tariffs Jan2023'!V122/100)*'Tariffs Jan2023'!AJ122,('Tariffs Jan2023'!K122-'Tariffs Jan2023'!J122)*('Tariffs Jan2023'!V122/100)*'Tariffs Jan2023'!AJ122))</f>
        <v>0</v>
      </c>
      <c r="L128" s="85">
        <f>IF($C$5*'Tariffs Jan2023'!AL122/'Tariffs Jan2023'!AJ122&lt;'Tariffs Jan2023'!K122,0,IF($C$5*'Tariffs Jan2023'!AL122/'Tariffs Jan2023'!AJ122&lt;='Tariffs Jan2023'!L122,($C$5*'Tariffs Jan2023'!AL122/'Tariffs Jan2023'!AJ122-'Tariffs Jan2023'!K122)*('Tariffs Jan2023'!W122/100)*'Tariffs Jan2023'!AJ122,('Tariffs Jan2023'!L122-'Tariffs Jan2023'!K122)*('Tariffs Jan2023'!W122/100)*'Tariffs Jan2023'!AJ122))</f>
        <v>0</v>
      </c>
      <c r="M128" s="85">
        <f>IF($C$5*'Tariffs Jan2023'!AL122/'Tariffs Jan2023'!AJ122&lt;'Tariffs Jan2023'!L122,0,IF($C$5*'Tariffs Jan2023'!AL122/'Tariffs Jan2023'!AJ122&lt;='Tariffs Jan2023'!M122,($C$5*'Tariffs Jan2023'!AL122/'Tariffs Jan2023'!AJ122-'Tariffs Jan2023'!L122)*('Tariffs Jan2023'!X122/100)*'Tariffs Jan2023'!AJ122,('Tariffs Jan2023'!M122-'Tariffs Jan2023'!L122)*('Tariffs Jan2023'!X122/100)*'Tariffs Jan2023'!AJ122))</f>
        <v>0</v>
      </c>
      <c r="N128" s="85">
        <f>IF(($C$5*'Tariffs Jan2023'!AL122/'Tariffs Jan2023'!AJ122&gt;'Tariffs Jan2023'!M122),($C$5*'Tariffs Jan2023'!AL122/'Tariffs Jan2023'!AJ122-'Tariffs Jan2023'!M122)*'Tariffs Jan2023'!Y122/100*'Tariffs Jan2023'!AJ122,0)</f>
        <v>661.49999999999989</v>
      </c>
      <c r="O128" s="73">
        <f t="shared" si="22"/>
        <v>3470.2499999999991</v>
      </c>
      <c r="P128" s="498">
        <f t="shared" si="23"/>
        <v>3817.2749999999992</v>
      </c>
      <c r="Q128" s="564"/>
      <c r="R128" s="564"/>
      <c r="S128" s="564"/>
      <c r="T128" s="564"/>
      <c r="U128" s="564"/>
      <c r="V128" s="564"/>
    </row>
    <row r="129" spans="1:22" x14ac:dyDescent="0.15">
      <c r="A129" s="286" t="str">
        <f>'Tariffs Jan2023'!F123</f>
        <v>Powershop</v>
      </c>
      <c r="B129" s="47" t="str">
        <f>'Tariffs Jan2023'!D123</f>
        <v>AusNet Services Central 1</v>
      </c>
      <c r="C129" s="287">
        <f>'Tariffs Jan2023'!E123</f>
        <v>44927</v>
      </c>
      <c r="D129" s="85">
        <f>365*'Tariffs Jan2023'!H123/100</f>
        <v>375.61818181818182</v>
      </c>
      <c r="E129" s="85">
        <f>((C$5*'Tariffs Jan2023'!AK123/'Tariffs Jan2023'!AI123)*('Tariffs Jan2023'!O123/100))*'Tariffs Jan2023'!AI123</f>
        <v>569.86363636363626</v>
      </c>
      <c r="F129" s="85">
        <v>0</v>
      </c>
      <c r="G129" s="85">
        <v>0</v>
      </c>
      <c r="H129" s="85">
        <v>0</v>
      </c>
      <c r="I129" s="85">
        <v>0</v>
      </c>
      <c r="J129" s="85">
        <f>((C$5*'Tariffs Jan2023'!AL123/'Tariffs Jan2023'!AJ123)*('Tariffs Jan2023'!U123/100))*'Tariffs Jan2023'!AJ123</f>
        <v>569.86363636363626</v>
      </c>
      <c r="K129" s="85">
        <v>0</v>
      </c>
      <c r="L129" s="85">
        <v>0</v>
      </c>
      <c r="M129" s="85">
        <v>0</v>
      </c>
      <c r="N129" s="85">
        <v>0</v>
      </c>
      <c r="O129" s="73">
        <f t="shared" si="22"/>
        <v>1515.3454545454542</v>
      </c>
      <c r="P129" s="498">
        <f t="shared" si="23"/>
        <v>1666.8799999999999</v>
      </c>
      <c r="Q129" s="564"/>
      <c r="R129" s="564"/>
      <c r="S129" s="564"/>
      <c r="T129" s="564"/>
      <c r="U129" s="564"/>
      <c r="V129" s="564"/>
    </row>
    <row r="130" spans="1:22" x14ac:dyDescent="0.15">
      <c r="A130" s="286" t="str">
        <f>'Tariffs Jan2023'!F124</f>
        <v>1st Energy</v>
      </c>
      <c r="B130" s="47" t="str">
        <f>'Tariffs Jan2023'!D124</f>
        <v>AusNet Services Central 1</v>
      </c>
      <c r="C130" s="287">
        <f>'Tariffs Jan2023'!E124</f>
        <v>44927</v>
      </c>
      <c r="D130" s="85">
        <f>365*'Tariffs Jan2023'!H124/100</f>
        <v>354.05</v>
      </c>
      <c r="E130" s="85">
        <f>IF($C$5*'Tariffs Jan2023'!AK124/'Tariffs Jan2023'!AI124&gt;='Tariffs Jan2023'!J124,( 'Tariffs Jan2023'!J124*'Tariffs Jan2023'!O124/100)* 'Tariffs Jan2023'!AI124,($C$5*'Tariffs Jan2023'!AK124/'Tariffs Jan2023'!AI124*'Tariffs Jan2023'!O124/100)* 'Tariffs Jan2023'!AI124)</f>
        <v>720</v>
      </c>
      <c r="F130" s="85">
        <f>IF($C$5*'Tariffs Jan2023'!AK124/'Tariffs Jan2023'!AI124&lt;'Tariffs Jan2023'!J124,0,IF($C$5*'Tariffs Jan2023'!AK124/'Tariffs Jan2023'!AI124&lt;='Tariffs Jan2023'!K124,($C$5*'Tariffs Jan2023'!AK124/'Tariffs Jan2023'!AI124-'Tariffs Jan2023'!J124)*('Tariffs Jan2023'!P124/100)*'Tariffs Jan2023'!AI124,('Tariffs Jan2023'!K124-'Tariffs Jan2023'!J124)*('Tariffs Jan2023'!P124/100)*'Tariffs Jan2023'!AI124))</f>
        <v>472.50000000000011</v>
      </c>
      <c r="G130" s="85">
        <f>IF($C$5*'Tariffs Jan2023'!AK124/'Tariffs Jan2023'!AI124&lt;'Tariffs Jan2023'!K124,0,IF($C$5*'Tariffs Jan2023'!AK124/'Tariffs Jan2023'!AI124&lt;='Tariffs Jan2023'!L124,($C$5*'Tariffs Jan2023'!AK124/'Tariffs Jan2023'!AI124-'Tariffs Jan2023'!K124)*('Tariffs Jan2023'!Q124/100)*'Tariffs Jan2023'!AI124,('Tariffs Jan2023'!L124-'Tariffs Jan2023'!K124)*('Tariffs Jan2023'!Q124/100)*'Tariffs Jan2023'!AI124))</f>
        <v>0</v>
      </c>
      <c r="H130" s="85">
        <f>IF($C$5*'Tariffs Jan2023'!AK124/'Tariffs Jan2023'!AI124&lt;'Tariffs Jan2023'!L124,0,IF($C$5*'Tariffs Jan2023'!AK124/'Tariffs Jan2023'!AI124&lt;='Tariffs Jan2023'!M124,($C$5*'Tariffs Jan2023'!AK124/'Tariffs Jan2023'!AI124-'Tariffs Jan2023'!L124)*('Tariffs Jan2023'!R124/100)*'Tariffs Jan2023'!AI124,('Tariffs Jan2023'!M124-'Tariffs Jan2023'!L124)*('Tariffs Jan2023'!R124/100)*'Tariffs Jan2023'!AI124))</f>
        <v>0</v>
      </c>
      <c r="I130" s="85">
        <f>IF(($C$5*'Tariffs Jan2023'!AK124/'Tariffs Jan2023'!AI124&gt;'Tariffs Jan2023'!M124),($C$5*'Tariffs Jan2023'!AK124/'Tariffs Jan2023'!AI124-'Tariffs Jan2023'!M124)*'Tariffs Jan2023'!S124/100*'Tariffs Jan2023'!AI124,0)</f>
        <v>0</v>
      </c>
      <c r="J130" s="85">
        <f>IF($C$5*'Tariffs Jan2023'!AL124/'Tariffs Jan2023'!AJ124&gt;='Tariffs Jan2023'!J124,('Tariffs Jan2023'!J124*'Tariffs Jan2023'!U124/100)* 'Tariffs Jan2023'!AJ124,($C$5*'Tariffs Jan2023'!AL124/'Tariffs Jan2023'!AJ124*'Tariffs Jan2023'!U124/100)* 'Tariffs Jan2023'!AJ124)</f>
        <v>720</v>
      </c>
      <c r="K130" s="85">
        <f>IF($C$5*'Tariffs Jan2023'!AL124/'Tariffs Jan2023'!AJ124&lt;'Tariffs Jan2023'!J124,0,IF($C$5*'Tariffs Jan2023'!AL124/'Tariffs Jan2023'!AJ124&lt;='Tariffs Jan2023'!K124,($C$5*'Tariffs Jan2023'!AL124/'Tariffs Jan2023'!AJ124-'Tariffs Jan2023'!J124)*('Tariffs Jan2023'!V124/100)*'Tariffs Jan2023'!AJ124,('Tariffs Jan2023'!K124-'Tariffs Jan2023'!J124)*('Tariffs Jan2023'!V124/100)*'Tariffs Jan2023'!AJ124))</f>
        <v>472.50000000000011</v>
      </c>
      <c r="L130" s="85">
        <f>IF($C$5*'Tariffs Jan2023'!AL124/'Tariffs Jan2023'!AJ124&lt;'Tariffs Jan2023'!K124,0,IF($C$5*'Tariffs Jan2023'!AL124/'Tariffs Jan2023'!AJ124&lt;='Tariffs Jan2023'!L124,($C$5*'Tariffs Jan2023'!AL124/'Tariffs Jan2023'!AJ124-'Tariffs Jan2023'!K124)*('Tariffs Jan2023'!W124/100)*'Tariffs Jan2023'!AJ124,('Tariffs Jan2023'!L124-'Tariffs Jan2023'!K124)*('Tariffs Jan2023'!W124/100)*'Tariffs Jan2023'!AJ124))</f>
        <v>0</v>
      </c>
      <c r="M130" s="85">
        <f>IF($C$5*'Tariffs Jan2023'!AL124/'Tariffs Jan2023'!AJ124&lt;'Tariffs Jan2023'!L124,0,IF($C$5*'Tariffs Jan2023'!AL124/'Tariffs Jan2023'!AJ124&lt;='Tariffs Jan2023'!M124,($C$5*'Tariffs Jan2023'!AL124/'Tariffs Jan2023'!AJ124-'Tariffs Jan2023'!L124)*('Tariffs Jan2023'!X124/100)*'Tariffs Jan2023'!AJ124,('Tariffs Jan2023'!M124-'Tariffs Jan2023'!L124)*('Tariffs Jan2023'!X124/100)*'Tariffs Jan2023'!AJ124))</f>
        <v>0</v>
      </c>
      <c r="N130" s="85">
        <f>IF(($C$5*'Tariffs Jan2023'!AL124/'Tariffs Jan2023'!AJ124&gt;'Tariffs Jan2023'!M124),($C$5*'Tariffs Jan2023'!AL124/'Tariffs Jan2023'!AJ124-'Tariffs Jan2023'!M124)*'Tariffs Jan2023'!Y124/100*'Tariffs Jan2023'!AJ124,0)</f>
        <v>0</v>
      </c>
      <c r="O130" s="73">
        <f t="shared" si="22"/>
        <v>2739.05</v>
      </c>
      <c r="P130" s="498">
        <f t="shared" si="23"/>
        <v>3012.9550000000004</v>
      </c>
      <c r="Q130" s="564"/>
      <c r="R130" s="564"/>
      <c r="S130" s="564"/>
      <c r="T130" s="564"/>
      <c r="U130" s="564"/>
      <c r="V130" s="564"/>
    </row>
    <row r="131" spans="1:22" x14ac:dyDescent="0.15">
      <c r="A131" s="286" t="str">
        <f>'Tariffs Jan2023'!F125</f>
        <v>Discover Energy</v>
      </c>
      <c r="B131" s="47" t="str">
        <f>'Tariffs Jan2023'!D125</f>
        <v>AusNet Services Central 1</v>
      </c>
      <c r="C131" s="287">
        <f>'Tariffs Jan2023'!E125</f>
        <v>44958</v>
      </c>
      <c r="D131" s="85">
        <f>365*'Tariffs Jan2023'!H125/100</f>
        <v>346.74999999999994</v>
      </c>
      <c r="E131" s="85">
        <f>IF($C$5*'Tariffs Jan2023'!AK125/'Tariffs Jan2023'!AI125&gt;='Tariffs Jan2023'!J125,( 'Tariffs Jan2023'!J125*'Tariffs Jan2023'!O125/100)* 'Tariffs Jan2023'!AI125,($C$5*'Tariffs Jan2023'!AK125/'Tariffs Jan2023'!AI125*'Tariffs Jan2023'!O125/100)* 'Tariffs Jan2023'!AI125)</f>
        <v>408</v>
      </c>
      <c r="F131" s="85">
        <f>IF($C$5*'Tariffs Jan2023'!AK125/'Tariffs Jan2023'!AI125&lt;'Tariffs Jan2023'!J125,0,IF($C$5*'Tariffs Jan2023'!AK125/'Tariffs Jan2023'!AI125&lt;='Tariffs Jan2023'!K125,($C$5*'Tariffs Jan2023'!AK125/'Tariffs Jan2023'!AI125-'Tariffs Jan2023'!J125)*('Tariffs Jan2023'!P125/100)*'Tariffs Jan2023'!AI125,('Tariffs Jan2023'!K125-'Tariffs Jan2023'!J125)*('Tariffs Jan2023'!P125/100)*'Tariffs Jan2023'!AI125))</f>
        <v>296.93069999999994</v>
      </c>
      <c r="G131" s="85">
        <f>IF($C$5*'Tariffs Jan2023'!AK125/'Tariffs Jan2023'!AI125&lt;'Tariffs Jan2023'!K125,0,IF($C$5*'Tariffs Jan2023'!AK125/'Tariffs Jan2023'!AI125&lt;='Tariffs Jan2023'!L125,($C$5*'Tariffs Jan2023'!AK125/'Tariffs Jan2023'!AI125-'Tariffs Jan2023'!K125)*('Tariffs Jan2023'!Q125/100)*'Tariffs Jan2023'!AI125,('Tariffs Jan2023'!L125-'Tariffs Jan2023'!K125)*('Tariffs Jan2023'!Q125/100)*'Tariffs Jan2023'!AI125))</f>
        <v>0</v>
      </c>
      <c r="H131" s="85">
        <f>IF($C$5*'Tariffs Jan2023'!AK125/'Tariffs Jan2023'!AI125&lt;'Tariffs Jan2023'!L125,0,IF($C$5*'Tariffs Jan2023'!AK125/'Tariffs Jan2023'!AI125&lt;='Tariffs Jan2023'!M125,($C$5*'Tariffs Jan2023'!AK125/'Tariffs Jan2023'!AI125-'Tariffs Jan2023'!L125)*('Tariffs Jan2023'!R125/100)*'Tariffs Jan2023'!AI125,('Tariffs Jan2023'!M125-'Tariffs Jan2023'!L125)*('Tariffs Jan2023'!R125/100)*'Tariffs Jan2023'!AI125))</f>
        <v>0</v>
      </c>
      <c r="I131" s="85">
        <f>IF(($C$5*'Tariffs Jan2023'!AK125/'Tariffs Jan2023'!AI125&gt;'Tariffs Jan2023'!M125),($C$5*'Tariffs Jan2023'!AK125/'Tariffs Jan2023'!AI125-'Tariffs Jan2023'!M125)*'Tariffs Jan2023'!S125/100*'Tariffs Jan2023'!AI125,0)</f>
        <v>0</v>
      </c>
      <c r="J131" s="85">
        <f>IF($C$5*'Tariffs Jan2023'!AL125/'Tariffs Jan2023'!AJ125&gt;='Tariffs Jan2023'!J125,('Tariffs Jan2023'!J125*'Tariffs Jan2023'!U125/100)* 'Tariffs Jan2023'!AJ125,($C$5*'Tariffs Jan2023'!AL125/'Tariffs Jan2023'!AJ125*'Tariffs Jan2023'!U125/100)* 'Tariffs Jan2023'!AJ125)</f>
        <v>648.00000000000011</v>
      </c>
      <c r="K131" s="85">
        <f>IF($C$5*'Tariffs Jan2023'!AL125/'Tariffs Jan2023'!AJ125&lt;'Tariffs Jan2023'!J125,0,IF($C$5*'Tariffs Jan2023'!AL125/'Tariffs Jan2023'!AJ125&lt;='Tariffs Jan2023'!K125,($C$5*'Tariffs Jan2023'!AL125/'Tariffs Jan2023'!AJ125-'Tariffs Jan2023'!J125)*('Tariffs Jan2023'!V125/100)*'Tariffs Jan2023'!AJ125,('Tariffs Jan2023'!K125-'Tariffs Jan2023'!J125)*('Tariffs Jan2023'!V125/100)*'Tariffs Jan2023'!AJ125))</f>
        <v>467.89079999999979</v>
      </c>
      <c r="L131" s="85">
        <f>IF($C$5*'Tariffs Jan2023'!AL125/'Tariffs Jan2023'!AJ125&lt;'Tariffs Jan2023'!K125,0,IF($C$5*'Tariffs Jan2023'!AL125/'Tariffs Jan2023'!AJ125&lt;='Tariffs Jan2023'!L125,($C$5*'Tariffs Jan2023'!AL125/'Tariffs Jan2023'!AJ125-'Tariffs Jan2023'!K125)*('Tariffs Jan2023'!W125/100)*'Tariffs Jan2023'!AJ125,('Tariffs Jan2023'!L125-'Tariffs Jan2023'!K125)*('Tariffs Jan2023'!W125/100)*'Tariffs Jan2023'!AJ125))</f>
        <v>0</v>
      </c>
      <c r="M131" s="85">
        <f>IF($C$5*'Tariffs Jan2023'!AL125/'Tariffs Jan2023'!AJ125&lt;'Tariffs Jan2023'!L125,0,IF($C$5*'Tariffs Jan2023'!AL125/'Tariffs Jan2023'!AJ125&lt;='Tariffs Jan2023'!M125,($C$5*'Tariffs Jan2023'!AL125/'Tariffs Jan2023'!AJ125-'Tariffs Jan2023'!L125)*('Tariffs Jan2023'!X125/100)*'Tariffs Jan2023'!AJ125,('Tariffs Jan2023'!M125-'Tariffs Jan2023'!L125)*('Tariffs Jan2023'!X125/100)*'Tariffs Jan2023'!AJ125))</f>
        <v>0</v>
      </c>
      <c r="N131" s="85">
        <f>IF(($C$5*'Tariffs Jan2023'!AL125/'Tariffs Jan2023'!AJ125&gt;'Tariffs Jan2023'!M125),($C$5*'Tariffs Jan2023'!AL125/'Tariffs Jan2023'!AJ125-'Tariffs Jan2023'!M125)*'Tariffs Jan2023'!Y125/100*'Tariffs Jan2023'!AJ125,0)</f>
        <v>0</v>
      </c>
      <c r="O131" s="73">
        <f t="shared" si="22"/>
        <v>2167.5714999999996</v>
      </c>
      <c r="P131" s="498">
        <f t="shared" si="23"/>
        <v>2384.3286499999999</v>
      </c>
      <c r="Q131" s="564"/>
      <c r="R131" s="564"/>
      <c r="S131" s="564"/>
      <c r="T131" s="564"/>
      <c r="U131" s="564"/>
      <c r="V131" s="564"/>
    </row>
    <row r="132" spans="1:22" x14ac:dyDescent="0.15">
      <c r="A132" s="286" t="str">
        <f>'Tariffs Jan2023'!F126</f>
        <v>Tango Energy</v>
      </c>
      <c r="B132" s="47" t="str">
        <f>'Tariffs Jan2023'!D126</f>
        <v>AusNet Services Central 1</v>
      </c>
      <c r="C132" s="287">
        <f>'Tariffs Jan2023'!E126</f>
        <v>44958</v>
      </c>
      <c r="D132" s="85">
        <f>365*'Tariffs Jan2023'!H126/100</f>
        <v>434.35</v>
      </c>
      <c r="E132" s="85">
        <f>IF($C$5*'Tariffs Jan2023'!AK126/'Tariffs Jan2023'!AI126&gt;='Tariffs Jan2023'!J126,( 'Tariffs Jan2023'!J126*'Tariffs Jan2023'!O126/100)* 'Tariffs Jan2023'!AI126,($C$5*'Tariffs Jan2023'!AK126/'Tariffs Jan2023'!AI126*'Tariffs Jan2023'!O126/100)* 'Tariffs Jan2023'!AI126)</f>
        <v>473.99999999999994</v>
      </c>
      <c r="F132" s="85">
        <f>IF($C$5*'Tariffs Jan2023'!AK126/'Tariffs Jan2023'!AI126&lt;'Tariffs Jan2023'!J126,0,IF($C$5*'Tariffs Jan2023'!AK126/'Tariffs Jan2023'!AI126&lt;='Tariffs Jan2023'!K126,($C$5*'Tariffs Jan2023'!AK126/'Tariffs Jan2023'!AI126-'Tariffs Jan2023'!J126)*('Tariffs Jan2023'!P126/100)*'Tariffs Jan2023'!AI126,('Tariffs Jan2023'!K126-'Tariffs Jan2023'!J126)*('Tariffs Jan2023'!P126/100)*'Tariffs Jan2023'!AI126))</f>
        <v>341.92019999999985</v>
      </c>
      <c r="G132" s="85">
        <f>IF($C$5*'Tariffs Jan2023'!AK126/'Tariffs Jan2023'!AI126&lt;'Tariffs Jan2023'!K126,0,IF($C$5*'Tariffs Jan2023'!AK126/'Tariffs Jan2023'!AI126&lt;='Tariffs Jan2023'!L126,($C$5*'Tariffs Jan2023'!AK126/'Tariffs Jan2023'!AI126-'Tariffs Jan2023'!K126)*('Tariffs Jan2023'!Q126/100)*'Tariffs Jan2023'!AI126,('Tariffs Jan2023'!L126-'Tariffs Jan2023'!K126)*('Tariffs Jan2023'!Q126/100)*'Tariffs Jan2023'!AI126))</f>
        <v>0</v>
      </c>
      <c r="H132" s="85">
        <f>IF($C$5*'Tariffs Jan2023'!AK126/'Tariffs Jan2023'!AI126&lt;'Tariffs Jan2023'!L126,0,IF($C$5*'Tariffs Jan2023'!AK126/'Tariffs Jan2023'!AI126&lt;='Tariffs Jan2023'!M126,($C$5*'Tariffs Jan2023'!AK126/'Tariffs Jan2023'!AI126-'Tariffs Jan2023'!L126)*('Tariffs Jan2023'!R126/100)*'Tariffs Jan2023'!AI126,('Tariffs Jan2023'!M126-'Tariffs Jan2023'!L126)*('Tariffs Jan2023'!R126/100)*'Tariffs Jan2023'!AI126))</f>
        <v>0</v>
      </c>
      <c r="I132" s="85">
        <f>IF(($C$5*'Tariffs Jan2023'!AK126/'Tariffs Jan2023'!AI126&gt;'Tariffs Jan2023'!M126),($C$5*'Tariffs Jan2023'!AK126/'Tariffs Jan2023'!AI126-'Tariffs Jan2023'!M126)*'Tariffs Jan2023'!S126/100*'Tariffs Jan2023'!AI126,0)</f>
        <v>0</v>
      </c>
      <c r="J132" s="85">
        <f>IF($C$5*'Tariffs Jan2023'!AL126/'Tariffs Jan2023'!AJ126&gt;='Tariffs Jan2023'!J126,('Tariffs Jan2023'!J126*'Tariffs Jan2023'!U126/100)* 'Tariffs Jan2023'!AJ126,($C$5*'Tariffs Jan2023'!AL126/'Tariffs Jan2023'!AJ126*'Tariffs Jan2023'!U126/100)* 'Tariffs Jan2023'!AJ126)</f>
        <v>863.99999999999989</v>
      </c>
      <c r="K132" s="85">
        <f>IF($C$5*'Tariffs Jan2023'!AL126/'Tariffs Jan2023'!AJ126&lt;'Tariffs Jan2023'!J126,0,IF($C$5*'Tariffs Jan2023'!AL126/'Tariffs Jan2023'!AJ126&lt;='Tariffs Jan2023'!K126,($C$5*'Tariffs Jan2023'!AL126/'Tariffs Jan2023'!AJ126-'Tariffs Jan2023'!J126)*('Tariffs Jan2023'!V126/100)*'Tariffs Jan2023'!AJ126,('Tariffs Jan2023'!K126-'Tariffs Jan2023'!J126)*('Tariffs Jan2023'!V126/100)*'Tariffs Jan2023'!AJ126))</f>
        <v>629.85299999999995</v>
      </c>
      <c r="L132" s="85">
        <f>IF($C$5*'Tariffs Jan2023'!AL126/'Tariffs Jan2023'!AJ126&lt;'Tariffs Jan2023'!K126,0,IF($C$5*'Tariffs Jan2023'!AL126/'Tariffs Jan2023'!AJ126&lt;='Tariffs Jan2023'!L126,($C$5*'Tariffs Jan2023'!AL126/'Tariffs Jan2023'!AJ126-'Tariffs Jan2023'!K126)*('Tariffs Jan2023'!W126/100)*'Tariffs Jan2023'!AJ126,('Tariffs Jan2023'!L126-'Tariffs Jan2023'!K126)*('Tariffs Jan2023'!W126/100)*'Tariffs Jan2023'!AJ126))</f>
        <v>0</v>
      </c>
      <c r="M132" s="85">
        <f>IF($C$5*'Tariffs Jan2023'!AL126/'Tariffs Jan2023'!AJ126&lt;'Tariffs Jan2023'!L126,0,IF($C$5*'Tariffs Jan2023'!AL126/'Tariffs Jan2023'!AJ126&lt;='Tariffs Jan2023'!M126,($C$5*'Tariffs Jan2023'!AL126/'Tariffs Jan2023'!AJ126-'Tariffs Jan2023'!L126)*('Tariffs Jan2023'!X126/100)*'Tariffs Jan2023'!AJ126,('Tariffs Jan2023'!M126-'Tariffs Jan2023'!L126)*('Tariffs Jan2023'!X126/100)*'Tariffs Jan2023'!AJ126))</f>
        <v>0</v>
      </c>
      <c r="N132" s="85">
        <f>IF(($C$5*'Tariffs Jan2023'!AL126/'Tariffs Jan2023'!AJ126&gt;'Tariffs Jan2023'!M126),($C$5*'Tariffs Jan2023'!AL126/'Tariffs Jan2023'!AJ126-'Tariffs Jan2023'!M126)*'Tariffs Jan2023'!Y126/100*'Tariffs Jan2023'!AJ126,0)</f>
        <v>0</v>
      </c>
      <c r="O132" s="73">
        <f t="shared" ref="O132" si="32">SUM(D132:N132)</f>
        <v>2744.1231999999995</v>
      </c>
      <c r="P132" s="498">
        <f t="shared" ref="P132" si="33">O132*1.1</f>
        <v>3018.5355199999999</v>
      </c>
      <c r="Q132" s="564"/>
      <c r="R132" s="564"/>
      <c r="S132" s="564"/>
      <c r="T132" s="564"/>
      <c r="U132" s="564"/>
      <c r="V132" s="564"/>
    </row>
    <row r="133" spans="1:22" ht="14" thickBot="1" x14ac:dyDescent="0.2">
      <c r="A133" s="293" t="str">
        <f>'Tariffs Jan2023'!F127</f>
        <v xml:space="preserve">Sumo </v>
      </c>
      <c r="B133" s="294" t="str">
        <f>'Tariffs Jan2023'!D127</f>
        <v>AusNet Services Central 1</v>
      </c>
      <c r="C133" s="295">
        <f>'Tariffs Jan2023'!E127</f>
        <v>44927</v>
      </c>
      <c r="D133" s="296">
        <f>365*'Tariffs Jan2023'!H127/100</f>
        <v>401.49999999999994</v>
      </c>
      <c r="E133" s="296">
        <f>IF($C$5*'Tariffs Jan2023'!AK127/'Tariffs Jan2023'!AI127&gt;='Tariffs Jan2023'!J127,( 'Tariffs Jan2023'!J127*'Tariffs Jan2023'!O127/100)* 'Tariffs Jan2023'!AI127,($C$5*'Tariffs Jan2023'!AK127/'Tariffs Jan2023'!AI127*'Tariffs Jan2023'!O127/100)* 'Tariffs Jan2023'!AI127)</f>
        <v>1112.8886999999997</v>
      </c>
      <c r="F133" s="296">
        <f>IF($C$5*'Tariffs Jan2023'!AK127/'Tariffs Jan2023'!AI127&lt;'Tariffs Jan2023'!J127,0,IF($C$5*'Tariffs Jan2023'!AK127/'Tariffs Jan2023'!AI127&lt;='Tariffs Jan2023'!K127,($C$5*'Tariffs Jan2023'!AK127/'Tariffs Jan2023'!AI127-'Tariffs Jan2023'!J127)*('Tariffs Jan2023'!P127/100)*'Tariffs Jan2023'!AI127,('Tariffs Jan2023'!K127-'Tariffs Jan2023'!J127)*('Tariffs Jan2023'!P127/100)*'Tariffs Jan2023'!AI127))</f>
        <v>0</v>
      </c>
      <c r="G133" s="296">
        <f>IF($C$5*'Tariffs Jan2023'!AK127/'Tariffs Jan2023'!AI127&lt;'Tariffs Jan2023'!K127,0,IF($C$5*'Tariffs Jan2023'!AK127/'Tariffs Jan2023'!AI127&lt;='Tariffs Jan2023'!L127,($C$5*'Tariffs Jan2023'!AK127/'Tariffs Jan2023'!AI127-'Tariffs Jan2023'!K127)*('Tariffs Jan2023'!Q127/100)*'Tariffs Jan2023'!AI127,('Tariffs Jan2023'!L127-'Tariffs Jan2023'!K127)*('Tariffs Jan2023'!Q127/100)*'Tariffs Jan2023'!AI127))</f>
        <v>0</v>
      </c>
      <c r="H133" s="296">
        <f>IF($C$5*'Tariffs Jan2023'!AK127/'Tariffs Jan2023'!AI127&lt;'Tariffs Jan2023'!L127,0,IF($C$5*'Tariffs Jan2023'!AK127/'Tariffs Jan2023'!AI127&lt;='Tariffs Jan2023'!M127,($C$5*'Tariffs Jan2023'!AK127/'Tariffs Jan2023'!AI127-'Tariffs Jan2023'!L127)*('Tariffs Jan2023'!R127/100)*'Tariffs Jan2023'!AI127,('Tariffs Jan2023'!M127-'Tariffs Jan2023'!L127)*('Tariffs Jan2023'!R127/100)*'Tariffs Jan2023'!AI127))</f>
        <v>0</v>
      </c>
      <c r="I133" s="296">
        <f>IF(($C$5*'Tariffs Jan2023'!AK127/'Tariffs Jan2023'!AI127&gt;'Tariffs Jan2023'!M127),($C$5*'Tariffs Jan2023'!AK127/'Tariffs Jan2023'!AI127-'Tariffs Jan2023'!M127)*'Tariffs Jan2023'!S127/100*'Tariffs Jan2023'!AI127,0)</f>
        <v>0</v>
      </c>
      <c r="J133" s="296">
        <f>IF($C$5*'Tariffs Jan2023'!AL127/'Tariffs Jan2023'!AJ127&gt;='Tariffs Jan2023'!J127,('Tariffs Jan2023'!J127*'Tariffs Jan2023'!U127/100)* 'Tariffs Jan2023'!AJ127,($C$5*'Tariffs Jan2023'!AL127/'Tariffs Jan2023'!AJ127*'Tariffs Jan2023'!U127/100)* 'Tariffs Jan2023'!AJ127)</f>
        <v>1679.8319999999999</v>
      </c>
      <c r="K133" s="296">
        <f>IF($C$5*'Tariffs Jan2023'!AL127/'Tariffs Jan2023'!AJ127&lt;'Tariffs Jan2023'!J127,0,IF($C$5*'Tariffs Jan2023'!AL127/'Tariffs Jan2023'!AJ127&lt;='Tariffs Jan2023'!K127,($C$5*'Tariffs Jan2023'!AL127/'Tariffs Jan2023'!AJ127-'Tariffs Jan2023'!J127)*('Tariffs Jan2023'!V127/100)*'Tariffs Jan2023'!AJ127,('Tariffs Jan2023'!K127-'Tariffs Jan2023'!J127)*('Tariffs Jan2023'!V127/100)*'Tariffs Jan2023'!AJ127))</f>
        <v>0</v>
      </c>
      <c r="L133" s="296">
        <f>IF($C$5*'Tariffs Jan2023'!AL127/'Tariffs Jan2023'!AJ127&lt;'Tariffs Jan2023'!K127,0,IF($C$5*'Tariffs Jan2023'!AL127/'Tariffs Jan2023'!AJ127&lt;='Tariffs Jan2023'!L127,($C$5*'Tariffs Jan2023'!AL127/'Tariffs Jan2023'!AJ127-'Tariffs Jan2023'!K127)*('Tariffs Jan2023'!W127/100)*'Tariffs Jan2023'!AJ127,('Tariffs Jan2023'!L127-'Tariffs Jan2023'!K127)*('Tariffs Jan2023'!W127/100)*'Tariffs Jan2023'!AJ127))</f>
        <v>0</v>
      </c>
      <c r="M133" s="296">
        <f>IF($C$5*'Tariffs Jan2023'!AL127/'Tariffs Jan2023'!AJ127&lt;'Tariffs Jan2023'!L127,0,IF($C$5*'Tariffs Jan2023'!AL127/'Tariffs Jan2023'!AJ127&lt;='Tariffs Jan2023'!M127,($C$5*'Tariffs Jan2023'!AL127/'Tariffs Jan2023'!AJ127-'Tariffs Jan2023'!L127)*('Tariffs Jan2023'!X127/100)*'Tariffs Jan2023'!AJ127,('Tariffs Jan2023'!M127-'Tariffs Jan2023'!L127)*('Tariffs Jan2023'!X127/100)*'Tariffs Jan2023'!AJ127))</f>
        <v>0</v>
      </c>
      <c r="N133" s="296">
        <f>IF(($C$5*'Tariffs Jan2023'!AL127/'Tariffs Jan2023'!AJ127&gt;'Tariffs Jan2023'!M127),($C$5*'Tariffs Jan2023'!AL127/'Tariffs Jan2023'!AJ127-'Tariffs Jan2023'!M127)*'Tariffs Jan2023'!Y127/100*'Tariffs Jan2023'!AJ127,0)</f>
        <v>0</v>
      </c>
      <c r="O133" s="297">
        <f t="shared" ref="O133" si="34">SUM(D133:N133)</f>
        <v>3194.2206999999999</v>
      </c>
      <c r="P133" s="500">
        <f t="shared" ref="P133" si="35">O133*1.1</f>
        <v>3513.6427699999999</v>
      </c>
      <c r="Q133" s="564"/>
      <c r="R133" s="564"/>
      <c r="S133" s="564"/>
      <c r="T133" s="564"/>
      <c r="U133" s="564"/>
      <c r="V133" s="564"/>
    </row>
    <row r="134" spans="1:22" customFormat="1" x14ac:dyDescent="0.15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</row>
    <row r="135" spans="1:22" customFormat="1" x14ac:dyDescent="0.15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</row>
    <row r="136" spans="1:22" customFormat="1" x14ac:dyDescent="0.15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</row>
    <row r="137" spans="1:22" customFormat="1" x14ac:dyDescent="0.15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</row>
    <row r="138" spans="1:22" customFormat="1" x14ac:dyDescent="0.15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</row>
    <row r="139" spans="1:22" customFormat="1" x14ac:dyDescent="0.15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</row>
    <row r="140" spans="1:22" customFormat="1" x14ac:dyDescent="0.1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</row>
    <row r="141" spans="1:22" customFormat="1" x14ac:dyDescent="0.15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</row>
    <row r="142" spans="1:22" customFormat="1" x14ac:dyDescent="0.15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</row>
    <row r="143" spans="1:22" customFormat="1" x14ac:dyDescent="0.15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</row>
    <row r="144" spans="1:22" customFormat="1" x14ac:dyDescent="0.15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</row>
    <row r="145" spans="1:22" customFormat="1" x14ac:dyDescent="0.15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</row>
    <row r="146" spans="1:22" customFormat="1" x14ac:dyDescent="0.15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</row>
    <row r="147" spans="1:22" customFormat="1" x14ac:dyDescent="0.15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</row>
    <row r="148" spans="1:22" customFormat="1" x14ac:dyDescent="0.15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</row>
    <row r="149" spans="1:22" customFormat="1" x14ac:dyDescent="0.15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</row>
    <row r="150" spans="1:22" customFormat="1" x14ac:dyDescent="0.15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</row>
    <row r="151" spans="1:22" customFormat="1" x14ac:dyDescent="0.15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</row>
    <row r="152" spans="1:22" customFormat="1" x14ac:dyDescent="0.15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</row>
    <row r="153" spans="1:22" customFormat="1" x14ac:dyDescent="0.15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</row>
    <row r="154" spans="1:22" customFormat="1" x14ac:dyDescent="0.15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</row>
    <row r="155" spans="1:22" customFormat="1" x14ac:dyDescent="0.15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</row>
    <row r="156" spans="1:22" customFormat="1" x14ac:dyDescent="0.15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</row>
    <row r="157" spans="1:22" customFormat="1" x14ac:dyDescent="0.15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</row>
    <row r="158" spans="1:22" customFormat="1" x14ac:dyDescent="0.15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</row>
    <row r="159" spans="1:22" customFormat="1" x14ac:dyDescent="0.15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</row>
    <row r="160" spans="1:22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</sheetData>
  <sheetProtection algorithmName="SHA-512" hashValue="zOUG1XnpFpjzTKBAfppKuYY180dFtJZ0bKCv7+7flA8Q3wCPcHP9qFM02dtDAPhkKkkZLS3drDuZI+kQRN9YJQ==" saltValue="CpD2V2vRIQ2HDPN+4nUbPg==" spinCount="100000" sheet="1" objects="1" scenarios="1"/>
  <pageMargins left="0.7" right="0.7" top="0.75" bottom="0.75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tabColor indexed="52"/>
  </sheetPr>
  <dimension ref="A1:R83"/>
  <sheetViews>
    <sheetView topLeftCell="A38" zoomScale="125" workbookViewId="0">
      <pane xSplit="16" topLeftCell="Q1" activePane="topRight" state="frozen"/>
      <selection pane="topRight" activeCell="J9" sqref="J9:J81"/>
    </sheetView>
  </sheetViews>
  <sheetFormatPr baseColWidth="10" defaultColWidth="8.83203125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3" width="11.6640625" style="47" customWidth="1"/>
    <col min="14" max="14" width="15" style="47" customWidth="1"/>
    <col min="15" max="16384" width="8.83203125" style="47"/>
  </cols>
  <sheetData>
    <row r="1" spans="1:18" x14ac:dyDescent="0.15">
      <c r="A1" s="58" t="s">
        <v>124</v>
      </c>
    </row>
    <row r="2" spans="1:18" x14ac:dyDescent="0.15">
      <c r="A2" s="79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8" x14ac:dyDescent="0.15">
      <c r="A3" s="61" t="s">
        <v>195</v>
      </c>
    </row>
    <row r="5" spans="1:18" x14ac:dyDescent="0.15">
      <c r="A5" s="62" t="s">
        <v>523</v>
      </c>
      <c r="B5" s="62"/>
      <c r="C5" s="62" t="s">
        <v>911</v>
      </c>
      <c r="F5" s="76">
        <v>30000</v>
      </c>
    </row>
    <row r="6" spans="1:18" x14ac:dyDescent="0.15">
      <c r="C6" s="63" t="s">
        <v>732</v>
      </c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816</v>
      </c>
      <c r="J9" s="65" t="s">
        <v>729</v>
      </c>
    </row>
    <row r="10" spans="1:18" x14ac:dyDescent="0.15">
      <c r="A10" s="47" t="s">
        <v>667</v>
      </c>
      <c r="C10" s="66">
        <f>IF($F5*'Jul''09 Multi'!E7/'Jul''09 Multi'!E8&gt;='Jul''09 Multi'!E11,('Jul''09 Multi'!E11*'Jul''09 Multi'!E13/100)*'Jul''09 Multi'!E8,($F5*'Jul''09 Multi'!E7/'Jul''09 Multi'!E8*'Jul''09 Multi'!E13/100)*'Jul''09 Multi'!E8)</f>
        <v>225.39</v>
      </c>
      <c r="D10" s="66">
        <f>IF($F5*'Jul''09 Multi'!F7/'Jul''09 Multi'!F8&gt;='Jul''09 Multi'!F11,('Jul''09 Multi'!F11*'Jul''09 Multi'!F13/100)*'Jul''09 Multi'!F8,($F5*'Jul''09 Multi'!F7/'Jul''09 Multi'!F8*'Jul''09 Multi'!F13/100)*'Jul''09 Multi'!F8)</f>
        <v>224.87849999999997</v>
      </c>
      <c r="E10" s="66">
        <f>IF($F5*'Jul''09 Multi'!G7/'Jul''09 Multi'!G8&gt;='Jul''09 Multi'!G11,('Jul''09 Multi'!G11*'Jul''09 Multi'!G13/100)*'Jul''09 Multi'!G8,($F5*'Jul''09 Multi'!G7/'Jul''09 Multi'!G8*'Jul''09 Multi'!G13/100)*'Jul''09 Multi'!G8)</f>
        <v>215.88600000000002</v>
      </c>
      <c r="F10" s="66">
        <f>IF($F5*'Jul''09 Multi'!H7/'Jul''09 Multi'!H8&gt;='Jul''09 Multi'!H11,('Jul''09 Multi'!H11*'Jul''09 Multi'!H13/100)*'Jul''09 Multi'!H8,($F5*'Jul''09 Multi'!H7/'Jul''09 Multi'!H8*'Jul''09 Multi'!H13/100)*'Jul''09 Multi'!H8)</f>
        <v>235.5</v>
      </c>
      <c r="G10" s="66">
        <f>IF($F5*'Jul''09 Multi'!I7/'Jul''09 Multi'!I8&gt;='Jul''09 Multi'!I11,('Jul''09 Multi'!I11*'Jul''09 Multi'!I13/100)*'Jul''09 Multi'!I8,($F5*'Jul''09 Multi'!I7/'Jul''09 Multi'!I8*'Jul''09 Multi'!I13/100)*'Jul''09 Multi'!I8)</f>
        <v>216.14999999999998</v>
      </c>
      <c r="H10" s="66">
        <f>IF($F5*'Jul''09 Multi'!J7/'Jul''09 Multi'!J8&gt;='Jul''09 Multi'!J11,('Jul''09 Multi'!J11*'Jul''09 Multi'!J13/100)*'Jul''09 Multi'!J8,($F5*'Jul''09 Multi'!J7/'Jul''09 Multi'!J8*'Jul''09 Multi'!J13/100)*'Jul''09 Multi'!J8)</f>
        <v>232.14</v>
      </c>
      <c r="I10" s="66">
        <f>IF($F5*'Jul''09 Multi'!K7/'Jul''09 Multi'!K8&gt;='Jul''09 Multi'!K11,('Jul''09 Multi'!K11*'Jul''09 Multi'!K13/100)*'Jul''09 Multi'!K8,($F5*'Jul''09 Multi'!K7/'Jul''09 Multi'!K8*'Jul''09 Multi'!K13/100)*'Jul''09 Multi'!K8)</f>
        <v>232.64999999999998</v>
      </c>
      <c r="J10" s="67"/>
    </row>
    <row r="11" spans="1:18" x14ac:dyDescent="0.15">
      <c r="A11" s="47" t="s">
        <v>170</v>
      </c>
      <c r="C11" s="66">
        <f>IF($F5*'Jul''09 Multi'!E7/'Jul''09 Multi'!E8&lt;'Jul''09 Multi'!E11,0,IF($F5*'Jul''09 Multi'!E7/'Jul''09 Multi'!E8&lt;='Jul''09 Multi'!E12,($F5*'Jul''09 Multi'!E7/'Jul''09 Multi'!E8-'Jul''09 Multi'!E11)*('Jul''09 Multi'!E14/100)*'Jul''09 Multi'!E8,('Jul''09 Multi'!E12-'Jul''09 Multi'!E11)*('Jul''09 Multi'!E14/100)*'Jul''09 Multi'!E8))</f>
        <v>0</v>
      </c>
      <c r="D11" s="66">
        <f>IF($F5*'Jul''09 Multi'!F7/'Jul''09 Multi'!F8&lt;'Jul''09 Multi'!F11,0,IF($F5*'Jul''09 Multi'!F7/'Jul''09 Multi'!F8&lt;='Jul''09 Multi'!F12,($F5*'Jul''09 Multi'!F7/'Jul''09 Multi'!F8-'Jul''09 Multi'!F11)*('Jul''09 Multi'!F14/100)*'Jul''09 Multi'!F8,('Jul''09 Multi'!F12-'Jul''09 Multi'!F11)*('Jul''09 Multi'!F14/100)*'Jul''09 Multi'!F8))</f>
        <v>0</v>
      </c>
      <c r="E11" s="66">
        <f>IF($F5*'Jul''09 Multi'!G7/'Jul''09 Multi'!G8&lt;'Jul''09 Multi'!G11,0,IF($F5*'Jul''09 Multi'!G7/'Jul''09 Multi'!G8&lt;='Jul''09 Multi'!G12,($F5*'Jul''09 Multi'!G7/'Jul''09 Multi'!G8-'Jul''09 Multi'!G11)*('Jul''09 Multi'!G14/100)*'Jul''09 Multi'!G8,('Jul''09 Multi'!G12-'Jul''09 Multi'!G11)*('Jul''09 Multi'!G14/100)*'Jul''09 Multi'!G8))</f>
        <v>0</v>
      </c>
      <c r="F11" s="66">
        <f>IF($F5*'Jul''09 Multi'!H7/'Jul''09 Multi'!H8&lt;'Jul''09 Multi'!H11,0,IF($F5*'Jul''09 Multi'!H7/'Jul''09 Multi'!H8&lt;='Jul''09 Multi'!H12,($F5*'Jul''09 Multi'!H7/'Jul''09 Multi'!H8-'Jul''09 Multi'!H11)*('Jul''09 Multi'!H14/100)*'Jul''09 Multi'!H8,('Jul''09 Multi'!H12-'Jul''09 Multi'!H11)*('Jul''09 Multi'!H14/100)*'Jul''09 Multi'!H8))</f>
        <v>0</v>
      </c>
      <c r="G11" s="66">
        <f>IF($F5*'Jul''09 Multi'!I7/'Jul''09 Multi'!I8&lt;'Jul''09 Multi'!I11,0,IF($F5*'Jul''09 Multi'!I7/'Jul''09 Multi'!I8&lt;='Jul''09 Multi'!I12,($F5*'Jul''09 Multi'!I7/'Jul''09 Multi'!I8-'Jul''09 Multi'!I11)*('Jul''09 Multi'!I14/100)*'Jul''09 Multi'!I8,('Jul''09 Multi'!I12-'Jul''09 Multi'!I11)*('Jul''09 Multi'!I14/100)*'Jul''09 Multi'!I8))</f>
        <v>0</v>
      </c>
      <c r="H11" s="66">
        <f>IF($F5*'Jul''09 Multi'!J7/'Jul''09 Multi'!J8&lt;'Jul''09 Multi'!J11,0,IF($F5*'Jul''09 Multi'!J7/'Jul''09 Multi'!J8&lt;='Jul''09 Multi'!J12,($F5*'Jul''09 Multi'!J7/'Jul''09 Multi'!J8-'Jul''09 Multi'!J11)*('Jul''09 Multi'!J14/100)*'Jul''09 Multi'!J8,('Jul''09 Multi'!J12-'Jul''09 Multi'!J11)*('Jul''09 Multi'!J14/100)*'Jul''09 Multi'!J8))</f>
        <v>0</v>
      </c>
      <c r="I11" s="66">
        <f>IF($F5*'Jul''09 Multi'!K7/'Jul''09 Multi'!K8&lt;'Jul''09 Multi'!K11,0,IF($F5*'Jul''09 Multi'!K7/'Jul''09 Multi'!K8&lt;='Jul''09 Multi'!K12,($F5*'Jul''09 Multi'!K7/'Jul''09 Multi'!K8-'Jul''09 Multi'!K11)*('Jul''09 Multi'!K14/100)*'Jul''09 Multi'!K8,('Jul''09 Multi'!K12-'Jul''09 Multi'!K11)*('Jul''09 Multi'!K14/100)*'Jul''09 Multi'!K8))</f>
        <v>0</v>
      </c>
      <c r="J11" s="67"/>
    </row>
    <row r="12" spans="1:18" x14ac:dyDescent="0.15">
      <c r="A12" s="47" t="s">
        <v>868</v>
      </c>
      <c r="C12" s="66">
        <f>IF(($F5*'Jul''09 Multi'!E7/'Jul''09 Multi'!E8&gt;'Jul''09 Multi'!E12),($F5*'Jul''09 Multi'!E7/'Jul''09 Multi'!E8-'Jul''09 Multi'!E12)*'Jul''09 Multi'!E15/100)*'Jul''09 Multi'!E8</f>
        <v>0</v>
      </c>
      <c r="D12" s="66">
        <f>IF(($F5*'Jul''09 Multi'!F7/'Jul''09 Multi'!F8&gt;'Jul''09 Multi'!F12),($F5*'Jul''09 Multi'!F7/'Jul''09 Multi'!F8-'Jul''09 Multi'!F12)*'Jul''09 Multi'!F15/100)*'Jul''09 Multi'!F8</f>
        <v>0</v>
      </c>
      <c r="E12" s="66">
        <f>IF(($F5*'Jul''09 Multi'!G7/'Jul''09 Multi'!G8&gt;'Jul''09 Multi'!G12),($F5*'Jul''09 Multi'!G7/'Jul''09 Multi'!G8-'Jul''09 Multi'!G12)*'Jul''09 Multi'!G15/100)*'Jul''09 Multi'!G8</f>
        <v>0</v>
      </c>
      <c r="F12" s="66">
        <f>IF(($F5*'Jul''09 Multi'!H7/'Jul''09 Multi'!H8&gt;'Jul''09 Multi'!H12),($F5*'Jul''09 Multi'!H7/'Jul''09 Multi'!H8-'Jul''09 Multi'!H12)*'Jul''09 Multi'!H15/100)*'Jul''09 Multi'!H8</f>
        <v>0</v>
      </c>
      <c r="G12" s="66">
        <f>IF(($F5*'Jul''09 Multi'!I7/'Jul''09 Multi'!I8&gt;'Jul''09 Multi'!I12),($F5*'Jul''09 Multi'!I7/'Jul''09 Multi'!I8-'Jul''09 Multi'!I12)*'Jul''09 Multi'!I15/100)*'Jul''09 Multi'!I8</f>
        <v>0</v>
      </c>
      <c r="H12" s="66">
        <f>IF(($F5*'Jul''09 Multi'!J7/'Jul''09 Multi'!J8&gt;'Jul''09 Multi'!J12),($F5*'Jul''09 Multi'!J7/'Jul''09 Multi'!J8-'Jul''09 Multi'!J12)*'Jul''09 Multi'!J15/100)*'Jul''09 Multi'!J8</f>
        <v>0</v>
      </c>
      <c r="I12" s="66">
        <f>IF(($F5*'Jul''09 Multi'!K7/'Jul''09 Multi'!K8&gt;'Jul''09 Multi'!K12),($F5*'Jul''09 Multi'!K7/'Jul''09 Multi'!K8-'Jul''09 Multi'!K12)*'Jul''09 Multi'!K15/100)*'Jul''09 Multi'!K8</f>
        <v>0</v>
      </c>
      <c r="J12" s="67"/>
    </row>
    <row r="13" spans="1:18" x14ac:dyDescent="0.15">
      <c r="A13" s="47" t="s">
        <v>744</v>
      </c>
      <c r="C13" s="66">
        <f>IF($F5*'Jul''09 Multi'!E9/'Jul''09 Multi'!E10&gt;='Jul''09 Multi'!E11,('Jul''09 Multi'!E11*'Jul''09 Multi'!E16/100)*'Jul''09 Multi'!E10,($F5*'Jul''09 Multi'!E9/'Jul''09 Multi'!E10*'Jul''09 Multi'!E16/100)*'Jul''09 Multi'!E10)</f>
        <v>209.54999999999998</v>
      </c>
      <c r="D13" s="66">
        <f>IF($F5*'Jul''09 Multi'!F9/'Jul''09 Multi'!F10&gt;='Jul''09 Multi'!F11,('Jul''09 Multi'!F11*'Jul''09 Multi'!F16/100)*'Jul''09 Multi'!F10,($F5*'Jul''09 Multi'!F9/'Jul''09 Multi'!F10*'Jul''09 Multi'!F16/100)*'Jul''09 Multi'!F10)</f>
        <v>209.05500000000001</v>
      </c>
      <c r="E13" s="66">
        <f>IF($F5*'Jul''09 Multi'!G9/'Jul''09 Multi'!G10&gt;='Jul''09 Multi'!G11,('Jul''09 Multi'!G11*'Jul''09 Multi'!G16/100)*'Jul''09 Multi'!G10,($F5*'Jul''09 Multi'!G9/'Jul''09 Multi'!G10*'Jul''09 Multi'!G16/100)*'Jul''09 Multi'!G10)</f>
        <v>220.96800000000002</v>
      </c>
      <c r="F13" s="66">
        <f>IF($F5*'Jul''09 Multi'!H9/'Jul''09 Multi'!H10&gt;='Jul''09 Multi'!H11,('Jul''09 Multi'!H11*'Jul''09 Multi'!H16/100)*'Jul''09 Multi'!H10,($F5*'Jul''09 Multi'!H9/'Jul''09 Multi'!H10*'Jul''09 Multi'!H16/100)*'Jul''09 Multi'!H10)</f>
        <v>219</v>
      </c>
      <c r="G13" s="66">
        <f>IF($F5*'Jul''09 Multi'!I9/'Jul''09 Multi'!I10&gt;='Jul''09 Multi'!I11,('Jul''09 Multi'!I11*'Jul''09 Multi'!I16/100)*'Jul''09 Multi'!I10,($F5*'Jul''09 Multi'!I9/'Jul''09 Multi'!I10*'Jul''09 Multi'!I16/100)*'Jul''09 Multi'!I10)</f>
        <v>201.29999999999998</v>
      </c>
      <c r="H13" s="66">
        <f>IF($F5*'Jul''09 Multi'!J9/'Jul''09 Multi'!J10&gt;='Jul''09 Multi'!J11,('Jul''09 Multi'!J11*'Jul''09 Multi'!J16/100)*'Jul''09 Multi'!J10,($F5*'Jul''09 Multi'!J9/'Jul''09 Multi'!J10*'Jul''09 Multi'!J16/100)*'Jul''09 Multi'!J10)</f>
        <v>215.79000000000002</v>
      </c>
      <c r="I13" s="66">
        <f>IF($F5*'Jul''09 Multi'!K9/'Jul''09 Multi'!K10&gt;='Jul''09 Multi'!K11,('Jul''09 Multi'!K11*'Jul''09 Multi'!K16/100)*'Jul''09 Multi'!K10,($F5*'Jul''09 Multi'!K9/'Jul''09 Multi'!K10*'Jul''09 Multi'!K16/100)*'Jul''09 Multi'!K10)</f>
        <v>216.26550000000003</v>
      </c>
      <c r="J13" s="67"/>
    </row>
    <row r="14" spans="1:18" x14ac:dyDescent="0.15">
      <c r="A14" s="47" t="s">
        <v>389</v>
      </c>
      <c r="C14" s="66">
        <f>IF($F5*'Jul''09 Multi'!E9/'Jul''09 Multi'!E10&lt;'Jul''09 Multi'!E11,0,IF($F5*'Jul''09 Multi'!E9/'Jul''09 Multi'!E10&lt;='Jul''09 Multi'!E12,($F5*'Jul''09 Multi'!E9/'Jul''09 Multi'!E10-'Jul''09 Multi'!E11)*('Jul''09 Multi'!E17/100)*'Jul''09 Multi'!E10,('Jul''09 Multi'!E12-'Jul''09 Multi'!E11)*('Jul''09 Multi'!E17/100)*'Jul''09 Multi'!E10))</f>
        <v>0</v>
      </c>
      <c r="D14" s="66">
        <f>IF($F5*'Jul''09 Multi'!F9/'Jul''09 Multi'!F10&lt;'Jul''09 Multi'!F11,0,IF($F5*'Jul''09 Multi'!F9/'Jul''09 Multi'!F10&lt;='Jul''09 Multi'!F12,($F5*'Jul''09 Multi'!F9/'Jul''09 Multi'!F10-'Jul''09 Multi'!F11)*('Jul''09 Multi'!F17/100)*'Jul''09 Multi'!F10,('Jul''09 Multi'!F12-'Jul''09 Multi'!F11)*('Jul''09 Multi'!F17/100)*'Jul''09 Multi'!F10))</f>
        <v>0</v>
      </c>
      <c r="E14" s="66">
        <f>IF($F5*'Jul''09 Multi'!G9/'Jul''09 Multi'!G10&lt;'Jul''09 Multi'!G11,0,IF($F5*'Jul''09 Multi'!G9/'Jul''09 Multi'!G10&lt;='Jul''09 Multi'!G12,($F5*'Jul''09 Multi'!G9/'Jul''09 Multi'!G10-'Jul''09 Multi'!G11)*('Jul''09 Multi'!G17/100)*'Jul''09 Multi'!G10,('Jul''09 Multi'!G12-'Jul''09 Multi'!G11)*('Jul''09 Multi'!G17/100)*'Jul''09 Multi'!G10))</f>
        <v>0</v>
      </c>
      <c r="F14" s="66">
        <f>IF($F5*'Jul''09 Multi'!H9/'Jul''09 Multi'!H10&lt;'Jul''09 Multi'!H11,0,IF($F5*'Jul''09 Multi'!H9/'Jul''09 Multi'!H10&lt;='Jul''09 Multi'!H12,($F5*'Jul''09 Multi'!H9/'Jul''09 Multi'!H10-'Jul''09 Multi'!H11)*('Jul''09 Multi'!H17/100)*'Jul''09 Multi'!H10,('Jul''09 Multi'!H12-'Jul''09 Multi'!H11)*('Jul''09 Multi'!H17/100)*'Jul''09 Multi'!H10))</f>
        <v>0</v>
      </c>
      <c r="G14" s="66">
        <f>IF($F5*'Jul''09 Multi'!I9/'Jul''09 Multi'!I10&lt;'Jul''09 Multi'!I11,0,IF($F5*'Jul''09 Multi'!I9/'Jul''09 Multi'!I10&lt;='Jul''09 Multi'!I12,($F5*'Jul''09 Multi'!I9/'Jul''09 Multi'!I10-'Jul''09 Multi'!I11)*('Jul''09 Multi'!I17/100)*'Jul''09 Multi'!I10,('Jul''09 Multi'!I12-'Jul''09 Multi'!I11)*('Jul''09 Multi'!I17/100)*'Jul''09 Multi'!I10))</f>
        <v>0</v>
      </c>
      <c r="H14" s="66">
        <f>IF($F5*'Jul''09 Multi'!J9/'Jul''09 Multi'!J10&lt;'Jul''09 Multi'!J11,0,IF($F5*'Jul''09 Multi'!J9/'Jul''09 Multi'!J10&lt;='Jul''09 Multi'!J12,($F5*'Jul''09 Multi'!J9/'Jul''09 Multi'!J10-'Jul''09 Multi'!J11)*('Jul''09 Multi'!J17/100)*'Jul''09 Multi'!J10,('Jul''09 Multi'!J12-'Jul''09 Multi'!J11)*('Jul''09 Multi'!J17/100)*'Jul''09 Multi'!J10))</f>
        <v>0</v>
      </c>
      <c r="I14" s="66">
        <f>IF($F5*'Jul''09 Multi'!K9/'Jul''09 Multi'!K10&lt;'Jul''09 Multi'!K11,0,IF($F5*'Jul''09 Multi'!K9/'Jul''09 Multi'!K10&lt;='Jul''09 Multi'!K12,($F5*'Jul''09 Multi'!K9/'Jul''09 Multi'!K10-'Jul''09 Multi'!K11)*('Jul''09 Multi'!K17/100)*'Jul''09 Multi'!K10,('Jul''09 Multi'!K12-'Jul''09 Multi'!K11)*('Jul''09 Multi'!K17/100)*'Jul''09 Multi'!K10))</f>
        <v>0</v>
      </c>
      <c r="J14" s="68"/>
    </row>
    <row r="15" spans="1:18" x14ac:dyDescent="0.15">
      <c r="A15" s="47" t="s">
        <v>742</v>
      </c>
      <c r="C15" s="66">
        <f>IF(($F5*'Jul''09 Multi'!E9/'Jul''09 Multi'!E10&gt;'Jul''09 Multi'!E12),($F5*'Jul''09 Multi'!E9/'Jul''09 Multi'!E10-'Jul''09 Multi'!E12)*'Jul''09 Multi'!E18/100)*'Jul''09 Multi'!E10</f>
        <v>0</v>
      </c>
      <c r="D15" s="66">
        <f>IF(($F5*'Jul''09 Multi'!F9/'Jul''09 Multi'!F10&gt;'Jul''09 Multi'!F12),($F5*'Jul''09 Multi'!F9/'Jul''09 Multi'!F10-'Jul''09 Multi'!F12)*'Jul''09 Multi'!F18/100)*'Jul''09 Multi'!F10</f>
        <v>0</v>
      </c>
      <c r="E15" s="66">
        <f>IF(($F5*'Jul''09 Multi'!G9/'Jul''09 Multi'!G10&gt;'Jul''09 Multi'!G12),($F5*'Jul''09 Multi'!G9/'Jul''09 Multi'!G10-'Jul''09 Multi'!G12)*'Jul''09 Multi'!G18/100)*'Jul''09 Multi'!G10</f>
        <v>0</v>
      </c>
      <c r="F15" s="66">
        <f>IF(($F5*'Jul''09 Multi'!H9/'Jul''09 Multi'!H10&gt;'Jul''09 Multi'!H12),($F5*'Jul''09 Multi'!H9/'Jul''09 Multi'!H10-'Jul''09 Multi'!H12)*'Jul''09 Multi'!H18/100)*'Jul''09 Multi'!H10</f>
        <v>0</v>
      </c>
      <c r="G15" s="66">
        <f>IF(($F5*'Jul''09 Multi'!I9/'Jul''09 Multi'!I10&gt;'Jul''09 Multi'!I12),($F5*'Jul''09 Multi'!I9/'Jul''09 Multi'!I10-'Jul''09 Multi'!I12)*'Jul''09 Multi'!I18/100)*'Jul''09 Multi'!I10</f>
        <v>0</v>
      </c>
      <c r="H15" s="66">
        <f>IF(($F5*'Jul''09 Multi'!J9/'Jul''09 Multi'!J10&gt;'Jul''09 Multi'!J12),($F5*'Jul''09 Multi'!J9/'Jul''09 Multi'!J10-'Jul''09 Multi'!J12)*'Jul''09 Multi'!J18/100)*'Jul''09 Multi'!J10</f>
        <v>0</v>
      </c>
      <c r="I15" s="66">
        <f>IF(($F5*'Jul''09 Multi'!K9/'Jul''09 Multi'!K10&gt;'Jul''09 Multi'!K12),($F5*'Jul''09 Multi'!K9/'Jul''09 Multi'!K10-'Jul''09 Multi'!K12)*'Jul''09 Multi'!K18/100)*'Jul''09 Multi'!K10</f>
        <v>0</v>
      </c>
      <c r="J15" s="67"/>
    </row>
    <row r="16" spans="1:18" x14ac:dyDescent="0.15">
      <c r="A16" s="47" t="s">
        <v>309</v>
      </c>
      <c r="C16" s="66">
        <f>365*'Jul''09 Multi'!E19/100</f>
        <v>175.93729999999999</v>
      </c>
      <c r="D16" s="66">
        <f>365*'Jul''09 Multi'!F19/100</f>
        <v>178.26600000000002</v>
      </c>
      <c r="E16" s="66">
        <f>365*'Jul''09 Multi'!G19/100</f>
        <v>175.78399999999999</v>
      </c>
      <c r="F16" s="66">
        <f>365*'Jul''09 Multi'!H19/100</f>
        <v>187.172</v>
      </c>
      <c r="G16" s="66">
        <f>365*'Jul''09 Multi'!I19/100</f>
        <v>166.34145000000001</v>
      </c>
      <c r="H16" s="66">
        <f>365*'Jul''09 Multi'!J19/100</f>
        <v>181.47799999999998</v>
      </c>
      <c r="I16" s="66">
        <f>365*'Jul''09 Multi'!K19/100</f>
        <v>198.30085</v>
      </c>
      <c r="J16" s="67">
        <f>AVERAGE(C16:I16)</f>
        <v>180.46851428571429</v>
      </c>
    </row>
    <row r="17" spans="1:10" x14ac:dyDescent="0.15">
      <c r="A17" s="69" t="s">
        <v>721</v>
      </c>
      <c r="B17" s="70"/>
      <c r="C17" s="71">
        <f>SUM(C10:C16)</f>
        <v>610.87729999999988</v>
      </c>
      <c r="D17" s="71">
        <f t="shared" ref="D17:I17" si="0">SUM(D10:D16)</f>
        <v>612.19949999999994</v>
      </c>
      <c r="E17" s="71">
        <f t="shared" si="0"/>
        <v>612.63800000000003</v>
      </c>
      <c r="F17" s="71">
        <f t="shared" si="0"/>
        <v>641.67200000000003</v>
      </c>
      <c r="G17" s="71">
        <f t="shared" si="0"/>
        <v>583.79144999999994</v>
      </c>
      <c r="H17" s="71">
        <f t="shared" si="0"/>
        <v>629.40800000000002</v>
      </c>
      <c r="I17" s="71">
        <f t="shared" si="0"/>
        <v>647.21635000000003</v>
      </c>
      <c r="J17" s="72">
        <f>AVERAGE(C17:I17)</f>
        <v>619.6860857142857</v>
      </c>
    </row>
    <row r="18" spans="1:10" x14ac:dyDescent="0.15">
      <c r="J18" s="73"/>
    </row>
    <row r="19" spans="1:10" x14ac:dyDescent="0.15">
      <c r="A19" s="62" t="s">
        <v>451</v>
      </c>
      <c r="C19" s="50" t="s">
        <v>872</v>
      </c>
      <c r="D19" s="50" t="s">
        <v>396</v>
      </c>
      <c r="E19" s="50" t="s">
        <v>397</v>
      </c>
      <c r="F19" s="50" t="s">
        <v>398</v>
      </c>
      <c r="G19" s="50" t="s">
        <v>163</v>
      </c>
      <c r="H19" s="50" t="s">
        <v>126</v>
      </c>
      <c r="I19" s="50" t="s">
        <v>816</v>
      </c>
      <c r="J19" s="65" t="s">
        <v>729</v>
      </c>
    </row>
    <row r="20" spans="1:10" x14ac:dyDescent="0.15">
      <c r="A20" s="47" t="s">
        <v>667</v>
      </c>
      <c r="C20" s="66">
        <f>IF($F5*'Jul''09 Multi'!E23/'Jul''09 Multi'!E24&gt;='Jul''09 Multi'!E27,('Jul''09 Multi'!E27*'Jul''09 Multi'!E28/100)*'Jul''09 Multi'!E24,('Bills Jul''09'!$F5*'Jul''09 Multi'!E23/'Jul''09 Multi'!E24*'Jul''09 Multi'!E28/100)*'Jul''09 Multi'!E24)</f>
        <v>92.939000000000021</v>
      </c>
      <c r="D20" s="66">
        <f>IF($F5*'Jul''09 Multi'!F23/'Jul''09 Multi'!F24&gt;='Jul''09 Multi'!F27,('Jul''09 Multi'!F27*'Jul''09 Multi'!F28/100)*'Jul''09 Multi'!F24,('Bills Jul''09'!$F5*'Jul''09 Multi'!F23/'Jul''09 Multi'!F24*'Jul''09 Multi'!F28/100)*'Jul''09 Multi'!F24)</f>
        <v>93.093000000000018</v>
      </c>
      <c r="E20" s="66">
        <f>IF($F5*'Jul''09 Multi'!G23/'Jul''09 Multi'!G24&gt;='Jul''09 Multi'!G27,('Jul''09 Multi'!G27*'Jul''09 Multi'!G28/100)*'Jul''09 Multi'!G24,('Bills Jul''09'!$F5*'Jul''09 Multi'!G23/'Jul''09 Multi'!G24*'Jul''09 Multi'!G28/100)*'Jul''09 Multi'!G24)</f>
        <v>92.315299999999993</v>
      </c>
      <c r="F20" s="66">
        <f>IF($F5*'Jul''09 Multi'!H23/'Jul''09 Multi'!H24&gt;='Jul''09 Multi'!H27,('Jul''09 Multi'!H27*'Jul''09 Multi'!H28/100)*'Jul''09 Multi'!H24,('Bills Jul''09'!$F5*'Jul''09 Multi'!H23/'Jul''09 Multi'!H24*'Jul''09 Multi'!H28/100)*'Jul''09 Multi'!H24)</f>
        <v>98</v>
      </c>
      <c r="G20" s="66">
        <f>IF($F5*'Jul''09 Multi'!I23/'Jul''09 Multi'!I24&gt;='Jul''09 Multi'!I27,('Jul''09 Multi'!I27*'Jul''09 Multi'!I28/100)*'Jul''09 Multi'!I24,('Bills Jul''09'!$F5*'Jul''09 Multi'!I23/'Jul''09 Multi'!I24*'Jul''09 Multi'!I28/100)*'Jul''09 Multi'!I24)</f>
        <v>91.63</v>
      </c>
      <c r="H20" s="66">
        <f>IF($F5*'Jul''09 Multi'!J23/'Jul''09 Multi'!J24&gt;='Jul''09 Multi'!J27,('Jul''09 Multi'!J27*'Jul''09 Multi'!J28/100)*'Jul''09 Multi'!J24,('Bills Jul''09'!$F5*'Jul''09 Multi'!J23/'Jul''09 Multi'!J24*'Jul''09 Multi'!J28/100)*'Jul''09 Multi'!J24)</f>
        <v>95.731999999999985</v>
      </c>
      <c r="I20" s="66">
        <f>IF($F5*'Jul''09 Multi'!K23/'Jul''09 Multi'!K24&gt;='Jul''09 Multi'!K27,('Jul''09 Multi'!K27*'Jul''09 Multi'!K28/100)*'Jul''09 Multi'!K24,('Bills Jul''09'!$F5*'Jul''09 Multi'!K23/'Jul''09 Multi'!K24*'Jul''09 Multi'!K28/100)*'Jul''09 Multi'!K24)</f>
        <v>96.919899999999998</v>
      </c>
      <c r="J20" s="67"/>
    </row>
    <row r="21" spans="1:10" x14ac:dyDescent="0.15">
      <c r="A21" s="47" t="s">
        <v>868</v>
      </c>
      <c r="C21" s="66">
        <f>IF(($F5*'Jul''09 Multi'!E23/'Jul''09 Multi'!E24&gt;'Jul''09 Multi'!E27),('Bills Jul''09'!$F5*'Jul''09 Multi'!E23/'Jul''09 Multi'!E24-'Jul''09 Multi'!E27)*'Jul''09 Multi'!E29/100)*'Jul''09 Multi'!E24</f>
        <v>34.209592999999998</v>
      </c>
      <c r="D21" s="66">
        <f>IF(($F5*'Jul''09 Multi'!F23/'Jul''09 Multi'!F24&gt;'Jul''09 Multi'!F27),('Bills Jul''09'!$F5*'Jul''09 Multi'!F23/'Jul''09 Multi'!F24-'Jul''09 Multi'!F27)*'Jul''09 Multi'!F29/100)*'Jul''09 Multi'!F24</f>
        <v>34.473505000000003</v>
      </c>
      <c r="E21" s="66">
        <f>IF(($F5*'Jul''09 Multi'!G23/'Jul''09 Multi'!G24&gt;'Jul''09 Multi'!G27),('Bills Jul''09'!$F5*'Jul''09 Multi'!G23/'Jul''09 Multi'!G24-'Jul''09 Multi'!G27)*'Jul''09 Multi'!G29/100)*'Jul''09 Multi'!G24</f>
        <v>34.186500700000003</v>
      </c>
      <c r="F21" s="66">
        <f>IF(($F5*'Jul''09 Multi'!H23/'Jul''09 Multi'!H24&gt;'Jul''09 Multi'!H27),('Bills Jul''09'!$F5*'Jul''09 Multi'!H23/'Jul''09 Multi'!H24-'Jul''09 Multi'!H27)*'Jul''09 Multi'!H29/100)*'Jul''09 Multi'!H24</f>
        <v>36.2879</v>
      </c>
      <c r="G21" s="66">
        <f>IF(($F5*'Jul''09 Multi'!I23/'Jul''09 Multi'!I24&gt;'Jul''09 Multi'!I27),('Bills Jul''09'!$F5*'Jul''09 Multi'!I23/'Jul''09 Multi'!I24-'Jul''09 Multi'!I27)*'Jul''09 Multi'!I29/100)*'Jul''09 Multi'!I24</f>
        <v>33.978670000000001</v>
      </c>
      <c r="H21" s="66">
        <f>IF(($F5*'Jul''09 Multi'!J23/'Jul''09 Multi'!J24&gt;'Jul''09 Multi'!J27),('Bills Jul''09'!$F5*'Jul''09 Multi'!J23/'Jul''09 Multi'!J24-'Jul''09 Multi'!J27)*'Jul''09 Multi'!J29/100)*'Jul''09 Multi'!J24</f>
        <v>35.451178999999996</v>
      </c>
      <c r="I21" s="66">
        <f>IF(($F5*'Jul''09 Multi'!K23/'Jul''09 Multi'!K24&gt;'Jul''09 Multi'!K27),('Bills Jul''09'!$F5*'Jul''09 Multi'!K23/'Jul''09 Multi'!K24-'Jul''09 Multi'!K27)*'Jul''09 Multi'!K29/100)*'Jul''09 Multi'!K24</f>
        <v>35.911825399999998</v>
      </c>
      <c r="J21" s="67"/>
    </row>
    <row r="22" spans="1:10" x14ac:dyDescent="0.15">
      <c r="A22" s="47" t="s">
        <v>744</v>
      </c>
      <c r="C22" s="66">
        <f>IF($F5*'Jul''09 Multi'!E25/'Jul''09 Multi'!E26&gt;='Jul''09 Multi'!E27,('Jul''09 Multi'!E27*'Jul''09 Multi'!E30/100)*'Jul''09 Multi'!E26,('Bills Jul''09'!$F5*'Jul''09 Multi'!E25/'Jul''09 Multi'!E26*'Jul''09 Multi'!E30/100)*'Jul''09 Multi'!E26)</f>
        <v>185.72400000000002</v>
      </c>
      <c r="D22" s="66">
        <f>IF($F5*'Jul''09 Multi'!F25/'Jul''09 Multi'!F26&gt;='Jul''09 Multi'!F27,('Jul''09 Multi'!F27*'Jul''09 Multi'!F30/100)*'Jul''09 Multi'!F26,('Bills Jul''09'!$F5*'Jul''09 Multi'!F25/'Jul''09 Multi'!F26*'Jul''09 Multi'!F30/100)*'Jul''09 Multi'!F26)</f>
        <v>177.71600000000001</v>
      </c>
      <c r="E22" s="66">
        <f>IF($F5*'Jul''09 Multi'!G25/'Jul''09 Multi'!G26&gt;='Jul''09 Multi'!G27,('Jul''09 Multi'!G27*'Jul''09 Multi'!G30/100)*'Jul''09 Multi'!G26,('Bills Jul''09'!$F5*'Jul''09 Multi'!G25/'Jul''09 Multi'!G26*'Jul''09 Multi'!G30/100)*'Jul''09 Multi'!G26)</f>
        <v>176.28379999999999</v>
      </c>
      <c r="F22" s="66">
        <f>IF($F5*'Jul''09 Multi'!H25/'Jul''09 Multi'!H26&gt;='Jul''09 Multi'!H27,('Jul''09 Multi'!H27*'Jul''09 Multi'!H30/100)*'Jul''09 Multi'!H26,('Bills Jul''09'!$F5*'Jul''09 Multi'!H25/'Jul''09 Multi'!H26*'Jul''09 Multi'!H30/100)*'Jul''09 Multi'!H26)</f>
        <v>187.6</v>
      </c>
      <c r="G22" s="66">
        <f>IF($F5*'Jul''09 Multi'!I25/'Jul''09 Multi'!I26&gt;='Jul''09 Multi'!I27,('Jul''09 Multi'!I27*'Jul''09 Multi'!I30/100)*'Jul''09 Multi'!I26,('Bills Jul''09'!$F5*'Jul''09 Multi'!I25/'Jul''09 Multi'!I26*'Jul''09 Multi'!I30/100)*'Jul''09 Multi'!I26)</f>
        <v>174.02</v>
      </c>
      <c r="H22" s="66">
        <f>IF($F5*'Jul''09 Multi'!J25/'Jul''09 Multi'!J26&gt;='Jul''09 Multi'!J27,('Jul''09 Multi'!J27*'Jul''09 Multi'!J30/100)*'Jul''09 Multi'!J26,('Bills Jul''09'!$F5*'Jul''09 Multi'!J25/'Jul''09 Multi'!J26*'Jul''09 Multi'!J30/100)*'Jul''09 Multi'!J26)</f>
        <v>182.81200000000001</v>
      </c>
      <c r="I22" s="66">
        <f>IF($F5*'Jul''09 Multi'!K25/'Jul''09 Multi'!K26&gt;='Jul''09 Multi'!K27,('Jul''09 Multi'!K27*'Jul''09 Multi'!K30/100)*'Jul''09 Multi'!K26,('Bills Jul''09'!$F5*'Jul''09 Multi'!K25/'Jul''09 Multi'!K26*'Jul''09 Multi'!K30/100)*'Jul''09 Multi'!K26)</f>
        <v>185.108</v>
      </c>
      <c r="J22" s="67"/>
    </row>
    <row r="23" spans="1:10" x14ac:dyDescent="0.15">
      <c r="A23" s="47" t="s">
        <v>389</v>
      </c>
      <c r="C23" s="66">
        <f>IF(($F5*'Jul''09 Multi'!E25/'Jul''09 Multi'!E26&gt;'Jul''09 Multi'!E27),('Bills Jul''09'!$F5*'Jul''09 Multi'!E25/'Jul''09 Multi'!E26-'Jul''09 Multi'!E27)*'Jul''09 Multi'!E31/100)*'Jul''09 Multi'!E26</f>
        <v>64.988329999999991</v>
      </c>
      <c r="D23" s="66">
        <f>IF(($F5*'Jul''09 Multi'!F25/'Jul''09 Multi'!F26&gt;'Jul''09 Multi'!F27),('Bills Jul''09'!$F5*'Jul''09 Multi'!F25/'Jul''09 Multi'!F26-'Jul''09 Multi'!F27)*'Jul''09 Multi'!F31/100)*'Jul''09 Multi'!F26</f>
        <v>59.578133999999999</v>
      </c>
      <c r="E23" s="66">
        <f>IF(($F5*'Jul''09 Multi'!G25/'Jul''09 Multi'!G26&gt;'Jul''09 Multi'!G27),('Bills Jul''09'!$F5*'Jul''09 Multi'!G25/'Jul''09 Multi'!G26-'Jul''09 Multi'!G27)*'Jul''09 Multi'!G31/100)*'Jul''09 Multi'!G26</f>
        <v>59.076701200000009</v>
      </c>
      <c r="F23" s="66">
        <f>IF(($F5*'Jul''09 Multi'!H25/'Jul''09 Multi'!H26&gt;'Jul''09 Multi'!H27),('Bills Jul''09'!$F5*'Jul''09 Multi'!H25/'Jul''09 Multi'!H26-'Jul''09 Multi'!H27)*'Jul''09 Multi'!H31/100)*'Jul''09 Multi'!H26</f>
        <v>62.979000000000006</v>
      </c>
      <c r="G23" s="66">
        <f>IF(($F5*'Jul''09 Multi'!I25/'Jul''09 Multi'!I26&gt;'Jul''09 Multi'!I27),('Bills Jul''09'!$F5*'Jul''09 Multi'!I25/'Jul''09 Multi'!I26-'Jul''09 Multi'!I27)*'Jul''09 Multi'!I31/100)*'Jul''09 Multi'!I26</f>
        <v>58.720419999999997</v>
      </c>
      <c r="H23" s="66">
        <f>IF(($F5*'Jul''09 Multi'!J25/'Jul''09 Multi'!J26&gt;'Jul''09 Multi'!J27),('Bills Jul''09'!$F5*'Jul''09 Multi'!J25/'Jul''09 Multi'!J26-'Jul''09 Multi'!J27)*'Jul''09 Multi'!J31/100)*'Jul''09 Multi'!J26</f>
        <v>61.263572000000003</v>
      </c>
      <c r="I23" s="66">
        <f>IF(($F5*'Jul''09 Multi'!K25/'Jul''09 Multi'!K26&gt;'Jul''09 Multi'!K27),('Bills Jul''09'!$F5*'Jul''09 Multi'!K25/'Jul''09 Multi'!K26-'Jul''09 Multi'!K27)*'Jul''09 Multi'!K31/100)*'Jul''09 Multi'!K26</f>
        <v>62.098493600000005</v>
      </c>
      <c r="J23" s="67"/>
    </row>
    <row r="24" spans="1:10" x14ac:dyDescent="0.15">
      <c r="A24" s="47" t="s">
        <v>309</v>
      </c>
      <c r="C24" s="66">
        <f>365*'Jul''09 Multi'!E32/100</f>
        <v>141.08710000000002</v>
      </c>
      <c r="D24" s="66">
        <f>365*'Jul''09 Multi'!F32/100</f>
        <v>162.13300000000001</v>
      </c>
      <c r="E24" s="66">
        <f>365*'Jul''09 Multi'!G32/100</f>
        <v>160.70950000000002</v>
      </c>
      <c r="F24" s="66">
        <f>365*'Jul''09 Multi'!H32/100</f>
        <v>170.23599999999999</v>
      </c>
      <c r="G24" s="66">
        <f>365*'Jul''09 Multi'!I32/100</f>
        <v>143.93775000000002</v>
      </c>
      <c r="H24" s="66">
        <f>365*'Jul''09 Multi'!J32/100</f>
        <v>166.65899999999999</v>
      </c>
      <c r="I24" s="66">
        <f>365*'Jul''09 Multi'!K32/100</f>
        <v>172.32380000000001</v>
      </c>
      <c r="J24" s="67">
        <f>AVERAGE(C24:I24)</f>
        <v>159.58373571428572</v>
      </c>
    </row>
    <row r="25" spans="1:10" x14ac:dyDescent="0.15">
      <c r="A25" s="69" t="s">
        <v>721</v>
      </c>
      <c r="B25" s="70"/>
      <c r="C25" s="71">
        <f>SUM(C20:C24)</f>
        <v>518.94802300000015</v>
      </c>
      <c r="D25" s="71">
        <f t="shared" ref="D25:I25" si="1">SUM(D20:D24)</f>
        <v>526.99363900000003</v>
      </c>
      <c r="E25" s="71">
        <f t="shared" si="1"/>
        <v>522.57180189999997</v>
      </c>
      <c r="F25" s="71">
        <f t="shared" si="1"/>
        <v>555.10289999999998</v>
      </c>
      <c r="G25" s="71">
        <f t="shared" si="1"/>
        <v>502.28683999999998</v>
      </c>
      <c r="H25" s="71">
        <f t="shared" si="1"/>
        <v>541.91775099999995</v>
      </c>
      <c r="I25" s="71">
        <f t="shared" si="1"/>
        <v>552.36201899999992</v>
      </c>
      <c r="J25" s="72">
        <f>AVERAGE(C25:I25)</f>
        <v>531.4547105571429</v>
      </c>
    </row>
    <row r="26" spans="1:10" x14ac:dyDescent="0.15">
      <c r="J26" s="73"/>
    </row>
    <row r="27" spans="1:10" x14ac:dyDescent="0.15">
      <c r="A27" s="64" t="s">
        <v>84</v>
      </c>
      <c r="J27" s="73"/>
    </row>
    <row r="28" spans="1:10" x14ac:dyDescent="0.15">
      <c r="J28" s="73"/>
    </row>
    <row r="29" spans="1:10" x14ac:dyDescent="0.15">
      <c r="A29" s="62" t="s">
        <v>341</v>
      </c>
      <c r="C29" s="50" t="s">
        <v>872</v>
      </c>
      <c r="D29" s="50" t="s">
        <v>396</v>
      </c>
      <c r="E29" s="50" t="s">
        <v>397</v>
      </c>
      <c r="F29" s="50" t="s">
        <v>398</v>
      </c>
      <c r="G29" s="50" t="s">
        <v>163</v>
      </c>
      <c r="H29" s="50" t="s">
        <v>126</v>
      </c>
      <c r="I29" s="50" t="s">
        <v>816</v>
      </c>
      <c r="J29" s="74" t="s">
        <v>729</v>
      </c>
    </row>
    <row r="30" spans="1:10" x14ac:dyDescent="0.15">
      <c r="A30" s="47" t="s">
        <v>667</v>
      </c>
      <c r="C30" s="66">
        <f>IF($F5*'Jul''09 Envestra'!E7/'Jul''09 Envestra'!E8&gt;='Jul''09 Envestra'!E11,('Jul''09 Envestra'!E11*'Jul''09 Envestra'!E13/100)*'Jul''09 Envestra'!E8,($F5*'Jul''09 Envestra'!E7/'Jul''09 Envestra'!E8*'Jul''09 Envestra'!E13/100)*'Jul''09 Envestra'!E8)</f>
        <v>113.256</v>
      </c>
      <c r="D30" s="66">
        <f>IF($F5*'Jul''09 Envestra'!F7/'Jul''09 Envestra'!F8&gt;='Jul''09 Envestra'!F11,('Jul''09 Envestra'!F11*'Jul''09 Envestra'!F13/100)*'Jul''09 Envestra'!F8,($F5*'Jul''09 Envestra'!F7/'Jul''09 Envestra'!F8*'Jul''09 Envestra'!F13/100)*'Jul''09 Envestra'!F8)</f>
        <v>112.81599999999999</v>
      </c>
      <c r="E30" s="66">
        <f>IF($F5*'Jul''09 Envestra'!G7/'Jul''09 Envestra'!G8&gt;='Jul''09 Envestra'!G11,('Jul''09 Envestra'!G11*'Jul''09 Envestra'!G13/100)*'Jul''09 Envestra'!G8,($F5*'Jul''09 Envestra'!G7/'Jul''09 Envestra'!G8*'Jul''09 Envestra'!G13/100)*'Jul''09 Envestra'!G8)</f>
        <v>112.684</v>
      </c>
      <c r="F30" s="66">
        <f>IF($F5*'Jul''09 Envestra'!H7/'Jul''09 Envestra'!H8&gt;='Jul''09 Envestra'!H11,('Jul''09 Envestra'!H11*'Jul''09 Envestra'!H13/100)*'Jul''09 Envestra'!H8,($F5*'Jul''09 Envestra'!H7/'Jul''09 Envestra'!H8*'Jul''09 Envestra'!H13/100)*'Jul''09 Envestra'!H8)</f>
        <v>117.6</v>
      </c>
      <c r="G30" s="66">
        <f>IF($F5*'Jul''09 Envestra'!I7/'Jul''09 Envestra'!I8&gt;='Jul''09 Envestra'!I11,('Jul''09 Envestra'!I11*'Jul''09 Envestra'!I13/100)*'Jul''09 Envestra'!I8,($F5*'Jul''09 Envestra'!I7/'Jul''09 Envestra'!I8*'Jul''09 Envestra'!I13/100)*'Jul''09 Envestra'!I8)</f>
        <v>109.12</v>
      </c>
      <c r="H30" s="66">
        <f>IF($F5*'Jul''09 Envestra'!J7/'Jul''09 Envestra'!J8&gt;='Jul''09 Envestra'!J11,('Jul''09 Envestra'!J11*'Jul''09 Envestra'!J13/100)*'Jul''09 Envestra'!J8,($F5*'Jul''09 Envestra'!J7/'Jul''09 Envestra'!J8*'Jul''09 Envestra'!J13/100)*'Jul''09 Envestra'!J8)</f>
        <v>111.39200000000001</v>
      </c>
      <c r="I30" s="66">
        <f>IF($F5*'Jul''09 Envestra'!K7/'Jul''09 Envestra'!K8&gt;='Jul''09 Envestra'!K11,('Jul''09 Envestra'!K11*'Jul''09 Envestra'!K13/100)*'Jul''09 Envestra'!K8,($F5*'Jul''09 Envestra'!K7/'Jul''09 Envestra'!K8*'Jul''09 Envestra'!K13/100)*'Jul''09 Envestra'!K8)</f>
        <v>114.5232</v>
      </c>
      <c r="J30" s="67"/>
    </row>
    <row r="31" spans="1:10" x14ac:dyDescent="0.15">
      <c r="A31" s="47" t="s">
        <v>170</v>
      </c>
      <c r="C31" s="66">
        <f>IF($F5*'Jul''09 Envestra'!E7/'Jul''09 Envestra'!E8&lt;'Jul''09 Envestra'!E11,0,IF($F5*'Jul''09 Envestra'!E7/'Jul''09 Envestra'!E8&lt;='Jul''09 Envestra'!E12,($F5*'Jul''09 Envestra'!E7/'Jul''09 Envestra'!E8-'Jul''09 Envestra'!E11)*('Jul''09 Envestra'!E14/100)*'Jul''09 Envestra'!E8,('Jul''09 Envestra'!E12-'Jul''09 Envestra'!E11)*('Jul''09 Envestra'!E14/100)*'Jul''09 Envestra'!E8))</f>
        <v>26.584700999999999</v>
      </c>
      <c r="D31" s="66">
        <f>IF($F5*'Jul''09 Envestra'!F7/'Jul''09 Envestra'!F8&lt;'Jul''09 Envestra'!F11,0,IF($F5*'Jul''09 Envestra'!F7/'Jul''09 Envestra'!F8&lt;='Jul''09 Envestra'!F12,($F5*'Jul''09 Envestra'!F7/'Jul''09 Envestra'!F8-'Jul''09 Envestra'!F11)*('Jul''09 Envestra'!F14/100)*'Jul''09 Envestra'!F8,('Jul''09 Envestra'!F12-'Jul''09 Envestra'!F11)*('Jul''09 Envestra'!F14/100)*'Jul''09 Envestra'!F8))</f>
        <v>26.476954900000003</v>
      </c>
      <c r="E31" s="66">
        <f>IF($F5*'Jul''09 Envestra'!G7/'Jul''09 Envestra'!G8&lt;'Jul''09 Envestra'!G11,0,IF($F5*'Jul''09 Envestra'!G7/'Jul''09 Envestra'!G8&lt;='Jul''09 Envestra'!G12,($F5*'Jul''09 Envestra'!G7/'Jul''09 Envestra'!G8-'Jul''09 Envestra'!G11)*('Jul''09 Envestra'!G14/100)*'Jul''09 Envestra'!G8,('Jul''09 Envestra'!G12-'Jul''09 Envestra'!G11)*('Jul''09 Envestra'!G14/100)*'Jul''09 Envestra'!G8))</f>
        <v>26.446170300000002</v>
      </c>
      <c r="F31" s="66">
        <f>IF($F5*'Jul''09 Envestra'!H7/'Jul''09 Envestra'!H8&lt;'Jul''09 Envestra'!H11,0,IF($F5*'Jul''09 Envestra'!H7/'Jul''09 Envestra'!H8&lt;='Jul''09 Envestra'!H12,($F5*'Jul''09 Envestra'!H7/'Jul''09 Envestra'!H8-'Jul''09 Envestra'!H11)*('Jul''09 Envestra'!H14/100)*'Jul''09 Envestra'!H8,('Jul''09 Envestra'!H12-'Jul''09 Envestra'!H11)*('Jul''09 Envestra'!H14/100)*'Jul''09 Envestra'!H8))</f>
        <v>0</v>
      </c>
      <c r="G31" s="66">
        <f>IF($F5*'Jul''09 Envestra'!I7/'Jul''09 Envestra'!I8&lt;'Jul''09 Envestra'!I11,0,IF($F5*'Jul''09 Envestra'!I7/'Jul''09 Envestra'!I8&lt;='Jul''09 Envestra'!I12,($F5*'Jul''09 Envestra'!I7/'Jul''09 Envestra'!I8-'Jul''09 Envestra'!I11)*('Jul''09 Envestra'!I14/100)*'Jul''09 Envestra'!I8,('Jul''09 Envestra'!I12-'Jul''09 Envestra'!I11)*('Jul''09 Envestra'!I14/100)*'Jul''09 Envestra'!I8))</f>
        <v>25.727129999999999</v>
      </c>
      <c r="H31" s="66">
        <f>IF($F5*'Jul''09 Envestra'!J7/'Jul''09 Envestra'!J8&lt;'Jul''09 Envestra'!J11,0,IF($F5*'Jul''09 Envestra'!J7/'Jul''09 Envestra'!J8&lt;='Jul''09 Envestra'!J12,($F5*'Jul''09 Envestra'!J7/'Jul''09 Envestra'!J8-'Jul''09 Envestra'!J11)*('Jul''09 Envestra'!J14/100)*'Jul''09 Envestra'!J8,('Jul''09 Envestra'!J12-'Jul''09 Envestra'!J11)*('Jul''09 Envestra'!J14/100)*'Jul''09 Envestra'!J8))</f>
        <v>26.142922000000002</v>
      </c>
      <c r="I31" s="66">
        <f>IF($F5*'Jul''09 Envestra'!K7/'Jul''09 Envestra'!K8&lt;'Jul''09 Envestra'!K11,0,IF($F5*'Jul''09 Envestra'!K7/'Jul''09 Envestra'!K8&lt;='Jul''09 Envestra'!K12,($F5*'Jul''09 Envestra'!K7/'Jul''09 Envestra'!K8-'Jul''09 Envestra'!K11)*('Jul''09 Envestra'!K14/100)*'Jul''09 Envestra'!K8,('Jul''09 Envestra'!K12-'Jul''09 Envestra'!K11)*('Jul''09 Envestra'!K14/100)*'Jul''09 Envestra'!K8))</f>
        <v>26.877154700000002</v>
      </c>
      <c r="J31" s="67"/>
    </row>
    <row r="32" spans="1:10" x14ac:dyDescent="0.15">
      <c r="A32" s="47" t="s">
        <v>868</v>
      </c>
      <c r="C32" s="66">
        <f>IF(($F5*'Jul''09 Envestra'!E7/'Jul''09 Envestra'!E8&gt;'Jul''09 Envestra'!E12),($F5*'Jul''09 Envestra'!E7/'Jul''09 Envestra'!E8-'Jul''09 Envestra'!E12)*'Jul''09 Envestra'!E15/100)*'Jul''09 Envestra'!E8</f>
        <v>0</v>
      </c>
      <c r="D32" s="66">
        <f>IF(($F5*'Jul''09 Envestra'!F7/'Jul''09 Envestra'!F8&gt;'Jul''09 Envestra'!F12),($F5*'Jul''09 Envestra'!F7/'Jul''09 Envestra'!F8-'Jul''09 Envestra'!F12)*'Jul''09 Envestra'!F15/100)*'Jul''09 Envestra'!F8</f>
        <v>0</v>
      </c>
      <c r="E32" s="66">
        <f>IF(($F5*'Jul''09 Envestra'!G7/'Jul''09 Envestra'!G8&gt;'Jul''09 Envestra'!G12),($F5*'Jul''09 Envestra'!G7/'Jul''09 Envestra'!G8-'Jul''09 Envestra'!G12)*'Jul''09 Envestra'!G15/100)*'Jul''09 Envestra'!G8</f>
        <v>0</v>
      </c>
      <c r="F32" s="66">
        <f>IF(($F5*'Jul''09 Envestra'!H7/'Jul''09 Envestra'!H8&gt;'Jul''09 Envestra'!H12),($F5*'Jul''09 Envestra'!H7/'Jul''09 Envestra'!H8-'Jul''09 Envestra'!H12)*'Jul''09 Envestra'!H15/100)*'Jul''09 Envestra'!H8</f>
        <v>27.786099999999998</v>
      </c>
      <c r="G32" s="66">
        <f>IF(($F5*'Jul''09 Envestra'!I7/'Jul''09 Envestra'!I8&gt;'Jul''09 Envestra'!I12),($F5*'Jul''09 Envestra'!I7/'Jul''09 Envestra'!I8-'Jul''09 Envestra'!I12)*'Jul''09 Envestra'!I15/100)*'Jul''09 Envestra'!I8</f>
        <v>0</v>
      </c>
      <c r="H32" s="66">
        <f>IF(($F5*'Jul''09 Envestra'!J7/'Jul''09 Envestra'!J8&gt;'Jul''09 Envestra'!J12),($F5*'Jul''09 Envestra'!J7/'Jul''09 Envestra'!J8-'Jul''09 Envestra'!J12)*'Jul''09 Envestra'!J15/100)*'Jul''09 Envestra'!J8</f>
        <v>0</v>
      </c>
      <c r="I32" s="66">
        <f>IF(($F5*'Jul''09 Envestra'!K7/'Jul''09 Envestra'!K8&gt;'Jul''09 Envestra'!K12),($F5*'Jul''09 Envestra'!K7/'Jul''09 Envestra'!K8-'Jul''09 Envestra'!K12)*'Jul''09 Envestra'!K15/100)*'Jul''09 Envestra'!K8</f>
        <v>0</v>
      </c>
      <c r="J32" s="68"/>
    </row>
    <row r="33" spans="1:10" x14ac:dyDescent="0.15">
      <c r="A33" s="47" t="s">
        <v>744</v>
      </c>
      <c r="C33" s="66">
        <f>IF($F5*'Jul''09 Envestra'!E9/'Jul''09 Envestra'!E10&gt;='Jul''09 Envestra'!E11,('Jul''09 Envestra'!E11*'Jul''09 Envestra'!E16/100)*'Jul''09 Envestra'!E10,($F5*'Jul''09 Envestra'!E9/'Jul''09 Envestra'!E10*'Jul''09 Envestra'!E16/100)*'Jul''09 Envestra'!E10)</f>
        <v>216.65600000000003</v>
      </c>
      <c r="D33" s="66">
        <f>IF($F5*'Jul''09 Envestra'!F9/'Jul''09 Envestra'!F10&gt;='Jul''09 Envestra'!F11,('Jul''09 Envestra'!F11*'Jul''09 Envestra'!F16/100)*'Jul''09 Envestra'!F10,($F5*'Jul''09 Envestra'!F9/'Jul''09 Envestra'!F10*'Jul''09 Envestra'!F16/100)*'Jul''09 Envestra'!F10)</f>
        <v>215.89919999999998</v>
      </c>
      <c r="E33" s="66">
        <f>IF($F5*'Jul''09 Envestra'!G9/'Jul''09 Envestra'!G10&gt;='Jul''09 Envestra'!G11,('Jul''09 Envestra'!G11*'Jul''09 Envestra'!G16/100)*'Jul''09 Envestra'!G10,($F5*'Jul''09 Envestra'!G9/'Jul''09 Envestra'!G10*'Jul''09 Envestra'!G16/100)*'Jul''09 Envestra'!G10)</f>
        <v>215.6352</v>
      </c>
      <c r="F33" s="66">
        <f>IF($F5*'Jul''09 Envestra'!H9/'Jul''09 Envestra'!H10&gt;='Jul''09 Envestra'!H11,('Jul''09 Envestra'!H11*'Jul''09 Envestra'!H16/100)*'Jul''09 Envestra'!H10,($F5*'Jul''09 Envestra'!H9/'Jul''09 Envestra'!H10*'Jul''09 Envestra'!H16/100)*'Jul''09 Envestra'!H10)</f>
        <v>227.2</v>
      </c>
      <c r="G33" s="66">
        <f>IF($F5*'Jul''09 Envestra'!I9/'Jul''09 Envestra'!I10&gt;='Jul''09 Envestra'!I11,('Jul''09 Envestra'!I11*'Jul''09 Envestra'!I16/100)*'Jul''09 Envestra'!I10,($F5*'Jul''09 Envestra'!I9/'Jul''09 Envestra'!I10*'Jul''09 Envestra'!I16/100)*'Jul''09 Envestra'!I10)</f>
        <v>209.44</v>
      </c>
      <c r="H33" s="66">
        <f>IF($F5*'Jul''09 Envestra'!J9/'Jul''09 Envestra'!J10&gt;='Jul''09 Envestra'!J11,('Jul''09 Envestra'!J11*'Jul''09 Envestra'!J16/100)*'Jul''09 Envestra'!J10,($F5*'Jul''09 Envestra'!J9/'Jul''09 Envestra'!J10*'Jul''09 Envestra'!J16/100)*'Jul''09 Envestra'!J10)</f>
        <v>213.16800000000001</v>
      </c>
      <c r="I33" s="66">
        <f>IF($F5*'Jul''09 Envestra'!K9/'Jul''09 Envestra'!K10&gt;='Jul''09 Envestra'!K11,('Jul''09 Envestra'!K11*'Jul''09 Envestra'!K16/100)*'Jul''09 Envestra'!K10,($F5*'Jul''09 Envestra'!K9/'Jul''09 Envestra'!K10*'Jul''09 Envestra'!K16/100)*'Jul''09 Envestra'!K10)</f>
        <v>219.15520000000001</v>
      </c>
      <c r="J33" s="67"/>
    </row>
    <row r="34" spans="1:10" x14ac:dyDescent="0.15">
      <c r="A34" s="47" t="s">
        <v>389</v>
      </c>
      <c r="C34" s="66">
        <f>IF($F5*'Jul''09 Envestra'!E9/'Jul''09 Envestra'!E10&lt;'Jul''09 Envestra'!E11,0,IF($F5*'Jul''09 Envestra'!E9/'Jul''09 Envestra'!E10&lt;='Jul''09 Envestra'!E12,($F5*'Jul''09 Envestra'!E9/'Jul''09 Envestra'!E10-'Jul''09 Envestra'!E11)*('Jul''09 Envestra'!E17/100)*'Jul''09 Envestra'!E10,('Jul''09 Envestra'!E12-'Jul''09 Envestra'!E11)*('Jul''09 Envestra'!E17/100)*'Jul''09 Envestra'!E10))</f>
        <v>51.454259999999998</v>
      </c>
      <c r="D34" s="66">
        <f>IF($F5*'Jul''09 Envestra'!F9/'Jul''09 Envestra'!F10&lt;'Jul''09 Envestra'!F11,0,IF($F5*'Jul''09 Envestra'!F9/'Jul''09 Envestra'!F10&lt;='Jul''09 Envestra'!F12,($F5*'Jul''09 Envestra'!F9/'Jul''09 Envestra'!F10-'Jul''09 Envestra'!F11)*('Jul''09 Envestra'!F17/100)*'Jul''09 Envestra'!F10,('Jul''09 Envestra'!F12-'Jul''09 Envestra'!F11)*('Jul''09 Envestra'!F17/100)*'Jul''09 Envestra'!F10))</f>
        <v>51.273950199999994</v>
      </c>
      <c r="E34" s="66">
        <f>IF($F5*'Jul''09 Envestra'!G9/'Jul''09 Envestra'!G10&lt;'Jul''09 Envestra'!G11,0,IF($F5*'Jul''09 Envestra'!G9/'Jul''09 Envestra'!G10&lt;='Jul''09 Envestra'!G12,($F5*'Jul''09 Envestra'!G9/'Jul''09 Envestra'!G10-'Jul''09 Envestra'!G11)*('Jul''09 Envestra'!G17/100)*'Jul''09 Envestra'!G10,('Jul''09 Envestra'!G12-'Jul''09 Envestra'!G11)*('Jul''09 Envestra'!G17/100)*'Jul''09 Envestra'!G10))</f>
        <v>51.212381000000001</v>
      </c>
      <c r="F34" s="66">
        <f>IF($F5*'Jul''09 Envestra'!H9/'Jul''09 Envestra'!H10&lt;'Jul''09 Envestra'!H11,0,IF($F5*'Jul''09 Envestra'!H9/'Jul''09 Envestra'!H10&lt;='Jul''09 Envestra'!H12,($F5*'Jul''09 Envestra'!H9/'Jul''09 Envestra'!H10-'Jul''09 Envestra'!H11)*('Jul''09 Envestra'!H17/100)*'Jul''09 Envestra'!H10,('Jul''09 Envestra'!H12-'Jul''09 Envestra'!H11)*('Jul''09 Envestra'!H17/100)*'Jul''09 Envestra'!H10))</f>
        <v>0</v>
      </c>
      <c r="G34" s="66">
        <f>IF($F5*'Jul''09 Envestra'!I9/'Jul''09 Envestra'!I10&lt;'Jul''09 Envestra'!I11,0,IF($F5*'Jul''09 Envestra'!I9/'Jul''09 Envestra'!I10&lt;='Jul''09 Envestra'!I12,($F5*'Jul''09 Envestra'!I9/'Jul''09 Envestra'!I10-'Jul''09 Envestra'!I11)*('Jul''09 Envestra'!I17/100)*'Jul''09 Envestra'!I10,('Jul''09 Envestra'!I12-'Jul''09 Envestra'!I11)*('Jul''09 Envestra'!I17/100)*'Jul''09 Envestra'!I10))</f>
        <v>49.695140000000009</v>
      </c>
      <c r="H34" s="66">
        <f>IF($F5*'Jul''09 Envestra'!J9/'Jul''09 Envestra'!J10&lt;'Jul''09 Envestra'!J11,0,IF($F5*'Jul''09 Envestra'!J9/'Jul''09 Envestra'!J10&lt;='Jul''09 Envestra'!J12,($F5*'Jul''09 Envestra'!J9/'Jul''09 Envestra'!J10-'Jul''09 Envestra'!J11)*('Jul''09 Envestra'!J17/100)*'Jul''09 Envestra'!J10,('Jul''09 Envestra'!J12-'Jul''09 Envestra'!J11)*('Jul''09 Envestra'!J17/100)*'Jul''09 Envestra'!J10))</f>
        <v>50.626674000000001</v>
      </c>
      <c r="I34" s="66">
        <f>IF($F5*'Jul''09 Envestra'!K9/'Jul''09 Envestra'!K10&lt;'Jul''09 Envestra'!K11,0,IF($F5*'Jul''09 Envestra'!K9/'Jul''09 Envestra'!K10&lt;='Jul''09 Envestra'!K12,($F5*'Jul''09 Envestra'!K9/'Jul''09 Envestra'!K10-'Jul''09 Envestra'!K11)*('Jul''09 Envestra'!K17/100)*'Jul''09 Envestra'!K10,('Jul''09 Envestra'!K12-'Jul''09 Envestra'!K11)*('Jul''09 Envestra'!K17/100)*'Jul''09 Envestra'!K10))</f>
        <v>52.047962999999996</v>
      </c>
      <c r="J34" s="67"/>
    </row>
    <row r="35" spans="1:10" x14ac:dyDescent="0.15">
      <c r="A35" s="47" t="s">
        <v>742</v>
      </c>
      <c r="C35" s="66">
        <f>IF(($F5*'Jul''09 Envestra'!E9/'Jul''09 Envestra'!E10&gt;'Jul''09 Envestra'!E12),($F5*'Jul''09 Envestra'!E9/'Jul''09 Envestra'!E10-'Jul''09 Envestra'!E12)*'Jul''09 Envestra'!E18/100)*'Jul''09 Envestra'!E10</f>
        <v>0</v>
      </c>
      <c r="D35" s="66">
        <f>IF(($F5*'Jul''09 Envestra'!F9/'Jul''09 Envestra'!F10&gt;'Jul''09 Envestra'!F12),($F5*'Jul''09 Envestra'!F9/'Jul''09 Envestra'!F10-'Jul''09 Envestra'!F12)*'Jul''09 Envestra'!F18/100)*'Jul''09 Envestra'!F10</f>
        <v>0</v>
      </c>
      <c r="E35" s="66">
        <f>IF(($F5*'Jul''09 Envestra'!G9/'Jul''09 Envestra'!G10&gt;'Jul''09 Envestra'!G12),($F5*'Jul''09 Envestra'!G9/'Jul''09 Envestra'!G10-'Jul''09 Envestra'!G12)*'Jul''09 Envestra'!G18/100)*'Jul''09 Envestra'!G10</f>
        <v>0</v>
      </c>
      <c r="F35" s="66">
        <f>IF(($F5*'Jul''09 Envestra'!H9/'Jul''09 Envestra'!H10&gt;'Jul''09 Envestra'!H12),($F5*'Jul''09 Envestra'!H9/'Jul''09 Envestra'!H10-'Jul''09 Envestra'!H12)*'Jul''09 Envestra'!H18/100)*'Jul''09 Envestra'!H10</f>
        <v>53.972999999999999</v>
      </c>
      <c r="G35" s="66">
        <f>IF(($F5*'Jul''09 Envestra'!I9/'Jul''09 Envestra'!I10&gt;'Jul''09 Envestra'!I12),($F5*'Jul''09 Envestra'!I9/'Jul''09 Envestra'!I10-'Jul''09 Envestra'!I12)*'Jul''09 Envestra'!I18/100)*'Jul''09 Envestra'!I10</f>
        <v>0</v>
      </c>
      <c r="H35" s="66">
        <f>IF(($F5*'Jul''09 Envestra'!J9/'Jul''09 Envestra'!J10&gt;'Jul''09 Envestra'!J12),($F5*'Jul''09 Envestra'!J9/'Jul''09 Envestra'!J10-'Jul''09 Envestra'!J12)*'Jul''09 Envestra'!J18/100)*'Jul''09 Envestra'!J10</f>
        <v>0</v>
      </c>
      <c r="I35" s="66">
        <f>IF(($F5*'Jul''09 Envestra'!K9/'Jul''09 Envestra'!K10&gt;'Jul''09 Envestra'!K12),($F5*'Jul''09 Envestra'!K9/'Jul''09 Envestra'!K10-'Jul''09 Envestra'!K12)*'Jul''09 Envestra'!K18/100)*'Jul''09 Envestra'!K10</f>
        <v>0</v>
      </c>
      <c r="J35" s="67"/>
    </row>
    <row r="36" spans="1:10" x14ac:dyDescent="0.15">
      <c r="A36" s="47" t="s">
        <v>309</v>
      </c>
      <c r="C36" s="66">
        <f>365*'Jul''09 Envestra'!E19/100</f>
        <v>164.13319999999999</v>
      </c>
      <c r="D36" s="66">
        <f>365*'Jul''09 Envestra'!F19/100</f>
        <v>165.19899999999998</v>
      </c>
      <c r="E36" s="66">
        <f>365*'Jul''09 Envestra'!G19/100</f>
        <v>163.447</v>
      </c>
      <c r="F36" s="66">
        <f>365*'Jul''09 Envestra'!H19/100</f>
        <v>171.65950000000001</v>
      </c>
      <c r="G36" s="66">
        <f>365*'Jul''09 Envestra'!I19/100</f>
        <v>156.2638</v>
      </c>
      <c r="H36" s="66">
        <f>365*'Jul''09 Envestra'!J19/100</f>
        <v>161.62200000000001</v>
      </c>
      <c r="I36" s="66">
        <f>365*'Jul''09 Envestra'!K19/100</f>
        <v>183.64610000000002</v>
      </c>
      <c r="J36" s="67">
        <f>AVERAGE(C36:I36)</f>
        <v>166.56722857142856</v>
      </c>
    </row>
    <row r="37" spans="1:10" x14ac:dyDescent="0.15">
      <c r="A37" s="69" t="s">
        <v>721</v>
      </c>
      <c r="B37" s="70"/>
      <c r="C37" s="71">
        <f>SUM(C30:C36)</f>
        <v>572.08416099999999</v>
      </c>
      <c r="D37" s="71">
        <f t="shared" ref="D37:I37" si="2">SUM(D30:D36)</f>
        <v>571.66510510000001</v>
      </c>
      <c r="E37" s="71">
        <f t="shared" si="2"/>
        <v>569.42475130000003</v>
      </c>
      <c r="F37" s="71">
        <f t="shared" si="2"/>
        <v>598.21860000000004</v>
      </c>
      <c r="G37" s="71">
        <f t="shared" si="2"/>
        <v>550.24606999999992</v>
      </c>
      <c r="H37" s="71">
        <f t="shared" si="2"/>
        <v>562.95159600000011</v>
      </c>
      <c r="I37" s="71">
        <f t="shared" si="2"/>
        <v>596.24961770000004</v>
      </c>
      <c r="J37" s="72">
        <f>AVERAGE(C37:I37)</f>
        <v>574.40570015714286</v>
      </c>
    </row>
    <row r="38" spans="1:10" x14ac:dyDescent="0.15">
      <c r="J38" s="75"/>
    </row>
    <row r="39" spans="1:10" x14ac:dyDescent="0.15">
      <c r="A39" s="62" t="s">
        <v>861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816</v>
      </c>
      <c r="J39" s="65" t="s">
        <v>729</v>
      </c>
    </row>
    <row r="40" spans="1:10" x14ac:dyDescent="0.15">
      <c r="A40" s="47" t="s">
        <v>667</v>
      </c>
      <c r="C40" s="66">
        <f>IF($F5*'Jul''09 Envestra'!E23/'Jul''09 Envestra'!E24&gt;='Jul''09 Envestra'!E27,('Jul''09 Envestra'!E27*'Jul''09 Envestra'!E28/100)*'Jul''09 Envestra'!E24,('Bills Jul''09'!$F5*'Jul''09 Envestra'!E23/'Jul''09 Envestra'!E24*'Jul''09 Envestra'!E28/100)*'Jul''09 Envestra'!E24)</f>
        <v>87.155199999999979</v>
      </c>
      <c r="D40" s="66">
        <f>IF($F5*'Jul''09 Envestra'!F23/'Jul''09 Envestra'!F24&gt;='Jul''09 Envestra'!F27,('Jul''09 Envestra'!F27*'Jul''09 Envestra'!F28/100)*'Jul''09 Envestra'!F24,('Bills Jul''09'!$F5*'Jul''09 Envestra'!F23/'Jul''09 Envestra'!F24*'Jul''09 Envestra'!F28/100)*'Jul''09 Envestra'!F24)</f>
        <v>86.873599999999982</v>
      </c>
      <c r="E40" s="66">
        <f>IF($F5*'Jul''09 Envestra'!G23/'Jul''09 Envestra'!G24&gt;='Jul''09 Envestra'!G27,('Jul''09 Envestra'!G27*'Jul''09 Envestra'!G28/100)*'Jul''09 Envestra'!G24,('Bills Jul''09'!$F5*'Jul''09 Envestra'!G23/'Jul''09 Envestra'!G24*'Jul''09 Envestra'!G28/100)*'Jul''09 Envestra'!G24)</f>
        <v>85.536000000000001</v>
      </c>
      <c r="F40" s="66">
        <f>IF($F5*'Jul''09 Envestra'!H23/'Jul''09 Envestra'!H24&gt;='Jul''09 Envestra'!H27,('Jul''09 Envestra'!H27*'Jul''09 Envestra'!H28/100)*'Jul''09 Envestra'!H24,('Bills Jul''09'!$F5*'Jul''09 Envestra'!H23/'Jul''09 Envestra'!H24*'Jul''09 Envestra'!H28/100)*'Jul''09 Envestra'!H24)</f>
        <v>91.52</v>
      </c>
      <c r="G40" s="66">
        <f>IF($F5*'Jul''09 Envestra'!I23/'Jul''09 Envestra'!I24&gt;='Jul''09 Envestra'!I27,('Jul''09 Envestra'!I27*'Jul''09 Envestra'!I28/100)*'Jul''09 Envestra'!I24,('Bills Jul''09'!$F5*'Jul''09 Envestra'!I23/'Jul''09 Envestra'!I24*'Jul''09 Envestra'!I28/100)*'Jul''09 Envestra'!I24)</f>
        <v>84.48</v>
      </c>
      <c r="H40" s="66">
        <f>IF($F5*'Jul''09 Envestra'!J23/'Jul''09 Envestra'!J24&gt;='Jul''09 Envestra'!J27,('Jul''09 Envestra'!J27*'Jul''09 Envestra'!J28/100)*'Jul''09 Envestra'!J24,('Bills Jul''09'!$F5*'Jul''09 Envestra'!J23/'Jul''09 Envestra'!J24*'Jul''09 Envestra'!J28/100)*'Jul''09 Envestra'!J24)</f>
        <v>89.28</v>
      </c>
      <c r="I40" s="66">
        <f>IF($F5*'Jul''09 Envestra'!K23/'Jul''09 Envestra'!K24&gt;='Jul''09 Envestra'!K27,('Jul''09 Envestra'!K27*'Jul''09 Envestra'!K28/100)*'Jul''09 Envestra'!K24,('Bills Jul''09'!$F5*'Jul''09 Envestra'!K23/'Jul''09 Envestra'!K24*'Jul''09 Envestra'!K28/100)*'Jul''09 Envestra'!K24)</f>
        <v>90.090879999999999</v>
      </c>
      <c r="J40" s="67"/>
    </row>
    <row r="41" spans="1:10" x14ac:dyDescent="0.15">
      <c r="A41" s="47" t="s">
        <v>868</v>
      </c>
      <c r="C41" s="66">
        <f>IF(($F5*'Jul''09 Envestra'!E23/'Jul''09 Envestra'!E24&gt;'Jul''09 Envestra'!E27),('Bills Jul''09'!$F5*'Jul''09 Envestra'!E23/'Jul''09 Envestra'!E24-'Jul''09 Envestra'!E27)*'Jul''09 Envestra'!E29/100)*'Jul''09 Envestra'!E24</f>
        <v>43.231188000000003</v>
      </c>
      <c r="D41" s="66">
        <f>IF(($F5*'Jul''09 Envestra'!F23/'Jul''09 Envestra'!F24&gt;'Jul''09 Envestra'!F27),('Bills Jul''09'!$F5*'Jul''09 Envestra'!F23/'Jul''09 Envestra'!F24-'Jul''09 Envestra'!F27)*'Jul''09 Envestra'!F29/100)*'Jul''09 Envestra'!F24</f>
        <v>43.112420999999998</v>
      </c>
      <c r="E41" s="66">
        <f>IF(($F5*'Jul''09 Envestra'!G23/'Jul''09 Envestra'!G24&gt;'Jul''09 Envestra'!G27),('Bills Jul''09'!$F5*'Jul''09 Envestra'!G23/'Jul''09 Envestra'!G24-'Jul''09 Envestra'!G27)*'Jul''09 Envestra'!G29/100)*'Jul''09 Envestra'!G24</f>
        <v>42.439408</v>
      </c>
      <c r="F41" s="66">
        <f>IF(($F5*'Jul''09 Envestra'!H23/'Jul''09 Envestra'!H24&gt;'Jul''09 Envestra'!H27),('Bills Jul''09'!$F5*'Jul''09 Envestra'!H23/'Jul''09 Envestra'!H24-'Jul''09 Envestra'!H27)*'Jul''09 Envestra'!H29/100)*'Jul''09 Envestra'!H24</f>
        <v>45.707300000000004</v>
      </c>
      <c r="G41" s="66">
        <f>IF(($F5*'Jul''09 Envestra'!I23/'Jul''09 Envestra'!I24&gt;'Jul''09 Envestra'!I27),('Bills Jul''09'!$F5*'Jul''09 Envestra'!I23/'Jul''09 Envestra'!I24-'Jul''09 Envestra'!I27)*'Jul''09 Envestra'!I29/100)*'Jul''09 Envestra'!I24</f>
        <v>41.964339999999993</v>
      </c>
      <c r="H41" s="66">
        <f>IF(($F5*'Jul''09 Envestra'!J23/'Jul''09 Envestra'!J24&gt;'Jul''09 Envestra'!J27),('Bills Jul''09'!$F5*'Jul''09 Envestra'!J23/'Jul''09 Envestra'!J24-'Jul''09 Envestra'!J27)*'Jul''09 Envestra'!J29/100)*'Jul''09 Envestra'!J24</f>
        <v>44.296492000000001</v>
      </c>
      <c r="I41" s="66">
        <f>IF(($F5*'Jul''09 Envestra'!K23/'Jul''09 Envestra'!K24&gt;'Jul''09 Envestra'!K27),('Bills Jul''09'!$F5*'Jul''09 Envestra'!K23/'Jul''09 Envestra'!K24-'Jul''09 Envestra'!K27)*'Jul''09 Envestra'!K29/100)*'Jul''09 Envestra'!K24</f>
        <v>44.699939899999997</v>
      </c>
      <c r="J41" s="68"/>
    </row>
    <row r="42" spans="1:10" x14ac:dyDescent="0.15">
      <c r="A42" s="47" t="s">
        <v>744</v>
      </c>
      <c r="C42" s="66">
        <f>IF($F5*'Jul''09 Envestra'!E25/'Jul''09 Envestra'!E26&gt;='Jul''09 Envestra'!E27,('Jul''09 Envestra'!E27*'Jul''09 Envestra'!E30/100)*'Jul''09 Envestra'!E26,('Bills Jul''09'!$F5*'Jul''09 Envestra'!E25/'Jul''09 Envestra'!E26*'Jul''09 Envestra'!E30/100)*'Jul''09 Envestra'!E26)</f>
        <v>163.6096</v>
      </c>
      <c r="D42" s="66">
        <f>IF($F5*'Jul''09 Envestra'!F25/'Jul''09 Envestra'!F26&gt;='Jul''09 Envestra'!F27,('Jul''09 Envestra'!F27*'Jul''09 Envestra'!F30/100)*'Jul''09 Envestra'!F26,('Bills Jul''09'!$F5*'Jul''09 Envestra'!F25/'Jul''09 Envestra'!F26*'Jul''09 Envestra'!F30/100)*'Jul''09 Envestra'!F26)</f>
        <v>163.18719999999999</v>
      </c>
      <c r="E42" s="66">
        <f>IF($F5*'Jul''09 Envestra'!G25/'Jul''09 Envestra'!G26&gt;='Jul''09 Envestra'!G27,('Jul''09 Envestra'!G27*'Jul''09 Envestra'!G30/100)*'Jul''09 Envestra'!G26,('Bills Jul''09'!$F5*'Jul''09 Envestra'!G25/'Jul''09 Envestra'!G26*'Jul''09 Envestra'!G30/100)*'Jul''09 Envestra'!G26)</f>
        <v>160.61055999999999</v>
      </c>
      <c r="F42" s="66">
        <f>IF($F5*'Jul''09 Envestra'!H25/'Jul''09 Envestra'!H26&gt;='Jul''09 Envestra'!H27,('Jul''09 Envestra'!H27*'Jul''09 Envestra'!H30/100)*'Jul''09 Envestra'!H26,('Bills Jul''09'!$F5*'Jul''09 Envestra'!H25/'Jul''09 Envestra'!H26*'Jul''09 Envestra'!H30/100)*'Jul''09 Envestra'!H26)</f>
        <v>171.52</v>
      </c>
      <c r="G42" s="66">
        <f>IF($F5*'Jul''09 Envestra'!I25/'Jul''09 Envestra'!I26&gt;='Jul''09 Envestra'!I27,('Jul''09 Envestra'!I27*'Jul''09 Envestra'!I30/100)*'Jul''09 Envestra'!I26,('Bills Jul''09'!$F5*'Jul''09 Envestra'!I25/'Jul''09 Envestra'!I26*'Jul''09 Envestra'!I30/100)*'Jul''09 Envestra'!I26)</f>
        <v>159.10400000000001</v>
      </c>
      <c r="H42" s="66">
        <f>IF($F5*'Jul''09 Envestra'!J25/'Jul''09 Envestra'!J26&gt;='Jul''09 Envestra'!J27,('Jul''09 Envestra'!J27*'Jul''09 Envestra'!J30/100)*'Jul''09 Envestra'!J26,('Bills Jul''09'!$F5*'Jul''09 Envestra'!J25/'Jul''09 Envestra'!J26*'Jul''09 Envestra'!J30/100)*'Jul''09 Envestra'!J26)</f>
        <v>167.62880000000001</v>
      </c>
      <c r="I42" s="66">
        <f>IF($F5*'Jul''09 Envestra'!K25/'Jul''09 Envestra'!K26&gt;='Jul''09 Envestra'!K27,('Jul''09 Envestra'!K27*'Jul''09 Envestra'!K30/100)*'Jul''09 Envestra'!K26,('Bills Jul''09'!$F5*'Jul''09 Envestra'!K25/'Jul''09 Envestra'!K26*'Jul''09 Envestra'!K30/100)*'Jul''09 Envestra'!K26)</f>
        <v>169.15711999999999</v>
      </c>
      <c r="J42" s="67"/>
    </row>
    <row r="43" spans="1:10" x14ac:dyDescent="0.15">
      <c r="A43" s="47" t="s">
        <v>389</v>
      </c>
      <c r="C43" s="66">
        <f>IF(($F5*'Jul''09 Envestra'!E25/'Jul''09 Envestra'!E26&gt;'Jul''09 Envestra'!E27),('Bills Jul''09'!$F5*'Jul''09 Envestra'!E25/'Jul''09 Envestra'!E26-'Jul''09 Envestra'!E27)*'Jul''09 Envestra'!E31/100)*'Jul''09 Envestra'!E26</f>
        <v>82.107586000000012</v>
      </c>
      <c r="D43" s="66">
        <f>IF(($F5*'Jul''09 Envestra'!F25/'Jul''09 Envestra'!F26&gt;'Jul''09 Envestra'!F27),('Bills Jul''09'!$F5*'Jul''09 Envestra'!F25/'Jul''09 Envestra'!F26-'Jul''09 Envestra'!F27)*'Jul''09 Envestra'!F31/100)*'Jul''09 Envestra'!F26</f>
        <v>81.870052000000001</v>
      </c>
      <c r="E43" s="66">
        <f>IF(($F5*'Jul''09 Envestra'!G25/'Jul''09 Envestra'!G26&gt;'Jul''09 Envestra'!G27),('Bills Jul''09'!$F5*'Jul''09 Envestra'!G25/'Jul''09 Envestra'!G26-'Jul''09 Envestra'!G27)*'Jul''09 Envestra'!G31/100)*'Jul''09 Envestra'!G26</f>
        <v>80.603203999999991</v>
      </c>
      <c r="F43" s="66">
        <f>IF(($F5*'Jul''09 Envestra'!H25/'Jul''09 Envestra'!H26&gt;'Jul''09 Envestra'!H27),('Bills Jul''09'!$F5*'Jul''09 Envestra'!H25/'Jul''09 Envestra'!H26-'Jul''09 Envestra'!H27)*'Jul''09 Envestra'!H31/100)*'Jul''09 Envestra'!H26</f>
        <v>86.376000000000005</v>
      </c>
      <c r="G43" s="66">
        <f>IF(($F5*'Jul''09 Envestra'!I25/'Jul''09 Envestra'!I26&gt;'Jul''09 Envestra'!I27),('Bills Jul''09'!$F5*'Jul''09 Envestra'!I25/'Jul''09 Envestra'!I26-'Jul''09 Envestra'!I27)*'Jul''09 Envestra'!I31/100)*'Jul''09 Envestra'!I26</f>
        <v>79.96978</v>
      </c>
      <c r="H43" s="66">
        <f>IF(($F5*'Jul''09 Envestra'!J25/'Jul''09 Envestra'!J26&gt;'Jul''09 Envestra'!J27),('Bills Jul''09'!$F5*'Jul''09 Envestra'!J25/'Jul''09 Envestra'!J26-'Jul''09 Envestra'!J27)*'Jul''09 Envestra'!J31/100)*'Jul''09 Envestra'!J26</f>
        <v>84.130223999999998</v>
      </c>
      <c r="I43" s="66">
        <f>IF(($F5*'Jul''09 Envestra'!K25/'Jul''09 Envestra'!K26&gt;'Jul''09 Envestra'!K27),('Bills Jul''09'!$F5*'Jul''09 Envestra'!K25/'Jul''09 Envestra'!K26-'Jul''09 Envestra'!K27)*'Jul''09 Envestra'!K31/100)*'Jul''09 Envestra'!K26</f>
        <v>84.894651600000003</v>
      </c>
      <c r="J43" s="67"/>
    </row>
    <row r="44" spans="1:10" x14ac:dyDescent="0.15">
      <c r="A44" s="47" t="s">
        <v>309</v>
      </c>
      <c r="C44" s="66">
        <f>365*'Jul''09 Envestra'!E32/100</f>
        <v>159.51595</v>
      </c>
      <c r="D44" s="66">
        <f>365*'Jul''09 Envestra'!F32/100</f>
        <v>159.1035</v>
      </c>
      <c r="E44" s="66">
        <f>365*'Jul''09 Envestra'!G32/100</f>
        <v>156.6215</v>
      </c>
      <c r="F44" s="66">
        <f>365*'Jul''09 Envestra'!H32/100</f>
        <v>167.09700000000001</v>
      </c>
      <c r="G44" s="66">
        <f>365*'Jul''09 Envestra'!I32/100</f>
        <v>152.69045</v>
      </c>
      <c r="H44" s="66">
        <f>365*'Jul''09 Envestra'!J32/100</f>
        <v>163.51999999999998</v>
      </c>
      <c r="I44" s="66">
        <f>365*'Jul''09 Envestra'!K32/100</f>
        <v>182.64234999999999</v>
      </c>
      <c r="J44" s="67">
        <f>AVERAGE(C44:I44)</f>
        <v>163.02725000000001</v>
      </c>
    </row>
    <row r="45" spans="1:10" x14ac:dyDescent="0.15">
      <c r="A45" s="69" t="s">
        <v>721</v>
      </c>
      <c r="B45" s="70"/>
      <c r="C45" s="71">
        <f>SUM(C40:C44)</f>
        <v>535.61952400000007</v>
      </c>
      <c r="D45" s="71">
        <f t="shared" ref="D45:I45" si="3">SUM(D40:D44)</f>
        <v>534.14677299999994</v>
      </c>
      <c r="E45" s="71">
        <f t="shared" si="3"/>
        <v>525.81067199999995</v>
      </c>
      <c r="F45" s="71">
        <f t="shared" si="3"/>
        <v>562.22029999999995</v>
      </c>
      <c r="G45" s="71">
        <f t="shared" si="3"/>
        <v>518.20857000000001</v>
      </c>
      <c r="H45" s="71">
        <f t="shared" si="3"/>
        <v>548.85551599999997</v>
      </c>
      <c r="I45" s="71">
        <f t="shared" si="3"/>
        <v>571.48494149999999</v>
      </c>
      <c r="J45" s="72">
        <f>AVERAGE(C45:I45)</f>
        <v>542.33518521428573</v>
      </c>
    </row>
    <row r="46" spans="1:10" x14ac:dyDescent="0.15">
      <c r="J46" s="73"/>
    </row>
    <row r="47" spans="1:10" x14ac:dyDescent="0.15">
      <c r="A47" s="62" t="s">
        <v>343</v>
      </c>
      <c r="C47" s="50" t="s">
        <v>872</v>
      </c>
      <c r="D47" s="50" t="s">
        <v>396</v>
      </c>
      <c r="E47" s="50" t="s">
        <v>397</v>
      </c>
      <c r="F47" s="50" t="s">
        <v>398</v>
      </c>
      <c r="G47" s="50" t="s">
        <v>163</v>
      </c>
      <c r="H47" s="50" t="s">
        <v>126</v>
      </c>
      <c r="I47" s="50" t="s">
        <v>816</v>
      </c>
      <c r="J47" s="65" t="s">
        <v>729</v>
      </c>
    </row>
    <row r="48" spans="1:10" x14ac:dyDescent="0.15">
      <c r="A48" s="47" t="s">
        <v>667</v>
      </c>
      <c r="C48" s="66">
        <f>IF($F5*'Jul''09 Envestra'!E36/'Jul''09 Envestra'!E37&gt;='Jul''09 Envestra'!E40,('Jul''09 Envestra'!E40*'Jul''09 Envestra'!E42/100)*'Jul''09 Envestra'!E37,($F5*'Jul''09 Envestra'!E36/'Jul''09 Envestra'!E37*'Jul''09 Envestra'!E42/100)*'Jul''09 Envestra'!E37)</f>
        <v>113.52</v>
      </c>
      <c r="D48" s="66">
        <f>IF($F5*'Jul''09 Envestra'!F36/'Jul''09 Envestra'!F37&gt;='Jul''09 Envestra'!F40,('Jul''09 Envestra'!F40*'Jul''09 Envestra'!F42/100)*'Jul''09 Envestra'!F37,($F5*'Jul''09 Envestra'!F36/'Jul''09 Envestra'!F37*'Jul''09 Envestra'!F42/100)*'Jul''09 Envestra'!F37)</f>
        <v>113.2208</v>
      </c>
      <c r="E48" s="66">
        <f>IF($F5*'Jul''09 Envestra'!G36/'Jul''09 Envestra'!G37&gt;='Jul''09 Envestra'!G40,('Jul''09 Envestra'!G40*'Jul''09 Envestra'!G42/100)*'Jul''09 Envestra'!G37,($F5*'Jul''09 Envestra'!G36/'Jul''09 Envestra'!G37*'Jul''09 Envestra'!G42/100)*'Jul''09 Envestra'!G37)</f>
        <v>111.54880000000001</v>
      </c>
      <c r="F48" s="66">
        <f>IF($F5*'Jul''09 Envestra'!H36/'Jul''09 Envestra'!H37&gt;='Jul''09 Envestra'!H40,('Jul''09 Envestra'!H40*'Jul''09 Envestra'!H42/100)*'Jul''09 Envestra'!H37,($F5*'Jul''09 Envestra'!H36/'Jul''09 Envestra'!H37*'Jul''09 Envestra'!H42/100)*'Jul''09 Envestra'!H37)</f>
        <v>116.8</v>
      </c>
      <c r="G48" s="66">
        <f>IF($F5*'Jul''09 Envestra'!I36/'Jul''09 Envestra'!I37&gt;='Jul''09 Envestra'!I40,('Jul''09 Envestra'!I40*'Jul''09 Envestra'!I42/100)*'Jul''09 Envestra'!I37,($F5*'Jul''09 Envestra'!I36/'Jul''09 Envestra'!I37*'Jul''09 Envestra'!I42/100)*'Jul''09 Envestra'!I37)</f>
        <v>108.24</v>
      </c>
      <c r="H48" s="66">
        <f>IF($F5*'Jul''09 Envestra'!J36/'Jul''09 Envestra'!J37&gt;='Jul''09 Envestra'!J40,('Jul''09 Envestra'!J40*'Jul''09 Envestra'!J42/100)*'Jul''09 Envestra'!J37,($F5*'Jul''09 Envestra'!J36/'Jul''09 Envestra'!J37*'Jul''09 Envestra'!J42/100)*'Jul''09 Envestra'!J37)</f>
        <v>112.81599999999999</v>
      </c>
      <c r="I48" s="66">
        <f>IF($F5*'Jul''09 Envestra'!K36/'Jul''09 Envestra'!K37&gt;='Jul''09 Envestra'!K40,('Jul''09 Envestra'!K40*'Jul''09 Envestra'!K42/100)*'Jul''09 Envestra'!K37,($F5*'Jul''09 Envestra'!K36/'Jul''09 Envestra'!K37*'Jul''09 Envestra'!K42/100)*'Jul''09 Envestra'!K37)</f>
        <v>114.34720000000002</v>
      </c>
      <c r="J48" s="67"/>
    </row>
    <row r="49" spans="1:10" x14ac:dyDescent="0.15">
      <c r="A49" s="47" t="s">
        <v>170</v>
      </c>
      <c r="C49" s="66">
        <f>IF($F5*'Jul''09 Envestra'!E36/'Jul''09 Envestra'!E37&lt;'Jul''09 Envestra'!E40,0,IF($F5*'Jul''09 Envestra'!E36/'Jul''09 Envestra'!E37&lt;='Jul''09 Envestra'!E41,($F5*'Jul''09 Envestra'!E36/'Jul''09 Envestra'!E37-'Jul''09 Envestra'!E40)*('Jul''09 Envestra'!E43/100)*'Jul''09 Envestra'!E37,('Jul''09 Envestra'!E41-'Jul''09 Envestra'!E40)*('Jul''09 Envestra'!E43/100)*'Jul''09 Envestra'!E37))</f>
        <v>24.847570000000005</v>
      </c>
      <c r="D49" s="66">
        <f>IF($F5*'Jul''09 Envestra'!F36/'Jul''09 Envestra'!F37&lt;'Jul''09 Envestra'!F40,0,IF($F5*'Jul''09 Envestra'!F36/'Jul''09 Envestra'!F37&lt;='Jul''09 Envestra'!F41,($F5*'Jul''09 Envestra'!F36/'Jul''09 Envestra'!F37-'Jul''09 Envestra'!F40)*('Jul''09 Envestra'!F43/100)*'Jul''09 Envestra'!F37,('Jul''09 Envestra'!F41-'Jul''09 Envestra'!F40)*('Jul''09 Envestra'!F43/100)*'Jul''09 Envestra'!F37))</f>
        <v>24.7881997</v>
      </c>
      <c r="E49" s="66">
        <f>IF($F5*'Jul''09 Envestra'!G36/'Jul''09 Envestra'!G37&lt;'Jul''09 Envestra'!G40,0,IF($F5*'Jul''09 Envestra'!G36/'Jul''09 Envestra'!G37&lt;='Jul''09 Envestra'!G41,($F5*'Jul''09 Envestra'!G36/'Jul''09 Envestra'!G37-'Jul''09 Envestra'!G40)*('Jul''09 Envestra'!G43/100)*'Jul''09 Envestra'!G37,('Jul''09 Envestra'!G41-'Jul''09 Envestra'!G40)*('Jul''09 Envestra'!G43/100)*'Jul''09 Envestra'!G37))</f>
        <v>24.423182300000001</v>
      </c>
      <c r="F49" s="66">
        <f>IF($F5*'Jul''09 Envestra'!H36/'Jul''09 Envestra'!H37&lt;'Jul''09 Envestra'!H40,0,IF($F5*'Jul''09 Envestra'!H36/'Jul''09 Envestra'!H37&lt;='Jul''09 Envestra'!H41,($F5*'Jul''09 Envestra'!H36/'Jul''09 Envestra'!H37-'Jul''09 Envestra'!H40)*('Jul''09 Envestra'!H43/100)*'Jul''09 Envestra'!H37,('Jul''09 Envestra'!H41-'Jul''09 Envestra'!H40)*('Jul''09 Envestra'!H43/100)*'Jul''09 Envestra'!H37))</f>
        <v>0</v>
      </c>
      <c r="G49" s="66">
        <f>IF($F5*'Jul''09 Envestra'!I36/'Jul''09 Envestra'!I37&lt;'Jul''09 Envestra'!I40,0,IF($F5*'Jul''09 Envestra'!I36/'Jul''09 Envestra'!I37&lt;='Jul''09 Envestra'!I41,($F5*'Jul''09 Envestra'!I36/'Jul''09 Envestra'!I37-'Jul''09 Envestra'!I40)*('Jul''09 Envestra'!I43/100)*'Jul''09 Envestra'!I37,('Jul''09 Envestra'!I41-'Jul''09 Envestra'!I40)*('Jul''09 Envestra'!I43/100)*'Jul''09 Envestra'!I37))</f>
        <v>23.74812</v>
      </c>
      <c r="H49" s="66">
        <f>IF($F5*'Jul''09 Envestra'!J36/'Jul''09 Envestra'!J37&lt;'Jul''09 Envestra'!J40,0,IF($F5*'Jul''09 Envestra'!J36/'Jul''09 Envestra'!J37&lt;='Jul''09 Envestra'!J41,($F5*'Jul''09 Envestra'!J36/'Jul''09 Envestra'!J37-'Jul''09 Envestra'!J40)*('Jul''09 Envestra'!J43/100)*'Jul''09 Envestra'!J37,('Jul''09 Envestra'!J41-'Jul''09 Envestra'!J40)*('Jul''09 Envestra'!J43/100)*'Jul''09 Envestra'!J37))</f>
        <v>24.699644000000003</v>
      </c>
      <c r="I49" s="66">
        <f>IF($F5*'Jul''09 Envestra'!K36/'Jul''09 Envestra'!K37&lt;'Jul''09 Envestra'!K40,0,IF($F5*'Jul''09 Envestra'!K36/'Jul''09 Envestra'!K37&lt;='Jul''09 Envestra'!K41,($F5*'Jul''09 Envestra'!K36/'Jul''09 Envestra'!K37-'Jul''09 Envestra'!K40)*('Jul''09 Envestra'!K43/100)*'Jul''09 Envestra'!K37,('Jul''09 Envestra'!K41-'Jul''09 Envestra'!K40)*('Jul''09 Envestra'!K43/100)*'Jul''09 Envestra'!K37))</f>
        <v>25.036675399999996</v>
      </c>
      <c r="J49" s="67"/>
    </row>
    <row r="50" spans="1:10" x14ac:dyDescent="0.15">
      <c r="A50" s="47" t="s">
        <v>868</v>
      </c>
      <c r="C50" s="66">
        <f>IF(($F5*'Jul''09 Envestra'!E36/'Jul''09 Envestra'!E37&gt;'Jul''09 Envestra'!E41),($F5*'Jul''09 Envestra'!E36/'Jul''09 Envestra'!E37-'Jul''09 Envestra'!E41)*'Jul''09 Envestra'!E44/100)*'Jul''09 Envestra'!E37</f>
        <v>0</v>
      </c>
      <c r="D50" s="66">
        <f>IF(($F5*'Jul''09 Envestra'!F36/'Jul''09 Envestra'!F37&gt;'Jul''09 Envestra'!F41),($F5*'Jul''09 Envestra'!F36/'Jul''09 Envestra'!F37-'Jul''09 Envestra'!F41)*'Jul''09 Envestra'!F44/100)*'Jul''09 Envestra'!F37</f>
        <v>0</v>
      </c>
      <c r="E50" s="66">
        <f>IF(($F5*'Jul''09 Envestra'!G36/'Jul''09 Envestra'!G37&gt;'Jul''09 Envestra'!G41),($F5*'Jul''09 Envestra'!G36/'Jul''09 Envestra'!G37-'Jul''09 Envestra'!G41)*'Jul''09 Envestra'!G44/100)*'Jul''09 Envestra'!G37</f>
        <v>0</v>
      </c>
      <c r="F50" s="66">
        <f>IF(($F5*'Jul''09 Envestra'!H36/'Jul''09 Envestra'!H37&gt;'Jul''09 Envestra'!H41),($F5*'Jul''09 Envestra'!H36/'Jul''09 Envestra'!H37-'Jul''09 Envestra'!H41)*'Jul''09 Envestra'!H44/100)*'Jul''09 Envestra'!H37</f>
        <v>25.587200000000003</v>
      </c>
      <c r="G50" s="66">
        <f>IF(($F5*'Jul''09 Envestra'!I36/'Jul''09 Envestra'!I37&gt;'Jul''09 Envestra'!I41),($F5*'Jul''09 Envestra'!I36/'Jul''09 Envestra'!I37-'Jul''09 Envestra'!I41)*'Jul''09 Envestra'!I44/100)*'Jul''09 Envestra'!I37</f>
        <v>0</v>
      </c>
      <c r="H50" s="66">
        <f>IF(($F5*'Jul''09 Envestra'!J36/'Jul''09 Envestra'!J37&gt;'Jul''09 Envestra'!J41),($F5*'Jul''09 Envestra'!J36/'Jul''09 Envestra'!J37-'Jul''09 Envestra'!J41)*'Jul''09 Envestra'!J44/100)*'Jul''09 Envestra'!J37</f>
        <v>0</v>
      </c>
      <c r="I50" s="66">
        <f>IF(($F5*'Jul''09 Envestra'!K36/'Jul''09 Envestra'!K37&gt;'Jul''09 Envestra'!K41),($F5*'Jul''09 Envestra'!K36/'Jul''09 Envestra'!K37-'Jul''09 Envestra'!K41)*'Jul''09 Envestra'!K44/100)*'Jul''09 Envestra'!K37</f>
        <v>0</v>
      </c>
      <c r="J50" s="67"/>
    </row>
    <row r="51" spans="1:10" x14ac:dyDescent="0.15">
      <c r="A51" s="47" t="s">
        <v>744</v>
      </c>
      <c r="C51" s="66">
        <f>IF($F5*'Jul''09 Envestra'!E38/'Jul''09 Envestra'!E39&gt;='Jul''09 Envestra'!E40,('Jul''09 Envestra'!E40*'Jul''09 Envestra'!E45/100)*'Jul''09 Envestra'!E39,($F5*'Jul''09 Envestra'!E38/'Jul''09 Envestra'!E39*'Jul''09 Envestra'!E45/100)*'Jul''09 Envestra'!E39)</f>
        <v>224.75200000000001</v>
      </c>
      <c r="D51" s="66">
        <f>IF($F5*'Jul''09 Envestra'!F38/'Jul''09 Envestra'!F39&gt;='Jul''09 Envestra'!F40,('Jul''09 Envestra'!F40*'Jul''09 Envestra'!F45/100)*'Jul''09 Envestra'!F39,($F5*'Jul''09 Envestra'!F38/'Jul''09 Envestra'!F39*'Jul''09 Envestra'!F45/100)*'Jul''09 Envestra'!F39)</f>
        <v>224.18880000000001</v>
      </c>
      <c r="E51" s="66">
        <f>IF($F5*'Jul''09 Envestra'!G38/'Jul''09 Envestra'!G39&gt;='Jul''09 Envestra'!G40,('Jul''09 Envestra'!G40*'Jul''09 Envestra'!G45/100)*'Jul''09 Envestra'!G39,($F5*'Jul''09 Envestra'!G38/'Jul''09 Envestra'!G39*'Jul''09 Envestra'!G45/100)*'Jul''09 Envestra'!G39)</f>
        <v>220.88</v>
      </c>
      <c r="F51" s="66">
        <f>IF($F5*'Jul''09 Envestra'!H38/'Jul''09 Envestra'!H39&gt;='Jul''09 Envestra'!H40,('Jul''09 Envestra'!H40*'Jul''09 Envestra'!H45/100)*'Jul''09 Envestra'!H39,($F5*'Jul''09 Envestra'!H38/'Jul''09 Envestra'!H39*'Jul''09 Envestra'!H45/100)*'Jul''09 Envestra'!H39)</f>
        <v>232</v>
      </c>
      <c r="G51" s="66">
        <f>IF($F5*'Jul''09 Envestra'!I38/'Jul''09 Envestra'!I39&gt;='Jul''09 Envestra'!I40,('Jul''09 Envestra'!I40*'Jul''09 Envestra'!I45/100)*'Jul''09 Envestra'!I39,($F5*'Jul''09 Envestra'!I38/'Jul''09 Envestra'!I39*'Jul''09 Envestra'!I45/100)*'Jul''09 Envestra'!I39)</f>
        <v>214.72</v>
      </c>
      <c r="H51" s="66">
        <f>IF($F5*'Jul''09 Envestra'!J38/'Jul''09 Envestra'!J39&gt;='Jul''09 Envestra'!J40,('Jul''09 Envestra'!J40*'Jul''09 Envestra'!J45/100)*'Jul''09 Envestra'!J39,($F5*'Jul''09 Envestra'!J38/'Jul''09 Envestra'!J39*'Jul''09 Envestra'!J45/100)*'Jul''09 Envestra'!J39)</f>
        <v>223.392</v>
      </c>
      <c r="I51" s="66">
        <f>IF($F5*'Jul''09 Envestra'!K38/'Jul''09 Envestra'!K39&gt;='Jul''09 Envestra'!K40,('Jul''09 Envestra'!K40*'Jul''09 Envestra'!K45/100)*'Jul''09 Envestra'!K39,($F5*'Jul''09 Envestra'!K38/'Jul''09 Envestra'!K39*'Jul''09 Envestra'!K45/100)*'Jul''09 Envestra'!K39)</f>
        <v>236.80800000000002</v>
      </c>
      <c r="J51" s="67"/>
    </row>
    <row r="52" spans="1:10" x14ac:dyDescent="0.15">
      <c r="A52" s="47" t="s">
        <v>389</v>
      </c>
      <c r="C52" s="66">
        <f>IF($F5*'Jul''09 Envestra'!E38/'Jul''09 Envestra'!E39&lt;'Jul''09 Envestra'!E40,0,IF($F5*'Jul''09 Envestra'!E38/'Jul''09 Envestra'!E39&lt;='Jul''09 Envestra'!E41,($F5*'Jul''09 Envestra'!E38/'Jul''09 Envestra'!E39-'Jul''09 Envestra'!E40)*('Jul''09 Envestra'!E46/100)*'Jul''09 Envestra'!E39,('Jul''09 Envestra'!E41-'Jul''09 Envestra'!E40)*('Jul''09 Envestra'!E46/100)*'Jul''09 Envestra'!E39))</f>
        <v>48.815580000000004</v>
      </c>
      <c r="D52" s="66">
        <f>IF($F5*'Jul''09 Envestra'!F38/'Jul''09 Envestra'!F39&lt;'Jul''09 Envestra'!F40,0,IF($F5*'Jul''09 Envestra'!F38/'Jul''09 Envestra'!F39&lt;='Jul''09 Envestra'!F41,($F5*'Jul''09 Envestra'!F38/'Jul''09 Envestra'!F39-'Jul''09 Envestra'!F40)*('Jul''09 Envestra'!F46/100)*'Jul''09 Envestra'!F39,('Jul''09 Envestra'!F41-'Jul''09 Envestra'!F40)*('Jul''09 Envestra'!F46/100)*'Jul''09 Envestra'!F39))</f>
        <v>48.921127200000008</v>
      </c>
      <c r="E52" s="66">
        <f>IF($F5*'Jul''09 Envestra'!G38/'Jul''09 Envestra'!G39&lt;'Jul''09 Envestra'!G40,0,IF($F5*'Jul''09 Envestra'!G38/'Jul''09 Envestra'!G39&lt;='Jul''09 Envestra'!G41,($F5*'Jul''09 Envestra'!G38/'Jul''09 Envestra'!G39-'Jul''09 Envestra'!G40)*('Jul''09 Envestra'!G46/100)*'Jul''09 Envestra'!G39,('Jul''09 Envestra'!G41-'Jul''09 Envestra'!G40)*('Jul''09 Envestra'!G46/100)*'Jul''09 Envestra'!G39))</f>
        <v>47.979997999999995</v>
      </c>
      <c r="F52" s="66">
        <f>IF($F5*'Jul''09 Envestra'!H38/'Jul''09 Envestra'!H39&lt;'Jul''09 Envestra'!H40,0,IF($F5*'Jul''09 Envestra'!H38/'Jul''09 Envestra'!H39&lt;='Jul''09 Envestra'!H41,($F5*'Jul''09 Envestra'!H38/'Jul''09 Envestra'!H39-'Jul''09 Envestra'!H40)*('Jul''09 Envestra'!H46/100)*'Jul''09 Envestra'!H39,('Jul''09 Envestra'!H41-'Jul''09 Envestra'!H40)*('Jul''09 Envestra'!H46/100)*'Jul''09 Envestra'!H39))</f>
        <v>0</v>
      </c>
      <c r="G52" s="66">
        <f>IF($F5*'Jul''09 Envestra'!I38/'Jul''09 Envestra'!I39&lt;'Jul''09 Envestra'!I40,0,IF($F5*'Jul''09 Envestra'!I38/'Jul''09 Envestra'!I39&lt;='Jul''09 Envestra'!I41,($F5*'Jul''09 Envestra'!I38/'Jul''09 Envestra'!I39-'Jul''09 Envestra'!I40)*('Jul''09 Envestra'!I46/100)*'Jul''09 Envestra'!I39,('Jul''09 Envestra'!I41-'Jul''09 Envestra'!I40)*('Jul''09 Envestra'!I46/100)*'Jul''09 Envestra'!I39))</f>
        <v>46.616679999999995</v>
      </c>
      <c r="H52" s="66">
        <f>IF($F5*'Jul''09 Envestra'!J38/'Jul''09 Envestra'!J39&lt;'Jul''09 Envestra'!J40,0,IF($F5*'Jul''09 Envestra'!J38/'Jul''09 Envestra'!J39&lt;='Jul''09 Envestra'!J41,($F5*'Jul''09 Envestra'!J38/'Jul''09 Envestra'!J39-'Jul''09 Envestra'!J40)*('Jul''09 Envestra'!J46/100)*'Jul''09 Envestra'!J39,('Jul''09 Envestra'!J41-'Jul''09 Envestra'!J40)*('Jul''09 Envestra'!J46/100)*'Jul''09 Envestra'!J39))</f>
        <v>48.523726000000003</v>
      </c>
      <c r="I52" s="66">
        <f>IF($F5*'Jul''09 Envestra'!K38/'Jul''09 Envestra'!K39&lt;'Jul''09 Envestra'!K40,0,IF($F5*'Jul''09 Envestra'!K38/'Jul''09 Envestra'!K39&lt;='Jul''09 Envestra'!K41,($F5*'Jul''09 Envestra'!K38/'Jul''09 Envestra'!K39-'Jul''09 Envestra'!K40)*('Jul''09 Envestra'!K46/100)*'Jul''09 Envestra'!K39,('Jul''09 Envestra'!K41-'Jul''09 Envestra'!K40)*('Jul''09 Envestra'!K46/100)*'Jul''09 Envestra'!K39))</f>
        <v>49.180597399999996</v>
      </c>
      <c r="J52" s="67"/>
    </row>
    <row r="53" spans="1:10" x14ac:dyDescent="0.15">
      <c r="A53" s="47" t="s">
        <v>742</v>
      </c>
      <c r="C53" s="66">
        <f>IF(($F5*'Jul''09 Envestra'!E38/'Jul''09 Envestra'!E39&gt;'Jul''09 Envestra'!E41),($F5*'Jul''09 Envestra'!E38/'Jul''09 Envestra'!E39-'Jul''09 Envestra'!E41)*'Jul''09 Envestra'!E47/100)*'Jul''09 Envestra'!E39</f>
        <v>0</v>
      </c>
      <c r="D53" s="66">
        <f>IF(($F5*'Jul''09 Envestra'!F38/'Jul''09 Envestra'!F39&gt;'Jul''09 Envestra'!F41),($F5*'Jul''09 Envestra'!F38/'Jul''09 Envestra'!F39-'Jul''09 Envestra'!F41)*'Jul''09 Envestra'!F47/100)*'Jul''09 Envestra'!F39</f>
        <v>0</v>
      </c>
      <c r="E53" s="66">
        <f>IF(($F5*'Jul''09 Envestra'!G38/'Jul''09 Envestra'!G39&gt;'Jul''09 Envestra'!G41),($F5*'Jul''09 Envestra'!G38/'Jul''09 Envestra'!G39-'Jul''09 Envestra'!G41)*'Jul''09 Envestra'!G47/100)*'Jul''09 Envestra'!G39</f>
        <v>0</v>
      </c>
      <c r="F53" s="66">
        <f>IF(($F5*'Jul''09 Envestra'!H38/'Jul''09 Envestra'!H39&gt;'Jul''09 Envestra'!H41),($F5*'Jul''09 Envestra'!H38/'Jul''09 Envestra'!H39-'Jul''09 Envestra'!H41)*'Jul''09 Envestra'!H47/100)*'Jul''09 Envestra'!H39</f>
        <v>50.7746</v>
      </c>
      <c r="G53" s="66">
        <f>IF(($F5*'Jul''09 Envestra'!I38/'Jul''09 Envestra'!I39&gt;'Jul''09 Envestra'!I41),($F5*'Jul''09 Envestra'!I38/'Jul''09 Envestra'!I39-'Jul''09 Envestra'!I41)*'Jul''09 Envestra'!I47/100)*'Jul''09 Envestra'!I39</f>
        <v>0</v>
      </c>
      <c r="H53" s="66">
        <f>IF(($F5*'Jul''09 Envestra'!J38/'Jul''09 Envestra'!J39&gt;'Jul''09 Envestra'!J41),($F5*'Jul''09 Envestra'!J38/'Jul''09 Envestra'!J39-'Jul''09 Envestra'!J41)*'Jul''09 Envestra'!J47/100)*'Jul''09 Envestra'!J39</f>
        <v>0</v>
      </c>
      <c r="I53" s="66">
        <f>IF(($F5*'Jul''09 Envestra'!K38/'Jul''09 Envestra'!K39&gt;'Jul''09 Envestra'!K41),($F5*'Jul''09 Envestra'!K38/'Jul''09 Envestra'!K39-'Jul''09 Envestra'!K41)*'Jul''09 Envestra'!K47/100)*'Jul''09 Envestra'!K39</f>
        <v>0</v>
      </c>
      <c r="J53" s="68"/>
    </row>
    <row r="54" spans="1:10" x14ac:dyDescent="0.15">
      <c r="A54" s="47" t="s">
        <v>309</v>
      </c>
      <c r="C54" s="66">
        <f>365*'Jul''09 Envestra'!E48/100</f>
        <v>166.18085000000002</v>
      </c>
      <c r="D54" s="66">
        <f>365*'Jul''09 Envestra'!F48/100</f>
        <v>165.19899999999998</v>
      </c>
      <c r="E54" s="66">
        <f>365*'Jul''09 Envestra'!G48/100</f>
        <v>163.51999999999998</v>
      </c>
      <c r="F54" s="66">
        <f>365*'Jul''09 Envestra'!H48/100</f>
        <v>172.75450000000001</v>
      </c>
      <c r="G54" s="66">
        <f>365*'Jul''09 Envestra'!I48/100</f>
        <v>156.2638</v>
      </c>
      <c r="H54" s="66">
        <f>365*'Jul''09 Envestra'!J48/100</f>
        <v>165.345</v>
      </c>
      <c r="I54" s="66">
        <f>365*'Jul''09 Envestra'!K48/100</f>
        <v>185.09150000000002</v>
      </c>
      <c r="J54" s="67">
        <f>AVERAGE(C54:I54)</f>
        <v>167.76495</v>
      </c>
    </row>
    <row r="55" spans="1:10" x14ac:dyDescent="0.15">
      <c r="A55" s="69" t="s">
        <v>721</v>
      </c>
      <c r="B55" s="70"/>
      <c r="C55" s="71">
        <f>SUM(C48:C54)</f>
        <v>578.11599999999999</v>
      </c>
      <c r="D55" s="71">
        <f t="shared" ref="D55:I55" si="4">SUM(D48:D54)</f>
        <v>576.31792689999997</v>
      </c>
      <c r="E55" s="71">
        <f t="shared" si="4"/>
        <v>568.35198030000004</v>
      </c>
      <c r="F55" s="71">
        <f t="shared" si="4"/>
        <v>597.91630000000009</v>
      </c>
      <c r="G55" s="71">
        <f t="shared" si="4"/>
        <v>549.58860000000004</v>
      </c>
      <c r="H55" s="71">
        <f t="shared" si="4"/>
        <v>574.77637000000004</v>
      </c>
      <c r="I55" s="71">
        <f t="shared" si="4"/>
        <v>610.46397280000008</v>
      </c>
      <c r="J55" s="72">
        <f>AVERAGE(C55:I55)</f>
        <v>579.36159285714291</v>
      </c>
    </row>
    <row r="56" spans="1:10" x14ac:dyDescent="0.15">
      <c r="C56" s="66"/>
      <c r="D56" s="66"/>
      <c r="E56" s="66"/>
      <c r="F56" s="66"/>
      <c r="G56" s="66"/>
      <c r="H56" s="66"/>
      <c r="I56" s="66"/>
      <c r="J56" s="73"/>
    </row>
    <row r="57" spans="1:10" x14ac:dyDescent="0.15">
      <c r="A57" s="64" t="s">
        <v>722</v>
      </c>
      <c r="C57" s="66"/>
      <c r="D57" s="66"/>
      <c r="E57" s="66"/>
      <c r="F57" s="66"/>
      <c r="G57" s="66"/>
      <c r="H57" s="66"/>
      <c r="I57" s="66"/>
      <c r="J57" s="73"/>
    </row>
    <row r="58" spans="1:10" x14ac:dyDescent="0.15">
      <c r="C58" s="66"/>
      <c r="D58" s="66"/>
      <c r="E58" s="66"/>
      <c r="F58" s="66"/>
      <c r="G58" s="66"/>
      <c r="H58" s="66"/>
      <c r="I58" s="66"/>
      <c r="J58" s="73"/>
    </row>
    <row r="59" spans="1:10" x14ac:dyDescent="0.15">
      <c r="A59" s="62" t="s">
        <v>869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816</v>
      </c>
      <c r="J59" s="74" t="s">
        <v>729</v>
      </c>
    </row>
    <row r="60" spans="1:10" x14ac:dyDescent="0.15">
      <c r="A60" s="47" t="s">
        <v>667</v>
      </c>
      <c r="C60" s="66">
        <f>IF($F5*'Jul''09 SP '!E7/'Jul''09 SP '!E8&gt;='Jul''09 SP '!E11,('Jul''09 SP '!E11*'Jul''09 SP '!E12/100)*'Jul''09 SP '!E8,('Bills Jul''09'!$F5*'Jul''09 SP '!E7/'Jul''09 SP '!E8*'Jul''09 SP '!E12/100)*'Jul''09 SP '!E8)</f>
        <v>96.236800000000002</v>
      </c>
      <c r="D60" s="66">
        <f>IF($F5*'Jul''09 SP '!F7/'Jul''09 SP '!F8&gt;='Jul''09 SP '!F11,('Jul''09 SP '!F11*'Jul''09 SP '!F12/100)*'Jul''09 SP '!F8,('Bills Jul''09'!$F5*'Jul''09 SP '!F7/'Jul''09 SP '!F8*'Jul''09 SP '!F12/100)*'Jul''09 SP '!F8)</f>
        <v>96.447999999999993</v>
      </c>
      <c r="E60" s="66">
        <f>IF($F5*'Jul''09 SP '!G7/'Jul''09 SP '!G8&gt;='Jul''09 SP '!G11,('Jul''09 SP '!G11*'Jul''09 SP '!G12/100)*'Jul''09 SP '!G8,('Bills Jul''09'!$F5*'Jul''09 SP '!G7/'Jul''09 SP '!G8*'Jul''09 SP '!G12/100)*'Jul''09 SP '!G8)</f>
        <v>94.835840000000005</v>
      </c>
      <c r="F60" s="66">
        <f>IF($F5*'Jul''09 SP '!H7/'Jul''09 SP '!H8&gt;='Jul''09 SP '!H11,('Jul''09 SP '!H11*'Jul''09 SP '!H12/100)*'Jul''09 SP '!H8,('Bills Jul''09'!$F5*'Jul''09 SP '!H7/'Jul''09 SP '!H8*'Jul''09 SP '!H12/100)*'Jul''09 SP '!H8)</f>
        <v>101.12</v>
      </c>
      <c r="G60" s="66">
        <f>IF($F5*'Jul''09 SP '!I7/'Jul''09 SP '!I8&gt;='Jul''09 SP '!I11,('Jul''09 SP '!I11*'Jul''09 SP '!I12/100)*'Jul''09 SP '!I8,('Bills Jul''09'!$F5*'Jul''09 SP '!I7/'Jul''09 SP '!I8*'Jul''09 SP '!I12/100)*'Jul''09 SP '!I8)</f>
        <v>92.927999999999997</v>
      </c>
      <c r="H60" s="66">
        <f>IF($F5*'Jul''09 SP '!J7/'Jul''09 SP '!J8&gt;='Jul''09 SP '!J11,('Jul''09 SP '!J11*'Jul''09 SP '!J12/100)*'Jul''09 SP '!J8,('Bills Jul''09'!$F5*'Jul''09 SP '!J7/'Jul''09 SP '!J8*'Jul''09 SP '!J12/100)*'Jul''09 SP '!J8)</f>
        <v>94.809600000000003</v>
      </c>
      <c r="I60" s="66">
        <f>IF($F5*'Jul''09 SP '!K7/'Jul''09 SP '!K8&gt;='Jul''09 SP '!K11,('Jul''09 SP '!K11*'Jul''09 SP '!K12/100)*'Jul''09 SP '!K8,('Bills Jul''09'!$F5*'Jul''09 SP '!K7/'Jul''09 SP '!K8*'Jul''09 SP '!K12/100)*'Jul''09 SP '!K8)</f>
        <v>95.898880000000005</v>
      </c>
      <c r="J60" s="67"/>
    </row>
    <row r="61" spans="1:10" x14ac:dyDescent="0.15">
      <c r="A61" s="47" t="s">
        <v>868</v>
      </c>
      <c r="C61" s="66">
        <f>IF(($F5*'Jul''09 SP '!E7/'Jul''09 SP '!E8&gt;'Jul''09 SP '!E11),('Bills Jul''09'!$F5*'Jul''09 SP '!E7/'Jul''09 SP '!E8-'Jul''09 SP '!E11)*'Jul''09 SP '!E13/100)*'Jul''09 SP '!E8</f>
        <v>47.625567000000004</v>
      </c>
      <c r="D61" s="66">
        <f>IF(($F5*'Jul''09 SP '!F7/'Jul''09 SP '!F8&gt;'Jul''09 SP '!F11),('Bills Jul''09'!$F5*'Jul''09 SP '!F7/'Jul''09 SP '!F8-'Jul''09 SP '!F11)*'Jul''09 SP '!F13/100)*'Jul''09 SP '!F8</f>
        <v>47.704744999999996</v>
      </c>
      <c r="E61" s="66">
        <f>IF(($F5*'Jul''09 SP '!G7/'Jul''09 SP '!G8&gt;'Jul''09 SP '!G11),('Bills Jul''09'!$F5*'Jul''09 SP '!G7/'Jul''09 SP '!G8-'Jul''09 SP '!G11)*'Jul''09 SP '!G13/100)*'Jul''09 SP '!G8</f>
        <v>46.932759500000003</v>
      </c>
      <c r="F61" s="66">
        <f>IF(($F5*'Jul''09 SP '!H7/'Jul''09 SP '!H8&gt;'Jul''09 SP '!H11),('Bills Jul''09'!$F5*'Jul''09 SP '!H7/'Jul''09 SP '!H8-'Jul''09 SP '!H11)*'Jul''09 SP '!H13/100)*'Jul''09 SP '!H8</f>
        <v>50.745899999999999</v>
      </c>
      <c r="G61" s="66">
        <f>IF(($F5*'Jul''09 SP '!I7/'Jul''09 SP '!I8&gt;'Jul''09 SP '!I11),('Bills Jul''09'!$F5*'Jul''09 SP '!I7/'Jul''09 SP '!I8-'Jul''09 SP '!I11)*'Jul''09 SP '!I13/100)*'Jul''09 SP '!I8</f>
        <v>45.923240000000007</v>
      </c>
      <c r="H61" s="66">
        <f>IF(($F5*'Jul''09 SP '!J7/'Jul''09 SP '!J8&gt;'Jul''09 SP '!J11),('Bills Jul''09'!$F5*'Jul''09 SP '!J7/'Jul''09 SP '!J8-'Jul''09 SP '!J11)*'Jul''09 SP '!J13/100)*'Jul''09 SP '!J8</f>
        <v>46.920163000000002</v>
      </c>
      <c r="I61" s="66">
        <f>IF(($F5*'Jul''09 SP '!K7/'Jul''09 SP '!K8&gt;'Jul''09 SP '!K11),('Bills Jul''09'!$F5*'Jul''09 SP '!K7/'Jul''09 SP '!K8-'Jul''09 SP '!K11)*'Jul''09 SP '!K13/100)*'Jul''09 SP '!K8</f>
        <v>47.463252099999998</v>
      </c>
      <c r="J61" s="67"/>
    </row>
    <row r="62" spans="1:10" x14ac:dyDescent="0.15">
      <c r="A62" s="47" t="s">
        <v>744</v>
      </c>
      <c r="C62" s="66">
        <f>IF($F5*'Jul''09 SP '!E9/'Jul''09 SP '!E10&gt;='Jul''09 SP '!E11,('Jul''09 SP '!E11*'Jul''09 SP '!E14/100)*'Jul''09 SP '!E10,('Bills Jul''09'!$F5*'Jul''09 SP '!E9/'Jul''09 SP '!E10*'Jul''09 SP '!E14/100))</f>
        <v>163.6096</v>
      </c>
      <c r="D62" s="66">
        <f>IF($F5*'Jul''09 SP '!F9/'Jul''09 SP '!F10&gt;='Jul''09 SP '!F11,('Jul''09 SP '!F11*'Jul''09 SP '!F14/100)*'Jul''09 SP '!F10,('Bills Jul''09'!$F5*'Jul''09 SP '!F9/'Jul''09 SP '!F10*'Jul''09 SP '!F14/100))</f>
        <v>164.03200000000001</v>
      </c>
      <c r="E62" s="66">
        <f>IF($F5*'Jul''09 SP '!G9/'Jul''09 SP '!G10&gt;='Jul''09 SP '!G11,('Jul''09 SP '!G11*'Jul''09 SP '!G14/100)*'Jul''09 SP '!G10,('Bills Jul''09'!$F5*'Jul''09 SP '!G9/'Jul''09 SP '!G10*'Jul''09 SP '!G14/100))</f>
        <v>161.31456</v>
      </c>
      <c r="F62" s="66">
        <f>IF($F5*'Jul''09 SP '!H9/'Jul''09 SP '!H10&gt;='Jul''09 SP '!H11,('Jul''09 SP '!H11*'Jul''09 SP '!H14/100)*'Jul''09 SP '!H10,('Bills Jul''09'!$F5*'Jul''09 SP '!H9/'Jul''09 SP '!H10*'Jul''09 SP '!H14/100))</f>
        <v>172.8</v>
      </c>
      <c r="G62" s="66">
        <f>IF($F5*'Jul''09 SP '!I9/'Jul''09 SP '!I10&gt;='Jul''09 SP '!I11,('Jul''09 SP '!I11*'Jul''09 SP '!I14/100)*'Jul''09 SP '!I10,('Bills Jul''09'!$F5*'Jul''09 SP '!I9/'Jul''09 SP '!I10*'Jul''09 SP '!I14/100))</f>
        <v>157.696</v>
      </c>
      <c r="H62" s="66">
        <f>IF($F5*'Jul''09 SP '!J9/'Jul''09 SP '!J10&gt;='Jul''09 SP '!J11,('Jul''09 SP '!J11*'Jul''09 SP '!J14/100)*'Jul''09 SP '!J10,('Bills Jul''09'!$F5*'Jul''09 SP '!J9/'Jul''09 SP '!J10*'Jul''09 SP '!J14/100))</f>
        <v>161.67679999999999</v>
      </c>
      <c r="I62" s="66">
        <f>IF($F5*'Jul''09 SP '!K9/'Jul''09 SP '!K10&gt;='Jul''09 SP '!K11,('Jul''09 SP '!K11*'Jul''09 SP '!K14/100)*'Jul''09 SP '!K10,('Bills Jul''09'!$F5*'Jul''09 SP '!K9/'Jul''09 SP '!K10*'Jul''09 SP '!K14/100))</f>
        <v>163.11680000000001</v>
      </c>
      <c r="J62" s="67"/>
    </row>
    <row r="63" spans="1:10" x14ac:dyDescent="0.15">
      <c r="A63" s="47" t="s">
        <v>389</v>
      </c>
      <c r="C63" s="66">
        <f>IF(($F5*'Jul''09 SP '!E9/'Jul''09 SP '!E10&gt;'Jul''09 SP '!E11),('Bills Jul''09'!$F5*'Jul''09 SP '!E9/'Jul''09 SP '!E10-'Jul''09 SP '!E11)*'Jul''09 SP '!E15/100)*'Jul''09 SP '!E10</f>
        <v>80.840738000000002</v>
      </c>
      <c r="D63" s="66">
        <f>IF(($F5*'Jul''09 SP '!F9/'Jul''09 SP '!F10&gt;'Jul''09 SP '!F11),('Bills Jul''09'!$F5*'Jul''09 SP '!F9/'Jul''09 SP '!F10-'Jul''09 SP '!F11)*'Jul''09 SP '!F15/100)*'Jul''09 SP '!F10</f>
        <v>80.919916000000001</v>
      </c>
      <c r="E63" s="66">
        <f>IF(($F5*'Jul''09 SP '!G9/'Jul''09 SP '!G10&gt;'Jul''09 SP '!G11),('Bills Jul''09'!$F5*'Jul''09 SP '!G9/'Jul''09 SP '!G10-'Jul''09 SP '!G11)*'Jul''09 SP '!G15/100)*'Jul''09 SP '!G10</f>
        <v>79.605561199999997</v>
      </c>
      <c r="F63" s="66">
        <f>IF(($F5*'Jul''09 SP '!H9/'Jul''09 SP '!H10&gt;'Jul''09 SP '!H11),('Bills Jul''09'!$F5*'Jul''09 SP '!H9/'Jul''09 SP '!H10-'Jul''09 SP '!H11)*'Jul''09 SP '!H15/100)*'Jul''09 SP '!H10</f>
        <v>85.656199999999984</v>
      </c>
      <c r="G63" s="66">
        <f>IF(($F5*'Jul''09 SP '!I9/'Jul''09 SP '!I10&gt;'Jul''09 SP '!I11),('Bills Jul''09'!$F5*'Jul''09 SP '!I9/'Jul''09 SP '!I10-'Jul''09 SP '!I11)*'Jul''09 SP '!I15/100)*'Jul''09 SP '!I10</f>
        <v>77.594440000000006</v>
      </c>
      <c r="H63" s="66">
        <f>IF(($F5*'Jul''09 SP '!J9/'Jul''09 SP '!J10&gt;'Jul''09 SP '!J11),('Bills Jul''09'!$F5*'Jul''09 SP '!J9/'Jul''09 SP '!J10-'Jul''09 SP '!J11)*'Jul''09 SP '!J15/100)*'Jul''09 SP '!J10</f>
        <v>79.588285999999982</v>
      </c>
      <c r="I63" s="66">
        <f>IF(($F5*'Jul''09 SP '!K9/'Jul''09 SP '!K10&gt;'Jul''09 SP '!K11),('Bills Jul''09'!$F5*'Jul''09 SP '!K9/'Jul''09 SP '!K10-'Jul''09 SP '!K11)*'Jul''09 SP '!K15/100)*'Jul''09 SP '!K10</f>
        <v>80.500272600000002</v>
      </c>
      <c r="J63" s="67"/>
    </row>
    <row r="64" spans="1:10" x14ac:dyDescent="0.15">
      <c r="A64" s="47" t="s">
        <v>309</v>
      </c>
      <c r="C64" s="66">
        <f>365*'Jul''09 SP '!E16/100</f>
        <v>154.37675000000002</v>
      </c>
      <c r="D64" s="66">
        <f>365*'Jul''09 SP '!F16/100</f>
        <v>154.68700000000001</v>
      </c>
      <c r="E64" s="66">
        <f>365*'Jul''09 SP '!G16/100</f>
        <v>152.16849999999999</v>
      </c>
      <c r="F64" s="66">
        <f>365*'Jul''09 SP '!H16/100</f>
        <v>162.4615</v>
      </c>
      <c r="G64" s="66">
        <f>365*'Jul''09 SP '!I16/100</f>
        <v>146.62779999999998</v>
      </c>
      <c r="H64" s="66">
        <f>365*'Jul''09 SP '!J16/100</f>
        <v>152.059</v>
      </c>
      <c r="I64" s="66">
        <f>365*'Jul''09 SP '!K16/100</f>
        <v>167.10429999999999</v>
      </c>
      <c r="J64" s="67">
        <f>AVERAGE(C64:I64)</f>
        <v>155.64069285714285</v>
      </c>
    </row>
    <row r="65" spans="1:10" x14ac:dyDescent="0.15">
      <c r="A65" s="69" t="s">
        <v>721</v>
      </c>
      <c r="B65" s="70"/>
      <c r="C65" s="71">
        <f>SUM(C60:C64)</f>
        <v>542.68945499999995</v>
      </c>
      <c r="D65" s="71">
        <f t="shared" ref="D65:I65" si="5">SUM(D60:D64)</f>
        <v>543.79166099999998</v>
      </c>
      <c r="E65" s="71">
        <f t="shared" si="5"/>
        <v>534.85722069999997</v>
      </c>
      <c r="F65" s="71">
        <f t="shared" si="5"/>
        <v>572.78359999999998</v>
      </c>
      <c r="G65" s="71">
        <f t="shared" si="5"/>
        <v>520.76947999999993</v>
      </c>
      <c r="H65" s="71">
        <f t="shared" si="5"/>
        <v>535.05384900000001</v>
      </c>
      <c r="I65" s="71">
        <f t="shared" si="5"/>
        <v>554.08350470000005</v>
      </c>
      <c r="J65" s="72">
        <f>AVERAGE(C65:I65)</f>
        <v>543.43268148571428</v>
      </c>
    </row>
    <row r="66" spans="1:10" x14ac:dyDescent="0.15">
      <c r="C66" s="66"/>
      <c r="D66" s="66"/>
      <c r="E66" s="66"/>
      <c r="F66" s="66"/>
      <c r="G66" s="66"/>
      <c r="H66" s="66"/>
      <c r="I66" s="66"/>
      <c r="J66" s="73"/>
    </row>
    <row r="67" spans="1:10" x14ac:dyDescent="0.15">
      <c r="A67" s="62" t="s">
        <v>344</v>
      </c>
      <c r="C67" s="50" t="s">
        <v>872</v>
      </c>
      <c r="D67" s="50" t="s">
        <v>396</v>
      </c>
      <c r="E67" s="50" t="s">
        <v>397</v>
      </c>
      <c r="F67" s="50" t="s">
        <v>398</v>
      </c>
      <c r="G67" s="50" t="s">
        <v>163</v>
      </c>
      <c r="H67" s="50" t="s">
        <v>126</v>
      </c>
      <c r="I67" s="50" t="s">
        <v>816</v>
      </c>
      <c r="J67" s="65" t="s">
        <v>729</v>
      </c>
    </row>
    <row r="68" spans="1:10" x14ac:dyDescent="0.15">
      <c r="A68" s="47" t="s">
        <v>667</v>
      </c>
      <c r="C68" s="66">
        <f>IF($F5*'Jul''09 SP '!E20/'Jul''09 SP '!E21&gt;='Jul''09 SP '!E24,('Jul''09 SP '!E24*'Jul''09 SP '!E25/100)*'Jul''09 SP '!E21,('Bills Jul''09'!$F5*'Jul''09 SP '!E20/'Jul''09 SP '!E21*'Jul''09 SP '!E25/100)*'Jul''09 SP '!E21)</f>
        <v>108.801</v>
      </c>
      <c r="D68" s="66">
        <f>IF($F5*'Jul''09 SP '!F20/'Jul''09 SP '!F21&gt;='Jul''09 SP '!F24,('Jul''09 SP '!F24*'Jul''09 SP '!F25/100)*'Jul''09 SP '!F21,('Bills Jul''09'!$F5*'Jul''09 SP '!F20/'Jul''09 SP '!F21*'Jul''09 SP '!F25/100)*'Jul''09 SP '!F21)</f>
        <v>107.492</v>
      </c>
      <c r="E68" s="66">
        <f>IF($F5*'Jul''09 SP '!G20/'Jul''09 SP '!G21&gt;='Jul''09 SP '!G24,('Jul''09 SP '!G24*'Jul''09 SP '!G25/100)*'Jul''09 SP '!G21,('Bills Jul''09'!$F5*'Jul''09 SP '!G20/'Jul''09 SP '!G21*'Jul''09 SP '!G25/100)*'Jul''09 SP '!G21)</f>
        <v>105.40529999999998</v>
      </c>
      <c r="F68" s="66">
        <f>IF($F5*'Jul''09 SP '!H20/'Jul''09 SP '!H21&gt;='Jul''09 SP '!H24,('Jul''09 SP '!H24*'Jul''09 SP '!H25/100)*'Jul''09 SP '!H21,('Bills Jul''09'!$F5*'Jul''09 SP '!H20/'Jul''09 SP '!H21*'Jul''09 SP '!H25/100)*'Jul''09 SP '!H21)</f>
        <v>113.4</v>
      </c>
      <c r="G68" s="66">
        <f>IF($F5*'Jul''09 SP '!I20/'Jul''09 SP '!I21&gt;='Jul''09 SP '!I24,('Jul''09 SP '!I24*'Jul''09 SP '!I25/100)*'Jul''09 SP '!I21,('Bills Jul''09'!$F5*'Jul''09 SP '!I20/'Jul''09 SP '!I21*'Jul''09 SP '!I25/100)*'Jul''09 SP '!I21)</f>
        <v>104.72</v>
      </c>
      <c r="H68" s="66">
        <f>IF($F5*'Jul''09 SP '!J20/'Jul''09 SP '!J21&gt;='Jul''09 SP '!J24,('Jul''09 SP '!J24*'Jul''09 SP '!J25/100)*'Jul''09 SP '!J21,('Bills Jul''09'!$F5*'Jul''09 SP '!J20/'Jul''09 SP '!J21*'Jul''09 SP '!J25/100)*'Jul''09 SP '!J21)</f>
        <v>108.91300000000001</v>
      </c>
      <c r="I68" s="66">
        <f>IF($F5*'Jul''09 SP '!K20/'Jul''09 SP '!K21&gt;='Jul''09 SP '!K24,('Jul''09 SP '!K24*'Jul''09 SP '!K25/100)*'Jul''09 SP '!K21,('Bills Jul''09'!$F5*'Jul''09 SP '!K20/'Jul''09 SP '!K21*'Jul''09 SP '!K25/100)*'Jul''09 SP '!K21)</f>
        <v>110.5027</v>
      </c>
      <c r="J68" s="68"/>
    </row>
    <row r="69" spans="1:10" x14ac:dyDescent="0.15">
      <c r="A69" s="47" t="s">
        <v>868</v>
      </c>
      <c r="C69" s="66">
        <f>IF(($F5*'Jul''09 SP '!E20/'Jul''09 SP '!E21&gt;'Jul''09 SP '!E24),('Bills Jul''09'!$F5*'Jul''09 SP '!E20/'Jul''09 SP '!E21-'Jul''09 SP '!E24)*'Jul''09 SP '!E26/100)*'Jul''09 SP '!E21</f>
        <v>39.850712000000001</v>
      </c>
      <c r="D69" s="66">
        <f>IF(($F5*'Jul''09 SP '!F20/'Jul''09 SP '!F21&gt;'Jul''09 SP '!F24),('Bills Jul''09'!$F5*'Jul''09 SP '!F20/'Jul''09 SP '!F21-'Jul''09 SP '!F24)*'Jul''09 SP '!F26/100)*'Jul''09 SP '!F21</f>
        <v>41.005326999999994</v>
      </c>
      <c r="E69" s="66">
        <f>IF(($F5*'Jul''09 SP '!G20/'Jul''09 SP '!G21&gt;'Jul''09 SP '!G24),('Bills Jul''09'!$F5*'Jul''09 SP '!G20/'Jul''09 SP '!G21-'Jul''09 SP '!G24)*'Jul''09 SP '!G26/100)*'Jul''09 SP '!G21</f>
        <v>40.170705300000002</v>
      </c>
      <c r="F69" s="66">
        <f>IF(($F5*'Jul''09 SP '!H20/'Jul''09 SP '!H21&gt;'Jul''09 SP '!H24),('Bills Jul''09'!$F5*'Jul''09 SP '!H20/'Jul''09 SP '!H21-'Jul''09 SP '!H24)*'Jul''09 SP '!H26/100)*'Jul''09 SP '!H21</f>
        <v>43.185599999999994</v>
      </c>
      <c r="G69" s="66">
        <f>IF(($F5*'Jul''09 SP '!I20/'Jul''09 SP '!I21&gt;'Jul''09 SP '!I24),('Bills Jul''09'!$F5*'Jul''09 SP '!I20/'Jul''09 SP '!I21-'Jul''09 SP '!I24)*'Jul''09 SP '!I26/100)*'Jul''09 SP '!I21</f>
        <v>39.916689999999996</v>
      </c>
      <c r="H69" s="66">
        <f>IF(($F5*'Jul''09 SP '!J20/'Jul''09 SP '!J21&gt;'Jul''09 SP '!J24),('Bills Jul''09'!$F5*'Jul''09 SP '!J20/'Jul''09 SP '!J21-'Jul''09 SP '!J24)*'Jul''09 SP '!J26/100)*'Jul''09 SP '!J21</f>
        <v>41.545147</v>
      </c>
      <c r="I69" s="66">
        <f>IF(($F5*'Jul''09 SP '!K20/'Jul''09 SP '!K21&gt;'Jul''09 SP '!K24),('Bills Jul''09'!$F5*'Jul''09 SP '!K20/'Jul''09 SP '!K21-'Jul''09 SP '!K24)*'Jul''09 SP '!K26/100)*'Jul''09 SP '!K21</f>
        <v>42.080768399999997</v>
      </c>
      <c r="J69" s="67"/>
    </row>
    <row r="70" spans="1:10" x14ac:dyDescent="0.15">
      <c r="A70" s="47" t="s">
        <v>744</v>
      </c>
      <c r="C70" s="66">
        <f>IF($F5*'Jul''09 SP '!E22/'Jul''09 SP '!E23&gt;='Jul''09 SP '!E24,('Jul''09 SP '!E24*'Jul''09 SP '!E27/100)*'Jul''09 SP '!E23,('Bills Jul''09'!$F5*'Jul''09 SP '!E22/'Jul''09 SP '!E23*'Jul''09 SP '!E27/100)*'Jul''09 SP '!E23)</f>
        <v>184.03</v>
      </c>
      <c r="D70" s="66">
        <f>IF($F5*'Jul''09 SP '!F22/'Jul''09 SP '!F23&gt;='Jul''09 SP '!F24,('Jul''09 SP '!F24*'Jul''09 SP '!F27/100)*'Jul''09 SP '!F23,('Bills Jul''09'!$F5*'Jul''09 SP '!F22/'Jul''09 SP '!F23*'Jul''09 SP '!F27/100)*'Jul''09 SP '!F23)</f>
        <v>176.17599999999999</v>
      </c>
      <c r="E70" s="66">
        <f>IF($F5*'Jul''09 SP '!G22/'Jul''09 SP '!G23&gt;='Jul''09 SP '!G24,('Jul''09 SP '!G24*'Jul''09 SP '!G27/100)*'Jul''09 SP '!G23,('Bills Jul''09'!$F5*'Jul''09 SP '!G22/'Jul''09 SP '!G23*'Jul''09 SP '!G27/100)*'Jul''09 SP '!G23)</f>
        <v>175.26740000000001</v>
      </c>
      <c r="F70" s="66">
        <f>IF($F5*'Jul''09 SP '!H22/'Jul''09 SP '!H23&gt;='Jul''09 SP '!H24,('Jul''09 SP '!H24*'Jul''09 SP '!H27/100)*'Jul''09 SP '!H23,('Bills Jul''09'!$F5*'Jul''09 SP '!H22/'Jul''09 SP '!H23*'Jul''09 SP '!H27/100)*'Jul''09 SP '!H23)</f>
        <v>208.6</v>
      </c>
      <c r="G70" s="66">
        <f>IF($F5*'Jul''09 SP '!I22/'Jul''09 SP '!I23&gt;='Jul''09 SP '!I24,('Jul''09 SP '!I24*'Jul''09 SP '!I27/100)*'Jul''09 SP '!I23,('Bills Jul''09'!$F5*'Jul''09 SP '!I22/'Jul''09 SP '!I23*'Jul''09 SP '!I27/100)*'Jul''09 SP '!I23)</f>
        <v>170.94</v>
      </c>
      <c r="H70" s="66">
        <f>IF($F5*'Jul''09 SP '!J22/'Jul''09 SP '!J23&gt;='Jul''09 SP '!J24,('Jul''09 SP '!J24*'Jul''09 SP '!J27/100)*'Jul''09 SP '!J23,('Bills Jul''09'!$F5*'Jul''09 SP '!J22/'Jul''09 SP '!J23*'Jul''09 SP '!J27/100)*'Jul''09 SP '!J23)</f>
        <v>178.59799999999998</v>
      </c>
      <c r="I70" s="66">
        <f>IF($F5*'Jul''09 SP '!K22/'Jul''09 SP '!K23&gt;='Jul''09 SP '!K24,('Jul''09 SP '!K24*'Jul''09 SP '!K27/100)*'Jul''09 SP '!K23,('Bills Jul''09'!$F5*'Jul''09 SP '!K22/'Jul''09 SP '!K23*'Jul''09 SP '!K27/100)*'Jul''09 SP '!K23)</f>
        <v>180.65740000000002</v>
      </c>
      <c r="J70" s="67"/>
    </row>
    <row r="71" spans="1:10" x14ac:dyDescent="0.15">
      <c r="A71" s="47" t="s">
        <v>389</v>
      </c>
      <c r="C71" s="66">
        <f>IF(($F5*'Jul''09 SP '!E22/'Jul''09 SP '!E23&gt;'Jul''09 SP '!E24),('Bills Jul''09'!$F5*'Jul''09 SP '!E22/'Jul''09 SP '!E23-'Jul''09 SP '!E24)*'Jul''09 SP '!E28/100)*'Jul''09 SP '!E23</f>
        <v>69.738746000000006</v>
      </c>
      <c r="D71" s="66">
        <f>IF(($F5*'Jul''09 SP '!F22/'Jul''09 SP '!F23&gt;'Jul''09 SP '!F24),('Bills Jul''09'!$F5*'Jul''09 SP '!F22/'Jul''09 SP '!F23-'Jul''09 SP '!F24)*'Jul''09 SP '!F28/100)*'Jul''09 SP '!F23</f>
        <v>72.641778000000002</v>
      </c>
      <c r="E71" s="66">
        <f>IF(($F5*'Jul''09 SP '!G22/'Jul''09 SP '!G23&gt;'Jul''09 SP '!G24),('Bills Jul''09'!$F5*'Jul''09 SP '!G22/'Jul''09 SP '!G23-'Jul''09 SP '!G24)*'Jul''09 SP '!G28/100)*'Jul''09 SP '!G23</f>
        <v>72.219518800000003</v>
      </c>
      <c r="F71" s="66">
        <f>IF(($F5*'Jul''09 SP '!H22/'Jul''09 SP '!H23&gt;'Jul''09 SP '!H24),('Bills Jul''09'!$F5*'Jul''09 SP '!H22/'Jul''09 SP '!H23-'Jul''09 SP '!H24)*'Jul''09 SP '!H28/100)*'Jul''09 SP '!H23</f>
        <v>79.173600000000008</v>
      </c>
      <c r="G71" s="66">
        <f>IF(($F5*'Jul''09 SP '!I22/'Jul''09 SP '!I23&gt;'Jul''09 SP '!I24),('Bills Jul''09'!$F5*'Jul''09 SP '!I22/'Jul''09 SP '!I23-'Jul''09 SP '!I24)*'Jul''09 SP '!I28/100)*'Jul''09 SP '!I23</f>
        <v>70.596460000000008</v>
      </c>
      <c r="H71" s="66">
        <f>IF(($F5*'Jul''09 SP '!J22/'Jul''09 SP '!J23&gt;'Jul''09 SP '!J24),('Bills Jul''09'!$F5*'Jul''09 SP '!J22/'Jul''09 SP '!J23-'Jul''09 SP '!J24)*'Jul''09 SP '!J28/100)*'Jul''09 SP '!J23</f>
        <v>73.589461999999997</v>
      </c>
      <c r="I71" s="66">
        <f>IF(($F5*'Jul''09 SP '!K22/'Jul''09 SP '!K23&gt;'Jul''09 SP '!K24),('Bills Jul''09'!$F5*'Jul''09 SP '!K22/'Jul''09 SP '!K23-'Jul''09 SP '!K24)*'Jul''09 SP '!K28/100)*'Jul''09 SP '!K23</f>
        <v>74.3967928</v>
      </c>
      <c r="J71" s="67"/>
    </row>
    <row r="72" spans="1:10" x14ac:dyDescent="0.15">
      <c r="A72" s="47" t="s">
        <v>309</v>
      </c>
      <c r="C72" s="66">
        <f>365*'Jul''09 SP '!E29/100</f>
        <v>157.06679999999997</v>
      </c>
      <c r="D72" s="66">
        <f>365*'Jul''09 SP '!F29/100</f>
        <v>152.57</v>
      </c>
      <c r="E72" s="66">
        <f>365*'Jul''09 SP '!G29/100</f>
        <v>150.19749999999999</v>
      </c>
      <c r="F72" s="66">
        <f>365*'Jul''09 SP '!H29/100</f>
        <v>161.11099999999999</v>
      </c>
      <c r="G72" s="66">
        <f>365*'Jul''09 SP '!I29/100</f>
        <v>145.2627</v>
      </c>
      <c r="H72" s="66">
        <f>365*'Jul''09 SP '!J29/100</f>
        <v>154.50449999999998</v>
      </c>
      <c r="I72" s="66">
        <f>365*'Jul''09 SP '!K29/100</f>
        <v>172.96619999999999</v>
      </c>
      <c r="J72" s="67">
        <f>AVERAGE(C72:I72)</f>
        <v>156.23981428571429</v>
      </c>
    </row>
    <row r="73" spans="1:10" x14ac:dyDescent="0.15">
      <c r="A73" s="69" t="s">
        <v>721</v>
      </c>
      <c r="B73" s="70"/>
      <c r="C73" s="71">
        <f>SUM(C68:C72)</f>
        <v>559.487258</v>
      </c>
      <c r="D73" s="71">
        <f t="shared" ref="D73:I73" si="6">SUM(D68:D72)</f>
        <v>549.88510499999995</v>
      </c>
      <c r="E73" s="71">
        <f t="shared" si="6"/>
        <v>543.26042409999991</v>
      </c>
      <c r="F73" s="71">
        <f t="shared" si="6"/>
        <v>605.47019999999998</v>
      </c>
      <c r="G73" s="71">
        <f t="shared" si="6"/>
        <v>531.43584999999996</v>
      </c>
      <c r="H73" s="71">
        <f t="shared" si="6"/>
        <v>557.15010900000004</v>
      </c>
      <c r="I73" s="71">
        <f t="shared" si="6"/>
        <v>580.6038612000001</v>
      </c>
      <c r="J73" s="72">
        <f>AVERAGE(C73:I73)</f>
        <v>561.0418296142858</v>
      </c>
    </row>
    <row r="74" spans="1:10" x14ac:dyDescent="0.15">
      <c r="C74" s="66"/>
      <c r="D74" s="66"/>
      <c r="E74" s="66"/>
      <c r="F74" s="66"/>
      <c r="G74" s="66"/>
      <c r="H74" s="66"/>
      <c r="I74" s="66"/>
      <c r="J74" s="73"/>
    </row>
    <row r="75" spans="1:10" x14ac:dyDescent="0.15">
      <c r="A75" s="62" t="s">
        <v>703</v>
      </c>
      <c r="C75" s="50" t="s">
        <v>872</v>
      </c>
      <c r="D75" s="50" t="s">
        <v>396</v>
      </c>
      <c r="E75" s="50" t="s">
        <v>397</v>
      </c>
      <c r="F75" s="50" t="s">
        <v>398</v>
      </c>
      <c r="G75" s="50" t="s">
        <v>163</v>
      </c>
      <c r="H75" s="50" t="s">
        <v>126</v>
      </c>
      <c r="I75" s="50" t="s">
        <v>816</v>
      </c>
      <c r="J75" s="65" t="s">
        <v>729</v>
      </c>
    </row>
    <row r="76" spans="1:10" x14ac:dyDescent="0.15">
      <c r="A76" s="47" t="s">
        <v>667</v>
      </c>
      <c r="C76" s="66">
        <f>IF($F5*'Jul''09 SP '!E33/'Jul''09 SP '!E34&gt;='Jul''09 SP '!E37,('Jul''09 SP '!E37*'Jul''09 SP '!E38/100)*'Jul''09 SP '!E34,('Bills Jul''09'!$F5*'Jul''09 SP '!E33/'Jul''09 SP '!E34*'Jul''09 SP '!E38/100)*'Jul''09 SP '!E34)</f>
        <v>106.4448</v>
      </c>
      <c r="D76" s="66">
        <f>IF($F5*'Jul''09 SP '!F33/'Jul''09 SP '!F34&gt;='Jul''09 SP '!F37,('Jul''09 SP '!F37*'Jul''09 SP '!F38/100)*'Jul''09 SP '!F34,('Bills Jul''09'!$F5*'Jul''09 SP '!F33/'Jul''09 SP '!F34*'Jul''09 SP '!F38/100)*'Jul''09 SP '!F34)</f>
        <v>106.65600000000001</v>
      </c>
      <c r="E76" s="66">
        <f>IF($F5*'Jul''09 SP '!G33/'Jul''09 SP '!G34&gt;='Jul''09 SP '!G37,('Jul''09 SP '!G37*'Jul''09 SP '!G38/100)*'Jul''09 SP '!G34,('Bills Jul''09'!$F5*'Jul''09 SP '!G33/'Jul''09 SP '!G34*'Jul''09 SP '!G38/100)*'Jul''09 SP '!G34)</f>
        <v>104.86784</v>
      </c>
      <c r="F76" s="66">
        <f>IF($F5*'Jul''09 SP '!H33/'Jul''09 SP '!H34&gt;='Jul''09 SP '!H37,('Jul''09 SP '!H37*'Jul''09 SP '!H38/100)*'Jul''09 SP '!H34,('Bills Jul''09'!$F5*'Jul''09 SP '!H33/'Jul''09 SP '!H34*'Jul''09 SP '!H38/100)*'Jul''09 SP '!H34)</f>
        <v>114.56</v>
      </c>
      <c r="G76" s="66">
        <f>IF($F5*'Jul''09 SP '!I33/'Jul''09 SP '!I34&gt;='Jul''09 SP '!I37,('Jul''09 SP '!I37*'Jul''09 SP '!I38/100)*'Jul''09 SP '!I34,('Bills Jul''09'!$F5*'Jul''09 SP '!I33/'Jul''09 SP '!I34*'Jul''09 SP '!I38/100)*'Jul''09 SP '!I34)</f>
        <v>103.488</v>
      </c>
      <c r="H76" s="66">
        <f>IF($F5*'Jul''09 SP '!J33/'Jul''09 SP '!J34&gt;='Jul''09 SP '!J37,('Jul''09 SP '!J37*'Jul''09 SP '!J38/100)*'Jul''09 SP '!J34,('Bills Jul''09'!$F5*'Jul''09 SP '!J33/'Jul''09 SP '!J34*'Jul''09 SP '!J38/100)*'Jul''09 SP '!J34)</f>
        <v>106.24639999999999</v>
      </c>
      <c r="I76" s="66">
        <f>IF($F5*'Jul''09 SP '!K33/'Jul''09 SP '!K34&gt;='Jul''09 SP '!K37,('Jul''09 SP '!K37*'Jul''09 SP '!K38/100)*'Jul''09 SP '!K34,('Bills Jul''09'!$F5*'Jul''09 SP '!K33/'Jul''09 SP '!K34*'Jul''09 SP '!K38/100)*'Jul''09 SP '!K34)</f>
        <v>107.64864</v>
      </c>
      <c r="J76" s="67"/>
    </row>
    <row r="77" spans="1:10" x14ac:dyDescent="0.15">
      <c r="A77" s="47" t="s">
        <v>868</v>
      </c>
      <c r="C77" s="66">
        <f>IF(($F5*'Jul''09 SP '!E33/'Jul''09 SP '!E34&gt;'Jul''09 SP '!E37),('Bills Jul''09'!$F5*'Jul''09 SP '!E33/'Jul''09 SP '!E34-'Jul''09 SP '!E37)*'Jul''09 SP '!E39/100)*'Jul''09 SP '!E34</f>
        <v>47.546388999999998</v>
      </c>
      <c r="D77" s="66">
        <f>IF(($F5*'Jul''09 SP '!F33/'Jul''09 SP '!F34&gt;'Jul''09 SP '!F37),('Bills Jul''09'!$F5*'Jul''09 SP '!F33/'Jul''09 SP '!F34-'Jul''09 SP '!F37)*'Jul''09 SP '!F39/100)*'Jul''09 SP '!F34</f>
        <v>47.625567000000004</v>
      </c>
      <c r="E77" s="66">
        <f>IF(($F5*'Jul''09 SP '!G33/'Jul''09 SP '!G34&gt;'Jul''09 SP '!G37),('Bills Jul''09'!$F5*'Jul''09 SP '!G33/'Jul''09 SP '!G34-'Jul''09 SP '!G37)*'Jul''09 SP '!G39/100)*'Jul''09 SP '!G34</f>
        <v>46.853581499999997</v>
      </c>
      <c r="F77" s="66">
        <f>IF(($F5*'Jul''09 SP '!H33/'Jul''09 SP '!H34&gt;'Jul''09 SP '!H37),('Bills Jul''09'!$F5*'Jul''09 SP '!H33/'Jul''09 SP '!H34-'Jul''09 SP '!H37)*'Jul''09 SP '!H39/100)*'Jul''09 SP '!H34</f>
        <v>50.0261</v>
      </c>
      <c r="G77" s="66">
        <f>IF(($F5*'Jul''09 SP '!I33/'Jul''09 SP '!I34&gt;'Jul''09 SP '!I37),('Bills Jul''09'!$F5*'Jul''09 SP '!I33/'Jul''09 SP '!I34-'Jul''09 SP '!I37)*'Jul''09 SP '!I39/100)*'Jul''09 SP '!I34</f>
        <v>46.319129999999994</v>
      </c>
      <c r="H77" s="66">
        <f>IF(($F5*'Jul''09 SP '!J33/'Jul''09 SP '!J34&gt;'Jul''09 SP '!J37),('Bills Jul''09'!$F5*'Jul''09 SP '!J33/'Jul''09 SP '!J34-'Jul''09 SP '!J37)*'Jul''09 SP '!J39/100)*'Jul''09 SP '!J34</f>
        <v>47.467210999999999</v>
      </c>
      <c r="I77" s="66">
        <f>IF(($F5*'Jul''09 SP '!K33/'Jul''09 SP '!K34&gt;'Jul''09 SP '!K37),('Bills Jul''09'!$F5*'Jul''09 SP '!K33/'Jul''09 SP '!K34-'Jul''09 SP '!K37)*'Jul''09 SP '!K39/100)*'Jul''09 SP '!K34</f>
        <v>48.108552799999998</v>
      </c>
      <c r="J77" s="67"/>
    </row>
    <row r="78" spans="1:10" x14ac:dyDescent="0.15">
      <c r="A78" s="47" t="s">
        <v>744</v>
      </c>
      <c r="C78" s="66">
        <f>IF($F5*'Jul''09 SP '!E35/'Jul''09 SP '!E36&gt;='Jul''09 SP '!E37,('Jul''09 SP '!E37*'Jul''09 SP '!E40/100)*'Jul''09 SP '!E36,('Bills Jul''09'!$F5*'Jul''09 SP '!E35/'Jul''09 SP '!E36*'Jul''09 SP '!E40/100)*'Jul''09 SP '!E36)</f>
        <v>180.6464</v>
      </c>
      <c r="D78" s="66">
        <f>IF($F5*'Jul''09 SP '!F35/'Jul''09 SP '!F36&gt;='Jul''09 SP '!F37,('Jul''09 SP '!F37*'Jul''09 SP '!F40/100)*'Jul''09 SP '!F36,('Bills Jul''09'!$F5*'Jul''09 SP '!F35/'Jul''09 SP '!F36*'Jul''09 SP '!F40/100)*'Jul''09 SP '!F36)</f>
        <v>180.928</v>
      </c>
      <c r="E78" s="66">
        <f>IF($F5*'Jul''09 SP '!G35/'Jul''09 SP '!G36&gt;='Jul''09 SP '!G37,('Jul''09 SP '!G37*'Jul''09 SP '!G40/100)*'Jul''09 SP '!G36,('Bills Jul''09'!$F5*'Jul''09 SP '!G35/'Jul''09 SP '!G36*'Jul''09 SP '!G40/100)*'Jul''09 SP '!G36)</f>
        <v>177.97120000000004</v>
      </c>
      <c r="F78" s="66">
        <f>IF($F5*'Jul''09 SP '!H35/'Jul''09 SP '!H36&gt;='Jul''09 SP '!H37,('Jul''09 SP '!H37*'Jul''09 SP '!H40/100)*'Jul''09 SP '!H36,('Bills Jul''09'!$F5*'Jul''09 SP '!H35/'Jul''09 SP '!H36*'Jul''09 SP '!H40/100)*'Jul''09 SP '!H36)</f>
        <v>190.72</v>
      </c>
      <c r="G78" s="66">
        <f>IF($F5*'Jul''09 SP '!I35/'Jul''09 SP '!I36&gt;='Jul''09 SP '!I37,('Jul''09 SP '!I37*'Jul''09 SP '!I40/100)*'Jul''09 SP '!I36,('Bills Jul''09'!$F5*'Jul''09 SP '!I35/'Jul''09 SP '!I36*'Jul''09 SP '!I40/100)*'Jul''09 SP '!I36)</f>
        <v>176</v>
      </c>
      <c r="H78" s="66">
        <f>IF($F5*'Jul''09 SP '!J35/'Jul''09 SP '!J36&gt;='Jul''09 SP '!J37,('Jul''09 SP '!J37*'Jul''09 SP '!J40/100)*'Jul''09 SP '!J36,('Bills Jul''09'!$F5*'Jul''09 SP '!J35/'Jul''09 SP '!J36*'Jul''09 SP '!J40/100)*'Jul''09 SP '!J36)</f>
        <v>180.30080000000001</v>
      </c>
      <c r="I78" s="66">
        <f>IF($F5*'Jul''09 SP '!K35/'Jul''09 SP '!K36&gt;='Jul''09 SP '!K37,('Jul''09 SP '!K37*'Jul''09 SP '!K40/100)*'Jul''09 SP '!K36,('Bills Jul''09'!$F5*'Jul''09 SP '!K35/'Jul''09 SP '!K36*'Jul''09 SP '!K40/100)*'Jul''09 SP '!K36)</f>
        <v>182.68799999999999</v>
      </c>
      <c r="J78" s="67"/>
    </row>
    <row r="79" spans="1:10" x14ac:dyDescent="0.15">
      <c r="A79" s="47" t="s">
        <v>389</v>
      </c>
      <c r="C79" s="66">
        <f>IF(($F5*'Jul''09 SP '!E35/'Jul''09 SP '!E36&gt;'Jul''09 SP '!E37),('Bills Jul''09'!$F5*'Jul''09 SP '!E35/'Jul''09 SP '!E36-'Jul''09 SP '!E37)*'Jul''09 SP '!E41/100)*'Jul''09 SP '!E36</f>
        <v>88.996071999999998</v>
      </c>
      <c r="D79" s="66">
        <f>IF(($F5*'Jul''09 SP '!F35/'Jul''09 SP '!F36&gt;'Jul''09 SP '!F37),('Bills Jul''09'!$F5*'Jul''09 SP '!F35/'Jul''09 SP '!F36-'Jul''09 SP '!F37)*'Jul''09 SP '!F41/100)*'Jul''09 SP '!F36</f>
        <v>89.233605999999995</v>
      </c>
      <c r="E79" s="66">
        <f>IF(($F5*'Jul''09 SP '!G35/'Jul''09 SP '!G36&gt;'Jul''09 SP '!G37),('Bills Jul''09'!$F5*'Jul''09 SP '!G35/'Jul''09 SP '!G36-'Jul''09 SP '!G37)*'Jul''09 SP '!G41/100)*'Jul''09 SP '!G36</f>
        <v>87.745059600000005</v>
      </c>
      <c r="F79" s="66">
        <f>IF(($F5*'Jul''09 SP '!H35/'Jul''09 SP '!H36&gt;'Jul''09 SP '!H37),('Bills Jul''09'!$F5*'Jul''09 SP '!H35/'Jul''09 SP '!H36-'Jul''09 SP '!H37)*'Jul''09 SP '!H41/100)*'Jul''09 SP '!H36</f>
        <v>94.293800000000005</v>
      </c>
      <c r="G79" s="66">
        <f>IF(($F5*'Jul''09 SP '!I35/'Jul''09 SP '!I36&gt;'Jul''09 SP '!I37),('Bills Jul''09'!$F5*'Jul''09 SP '!I35/'Jul''09 SP '!I36-'Jul''09 SP '!I37)*'Jul''09 SP '!I41/100)*'Jul''09 SP '!I36</f>
        <v>86.304019999999994</v>
      </c>
      <c r="H79" s="66">
        <f>IF(($F5*'Jul''09 SP '!J35/'Jul''09 SP '!J36&gt;'Jul''09 SP '!J37),('Bills Jul''09'!$F5*'Jul''09 SP '!J35/'Jul''09 SP '!J36-'Jul''09 SP '!J37)*'Jul''09 SP '!J41/100)*'Jul''09 SP '!J36</f>
        <v>88.895300000000006</v>
      </c>
      <c r="I79" s="66">
        <f>IF(($F5*'Jul''09 SP '!K35/'Jul''09 SP '!K36&gt;'Jul''09 SP '!K37),('Bills Jul''09'!$F5*'Jul''09 SP '!K35/'Jul''09 SP '!K36-'Jul''09 SP '!K37)*'Jul''09 SP '!K41/100)*'Jul''09 SP '!K36</f>
        <v>90.072892800000005</v>
      </c>
      <c r="J79" s="67"/>
    </row>
    <row r="80" spans="1:10" x14ac:dyDescent="0.15">
      <c r="A80" s="47" t="s">
        <v>309</v>
      </c>
      <c r="C80" s="66">
        <f>365*'Jul''09 SP '!E42/100</f>
        <v>158.39175</v>
      </c>
      <c r="D80" s="66">
        <f>365*'Jul''09 SP '!F42/100</f>
        <v>158.84800000000001</v>
      </c>
      <c r="E80" s="66">
        <f>365*'Jul''09 SP '!G42/100</f>
        <v>156.21999999999997</v>
      </c>
      <c r="F80" s="66">
        <f>365*'Jul''09 SP '!H42/100</f>
        <v>166.80500000000001</v>
      </c>
      <c r="G80" s="66">
        <f>365*'Jul''09 SP '!I42/100</f>
        <v>151.96775</v>
      </c>
      <c r="H80" s="66">
        <f>365*'Jul''09 SP '!J42/100</f>
        <v>158.26400000000001</v>
      </c>
      <c r="I80" s="66">
        <f>365*'Jul''09 SP '!K42/100</f>
        <v>178.06524999999999</v>
      </c>
      <c r="J80" s="71">
        <f>AVERAGE(C80:I80)</f>
        <v>161.22310714285715</v>
      </c>
    </row>
    <row r="81" spans="1:18" x14ac:dyDescent="0.15">
      <c r="A81" s="69" t="s">
        <v>721</v>
      </c>
      <c r="B81" s="70"/>
      <c r="C81" s="71">
        <f>SUM(C76:C80)</f>
        <v>582.02541099999996</v>
      </c>
      <c r="D81" s="71">
        <f t="shared" ref="D81:I81" si="7">SUM(D76:D80)</f>
        <v>583.29117300000007</v>
      </c>
      <c r="E81" s="71">
        <f t="shared" si="7"/>
        <v>573.65768109999999</v>
      </c>
      <c r="F81" s="71">
        <f t="shared" si="7"/>
        <v>616.4049</v>
      </c>
      <c r="G81" s="71">
        <f t="shared" si="7"/>
        <v>564.07889999999998</v>
      </c>
      <c r="H81" s="71">
        <f t="shared" si="7"/>
        <v>581.17371100000003</v>
      </c>
      <c r="I81" s="71">
        <f t="shared" si="7"/>
        <v>606.58333559999994</v>
      </c>
      <c r="J81" s="72">
        <f>AVERAGE(C81:I81)</f>
        <v>586.74501595714287</v>
      </c>
    </row>
    <row r="83" spans="1:18" x14ac:dyDescent="0.15">
      <c r="A83" s="79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</row>
  </sheetData>
  <sheetProtection algorithmName="SHA-512" hashValue="UTJOWfWaymAHnEzcLLQk2SZUlbioMw8eBD/5w8tYW09DQhev3Ht8bboTRbLOCMkuj3+gOL8EyijlAQ7+93hRPQ==" saltValue="NgA0cxlvqNMerKms+/ukc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tabColor indexed="17"/>
  </sheetPr>
  <dimension ref="A1:R83"/>
  <sheetViews>
    <sheetView zoomScale="125" workbookViewId="0">
      <pane xSplit="16" topLeftCell="Q1" activePane="topRight" state="frozen"/>
      <selection pane="topRight" activeCell="F6" sqref="F6"/>
    </sheetView>
  </sheetViews>
  <sheetFormatPr baseColWidth="10" defaultColWidth="8.83203125" defaultRowHeight="13" x14ac:dyDescent="0.15"/>
  <cols>
    <col min="1" max="1" width="26.1640625" style="47" customWidth="1"/>
    <col min="2" max="2" width="3.1640625" style="47" customWidth="1"/>
    <col min="3" max="9" width="11.6640625" style="47" customWidth="1"/>
    <col min="10" max="10" width="15" style="47" customWidth="1"/>
    <col min="11" max="13" width="11.6640625" style="47" customWidth="1"/>
    <col min="14" max="14" width="15" style="47" customWidth="1"/>
    <col min="15" max="16384" width="8.83203125" style="47"/>
  </cols>
  <sheetData>
    <row r="1" spans="1:18" x14ac:dyDescent="0.15">
      <c r="A1" s="58" t="s">
        <v>124</v>
      </c>
    </row>
    <row r="2" spans="1:18" x14ac:dyDescent="0.1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</row>
    <row r="3" spans="1:18" x14ac:dyDescent="0.15">
      <c r="A3" s="61" t="s">
        <v>357</v>
      </c>
    </row>
    <row r="5" spans="1:18" x14ac:dyDescent="0.15">
      <c r="A5" s="62" t="s">
        <v>523</v>
      </c>
      <c r="B5" s="62"/>
      <c r="C5" s="62" t="s">
        <v>911</v>
      </c>
      <c r="F5" s="76">
        <v>63000</v>
      </c>
    </row>
    <row r="6" spans="1:18" x14ac:dyDescent="0.15">
      <c r="C6" s="63" t="s">
        <v>732</v>
      </c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50" t="s">
        <v>398</v>
      </c>
      <c r="G9" s="50" t="s">
        <v>163</v>
      </c>
      <c r="H9" s="50" t="s">
        <v>126</v>
      </c>
      <c r="I9" s="50" t="s">
        <v>816</v>
      </c>
      <c r="J9" s="65" t="s">
        <v>729</v>
      </c>
    </row>
    <row r="10" spans="1:18" x14ac:dyDescent="0.15">
      <c r="A10" s="47" t="s">
        <v>667</v>
      </c>
      <c r="C10" s="66">
        <f>IF($F5*'Jan''09 Multi'!E7/'Jan''09 Multi'!E8&gt;='Jan''09 Multi'!E11,('Jan''09 Multi'!E11*'Jan''09 Multi'!E13/100)*'Jan''09 Multi'!E8,($F5*'Jan''09 Multi'!E7/'Jan''09 Multi'!E8*'Jan''09 Multi'!E13/100)*'Jan''09 Multi'!E8)</f>
        <v>258.39</v>
      </c>
      <c r="D10" s="66">
        <f>IF($F5*'Jan''09 Multi'!F7/'Jan''09 Multi'!F8&gt;='Jan''09 Multi'!F11,('Jan''09 Multi'!F11*'Jan''09 Multi'!F13/100)*'Jan''09 Multi'!F8,($F5*'Jan''09 Multi'!F7/'Jan''09 Multi'!F8*'Jan''09 Multi'!F13/100)*'Jan''09 Multi'!F8)</f>
        <v>269.85419999999999</v>
      </c>
      <c r="E10" s="66">
        <f>IF($F5*'Jan''09 Multi'!G7/'Jan''09 Multi'!G8&gt;='Jan''09 Multi'!G11,('Jan''09 Multi'!G11*'Jan''09 Multi'!G13/100)*'Jan''09 Multi'!G8,($F5*'Jan''09 Multi'!G7/'Jan''09 Multi'!G8*'Jan''09 Multi'!G13/100)*'Jan''09 Multi'!G8)</f>
        <v>259.06319999999999</v>
      </c>
      <c r="F10" s="66">
        <f>IF($F5*'Jan''09 Multi'!H7/'Jan''09 Multi'!H8&gt;='Jan''09 Multi'!H11,('Jan''09 Multi'!H11*'Jan''09 Multi'!H13/100)*'Jan''09 Multi'!H8,($F5*'Jan''09 Multi'!H7/'Jan''09 Multi'!H8*'Jan''09 Multi'!H13/100)*'Jan''09 Multi'!H8)</f>
        <v>260.31599999999997</v>
      </c>
      <c r="G10" s="66">
        <f>IF($F5*'Jan''09 Multi'!I7/'Jan''09 Multi'!I8&gt;='Jan''09 Multi'!I11,('Jan''09 Multi'!I11*'Jan''09 Multi'!I13/100)*'Jan''09 Multi'!I8,($F5*'Jan''09 Multi'!I7/'Jan''09 Multi'!I8*'Jan''09 Multi'!I13/100)*'Jan''09 Multi'!I8)</f>
        <v>238.82760000000005</v>
      </c>
      <c r="H10" s="66">
        <f>IF($F5*'Jan''09 Multi'!J7/'Jan''09 Multi'!J8&gt;='Jan''09 Multi'!J11,('Jan''09 Multi'!J11*'Jan''09 Multi'!J13/100)*'Jan''09 Multi'!J8,($F5*'Jan''09 Multi'!J7/'Jan''09 Multi'!J8*'Jan''09 Multi'!J13/100)*'Jan''09 Multi'!J8)</f>
        <v>270.61199999999997</v>
      </c>
      <c r="I10" s="66">
        <f>IF($F5*'Jan''09 Multi'!K7/'Jan''09 Multi'!K8&gt;='Jan''09 Multi'!K11,('Jan''09 Multi'!K11*'Jan''09 Multi'!K13/100)*'Jan''09 Multi'!K8,($F5*'Jan''09 Multi'!K7/'Jan''09 Multi'!K8*'Jan''09 Multi'!K13/100)*'Jan''09 Multi'!K8)</f>
        <v>279.18</v>
      </c>
      <c r="J10" s="67"/>
    </row>
    <row r="11" spans="1:18" x14ac:dyDescent="0.15">
      <c r="A11" s="47" t="s">
        <v>170</v>
      </c>
      <c r="C11" s="66">
        <f>IF($F5*'Jan''09 Multi'!E7/'Jan''09 Multi'!E8&lt;'Jan''09 Multi'!E11,0,IF($F5*'Jan''09 Multi'!E7/'Jan''09 Multi'!E8&lt;='Jan''09 Multi'!E12,($F5*'Jan''09 Multi'!E7/'Jan''09 Multi'!E8-'Jan''09 Multi'!E11)*('Jan''09 Multi'!E14/100)*'Jan''09 Multi'!E8,('Jan''09 Multi'!E12-'Jan''09 Multi'!E11)*('Jan''09 Multi'!E14/100)*'Jan''09 Multi'!E8))</f>
        <v>89.396999999999991</v>
      </c>
      <c r="D11" s="66">
        <f>IF($F5*'Jan''09 Multi'!F7/'Jan''09 Multi'!F8&lt;'Jan''09 Multi'!F11,0,IF($F5*'Jan''09 Multi'!F7/'Jan''09 Multi'!F8&lt;='Jan''09 Multi'!F12,($F5*'Jan''09 Multi'!F7/'Jan''09 Multi'!F8-'Jan''09 Multi'!F11)*('Jan''09 Multi'!F14/100)*'Jan''09 Multi'!F8,('Jan''09 Multi'!F12-'Jan''09 Multi'!F11)*('Jan''09 Multi'!F14/100)*'Jan''09 Multi'!F8))</f>
        <v>93.792600000000007</v>
      </c>
      <c r="E11" s="66">
        <f>IF($F5*'Jan''09 Multi'!G7/'Jan''09 Multi'!G8&lt;'Jan''09 Multi'!G11,0,IF($F5*'Jan''09 Multi'!G7/'Jan''09 Multi'!G8&lt;='Jan''09 Multi'!G12,($F5*'Jan''09 Multi'!G7/'Jan''09 Multi'!G8-'Jan''09 Multi'!G11)*('Jan''09 Multi'!G14/100)*'Jan''09 Multi'!G8,('Jan''09 Multi'!G12-'Jan''09 Multi'!G11)*('Jan''09 Multi'!G14/100)*'Jan''09 Multi'!G8))</f>
        <v>92.248199999999997</v>
      </c>
      <c r="F11" s="66">
        <f>IF($F5*'Jan''09 Multi'!H7/'Jan''09 Multi'!H8&lt;'Jan''09 Multi'!H11,0,IF($F5*'Jan''09 Multi'!H7/'Jan''09 Multi'!H8&lt;='Jan''09 Multi'!H12,($F5*'Jan''09 Multi'!H7/'Jan''09 Multi'!H8-'Jan''09 Multi'!H11)*('Jan''09 Multi'!H14/100)*'Jan''09 Multi'!H8,('Jan''09 Multi'!H12-'Jan''09 Multi'!H11)*('Jan''09 Multi'!H14/100)*'Jan''09 Multi'!H8))</f>
        <v>94.959000000000003</v>
      </c>
      <c r="G11" s="66">
        <f>IF($F5*'Jan''09 Multi'!I7/'Jan''09 Multi'!I8&lt;'Jan''09 Multi'!I11,0,IF($F5*'Jan''09 Multi'!I7/'Jan''09 Multi'!I8&lt;='Jan''09 Multi'!I12,($F5*'Jan''09 Multi'!I7/'Jan''09 Multi'!I8-'Jan''09 Multi'!I11)*('Jan''09 Multi'!I14/100)*'Jan''09 Multi'!I8,('Jan''09 Multi'!I12-'Jan''09 Multi'!I11)*('Jan''09 Multi'!I14/100)*'Jan''09 Multi'!I8))</f>
        <v>87.12</v>
      </c>
      <c r="H11" s="66">
        <f>IF($F5*'Jan''09 Multi'!J7/'Jan''09 Multi'!J8&lt;'Jan''09 Multi'!J11,0,IF($F5*'Jan''09 Multi'!J7/'Jan''09 Multi'!J8&lt;='Jan''09 Multi'!J12,($F5*'Jan''09 Multi'!J7/'Jan''09 Multi'!J8-'Jan''09 Multi'!J11)*('Jan''09 Multi'!J14/100)*'Jan''09 Multi'!J8,('Jan''09 Multi'!J12-'Jan''09 Multi'!J11)*('Jan''09 Multi'!J14/100)*'Jan''09 Multi'!J8))</f>
        <v>93.617999999999995</v>
      </c>
      <c r="I11" s="66">
        <f>IF($F5*'Jan''09 Multi'!K7/'Jan''09 Multi'!K8&lt;'Jan''09 Multi'!K11,0,IF($F5*'Jan''09 Multi'!K7/'Jan''09 Multi'!K8&lt;='Jan''09 Multi'!K12,($F5*'Jan''09 Multi'!K7/'Jan''09 Multi'!K8-'Jan''09 Multi'!K11)*('Jan''09 Multi'!K14/100)*'Jan''09 Multi'!K8,('Jan''09 Multi'!K12-'Jan''09 Multi'!K11)*('Jan''09 Multi'!K14/100)*'Jan''09 Multi'!K8))</f>
        <v>101.84129999999999</v>
      </c>
      <c r="J11" s="67"/>
    </row>
    <row r="12" spans="1:18" x14ac:dyDescent="0.15">
      <c r="A12" s="47" t="s">
        <v>868</v>
      </c>
      <c r="C12" s="66">
        <f>IF(($F5*'Jan''09 Multi'!E7/'Jan''09 Multi'!E8&gt;'Jan''09 Multi'!E12),($F5*'Jan''09 Multi'!E7/'Jan''09 Multi'!E8-'Jan''09 Multi'!E12)*'Jan''09 Multi'!E15/100)*'Jan''09 Multi'!E8</f>
        <v>31.630499999999998</v>
      </c>
      <c r="D12" s="66">
        <f>IF(($F5*'Jan''09 Multi'!F7/'Jan''09 Multi'!F8&gt;'Jan''09 Multi'!F12),($F5*'Jan''09 Multi'!F7/'Jan''09 Multi'!F8-'Jan''09 Multi'!F12)*'Jan''09 Multi'!F15/100)*'Jan''09 Multi'!F8</f>
        <v>33.466950000000004</v>
      </c>
      <c r="E12" s="66">
        <f>IF(($F5*'Jan''09 Multi'!G7/'Jan''09 Multi'!G8&gt;'Jan''09 Multi'!G12),($F5*'Jan''09 Multi'!G7/'Jan''09 Multi'!G8-'Jan''09 Multi'!G12)*'Jan''09 Multi'!G15/100)*'Jan''09 Multi'!G8</f>
        <v>33.01155</v>
      </c>
      <c r="F12" s="66">
        <f>IF(($F5*'Jan''09 Multi'!H7/'Jan''09 Multi'!H8&gt;'Jan''09 Multi'!H12),($F5*'Jan''09 Multi'!H7/'Jan''09 Multi'!H8-'Jan''09 Multi'!H12)*'Jan''09 Multi'!H15/100)*'Jan''09 Multi'!H8</f>
        <v>33.722999999999999</v>
      </c>
      <c r="G12" s="66">
        <f>IF(($F5*'Jan''09 Multi'!I7/'Jan''09 Multi'!I8&gt;'Jan''09 Multi'!I12),($F5*'Jan''09 Multi'!I7/'Jan''09 Multi'!I8-'Jan''09 Multi'!I12)*'Jan''09 Multi'!I15/100)*'Jan''09 Multi'!I8</f>
        <v>30.9375</v>
      </c>
      <c r="H12" s="66">
        <f>IF(($F5*'Jan''09 Multi'!J7/'Jan''09 Multi'!J8&gt;'Jan''09 Multi'!J12),($F5*'Jan''09 Multi'!J7/'Jan''09 Multi'!J8-'Jan''09 Multi'!J12)*'Jan''09 Multi'!J15/100)*'Jan''09 Multi'!J8</f>
        <v>33.106499999999997</v>
      </c>
      <c r="I12" s="66">
        <f>IF(($F5*'Jan''09 Multi'!K7/'Jan''09 Multi'!K8&gt;'Jan''09 Multi'!K12),($F5*'Jan''09 Multi'!K7/'Jan''09 Multi'!K8-'Jan''09 Multi'!K12)*'Jan''09 Multi'!K15/100)*'Jan''09 Multi'!K8</f>
        <v>36.164699999999996</v>
      </c>
      <c r="J12" s="67"/>
    </row>
    <row r="13" spans="1:18" x14ac:dyDescent="0.15">
      <c r="A13" s="47" t="s">
        <v>744</v>
      </c>
      <c r="C13" s="66">
        <f>IF($F5*'Jan''09 Multi'!E9/'Jan''09 Multi'!E10&gt;='Jan''09 Multi'!E11,('Jan''09 Multi'!E11*'Jan''09 Multi'!E16/100)*'Jan''09 Multi'!E10,($F5*'Jan''09 Multi'!E9/'Jan''09 Multi'!E10*'Jan''09 Multi'!E16/100)*'Jan''09 Multi'!E10)</f>
        <v>240.17400000000004</v>
      </c>
      <c r="D13" s="66">
        <f>IF($F5*'Jan''09 Multi'!F9/'Jan''09 Multi'!F10&gt;='Jan''09 Multi'!F11,('Jan''09 Multi'!F11*'Jan''09 Multi'!F16/100)*'Jan''09 Multi'!F10,($F5*'Jan''09 Multi'!F9/'Jan''09 Multi'!F10*'Jan''09 Multi'!F16/100)*'Jan''09 Multi'!F10)</f>
        <v>250.86599999999996</v>
      </c>
      <c r="E13" s="66">
        <f>IF($F5*'Jan''09 Multi'!G9/'Jan''09 Multi'!G10&gt;='Jan''09 Multi'!G11,('Jan''09 Multi'!G11*'Jan''09 Multi'!G16/100)*'Jan''09 Multi'!G10,($F5*'Jan''09 Multi'!G9/'Jan''09 Multi'!G10*'Jan''09 Multi'!G16/100)*'Jan''09 Multi'!G10)</f>
        <v>265.16159999999996</v>
      </c>
      <c r="F13" s="66">
        <f>IF($F5*'Jan''09 Multi'!H9/'Jan''09 Multi'!H10&gt;='Jan''09 Multi'!H11,('Jan''09 Multi'!H11*'Jan''09 Multi'!H16/100)*'Jan''09 Multi'!H10,($F5*'Jan''09 Multi'!H9/'Jan''09 Multi'!H10*'Jan''09 Multi'!H16/100)*'Jan''09 Multi'!H10)</f>
        <v>241.99200000000002</v>
      </c>
      <c r="G13" s="66">
        <f>IF($F5*'Jan''09 Multi'!I9/'Jan''09 Multi'!I10&gt;='Jan''09 Multi'!I11,('Jan''09 Multi'!I11*'Jan''09 Multi'!I16/100)*'Jan''09 Multi'!I10,($F5*'Jan''09 Multi'!I9/'Jan''09 Multi'!I10*'Jan''09 Multi'!I16/100)*'Jan''09 Multi'!I10)</f>
        <v>222.01739999999998</v>
      </c>
      <c r="H13" s="66">
        <f>IF($F5*'Jan''09 Multi'!J9/'Jan''09 Multi'!J10&gt;='Jan''09 Multi'!J11,('Jan''09 Multi'!J11*'Jan''09 Multi'!J16/100)*'Jan''09 Multi'!J10,($F5*'Jan''09 Multi'!J9/'Jan''09 Multi'!J10*'Jan''09 Multi'!J16/100)*'Jan''09 Multi'!J10)</f>
        <v>251.54999999999998</v>
      </c>
      <c r="I13" s="66">
        <f>IF($F5*'Jan''09 Multi'!K9/'Jan''09 Multi'!K10&gt;='Jan''09 Multi'!K11,('Jan''09 Multi'!K11*'Jan''09 Multi'!K16/100)*'Jan''09 Multi'!K10,($F5*'Jan''09 Multi'!K9/'Jan''09 Multi'!K10*'Jan''09 Multi'!K16/100)*'Jan''09 Multi'!K10)</f>
        <v>259.51859999999999</v>
      </c>
      <c r="J13" s="67"/>
    </row>
    <row r="14" spans="1:18" x14ac:dyDescent="0.15">
      <c r="A14" s="47" t="s">
        <v>389</v>
      </c>
      <c r="C14" s="66">
        <f>IF($F5*'Jan''09 Multi'!E9/'Jan''09 Multi'!E10&lt;'Jan''09 Multi'!E11,0,IF($F5*'Jan''09 Multi'!E9/'Jan''09 Multi'!E10&lt;='Jan''09 Multi'!E12,($F5*'Jan''09 Multi'!E9/'Jan''09 Multi'!E10-'Jan''09 Multi'!E11)*('Jan''09 Multi'!E17/100)*'Jan''09 Multi'!E10,('Jan''09 Multi'!E12-'Jan''09 Multi'!E11)*('Jan''09 Multi'!E17/100)*'Jan''09 Multi'!E8))</f>
        <v>82.071000000000012</v>
      </c>
      <c r="D14" s="66">
        <f>IF($F5*'Jan''09 Multi'!F9/'Jan''09 Multi'!F10&lt;'Jan''09 Multi'!F11,0,IF($F5*'Jan''09 Multi'!F9/'Jan''09 Multi'!F10&lt;='Jan''09 Multi'!F12,($F5*'Jan''09 Multi'!F9/'Jan''09 Multi'!F10-'Jan''09 Multi'!F11)*('Jan''09 Multi'!F17/100)*'Jan''09 Multi'!F10,('Jan''09 Multi'!F12-'Jan''09 Multi'!F11)*('Jan''09 Multi'!F17/100)*'Jan''09 Multi'!F8))</f>
        <v>86.100300000000004</v>
      </c>
      <c r="E14" s="66">
        <f>IF($F5*'Jan''09 Multi'!G9/'Jan''09 Multi'!G10&lt;'Jan''09 Multi'!G11,0,IF($F5*'Jan''09 Multi'!G9/'Jan''09 Multi'!G10&lt;='Jan''09 Multi'!G12,($F5*'Jan''09 Multi'!G9/'Jan''09 Multi'!G10-'Jan''09 Multi'!G11)*('Jan''09 Multi'!G17/100)*'Jan''09 Multi'!G10,('Jan''09 Multi'!G12-'Jan''09 Multi'!G11)*('Jan''09 Multi'!G17/100)*'Jan''09 Multi'!G8))</f>
        <v>90.594899999999996</v>
      </c>
      <c r="F14" s="66">
        <f>IF($F5*'Jan''09 Multi'!H9/'Jan''09 Multi'!H10&lt;'Jan''09 Multi'!H11,0,IF($F5*'Jan''09 Multi'!H9/'Jan''09 Multi'!H10&lt;='Jan''09 Multi'!H12,($F5*'Jan''09 Multi'!H9/'Jan''09 Multi'!H10-'Jan''09 Multi'!H11)*('Jan''09 Multi'!H17/100)*'Jan''09 Multi'!H10,('Jan''09 Multi'!H12-'Jan''09 Multi'!H11)*('Jan''09 Multi'!H17/100)*'Jan''09 Multi'!H8))</f>
        <v>87.174000000000007</v>
      </c>
      <c r="G14" s="66">
        <f>IF($F5*'Jan''09 Multi'!I9/'Jan''09 Multi'!I10&lt;'Jan''09 Multi'!I11,0,IF($F5*'Jan''09 Multi'!I9/'Jan''09 Multi'!I10&lt;='Jan''09 Multi'!I12,($F5*'Jan''09 Multi'!I9/'Jan''09 Multi'!I10-'Jan''09 Multi'!I11)*('Jan''09 Multi'!I17/100)*'Jan''09 Multi'!I10,('Jan''09 Multi'!I12-'Jan''09 Multi'!I11)*('Jan''09 Multi'!I17/100)*'Jan''09 Multi'!I8))</f>
        <v>79.972200000000015</v>
      </c>
      <c r="H14" s="66">
        <f>IF($F5*'Jan''09 Multi'!J9/'Jan''09 Multi'!J10&lt;'Jan''09 Multi'!J11,0,IF($F5*'Jan''09 Multi'!J9/'Jan''09 Multi'!J10&lt;='Jan''09 Multi'!J12,($F5*'Jan''09 Multi'!J9/'Jan''09 Multi'!J10-'Jan''09 Multi'!J11)*('Jan''09 Multi'!J17/100)*'Jan''09 Multi'!J10,('Jan''09 Multi'!J12-'Jan''09 Multi'!J11)*('Jan''09 Multi'!J17/100)*'Jan''09 Multi'!J8))</f>
        <v>85.941000000000003</v>
      </c>
      <c r="I14" s="66">
        <f>IF($F5*'Jan''09 Multi'!K9/'Jan''09 Multi'!K10&lt;'Jan''09 Multi'!K11,0,IF($F5*'Jan''09 Multi'!K9/'Jan''09 Multi'!K10&lt;='Jan''09 Multi'!K12,($F5*'Jan''09 Multi'!K9/'Jan''09 Multi'!K10-'Jan''09 Multi'!K11)*('Jan''09 Multi'!K17/100)*'Jan''09 Multi'!K10,('Jan''09 Multi'!K12-'Jan''09 Multi'!K11)*('Jan''09 Multi'!K17/100)*'Jan''09 Multi'!K8))</f>
        <v>93.48569999999998</v>
      </c>
      <c r="J14" s="68"/>
    </row>
    <row r="15" spans="1:18" x14ac:dyDescent="0.15">
      <c r="A15" s="47" t="s">
        <v>742</v>
      </c>
      <c r="C15" s="66">
        <f>IF(($F5*'Jan''09 Multi'!E9/'Jan''09 Multi'!E10&gt;'Jan''09 Multi'!E12),($F5*'Jan''09 Multi'!E9/'Jan''09 Multi'!E10-'Jan''09 Multi'!E12)*'Jan''09 Multi'!E18/100)*'Jan''09 Multi'!E10</f>
        <v>29.947499999999998</v>
      </c>
      <c r="D15" s="66">
        <f>IF(($F5*'Jan''09 Multi'!F9/'Jan''09 Multi'!F10&gt;'Jan''09 Multi'!F12),($F5*'Jan''09 Multi'!F9/'Jan''09 Multi'!F10-'Jan''09 Multi'!F12)*'Jan''09 Multi'!F18/100)*'Jan''09 Multi'!F10</f>
        <v>31.739400000000003</v>
      </c>
      <c r="E15" s="66">
        <f>IF(($F5*'Jan''09 Multi'!G9/'Jan''09 Multi'!G10&gt;'Jan''09 Multi'!G12),($F5*'Jan''09 Multi'!G9/'Jan''09 Multi'!G10-'Jan''09 Multi'!G12)*'Jan''09 Multi'!G18/100)*'Jan''09 Multi'!G10</f>
        <v>33.09075</v>
      </c>
      <c r="F15" s="66">
        <f>IF(($F5*'Jan''09 Multi'!H9/'Jan''09 Multi'!H10&gt;'Jan''09 Multi'!H12),($F5*'Jan''09 Multi'!H9/'Jan''09 Multi'!H10-'Jan''09 Multi'!H12)*'Jan''09 Multi'!H18/100)*'Jan''09 Multi'!H10</f>
        <v>31.977000000000004</v>
      </c>
      <c r="G15" s="66">
        <f>IF(($F5*'Jan''09 Multi'!I9/'Jan''09 Multi'!I10&gt;'Jan''09 Multi'!I12),($F5*'Jan''09 Multi'!I9/'Jan''09 Multi'!I10-'Jan''09 Multi'!I12)*'Jan''09 Multi'!I18/100)*'Jan''09 Multi'!I10</f>
        <v>29.338650000000001</v>
      </c>
      <c r="H15" s="66">
        <f>IF(($F5*'Jan''09 Multi'!J9/'Jan''09 Multi'!J10&gt;'Jan''09 Multi'!J12),($F5*'Jan''09 Multi'!J9/'Jan''09 Multi'!J10-'Jan''09 Multi'!J12)*'Jan''09 Multi'!J18/100)*'Jan''09 Multi'!J10</f>
        <v>31.392000000000003</v>
      </c>
      <c r="I15" s="66">
        <f>IF(($F5*'Jan''09 Multi'!K9/'Jan''09 Multi'!K10&gt;'Jan''09 Multi'!K12),($F5*'Jan''09 Multi'!K9/'Jan''09 Multi'!K10-'Jan''09 Multi'!K12)*'Jan''09 Multi'!K18/100)*'Jan''09 Multi'!K10</f>
        <v>34.293599999999998</v>
      </c>
      <c r="J15" s="67"/>
    </row>
    <row r="16" spans="1:18" x14ac:dyDescent="0.15">
      <c r="A16" s="47" t="s">
        <v>309</v>
      </c>
      <c r="C16" s="66">
        <f>365*'Jan''09 Multi'!E19/100</f>
        <v>168.02774999999997</v>
      </c>
      <c r="D16" s="66">
        <f>365*'Jan''09 Multi'!F19/100</f>
        <v>178.26600000000002</v>
      </c>
      <c r="E16" s="66">
        <f>365*'Jan''09 Multi'!G19/100</f>
        <v>175.78399999999999</v>
      </c>
      <c r="F16" s="66">
        <f>365*'Jan''09 Multi'!H19/100</f>
        <v>168.77600000000001</v>
      </c>
      <c r="G16" s="66">
        <f>365*'Jan''09 Multi'!I19/100</f>
        <v>152.61818000000002</v>
      </c>
      <c r="H16" s="66">
        <f>365*'Jan''09 Multi'!J19/100</f>
        <v>176.29499999999999</v>
      </c>
      <c r="I16" s="66">
        <f>365*'Jan''09 Multi'!K19/100</f>
        <v>198.30085</v>
      </c>
      <c r="J16" s="67">
        <f>AVERAGE(C16:I16)</f>
        <v>174.00968285714288</v>
      </c>
    </row>
    <row r="17" spans="1:10" x14ac:dyDescent="0.15">
      <c r="A17" s="69" t="s">
        <v>721</v>
      </c>
      <c r="B17" s="70"/>
      <c r="C17" s="71">
        <f>SUM(C10:C16)</f>
        <v>899.63774999999998</v>
      </c>
      <c r="D17" s="71">
        <f t="shared" ref="D17:I17" si="0">SUM(D10:D16)</f>
        <v>944.08545000000004</v>
      </c>
      <c r="E17" s="71">
        <f t="shared" si="0"/>
        <v>948.9541999999999</v>
      </c>
      <c r="F17" s="71">
        <f t="shared" si="0"/>
        <v>918.91699999999992</v>
      </c>
      <c r="G17" s="71">
        <f t="shared" si="0"/>
        <v>840.83153000000016</v>
      </c>
      <c r="H17" s="71">
        <f t="shared" si="0"/>
        <v>942.5145</v>
      </c>
      <c r="I17" s="71">
        <f t="shared" si="0"/>
        <v>1002.7847499999999</v>
      </c>
      <c r="J17" s="72">
        <f>AVERAGE(C17:I17)</f>
        <v>928.24645428571421</v>
      </c>
    </row>
    <row r="18" spans="1:10" x14ac:dyDescent="0.15">
      <c r="J18" s="73"/>
    </row>
    <row r="19" spans="1:10" x14ac:dyDescent="0.15">
      <c r="A19" s="62" t="s">
        <v>451</v>
      </c>
      <c r="C19" s="50" t="s">
        <v>872</v>
      </c>
      <c r="D19" s="50" t="s">
        <v>396</v>
      </c>
      <c r="E19" s="50" t="s">
        <v>397</v>
      </c>
      <c r="F19" s="50" t="s">
        <v>398</v>
      </c>
      <c r="G19" s="50" t="s">
        <v>163</v>
      </c>
      <c r="H19" s="50" t="s">
        <v>126</v>
      </c>
      <c r="I19" s="50" t="s">
        <v>816</v>
      </c>
      <c r="J19" s="65" t="s">
        <v>729</v>
      </c>
    </row>
    <row r="20" spans="1:10" x14ac:dyDescent="0.15">
      <c r="A20" s="47" t="s">
        <v>667</v>
      </c>
      <c r="C20" s="66">
        <f>IF($F5*'Jan''09 Multi'!E23/'Jan''09 Multi'!E24&gt;='Jan''09 Multi'!E27,('Jan''09 Multi'!E27*'Jan''09 Multi'!E28/100)*'Jan''09 Multi'!E24,('Bills Jan''09'!$F5*'Jan''09 Multi'!E23/'Jan''09 Multi'!E24*'Jan''09 Multi'!E28/100)*'Jan''09 Multi'!E24)</f>
        <v>91.09099999999998</v>
      </c>
      <c r="D20" s="66">
        <f>IF($F5*'Jan''09 Multi'!F23/'Jan''09 Multi'!F24&gt;='Jan''09 Multi'!F27,('Jan''09 Multi'!F27*'Jan''09 Multi'!F28/100)*'Jan''09 Multi'!F24,('Bills Jan''09'!$F5*'Jan''09 Multi'!F23/'Jan''09 Multi'!F24*'Jan''09 Multi'!F28/100)*'Jan''09 Multi'!F24)</f>
        <v>93.093000000000018</v>
      </c>
      <c r="E20" s="66">
        <f>IF($F5*'Jan''09 Multi'!G23/'Jan''09 Multi'!G24&gt;='Jan''09 Multi'!G27,('Jan''09 Multi'!G27*'Jan''09 Multi'!G28/100)*'Jan''09 Multi'!G24,('Bills Jan''09'!$F5*'Jan''09 Multi'!G23/'Jan''09 Multi'!G24*'Jan''09 Multi'!G28/100)*'Jan''09 Multi'!G24)</f>
        <v>92.315299999999993</v>
      </c>
      <c r="F20" s="66">
        <f>IF($F5*'Jan''09 Multi'!H23/'Jan''09 Multi'!H24&gt;='Jan''09 Multi'!H27,('Jan''09 Multi'!H27*'Jan''09 Multi'!H28/100)*'Jan''09 Multi'!H24,('Bills Jan''09'!$F5*'Jan''09 Multi'!H23/'Jan''09 Multi'!H24*'Jan''09 Multi'!H28/100)*'Jan''09 Multi'!H24)</f>
        <v>92.308999999999997</v>
      </c>
      <c r="G20" s="66">
        <f>IF($F5*'Jan''09 Multi'!I23/'Jan''09 Multi'!I24&gt;='Jan''09 Multi'!I27,('Jan''09 Multi'!I27*'Jan''09 Multi'!I28/100)*'Jan''09 Multi'!I24,('Bills Jan''09'!$F5*'Jan''09 Multi'!I23/'Jan''09 Multi'!I24*'Jan''09 Multi'!I28/100)*'Jan''09 Multi'!I24)</f>
        <v>85.47</v>
      </c>
      <c r="H20" s="66">
        <f>IF($F5*'Jan''09 Multi'!J23/'Jan''09 Multi'!J24&gt;='Jan''09 Multi'!J27,('Jan''09 Multi'!J27*'Jan''09 Multi'!J28/100)*'Jan''09 Multi'!J24,('Bills Jan''09'!$F5*'Jan''09 Multi'!J23/'Jan''09 Multi'!J24*'Jan''09 Multi'!J28/100)*'Jan''09 Multi'!J24)</f>
        <v>92.995000000000005</v>
      </c>
      <c r="I20" s="66">
        <f>IF($F5*'Jan''09 Multi'!K23/'Jan''09 Multi'!K24&gt;='Jan''09 Multi'!K27,('Jan''09 Multi'!K27*'Jan''09 Multi'!K28/100)*'Jan''09 Multi'!K24,('Bills Jan''09'!$F5*'Jan''09 Multi'!K23/'Jan''09 Multi'!K24*'Jan''09 Multi'!K28/100)*'Jan''09 Multi'!K24)</f>
        <v>96.919899999999998</v>
      </c>
      <c r="J20" s="67"/>
    </row>
    <row r="21" spans="1:10" x14ac:dyDescent="0.15">
      <c r="A21" s="47" t="s">
        <v>868</v>
      </c>
      <c r="C21" s="66">
        <f>IF(($F5*'Jan''09 Multi'!E23/'Jan''09 Multi'!E24&gt;'Jan''09 Multi'!E27),('Bills Jan''09'!$F5*'Jan''09 Multi'!E23/'Jan''09 Multi'!E24-'Jan''09 Multi'!E27)*'Jan''09 Multi'!E29/100)*'Jan''09 Multi'!E24</f>
        <v>155.82462279999999</v>
      </c>
      <c r="D21" s="66">
        <f>IF(($F5*'Jan''09 Multi'!F23/'Jan''09 Multi'!F24&gt;'Jan''09 Multi'!F27),('Bills Jan''09'!$F5*'Jan''09 Multi'!F23/'Jan''09 Multi'!F24-'Jan''09 Multi'!F27)*'Jan''09 Multi'!F29/100)*'Jan''09 Multi'!F24</f>
        <v>160.90586049999996</v>
      </c>
      <c r="E21" s="66">
        <f>IF(($F5*'Jan''09 Multi'!G23/'Jan''09 Multi'!G24&gt;'Jan''09 Multi'!G27),('Bills Jan''09'!$F5*'Jan''09 Multi'!G23/'Jan''09 Multi'!G24-'Jan''09 Multi'!G27)*'Jan''09 Multi'!G29/100)*'Jan''09 Multi'!G24</f>
        <v>159.56626147</v>
      </c>
      <c r="F21" s="66">
        <f>IF(($F5*'Jan''09 Multi'!H23/'Jan''09 Multi'!H24&gt;'Jan''09 Multi'!H27),('Bills Jan''09'!$F5*'Jan''09 Multi'!H23/'Jan''09 Multi'!H24-'Jan''09 Multi'!H27)*'Jan''09 Multi'!H29/100)*'Jan''09 Multi'!H24</f>
        <v>159.6460495</v>
      </c>
      <c r="G21" s="66">
        <f>IF(($F5*'Jan''09 Multi'!I23/'Jan''09 Multi'!I24&gt;'Jan''09 Multi'!I27),('Bills Jan''09'!$F5*'Jan''09 Multi'!I23/'Jan''09 Multi'!I24-'Jan''09 Multi'!I27)*'Jan''09 Multi'!I29/100)*'Jan''09 Multi'!I24</f>
        <v>147.81782399999997</v>
      </c>
      <c r="H21" s="66">
        <f>IF(($F5*'Jan''09 Multi'!J23/'Jan''09 Multi'!J24&gt;'Jan''09 Multi'!J27),('Bills Jan''09'!$F5*'Jan''09 Multi'!J23/'Jan''09 Multi'!J24-'Jan''09 Multi'!J27)*'Jan''09 Multi'!J29/100)*'Jan''09 Multi'!J24</f>
        <v>160.73788569999999</v>
      </c>
      <c r="I21" s="66">
        <f>IF(($F5*'Jan''09 Multi'!K23/'Jan''09 Multi'!K24&gt;'Jan''09 Multi'!K27),('Bills Jan''09'!$F5*'Jan''09 Multi'!K23/'Jan''09 Multi'!K24-'Jan''09 Multi'!K27)*'Jan''09 Multi'!K29/100)*'Jan''09 Multi'!K24</f>
        <v>167.61925333999997</v>
      </c>
      <c r="J21" s="67"/>
    </row>
    <row r="22" spans="1:10" x14ac:dyDescent="0.15">
      <c r="A22" s="47" t="s">
        <v>744</v>
      </c>
      <c r="C22" s="66">
        <f>IF($F5*'Jan''09 Multi'!E25/'Jan''09 Multi'!E26&gt;='Jan''09 Multi'!E27,('Jan''09 Multi'!E27*'Jan''09 Multi'!E30/100)*'Jan''09 Multi'!E26,('Bills Jan''09'!$F5*'Jan''09 Multi'!E25/'Jan''09 Multi'!E26*'Jan''09 Multi'!E30/100)*'Jan''09 Multi'!E26)</f>
        <v>175.56</v>
      </c>
      <c r="D22" s="66">
        <f>IF($F5*'Jan''09 Multi'!F25/'Jan''09 Multi'!F26&gt;='Jan''09 Multi'!F27,('Jan''09 Multi'!F27*'Jan''09 Multi'!F30/100)*'Jan''09 Multi'!F26,('Bills Jan''09'!$F5*'Jan''09 Multi'!F25/'Jan''09 Multi'!F26*'Jan''09 Multi'!F30/100)*'Jan''09 Multi'!F26)</f>
        <v>177.71600000000001</v>
      </c>
      <c r="E22" s="66">
        <f>IF($F5*'Jan''09 Multi'!G25/'Jan''09 Multi'!G26&gt;='Jan''09 Multi'!G27,('Jan''09 Multi'!G27*'Jan''09 Multi'!G30/100)*'Jan''09 Multi'!G26,('Bills Jan''09'!$F5*'Jan''09 Multi'!G25/'Jan''09 Multi'!G26*'Jan''09 Multi'!G30/100)*'Jan''09 Multi'!G26)</f>
        <v>176.28379999999999</v>
      </c>
      <c r="F22" s="66">
        <f>IF($F5*'Jan''09 Multi'!H25/'Jan''09 Multi'!H26&gt;='Jan''09 Multi'!H27,('Jan''09 Multi'!H27*'Jan''09 Multi'!H30/100)*'Jan''09 Multi'!H26,('Bills Jan''09'!$F5*'Jan''09 Multi'!H25/'Jan''09 Multi'!H26*'Jan''09 Multi'!H30/100)*'Jan''09 Multi'!H26)</f>
        <v>176.30200000000002</v>
      </c>
      <c r="G22" s="66">
        <f>IF($F5*'Jan''09 Multi'!I25/'Jan''09 Multi'!I26&gt;='Jan''09 Multi'!I27,('Jan''09 Multi'!I27*'Jan''09 Multi'!I30/100)*'Jan''09 Multi'!I26,('Bills Jan''09'!$F5*'Jan''09 Multi'!I25/'Jan''09 Multi'!I26*'Jan''09 Multi'!I30/100)*'Jan''09 Multi'!I26)</f>
        <v>163.23999999999998</v>
      </c>
      <c r="H22" s="66">
        <f>IF($F5*'Jan''09 Multi'!J25/'Jan''09 Multi'!J26&gt;='Jan''09 Multi'!J27,('Jan''09 Multi'!J27*'Jan''09 Multi'!J30/100)*'Jan''09 Multi'!J26,('Bills Jan''09'!$F5*'Jan''09 Multi'!J25/'Jan''09 Multi'!J26*'Jan''09 Multi'!J30/100)*'Jan''09 Multi'!J26)</f>
        <v>177.59</v>
      </c>
      <c r="I22" s="66">
        <f>IF($F5*'Jan''09 Multi'!K25/'Jan''09 Multi'!K26&gt;='Jan''09 Multi'!K27,('Jan''09 Multi'!K27*'Jan''09 Multi'!K30/100)*'Jan''09 Multi'!K26,('Bills Jan''09'!$F5*'Jan''09 Multi'!K25/'Jan''09 Multi'!K26*'Jan''09 Multi'!K30/100)*'Jan''09 Multi'!K26)</f>
        <v>185.108</v>
      </c>
      <c r="J22" s="67"/>
    </row>
    <row r="23" spans="1:10" x14ac:dyDescent="0.15">
      <c r="A23" s="47" t="s">
        <v>389</v>
      </c>
      <c r="C23" s="66">
        <f>IF(($F5*'Jan''09 Multi'!E25/'Jan''09 Multi'!E26&gt;'Jan''09 Multi'!E27),('Bills Jan''09'!$F5*'Jan''09 Multi'!E25/'Jan''09 Multi'!E26-'Jan''09 Multi'!E27)*'Jan''09 Multi'!E31/100)*'Jan''09 Multi'!E26</f>
        <v>279.62205039999998</v>
      </c>
      <c r="D23" s="66">
        <f>IF(($F5*'Jan''09 Multi'!F25/'Jan''09 Multi'!F26&gt;'Jan''09 Multi'!F27),('Bills Jan''09'!$F5*'Jan''09 Multi'!F25/'Jan''09 Multi'!F26-'Jan''09 Multi'!F27)*'Jan''09 Multi'!F31/100)*'Jan''09 Multi'!F26</f>
        <v>278.08228139999994</v>
      </c>
      <c r="E23" s="66">
        <f>IF(($F5*'Jan''09 Multi'!G25/'Jan''09 Multi'!G26&gt;'Jan''09 Multi'!G27),('Bills Jan''09'!$F5*'Jan''09 Multi'!G25/'Jan''09 Multi'!G26-'Jan''09 Multi'!G27)*'Jan''09 Multi'!G31/100)*'Jan''09 Multi'!G26</f>
        <v>275.74183251999995</v>
      </c>
      <c r="F23" s="66">
        <f>IF(($F5*'Jan''09 Multi'!H25/'Jan''09 Multi'!H26&gt;'Jan''09 Multi'!H27),('Bills Jan''09'!$F5*'Jan''09 Multi'!H25/'Jan''09 Multi'!H26-'Jan''09 Multi'!H27)*'Jan''09 Multi'!H31/100)*'Jan''09 Multi'!H26</f>
        <v>276.03858799999995</v>
      </c>
      <c r="G23" s="66">
        <f>IF(($F5*'Jan''09 Multi'!I25/'Jan''09 Multi'!I26&gt;'Jan''09 Multi'!I27),('Bills Jan''09'!$F5*'Jan''09 Multi'!I25/'Jan''09 Multi'!I26-'Jan''09 Multi'!I27)*'Jan''09 Multi'!I31/100)*'Jan''09 Multi'!I26</f>
        <v>255.60165399999997</v>
      </c>
      <c r="H23" s="66">
        <f>IF(($F5*'Jan''09 Multi'!J25/'Jan''09 Multi'!J26&gt;'Jan''09 Multi'!J27),('Bills Jan''09'!$F5*'Jan''09 Multi'!J25/'Jan''09 Multi'!J26-'Jan''09 Multi'!J27)*'Jan''09 Multi'!J31/100)*'Jan''09 Multi'!J26</f>
        <v>277.77432759999994</v>
      </c>
      <c r="I23" s="66">
        <f>IF(($F5*'Jan''09 Multi'!K25/'Jan''09 Multi'!K26&gt;'Jan''09 Multi'!K27),('Bills Jan''09'!$F5*'Jan''09 Multi'!K25/'Jan''09 Multi'!K26-'Jan''09 Multi'!K27)*'Jan''09 Multi'!K31/100)*'Jan''09 Multi'!K26</f>
        <v>289.84611655999998</v>
      </c>
      <c r="J23" s="67"/>
    </row>
    <row r="24" spans="1:10" x14ac:dyDescent="0.15">
      <c r="A24" s="47" t="s">
        <v>309</v>
      </c>
      <c r="C24" s="66">
        <f>365*'Jan''09 Multi'!E32/100</f>
        <v>141.08710000000002</v>
      </c>
      <c r="D24" s="66">
        <f>365*'Jan''09 Multi'!F32/100</f>
        <v>162.13300000000001</v>
      </c>
      <c r="E24" s="66">
        <f>365*'Jan''09 Multi'!G32/100</f>
        <v>160.70950000000002</v>
      </c>
      <c r="F24" s="66">
        <f>365*'Jan''09 Multi'!H32/100</f>
        <v>147.2775</v>
      </c>
      <c r="G24" s="66">
        <f>365*'Jan''09 Multi'!I32/100</f>
        <v>134.5025</v>
      </c>
      <c r="H24" s="66">
        <f>365*'Jan''09 Multi'!J32/100</f>
        <v>161.8775</v>
      </c>
      <c r="I24" s="66">
        <f>365*'Jan''09 Multi'!K32/100</f>
        <v>172.32380000000001</v>
      </c>
      <c r="J24" s="67">
        <f>SUM(AVERAGE(C24:I24))</f>
        <v>154.27298571428577</v>
      </c>
    </row>
    <row r="25" spans="1:10" x14ac:dyDescent="0.15">
      <c r="A25" s="69" t="s">
        <v>721</v>
      </c>
      <c r="B25" s="70"/>
      <c r="C25" s="71">
        <f>SUM(C20:C24)</f>
        <v>843.18477319999988</v>
      </c>
      <c r="D25" s="71">
        <f t="shared" ref="D25:I25" si="1">SUM(D20:D24)</f>
        <v>871.93014189999997</v>
      </c>
      <c r="E25" s="71">
        <f t="shared" si="1"/>
        <v>864.61669399000004</v>
      </c>
      <c r="F25" s="71">
        <f t="shared" si="1"/>
        <v>851.57313749999992</v>
      </c>
      <c r="G25" s="71">
        <f t="shared" si="1"/>
        <v>786.63197799999989</v>
      </c>
      <c r="H25" s="71">
        <f t="shared" si="1"/>
        <v>870.97471330000008</v>
      </c>
      <c r="I25" s="71">
        <f t="shared" si="1"/>
        <v>911.81706989999998</v>
      </c>
      <c r="J25" s="72">
        <f>AVERAGE(C25:I25)</f>
        <v>857.24692968428565</v>
      </c>
    </row>
    <row r="26" spans="1:10" x14ac:dyDescent="0.15">
      <c r="J26" s="73"/>
    </row>
    <row r="27" spans="1:10" x14ac:dyDescent="0.15">
      <c r="A27" s="64" t="s">
        <v>84</v>
      </c>
      <c r="J27" s="73"/>
    </row>
    <row r="28" spans="1:10" x14ac:dyDescent="0.15">
      <c r="J28" s="73"/>
    </row>
    <row r="29" spans="1:10" x14ac:dyDescent="0.15">
      <c r="A29" s="62" t="s">
        <v>341</v>
      </c>
      <c r="C29" s="50" t="s">
        <v>872</v>
      </c>
      <c r="D29" s="50" t="s">
        <v>396</v>
      </c>
      <c r="E29" s="50" t="s">
        <v>397</v>
      </c>
      <c r="F29" s="50" t="s">
        <v>398</v>
      </c>
      <c r="G29" s="50" t="s">
        <v>163</v>
      </c>
      <c r="H29" s="50" t="s">
        <v>126</v>
      </c>
      <c r="I29" s="50" t="s">
        <v>816</v>
      </c>
      <c r="J29" s="74" t="s">
        <v>729</v>
      </c>
    </row>
    <row r="30" spans="1:10" x14ac:dyDescent="0.15">
      <c r="A30" s="47" t="s">
        <v>667</v>
      </c>
      <c r="C30" s="66">
        <f>IF($F5*'Jan''09 Envestra'!E7/'Jan''09 Envestra'!E8&gt;='Jan''09 Envestra'!E11,('Jan''09 Envestra'!E11*'Jan''09 Envestra'!E13/100)*'Jan''09 Envestra'!E8,($F5*'Jan''09 Envestra'!E7/'Jan''09 Envestra'!E8*'Jan''09 Envestra'!E13/100)*'Jan''09 Envestra'!E8)</f>
        <v>108.68</v>
      </c>
      <c r="D30" s="66">
        <f>IF($F5*'Jan''09 Envestra'!F7/'Jan''09 Envestra'!F8&gt;='Jan''09 Envestra'!F11,('Jan''09 Envestra'!F11*'Jan''09 Envestra'!F13/100)*'Jan''09 Envestra'!F8,($F5*'Jan''09 Envestra'!F7/'Jan''09 Envestra'!F8*'Jan''09 Envestra'!F13/100)*'Jan''09 Envestra'!F8)</f>
        <v>112.81599999999999</v>
      </c>
      <c r="E30" s="66">
        <f>IF($F5*'Jan''09 Envestra'!G7/'Jan''09 Envestra'!G8&gt;='Jan''09 Envestra'!G11,('Jan''09 Envestra'!G11*'Jan''09 Envestra'!G13/100)*'Jan''09 Envestra'!G8,($F5*'Jan''09 Envestra'!G7/'Jan''09 Envestra'!G8*'Jan''09 Envestra'!G13/100)*'Jan''09 Envestra'!G8)</f>
        <v>112.684</v>
      </c>
      <c r="F30" s="66">
        <f>IF($F5*'Jan''09 Envestra'!H7/'Jan''09 Envestra'!H8&gt;='Jan''09 Envestra'!H11,('Jan''09 Envestra'!H11*'Jan''09 Envestra'!H13/100)*'Jan''09 Envestra'!H8,($F5*'Jan''09 Envestra'!H7/'Jan''09 Envestra'!H8*'Jan''09 Envestra'!H13/100)*'Jan''09 Envestra'!H8)</f>
        <v>105.29600000000001</v>
      </c>
      <c r="G30" s="66">
        <f>IF($F5*'Jan''09 Envestra'!I7/'Jan''09 Envestra'!I8&gt;='Jan''09 Envestra'!I11,('Jan''09 Envestra'!I11*'Jan''09 Envestra'!I13/100)*'Jan''09 Envestra'!I8,($F5*'Jan''09 Envestra'!I7/'Jan''09 Envestra'!I8*'Jan''09 Envestra'!I13/100)*'Jan''09 Envestra'!I8)</f>
        <v>100.28479999999999</v>
      </c>
      <c r="H30" s="66">
        <f>IF($F5*'Jan''09 Envestra'!J7/'Jan''09 Envestra'!J8&gt;='Jan''09 Envestra'!J11,('Jan''09 Envestra'!J11*'Jan''09 Envestra'!J13/100)*'Jan''09 Envestra'!J8,($F5*'Jan''09 Envestra'!J7/'Jan''09 Envestra'!J8*'Jan''09 Envestra'!J13/100)*'Jan''09 Envestra'!J8)</f>
        <v>108.20800000000001</v>
      </c>
      <c r="I30" s="66">
        <f>IF($F5*'Jan''09 Envestra'!K7/'Jan''09 Envestra'!K8&gt;='Jan''09 Envestra'!K11,('Jan''09 Envestra'!K11*'Jan''09 Envestra'!K13/100)*'Jan''09 Envestra'!K8,($F5*'Jan''09 Envestra'!K7/'Jan''09 Envestra'!K8*'Jan''09 Envestra'!K13/100)*'Jan''09 Envestra'!K8)</f>
        <v>114.5232</v>
      </c>
      <c r="J30" s="67"/>
    </row>
    <row r="31" spans="1:10" x14ac:dyDescent="0.15">
      <c r="A31" s="47" t="s">
        <v>170</v>
      </c>
      <c r="C31" s="66">
        <f>IF($F5*'Jan''09 Envestra'!E7/'Jan''09 Envestra'!E8&lt;'Jan''09 Envestra'!E11,0,IF($F5*'Jan''09 Envestra'!E7/'Jan''09 Envestra'!E8&lt;='Jan''09 Envestra'!E12,($F5*'Jan''09 Envestra'!E7/'Jan''09 Envestra'!E8-'Jan''09 Envestra'!E11)*('Jan''09 Envestra'!E14/100)*'Jan''09 Envestra'!E8,('Jan''09 Envestra'!E12-'Jan''09 Envestra'!E11)*('Jan''09 Envestra'!E14/100)*'Jan''09 Envestra'!E8))</f>
        <v>165.85320399999998</v>
      </c>
      <c r="D31" s="66">
        <f>IF($F5*'Jan''09 Envestra'!F7/'Jan''09 Envestra'!F8&lt;'Jan''09 Envestra'!F11,0,IF($F5*'Jan''09 Envestra'!F7/'Jan''09 Envestra'!F8&lt;='Jan''09 Envestra'!F12,($F5*'Jan''09 Envestra'!F7/'Jan''09 Envestra'!F8-'Jan''09 Envestra'!F11)*('Jan''09 Envestra'!F14/100)*'Jan''09 Envestra'!F8,('Jan''09 Envestra'!F12-'Jan''09 Envestra'!F11)*('Jan''09 Envestra'!F14/100)*'Jan''09 Envestra'!F8))</f>
        <v>172.15848528999999</v>
      </c>
      <c r="E31" s="66">
        <f>IF($F5*'Jan''09 Envestra'!G7/'Jan''09 Envestra'!G8&lt;'Jan''09 Envestra'!G11,0,IF($F5*'Jan''09 Envestra'!G7/'Jan''09 Envestra'!G8&lt;='Jan''09 Envestra'!G12,($F5*'Jan''09 Envestra'!G7/'Jan''09 Envestra'!G8-'Jan''09 Envestra'!G11)*('Jan''09 Envestra'!G14/100)*'Jan''09 Envestra'!G8,('Jan''09 Envestra'!G12-'Jan''09 Envestra'!G11)*('Jan''09 Envestra'!G14/100)*'Jan''09 Envestra'!G8))</f>
        <v>171.95831762999998</v>
      </c>
      <c r="F31" s="66">
        <f>IF($F5*'Jan''09 Envestra'!H7/'Jan''09 Envestra'!H8&lt;'Jan''09 Envestra'!H11,0,IF($F5*'Jan''09 Envestra'!H7/'Jan''09 Envestra'!H8&lt;='Jan''09 Envestra'!H12,($F5*'Jan''09 Envestra'!H7/'Jan''09 Envestra'!H8-'Jan''09 Envestra'!H11)*('Jan''09 Envestra'!H14/100)*'Jan''09 Envestra'!H8,('Jan''09 Envestra'!H12-'Jan''09 Envestra'!H11)*('Jan''09 Envestra'!H14/100)*'Jan''09 Envestra'!H8))</f>
        <v>160.69303769999996</v>
      </c>
      <c r="G31" s="66">
        <f>IF($F5*'Jan''09 Envestra'!I7/'Jan''09 Envestra'!I8&lt;'Jan''09 Envestra'!I11,0,IF($F5*'Jan''09 Envestra'!I7/'Jan''09 Envestra'!I8&lt;='Jan''09 Envestra'!I12,($F5*'Jan''09 Envestra'!I7/'Jan''09 Envestra'!I8-'Jan''09 Envestra'!I11)*('Jan''09 Envestra'!I14/100)*'Jan''09 Envestra'!I8,('Jan''09 Envestra'!I12-'Jan''09 Envestra'!I11)*('Jan''09 Envestra'!I14/100)*'Jan''09 Envestra'!I8))</f>
        <v>153.04247375999998</v>
      </c>
      <c r="H31" s="66">
        <f>IF($F5*'Jan''09 Envestra'!J7/'Jan''09 Envestra'!J8&lt;'Jan''09 Envestra'!J11,0,IF($F5*'Jan''09 Envestra'!J7/'Jan''09 Envestra'!J8&lt;='Jan''09 Envestra'!J12,($F5*'Jan''09 Envestra'!J7/'Jan''09 Envestra'!J8-'Jan''09 Envestra'!J11)*('Jan''09 Envestra'!J14/100)*'Jan''09 Envestra'!J8,('Jan''09 Envestra'!J12-'Jan''09 Envestra'!J11)*('Jan''09 Envestra'!J14/100)*'Jan''09 Envestra'!J8))</f>
        <v>165.13831949999997</v>
      </c>
      <c r="I31" s="66">
        <f>IF($F5*'Jan''09 Envestra'!K7/'Jan''09 Envestra'!K8&lt;'Jan''09 Envestra'!K11,0,IF($F5*'Jan''09 Envestra'!K7/'Jan''09 Envestra'!K8&lt;='Jan''09 Envestra'!K12,($F5*'Jan''09 Envestra'!K7/'Jan''09 Envestra'!K8-'Jan''09 Envestra'!K11)*('Jan''09 Envestra'!K14/100)*'Jan''09 Envestra'!K8,('Jan''09 Envestra'!K12-'Jan''09 Envestra'!K11)*('Jan''09 Envestra'!K14/100)*'Jan''09 Envestra'!K8))</f>
        <v>174.76066486999997</v>
      </c>
      <c r="J31" s="67"/>
    </row>
    <row r="32" spans="1:10" x14ac:dyDescent="0.15">
      <c r="A32" s="47" t="s">
        <v>868</v>
      </c>
      <c r="C32" s="66">
        <f>IF(($F5*'Jan''09 Envestra'!E7/'Jan''09 Envestra'!E8&gt;'Jan''09 Envestra'!E12),($F5*'Jan''09 Envestra'!E7/'Jan''09 Envestra'!E8-'Jan''09 Envestra'!E12)*'Jan''09 Envestra'!E15/100)*'Jan''09 Envestra'!E8</f>
        <v>0</v>
      </c>
      <c r="D32" s="66">
        <f>IF(($F5*'Jan''09 Envestra'!F7/'Jan''09 Envestra'!F8&gt;'Jan''09 Envestra'!F12),($F5*'Jan''09 Envestra'!F7/'Jan''09 Envestra'!F8-'Jan''09 Envestra'!F12)*'Jan''09 Envestra'!F15/100)*'Jan''09 Envestra'!F8</f>
        <v>0</v>
      </c>
      <c r="E32" s="66">
        <f>IF(($F5*'Jan''09 Envestra'!G7/'Jan''09 Envestra'!G8&gt;'Jan''09 Envestra'!G12),($F5*'Jan''09 Envestra'!G7/'Jan''09 Envestra'!G8-'Jan''09 Envestra'!G12)*'Jan''09 Envestra'!G15/100)*'Jan''09 Envestra'!G8</f>
        <v>0</v>
      </c>
      <c r="F32" s="66">
        <f>IF(($F5*'Jan''09 Envestra'!H7/'Jan''09 Envestra'!H8&gt;'Jan''09 Envestra'!H12),($F5*'Jan''09 Envestra'!H7/'Jan''09 Envestra'!H8-'Jan''09 Envestra'!H12)*'Jan''09 Envestra'!H15/100)*'Jan''09 Envestra'!H8</f>
        <v>0</v>
      </c>
      <c r="G32" s="66">
        <f>IF(($F5*'Jan''09 Envestra'!I7/'Jan''09 Envestra'!I8&gt;'Jan''09 Envestra'!I12),($F5*'Jan''09 Envestra'!I7/'Jan''09 Envestra'!I8-'Jan''09 Envestra'!I12)*'Jan''09 Envestra'!I15/100)*'Jan''09 Envestra'!I8</f>
        <v>0</v>
      </c>
      <c r="H32" s="66">
        <f>IF(($F5*'Jan''09 Envestra'!J7/'Jan''09 Envestra'!J8&gt;'Jan''09 Envestra'!J12),($F5*'Jan''09 Envestra'!J7/'Jan''09 Envestra'!J8-'Jan''09 Envestra'!J12)*'Jan''09 Envestra'!J15/100)*'Jan''09 Envestra'!J8</f>
        <v>0</v>
      </c>
      <c r="I32" s="66">
        <f>IF(($F5*'Jan''09 Envestra'!K7/'Jan''09 Envestra'!K8&gt;'Jan''09 Envestra'!K12),($F5*'Jan''09 Envestra'!K7/'Jan''09 Envestra'!K8-'Jan''09 Envestra'!K12)*'Jan''09 Envestra'!K15/100)*'Jan''09 Envestra'!K8</f>
        <v>0</v>
      </c>
      <c r="J32" s="68"/>
    </row>
    <row r="33" spans="1:10" x14ac:dyDescent="0.15">
      <c r="A33" s="47" t="s">
        <v>744</v>
      </c>
      <c r="C33" s="66">
        <f>IF($F5*'Jan''09 Envestra'!E9/'Jan''09 Envestra'!E10&gt;='Jan''09 Envestra'!E11,('Jan''09 Envestra'!E11*'Jan''09 Envestra'!E16/100)*'Jan''09 Envestra'!E10,($F5*'Jan''09 Envestra'!E9/'Jan''09 Envestra'!E10*'Jan''09 Envestra'!E16/100)*'Jan''09 Envestra'!E10)</f>
        <v>207.85599999999999</v>
      </c>
      <c r="D33" s="66">
        <f>IF($F5*'Jan''09 Envestra'!F9/'Jan''09 Envestra'!F10&gt;='Jan''09 Envestra'!F11,('Jan''09 Envestra'!F11*'Jan''09 Envestra'!F16/100)*'Jan''09 Envestra'!F10,($F5*'Jan''09 Envestra'!F9/'Jan''09 Envestra'!F10*'Jan''09 Envestra'!F16/100)*'Jan''09 Envestra'!F10)</f>
        <v>215.89919999999998</v>
      </c>
      <c r="E33" s="66">
        <f>IF($F5*'Jan''09 Envestra'!G9/'Jan''09 Envestra'!G10&gt;='Jan''09 Envestra'!G11,('Jan''09 Envestra'!G11*'Jan''09 Envestra'!G16/100)*'Jan''09 Envestra'!G10,($F5*'Jan''09 Envestra'!G9/'Jan''09 Envestra'!G10*'Jan''09 Envestra'!G16/100)*'Jan''09 Envestra'!G10)</f>
        <v>215.6352</v>
      </c>
      <c r="F33" s="66">
        <f>IF($F5*'Jan''09 Envestra'!H9/'Jan''09 Envestra'!H10&gt;='Jan''09 Envestra'!H11,('Jan''09 Envestra'!H11*'Jan''09 Envestra'!H16/100)*'Jan''09 Envestra'!H10,($F5*'Jan''09 Envestra'!H9/'Jan''09 Envestra'!H10*'Jan''09 Envestra'!H16/100)*'Jan''09 Envestra'!H10)</f>
        <v>201.50400000000002</v>
      </c>
      <c r="G33" s="66">
        <f>IF($F5*'Jan''09 Envestra'!I9/'Jan''09 Envestra'!I10&gt;='Jan''09 Envestra'!I11,('Jan''09 Envestra'!I11*'Jan''09 Envestra'!I16/100)*'Jan''09 Envestra'!I10,($F5*'Jan''09 Envestra'!I9/'Jan''09 Envestra'!I10*'Jan''09 Envestra'!I16/100)*'Jan''09 Envestra'!I10)</f>
        <v>191.91040000000001</v>
      </c>
      <c r="H33" s="66">
        <f>IF($F5*'Jan''09 Envestra'!J9/'Jan''09 Envestra'!J10&gt;='Jan''09 Envestra'!J11,('Jan''09 Envestra'!J11*'Jan''09 Envestra'!J16/100)*'Jan''09 Envestra'!J10,($F5*'Jan''09 Envestra'!J9/'Jan''09 Envestra'!J10*'Jan''09 Envestra'!J16/100)*'Jan''09 Envestra'!J10)</f>
        <v>207.072</v>
      </c>
      <c r="I33" s="66">
        <f>IF($F5*'Jan''09 Envestra'!K9/'Jan''09 Envestra'!K10&gt;='Jan''09 Envestra'!K11,('Jan''09 Envestra'!K11*'Jan''09 Envestra'!K16/100)*'Jan''09 Envestra'!K10,($F5*'Jan''09 Envestra'!K9/'Jan''09 Envestra'!K10*'Jan''09 Envestra'!K16/100)*'Jan''09 Envestra'!K10)</f>
        <v>219.15520000000001</v>
      </c>
      <c r="J33" s="67"/>
    </row>
    <row r="34" spans="1:10" x14ac:dyDescent="0.15">
      <c r="A34" s="47" t="s">
        <v>389</v>
      </c>
      <c r="C34" s="66">
        <f>IF($F5*'Jan''09 Envestra'!E9/'Jan''09 Envestra'!E10&lt;'Jan''09 Envestra'!E11,0,IF($F5*'Jan''09 Envestra'!E9/'Jan''09 Envestra'!E10&lt;='Jan''09 Envestra'!E12,($F5*'Jan''09 Envestra'!E9/'Jan''09 Envestra'!E10-'Jan''09 Envestra'!E11)*('Jan''09 Envestra'!E17/100)*'Jan''09 Envestra'!E10,('Jan''09 Envestra'!E12-'Jan''09 Envestra'!E11)*('Jan''09 Envestra'!E17/100)*'Jan''09 Envestra'!E10))</f>
        <v>321.1261174</v>
      </c>
      <c r="D34" s="66">
        <f>IF($F5*'Jan''09 Envestra'!F9/'Jan''09 Envestra'!F10&lt;'Jan''09 Envestra'!F11,0,IF($F5*'Jan''09 Envestra'!F9/'Jan''09 Envestra'!F10&lt;='Jan''09 Envestra'!F12,($F5*'Jan''09 Envestra'!F9/'Jan''09 Envestra'!F10-'Jan''09 Envestra'!F11)*('Jan''09 Envestra'!F17/100)*'Jan''09 Envestra'!F10,('Jan''09 Envestra'!F12-'Jan''09 Envestra'!F11)*('Jan''09 Envestra'!F17/100)*'Jan''09 Envestra'!F10))</f>
        <v>333.39353541999992</v>
      </c>
      <c r="E34" s="66">
        <f>IF($F5*'Jan''09 Envestra'!G9/'Jan''09 Envestra'!G10&lt;'Jan''09 Envestra'!G11,0,IF($F5*'Jan''09 Envestra'!G9/'Jan''09 Envestra'!G10&lt;='Jan''09 Envestra'!G12,($F5*'Jan''09 Envestra'!G9/'Jan''09 Envestra'!G10-'Jan''09 Envestra'!G11)*('Jan''09 Envestra'!G17/100)*'Jan''09 Envestra'!G10,('Jan''09 Envestra'!G12-'Jan''09 Envestra'!G11)*('Jan''09 Envestra'!G17/100)*'Jan''09 Envestra'!G10))</f>
        <v>332.99320009999991</v>
      </c>
      <c r="F34" s="66">
        <f>IF($F5*'Jan''09 Envestra'!H9/'Jan''09 Envestra'!H10&lt;'Jan''09 Envestra'!H11,0,IF($F5*'Jan''09 Envestra'!H9/'Jan''09 Envestra'!H10&lt;='Jan''09 Envestra'!H12,($F5*'Jan''09 Envestra'!H9/'Jan''09 Envestra'!H10-'Jan''09 Envestra'!H11)*('Jan''09 Envestra'!H17/100)*'Jan''09 Envestra'!H10,('Jan''09 Envestra'!H12-'Jan''09 Envestra'!H11)*('Jan''09 Envestra'!H17/100)*'Jan''09 Envestra'!H10))</f>
        <v>311.16972599999997</v>
      </c>
      <c r="G34" s="66">
        <f>IF($F5*'Jan''09 Envestra'!I9/'Jan''09 Envestra'!I10&lt;'Jan''09 Envestra'!I11,0,IF($F5*'Jan''09 Envestra'!I9/'Jan''09 Envestra'!I10&lt;='Jan''09 Envestra'!I12,($F5*'Jan''09 Envestra'!I9/'Jan''09 Envestra'!I10-'Jan''09 Envestra'!I11)*('Jan''09 Envestra'!I17/100)*'Jan''09 Envestra'!I10,('Jan''09 Envestra'!I12-'Jan''09 Envestra'!I11)*('Jan''09 Envestra'!I17/100)*'Jan''09 Envestra'!I10))</f>
        <v>296.36251831999994</v>
      </c>
      <c r="H34" s="66">
        <f>IF($F5*'Jan''09 Envestra'!J9/'Jan''09 Envestra'!J10&lt;'Jan''09 Envestra'!J11,0,IF($F5*'Jan''09 Envestra'!J9/'Jan''09 Envestra'!J10&lt;='Jan''09 Envestra'!J12,($F5*'Jan''09 Envestra'!J9/'Jan''09 Envestra'!J10-'Jan''09 Envestra'!J11)*('Jan''09 Envestra'!J17/100)*'Jan''09 Envestra'!J10,('Jan''09 Envestra'!J12-'Jan''09 Envestra'!J11)*('Jan''09 Envestra'!J17/100)*'Jan''09 Envestra'!J10))</f>
        <v>319.7743357999999</v>
      </c>
      <c r="I34" s="66">
        <f>IF($F5*'Jan''09 Envestra'!K9/'Jan''09 Envestra'!K10&lt;'Jan''09 Envestra'!K11,0,IF($F5*'Jan''09 Envestra'!K9/'Jan''09 Envestra'!K10&lt;='Jan''09 Envestra'!K12,($F5*'Jan''09 Envestra'!K9/'Jan''09 Envestra'!K10-'Jan''09 Envestra'!K11)*('Jan''09 Envestra'!K17/100)*'Jan''09 Envestra'!K10,('Jan''09 Envestra'!K12-'Jan''09 Envestra'!K11)*('Jan''09 Envestra'!K17/100)*'Jan''09 Envestra'!K10))</f>
        <v>338.42632229999992</v>
      </c>
      <c r="J34" s="67"/>
    </row>
    <row r="35" spans="1:10" x14ac:dyDescent="0.15">
      <c r="A35" s="47" t="s">
        <v>742</v>
      </c>
      <c r="C35" s="66">
        <f>IF(($F5*'Jan''09 Envestra'!E9/'Jan''09 Envestra'!E10&gt;'Jan''09 Envestra'!E12),($F5*'Jan''09 Envestra'!E9/'Jan''09 Envestra'!E10-'Jan''09 Envestra'!E12)*'Jan''09 Envestra'!E18/100)*'Jan''09 Envestra'!E10</f>
        <v>0</v>
      </c>
      <c r="D35" s="66">
        <f>IF(($F5*'Jan''09 Envestra'!F9/'Jan''09 Envestra'!F10&gt;'Jan''09 Envestra'!F12),($F5*'Jan''09 Envestra'!F9/'Jan''09 Envestra'!F10-'Jan''09 Envestra'!F12)*'Jan''09 Envestra'!F18/100)*'Jan''09 Envestra'!F10</f>
        <v>0</v>
      </c>
      <c r="E35" s="66">
        <f>IF(($F5*'Jan''09 Envestra'!G9/'Jan''09 Envestra'!G10&gt;'Jan''09 Envestra'!G12),($F5*'Jan''09 Envestra'!G9/'Jan''09 Envestra'!G10-'Jan''09 Envestra'!G12)*'Jan''09 Envestra'!G18/100)*'Jan''09 Envestra'!G10</f>
        <v>0</v>
      </c>
      <c r="F35" s="66">
        <f>IF(($F5*'Jan''09 Envestra'!H9/'Jan''09 Envestra'!H10&gt;'Jan''09 Envestra'!H12),($F5*'Jan''09 Envestra'!H9/'Jan''09 Envestra'!H10-'Jan''09 Envestra'!H12)*'Jan''09 Envestra'!H18/100)*'Jan''09 Envestra'!H10</f>
        <v>0</v>
      </c>
      <c r="G35" s="66">
        <f>IF(($F5*'Jan''09 Envestra'!I9/'Jan''09 Envestra'!I10&gt;'Jan''09 Envestra'!I12),($F5*'Jan''09 Envestra'!I9/'Jan''09 Envestra'!I10-'Jan''09 Envestra'!I12)*'Jan''09 Envestra'!I18/100)*'Jan''09 Envestra'!I10</f>
        <v>0</v>
      </c>
      <c r="H35" s="66">
        <f>IF(($F5*'Jan''09 Envestra'!J9/'Jan''09 Envestra'!J10&gt;'Jan''09 Envestra'!J12),($F5*'Jan''09 Envestra'!J9/'Jan''09 Envestra'!J10-'Jan''09 Envestra'!J12)*'Jan''09 Envestra'!J18/100)*'Jan''09 Envestra'!J10</f>
        <v>0</v>
      </c>
      <c r="I35" s="66">
        <f>IF(($F5*'Jan''09 Envestra'!K9/'Jan''09 Envestra'!K10&gt;'Jan''09 Envestra'!K12),($F5*'Jan''09 Envestra'!K9/'Jan''09 Envestra'!K10-'Jan''09 Envestra'!K12)*'Jan''09 Envestra'!K18/100)*'Jan''09 Envestra'!K10</f>
        <v>0</v>
      </c>
      <c r="J35" s="67"/>
    </row>
    <row r="36" spans="1:10" x14ac:dyDescent="0.15">
      <c r="A36" s="47" t="s">
        <v>309</v>
      </c>
      <c r="C36" s="66">
        <f>365*'Jan''09 Envestra'!E19/100</f>
        <v>157.50844999999998</v>
      </c>
      <c r="D36" s="66">
        <f>365*'Jan''09 Envestra'!F19/100</f>
        <v>165.19899999999998</v>
      </c>
      <c r="E36" s="66">
        <f>365*'Jan''09 Envestra'!G19/100</f>
        <v>163.447</v>
      </c>
      <c r="F36" s="66">
        <f>365*'Jan''09 Envestra'!H19/100</f>
        <v>152.71600000000001</v>
      </c>
      <c r="G36" s="66">
        <f>365*'Jan''09 Envestra'!I19/100</f>
        <v>143.37564999999998</v>
      </c>
      <c r="H36" s="66">
        <f>365*'Jan''09 Envestra'!J19/100</f>
        <v>156.98650000000001</v>
      </c>
      <c r="I36" s="66">
        <f>365*'Jan''09 Envestra'!K19/100</f>
        <v>183.64610000000002</v>
      </c>
      <c r="J36" s="67">
        <f>AVERAGE(C36:I36)</f>
        <v>160.41124285714287</v>
      </c>
    </row>
    <row r="37" spans="1:10" x14ac:dyDescent="0.15">
      <c r="A37" s="69" t="s">
        <v>721</v>
      </c>
      <c r="B37" s="70"/>
      <c r="C37" s="71">
        <f>SUM(C30:C36)</f>
        <v>961.02377139999999</v>
      </c>
      <c r="D37" s="71">
        <f t="shared" ref="D37:I37" si="2">SUM(D30:D36)</f>
        <v>999.46622070999979</v>
      </c>
      <c r="E37" s="71">
        <f t="shared" si="2"/>
        <v>996.71771772999989</v>
      </c>
      <c r="F37" s="71">
        <f t="shared" si="2"/>
        <v>931.37876369999992</v>
      </c>
      <c r="G37" s="71">
        <f t="shared" si="2"/>
        <v>884.97584207999989</v>
      </c>
      <c r="H37" s="71">
        <f t="shared" si="2"/>
        <v>957.17915529999982</v>
      </c>
      <c r="I37" s="71">
        <f t="shared" si="2"/>
        <v>1030.51148717</v>
      </c>
      <c r="J37" s="72">
        <f>AVERAGE(C37:I37)</f>
        <v>965.89327972714284</v>
      </c>
    </row>
    <row r="38" spans="1:10" x14ac:dyDescent="0.15">
      <c r="J38" s="75"/>
    </row>
    <row r="39" spans="1:10" x14ac:dyDescent="0.15">
      <c r="A39" s="62" t="s">
        <v>861</v>
      </c>
      <c r="C39" s="50" t="s">
        <v>872</v>
      </c>
      <c r="D39" s="50" t="s">
        <v>396</v>
      </c>
      <c r="E39" s="50" t="s">
        <v>397</v>
      </c>
      <c r="F39" s="50" t="s">
        <v>398</v>
      </c>
      <c r="G39" s="50" t="s">
        <v>163</v>
      </c>
      <c r="H39" s="50" t="s">
        <v>126</v>
      </c>
      <c r="I39" s="50" t="s">
        <v>816</v>
      </c>
      <c r="J39" s="65" t="s">
        <v>729</v>
      </c>
    </row>
    <row r="40" spans="1:10" x14ac:dyDescent="0.15">
      <c r="A40" s="47" t="s">
        <v>667</v>
      </c>
      <c r="C40" s="66">
        <f>IF($F5*'Jan''09 Envestra'!E23/'Jan''09 Envestra'!E24&gt;='Jan''09 Envestra'!E27,('Jan''09 Envestra'!E27*'Jan''09 Envestra'!E28/100)*'Jan''09 Envestra'!E24,('Bills Jan''09'!$F5*'Jan''09 Envestra'!E23/'Jan''09 Envestra'!E24*'Jan''09 Envestra'!E28/100)*'Jan''09 Envestra'!E24)</f>
        <v>84.48</v>
      </c>
      <c r="D40" s="66">
        <f>IF($F5*'Jan''09 Envestra'!F23/'Jan''09 Envestra'!F24&gt;='Jan''09 Envestra'!F27,('Jan''09 Envestra'!F27*'Jan''09 Envestra'!F28/100)*'Jan''09 Envestra'!F24,('Bills Jan''09'!$F5*'Jan''09 Envestra'!F23/'Jan''09 Envestra'!F24*'Jan''09 Envestra'!F28/100)*'Jan''09 Envestra'!F24)</f>
        <v>86.873599999999982</v>
      </c>
      <c r="E40" s="66">
        <f>IF($F5*'Jan''09 Envestra'!G23/'Jan''09 Envestra'!G24&gt;='Jan''09 Envestra'!G27,('Jan''09 Envestra'!G27*'Jan''09 Envestra'!G28/100)*'Jan''09 Envestra'!G24,('Bills Jan''09'!$F5*'Jan''09 Envestra'!G23/'Jan''09 Envestra'!G24*'Jan''09 Envestra'!G28/100)*'Jan''09 Envestra'!G24)</f>
        <v>85.536000000000001</v>
      </c>
      <c r="F40" s="66">
        <f>IF($F5*'Jan''09 Envestra'!H23/'Jan''09 Envestra'!H24&gt;='Jan''09 Envestra'!H27,('Jan''09 Envestra'!H27*'Jan''09 Envestra'!H28/100)*'Jan''09 Envestra'!H24,('Bills Jan''09'!$F5*'Jan''09 Envestra'!H23/'Jan''09 Envestra'!H24*'Jan''09 Envestra'!H28/100)*'Jan''09 Envestra'!H24)</f>
        <v>83.68</v>
      </c>
      <c r="G40" s="66">
        <f>IF($F5*'Jan''09 Envestra'!I23/'Jan''09 Envestra'!I24&gt;='Jan''09 Envestra'!I27,('Jan''09 Envestra'!I27*'Jan''09 Envestra'!I28/100)*'Jan''09 Envestra'!I24,('Bills Jan''09'!$F5*'Jan''09 Envestra'!I23/'Jan''09 Envestra'!I24*'Jan''09 Envestra'!I28/100)*'Jan''09 Envestra'!I24)</f>
        <v>78.207359999999994</v>
      </c>
      <c r="H40" s="66">
        <f>IF($F5*'Jan''09 Envestra'!J23/'Jan''09 Envestra'!J24&gt;='Jan''09 Envestra'!J27,('Jan''09 Envestra'!J27*'Jan''09 Envestra'!J28/100)*'Jan''09 Envestra'!J24,('Bills Jan''09'!$F5*'Jan''09 Envestra'!J23/'Jan''09 Envestra'!J24*'Jan''09 Envestra'!J28/100)*'Jan''09 Envestra'!J24)</f>
        <v>86.732799999999983</v>
      </c>
      <c r="I40" s="66">
        <f>IF($F5*'Jan''09 Envestra'!K23/'Jan''09 Envestra'!K24&gt;='Jan''09 Envestra'!K27,('Jan''09 Envestra'!K27*'Jan''09 Envestra'!K28/100)*'Jan''09 Envestra'!K24,('Bills Jan''09'!$F5*'Jan''09 Envestra'!K23/'Jan''09 Envestra'!K24*'Jan''09 Envestra'!K28/100)*'Jan''09 Envestra'!K24)</f>
        <v>90.090879999999999</v>
      </c>
      <c r="J40" s="67"/>
    </row>
    <row r="41" spans="1:10" x14ac:dyDescent="0.15">
      <c r="A41" s="47" t="s">
        <v>868</v>
      </c>
      <c r="C41" s="66">
        <f>IF(($F5*'Jan''09 Envestra'!E23/'Jan''09 Envestra'!E24&gt;'Jan''09 Envestra'!E27),('Bills Jan''09'!$F5*'Jan''09 Envestra'!E23/'Jan''09 Envestra'!E24-'Jan''09 Envestra'!E27)*'Jan''09 Envestra'!E29/100)*'Jan''09 Envestra'!E24</f>
        <v>169.89036019999995</v>
      </c>
      <c r="D41" s="66">
        <f>IF(($F5*'Jan''09 Envestra'!F23/'Jan''09 Envestra'!F24&gt;'Jan''09 Envestra'!F27),('Bills Jan''09'!$F5*'Jan''09 Envestra'!F23/'Jan''09 Envestra'!F24-'Jan''09 Envestra'!F27)*'Jan''09 Envestra'!F29/100)*'Jan''09 Envestra'!F24</f>
        <v>174.86824409999997</v>
      </c>
      <c r="E41" s="66">
        <f>IF(($F5*'Jan''09 Envestra'!G23/'Jan''09 Envestra'!G24&gt;'Jan''09 Envestra'!G27),('Bills Jan''09'!$F5*'Jan''09 Envestra'!G23/'Jan''09 Envestra'!G24-'Jan''09 Envestra'!G27)*'Jan''09 Envestra'!G29/100)*'Jan''09 Envestra'!G24</f>
        <v>172.13843679999999</v>
      </c>
      <c r="F41" s="66">
        <f>IF(($F5*'Jan''09 Envestra'!H23/'Jan''09 Envestra'!H24&gt;'Jan''09 Envestra'!H27),('Bills Jan''09'!$F5*'Jan''09 Envestra'!H23/'Jan''09 Envestra'!H24-'Jan''09 Envestra'!H27)*'Jan''09 Envestra'!H29/100)*'Jan''09 Envestra'!H24</f>
        <v>168.41597229999996</v>
      </c>
      <c r="G41" s="66">
        <f>IF(($F5*'Jan''09 Envestra'!I23/'Jan''09 Envestra'!I24&gt;'Jan''09 Envestra'!I27),('Bills Jan''09'!$F5*'Jan''09 Envestra'!I23/'Jan''09 Envestra'!I24-'Jan''09 Envestra'!I27)*'Jan''09 Envestra'!I29/100)*'Jan''09 Envestra'!I24</f>
        <v>157.39747737999997</v>
      </c>
      <c r="H41" s="66">
        <f>IF(($F5*'Jan''09 Envestra'!J23/'Jan''09 Envestra'!J24&gt;'Jan''09 Envestra'!J27),('Bills Jan''09'!$F5*'Jan''09 Envestra'!J23/'Jan''09 Envestra'!J24-'Jan''09 Envestra'!J27)*'Jan''09 Envestra'!J29/100)*'Jan''09 Envestra'!J24</f>
        <v>174.54709029999998</v>
      </c>
      <c r="I41" s="66">
        <f>IF(($F5*'Jan''09 Envestra'!K23/'Jan''09 Envestra'!K24&gt;'Jan''09 Envestra'!K27),('Bills Jan''09'!$F5*'Jan''09 Envestra'!K23/'Jan''09 Envestra'!K24-'Jan''09 Envestra'!K27)*'Jan''09 Envestra'!K29/100)*'Jan''09 Envestra'!K24</f>
        <v>181.30737779</v>
      </c>
      <c r="J41" s="68"/>
    </row>
    <row r="42" spans="1:10" x14ac:dyDescent="0.15">
      <c r="A42" s="47" t="s">
        <v>744</v>
      </c>
      <c r="C42" s="66">
        <f>IF($F5*'Jan''09 Envestra'!E25/'Jan''09 Envestra'!E26&gt;='Jan''09 Envestra'!E27,('Jan''09 Envestra'!E27*'Jan''09 Envestra'!E30/100)*'Jan''09 Envestra'!E26,('Bills Jan''09'!$F5*'Jan''09 Envestra'!E25/'Jan''09 Envestra'!E26*'Jan''09 Envestra'!E30/100)*'Jan''09 Envestra'!E26)</f>
        <v>158.54079999999999</v>
      </c>
      <c r="D42" s="66">
        <f>IF($F5*'Jan''09 Envestra'!F25/'Jan''09 Envestra'!F26&gt;='Jan''09 Envestra'!F27,('Jan''09 Envestra'!F27*'Jan''09 Envestra'!F30/100)*'Jan''09 Envestra'!F26,('Bills Jan''09'!$F5*'Jan''09 Envestra'!F25/'Jan''09 Envestra'!F26*'Jan''09 Envestra'!F30/100)*'Jan''09 Envestra'!F26)</f>
        <v>163.18719999999999</v>
      </c>
      <c r="E42" s="66">
        <f>IF($F5*'Jan''09 Envestra'!G25/'Jan''09 Envestra'!G26&gt;='Jan''09 Envestra'!G27,('Jan''09 Envestra'!G27*'Jan''09 Envestra'!G30/100)*'Jan''09 Envestra'!G26,('Bills Jan''09'!$F5*'Jan''09 Envestra'!G25/'Jan''09 Envestra'!G26*'Jan''09 Envestra'!G30/100)*'Jan''09 Envestra'!G26)</f>
        <v>160.61055999999999</v>
      </c>
      <c r="F42" s="66">
        <f>IF($F5*'Jan''09 Envestra'!H25/'Jan''09 Envestra'!H26&gt;='Jan''09 Envestra'!H27,('Jan''09 Envestra'!H27*'Jan''09 Envestra'!H30/100)*'Jan''09 Envestra'!H26,('Bills Jan''09'!$F5*'Jan''09 Envestra'!H25/'Jan''09 Envestra'!H26*'Jan''09 Envestra'!H30/100)*'Jan''09 Envestra'!H26)</f>
        <v>157.12</v>
      </c>
      <c r="G42" s="66">
        <f>IF($F5*'Jan''09 Envestra'!I25/'Jan''09 Envestra'!I26&gt;='Jan''09 Envestra'!I27,('Jan''09 Envestra'!I27*'Jan''09 Envestra'!I30/100)*'Jan''09 Envestra'!I26,('Bills Jan''09'!$F5*'Jan''09 Envestra'!I25/'Jan''09 Envestra'!I26*'Jan''09 Envestra'!I30/100)*'Jan''09 Envestra'!I26)</f>
        <v>146.84031999999999</v>
      </c>
      <c r="H42" s="66">
        <f>IF($F5*'Jan''09 Envestra'!J25/'Jan''09 Envestra'!J26&gt;='Jan''09 Envestra'!J27,('Jan''09 Envestra'!J27*'Jan''09 Envestra'!J30/100)*'Jan''09 Envestra'!J26,('Bills Jan''09'!$F5*'Jan''09 Envestra'!J25/'Jan''09 Envestra'!J26*'Jan''09 Envestra'!J30/100)*'Jan''09 Envestra'!J26)</f>
        <v>162.8416</v>
      </c>
      <c r="I42" s="66">
        <f>IF($F5*'Jan''09 Envestra'!K25/'Jan''09 Envestra'!K26&gt;='Jan''09 Envestra'!K27,('Jan''09 Envestra'!K27*'Jan''09 Envestra'!K30/100)*'Jan''09 Envestra'!K26,('Bills Jan''09'!$F5*'Jan''09 Envestra'!K25/'Jan''09 Envestra'!K26*'Jan''09 Envestra'!K30/100)*'Jan''09 Envestra'!K26)</f>
        <v>169.15711999999999</v>
      </c>
      <c r="J42" s="67"/>
    </row>
    <row r="43" spans="1:10" x14ac:dyDescent="0.15">
      <c r="A43" s="47" t="s">
        <v>389</v>
      </c>
      <c r="C43" s="66">
        <f>IF(($F5*'Jan''09 Envestra'!E25/'Jan''09 Envestra'!E26&gt;'Jan''09 Envestra'!E27),('Bills Jan''09'!$F5*'Jan''09 Envestra'!E25/'Jan''09 Envestra'!E26-'Jan''09 Envestra'!E27)*'Jan''09 Envestra'!E31/100)*'Jan''09 Envestra'!E26</f>
        <v>322.75956899999994</v>
      </c>
      <c r="D43" s="66">
        <f>IF(($F5*'Jan''09 Envestra'!F25/'Jan''09 Envestra'!F26&gt;'Jan''09 Envestra'!F27),('Bills Jan''09'!$F5*'Jan''09 Envestra'!F25/'Jan''09 Envestra'!F26-'Jan''09 Envestra'!F27)*'Jan''09 Envestra'!F31/100)*'Jan''09 Envestra'!F26</f>
        <v>332.07302919999995</v>
      </c>
      <c r="E43" s="66">
        <f>IF(($F5*'Jan''09 Envestra'!G25/'Jan''09 Envestra'!G26&gt;'Jan''09 Envestra'!G27),('Bills Jan''09'!$F5*'Jan''09 Envestra'!G25/'Jan''09 Envestra'!G26-'Jan''09 Envestra'!G27)*'Jan''09 Envestra'!G31/100)*'Jan''09 Envestra'!G26</f>
        <v>326.93456839999993</v>
      </c>
      <c r="F43" s="66">
        <f>IF(($F5*'Jan''09 Envestra'!H25/'Jan''09 Envestra'!H26&gt;'Jan''09 Envestra'!H27),('Bills Jan''09'!$F5*'Jan''09 Envestra'!H25/'Jan''09 Envestra'!H26-'Jan''09 Envestra'!H27)*'Jan''09 Envestra'!H31/100)*'Jan''09 Envestra'!H26</f>
        <v>319.86918479999991</v>
      </c>
      <c r="G43" s="66">
        <f>IF(($F5*'Jan''09 Envestra'!I25/'Jan''09 Envestra'!I26&gt;'Jan''09 Envestra'!I27),('Bills Jan''09'!$F5*'Jan''09 Envestra'!I25/'Jan''09 Envestra'!I26-'Jan''09 Envestra'!I27)*'Jan''09 Envestra'!I31/100)*'Jan''09 Envestra'!I26</f>
        <v>298.92995703999992</v>
      </c>
      <c r="H43" s="66">
        <f>IF(($F5*'Jan''09 Envestra'!J25/'Jan''09 Envestra'!J26&gt;'Jan''09 Envestra'!J27),('Bills Jan''09'!$F5*'Jan''09 Envestra'!J25/'Jan''09 Envestra'!J26-'Jan''09 Envestra'!J27)*'Jan''09 Envestra'!J31/100)*'Jan''09 Envestra'!J26</f>
        <v>331.48911319999991</v>
      </c>
      <c r="I43" s="66">
        <f>IF(($F5*'Jan''09 Envestra'!K25/'Jan''09 Envestra'!K26&gt;'Jan''09 Envestra'!K27),('Bills Jan''09'!$F5*'Jan''09 Envestra'!K25/'Jan''09 Envestra'!K26-'Jan''09 Envestra'!K27)*'Jan''09 Envestra'!K31/100)*'Jan''09 Envestra'!K26</f>
        <v>344.34110435999997</v>
      </c>
      <c r="J43" s="67"/>
    </row>
    <row r="44" spans="1:10" x14ac:dyDescent="0.15">
      <c r="A44" s="47" t="s">
        <v>309</v>
      </c>
      <c r="C44" s="66">
        <f>365*'Jan''09 Envestra'!E32/100</f>
        <v>154.57749999999999</v>
      </c>
      <c r="D44" s="66">
        <f>365*'Jan''09 Envestra'!F32/100</f>
        <v>159.1035</v>
      </c>
      <c r="E44" s="66">
        <f>365*'Jan''09 Envestra'!G32/100</f>
        <v>156.6215</v>
      </c>
      <c r="F44" s="66">
        <f>365*'Jan''09 Envestra'!H32/100</f>
        <v>153.3365</v>
      </c>
      <c r="G44" s="66">
        <f>365*'Jan''09 Envestra'!I32/100</f>
        <v>141.3719825</v>
      </c>
      <c r="H44" s="66">
        <f>365*'Jan''09 Envestra'!J32/100</f>
        <v>158.8115</v>
      </c>
      <c r="I44" s="66">
        <f>365*'Jan''09 Envestra'!K32/100</f>
        <v>182.64234999999999</v>
      </c>
      <c r="J44" s="67">
        <f>AVERAGE(C44:I44)</f>
        <v>158.06640464285715</v>
      </c>
    </row>
    <row r="45" spans="1:10" x14ac:dyDescent="0.15">
      <c r="A45" s="69" t="s">
        <v>721</v>
      </c>
      <c r="B45" s="70"/>
      <c r="C45" s="71">
        <f>SUM(C40:C44)</f>
        <v>890.24822919999986</v>
      </c>
      <c r="D45" s="71">
        <f t="shared" ref="D45:I45" si="3">SUM(D40:D44)</f>
        <v>916.10557329999983</v>
      </c>
      <c r="E45" s="71">
        <f t="shared" si="3"/>
        <v>901.84106519999978</v>
      </c>
      <c r="F45" s="71">
        <f t="shared" si="3"/>
        <v>882.42165709999983</v>
      </c>
      <c r="G45" s="71">
        <f t="shared" si="3"/>
        <v>822.74709691999988</v>
      </c>
      <c r="H45" s="71">
        <f t="shared" si="3"/>
        <v>914.42210349999993</v>
      </c>
      <c r="I45" s="71">
        <f t="shared" si="3"/>
        <v>967.53883214999985</v>
      </c>
      <c r="J45" s="72">
        <f>AVERAGE(C45:I45)</f>
        <v>899.33207962428548</v>
      </c>
    </row>
    <row r="46" spans="1:10" x14ac:dyDescent="0.15">
      <c r="J46" s="73"/>
    </row>
    <row r="47" spans="1:10" x14ac:dyDescent="0.15">
      <c r="A47" s="62" t="s">
        <v>343</v>
      </c>
      <c r="C47" s="50" t="s">
        <v>872</v>
      </c>
      <c r="D47" s="50" t="s">
        <v>396</v>
      </c>
      <c r="E47" s="50" t="s">
        <v>397</v>
      </c>
      <c r="F47" s="50" t="s">
        <v>398</v>
      </c>
      <c r="G47" s="50" t="s">
        <v>163</v>
      </c>
      <c r="H47" s="50" t="s">
        <v>126</v>
      </c>
      <c r="I47" s="50" t="s">
        <v>816</v>
      </c>
      <c r="J47" s="65" t="s">
        <v>729</v>
      </c>
    </row>
    <row r="48" spans="1:10" x14ac:dyDescent="0.15">
      <c r="A48" s="47" t="s">
        <v>667</v>
      </c>
      <c r="C48" s="66">
        <f>IF($F5*'Jan''09 Envestra'!E36/'Jan''09 Envestra'!E37&gt;='Jan''09 Envestra'!E40,('Jan''09 Envestra'!E40*'Jan''09 Envestra'!E42/100)*'Jan''09 Envestra'!E37,($F5*'Jan''09 Envestra'!E36/'Jan''09 Envestra'!E37*'Jan''09 Envestra'!E42/100)*'Jan''09 Envestra'!E37)</f>
        <v>110.88</v>
      </c>
      <c r="D48" s="66">
        <f>IF($F5*'Jan''09 Envestra'!F36/'Jan''09 Envestra'!F37&gt;='Jan''09 Envestra'!F40,('Jan''09 Envestra'!F40*'Jan''09 Envestra'!F42/100)*'Jan''09 Envestra'!F37,($F5*'Jan''09 Envestra'!F36/'Jan''09 Envestra'!F37*'Jan''09 Envestra'!F42/100)*'Jan''09 Envestra'!F37)</f>
        <v>113.2208</v>
      </c>
      <c r="E48" s="66">
        <f>IF($F5*'Jan''09 Envestra'!G36/'Jan''09 Envestra'!G37&gt;='Jan''09 Envestra'!G40,('Jan''09 Envestra'!G40*'Jan''09 Envestra'!G42/100)*'Jan''09 Envestra'!G37,($F5*'Jan''09 Envestra'!G36/'Jan''09 Envestra'!G37*'Jan''09 Envestra'!G42/100)*'Jan''09 Envestra'!G37)</f>
        <v>111.54880000000001</v>
      </c>
      <c r="F48" s="66">
        <f>IF($F5*'Jan''09 Envestra'!H36/'Jan''09 Envestra'!H37&gt;='Jan''09 Envestra'!H40,('Jan''09 Envestra'!H40*'Jan''09 Envestra'!H42/100)*'Jan''09 Envestra'!H37,($F5*'Jan''09 Envestra'!H36/'Jan''09 Envestra'!H37*'Jan''09 Envestra'!H42/100)*'Jan''09 Envestra'!H37)</f>
        <v>108.2</v>
      </c>
      <c r="G48" s="66">
        <f>IF($F5*'Jan''09 Envestra'!I36/'Jan''09 Envestra'!I37&gt;='Jan''09 Envestra'!I40,('Jan''09 Envestra'!I40*'Jan''09 Envestra'!I42/100)*'Jan''09 Envestra'!I37,($F5*'Jan''09 Envestra'!I36/'Jan''09 Envestra'!I37*'Jan''09 Envestra'!I42/100)*'Jan''09 Envestra'!I37)</f>
        <v>99.263999999999996</v>
      </c>
      <c r="H48" s="66">
        <f>IF($F5*'Jan''09 Envestra'!J36/'Jan''09 Envestra'!J37&gt;='Jan''09 Envestra'!J40,('Jan''09 Envestra'!J40*'Jan''09 Envestra'!J42/100)*'Jan''09 Envestra'!J37,($F5*'Jan''09 Envestra'!J36/'Jan''09 Envestra'!J37*'Jan''09 Envestra'!J42/100)*'Jan''09 Envestra'!J37)</f>
        <v>109.59199999999998</v>
      </c>
      <c r="I48" s="66">
        <f>IF($F5*'Jan''09 Envestra'!K36/'Jan''09 Envestra'!K37&gt;='Jan''09 Envestra'!K40,('Jan''09 Envestra'!K40*'Jan''09 Envestra'!K42/100)*'Jan''09 Envestra'!K37,($F5*'Jan''09 Envestra'!K36/'Jan''09 Envestra'!K37*'Jan''09 Envestra'!K42/100)*'Jan''09 Envestra'!K37)</f>
        <v>114.34720000000002</v>
      </c>
      <c r="J48" s="67"/>
    </row>
    <row r="49" spans="1:10" x14ac:dyDescent="0.15">
      <c r="A49" s="47" t="s">
        <v>170</v>
      </c>
      <c r="C49" s="66">
        <f>IF($F5*'Jan''09 Envestra'!E36/'Jan''09 Envestra'!E37&lt;'Jan''09 Envestra'!E40,0,IF($F5*'Jan''09 Envestra'!E36/'Jan''09 Envestra'!E37&lt;='Jan''09 Envestra'!E41,($F5*'Jan''09 Envestra'!E36/'Jan''09 Envestra'!E37-'Jan''09 Envestra'!E40)*('Jan''09 Envestra'!E43/100)*'Jan''09 Envestra'!E37,('Jan''09 Envestra'!E41-'Jan''09 Envestra'!E40)*('Jan''09 Envestra'!E43/100)*'Jan''09 Envestra'!E37))</f>
        <v>157.84649759999996</v>
      </c>
      <c r="D49" s="66">
        <f>IF($F5*'Jan''09 Envestra'!F36/'Jan''09 Envestra'!F37&lt;'Jan''09 Envestra'!F40,0,IF($F5*'Jan''09 Envestra'!F36/'Jan''09 Envestra'!F37&lt;='Jan''09 Envestra'!F41,($F5*'Jan''09 Envestra'!F36/'Jan''09 Envestra'!F37-'Jan''09 Envestra'!F40)*('Jan''09 Envestra'!F43/100)*'Jan''09 Envestra'!F37,('Jan''09 Envestra'!F41-'Jan''09 Envestra'!F40)*('Jan''09 Envestra'!F43/100)*'Jan''09 Envestra'!F37))</f>
        <v>161.17785936999996</v>
      </c>
      <c r="E49" s="66">
        <f>IF($F5*'Jan''09 Envestra'!G36/'Jan''09 Envestra'!G37&lt;'Jan''09 Envestra'!G40,0,IF($F5*'Jan''09 Envestra'!G36/'Jan''09 Envestra'!G37&lt;='Jan''09 Envestra'!G41,($F5*'Jan''09 Envestra'!G36/'Jan''09 Envestra'!G37-'Jan''09 Envestra'!G40)*('Jan''09 Envestra'!G43/100)*'Jan''09 Envestra'!G37,('Jan''09 Envestra'!G41-'Jan''09 Envestra'!G40)*('Jan''09 Envestra'!G43/100)*'Jan''09 Envestra'!G37))</f>
        <v>158.80444282999997</v>
      </c>
      <c r="F49" s="66">
        <f>IF($F5*'Jan''09 Envestra'!H36/'Jan''09 Envestra'!H37&lt;'Jan''09 Envestra'!H40,0,IF($F5*'Jan''09 Envestra'!H36/'Jan''09 Envestra'!H37&lt;='Jan''09 Envestra'!H41,($F5*'Jan''09 Envestra'!H36/'Jan''09 Envestra'!H37-'Jan''09 Envestra'!H40)*('Jan''09 Envestra'!H43/100)*'Jan''09 Envestra'!H37,('Jan''09 Envestra'!H41-'Jan''09 Envestra'!H40)*('Jan''09 Envestra'!H43/100)*'Jan''09 Envestra'!H37))</f>
        <v>154.03811289999999</v>
      </c>
      <c r="G49" s="66">
        <f>IF($F5*'Jan''09 Envestra'!I36/'Jan''09 Envestra'!I37&lt;'Jan''09 Envestra'!I40,0,IF($F5*'Jan''09 Envestra'!I36/'Jan''09 Envestra'!I37&lt;='Jan''09 Envestra'!I41,($F5*'Jan''09 Envestra'!I36/'Jan''09 Envestra'!I37-'Jan''09 Envestra'!I40)*('Jan''09 Envestra'!I43/100)*'Jan''09 Envestra'!I37,('Jan''09 Envestra'!I41-'Jan''09 Envestra'!I40)*('Jan''09 Envestra'!I43/100)*'Jan''09 Envestra'!I37))</f>
        <v>141.31836795999996</v>
      </c>
      <c r="H49" s="66">
        <f>IF($F5*'Jan''09 Envestra'!J36/'Jan''09 Envestra'!J37&lt;'Jan''09 Envestra'!J40,0,IF($F5*'Jan''09 Envestra'!J36/'Jan''09 Envestra'!J37&lt;='Jan''09 Envestra'!J41,($F5*'Jan''09 Envestra'!J36/'Jan''09 Envestra'!J37-'Jan''09 Envestra'!J40)*('Jan''09 Envestra'!J43/100)*'Jan''09 Envestra'!J37,('Jan''09 Envestra'!J41-'Jan''09 Envestra'!J40)*('Jan''09 Envestra'!J43/100)*'Jan''09 Envestra'!J37))</f>
        <v>156.01379369999998</v>
      </c>
      <c r="I49" s="66">
        <f>IF($F5*'Jan''09 Envestra'!K36/'Jan''09 Envestra'!K37&lt;'Jan''09 Envestra'!K40,0,IF($F5*'Jan''09 Envestra'!K36/'Jan''09 Envestra'!K37&lt;='Jan''09 Envestra'!K41,($F5*'Jan''09 Envestra'!K36/'Jan''09 Envestra'!K37-'Jan''09 Envestra'!K40)*('Jan''09 Envestra'!K43/100)*'Jan''09 Envestra'!K37,('Jan''09 Envestra'!K41-'Jan''09 Envestra'!K40)*('Jan''09 Envestra'!K43/100)*'Jan''09 Envestra'!K37))</f>
        <v>162.79349833999996</v>
      </c>
      <c r="J49" s="67"/>
    </row>
    <row r="50" spans="1:10" x14ac:dyDescent="0.15">
      <c r="A50" s="47" t="s">
        <v>868</v>
      </c>
      <c r="C50" s="66">
        <f>IF(($F5*'Jan''09 Envestra'!E36/'Jan''09 Envestra'!E37&gt;'Jan''09 Envestra'!E41),($F5*'Jan''09 Envestra'!E36/'Jan''09 Envestra'!E37-'Jan''09 Envestra'!E41)*'Jan''09 Envestra'!E44/100)*'Jan''09 Envestra'!E37</f>
        <v>0</v>
      </c>
      <c r="D50" s="66">
        <f>IF(($F5*'Jan''09 Envestra'!F36/'Jan''09 Envestra'!F37&gt;'Jan''09 Envestra'!F41),($F5*'Jan''09 Envestra'!F36/'Jan''09 Envestra'!F37-'Jan''09 Envestra'!F41)*'Jan''09 Envestra'!F44/100)*'Jan''09 Envestra'!F37</f>
        <v>0</v>
      </c>
      <c r="E50" s="66">
        <f>IF(($F5*'Jan''09 Envestra'!G36/'Jan''09 Envestra'!G37&gt;'Jan''09 Envestra'!G41),($F5*'Jan''09 Envestra'!G36/'Jan''09 Envestra'!G37-'Jan''09 Envestra'!G41)*'Jan''09 Envestra'!G44/100)*'Jan''09 Envestra'!G37</f>
        <v>0</v>
      </c>
      <c r="F50" s="66">
        <f>IF(($F5*'Jan''09 Envestra'!H36/'Jan''09 Envestra'!H37&gt;'Jan''09 Envestra'!H41),($F5*'Jan''09 Envestra'!H36/'Jan''09 Envestra'!H37-'Jan''09 Envestra'!H41)*'Jan''09 Envestra'!H44/100)*'Jan''09 Envestra'!H37</f>
        <v>0</v>
      </c>
      <c r="G50" s="66">
        <f>IF(($F5*'Jan''09 Envestra'!I36/'Jan''09 Envestra'!I37&gt;'Jan''09 Envestra'!I41),($F5*'Jan''09 Envestra'!I36/'Jan''09 Envestra'!I37-'Jan''09 Envestra'!I41)*'Jan''09 Envestra'!I44/100)*'Jan''09 Envestra'!I37</f>
        <v>0</v>
      </c>
      <c r="H50" s="66">
        <f>IF(($F5*'Jan''09 Envestra'!J36/'Jan''09 Envestra'!J37&gt;'Jan''09 Envestra'!J41),($F5*'Jan''09 Envestra'!J36/'Jan''09 Envestra'!J37-'Jan''09 Envestra'!J41)*'Jan''09 Envestra'!J44/100)*'Jan''09 Envestra'!J37</f>
        <v>0</v>
      </c>
      <c r="I50" s="66">
        <f>IF(($F5*'Jan''09 Envestra'!K36/'Jan''09 Envestra'!K37&gt;'Jan''09 Envestra'!K41),($F5*'Jan''09 Envestra'!K36/'Jan''09 Envestra'!K37-'Jan''09 Envestra'!K41)*'Jan''09 Envestra'!K44/100)*'Jan''09 Envestra'!K37</f>
        <v>0</v>
      </c>
      <c r="J50" s="67"/>
    </row>
    <row r="51" spans="1:10" x14ac:dyDescent="0.15">
      <c r="A51" s="47" t="s">
        <v>744</v>
      </c>
      <c r="C51" s="66">
        <f>IF($F5*'Jan''09 Envestra'!E38/'Jan''09 Envestra'!E39&gt;='Jan''09 Envestra'!E40,('Jan''09 Envestra'!E40*'Jan''09 Envestra'!E45/100)*'Jan''09 Envestra'!E39,($F5*'Jan''09 Envestra'!E38/'Jan''09 Envestra'!E39*'Jan''09 Envestra'!E45/100)*'Jan''09 Envestra'!E39)</f>
        <v>219.47199999999998</v>
      </c>
      <c r="D51" s="66">
        <f>IF($F5*'Jan''09 Envestra'!F38/'Jan''09 Envestra'!F39&gt;='Jan''09 Envestra'!F40,('Jan''09 Envestra'!F40*'Jan''09 Envestra'!F45/100)*'Jan''09 Envestra'!F39,($F5*'Jan''09 Envestra'!F38/'Jan''09 Envestra'!F39*'Jan''09 Envestra'!F45/100)*'Jan''09 Envestra'!F39)</f>
        <v>224.18880000000001</v>
      </c>
      <c r="E51" s="66">
        <f>IF($F5*'Jan''09 Envestra'!G38/'Jan''09 Envestra'!G39&gt;='Jan''09 Envestra'!G40,('Jan''09 Envestra'!G40*'Jan''09 Envestra'!G45/100)*'Jan''09 Envestra'!G39,($F5*'Jan''09 Envestra'!G38/'Jan''09 Envestra'!G39*'Jan''09 Envestra'!G45/100)*'Jan''09 Envestra'!G39)</f>
        <v>220.88</v>
      </c>
      <c r="F51" s="66">
        <f>IF($F5*'Jan''09 Envestra'!H38/'Jan''09 Envestra'!H39&gt;='Jan''09 Envestra'!H40,('Jan''09 Envestra'!H40*'Jan''09 Envestra'!H45/100)*'Jan''09 Envestra'!H39,($F5*'Jan''09 Envestra'!H38/'Jan''09 Envestra'!H39*'Jan''09 Envestra'!H45/100)*'Jan''09 Envestra'!H39)</f>
        <v>214.24</v>
      </c>
      <c r="G51" s="66">
        <f>IF($F5*'Jan''09 Envestra'!I38/'Jan''09 Envestra'!I39&gt;='Jan''09 Envestra'!I40,('Jan''09 Envestra'!I40*'Jan''09 Envestra'!I45/100)*'Jan''09 Envestra'!I39,($F5*'Jan''09 Envestra'!I38/'Jan''09 Envestra'!I39*'Jan''09 Envestra'!I45/100)*'Jan''09 Envestra'!I39)</f>
        <v>196.55680000000001</v>
      </c>
      <c r="H51" s="66">
        <f>IF($F5*'Jan''09 Envestra'!J38/'Jan''09 Envestra'!J39&gt;='Jan''09 Envestra'!J40,('Jan''09 Envestra'!J40*'Jan''09 Envestra'!J45/100)*'Jan''09 Envestra'!J39,($F5*'Jan''09 Envestra'!J38/'Jan''09 Envestra'!J39*'Jan''09 Envestra'!J45/100)*'Jan''09 Envestra'!J39)</f>
        <v>217.00799999999998</v>
      </c>
      <c r="I51" s="66">
        <f>IF($F5*'Jan''09 Envestra'!K38/'Jan''09 Envestra'!K39&gt;='Jan''09 Envestra'!K40,('Jan''09 Envestra'!K40*'Jan''09 Envestra'!K45/100)*'Jan''09 Envestra'!K39,($F5*'Jan''09 Envestra'!K38/'Jan''09 Envestra'!K39*'Jan''09 Envestra'!K45/100)*'Jan''09 Envestra'!K39)</f>
        <v>236.80800000000002</v>
      </c>
      <c r="J51" s="67"/>
    </row>
    <row r="52" spans="1:10" x14ac:dyDescent="0.15">
      <c r="A52" s="47" t="s">
        <v>389</v>
      </c>
      <c r="C52" s="66">
        <f>IF($F5*'Jan''09 Envestra'!E38/'Jan''09 Envestra'!E39&lt;'Jan''09 Envestra'!E40,0,IF($F5*'Jan''09 Envestra'!E38/'Jan''09 Envestra'!E39&lt;='Jan''09 Envestra'!E41,($F5*'Jan''09 Envestra'!E38/'Jan''09 Envestra'!E39-'Jan''09 Envestra'!E40)*('Jan''09 Envestra'!E46/100)*'Jan''09 Envestra'!E39,('Jan''09 Envestra'!E41-'Jan''09 Envestra'!E40)*('Jan''09 Envestra'!E46/100)*'Jan''09 Envestra'!E39))</f>
        <v>309.9739191999999</v>
      </c>
      <c r="D52" s="66">
        <f>IF($F5*'Jan''09 Envestra'!F38/'Jan''09 Envestra'!F39&lt;'Jan''09 Envestra'!F40,0,IF($F5*'Jan''09 Envestra'!F38/'Jan''09 Envestra'!F39&lt;='Jan''09 Envestra'!F41,($F5*'Jan''09 Envestra'!F38/'Jan''09 Envestra'!F39-'Jan''09 Envestra'!F40)*('Jan''09 Envestra'!F46/100)*'Jan''09 Envestra'!F39,('Jan''09 Envestra'!F41-'Jan''09 Envestra'!F40)*('Jan''09 Envestra'!F46/100)*'Jan''09 Envestra'!F39))</f>
        <v>318.09500711999999</v>
      </c>
      <c r="E52" s="66">
        <f>IF($F5*'Jan''09 Envestra'!G38/'Jan''09 Envestra'!G39&lt;'Jan''09 Envestra'!G40,0,IF($F5*'Jan''09 Envestra'!G38/'Jan''09 Envestra'!G39&lt;='Jan''09 Envestra'!G41,($F5*'Jan''09 Envestra'!G38/'Jan''09 Envestra'!G39-'Jan''09 Envestra'!G40)*('Jan''09 Envestra'!G46/100)*'Jan''09 Envestra'!G39,('Jan''09 Envestra'!G41-'Jan''09 Envestra'!G40)*('Jan''09 Envestra'!G46/100)*'Jan''09 Envestra'!G39))</f>
        <v>311.97559579999995</v>
      </c>
      <c r="F52" s="66">
        <f>IF($F5*'Jan''09 Envestra'!H38/'Jan''09 Envestra'!H39&lt;'Jan''09 Envestra'!H40,0,IF($F5*'Jan''09 Envestra'!H38/'Jan''09 Envestra'!H39&lt;='Jan''09 Envestra'!H41,($F5*'Jan''09 Envestra'!H38/'Jan''09 Envestra'!H39-'Jan''09 Envestra'!H40)*('Jan''09 Envestra'!H46/100)*'Jan''09 Envestra'!H39,('Jan''09 Envestra'!H41-'Jan''09 Envestra'!H40)*('Jan''09 Envestra'!H46/100)*'Jan''09 Envestra'!H39))</f>
        <v>302.59111199999995</v>
      </c>
      <c r="G52" s="66">
        <f>IF($F5*'Jan''09 Envestra'!I38/'Jan''09 Envestra'!I39&lt;'Jan''09 Envestra'!I40,0,IF($F5*'Jan''09 Envestra'!I38/'Jan''09 Envestra'!I39&lt;='Jan''09 Envestra'!I41,($F5*'Jan''09 Envestra'!I38/'Jan''09 Envestra'!I39-'Jan''09 Envestra'!I40)*('Jan''09 Envestra'!I46/100)*'Jan''09 Envestra'!I39,('Jan''09 Envestra'!I41-'Jan''09 Envestra'!I40)*('Jan''09 Envestra'!I46/100)*'Jan''09 Envestra'!I39))</f>
        <v>277.60394903999992</v>
      </c>
      <c r="H52" s="66">
        <f>IF($F5*'Jan''09 Envestra'!J38/'Jan''09 Envestra'!J39&lt;'Jan''09 Envestra'!J40,0,IF($F5*'Jan''09 Envestra'!J38/'Jan''09 Envestra'!J39&lt;='Jan''09 Envestra'!J41,($F5*'Jan''09 Envestra'!J38/'Jan''09 Envestra'!J39-'Jan''09 Envestra'!J40)*('Jan''09 Envestra'!J46/100)*'Jan''09 Envestra'!J39,('Jan''09 Envestra'!J41-'Jan''09 Envestra'!J40)*('Jan''09 Envestra'!J46/100)*'Jan''09 Envestra'!J39))</f>
        <v>306.49048199999993</v>
      </c>
      <c r="I52" s="66">
        <f>IF($F5*'Jan''09 Envestra'!K38/'Jan''09 Envestra'!K39&lt;'Jan''09 Envestra'!K40,0,IF($F5*'Jan''09 Envestra'!K38/'Jan''09 Envestra'!K39&lt;='Jan''09 Envestra'!K41,($F5*'Jan''09 Envestra'!K38/'Jan''09 Envestra'!K39-'Jan''09 Envestra'!K40)*('Jan''09 Envestra'!K46/100)*'Jan''09 Envestra'!K39,('Jan''09 Envestra'!K41-'Jan''09 Envestra'!K40)*('Jan''09 Envestra'!K46/100)*'Jan''09 Envestra'!K39))</f>
        <v>319.78213453999996</v>
      </c>
      <c r="J52" s="67"/>
    </row>
    <row r="53" spans="1:10" x14ac:dyDescent="0.15">
      <c r="A53" s="47" t="s">
        <v>742</v>
      </c>
      <c r="C53" s="66">
        <f>IF(($F5*'Jan''09 Envestra'!E38/'Jan''09 Envestra'!E39&gt;'Jan''09 Envestra'!E41),($F5*'Jan''09 Envestra'!E38/'Jan''09 Envestra'!E39-'Jan''09 Envestra'!E41)*'Jan''09 Envestra'!E47/100)*'Jan''09 Envestra'!E39</f>
        <v>0</v>
      </c>
      <c r="D53" s="66">
        <f>IF(($F5*'Jan''09 Envestra'!F38/'Jan''09 Envestra'!F39&gt;'Jan''09 Envestra'!F41),($F5*'Jan''09 Envestra'!F38/'Jan''09 Envestra'!F39-'Jan''09 Envestra'!F41)*'Jan''09 Envestra'!F47/100)*'Jan''09 Envestra'!F39</f>
        <v>0</v>
      </c>
      <c r="E53" s="66">
        <f>IF(($F5*'Jan''09 Envestra'!G38/'Jan''09 Envestra'!G39&gt;'Jan''09 Envestra'!G41),($F5*'Jan''09 Envestra'!G38/'Jan''09 Envestra'!G39-'Jan''09 Envestra'!G41)*'Jan''09 Envestra'!G47/100)*'Jan''09 Envestra'!G39</f>
        <v>0</v>
      </c>
      <c r="F53" s="66">
        <f>IF(($F5*'Jan''09 Envestra'!H38/'Jan''09 Envestra'!H39&gt;'Jan''09 Envestra'!H41),($F5*'Jan''09 Envestra'!H38/'Jan''09 Envestra'!H39-'Jan''09 Envestra'!H41)*'Jan''09 Envestra'!H47/100)*'Jan''09 Envestra'!H39</f>
        <v>0</v>
      </c>
      <c r="G53" s="66">
        <f>IF(($F5*'Jan''09 Envestra'!I38/'Jan''09 Envestra'!I39&gt;'Jan''09 Envestra'!I41),($F5*'Jan''09 Envestra'!I38/'Jan''09 Envestra'!I39-'Jan''09 Envestra'!I41)*'Jan''09 Envestra'!I47/100)*'Jan''09 Envestra'!I39</f>
        <v>0</v>
      </c>
      <c r="H53" s="66">
        <f>IF(($F5*'Jan''09 Envestra'!J38/'Jan''09 Envestra'!J39&gt;'Jan''09 Envestra'!J41),($F5*'Jan''09 Envestra'!J38/'Jan''09 Envestra'!J39-'Jan''09 Envestra'!J41)*'Jan''09 Envestra'!J47/100)*'Jan''09 Envestra'!J39</f>
        <v>0</v>
      </c>
      <c r="I53" s="66">
        <f>IF(($F5*'Jan''09 Envestra'!K38/'Jan''09 Envestra'!K39&gt;'Jan''09 Envestra'!K41),($F5*'Jan''09 Envestra'!K38/'Jan''09 Envestra'!K39-'Jan''09 Envestra'!K41)*'Jan''09 Envestra'!K47/100)*'Jan''09 Envestra'!K39</f>
        <v>0</v>
      </c>
      <c r="J53" s="68"/>
    </row>
    <row r="54" spans="1:10" x14ac:dyDescent="0.15">
      <c r="A54" s="47" t="s">
        <v>309</v>
      </c>
      <c r="C54" s="66">
        <f>365*'Jan''09 Envestra'!E48/100</f>
        <v>162.28630000000001</v>
      </c>
      <c r="D54" s="66">
        <f>365*'Jan''09 Envestra'!F48/100</f>
        <v>165.19899999999998</v>
      </c>
      <c r="E54" s="66">
        <f>365*'Jan''09 Envestra'!G48/100</f>
        <v>163.51999999999998</v>
      </c>
      <c r="F54" s="66">
        <f>365*'Jan''09 Envestra'!H48/100</f>
        <v>158.55599999999998</v>
      </c>
      <c r="G54" s="66">
        <f>365*'Jan''09 Envestra'!I48/100</f>
        <v>143.37564999999998</v>
      </c>
      <c r="H54" s="66">
        <f>365*'Jan''09 Envestra'!J48/100</f>
        <v>160.63649999999998</v>
      </c>
      <c r="I54" s="66">
        <f>365*'Jan''09 Envestra'!K48/100</f>
        <v>185.09150000000002</v>
      </c>
      <c r="J54" s="67">
        <f>AVERAGE(C54:I54)</f>
        <v>162.6664214285714</v>
      </c>
    </row>
    <row r="55" spans="1:10" x14ac:dyDescent="0.15">
      <c r="A55" s="69" t="s">
        <v>721</v>
      </c>
      <c r="B55" s="70"/>
      <c r="C55" s="71">
        <f>SUM(C48:C54)</f>
        <v>960.45871679999982</v>
      </c>
      <c r="D55" s="71">
        <f t="shared" ref="D55:I55" si="4">SUM(D48:D54)</f>
        <v>981.88146648999998</v>
      </c>
      <c r="E55" s="71">
        <f t="shared" si="4"/>
        <v>966.72883862999993</v>
      </c>
      <c r="F55" s="71">
        <f t="shared" si="4"/>
        <v>937.62522489999992</v>
      </c>
      <c r="G55" s="71">
        <f t="shared" si="4"/>
        <v>858.11876699999982</v>
      </c>
      <c r="H55" s="71">
        <f t="shared" si="4"/>
        <v>949.74077569999974</v>
      </c>
      <c r="I55" s="71">
        <f t="shared" si="4"/>
        <v>1018.82233288</v>
      </c>
      <c r="J55" s="72">
        <f>AVERAGE(C55:I55)</f>
        <v>953.33944605714271</v>
      </c>
    </row>
    <row r="56" spans="1:10" x14ac:dyDescent="0.15">
      <c r="C56" s="66"/>
      <c r="D56" s="66"/>
      <c r="E56" s="66"/>
      <c r="F56" s="66"/>
      <c r="G56" s="66"/>
      <c r="H56" s="66"/>
      <c r="I56" s="66"/>
      <c r="J56" s="73"/>
    </row>
    <row r="57" spans="1:10" x14ac:dyDescent="0.15">
      <c r="A57" s="64" t="s">
        <v>722</v>
      </c>
      <c r="C57" s="66"/>
      <c r="D57" s="66"/>
      <c r="E57" s="66"/>
      <c r="F57" s="66"/>
      <c r="G57" s="66"/>
      <c r="H57" s="66"/>
      <c r="I57" s="66"/>
      <c r="J57" s="73"/>
    </row>
    <row r="58" spans="1:10" x14ac:dyDescent="0.15">
      <c r="C58" s="66"/>
      <c r="D58" s="66"/>
      <c r="E58" s="66"/>
      <c r="F58" s="66"/>
      <c r="G58" s="66"/>
      <c r="H58" s="66"/>
      <c r="I58" s="66"/>
      <c r="J58" s="73"/>
    </row>
    <row r="59" spans="1:10" x14ac:dyDescent="0.15">
      <c r="A59" s="62" t="s">
        <v>869</v>
      </c>
      <c r="C59" s="50" t="s">
        <v>872</v>
      </c>
      <c r="D59" s="50" t="s">
        <v>396</v>
      </c>
      <c r="E59" s="50" t="s">
        <v>397</v>
      </c>
      <c r="F59" s="50" t="s">
        <v>398</v>
      </c>
      <c r="G59" s="50" t="s">
        <v>163</v>
      </c>
      <c r="H59" s="50" t="s">
        <v>126</v>
      </c>
      <c r="I59" s="50" t="s">
        <v>816</v>
      </c>
      <c r="J59" s="74" t="s">
        <v>729</v>
      </c>
    </row>
    <row r="60" spans="1:10" x14ac:dyDescent="0.15">
      <c r="A60" s="47" t="s">
        <v>667</v>
      </c>
      <c r="C60" s="66">
        <f>IF($F5*'Jan''09 SP'!E7/'Jan''09 SP'!E8&gt;='Jan''09 SP'!E11,('Jan''09 SP'!E11*'Jan''09 SP'!E12/100)*'Jan''09 SP'!E8,('Bills Jan''09'!$F5*'Jan''09 SP'!E7/'Jan''09 SP'!E8*'Jan''09 SP'!E12/100)*'Jan''09 SP'!E8)</f>
        <v>91.801599999999993</v>
      </c>
      <c r="D60" s="66">
        <f>IF($F5*'Jan''09 SP'!F7/'Jan''09 SP'!F8&gt;='Jan''09 SP'!F11,('Jan''09 SP'!F11*'Jan''09 SP'!F12/100)*'Jan''09 SP'!F8,('Bills Jan''09'!$F5*'Jan''09 SP'!F7/'Jan''09 SP'!F8*'Jan''09 SP'!F12/100)*'Jan''09 SP'!F8)</f>
        <v>96.447999999999993</v>
      </c>
      <c r="E60" s="66">
        <f>IF($F5*'Jan''09 SP'!G7/'Jan''09 SP'!G8&gt;='Jan''09 SP'!G11,('Jan''09 SP'!G11*'Jan''09 SP'!G12/100)*'Jan''09 SP'!G8,('Bills Jan''09'!$F5*'Jan''09 SP'!G7/'Jan''09 SP'!G8*'Jan''09 SP'!G12/100)*'Jan''09 SP'!G8)</f>
        <v>94.835840000000005</v>
      </c>
      <c r="F60" s="66">
        <f>IF($F5*'Jan''09 SP'!H7/'Jan''09 SP'!H8&gt;='Jan''09 SP'!H11,('Jan''09 SP'!H11*'Jan''09 SP'!H12/100)*'Jan''09 SP'!H8,('Bills Jan''09'!$F5*'Jan''09 SP'!H7/'Jan''09 SP'!H8*'Jan''09 SP'!H12/100)*'Jan''09 SP'!H8)</f>
        <v>91.79519999999998</v>
      </c>
      <c r="G60" s="66">
        <f>IF($F5*'Jan''09 SP'!I7/'Jan''09 SP'!I8&gt;='Jan''09 SP'!I11,('Jan''09 SP'!I11*'Jan''09 SP'!I12/100)*'Jan''09 SP'!I8,('Bills Jan''09'!$F5*'Jan''09 SP'!I7/'Jan''09 SP'!I8*'Jan''09 SP'!I12/100)*'Jan''09 SP'!I8)</f>
        <v>87.422719999999984</v>
      </c>
      <c r="H60" s="66">
        <f>IF($F5*'Jan''09 SP'!J7/'Jan''09 SP'!J8&gt;='Jan''09 SP'!J11,('Jan''09 SP'!J11*'Jan''09 SP'!J12/100)*'Jan''09 SP'!J8,('Bills Jan''09'!$F5*'Jan''09 SP'!J7/'Jan''09 SP'!J8*'Jan''09 SP'!J12/100)*'Jan''09 SP'!J8)</f>
        <v>92.102400000000003</v>
      </c>
      <c r="I60" s="66">
        <f>IF($F5*'Jan''09 SP'!K7/'Jan''09 SP'!K8&gt;='Jan''09 SP'!K11,('Jan''09 SP'!K11*'Jan''09 SP'!K12/100)*'Jan''09 SP'!K8,('Bills Jan''09'!$F5*'Jan''09 SP'!K7/'Jan''09 SP'!K8*'Jan''09 SP'!K12/100)*'Jan''09 SP'!K8)</f>
        <v>95.898880000000005</v>
      </c>
      <c r="J60" s="67"/>
    </row>
    <row r="61" spans="1:10" x14ac:dyDescent="0.15">
      <c r="A61" s="47" t="s">
        <v>868</v>
      </c>
      <c r="C61" s="66">
        <f>IF(($F5*'Jan''09 SP'!E7/'Jan''09 SP'!E8&gt;'Jan''09 SP'!E11),('Bills Jan''09'!$F5*'Jan''09 SP'!E7/'Jan''09 SP'!E8-'Jan''09 SP'!E11)*'Jan''09 SP'!E13/100)*'Jan''09 SP'!E8</f>
        <v>184.34228119999997</v>
      </c>
      <c r="D61" s="66">
        <f>IF(($F5*'Jan''09 SP'!F7/'Jan''09 SP'!F8&gt;'Jan''09 SP'!F11),('Bills Jan''09'!$F5*'Jan''09 SP'!F7/'Jan''09 SP'!F8-'Jan''09 SP'!F11)*'Jan''09 SP'!F13/100)*'Jan''09 SP'!F8</f>
        <v>193.49516449999996</v>
      </c>
      <c r="E61" s="66">
        <f>IF(($F5*'Jan''09 SP'!G7/'Jan''09 SP'!G8&gt;'Jan''09 SP'!G11),('Bills Jan''09'!$F5*'Jan''09 SP'!G7/'Jan''09 SP'!G8-'Jan''09 SP'!G11)*'Jan''09 SP'!G13/100)*'Jan''09 SP'!G8</f>
        <v>190.36391494999995</v>
      </c>
      <c r="F61" s="66">
        <f>IF(($F5*'Jan''09 SP'!H7/'Jan''09 SP'!H8&gt;'Jan''09 SP'!H11),('Bills Jan''09'!$F5*'Jan''09 SP'!H7/'Jan''09 SP'!H8-'Jan''09 SP'!H11)*'Jan''09 SP'!H13/100)*'Jan''09 SP'!H8</f>
        <v>184.28388959999995</v>
      </c>
      <c r="G61" s="66">
        <f>IF(($F5*'Jan''09 SP'!I7/'Jan''09 SP'!I8&gt;'Jan''09 SP'!I11),('Bills Jan''09'!$F5*'Jan''09 SP'!I7/'Jan''09 SP'!I8-'Jan''09 SP'!I11)*'Jan''09 SP'!I13/100)*'Jan''09 SP'!I8</f>
        <v>175.51055169999995</v>
      </c>
      <c r="H61" s="66">
        <f>IF(($F5*'Jan''09 SP'!J7/'Jan''09 SP'!J8&gt;'Jan''09 SP'!J11),('Bills Jan''09'!$F5*'Jan''09 SP'!J7/'Jan''09 SP'!J8-'Jan''09 SP'!J11)*'Jan''09 SP'!J13/100)*'Jan''09 SP'!J8</f>
        <v>184.88240349999995</v>
      </c>
      <c r="I61" s="66">
        <f>IF(($F5*'Jan''09 SP'!K7/'Jan''09 SP'!K8&gt;'Jan''09 SP'!K11),('Bills Jan''09'!$F5*'Jan''09 SP'!K7/'Jan''09 SP'!K8-'Jan''09 SP'!K11)*'Jan''09 SP'!K13/100)*'Jan''09 SP'!K8</f>
        <v>192.51564540999996</v>
      </c>
      <c r="J61" s="67"/>
    </row>
    <row r="62" spans="1:10" x14ac:dyDescent="0.15">
      <c r="A62" s="47" t="s">
        <v>744</v>
      </c>
      <c r="C62" s="66">
        <f>IF($F5*'Jan''09 SP'!E9/'Jan''09 SP'!E10&gt;='Jan''09 SP'!E11,('Jan''09 SP'!E11*'Jan''09 SP'!E14/100)*'Jan''09 SP'!E10,('Bills Jan''09'!$F5*'Jan''09 SP'!E9/'Jan''09 SP'!E10*'Jan''09 SP'!E14/100)*'Jan''09 SP'!E10)</f>
        <v>156.1472</v>
      </c>
      <c r="D62" s="66">
        <f>IF($F5*'Jan''09 SP'!F9/'Jan''09 SP'!F10&gt;='Jan''09 SP'!F11,('Jan''09 SP'!F11*'Jan''09 SP'!F14/100)*'Jan''09 SP'!F10,('Bills Jan''09'!$F5*'Jan''09 SP'!F9/'Jan''09 SP'!F10*'Jan''09 SP'!F14/100)*'Jan''09 SP'!F10)</f>
        <v>164.03200000000001</v>
      </c>
      <c r="E62" s="66">
        <f>IF($F5*'Jan''09 SP'!G9/'Jan''09 SP'!G10&gt;='Jan''09 SP'!G11,('Jan''09 SP'!G11*'Jan''09 SP'!G14/100)*'Jan''09 SP'!G10,('Bills Jan''09'!$F5*'Jan''09 SP'!G9/'Jan''09 SP'!G10*'Jan''09 SP'!G14/100)*'Jan''09 SP'!G10)</f>
        <v>161.31456</v>
      </c>
      <c r="F62" s="66">
        <f>IF($F5*'Jan''09 SP'!H9/'Jan''09 SP'!H10&gt;='Jan''09 SP'!H11,('Jan''09 SP'!H11*'Jan''09 SP'!H14/100)*'Jan''09 SP'!H10,('Bills Jan''09'!$F5*'Jan''09 SP'!H9/'Jan''09 SP'!H10*'Jan''09 SP'!H14/100)*'Jan''09 SP'!H10)</f>
        <v>156.1472</v>
      </c>
      <c r="G62" s="66">
        <f>IF($F5*'Jan''09 SP'!I9/'Jan''09 SP'!I10&gt;='Jan''09 SP'!I11,('Jan''09 SP'!I11*'Jan''09 SP'!I14/100)*'Jan''09 SP'!I10,('Bills Jan''09'!$F5*'Jan''09 SP'!I9/'Jan''09 SP'!I10*'Jan''09 SP'!I14/100)*'Jan''09 SP'!I10)</f>
        <v>148.71296000000001</v>
      </c>
      <c r="H62" s="66">
        <f>IF($F5*'Jan''09 SP'!J9/'Jan''09 SP'!J10&gt;='Jan''09 SP'!J11,('Jan''09 SP'!J11*'Jan''09 SP'!J14/100)*'Jan''09 SP'!J10,('Bills Jan''09'!$F5*'Jan''09 SP'!J9/'Jan''09 SP'!J10*'Jan''09 SP'!J14/100)*'Jan''09 SP'!J10)</f>
        <v>157.06880000000001</v>
      </c>
      <c r="I62" s="66">
        <f>IF($F5*'Jan''09 SP'!K9/'Jan''09 SP'!K10&gt;='Jan''09 SP'!K11,('Jan''09 SP'!K11*'Jan''09 SP'!K14/100)*'Jan''09 SP'!K10,('Bills Jan''09'!$F5*'Jan''09 SP'!K9/'Jan''09 SP'!K10*'Jan''09 SP'!K14/100)*'Jan''09 SP'!K10)</f>
        <v>163.11680000000001</v>
      </c>
      <c r="J62" s="67"/>
    </row>
    <row r="63" spans="1:10" x14ac:dyDescent="0.15">
      <c r="A63" s="47" t="s">
        <v>389</v>
      </c>
      <c r="C63" s="66">
        <f>IF(($F5*'Jan''09 SP'!E9/'Jan''09 SP'!E10&gt;'Jan''09 SP'!E11),('Bills Jan''09'!$F5*'Jan''09 SP'!E9/'Jan''09 SP'!E10-'Jan''09 SP'!E11)*'Jan''09 SP'!E15/100)*'Jan''09 SP'!E10</f>
        <v>312.80380119999995</v>
      </c>
      <c r="D63" s="66">
        <f>IF(($F5*'Jan''09 SP'!F9/'Jan''09 SP'!F10&gt;'Jan''09 SP'!F11),('Bills Jan''09'!$F5*'Jan''09 SP'!F9/'Jan''09 SP'!F10-'Jan''09 SP'!F11)*'Jan''09 SP'!F15/100)*'Jan''09 SP'!F10</f>
        <v>328.21918359999995</v>
      </c>
      <c r="E63" s="66">
        <f>IF(($F5*'Jan''09 SP'!G9/'Jan''09 SP'!G10&gt;'Jan''09 SP'!G11),('Bills Jan''09'!$F5*'Jan''09 SP'!G9/'Jan''09 SP'!G10-'Jan''09 SP'!G11)*'Jan''09 SP'!G15/100)*'Jan''09 SP'!G10</f>
        <v>322.88803051999992</v>
      </c>
      <c r="F63" s="66">
        <f>IF(($F5*'Jan''09 SP'!H9/'Jan''09 SP'!H10&gt;'Jan''09 SP'!H11),('Bills Jan''09'!$F5*'Jan''09 SP'!H9/'Jan''09 SP'!H10-'Jan''09 SP'!H11)*'Jan''09 SP'!H15/100)*'Jan''09 SP'!H10</f>
        <v>312.57023479999998</v>
      </c>
      <c r="G63" s="66">
        <f>IF(($F5*'Jan''09 SP'!I9/'Jan''09 SP'!I10&gt;'Jan''09 SP'!I11),('Bills Jan''09'!$F5*'Jan''09 SP'!I9/'Jan''09 SP'!I10-'Jan''09 SP'!I11)*'Jan''09 SP'!I15/100)*'Jan''09 SP'!I10</f>
        <v>297.67745721999995</v>
      </c>
      <c r="H63" s="66">
        <f>IF(($F5*'Jan''09 SP'!J9/'Jan''09 SP'!J10&gt;'Jan''09 SP'!J11),('Bills Jan''09'!$F5*'Jan''09 SP'!J9/'Jan''09 SP'!J10-'Jan''09 SP'!J11)*'Jan''09 SP'!J15/100)*'Jan''09 SP'!J10</f>
        <v>313.59208779999994</v>
      </c>
      <c r="I63" s="66">
        <f>IF(($F5*'Jan''09 SP'!K9/'Jan''09 SP'!K10&gt;'Jan''09 SP'!K11),('Bills Jan''09'!$F5*'Jan''09 SP'!K9/'Jan''09 SP'!K10-'Jan''09 SP'!K11)*'Jan''09 SP'!K15/100)*'Jan''09 SP'!K10</f>
        <v>326.51706845999996</v>
      </c>
      <c r="J63" s="67"/>
    </row>
    <row r="64" spans="1:10" x14ac:dyDescent="0.15">
      <c r="A64" s="47" t="s">
        <v>309</v>
      </c>
      <c r="C64" s="66">
        <f>365*'Jan''09 SP'!E16/100</f>
        <v>147.31035</v>
      </c>
      <c r="D64" s="66">
        <f>365*'Jan''09 SP'!F16/100</f>
        <v>154.68700000000001</v>
      </c>
      <c r="E64" s="66">
        <f>365*'Jan''09 SP'!G16/100</f>
        <v>152.16849999999999</v>
      </c>
      <c r="F64" s="66">
        <f>365*'Jan''09 SP'!H16/100</f>
        <v>147.24100000000001</v>
      </c>
      <c r="G64" s="66">
        <f>365*'Jan''09 SP'!I16/100</f>
        <v>138.33602200000001</v>
      </c>
      <c r="H64" s="66">
        <f>365*'Jan''09 SP'!J16/100</f>
        <v>147.75199999999998</v>
      </c>
      <c r="I64" s="66">
        <f>365*'Jan''09 SP'!K16/100</f>
        <v>167.10429999999999</v>
      </c>
      <c r="J64" s="67">
        <f>AVERAGE(C64:I64)</f>
        <v>150.65702457142856</v>
      </c>
    </row>
    <row r="65" spans="1:10" x14ac:dyDescent="0.15">
      <c r="A65" s="69" t="s">
        <v>721</v>
      </c>
      <c r="B65" s="70"/>
      <c r="C65" s="71">
        <f>SUM(C60:C64)</f>
        <v>892.40523239999993</v>
      </c>
      <c r="D65" s="71">
        <f t="shared" ref="D65:I65" si="5">SUM(D60:D64)</f>
        <v>936.88134809999997</v>
      </c>
      <c r="E65" s="71">
        <f t="shared" si="5"/>
        <v>921.57084546999988</v>
      </c>
      <c r="F65" s="71">
        <f t="shared" si="5"/>
        <v>892.03752439999994</v>
      </c>
      <c r="G65" s="71">
        <f t="shared" si="5"/>
        <v>847.65971091999995</v>
      </c>
      <c r="H65" s="71">
        <f t="shared" si="5"/>
        <v>895.39769129999991</v>
      </c>
      <c r="I65" s="71">
        <f t="shared" si="5"/>
        <v>945.15269386999989</v>
      </c>
      <c r="J65" s="72">
        <f>AVERAGE(C65:I65)</f>
        <v>904.44357806571418</v>
      </c>
    </row>
    <row r="66" spans="1:10" x14ac:dyDescent="0.15">
      <c r="C66" s="66"/>
      <c r="D66" s="66"/>
      <c r="E66" s="66"/>
      <c r="F66" s="66"/>
      <c r="G66" s="66"/>
      <c r="H66" s="66"/>
      <c r="I66" s="66"/>
      <c r="J66" s="73"/>
    </row>
    <row r="67" spans="1:10" x14ac:dyDescent="0.15">
      <c r="A67" s="62" t="s">
        <v>344</v>
      </c>
      <c r="C67" s="50" t="s">
        <v>872</v>
      </c>
      <c r="D67" s="50" t="s">
        <v>396</v>
      </c>
      <c r="E67" s="50" t="s">
        <v>397</v>
      </c>
      <c r="F67" s="50" t="s">
        <v>398</v>
      </c>
      <c r="G67" s="50" t="s">
        <v>163</v>
      </c>
      <c r="H67" s="50" t="s">
        <v>126</v>
      </c>
      <c r="I67" s="50" t="s">
        <v>816</v>
      </c>
      <c r="J67" s="65" t="s">
        <v>729</v>
      </c>
    </row>
    <row r="68" spans="1:10" x14ac:dyDescent="0.15">
      <c r="A68" s="47" t="s">
        <v>667</v>
      </c>
      <c r="C68" s="66">
        <f>IF($F5*'Jan''09 SP'!E20/'Jan''09 SP'!E21&gt;='Jan''09 SP'!E24,('Jan''09 SP'!E24*'Jan''09 SP'!E25/100)*'Jan''09 SP'!E21,('Bills Jan''09'!$F5*'Jan''09 SP'!E20/'Jan''09 SP'!E21*'Jan''09 SP'!E25/100)*'Jan''09 SP'!E21)</f>
        <v>105.721</v>
      </c>
      <c r="D68" s="66">
        <f>IF($F5*'Jan''09 SP'!F20/'Jan''09 SP'!F21&gt;='Jan''09 SP'!F24,('Jan''09 SP'!F24*'Jan''09 SP'!F25/100)*'Jan''09 SP'!F21,('Bills Jan''09'!$F5*'Jan''09 SP'!F20/'Jan''09 SP'!F21*'Jan''09 SP'!F25/100)*'Jan''09 SP'!F21)</f>
        <v>107.492</v>
      </c>
      <c r="E68" s="66">
        <f>IF($F5*'Jan''09 SP'!G20/'Jan''09 SP'!G21&gt;='Jan''09 SP'!G24,('Jan''09 SP'!G24*'Jan''09 SP'!G25/100)*'Jan''09 SP'!G21,('Bills Jan''09'!$F5*'Jan''09 SP'!G20/'Jan''09 SP'!G21*'Jan''09 SP'!G25/100)*'Jan''09 SP'!G21)</f>
        <v>105.40529999999998</v>
      </c>
      <c r="F68" s="66">
        <f>IF($F5*'Jan''09 SP'!H20/'Jan''09 SP'!H21&gt;='Jan''09 SP'!H24,('Jan''09 SP'!H24*'Jan''09 SP'!H25/100)*'Jan''09 SP'!H21,('Bills Jan''09'!$F5*'Jan''09 SP'!H20/'Jan''09 SP'!H21*'Jan''09 SP'!H25/100)*'Jan''09 SP'!H21)</f>
        <v>105.749</v>
      </c>
      <c r="G68" s="66">
        <f>IF($F5*'Jan''09 SP'!I20/'Jan''09 SP'!I21&gt;='Jan''09 SP'!I24,('Jan''09 SP'!I24*'Jan''09 SP'!I25/100)*'Jan''09 SP'!I21,('Bills Jan''09'!$F5*'Jan''09 SP'!I20/'Jan''09 SP'!I21*'Jan''09 SP'!I25/100)*'Jan''09 SP'!I21)</f>
        <v>97.02</v>
      </c>
      <c r="H68" s="66">
        <f>IF($F5*'Jan''09 SP'!J20/'Jan''09 SP'!J21&gt;='Jan''09 SP'!J24,('Jan''09 SP'!J24*'Jan''09 SP'!J25/100)*'Jan''09 SP'!J21,('Bills Jan''09'!$F5*'Jan''09 SP'!J20/'Jan''09 SP'!J21*'Jan''09 SP'!J25/100)*'Jan''09 SP'!J21)</f>
        <v>105.80500000000001</v>
      </c>
      <c r="I68" s="66">
        <f>IF($F5*'Jan''09 SP'!K20/'Jan''09 SP'!K21&gt;='Jan''09 SP'!K24,('Jan''09 SP'!K24*'Jan''09 SP'!K25/100)*'Jan''09 SP'!K21,('Bills Jan''09'!$F5*'Jan''09 SP'!K20/'Jan''09 SP'!K21*'Jan''09 SP'!K25/100)*'Jan''09 SP'!K21)</f>
        <v>110.5027</v>
      </c>
      <c r="J68" s="68"/>
    </row>
    <row r="69" spans="1:10" x14ac:dyDescent="0.15">
      <c r="A69" s="47" t="s">
        <v>868</v>
      </c>
      <c r="C69" s="66">
        <f>IF(($F5*'Jan''09 SP'!E20/'Jan''09 SP'!E21&gt;'Jan''09 SP'!E24),('Bills Jan''09'!$F5*'Jan''09 SP'!E20/'Jan''09 SP'!E21-'Jan''09 SP'!E24)*'Jan''09 SP'!E26/100)*'Jan''09 SP'!E21</f>
        <v>178.76718089999994</v>
      </c>
      <c r="D69" s="66">
        <f>IF(($F5*'Jan''09 SP'!F20/'Jan''09 SP'!F21&gt;'Jan''09 SP'!F24),('Bills Jan''09'!$F5*'Jan''09 SP'!F20/'Jan''09 SP'!F21-'Jan''09 SP'!F24)*'Jan''09 SP'!F26/100)*'Jan''09 SP'!F21</f>
        <v>191.39328669999995</v>
      </c>
      <c r="E69" s="66">
        <f>IF(($F5*'Jan''09 SP'!G20/'Jan''09 SP'!G21&gt;'Jan''09 SP'!G24),('Bills Jan''09'!$F5*'Jan''09 SP'!G20/'Jan''09 SP'!G21-'Jan''09 SP'!G24)*'Jan''09 SP'!G26/100)*'Jan''09 SP'!G21</f>
        <v>187.49767112999996</v>
      </c>
      <c r="F69" s="66">
        <f>IF(($F5*'Jan''09 SP'!H20/'Jan''09 SP'!H21&gt;'Jan''09 SP'!H24),('Bills Jan''09'!$F5*'Jan''09 SP'!H20/'Jan''09 SP'!H21-'Jan''09 SP'!H24)*'Jan''09 SP'!H26/100)*'Jan''09 SP'!H21</f>
        <v>187.97779909999997</v>
      </c>
      <c r="G69" s="66">
        <f>IF(($F5*'Jan''09 SP'!I20/'Jan''09 SP'!I21&gt;'Jan''09 SP'!I24),('Bills Jan''09'!$F5*'Jan''09 SP'!I20/'Jan''09 SP'!I21-'Jan''09 SP'!I24)*'Jan''09 SP'!I26/100)*'Jan''09 SP'!I21</f>
        <v>172.45412799999997</v>
      </c>
      <c r="H69" s="66">
        <f>IF(($F5*'Jan''09 SP'!J20/'Jan''09 SP'!J21&gt;'Jan''09 SP'!J24),('Bills Jan''09'!$F5*'Jan''09 SP'!J20/'Jan''09 SP'!J21-'Jan''09 SP'!J24)*'Jan''09 SP'!J26/100)*'Jan''09 SP'!J21</f>
        <v>188.38373819999998</v>
      </c>
      <c r="I69" s="66">
        <f>IF(($F5*'Jan''09 SP'!K20/'Jan''09 SP'!K21&gt;'Jan''09 SP'!K24),('Bills Jan''09'!$F5*'Jan''09 SP'!K20/'Jan''09 SP'!K21-'Jan''09 SP'!K24)*'Jan''09 SP'!K26/100)*'Jan''09 SP'!K21</f>
        <v>196.41293363999998</v>
      </c>
      <c r="J69" s="67"/>
    </row>
    <row r="70" spans="1:10" x14ac:dyDescent="0.15">
      <c r="A70" s="47" t="s">
        <v>744</v>
      </c>
      <c r="C70" s="66">
        <f>IF($F5*'Jan''09 SP'!E22/'Jan''09 SP'!E23&gt;='Jan''09 SP'!E24,('Jan''09 SP'!E24*'Jan''09 SP'!E27/100)*'Jan''09 SP'!E23,('Bills Jan''09'!$F5*'Jan''09 SP'!E22/'Jan''09 SP'!E23*'Jan''09 SP'!E27/100)*'Jan''09 SP'!E23)</f>
        <v>177.25400000000002</v>
      </c>
      <c r="D70" s="66">
        <f>IF($F5*'Jan''09 SP'!F22/'Jan''09 SP'!F23&gt;='Jan''09 SP'!F24,('Jan''09 SP'!F24*'Jan''09 SP'!F27/100)*'Jan''09 SP'!F23,('Bills Jan''09'!$F5*'Jan''09 SP'!F22/'Jan''09 SP'!F23*'Jan''09 SP'!F27/100)*'Jan''09 SP'!F23)</f>
        <v>176.17599999999999</v>
      </c>
      <c r="E70" s="66">
        <f>IF($F5*'Jan''09 SP'!G22/'Jan''09 SP'!G23&gt;='Jan''09 SP'!G24,('Jan''09 SP'!G24*'Jan''09 SP'!G27/100)*'Jan''09 SP'!G23,('Bills Jan''09'!$F5*'Jan''09 SP'!G22/'Jan''09 SP'!G23*'Jan''09 SP'!G27/100)*'Jan''09 SP'!G23)</f>
        <v>175.26740000000001</v>
      </c>
      <c r="F70" s="66">
        <f>IF($F5*'Jan''09 SP'!H22/'Jan''09 SP'!H23&gt;='Jan''09 SP'!H24,('Jan''09 SP'!H24*'Jan''09 SP'!H27/100)*'Jan''09 SP'!H23,('Bills Jan''09'!$F5*'Jan''09 SP'!H22/'Jan''09 SP'!H23*'Jan''09 SP'!H27/100)*'Jan''09 SP'!H23)</f>
        <v>172.9</v>
      </c>
      <c r="G70" s="66">
        <f>IF($F5*'Jan''09 SP'!I22/'Jan''09 SP'!I23&gt;='Jan''09 SP'!I24,('Jan''09 SP'!I24*'Jan''09 SP'!I27/100)*'Jan''09 SP'!I23,('Bills Jan''09'!$F5*'Jan''09 SP'!I22/'Jan''09 SP'!I23*'Jan''09 SP'!I27/100)*'Jan''09 SP'!I23)</f>
        <v>158.62</v>
      </c>
      <c r="H70" s="66">
        <f>IF($F5*'Jan''09 SP'!J22/'Jan''09 SP'!J23&gt;='Jan''09 SP'!J24,('Jan''09 SP'!J24*'Jan''09 SP'!J27/100)*'Jan''09 SP'!J23,('Bills Jan''09'!$F5*'Jan''09 SP'!J22/'Jan''09 SP'!J23*'Jan''09 SP'!J27/100)*'Jan''09 SP'!J23)</f>
        <v>173.48800000000003</v>
      </c>
      <c r="I70" s="66">
        <f>IF($F5*'Jan''09 SP'!K22/'Jan''09 SP'!K23&gt;='Jan''09 SP'!K24,('Jan''09 SP'!K24*'Jan''09 SP'!K27/100)*'Jan''09 SP'!K23,('Bills Jan''09'!$F5*'Jan''09 SP'!K22/'Jan''09 SP'!K23*'Jan''09 SP'!K27/100)*'Jan''09 SP'!K23)</f>
        <v>180.65740000000002</v>
      </c>
      <c r="J70" s="67"/>
    </row>
    <row r="71" spans="1:10" x14ac:dyDescent="0.15">
      <c r="A71" s="47" t="s">
        <v>389</v>
      </c>
      <c r="C71" s="66">
        <f>IF(($F5*'Jan''09 SP'!E22/'Jan''09 SP'!E23&gt;'Jan''09 SP'!E24),('Bills Jan''09'!$F5*'Jan''09 SP'!E22/'Jan''09 SP'!E23-'Jan''09 SP'!E24)*'Jan''09 SP'!E28/100)*'Jan''09 SP'!E23</f>
        <v>313.80492219999996</v>
      </c>
      <c r="D71" s="66">
        <f>IF(($F5*'Jan''09 SP'!F22/'Jan''09 SP'!F23&gt;'Jan''09 SP'!F24),('Bills Jan''09'!$F5*'Jan''09 SP'!F22/'Jan''09 SP'!F23-'Jan''09 SP'!F24)*'Jan''09 SP'!F28/100)*'Jan''09 SP'!F23</f>
        <v>339.05713379999992</v>
      </c>
      <c r="E71" s="66">
        <f>IF(($F5*'Jan''09 SP'!G22/'Jan''09 SP'!G23&gt;'Jan''09 SP'!G24),('Bills Jan''09'!$F5*'Jan''09 SP'!G22/'Jan''09 SP'!G23-'Jan''09 SP'!G24)*'Jan''09 SP'!G28/100)*'Jan''09 SP'!G23</f>
        <v>337.08622947999987</v>
      </c>
      <c r="F71" s="66">
        <f>IF(($F5*'Jan''09 SP'!H22/'Jan''09 SP'!H23&gt;'Jan''09 SP'!H24),('Bills Jan''09'!$F5*'Jan''09 SP'!H22/'Jan''09 SP'!H23-'Jan''09 SP'!H24)*'Jan''09 SP'!H28/100)*'Jan''09 SP'!H23</f>
        <v>332.31014599999997</v>
      </c>
      <c r="G71" s="66">
        <f>IF(($F5*'Jan''09 SP'!I22/'Jan''09 SP'!I23&gt;'Jan''09 SP'!I24),('Bills Jan''09'!$F5*'Jan''09 SP'!I22/'Jan''09 SP'!I23-'Jan''09 SP'!I24)*'Jan''09 SP'!I28/100)*'Jan''09 SP'!I23</f>
        <v>304.87426199999993</v>
      </c>
      <c r="H71" s="66">
        <f>IF(($F5*'Jan''09 SP'!J22/'Jan''09 SP'!J23&gt;'Jan''09 SP'!J24),('Bills Jan''09'!$F5*'Jan''09 SP'!J22/'Jan''09 SP'!J23-'Jan''09 SP'!J24)*'Jan''09 SP'!J28/100)*'Jan''09 SP'!J23</f>
        <v>333.68194019999993</v>
      </c>
      <c r="I71" s="66">
        <f>IF(($F5*'Jan''09 SP'!K22/'Jan''09 SP'!K23&gt;'Jan''09 SP'!K24),('Bills Jan''09'!$F5*'Jan''09 SP'!K22/'Jan''09 SP'!K23-'Jan''09 SP'!K24)*'Jan''09 SP'!K28/100)*'Jan''09 SP'!K23</f>
        <v>347.24870487999993</v>
      </c>
      <c r="J71" s="67"/>
    </row>
    <row r="72" spans="1:10" x14ac:dyDescent="0.15">
      <c r="A72" s="47" t="s">
        <v>309</v>
      </c>
      <c r="C72" s="66">
        <f>365*'Jan''09 SP'!E29/100</f>
        <v>151.32535000000001</v>
      </c>
      <c r="D72" s="66">
        <f>365*'Jan''09 SP'!F29/100</f>
        <v>152.57</v>
      </c>
      <c r="E72" s="66">
        <f>365*'Jan''09 SP'!G29/100</f>
        <v>150.19749999999999</v>
      </c>
      <c r="F72" s="66">
        <f>365*'Jan''09 SP'!H29/100</f>
        <v>148.62799999999999</v>
      </c>
      <c r="G72" s="66">
        <f>365*'Jan''09 SP'!I29/100</f>
        <v>134.5025</v>
      </c>
      <c r="H72" s="66">
        <f>365*'Jan''09 SP'!J29/100</f>
        <v>150.12450000000001</v>
      </c>
      <c r="I72" s="66">
        <f>365*'Jan''09 SP'!K29/100</f>
        <v>172.96619999999999</v>
      </c>
      <c r="J72" s="67">
        <f>AVERAGE(C72:I72)</f>
        <v>151.4734357142857</v>
      </c>
    </row>
    <row r="73" spans="1:10" x14ac:dyDescent="0.15">
      <c r="A73" s="69" t="s">
        <v>721</v>
      </c>
      <c r="B73" s="70"/>
      <c r="C73" s="71">
        <f>SUM(C68:C72)</f>
        <v>926.87245310000003</v>
      </c>
      <c r="D73" s="71">
        <f t="shared" ref="D73:I73" si="6">SUM(D68:D72)</f>
        <v>966.68842049999989</v>
      </c>
      <c r="E73" s="71">
        <f t="shared" si="6"/>
        <v>955.45410060999984</v>
      </c>
      <c r="F73" s="71">
        <f t="shared" si="6"/>
        <v>947.56494509999993</v>
      </c>
      <c r="G73" s="71">
        <f t="shared" si="6"/>
        <v>867.47088999999983</v>
      </c>
      <c r="H73" s="71">
        <f t="shared" si="6"/>
        <v>951.48317839999993</v>
      </c>
      <c r="I73" s="71">
        <f t="shared" si="6"/>
        <v>1007.78793852</v>
      </c>
      <c r="J73" s="72">
        <f>AVERAGE(C73:I73)</f>
        <v>946.18884660428569</v>
      </c>
    </row>
    <row r="74" spans="1:10" x14ac:dyDescent="0.15">
      <c r="C74" s="66"/>
      <c r="D74" s="66"/>
      <c r="E74" s="66"/>
      <c r="F74" s="66"/>
      <c r="G74" s="66"/>
      <c r="H74" s="66"/>
      <c r="I74" s="66"/>
      <c r="J74" s="75"/>
    </row>
    <row r="75" spans="1:10" x14ac:dyDescent="0.15">
      <c r="A75" s="62" t="s">
        <v>703</v>
      </c>
      <c r="C75" s="50" t="s">
        <v>872</v>
      </c>
      <c r="D75" s="50" t="s">
        <v>396</v>
      </c>
      <c r="E75" s="50" t="s">
        <v>397</v>
      </c>
      <c r="F75" s="50" t="s">
        <v>398</v>
      </c>
      <c r="G75" s="50" t="s">
        <v>163</v>
      </c>
      <c r="H75" s="50" t="s">
        <v>126</v>
      </c>
      <c r="I75" s="50" t="s">
        <v>816</v>
      </c>
      <c r="J75" s="65" t="s">
        <v>729</v>
      </c>
    </row>
    <row r="76" spans="1:10" x14ac:dyDescent="0.15">
      <c r="A76" s="47" t="s">
        <v>667</v>
      </c>
      <c r="C76" s="66">
        <f>IF($F5*'Jan''09 SP'!E33/'Jan''09 SP'!E34&gt;='Jan''09 SP'!E37,('Jan''09 SP'!E37*'Jan''09 SP'!E38/100)*'Jan''09 SP'!E34,('Bills Jan''09'!$F5*'Jan''09 SP'!E33/'Jan''09 SP'!E34*'Jan''09 SP'!E38/100)*'Jan''09 SP'!E34)</f>
        <v>105.3888</v>
      </c>
      <c r="D76" s="66">
        <f>IF($F5*'Jan''09 SP'!F33/'Jan''09 SP'!F34&gt;='Jan''09 SP'!F37,('Jan''09 SP'!F37*'Jan''09 SP'!F38/100)*'Jan''09 SP'!F34,('Bills Jan''09'!$F5*'Jan''09 SP'!F33/'Jan''09 SP'!F34*'Jan''09 SP'!F38/100)*'Jan''09 SP'!F34)</f>
        <v>106.65600000000001</v>
      </c>
      <c r="E76" s="66">
        <f>IF($F5*'Jan''09 SP'!G33/'Jan''09 SP'!G34&gt;='Jan''09 SP'!G37,('Jan''09 SP'!G37*'Jan''09 SP'!G38/100)*'Jan''09 SP'!G34,('Bills Jan''09'!$F5*'Jan''09 SP'!G33/'Jan''09 SP'!G34*'Jan''09 SP'!G38/100)*'Jan''09 SP'!G34)</f>
        <v>104.86784</v>
      </c>
      <c r="F76" s="66">
        <f>IF($F5*'Jan''09 SP'!H33/'Jan''09 SP'!H34&gt;='Jan''09 SP'!H37,('Jan''09 SP'!H37*'Jan''09 SP'!H38/100)*'Jan''09 SP'!H34,('Bills Jan''09'!$F5*'Jan''09 SP'!H33/'Jan''09 SP'!H34*'Jan''09 SP'!H38/100)*'Jan''09 SP'!H34)</f>
        <v>102.38720000000001</v>
      </c>
      <c r="G76" s="66">
        <f>IF($F5*'Jan''09 SP'!I33/'Jan''09 SP'!I34&gt;='Jan''09 SP'!I37,('Jan''09 SP'!I37*'Jan''09 SP'!I38/100)*'Jan''09 SP'!I34,('Bills Jan''09'!$F5*'Jan''09 SP'!I33/'Jan''09 SP'!I34*'Jan''09 SP'!I38/100)*'Jan''09 SP'!I34)</f>
        <v>95.68768</v>
      </c>
      <c r="H76" s="66">
        <f>IF($F5*'Jan''09 SP'!J33/'Jan''09 SP'!J34&gt;='Jan''09 SP'!J37,('Jan''09 SP'!J37*'Jan''09 SP'!J38/100)*'Jan''09 SP'!J34,('Bills Jan''09'!$F5*'Jan''09 SP'!J33/'Jan''09 SP'!J34*'Jan''09 SP'!J38/100)*'Jan''09 SP'!J34)</f>
        <v>103.2128</v>
      </c>
      <c r="I76" s="66">
        <f>IF($F5*'Jan''09 SP'!K33/'Jan''09 SP'!K34&gt;='Jan''09 SP'!K37,('Jan''09 SP'!K37*'Jan''09 SP'!K38/100)*'Jan''09 SP'!K34,('Bills Jan''09'!$F5*'Jan''09 SP'!K33/'Jan''09 SP'!K34*'Jan''09 SP'!K38/100)*'Jan''09 SP'!K34)</f>
        <v>107.64864</v>
      </c>
      <c r="J76" s="67"/>
    </row>
    <row r="77" spans="1:10" x14ac:dyDescent="0.15">
      <c r="A77" s="47" t="s">
        <v>868</v>
      </c>
      <c r="C77" s="66">
        <f>IF(($F5*'Jan''09 SP'!E33/'Jan''09 SP'!E34&gt;'Jan''09 SP'!E37),('Bills Jan''09'!$F5*'Jan''09 SP'!E33/'Jan''09 SP'!E34-'Jan''09 SP'!E37)*'Jan''09 SP'!E39/100)*'Jan''09 SP'!E34</f>
        <v>190.92593409999998</v>
      </c>
      <c r="D77" s="66">
        <f>IF(($F5*'Jan''09 SP'!F33/'Jan''09 SP'!F34&gt;'Jan''09 SP'!F37),('Bills Jan''09'!$F5*'Jan''09 SP'!F33/'Jan''09 SP'!F34-'Jan''09 SP'!F37)*'Jan''09 SP'!F39/100)*'Jan''09 SP'!F34</f>
        <v>193.17401069999997</v>
      </c>
      <c r="E77" s="66">
        <f>IF(($F5*'Jan''09 SP'!G33/'Jan''09 SP'!G34&gt;'Jan''09 SP'!G37),('Bills Jan''09'!$F5*'Jan''09 SP'!G33/'Jan''09 SP'!G34-'Jan''09 SP'!G37)*'Jan''09 SP'!G39/100)*'Jan''09 SP'!G34</f>
        <v>190.04276114999996</v>
      </c>
      <c r="F77" s="66">
        <f>IF(($F5*'Jan''09 SP'!H33/'Jan''09 SP'!H34&gt;'Jan''09 SP'!H37),('Bills Jan''09'!$F5*'Jan''09 SP'!H33/'Jan''09 SP'!H34-'Jan''09 SP'!H37)*'Jan''09 SP'!H39/100)*'Jan''09 SP'!H34</f>
        <v>185.5977006</v>
      </c>
      <c r="G77" s="66">
        <f>IF(($F5*'Jan''09 SP'!I33/'Jan''09 SP'!I34&gt;'Jan''09 SP'!I37),('Bills Jan''09'!$F5*'Jan''09 SP'!I33/'Jan''09 SP'!I34-'Jan''09 SP'!I37)*'Jan''09 SP'!I39/100)*'Jan''09 SP'!I34</f>
        <v>173.45516737999998</v>
      </c>
      <c r="H77" s="66">
        <f>IF(($F5*'Jan''09 SP'!J33/'Jan''09 SP'!J34&gt;'Jan''09 SP'!J37),('Bills Jan''09'!$F5*'Jan''09 SP'!J33/'Jan''09 SP'!J34-'Jan''09 SP'!J37)*'Jan''09 SP'!J39/100)*'Jan''09 SP'!J34</f>
        <v>187.02829479999997</v>
      </c>
      <c r="I77" s="66">
        <f>IF(($F5*'Jan''09 SP'!K33/'Jan''09 SP'!K34&gt;'Jan''09 SP'!K37),('Bills Jan''09'!$F5*'Jan''09 SP'!K33/'Jan''09 SP'!K34-'Jan''09 SP'!K37)*'Jan''09 SP'!K39/100)*'Jan''09 SP'!K34</f>
        <v>195.13304887999996</v>
      </c>
      <c r="J77" s="67"/>
    </row>
    <row r="78" spans="1:10" x14ac:dyDescent="0.15">
      <c r="A78" s="47" t="s">
        <v>744</v>
      </c>
      <c r="C78" s="66">
        <f>IF($F5*'Jan''09 SP'!E35/'Jan''09 SP'!E36&gt;='Jan''09 SP'!E37,('Jan''09 SP'!E37*'Jan''09 SP'!E40/100)*'Jan''09 SP'!E36,('Bills Jan''09'!$F5*'Jan''09 SP'!E35/'Jan''09 SP'!E36*'Jan''09 SP'!E40/100)*'Jan''09 SP'!E36)</f>
        <v>178.81599999999997</v>
      </c>
      <c r="D78" s="66">
        <f>IF($F5*'Jan''09 SP'!F35/'Jan''09 SP'!F36&gt;='Jan''09 SP'!F37,('Jan''09 SP'!F37*'Jan''09 SP'!F40/100)*'Jan''09 SP'!F36,('Bills Jan''09'!$F5*'Jan''09 SP'!F35/'Jan''09 SP'!F36*'Jan''09 SP'!F40/100)*'Jan''09 SP'!F36)</f>
        <v>180.928</v>
      </c>
      <c r="E78" s="66">
        <f>IF($F5*'Jan''09 SP'!G35/'Jan''09 SP'!G36&gt;='Jan''09 SP'!G37,('Jan''09 SP'!G37*'Jan''09 SP'!G40/100)*'Jan''09 SP'!G36,('Bills Jan''09'!$F5*'Jan''09 SP'!G35/'Jan''09 SP'!G36*'Jan''09 SP'!G40/100)*'Jan''09 SP'!G36)</f>
        <v>177.97120000000004</v>
      </c>
      <c r="F78" s="66">
        <f>IF($F5*'Jan''09 SP'!H35/'Jan''09 SP'!H36&gt;='Jan''09 SP'!H37,('Jan''09 SP'!H37*'Jan''09 SP'!H40/100)*'Jan''09 SP'!H36,('Bills Jan''09'!$F5*'Jan''09 SP'!H35/'Jan''09 SP'!H36*'Jan''09 SP'!H40/100)*'Jan''09 SP'!H36)</f>
        <v>173.77279999999999</v>
      </c>
      <c r="G78" s="66">
        <f>IF($F5*'Jan''09 SP'!I35/'Jan''09 SP'!I36&gt;='Jan''09 SP'!I37,('Jan''09 SP'!I37*'Jan''09 SP'!I40/100)*'Jan''09 SP'!I36,('Bills Jan''09'!$F5*'Jan''09 SP'!I35/'Jan''09 SP'!I36*'Jan''09 SP'!I40/100)*'Jan''09 SP'!I36)</f>
        <v>162.39872</v>
      </c>
      <c r="H78" s="66">
        <f>IF($F5*'Jan''09 SP'!J35/'Jan''09 SP'!J36&gt;='Jan''09 SP'!J37,('Jan''09 SP'!J37*'Jan''09 SP'!J40/100)*'Jan''09 SP'!J36,('Bills Jan''09'!$F5*'Jan''09 SP'!J35/'Jan''09 SP'!J36*'Jan''09 SP'!J40/100)*'Jan''09 SP'!J36)</f>
        <v>175.15520000000001</v>
      </c>
      <c r="I78" s="66">
        <f>IF($F5*'Jan''09 SP'!K35/'Jan''09 SP'!K36&gt;='Jan''09 SP'!K37,('Jan''09 SP'!K37*'Jan''09 SP'!K40/100)*'Jan''09 SP'!K36,('Bills Jan''09'!$F5*'Jan''09 SP'!K35/'Jan''09 SP'!K36*'Jan''09 SP'!K40/100)*'Jan''09 SP'!K36)</f>
        <v>182.68799999999999</v>
      </c>
      <c r="J78" s="67"/>
    </row>
    <row r="79" spans="1:10" x14ac:dyDescent="0.15">
      <c r="A79" s="47" t="s">
        <v>389</v>
      </c>
      <c r="C79" s="66">
        <f>IF(($F5*'Jan''09 SP'!E35/'Jan''09 SP'!E36&gt;'Jan''09 SP'!E37),('Bills Jan''09'!$F5*'Jan''09 SP'!E35/'Jan''09 SP'!E36-'Jan''09 SP'!E37)*'Jan''09 SP'!E41/100)*'Jan''09 SP'!E36</f>
        <v>357.44417939999994</v>
      </c>
      <c r="D79" s="66">
        <f>IF(($F5*'Jan''09 SP'!F35/'Jan''09 SP'!F36&gt;'Jan''09 SP'!F37),('Bills Jan''09'!$F5*'Jan''09 SP'!F35/'Jan''09 SP'!F36-'Jan''09 SP'!F37)*'Jan''09 SP'!F41/100)*'Jan''09 SP'!F36</f>
        <v>361.94033259999998</v>
      </c>
      <c r="E79" s="66">
        <f>IF(($F5*'Jan''09 SP'!G35/'Jan''09 SP'!G36&gt;'Jan''09 SP'!G37),('Bills Jan''09'!$F5*'Jan''09 SP'!G35/'Jan''09 SP'!G36-'Jan''09 SP'!G37)*'Jan''09 SP'!G41/100)*'Jan''09 SP'!G36</f>
        <v>355.90264115999992</v>
      </c>
      <c r="F79" s="66">
        <f>IF(($F5*'Jan''09 SP'!H35/'Jan''09 SP'!H36&gt;'Jan''09 SP'!H37),('Bills Jan''09'!$F5*'Jan''09 SP'!H35/'Jan''09 SP'!H36-'Jan''09 SP'!H37)*'Jan''09 SP'!H41/100)*'Jan''09 SP'!H36</f>
        <v>347.48841159999989</v>
      </c>
      <c r="G79" s="66">
        <f>IF(($F5*'Jan''09 SP'!I35/'Jan''09 SP'!I36&gt;'Jan''09 SP'!I37),('Bills Jan''09'!$F5*'Jan''09 SP'!I35/'Jan''09 SP'!I36-'Jan''09 SP'!I37)*'Jan''09 SP'!I41/100)*'Jan''09 SP'!I36</f>
        <v>324.75072255999999</v>
      </c>
      <c r="H79" s="66">
        <f>IF(($F5*'Jan''09 SP'!J35/'Jan''09 SP'!J36&gt;'Jan''09 SP'!J37),('Bills Jan''09'!$F5*'Jan''09 SP'!J35/'Jan''09 SP'!J36-'Jan''09 SP'!J37)*'Jan''09 SP'!J41/100)*'Jan''09 SP'!J36</f>
        <v>350.29120839999996</v>
      </c>
      <c r="I79" s="66">
        <f>IF(($F5*'Jan''09 SP'!K35/'Jan''09 SP'!K36&gt;'Jan''09 SP'!K37),('Bills Jan''09'!$F5*'Jan''09 SP'!K35/'Jan''09 SP'!K36-'Jan''09 SP'!K37)*'Jan''09 SP'!K41/100)*'Jan''09 SP'!K36</f>
        <v>365.34456287999996</v>
      </c>
      <c r="J79" s="67"/>
    </row>
    <row r="80" spans="1:10" x14ac:dyDescent="0.15">
      <c r="A80" s="47" t="s">
        <v>309</v>
      </c>
      <c r="C80" s="66">
        <f>365*'Jan''09 SP'!E42/100</f>
        <v>156.82589999999999</v>
      </c>
      <c r="D80" s="66">
        <f>365*'Jan''09 SP'!F42/100</f>
        <v>158.84800000000001</v>
      </c>
      <c r="E80" s="66">
        <f>365*'Jan''09 SP'!G42/100</f>
        <v>156.21999999999997</v>
      </c>
      <c r="F80" s="66">
        <f>365*'Jan''09 SP'!H42/100</f>
        <v>152.643</v>
      </c>
      <c r="G80" s="66">
        <f>365*'Jan''09 SP'!I42/100</f>
        <v>140.71198949999999</v>
      </c>
      <c r="H80" s="66">
        <f>365*'Jan''09 SP'!J42/100</f>
        <v>153.77450000000002</v>
      </c>
      <c r="I80" s="66">
        <f>365*'Jan''09 SP'!K42/100</f>
        <v>178.06524999999999</v>
      </c>
      <c r="J80" s="71">
        <f>AVERAGE(C80:I80)</f>
        <v>156.72694849999996</v>
      </c>
    </row>
    <row r="81" spans="1:18" x14ac:dyDescent="0.15">
      <c r="A81" s="69" t="s">
        <v>721</v>
      </c>
      <c r="B81" s="70"/>
      <c r="C81" s="71">
        <f>SUM(C76:C80)</f>
        <v>989.40081349999991</v>
      </c>
      <c r="D81" s="71">
        <f t="shared" ref="D81:I81" si="7">SUM(D76:D80)</f>
        <v>1001.5463433</v>
      </c>
      <c r="E81" s="71">
        <f t="shared" si="7"/>
        <v>985.00444230999983</v>
      </c>
      <c r="F81" s="71">
        <f t="shared" si="7"/>
        <v>961.8891122</v>
      </c>
      <c r="G81" s="71">
        <f t="shared" si="7"/>
        <v>897.00427943999989</v>
      </c>
      <c r="H81" s="71">
        <f t="shared" si="7"/>
        <v>969.46200319999991</v>
      </c>
      <c r="I81" s="71">
        <f t="shared" si="7"/>
        <v>1028.87950176</v>
      </c>
      <c r="J81" s="72">
        <f>AVERAGE(C81:I81)</f>
        <v>976.16949938714299</v>
      </c>
    </row>
    <row r="83" spans="1:18" x14ac:dyDescent="0.15">
      <c r="A83" s="77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</row>
  </sheetData>
  <sheetProtection algorithmName="SHA-512" hashValue="zfrtZisZx9iBu2iSbY4mxa1HYmAZwG5L5896ztCRH2t82A3aHsg7/jDoPSla/W9OsVzoHH0pX0HLCDxQbBhXKg==" saltValue="sazGF57k5+/wLtg0iLAxoQ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tabColor indexed="44"/>
  </sheetPr>
  <dimension ref="A1:R83"/>
  <sheetViews>
    <sheetView zoomScale="125" workbookViewId="0">
      <pane xSplit="16" topLeftCell="Q1" activePane="topRight" state="frozen"/>
      <selection pane="topRight" activeCell="F6" sqref="F6"/>
    </sheetView>
  </sheetViews>
  <sheetFormatPr baseColWidth="10" defaultColWidth="8.83203125" defaultRowHeight="13" x14ac:dyDescent="0.15"/>
  <cols>
    <col min="1" max="1" width="26.1640625" style="47" customWidth="1"/>
    <col min="2" max="2" width="3.1640625" style="47" customWidth="1"/>
    <col min="3" max="5" width="11.6640625" style="47" customWidth="1"/>
    <col min="6" max="7" width="15" style="47" customWidth="1"/>
    <col min="8" max="9" width="11.6640625" style="47" customWidth="1"/>
    <col min="10" max="11" width="15" style="47" customWidth="1"/>
    <col min="12" max="16384" width="8.83203125" style="47"/>
  </cols>
  <sheetData>
    <row r="1" spans="1:18" x14ac:dyDescent="0.15">
      <c r="A1" s="58" t="s">
        <v>136</v>
      </c>
      <c r="C1" s="58"/>
    </row>
    <row r="2" spans="1:18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8" x14ac:dyDescent="0.15">
      <c r="A3" s="61" t="s">
        <v>351</v>
      </c>
    </row>
    <row r="5" spans="1:18" x14ac:dyDescent="0.15">
      <c r="A5" s="62" t="s">
        <v>523</v>
      </c>
      <c r="B5" s="62"/>
      <c r="C5" s="62" t="s">
        <v>911</v>
      </c>
      <c r="F5" s="76">
        <v>63000</v>
      </c>
    </row>
    <row r="6" spans="1:18" x14ac:dyDescent="0.15">
      <c r="C6" s="63" t="s">
        <v>732</v>
      </c>
    </row>
    <row r="7" spans="1:18" x14ac:dyDescent="0.15">
      <c r="A7" s="64" t="s">
        <v>295</v>
      </c>
    </row>
    <row r="9" spans="1:18" x14ac:dyDescent="0.15">
      <c r="A9" s="62" t="s">
        <v>256</v>
      </c>
      <c r="C9" s="50" t="s">
        <v>872</v>
      </c>
      <c r="D9" s="50" t="s">
        <v>396</v>
      </c>
      <c r="E9" s="50" t="s">
        <v>397</v>
      </c>
      <c r="F9" s="65" t="s">
        <v>729</v>
      </c>
    </row>
    <row r="10" spans="1:18" x14ac:dyDescent="0.15">
      <c r="A10" s="47" t="s">
        <v>667</v>
      </c>
      <c r="C10" s="66"/>
      <c r="D10" s="66">
        <f>IF(F5*'Jul''08 Multi'!F7/'Jul''08 Multi'!F8&gt;='Jul''08 Multi'!F11,('Jul''08 Multi'!F11*'Jul''08 Multi'!F13/100)*'Jul''08 Multi'!F8,('Bills Jul''08'!F5*'Jul''08 Multi'!F7/'Jul''08 Multi'!F8*'Jul''08 Multi'!F13/100)*'Jul''08 Multi'!F8)</f>
        <v>248.03460000000001</v>
      </c>
      <c r="E10" s="66"/>
      <c r="F10" s="67"/>
    </row>
    <row r="11" spans="1:18" x14ac:dyDescent="0.15">
      <c r="A11" s="47" t="s">
        <v>170</v>
      </c>
      <c r="C11" s="66"/>
      <c r="D11" s="66">
        <f>IF(F5*'Jul''08 Multi'!F7/'Jul''08 Multi'!F8&lt;'Jul''08 Multi'!F11,0,IF(F5*'Jul''08 Multi'!F7/'Jul''08 Multi'!F8&lt;='Jul''08 Multi'!F12,(F5*'Jul''08 Multi'!F7/'Jul''08 Multi'!F8-'Jul''08 Multi'!F11)*('Jul''08 Multi'!F14/100)*'Jul''08 Multi'!F8,('Jul''08 Multi'!F12-'Jul''08 Multi'!F11)*('Jul''08 Multi'!F14/100)*'Jul''08 Multi'!F8))</f>
        <v>85.813199999999995</v>
      </c>
      <c r="E11" s="66"/>
      <c r="F11" s="67"/>
    </row>
    <row r="12" spans="1:18" x14ac:dyDescent="0.15">
      <c r="A12" s="47" t="s">
        <v>868</v>
      </c>
      <c r="C12" s="66"/>
      <c r="D12" s="66">
        <f>IF((F5*'Jul''08 Multi'!F7/'Jul''08 Multi'!F8&gt;'Jul''08 Multi'!F12),(F5*'Jul''08 Multi'!F7/'Jul''08 Multi'!F8-'Jul''08 Multi'!F12)*'Jul''08 Multi'!F15/100)*'Jul''08 Multi'!F8</f>
        <v>30.343499999999999</v>
      </c>
      <c r="E12" s="66"/>
      <c r="F12" s="67"/>
    </row>
    <row r="13" spans="1:18" x14ac:dyDescent="0.15">
      <c r="A13" s="47" t="s">
        <v>744</v>
      </c>
      <c r="C13" s="66"/>
      <c r="D13" s="66">
        <f>IF(F5*'Jul''08 Multi'!F9/'Jul''08 Multi'!F10&gt;='Jul''08 Multi'!F11,('Jul''08 Multi'!F11*'Jul''08 Multi'!F16/100)*'Jul''08 Multi'!F10,(F5*'Jul''08 Multi'!F9/'Jul''08 Multi'!F10*'Jul''08 Multi'!F16/100)*'Jul''08 Multi'!F10)</f>
        <v>230.571</v>
      </c>
      <c r="E13" s="66"/>
      <c r="F13" s="67"/>
    </row>
    <row r="14" spans="1:18" x14ac:dyDescent="0.15">
      <c r="A14" s="47" t="s">
        <v>389</v>
      </c>
      <c r="C14" s="66"/>
      <c r="D14" s="66">
        <f>IF(F5*'Jul''08 Multi'!F9/'Jul''08 Multi'!F10&lt;'Jul''08 Multi'!F11,0,IF(F5*'Jul''08 Multi'!F9/'Jul''08 Multi'!F10&lt;='Jul''08 Multi'!F12,(F5*'Jul''08 Multi'!F9/'Jul''08 Multi'!F10-'Jul''08 Multi'!F11)*('Jul''08 Multi'!F17/100)*'Jul''08 Multi'!F10,('Jul''08 Multi'!F12-'Jul''08 Multi'!F11)*('Jul''08 Multi'!F17/100)*'Jul''08 Multi'!F10))</f>
        <v>78.774300000000011</v>
      </c>
      <c r="E14" s="66"/>
      <c r="F14" s="68"/>
    </row>
    <row r="15" spans="1:18" x14ac:dyDescent="0.15">
      <c r="A15" s="47" t="s">
        <v>742</v>
      </c>
      <c r="C15" s="66"/>
      <c r="D15" s="66">
        <f>IF((F5*'Jul''08 Multi'!F9/'Jul''08 Multi'!F10&gt;'Jul''08 Multi'!F12),(F5*'Jul''08 Multi'!F9/'Jul''08 Multi'!F10-'Jul''08 Multi'!F12)*'Jul''08 Multi'!F18/100)*'Jul''08 Multi'!F10</f>
        <v>28.774350000000005</v>
      </c>
      <c r="E15" s="66"/>
      <c r="F15" s="67"/>
    </row>
    <row r="16" spans="1:18" x14ac:dyDescent="0.15">
      <c r="A16" s="47" t="s">
        <v>309</v>
      </c>
      <c r="C16" s="66"/>
      <c r="D16" s="66">
        <f>365*'Jul''08 Multi'!F19/100</f>
        <v>161.58550000000002</v>
      </c>
      <c r="E16" s="66"/>
      <c r="F16" s="67">
        <f>D16</f>
        <v>161.58550000000002</v>
      </c>
    </row>
    <row r="17" spans="1:6" x14ac:dyDescent="0.15">
      <c r="A17" s="69" t="s">
        <v>721</v>
      </c>
      <c r="B17" s="70"/>
      <c r="C17" s="67"/>
      <c r="D17" s="71">
        <f>SUM(D10:D16)</f>
        <v>863.89645000000007</v>
      </c>
      <c r="E17" s="67"/>
      <c r="F17" s="72">
        <f>D17</f>
        <v>863.89645000000007</v>
      </c>
    </row>
    <row r="18" spans="1:6" x14ac:dyDescent="0.15">
      <c r="F18" s="73"/>
    </row>
    <row r="19" spans="1:6" x14ac:dyDescent="0.15">
      <c r="A19" s="62" t="s">
        <v>451</v>
      </c>
      <c r="C19" s="50" t="s">
        <v>872</v>
      </c>
      <c r="D19" s="50" t="s">
        <v>396</v>
      </c>
      <c r="E19" s="50" t="s">
        <v>397</v>
      </c>
      <c r="F19" s="65" t="s">
        <v>729</v>
      </c>
    </row>
    <row r="20" spans="1:6" x14ac:dyDescent="0.15">
      <c r="A20" s="47" t="s">
        <v>667</v>
      </c>
      <c r="C20" s="66">
        <f>IF(F5*'Jul''08 Multi'!E23/'Jul''08 Multi'!E24&gt;='Jul''08 Multi'!E27,('Jul''08 Multi'!E27*'Jul''08 Multi'!E28/100)*'Jul''08 Multi'!E24,('Bills Jul''08'!F5*'Jul''08 Multi'!E23/'Jul''08 Multi'!E24*'Jul''08 Multi'!E28/100)*'Jul''08 Multi'!E24)</f>
        <v>85.161999999999992</v>
      </c>
      <c r="D20" s="66"/>
      <c r="E20" s="66"/>
      <c r="F20" s="67"/>
    </row>
    <row r="21" spans="1:6" x14ac:dyDescent="0.15">
      <c r="A21" s="47" t="s">
        <v>868</v>
      </c>
      <c r="C21" s="66">
        <f>IF((F5*'Jul''08 Multi'!E23/'Jul''08 Multi'!E24&gt;'Jul''08 Multi'!E27),('Bills Jul''08'!F5*'Jul''08 Multi'!E23/'Jul''08 Multi'!E24-'Jul''08 Multi'!E27)*'Jul''08 Multi'!E29/100)*'Jul''08 Multi'!E24</f>
        <v>147.20191639999999</v>
      </c>
      <c r="D21" s="66"/>
      <c r="E21" s="66"/>
      <c r="F21" s="67"/>
    </row>
    <row r="22" spans="1:6" x14ac:dyDescent="0.15">
      <c r="A22" s="47" t="s">
        <v>744</v>
      </c>
      <c r="C22" s="66">
        <f>IF(F5*'Jul''08 Multi'!E25/'Jul''08 Multi'!E26&gt;='Jul''08 Multi'!E27,('Jul''08 Multi'!E27*'Jul''08 Multi'!E30/100)*'Jul''08 Multi'!E26,('Bills Jul''08'!F5*'Jul''08 Multi'!E25/'Jul''08 Multi'!E26*'Jul''08 Multi'!E30/100)*'Jul''08 Multi'!E26)</f>
        <v>162.624</v>
      </c>
      <c r="D22" s="66"/>
      <c r="E22" s="66"/>
      <c r="F22" s="67"/>
    </row>
    <row r="23" spans="1:6" x14ac:dyDescent="0.15">
      <c r="A23" s="47" t="s">
        <v>389</v>
      </c>
      <c r="C23" s="66">
        <f>IF((F5*'Jul''08 Multi'!E25/'Jul''08 Multi'!E26&gt;'Jul''08 Multi'!E27),('Bills Jul''08'!F5*'Jul''08 Multi'!E25/'Jul''08 Multi'!E26-'Jul''08 Multi'!E27)*'Jul''08 Multi'!E31/100)*'Jul''08 Multi'!E26</f>
        <v>254.36983879999997</v>
      </c>
      <c r="D23" s="66"/>
      <c r="E23" s="66"/>
      <c r="F23" s="67"/>
    </row>
    <row r="24" spans="1:6" x14ac:dyDescent="0.15">
      <c r="A24" s="47" t="s">
        <v>309</v>
      </c>
      <c r="C24" s="66">
        <f>365*'Jul''08 Multi'!E32/100</f>
        <v>146.22629999999998</v>
      </c>
      <c r="D24" s="66"/>
      <c r="E24" s="66"/>
      <c r="F24" s="67">
        <f>C24</f>
        <v>146.22629999999998</v>
      </c>
    </row>
    <row r="25" spans="1:6" x14ac:dyDescent="0.15">
      <c r="A25" s="69" t="s">
        <v>721</v>
      </c>
      <c r="B25" s="70"/>
      <c r="C25" s="71">
        <f>SUM(C20:C24)</f>
        <v>795.58405519999997</v>
      </c>
      <c r="D25" s="67"/>
      <c r="E25" s="67"/>
      <c r="F25" s="72">
        <f>C25</f>
        <v>795.58405519999997</v>
      </c>
    </row>
    <row r="26" spans="1:6" x14ac:dyDescent="0.15">
      <c r="F26" s="73"/>
    </row>
    <row r="27" spans="1:6" x14ac:dyDescent="0.15">
      <c r="A27" s="64" t="s">
        <v>84</v>
      </c>
      <c r="F27" s="73"/>
    </row>
    <row r="28" spans="1:6" x14ac:dyDescent="0.15">
      <c r="F28" s="73"/>
    </row>
    <row r="29" spans="1:6" x14ac:dyDescent="0.15">
      <c r="A29" s="62" t="s">
        <v>341</v>
      </c>
      <c r="C29" s="50" t="s">
        <v>872</v>
      </c>
      <c r="D29" s="50" t="s">
        <v>396</v>
      </c>
      <c r="E29" s="50" t="s">
        <v>397</v>
      </c>
      <c r="F29" s="74" t="s">
        <v>729</v>
      </c>
    </row>
    <row r="30" spans="1:6" x14ac:dyDescent="0.15">
      <c r="A30" s="47" t="s">
        <v>667</v>
      </c>
      <c r="C30" s="66"/>
      <c r="D30" s="66">
        <f>IF(F5*'Jul''08 Envestra'!E7/'Jul''08 Envestra'!E8&gt;='Jul''08 Envestra'!E11,('Jul''08 Envestra'!E11*'Jul''08 Envestra'!E13/100)*'Jul''08 Envestra'!E8,(F5*'Jul''08 Envestra'!E7/'Jul''08 Envestra'!E8*'Jul''08 Envestra'!E13/100)*'Jul''08 Envestra'!E8)</f>
        <v>104.64959999999999</v>
      </c>
      <c r="E30" s="66"/>
      <c r="F30" s="67"/>
    </row>
    <row r="31" spans="1:6" x14ac:dyDescent="0.15">
      <c r="A31" s="47" t="s">
        <v>170</v>
      </c>
      <c r="C31" s="66"/>
      <c r="D31" s="66">
        <f>IF(F5*'Jul''08 Envestra'!E7/'Jul''08 Envestra'!E8&lt;'Jul''08 Envestra'!E11,0,IF(F5*'Jul''08 Envestra'!E7/'Jul''08 Envestra'!E8&lt;='Jul''08 Envestra'!E12,(F5*'Jul''08 Envestra'!E7/'Jul''08 Envestra'!E8-'Jul''08 Envestra'!E11)*('Jul''08 Envestra'!E14/100)*'Jul''08 Envestra'!E8,('Jul''08 Envestra'!E12-'Jul''08 Envestra'!E11)*('Jul''08 Envestra'!E14/100)*'Jul''08 Envestra'!E8))</f>
        <v>159.70519729999995</v>
      </c>
      <c r="E31" s="66"/>
      <c r="F31" s="67"/>
    </row>
    <row r="32" spans="1:6" x14ac:dyDescent="0.15">
      <c r="A32" s="47" t="s">
        <v>868</v>
      </c>
      <c r="C32" s="66"/>
      <c r="D32" s="66">
        <f>IF((F5*'Jul''08 Envestra'!E7/'Jul''08 Envestra'!E8&gt;'Jul''08 Envestra'!E12),(F5*'Jul''08 Envestra'!E7/'Jul''08 Envestra'!E8-'Jul''08 Envestra'!E12)*'Jul''08 Envestra'!E15/100)*'Jul''08 Envestra'!E8</f>
        <v>0</v>
      </c>
      <c r="E32" s="66"/>
      <c r="F32" s="68"/>
    </row>
    <row r="33" spans="1:6" x14ac:dyDescent="0.15">
      <c r="A33" s="47" t="s">
        <v>744</v>
      </c>
      <c r="C33" s="66"/>
      <c r="D33" s="66">
        <f>IF(F5*'Jul''08 Envestra'!E9/'Jul''08 Envestra'!E10&gt;='Jul''08 Envestra'!E11,('Jul''08 Envestra'!E11*'Jul''08 Envestra'!E16/100)*'Jul''08 Envestra'!E10,(F5*'Jul''08 Envestra'!E9/'Jul''08 Envestra'!E10*'Jul''08 Envestra'!E16/100)*'Jul''08 Envestra'!E10)</f>
        <v>200.2704</v>
      </c>
      <c r="E33" s="66"/>
      <c r="F33" s="67"/>
    </row>
    <row r="34" spans="1:6" x14ac:dyDescent="0.15">
      <c r="A34" s="47" t="s">
        <v>389</v>
      </c>
      <c r="C34" s="66"/>
      <c r="D34" s="66">
        <f>IF(F5*'Jul''08 Envestra'!E9/'Jul''08 Envestra'!E10&lt;'Jul''08 Envestra'!E11,0,IF(F5*'Jul''08 Envestra'!E9/'Jul''08 Envestra'!E10&lt;='Jul''08 Envestra'!E12,(F5*'Jul''08 Envestra'!E9/'Jul''08 Envestra'!E10-'Jul''08 Envestra'!E11)*('Jul''08 Envestra'!E17/100)*'Jul''08 Envestra'!E10,('Jul''08 Envestra'!E12-'Jul''08 Envestra'!E11)*('Jul''08 Envestra'!E17/100)*'Jul''08 Envestra'!E10))</f>
        <v>309.25903469999997</v>
      </c>
      <c r="E34" s="66"/>
      <c r="F34" s="67"/>
    </row>
    <row r="35" spans="1:6" x14ac:dyDescent="0.15">
      <c r="A35" s="47" t="s">
        <v>742</v>
      </c>
      <c r="C35" s="66"/>
      <c r="D35" s="66">
        <f>IF((F5*'Jul''08 Envestra'!E9/'Jul''08 Envestra'!E10&gt;'Jul''08 Envestra'!E12),(F5*'Jul''08 Envestra'!E9/'Jul''08 Envestra'!E10-'Jul''08 Envestra'!E12)*'Jul''08 Envestra'!E18/100)*'Jul''08 Envestra'!E10</f>
        <v>0</v>
      </c>
      <c r="E35" s="66"/>
      <c r="F35" s="67"/>
    </row>
    <row r="36" spans="1:6" x14ac:dyDescent="0.15">
      <c r="A36" s="47" t="s">
        <v>309</v>
      </c>
      <c r="C36" s="66"/>
      <c r="D36" s="66">
        <f>365*'Jul''08 Envestra'!E19/100</f>
        <v>151.80350000000001</v>
      </c>
      <c r="E36" s="66"/>
      <c r="F36" s="67">
        <f>D36</f>
        <v>151.80350000000001</v>
      </c>
    </row>
    <row r="37" spans="1:6" x14ac:dyDescent="0.15">
      <c r="A37" s="69" t="s">
        <v>721</v>
      </c>
      <c r="B37" s="70"/>
      <c r="C37" s="67"/>
      <c r="D37" s="71">
        <f>SUM(D30:D36)</f>
        <v>925.68773199999987</v>
      </c>
      <c r="E37" s="67"/>
      <c r="F37" s="72">
        <f>D37</f>
        <v>925.68773199999987</v>
      </c>
    </row>
    <row r="38" spans="1:6" x14ac:dyDescent="0.15">
      <c r="F38" s="75"/>
    </row>
    <row r="39" spans="1:6" x14ac:dyDescent="0.15">
      <c r="A39" s="62" t="s">
        <v>861</v>
      </c>
      <c r="C39" s="50" t="s">
        <v>872</v>
      </c>
      <c r="D39" s="50" t="s">
        <v>396</v>
      </c>
      <c r="E39" s="50" t="s">
        <v>397</v>
      </c>
      <c r="F39" s="65" t="s">
        <v>729</v>
      </c>
    </row>
    <row r="40" spans="1:6" x14ac:dyDescent="0.15">
      <c r="A40" s="47" t="s">
        <v>667</v>
      </c>
      <c r="C40" s="66"/>
      <c r="D40" s="66"/>
      <c r="E40" s="66">
        <f>IF(F5*'Jul''08 Envestra'!F23/'Jul''08 Envestra'!F24&gt;='Jul''08 Envestra'!F27,('Jul''08 Envestra'!F27*'Jul''08 Envestra'!F28/100)*'Jul''08 Envestra'!F24,('Bills Jul''08'!F5*'Jul''08 Envestra'!F23/'Jul''08 Envestra'!F24*'Jul''08 Envestra'!F28/100)*'Jul''08 Envestra'!F24)</f>
        <v>79.495679999999993</v>
      </c>
      <c r="F40" s="67"/>
    </row>
    <row r="41" spans="1:6" x14ac:dyDescent="0.15">
      <c r="A41" s="47" t="s">
        <v>868</v>
      </c>
      <c r="C41" s="66"/>
      <c r="D41" s="66"/>
      <c r="E41" s="66">
        <f>IF((F5*'Jul''08 Envestra'!F23/'Jul''08 Envestra'!F24&gt;'Jul''08 Envestra'!F27),('Bills Jul''08'!F5*'Jul''08 Envestra'!F23/'Jul''08 Envestra'!F24-'Jul''08 Envestra'!F27)*'Jul''08 Envestra'!F29/100)*'Jul''08 Envestra'!F24</f>
        <v>159.98276547</v>
      </c>
      <c r="F41" s="68"/>
    </row>
    <row r="42" spans="1:6" x14ac:dyDescent="0.15">
      <c r="A42" s="47" t="s">
        <v>744</v>
      </c>
      <c r="C42" s="66"/>
      <c r="D42" s="66"/>
      <c r="E42" s="66">
        <f>IF(F5*'Jul''08 Envestra'!F25/'Jul''08 Envestra'!F26&gt;='Jul''08 Envestra'!F27,('Jul''08 Envestra'!F27*'Jul''08 Envestra'!F30/100)*'Jul''08 Envestra'!F26,('Bills Jul''08'!F5*'Jul''08 Envestra'!F25/'Jul''08 Envestra'!F26*'Jul''08 Envestra'!F30/100)*'Jul''08 Envestra'!F26)</f>
        <v>149.26208</v>
      </c>
      <c r="F42" s="67"/>
    </row>
    <row r="43" spans="1:6" x14ac:dyDescent="0.15">
      <c r="A43" s="47" t="s">
        <v>389</v>
      </c>
      <c r="C43" s="66"/>
      <c r="D43" s="66"/>
      <c r="E43" s="66">
        <f>IF((F5*'Jul''08 Envestra'!F25/'Jul''08 Envestra'!F26&gt;'Jul''08 Envestra'!F27),('Bills Jul''08'!F5*'Jul''08 Envestra'!F25/'Jul''08 Envestra'!F26-'Jul''08 Envestra'!F27)*'Jul''08 Envestra'!F31/100)*'Jul''08 Envestra'!F26</f>
        <v>303.84361017999998</v>
      </c>
      <c r="F43" s="67"/>
    </row>
    <row r="44" spans="1:6" x14ac:dyDescent="0.15">
      <c r="A44" s="47" t="s">
        <v>309</v>
      </c>
      <c r="C44" s="66"/>
      <c r="D44" s="66"/>
      <c r="E44" s="66">
        <f>365*'Jul''08 Envestra'!F32/100</f>
        <v>145.5985</v>
      </c>
      <c r="F44" s="67">
        <f>E44</f>
        <v>145.5985</v>
      </c>
    </row>
    <row r="45" spans="1:6" x14ac:dyDescent="0.15">
      <c r="A45" s="69" t="s">
        <v>721</v>
      </c>
      <c r="B45" s="70"/>
      <c r="C45" s="67"/>
      <c r="D45" s="67"/>
      <c r="E45" s="71">
        <f>SUM(E40:E44)</f>
        <v>838.18263565000007</v>
      </c>
      <c r="F45" s="72">
        <f>E45</f>
        <v>838.18263565000007</v>
      </c>
    </row>
    <row r="46" spans="1:6" x14ac:dyDescent="0.15">
      <c r="F46" s="75"/>
    </row>
    <row r="47" spans="1:6" x14ac:dyDescent="0.15">
      <c r="A47" s="62" t="s">
        <v>343</v>
      </c>
      <c r="C47" s="50" t="s">
        <v>872</v>
      </c>
      <c r="D47" s="50" t="s">
        <v>396</v>
      </c>
      <c r="E47" s="50" t="s">
        <v>397</v>
      </c>
      <c r="F47" s="65" t="s">
        <v>729</v>
      </c>
    </row>
    <row r="48" spans="1:6" x14ac:dyDescent="0.15">
      <c r="A48" s="47" t="s">
        <v>667</v>
      </c>
      <c r="C48" s="66"/>
      <c r="D48" s="66">
        <f>IF(F5*'Jul''08 Envestra'!E36/'Jul''08 Envestra'!E37&gt;='Jul''08 Envestra'!E40,('Jul''08 Envestra'!E40*'Jul''08 Envestra'!E42/100)*'Jul''08 Envestra'!E37,(F5*'Jul''08 Envestra'!E36/'Jul''08 Envestra'!E37*'Jul''08 Envestra'!E42/100)*'Jul''08 Envestra'!E37)</f>
        <v>103.5848</v>
      </c>
      <c r="E48" s="66"/>
      <c r="F48" s="67"/>
    </row>
    <row r="49" spans="1:6" x14ac:dyDescent="0.15">
      <c r="A49" s="47" t="s">
        <v>170</v>
      </c>
      <c r="C49" s="66"/>
      <c r="D49" s="66">
        <f>IF(F5*'Jul''08 Envestra'!E36/'Jul''08 Envestra'!E37&lt;'Jul''08 Envestra'!E40,0,IF(F5*'Jul''08 Envestra'!E36/'Jul''08 Envestra'!E37&lt;='Jul''08 Envestra'!E41,(F5*'Jul''08 Envestra'!E36/'Jul''08 Envestra'!E37-'Jul''08 Envestra'!E40)*('Jul''08 Envestra'!E43/100)*'Jul''08 Envestra'!E37,('Jul''08 Envestra'!E41-'Jul''08 Envestra'!E40)*('Jul''08 Envestra'!E43/100)*'Jul''08 Envestra'!E37))</f>
        <v>147.46637465999999</v>
      </c>
      <c r="E49" s="66"/>
      <c r="F49" s="67"/>
    </row>
    <row r="50" spans="1:6" x14ac:dyDescent="0.15">
      <c r="A50" s="47" t="s">
        <v>868</v>
      </c>
      <c r="C50" s="66"/>
      <c r="D50" s="66">
        <f>IF((F5*'Jul''08 Envestra'!E36/'Jul''08 Envestra'!E37&gt;'Jul''08 Envestra'!E41),(F5*'Jul''08 Envestra'!E36/'Jul''08 Envestra'!E37-'Jul''08 Envestra'!E41)*'Jul''08 Envestra'!E44/100)*'Jul''08 Envestra'!E37</f>
        <v>0</v>
      </c>
      <c r="E50" s="66"/>
      <c r="F50" s="67"/>
    </row>
    <row r="51" spans="1:6" x14ac:dyDescent="0.15">
      <c r="A51" s="47" t="s">
        <v>744</v>
      </c>
      <c r="C51" s="66"/>
      <c r="D51" s="66">
        <f>IF(F5*'Jul''08 Envestra'!E38/'Jul''08 Envestra'!E39&gt;='Jul''08 Envestra'!E40,('Jul''08 Envestra'!E40*'Jul''08 Envestra'!E45/100)*'Jul''08 Envestra'!E39,(F5*'Jul''08 Envestra'!E38/'Jul''08 Envestra'!E39*'Jul''08 Envestra'!E45/100)*'Jul''08 Envestra'!E39)</f>
        <v>205.1104</v>
      </c>
      <c r="E51" s="66"/>
      <c r="F51" s="67"/>
    </row>
    <row r="52" spans="1:6" x14ac:dyDescent="0.15">
      <c r="A52" s="47" t="s">
        <v>389</v>
      </c>
      <c r="C52" s="66"/>
      <c r="D52" s="66">
        <f>IF(F5*'Jul''08 Envestra'!E38/'Jul''08 Envestra'!E39&lt;'Jul''08 Envestra'!E40,0,IF(F5*'Jul''08 Envestra'!E38/'Jul''08 Envestra'!E39&lt;='Jul''08 Envestra'!E41,(F5*'Jul''08 Envestra'!E38/'Jul''08 Envestra'!E39-'Jul''08 Envestra'!E40)*('Jul''08 Envestra'!E46/100)*'Jul''08 Envestra'!E39,('Jul''08 Envestra'!E41-'Jul''08 Envestra'!E40)*('Jul''08 Envestra'!E46/100)*'Jul''08 Envestra'!E39))</f>
        <v>289.69979477999993</v>
      </c>
      <c r="E52" s="66"/>
      <c r="F52" s="67"/>
    </row>
    <row r="53" spans="1:6" x14ac:dyDescent="0.15">
      <c r="A53" s="47" t="s">
        <v>742</v>
      </c>
      <c r="C53" s="66"/>
      <c r="D53" s="66">
        <f>IF((F5*'Jul''08 Envestra'!E38/'Jul''08 Envestra'!E39&gt;'Jul''08 Envestra'!E41),(F5*'Jul''08 Envestra'!E38/'Jul''08 Envestra'!E39-'Jul''08 Envestra'!E41)*'Jul''08 Envestra'!E47/100)*'Jul''08 Envestra'!E39</f>
        <v>0</v>
      </c>
      <c r="E53" s="66"/>
      <c r="F53" s="68"/>
    </row>
    <row r="54" spans="1:6" x14ac:dyDescent="0.15">
      <c r="A54" s="47" t="s">
        <v>309</v>
      </c>
      <c r="C54" s="66"/>
      <c r="D54" s="66">
        <f>365*'Jul''08 Envestra'!E48/100</f>
        <v>151.80350000000001</v>
      </c>
      <c r="E54" s="66"/>
      <c r="F54" s="67">
        <f>D54</f>
        <v>151.80350000000001</v>
      </c>
    </row>
    <row r="55" spans="1:6" x14ac:dyDescent="0.15">
      <c r="A55" s="69" t="s">
        <v>721</v>
      </c>
      <c r="B55" s="70"/>
      <c r="C55" s="67"/>
      <c r="D55" s="71">
        <f>SUM(D48:D54)</f>
        <v>897.66486943999985</v>
      </c>
      <c r="E55" s="67"/>
      <c r="F55" s="72">
        <f>D55</f>
        <v>897.66486943999985</v>
      </c>
    </row>
    <row r="56" spans="1:6" x14ac:dyDescent="0.15">
      <c r="C56" s="66"/>
      <c r="D56" s="66"/>
      <c r="E56" s="66"/>
      <c r="F56" s="73"/>
    </row>
    <row r="57" spans="1:6" x14ac:dyDescent="0.15">
      <c r="A57" s="64" t="s">
        <v>722</v>
      </c>
      <c r="C57" s="66"/>
      <c r="D57" s="66"/>
      <c r="E57" s="66"/>
      <c r="F57" s="73"/>
    </row>
    <row r="58" spans="1:6" x14ac:dyDescent="0.15">
      <c r="C58" s="66"/>
      <c r="D58" s="66"/>
      <c r="E58" s="66"/>
      <c r="F58" s="73"/>
    </row>
    <row r="59" spans="1:6" x14ac:dyDescent="0.15">
      <c r="A59" s="62" t="s">
        <v>869</v>
      </c>
      <c r="C59" s="50" t="s">
        <v>872</v>
      </c>
      <c r="D59" s="50" t="s">
        <v>396</v>
      </c>
      <c r="E59" s="50" t="s">
        <v>397</v>
      </c>
      <c r="F59" s="74" t="s">
        <v>729</v>
      </c>
    </row>
    <row r="60" spans="1:6" x14ac:dyDescent="0.15">
      <c r="A60" s="47" t="s">
        <v>667</v>
      </c>
      <c r="C60" s="66"/>
      <c r="D60" s="66"/>
      <c r="E60" s="66">
        <f>IF(F5*'Jul''08 SP'!F7/'Jul''08 SP'!F8&gt;='Jul''08 SP'!F11,('Jul''08 SP'!F11*'Jul''08 SP'!F12/100)*'Jul''08 SP'!F8,('Bills Jul''08'!F5*'Jul''08 SP'!F7/'Jul''08 SP'!F8*'Jul''08 SP'!F12/100)*'Jul''08 SP'!F8)</f>
        <v>88.21823999999998</v>
      </c>
      <c r="F60" s="67"/>
    </row>
    <row r="61" spans="1:6" x14ac:dyDescent="0.15">
      <c r="A61" s="47" t="s">
        <v>868</v>
      </c>
      <c r="C61" s="66"/>
      <c r="D61" s="66"/>
      <c r="E61" s="66">
        <f>IF((F5*'Jul''08 SP'!F7/'Jul''08 SP'!F8&gt;'Jul''08 SP'!F11),('Bills Jul''08'!F5*'Jul''08 SP'!F7/'Jul''08 SP'!F8-'Jul''08 SP'!F11)*'Jul''08 SP'!F13/100)*'Jul''08 SP'!F8</f>
        <v>177.08420531999997</v>
      </c>
      <c r="F61" s="67"/>
    </row>
    <row r="62" spans="1:6" x14ac:dyDescent="0.15">
      <c r="A62" s="47" t="s">
        <v>744</v>
      </c>
      <c r="C62" s="66"/>
      <c r="D62" s="66"/>
      <c r="E62" s="66">
        <f>IF(F5*'Jul''08 SP'!F9/'Jul''08 SP'!F10&gt;='Jul''08 SP'!F11,('Jul''08 SP'!F11*'Jul''08 SP'!F14/100)*'Jul''08 SP'!F10,('Bills Jul''08'!F5*'Jul''08 SP'!F9/'Jul''08 SP'!F10*'Jul''08 SP'!F14/100)*'Jul''08 SP'!F10)</f>
        <v>150.06464</v>
      </c>
      <c r="F62" s="67"/>
    </row>
    <row r="63" spans="1:6" x14ac:dyDescent="0.15">
      <c r="A63" s="47" t="s">
        <v>389</v>
      </c>
      <c r="C63" s="66"/>
      <c r="D63" s="66"/>
      <c r="E63" s="66">
        <f>IF((F5*'Jul''08 SP'!F9/'Jul''08 SP'!F10&gt;'Jul''08 SP'!F11),('Bills Jul''08'!F5*'Jul''08 SP'!F9/'Jul''08 SP'!F10-'Jul''08 SP'!F11)*'Jul''08 SP'!F15/100)*'Jul''08 SP'!F10</f>
        <v>300.37514913999991</v>
      </c>
      <c r="F63" s="67"/>
    </row>
    <row r="64" spans="1:6" x14ac:dyDescent="0.15">
      <c r="A64" s="47" t="s">
        <v>309</v>
      </c>
      <c r="C64" s="66"/>
      <c r="D64" s="66"/>
      <c r="E64" s="66">
        <f>365*'Jul''08 SP'!F16/100</f>
        <v>141.51050000000001</v>
      </c>
      <c r="F64" s="67">
        <f>E64</f>
        <v>141.51050000000001</v>
      </c>
    </row>
    <row r="65" spans="1:6" x14ac:dyDescent="0.15">
      <c r="A65" s="69" t="s">
        <v>721</v>
      </c>
      <c r="B65" s="70"/>
      <c r="C65" s="67"/>
      <c r="D65" s="67"/>
      <c r="E65" s="71">
        <f>SUM(E60:E64)</f>
        <v>857.25273445999983</v>
      </c>
      <c r="F65" s="72">
        <f>E65</f>
        <v>857.25273445999983</v>
      </c>
    </row>
    <row r="66" spans="1:6" x14ac:dyDescent="0.15">
      <c r="C66" s="66"/>
      <c r="D66" s="66"/>
      <c r="E66" s="66"/>
      <c r="F66" s="73"/>
    </row>
    <row r="67" spans="1:6" x14ac:dyDescent="0.15">
      <c r="A67" s="62" t="s">
        <v>344</v>
      </c>
      <c r="C67" s="50" t="s">
        <v>872</v>
      </c>
      <c r="D67" s="50" t="s">
        <v>396</v>
      </c>
      <c r="E67" s="50" t="s">
        <v>397</v>
      </c>
      <c r="F67" s="65" t="s">
        <v>729</v>
      </c>
    </row>
    <row r="68" spans="1:6" x14ac:dyDescent="0.15">
      <c r="A68" s="47" t="s">
        <v>667</v>
      </c>
      <c r="C68" s="66">
        <f>IF(F5*'Jul''08 SP'!E20/'Jul''08 SP'!E21&gt;='Jul''08 SP'!E24,('Jul''08 SP'!E24*'Jul''08 SP'!E25/100)*'Jul''08 SP'!E21,('Bills Jul''08'!F5*'Jul''08 SP'!E20/'Jul''08 SP'!E21*'Jul''08 SP'!E25/100)*'Jul''08 SP'!E21)</f>
        <v>98.328999999999994</v>
      </c>
      <c r="D68" s="66"/>
      <c r="E68" s="66"/>
      <c r="F68" s="68"/>
    </row>
    <row r="69" spans="1:6" x14ac:dyDescent="0.15">
      <c r="A69" s="47" t="s">
        <v>868</v>
      </c>
      <c r="C69" s="66">
        <f>IF((F5*'Jul''08 SP'!E20/'Jul''08 SP'!E21&gt;'Jul''08 SP'!E24),('Bills Jul''08'!F5*'Jul''08 SP'!E20/'Jul''08 SP'!E21-'Jul''08 SP'!E24)*'Jul''08 SP'!E26/100)*'Jul''08 SP'!E21</f>
        <v>175.07173529999997</v>
      </c>
      <c r="D69" s="66"/>
      <c r="E69" s="66"/>
      <c r="F69" s="67"/>
    </row>
    <row r="70" spans="1:6" x14ac:dyDescent="0.15">
      <c r="A70" s="47" t="s">
        <v>744</v>
      </c>
      <c r="C70" s="66">
        <f>IF(F5*'Jul''08 SP'!E22/'Jul''08 SP'!E23&gt;='Jul''08 SP'!E24,('Jul''08 SP'!E24*'Jul''08 SP'!E27/100)*'Jul''08 SP'!E23,('Bills Jul''08'!F5*'Jul''08 SP'!E22/'Jul''08 SP'!E23*'Jul''08 SP'!E27/100)*'Jul''08 SP'!E23)</f>
        <v>161.238</v>
      </c>
      <c r="D70" s="66"/>
      <c r="E70" s="66"/>
      <c r="F70" s="67"/>
    </row>
    <row r="71" spans="1:6" x14ac:dyDescent="0.15">
      <c r="A71" s="47" t="s">
        <v>389</v>
      </c>
      <c r="C71" s="66">
        <f>IF((F5*'Jul''08 SP'!E22/'Jul''08 SP'!E23&gt;'Jul''08 SP'!E24),('Bills Jul''08'!F5*'Jul''08 SP'!E22/'Jul''08 SP'!E23-'Jul''08 SP'!E24)*'Jul''08 SP'!E28/100)*'Jul''08 SP'!E23</f>
        <v>310.10947659999994</v>
      </c>
      <c r="D71" s="66"/>
      <c r="E71" s="66"/>
      <c r="F71" s="67"/>
    </row>
    <row r="72" spans="1:6" x14ac:dyDescent="0.15">
      <c r="A72" s="47" t="s">
        <v>309</v>
      </c>
      <c r="C72" s="66">
        <f>365*'Jul''08 SP'!E29/100</f>
        <v>137.59405000000001</v>
      </c>
      <c r="D72" s="66"/>
      <c r="E72" s="66"/>
      <c r="F72" s="67">
        <f>C72</f>
        <v>137.59405000000001</v>
      </c>
    </row>
    <row r="73" spans="1:6" x14ac:dyDescent="0.15">
      <c r="A73" s="69" t="s">
        <v>721</v>
      </c>
      <c r="B73" s="70"/>
      <c r="C73" s="71">
        <f>SUM(C68:C72)</f>
        <v>882.34226189999993</v>
      </c>
      <c r="D73" s="67"/>
      <c r="E73" s="67"/>
      <c r="F73" s="72">
        <f>C73</f>
        <v>882.34226189999993</v>
      </c>
    </row>
    <row r="74" spans="1:6" x14ac:dyDescent="0.15">
      <c r="C74" s="66"/>
      <c r="D74" s="66"/>
      <c r="E74" s="66"/>
      <c r="F74" s="75"/>
    </row>
    <row r="75" spans="1:6" x14ac:dyDescent="0.15">
      <c r="A75" s="62" t="s">
        <v>703</v>
      </c>
      <c r="C75" s="50" t="s">
        <v>872</v>
      </c>
      <c r="D75" s="50" t="s">
        <v>396</v>
      </c>
      <c r="E75" s="50" t="s">
        <v>397</v>
      </c>
      <c r="F75" s="65" t="s">
        <v>729</v>
      </c>
    </row>
    <row r="76" spans="1:6" x14ac:dyDescent="0.15">
      <c r="A76" s="47" t="s">
        <v>667</v>
      </c>
      <c r="C76" s="66"/>
      <c r="D76" s="66"/>
      <c r="E76" s="66">
        <f>IF(F5&gt;='Jul''08 SP'!F33/'Jul''08 SP'!F34&gt;='Jul''08 SP'!F37,('Jul''08 SP'!F37*'Jul''08 SP'!F38/100)*'Jul''08 SP'!F34,('Bills Jul''08'!F5*'Jul''08 SP'!F33/'Jul''08 SP'!F34*'Jul''08 SP'!F38/100)*'Jul''08 SP'!F34)</f>
        <v>97.553280000000001</v>
      </c>
      <c r="F76" s="67"/>
    </row>
    <row r="77" spans="1:6" x14ac:dyDescent="0.15">
      <c r="A77" s="47" t="s">
        <v>868</v>
      </c>
      <c r="C77" s="66"/>
      <c r="D77" s="66"/>
      <c r="E77" s="66">
        <f>IF((F5*'Jul''08 SP'!F33/'Jul''08 SP'!F34&gt;'Jul''08 SP'!F37),('Bills Jul''08'!F5*'Jul''08 SP'!F33/'Jul''08 SP'!F34-'Jul''08 SP'!F37)*'Jul''08 SP'!F39/100)*'Jul''08 SP'!F34</f>
        <v>176.77910921</v>
      </c>
      <c r="F77" s="67"/>
    </row>
    <row r="78" spans="1:6" x14ac:dyDescent="0.15">
      <c r="A78" s="47" t="s">
        <v>744</v>
      </c>
      <c r="C78" s="66"/>
      <c r="D78" s="66"/>
      <c r="E78" s="66">
        <f>IF(F5*'Jul''08 SP'!F35/'Jul''08 SP'!F36&gt;='Jul''08 SP'!F37,('Jul''08 SP'!F37*'Jul''08 SP'!F40/100)*'Jul''08 SP'!F36,('Bills Jul''08'!F5*'Jul''08 SP'!F35/'Jul''08 SP'!F36*'Jul''08 SP'!F40/100)*'Jul''08 SP'!F36)</f>
        <v>165.55264</v>
      </c>
      <c r="F78" s="67"/>
    </row>
    <row r="79" spans="1:6" x14ac:dyDescent="0.15">
      <c r="A79" s="47" t="s">
        <v>389</v>
      </c>
      <c r="C79" s="66"/>
      <c r="D79" s="66"/>
      <c r="E79" s="66">
        <f>IF((F5*'Jul''08 SP'!F35/'Jul''08 SP'!F36&gt;'Jul''08 SP'!F37),('Bills Jul''08'!F5*'Jul''08 SP'!F35/'Jul''08 SP'!F36-'Jul''08 SP'!F37)*'Jul''08 SP'!F41/100)*'Jul''08 SP'!F36</f>
        <v>331.07745241999999</v>
      </c>
      <c r="F79" s="67"/>
    </row>
    <row r="80" spans="1:6" x14ac:dyDescent="0.15">
      <c r="A80" s="47" t="s">
        <v>309</v>
      </c>
      <c r="C80" s="66"/>
      <c r="D80" s="66"/>
      <c r="E80" s="66">
        <f>365*'Jul''08 SP'!F42/100</f>
        <v>145.34299999999999</v>
      </c>
      <c r="F80" s="71">
        <f>E80</f>
        <v>145.34299999999999</v>
      </c>
    </row>
    <row r="81" spans="1:18" x14ac:dyDescent="0.15">
      <c r="A81" s="69" t="s">
        <v>721</v>
      </c>
      <c r="B81" s="70"/>
      <c r="C81" s="68"/>
      <c r="D81" s="67"/>
      <c r="E81" s="71">
        <f>SUM(E76:E80)</f>
        <v>916.30548162999992</v>
      </c>
      <c r="F81" s="72">
        <f>E81</f>
        <v>916.30548162999992</v>
      </c>
    </row>
    <row r="83" spans="1:18" x14ac:dyDescent="0.15">
      <c r="A83" s="59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</sheetData>
  <sheetProtection algorithmName="SHA-512" hashValue="XiR3sT9bYHJOFP+/wKeYegtN2gCWLWmDmKi/rLlMWrp5o0aV287NkLj25hO3eIh0WAMVlE3SkO94RkXXXXA5AA==" saltValue="HZXN1a00TwFV5PRyUBBR1Q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1E04-D3BC-1A46-9E6A-4A4CB98AE515}">
  <sheetPr codeName="Sheet92"/>
  <dimension ref="A1:AY120"/>
  <sheetViews>
    <sheetView zoomScale="150" zoomScaleNormal="150" workbookViewId="0">
      <pane xSplit="7" ySplit="1" topLeftCell="H2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5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51" ht="13" customHeight="1" x14ac:dyDescent="0.2">
      <c r="A2"/>
      <c r="B2" s="577">
        <v>45140</v>
      </c>
      <c r="C2" s="510" t="s">
        <v>403</v>
      </c>
      <c r="D2" s="508" t="s">
        <v>912</v>
      </c>
      <c r="E2" s="511">
        <v>45108</v>
      </c>
      <c r="F2" s="512" t="s">
        <v>872</v>
      </c>
      <c r="G2" s="508" t="s">
        <v>1172</v>
      </c>
      <c r="H2" s="514">
        <v>86.627272727272725</v>
      </c>
      <c r="I2" s="513" t="s">
        <v>405</v>
      </c>
      <c r="J2" s="535">
        <v>3000</v>
      </c>
      <c r="K2" s="535">
        <v>6000</v>
      </c>
      <c r="L2" s="535">
        <v>9000</v>
      </c>
      <c r="M2" s="535">
        <v>15000</v>
      </c>
      <c r="N2" s="508"/>
      <c r="O2" s="514">
        <v>3.8727272727272721</v>
      </c>
      <c r="P2" s="514">
        <v>3.4181818181818175</v>
      </c>
      <c r="Q2" s="514">
        <v>2.754545454545454</v>
      </c>
      <c r="R2" s="514">
        <v>2.2636363636363637</v>
      </c>
      <c r="S2" s="514">
        <v>2.1999999999999997</v>
      </c>
      <c r="T2" s="534"/>
      <c r="U2" s="514">
        <v>3.627272727272727</v>
      </c>
      <c r="V2" s="514">
        <v>3.1727272727272728</v>
      </c>
      <c r="W2" s="514">
        <v>2.5999999999999996</v>
      </c>
      <c r="X2" s="514">
        <v>2.1999999999999997</v>
      </c>
      <c r="Y2" s="514">
        <v>1.918181818181818</v>
      </c>
      <c r="Z2" s="534"/>
      <c r="AA2" s="534"/>
      <c r="AB2" s="534"/>
      <c r="AC2" s="534"/>
      <c r="AD2" s="534"/>
      <c r="AE2" s="534"/>
      <c r="AF2" s="534"/>
      <c r="AG2" s="516" t="s">
        <v>406</v>
      </c>
      <c r="AH2" s="516" t="s">
        <v>407</v>
      </c>
      <c r="AI2" s="516">
        <v>3</v>
      </c>
      <c r="AJ2" s="516">
        <v>3</v>
      </c>
      <c r="AK2" s="536">
        <v>0.5</v>
      </c>
      <c r="AL2" s="536">
        <v>0.5</v>
      </c>
      <c r="AM2" s="432" t="s">
        <v>1252</v>
      </c>
      <c r="AN2"/>
      <c r="AO2"/>
      <c r="AP2"/>
      <c r="AQ2"/>
      <c r="AR2"/>
      <c r="AS2"/>
      <c r="AT2"/>
      <c r="AU2"/>
      <c r="AV2"/>
      <c r="AW2"/>
      <c r="AX2"/>
    </row>
    <row r="3" spans="1:51" ht="13" customHeight="1" x14ac:dyDescent="0.15">
      <c r="A3"/>
      <c r="B3" s="577">
        <v>45140</v>
      </c>
      <c r="C3" s="510" t="s">
        <v>403</v>
      </c>
      <c r="D3" s="430" t="s">
        <v>912</v>
      </c>
      <c r="E3" s="511">
        <v>45109</v>
      </c>
      <c r="F3" s="512" t="s">
        <v>884</v>
      </c>
      <c r="G3" s="508" t="s">
        <v>1172</v>
      </c>
      <c r="H3" s="514">
        <v>70.872727272727261</v>
      </c>
      <c r="I3" s="513" t="s">
        <v>405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4</v>
      </c>
      <c r="P3" s="514">
        <v>3.5363636363636362</v>
      </c>
      <c r="Q3" s="514">
        <v>0</v>
      </c>
      <c r="R3" s="514">
        <v>0</v>
      </c>
      <c r="S3" s="514">
        <v>2.7727272727272725</v>
      </c>
      <c r="T3" s="529"/>
      <c r="U3" s="514">
        <v>3.836363636363636</v>
      </c>
      <c r="V3" s="514">
        <v>3.3818181818181818</v>
      </c>
      <c r="W3" s="514">
        <v>0</v>
      </c>
      <c r="X3" s="514">
        <v>0</v>
      </c>
      <c r="Y3" s="514">
        <v>2.7727272727272725</v>
      </c>
      <c r="Z3" s="515"/>
      <c r="AA3" s="515"/>
      <c r="AB3" s="515"/>
      <c r="AC3" s="515"/>
      <c r="AD3" s="515"/>
      <c r="AE3" s="515"/>
      <c r="AF3" s="515"/>
      <c r="AG3" s="516" t="s">
        <v>406</v>
      </c>
      <c r="AH3" s="516" t="s">
        <v>407</v>
      </c>
      <c r="AI3" s="516">
        <v>3</v>
      </c>
      <c r="AJ3" s="516">
        <v>3</v>
      </c>
      <c r="AK3" s="517">
        <v>0.5</v>
      </c>
      <c r="AL3" s="517">
        <v>0.5</v>
      </c>
      <c r="AM3" s="432" t="s">
        <v>921</v>
      </c>
    </row>
    <row r="4" spans="1:51" ht="13" customHeight="1" x14ac:dyDescent="0.15">
      <c r="A4"/>
      <c r="B4" s="577">
        <v>45140</v>
      </c>
      <c r="C4" s="510" t="s">
        <v>403</v>
      </c>
      <c r="D4" s="508" t="s">
        <v>912</v>
      </c>
      <c r="E4" s="511">
        <v>45108</v>
      </c>
      <c r="F4" s="512" t="s">
        <v>886</v>
      </c>
      <c r="G4" s="508" t="s">
        <v>1172</v>
      </c>
      <c r="H4" s="514">
        <v>87.999999999999986</v>
      </c>
      <c r="I4" s="513" t="s">
        <v>405</v>
      </c>
      <c r="J4" s="508">
        <v>3000</v>
      </c>
      <c r="K4" s="508">
        <v>6000</v>
      </c>
      <c r="L4" s="508">
        <v>9000</v>
      </c>
      <c r="M4" s="576">
        <v>15000</v>
      </c>
      <c r="N4" s="508"/>
      <c r="O4" s="514">
        <v>5.1909090909090905</v>
      </c>
      <c r="P4" s="514">
        <v>4.8090909090909086</v>
      </c>
      <c r="Q4" s="514">
        <v>4.4272727272727268</v>
      </c>
      <c r="R4" s="514">
        <v>4.2636363636363637</v>
      </c>
      <c r="S4" s="514">
        <v>4.209090909090909</v>
      </c>
      <c r="T4" s="361"/>
      <c r="U4" s="514">
        <v>4.5</v>
      </c>
      <c r="V4" s="514">
        <v>4.172727272727272</v>
      </c>
      <c r="W4" s="514">
        <v>3.836363636363636</v>
      </c>
      <c r="X4" s="514">
        <v>3.7</v>
      </c>
      <c r="Y4" s="514">
        <v>3.6636363636363636</v>
      </c>
      <c r="Z4" s="508"/>
      <c r="AA4" s="508"/>
      <c r="AB4" s="508"/>
      <c r="AC4" s="508"/>
      <c r="AD4" s="508"/>
      <c r="AE4" s="508"/>
      <c r="AF4" s="508"/>
      <c r="AG4" s="516" t="s">
        <v>406</v>
      </c>
      <c r="AH4" s="516" t="s">
        <v>407</v>
      </c>
      <c r="AI4" s="516">
        <v>3</v>
      </c>
      <c r="AJ4" s="516">
        <v>3</v>
      </c>
      <c r="AK4" s="517">
        <v>0.5</v>
      </c>
      <c r="AL4" s="517">
        <v>0.5</v>
      </c>
      <c r="AM4" s="432" t="s">
        <v>1257</v>
      </c>
    </row>
    <row r="5" spans="1:51" ht="13" customHeight="1" x14ac:dyDescent="0.15">
      <c r="A5"/>
      <c r="B5" s="577">
        <v>45140</v>
      </c>
      <c r="C5" s="469" t="s">
        <v>403</v>
      </c>
      <c r="D5" s="430" t="s">
        <v>912</v>
      </c>
      <c r="E5" s="351">
        <v>45019</v>
      </c>
      <c r="F5" s="449" t="s">
        <v>887</v>
      </c>
      <c r="G5" s="430" t="s">
        <v>1172</v>
      </c>
      <c r="H5" s="514">
        <v>84.418181818181807</v>
      </c>
      <c r="I5" s="470" t="s">
        <v>405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514">
        <v>4.081818181818182</v>
      </c>
      <c r="P5" s="514">
        <v>3.5090909090909088</v>
      </c>
      <c r="Q5" s="514">
        <v>2.9363636363636361</v>
      </c>
      <c r="R5" s="514">
        <v>2.8</v>
      </c>
      <c r="S5" s="514">
        <v>2.7272727272727271</v>
      </c>
      <c r="T5" s="361"/>
      <c r="U5" s="514">
        <v>3.836363636363636</v>
      </c>
      <c r="V5" s="514">
        <v>3.3454545454545452</v>
      </c>
      <c r="W5" s="514">
        <v>2.8636363636363633</v>
      </c>
      <c r="X5" s="514">
        <v>2.7636363636363632</v>
      </c>
      <c r="Y5" s="514">
        <v>2.7</v>
      </c>
      <c r="Z5" s="430"/>
      <c r="AA5" s="430"/>
      <c r="AB5" s="430"/>
      <c r="AC5" s="430"/>
      <c r="AD5" s="430"/>
      <c r="AE5" s="430"/>
      <c r="AF5" s="430"/>
      <c r="AG5" s="472" t="s">
        <v>406</v>
      </c>
      <c r="AH5" s="472" t="s">
        <v>407</v>
      </c>
      <c r="AI5" s="472">
        <v>3</v>
      </c>
      <c r="AJ5" s="472">
        <v>3</v>
      </c>
      <c r="AK5" s="473">
        <v>0.5</v>
      </c>
      <c r="AL5" s="473">
        <v>0.5</v>
      </c>
      <c r="AM5" s="432" t="s">
        <v>957</v>
      </c>
    </row>
    <row r="6" spans="1:51" ht="13" customHeight="1" x14ac:dyDescent="0.15">
      <c r="A6"/>
      <c r="B6" s="577">
        <v>45140</v>
      </c>
      <c r="C6" s="510" t="s">
        <v>13</v>
      </c>
      <c r="D6" s="508" t="s">
        <v>912</v>
      </c>
      <c r="E6" s="511">
        <v>44958</v>
      </c>
      <c r="F6" s="512" t="s">
        <v>22</v>
      </c>
      <c r="G6" s="508" t="s">
        <v>1172</v>
      </c>
      <c r="H6" s="514">
        <v>100.73636363636363</v>
      </c>
      <c r="I6" s="513" t="s">
        <v>405</v>
      </c>
      <c r="J6" s="535">
        <v>3000</v>
      </c>
      <c r="K6" s="535">
        <v>6000</v>
      </c>
      <c r="L6" s="535">
        <v>9000</v>
      </c>
      <c r="M6" s="535">
        <v>15000</v>
      </c>
      <c r="N6" s="508"/>
      <c r="O6" s="514">
        <v>4.0636363636363635</v>
      </c>
      <c r="P6" s="514">
        <v>3.5090909090909088</v>
      </c>
      <c r="Q6" s="514">
        <v>2.8727272727272726</v>
      </c>
      <c r="R6" s="514">
        <v>2.4909090909090907</v>
      </c>
      <c r="S6" s="514">
        <v>2.418181818181818</v>
      </c>
      <c r="T6" s="534"/>
      <c r="U6" s="514">
        <v>3.9545454545454537</v>
      </c>
      <c r="V6" s="514">
        <v>3.3727272727272726</v>
      </c>
      <c r="W6" s="514">
        <v>2.8</v>
      </c>
      <c r="X6" s="514">
        <v>2.4</v>
      </c>
      <c r="Y6" s="514">
        <v>2.3818181818181818</v>
      </c>
      <c r="Z6" s="514"/>
      <c r="AA6" s="514"/>
      <c r="AB6" s="514"/>
      <c r="AC6" s="514"/>
      <c r="AD6" s="514"/>
      <c r="AE6" s="514"/>
      <c r="AF6" s="514"/>
      <c r="AG6" s="516" t="s">
        <v>406</v>
      </c>
      <c r="AH6" s="516" t="s">
        <v>407</v>
      </c>
      <c r="AI6" s="516">
        <v>3</v>
      </c>
      <c r="AJ6" s="516">
        <v>3</v>
      </c>
      <c r="AK6" s="517">
        <v>0.5</v>
      </c>
      <c r="AL6" s="517">
        <v>0.5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ht="13" customHeight="1" x14ac:dyDescent="0.15">
      <c r="A7"/>
      <c r="B7" s="577">
        <v>45140</v>
      </c>
      <c r="C7" s="469" t="s">
        <v>403</v>
      </c>
      <c r="D7" s="430" t="s">
        <v>912</v>
      </c>
      <c r="E7" s="511">
        <v>45108</v>
      </c>
      <c r="F7" s="512" t="s">
        <v>348</v>
      </c>
      <c r="G7" s="508" t="s">
        <v>1172</v>
      </c>
      <c r="H7" s="514">
        <v>87.6</v>
      </c>
      <c r="I7" s="513" t="s">
        <v>405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3.5</v>
      </c>
      <c r="P7" s="514">
        <v>3.2909090909090906</v>
      </c>
      <c r="Q7" s="514">
        <v>2.9</v>
      </c>
      <c r="R7" s="514">
        <v>2.7909090909090906</v>
      </c>
      <c r="S7" s="514">
        <v>2.7363636363636359</v>
      </c>
      <c r="T7" s="361"/>
      <c r="U7" s="514">
        <v>3.2909090909090906</v>
      </c>
      <c r="V7" s="514">
        <v>3.0090909090909088</v>
      </c>
      <c r="W7" s="514">
        <v>2.7363636363636359</v>
      </c>
      <c r="X7" s="514">
        <v>2.6818181818181817</v>
      </c>
      <c r="Y7" s="514">
        <v>2.627272727272727</v>
      </c>
      <c r="Z7" s="508"/>
      <c r="AA7" s="508"/>
      <c r="AB7" s="508"/>
      <c r="AC7" s="508"/>
      <c r="AD7" s="508"/>
      <c r="AE7" s="508"/>
      <c r="AF7" s="508"/>
      <c r="AG7" s="516" t="s">
        <v>406</v>
      </c>
      <c r="AH7" s="516" t="s">
        <v>407</v>
      </c>
      <c r="AI7" s="516">
        <v>3</v>
      </c>
      <c r="AJ7" s="516">
        <v>3</v>
      </c>
      <c r="AK7" s="517">
        <v>0.5</v>
      </c>
      <c r="AL7" s="517">
        <v>0.5</v>
      </c>
    </row>
    <row r="8" spans="1:51" ht="13" customHeight="1" x14ac:dyDescent="0.2">
      <c r="A8"/>
      <c r="B8" s="577">
        <v>45140</v>
      </c>
      <c r="C8" s="469" t="s">
        <v>403</v>
      </c>
      <c r="D8" s="430" t="s">
        <v>912</v>
      </c>
      <c r="E8" s="511">
        <v>45139</v>
      </c>
      <c r="F8" s="508" t="s">
        <v>889</v>
      </c>
      <c r="G8" s="508" t="s">
        <v>1172</v>
      </c>
      <c r="H8" s="514">
        <v>101.37272727272727</v>
      </c>
      <c r="I8" s="513" t="s">
        <v>405</v>
      </c>
      <c r="J8" s="535">
        <v>3000</v>
      </c>
      <c r="K8" s="535">
        <v>6000</v>
      </c>
      <c r="L8" s="535">
        <v>9000</v>
      </c>
      <c r="M8" s="535">
        <v>15000</v>
      </c>
      <c r="N8" s="508"/>
      <c r="O8" s="514">
        <v>4.5</v>
      </c>
      <c r="P8" s="514">
        <v>4.045454545454545</v>
      </c>
      <c r="Q8" s="514">
        <v>3.5727272727272728</v>
      </c>
      <c r="R8" s="514">
        <v>3.3545454545454541</v>
      </c>
      <c r="S8" s="514">
        <v>3.3</v>
      </c>
      <c r="T8" s="514"/>
      <c r="U8" s="514">
        <v>4.5</v>
      </c>
      <c r="V8" s="514">
        <v>4.045454545454545</v>
      </c>
      <c r="W8" s="514">
        <v>3.5727272727272728</v>
      </c>
      <c r="X8" s="514">
        <v>3.3545454545454541</v>
      </c>
      <c r="Y8" s="514">
        <v>3.3</v>
      </c>
      <c r="Z8" s="514"/>
      <c r="AA8" s="514"/>
      <c r="AB8" s="514"/>
      <c r="AC8" s="514"/>
      <c r="AD8" s="514"/>
      <c r="AE8" s="514"/>
      <c r="AF8" s="514"/>
      <c r="AG8" s="516" t="s">
        <v>406</v>
      </c>
      <c r="AH8" s="516" t="s">
        <v>407</v>
      </c>
      <c r="AI8" s="516">
        <v>3</v>
      </c>
      <c r="AJ8" s="516">
        <v>3</v>
      </c>
      <c r="AK8" s="536">
        <v>0.5</v>
      </c>
      <c r="AL8" s="536">
        <v>0.5</v>
      </c>
      <c r="AN8"/>
      <c r="AO8"/>
      <c r="AP8"/>
      <c r="AQ8"/>
    </row>
    <row r="9" spans="1:51" ht="13" customHeight="1" x14ac:dyDescent="0.2">
      <c r="A9"/>
      <c r="B9" s="577">
        <v>45140</v>
      </c>
      <c r="C9" s="469" t="s">
        <v>403</v>
      </c>
      <c r="D9" s="430" t="s">
        <v>912</v>
      </c>
      <c r="E9" s="511">
        <v>45108</v>
      </c>
      <c r="F9" s="512" t="s">
        <v>890</v>
      </c>
      <c r="G9" s="508" t="s">
        <v>1172</v>
      </c>
      <c r="H9" s="514">
        <v>86.718181818181819</v>
      </c>
      <c r="I9" s="513" t="s">
        <v>405</v>
      </c>
      <c r="J9" s="518">
        <v>6000</v>
      </c>
      <c r="K9" s="518">
        <v>6000</v>
      </c>
      <c r="L9" s="518">
        <v>6000</v>
      </c>
      <c r="M9" s="518">
        <v>6000</v>
      </c>
      <c r="N9" s="518"/>
      <c r="O9" s="514">
        <v>3.627272727272727</v>
      </c>
      <c r="P9" s="514">
        <v>0</v>
      </c>
      <c r="Q9" s="514">
        <v>0</v>
      </c>
      <c r="R9" s="514">
        <v>0</v>
      </c>
      <c r="S9" s="514">
        <v>2.4090909090909087</v>
      </c>
      <c r="T9" s="514"/>
      <c r="U9" s="514">
        <v>3.627272727272727</v>
      </c>
      <c r="V9" s="514">
        <v>0</v>
      </c>
      <c r="W9" s="514">
        <v>0</v>
      </c>
      <c r="X9" s="514">
        <v>0</v>
      </c>
      <c r="Y9" s="514">
        <v>2.4090909090909087</v>
      </c>
      <c r="Z9" s="514"/>
      <c r="AA9" s="514"/>
      <c r="AB9" s="514"/>
      <c r="AC9" s="514"/>
      <c r="AD9" s="514"/>
      <c r="AE9" s="514"/>
      <c r="AF9" s="514"/>
      <c r="AG9" s="516" t="s">
        <v>1008</v>
      </c>
      <c r="AH9" s="516"/>
      <c r="AI9" s="516">
        <v>3</v>
      </c>
      <c r="AJ9" s="516">
        <v>3</v>
      </c>
      <c r="AK9" s="536">
        <v>0.5</v>
      </c>
      <c r="AL9" s="536">
        <v>0.5</v>
      </c>
      <c r="AN9"/>
      <c r="AO9"/>
      <c r="AP9"/>
      <c r="AQ9"/>
    </row>
    <row r="10" spans="1:51" ht="13" customHeight="1" x14ac:dyDescent="0.15">
      <c r="A10"/>
      <c r="B10" s="577">
        <v>45140</v>
      </c>
      <c r="C10" s="469" t="s">
        <v>403</v>
      </c>
      <c r="D10" s="430" t="s">
        <v>912</v>
      </c>
      <c r="E10" s="511">
        <v>45108</v>
      </c>
      <c r="F10" s="512" t="s">
        <v>871</v>
      </c>
      <c r="G10" s="508" t="s">
        <v>1172</v>
      </c>
      <c r="H10" s="514">
        <v>87.6</v>
      </c>
      <c r="I10" s="513" t="s">
        <v>405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514">
        <v>3.5</v>
      </c>
      <c r="P10" s="514">
        <v>3.2909090909090906</v>
      </c>
      <c r="Q10" s="514">
        <v>2.9</v>
      </c>
      <c r="R10" s="514">
        <v>2.7909090909090906</v>
      </c>
      <c r="S10" s="514">
        <v>2.7363636363636359</v>
      </c>
      <c r="T10" s="361"/>
      <c r="U10" s="514">
        <v>3.2909090909090906</v>
      </c>
      <c r="V10" s="514">
        <v>3.0090909090909088</v>
      </c>
      <c r="W10" s="514">
        <v>2.7363636363636359</v>
      </c>
      <c r="X10" s="514">
        <v>2.6818181818181817</v>
      </c>
      <c r="Y10" s="514">
        <v>2.627272727272727</v>
      </c>
      <c r="Z10" s="508"/>
      <c r="AA10" s="508"/>
      <c r="AB10" s="508"/>
      <c r="AC10" s="508"/>
      <c r="AD10" s="508"/>
      <c r="AE10" s="508"/>
      <c r="AF10" s="508"/>
      <c r="AG10" s="516" t="s">
        <v>406</v>
      </c>
      <c r="AH10" s="516" t="s">
        <v>407</v>
      </c>
      <c r="AI10" s="516">
        <v>3</v>
      </c>
      <c r="AJ10" s="516">
        <v>3</v>
      </c>
      <c r="AK10" s="517">
        <v>0.5</v>
      </c>
      <c r="AL10" s="517">
        <v>0.5</v>
      </c>
    </row>
    <row r="11" spans="1:51" ht="13" customHeight="1" x14ac:dyDescent="0.2">
      <c r="A11"/>
      <c r="B11" s="577">
        <v>45140</v>
      </c>
      <c r="C11" s="469" t="s">
        <v>403</v>
      </c>
      <c r="D11" s="430" t="s">
        <v>912</v>
      </c>
      <c r="E11" s="511">
        <v>45108</v>
      </c>
      <c r="F11" s="512" t="s">
        <v>404</v>
      </c>
      <c r="G11" s="508" t="s">
        <v>1172</v>
      </c>
      <c r="H11" s="514">
        <v>81.881818181818176</v>
      </c>
      <c r="I11" s="513" t="s">
        <v>405</v>
      </c>
      <c r="J11" s="508">
        <v>3000</v>
      </c>
      <c r="K11" s="471">
        <v>6000</v>
      </c>
      <c r="L11" s="471">
        <v>9000</v>
      </c>
      <c r="M11" s="471">
        <v>15000</v>
      </c>
      <c r="N11" s="508"/>
      <c r="O11" s="514">
        <v>3.6636363636363636</v>
      </c>
      <c r="P11" s="514">
        <v>3.2818181818181813</v>
      </c>
      <c r="Q11" s="514">
        <v>2.8272727272727267</v>
      </c>
      <c r="R11" s="514">
        <v>2.5727272727272728</v>
      </c>
      <c r="S11" s="514">
        <v>2.5090909090909088</v>
      </c>
      <c r="T11" s="514"/>
      <c r="U11" s="514">
        <v>3.6636363636363636</v>
      </c>
      <c r="V11" s="514">
        <v>3.2818181818181813</v>
      </c>
      <c r="W11" s="514">
        <v>2.8272727272727267</v>
      </c>
      <c r="X11" s="514">
        <v>2.5727272727272728</v>
      </c>
      <c r="Y11" s="514">
        <v>2.5090909090909088</v>
      </c>
      <c r="Z11" s="514"/>
      <c r="AA11" s="534"/>
      <c r="AB11" s="534"/>
      <c r="AC11" s="534"/>
      <c r="AD11" s="534"/>
      <c r="AE11" s="534"/>
      <c r="AF11" s="514"/>
      <c r="AG11" s="516" t="s">
        <v>1008</v>
      </c>
      <c r="AH11" s="516"/>
      <c r="AI11" s="516">
        <v>3</v>
      </c>
      <c r="AJ11" s="516">
        <v>3</v>
      </c>
      <c r="AK11" s="536">
        <v>0.5</v>
      </c>
      <c r="AL11" s="536">
        <v>0.5</v>
      </c>
      <c r="AN11"/>
      <c r="AO11"/>
      <c r="AP11"/>
    </row>
    <row r="12" spans="1:51" ht="13" customHeight="1" x14ac:dyDescent="0.15">
      <c r="A12"/>
      <c r="B12" s="577">
        <v>45140</v>
      </c>
      <c r="C12" s="469" t="s">
        <v>403</v>
      </c>
      <c r="D12" s="430" t="s">
        <v>912</v>
      </c>
      <c r="E12" s="511">
        <v>45108</v>
      </c>
      <c r="F12" s="512" t="s">
        <v>2</v>
      </c>
      <c r="G12" s="508" t="s">
        <v>1172</v>
      </c>
      <c r="H12" s="514">
        <v>80</v>
      </c>
      <c r="I12" s="513" t="s">
        <v>405</v>
      </c>
      <c r="J12" s="430">
        <v>6000</v>
      </c>
      <c r="K12" s="430">
        <v>6000</v>
      </c>
      <c r="L12" s="430">
        <v>6000</v>
      </c>
      <c r="M12" s="430">
        <v>6000</v>
      </c>
      <c r="N12" s="430"/>
      <c r="O12" s="514">
        <v>5.1999999999999993</v>
      </c>
      <c r="P12" s="514">
        <v>0</v>
      </c>
      <c r="Q12" s="514">
        <v>0</v>
      </c>
      <c r="R12" s="514">
        <v>0</v>
      </c>
      <c r="S12" s="514">
        <v>5</v>
      </c>
      <c r="T12" s="361"/>
      <c r="U12" s="514">
        <v>4.9272727272727268</v>
      </c>
      <c r="V12" s="514">
        <v>0</v>
      </c>
      <c r="W12" s="514">
        <v>0</v>
      </c>
      <c r="X12" s="514">
        <v>0</v>
      </c>
      <c r="Y12" s="514">
        <v>5</v>
      </c>
      <c r="Z12" s="508"/>
      <c r="AA12" s="508"/>
      <c r="AB12" s="508"/>
      <c r="AC12" s="508"/>
      <c r="AD12" s="508"/>
      <c r="AE12" s="508"/>
      <c r="AF12" s="508"/>
      <c r="AG12" s="516" t="s">
        <v>406</v>
      </c>
      <c r="AH12" s="516" t="s">
        <v>407</v>
      </c>
      <c r="AI12" s="516">
        <v>3</v>
      </c>
      <c r="AJ12" s="516">
        <v>3</v>
      </c>
      <c r="AK12" s="517">
        <v>0.5</v>
      </c>
      <c r="AL12" s="517">
        <v>0.5</v>
      </c>
    </row>
    <row r="13" spans="1:51" ht="13" customHeight="1" x14ac:dyDescent="0.15">
      <c r="A13"/>
      <c r="B13" s="577">
        <v>45140</v>
      </c>
      <c r="C13" s="469" t="s">
        <v>403</v>
      </c>
      <c r="D13" s="430" t="s">
        <v>912</v>
      </c>
      <c r="E13" s="351">
        <v>44973</v>
      </c>
      <c r="F13" s="508" t="s">
        <v>4</v>
      </c>
      <c r="G13" s="508" t="s">
        <v>1172</v>
      </c>
      <c r="H13" s="514">
        <v>103.93636363636362</v>
      </c>
      <c r="I13" s="513"/>
      <c r="J13" s="508"/>
      <c r="K13" s="508"/>
      <c r="L13" s="508"/>
      <c r="M13" s="508"/>
      <c r="N13" s="508"/>
      <c r="O13" s="514">
        <v>3.5272727272727269</v>
      </c>
      <c r="P13" s="514">
        <v>0</v>
      </c>
      <c r="Q13" s="514">
        <v>0</v>
      </c>
      <c r="R13" s="514">
        <v>0</v>
      </c>
      <c r="S13" s="514">
        <v>0</v>
      </c>
      <c r="T13" s="361"/>
      <c r="U13" s="514">
        <v>3.5272727272727269</v>
      </c>
      <c r="V13" s="514">
        <v>0</v>
      </c>
      <c r="W13" s="514">
        <v>0</v>
      </c>
      <c r="X13" s="514">
        <v>0</v>
      </c>
      <c r="Y13" s="514">
        <v>0</v>
      </c>
      <c r="Z13" s="355"/>
      <c r="AA13" s="355"/>
      <c r="AB13" s="508"/>
      <c r="AC13" s="508"/>
      <c r="AD13" s="508"/>
      <c r="AE13" s="508"/>
      <c r="AF13" s="508"/>
      <c r="AG13" s="516" t="s">
        <v>406</v>
      </c>
      <c r="AH13" s="516" t="s">
        <v>407</v>
      </c>
      <c r="AI13" s="516">
        <v>3</v>
      </c>
      <c r="AJ13" s="516">
        <v>3</v>
      </c>
      <c r="AK13" s="517">
        <v>0.5</v>
      </c>
      <c r="AL13" s="517">
        <v>0.5</v>
      </c>
    </row>
    <row r="14" spans="1:51" ht="13" customHeight="1" x14ac:dyDescent="0.15">
      <c r="A14"/>
      <c r="B14" s="577">
        <v>45140</v>
      </c>
      <c r="C14" s="469" t="s">
        <v>403</v>
      </c>
      <c r="D14" s="430" t="s">
        <v>912</v>
      </c>
      <c r="E14" s="351">
        <v>45122</v>
      </c>
      <c r="F14" s="430" t="s">
        <v>1028</v>
      </c>
      <c r="G14" s="508" t="s">
        <v>1172</v>
      </c>
      <c r="H14" s="514">
        <v>84</v>
      </c>
      <c r="I14" s="470" t="s">
        <v>405</v>
      </c>
      <c r="J14" s="508">
        <v>3000</v>
      </c>
      <c r="K14" s="508">
        <v>7500</v>
      </c>
      <c r="L14" s="508">
        <v>7500</v>
      </c>
      <c r="M14" s="508">
        <v>7500</v>
      </c>
      <c r="N14" s="508"/>
      <c r="O14" s="514">
        <v>4.8999999999999995</v>
      </c>
      <c r="P14" s="514">
        <v>4.3</v>
      </c>
      <c r="Q14" s="514">
        <v>0</v>
      </c>
      <c r="R14" s="514">
        <v>0</v>
      </c>
      <c r="S14" s="514">
        <v>3.5</v>
      </c>
      <c r="T14" s="361"/>
      <c r="U14" s="514">
        <v>4.8999999999999995</v>
      </c>
      <c r="V14" s="514">
        <v>4.3</v>
      </c>
      <c r="W14" s="514">
        <v>0</v>
      </c>
      <c r="X14" s="514">
        <v>0</v>
      </c>
      <c r="Y14" s="514">
        <v>3.5</v>
      </c>
      <c r="Z14" s="355"/>
      <c r="AA14" s="355"/>
      <c r="AB14" s="508"/>
      <c r="AC14" s="508"/>
      <c r="AD14" s="508"/>
      <c r="AE14" s="508"/>
      <c r="AF14" s="508"/>
      <c r="AG14" s="472" t="s">
        <v>1008</v>
      </c>
      <c r="AH14" s="516"/>
      <c r="AI14" s="516">
        <v>3</v>
      </c>
      <c r="AJ14" s="516">
        <v>3</v>
      </c>
      <c r="AK14" s="517">
        <v>0.5</v>
      </c>
      <c r="AL14" s="517">
        <v>0.5</v>
      </c>
      <c r="AM14" s="432" t="s">
        <v>1259</v>
      </c>
    </row>
    <row r="15" spans="1:51" ht="13" customHeight="1" x14ac:dyDescent="0.15">
      <c r="A15"/>
      <c r="B15" s="577">
        <v>45140</v>
      </c>
      <c r="C15" s="469" t="s">
        <v>403</v>
      </c>
      <c r="D15" s="430" t="s">
        <v>912</v>
      </c>
      <c r="E15" s="511">
        <v>45108</v>
      </c>
      <c r="F15" s="430" t="s">
        <v>1171</v>
      </c>
      <c r="G15" s="508" t="s">
        <v>1172</v>
      </c>
      <c r="H15" s="514">
        <v>107</v>
      </c>
      <c r="I15" s="470" t="s">
        <v>405</v>
      </c>
      <c r="J15" s="535">
        <v>3000</v>
      </c>
      <c r="K15" s="535">
        <v>6000</v>
      </c>
      <c r="L15" s="535">
        <v>9000</v>
      </c>
      <c r="M15" s="535">
        <v>15000</v>
      </c>
      <c r="N15" s="508"/>
      <c r="O15" s="514">
        <v>3.7999999999999994</v>
      </c>
      <c r="P15" s="514">
        <v>3.7</v>
      </c>
      <c r="Q15" s="514">
        <v>3.5999999999999996</v>
      </c>
      <c r="R15" s="514">
        <v>3.4727272727272722</v>
      </c>
      <c r="S15" s="514">
        <v>3.1999999999999997</v>
      </c>
      <c r="T15" s="529"/>
      <c r="U15" s="514">
        <v>3.5999999999999996</v>
      </c>
      <c r="V15" s="514">
        <v>2.9999999999999996</v>
      </c>
      <c r="W15" s="514">
        <v>2.9</v>
      </c>
      <c r="X15" s="514">
        <v>2.7</v>
      </c>
      <c r="Y15" s="514">
        <v>2.5</v>
      </c>
      <c r="Z15" s="355"/>
      <c r="AA15" s="355"/>
      <c r="AB15" s="508"/>
      <c r="AC15" s="508"/>
      <c r="AD15" s="508"/>
      <c r="AE15" s="508"/>
      <c r="AF15" s="508"/>
      <c r="AG15" s="472" t="s">
        <v>406</v>
      </c>
      <c r="AH15" s="516" t="s">
        <v>407</v>
      </c>
      <c r="AI15" s="516">
        <v>3</v>
      </c>
      <c r="AJ15" s="516">
        <v>3</v>
      </c>
      <c r="AK15" s="517">
        <v>0.5</v>
      </c>
      <c r="AL15" s="517">
        <v>0.5</v>
      </c>
    </row>
    <row r="16" spans="1:51" ht="13" customHeight="1" x14ac:dyDescent="0.15">
      <c r="A16"/>
      <c r="B16" s="577">
        <v>45140</v>
      </c>
      <c r="C16" s="469" t="s">
        <v>13</v>
      </c>
      <c r="D16" s="430" t="s">
        <v>912</v>
      </c>
      <c r="E16" s="351">
        <v>44927</v>
      </c>
      <c r="F16" s="430" t="s">
        <v>1241</v>
      </c>
      <c r="G16" s="508" t="s">
        <v>16</v>
      </c>
      <c r="H16" s="514">
        <v>104.99999999999999</v>
      </c>
      <c r="I16" s="470" t="s">
        <v>405</v>
      </c>
      <c r="J16" s="535">
        <v>15000</v>
      </c>
      <c r="K16" s="535">
        <v>15000</v>
      </c>
      <c r="L16" s="535">
        <v>15000</v>
      </c>
      <c r="M16" s="535">
        <v>15000</v>
      </c>
      <c r="N16" s="508"/>
      <c r="O16" s="514">
        <v>5.0999999999999996</v>
      </c>
      <c r="P16" s="514">
        <v>0</v>
      </c>
      <c r="Q16" s="514">
        <v>0</v>
      </c>
      <c r="R16" s="514">
        <v>0</v>
      </c>
      <c r="S16" s="514">
        <v>3.5999999999999996</v>
      </c>
      <c r="T16" s="361"/>
      <c r="U16" s="514">
        <v>4.2</v>
      </c>
      <c r="V16" s="514">
        <v>0</v>
      </c>
      <c r="W16" s="514">
        <v>0</v>
      </c>
      <c r="X16" s="514">
        <v>0</v>
      </c>
      <c r="Y16" s="514">
        <v>2.9999999999999996</v>
      </c>
      <c r="Z16" s="355"/>
      <c r="AA16" s="355"/>
      <c r="AB16" s="508"/>
      <c r="AC16" s="508"/>
      <c r="AD16" s="508"/>
      <c r="AE16" s="508"/>
      <c r="AF16" s="508"/>
      <c r="AG16" s="472" t="s">
        <v>406</v>
      </c>
      <c r="AH16" s="516" t="s">
        <v>19</v>
      </c>
      <c r="AI16" s="516">
        <v>3</v>
      </c>
      <c r="AJ16" s="516">
        <v>3</v>
      </c>
      <c r="AK16" s="517">
        <v>0.5</v>
      </c>
      <c r="AL16" s="517">
        <v>0.5</v>
      </c>
    </row>
    <row r="17" spans="1:46" ht="13" customHeight="1" x14ac:dyDescent="0.2">
      <c r="A17"/>
      <c r="B17" s="577">
        <v>45140</v>
      </c>
      <c r="C17" s="510" t="s">
        <v>403</v>
      </c>
      <c r="D17" s="430" t="s">
        <v>930</v>
      </c>
      <c r="E17" s="511">
        <v>45108</v>
      </c>
      <c r="F17" s="512" t="s">
        <v>872</v>
      </c>
      <c r="G17" s="508" t="s">
        <v>1172</v>
      </c>
      <c r="H17" s="514">
        <v>86.627272727272725</v>
      </c>
      <c r="I17" s="513" t="s">
        <v>405</v>
      </c>
      <c r="J17" s="535">
        <v>3000</v>
      </c>
      <c r="K17" s="535">
        <v>6000</v>
      </c>
      <c r="L17" s="535">
        <v>9000</v>
      </c>
      <c r="M17" s="535">
        <v>15000</v>
      </c>
      <c r="N17" s="508"/>
      <c r="O17" s="514">
        <v>3.8727272727272721</v>
      </c>
      <c r="P17" s="514">
        <v>3.4181818181818175</v>
      </c>
      <c r="Q17" s="514">
        <v>2.754545454545454</v>
      </c>
      <c r="R17" s="514">
        <v>2.2636363636363637</v>
      </c>
      <c r="S17" s="514">
        <v>2.1999999999999997</v>
      </c>
      <c r="T17" s="534"/>
      <c r="U17" s="514">
        <v>3.627272727272727</v>
      </c>
      <c r="V17" s="514">
        <v>3.1727272727272728</v>
      </c>
      <c r="W17" s="514">
        <v>2.5999999999999996</v>
      </c>
      <c r="X17" s="514">
        <v>2.1999999999999997</v>
      </c>
      <c r="Y17" s="514">
        <v>1.918181818181818</v>
      </c>
      <c r="Z17" s="534"/>
      <c r="AA17" s="534"/>
      <c r="AB17" s="534"/>
      <c r="AC17" s="534"/>
      <c r="AD17" s="534"/>
      <c r="AE17" s="534"/>
      <c r="AF17" s="534"/>
      <c r="AG17" s="516" t="s">
        <v>406</v>
      </c>
      <c r="AH17" s="516" t="s">
        <v>407</v>
      </c>
      <c r="AI17" s="516">
        <v>3</v>
      </c>
      <c r="AJ17" s="516">
        <v>3</v>
      </c>
      <c r="AK17" s="536">
        <v>0.5</v>
      </c>
      <c r="AL17" s="536">
        <v>0.5</v>
      </c>
      <c r="AM17" s="432" t="s">
        <v>1251</v>
      </c>
      <c r="AN17"/>
      <c r="AO17"/>
      <c r="AP17"/>
      <c r="AQ17"/>
      <c r="AR17"/>
      <c r="AS17"/>
      <c r="AT17"/>
    </row>
    <row r="18" spans="1:46" ht="13" customHeight="1" x14ac:dyDescent="0.15">
      <c r="A18"/>
      <c r="B18" s="577">
        <v>45140</v>
      </c>
      <c r="C18" s="510" t="s">
        <v>403</v>
      </c>
      <c r="D18" s="430" t="s">
        <v>930</v>
      </c>
      <c r="E18" s="511">
        <v>45109</v>
      </c>
      <c r="F18" s="512" t="s">
        <v>884</v>
      </c>
      <c r="G18" s="508" t="s">
        <v>1172</v>
      </c>
      <c r="H18" s="514">
        <v>70.872727272727261</v>
      </c>
      <c r="I18" s="513" t="s">
        <v>405</v>
      </c>
      <c r="J18" s="518">
        <v>3000</v>
      </c>
      <c r="K18" s="518">
        <v>6000</v>
      </c>
      <c r="L18" s="518">
        <v>6000</v>
      </c>
      <c r="M18" s="518">
        <v>6000</v>
      </c>
      <c r="N18" s="508"/>
      <c r="O18" s="514">
        <v>4</v>
      </c>
      <c r="P18" s="514">
        <v>3.5363636363636362</v>
      </c>
      <c r="Q18" s="514">
        <v>0</v>
      </c>
      <c r="R18" s="514">
        <v>0</v>
      </c>
      <c r="S18" s="514">
        <v>2.7727272727272725</v>
      </c>
      <c r="T18" s="529"/>
      <c r="U18" s="514">
        <v>3.836363636363636</v>
      </c>
      <c r="V18" s="514">
        <v>3.3818181818181818</v>
      </c>
      <c r="W18" s="514">
        <v>0</v>
      </c>
      <c r="X18" s="514">
        <v>0</v>
      </c>
      <c r="Y18" s="514">
        <v>2.7727272727272725</v>
      </c>
      <c r="Z18" s="515"/>
      <c r="AA18" s="515"/>
      <c r="AB18" s="515"/>
      <c r="AC18" s="515"/>
      <c r="AD18" s="515"/>
      <c r="AE18" s="515"/>
      <c r="AF18" s="515"/>
      <c r="AG18" s="516" t="s">
        <v>406</v>
      </c>
      <c r="AH18" s="516" t="s">
        <v>407</v>
      </c>
      <c r="AI18" s="516">
        <v>3</v>
      </c>
      <c r="AJ18" s="516">
        <v>3</v>
      </c>
      <c r="AK18" s="517">
        <v>0.5</v>
      </c>
      <c r="AL18" s="517">
        <v>0.5</v>
      </c>
      <c r="AM18" s="432" t="s">
        <v>921</v>
      </c>
    </row>
    <row r="19" spans="1:46" ht="13" customHeight="1" x14ac:dyDescent="0.15">
      <c r="A19"/>
      <c r="B19" s="577">
        <v>45140</v>
      </c>
      <c r="C19" s="510" t="s">
        <v>403</v>
      </c>
      <c r="D19" s="430" t="s">
        <v>930</v>
      </c>
      <c r="E19" s="511">
        <v>45108</v>
      </c>
      <c r="F19" s="512" t="s">
        <v>886</v>
      </c>
      <c r="G19" s="508" t="s">
        <v>1172</v>
      </c>
      <c r="H19" s="514">
        <v>87.999999999999986</v>
      </c>
      <c r="I19" s="513" t="s">
        <v>405</v>
      </c>
      <c r="J19" s="508">
        <v>3000</v>
      </c>
      <c r="K19" s="508">
        <v>6000</v>
      </c>
      <c r="L19" s="508">
        <v>9000</v>
      </c>
      <c r="M19" s="576">
        <v>15000</v>
      </c>
      <c r="N19" s="508"/>
      <c r="O19" s="514">
        <v>5.1909090909090905</v>
      </c>
      <c r="P19" s="514">
        <v>4.8090909090909086</v>
      </c>
      <c r="Q19" s="514">
        <v>4.4272727272727268</v>
      </c>
      <c r="R19" s="514">
        <v>4.2636363636363637</v>
      </c>
      <c r="S19" s="514">
        <v>4.209090909090909</v>
      </c>
      <c r="T19" s="361"/>
      <c r="U19" s="514">
        <v>4.5</v>
      </c>
      <c r="V19" s="514">
        <v>4.172727272727272</v>
      </c>
      <c r="W19" s="514">
        <v>3.836363636363636</v>
      </c>
      <c r="X19" s="514">
        <v>3.7</v>
      </c>
      <c r="Y19" s="514">
        <v>3.6636363636363636</v>
      </c>
      <c r="Z19" s="508"/>
      <c r="AA19" s="508"/>
      <c r="AB19" s="508"/>
      <c r="AC19" s="508"/>
      <c r="AD19" s="508"/>
      <c r="AE19" s="508"/>
      <c r="AF19" s="508"/>
      <c r="AG19" s="516" t="s">
        <v>406</v>
      </c>
      <c r="AH19" s="516" t="s">
        <v>407</v>
      </c>
      <c r="AI19" s="516">
        <v>3</v>
      </c>
      <c r="AJ19" s="516">
        <v>3</v>
      </c>
      <c r="AK19" s="517">
        <v>0.5</v>
      </c>
      <c r="AL19" s="517">
        <v>0.5</v>
      </c>
      <c r="AM19" s="432" t="s">
        <v>1257</v>
      </c>
    </row>
    <row r="20" spans="1:46" ht="13" customHeight="1" x14ac:dyDescent="0.15">
      <c r="A20"/>
      <c r="B20" s="577">
        <v>45140</v>
      </c>
      <c r="C20" s="469" t="s">
        <v>403</v>
      </c>
      <c r="D20" s="430" t="s">
        <v>930</v>
      </c>
      <c r="E20" s="351">
        <v>45019</v>
      </c>
      <c r="F20" s="449" t="s">
        <v>887</v>
      </c>
      <c r="G20" s="430" t="s">
        <v>1172</v>
      </c>
      <c r="H20" s="514">
        <v>84.418181818181807</v>
      </c>
      <c r="I20" s="470" t="s">
        <v>405</v>
      </c>
      <c r="J20" s="471">
        <v>3000</v>
      </c>
      <c r="K20" s="471">
        <v>6000</v>
      </c>
      <c r="L20" s="471">
        <v>9000</v>
      </c>
      <c r="M20" s="471">
        <v>15000</v>
      </c>
      <c r="N20" s="430"/>
      <c r="O20" s="514">
        <v>4.081818181818182</v>
      </c>
      <c r="P20" s="514">
        <v>3.5090909090909088</v>
      </c>
      <c r="Q20" s="514">
        <v>2.9363636363636361</v>
      </c>
      <c r="R20" s="514">
        <v>2.8</v>
      </c>
      <c r="S20" s="514">
        <v>2.7272727272727271</v>
      </c>
      <c r="T20" s="361"/>
      <c r="U20" s="514">
        <v>3.836363636363636</v>
      </c>
      <c r="V20" s="514">
        <v>3.3454545454545452</v>
      </c>
      <c r="W20" s="514">
        <v>2.8636363636363633</v>
      </c>
      <c r="X20" s="514">
        <v>2.7636363636363632</v>
      </c>
      <c r="Y20" s="514">
        <v>2.7</v>
      </c>
      <c r="Z20" s="430"/>
      <c r="AA20" s="430"/>
      <c r="AB20" s="430"/>
      <c r="AC20" s="430"/>
      <c r="AD20" s="430"/>
      <c r="AE20" s="430"/>
      <c r="AF20" s="430"/>
      <c r="AG20" s="472" t="s">
        <v>406</v>
      </c>
      <c r="AH20" s="472" t="s">
        <v>407</v>
      </c>
      <c r="AI20" s="472">
        <v>3</v>
      </c>
      <c r="AJ20" s="472">
        <v>3</v>
      </c>
      <c r="AK20" s="473">
        <v>0.5</v>
      </c>
      <c r="AL20" s="473">
        <v>0.5</v>
      </c>
    </row>
    <row r="21" spans="1:46" ht="13" customHeight="1" x14ac:dyDescent="0.15">
      <c r="A21"/>
      <c r="B21" s="577">
        <v>45140</v>
      </c>
      <c r="C21" s="510" t="s">
        <v>13</v>
      </c>
      <c r="D21" s="430" t="s">
        <v>930</v>
      </c>
      <c r="E21" s="511">
        <v>44958</v>
      </c>
      <c r="F21" s="512" t="s">
        <v>22</v>
      </c>
      <c r="G21" s="508" t="s">
        <v>1172</v>
      </c>
      <c r="H21" s="514">
        <v>99.581818181818178</v>
      </c>
      <c r="I21" s="513" t="s">
        <v>405</v>
      </c>
      <c r="J21" s="535">
        <v>3000</v>
      </c>
      <c r="K21" s="535">
        <v>6000</v>
      </c>
      <c r="L21" s="535">
        <v>9000</v>
      </c>
      <c r="M21" s="535">
        <v>15000</v>
      </c>
      <c r="N21" s="508"/>
      <c r="O21" s="514">
        <v>4.1454545454545446</v>
      </c>
      <c r="P21" s="514">
        <v>3.4454545454545453</v>
      </c>
      <c r="Q21" s="514">
        <v>2.8272727272727267</v>
      </c>
      <c r="R21" s="514">
        <v>2.5727272727272728</v>
      </c>
      <c r="S21" s="514">
        <v>2.3909090909090907</v>
      </c>
      <c r="T21" s="534"/>
      <c r="U21" s="514">
        <v>3.9</v>
      </c>
      <c r="V21" s="514">
        <v>3.2818181818181813</v>
      </c>
      <c r="W21" s="514">
        <v>2.6636363636363636</v>
      </c>
      <c r="X21" s="514">
        <v>2.4727272727272727</v>
      </c>
      <c r="Y21" s="514">
        <v>2.3454545454545452</v>
      </c>
      <c r="Z21" s="514"/>
      <c r="AA21" s="514"/>
      <c r="AB21" s="514"/>
      <c r="AC21" s="514"/>
      <c r="AD21" s="514"/>
      <c r="AE21" s="514"/>
      <c r="AF21" s="514"/>
      <c r="AG21" s="516" t="s">
        <v>406</v>
      </c>
      <c r="AH21" s="516" t="s">
        <v>407</v>
      </c>
      <c r="AI21" s="516">
        <v>3</v>
      </c>
      <c r="AJ21" s="516">
        <v>3</v>
      </c>
      <c r="AK21" s="517">
        <v>0.5</v>
      </c>
      <c r="AL21" s="517">
        <v>0.5</v>
      </c>
      <c r="AN21"/>
      <c r="AO21"/>
    </row>
    <row r="22" spans="1:46" ht="13" customHeight="1" x14ac:dyDescent="0.15">
      <c r="A22"/>
      <c r="B22" s="577">
        <v>45140</v>
      </c>
      <c r="C22" s="469" t="s">
        <v>403</v>
      </c>
      <c r="D22" s="430" t="s">
        <v>930</v>
      </c>
      <c r="E22" s="511">
        <v>45108</v>
      </c>
      <c r="F22" s="512" t="s">
        <v>348</v>
      </c>
      <c r="G22" s="508" t="s">
        <v>1172</v>
      </c>
      <c r="H22" s="514">
        <v>87.6</v>
      </c>
      <c r="I22" s="513" t="s">
        <v>405</v>
      </c>
      <c r="J22" s="508">
        <v>3000</v>
      </c>
      <c r="K22" s="508">
        <v>6000</v>
      </c>
      <c r="L22" s="508">
        <v>9000</v>
      </c>
      <c r="M22" s="508">
        <v>15000</v>
      </c>
      <c r="N22" s="508"/>
      <c r="O22" s="514">
        <v>3.5</v>
      </c>
      <c r="P22" s="514">
        <v>3.2909090909090906</v>
      </c>
      <c r="Q22" s="514">
        <v>2.9</v>
      </c>
      <c r="R22" s="514">
        <v>2.7909090909090906</v>
      </c>
      <c r="S22" s="514">
        <v>2.7363636363636359</v>
      </c>
      <c r="T22" s="361"/>
      <c r="U22" s="514">
        <v>3.2909090909090906</v>
      </c>
      <c r="V22" s="514">
        <v>3.0090909090909088</v>
      </c>
      <c r="W22" s="514">
        <v>2.7363636363636359</v>
      </c>
      <c r="X22" s="514">
        <v>2.6818181818181817</v>
      </c>
      <c r="Y22" s="514">
        <v>2.627272727272727</v>
      </c>
      <c r="Z22" s="508"/>
      <c r="AA22" s="508"/>
      <c r="AB22" s="508"/>
      <c r="AC22" s="508"/>
      <c r="AD22" s="508"/>
      <c r="AE22" s="508"/>
      <c r="AF22" s="508"/>
      <c r="AG22" s="516" t="s">
        <v>406</v>
      </c>
      <c r="AH22" s="516" t="s">
        <v>407</v>
      </c>
      <c r="AI22" s="516">
        <v>3</v>
      </c>
      <c r="AJ22" s="516">
        <v>3</v>
      </c>
      <c r="AK22" s="517">
        <v>0.5</v>
      </c>
      <c r="AL22" s="517">
        <v>0.5</v>
      </c>
    </row>
    <row r="23" spans="1:46" ht="13" customHeight="1" x14ac:dyDescent="0.2">
      <c r="A23"/>
      <c r="B23" s="577">
        <v>45140</v>
      </c>
      <c r="C23" s="469" t="s">
        <v>403</v>
      </c>
      <c r="D23" s="430" t="s">
        <v>930</v>
      </c>
      <c r="E23" s="511">
        <v>45139</v>
      </c>
      <c r="F23" s="508" t="s">
        <v>889</v>
      </c>
      <c r="G23" s="508" t="s">
        <v>1172</v>
      </c>
      <c r="H23" s="514">
        <v>101.37272727272727</v>
      </c>
      <c r="I23" s="513" t="s">
        <v>405</v>
      </c>
      <c r="J23" s="535">
        <v>3000</v>
      </c>
      <c r="K23" s="535">
        <v>6000</v>
      </c>
      <c r="L23" s="535">
        <v>9000</v>
      </c>
      <c r="M23" s="535">
        <v>15000</v>
      </c>
      <c r="N23" s="508"/>
      <c r="O23" s="514">
        <v>4.5</v>
      </c>
      <c r="P23" s="514">
        <v>4.045454545454545</v>
      </c>
      <c r="Q23" s="514">
        <v>3.5727272727272728</v>
      </c>
      <c r="R23" s="514">
        <v>3.3545454545454541</v>
      </c>
      <c r="S23" s="514">
        <v>3.3</v>
      </c>
      <c r="T23" s="514"/>
      <c r="U23" s="514">
        <v>4.5</v>
      </c>
      <c r="V23" s="514">
        <v>4.045454545454545</v>
      </c>
      <c r="W23" s="514">
        <v>3.5727272727272728</v>
      </c>
      <c r="X23" s="514">
        <v>3.3545454545454541</v>
      </c>
      <c r="Y23" s="514">
        <v>3.3</v>
      </c>
      <c r="Z23" s="514"/>
      <c r="AA23" s="514"/>
      <c r="AB23" s="514"/>
      <c r="AC23" s="514"/>
      <c r="AD23" s="514"/>
      <c r="AE23" s="514"/>
      <c r="AF23" s="514"/>
      <c r="AG23" s="516" t="s">
        <v>406</v>
      </c>
      <c r="AH23" s="516" t="s">
        <v>407</v>
      </c>
      <c r="AI23" s="516">
        <v>3</v>
      </c>
      <c r="AJ23" s="516">
        <v>3</v>
      </c>
      <c r="AK23" s="536">
        <v>0.5</v>
      </c>
      <c r="AL23" s="536">
        <v>0.5</v>
      </c>
      <c r="AN23"/>
      <c r="AO23"/>
      <c r="AP23"/>
      <c r="AQ23"/>
      <c r="AR23"/>
    </row>
    <row r="24" spans="1:46" ht="13" customHeight="1" x14ac:dyDescent="0.2">
      <c r="A24"/>
      <c r="B24" s="577">
        <v>45140</v>
      </c>
      <c r="C24" s="469" t="s">
        <v>403</v>
      </c>
      <c r="D24" s="430" t="s">
        <v>930</v>
      </c>
      <c r="E24" s="511">
        <v>45108</v>
      </c>
      <c r="F24" s="512" t="s">
        <v>890</v>
      </c>
      <c r="G24" s="508" t="s">
        <v>1172</v>
      </c>
      <c r="H24" s="514">
        <v>86.718181818181819</v>
      </c>
      <c r="I24" s="513" t="s">
        <v>405</v>
      </c>
      <c r="J24" s="518">
        <v>6000</v>
      </c>
      <c r="K24" s="518">
        <v>6000</v>
      </c>
      <c r="L24" s="518">
        <v>6000</v>
      </c>
      <c r="M24" s="518">
        <v>6000</v>
      </c>
      <c r="N24" s="518"/>
      <c r="O24" s="514">
        <v>3.627272727272727</v>
      </c>
      <c r="P24" s="514">
        <v>0</v>
      </c>
      <c r="Q24" s="514">
        <v>0</v>
      </c>
      <c r="R24" s="514">
        <v>0</v>
      </c>
      <c r="S24" s="514">
        <v>2.4090909090909087</v>
      </c>
      <c r="T24" s="514"/>
      <c r="U24" s="514">
        <v>3.627272727272727</v>
      </c>
      <c r="V24" s="514">
        <v>0</v>
      </c>
      <c r="W24" s="514">
        <v>0</v>
      </c>
      <c r="X24" s="514">
        <v>0</v>
      </c>
      <c r="Y24" s="514">
        <v>2.4090909090909087</v>
      </c>
      <c r="Z24" s="514"/>
      <c r="AA24" s="514"/>
      <c r="AB24" s="514"/>
      <c r="AC24" s="514"/>
      <c r="AD24" s="514"/>
      <c r="AE24" s="514"/>
      <c r="AF24" s="514"/>
      <c r="AG24" s="516" t="s">
        <v>1008</v>
      </c>
      <c r="AH24" s="516"/>
      <c r="AI24" s="516">
        <v>3</v>
      </c>
      <c r="AJ24" s="516">
        <v>3</v>
      </c>
      <c r="AK24" s="536">
        <v>0.5</v>
      </c>
      <c r="AL24" s="536">
        <v>0.5</v>
      </c>
      <c r="AN24"/>
      <c r="AO24"/>
      <c r="AP24"/>
      <c r="AQ24"/>
    </row>
    <row r="25" spans="1:46" ht="13" customHeight="1" x14ac:dyDescent="0.15">
      <c r="A25"/>
      <c r="B25" s="577">
        <v>45140</v>
      </c>
      <c r="C25" s="469" t="s">
        <v>403</v>
      </c>
      <c r="D25" s="430" t="s">
        <v>930</v>
      </c>
      <c r="E25" s="511">
        <v>45108</v>
      </c>
      <c r="F25" s="512" t="s">
        <v>871</v>
      </c>
      <c r="G25" s="508" t="s">
        <v>1172</v>
      </c>
      <c r="H25" s="514">
        <v>87.6</v>
      </c>
      <c r="I25" s="513" t="s">
        <v>405</v>
      </c>
      <c r="J25" s="471">
        <v>3000</v>
      </c>
      <c r="K25" s="471">
        <v>6000</v>
      </c>
      <c r="L25" s="471">
        <v>9000</v>
      </c>
      <c r="M25" s="471">
        <v>15000</v>
      </c>
      <c r="N25" s="430"/>
      <c r="O25" s="514">
        <v>3.5</v>
      </c>
      <c r="P25" s="514">
        <v>3.2909090909090906</v>
      </c>
      <c r="Q25" s="514">
        <v>2.9</v>
      </c>
      <c r="R25" s="514">
        <v>2.7909090909090906</v>
      </c>
      <c r="S25" s="514">
        <v>2.7363636363636359</v>
      </c>
      <c r="T25" s="361"/>
      <c r="U25" s="514">
        <v>3.2909090909090906</v>
      </c>
      <c r="V25" s="514">
        <v>3.0090909090909088</v>
      </c>
      <c r="W25" s="514">
        <v>2.7363636363636359</v>
      </c>
      <c r="X25" s="514">
        <v>2.6818181818181817</v>
      </c>
      <c r="Y25" s="514">
        <v>2.627272727272727</v>
      </c>
      <c r="Z25" s="508"/>
      <c r="AA25" s="508"/>
      <c r="AB25" s="508"/>
      <c r="AC25" s="508"/>
      <c r="AD25" s="508"/>
      <c r="AE25" s="508"/>
      <c r="AF25" s="508"/>
      <c r="AG25" s="516" t="s">
        <v>406</v>
      </c>
      <c r="AH25" s="516" t="s">
        <v>407</v>
      </c>
      <c r="AI25" s="516">
        <v>3</v>
      </c>
      <c r="AJ25" s="516">
        <v>3</v>
      </c>
      <c r="AK25" s="517">
        <v>0.5</v>
      </c>
      <c r="AL25" s="517">
        <v>0.5</v>
      </c>
    </row>
    <row r="26" spans="1:46" ht="13" customHeight="1" x14ac:dyDescent="0.2">
      <c r="A26"/>
      <c r="B26" s="577">
        <v>45140</v>
      </c>
      <c r="C26" s="469" t="s">
        <v>403</v>
      </c>
      <c r="D26" s="430" t="s">
        <v>930</v>
      </c>
      <c r="E26" s="511">
        <v>45108</v>
      </c>
      <c r="F26" s="512" t="s">
        <v>404</v>
      </c>
      <c r="G26" s="508" t="s">
        <v>1172</v>
      </c>
      <c r="H26" s="514">
        <v>81.881818181818176</v>
      </c>
      <c r="I26" s="513" t="s">
        <v>405</v>
      </c>
      <c r="J26" s="508">
        <v>3000</v>
      </c>
      <c r="K26" s="471">
        <v>6000</v>
      </c>
      <c r="L26" s="471">
        <v>9000</v>
      </c>
      <c r="M26" s="471">
        <v>15000</v>
      </c>
      <c r="N26" s="508"/>
      <c r="O26" s="514">
        <v>3.6636363636363636</v>
      </c>
      <c r="P26" s="514">
        <v>3.2818181818181813</v>
      </c>
      <c r="Q26" s="514">
        <v>2.8272727272727267</v>
      </c>
      <c r="R26" s="514">
        <v>2.5727272727272728</v>
      </c>
      <c r="S26" s="514">
        <v>2.5090909090909088</v>
      </c>
      <c r="T26" s="514"/>
      <c r="U26" s="514">
        <v>3.6636363636363636</v>
      </c>
      <c r="V26" s="514">
        <v>3.2818181818181813</v>
      </c>
      <c r="W26" s="514">
        <v>2.8272727272727267</v>
      </c>
      <c r="X26" s="514">
        <v>2.5727272727272728</v>
      </c>
      <c r="Y26" s="514">
        <v>2.5090909090909088</v>
      </c>
      <c r="Z26" s="514"/>
      <c r="AA26" s="534"/>
      <c r="AB26" s="534"/>
      <c r="AC26" s="534"/>
      <c r="AD26" s="534"/>
      <c r="AE26" s="534"/>
      <c r="AF26" s="514"/>
      <c r="AG26" s="516" t="s">
        <v>1008</v>
      </c>
      <c r="AH26" s="516"/>
      <c r="AI26" s="516">
        <v>3</v>
      </c>
      <c r="AJ26" s="516">
        <v>3</v>
      </c>
      <c r="AK26" s="536">
        <v>0.5</v>
      </c>
      <c r="AL26" s="536">
        <v>0.5</v>
      </c>
      <c r="AN26"/>
      <c r="AO26"/>
      <c r="AP26"/>
    </row>
    <row r="27" spans="1:46" ht="13" customHeight="1" x14ac:dyDescent="0.15">
      <c r="A27"/>
      <c r="B27" s="577">
        <v>45140</v>
      </c>
      <c r="C27" s="469" t="s">
        <v>403</v>
      </c>
      <c r="D27" s="430" t="s">
        <v>930</v>
      </c>
      <c r="E27" s="511">
        <v>45108</v>
      </c>
      <c r="F27" s="512" t="s">
        <v>2</v>
      </c>
      <c r="G27" s="508" t="s">
        <v>1172</v>
      </c>
      <c r="H27" s="514">
        <v>80</v>
      </c>
      <c r="I27" s="513" t="s">
        <v>405</v>
      </c>
      <c r="J27" s="430">
        <v>6000</v>
      </c>
      <c r="K27" s="430">
        <v>6000</v>
      </c>
      <c r="L27" s="430">
        <v>6000</v>
      </c>
      <c r="M27" s="430">
        <v>6000</v>
      </c>
      <c r="N27" s="430"/>
      <c r="O27" s="514">
        <v>5.1999999999999993</v>
      </c>
      <c r="P27" s="514">
        <v>0</v>
      </c>
      <c r="Q27" s="514">
        <v>0</v>
      </c>
      <c r="R27" s="514">
        <v>0</v>
      </c>
      <c r="S27" s="514">
        <v>5</v>
      </c>
      <c r="T27" s="361"/>
      <c r="U27" s="514">
        <v>4.9272727272727268</v>
      </c>
      <c r="V27" s="514">
        <v>0</v>
      </c>
      <c r="W27" s="514">
        <v>0</v>
      </c>
      <c r="X27" s="514">
        <v>0</v>
      </c>
      <c r="Y27" s="514">
        <v>5</v>
      </c>
      <c r="Z27" s="508"/>
      <c r="AA27" s="508"/>
      <c r="AB27" s="508"/>
      <c r="AC27" s="508"/>
      <c r="AD27" s="508"/>
      <c r="AE27" s="508"/>
      <c r="AF27" s="508"/>
      <c r="AG27" s="516" t="s">
        <v>406</v>
      </c>
      <c r="AH27" s="516" t="s">
        <v>407</v>
      </c>
      <c r="AI27" s="516">
        <v>3</v>
      </c>
      <c r="AJ27" s="516">
        <v>3</v>
      </c>
      <c r="AK27" s="517">
        <v>0.5</v>
      </c>
      <c r="AL27" s="517">
        <v>0.5</v>
      </c>
    </row>
    <row r="28" spans="1:46" ht="13" customHeight="1" x14ac:dyDescent="0.15">
      <c r="A28"/>
      <c r="B28" s="577">
        <v>45140</v>
      </c>
      <c r="C28" s="469" t="s">
        <v>403</v>
      </c>
      <c r="D28" s="430" t="s">
        <v>930</v>
      </c>
      <c r="E28" s="351">
        <v>44973</v>
      </c>
      <c r="F28" s="508" t="s">
        <v>4</v>
      </c>
      <c r="G28" s="508" t="s">
        <v>1172</v>
      </c>
      <c r="H28" s="514">
        <v>103.93636363636362</v>
      </c>
      <c r="I28" s="513"/>
      <c r="J28" s="508"/>
      <c r="K28" s="508"/>
      <c r="L28" s="508"/>
      <c r="M28" s="508"/>
      <c r="N28" s="508"/>
      <c r="O28" s="514">
        <v>3.5272727272727269</v>
      </c>
      <c r="P28" s="514">
        <v>0</v>
      </c>
      <c r="Q28" s="514">
        <v>0</v>
      </c>
      <c r="R28" s="514">
        <v>0</v>
      </c>
      <c r="S28" s="514">
        <v>0</v>
      </c>
      <c r="T28" s="361"/>
      <c r="U28" s="514">
        <v>3.5272727272727269</v>
      </c>
      <c r="V28" s="514">
        <v>0</v>
      </c>
      <c r="W28" s="514">
        <v>0</v>
      </c>
      <c r="X28" s="514">
        <v>0</v>
      </c>
      <c r="Y28" s="514">
        <v>0</v>
      </c>
      <c r="Z28" s="355"/>
      <c r="AA28" s="355"/>
      <c r="AB28" s="508"/>
      <c r="AC28" s="508"/>
      <c r="AD28" s="508"/>
      <c r="AE28" s="508"/>
      <c r="AF28" s="508"/>
      <c r="AG28" s="516" t="s">
        <v>406</v>
      </c>
      <c r="AH28" s="516" t="s">
        <v>407</v>
      </c>
      <c r="AI28" s="516">
        <v>3</v>
      </c>
      <c r="AJ28" s="516">
        <v>3</v>
      </c>
      <c r="AK28" s="517">
        <v>0.5</v>
      </c>
      <c r="AL28" s="517">
        <v>0.5</v>
      </c>
    </row>
    <row r="29" spans="1:46" ht="13" customHeight="1" x14ac:dyDescent="0.15">
      <c r="A29"/>
      <c r="B29" s="577">
        <v>45140</v>
      </c>
      <c r="C29" s="469" t="s">
        <v>403</v>
      </c>
      <c r="D29" s="430" t="s">
        <v>930</v>
      </c>
      <c r="E29" s="351">
        <v>45122</v>
      </c>
      <c r="F29" s="430" t="s">
        <v>1028</v>
      </c>
      <c r="G29" s="508" t="s">
        <v>1172</v>
      </c>
      <c r="H29" s="514">
        <v>84</v>
      </c>
      <c r="I29" s="470" t="s">
        <v>405</v>
      </c>
      <c r="J29" s="508">
        <v>3000</v>
      </c>
      <c r="K29" s="508">
        <v>7500</v>
      </c>
      <c r="L29" s="508">
        <v>7500</v>
      </c>
      <c r="M29" s="508">
        <v>7500</v>
      </c>
      <c r="N29" s="508"/>
      <c r="O29" s="514">
        <v>4.8999999999999995</v>
      </c>
      <c r="P29" s="514">
        <v>4.3</v>
      </c>
      <c r="Q29" s="514">
        <v>0</v>
      </c>
      <c r="R29" s="514">
        <v>0</v>
      </c>
      <c r="S29" s="514">
        <v>3.5</v>
      </c>
      <c r="T29" s="361"/>
      <c r="U29" s="514">
        <v>4.8999999999999995</v>
      </c>
      <c r="V29" s="514">
        <v>4.3</v>
      </c>
      <c r="W29" s="514">
        <v>0</v>
      </c>
      <c r="X29" s="514">
        <v>0</v>
      </c>
      <c r="Y29" s="514">
        <v>3.5</v>
      </c>
      <c r="Z29" s="355"/>
      <c r="AA29" s="355"/>
      <c r="AB29" s="508"/>
      <c r="AC29" s="508"/>
      <c r="AD29" s="508"/>
      <c r="AE29" s="508"/>
      <c r="AF29" s="508"/>
      <c r="AG29" s="472" t="s">
        <v>1008</v>
      </c>
      <c r="AH29" s="516"/>
      <c r="AI29" s="516">
        <v>3</v>
      </c>
      <c r="AJ29" s="516">
        <v>3</v>
      </c>
      <c r="AK29" s="517">
        <v>0.5</v>
      </c>
      <c r="AL29" s="517">
        <v>0.5</v>
      </c>
    </row>
    <row r="30" spans="1:46" ht="13" customHeight="1" x14ac:dyDescent="0.15">
      <c r="A30"/>
      <c r="B30" s="577">
        <v>45140</v>
      </c>
      <c r="C30" s="469" t="s">
        <v>403</v>
      </c>
      <c r="D30" s="430" t="s">
        <v>930</v>
      </c>
      <c r="E30" s="511">
        <v>45108</v>
      </c>
      <c r="F30" s="430" t="s">
        <v>1171</v>
      </c>
      <c r="G30" s="508" t="s">
        <v>1172</v>
      </c>
      <c r="H30" s="514">
        <v>107</v>
      </c>
      <c r="I30" s="470" t="s">
        <v>405</v>
      </c>
      <c r="J30" s="535">
        <v>3000</v>
      </c>
      <c r="K30" s="535">
        <v>6000</v>
      </c>
      <c r="L30" s="535">
        <v>9000</v>
      </c>
      <c r="M30" s="535">
        <v>15000</v>
      </c>
      <c r="N30" s="508"/>
      <c r="O30" s="514">
        <v>3.7999999999999994</v>
      </c>
      <c r="P30" s="514">
        <v>3.7</v>
      </c>
      <c r="Q30" s="514">
        <v>3.5999999999999996</v>
      </c>
      <c r="R30" s="514">
        <v>3.4727272727272722</v>
      </c>
      <c r="S30" s="514">
        <v>3.1999999999999997</v>
      </c>
      <c r="T30" s="529"/>
      <c r="U30" s="514">
        <v>3.5999999999999996</v>
      </c>
      <c r="V30" s="514">
        <v>2.9999999999999996</v>
      </c>
      <c r="W30" s="514">
        <v>2.9</v>
      </c>
      <c r="X30" s="514">
        <v>2.7</v>
      </c>
      <c r="Y30" s="514">
        <v>2.5</v>
      </c>
      <c r="Z30" s="355"/>
      <c r="AA30" s="355"/>
      <c r="AB30" s="508"/>
      <c r="AC30" s="508"/>
      <c r="AD30" s="508"/>
      <c r="AE30" s="508"/>
      <c r="AF30" s="508"/>
      <c r="AG30" s="516" t="s">
        <v>406</v>
      </c>
      <c r="AH30" s="516" t="s">
        <v>407</v>
      </c>
      <c r="AI30" s="516">
        <v>3</v>
      </c>
      <c r="AJ30" s="516">
        <v>3</v>
      </c>
      <c r="AK30" s="517">
        <v>0.5</v>
      </c>
      <c r="AL30" s="517">
        <v>0.5</v>
      </c>
    </row>
    <row r="31" spans="1:46" ht="13" customHeight="1" x14ac:dyDescent="0.15">
      <c r="A31"/>
      <c r="B31" s="577">
        <v>45140</v>
      </c>
      <c r="C31" s="469" t="s">
        <v>13</v>
      </c>
      <c r="D31" s="430" t="s">
        <v>930</v>
      </c>
      <c r="E31" s="351">
        <v>44927</v>
      </c>
      <c r="F31" s="430" t="s">
        <v>1241</v>
      </c>
      <c r="G31" s="508" t="s">
        <v>16</v>
      </c>
      <c r="H31" s="514">
        <v>104.99999999999999</v>
      </c>
      <c r="I31" s="470" t="s">
        <v>405</v>
      </c>
      <c r="J31" s="535">
        <v>15000</v>
      </c>
      <c r="K31" s="535">
        <v>15000</v>
      </c>
      <c r="L31" s="535">
        <v>15000</v>
      </c>
      <c r="M31" s="535">
        <v>15000</v>
      </c>
      <c r="N31" s="508"/>
      <c r="O31" s="514">
        <v>5.0999999999999996</v>
      </c>
      <c r="P31" s="514">
        <v>0</v>
      </c>
      <c r="Q31" s="514">
        <v>0</v>
      </c>
      <c r="R31" s="514">
        <v>0</v>
      </c>
      <c r="S31" s="514">
        <v>3.5999999999999996</v>
      </c>
      <c r="T31" s="361"/>
      <c r="U31" s="514">
        <v>4.2</v>
      </c>
      <c r="V31" s="514">
        <v>0</v>
      </c>
      <c r="W31" s="514">
        <v>0</v>
      </c>
      <c r="X31" s="514">
        <v>0</v>
      </c>
      <c r="Y31" s="514">
        <v>2.9999999999999996</v>
      </c>
      <c r="Z31" s="355"/>
      <c r="AA31" s="355"/>
      <c r="AB31" s="508"/>
      <c r="AC31" s="508"/>
      <c r="AD31" s="508"/>
      <c r="AE31" s="508"/>
      <c r="AF31" s="508"/>
      <c r="AG31" s="516" t="s">
        <v>18</v>
      </c>
      <c r="AH31" s="516" t="s">
        <v>19</v>
      </c>
      <c r="AI31" s="516">
        <v>3</v>
      </c>
      <c r="AJ31" s="516">
        <v>3</v>
      </c>
      <c r="AK31" s="517">
        <v>0.5</v>
      </c>
      <c r="AL31" s="517">
        <v>0.5</v>
      </c>
    </row>
    <row r="32" spans="1:46" ht="13" customHeight="1" x14ac:dyDescent="0.2">
      <c r="A32"/>
      <c r="B32" s="577">
        <v>45140</v>
      </c>
      <c r="C32" s="510" t="s">
        <v>403</v>
      </c>
      <c r="D32" s="430" t="s">
        <v>933</v>
      </c>
      <c r="E32" s="511">
        <v>45108</v>
      </c>
      <c r="F32" s="512" t="s">
        <v>872</v>
      </c>
      <c r="G32" s="508" t="s">
        <v>1172</v>
      </c>
      <c r="H32" s="514">
        <v>89.2</v>
      </c>
      <c r="I32" s="513" t="s">
        <v>405</v>
      </c>
      <c r="J32" s="541">
        <v>1645</v>
      </c>
      <c r="K32" s="541">
        <v>3000</v>
      </c>
      <c r="L32" s="541">
        <v>3000</v>
      </c>
      <c r="M32" s="541">
        <v>3000</v>
      </c>
      <c r="N32" s="508"/>
      <c r="O32" s="514">
        <v>3.8909090909090907</v>
      </c>
      <c r="P32" s="514">
        <v>3.5909090909090908</v>
      </c>
      <c r="Q32" s="514">
        <v>0</v>
      </c>
      <c r="R32" s="514">
        <v>0</v>
      </c>
      <c r="S32" s="514">
        <v>2.8181818181818179</v>
      </c>
      <c r="T32" s="534"/>
      <c r="U32" s="514">
        <v>3.8909090909090907</v>
      </c>
      <c r="V32" s="514">
        <v>3.5909090909090908</v>
      </c>
      <c r="W32" s="514">
        <v>0</v>
      </c>
      <c r="X32" s="514">
        <v>0</v>
      </c>
      <c r="Y32" s="514">
        <v>2.8181818181818179</v>
      </c>
      <c r="Z32" s="534"/>
      <c r="AA32" s="534"/>
      <c r="AB32" s="534"/>
      <c r="AC32" s="534"/>
      <c r="AD32" s="534"/>
      <c r="AE32" s="534"/>
      <c r="AF32" s="534"/>
      <c r="AG32" s="516" t="s">
        <v>1008</v>
      </c>
      <c r="AH32" s="516"/>
      <c r="AI32" s="516">
        <v>3</v>
      </c>
      <c r="AJ32" s="516">
        <v>3</v>
      </c>
      <c r="AK32" s="536">
        <v>0.5</v>
      </c>
      <c r="AL32" s="536">
        <v>0.5</v>
      </c>
      <c r="AM32" s="432" t="s">
        <v>1253</v>
      </c>
    </row>
    <row r="33" spans="1:41" ht="13" customHeight="1" x14ac:dyDescent="0.15">
      <c r="A33"/>
      <c r="B33" s="577">
        <v>45140</v>
      </c>
      <c r="C33" s="510" t="s">
        <v>403</v>
      </c>
      <c r="D33" s="430" t="s">
        <v>933</v>
      </c>
      <c r="E33" s="511">
        <v>45109</v>
      </c>
      <c r="F33" s="512" t="s">
        <v>884</v>
      </c>
      <c r="G33" s="508" t="s">
        <v>1172</v>
      </c>
      <c r="H33" s="514">
        <v>82.563636363636348</v>
      </c>
      <c r="I33" s="513" t="s">
        <v>405</v>
      </c>
      <c r="J33" s="508">
        <v>1645</v>
      </c>
      <c r="K33" s="508">
        <v>3000</v>
      </c>
      <c r="L33" s="508">
        <v>3000</v>
      </c>
      <c r="M33" s="508">
        <v>3000</v>
      </c>
      <c r="N33" s="508"/>
      <c r="O33" s="514">
        <v>3.6818181818181812</v>
      </c>
      <c r="P33" s="514">
        <v>3.6818181818181812</v>
      </c>
      <c r="Q33" s="514">
        <v>0</v>
      </c>
      <c r="R33" s="514">
        <v>0</v>
      </c>
      <c r="S33" s="514">
        <v>3.2545454545454544</v>
      </c>
      <c r="T33" s="529"/>
      <c r="U33" s="514">
        <v>3.6818181818181812</v>
      </c>
      <c r="V33" s="514">
        <v>3.6818181818181812</v>
      </c>
      <c r="W33" s="514">
        <v>0</v>
      </c>
      <c r="X33" s="514">
        <v>0</v>
      </c>
      <c r="Y33" s="514">
        <v>3.2545454545454544</v>
      </c>
      <c r="Z33" s="515"/>
      <c r="AA33" s="515"/>
      <c r="AB33" s="515"/>
      <c r="AC33" s="515"/>
      <c r="AD33" s="515"/>
      <c r="AE33" s="515"/>
      <c r="AF33" s="515"/>
      <c r="AG33" s="472" t="s">
        <v>1008</v>
      </c>
      <c r="AH33" s="516"/>
      <c r="AI33" s="516">
        <v>3</v>
      </c>
      <c r="AJ33" s="516">
        <v>3</v>
      </c>
      <c r="AK33" s="517">
        <v>0.5</v>
      </c>
      <c r="AL33" s="517">
        <v>0.5</v>
      </c>
      <c r="AM33" s="432" t="s">
        <v>921</v>
      </c>
    </row>
    <row r="34" spans="1:41" customFormat="1" ht="13" customHeight="1" x14ac:dyDescent="0.15">
      <c r="B34" s="577">
        <v>45140</v>
      </c>
      <c r="C34" s="510" t="s">
        <v>403</v>
      </c>
      <c r="D34" s="430" t="s">
        <v>933</v>
      </c>
      <c r="E34" s="511">
        <v>45108</v>
      </c>
      <c r="F34" s="512" t="s">
        <v>886</v>
      </c>
      <c r="G34" s="508" t="s">
        <v>1172</v>
      </c>
      <c r="H34" s="514">
        <v>87.999999999999986</v>
      </c>
      <c r="I34" s="513" t="s">
        <v>405</v>
      </c>
      <c r="J34" s="508">
        <v>1645</v>
      </c>
      <c r="K34" s="508">
        <v>3000</v>
      </c>
      <c r="L34" s="508">
        <v>3000</v>
      </c>
      <c r="M34" s="508">
        <v>3000</v>
      </c>
      <c r="N34" s="508"/>
      <c r="O34" s="514">
        <v>5.0090909090909088</v>
      </c>
      <c r="P34" s="514">
        <v>4.4636363636363638</v>
      </c>
      <c r="Q34" s="514">
        <v>0</v>
      </c>
      <c r="R34" s="514">
        <v>0</v>
      </c>
      <c r="S34" s="514">
        <v>4.0636363636363635</v>
      </c>
      <c r="T34" s="361"/>
      <c r="U34" s="514">
        <v>5.0090909090909088</v>
      </c>
      <c r="V34" s="514">
        <v>4.4636363636363638</v>
      </c>
      <c r="W34" s="514">
        <v>0</v>
      </c>
      <c r="X34" s="514">
        <v>0</v>
      </c>
      <c r="Y34" s="514">
        <v>4.0636363636363635</v>
      </c>
      <c r="Z34" s="515"/>
      <c r="AA34" s="515"/>
      <c r="AB34" s="515"/>
      <c r="AC34" s="515"/>
      <c r="AD34" s="515"/>
      <c r="AE34" s="515"/>
      <c r="AF34" s="515"/>
      <c r="AG34" s="516" t="s">
        <v>1008</v>
      </c>
      <c r="AH34" s="516"/>
      <c r="AI34" s="516">
        <v>3</v>
      </c>
      <c r="AJ34" s="516">
        <v>3</v>
      </c>
      <c r="AK34" s="517">
        <v>0.5</v>
      </c>
      <c r="AL34" s="517">
        <v>0.5</v>
      </c>
      <c r="AM34" s="432"/>
      <c r="AN34" s="524"/>
      <c r="AO34" s="525"/>
    </row>
    <row r="35" spans="1:41" ht="13" customHeight="1" x14ac:dyDescent="0.15">
      <c r="A35"/>
      <c r="B35" s="577">
        <v>45140</v>
      </c>
      <c r="C35" s="469" t="s">
        <v>403</v>
      </c>
      <c r="D35" s="430" t="s">
        <v>933</v>
      </c>
      <c r="E35" s="351">
        <v>45019</v>
      </c>
      <c r="F35" s="449" t="s">
        <v>887</v>
      </c>
      <c r="G35" s="430" t="s">
        <v>1172</v>
      </c>
      <c r="H35" s="514">
        <v>88.918181818181807</v>
      </c>
      <c r="I35" s="470" t="s">
        <v>405</v>
      </c>
      <c r="J35" s="471">
        <v>1645</v>
      </c>
      <c r="K35" s="471">
        <v>3000</v>
      </c>
      <c r="L35" s="471">
        <v>3000</v>
      </c>
      <c r="M35" s="471">
        <v>3000</v>
      </c>
      <c r="N35" s="430"/>
      <c r="O35" s="514">
        <v>4.3727272727272721</v>
      </c>
      <c r="P35" s="514">
        <v>3.5545454545454542</v>
      </c>
      <c r="Q35" s="514">
        <v>0</v>
      </c>
      <c r="R35" s="514">
        <v>0</v>
      </c>
      <c r="S35" s="514">
        <v>3.0272727272727269</v>
      </c>
      <c r="T35" s="361"/>
      <c r="U35" s="514">
        <v>4.3727272727272721</v>
      </c>
      <c r="V35" s="514">
        <v>3.5545454545454542</v>
      </c>
      <c r="W35" s="514">
        <v>0</v>
      </c>
      <c r="X35" s="514">
        <v>0</v>
      </c>
      <c r="Y35" s="514">
        <v>3.0272727272727269</v>
      </c>
      <c r="Z35" s="554"/>
      <c r="AA35" s="554"/>
      <c r="AB35" s="554"/>
      <c r="AC35" s="554"/>
      <c r="AD35" s="554"/>
      <c r="AE35" s="554"/>
      <c r="AF35" s="554"/>
      <c r="AG35" s="472" t="s">
        <v>1008</v>
      </c>
      <c r="AH35" s="516"/>
      <c r="AI35" s="516">
        <v>3</v>
      </c>
      <c r="AJ35" s="516">
        <v>3</v>
      </c>
      <c r="AK35" s="517">
        <v>0.5</v>
      </c>
      <c r="AL35" s="517">
        <v>0.5</v>
      </c>
    </row>
    <row r="36" spans="1:41" ht="13" customHeight="1" x14ac:dyDescent="0.2">
      <c r="A36"/>
      <c r="B36" s="577">
        <v>45140</v>
      </c>
      <c r="C36" s="510" t="s">
        <v>13</v>
      </c>
      <c r="D36" s="430" t="s">
        <v>933</v>
      </c>
      <c r="E36" s="511">
        <v>44958</v>
      </c>
      <c r="F36" s="512" t="s">
        <v>22</v>
      </c>
      <c r="G36" s="508" t="s">
        <v>1172</v>
      </c>
      <c r="H36" s="514">
        <v>104.23636363636362</v>
      </c>
      <c r="I36" s="513" t="s">
        <v>913</v>
      </c>
      <c r="J36" s="541">
        <v>1645</v>
      </c>
      <c r="K36" s="541">
        <v>3000</v>
      </c>
      <c r="L36" s="541">
        <v>3000</v>
      </c>
      <c r="M36" s="541">
        <v>3000</v>
      </c>
      <c r="N36" s="508"/>
      <c r="O36" s="514">
        <v>4.5090909090909088</v>
      </c>
      <c r="P36" s="514">
        <v>3.5272727272727269</v>
      </c>
      <c r="Q36" s="514">
        <v>0</v>
      </c>
      <c r="R36" s="514">
        <v>0</v>
      </c>
      <c r="S36" s="514">
        <v>2.8363636363636364</v>
      </c>
      <c r="T36" s="534"/>
      <c r="U36" s="514">
        <v>4.5090909090909088</v>
      </c>
      <c r="V36" s="514">
        <v>3.5272727272727269</v>
      </c>
      <c r="W36" s="514">
        <v>0</v>
      </c>
      <c r="X36" s="514">
        <v>0</v>
      </c>
      <c r="Y36" s="514">
        <v>2.8363636363636364</v>
      </c>
      <c r="Z36" s="534"/>
      <c r="AA36" s="534"/>
      <c r="AB36" s="534"/>
      <c r="AC36" s="534"/>
      <c r="AD36" s="534"/>
      <c r="AE36" s="534"/>
      <c r="AF36" s="534"/>
      <c r="AG36" s="516" t="s">
        <v>1008</v>
      </c>
      <c r="AH36" s="508"/>
      <c r="AI36" s="516">
        <v>3</v>
      </c>
      <c r="AJ36" s="516">
        <v>3</v>
      </c>
      <c r="AK36" s="536">
        <v>0.5</v>
      </c>
      <c r="AL36" s="536">
        <v>0.5</v>
      </c>
      <c r="AN36"/>
      <c r="AO36"/>
    </row>
    <row r="37" spans="1:41" ht="13" customHeight="1" x14ac:dyDescent="0.15">
      <c r="A37"/>
      <c r="B37" s="577">
        <v>45140</v>
      </c>
      <c r="C37" s="469" t="s">
        <v>403</v>
      </c>
      <c r="D37" s="430" t="s">
        <v>933</v>
      </c>
      <c r="E37" s="511">
        <v>45108</v>
      </c>
      <c r="F37" s="512" t="s">
        <v>348</v>
      </c>
      <c r="G37" s="508" t="s">
        <v>1172</v>
      </c>
      <c r="H37" s="514">
        <v>87.6</v>
      </c>
      <c r="I37" s="513" t="s">
        <v>405</v>
      </c>
      <c r="J37" s="508">
        <v>1645</v>
      </c>
      <c r="K37" s="508">
        <v>3000</v>
      </c>
      <c r="L37" s="508">
        <v>3000</v>
      </c>
      <c r="M37" s="508">
        <v>3000</v>
      </c>
      <c r="N37" s="508"/>
      <c r="O37" s="514">
        <v>4</v>
      </c>
      <c r="P37" s="514">
        <v>3.3909090909090907</v>
      </c>
      <c r="Q37" s="514">
        <v>0</v>
      </c>
      <c r="R37" s="514">
        <v>0</v>
      </c>
      <c r="S37" s="514">
        <v>2.9</v>
      </c>
      <c r="T37" s="361"/>
      <c r="U37" s="514">
        <v>4</v>
      </c>
      <c r="V37" s="514">
        <v>3.3909090909090907</v>
      </c>
      <c r="W37" s="514">
        <v>0</v>
      </c>
      <c r="X37" s="514">
        <v>0</v>
      </c>
      <c r="Y37" s="514">
        <v>2.9</v>
      </c>
      <c r="Z37" s="515"/>
      <c r="AA37" s="515"/>
      <c r="AB37" s="515"/>
      <c r="AC37" s="515"/>
      <c r="AD37" s="515"/>
      <c r="AE37" s="515"/>
      <c r="AF37" s="515"/>
      <c r="AG37" s="516" t="s">
        <v>1008</v>
      </c>
      <c r="AH37" s="516"/>
      <c r="AI37" s="516">
        <v>3</v>
      </c>
      <c r="AJ37" s="516">
        <v>3</v>
      </c>
      <c r="AK37" s="517">
        <v>0.5</v>
      </c>
      <c r="AL37" s="517">
        <v>0.5</v>
      </c>
    </row>
    <row r="38" spans="1:41" ht="13" customHeight="1" x14ac:dyDescent="0.2">
      <c r="A38"/>
      <c r="B38" s="577">
        <v>45140</v>
      </c>
      <c r="C38" s="469" t="s">
        <v>403</v>
      </c>
      <c r="D38" s="430" t="s">
        <v>933</v>
      </c>
      <c r="E38" s="511">
        <v>45139</v>
      </c>
      <c r="F38" s="508" t="s">
        <v>889</v>
      </c>
      <c r="G38" s="508" t="s">
        <v>1172</v>
      </c>
      <c r="H38" s="514">
        <v>102.2181818181818</v>
      </c>
      <c r="I38" s="513" t="s">
        <v>405</v>
      </c>
      <c r="J38" s="541">
        <v>1645</v>
      </c>
      <c r="K38" s="541">
        <v>3000</v>
      </c>
      <c r="L38" s="541">
        <v>3000</v>
      </c>
      <c r="M38" s="541">
        <v>3000</v>
      </c>
      <c r="N38" s="508"/>
      <c r="O38" s="514">
        <v>4.9454545454545453</v>
      </c>
      <c r="P38" s="514">
        <v>4.209090909090909</v>
      </c>
      <c r="Q38" s="514">
        <v>0</v>
      </c>
      <c r="R38" s="514">
        <v>0</v>
      </c>
      <c r="S38" s="514">
        <v>3.6909090909090905</v>
      </c>
      <c r="T38" s="514"/>
      <c r="U38" s="514">
        <v>4.9454545454545453</v>
      </c>
      <c r="V38" s="514">
        <v>4.209090909090909</v>
      </c>
      <c r="W38" s="514">
        <v>0</v>
      </c>
      <c r="X38" s="514">
        <v>0</v>
      </c>
      <c r="Y38" s="514">
        <v>3.6909090909090905</v>
      </c>
      <c r="Z38" s="534"/>
      <c r="AA38" s="534"/>
      <c r="AB38" s="534"/>
      <c r="AC38" s="534"/>
      <c r="AD38" s="534"/>
      <c r="AE38" s="534"/>
      <c r="AF38" s="534"/>
      <c r="AG38" s="516" t="s">
        <v>1008</v>
      </c>
      <c r="AH38" s="516"/>
      <c r="AI38" s="516">
        <v>3</v>
      </c>
      <c r="AJ38" s="516">
        <v>3</v>
      </c>
      <c r="AK38" s="517">
        <v>0.5</v>
      </c>
      <c r="AL38" s="517">
        <v>0.5</v>
      </c>
    </row>
    <row r="39" spans="1:41" ht="13" customHeight="1" x14ac:dyDescent="0.2">
      <c r="A39"/>
      <c r="B39" s="577">
        <v>45140</v>
      </c>
      <c r="C39" s="469" t="s">
        <v>403</v>
      </c>
      <c r="D39" s="430" t="s">
        <v>933</v>
      </c>
      <c r="E39" s="511">
        <v>45108</v>
      </c>
      <c r="F39" s="512" t="s">
        <v>890</v>
      </c>
      <c r="G39" s="508" t="s">
        <v>1172</v>
      </c>
      <c r="H39" s="514">
        <v>82.381818181818176</v>
      </c>
      <c r="I39" s="513" t="s">
        <v>405</v>
      </c>
      <c r="J39" s="518">
        <v>6000</v>
      </c>
      <c r="K39" s="518">
        <v>12000</v>
      </c>
      <c r="L39" s="518">
        <v>12000</v>
      </c>
      <c r="M39" s="518">
        <v>12000</v>
      </c>
      <c r="N39" s="508"/>
      <c r="O39" s="514">
        <v>3.3272727272727272</v>
      </c>
      <c r="P39" s="514">
        <v>3.1999999999999997</v>
      </c>
      <c r="Q39" s="514">
        <v>0</v>
      </c>
      <c r="R39" s="514">
        <v>0</v>
      </c>
      <c r="S39" s="514">
        <v>2.7727272727272725</v>
      </c>
      <c r="T39" s="514"/>
      <c r="U39" s="514">
        <v>3.3272727272727272</v>
      </c>
      <c r="V39" s="514">
        <v>3.1999999999999997</v>
      </c>
      <c r="W39" s="514">
        <v>0</v>
      </c>
      <c r="X39" s="514">
        <v>0</v>
      </c>
      <c r="Y39" s="514">
        <v>2.7727272727272725</v>
      </c>
      <c r="Z39" s="534"/>
      <c r="AA39" s="534"/>
      <c r="AB39" s="534"/>
      <c r="AC39" s="534"/>
      <c r="AD39" s="534"/>
      <c r="AE39" s="534"/>
      <c r="AF39" s="534"/>
      <c r="AG39" s="516" t="s">
        <v>1008</v>
      </c>
      <c r="AH39" s="516"/>
      <c r="AI39" s="516">
        <v>3</v>
      </c>
      <c r="AJ39" s="516">
        <v>3</v>
      </c>
      <c r="AK39" s="536">
        <v>0.5</v>
      </c>
      <c r="AL39" s="536">
        <v>0.5</v>
      </c>
    </row>
    <row r="40" spans="1:41" ht="13" customHeight="1" x14ac:dyDescent="0.2">
      <c r="A40"/>
      <c r="B40" s="577">
        <v>45140</v>
      </c>
      <c r="C40" s="510" t="s">
        <v>403</v>
      </c>
      <c r="D40" s="430" t="s">
        <v>933</v>
      </c>
      <c r="E40" s="511">
        <v>45108</v>
      </c>
      <c r="F40" s="512" t="s">
        <v>871</v>
      </c>
      <c r="G40" s="508" t="s">
        <v>1172</v>
      </c>
      <c r="H40" s="514">
        <v>87.6</v>
      </c>
      <c r="I40" s="513" t="s">
        <v>405</v>
      </c>
      <c r="J40" s="541">
        <v>1645</v>
      </c>
      <c r="K40" s="541">
        <v>3000</v>
      </c>
      <c r="L40" s="541">
        <v>3000</v>
      </c>
      <c r="M40" s="541">
        <v>3000</v>
      </c>
      <c r="N40" s="508"/>
      <c r="O40" s="514">
        <v>4</v>
      </c>
      <c r="P40" s="514">
        <v>3.3909090909090907</v>
      </c>
      <c r="Q40" s="514">
        <v>0</v>
      </c>
      <c r="R40" s="514">
        <v>0</v>
      </c>
      <c r="S40" s="514">
        <v>2.9</v>
      </c>
      <c r="T40" s="361"/>
      <c r="U40" s="514">
        <v>4</v>
      </c>
      <c r="V40" s="514">
        <v>3.3909090909090907</v>
      </c>
      <c r="W40" s="514">
        <v>0</v>
      </c>
      <c r="X40" s="514">
        <v>0</v>
      </c>
      <c r="Y40" s="514">
        <v>2.9</v>
      </c>
      <c r="Z40" s="515"/>
      <c r="AA40" s="515"/>
      <c r="AB40" s="515"/>
      <c r="AC40" s="515"/>
      <c r="AD40" s="515"/>
      <c r="AE40" s="515"/>
      <c r="AF40" s="515"/>
      <c r="AG40" s="516" t="s">
        <v>1008</v>
      </c>
      <c r="AH40" s="516"/>
      <c r="AI40" s="516">
        <v>3</v>
      </c>
      <c r="AJ40" s="516">
        <v>3</v>
      </c>
      <c r="AK40" s="536">
        <v>0.5</v>
      </c>
      <c r="AL40" s="536">
        <v>0.5</v>
      </c>
    </row>
    <row r="41" spans="1:41" ht="13" customHeight="1" x14ac:dyDescent="0.2">
      <c r="A41"/>
      <c r="B41" s="577">
        <v>45140</v>
      </c>
      <c r="C41" s="469" t="s">
        <v>403</v>
      </c>
      <c r="D41" s="430" t="s">
        <v>933</v>
      </c>
      <c r="E41" s="511">
        <v>45108</v>
      </c>
      <c r="F41" s="512" t="s">
        <v>404</v>
      </c>
      <c r="G41" s="508" t="s">
        <v>1172</v>
      </c>
      <c r="H41" s="514">
        <v>80.163636363636357</v>
      </c>
      <c r="I41" s="513" t="s">
        <v>405</v>
      </c>
      <c r="J41" s="541">
        <v>1645</v>
      </c>
      <c r="K41" s="541">
        <v>3000</v>
      </c>
      <c r="L41" s="541">
        <v>3000</v>
      </c>
      <c r="M41" s="541">
        <v>3000</v>
      </c>
      <c r="N41" s="508"/>
      <c r="O41" s="514">
        <v>3.7999999999999994</v>
      </c>
      <c r="P41" s="514">
        <v>3.2636363636363632</v>
      </c>
      <c r="Q41" s="514">
        <v>0</v>
      </c>
      <c r="R41" s="514">
        <v>0</v>
      </c>
      <c r="S41" s="514">
        <v>2.7818181818181817</v>
      </c>
      <c r="T41" s="514"/>
      <c r="U41" s="514">
        <v>3.7999999999999994</v>
      </c>
      <c r="V41" s="514">
        <v>3.2636363636363632</v>
      </c>
      <c r="W41" s="514">
        <v>0</v>
      </c>
      <c r="X41" s="514">
        <v>0</v>
      </c>
      <c r="Y41" s="514">
        <v>2.7818181818181817</v>
      </c>
      <c r="Z41" s="534"/>
      <c r="AA41" s="534"/>
      <c r="AB41" s="534"/>
      <c r="AC41" s="534"/>
      <c r="AD41" s="534"/>
      <c r="AE41" s="534"/>
      <c r="AF41" s="534"/>
      <c r="AG41" s="516" t="s">
        <v>1008</v>
      </c>
      <c r="AH41" s="516"/>
      <c r="AI41" s="516">
        <v>3</v>
      </c>
      <c r="AJ41" s="516">
        <v>3</v>
      </c>
      <c r="AK41" s="536">
        <v>0.5</v>
      </c>
      <c r="AL41" s="536">
        <v>0.5</v>
      </c>
      <c r="AN41"/>
    </row>
    <row r="42" spans="1:41" ht="13" customHeight="1" x14ac:dyDescent="0.15">
      <c r="A42"/>
      <c r="B42" s="577">
        <v>45140</v>
      </c>
      <c r="C42" s="469" t="s">
        <v>403</v>
      </c>
      <c r="D42" s="430" t="s">
        <v>933</v>
      </c>
      <c r="E42" s="511">
        <v>45108</v>
      </c>
      <c r="F42" s="512" t="s">
        <v>2</v>
      </c>
      <c r="G42" s="508" t="s">
        <v>1172</v>
      </c>
      <c r="H42" s="514">
        <v>80</v>
      </c>
      <c r="I42" s="513" t="s">
        <v>405</v>
      </c>
      <c r="J42" s="508">
        <v>3000</v>
      </c>
      <c r="K42" s="508">
        <v>3000</v>
      </c>
      <c r="L42" s="508">
        <v>3000</v>
      </c>
      <c r="M42" s="508">
        <v>3000</v>
      </c>
      <c r="N42" s="508"/>
      <c r="O42" s="514">
        <v>5.6</v>
      </c>
      <c r="P42" s="514">
        <v>0</v>
      </c>
      <c r="Q42" s="514">
        <v>0</v>
      </c>
      <c r="R42" s="514">
        <v>0</v>
      </c>
      <c r="S42" s="514">
        <v>5</v>
      </c>
      <c r="T42" s="361"/>
      <c r="U42" s="514">
        <v>5.6</v>
      </c>
      <c r="V42" s="514">
        <v>0</v>
      </c>
      <c r="W42" s="514">
        <v>0</v>
      </c>
      <c r="X42" s="514">
        <v>0</v>
      </c>
      <c r="Y42" s="514">
        <v>5</v>
      </c>
      <c r="Z42" s="515"/>
      <c r="AA42" s="515"/>
      <c r="AB42" s="515"/>
      <c r="AC42" s="515"/>
      <c r="AD42" s="515"/>
      <c r="AE42" s="515"/>
      <c r="AF42" s="515"/>
      <c r="AG42" s="516" t="s">
        <v>1008</v>
      </c>
      <c r="AH42" s="516"/>
      <c r="AI42" s="516">
        <v>3</v>
      </c>
      <c r="AJ42" s="516">
        <v>3</v>
      </c>
      <c r="AK42" s="517">
        <v>0.5</v>
      </c>
      <c r="AL42" s="517">
        <v>0.5</v>
      </c>
    </row>
    <row r="43" spans="1:41" ht="13" customHeight="1" x14ac:dyDescent="0.15">
      <c r="A43"/>
      <c r="B43" s="577">
        <v>45140</v>
      </c>
      <c r="C43" s="469" t="s">
        <v>403</v>
      </c>
      <c r="D43" s="430" t="s">
        <v>933</v>
      </c>
      <c r="E43" s="351">
        <v>44973</v>
      </c>
      <c r="F43" s="508" t="s">
        <v>4</v>
      </c>
      <c r="G43" s="508" t="s">
        <v>1172</v>
      </c>
      <c r="H43" s="514">
        <v>97.509090909090901</v>
      </c>
      <c r="I43" s="513"/>
      <c r="J43" s="508"/>
      <c r="K43" s="508"/>
      <c r="L43" s="508"/>
      <c r="M43" s="508"/>
      <c r="N43" s="508"/>
      <c r="O43" s="514">
        <v>3.5</v>
      </c>
      <c r="P43" s="514">
        <v>0</v>
      </c>
      <c r="Q43" s="514">
        <v>0</v>
      </c>
      <c r="R43" s="514">
        <v>0</v>
      </c>
      <c r="S43" s="514">
        <v>0</v>
      </c>
      <c r="T43" s="361"/>
      <c r="U43" s="514">
        <v>3.5</v>
      </c>
      <c r="V43" s="514">
        <v>0</v>
      </c>
      <c r="W43" s="514">
        <v>0</v>
      </c>
      <c r="X43" s="514">
        <v>0</v>
      </c>
      <c r="Y43" s="514">
        <v>0</v>
      </c>
      <c r="Z43" s="515"/>
      <c r="AA43" s="515"/>
      <c r="AB43" s="515"/>
      <c r="AC43" s="515"/>
      <c r="AD43" s="515"/>
      <c r="AE43" s="515"/>
      <c r="AF43" s="515"/>
      <c r="AG43" s="516" t="s">
        <v>1008</v>
      </c>
      <c r="AH43" s="516"/>
      <c r="AI43" s="516">
        <v>3</v>
      </c>
      <c r="AJ43" s="516">
        <v>3</v>
      </c>
      <c r="AK43" s="517">
        <v>0.5</v>
      </c>
      <c r="AL43" s="517">
        <v>0.5</v>
      </c>
    </row>
    <row r="44" spans="1:41" ht="13" customHeight="1" x14ac:dyDescent="0.15">
      <c r="A44"/>
      <c r="B44" s="577">
        <v>45140</v>
      </c>
      <c r="C44" s="469" t="s">
        <v>403</v>
      </c>
      <c r="D44" s="430" t="s">
        <v>933</v>
      </c>
      <c r="E44" s="351">
        <v>45122</v>
      </c>
      <c r="F44" s="430" t="s">
        <v>1028</v>
      </c>
      <c r="G44" s="508" t="s">
        <v>1172</v>
      </c>
      <c r="H44" s="514">
        <v>84</v>
      </c>
      <c r="I44" s="470" t="s">
        <v>405</v>
      </c>
      <c r="J44" s="508">
        <v>1800</v>
      </c>
      <c r="K44" s="508">
        <v>4800</v>
      </c>
      <c r="L44" s="508">
        <v>4800</v>
      </c>
      <c r="M44" s="508">
        <v>4800</v>
      </c>
      <c r="N44" s="508"/>
      <c r="O44" s="514">
        <v>5.3</v>
      </c>
      <c r="P44" s="514">
        <v>4.6999999999999993</v>
      </c>
      <c r="Q44" s="514">
        <v>0</v>
      </c>
      <c r="R44" s="514">
        <v>0</v>
      </c>
      <c r="S44" s="514">
        <v>3.9</v>
      </c>
      <c r="T44" s="361"/>
      <c r="U44" s="514">
        <v>5.3</v>
      </c>
      <c r="V44" s="514">
        <v>4.6999999999999993</v>
      </c>
      <c r="W44" s="514">
        <v>0</v>
      </c>
      <c r="X44" s="514">
        <v>0</v>
      </c>
      <c r="Y44" s="514">
        <v>3.9</v>
      </c>
      <c r="Z44" s="555"/>
      <c r="AA44" s="555"/>
      <c r="AB44" s="515"/>
      <c r="AC44" s="515"/>
      <c r="AD44" s="515"/>
      <c r="AE44" s="515"/>
      <c r="AF44" s="515"/>
      <c r="AG44" s="472" t="s">
        <v>1008</v>
      </c>
      <c r="AH44" s="516"/>
      <c r="AI44" s="516">
        <v>3</v>
      </c>
      <c r="AJ44" s="516">
        <v>3</v>
      </c>
      <c r="AK44" s="517">
        <v>0.5</v>
      </c>
      <c r="AL44" s="517">
        <v>0.5</v>
      </c>
    </row>
    <row r="45" spans="1:41" ht="13" customHeight="1" x14ac:dyDescent="0.15">
      <c r="A45"/>
      <c r="B45" s="577">
        <v>45140</v>
      </c>
      <c r="C45" s="469" t="s">
        <v>403</v>
      </c>
      <c r="D45" s="430" t="s">
        <v>933</v>
      </c>
      <c r="E45" s="511">
        <v>45108</v>
      </c>
      <c r="F45" s="430" t="s">
        <v>1171</v>
      </c>
      <c r="G45" s="508" t="s">
        <v>1172</v>
      </c>
      <c r="H45" s="514">
        <v>109.99999999999999</v>
      </c>
      <c r="I45" s="470" t="s">
        <v>405</v>
      </c>
      <c r="J45" s="508">
        <v>1645</v>
      </c>
      <c r="K45" s="508">
        <v>3000</v>
      </c>
      <c r="L45" s="508">
        <v>3000</v>
      </c>
      <c r="M45" s="508">
        <v>3000</v>
      </c>
      <c r="N45" s="508"/>
      <c r="O45" s="514">
        <v>4</v>
      </c>
      <c r="P45" s="514">
        <v>3.8818181818181809</v>
      </c>
      <c r="Q45" s="514">
        <v>0</v>
      </c>
      <c r="R45" s="514">
        <v>0</v>
      </c>
      <c r="S45" s="514">
        <v>3.6090909090909089</v>
      </c>
      <c r="T45" s="361"/>
      <c r="U45" s="514">
        <v>4</v>
      </c>
      <c r="V45" s="514">
        <v>3.8818181818181809</v>
      </c>
      <c r="W45" s="514">
        <v>0</v>
      </c>
      <c r="X45" s="514">
        <v>0</v>
      </c>
      <c r="Y45" s="514">
        <v>3.6090909090909089</v>
      </c>
      <c r="Z45" s="515"/>
      <c r="AA45" s="515"/>
      <c r="AB45" s="515"/>
      <c r="AC45" s="515"/>
      <c r="AD45" s="515"/>
      <c r="AE45" s="515"/>
      <c r="AF45" s="515"/>
      <c r="AG45" s="516" t="s">
        <v>1008</v>
      </c>
      <c r="AH45" s="516"/>
      <c r="AI45" s="516">
        <v>3</v>
      </c>
      <c r="AJ45" s="516">
        <v>3</v>
      </c>
      <c r="AK45" s="517">
        <v>0.5</v>
      </c>
      <c r="AL45" s="517">
        <v>0.5</v>
      </c>
    </row>
    <row r="46" spans="1:41" ht="13" customHeight="1" x14ac:dyDescent="0.2">
      <c r="A46"/>
      <c r="B46" s="577">
        <v>45140</v>
      </c>
      <c r="C46" s="469" t="s">
        <v>13</v>
      </c>
      <c r="D46" s="430" t="s">
        <v>933</v>
      </c>
      <c r="E46" s="351">
        <v>44927</v>
      </c>
      <c r="F46" s="430" t="s">
        <v>1241</v>
      </c>
      <c r="G46" s="508" t="s">
        <v>16</v>
      </c>
      <c r="H46" s="514">
        <v>104.99999999999999</v>
      </c>
      <c r="I46" s="470" t="s">
        <v>405</v>
      </c>
      <c r="J46" s="535">
        <v>3000</v>
      </c>
      <c r="K46" s="541">
        <v>3000</v>
      </c>
      <c r="L46" s="541">
        <v>3000</v>
      </c>
      <c r="M46" s="541">
        <v>3000</v>
      </c>
      <c r="N46" s="508"/>
      <c r="O46" s="514">
        <v>5.3</v>
      </c>
      <c r="P46" s="514">
        <v>0</v>
      </c>
      <c r="Q46" s="514">
        <v>0</v>
      </c>
      <c r="R46" s="514">
        <v>0</v>
      </c>
      <c r="S46" s="514">
        <v>4.5999999999999996</v>
      </c>
      <c r="T46" s="361"/>
      <c r="U46" s="514">
        <v>5.3</v>
      </c>
      <c r="V46" s="514">
        <v>0</v>
      </c>
      <c r="W46" s="514">
        <v>0</v>
      </c>
      <c r="X46" s="514">
        <v>0</v>
      </c>
      <c r="Y46" s="514">
        <v>4.5999999999999996</v>
      </c>
      <c r="Z46" s="355"/>
      <c r="AA46" s="355"/>
      <c r="AB46" s="508"/>
      <c r="AC46" s="508"/>
      <c r="AD46" s="508"/>
      <c r="AE46" s="508"/>
      <c r="AF46" s="508"/>
      <c r="AG46" s="516" t="s">
        <v>23</v>
      </c>
      <c r="AH46" s="516"/>
      <c r="AI46" s="516">
        <v>3</v>
      </c>
      <c r="AJ46" s="516">
        <v>3</v>
      </c>
      <c r="AK46" s="517">
        <v>0.5</v>
      </c>
      <c r="AL46" s="517">
        <v>0.5</v>
      </c>
    </row>
    <row r="47" spans="1:41" ht="13" customHeight="1" x14ac:dyDescent="0.2">
      <c r="A47"/>
      <c r="B47" s="577">
        <v>45140</v>
      </c>
      <c r="C47" s="510" t="s">
        <v>403</v>
      </c>
      <c r="D47" s="430" t="s">
        <v>935</v>
      </c>
      <c r="E47" s="511">
        <v>45108</v>
      </c>
      <c r="F47" s="512" t="s">
        <v>872</v>
      </c>
      <c r="G47" s="508" t="s">
        <v>1172</v>
      </c>
      <c r="H47" s="514">
        <v>88.936363636363623</v>
      </c>
      <c r="I47" s="513" t="s">
        <v>405</v>
      </c>
      <c r="J47" s="541">
        <v>1645</v>
      </c>
      <c r="K47" s="541">
        <v>3000</v>
      </c>
      <c r="L47" s="541">
        <v>3000</v>
      </c>
      <c r="M47" s="541">
        <v>3000</v>
      </c>
      <c r="N47" s="508"/>
      <c r="O47" s="514">
        <v>4.0636363636363635</v>
      </c>
      <c r="P47" s="514">
        <v>3.8727272727272721</v>
      </c>
      <c r="Q47" s="514">
        <v>0</v>
      </c>
      <c r="R47" s="514">
        <v>0</v>
      </c>
      <c r="S47" s="514">
        <v>2.627272727272727</v>
      </c>
      <c r="T47" s="534"/>
      <c r="U47" s="514">
        <v>4.0636363636363635</v>
      </c>
      <c r="V47" s="514">
        <v>3.8727272727272721</v>
      </c>
      <c r="W47" s="514">
        <v>0</v>
      </c>
      <c r="X47" s="514">
        <v>0</v>
      </c>
      <c r="Y47" s="514">
        <v>2.627272727272727</v>
      </c>
      <c r="Z47" s="534"/>
      <c r="AA47" s="534"/>
      <c r="AB47" s="534"/>
      <c r="AC47" s="534"/>
      <c r="AD47" s="534"/>
      <c r="AE47" s="534"/>
      <c r="AF47" s="534"/>
      <c r="AG47" s="516" t="s">
        <v>1008</v>
      </c>
      <c r="AH47" s="516"/>
      <c r="AI47" s="516">
        <v>3</v>
      </c>
      <c r="AJ47" s="516">
        <v>3</v>
      </c>
      <c r="AK47" s="536">
        <v>0.5</v>
      </c>
      <c r="AL47" s="536">
        <v>0.5</v>
      </c>
      <c r="AM47" s="432" t="s">
        <v>1254</v>
      </c>
      <c r="AN47"/>
    </row>
    <row r="48" spans="1:41" ht="13" customHeight="1" x14ac:dyDescent="0.15">
      <c r="A48"/>
      <c r="B48" s="577">
        <v>45140</v>
      </c>
      <c r="C48" s="510" t="s">
        <v>403</v>
      </c>
      <c r="D48" s="430" t="s">
        <v>935</v>
      </c>
      <c r="E48" s="351">
        <v>45109</v>
      </c>
      <c r="F48" s="512" t="s">
        <v>884</v>
      </c>
      <c r="G48" s="508" t="s">
        <v>1172</v>
      </c>
      <c r="H48" s="514">
        <v>78.563636363636363</v>
      </c>
      <c r="I48" s="513" t="s">
        <v>405</v>
      </c>
      <c r="J48" s="508">
        <v>1645</v>
      </c>
      <c r="K48" s="508">
        <v>3000</v>
      </c>
      <c r="L48" s="508">
        <v>3000</v>
      </c>
      <c r="M48" s="508">
        <v>3000</v>
      </c>
      <c r="N48" s="508"/>
      <c r="O48" s="514">
        <v>4.5181818181818176</v>
      </c>
      <c r="P48" s="514">
        <v>3.9363636363636361</v>
      </c>
      <c r="Q48" s="514">
        <v>0</v>
      </c>
      <c r="R48" s="514">
        <v>0</v>
      </c>
      <c r="S48" s="514">
        <v>3.0636363636363635</v>
      </c>
      <c r="T48" s="529"/>
      <c r="U48" s="514">
        <v>4.5181818181818176</v>
      </c>
      <c r="V48" s="514">
        <v>3.9363636363636361</v>
      </c>
      <c r="W48" s="514">
        <v>0</v>
      </c>
      <c r="X48" s="514">
        <v>0</v>
      </c>
      <c r="Y48" s="514">
        <v>3.0636363636363635</v>
      </c>
      <c r="Z48" s="515"/>
      <c r="AA48" s="515"/>
      <c r="AB48" s="515"/>
      <c r="AC48" s="515"/>
      <c r="AD48" s="515"/>
      <c r="AE48" s="515"/>
      <c r="AF48" s="515"/>
      <c r="AG48" s="516" t="s">
        <v>1008</v>
      </c>
      <c r="AH48" s="516"/>
      <c r="AI48" s="516">
        <v>3</v>
      </c>
      <c r="AJ48" s="516">
        <v>3</v>
      </c>
      <c r="AK48" s="517">
        <v>0.5</v>
      </c>
      <c r="AL48" s="517">
        <v>0.5</v>
      </c>
      <c r="AM48" s="432" t="s">
        <v>921</v>
      </c>
    </row>
    <row r="49" spans="1:43" customFormat="1" ht="13" customHeight="1" x14ac:dyDescent="0.2">
      <c r="B49" s="577">
        <v>45140</v>
      </c>
      <c r="C49" s="510" t="s">
        <v>403</v>
      </c>
      <c r="D49" s="430" t="s">
        <v>935</v>
      </c>
      <c r="E49" s="511">
        <v>45108</v>
      </c>
      <c r="F49" s="512" t="s">
        <v>886</v>
      </c>
      <c r="G49" s="508" t="s">
        <v>1172</v>
      </c>
      <c r="H49" s="514">
        <v>87.999999999999986</v>
      </c>
      <c r="I49" s="513" t="s">
        <v>405</v>
      </c>
      <c r="J49" s="508">
        <v>1645</v>
      </c>
      <c r="K49" s="508">
        <v>3000</v>
      </c>
      <c r="L49" s="508">
        <v>3000</v>
      </c>
      <c r="M49" s="508">
        <v>3000</v>
      </c>
      <c r="N49" s="508"/>
      <c r="O49" s="514">
        <v>5.1999999999999993</v>
      </c>
      <c r="P49" s="514">
        <v>4.5545454545454538</v>
      </c>
      <c r="Q49" s="514">
        <v>0</v>
      </c>
      <c r="R49" s="514">
        <v>0</v>
      </c>
      <c r="S49" s="514">
        <v>4.0999999999999996</v>
      </c>
      <c r="T49" s="361"/>
      <c r="U49" s="514">
        <v>5.1999999999999993</v>
      </c>
      <c r="V49" s="514">
        <v>4.5545454545454538</v>
      </c>
      <c r="W49" s="514">
        <v>0</v>
      </c>
      <c r="X49" s="514">
        <v>0</v>
      </c>
      <c r="Y49" s="514">
        <v>4.0999999999999996</v>
      </c>
      <c r="Z49" s="508"/>
      <c r="AA49" s="515"/>
      <c r="AB49" s="515"/>
      <c r="AC49" s="515"/>
      <c r="AD49" s="515"/>
      <c r="AE49" s="515"/>
      <c r="AF49" s="515"/>
      <c r="AG49" s="516" t="s">
        <v>1008</v>
      </c>
      <c r="AH49" s="516"/>
      <c r="AI49" s="516">
        <v>3</v>
      </c>
      <c r="AJ49" s="516">
        <v>3</v>
      </c>
      <c r="AK49" s="536">
        <v>0.5</v>
      </c>
      <c r="AL49" s="536">
        <v>0.5</v>
      </c>
      <c r="AM49" s="432"/>
      <c r="AN49" s="524"/>
      <c r="AO49" s="525"/>
    </row>
    <row r="50" spans="1:43" ht="13" customHeight="1" x14ac:dyDescent="0.15">
      <c r="A50"/>
      <c r="B50" s="577">
        <v>45140</v>
      </c>
      <c r="C50" s="469" t="s">
        <v>403</v>
      </c>
      <c r="D50" s="430" t="s">
        <v>935</v>
      </c>
      <c r="E50" s="351">
        <v>45019</v>
      </c>
      <c r="F50" s="449" t="s">
        <v>887</v>
      </c>
      <c r="G50" s="430" t="s">
        <v>1172</v>
      </c>
      <c r="H50" s="514">
        <v>88.918181818181807</v>
      </c>
      <c r="I50" s="470" t="s">
        <v>405</v>
      </c>
      <c r="J50" s="471">
        <v>1645</v>
      </c>
      <c r="K50" s="471">
        <v>3000</v>
      </c>
      <c r="L50" s="471">
        <v>3000</v>
      </c>
      <c r="M50" s="471">
        <v>3000</v>
      </c>
      <c r="N50" s="430"/>
      <c r="O50" s="514">
        <v>4.6454545454545455</v>
      </c>
      <c r="P50" s="514">
        <v>3.6909090909090905</v>
      </c>
      <c r="Q50" s="514">
        <v>0</v>
      </c>
      <c r="R50" s="514">
        <v>0</v>
      </c>
      <c r="S50" s="514">
        <v>3.0909090909090904</v>
      </c>
      <c r="T50" s="361"/>
      <c r="U50" s="514">
        <v>4.6454545454545455</v>
      </c>
      <c r="V50" s="514">
        <v>3.6909090909090905</v>
      </c>
      <c r="W50" s="514">
        <v>0</v>
      </c>
      <c r="X50" s="514">
        <v>0</v>
      </c>
      <c r="Y50" s="514">
        <v>3.0909090909090904</v>
      </c>
      <c r="Z50" s="430"/>
      <c r="AA50" s="430"/>
      <c r="AB50" s="430"/>
      <c r="AC50" s="554"/>
      <c r="AD50" s="554"/>
      <c r="AE50" s="554"/>
      <c r="AF50" s="554"/>
      <c r="AG50" s="516" t="s">
        <v>1008</v>
      </c>
      <c r="AH50" s="516"/>
      <c r="AI50" s="516">
        <v>3</v>
      </c>
      <c r="AJ50" s="516">
        <v>3</v>
      </c>
      <c r="AK50" s="517">
        <v>0.5</v>
      </c>
      <c r="AL50" s="517">
        <v>0.5</v>
      </c>
    </row>
    <row r="51" spans="1:43" ht="13" customHeight="1" x14ac:dyDescent="0.2">
      <c r="A51"/>
      <c r="B51" s="577">
        <v>45140</v>
      </c>
      <c r="C51" s="510" t="s">
        <v>13</v>
      </c>
      <c r="D51" s="430" t="s">
        <v>935</v>
      </c>
      <c r="E51" s="511">
        <v>44958</v>
      </c>
      <c r="F51" s="512" t="s">
        <v>22</v>
      </c>
      <c r="G51" s="508" t="s">
        <v>1172</v>
      </c>
      <c r="H51" s="514">
        <v>103.77272727272727</v>
      </c>
      <c r="I51" s="513" t="s">
        <v>913</v>
      </c>
      <c r="J51" s="541">
        <v>1645</v>
      </c>
      <c r="K51" s="541">
        <v>3000</v>
      </c>
      <c r="L51" s="541">
        <v>3000</v>
      </c>
      <c r="M51" s="541">
        <v>3000</v>
      </c>
      <c r="N51" s="508"/>
      <c r="O51" s="514">
        <v>4.5727272727272723</v>
      </c>
      <c r="P51" s="514">
        <v>3.4727272727272722</v>
      </c>
      <c r="Q51" s="514">
        <v>0</v>
      </c>
      <c r="R51" s="514">
        <v>0</v>
      </c>
      <c r="S51" s="514">
        <v>2.8454545454545452</v>
      </c>
      <c r="T51" s="534"/>
      <c r="U51" s="514">
        <v>4.5727272727272723</v>
      </c>
      <c r="V51" s="514">
        <v>3.4727272727272722</v>
      </c>
      <c r="W51" s="514">
        <v>0</v>
      </c>
      <c r="X51" s="514">
        <v>0</v>
      </c>
      <c r="Y51" s="514">
        <v>2.8454545454545452</v>
      </c>
      <c r="Z51" s="514"/>
      <c r="AA51" s="514"/>
      <c r="AB51" s="514"/>
      <c r="AC51" s="534"/>
      <c r="AD51" s="534"/>
      <c r="AE51" s="534"/>
      <c r="AF51" s="534"/>
      <c r="AG51" s="516" t="s">
        <v>1008</v>
      </c>
      <c r="AH51" s="508"/>
      <c r="AI51" s="516">
        <v>3</v>
      </c>
      <c r="AJ51" s="516">
        <v>3</v>
      </c>
      <c r="AK51" s="536">
        <v>0.5</v>
      </c>
      <c r="AL51" s="536">
        <v>0.5</v>
      </c>
      <c r="AN51"/>
      <c r="AO51"/>
      <c r="AP51"/>
      <c r="AQ51"/>
    </row>
    <row r="52" spans="1:43" ht="13" customHeight="1" x14ac:dyDescent="0.15">
      <c r="A52"/>
      <c r="B52" s="577">
        <v>45140</v>
      </c>
      <c r="C52" s="510" t="s">
        <v>403</v>
      </c>
      <c r="D52" s="430" t="s">
        <v>935</v>
      </c>
      <c r="E52" s="511">
        <v>45108</v>
      </c>
      <c r="F52" s="512" t="s">
        <v>348</v>
      </c>
      <c r="G52" s="508" t="s">
        <v>1172</v>
      </c>
      <c r="H52" s="514">
        <v>87.6</v>
      </c>
      <c r="I52" s="513" t="s">
        <v>405</v>
      </c>
      <c r="J52" s="508">
        <v>1645</v>
      </c>
      <c r="K52" s="508">
        <v>3000</v>
      </c>
      <c r="L52" s="508">
        <v>3000</v>
      </c>
      <c r="M52" s="508">
        <v>3000</v>
      </c>
      <c r="N52" s="508"/>
      <c r="O52" s="514">
        <v>4.0272727272727264</v>
      </c>
      <c r="P52" s="514">
        <v>3.2909090909090906</v>
      </c>
      <c r="Q52" s="514">
        <v>0</v>
      </c>
      <c r="R52" s="514">
        <v>0</v>
      </c>
      <c r="S52" s="514">
        <v>2.8545454545454545</v>
      </c>
      <c r="T52" s="361"/>
      <c r="U52" s="514">
        <v>4.0272727272727264</v>
      </c>
      <c r="V52" s="514">
        <v>3.2909090909090906</v>
      </c>
      <c r="W52" s="514">
        <v>0</v>
      </c>
      <c r="X52" s="514">
        <v>0</v>
      </c>
      <c r="Y52" s="514">
        <v>2.8545454545454545</v>
      </c>
      <c r="Z52" s="508"/>
      <c r="AA52" s="508"/>
      <c r="AB52" s="508"/>
      <c r="AC52" s="515"/>
      <c r="AD52" s="515"/>
      <c r="AE52" s="515"/>
      <c r="AF52" s="515"/>
      <c r="AG52" s="516" t="s">
        <v>1008</v>
      </c>
      <c r="AH52" s="516"/>
      <c r="AI52" s="516">
        <v>3</v>
      </c>
      <c r="AJ52" s="516">
        <v>3</v>
      </c>
      <c r="AK52" s="517">
        <v>0.5</v>
      </c>
      <c r="AL52" s="517">
        <v>0.5</v>
      </c>
    </row>
    <row r="53" spans="1:43" ht="13" customHeight="1" x14ac:dyDescent="0.2">
      <c r="A53"/>
      <c r="B53" s="577">
        <v>45140</v>
      </c>
      <c r="C53" s="469" t="s">
        <v>403</v>
      </c>
      <c r="D53" s="430" t="s">
        <v>935</v>
      </c>
      <c r="E53" s="511">
        <v>45139</v>
      </c>
      <c r="F53" s="508" t="s">
        <v>889</v>
      </c>
      <c r="G53" s="508" t="s">
        <v>1172</v>
      </c>
      <c r="H53" s="514">
        <v>102.2181818181818</v>
      </c>
      <c r="I53" s="513" t="s">
        <v>405</v>
      </c>
      <c r="J53" s="541">
        <v>1645</v>
      </c>
      <c r="K53" s="541">
        <v>3000</v>
      </c>
      <c r="L53" s="541">
        <v>3000</v>
      </c>
      <c r="M53" s="541">
        <v>3000</v>
      </c>
      <c r="N53" s="508"/>
      <c r="O53" s="514">
        <v>5.0818181818181811</v>
      </c>
      <c r="P53" s="514">
        <v>4.2272727272727275</v>
      </c>
      <c r="Q53" s="514">
        <v>0</v>
      </c>
      <c r="R53" s="514">
        <v>0</v>
      </c>
      <c r="S53" s="514">
        <v>3.6454545454545451</v>
      </c>
      <c r="T53" s="514"/>
      <c r="U53" s="514">
        <v>5.0818181818181811</v>
      </c>
      <c r="V53" s="514">
        <v>4.2272727272727275</v>
      </c>
      <c r="W53" s="514">
        <v>0</v>
      </c>
      <c r="X53" s="514">
        <v>0</v>
      </c>
      <c r="Y53" s="514">
        <v>3.6454545454545451</v>
      </c>
      <c r="Z53" s="514"/>
      <c r="AA53" s="514"/>
      <c r="AB53" s="514"/>
      <c r="AC53" s="534"/>
      <c r="AD53" s="534"/>
      <c r="AE53" s="534"/>
      <c r="AF53" s="534"/>
      <c r="AG53" s="516" t="s">
        <v>1008</v>
      </c>
      <c r="AH53" s="516"/>
      <c r="AI53" s="516">
        <v>3</v>
      </c>
      <c r="AJ53" s="516">
        <v>3</v>
      </c>
      <c r="AK53" s="536">
        <v>0.5</v>
      </c>
      <c r="AL53" s="536">
        <v>0.5</v>
      </c>
      <c r="AN53"/>
      <c r="AO53"/>
    </row>
    <row r="54" spans="1:43" ht="13" customHeight="1" x14ac:dyDescent="0.2">
      <c r="A54"/>
      <c r="B54" s="577">
        <v>45140</v>
      </c>
      <c r="C54" s="469" t="s">
        <v>403</v>
      </c>
      <c r="D54" s="430" t="s">
        <v>935</v>
      </c>
      <c r="E54" s="511">
        <v>45108</v>
      </c>
      <c r="F54" s="512" t="s">
        <v>890</v>
      </c>
      <c r="G54" s="508" t="s">
        <v>1172</v>
      </c>
      <c r="H54" s="514">
        <v>82.381818181818176</v>
      </c>
      <c r="I54" s="513" t="s">
        <v>405</v>
      </c>
      <c r="J54" s="518">
        <v>6000</v>
      </c>
      <c r="K54" s="518">
        <v>12000</v>
      </c>
      <c r="L54" s="518">
        <v>12000</v>
      </c>
      <c r="M54" s="518">
        <v>12000</v>
      </c>
      <c r="N54" s="508"/>
      <c r="O54" s="514">
        <v>3.3272727272727272</v>
      </c>
      <c r="P54" s="514">
        <v>3.1999999999999997</v>
      </c>
      <c r="Q54" s="514">
        <v>0</v>
      </c>
      <c r="R54" s="514">
        <v>0</v>
      </c>
      <c r="S54" s="514">
        <v>2.7727272727272725</v>
      </c>
      <c r="T54" s="514"/>
      <c r="U54" s="514">
        <v>3.3272727272727272</v>
      </c>
      <c r="V54" s="514">
        <v>3.1999999999999997</v>
      </c>
      <c r="W54" s="514">
        <v>0</v>
      </c>
      <c r="X54" s="514">
        <v>0</v>
      </c>
      <c r="Y54" s="514">
        <v>2.7727272727272725</v>
      </c>
      <c r="Z54" s="514"/>
      <c r="AA54" s="514"/>
      <c r="AB54" s="514"/>
      <c r="AC54" s="534"/>
      <c r="AD54" s="534"/>
      <c r="AE54" s="534"/>
      <c r="AF54" s="534"/>
      <c r="AG54" s="516" t="s">
        <v>1008</v>
      </c>
      <c r="AH54" s="516"/>
      <c r="AI54" s="516">
        <v>3</v>
      </c>
      <c r="AJ54" s="516">
        <v>3</v>
      </c>
      <c r="AK54" s="536">
        <v>0.5</v>
      </c>
      <c r="AL54" s="536">
        <v>0.5</v>
      </c>
      <c r="AN54"/>
      <c r="AO54"/>
    </row>
    <row r="55" spans="1:43" ht="13" customHeight="1" x14ac:dyDescent="0.15">
      <c r="A55"/>
      <c r="B55" s="577">
        <v>45140</v>
      </c>
      <c r="C55" s="510" t="s">
        <v>403</v>
      </c>
      <c r="D55" s="430" t="s">
        <v>935</v>
      </c>
      <c r="E55" s="511">
        <v>45108</v>
      </c>
      <c r="F55" s="512" t="s">
        <v>871</v>
      </c>
      <c r="G55" s="508" t="s">
        <v>1172</v>
      </c>
      <c r="H55" s="514">
        <v>87.6</v>
      </c>
      <c r="I55" s="513" t="s">
        <v>405</v>
      </c>
      <c r="J55" s="518">
        <v>1645</v>
      </c>
      <c r="K55" s="518">
        <v>3000</v>
      </c>
      <c r="L55" s="518">
        <v>3000</v>
      </c>
      <c r="M55" s="518">
        <v>3000</v>
      </c>
      <c r="N55" s="508"/>
      <c r="O55" s="514">
        <v>4.0272727272727264</v>
      </c>
      <c r="P55" s="514">
        <v>3.2909090909090906</v>
      </c>
      <c r="Q55" s="514">
        <v>0</v>
      </c>
      <c r="R55" s="514">
        <v>0</v>
      </c>
      <c r="S55" s="514">
        <v>2.8545454545454545</v>
      </c>
      <c r="T55" s="361"/>
      <c r="U55" s="514">
        <v>4.0272727272727264</v>
      </c>
      <c r="V55" s="514">
        <v>3.2909090909090906</v>
      </c>
      <c r="W55" s="514">
        <v>0</v>
      </c>
      <c r="X55" s="514">
        <v>0</v>
      </c>
      <c r="Y55" s="514">
        <v>2.8545454545454545</v>
      </c>
      <c r="Z55" s="508"/>
      <c r="AA55" s="508"/>
      <c r="AB55" s="508"/>
      <c r="AC55" s="515"/>
      <c r="AD55" s="515"/>
      <c r="AE55" s="515"/>
      <c r="AF55" s="515"/>
      <c r="AG55" s="516" t="s">
        <v>1008</v>
      </c>
      <c r="AH55" s="516"/>
      <c r="AI55" s="516">
        <v>3</v>
      </c>
      <c r="AJ55" s="516">
        <v>3</v>
      </c>
      <c r="AK55" s="517">
        <v>0.5</v>
      </c>
      <c r="AL55" s="517">
        <v>0.5</v>
      </c>
    </row>
    <row r="56" spans="1:43" ht="13" customHeight="1" x14ac:dyDescent="0.2">
      <c r="A56"/>
      <c r="B56" s="577">
        <v>45140</v>
      </c>
      <c r="C56" s="469" t="s">
        <v>403</v>
      </c>
      <c r="D56" s="430" t="s">
        <v>935</v>
      </c>
      <c r="E56" s="511">
        <v>45108</v>
      </c>
      <c r="F56" s="512" t="s">
        <v>404</v>
      </c>
      <c r="G56" s="508" t="s">
        <v>1172</v>
      </c>
      <c r="H56" s="514">
        <v>80.436363636363637</v>
      </c>
      <c r="I56" s="513" t="s">
        <v>405</v>
      </c>
      <c r="J56" s="541">
        <v>1645</v>
      </c>
      <c r="K56" s="541">
        <v>3000</v>
      </c>
      <c r="L56" s="541">
        <v>3000</v>
      </c>
      <c r="M56" s="541">
        <v>3000</v>
      </c>
      <c r="N56" s="508"/>
      <c r="O56" s="514">
        <v>3.8818181818181809</v>
      </c>
      <c r="P56" s="514">
        <v>3.2636363636363632</v>
      </c>
      <c r="Q56" s="514">
        <v>0</v>
      </c>
      <c r="R56" s="514">
        <v>0</v>
      </c>
      <c r="S56" s="514">
        <v>2.7272727272727271</v>
      </c>
      <c r="T56" s="514"/>
      <c r="U56" s="514">
        <v>3.8818181818181809</v>
      </c>
      <c r="V56" s="514">
        <v>3.2636363636363632</v>
      </c>
      <c r="W56" s="514">
        <v>0</v>
      </c>
      <c r="X56" s="514">
        <v>0</v>
      </c>
      <c r="Y56" s="514">
        <v>2.7272727272727271</v>
      </c>
      <c r="Z56" s="514"/>
      <c r="AA56" s="514"/>
      <c r="AB56" s="514"/>
      <c r="AC56" s="534"/>
      <c r="AD56" s="534"/>
      <c r="AE56" s="534"/>
      <c r="AF56" s="534"/>
      <c r="AG56" s="516" t="s">
        <v>1008</v>
      </c>
      <c r="AH56" s="516"/>
      <c r="AI56" s="516">
        <v>3</v>
      </c>
      <c r="AJ56" s="516">
        <v>3</v>
      </c>
      <c r="AK56" s="536">
        <v>0.5</v>
      </c>
      <c r="AL56" s="536">
        <v>0.5</v>
      </c>
      <c r="AN56"/>
    </row>
    <row r="57" spans="1:43" ht="13" customHeight="1" x14ac:dyDescent="0.15">
      <c r="A57"/>
      <c r="B57" s="577">
        <v>45140</v>
      </c>
      <c r="C57" s="469" t="s">
        <v>403</v>
      </c>
      <c r="D57" s="430" t="s">
        <v>935</v>
      </c>
      <c r="E57" s="511">
        <v>45108</v>
      </c>
      <c r="F57" s="512" t="s">
        <v>2</v>
      </c>
      <c r="G57" s="508" t="s">
        <v>1172</v>
      </c>
      <c r="H57" s="514">
        <v>80</v>
      </c>
      <c r="I57" s="513" t="s">
        <v>405</v>
      </c>
      <c r="J57" s="508">
        <v>3000</v>
      </c>
      <c r="K57" s="508">
        <v>3000</v>
      </c>
      <c r="L57" s="508">
        <v>3000</v>
      </c>
      <c r="M57" s="508">
        <v>3000</v>
      </c>
      <c r="N57" s="508"/>
      <c r="O57" s="514">
        <v>5.6</v>
      </c>
      <c r="P57" s="514">
        <v>0</v>
      </c>
      <c r="Q57" s="514">
        <v>0</v>
      </c>
      <c r="R57" s="514">
        <v>0</v>
      </c>
      <c r="S57" s="514">
        <v>5</v>
      </c>
      <c r="T57" s="361"/>
      <c r="U57" s="514">
        <v>5.6</v>
      </c>
      <c r="V57" s="514">
        <v>0</v>
      </c>
      <c r="W57" s="514">
        <v>0</v>
      </c>
      <c r="X57" s="514">
        <v>0</v>
      </c>
      <c r="Y57" s="514">
        <v>5</v>
      </c>
      <c r="Z57" s="508"/>
      <c r="AA57" s="508"/>
      <c r="AB57" s="508"/>
      <c r="AC57" s="515"/>
      <c r="AD57" s="515"/>
      <c r="AE57" s="515"/>
      <c r="AF57" s="515"/>
      <c r="AG57" s="516" t="s">
        <v>1008</v>
      </c>
      <c r="AH57" s="516"/>
      <c r="AI57" s="516">
        <v>3</v>
      </c>
      <c r="AJ57" s="516">
        <v>3</v>
      </c>
      <c r="AK57" s="517">
        <v>0.5</v>
      </c>
      <c r="AL57" s="517">
        <v>0.5</v>
      </c>
    </row>
    <row r="58" spans="1:43" ht="13" customHeight="1" x14ac:dyDescent="0.15">
      <c r="A58"/>
      <c r="B58" s="577">
        <v>45140</v>
      </c>
      <c r="C58" s="469" t="s">
        <v>403</v>
      </c>
      <c r="D58" s="430" t="s">
        <v>935</v>
      </c>
      <c r="E58" s="351">
        <v>44973</v>
      </c>
      <c r="F58" s="508" t="s">
        <v>4</v>
      </c>
      <c r="G58" s="508" t="s">
        <v>1172</v>
      </c>
      <c r="H58" s="514">
        <v>97.509090909090901</v>
      </c>
      <c r="I58" s="513"/>
      <c r="J58" s="508"/>
      <c r="K58" s="508"/>
      <c r="L58" s="508"/>
      <c r="M58" s="508"/>
      <c r="N58" s="508"/>
      <c r="O58" s="514">
        <v>3.5818181818181816</v>
      </c>
      <c r="P58" s="514">
        <v>0</v>
      </c>
      <c r="Q58" s="514">
        <v>0</v>
      </c>
      <c r="R58" s="514">
        <v>0</v>
      </c>
      <c r="S58" s="514">
        <v>0</v>
      </c>
      <c r="T58" s="361"/>
      <c r="U58" s="514">
        <v>3.5818181818181816</v>
      </c>
      <c r="V58" s="514">
        <v>0</v>
      </c>
      <c r="W58" s="514">
        <v>0</v>
      </c>
      <c r="X58" s="514">
        <v>0</v>
      </c>
      <c r="Y58" s="514">
        <v>0</v>
      </c>
      <c r="Z58" s="508"/>
      <c r="AA58" s="508"/>
      <c r="AB58" s="508"/>
      <c r="AC58" s="515"/>
      <c r="AD58" s="515"/>
      <c r="AE58" s="515"/>
      <c r="AF58" s="515"/>
      <c r="AG58" s="516" t="s">
        <v>1008</v>
      </c>
      <c r="AH58" s="516"/>
      <c r="AI58" s="516">
        <v>3</v>
      </c>
      <c r="AJ58" s="516">
        <v>3</v>
      </c>
      <c r="AK58" s="517">
        <v>0.5</v>
      </c>
      <c r="AL58" s="517">
        <v>0.5</v>
      </c>
    </row>
    <row r="59" spans="1:43" ht="13" customHeight="1" x14ac:dyDescent="0.15">
      <c r="A59"/>
      <c r="B59" s="577">
        <v>45140</v>
      </c>
      <c r="C59" s="469" t="s">
        <v>403</v>
      </c>
      <c r="D59" s="430" t="s">
        <v>935</v>
      </c>
      <c r="E59" s="351">
        <v>45122</v>
      </c>
      <c r="F59" s="430" t="s">
        <v>1028</v>
      </c>
      <c r="G59" s="508" t="s">
        <v>1172</v>
      </c>
      <c r="H59" s="514">
        <v>84</v>
      </c>
      <c r="I59" s="470" t="s">
        <v>405</v>
      </c>
      <c r="J59" s="508">
        <v>1800</v>
      </c>
      <c r="K59" s="508">
        <v>4800</v>
      </c>
      <c r="L59" s="508">
        <v>4800</v>
      </c>
      <c r="M59" s="508">
        <v>4800</v>
      </c>
      <c r="N59" s="508"/>
      <c r="O59" s="514">
        <v>5.3</v>
      </c>
      <c r="P59" s="514">
        <v>4.6999999999999993</v>
      </c>
      <c r="Q59" s="514">
        <v>0</v>
      </c>
      <c r="R59" s="514">
        <v>0</v>
      </c>
      <c r="S59" s="514">
        <v>3.9</v>
      </c>
      <c r="T59" s="361"/>
      <c r="U59" s="514">
        <v>5.3</v>
      </c>
      <c r="V59" s="514">
        <v>4.6999999999999993</v>
      </c>
      <c r="W59" s="514">
        <v>0</v>
      </c>
      <c r="X59" s="514">
        <v>0</v>
      </c>
      <c r="Y59" s="514">
        <v>3.9</v>
      </c>
      <c r="Z59" s="355"/>
      <c r="AA59" s="355"/>
      <c r="AB59" s="508"/>
      <c r="AC59" s="515"/>
      <c r="AD59" s="515"/>
      <c r="AE59" s="515"/>
      <c r="AF59" s="515"/>
      <c r="AG59" s="472" t="s">
        <v>1008</v>
      </c>
      <c r="AH59" s="516"/>
      <c r="AI59" s="516">
        <v>3</v>
      </c>
      <c r="AJ59" s="516">
        <v>3</v>
      </c>
      <c r="AK59" s="517">
        <v>0.5</v>
      </c>
      <c r="AL59" s="517">
        <v>0.5</v>
      </c>
    </row>
    <row r="60" spans="1:43" ht="13" customHeight="1" x14ac:dyDescent="0.15">
      <c r="A60"/>
      <c r="B60" s="577">
        <v>45140</v>
      </c>
      <c r="C60" s="469" t="s">
        <v>403</v>
      </c>
      <c r="D60" s="430" t="s">
        <v>935</v>
      </c>
      <c r="E60" s="511">
        <v>45108</v>
      </c>
      <c r="F60" s="430" t="s">
        <v>1171</v>
      </c>
      <c r="G60" s="508" t="s">
        <v>1172</v>
      </c>
      <c r="H60" s="514">
        <v>109.99999999999999</v>
      </c>
      <c r="I60" s="470" t="s">
        <v>405</v>
      </c>
      <c r="J60" s="508">
        <v>1645</v>
      </c>
      <c r="K60" s="508">
        <v>3000</v>
      </c>
      <c r="L60" s="508">
        <v>3000</v>
      </c>
      <c r="M60" s="508">
        <v>3000</v>
      </c>
      <c r="N60" s="508"/>
      <c r="O60" s="514">
        <v>3.7999999999999994</v>
      </c>
      <c r="P60" s="514">
        <v>3.6909090909090905</v>
      </c>
      <c r="Q60" s="514">
        <v>0</v>
      </c>
      <c r="R60" s="514">
        <v>0</v>
      </c>
      <c r="S60" s="514">
        <v>3.6363636363636362</v>
      </c>
      <c r="T60" s="361"/>
      <c r="U60" s="514">
        <v>3.7999999999999994</v>
      </c>
      <c r="V60" s="514">
        <v>3.6909090909090905</v>
      </c>
      <c r="W60" s="514">
        <v>0</v>
      </c>
      <c r="X60" s="514">
        <v>0</v>
      </c>
      <c r="Y60" s="514">
        <v>3.6363636363636362</v>
      </c>
      <c r="Z60" s="508"/>
      <c r="AA60" s="508"/>
      <c r="AB60" s="508"/>
      <c r="AC60" s="515"/>
      <c r="AD60" s="515"/>
      <c r="AE60" s="515"/>
      <c r="AF60" s="515"/>
      <c r="AG60" s="516" t="s">
        <v>1008</v>
      </c>
      <c r="AH60" s="516"/>
      <c r="AI60" s="516">
        <v>3</v>
      </c>
      <c r="AJ60" s="516">
        <v>3</v>
      </c>
      <c r="AK60" s="517">
        <v>0.5</v>
      </c>
      <c r="AL60" s="517">
        <v>0.5</v>
      </c>
    </row>
    <row r="61" spans="1:43" ht="13" customHeight="1" x14ac:dyDescent="0.2">
      <c r="A61"/>
      <c r="B61" s="577">
        <v>45140</v>
      </c>
      <c r="C61" s="469" t="s">
        <v>13</v>
      </c>
      <c r="D61" s="430" t="s">
        <v>935</v>
      </c>
      <c r="E61" s="351">
        <v>44927</v>
      </c>
      <c r="F61" s="430" t="s">
        <v>1241</v>
      </c>
      <c r="G61" s="508" t="s">
        <v>16</v>
      </c>
      <c r="H61" s="514">
        <v>104.99999999999999</v>
      </c>
      <c r="I61" s="470" t="s">
        <v>405</v>
      </c>
      <c r="J61" s="535">
        <v>3000</v>
      </c>
      <c r="K61" s="541">
        <v>3000</v>
      </c>
      <c r="L61" s="541">
        <v>3000</v>
      </c>
      <c r="M61" s="541">
        <v>3000</v>
      </c>
      <c r="N61" s="508"/>
      <c r="O61" s="514">
        <v>5.4</v>
      </c>
      <c r="P61" s="514">
        <v>0</v>
      </c>
      <c r="Q61" s="514">
        <v>0</v>
      </c>
      <c r="R61" s="514">
        <v>0</v>
      </c>
      <c r="S61" s="514">
        <v>4.6999999999999993</v>
      </c>
      <c r="T61" s="361"/>
      <c r="U61" s="514">
        <v>5.4</v>
      </c>
      <c r="V61" s="514">
        <v>0</v>
      </c>
      <c r="W61" s="514">
        <v>0</v>
      </c>
      <c r="X61" s="514">
        <v>0</v>
      </c>
      <c r="Y61" s="514">
        <v>4.6999999999999993</v>
      </c>
      <c r="Z61" s="355"/>
      <c r="AA61" s="355"/>
      <c r="AB61" s="508"/>
      <c r="AC61" s="508"/>
      <c r="AD61" s="508"/>
      <c r="AE61" s="508"/>
      <c r="AF61" s="508"/>
      <c r="AG61" s="516" t="s">
        <v>23</v>
      </c>
      <c r="AH61" s="516"/>
      <c r="AI61" s="516">
        <v>3</v>
      </c>
      <c r="AJ61" s="516">
        <v>3</v>
      </c>
      <c r="AK61" s="517">
        <v>0.5</v>
      </c>
      <c r="AL61" s="517">
        <v>0.5</v>
      </c>
    </row>
    <row r="62" spans="1:43" ht="13" customHeight="1" x14ac:dyDescent="0.2">
      <c r="A62"/>
      <c r="B62" s="577">
        <v>45140</v>
      </c>
      <c r="C62" s="510" t="s">
        <v>403</v>
      </c>
      <c r="D62" s="430" t="s">
        <v>938</v>
      </c>
      <c r="E62" s="511">
        <v>45108</v>
      </c>
      <c r="F62" s="512" t="s">
        <v>872</v>
      </c>
      <c r="G62" s="508" t="s">
        <v>1172</v>
      </c>
      <c r="H62" s="514">
        <v>88.936363636363623</v>
      </c>
      <c r="I62" s="513" t="s">
        <v>405</v>
      </c>
      <c r="J62" s="541">
        <v>1645</v>
      </c>
      <c r="K62" s="541">
        <v>3000</v>
      </c>
      <c r="L62" s="541">
        <v>3000</v>
      </c>
      <c r="M62" s="541">
        <v>3000</v>
      </c>
      <c r="N62" s="508"/>
      <c r="O62" s="514">
        <v>4.0636363636363635</v>
      </c>
      <c r="P62" s="514">
        <v>3.8727272727272721</v>
      </c>
      <c r="Q62" s="514">
        <v>0</v>
      </c>
      <c r="R62" s="514">
        <v>0</v>
      </c>
      <c r="S62" s="514">
        <v>2.627272727272727</v>
      </c>
      <c r="T62" s="534"/>
      <c r="U62" s="514">
        <v>4.0636363636363635</v>
      </c>
      <c r="V62" s="514">
        <v>3.8727272727272721</v>
      </c>
      <c r="W62" s="514">
        <v>0</v>
      </c>
      <c r="X62" s="514">
        <v>0</v>
      </c>
      <c r="Y62" s="514">
        <v>2.627272727272727</v>
      </c>
      <c r="Z62" s="534"/>
      <c r="AA62" s="534"/>
      <c r="AB62" s="534"/>
      <c r="AC62" s="534"/>
      <c r="AD62" s="534"/>
      <c r="AE62" s="534"/>
      <c r="AF62" s="534"/>
      <c r="AG62" s="516" t="s">
        <v>1008</v>
      </c>
      <c r="AH62" s="516"/>
      <c r="AI62" s="516">
        <v>3</v>
      </c>
      <c r="AJ62" s="516">
        <v>3</v>
      </c>
      <c r="AK62" s="536">
        <v>0.5</v>
      </c>
      <c r="AL62" s="536">
        <v>0.5</v>
      </c>
      <c r="AM62" s="432" t="s">
        <v>1254</v>
      </c>
      <c r="AN62"/>
    </row>
    <row r="63" spans="1:43" ht="13" customHeight="1" x14ac:dyDescent="0.15">
      <c r="A63"/>
      <c r="B63" s="577">
        <v>45140</v>
      </c>
      <c r="C63" s="510" t="s">
        <v>403</v>
      </c>
      <c r="D63" s="430" t="s">
        <v>938</v>
      </c>
      <c r="E63" s="351">
        <v>45109</v>
      </c>
      <c r="F63" s="512" t="s">
        <v>884</v>
      </c>
      <c r="G63" s="508" t="s">
        <v>1172</v>
      </c>
      <c r="H63" s="514">
        <v>78.563636363636363</v>
      </c>
      <c r="I63" s="513" t="s">
        <v>405</v>
      </c>
      <c r="J63" s="508">
        <v>1645</v>
      </c>
      <c r="K63" s="508">
        <v>3000</v>
      </c>
      <c r="L63" s="508">
        <v>3000</v>
      </c>
      <c r="M63" s="508">
        <v>3000</v>
      </c>
      <c r="N63" s="508"/>
      <c r="O63" s="514">
        <v>4.5181818181818176</v>
      </c>
      <c r="P63" s="514">
        <v>3.9363636363636361</v>
      </c>
      <c r="Q63" s="514">
        <v>0</v>
      </c>
      <c r="R63" s="514">
        <v>0</v>
      </c>
      <c r="S63" s="514">
        <v>3.0636363636363635</v>
      </c>
      <c r="T63" s="529"/>
      <c r="U63" s="514">
        <v>4.5181818181818176</v>
      </c>
      <c r="V63" s="514">
        <v>3.9363636363636361</v>
      </c>
      <c r="W63" s="514">
        <v>0</v>
      </c>
      <c r="X63" s="514">
        <v>0</v>
      </c>
      <c r="Y63" s="514">
        <v>3.0636363636363635</v>
      </c>
      <c r="Z63" s="515"/>
      <c r="AA63" s="515"/>
      <c r="AB63" s="515"/>
      <c r="AC63" s="515"/>
      <c r="AD63" s="515"/>
      <c r="AE63" s="515"/>
      <c r="AF63" s="515"/>
      <c r="AG63" s="516" t="s">
        <v>1008</v>
      </c>
      <c r="AH63" s="516"/>
      <c r="AI63" s="516">
        <v>3</v>
      </c>
      <c r="AJ63" s="516">
        <v>3</v>
      </c>
      <c r="AK63" s="517">
        <v>0.5</v>
      </c>
      <c r="AL63" s="517">
        <v>0.5</v>
      </c>
      <c r="AM63" s="432" t="s">
        <v>921</v>
      </c>
    </row>
    <row r="64" spans="1:43" customFormat="1" ht="13" customHeight="1" x14ac:dyDescent="0.2">
      <c r="B64" s="577">
        <v>45140</v>
      </c>
      <c r="C64" s="510" t="s">
        <v>403</v>
      </c>
      <c r="D64" s="430" t="s">
        <v>938</v>
      </c>
      <c r="E64" s="511">
        <v>45108</v>
      </c>
      <c r="F64" s="512" t="s">
        <v>886</v>
      </c>
      <c r="G64" s="508" t="s">
        <v>1172</v>
      </c>
      <c r="H64" s="514">
        <v>87.999999999999986</v>
      </c>
      <c r="I64" s="513" t="s">
        <v>405</v>
      </c>
      <c r="J64" s="508">
        <v>1645</v>
      </c>
      <c r="K64" s="508">
        <v>3000</v>
      </c>
      <c r="L64" s="508">
        <v>3000</v>
      </c>
      <c r="M64" s="508">
        <v>3000</v>
      </c>
      <c r="N64" s="508"/>
      <c r="O64" s="514">
        <v>5.1999999999999993</v>
      </c>
      <c r="P64" s="514">
        <v>4.5545454545454538</v>
      </c>
      <c r="Q64" s="514">
        <v>0</v>
      </c>
      <c r="R64" s="514">
        <v>0</v>
      </c>
      <c r="S64" s="514">
        <v>4.0999999999999996</v>
      </c>
      <c r="T64" s="361"/>
      <c r="U64" s="514">
        <v>5.1999999999999993</v>
      </c>
      <c r="V64" s="514">
        <v>4.5545454545454538</v>
      </c>
      <c r="W64" s="514">
        <v>0</v>
      </c>
      <c r="X64" s="514">
        <v>0</v>
      </c>
      <c r="Y64" s="514">
        <v>4.0999999999999996</v>
      </c>
      <c r="Z64" s="508"/>
      <c r="AA64" s="515"/>
      <c r="AB64" s="515"/>
      <c r="AC64" s="515"/>
      <c r="AD64" s="515"/>
      <c r="AE64" s="515"/>
      <c r="AF64" s="515"/>
      <c r="AG64" s="516" t="s">
        <v>1008</v>
      </c>
      <c r="AH64" s="516"/>
      <c r="AI64" s="516">
        <v>3</v>
      </c>
      <c r="AJ64" s="516">
        <v>3</v>
      </c>
      <c r="AK64" s="536">
        <v>0.5</v>
      </c>
      <c r="AL64" s="536">
        <v>0.5</v>
      </c>
      <c r="AM64" s="432"/>
      <c r="AN64" s="524"/>
      <c r="AO64" s="525"/>
    </row>
    <row r="65" spans="1:41" ht="13" customHeight="1" x14ac:dyDescent="0.15">
      <c r="A65"/>
      <c r="B65" s="577">
        <v>45140</v>
      </c>
      <c r="C65" s="469" t="s">
        <v>403</v>
      </c>
      <c r="D65" s="430" t="s">
        <v>938</v>
      </c>
      <c r="E65" s="351">
        <v>45019</v>
      </c>
      <c r="F65" s="449" t="s">
        <v>887</v>
      </c>
      <c r="G65" s="430" t="s">
        <v>1172</v>
      </c>
      <c r="H65" s="514">
        <v>88.918181818181807</v>
      </c>
      <c r="I65" s="470" t="s">
        <v>405</v>
      </c>
      <c r="J65" s="471">
        <v>1645</v>
      </c>
      <c r="K65" s="471">
        <v>3000</v>
      </c>
      <c r="L65" s="471">
        <v>3000</v>
      </c>
      <c r="M65" s="471">
        <v>3000</v>
      </c>
      <c r="N65" s="430"/>
      <c r="O65" s="514">
        <v>4.6454545454545455</v>
      </c>
      <c r="P65" s="514">
        <v>3.6909090909090905</v>
      </c>
      <c r="Q65" s="514">
        <v>0</v>
      </c>
      <c r="R65" s="514">
        <v>0</v>
      </c>
      <c r="S65" s="514">
        <v>3.0909090909090904</v>
      </c>
      <c r="T65" s="361"/>
      <c r="U65" s="514">
        <v>4.6454545454545455</v>
      </c>
      <c r="V65" s="514">
        <v>3.6909090909090905</v>
      </c>
      <c r="W65" s="514">
        <v>0</v>
      </c>
      <c r="X65" s="514">
        <v>0</v>
      </c>
      <c r="Y65" s="514">
        <v>3.0909090909090904</v>
      </c>
      <c r="Z65" s="430"/>
      <c r="AA65" s="554"/>
      <c r="AB65" s="554"/>
      <c r="AC65" s="554"/>
      <c r="AD65" s="554"/>
      <c r="AE65" s="554"/>
      <c r="AF65" s="554"/>
      <c r="AG65" s="472" t="s">
        <v>1008</v>
      </c>
      <c r="AH65" s="516"/>
      <c r="AI65" s="516">
        <v>3</v>
      </c>
      <c r="AJ65" s="516">
        <v>3</v>
      </c>
      <c r="AK65" s="517">
        <v>0.5</v>
      </c>
      <c r="AL65" s="517">
        <v>0.5</v>
      </c>
    </row>
    <row r="66" spans="1:41" ht="13" customHeight="1" x14ac:dyDescent="0.2">
      <c r="A66"/>
      <c r="B66" s="577">
        <v>45140</v>
      </c>
      <c r="C66" s="510" t="s">
        <v>13</v>
      </c>
      <c r="D66" s="430" t="s">
        <v>938</v>
      </c>
      <c r="E66" s="511">
        <v>44958</v>
      </c>
      <c r="F66" s="512" t="s">
        <v>22</v>
      </c>
      <c r="G66" s="508" t="s">
        <v>1172</v>
      </c>
      <c r="H66" s="514">
        <v>103.89090909090909</v>
      </c>
      <c r="I66" s="513" t="s">
        <v>913</v>
      </c>
      <c r="J66" s="541">
        <v>1645</v>
      </c>
      <c r="K66" s="541">
        <v>3000</v>
      </c>
      <c r="L66" s="541">
        <v>3000</v>
      </c>
      <c r="M66" s="541">
        <v>3000</v>
      </c>
      <c r="N66" s="508"/>
      <c r="O66" s="514">
        <v>4.5272727272727273</v>
      </c>
      <c r="P66" s="514">
        <v>3.4272727272727268</v>
      </c>
      <c r="Q66" s="514">
        <v>0</v>
      </c>
      <c r="R66" s="514">
        <v>0</v>
      </c>
      <c r="S66" s="514">
        <v>2.8545454545454545</v>
      </c>
      <c r="T66" s="534"/>
      <c r="U66" s="514">
        <v>4.5272727272727273</v>
      </c>
      <c r="V66" s="514">
        <v>3.4272727272727268</v>
      </c>
      <c r="W66" s="514">
        <v>0</v>
      </c>
      <c r="X66" s="514">
        <v>0</v>
      </c>
      <c r="Y66" s="514">
        <v>2.8545454545454545</v>
      </c>
      <c r="Z66" s="514"/>
      <c r="AA66" s="534"/>
      <c r="AB66" s="534"/>
      <c r="AC66" s="534"/>
      <c r="AD66" s="534"/>
      <c r="AE66" s="534"/>
      <c r="AF66" s="534"/>
      <c r="AG66" s="516" t="s">
        <v>1008</v>
      </c>
      <c r="AH66" s="508"/>
      <c r="AI66" s="516">
        <v>3</v>
      </c>
      <c r="AJ66" s="516">
        <v>3</v>
      </c>
      <c r="AK66" s="536">
        <v>0.5</v>
      </c>
      <c r="AL66" s="536">
        <v>0.5</v>
      </c>
    </row>
    <row r="67" spans="1:41" ht="13" customHeight="1" x14ac:dyDescent="0.15">
      <c r="A67"/>
      <c r="B67" s="577">
        <v>45140</v>
      </c>
      <c r="C67" s="510" t="s">
        <v>403</v>
      </c>
      <c r="D67" s="430" t="s">
        <v>938</v>
      </c>
      <c r="E67" s="351">
        <v>45108</v>
      </c>
      <c r="F67" s="512" t="s">
        <v>348</v>
      </c>
      <c r="G67" s="508" t="s">
        <v>1172</v>
      </c>
      <c r="H67" s="514">
        <v>87.6</v>
      </c>
      <c r="I67" s="513" t="s">
        <v>405</v>
      </c>
      <c r="J67" s="508">
        <v>1645</v>
      </c>
      <c r="K67" s="508">
        <v>3000</v>
      </c>
      <c r="L67" s="508">
        <v>3000</v>
      </c>
      <c r="M67" s="508">
        <v>3000</v>
      </c>
      <c r="N67" s="508"/>
      <c r="O67" s="514">
        <v>4.0272727272727264</v>
      </c>
      <c r="P67" s="514">
        <v>3.2909090909090906</v>
      </c>
      <c r="Q67" s="514">
        <v>0</v>
      </c>
      <c r="R67" s="514">
        <v>0</v>
      </c>
      <c r="S67" s="514">
        <v>2.8545454545454545</v>
      </c>
      <c r="T67" s="361"/>
      <c r="U67" s="514">
        <v>4.0272727272727264</v>
      </c>
      <c r="V67" s="514">
        <v>3.2909090909090906</v>
      </c>
      <c r="W67" s="514">
        <v>0</v>
      </c>
      <c r="X67" s="514">
        <v>0</v>
      </c>
      <c r="Y67" s="514">
        <v>2.8545454545454545</v>
      </c>
      <c r="Z67" s="508"/>
      <c r="AA67" s="515"/>
      <c r="AB67" s="515"/>
      <c r="AC67" s="515"/>
      <c r="AD67" s="515"/>
      <c r="AE67" s="515"/>
      <c r="AF67" s="515"/>
      <c r="AG67" s="516" t="s">
        <v>1008</v>
      </c>
      <c r="AH67" s="516"/>
      <c r="AI67" s="516">
        <v>3</v>
      </c>
      <c r="AJ67" s="516">
        <v>3</v>
      </c>
      <c r="AK67" s="517">
        <v>0.5</v>
      </c>
      <c r="AL67" s="517">
        <v>0.5</v>
      </c>
      <c r="AM67" s="432" t="s">
        <v>1258</v>
      </c>
    </row>
    <row r="68" spans="1:41" ht="13" customHeight="1" x14ac:dyDescent="0.2">
      <c r="A68"/>
      <c r="B68" s="577">
        <v>45140</v>
      </c>
      <c r="C68" s="469" t="s">
        <v>403</v>
      </c>
      <c r="D68" s="430" t="s">
        <v>938</v>
      </c>
      <c r="E68" s="511">
        <v>45139</v>
      </c>
      <c r="F68" s="508" t="s">
        <v>889</v>
      </c>
      <c r="G68" s="508" t="s">
        <v>1172</v>
      </c>
      <c r="H68" s="514">
        <v>102.2181818181818</v>
      </c>
      <c r="I68" s="513" t="s">
        <v>405</v>
      </c>
      <c r="J68" s="541">
        <v>1645</v>
      </c>
      <c r="K68" s="541">
        <v>3000</v>
      </c>
      <c r="L68" s="541">
        <v>3000</v>
      </c>
      <c r="M68" s="541">
        <v>3000</v>
      </c>
      <c r="N68" s="508"/>
      <c r="O68" s="514">
        <v>5.0818181818181811</v>
      </c>
      <c r="P68" s="514">
        <v>4.2272727272727275</v>
      </c>
      <c r="Q68" s="514">
        <v>0</v>
      </c>
      <c r="R68" s="514">
        <v>0</v>
      </c>
      <c r="S68" s="514">
        <v>3.6454545454545451</v>
      </c>
      <c r="T68" s="514"/>
      <c r="U68" s="514">
        <v>5.0818181818181811</v>
      </c>
      <c r="V68" s="514">
        <v>4.2272727272727275</v>
      </c>
      <c r="W68" s="514">
        <v>0</v>
      </c>
      <c r="X68" s="514">
        <v>0</v>
      </c>
      <c r="Y68" s="514">
        <v>3.6454545454545451</v>
      </c>
      <c r="Z68" s="514"/>
      <c r="AA68" s="534"/>
      <c r="AB68" s="534"/>
      <c r="AC68" s="534"/>
      <c r="AD68" s="534"/>
      <c r="AE68" s="534"/>
      <c r="AF68" s="534"/>
      <c r="AG68" s="516" t="s">
        <v>1008</v>
      </c>
      <c r="AH68" s="516"/>
      <c r="AI68" s="516">
        <v>3</v>
      </c>
      <c r="AJ68" s="516">
        <v>3</v>
      </c>
      <c r="AK68" s="517">
        <v>0.5</v>
      </c>
      <c r="AL68" s="517">
        <v>0.5</v>
      </c>
      <c r="AN68"/>
    </row>
    <row r="69" spans="1:41" ht="13" customHeight="1" x14ac:dyDescent="0.2">
      <c r="A69"/>
      <c r="B69" s="577">
        <v>45140</v>
      </c>
      <c r="C69" s="469" t="s">
        <v>403</v>
      </c>
      <c r="D69" s="430" t="s">
        <v>938</v>
      </c>
      <c r="E69" s="511">
        <v>45108</v>
      </c>
      <c r="F69" s="512" t="s">
        <v>890</v>
      </c>
      <c r="G69" s="508" t="s">
        <v>1172</v>
      </c>
      <c r="H69" s="514">
        <v>82.381818181818176</v>
      </c>
      <c r="I69" s="513" t="s">
        <v>405</v>
      </c>
      <c r="J69" s="518">
        <v>6000</v>
      </c>
      <c r="K69" s="518">
        <v>12000</v>
      </c>
      <c r="L69" s="518">
        <v>12000</v>
      </c>
      <c r="M69" s="518">
        <v>12000</v>
      </c>
      <c r="N69" s="508"/>
      <c r="O69" s="514">
        <v>3.3272727272727272</v>
      </c>
      <c r="P69" s="514">
        <v>3.1999999999999997</v>
      </c>
      <c r="Q69" s="514">
        <v>0</v>
      </c>
      <c r="R69" s="514">
        <v>0</v>
      </c>
      <c r="S69" s="514">
        <v>2.7727272727272725</v>
      </c>
      <c r="T69" s="514"/>
      <c r="U69" s="514">
        <v>3.3272727272727272</v>
      </c>
      <c r="V69" s="514">
        <v>3.1999999999999997</v>
      </c>
      <c r="W69" s="514">
        <v>0</v>
      </c>
      <c r="X69" s="514">
        <v>0</v>
      </c>
      <c r="Y69" s="514">
        <v>2.7727272727272725</v>
      </c>
      <c r="Z69" s="514"/>
      <c r="AA69" s="514"/>
      <c r="AB69" s="514"/>
      <c r="AC69" s="534"/>
      <c r="AD69" s="534"/>
      <c r="AE69" s="534"/>
      <c r="AF69" s="534"/>
      <c r="AG69" s="516" t="s">
        <v>1008</v>
      </c>
      <c r="AH69" s="516"/>
      <c r="AI69" s="516">
        <v>3</v>
      </c>
      <c r="AJ69" s="516">
        <v>3</v>
      </c>
      <c r="AK69" s="536">
        <v>0.5</v>
      </c>
      <c r="AL69" s="536">
        <v>0.5</v>
      </c>
      <c r="AN69"/>
      <c r="AO69"/>
    </row>
    <row r="70" spans="1:41" ht="13" customHeight="1" x14ac:dyDescent="0.15">
      <c r="A70"/>
      <c r="B70" s="577">
        <v>45140</v>
      </c>
      <c r="C70" s="510" t="s">
        <v>403</v>
      </c>
      <c r="D70" s="430" t="s">
        <v>938</v>
      </c>
      <c r="E70" s="511">
        <v>45108</v>
      </c>
      <c r="F70" s="512" t="s">
        <v>871</v>
      </c>
      <c r="G70" s="508" t="s">
        <v>1172</v>
      </c>
      <c r="H70" s="514">
        <v>87.6</v>
      </c>
      <c r="I70" s="513" t="s">
        <v>405</v>
      </c>
      <c r="J70" s="518">
        <v>1645</v>
      </c>
      <c r="K70" s="518">
        <v>3000</v>
      </c>
      <c r="L70" s="518">
        <v>3000</v>
      </c>
      <c r="M70" s="518">
        <v>3000</v>
      </c>
      <c r="N70" s="508"/>
      <c r="O70" s="514">
        <v>4.0272727272727264</v>
      </c>
      <c r="P70" s="514">
        <v>3.2909090909090906</v>
      </c>
      <c r="Q70" s="514">
        <v>0</v>
      </c>
      <c r="R70" s="514">
        <v>0</v>
      </c>
      <c r="S70" s="514">
        <v>2.8545454545454545</v>
      </c>
      <c r="T70" s="361"/>
      <c r="U70" s="514">
        <v>4.0272727272727264</v>
      </c>
      <c r="V70" s="514">
        <v>3.2909090909090906</v>
      </c>
      <c r="W70" s="514">
        <v>0</v>
      </c>
      <c r="X70" s="514">
        <v>0</v>
      </c>
      <c r="Y70" s="514">
        <v>2.8545454545454545</v>
      </c>
      <c r="Z70" s="508"/>
      <c r="AA70" s="508"/>
      <c r="AB70" s="508"/>
      <c r="AC70" s="515"/>
      <c r="AD70" s="515"/>
      <c r="AE70" s="515"/>
      <c r="AF70" s="515"/>
      <c r="AG70" s="516" t="s">
        <v>1008</v>
      </c>
      <c r="AH70" s="516"/>
      <c r="AI70" s="516">
        <v>3</v>
      </c>
      <c r="AJ70" s="516">
        <v>3</v>
      </c>
      <c r="AK70" s="517">
        <v>0.5</v>
      </c>
      <c r="AL70" s="517">
        <v>0.5</v>
      </c>
    </row>
    <row r="71" spans="1:41" ht="13" customHeight="1" x14ac:dyDescent="0.2">
      <c r="A71"/>
      <c r="B71" s="577">
        <v>45140</v>
      </c>
      <c r="C71" s="469" t="s">
        <v>403</v>
      </c>
      <c r="D71" s="430" t="s">
        <v>938</v>
      </c>
      <c r="E71" s="511">
        <v>45108</v>
      </c>
      <c r="F71" s="512" t="s">
        <v>404</v>
      </c>
      <c r="G71" s="508" t="s">
        <v>1172</v>
      </c>
      <c r="H71" s="514">
        <v>80.436363636363637</v>
      </c>
      <c r="I71" s="513" t="s">
        <v>405</v>
      </c>
      <c r="J71" s="541">
        <v>1645</v>
      </c>
      <c r="K71" s="541">
        <v>3000</v>
      </c>
      <c r="L71" s="541">
        <v>3000</v>
      </c>
      <c r="M71" s="541">
        <v>3000</v>
      </c>
      <c r="N71" s="508"/>
      <c r="O71" s="514">
        <v>3.8818181818181809</v>
      </c>
      <c r="P71" s="514">
        <v>3.2636363636363632</v>
      </c>
      <c r="Q71" s="514">
        <v>0</v>
      </c>
      <c r="R71" s="514">
        <v>0</v>
      </c>
      <c r="S71" s="514">
        <v>2.7272727272727271</v>
      </c>
      <c r="T71" s="514"/>
      <c r="U71" s="514">
        <v>3.8818181818181809</v>
      </c>
      <c r="V71" s="514">
        <v>3.2636363636363632</v>
      </c>
      <c r="W71" s="514">
        <v>0</v>
      </c>
      <c r="X71" s="514">
        <v>0</v>
      </c>
      <c r="Y71" s="514">
        <v>2.7272727272727271</v>
      </c>
      <c r="Z71" s="514"/>
      <c r="AA71" s="514"/>
      <c r="AB71" s="514"/>
      <c r="AC71" s="534"/>
      <c r="AD71" s="534"/>
      <c r="AE71" s="534"/>
      <c r="AF71" s="534"/>
      <c r="AG71" s="516" t="s">
        <v>1008</v>
      </c>
      <c r="AH71" s="516"/>
      <c r="AI71" s="516">
        <v>3</v>
      </c>
      <c r="AJ71" s="516">
        <v>3</v>
      </c>
      <c r="AK71" s="536">
        <v>0.5</v>
      </c>
      <c r="AL71" s="536">
        <v>0.5</v>
      </c>
      <c r="AN71"/>
    </row>
    <row r="72" spans="1:41" ht="13" customHeight="1" x14ac:dyDescent="0.15">
      <c r="A72"/>
      <c r="B72" s="577">
        <v>45140</v>
      </c>
      <c r="C72" s="469" t="s">
        <v>403</v>
      </c>
      <c r="D72" s="430" t="s">
        <v>938</v>
      </c>
      <c r="E72" s="511">
        <v>45108</v>
      </c>
      <c r="F72" s="512" t="s">
        <v>2</v>
      </c>
      <c r="G72" s="508" t="s">
        <v>1172</v>
      </c>
      <c r="H72" s="514">
        <v>80</v>
      </c>
      <c r="I72" s="513" t="s">
        <v>405</v>
      </c>
      <c r="J72" s="508">
        <v>3000</v>
      </c>
      <c r="K72" s="508">
        <v>3000</v>
      </c>
      <c r="L72" s="508">
        <v>3000</v>
      </c>
      <c r="M72" s="508">
        <v>3000</v>
      </c>
      <c r="N72" s="508"/>
      <c r="O72" s="514">
        <v>5.6</v>
      </c>
      <c r="P72" s="514">
        <v>0</v>
      </c>
      <c r="Q72" s="514">
        <v>0</v>
      </c>
      <c r="R72" s="514">
        <v>0</v>
      </c>
      <c r="S72" s="514">
        <v>5</v>
      </c>
      <c r="T72" s="361"/>
      <c r="U72" s="514">
        <v>5.6</v>
      </c>
      <c r="V72" s="514">
        <v>0</v>
      </c>
      <c r="W72" s="514">
        <v>0</v>
      </c>
      <c r="X72" s="514">
        <v>0</v>
      </c>
      <c r="Y72" s="514">
        <v>5</v>
      </c>
      <c r="Z72" s="508"/>
      <c r="AA72" s="508"/>
      <c r="AB72" s="508"/>
      <c r="AC72" s="515"/>
      <c r="AD72" s="515"/>
      <c r="AE72" s="515"/>
      <c r="AF72" s="515"/>
      <c r="AG72" s="516" t="s">
        <v>1008</v>
      </c>
      <c r="AH72" s="516"/>
      <c r="AI72" s="516">
        <v>3</v>
      </c>
      <c r="AJ72" s="516">
        <v>3</v>
      </c>
      <c r="AK72" s="517">
        <v>0.5</v>
      </c>
      <c r="AL72" s="517">
        <v>0.5</v>
      </c>
    </row>
    <row r="73" spans="1:41" ht="13" customHeight="1" x14ac:dyDescent="0.15">
      <c r="A73"/>
      <c r="B73" s="577">
        <v>45140</v>
      </c>
      <c r="C73" s="469" t="s">
        <v>403</v>
      </c>
      <c r="D73" s="430" t="s">
        <v>938</v>
      </c>
      <c r="E73" s="351">
        <v>44973</v>
      </c>
      <c r="F73" s="508" t="s">
        <v>4</v>
      </c>
      <c r="G73" s="508" t="s">
        <v>1172</v>
      </c>
      <c r="H73" s="514">
        <v>97.509090909090901</v>
      </c>
      <c r="I73" s="513"/>
      <c r="J73" s="508"/>
      <c r="K73" s="508"/>
      <c r="L73" s="508"/>
      <c r="M73" s="508"/>
      <c r="N73" s="508"/>
      <c r="O73" s="514">
        <v>3.5818181818181816</v>
      </c>
      <c r="P73" s="514">
        <v>0</v>
      </c>
      <c r="Q73" s="514">
        <v>0</v>
      </c>
      <c r="R73" s="514">
        <v>0</v>
      </c>
      <c r="S73" s="514">
        <v>0</v>
      </c>
      <c r="T73" s="361"/>
      <c r="U73" s="514">
        <v>3.5818181818181816</v>
      </c>
      <c r="V73" s="514">
        <v>0</v>
      </c>
      <c r="W73" s="514">
        <v>0</v>
      </c>
      <c r="X73" s="514">
        <v>0</v>
      </c>
      <c r="Y73" s="514">
        <v>0</v>
      </c>
      <c r="Z73" s="508"/>
      <c r="AA73" s="515"/>
      <c r="AB73" s="515"/>
      <c r="AC73" s="515"/>
      <c r="AD73" s="515"/>
      <c r="AE73" s="515"/>
      <c r="AF73" s="515"/>
      <c r="AG73" s="516" t="s">
        <v>1008</v>
      </c>
      <c r="AH73" s="516"/>
      <c r="AI73" s="516">
        <v>3</v>
      </c>
      <c r="AJ73" s="516">
        <v>3</v>
      </c>
      <c r="AK73" s="517">
        <v>0.5</v>
      </c>
      <c r="AL73" s="517">
        <v>0.5</v>
      </c>
    </row>
    <row r="74" spans="1:41" customFormat="1" ht="13" customHeight="1" x14ac:dyDescent="0.15">
      <c r="B74" s="577">
        <v>45140</v>
      </c>
      <c r="C74" s="469" t="s">
        <v>403</v>
      </c>
      <c r="D74" s="430" t="s">
        <v>938</v>
      </c>
      <c r="E74" s="351">
        <v>45122</v>
      </c>
      <c r="F74" s="430" t="s">
        <v>1028</v>
      </c>
      <c r="G74" s="508" t="s">
        <v>1172</v>
      </c>
      <c r="H74" s="514">
        <v>84</v>
      </c>
      <c r="I74" s="470" t="s">
        <v>405</v>
      </c>
      <c r="J74" s="508">
        <v>1800</v>
      </c>
      <c r="K74" s="508">
        <v>4800</v>
      </c>
      <c r="L74" s="508">
        <v>4800</v>
      </c>
      <c r="M74" s="508">
        <v>4800</v>
      </c>
      <c r="N74" s="508"/>
      <c r="O74" s="514">
        <v>5.3</v>
      </c>
      <c r="P74" s="514">
        <v>4.6999999999999993</v>
      </c>
      <c r="Q74" s="514">
        <v>0</v>
      </c>
      <c r="R74" s="514">
        <v>0</v>
      </c>
      <c r="S74" s="514">
        <v>3.9</v>
      </c>
      <c r="T74" s="361"/>
      <c r="U74" s="514">
        <v>5.3</v>
      </c>
      <c r="V74" s="514">
        <v>4.6999999999999993</v>
      </c>
      <c r="W74" s="514">
        <v>0</v>
      </c>
      <c r="X74" s="514">
        <v>0</v>
      </c>
      <c r="Y74" s="514">
        <v>3.9</v>
      </c>
      <c r="Z74" s="355"/>
      <c r="AA74" s="555"/>
      <c r="AB74" s="515"/>
      <c r="AC74" s="515"/>
      <c r="AD74" s="515"/>
      <c r="AE74" s="515"/>
      <c r="AF74" s="515"/>
      <c r="AG74" s="472" t="s">
        <v>1008</v>
      </c>
      <c r="AH74" s="516"/>
      <c r="AI74" s="516">
        <v>3</v>
      </c>
      <c r="AJ74" s="516">
        <v>3</v>
      </c>
      <c r="AK74" s="517">
        <v>0.5</v>
      </c>
      <c r="AL74" s="517">
        <v>0.5</v>
      </c>
      <c r="AM74" s="432"/>
    </row>
    <row r="75" spans="1:41" customFormat="1" ht="13" customHeight="1" x14ac:dyDescent="0.15">
      <c r="B75" s="577">
        <v>45140</v>
      </c>
      <c r="C75" s="469" t="s">
        <v>403</v>
      </c>
      <c r="D75" s="430" t="s">
        <v>938</v>
      </c>
      <c r="E75" s="511">
        <v>45108</v>
      </c>
      <c r="F75" s="430" t="s">
        <v>1171</v>
      </c>
      <c r="G75" s="508" t="s">
        <v>1172</v>
      </c>
      <c r="H75" s="514">
        <v>109.99999999999999</v>
      </c>
      <c r="I75" s="470" t="s">
        <v>405</v>
      </c>
      <c r="J75" s="508">
        <v>1645</v>
      </c>
      <c r="K75" s="508">
        <v>3000</v>
      </c>
      <c r="L75" s="508">
        <v>3000</v>
      </c>
      <c r="M75" s="508">
        <v>3000</v>
      </c>
      <c r="N75" s="508"/>
      <c r="O75" s="514">
        <v>3.7999999999999994</v>
      </c>
      <c r="P75" s="514">
        <v>3.6909090909090905</v>
      </c>
      <c r="Q75" s="514">
        <v>0</v>
      </c>
      <c r="R75" s="514">
        <v>0</v>
      </c>
      <c r="S75" s="514">
        <v>3.6363636363636362</v>
      </c>
      <c r="T75" s="361"/>
      <c r="U75" s="514">
        <v>3.7999999999999994</v>
      </c>
      <c r="V75" s="514">
        <v>3.6909090909090905</v>
      </c>
      <c r="W75" s="514">
        <v>0</v>
      </c>
      <c r="X75" s="514">
        <v>0</v>
      </c>
      <c r="Y75" s="514">
        <v>3.6363636363636362</v>
      </c>
      <c r="Z75" s="508"/>
      <c r="AA75" s="515"/>
      <c r="AB75" s="515"/>
      <c r="AC75" s="515"/>
      <c r="AD75" s="515"/>
      <c r="AE75" s="515"/>
      <c r="AF75" s="515"/>
      <c r="AG75" s="516" t="s">
        <v>1008</v>
      </c>
      <c r="AH75" s="516"/>
      <c r="AI75" s="516">
        <v>3</v>
      </c>
      <c r="AJ75" s="516">
        <v>3</v>
      </c>
      <c r="AK75" s="517">
        <v>0.5</v>
      </c>
      <c r="AL75" s="517">
        <v>0.5</v>
      </c>
      <c r="AM75" s="432"/>
    </row>
    <row r="76" spans="1:41" customFormat="1" ht="13" customHeight="1" x14ac:dyDescent="0.2">
      <c r="B76" s="577">
        <v>45140</v>
      </c>
      <c r="C76" s="469" t="s">
        <v>13</v>
      </c>
      <c r="D76" s="430" t="s">
        <v>938</v>
      </c>
      <c r="E76" s="351">
        <v>44927</v>
      </c>
      <c r="F76" s="430" t="s">
        <v>1241</v>
      </c>
      <c r="G76" s="508" t="s">
        <v>16</v>
      </c>
      <c r="H76" s="514">
        <v>104.99999999999999</v>
      </c>
      <c r="I76" s="470" t="s">
        <v>405</v>
      </c>
      <c r="J76" s="535">
        <v>3000</v>
      </c>
      <c r="K76" s="541">
        <v>3000</v>
      </c>
      <c r="L76" s="541">
        <v>3000</v>
      </c>
      <c r="M76" s="541">
        <v>3000</v>
      </c>
      <c r="N76" s="508"/>
      <c r="O76" s="514">
        <v>5.4</v>
      </c>
      <c r="P76" s="514">
        <v>0</v>
      </c>
      <c r="Q76" s="514">
        <v>0</v>
      </c>
      <c r="R76" s="514">
        <v>0</v>
      </c>
      <c r="S76" s="514">
        <v>4.6999999999999993</v>
      </c>
      <c r="T76" s="361"/>
      <c r="U76" s="514">
        <v>5.4</v>
      </c>
      <c r="V76" s="514">
        <v>0</v>
      </c>
      <c r="W76" s="514">
        <v>0</v>
      </c>
      <c r="X76" s="514">
        <v>0</v>
      </c>
      <c r="Y76" s="514">
        <v>4.6999999999999993</v>
      </c>
      <c r="Z76" s="355"/>
      <c r="AA76" s="355"/>
      <c r="AB76" s="508"/>
      <c r="AC76" s="508"/>
      <c r="AD76" s="508"/>
      <c r="AE76" s="508"/>
      <c r="AF76" s="508"/>
      <c r="AG76" s="516" t="s">
        <v>23</v>
      </c>
      <c r="AH76" s="516"/>
      <c r="AI76" s="516">
        <v>3</v>
      </c>
      <c r="AJ76" s="516">
        <v>3</v>
      </c>
      <c r="AK76" s="517">
        <v>0.5</v>
      </c>
      <c r="AL76" s="517">
        <v>0.5</v>
      </c>
      <c r="AM76" s="432"/>
    </row>
    <row r="77" spans="1:41" ht="13" customHeight="1" x14ac:dyDescent="0.2">
      <c r="A77"/>
      <c r="B77" s="577">
        <v>45140</v>
      </c>
      <c r="C77" s="510" t="s">
        <v>403</v>
      </c>
      <c r="D77" s="430" t="s">
        <v>941</v>
      </c>
      <c r="E77" s="511">
        <v>45108</v>
      </c>
      <c r="F77" s="512" t="s">
        <v>872</v>
      </c>
      <c r="G77" s="508" t="s">
        <v>1172</v>
      </c>
      <c r="H77" s="514">
        <v>107.73636363636363</v>
      </c>
      <c r="I77" s="513" t="s">
        <v>405</v>
      </c>
      <c r="J77" s="535">
        <v>6000</v>
      </c>
      <c r="K77" s="535">
        <v>12000</v>
      </c>
      <c r="L77" s="535">
        <v>84000</v>
      </c>
      <c r="M77" s="535">
        <v>84000</v>
      </c>
      <c r="N77" s="508"/>
      <c r="O77" s="514">
        <v>3.127272727272727</v>
      </c>
      <c r="P77" s="514">
        <v>3.0272727272727269</v>
      </c>
      <c r="Q77" s="514">
        <v>2.2636363636363637</v>
      </c>
      <c r="R77" s="514">
        <v>0</v>
      </c>
      <c r="S77" s="514">
        <v>2.127272727272727</v>
      </c>
      <c r="T77" s="534"/>
      <c r="U77" s="514">
        <v>2.9</v>
      </c>
      <c r="V77" s="514">
        <v>2.3909090909090907</v>
      </c>
      <c r="W77" s="514">
        <v>2.0545454545454542</v>
      </c>
      <c r="X77" s="514">
        <v>0</v>
      </c>
      <c r="Y77" s="514">
        <v>1.9636363636363636</v>
      </c>
      <c r="Z77" s="534"/>
      <c r="AA77" s="534"/>
      <c r="AB77" s="534"/>
      <c r="AC77" s="534"/>
      <c r="AD77" s="534"/>
      <c r="AE77" s="534"/>
      <c r="AF77" s="534"/>
      <c r="AG77" s="516" t="s">
        <v>406</v>
      </c>
      <c r="AH77" s="516" t="s">
        <v>407</v>
      </c>
      <c r="AI77" s="516">
        <v>2</v>
      </c>
      <c r="AJ77" s="516">
        <v>4</v>
      </c>
      <c r="AK77" s="537">
        <v>0.33329999999999999</v>
      </c>
      <c r="AL77" s="537">
        <v>0.66659999999999997</v>
      </c>
      <c r="AM77" s="432" t="s">
        <v>1255</v>
      </c>
    </row>
    <row r="78" spans="1:41" ht="13" customHeight="1" x14ac:dyDescent="0.15">
      <c r="A78"/>
      <c r="B78" s="577">
        <v>45140</v>
      </c>
      <c r="C78" s="510" t="s">
        <v>403</v>
      </c>
      <c r="D78" s="430" t="s">
        <v>941</v>
      </c>
      <c r="E78" s="511">
        <v>45109</v>
      </c>
      <c r="F78" s="512" t="s">
        <v>884</v>
      </c>
      <c r="G78" s="508" t="s">
        <v>1172</v>
      </c>
      <c r="H78" s="514">
        <v>89.281818181818167</v>
      </c>
      <c r="I78" s="513" t="s">
        <v>405</v>
      </c>
      <c r="J78" s="518">
        <v>6000</v>
      </c>
      <c r="K78" s="518">
        <v>6000</v>
      </c>
      <c r="L78" s="518">
        <v>6000</v>
      </c>
      <c r="M78" s="518">
        <v>6000</v>
      </c>
      <c r="N78" s="508"/>
      <c r="O78" s="514">
        <v>3.5636363636363635</v>
      </c>
      <c r="P78" s="514">
        <v>0</v>
      </c>
      <c r="Q78" s="514">
        <v>0</v>
      </c>
      <c r="R78" s="514">
        <v>0</v>
      </c>
      <c r="S78" s="514">
        <v>3.2545454545454544</v>
      </c>
      <c r="T78" s="529"/>
      <c r="U78" s="514">
        <v>3.1181818181818182</v>
      </c>
      <c r="V78" s="514">
        <v>0</v>
      </c>
      <c r="W78" s="514">
        <v>0</v>
      </c>
      <c r="X78" s="514">
        <v>0</v>
      </c>
      <c r="Y78" s="514">
        <v>2.5181818181818181</v>
      </c>
      <c r="Z78" s="515"/>
      <c r="AA78" s="515"/>
      <c r="AB78" s="515"/>
      <c r="AC78" s="515"/>
      <c r="AD78" s="515"/>
      <c r="AE78" s="515"/>
      <c r="AF78" s="515"/>
      <c r="AG78" s="516" t="s">
        <v>406</v>
      </c>
      <c r="AH78" s="516" t="s">
        <v>407</v>
      </c>
      <c r="AI78" s="516">
        <v>2</v>
      </c>
      <c r="AJ78" s="516">
        <v>4</v>
      </c>
      <c r="AK78" s="519">
        <v>0.33329999999999999</v>
      </c>
      <c r="AL78" s="519">
        <v>0.66659999999999997</v>
      </c>
      <c r="AM78" s="432" t="s">
        <v>921</v>
      </c>
    </row>
    <row r="79" spans="1:41" ht="13" customHeight="1" x14ac:dyDescent="0.15">
      <c r="A79"/>
      <c r="B79" s="577">
        <v>45140</v>
      </c>
      <c r="C79" s="510" t="s">
        <v>403</v>
      </c>
      <c r="D79" s="430" t="s">
        <v>941</v>
      </c>
      <c r="E79" s="511">
        <v>45108</v>
      </c>
      <c r="F79" s="512" t="s">
        <v>886</v>
      </c>
      <c r="G79" s="508" t="s">
        <v>1172</v>
      </c>
      <c r="H79" s="514">
        <v>99</v>
      </c>
      <c r="I79" s="513" t="s">
        <v>405</v>
      </c>
      <c r="J79" s="508">
        <v>6000</v>
      </c>
      <c r="K79" s="508">
        <v>12000</v>
      </c>
      <c r="L79" s="508">
        <v>84000</v>
      </c>
      <c r="M79" s="508">
        <v>84000</v>
      </c>
      <c r="N79" s="508"/>
      <c r="O79" s="514">
        <v>4.418181818181818</v>
      </c>
      <c r="P79" s="514">
        <v>4.3090909090909086</v>
      </c>
      <c r="Q79" s="514">
        <v>4.1363636363636358</v>
      </c>
      <c r="R79" s="514">
        <v>0</v>
      </c>
      <c r="S79" s="514">
        <v>4.127272727272727</v>
      </c>
      <c r="T79" s="361"/>
      <c r="U79" s="514">
        <v>3.6363636363636362</v>
      </c>
      <c r="V79" s="514">
        <v>3.627272727272727</v>
      </c>
      <c r="W79" s="514">
        <v>3.5818181818181816</v>
      </c>
      <c r="X79" s="514">
        <v>0</v>
      </c>
      <c r="Y79" s="514">
        <v>3.5272727272727269</v>
      </c>
      <c r="Z79" s="508"/>
      <c r="AA79" s="508"/>
      <c r="AB79" s="508"/>
      <c r="AC79" s="508"/>
      <c r="AD79" s="508"/>
      <c r="AE79" s="515"/>
      <c r="AF79" s="515"/>
      <c r="AG79" s="516" t="s">
        <v>406</v>
      </c>
      <c r="AH79" s="516" t="s">
        <v>407</v>
      </c>
      <c r="AI79" s="516">
        <v>2</v>
      </c>
      <c r="AJ79" s="516">
        <v>4</v>
      </c>
      <c r="AK79" s="519">
        <v>0.33329999999999999</v>
      </c>
      <c r="AL79" s="519">
        <v>0.66659999999999997</v>
      </c>
    </row>
    <row r="80" spans="1:41" ht="13" customHeight="1" x14ac:dyDescent="0.2">
      <c r="A80"/>
      <c r="B80" s="577">
        <v>45140</v>
      </c>
      <c r="C80" s="510" t="s">
        <v>13</v>
      </c>
      <c r="D80" s="430" t="s">
        <v>941</v>
      </c>
      <c r="E80" s="511">
        <v>44958</v>
      </c>
      <c r="F80" s="512" t="s">
        <v>22</v>
      </c>
      <c r="G80" s="508" t="s">
        <v>1172</v>
      </c>
      <c r="H80" s="514">
        <v>123.79090909090907</v>
      </c>
      <c r="I80" s="513" t="s">
        <v>405</v>
      </c>
      <c r="J80" s="535">
        <v>6000</v>
      </c>
      <c r="K80" s="535">
        <v>12000</v>
      </c>
      <c r="L80" s="535">
        <v>84000</v>
      </c>
      <c r="M80" s="535">
        <v>84000</v>
      </c>
      <c r="N80" s="508"/>
      <c r="O80" s="514">
        <v>3.3545454545454541</v>
      </c>
      <c r="P80" s="514">
        <v>3.0727272727272723</v>
      </c>
      <c r="Q80" s="514">
        <v>2.709090909090909</v>
      </c>
      <c r="R80" s="514">
        <v>0</v>
      </c>
      <c r="S80" s="514">
        <v>2.4272727272727268</v>
      </c>
      <c r="T80" s="534"/>
      <c r="U80" s="514">
        <v>2.7636363636363632</v>
      </c>
      <c r="V80" s="514">
        <v>2.7363636363636359</v>
      </c>
      <c r="W80" s="514">
        <v>2.6181818181818177</v>
      </c>
      <c r="X80" s="514">
        <v>0</v>
      </c>
      <c r="Y80" s="514">
        <v>2.3272727272727272</v>
      </c>
      <c r="Z80" s="514"/>
      <c r="AA80" s="514"/>
      <c r="AB80" s="514"/>
      <c r="AC80" s="514"/>
      <c r="AD80" s="514"/>
      <c r="AE80" s="534"/>
      <c r="AF80" s="534"/>
      <c r="AG80" s="516" t="s">
        <v>406</v>
      </c>
      <c r="AH80" s="516" t="s">
        <v>407</v>
      </c>
      <c r="AI80" s="516">
        <v>2</v>
      </c>
      <c r="AJ80" s="516">
        <v>4</v>
      </c>
      <c r="AK80" s="537">
        <v>0.33329999999999999</v>
      </c>
      <c r="AL80" s="537">
        <v>0.66659999999999997</v>
      </c>
      <c r="AN80"/>
    </row>
    <row r="81" spans="1:42" ht="13" customHeight="1" x14ac:dyDescent="0.15">
      <c r="A81"/>
      <c r="B81" s="577">
        <v>45140</v>
      </c>
      <c r="C81" s="469" t="s">
        <v>403</v>
      </c>
      <c r="D81" s="430" t="s">
        <v>941</v>
      </c>
      <c r="E81" s="511">
        <v>45108</v>
      </c>
      <c r="F81" s="512" t="s">
        <v>348</v>
      </c>
      <c r="G81" s="508" t="s">
        <v>1172</v>
      </c>
      <c r="H81" s="514">
        <v>100.40909090909091</v>
      </c>
      <c r="I81" s="513" t="s">
        <v>405</v>
      </c>
      <c r="J81" s="508">
        <v>6000</v>
      </c>
      <c r="K81" s="508">
        <v>12000</v>
      </c>
      <c r="L81" s="508">
        <v>84000</v>
      </c>
      <c r="M81" s="508">
        <v>84000</v>
      </c>
      <c r="N81" s="508"/>
      <c r="O81" s="514">
        <v>3.0727272727272723</v>
      </c>
      <c r="P81" s="514">
        <v>3.0090909090909088</v>
      </c>
      <c r="Q81" s="514">
        <v>2.8545454545454545</v>
      </c>
      <c r="R81" s="514">
        <v>0</v>
      </c>
      <c r="S81" s="514">
        <v>2.7909090909090906</v>
      </c>
      <c r="T81" s="361"/>
      <c r="U81" s="514">
        <v>2.9636363636363634</v>
      </c>
      <c r="V81" s="514">
        <v>2.9</v>
      </c>
      <c r="W81" s="514">
        <v>2.7909090909090906</v>
      </c>
      <c r="X81" s="514">
        <v>0</v>
      </c>
      <c r="Y81" s="514">
        <v>2.7363636363636359</v>
      </c>
      <c r="Z81" s="508"/>
      <c r="AA81" s="508"/>
      <c r="AB81" s="508"/>
      <c r="AC81" s="508"/>
      <c r="AD81" s="508"/>
      <c r="AE81" s="515"/>
      <c r="AF81" s="515"/>
      <c r="AG81" s="516" t="s">
        <v>406</v>
      </c>
      <c r="AH81" s="516" t="s">
        <v>407</v>
      </c>
      <c r="AI81" s="516">
        <v>2</v>
      </c>
      <c r="AJ81" s="516">
        <v>4</v>
      </c>
      <c r="AK81" s="519">
        <v>0.33329999999999999</v>
      </c>
      <c r="AL81" s="519">
        <v>0.66659999999999997</v>
      </c>
    </row>
    <row r="82" spans="1:42" ht="13" customHeight="1" x14ac:dyDescent="0.2">
      <c r="A82"/>
      <c r="B82" s="577">
        <v>45140</v>
      </c>
      <c r="C82" s="469" t="s">
        <v>403</v>
      </c>
      <c r="D82" s="430" t="s">
        <v>941</v>
      </c>
      <c r="E82" s="511">
        <v>45139</v>
      </c>
      <c r="F82" s="508" t="s">
        <v>889</v>
      </c>
      <c r="G82" s="508" t="s">
        <v>1172</v>
      </c>
      <c r="H82" s="514">
        <v>133.5272727272727</v>
      </c>
      <c r="I82" s="513" t="s">
        <v>405</v>
      </c>
      <c r="J82" s="535">
        <v>6000</v>
      </c>
      <c r="K82" s="535">
        <v>12000</v>
      </c>
      <c r="L82" s="535">
        <v>84000</v>
      </c>
      <c r="M82" s="535">
        <v>84000</v>
      </c>
      <c r="N82" s="508"/>
      <c r="O82" s="514">
        <v>3.6727272727272724</v>
      </c>
      <c r="P82" s="514">
        <v>3.5363636363636362</v>
      </c>
      <c r="Q82" s="514">
        <v>3.3</v>
      </c>
      <c r="R82" s="514">
        <v>0</v>
      </c>
      <c r="S82" s="514">
        <v>3.2909090909090906</v>
      </c>
      <c r="T82" s="514"/>
      <c r="U82" s="514">
        <v>3.336363636363636</v>
      </c>
      <c r="V82" s="514">
        <v>3.3272727272727272</v>
      </c>
      <c r="W82" s="514">
        <v>3.2636363636363632</v>
      </c>
      <c r="X82" s="514">
        <v>0</v>
      </c>
      <c r="Y82" s="514">
        <v>3.1999999999999997</v>
      </c>
      <c r="Z82" s="514"/>
      <c r="AA82" s="514"/>
      <c r="AB82" s="514"/>
      <c r="AC82" s="514"/>
      <c r="AD82" s="514"/>
      <c r="AE82" s="534"/>
      <c r="AF82" s="534"/>
      <c r="AG82" s="516" t="s">
        <v>406</v>
      </c>
      <c r="AH82" s="516" t="s">
        <v>407</v>
      </c>
      <c r="AI82" s="516">
        <v>2</v>
      </c>
      <c r="AJ82" s="516">
        <v>4</v>
      </c>
      <c r="AK82" s="537">
        <v>0.33329999999999999</v>
      </c>
      <c r="AL82" s="537">
        <v>0.66659999999999997</v>
      </c>
      <c r="AN82"/>
      <c r="AO82"/>
      <c r="AP82"/>
    </row>
    <row r="83" spans="1:42" ht="13" customHeight="1" x14ac:dyDescent="0.2">
      <c r="A83"/>
      <c r="B83" s="577">
        <v>45140</v>
      </c>
      <c r="C83" s="469" t="s">
        <v>403</v>
      </c>
      <c r="D83" s="430" t="s">
        <v>941</v>
      </c>
      <c r="E83" s="511">
        <v>45108</v>
      </c>
      <c r="F83" s="512" t="s">
        <v>890</v>
      </c>
      <c r="G83" s="508" t="s">
        <v>1172</v>
      </c>
      <c r="H83" s="514">
        <v>101.57272727272726</v>
      </c>
      <c r="I83" s="513"/>
      <c r="J83" s="518"/>
      <c r="K83" s="518"/>
      <c r="L83" s="518"/>
      <c r="M83" s="508"/>
      <c r="N83" s="508"/>
      <c r="O83" s="514">
        <v>2.9363636363636361</v>
      </c>
      <c r="P83" s="514">
        <v>0</v>
      </c>
      <c r="Q83" s="514">
        <v>0</v>
      </c>
      <c r="R83" s="514">
        <v>0</v>
      </c>
      <c r="S83" s="514">
        <v>0</v>
      </c>
      <c r="T83" s="534"/>
      <c r="U83" s="514">
        <v>2.9363636363636361</v>
      </c>
      <c r="V83" s="514">
        <v>0</v>
      </c>
      <c r="W83" s="514">
        <v>0</v>
      </c>
      <c r="X83" s="514">
        <v>0</v>
      </c>
      <c r="Y83" s="514">
        <v>0</v>
      </c>
      <c r="Z83" s="514"/>
      <c r="AA83" s="514"/>
      <c r="AB83" s="514"/>
      <c r="AC83" s="514"/>
      <c r="AD83" s="514"/>
      <c r="AE83" s="534"/>
      <c r="AF83" s="534"/>
      <c r="AG83" s="516" t="s">
        <v>1008</v>
      </c>
      <c r="AH83" s="516"/>
      <c r="AI83" s="516">
        <v>3</v>
      </c>
      <c r="AJ83" s="516">
        <v>3</v>
      </c>
      <c r="AK83" s="536">
        <v>0.5</v>
      </c>
      <c r="AL83" s="536">
        <v>0.5</v>
      </c>
      <c r="AN83"/>
      <c r="AO83"/>
      <c r="AP83"/>
    </row>
    <row r="84" spans="1:42" ht="13" customHeight="1" x14ac:dyDescent="0.15">
      <c r="A84"/>
      <c r="B84" s="577">
        <v>45140</v>
      </c>
      <c r="C84" s="510" t="s">
        <v>403</v>
      </c>
      <c r="D84" s="430" t="s">
        <v>941</v>
      </c>
      <c r="E84" s="511">
        <v>45108</v>
      </c>
      <c r="F84" s="512" t="s">
        <v>871</v>
      </c>
      <c r="G84" s="508" t="s">
        <v>1172</v>
      </c>
      <c r="H84" s="514">
        <v>100.40909090909091</v>
      </c>
      <c r="I84" s="513" t="s">
        <v>405</v>
      </c>
      <c r="J84" s="518">
        <v>6000</v>
      </c>
      <c r="K84" s="518">
        <v>12000</v>
      </c>
      <c r="L84" s="518">
        <v>84000</v>
      </c>
      <c r="M84" s="518">
        <v>84000</v>
      </c>
      <c r="N84" s="508"/>
      <c r="O84" s="514">
        <v>3.0727272727272723</v>
      </c>
      <c r="P84" s="514">
        <v>3.0090909090909088</v>
      </c>
      <c r="Q84" s="514">
        <v>2.8545454545454545</v>
      </c>
      <c r="R84" s="514">
        <v>0</v>
      </c>
      <c r="S84" s="514">
        <v>2.7909090909090906</v>
      </c>
      <c r="T84" s="361"/>
      <c r="U84" s="514">
        <v>2.9636363636363634</v>
      </c>
      <c r="V84" s="514">
        <v>2.9</v>
      </c>
      <c r="W84" s="514">
        <v>2.7909090909090906</v>
      </c>
      <c r="X84" s="514">
        <v>0</v>
      </c>
      <c r="Y84" s="514">
        <v>2.7363636363636359</v>
      </c>
      <c r="Z84" s="508"/>
      <c r="AA84" s="508"/>
      <c r="AB84" s="508"/>
      <c r="AC84" s="508"/>
      <c r="AD84" s="508"/>
      <c r="AE84" s="515"/>
      <c r="AF84" s="515"/>
      <c r="AG84" s="516" t="s">
        <v>406</v>
      </c>
      <c r="AH84" s="516" t="s">
        <v>407</v>
      </c>
      <c r="AI84" s="516">
        <v>2</v>
      </c>
      <c r="AJ84" s="516">
        <v>4</v>
      </c>
      <c r="AK84" s="519">
        <v>0.33329999999999999</v>
      </c>
      <c r="AL84" s="519">
        <v>0.66659999999999997</v>
      </c>
    </row>
    <row r="85" spans="1:42" ht="13" customHeight="1" x14ac:dyDescent="0.2">
      <c r="A85"/>
      <c r="B85" s="577">
        <v>45140</v>
      </c>
      <c r="C85" s="469" t="s">
        <v>403</v>
      </c>
      <c r="D85" s="430" t="s">
        <v>941</v>
      </c>
      <c r="E85" s="511">
        <v>45108</v>
      </c>
      <c r="F85" s="512" t="s">
        <v>404</v>
      </c>
      <c r="G85" s="508" t="s">
        <v>1172</v>
      </c>
      <c r="H85" s="514">
        <v>93.109090909090909</v>
      </c>
      <c r="I85" s="513" t="s">
        <v>405</v>
      </c>
      <c r="J85" s="535">
        <v>6000</v>
      </c>
      <c r="K85" s="535">
        <v>12000</v>
      </c>
      <c r="L85" s="535">
        <v>84000</v>
      </c>
      <c r="M85" s="535">
        <v>84000</v>
      </c>
      <c r="N85" s="508"/>
      <c r="O85" s="514">
        <v>3.1727272727272728</v>
      </c>
      <c r="P85" s="514">
        <v>3.1181818181818182</v>
      </c>
      <c r="Q85" s="514">
        <v>2.4818181818181815</v>
      </c>
      <c r="R85" s="514">
        <v>0</v>
      </c>
      <c r="S85" s="514">
        <v>2.4727272727272727</v>
      </c>
      <c r="T85" s="514"/>
      <c r="U85" s="514">
        <v>2.5818181818181816</v>
      </c>
      <c r="V85" s="514">
        <v>2.5272727272727269</v>
      </c>
      <c r="W85" s="514">
        <v>2.3909090909090907</v>
      </c>
      <c r="X85" s="514">
        <v>0</v>
      </c>
      <c r="Y85" s="514">
        <v>2.2181818181818178</v>
      </c>
      <c r="Z85" s="514"/>
      <c r="AA85" s="514"/>
      <c r="AB85" s="514"/>
      <c r="AC85" s="514"/>
      <c r="AD85" s="514"/>
      <c r="AE85" s="534"/>
      <c r="AF85" s="534"/>
      <c r="AG85" s="516" t="s">
        <v>406</v>
      </c>
      <c r="AH85" s="516" t="s">
        <v>407</v>
      </c>
      <c r="AI85" s="516">
        <v>2</v>
      </c>
      <c r="AJ85" s="516">
        <v>4</v>
      </c>
      <c r="AK85" s="537">
        <v>0.33329999999999999</v>
      </c>
      <c r="AL85" s="537">
        <v>0.66659999999999997</v>
      </c>
      <c r="AN85"/>
    </row>
    <row r="86" spans="1:42" ht="13" customHeight="1" x14ac:dyDescent="0.15">
      <c r="A86"/>
      <c r="B86" s="577">
        <v>45140</v>
      </c>
      <c r="C86" s="469" t="s">
        <v>403</v>
      </c>
      <c r="D86" s="430" t="s">
        <v>941</v>
      </c>
      <c r="E86" s="511">
        <v>45108</v>
      </c>
      <c r="F86" s="512" t="s">
        <v>2</v>
      </c>
      <c r="G86" s="508" t="s">
        <v>1172</v>
      </c>
      <c r="H86" s="514">
        <v>104.99999999999999</v>
      </c>
      <c r="I86" s="513" t="s">
        <v>405</v>
      </c>
      <c r="J86" s="508">
        <v>6000</v>
      </c>
      <c r="K86" s="508">
        <v>6000</v>
      </c>
      <c r="L86" s="508">
        <v>6000</v>
      </c>
      <c r="M86" s="508">
        <v>6000</v>
      </c>
      <c r="N86" s="508"/>
      <c r="O86" s="514">
        <v>4.8999999999999995</v>
      </c>
      <c r="P86" s="514">
        <v>0</v>
      </c>
      <c r="Q86" s="514">
        <v>0</v>
      </c>
      <c r="R86" s="514">
        <v>0</v>
      </c>
      <c r="S86" s="514">
        <v>4.8999999999999995</v>
      </c>
      <c r="T86" s="361"/>
      <c r="U86" s="514">
        <v>4.8999999999999995</v>
      </c>
      <c r="V86" s="514">
        <v>0</v>
      </c>
      <c r="W86" s="514">
        <v>0</v>
      </c>
      <c r="X86" s="514">
        <v>0</v>
      </c>
      <c r="Y86" s="514">
        <v>4.8999999999999995</v>
      </c>
      <c r="Z86" s="508"/>
      <c r="AA86" s="508"/>
      <c r="AB86" s="508"/>
      <c r="AC86" s="508"/>
      <c r="AD86" s="508"/>
      <c r="AE86" s="515"/>
      <c r="AF86" s="515"/>
      <c r="AG86" s="516" t="s">
        <v>406</v>
      </c>
      <c r="AH86" s="516" t="s">
        <v>407</v>
      </c>
      <c r="AI86" s="516">
        <v>2</v>
      </c>
      <c r="AJ86" s="516">
        <v>4</v>
      </c>
      <c r="AK86" s="519">
        <v>0.33329999999999999</v>
      </c>
      <c r="AL86" s="519">
        <v>0.66659999999999997</v>
      </c>
    </row>
    <row r="87" spans="1:42" ht="13" customHeight="1" x14ac:dyDescent="0.15">
      <c r="A87"/>
      <c r="B87" s="577">
        <v>45140</v>
      </c>
      <c r="C87" s="469" t="s">
        <v>403</v>
      </c>
      <c r="D87" s="430" t="s">
        <v>941</v>
      </c>
      <c r="E87" s="351">
        <v>44973</v>
      </c>
      <c r="F87" s="508" t="s">
        <v>4</v>
      </c>
      <c r="G87" s="508" t="s">
        <v>1172</v>
      </c>
      <c r="H87" s="514">
        <v>113.47272727272725</v>
      </c>
      <c r="I87" s="513"/>
      <c r="J87" s="508"/>
      <c r="K87" s="508"/>
      <c r="L87" s="508"/>
      <c r="M87" s="508"/>
      <c r="N87" s="508"/>
      <c r="O87" s="514">
        <v>3.0909090909090904</v>
      </c>
      <c r="P87" s="514">
        <v>0</v>
      </c>
      <c r="Q87" s="514">
        <v>0</v>
      </c>
      <c r="R87" s="514">
        <v>0</v>
      </c>
      <c r="S87" s="514">
        <v>0</v>
      </c>
      <c r="T87" s="361"/>
      <c r="U87" s="514">
        <v>3.0909090909090904</v>
      </c>
      <c r="V87" s="514">
        <v>0</v>
      </c>
      <c r="W87" s="514">
        <v>0</v>
      </c>
      <c r="X87" s="514">
        <v>0</v>
      </c>
      <c r="Y87" s="514">
        <v>0</v>
      </c>
      <c r="Z87" s="508"/>
      <c r="AA87" s="508"/>
      <c r="AB87" s="508"/>
      <c r="AC87" s="508"/>
      <c r="AD87" s="508"/>
      <c r="AE87" s="515"/>
      <c r="AF87" s="515"/>
      <c r="AG87" s="472" t="s">
        <v>1008</v>
      </c>
      <c r="AH87" s="472"/>
      <c r="AI87" s="516">
        <v>3</v>
      </c>
      <c r="AJ87" s="516">
        <v>3</v>
      </c>
      <c r="AK87" s="517">
        <v>0.5</v>
      </c>
      <c r="AL87" s="517">
        <v>0.5</v>
      </c>
    </row>
    <row r="88" spans="1:42" ht="13" customHeight="1" x14ac:dyDescent="0.15">
      <c r="A88"/>
      <c r="B88" s="577">
        <v>45140</v>
      </c>
      <c r="C88" s="469" t="s">
        <v>403</v>
      </c>
      <c r="D88" s="430" t="s">
        <v>941</v>
      </c>
      <c r="E88" s="351">
        <v>45122</v>
      </c>
      <c r="F88" s="430" t="s">
        <v>1028</v>
      </c>
      <c r="G88" s="508" t="s">
        <v>1172</v>
      </c>
      <c r="H88" s="514">
        <v>104.99999999999999</v>
      </c>
      <c r="I88" s="470" t="s">
        <v>405</v>
      </c>
      <c r="J88" s="508">
        <v>6000</v>
      </c>
      <c r="K88" s="508">
        <v>13500</v>
      </c>
      <c r="L88" s="508">
        <v>13500</v>
      </c>
      <c r="M88" s="508">
        <v>13500</v>
      </c>
      <c r="N88" s="508"/>
      <c r="O88" s="514">
        <v>4.0999999999999996</v>
      </c>
      <c r="P88" s="514">
        <v>3.9</v>
      </c>
      <c r="Q88" s="514">
        <v>0</v>
      </c>
      <c r="R88" s="514">
        <v>0</v>
      </c>
      <c r="S88" s="514">
        <v>3.1999999999999997</v>
      </c>
      <c r="T88" s="361"/>
      <c r="U88" s="514">
        <v>4.0999999999999996</v>
      </c>
      <c r="V88" s="514">
        <v>3.9</v>
      </c>
      <c r="W88" s="514">
        <v>0</v>
      </c>
      <c r="X88" s="514">
        <v>0</v>
      </c>
      <c r="Y88" s="514">
        <v>3.1999999999999997</v>
      </c>
      <c r="Z88" s="355"/>
      <c r="AA88" s="355"/>
      <c r="AB88" s="508"/>
      <c r="AC88" s="508"/>
      <c r="AD88" s="508"/>
      <c r="AE88" s="515"/>
      <c r="AF88" s="515"/>
      <c r="AG88" s="472" t="s">
        <v>1008</v>
      </c>
      <c r="AH88" s="472"/>
      <c r="AI88" s="516">
        <v>3</v>
      </c>
      <c r="AJ88" s="516">
        <v>3</v>
      </c>
      <c r="AK88" s="517">
        <v>0.5</v>
      </c>
      <c r="AL88" s="517">
        <v>0.5</v>
      </c>
    </row>
    <row r="89" spans="1:42" ht="13" customHeight="1" x14ac:dyDescent="0.2">
      <c r="A89"/>
      <c r="B89" s="577">
        <v>45140</v>
      </c>
      <c r="C89" s="469" t="s">
        <v>403</v>
      </c>
      <c r="D89" s="430" t="s">
        <v>941</v>
      </c>
      <c r="E89" s="511">
        <v>45108</v>
      </c>
      <c r="F89" s="430" t="s">
        <v>1171</v>
      </c>
      <c r="G89" s="508" t="s">
        <v>1172</v>
      </c>
      <c r="H89" s="514">
        <v>126.99999999999999</v>
      </c>
      <c r="I89" s="470" t="s">
        <v>405</v>
      </c>
      <c r="J89" s="508">
        <v>6000</v>
      </c>
      <c r="K89" s="508">
        <v>12000</v>
      </c>
      <c r="L89" s="535">
        <v>84000</v>
      </c>
      <c r="M89" s="535">
        <v>84000</v>
      </c>
      <c r="N89" s="508"/>
      <c r="O89" s="514">
        <v>3.7</v>
      </c>
      <c r="P89" s="514">
        <v>3.5999999999999996</v>
      </c>
      <c r="Q89" s="514">
        <v>3.5</v>
      </c>
      <c r="R89" s="514">
        <v>0</v>
      </c>
      <c r="S89" s="514">
        <v>2.9999999999999996</v>
      </c>
      <c r="T89" s="529"/>
      <c r="U89" s="514">
        <v>3.5636363636363635</v>
      </c>
      <c r="V89" s="514">
        <v>3.4</v>
      </c>
      <c r="W89" s="514">
        <v>2.9999999999999996</v>
      </c>
      <c r="X89" s="514">
        <v>0</v>
      </c>
      <c r="Y89" s="514">
        <v>2.7</v>
      </c>
      <c r="Z89" s="555"/>
      <c r="AA89" s="555"/>
      <c r="AB89" s="515"/>
      <c r="AC89" s="515"/>
      <c r="AD89" s="515"/>
      <c r="AE89" s="515"/>
      <c r="AF89" s="515"/>
      <c r="AG89" s="356" t="s">
        <v>406</v>
      </c>
      <c r="AH89" s="356" t="s">
        <v>407</v>
      </c>
      <c r="AI89" s="516">
        <v>2</v>
      </c>
      <c r="AJ89" s="516">
        <v>4</v>
      </c>
      <c r="AK89" s="537">
        <v>0.33329999999999999</v>
      </c>
      <c r="AL89" s="537">
        <v>0.66659999999999997</v>
      </c>
    </row>
    <row r="90" spans="1:42" ht="13" customHeight="1" x14ac:dyDescent="0.2">
      <c r="A90"/>
      <c r="B90" s="577">
        <v>45140</v>
      </c>
      <c r="C90" s="469" t="s">
        <v>13</v>
      </c>
      <c r="D90" s="430" t="s">
        <v>941</v>
      </c>
      <c r="E90" s="351">
        <v>44927</v>
      </c>
      <c r="F90" s="430" t="s">
        <v>1241</v>
      </c>
      <c r="G90" s="508" t="s">
        <v>16</v>
      </c>
      <c r="H90" s="514">
        <v>104.99999999999999</v>
      </c>
      <c r="I90" s="470" t="s">
        <v>405</v>
      </c>
      <c r="J90" s="535">
        <v>18000</v>
      </c>
      <c r="K90" s="535">
        <v>18000</v>
      </c>
      <c r="L90" s="535">
        <v>18000</v>
      </c>
      <c r="M90" s="535">
        <v>18000</v>
      </c>
      <c r="N90" s="508"/>
      <c r="O90" s="514">
        <v>5.0999999999999996</v>
      </c>
      <c r="P90" s="514">
        <v>0</v>
      </c>
      <c r="Q90" s="514">
        <v>0</v>
      </c>
      <c r="R90" s="514">
        <v>0</v>
      </c>
      <c r="S90" s="514">
        <v>4.5</v>
      </c>
      <c r="T90" s="361"/>
      <c r="U90" s="514">
        <v>4.4727272727272727</v>
      </c>
      <c r="V90" s="514">
        <v>0</v>
      </c>
      <c r="W90" s="514">
        <v>0</v>
      </c>
      <c r="X90" s="514">
        <v>0</v>
      </c>
      <c r="Y90" s="514">
        <v>3.3</v>
      </c>
      <c r="Z90" s="355"/>
      <c r="AA90" s="355"/>
      <c r="AB90" s="508"/>
      <c r="AC90" s="508"/>
      <c r="AD90" s="508"/>
      <c r="AE90" s="508"/>
      <c r="AF90" s="508"/>
      <c r="AG90" s="356" t="s">
        <v>406</v>
      </c>
      <c r="AH90" s="356" t="s">
        <v>407</v>
      </c>
      <c r="AI90" s="516">
        <v>2</v>
      </c>
      <c r="AJ90" s="516">
        <v>4</v>
      </c>
      <c r="AK90" s="537">
        <v>0.33329999999999999</v>
      </c>
      <c r="AL90" s="537">
        <v>0.66659999999999997</v>
      </c>
    </row>
    <row r="91" spans="1:42" ht="13" customHeight="1" x14ac:dyDescent="0.2">
      <c r="A91"/>
      <c r="B91" s="577">
        <v>45140</v>
      </c>
      <c r="C91" s="510" t="s">
        <v>403</v>
      </c>
      <c r="D91" s="430" t="s">
        <v>943</v>
      </c>
      <c r="E91" s="511">
        <v>45108</v>
      </c>
      <c r="F91" s="512" t="s">
        <v>872</v>
      </c>
      <c r="G91" s="508" t="s">
        <v>1172</v>
      </c>
      <c r="H91" s="514">
        <v>107.56363636363635</v>
      </c>
      <c r="I91" s="513" t="s">
        <v>405</v>
      </c>
      <c r="J91" s="535">
        <v>6000</v>
      </c>
      <c r="K91" s="535">
        <v>12000</v>
      </c>
      <c r="L91" s="535">
        <v>84000</v>
      </c>
      <c r="M91" s="535">
        <v>84000</v>
      </c>
      <c r="N91" s="508"/>
      <c r="O91" s="514">
        <v>3.4727272727272722</v>
      </c>
      <c r="P91" s="514">
        <v>3.3636363636363633</v>
      </c>
      <c r="Q91" s="514">
        <v>2.0363636363636366</v>
      </c>
      <c r="R91" s="514">
        <v>0</v>
      </c>
      <c r="S91" s="514">
        <v>1.9363636363636361</v>
      </c>
      <c r="T91" s="534"/>
      <c r="U91" s="514">
        <v>3.0090909090909088</v>
      </c>
      <c r="V91" s="514">
        <v>2.6636363636363636</v>
      </c>
      <c r="W91" s="514">
        <v>2</v>
      </c>
      <c r="X91" s="514">
        <v>0</v>
      </c>
      <c r="Y91" s="514">
        <v>1.8909090909090909</v>
      </c>
      <c r="Z91" s="534"/>
      <c r="AA91" s="534"/>
      <c r="AB91" s="534"/>
      <c r="AC91" s="534"/>
      <c r="AD91" s="534"/>
      <c r="AE91" s="534"/>
      <c r="AF91" s="534"/>
      <c r="AG91" s="516" t="s">
        <v>406</v>
      </c>
      <c r="AH91" s="516" t="s">
        <v>407</v>
      </c>
      <c r="AI91" s="516">
        <v>2</v>
      </c>
      <c r="AJ91" s="516">
        <v>4</v>
      </c>
      <c r="AK91" s="537">
        <v>0.33329999999999999</v>
      </c>
      <c r="AL91" s="537">
        <v>0.66659999999999997</v>
      </c>
      <c r="AM91" s="432" t="s">
        <v>1256</v>
      </c>
    </row>
    <row r="92" spans="1:42" ht="13" customHeight="1" x14ac:dyDescent="0.15">
      <c r="A92"/>
      <c r="B92" s="577">
        <v>45140</v>
      </c>
      <c r="C92" s="510" t="s">
        <v>403</v>
      </c>
      <c r="D92" s="430" t="s">
        <v>943</v>
      </c>
      <c r="E92" s="351">
        <v>45109</v>
      </c>
      <c r="F92" s="512" t="s">
        <v>884</v>
      </c>
      <c r="G92" s="508" t="s">
        <v>1172</v>
      </c>
      <c r="H92" s="514">
        <v>90.799999999999983</v>
      </c>
      <c r="I92" s="513" t="s">
        <v>405</v>
      </c>
      <c r="J92" s="518">
        <v>6000</v>
      </c>
      <c r="K92" s="518">
        <v>6000</v>
      </c>
      <c r="L92" s="518">
        <v>6000</v>
      </c>
      <c r="M92" s="518">
        <v>6000</v>
      </c>
      <c r="N92" s="508"/>
      <c r="O92" s="514">
        <v>3.8272727272727267</v>
      </c>
      <c r="P92" s="514">
        <v>0</v>
      </c>
      <c r="Q92" s="514">
        <v>0</v>
      </c>
      <c r="R92" s="514">
        <v>0</v>
      </c>
      <c r="S92" s="514">
        <v>2.9727272727272727</v>
      </c>
      <c r="T92" s="529"/>
      <c r="U92" s="514">
        <v>3.5545454545454542</v>
      </c>
      <c r="V92" s="514">
        <v>0</v>
      </c>
      <c r="W92" s="514">
        <v>0</v>
      </c>
      <c r="X92" s="514">
        <v>0</v>
      </c>
      <c r="Y92" s="514">
        <v>2.8363636363636364</v>
      </c>
      <c r="Z92" s="515"/>
      <c r="AA92" s="515"/>
      <c r="AB92" s="515"/>
      <c r="AC92" s="515"/>
      <c r="AD92" s="515"/>
      <c r="AE92" s="515"/>
      <c r="AF92" s="515"/>
      <c r="AG92" s="516" t="s">
        <v>406</v>
      </c>
      <c r="AH92" s="516" t="s">
        <v>407</v>
      </c>
      <c r="AI92" s="516">
        <v>2</v>
      </c>
      <c r="AJ92" s="516">
        <v>4</v>
      </c>
      <c r="AK92" s="519">
        <v>0.33329999999999999</v>
      </c>
      <c r="AL92" s="519">
        <v>0.66659999999999997</v>
      </c>
    </row>
    <row r="93" spans="1:42" ht="13" customHeight="1" x14ac:dyDescent="0.15">
      <c r="A93"/>
      <c r="B93" s="577">
        <v>45140</v>
      </c>
      <c r="C93" s="510" t="s">
        <v>403</v>
      </c>
      <c r="D93" s="430" t="s">
        <v>943</v>
      </c>
      <c r="E93" s="511">
        <v>45108</v>
      </c>
      <c r="F93" s="512" t="s">
        <v>886</v>
      </c>
      <c r="G93" s="508" t="s">
        <v>1172</v>
      </c>
      <c r="H93" s="514">
        <v>99</v>
      </c>
      <c r="I93" s="513" t="s">
        <v>405</v>
      </c>
      <c r="J93" s="508">
        <v>6000</v>
      </c>
      <c r="K93" s="508">
        <v>12000</v>
      </c>
      <c r="L93" s="508">
        <v>84000</v>
      </c>
      <c r="M93" s="508">
        <v>84000</v>
      </c>
      <c r="N93" s="508"/>
      <c r="O93" s="514">
        <v>4.7363636363636363</v>
      </c>
      <c r="P93" s="514">
        <v>4.4727272727272727</v>
      </c>
      <c r="Q93" s="514">
        <v>4.1181818181818182</v>
      </c>
      <c r="R93" s="514">
        <v>0</v>
      </c>
      <c r="S93" s="514">
        <v>4.1181818181818182</v>
      </c>
      <c r="T93" s="361"/>
      <c r="U93" s="514">
        <v>3.7636363636363632</v>
      </c>
      <c r="V93" s="514">
        <v>3.709090909090909</v>
      </c>
      <c r="W93" s="514">
        <v>3.5909090909090908</v>
      </c>
      <c r="X93" s="514">
        <v>0</v>
      </c>
      <c r="Y93" s="514">
        <v>3.5545454545454542</v>
      </c>
      <c r="Z93" s="515"/>
      <c r="AA93" s="515"/>
      <c r="AB93" s="515"/>
      <c r="AC93" s="515"/>
      <c r="AD93" s="515"/>
      <c r="AE93" s="515"/>
      <c r="AF93" s="515"/>
      <c r="AG93" s="516" t="s">
        <v>406</v>
      </c>
      <c r="AH93" s="516" t="s">
        <v>407</v>
      </c>
      <c r="AI93" s="516">
        <v>2</v>
      </c>
      <c r="AJ93" s="516">
        <v>4</v>
      </c>
      <c r="AK93" s="519">
        <v>0.33329999999999999</v>
      </c>
      <c r="AL93" s="519">
        <v>0.66659999999999997</v>
      </c>
    </row>
    <row r="94" spans="1:42" ht="13" customHeight="1" x14ac:dyDescent="0.15">
      <c r="A94"/>
      <c r="B94" s="577">
        <v>45140</v>
      </c>
      <c r="C94" s="469" t="s">
        <v>403</v>
      </c>
      <c r="D94" s="430" t="s">
        <v>943</v>
      </c>
      <c r="E94" s="351">
        <v>45019</v>
      </c>
      <c r="F94" s="449" t="s">
        <v>887</v>
      </c>
      <c r="G94" s="430" t="s">
        <v>1172</v>
      </c>
      <c r="H94" s="514">
        <v>125.17272727272726</v>
      </c>
      <c r="I94" s="470" t="s">
        <v>405</v>
      </c>
      <c r="J94" s="471">
        <v>6000</v>
      </c>
      <c r="K94" s="471">
        <v>12000</v>
      </c>
      <c r="L94" s="471">
        <v>84000</v>
      </c>
      <c r="M94" s="471">
        <v>84000</v>
      </c>
      <c r="N94" s="430"/>
      <c r="O94" s="514">
        <v>3.6636363636363636</v>
      </c>
      <c r="P94" s="514">
        <v>3.2272727272727271</v>
      </c>
      <c r="Q94" s="514">
        <v>2.5909090909090908</v>
      </c>
      <c r="R94" s="514">
        <v>0</v>
      </c>
      <c r="S94" s="514">
        <v>2.5818181818181816</v>
      </c>
      <c r="T94" s="361"/>
      <c r="U94" s="514">
        <v>2.9363636363636361</v>
      </c>
      <c r="V94" s="514">
        <v>2.8636363636363633</v>
      </c>
      <c r="W94" s="514">
        <v>2.5909090909090908</v>
      </c>
      <c r="X94" s="514">
        <v>0</v>
      </c>
      <c r="Y94" s="514">
        <v>2.5181818181818181</v>
      </c>
      <c r="Z94" s="554"/>
      <c r="AA94" s="554"/>
      <c r="AB94" s="554"/>
      <c r="AC94" s="554"/>
      <c r="AD94" s="554"/>
      <c r="AE94" s="554"/>
      <c r="AF94" s="554"/>
      <c r="AG94" s="472" t="s">
        <v>406</v>
      </c>
      <c r="AH94" s="472" t="s">
        <v>407</v>
      </c>
      <c r="AI94" s="472">
        <v>2</v>
      </c>
      <c r="AJ94" s="472">
        <v>4</v>
      </c>
      <c r="AK94" s="476">
        <v>0.33329999999999999</v>
      </c>
      <c r="AL94" s="476">
        <v>0.66659999999999997</v>
      </c>
    </row>
    <row r="95" spans="1:42" ht="13" customHeight="1" x14ac:dyDescent="0.2">
      <c r="A95"/>
      <c r="B95" s="577">
        <v>45140</v>
      </c>
      <c r="C95" s="510" t="s">
        <v>13</v>
      </c>
      <c r="D95" s="430" t="s">
        <v>943</v>
      </c>
      <c r="E95" s="511">
        <v>44958</v>
      </c>
      <c r="F95" s="512" t="s">
        <v>22</v>
      </c>
      <c r="G95" s="508" t="s">
        <v>1172</v>
      </c>
      <c r="H95" s="514">
        <v>124.7181818181818</v>
      </c>
      <c r="I95" s="513" t="s">
        <v>405</v>
      </c>
      <c r="J95" s="535">
        <v>6000</v>
      </c>
      <c r="K95" s="535">
        <v>12000</v>
      </c>
      <c r="L95" s="535">
        <v>84000</v>
      </c>
      <c r="M95" s="535">
        <v>84000</v>
      </c>
      <c r="N95" s="508"/>
      <c r="O95" s="514">
        <v>3.8272727272727267</v>
      </c>
      <c r="P95" s="514">
        <v>3.2454545454545451</v>
      </c>
      <c r="Q95" s="514">
        <v>2.5909090909090908</v>
      </c>
      <c r="R95" s="514">
        <v>0</v>
      </c>
      <c r="S95" s="514">
        <v>2.418181818181818</v>
      </c>
      <c r="T95" s="534"/>
      <c r="U95" s="514">
        <v>2.9727272727272727</v>
      </c>
      <c r="V95" s="514">
        <v>2.8272727272727267</v>
      </c>
      <c r="W95" s="514">
        <v>2.4636363636363634</v>
      </c>
      <c r="X95" s="514">
        <v>0</v>
      </c>
      <c r="Y95" s="514">
        <v>2.3727272727272726</v>
      </c>
      <c r="Z95" s="534"/>
      <c r="AA95" s="534"/>
      <c r="AB95" s="534"/>
      <c r="AC95" s="534"/>
      <c r="AD95" s="534"/>
      <c r="AE95" s="534"/>
      <c r="AF95" s="534"/>
      <c r="AG95" s="516" t="s">
        <v>406</v>
      </c>
      <c r="AH95" s="516" t="s">
        <v>407</v>
      </c>
      <c r="AI95" s="516">
        <v>2</v>
      </c>
      <c r="AJ95" s="516">
        <v>4</v>
      </c>
      <c r="AK95" s="537">
        <v>0.33329999999999999</v>
      </c>
      <c r="AL95" s="537">
        <v>0.66659999999999997</v>
      </c>
    </row>
    <row r="96" spans="1:42" ht="13" customHeight="1" x14ac:dyDescent="0.15">
      <c r="A96"/>
      <c r="B96" s="577">
        <v>45140</v>
      </c>
      <c r="C96" s="469" t="s">
        <v>403</v>
      </c>
      <c r="D96" s="430" t="s">
        <v>943</v>
      </c>
      <c r="E96" s="511">
        <v>45108</v>
      </c>
      <c r="F96" s="512" t="s">
        <v>348</v>
      </c>
      <c r="G96" s="508" t="s">
        <v>1172</v>
      </c>
      <c r="H96" s="514">
        <v>100.40909090909091</v>
      </c>
      <c r="I96" s="513" t="s">
        <v>405</v>
      </c>
      <c r="J96" s="508">
        <v>6000</v>
      </c>
      <c r="K96" s="508">
        <v>12000</v>
      </c>
      <c r="L96" s="508">
        <v>84000</v>
      </c>
      <c r="M96" s="508">
        <v>84000</v>
      </c>
      <c r="N96" s="508"/>
      <c r="O96" s="514">
        <v>3.3909090909090907</v>
      </c>
      <c r="P96" s="514">
        <v>3.1818181818181817</v>
      </c>
      <c r="Q96" s="514">
        <v>2.9636363636363634</v>
      </c>
      <c r="R96" s="514">
        <v>0</v>
      </c>
      <c r="S96" s="514">
        <v>2.8545454545454545</v>
      </c>
      <c r="T96" s="529"/>
      <c r="U96" s="514">
        <v>3.0727272727272723</v>
      </c>
      <c r="V96" s="514">
        <v>2.9636363636363634</v>
      </c>
      <c r="W96" s="514">
        <v>2.8545454545454545</v>
      </c>
      <c r="X96" s="514">
        <v>0</v>
      </c>
      <c r="Y96" s="514">
        <v>2.7909090909090906</v>
      </c>
      <c r="Z96" s="515"/>
      <c r="AA96" s="515"/>
      <c r="AB96" s="515"/>
      <c r="AC96" s="515"/>
      <c r="AD96" s="515"/>
      <c r="AE96" s="515"/>
      <c r="AF96" s="515"/>
      <c r="AG96" s="516" t="s">
        <v>406</v>
      </c>
      <c r="AH96" s="516" t="s">
        <v>407</v>
      </c>
      <c r="AI96" s="516">
        <v>2</v>
      </c>
      <c r="AJ96" s="516">
        <v>4</v>
      </c>
      <c r="AK96" s="519">
        <v>0.33329999999999999</v>
      </c>
      <c r="AL96" s="519">
        <v>0.66659999999999997</v>
      </c>
    </row>
    <row r="97" spans="1:40" ht="13" customHeight="1" x14ac:dyDescent="0.2">
      <c r="A97"/>
      <c r="B97" s="577">
        <v>45140</v>
      </c>
      <c r="C97" s="469" t="s">
        <v>403</v>
      </c>
      <c r="D97" s="430" t="s">
        <v>943</v>
      </c>
      <c r="E97" s="511">
        <v>45139</v>
      </c>
      <c r="F97" s="508" t="s">
        <v>889</v>
      </c>
      <c r="G97" s="508" t="s">
        <v>1172</v>
      </c>
      <c r="H97" s="514">
        <v>133.5272727272727</v>
      </c>
      <c r="I97" s="513" t="s">
        <v>405</v>
      </c>
      <c r="J97" s="535">
        <v>6000</v>
      </c>
      <c r="K97" s="535">
        <v>12000</v>
      </c>
      <c r="L97" s="535">
        <v>84000</v>
      </c>
      <c r="M97" s="535">
        <v>84000</v>
      </c>
      <c r="N97" s="508"/>
      <c r="O97" s="514">
        <v>4.0272727272727264</v>
      </c>
      <c r="P97" s="514">
        <v>3.6636363636363636</v>
      </c>
      <c r="Q97" s="514">
        <v>3.1999999999999997</v>
      </c>
      <c r="R97" s="514">
        <v>0</v>
      </c>
      <c r="S97" s="514">
        <v>3.1909090909090905</v>
      </c>
      <c r="T97" s="514"/>
      <c r="U97" s="514">
        <v>3.4181818181818175</v>
      </c>
      <c r="V97" s="514">
        <v>3.3545454545454541</v>
      </c>
      <c r="W97" s="514">
        <v>3.1999999999999997</v>
      </c>
      <c r="X97" s="514">
        <v>0</v>
      </c>
      <c r="Y97" s="514">
        <v>3.1363636363636362</v>
      </c>
      <c r="Z97" s="534"/>
      <c r="AA97" s="534"/>
      <c r="AB97" s="534"/>
      <c r="AC97" s="534"/>
      <c r="AD97" s="534"/>
      <c r="AE97" s="534"/>
      <c r="AF97" s="534"/>
      <c r="AG97" s="516" t="s">
        <v>406</v>
      </c>
      <c r="AH97" s="516" t="s">
        <v>407</v>
      </c>
      <c r="AI97" s="516">
        <v>2</v>
      </c>
      <c r="AJ97" s="516">
        <v>4</v>
      </c>
      <c r="AK97" s="537">
        <v>0.33329999999999999</v>
      </c>
      <c r="AL97" s="537">
        <v>0.66659999999999997</v>
      </c>
      <c r="AN97"/>
    </row>
    <row r="98" spans="1:40" ht="13" customHeight="1" x14ac:dyDescent="0.2">
      <c r="A98"/>
      <c r="B98" s="577">
        <v>45140</v>
      </c>
      <c r="C98" s="469" t="s">
        <v>403</v>
      </c>
      <c r="D98" s="430" t="s">
        <v>943</v>
      </c>
      <c r="E98" s="511">
        <v>45108</v>
      </c>
      <c r="F98" s="512" t="s">
        <v>890</v>
      </c>
      <c r="G98" s="508" t="s">
        <v>1172</v>
      </c>
      <c r="H98" s="514">
        <v>96.718181818181804</v>
      </c>
      <c r="I98" s="513"/>
      <c r="J98" s="436"/>
      <c r="K98" s="355"/>
      <c r="L98" s="355"/>
      <c r="M98" s="355"/>
      <c r="N98" s="508"/>
      <c r="O98" s="514">
        <v>3.1</v>
      </c>
      <c r="P98" s="514">
        <v>0</v>
      </c>
      <c r="Q98" s="514">
        <v>0</v>
      </c>
      <c r="R98" s="514">
        <v>0</v>
      </c>
      <c r="S98" s="514">
        <v>0</v>
      </c>
      <c r="T98" s="534"/>
      <c r="U98" s="514">
        <v>3.1</v>
      </c>
      <c r="V98" s="514">
        <v>0</v>
      </c>
      <c r="W98" s="514">
        <v>0</v>
      </c>
      <c r="X98" s="514">
        <v>0</v>
      </c>
      <c r="Y98" s="514">
        <v>0</v>
      </c>
      <c r="Z98" s="534"/>
      <c r="AA98" s="534"/>
      <c r="AB98" s="534"/>
      <c r="AC98" s="534"/>
      <c r="AD98" s="534"/>
      <c r="AE98" s="534"/>
      <c r="AF98" s="534"/>
      <c r="AG98" s="516" t="s">
        <v>1008</v>
      </c>
      <c r="AH98" s="516"/>
      <c r="AI98" s="516">
        <v>3</v>
      </c>
      <c r="AJ98" s="516">
        <v>3</v>
      </c>
      <c r="AK98" s="536">
        <v>0.5</v>
      </c>
      <c r="AL98" s="536">
        <v>0.5</v>
      </c>
      <c r="AN98"/>
    </row>
    <row r="99" spans="1:40" ht="13" customHeight="1" x14ac:dyDescent="0.15">
      <c r="A99"/>
      <c r="B99" s="577">
        <v>45140</v>
      </c>
      <c r="C99" s="510" t="s">
        <v>403</v>
      </c>
      <c r="D99" s="430" t="s">
        <v>943</v>
      </c>
      <c r="E99" s="511">
        <v>45108</v>
      </c>
      <c r="F99" s="512" t="s">
        <v>871</v>
      </c>
      <c r="G99" s="508" t="s">
        <v>1172</v>
      </c>
      <c r="H99" s="514">
        <v>100.40909090909091</v>
      </c>
      <c r="I99" s="513" t="s">
        <v>405</v>
      </c>
      <c r="J99" s="518">
        <v>6000</v>
      </c>
      <c r="K99" s="518">
        <v>12000</v>
      </c>
      <c r="L99" s="518">
        <v>84000</v>
      </c>
      <c r="M99" s="518">
        <v>84000</v>
      </c>
      <c r="N99" s="508"/>
      <c r="O99" s="514">
        <v>3.4090909090909087</v>
      </c>
      <c r="P99" s="514">
        <v>3.1818181818181817</v>
      </c>
      <c r="Q99" s="514">
        <v>2.9636363636363634</v>
      </c>
      <c r="R99" s="514">
        <v>0</v>
      </c>
      <c r="S99" s="514">
        <v>2.8545454545454545</v>
      </c>
      <c r="T99" s="361"/>
      <c r="U99" s="514">
        <v>3.0727272727272723</v>
      </c>
      <c r="V99" s="514">
        <v>2.9636363636363634</v>
      </c>
      <c r="W99" s="514">
        <v>2.8545454545454545</v>
      </c>
      <c r="X99" s="514">
        <v>0</v>
      </c>
      <c r="Y99" s="514">
        <v>2.7909090909090906</v>
      </c>
      <c r="Z99" s="515"/>
      <c r="AA99" s="515"/>
      <c r="AB99" s="515"/>
      <c r="AC99" s="515"/>
      <c r="AD99" s="515"/>
      <c r="AE99" s="515"/>
      <c r="AF99" s="515"/>
      <c r="AG99" s="516" t="s">
        <v>406</v>
      </c>
      <c r="AH99" s="516" t="s">
        <v>407</v>
      </c>
      <c r="AI99" s="516">
        <v>2</v>
      </c>
      <c r="AJ99" s="516">
        <v>4</v>
      </c>
      <c r="AK99" s="519">
        <v>0.33329999999999999</v>
      </c>
      <c r="AL99" s="519">
        <v>0.66659999999999997</v>
      </c>
    </row>
    <row r="100" spans="1:40" ht="13" customHeight="1" x14ac:dyDescent="0.2">
      <c r="A100"/>
      <c r="B100" s="577">
        <v>45140</v>
      </c>
      <c r="C100" s="469" t="s">
        <v>403</v>
      </c>
      <c r="D100" s="430" t="s">
        <v>943</v>
      </c>
      <c r="E100" s="511">
        <v>45108</v>
      </c>
      <c r="F100" s="512" t="s">
        <v>404</v>
      </c>
      <c r="G100" s="508" t="s">
        <v>1172</v>
      </c>
      <c r="H100" s="514">
        <v>93.063636363636363</v>
      </c>
      <c r="I100" s="513" t="s">
        <v>405</v>
      </c>
      <c r="J100" s="535">
        <v>6000</v>
      </c>
      <c r="K100" s="535">
        <v>12000</v>
      </c>
      <c r="L100" s="535">
        <v>84000</v>
      </c>
      <c r="M100" s="535">
        <v>84000</v>
      </c>
      <c r="N100" s="508"/>
      <c r="O100" s="514">
        <v>3.5</v>
      </c>
      <c r="P100" s="514">
        <v>3.4363636363636361</v>
      </c>
      <c r="Q100" s="514">
        <v>2.3272727272727272</v>
      </c>
      <c r="R100" s="514">
        <v>0</v>
      </c>
      <c r="S100" s="514">
        <v>2.2818181818181813</v>
      </c>
      <c r="T100" s="514"/>
      <c r="U100" s="514">
        <v>2.6818181818181817</v>
      </c>
      <c r="V100" s="514">
        <v>2.5818181818181816</v>
      </c>
      <c r="W100" s="514">
        <v>2.3090909090909091</v>
      </c>
      <c r="X100" s="514">
        <v>0</v>
      </c>
      <c r="Y100" s="514">
        <v>2.1727272727272728</v>
      </c>
      <c r="Z100" s="534"/>
      <c r="AA100" s="534"/>
      <c r="AB100" s="534"/>
      <c r="AC100" s="534"/>
      <c r="AD100" s="534"/>
      <c r="AE100" s="534"/>
      <c r="AF100" s="534"/>
      <c r="AG100" s="516" t="s">
        <v>406</v>
      </c>
      <c r="AH100" s="516" t="s">
        <v>407</v>
      </c>
      <c r="AI100" s="516">
        <v>2</v>
      </c>
      <c r="AJ100" s="516">
        <v>4</v>
      </c>
      <c r="AK100" s="537">
        <v>0.33329999999999999</v>
      </c>
      <c r="AL100" s="537">
        <v>0.66659999999999997</v>
      </c>
    </row>
    <row r="101" spans="1:40" ht="13" customHeight="1" x14ac:dyDescent="0.15">
      <c r="A101"/>
      <c r="B101" s="577">
        <v>45140</v>
      </c>
      <c r="C101" s="469" t="s">
        <v>403</v>
      </c>
      <c r="D101" s="430" t="s">
        <v>943</v>
      </c>
      <c r="E101" s="511">
        <v>45108</v>
      </c>
      <c r="F101" s="512" t="s">
        <v>2</v>
      </c>
      <c r="G101" s="508" t="s">
        <v>1172</v>
      </c>
      <c r="H101" s="514">
        <v>104.99999999999999</v>
      </c>
      <c r="I101" s="513" t="s">
        <v>405</v>
      </c>
      <c r="J101" s="508">
        <v>6000</v>
      </c>
      <c r="K101" s="508">
        <v>6000</v>
      </c>
      <c r="L101" s="508">
        <v>6000</v>
      </c>
      <c r="M101" s="508">
        <v>6000</v>
      </c>
      <c r="N101" s="508"/>
      <c r="O101" s="514">
        <v>4.8999999999999995</v>
      </c>
      <c r="P101" s="514">
        <v>0</v>
      </c>
      <c r="Q101" s="514">
        <v>0</v>
      </c>
      <c r="R101" s="514">
        <v>0</v>
      </c>
      <c r="S101" s="514">
        <v>4.8999999999999995</v>
      </c>
      <c r="T101" s="361"/>
      <c r="U101" s="514">
        <v>4.8999999999999995</v>
      </c>
      <c r="V101" s="514">
        <v>0</v>
      </c>
      <c r="W101" s="514">
        <v>0</v>
      </c>
      <c r="X101" s="514">
        <v>0</v>
      </c>
      <c r="Y101" s="514">
        <v>4.8999999999999995</v>
      </c>
      <c r="Z101" s="515"/>
      <c r="AA101" s="515"/>
      <c r="AB101" s="515"/>
      <c r="AC101" s="515"/>
      <c r="AD101" s="515"/>
      <c r="AE101" s="515"/>
      <c r="AF101" s="515"/>
      <c r="AG101" s="472" t="s">
        <v>1008</v>
      </c>
      <c r="AH101" s="472"/>
      <c r="AI101" s="516">
        <v>3</v>
      </c>
      <c r="AJ101" s="516">
        <v>3</v>
      </c>
      <c r="AK101" s="517">
        <v>0.5</v>
      </c>
      <c r="AL101" s="517">
        <v>0.5</v>
      </c>
    </row>
    <row r="102" spans="1:40" ht="13" customHeight="1" x14ac:dyDescent="0.15">
      <c r="A102"/>
      <c r="B102" s="577">
        <v>45140</v>
      </c>
      <c r="C102" s="469" t="s">
        <v>403</v>
      </c>
      <c r="D102" s="430" t="s">
        <v>943</v>
      </c>
      <c r="E102" s="351">
        <v>44973</v>
      </c>
      <c r="F102" s="508" t="s">
        <v>4</v>
      </c>
      <c r="G102" s="508" t="s">
        <v>1172</v>
      </c>
      <c r="H102" s="514">
        <v>113.47272727272725</v>
      </c>
      <c r="I102" s="513"/>
      <c r="J102" s="508"/>
      <c r="K102" s="508"/>
      <c r="L102" s="508"/>
      <c r="M102" s="508"/>
      <c r="N102" s="508"/>
      <c r="O102" s="514">
        <v>3.3727272727272726</v>
      </c>
      <c r="P102" s="514">
        <v>0</v>
      </c>
      <c r="Q102" s="514">
        <v>0</v>
      </c>
      <c r="R102" s="514">
        <v>0</v>
      </c>
      <c r="S102" s="514">
        <v>0</v>
      </c>
      <c r="T102" s="361"/>
      <c r="U102" s="514">
        <v>3.3727272727272726</v>
      </c>
      <c r="V102" s="514">
        <v>0</v>
      </c>
      <c r="W102" s="514">
        <v>0</v>
      </c>
      <c r="X102" s="514">
        <v>0</v>
      </c>
      <c r="Y102" s="514">
        <v>0</v>
      </c>
      <c r="Z102" s="515"/>
      <c r="AA102" s="515"/>
      <c r="AB102" s="515"/>
      <c r="AC102" s="515"/>
      <c r="AD102" s="515"/>
      <c r="AE102" s="515"/>
      <c r="AF102" s="515"/>
      <c r="AG102" s="472" t="s">
        <v>1008</v>
      </c>
      <c r="AH102" s="472"/>
      <c r="AI102" s="516">
        <v>3</v>
      </c>
      <c r="AJ102" s="516">
        <v>3</v>
      </c>
      <c r="AK102" s="517">
        <v>0.5</v>
      </c>
      <c r="AL102" s="517">
        <v>0.5</v>
      </c>
    </row>
    <row r="103" spans="1:40" ht="13" customHeight="1" x14ac:dyDescent="0.15">
      <c r="A103"/>
      <c r="B103" s="577">
        <v>45140</v>
      </c>
      <c r="C103" s="469" t="s">
        <v>403</v>
      </c>
      <c r="D103" s="430" t="s">
        <v>943</v>
      </c>
      <c r="E103" s="351">
        <v>45122</v>
      </c>
      <c r="F103" s="430" t="s">
        <v>1028</v>
      </c>
      <c r="G103" s="508" t="s">
        <v>1172</v>
      </c>
      <c r="H103" s="514">
        <v>104.99999999999999</v>
      </c>
      <c r="I103" s="470" t="s">
        <v>405</v>
      </c>
      <c r="J103" s="508">
        <v>6000</v>
      </c>
      <c r="K103" s="508">
        <v>13500</v>
      </c>
      <c r="L103" s="508">
        <v>13500</v>
      </c>
      <c r="M103" s="508">
        <v>13500</v>
      </c>
      <c r="N103" s="508"/>
      <c r="O103" s="514">
        <v>4.3</v>
      </c>
      <c r="P103" s="514">
        <v>3.7999999999999994</v>
      </c>
      <c r="Q103" s="514">
        <v>0</v>
      </c>
      <c r="R103" s="514">
        <v>0</v>
      </c>
      <c r="S103" s="514">
        <v>3.1999999999999997</v>
      </c>
      <c r="T103" s="361"/>
      <c r="U103" s="514">
        <v>4.3</v>
      </c>
      <c r="V103" s="514">
        <v>3.7999999999999994</v>
      </c>
      <c r="W103" s="514">
        <v>0</v>
      </c>
      <c r="X103" s="514">
        <v>0</v>
      </c>
      <c r="Y103" s="514">
        <v>3.1999999999999997</v>
      </c>
      <c r="Z103" s="555"/>
      <c r="AA103" s="555"/>
      <c r="AB103" s="515"/>
      <c r="AC103" s="515"/>
      <c r="AD103" s="515"/>
      <c r="AE103" s="515"/>
      <c r="AF103" s="515"/>
      <c r="AG103" s="472" t="s">
        <v>1008</v>
      </c>
      <c r="AH103" s="472"/>
      <c r="AI103" s="516">
        <v>3</v>
      </c>
      <c r="AJ103" s="516">
        <v>3</v>
      </c>
      <c r="AK103" s="517">
        <v>0.5</v>
      </c>
      <c r="AL103" s="517">
        <v>0.5</v>
      </c>
    </row>
    <row r="104" spans="1:40" ht="13" customHeight="1" x14ac:dyDescent="0.2">
      <c r="A104"/>
      <c r="B104" s="577">
        <v>45140</v>
      </c>
      <c r="C104" s="469" t="s">
        <v>403</v>
      </c>
      <c r="D104" s="430" t="s">
        <v>943</v>
      </c>
      <c r="E104" s="511">
        <v>45108</v>
      </c>
      <c r="F104" s="430" t="s">
        <v>1171</v>
      </c>
      <c r="G104" s="508" t="s">
        <v>1172</v>
      </c>
      <c r="H104" s="514">
        <v>119</v>
      </c>
      <c r="I104" s="470" t="s">
        <v>405</v>
      </c>
      <c r="J104" s="508">
        <v>6000</v>
      </c>
      <c r="K104" s="508">
        <v>12000</v>
      </c>
      <c r="L104" s="535">
        <v>84000</v>
      </c>
      <c r="M104" s="535">
        <v>84000</v>
      </c>
      <c r="N104" s="508"/>
      <c r="O104" s="514">
        <v>3.9545454545454537</v>
      </c>
      <c r="P104" s="514">
        <v>3.7999999999999994</v>
      </c>
      <c r="Q104" s="514">
        <v>3.5999999999999996</v>
      </c>
      <c r="R104" s="514">
        <v>0</v>
      </c>
      <c r="S104" s="514">
        <v>2.9999999999999996</v>
      </c>
      <c r="T104" s="529"/>
      <c r="U104" s="514">
        <v>3.5999999999999996</v>
      </c>
      <c r="V104" s="514">
        <v>3.5</v>
      </c>
      <c r="W104" s="514">
        <v>2.9999999999999996</v>
      </c>
      <c r="X104" s="514">
        <v>0</v>
      </c>
      <c r="Y104" s="514">
        <v>2.7</v>
      </c>
      <c r="Z104" s="555"/>
      <c r="AA104" s="555"/>
      <c r="AB104" s="515"/>
      <c r="AC104" s="515"/>
      <c r="AD104" s="515"/>
      <c r="AE104" s="515"/>
      <c r="AF104" s="515"/>
      <c r="AG104" s="356" t="s">
        <v>406</v>
      </c>
      <c r="AH104" s="356" t="s">
        <v>407</v>
      </c>
      <c r="AI104" s="516">
        <v>2</v>
      </c>
      <c r="AJ104" s="516">
        <v>4</v>
      </c>
      <c r="AK104" s="537">
        <v>0.33329999999999999</v>
      </c>
      <c r="AL104" s="537">
        <v>0.66659999999999997</v>
      </c>
    </row>
    <row r="105" spans="1:40" ht="13" customHeight="1" x14ac:dyDescent="0.2">
      <c r="A105"/>
      <c r="B105" s="577">
        <v>45140</v>
      </c>
      <c r="C105" s="469" t="s">
        <v>13</v>
      </c>
      <c r="D105" s="430" t="s">
        <v>943</v>
      </c>
      <c r="E105" s="351">
        <v>44927</v>
      </c>
      <c r="F105" s="430" t="s">
        <v>1241</v>
      </c>
      <c r="G105" s="508" t="s">
        <v>16</v>
      </c>
      <c r="H105" s="514">
        <v>109.99999999999999</v>
      </c>
      <c r="I105" s="470" t="s">
        <v>405</v>
      </c>
      <c r="J105" s="535">
        <v>18000</v>
      </c>
      <c r="K105" s="535">
        <v>18000</v>
      </c>
      <c r="L105" s="535">
        <v>18000</v>
      </c>
      <c r="M105" s="535">
        <v>18000</v>
      </c>
      <c r="N105" s="508"/>
      <c r="O105" s="514">
        <v>5.3</v>
      </c>
      <c r="P105" s="514">
        <v>0</v>
      </c>
      <c r="Q105" s="514">
        <v>0</v>
      </c>
      <c r="R105" s="514">
        <v>0</v>
      </c>
      <c r="S105" s="514">
        <v>4.5999999999999996</v>
      </c>
      <c r="T105" s="361"/>
      <c r="U105" s="514">
        <v>4</v>
      </c>
      <c r="V105" s="514">
        <v>0</v>
      </c>
      <c r="W105" s="514">
        <v>0</v>
      </c>
      <c r="X105" s="514">
        <v>0</v>
      </c>
      <c r="Y105" s="514">
        <v>3.4</v>
      </c>
      <c r="Z105" s="355"/>
      <c r="AA105" s="355"/>
      <c r="AB105" s="508"/>
      <c r="AC105" s="508"/>
      <c r="AD105" s="508"/>
      <c r="AE105" s="508"/>
      <c r="AF105" s="508"/>
      <c r="AG105" s="356" t="s">
        <v>406</v>
      </c>
      <c r="AH105" s="356" t="s">
        <v>407</v>
      </c>
      <c r="AI105" s="516">
        <v>2</v>
      </c>
      <c r="AJ105" s="516">
        <v>4</v>
      </c>
      <c r="AK105" s="537">
        <v>0.33329999999999999</v>
      </c>
      <c r="AL105" s="537">
        <v>0.66659999999999997</v>
      </c>
    </row>
    <row r="106" spans="1:40" ht="13" customHeight="1" x14ac:dyDescent="0.2">
      <c r="A106"/>
      <c r="B106" s="577">
        <v>45140</v>
      </c>
      <c r="C106" s="510" t="s">
        <v>403</v>
      </c>
      <c r="D106" s="430" t="s">
        <v>947</v>
      </c>
      <c r="E106" s="511">
        <v>45108</v>
      </c>
      <c r="F106" s="512" t="s">
        <v>872</v>
      </c>
      <c r="G106" s="508" t="s">
        <v>1172</v>
      </c>
      <c r="H106" s="514">
        <v>107.56363636363635</v>
      </c>
      <c r="I106" s="513" t="s">
        <v>405</v>
      </c>
      <c r="J106" s="535">
        <v>6000</v>
      </c>
      <c r="K106" s="535">
        <v>12000</v>
      </c>
      <c r="L106" s="535">
        <v>84000</v>
      </c>
      <c r="M106" s="535">
        <v>84000</v>
      </c>
      <c r="N106" s="508"/>
      <c r="O106" s="514">
        <v>3.4727272727272722</v>
      </c>
      <c r="P106" s="514">
        <v>3.3636363636363633</v>
      </c>
      <c r="Q106" s="514">
        <v>2.0363636363636366</v>
      </c>
      <c r="R106" s="514">
        <v>0</v>
      </c>
      <c r="S106" s="514">
        <v>1.9363636363636361</v>
      </c>
      <c r="T106" s="534"/>
      <c r="U106" s="514">
        <v>3.0090909090909088</v>
      </c>
      <c r="V106" s="514">
        <v>2.6636363636363636</v>
      </c>
      <c r="W106" s="514">
        <v>2</v>
      </c>
      <c r="X106" s="514">
        <v>0</v>
      </c>
      <c r="Y106" s="514">
        <v>1.8909090909090909</v>
      </c>
      <c r="Z106" s="534"/>
      <c r="AA106" s="534"/>
      <c r="AB106" s="534"/>
      <c r="AC106" s="534"/>
      <c r="AD106" s="534"/>
      <c r="AE106" s="534"/>
      <c r="AF106" s="534"/>
      <c r="AG106" s="516" t="s">
        <v>406</v>
      </c>
      <c r="AH106" s="516" t="s">
        <v>407</v>
      </c>
      <c r="AI106" s="516">
        <v>2</v>
      </c>
      <c r="AJ106" s="516">
        <v>4</v>
      </c>
      <c r="AK106" s="537">
        <v>0.33329999999999999</v>
      </c>
      <c r="AL106" s="537">
        <v>0.66659999999999997</v>
      </c>
      <c r="AM106" s="432" t="s">
        <v>1256</v>
      </c>
      <c r="AN106"/>
    </row>
    <row r="107" spans="1:40" ht="13" customHeight="1" x14ac:dyDescent="0.15">
      <c r="A107"/>
      <c r="B107" s="577">
        <v>45140</v>
      </c>
      <c r="C107" s="510" t="s">
        <v>403</v>
      </c>
      <c r="D107" s="430" t="s">
        <v>947</v>
      </c>
      <c r="E107" s="351">
        <v>45109</v>
      </c>
      <c r="F107" s="512" t="s">
        <v>884</v>
      </c>
      <c r="G107" s="508" t="s">
        <v>1172</v>
      </c>
      <c r="H107" s="514">
        <v>90.799999999999983</v>
      </c>
      <c r="I107" s="513" t="s">
        <v>405</v>
      </c>
      <c r="J107" s="518">
        <v>6000</v>
      </c>
      <c r="K107" s="518">
        <v>6000</v>
      </c>
      <c r="L107" s="518">
        <v>6000</v>
      </c>
      <c r="M107" s="518">
        <v>6000</v>
      </c>
      <c r="N107" s="508"/>
      <c r="O107" s="514">
        <v>3.8272727272727267</v>
      </c>
      <c r="P107" s="514">
        <v>0</v>
      </c>
      <c r="Q107" s="514">
        <v>0</v>
      </c>
      <c r="R107" s="514">
        <v>0</v>
      </c>
      <c r="S107" s="514">
        <v>2.9727272727272727</v>
      </c>
      <c r="T107" s="529"/>
      <c r="U107" s="514">
        <v>3.5545454545454542</v>
      </c>
      <c r="V107" s="514">
        <v>0</v>
      </c>
      <c r="W107" s="514">
        <v>0</v>
      </c>
      <c r="X107" s="514">
        <v>0</v>
      </c>
      <c r="Y107" s="514">
        <v>2.8363636363636364</v>
      </c>
      <c r="Z107" s="515"/>
      <c r="AA107" s="515"/>
      <c r="AB107" s="515"/>
      <c r="AC107" s="515"/>
      <c r="AD107" s="515"/>
      <c r="AE107" s="515"/>
      <c r="AF107" s="515"/>
      <c r="AG107" s="516" t="s">
        <v>406</v>
      </c>
      <c r="AH107" s="516" t="s">
        <v>407</v>
      </c>
      <c r="AI107" s="516">
        <v>2</v>
      </c>
      <c r="AJ107" s="516">
        <v>4</v>
      </c>
      <c r="AK107" s="519">
        <v>0.33329999999999999</v>
      </c>
      <c r="AL107" s="519">
        <v>0.66659999999999997</v>
      </c>
    </row>
    <row r="108" spans="1:40" ht="13" customHeight="1" x14ac:dyDescent="0.15">
      <c r="A108"/>
      <c r="B108" s="577">
        <v>45140</v>
      </c>
      <c r="C108" s="510" t="s">
        <v>403</v>
      </c>
      <c r="D108" s="430" t="s">
        <v>947</v>
      </c>
      <c r="E108" s="511">
        <v>45108</v>
      </c>
      <c r="F108" s="512" t="s">
        <v>886</v>
      </c>
      <c r="G108" s="508" t="s">
        <v>1172</v>
      </c>
      <c r="H108" s="514">
        <v>99</v>
      </c>
      <c r="I108" s="513" t="s">
        <v>405</v>
      </c>
      <c r="J108" s="508">
        <v>6000</v>
      </c>
      <c r="K108" s="508">
        <v>12000</v>
      </c>
      <c r="L108" s="508">
        <v>84000</v>
      </c>
      <c r="M108" s="508">
        <v>84000</v>
      </c>
      <c r="N108" s="508"/>
      <c r="O108" s="514">
        <v>4.7363636363636363</v>
      </c>
      <c r="P108" s="514">
        <v>4.4727272727272727</v>
      </c>
      <c r="Q108" s="514">
        <v>4.1181818181818182</v>
      </c>
      <c r="R108" s="514">
        <v>0</v>
      </c>
      <c r="S108" s="514">
        <v>4.1181818181818182</v>
      </c>
      <c r="T108" s="361"/>
      <c r="U108" s="514">
        <v>3.7636363636363632</v>
      </c>
      <c r="V108" s="514">
        <v>3.709090909090909</v>
      </c>
      <c r="W108" s="514">
        <v>3.5909090909090908</v>
      </c>
      <c r="X108" s="514">
        <v>0</v>
      </c>
      <c r="Y108" s="514">
        <v>3.5545454545454542</v>
      </c>
      <c r="Z108" s="515"/>
      <c r="AA108" s="515"/>
      <c r="AB108" s="515"/>
      <c r="AC108" s="515"/>
      <c r="AD108" s="515"/>
      <c r="AE108" s="515"/>
      <c r="AF108" s="515"/>
      <c r="AG108" s="516" t="s">
        <v>406</v>
      </c>
      <c r="AH108" s="516" t="s">
        <v>407</v>
      </c>
      <c r="AI108" s="516">
        <v>2</v>
      </c>
      <c r="AJ108" s="516">
        <v>4</v>
      </c>
      <c r="AK108" s="519">
        <v>0.33329999999999999</v>
      </c>
      <c r="AL108" s="519">
        <v>0.66659999999999997</v>
      </c>
    </row>
    <row r="109" spans="1:40" ht="13" customHeight="1" x14ac:dyDescent="0.15">
      <c r="A109"/>
      <c r="B109" s="577">
        <v>45140</v>
      </c>
      <c r="C109" s="469" t="s">
        <v>403</v>
      </c>
      <c r="D109" s="430" t="s">
        <v>947</v>
      </c>
      <c r="E109" s="351">
        <v>45019</v>
      </c>
      <c r="F109" s="449" t="s">
        <v>887</v>
      </c>
      <c r="G109" s="430" t="s">
        <v>1172</v>
      </c>
      <c r="H109" s="514">
        <v>125.17272727272726</v>
      </c>
      <c r="I109" s="470" t="s">
        <v>405</v>
      </c>
      <c r="J109" s="471">
        <v>6000</v>
      </c>
      <c r="K109" s="471">
        <v>12000</v>
      </c>
      <c r="L109" s="471">
        <v>84000</v>
      </c>
      <c r="M109" s="471">
        <v>84000</v>
      </c>
      <c r="N109" s="430"/>
      <c r="O109" s="514">
        <v>3.6636363636363636</v>
      </c>
      <c r="P109" s="514">
        <v>3.2272727272727271</v>
      </c>
      <c r="Q109" s="514">
        <v>2.5909090909090908</v>
      </c>
      <c r="R109" s="514">
        <v>0</v>
      </c>
      <c r="S109" s="514">
        <v>2.5818181818181816</v>
      </c>
      <c r="T109" s="361"/>
      <c r="U109" s="514">
        <v>2.9363636363636361</v>
      </c>
      <c r="V109" s="514">
        <v>2.8636363636363633</v>
      </c>
      <c r="W109" s="514">
        <v>2.5909090909090908</v>
      </c>
      <c r="X109" s="514">
        <v>0</v>
      </c>
      <c r="Y109" s="514">
        <v>2.5181818181818181</v>
      </c>
      <c r="Z109" s="554"/>
      <c r="AA109" s="554"/>
      <c r="AB109" s="554"/>
      <c r="AC109" s="554"/>
      <c r="AD109" s="554"/>
      <c r="AE109" s="554"/>
      <c r="AF109" s="554"/>
      <c r="AG109" s="472" t="s">
        <v>406</v>
      </c>
      <c r="AH109" s="472" t="s">
        <v>407</v>
      </c>
      <c r="AI109" s="472">
        <v>2</v>
      </c>
      <c r="AJ109" s="472">
        <v>4</v>
      </c>
      <c r="AK109" s="476">
        <v>0.33329999999999999</v>
      </c>
      <c r="AL109" s="476">
        <v>0.66659999999999997</v>
      </c>
    </row>
    <row r="110" spans="1:40" ht="13" customHeight="1" x14ac:dyDescent="0.2">
      <c r="A110"/>
      <c r="B110" s="577">
        <v>45140</v>
      </c>
      <c r="C110" s="510" t="s">
        <v>13</v>
      </c>
      <c r="D110" s="430" t="s">
        <v>947</v>
      </c>
      <c r="E110" s="511">
        <v>44958</v>
      </c>
      <c r="F110" s="512" t="s">
        <v>22</v>
      </c>
      <c r="G110" s="508" t="s">
        <v>1172</v>
      </c>
      <c r="H110" s="514">
        <v>123.79090909090907</v>
      </c>
      <c r="I110" s="513" t="s">
        <v>405</v>
      </c>
      <c r="J110" s="535">
        <v>6000</v>
      </c>
      <c r="K110" s="535">
        <v>12000</v>
      </c>
      <c r="L110" s="535">
        <v>84000</v>
      </c>
      <c r="M110" s="535">
        <v>84000</v>
      </c>
      <c r="N110" s="508"/>
      <c r="O110" s="514">
        <v>3.9454545454545449</v>
      </c>
      <c r="P110" s="514">
        <v>3.1727272727272728</v>
      </c>
      <c r="Q110" s="514">
        <v>2.5090909090909088</v>
      </c>
      <c r="R110" s="514">
        <v>0</v>
      </c>
      <c r="S110" s="514">
        <v>2.4454545454545453</v>
      </c>
      <c r="T110" s="534"/>
      <c r="U110" s="514">
        <v>3.0272727272727269</v>
      </c>
      <c r="V110" s="514">
        <v>2.754545454545454</v>
      </c>
      <c r="W110" s="514">
        <v>2.4727272727272727</v>
      </c>
      <c r="X110" s="514">
        <v>0</v>
      </c>
      <c r="Y110" s="514">
        <v>2.3727272727272726</v>
      </c>
      <c r="Z110" s="534"/>
      <c r="AA110" s="534"/>
      <c r="AB110" s="534"/>
      <c r="AC110" s="534"/>
      <c r="AD110" s="534"/>
      <c r="AE110" s="534"/>
      <c r="AF110" s="534"/>
      <c r="AG110" s="516" t="s">
        <v>406</v>
      </c>
      <c r="AH110" s="516" t="s">
        <v>407</v>
      </c>
      <c r="AI110" s="516">
        <v>2</v>
      </c>
      <c r="AJ110" s="516">
        <v>4</v>
      </c>
      <c r="AK110" s="537">
        <v>0.33329999999999999</v>
      </c>
      <c r="AL110" s="537">
        <v>0.66659999999999997</v>
      </c>
    </row>
    <row r="111" spans="1:40" ht="13" customHeight="1" x14ac:dyDescent="0.15">
      <c r="A111"/>
      <c r="B111" s="577">
        <v>45140</v>
      </c>
      <c r="C111" s="469" t="s">
        <v>403</v>
      </c>
      <c r="D111" s="430" t="s">
        <v>947</v>
      </c>
      <c r="E111" s="511">
        <v>45108</v>
      </c>
      <c r="F111" s="512" t="s">
        <v>348</v>
      </c>
      <c r="G111" s="508" t="s">
        <v>1172</v>
      </c>
      <c r="H111" s="514">
        <v>100.40909090909091</v>
      </c>
      <c r="I111" s="513" t="s">
        <v>405</v>
      </c>
      <c r="J111" s="508">
        <v>6000</v>
      </c>
      <c r="K111" s="508">
        <v>12000</v>
      </c>
      <c r="L111" s="508">
        <v>84000</v>
      </c>
      <c r="M111" s="508">
        <v>84000</v>
      </c>
      <c r="N111" s="508"/>
      <c r="O111" s="514">
        <v>3.3909090909090907</v>
      </c>
      <c r="P111" s="514">
        <v>3.1818181818181817</v>
      </c>
      <c r="Q111" s="514">
        <v>2.9636363636363634</v>
      </c>
      <c r="R111" s="514">
        <v>0</v>
      </c>
      <c r="S111" s="514">
        <v>2.8545454545454545</v>
      </c>
      <c r="T111" s="529"/>
      <c r="U111" s="514">
        <v>3.0727272727272723</v>
      </c>
      <c r="V111" s="514">
        <v>2.9636363636363634</v>
      </c>
      <c r="W111" s="514">
        <v>2.8545454545454545</v>
      </c>
      <c r="X111" s="514">
        <v>0</v>
      </c>
      <c r="Y111" s="514">
        <v>2.7909090909090906</v>
      </c>
      <c r="Z111" s="515"/>
      <c r="AA111" s="515"/>
      <c r="AB111" s="515"/>
      <c r="AC111" s="515"/>
      <c r="AD111" s="515"/>
      <c r="AE111" s="515"/>
      <c r="AF111" s="515"/>
      <c r="AG111" s="516" t="s">
        <v>406</v>
      </c>
      <c r="AH111" s="516" t="s">
        <v>407</v>
      </c>
      <c r="AI111" s="516">
        <v>2</v>
      </c>
      <c r="AJ111" s="516">
        <v>4</v>
      </c>
      <c r="AK111" s="519">
        <v>0.33329999999999999</v>
      </c>
      <c r="AL111" s="519">
        <v>0.66659999999999997</v>
      </c>
    </row>
    <row r="112" spans="1:40" ht="13" customHeight="1" x14ac:dyDescent="0.2">
      <c r="A112"/>
      <c r="B112" s="577">
        <v>45140</v>
      </c>
      <c r="C112" s="469" t="s">
        <v>403</v>
      </c>
      <c r="D112" s="430" t="s">
        <v>947</v>
      </c>
      <c r="E112" s="511">
        <v>45139</v>
      </c>
      <c r="F112" s="508" t="s">
        <v>889</v>
      </c>
      <c r="G112" s="508" t="s">
        <v>1172</v>
      </c>
      <c r="H112" s="514">
        <v>133.5272727272727</v>
      </c>
      <c r="I112" s="513" t="s">
        <v>405</v>
      </c>
      <c r="J112" s="535">
        <v>6000</v>
      </c>
      <c r="K112" s="535">
        <v>12000</v>
      </c>
      <c r="L112" s="535">
        <v>84000</v>
      </c>
      <c r="M112" s="535">
        <v>84000</v>
      </c>
      <c r="N112" s="508"/>
      <c r="O112" s="514">
        <v>4.0272727272727264</v>
      </c>
      <c r="P112" s="514">
        <v>3.6636363636363636</v>
      </c>
      <c r="Q112" s="514">
        <v>3.1999999999999997</v>
      </c>
      <c r="R112" s="514">
        <v>0</v>
      </c>
      <c r="S112" s="514">
        <v>3.1909090909090905</v>
      </c>
      <c r="T112" s="514"/>
      <c r="U112" s="514">
        <v>3.4181818181818175</v>
      </c>
      <c r="V112" s="514">
        <v>3.3545454545454541</v>
      </c>
      <c r="W112" s="514">
        <v>3.1999999999999997</v>
      </c>
      <c r="X112" s="514">
        <v>0</v>
      </c>
      <c r="Y112" s="514">
        <v>3.1363636363636362</v>
      </c>
      <c r="Z112" s="534"/>
      <c r="AA112" s="534"/>
      <c r="AB112" s="534"/>
      <c r="AC112" s="534"/>
      <c r="AD112" s="534"/>
      <c r="AE112" s="534"/>
      <c r="AF112" s="534"/>
      <c r="AG112" s="516" t="s">
        <v>406</v>
      </c>
      <c r="AH112" s="516" t="s">
        <v>407</v>
      </c>
      <c r="AI112" s="516">
        <v>2</v>
      </c>
      <c r="AJ112" s="516">
        <v>4</v>
      </c>
      <c r="AK112" s="537">
        <v>0.33329999999999999</v>
      </c>
      <c r="AL112" s="537">
        <v>0.66659999999999997</v>
      </c>
      <c r="AN112"/>
    </row>
    <row r="113" spans="1:40" ht="13" customHeight="1" x14ac:dyDescent="0.2">
      <c r="A113"/>
      <c r="B113" s="577">
        <v>45140</v>
      </c>
      <c r="C113" s="469" t="s">
        <v>403</v>
      </c>
      <c r="D113" s="430" t="s">
        <v>947</v>
      </c>
      <c r="E113" s="511">
        <v>45108</v>
      </c>
      <c r="F113" s="512" t="s">
        <v>890</v>
      </c>
      <c r="G113" s="508" t="s">
        <v>1172</v>
      </c>
      <c r="H113" s="514">
        <v>96.718181818181804</v>
      </c>
      <c r="I113" s="513"/>
      <c r="J113" s="436"/>
      <c r="K113" s="355"/>
      <c r="L113" s="355"/>
      <c r="M113" s="355"/>
      <c r="N113" s="508"/>
      <c r="O113" s="514">
        <v>3.1</v>
      </c>
      <c r="P113" s="514">
        <v>0</v>
      </c>
      <c r="Q113" s="514">
        <v>0</v>
      </c>
      <c r="R113" s="514">
        <v>0</v>
      </c>
      <c r="S113" s="514">
        <v>0</v>
      </c>
      <c r="T113" s="534"/>
      <c r="U113" s="514">
        <v>3.1</v>
      </c>
      <c r="V113" s="514">
        <v>0</v>
      </c>
      <c r="W113" s="514">
        <v>0</v>
      </c>
      <c r="X113" s="514">
        <v>0</v>
      </c>
      <c r="Y113" s="514">
        <v>0</v>
      </c>
      <c r="Z113" s="534"/>
      <c r="AA113" s="534"/>
      <c r="AB113" s="534"/>
      <c r="AC113" s="534"/>
      <c r="AD113" s="534"/>
      <c r="AE113" s="534"/>
      <c r="AF113" s="534"/>
      <c r="AG113" s="516" t="s">
        <v>1008</v>
      </c>
      <c r="AH113" s="516"/>
      <c r="AI113" s="516">
        <v>3</v>
      </c>
      <c r="AJ113" s="516">
        <v>3</v>
      </c>
      <c r="AK113" s="536">
        <v>0.5</v>
      </c>
      <c r="AL113" s="536">
        <v>0.5</v>
      </c>
      <c r="AN113"/>
    </row>
    <row r="114" spans="1:40" ht="13" customHeight="1" x14ac:dyDescent="0.15">
      <c r="A114"/>
      <c r="B114" s="577">
        <v>45140</v>
      </c>
      <c r="C114" s="510" t="s">
        <v>403</v>
      </c>
      <c r="D114" s="430" t="s">
        <v>947</v>
      </c>
      <c r="E114" s="511">
        <v>45108</v>
      </c>
      <c r="F114" s="512" t="s">
        <v>871</v>
      </c>
      <c r="G114" s="508" t="s">
        <v>1172</v>
      </c>
      <c r="H114" s="514">
        <v>100.40909090909091</v>
      </c>
      <c r="I114" s="513" t="s">
        <v>405</v>
      </c>
      <c r="J114" s="518">
        <v>6000</v>
      </c>
      <c r="K114" s="518">
        <v>12000</v>
      </c>
      <c r="L114" s="518">
        <v>84000</v>
      </c>
      <c r="M114" s="518">
        <v>84000</v>
      </c>
      <c r="N114" s="508"/>
      <c r="O114" s="514">
        <v>3.4090909090909087</v>
      </c>
      <c r="P114" s="514">
        <v>3.1818181818181817</v>
      </c>
      <c r="Q114" s="514">
        <v>2.9636363636363634</v>
      </c>
      <c r="R114" s="514">
        <v>0</v>
      </c>
      <c r="S114" s="514">
        <v>2.8545454545454545</v>
      </c>
      <c r="T114" s="361"/>
      <c r="U114" s="514">
        <v>3.0727272727272723</v>
      </c>
      <c r="V114" s="514">
        <v>2.9636363636363634</v>
      </c>
      <c r="W114" s="514">
        <v>2.8545454545454545</v>
      </c>
      <c r="X114" s="514">
        <v>0</v>
      </c>
      <c r="Y114" s="514">
        <v>2.7909090909090906</v>
      </c>
      <c r="Z114" s="515"/>
      <c r="AA114" s="515"/>
      <c r="AB114" s="515"/>
      <c r="AC114" s="515"/>
      <c r="AD114" s="515"/>
      <c r="AE114" s="515"/>
      <c r="AF114" s="515"/>
      <c r="AG114" s="516" t="s">
        <v>406</v>
      </c>
      <c r="AH114" s="516" t="s">
        <v>407</v>
      </c>
      <c r="AI114" s="516">
        <v>2</v>
      </c>
      <c r="AJ114" s="516">
        <v>4</v>
      </c>
      <c r="AK114" s="519">
        <v>0.33329999999999999</v>
      </c>
      <c r="AL114" s="519">
        <v>0.66659999999999997</v>
      </c>
    </row>
    <row r="115" spans="1:40" ht="13" customHeight="1" x14ac:dyDescent="0.2">
      <c r="A115"/>
      <c r="B115" s="577">
        <v>45140</v>
      </c>
      <c r="C115" s="469" t="s">
        <v>403</v>
      </c>
      <c r="D115" s="430" t="s">
        <v>947</v>
      </c>
      <c r="E115" s="511">
        <v>45108</v>
      </c>
      <c r="F115" s="512" t="s">
        <v>404</v>
      </c>
      <c r="G115" s="508" t="s">
        <v>1172</v>
      </c>
      <c r="H115" s="514">
        <v>93.063636363636363</v>
      </c>
      <c r="I115" s="513" t="s">
        <v>405</v>
      </c>
      <c r="J115" s="535">
        <v>6000</v>
      </c>
      <c r="K115" s="535">
        <v>12000</v>
      </c>
      <c r="L115" s="535">
        <v>84000</v>
      </c>
      <c r="M115" s="535">
        <v>84000</v>
      </c>
      <c r="N115" s="508"/>
      <c r="O115" s="514">
        <v>3.5</v>
      </c>
      <c r="P115" s="514">
        <v>3.4363636363636361</v>
      </c>
      <c r="Q115" s="514">
        <v>2.3272727272727272</v>
      </c>
      <c r="R115" s="514">
        <v>0</v>
      </c>
      <c r="S115" s="514">
        <v>2.2818181818181813</v>
      </c>
      <c r="T115" s="514"/>
      <c r="U115" s="514">
        <v>2.6818181818181817</v>
      </c>
      <c r="V115" s="514">
        <v>2.5818181818181816</v>
      </c>
      <c r="W115" s="514">
        <v>2.3090909090909091</v>
      </c>
      <c r="X115" s="514">
        <v>0</v>
      </c>
      <c r="Y115" s="514">
        <v>2.1727272727272728</v>
      </c>
      <c r="Z115" s="534"/>
      <c r="AA115" s="534"/>
      <c r="AB115" s="534"/>
      <c r="AC115" s="534"/>
      <c r="AD115" s="534"/>
      <c r="AE115" s="534"/>
      <c r="AF115" s="534"/>
      <c r="AG115" s="516" t="s">
        <v>406</v>
      </c>
      <c r="AH115" s="516" t="s">
        <v>407</v>
      </c>
      <c r="AI115" s="516">
        <v>2</v>
      </c>
      <c r="AJ115" s="516">
        <v>4</v>
      </c>
      <c r="AK115" s="537">
        <v>0.33329999999999999</v>
      </c>
      <c r="AL115" s="537">
        <v>0.66659999999999997</v>
      </c>
    </row>
    <row r="116" spans="1:40" ht="13" customHeight="1" x14ac:dyDescent="0.15">
      <c r="A116"/>
      <c r="B116" s="577">
        <v>45140</v>
      </c>
      <c r="C116" s="469" t="s">
        <v>403</v>
      </c>
      <c r="D116" s="430" t="s">
        <v>947</v>
      </c>
      <c r="E116" s="511">
        <v>45108</v>
      </c>
      <c r="F116" s="512" t="s">
        <v>2</v>
      </c>
      <c r="G116" s="508" t="s">
        <v>1172</v>
      </c>
      <c r="H116" s="514">
        <v>104.99999999999999</v>
      </c>
      <c r="I116" s="513" t="s">
        <v>405</v>
      </c>
      <c r="J116" s="508">
        <v>6000</v>
      </c>
      <c r="K116" s="508">
        <v>6000</v>
      </c>
      <c r="L116" s="508">
        <v>6000</v>
      </c>
      <c r="M116" s="508">
        <v>6000</v>
      </c>
      <c r="N116" s="508"/>
      <c r="O116" s="514">
        <v>4.8999999999999995</v>
      </c>
      <c r="P116" s="514">
        <v>0</v>
      </c>
      <c r="Q116" s="514">
        <v>0</v>
      </c>
      <c r="R116" s="514">
        <v>0</v>
      </c>
      <c r="S116" s="514">
        <v>4.8999999999999995</v>
      </c>
      <c r="T116" s="361"/>
      <c r="U116" s="514">
        <v>4.8999999999999995</v>
      </c>
      <c r="V116" s="514">
        <v>0</v>
      </c>
      <c r="W116" s="514">
        <v>0</v>
      </c>
      <c r="X116" s="514">
        <v>0</v>
      </c>
      <c r="Y116" s="514">
        <v>4.8999999999999995</v>
      </c>
      <c r="Z116" s="515"/>
      <c r="AA116" s="515"/>
      <c r="AB116" s="515"/>
      <c r="AC116" s="515"/>
      <c r="AD116" s="515"/>
      <c r="AE116" s="515"/>
      <c r="AF116" s="515"/>
      <c r="AG116" s="472" t="s">
        <v>1008</v>
      </c>
      <c r="AH116" s="472"/>
      <c r="AI116" s="516">
        <v>3</v>
      </c>
      <c r="AJ116" s="516">
        <v>3</v>
      </c>
      <c r="AK116" s="517">
        <v>0.5</v>
      </c>
      <c r="AL116" s="517">
        <v>0.5</v>
      </c>
    </row>
    <row r="117" spans="1:40" ht="13" customHeight="1" x14ac:dyDescent="0.15">
      <c r="A117"/>
      <c r="B117" s="577">
        <v>45140</v>
      </c>
      <c r="C117" s="469" t="s">
        <v>403</v>
      </c>
      <c r="D117" s="430" t="s">
        <v>947</v>
      </c>
      <c r="E117" s="351">
        <v>44973</v>
      </c>
      <c r="F117" s="508" t="s">
        <v>4</v>
      </c>
      <c r="G117" s="508" t="s">
        <v>1172</v>
      </c>
      <c r="H117" s="514">
        <v>113.47272727272725</v>
      </c>
      <c r="I117" s="513"/>
      <c r="J117" s="508"/>
      <c r="K117" s="508"/>
      <c r="L117" s="508"/>
      <c r="M117" s="508"/>
      <c r="N117" s="508"/>
      <c r="O117" s="514">
        <v>3.3727272727272726</v>
      </c>
      <c r="P117" s="514">
        <v>0</v>
      </c>
      <c r="Q117" s="514">
        <v>0</v>
      </c>
      <c r="R117" s="514">
        <v>0</v>
      </c>
      <c r="S117" s="514">
        <v>0</v>
      </c>
      <c r="T117" s="361"/>
      <c r="U117" s="514">
        <v>3.3727272727272726</v>
      </c>
      <c r="V117" s="514">
        <v>0</v>
      </c>
      <c r="W117" s="514">
        <v>0</v>
      </c>
      <c r="X117" s="514">
        <v>0</v>
      </c>
      <c r="Y117" s="514">
        <v>0</v>
      </c>
      <c r="Z117" s="515"/>
      <c r="AA117" s="515"/>
      <c r="AB117" s="515"/>
      <c r="AC117" s="515"/>
      <c r="AD117" s="515"/>
      <c r="AE117" s="515"/>
      <c r="AF117" s="515"/>
      <c r="AG117" s="472" t="s">
        <v>1008</v>
      </c>
      <c r="AH117" s="472"/>
      <c r="AI117" s="516">
        <v>3</v>
      </c>
      <c r="AJ117" s="516">
        <v>3</v>
      </c>
      <c r="AK117" s="517">
        <v>0.5</v>
      </c>
      <c r="AL117" s="517">
        <v>0.5</v>
      </c>
    </row>
    <row r="118" spans="1:40" ht="13" customHeight="1" x14ac:dyDescent="0.15">
      <c r="A118"/>
      <c r="B118" s="577">
        <v>45140</v>
      </c>
      <c r="C118" s="469" t="s">
        <v>403</v>
      </c>
      <c r="D118" s="430" t="s">
        <v>947</v>
      </c>
      <c r="E118" s="351">
        <v>45122</v>
      </c>
      <c r="F118" s="430" t="s">
        <v>1028</v>
      </c>
      <c r="G118" s="508" t="s">
        <v>1172</v>
      </c>
      <c r="H118" s="514">
        <v>104.99999999999999</v>
      </c>
      <c r="I118" s="470" t="s">
        <v>405</v>
      </c>
      <c r="J118" s="508">
        <v>6000</v>
      </c>
      <c r="K118" s="508">
        <v>13500</v>
      </c>
      <c r="L118" s="508">
        <v>13500</v>
      </c>
      <c r="M118" s="508">
        <v>13500</v>
      </c>
      <c r="N118" s="508"/>
      <c r="O118" s="514">
        <v>4.3</v>
      </c>
      <c r="P118" s="514">
        <v>3.7999999999999994</v>
      </c>
      <c r="Q118" s="514">
        <v>0</v>
      </c>
      <c r="R118" s="514">
        <v>0</v>
      </c>
      <c r="S118" s="514">
        <v>3.1999999999999997</v>
      </c>
      <c r="T118" s="361"/>
      <c r="U118" s="514">
        <v>4.3</v>
      </c>
      <c r="V118" s="514">
        <v>3.7999999999999994</v>
      </c>
      <c r="W118" s="514">
        <v>0</v>
      </c>
      <c r="X118" s="514">
        <v>0</v>
      </c>
      <c r="Y118" s="514">
        <v>3.1999999999999997</v>
      </c>
      <c r="Z118" s="555"/>
      <c r="AA118" s="555"/>
      <c r="AB118" s="515"/>
      <c r="AC118" s="515"/>
      <c r="AD118" s="515"/>
      <c r="AE118" s="515"/>
      <c r="AF118" s="515"/>
      <c r="AG118" s="472" t="s">
        <v>1008</v>
      </c>
      <c r="AH118" s="472"/>
      <c r="AI118" s="516">
        <v>3</v>
      </c>
      <c r="AJ118" s="516">
        <v>3</v>
      </c>
      <c r="AK118" s="517">
        <v>0.5</v>
      </c>
      <c r="AL118" s="517">
        <v>0.5</v>
      </c>
    </row>
    <row r="119" spans="1:40" ht="16" x14ac:dyDescent="0.2">
      <c r="A119"/>
      <c r="B119" s="577">
        <v>45140</v>
      </c>
      <c r="C119" s="469" t="s">
        <v>403</v>
      </c>
      <c r="D119" s="430" t="s">
        <v>947</v>
      </c>
      <c r="E119" s="511">
        <v>45108</v>
      </c>
      <c r="F119" s="430" t="s">
        <v>1171</v>
      </c>
      <c r="G119" s="508" t="s">
        <v>1172</v>
      </c>
      <c r="H119" s="514">
        <v>119</v>
      </c>
      <c r="I119" s="470" t="s">
        <v>405</v>
      </c>
      <c r="J119" s="508">
        <v>6000</v>
      </c>
      <c r="K119" s="508">
        <v>12000</v>
      </c>
      <c r="L119" s="535">
        <v>84000</v>
      </c>
      <c r="M119" s="535">
        <v>84000</v>
      </c>
      <c r="N119" s="508"/>
      <c r="O119" s="514">
        <v>3.9545454545454537</v>
      </c>
      <c r="P119" s="514">
        <v>3.7999999999999994</v>
      </c>
      <c r="Q119" s="514">
        <v>3.5999999999999996</v>
      </c>
      <c r="R119" s="514">
        <v>0</v>
      </c>
      <c r="S119" s="514">
        <v>2.9999999999999996</v>
      </c>
      <c r="T119" s="529"/>
      <c r="U119" s="514">
        <v>3.5999999999999996</v>
      </c>
      <c r="V119" s="514">
        <v>3.5</v>
      </c>
      <c r="W119" s="514">
        <v>2.9999999999999996</v>
      </c>
      <c r="X119" s="514">
        <v>0</v>
      </c>
      <c r="Y119" s="514">
        <v>2.7</v>
      </c>
      <c r="Z119" s="555"/>
      <c r="AA119" s="555"/>
      <c r="AB119" s="515"/>
      <c r="AC119" s="515"/>
      <c r="AD119" s="515"/>
      <c r="AE119" s="515"/>
      <c r="AF119" s="515"/>
      <c r="AG119" s="516" t="s">
        <v>406</v>
      </c>
      <c r="AH119" s="516" t="s">
        <v>407</v>
      </c>
      <c r="AI119" s="516">
        <v>2</v>
      </c>
      <c r="AJ119" s="516">
        <v>4</v>
      </c>
      <c r="AK119" s="537">
        <v>0.33329999999999999</v>
      </c>
      <c r="AL119" s="537">
        <v>0.66659999999999997</v>
      </c>
    </row>
    <row r="120" spans="1:40" ht="16" x14ac:dyDescent="0.2">
      <c r="A120"/>
      <c r="B120" s="577">
        <v>45140</v>
      </c>
      <c r="C120" s="469" t="s">
        <v>13</v>
      </c>
      <c r="D120" s="430" t="s">
        <v>947</v>
      </c>
      <c r="E120" s="351">
        <v>44927</v>
      </c>
      <c r="F120" s="430" t="s">
        <v>1241</v>
      </c>
      <c r="G120" s="508" t="s">
        <v>16</v>
      </c>
      <c r="H120" s="514">
        <v>109.99999999999999</v>
      </c>
      <c r="I120" s="470" t="s">
        <v>405</v>
      </c>
      <c r="J120" s="535">
        <v>18000</v>
      </c>
      <c r="K120" s="535">
        <v>18000</v>
      </c>
      <c r="L120" s="535">
        <v>18000</v>
      </c>
      <c r="M120" s="535">
        <v>18000</v>
      </c>
      <c r="N120" s="508"/>
      <c r="O120" s="514">
        <v>5.3</v>
      </c>
      <c r="P120" s="514">
        <v>0</v>
      </c>
      <c r="Q120" s="514">
        <v>0</v>
      </c>
      <c r="R120" s="514">
        <v>0</v>
      </c>
      <c r="S120" s="514">
        <v>4.5999999999999996</v>
      </c>
      <c r="T120" s="361"/>
      <c r="U120" s="514">
        <v>4</v>
      </c>
      <c r="V120" s="514">
        <v>0</v>
      </c>
      <c r="W120" s="514">
        <v>0</v>
      </c>
      <c r="X120" s="514">
        <v>0</v>
      </c>
      <c r="Y120" s="514">
        <v>3.4</v>
      </c>
      <c r="Z120" s="355"/>
      <c r="AA120" s="355"/>
      <c r="AB120" s="508"/>
      <c r="AC120" s="508"/>
      <c r="AD120" s="508"/>
      <c r="AE120" s="508"/>
      <c r="AF120" s="508"/>
      <c r="AG120" s="356" t="s">
        <v>406</v>
      </c>
      <c r="AH120" s="356" t="s">
        <v>407</v>
      </c>
      <c r="AI120" s="516">
        <v>2</v>
      </c>
      <c r="AJ120" s="516">
        <v>4</v>
      </c>
      <c r="AK120" s="537">
        <v>0.33329999999999999</v>
      </c>
      <c r="AL120" s="537">
        <v>0.66659999999999997</v>
      </c>
    </row>
  </sheetData>
  <sheetProtection algorithmName="SHA-512" hashValue="nvXBcyyZfv8d3Pc0Yk+P0j5tCzb1CIm5RChX1JFRQ1I3jVQ6FqitzCsLEcWjwR5/JK7NX1wqQ4kfSq7TveAY+Q==" saltValue="o/ACQHTcMW/KdmdjTI2SlA==" spinCount="100000" sheet="1" objects="1" scenarios="1"/>
  <pageMargins left="0.7" right="0.7" top="0.75" bottom="0.75" header="0.5" footer="0.5"/>
  <pageSetup paperSize="10" orientation="portrait" horizontalDpi="4294967292" verticalDpi="429496729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5A6E7-91AB-AA43-8E13-489347732BEA}">
  <sheetPr codeName="Sheet93"/>
  <dimension ref="A1:AY127"/>
  <sheetViews>
    <sheetView zoomScale="150" zoomScaleNormal="150" workbookViewId="0">
      <pane xSplit="7" ySplit="1" topLeftCell="H11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5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51" ht="13" customHeight="1" x14ac:dyDescent="0.2">
      <c r="A2"/>
      <c r="B2" s="533">
        <v>44896</v>
      </c>
      <c r="C2" s="510" t="s">
        <v>403</v>
      </c>
      <c r="D2" s="508" t="s">
        <v>912</v>
      </c>
      <c r="E2" s="511">
        <v>44927</v>
      </c>
      <c r="F2" s="512" t="s">
        <v>872</v>
      </c>
      <c r="G2" s="508" t="s">
        <v>1172</v>
      </c>
      <c r="H2" s="514">
        <v>86.63</v>
      </c>
      <c r="I2" s="513" t="s">
        <v>405</v>
      </c>
      <c r="J2" s="535">
        <v>3000</v>
      </c>
      <c r="K2" s="535">
        <v>6000</v>
      </c>
      <c r="L2" s="535">
        <v>9000</v>
      </c>
      <c r="M2" s="535">
        <v>15000</v>
      </c>
      <c r="N2" s="508"/>
      <c r="O2" s="514">
        <v>3.8699999999999992</v>
      </c>
      <c r="P2" s="514">
        <v>3.42</v>
      </c>
      <c r="Q2" s="514">
        <v>2.7499999999999996</v>
      </c>
      <c r="R2" s="514">
        <v>2.2599999999999998</v>
      </c>
      <c r="S2" s="514">
        <v>2.1999999999999997</v>
      </c>
      <c r="T2" s="534"/>
      <c r="U2" s="514">
        <v>3.6299999999999994</v>
      </c>
      <c r="V2" s="514">
        <v>3.17</v>
      </c>
      <c r="W2" s="514">
        <v>2.5999999999999996</v>
      </c>
      <c r="X2" s="514">
        <v>2.1999999999999997</v>
      </c>
      <c r="Y2" s="514">
        <v>1.92</v>
      </c>
      <c r="Z2" s="534"/>
      <c r="AA2" s="534"/>
      <c r="AB2" s="534"/>
      <c r="AC2" s="534"/>
      <c r="AD2" s="534"/>
      <c r="AE2" s="534"/>
      <c r="AF2" s="534"/>
      <c r="AG2" s="516" t="s">
        <v>406</v>
      </c>
      <c r="AH2" s="516" t="s">
        <v>407</v>
      </c>
      <c r="AI2" s="516">
        <v>3</v>
      </c>
      <c r="AJ2" s="516">
        <v>3</v>
      </c>
      <c r="AK2" s="536">
        <v>0.5</v>
      </c>
      <c r="AL2" s="536">
        <v>0.5</v>
      </c>
      <c r="AN2"/>
      <c r="AO2"/>
      <c r="AP2"/>
      <c r="AQ2"/>
      <c r="AR2"/>
      <c r="AS2"/>
      <c r="AT2"/>
      <c r="AU2"/>
      <c r="AV2"/>
      <c r="AW2"/>
      <c r="AX2"/>
    </row>
    <row r="3" spans="1:51" ht="13" customHeight="1" x14ac:dyDescent="0.15">
      <c r="A3"/>
      <c r="B3" s="533">
        <v>44896</v>
      </c>
      <c r="C3" s="510" t="s">
        <v>13</v>
      </c>
      <c r="D3" s="430" t="s">
        <v>912</v>
      </c>
      <c r="E3" s="511">
        <v>44927</v>
      </c>
      <c r="F3" s="512" t="s">
        <v>20</v>
      </c>
      <c r="G3" s="508" t="s">
        <v>16</v>
      </c>
      <c r="H3" s="514">
        <v>69.554545454545448</v>
      </c>
      <c r="I3" s="513" t="s">
        <v>913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3.7363636363636363</v>
      </c>
      <c r="P3" s="514">
        <v>3.3090909090909091</v>
      </c>
      <c r="Q3" s="514">
        <v>0</v>
      </c>
      <c r="R3" s="514">
        <v>0</v>
      </c>
      <c r="S3" s="514">
        <v>2.5909090909090908</v>
      </c>
      <c r="T3" s="529"/>
      <c r="U3" s="514">
        <v>3.5909090909090908</v>
      </c>
      <c r="V3" s="514">
        <v>3.1636363636363636</v>
      </c>
      <c r="W3" s="514">
        <v>0</v>
      </c>
      <c r="X3" s="514">
        <v>0</v>
      </c>
      <c r="Y3" s="514">
        <v>2.5909090909090908</v>
      </c>
      <c r="Z3" s="515"/>
      <c r="AA3" s="515"/>
      <c r="AB3" s="515"/>
      <c r="AC3" s="515"/>
      <c r="AD3" s="515"/>
      <c r="AE3" s="515"/>
      <c r="AF3" s="515"/>
      <c r="AG3" s="516" t="s">
        <v>18</v>
      </c>
      <c r="AH3" s="516" t="s">
        <v>19</v>
      </c>
      <c r="AI3" s="516">
        <v>3</v>
      </c>
      <c r="AJ3" s="516">
        <v>3</v>
      </c>
      <c r="AK3" s="517">
        <v>0.5</v>
      </c>
      <c r="AL3" s="517">
        <v>0.5</v>
      </c>
    </row>
    <row r="4" spans="1:51" ht="13" customHeight="1" x14ac:dyDescent="0.15">
      <c r="A4"/>
      <c r="B4" s="533">
        <v>44938</v>
      </c>
      <c r="C4" s="510" t="s">
        <v>403</v>
      </c>
      <c r="D4" s="508" t="s">
        <v>912</v>
      </c>
      <c r="E4" s="511">
        <v>44936</v>
      </c>
      <c r="F4" s="512" t="s">
        <v>21</v>
      </c>
      <c r="G4" s="508" t="s">
        <v>16</v>
      </c>
      <c r="H4" s="514">
        <v>87.999999999999986</v>
      </c>
      <c r="I4" s="513" t="s">
        <v>913</v>
      </c>
      <c r="J4" s="508">
        <v>3000</v>
      </c>
      <c r="K4" s="508">
        <v>6000</v>
      </c>
      <c r="L4" s="508">
        <v>9000</v>
      </c>
      <c r="M4" s="567">
        <v>9000</v>
      </c>
      <c r="N4" s="508"/>
      <c r="O4" s="514">
        <v>5.1909090909090905</v>
      </c>
      <c r="P4" s="514">
        <v>4.8090909090909086</v>
      </c>
      <c r="Q4" s="514">
        <v>4.4272727272727268</v>
      </c>
      <c r="R4" s="514">
        <v>0</v>
      </c>
      <c r="S4" s="514">
        <v>4.2636363636363637</v>
      </c>
      <c r="T4" s="361"/>
      <c r="U4" s="514">
        <v>4.5</v>
      </c>
      <c r="V4" s="514">
        <v>4.172727272727272</v>
      </c>
      <c r="W4" s="514">
        <v>3.836363636363636</v>
      </c>
      <c r="X4" s="514">
        <v>0</v>
      </c>
      <c r="Y4" s="514">
        <v>3.7</v>
      </c>
      <c r="Z4" s="508"/>
      <c r="AA4" s="508"/>
      <c r="AB4" s="508"/>
      <c r="AC4" s="508"/>
      <c r="AD4" s="508"/>
      <c r="AE4" s="508"/>
      <c r="AF4" s="508"/>
      <c r="AG4" s="516" t="s">
        <v>18</v>
      </c>
      <c r="AH4" s="516" t="s">
        <v>19</v>
      </c>
      <c r="AI4" s="516">
        <v>3</v>
      </c>
      <c r="AJ4" s="516">
        <v>3</v>
      </c>
      <c r="AK4" s="517">
        <v>0.5</v>
      </c>
      <c r="AL4" s="517">
        <v>0.5</v>
      </c>
    </row>
    <row r="5" spans="1:51" ht="13" customHeight="1" x14ac:dyDescent="0.15">
      <c r="A5"/>
      <c r="B5" s="569">
        <v>44938</v>
      </c>
      <c r="C5" s="469" t="s">
        <v>13</v>
      </c>
      <c r="D5" s="430" t="s">
        <v>912</v>
      </c>
      <c r="E5" s="351">
        <v>44562</v>
      </c>
      <c r="F5" s="449" t="s">
        <v>1017</v>
      </c>
      <c r="G5" s="430" t="s">
        <v>16</v>
      </c>
      <c r="H5" s="514">
        <v>56.281818181818174</v>
      </c>
      <c r="I5" s="470" t="s">
        <v>913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514">
        <v>2.7181818181818183</v>
      </c>
      <c r="P5" s="514">
        <v>2.336363636363636</v>
      </c>
      <c r="Q5" s="514">
        <v>1.9636363636363636</v>
      </c>
      <c r="R5" s="514">
        <v>1.8636363636363633</v>
      </c>
      <c r="S5" s="514">
        <v>1.8181818181818181</v>
      </c>
      <c r="T5" s="361"/>
      <c r="U5" s="514">
        <v>2.5545454545454542</v>
      </c>
      <c r="V5" s="514">
        <v>2.2272727272727271</v>
      </c>
      <c r="W5" s="514">
        <v>1.9090909090909089</v>
      </c>
      <c r="X5" s="514">
        <v>1.8363636363636362</v>
      </c>
      <c r="Y5" s="514">
        <v>1.7999999999999998</v>
      </c>
      <c r="Z5" s="430"/>
      <c r="AA5" s="430"/>
      <c r="AB5" s="430"/>
      <c r="AC5" s="430"/>
      <c r="AD5" s="430"/>
      <c r="AE5" s="430"/>
      <c r="AF5" s="430"/>
      <c r="AG5" s="472" t="s">
        <v>18</v>
      </c>
      <c r="AH5" s="472" t="s">
        <v>19</v>
      </c>
      <c r="AI5" s="472">
        <v>3</v>
      </c>
      <c r="AJ5" s="472">
        <v>3</v>
      </c>
      <c r="AK5" s="473">
        <v>0.5</v>
      </c>
      <c r="AL5" s="473">
        <v>0.5</v>
      </c>
    </row>
    <row r="6" spans="1:51" ht="13" customHeight="1" x14ac:dyDescent="0.15">
      <c r="A6"/>
      <c r="B6" s="533">
        <v>44896</v>
      </c>
      <c r="C6" s="510" t="s">
        <v>13</v>
      </c>
      <c r="D6" s="508" t="s">
        <v>912</v>
      </c>
      <c r="E6" s="511">
        <v>44927</v>
      </c>
      <c r="F6" s="512" t="s">
        <v>888</v>
      </c>
      <c r="G6" s="508" t="s">
        <v>1172</v>
      </c>
      <c r="H6" s="514">
        <v>100.73899999999999</v>
      </c>
      <c r="I6" s="513" t="s">
        <v>405</v>
      </c>
      <c r="J6" s="535">
        <v>3000</v>
      </c>
      <c r="K6" s="535">
        <v>6000</v>
      </c>
      <c r="L6" s="535">
        <v>9000</v>
      </c>
      <c r="M6" s="535">
        <v>15000</v>
      </c>
      <c r="N6" s="508"/>
      <c r="O6" s="514">
        <v>4.0669999999999993</v>
      </c>
      <c r="P6" s="514">
        <v>3.5071999999999997</v>
      </c>
      <c r="Q6" s="514">
        <v>2.8759999999999999</v>
      </c>
      <c r="R6" s="514">
        <v>2.4933999999999998</v>
      </c>
      <c r="S6" s="514">
        <v>2.4215999999999998</v>
      </c>
      <c r="T6" s="514"/>
      <c r="U6" s="514">
        <v>3.9563000000000001</v>
      </c>
      <c r="V6" s="514">
        <v>3.3742999999999999</v>
      </c>
      <c r="W6" s="514">
        <v>2.8003999999999998</v>
      </c>
      <c r="X6" s="514">
        <v>2.4026000000000001</v>
      </c>
      <c r="Y6" s="514">
        <v>2.3804999999999996</v>
      </c>
      <c r="Z6" s="514"/>
      <c r="AA6" s="514"/>
      <c r="AB6" s="514"/>
      <c r="AC6" s="514"/>
      <c r="AD6" s="514"/>
      <c r="AE6" s="514"/>
      <c r="AF6" s="514"/>
      <c r="AG6" s="516" t="s">
        <v>406</v>
      </c>
      <c r="AH6" s="516" t="s">
        <v>407</v>
      </c>
      <c r="AI6" s="516">
        <v>3</v>
      </c>
      <c r="AJ6" s="516">
        <v>3</v>
      </c>
      <c r="AK6" s="517">
        <v>0.5</v>
      </c>
      <c r="AL6" s="517">
        <v>0.5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ht="13" customHeight="1" x14ac:dyDescent="0.15">
      <c r="A7"/>
      <c r="B7" s="533">
        <v>44896</v>
      </c>
      <c r="C7" s="469" t="s">
        <v>13</v>
      </c>
      <c r="D7" s="430" t="s">
        <v>912</v>
      </c>
      <c r="E7" s="511">
        <v>44927</v>
      </c>
      <c r="F7" s="512" t="s">
        <v>923</v>
      </c>
      <c r="G7" s="508" t="s">
        <v>16</v>
      </c>
      <c r="H7" s="514">
        <v>82</v>
      </c>
      <c r="I7" s="513" t="s">
        <v>913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3.2699999999999996</v>
      </c>
      <c r="P7" s="514">
        <v>2.8499999999999996</v>
      </c>
      <c r="Q7" s="514">
        <v>2.4699999999999998</v>
      </c>
      <c r="R7" s="514">
        <v>2.2999999999999998</v>
      </c>
      <c r="S7" s="514">
        <v>2.25</v>
      </c>
      <c r="T7" s="361"/>
      <c r="U7" s="514">
        <v>2.98</v>
      </c>
      <c r="V7" s="514">
        <v>2.6799999999999997</v>
      </c>
      <c r="W7" s="514">
        <v>2.38</v>
      </c>
      <c r="X7" s="514">
        <v>2.25</v>
      </c>
      <c r="Y7" s="514">
        <v>2.17</v>
      </c>
      <c r="Z7" s="508"/>
      <c r="AA7" s="508"/>
      <c r="AB7" s="508"/>
      <c r="AC7" s="508"/>
      <c r="AD7" s="508"/>
      <c r="AE7" s="508"/>
      <c r="AF7" s="508"/>
      <c r="AG7" s="516" t="s">
        <v>18</v>
      </c>
      <c r="AH7" s="516" t="s">
        <v>19</v>
      </c>
      <c r="AI7" s="516">
        <v>3</v>
      </c>
      <c r="AJ7" s="516">
        <v>3</v>
      </c>
      <c r="AK7" s="517">
        <v>0.5</v>
      </c>
      <c r="AL7" s="517">
        <v>0.5</v>
      </c>
    </row>
    <row r="8" spans="1:51" ht="13" customHeight="1" x14ac:dyDescent="0.2">
      <c r="A8"/>
      <c r="B8" s="533">
        <v>44896</v>
      </c>
      <c r="C8" s="469" t="s">
        <v>13</v>
      </c>
      <c r="D8" s="430" t="s">
        <v>912</v>
      </c>
      <c r="E8" s="511">
        <v>44927</v>
      </c>
      <c r="F8" s="508" t="s">
        <v>889</v>
      </c>
      <c r="G8" s="508" t="s">
        <v>1172</v>
      </c>
      <c r="H8" s="514">
        <v>90.1</v>
      </c>
      <c r="I8" s="513" t="s">
        <v>405</v>
      </c>
      <c r="J8" s="535">
        <v>3000</v>
      </c>
      <c r="K8" s="535">
        <v>6000</v>
      </c>
      <c r="L8" s="535">
        <v>9000</v>
      </c>
      <c r="M8" s="535">
        <v>15000</v>
      </c>
      <c r="N8" s="508"/>
      <c r="O8" s="514">
        <v>4.2</v>
      </c>
      <c r="P8" s="514">
        <v>3.7</v>
      </c>
      <c r="Q8" s="514">
        <v>3.1999999999999997</v>
      </c>
      <c r="R8" s="514">
        <v>2.9999999999999996</v>
      </c>
      <c r="S8" s="514">
        <v>2.9</v>
      </c>
      <c r="T8" s="514"/>
      <c r="U8" s="514">
        <v>4</v>
      </c>
      <c r="V8" s="514">
        <v>3.5</v>
      </c>
      <c r="W8" s="514">
        <v>3.1</v>
      </c>
      <c r="X8" s="514">
        <v>2.9</v>
      </c>
      <c r="Y8" s="514">
        <v>2.9</v>
      </c>
      <c r="Z8" s="514"/>
      <c r="AA8" s="514"/>
      <c r="AB8" s="514"/>
      <c r="AC8" s="514"/>
      <c r="AD8" s="514"/>
      <c r="AE8" s="514"/>
      <c r="AF8" s="514"/>
      <c r="AG8" s="516" t="s">
        <v>406</v>
      </c>
      <c r="AH8" s="516" t="s">
        <v>407</v>
      </c>
      <c r="AI8" s="516">
        <v>3</v>
      </c>
      <c r="AJ8" s="516">
        <v>3</v>
      </c>
      <c r="AK8" s="536">
        <v>0.5</v>
      </c>
      <c r="AL8" s="536">
        <v>0.5</v>
      </c>
      <c r="AN8"/>
      <c r="AO8"/>
      <c r="AP8"/>
      <c r="AQ8"/>
    </row>
    <row r="9" spans="1:51" ht="13" customHeight="1" x14ac:dyDescent="0.2">
      <c r="A9"/>
      <c r="B9" s="548">
        <v>44939</v>
      </c>
      <c r="C9" s="469" t="s">
        <v>13</v>
      </c>
      <c r="D9" s="430" t="s">
        <v>912</v>
      </c>
      <c r="E9" s="351">
        <v>44958</v>
      </c>
      <c r="F9" s="512" t="s">
        <v>890</v>
      </c>
      <c r="G9" s="508" t="s">
        <v>1172</v>
      </c>
      <c r="H9" s="514">
        <v>86.718181818181819</v>
      </c>
      <c r="I9" s="513" t="s">
        <v>405</v>
      </c>
      <c r="J9" s="518">
        <v>6000</v>
      </c>
      <c r="K9" s="518">
        <v>6000</v>
      </c>
      <c r="L9" s="518">
        <v>6000</v>
      </c>
      <c r="M9" s="518">
        <v>6000</v>
      </c>
      <c r="N9" s="518"/>
      <c r="O9" s="514">
        <v>3.627272727272727</v>
      </c>
      <c r="P9" s="514">
        <v>0</v>
      </c>
      <c r="Q9" s="514">
        <v>0</v>
      </c>
      <c r="R9" s="514">
        <v>0</v>
      </c>
      <c r="S9" s="514">
        <v>2.4090909090909087</v>
      </c>
      <c r="T9" s="514"/>
      <c r="U9" s="514">
        <v>3.627272727272727</v>
      </c>
      <c r="V9" s="514">
        <v>0</v>
      </c>
      <c r="W9" s="514">
        <v>0</v>
      </c>
      <c r="X9" s="514">
        <v>0</v>
      </c>
      <c r="Y9" s="514">
        <v>2.4090909090909087</v>
      </c>
      <c r="Z9" s="514"/>
      <c r="AA9" s="514"/>
      <c r="AB9" s="514"/>
      <c r="AC9" s="514"/>
      <c r="AD9" s="514"/>
      <c r="AE9" s="514"/>
      <c r="AF9" s="514"/>
      <c r="AG9" s="516" t="s">
        <v>1008</v>
      </c>
      <c r="AH9" s="516"/>
      <c r="AI9" s="516">
        <v>3</v>
      </c>
      <c r="AJ9" s="516">
        <v>3</v>
      </c>
      <c r="AK9" s="536">
        <v>0.5</v>
      </c>
      <c r="AL9" s="536">
        <v>0.5</v>
      </c>
      <c r="AN9"/>
      <c r="AO9"/>
      <c r="AP9"/>
      <c r="AQ9"/>
    </row>
    <row r="10" spans="1:51" ht="13" customHeight="1" x14ac:dyDescent="0.15">
      <c r="A10"/>
      <c r="B10" s="533">
        <v>44896</v>
      </c>
      <c r="C10" s="469" t="s">
        <v>13</v>
      </c>
      <c r="D10" s="430" t="s">
        <v>912</v>
      </c>
      <c r="E10" s="511">
        <v>44927</v>
      </c>
      <c r="F10" s="512" t="s">
        <v>925</v>
      </c>
      <c r="G10" s="508" t="s">
        <v>16</v>
      </c>
      <c r="H10" s="514">
        <v>80</v>
      </c>
      <c r="I10" s="513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514">
        <v>3.1999999999999997</v>
      </c>
      <c r="P10" s="514">
        <v>2.9999999999999996</v>
      </c>
      <c r="Q10" s="514">
        <v>2.65</v>
      </c>
      <c r="R10" s="514">
        <v>2.5499999999999998</v>
      </c>
      <c r="S10" s="514">
        <v>2.5</v>
      </c>
      <c r="T10" s="361"/>
      <c r="U10" s="514">
        <v>2.9999999999999996</v>
      </c>
      <c r="V10" s="514">
        <v>2.7499999999999996</v>
      </c>
      <c r="W10" s="514">
        <v>2.5</v>
      </c>
      <c r="X10" s="514">
        <v>2.4499999999999997</v>
      </c>
      <c r="Y10" s="514">
        <v>2.4</v>
      </c>
      <c r="Z10" s="508"/>
      <c r="AA10" s="508"/>
      <c r="AB10" s="508"/>
      <c r="AC10" s="508"/>
      <c r="AD10" s="508"/>
      <c r="AE10" s="508"/>
      <c r="AF10" s="508"/>
      <c r="AG10" s="516" t="s">
        <v>18</v>
      </c>
      <c r="AH10" s="516" t="s">
        <v>19</v>
      </c>
      <c r="AI10" s="516">
        <v>3</v>
      </c>
      <c r="AJ10" s="516">
        <v>3</v>
      </c>
      <c r="AK10" s="517">
        <v>0.5</v>
      </c>
      <c r="AL10" s="517">
        <v>0.5</v>
      </c>
    </row>
    <row r="11" spans="1:51" ht="13" customHeight="1" x14ac:dyDescent="0.2">
      <c r="A11"/>
      <c r="B11" s="569">
        <v>44938</v>
      </c>
      <c r="C11" s="469" t="s">
        <v>13</v>
      </c>
      <c r="D11" s="430" t="s">
        <v>912</v>
      </c>
      <c r="E11" s="351">
        <v>44743</v>
      </c>
      <c r="F11" s="512" t="s">
        <v>404</v>
      </c>
      <c r="G11" s="508" t="s">
        <v>1172</v>
      </c>
      <c r="H11" s="514">
        <v>76.099999999999994</v>
      </c>
      <c r="I11" s="513" t="s">
        <v>913</v>
      </c>
      <c r="J11" s="508">
        <v>3000</v>
      </c>
      <c r="K11" s="471">
        <v>6000</v>
      </c>
      <c r="L11" s="471">
        <v>9000</v>
      </c>
      <c r="M11" s="471">
        <v>15000</v>
      </c>
      <c r="N11" s="508"/>
      <c r="O11" s="514">
        <v>3.418181818181818</v>
      </c>
      <c r="P11" s="514">
        <v>3.0545454545454542</v>
      </c>
      <c r="Q11" s="514">
        <v>2.6181818181818177</v>
      </c>
      <c r="R11" s="514">
        <v>2.3787878787878789</v>
      </c>
      <c r="S11" s="514">
        <v>2.3181818181818179</v>
      </c>
      <c r="T11" s="514"/>
      <c r="U11" s="514">
        <v>3.2545454545454544</v>
      </c>
      <c r="V11" s="514">
        <v>2.9272727272727272</v>
      </c>
      <c r="W11" s="514">
        <v>2.5636363636363635</v>
      </c>
      <c r="X11" s="514">
        <v>2.336363636363636</v>
      </c>
      <c r="Y11" s="514">
        <v>2.2999999999999998</v>
      </c>
      <c r="Z11" s="514"/>
      <c r="AA11" s="514">
        <v>3.3818181818181818</v>
      </c>
      <c r="AB11" s="514">
        <v>3.0181818181818176</v>
      </c>
      <c r="AC11" s="514">
        <v>2.5999999999999996</v>
      </c>
      <c r="AD11" s="514">
        <v>2.3727272727272726</v>
      </c>
      <c r="AE11" s="514">
        <v>2.3181818181818179</v>
      </c>
      <c r="AF11" s="514"/>
      <c r="AG11" s="516" t="s">
        <v>406</v>
      </c>
      <c r="AH11" s="516" t="s">
        <v>407</v>
      </c>
      <c r="AI11" s="516">
        <v>3</v>
      </c>
      <c r="AJ11" s="516">
        <v>3</v>
      </c>
      <c r="AK11" s="536">
        <v>0.5</v>
      </c>
      <c r="AL11" s="536">
        <v>0.5</v>
      </c>
      <c r="AN11"/>
      <c r="AO11"/>
      <c r="AP11"/>
    </row>
    <row r="12" spans="1:51" ht="13" customHeight="1" x14ac:dyDescent="0.15">
      <c r="A12"/>
      <c r="B12" s="569">
        <v>44938</v>
      </c>
      <c r="C12" s="469" t="s">
        <v>13</v>
      </c>
      <c r="D12" s="430" t="s">
        <v>912</v>
      </c>
      <c r="E12" s="351">
        <v>44760</v>
      </c>
      <c r="F12" s="512" t="s">
        <v>2</v>
      </c>
      <c r="G12" s="508" t="s">
        <v>16</v>
      </c>
      <c r="H12" s="514">
        <v>80</v>
      </c>
      <c r="I12" s="513" t="s">
        <v>405</v>
      </c>
      <c r="J12" s="430">
        <v>6000</v>
      </c>
      <c r="K12" s="430">
        <v>6000</v>
      </c>
      <c r="L12" s="430">
        <v>6000</v>
      </c>
      <c r="M12" s="430">
        <v>6000</v>
      </c>
      <c r="N12" s="430"/>
      <c r="O12" s="514">
        <v>5.1999999999999993</v>
      </c>
      <c r="P12" s="514">
        <v>0</v>
      </c>
      <c r="Q12" s="514">
        <v>0</v>
      </c>
      <c r="R12" s="514">
        <v>0</v>
      </c>
      <c r="S12" s="514">
        <v>5</v>
      </c>
      <c r="T12" s="361"/>
      <c r="U12" s="514">
        <v>5.1999999999999993</v>
      </c>
      <c r="V12" s="514">
        <v>0</v>
      </c>
      <c r="W12" s="514">
        <v>0</v>
      </c>
      <c r="X12" s="514">
        <v>0</v>
      </c>
      <c r="Y12" s="514">
        <v>5</v>
      </c>
      <c r="Z12" s="508"/>
      <c r="AA12" s="508"/>
      <c r="AB12" s="508"/>
      <c r="AC12" s="508"/>
      <c r="AD12" s="508"/>
      <c r="AE12" s="508"/>
      <c r="AF12" s="508"/>
      <c r="AG12" s="516" t="s">
        <v>18</v>
      </c>
      <c r="AH12" s="516" t="s">
        <v>19</v>
      </c>
      <c r="AI12" s="516">
        <v>3</v>
      </c>
      <c r="AJ12" s="516">
        <v>3</v>
      </c>
      <c r="AK12" s="517">
        <v>0.5</v>
      </c>
      <c r="AL12" s="517">
        <v>0.5</v>
      </c>
    </row>
    <row r="13" spans="1:51" ht="13" customHeight="1" x14ac:dyDescent="0.15">
      <c r="A13"/>
      <c r="B13" s="533">
        <v>44938</v>
      </c>
      <c r="C13" s="469" t="s">
        <v>13</v>
      </c>
      <c r="D13" s="430" t="s">
        <v>912</v>
      </c>
      <c r="E13" s="351">
        <v>44927</v>
      </c>
      <c r="F13" s="508" t="s">
        <v>4</v>
      </c>
      <c r="G13" s="508" t="s">
        <v>16</v>
      </c>
      <c r="H13" s="514">
        <v>77.75454545454545</v>
      </c>
      <c r="I13" s="513"/>
      <c r="J13" s="508"/>
      <c r="K13" s="508"/>
      <c r="L13" s="508"/>
      <c r="M13" s="508"/>
      <c r="N13" s="508"/>
      <c r="O13" s="514">
        <v>1.9727272727272724</v>
      </c>
      <c r="P13" s="514">
        <v>0</v>
      </c>
      <c r="Q13" s="514">
        <v>0</v>
      </c>
      <c r="R13" s="514">
        <v>0</v>
      </c>
      <c r="S13" s="514">
        <v>0</v>
      </c>
      <c r="T13" s="361"/>
      <c r="U13" s="514">
        <v>1.7909090909090908</v>
      </c>
      <c r="V13" s="514">
        <v>0</v>
      </c>
      <c r="W13" s="514">
        <v>0</v>
      </c>
      <c r="X13" s="514">
        <v>0</v>
      </c>
      <c r="Y13" s="514">
        <v>0</v>
      </c>
      <c r="Z13" s="355"/>
      <c r="AA13" s="355"/>
      <c r="AB13" s="508"/>
      <c r="AC13" s="508"/>
      <c r="AD13" s="508"/>
      <c r="AE13" s="508"/>
      <c r="AF13" s="508"/>
      <c r="AG13" s="516" t="s">
        <v>18</v>
      </c>
      <c r="AH13" s="516" t="s">
        <v>19</v>
      </c>
      <c r="AI13" s="516">
        <v>3</v>
      </c>
      <c r="AJ13" s="516">
        <v>3</v>
      </c>
      <c r="AK13" s="517">
        <v>0.5</v>
      </c>
      <c r="AL13" s="517">
        <v>0.5</v>
      </c>
    </row>
    <row r="14" spans="1:51" ht="13" customHeight="1" x14ac:dyDescent="0.15">
      <c r="A14"/>
      <c r="B14" s="533">
        <v>44896</v>
      </c>
      <c r="C14" s="469" t="s">
        <v>13</v>
      </c>
      <c r="D14" s="430" t="s">
        <v>912</v>
      </c>
      <c r="E14" s="351">
        <v>44927</v>
      </c>
      <c r="F14" s="430" t="s">
        <v>1028</v>
      </c>
      <c r="G14" s="508" t="s">
        <v>16</v>
      </c>
      <c r="H14" s="514">
        <v>80.999999999999986</v>
      </c>
      <c r="I14" s="470" t="s">
        <v>405</v>
      </c>
      <c r="J14" s="567">
        <v>3000</v>
      </c>
      <c r="K14" s="567">
        <v>7500</v>
      </c>
      <c r="L14" s="567">
        <v>7500</v>
      </c>
      <c r="M14" s="567">
        <v>7500</v>
      </c>
      <c r="N14" s="508"/>
      <c r="O14" s="514">
        <v>4.6999999999999993</v>
      </c>
      <c r="P14" s="514">
        <v>4.0999999999999996</v>
      </c>
      <c r="Q14" s="514">
        <v>0</v>
      </c>
      <c r="R14" s="514">
        <v>0</v>
      </c>
      <c r="S14" s="514">
        <v>3.4</v>
      </c>
      <c r="T14" s="361"/>
      <c r="U14" s="514">
        <v>4.6999999999999993</v>
      </c>
      <c r="V14" s="514">
        <v>4.0999999999999996</v>
      </c>
      <c r="W14" s="514">
        <v>0</v>
      </c>
      <c r="X14" s="514">
        <v>0</v>
      </c>
      <c r="Y14" s="514">
        <v>3.4</v>
      </c>
      <c r="Z14" s="355"/>
      <c r="AA14" s="355"/>
      <c r="AB14" s="508"/>
      <c r="AC14" s="508"/>
      <c r="AD14" s="508"/>
      <c r="AE14" s="508"/>
      <c r="AF14" s="508"/>
      <c r="AG14" s="472" t="s">
        <v>1008</v>
      </c>
      <c r="AH14" s="516"/>
      <c r="AI14" s="516">
        <v>3</v>
      </c>
      <c r="AJ14" s="516">
        <v>3</v>
      </c>
      <c r="AK14" s="517">
        <v>0.5</v>
      </c>
      <c r="AL14" s="517">
        <v>0.5</v>
      </c>
    </row>
    <row r="15" spans="1:51" ht="13" customHeight="1" x14ac:dyDescent="0.15">
      <c r="A15"/>
      <c r="B15" s="548">
        <v>44939</v>
      </c>
      <c r="C15" s="469" t="s">
        <v>13</v>
      </c>
      <c r="D15" s="430" t="s">
        <v>912</v>
      </c>
      <c r="E15" s="351">
        <v>44958</v>
      </c>
      <c r="F15" s="430" t="s">
        <v>1207</v>
      </c>
      <c r="G15" s="508" t="s">
        <v>16</v>
      </c>
      <c r="H15" s="514">
        <v>89.999999999999986</v>
      </c>
      <c r="I15" s="470" t="s">
        <v>405</v>
      </c>
      <c r="J15" s="535">
        <v>3000</v>
      </c>
      <c r="K15" s="535">
        <v>6000</v>
      </c>
      <c r="L15" s="535">
        <v>9000</v>
      </c>
      <c r="M15" s="535">
        <v>15000</v>
      </c>
      <c r="N15" s="508"/>
      <c r="O15" s="514">
        <v>3.9</v>
      </c>
      <c r="P15" s="514">
        <v>3.5999999999999996</v>
      </c>
      <c r="Q15" s="514">
        <v>3.3</v>
      </c>
      <c r="R15" s="514">
        <v>2.9999999999999996</v>
      </c>
      <c r="S15" s="514">
        <v>2.8</v>
      </c>
      <c r="T15" s="361"/>
      <c r="U15" s="514">
        <v>3.7</v>
      </c>
      <c r="V15" s="514">
        <v>3.4</v>
      </c>
      <c r="W15" s="514">
        <v>3.1</v>
      </c>
      <c r="X15" s="514">
        <v>2.8</v>
      </c>
      <c r="Y15" s="514">
        <v>2.7</v>
      </c>
      <c r="Z15" s="355"/>
      <c r="AA15" s="355"/>
      <c r="AB15" s="508"/>
      <c r="AC15" s="508"/>
      <c r="AD15" s="508"/>
      <c r="AE15" s="508"/>
      <c r="AF15" s="508"/>
      <c r="AG15" s="472" t="s">
        <v>406</v>
      </c>
      <c r="AH15" s="516" t="s">
        <v>19</v>
      </c>
      <c r="AI15" s="516">
        <v>3</v>
      </c>
      <c r="AJ15" s="516">
        <v>3</v>
      </c>
      <c r="AK15" s="517">
        <v>0.5</v>
      </c>
      <c r="AL15" s="517">
        <v>0.5</v>
      </c>
    </row>
    <row r="16" spans="1:51" ht="13" customHeight="1" x14ac:dyDescent="0.15">
      <c r="A16"/>
      <c r="B16" s="548">
        <v>44939</v>
      </c>
      <c r="C16" s="469" t="s">
        <v>13</v>
      </c>
      <c r="D16" s="430" t="s">
        <v>912</v>
      </c>
      <c r="E16" s="351">
        <v>44958</v>
      </c>
      <c r="F16" s="430" t="s">
        <v>1171</v>
      </c>
      <c r="G16" s="508" t="s">
        <v>16</v>
      </c>
      <c r="H16" s="514">
        <v>107</v>
      </c>
      <c r="I16" s="470" t="s">
        <v>405</v>
      </c>
      <c r="J16" s="535">
        <v>3000</v>
      </c>
      <c r="K16" s="535">
        <v>6000</v>
      </c>
      <c r="L16" s="535">
        <v>9000</v>
      </c>
      <c r="M16" s="535">
        <v>15000</v>
      </c>
      <c r="N16" s="508"/>
      <c r="O16" s="514">
        <v>3.7999999999999994</v>
      </c>
      <c r="P16" s="514">
        <v>3.7</v>
      </c>
      <c r="Q16" s="514">
        <v>3.5999999999999996</v>
      </c>
      <c r="R16" s="514">
        <v>3.4699999999999998</v>
      </c>
      <c r="S16" s="514">
        <v>3.1999999999999997</v>
      </c>
      <c r="T16" s="529"/>
      <c r="U16" s="514">
        <v>3.5999999999999996</v>
      </c>
      <c r="V16" s="514">
        <v>2.9999999999999996</v>
      </c>
      <c r="W16" s="514">
        <v>2.9</v>
      </c>
      <c r="X16" s="514">
        <v>2.7</v>
      </c>
      <c r="Y16" s="514">
        <v>2.5</v>
      </c>
      <c r="Z16" s="355"/>
      <c r="AA16" s="355"/>
      <c r="AB16" s="508"/>
      <c r="AC16" s="508"/>
      <c r="AD16" s="508"/>
      <c r="AE16" s="508"/>
      <c r="AF16" s="508"/>
      <c r="AG16" s="472" t="s">
        <v>406</v>
      </c>
      <c r="AH16" s="516" t="s">
        <v>19</v>
      </c>
      <c r="AI16" s="516">
        <v>3</v>
      </c>
      <c r="AJ16" s="516">
        <v>3</v>
      </c>
      <c r="AK16" s="517">
        <v>0.5</v>
      </c>
      <c r="AL16" s="517">
        <v>0.5</v>
      </c>
    </row>
    <row r="17" spans="1:46" ht="13" customHeight="1" x14ac:dyDescent="0.15">
      <c r="A17" s="568" t="s">
        <v>1240</v>
      </c>
      <c r="B17" s="533">
        <v>44896</v>
      </c>
      <c r="C17" s="469" t="s">
        <v>13</v>
      </c>
      <c r="D17" s="430" t="s">
        <v>912</v>
      </c>
      <c r="E17" s="351">
        <v>44927</v>
      </c>
      <c r="F17" s="430" t="s">
        <v>1241</v>
      </c>
      <c r="G17" s="508" t="s">
        <v>16</v>
      </c>
      <c r="H17" s="514">
        <v>104.99999999999999</v>
      </c>
      <c r="I17" s="470" t="s">
        <v>405</v>
      </c>
      <c r="J17" s="535">
        <v>15000</v>
      </c>
      <c r="K17" s="535">
        <v>15000</v>
      </c>
      <c r="L17" s="535">
        <v>15000</v>
      </c>
      <c r="M17" s="535">
        <v>15000</v>
      </c>
      <c r="N17" s="508"/>
      <c r="O17" s="514">
        <v>5.0999999999999996</v>
      </c>
      <c r="P17" s="514">
        <v>0</v>
      </c>
      <c r="Q17" s="514">
        <v>0</v>
      </c>
      <c r="R17" s="514">
        <v>0</v>
      </c>
      <c r="S17" s="514">
        <v>3.5999999999999996</v>
      </c>
      <c r="T17" s="361"/>
      <c r="U17" s="514">
        <v>4.2</v>
      </c>
      <c r="V17" s="514">
        <v>0</v>
      </c>
      <c r="W17" s="514">
        <v>0</v>
      </c>
      <c r="X17" s="514">
        <v>0</v>
      </c>
      <c r="Y17" s="514">
        <v>2.9999999999999996</v>
      </c>
      <c r="Z17" s="355"/>
      <c r="AA17" s="355"/>
      <c r="AB17" s="508"/>
      <c r="AC17" s="508"/>
      <c r="AD17" s="508"/>
      <c r="AE17" s="508"/>
      <c r="AF17" s="508"/>
      <c r="AG17" s="472" t="s">
        <v>406</v>
      </c>
      <c r="AH17" s="516" t="s">
        <v>19</v>
      </c>
      <c r="AI17" s="516">
        <v>3</v>
      </c>
      <c r="AJ17" s="516">
        <v>3</v>
      </c>
      <c r="AK17" s="517">
        <v>0.5</v>
      </c>
      <c r="AL17" s="517">
        <v>0.5</v>
      </c>
    </row>
    <row r="18" spans="1:46" ht="13" customHeight="1" x14ac:dyDescent="0.2">
      <c r="A18"/>
      <c r="B18" s="533">
        <v>44896</v>
      </c>
      <c r="C18" s="510" t="s">
        <v>403</v>
      </c>
      <c r="D18" s="430" t="s">
        <v>930</v>
      </c>
      <c r="E18" s="351">
        <v>44927</v>
      </c>
      <c r="F18" s="512" t="s">
        <v>872</v>
      </c>
      <c r="G18" s="508" t="s">
        <v>1172</v>
      </c>
      <c r="H18" s="514">
        <v>86.63</v>
      </c>
      <c r="I18" s="513" t="s">
        <v>405</v>
      </c>
      <c r="J18" s="535">
        <v>3000</v>
      </c>
      <c r="K18" s="535">
        <v>6000</v>
      </c>
      <c r="L18" s="535">
        <v>9000</v>
      </c>
      <c r="M18" s="535">
        <v>15000</v>
      </c>
      <c r="N18" s="508"/>
      <c r="O18" s="514">
        <v>3.8699999999999992</v>
      </c>
      <c r="P18" s="514">
        <v>3.42</v>
      </c>
      <c r="Q18" s="514">
        <v>2.7499999999999996</v>
      </c>
      <c r="R18" s="514">
        <v>2.2599999999999998</v>
      </c>
      <c r="S18" s="514">
        <v>2.1999999999999997</v>
      </c>
      <c r="T18" s="534"/>
      <c r="U18" s="514">
        <v>3.6299999999999994</v>
      </c>
      <c r="V18" s="514">
        <v>3.17</v>
      </c>
      <c r="W18" s="514">
        <v>2.5999999999999996</v>
      </c>
      <c r="X18" s="514">
        <v>2.1999999999999997</v>
      </c>
      <c r="Y18" s="514">
        <v>1.92</v>
      </c>
      <c r="Z18" s="534"/>
      <c r="AA18" s="534"/>
      <c r="AB18" s="534"/>
      <c r="AC18" s="534"/>
      <c r="AD18" s="534"/>
      <c r="AE18" s="534"/>
      <c r="AF18" s="534"/>
      <c r="AG18" s="516" t="s">
        <v>406</v>
      </c>
      <c r="AH18" s="516" t="s">
        <v>407</v>
      </c>
      <c r="AI18" s="516">
        <v>3</v>
      </c>
      <c r="AJ18" s="516">
        <v>3</v>
      </c>
      <c r="AK18" s="536">
        <v>0.5</v>
      </c>
      <c r="AL18" s="536">
        <v>0.5</v>
      </c>
      <c r="AN18"/>
      <c r="AO18"/>
      <c r="AP18"/>
      <c r="AQ18"/>
      <c r="AR18"/>
      <c r="AS18"/>
      <c r="AT18"/>
    </row>
    <row r="19" spans="1:46" ht="13" customHeight="1" x14ac:dyDescent="0.15">
      <c r="A19"/>
      <c r="B19" s="533">
        <v>44896</v>
      </c>
      <c r="C19" s="510" t="s">
        <v>13</v>
      </c>
      <c r="D19" s="430" t="s">
        <v>930</v>
      </c>
      <c r="E19" s="351">
        <v>44927</v>
      </c>
      <c r="F19" s="512" t="s">
        <v>20</v>
      </c>
      <c r="G19" s="508" t="s">
        <v>16</v>
      </c>
      <c r="H19" s="514">
        <v>69.554545454545448</v>
      </c>
      <c r="I19" s="513" t="s">
        <v>913</v>
      </c>
      <c r="J19" s="518">
        <v>3000</v>
      </c>
      <c r="K19" s="518">
        <v>6000</v>
      </c>
      <c r="L19" s="518">
        <v>6000</v>
      </c>
      <c r="M19" s="518">
        <v>6000</v>
      </c>
      <c r="N19" s="508"/>
      <c r="O19" s="514">
        <v>3.7363636363636363</v>
      </c>
      <c r="P19" s="514">
        <v>3.3090909090909091</v>
      </c>
      <c r="Q19" s="514">
        <v>0</v>
      </c>
      <c r="R19" s="514">
        <v>0</v>
      </c>
      <c r="S19" s="514">
        <v>2.5909090909090908</v>
      </c>
      <c r="T19" s="529"/>
      <c r="U19" s="514">
        <v>3.5909090909090908</v>
      </c>
      <c r="V19" s="514">
        <v>3.1636363636363636</v>
      </c>
      <c r="W19" s="514">
        <v>0</v>
      </c>
      <c r="X19" s="514">
        <v>0</v>
      </c>
      <c r="Y19" s="514">
        <v>2.5909090909090908</v>
      </c>
      <c r="Z19" s="515"/>
      <c r="AA19" s="515"/>
      <c r="AB19" s="515"/>
      <c r="AC19" s="515"/>
      <c r="AD19" s="515"/>
      <c r="AE19" s="515"/>
      <c r="AF19" s="515"/>
      <c r="AG19" s="516" t="s">
        <v>18</v>
      </c>
      <c r="AH19" s="516" t="s">
        <v>19</v>
      </c>
      <c r="AI19" s="516">
        <v>3</v>
      </c>
      <c r="AJ19" s="516">
        <v>3</v>
      </c>
      <c r="AK19" s="517">
        <v>0.5</v>
      </c>
      <c r="AL19" s="517">
        <v>0.5</v>
      </c>
    </row>
    <row r="20" spans="1:46" ht="13" customHeight="1" x14ac:dyDescent="0.15">
      <c r="A20"/>
      <c r="B20" s="533">
        <v>44938</v>
      </c>
      <c r="C20" s="510" t="s">
        <v>403</v>
      </c>
      <c r="D20" s="430" t="s">
        <v>930</v>
      </c>
      <c r="E20" s="511">
        <v>44936</v>
      </c>
      <c r="F20" s="512" t="s">
        <v>21</v>
      </c>
      <c r="G20" s="508" t="s">
        <v>16</v>
      </c>
      <c r="H20" s="514">
        <v>87.999999999999986</v>
      </c>
      <c r="I20" s="513" t="s">
        <v>913</v>
      </c>
      <c r="J20" s="508">
        <v>3000</v>
      </c>
      <c r="K20" s="508">
        <v>6000</v>
      </c>
      <c r="L20" s="508">
        <v>9000</v>
      </c>
      <c r="M20" s="567">
        <v>9000</v>
      </c>
      <c r="N20" s="508"/>
      <c r="O20" s="514">
        <v>5.1909090909090905</v>
      </c>
      <c r="P20" s="514">
        <v>4.8090909090909086</v>
      </c>
      <c r="Q20" s="514">
        <v>4.4272727272727268</v>
      </c>
      <c r="R20" s="514">
        <v>0</v>
      </c>
      <c r="S20" s="514">
        <v>4.2636363636363637</v>
      </c>
      <c r="T20" s="361"/>
      <c r="U20" s="514">
        <v>4.5</v>
      </c>
      <c r="V20" s="514">
        <v>4.172727272727272</v>
      </c>
      <c r="W20" s="514">
        <v>3.836363636363636</v>
      </c>
      <c r="X20" s="514">
        <v>0</v>
      </c>
      <c r="Y20" s="514">
        <v>3.7</v>
      </c>
      <c r="Z20" s="508"/>
      <c r="AA20" s="508"/>
      <c r="AB20" s="508"/>
      <c r="AC20" s="508"/>
      <c r="AD20" s="508"/>
      <c r="AE20" s="508"/>
      <c r="AF20" s="508"/>
      <c r="AG20" s="516" t="s">
        <v>18</v>
      </c>
      <c r="AH20" s="516" t="s">
        <v>19</v>
      </c>
      <c r="AI20" s="516">
        <v>3</v>
      </c>
      <c r="AJ20" s="516">
        <v>3</v>
      </c>
      <c r="AK20" s="517">
        <v>0.5</v>
      </c>
      <c r="AL20" s="517">
        <v>0.5</v>
      </c>
    </row>
    <row r="21" spans="1:46" ht="13" customHeight="1" x14ac:dyDescent="0.15">
      <c r="A21"/>
      <c r="B21" s="569">
        <v>44938</v>
      </c>
      <c r="C21" s="469" t="s">
        <v>13</v>
      </c>
      <c r="D21" s="430" t="s">
        <v>930</v>
      </c>
      <c r="E21" s="351">
        <v>44562</v>
      </c>
      <c r="F21" s="449" t="s">
        <v>1017</v>
      </c>
      <c r="G21" s="430" t="s">
        <v>16</v>
      </c>
      <c r="H21" s="514">
        <v>56.281818181818174</v>
      </c>
      <c r="I21" s="470" t="s">
        <v>913</v>
      </c>
      <c r="J21" s="471">
        <v>3000</v>
      </c>
      <c r="K21" s="471">
        <v>6000</v>
      </c>
      <c r="L21" s="471">
        <v>9000</v>
      </c>
      <c r="M21" s="471">
        <v>15000</v>
      </c>
      <c r="N21" s="430"/>
      <c r="O21" s="514">
        <v>3.0727272727272723</v>
      </c>
      <c r="P21" s="514">
        <v>2.6454545454545455</v>
      </c>
      <c r="Q21" s="514">
        <v>2.2181818181818178</v>
      </c>
      <c r="R21" s="514">
        <v>2.1818181818181817</v>
      </c>
      <c r="S21" s="514">
        <v>2.127272727272727</v>
      </c>
      <c r="T21" s="361"/>
      <c r="U21" s="514">
        <v>2.8909090909090907</v>
      </c>
      <c r="V21" s="514">
        <v>2.5181818181818181</v>
      </c>
      <c r="W21" s="514">
        <v>2.1545454545454543</v>
      </c>
      <c r="X21" s="514">
        <v>2.1454545454545451</v>
      </c>
      <c r="Y21" s="514">
        <v>2.1</v>
      </c>
      <c r="Z21" s="430"/>
      <c r="AA21" s="430"/>
      <c r="AB21" s="430"/>
      <c r="AC21" s="430"/>
      <c r="AD21" s="430"/>
      <c r="AE21" s="430"/>
      <c r="AF21" s="430"/>
      <c r="AG21" s="472" t="s">
        <v>18</v>
      </c>
      <c r="AH21" s="472" t="s">
        <v>19</v>
      </c>
      <c r="AI21" s="472">
        <v>3</v>
      </c>
      <c r="AJ21" s="472">
        <v>3</v>
      </c>
      <c r="AK21" s="473">
        <v>0.5</v>
      </c>
      <c r="AL21" s="473">
        <v>0.5</v>
      </c>
    </row>
    <row r="22" spans="1:46" ht="13" customHeight="1" x14ac:dyDescent="0.15">
      <c r="A22"/>
      <c r="B22" s="533">
        <v>44896</v>
      </c>
      <c r="C22" s="510" t="s">
        <v>13</v>
      </c>
      <c r="D22" s="430" t="s">
        <v>930</v>
      </c>
      <c r="E22" s="351">
        <v>44927</v>
      </c>
      <c r="F22" s="512" t="s">
        <v>888</v>
      </c>
      <c r="G22" s="508" t="s">
        <v>1172</v>
      </c>
      <c r="H22" s="514">
        <v>99.583999999999989</v>
      </c>
      <c r="I22" s="513" t="s">
        <v>405</v>
      </c>
      <c r="J22" s="535">
        <v>3000</v>
      </c>
      <c r="K22" s="535">
        <v>6000</v>
      </c>
      <c r="L22" s="535">
        <v>9000</v>
      </c>
      <c r="M22" s="535">
        <v>15000</v>
      </c>
      <c r="N22" s="508"/>
      <c r="O22" s="514">
        <v>4.1445999999999996</v>
      </c>
      <c r="P22" s="514">
        <v>3.4438</v>
      </c>
      <c r="Q22" s="514">
        <v>2.8297999999999996</v>
      </c>
      <c r="R22" s="514">
        <v>2.5726999999999998</v>
      </c>
      <c r="S22" s="514">
        <v>2.390863636363636</v>
      </c>
      <c r="T22" s="514"/>
      <c r="U22" s="514">
        <v>3.8986999999999998</v>
      </c>
      <c r="V22" s="514">
        <v>3.2860999999999998</v>
      </c>
      <c r="W22" s="514">
        <v>2.6622999999999997</v>
      </c>
      <c r="X22" s="514">
        <v>2.4686999999999997</v>
      </c>
      <c r="Y22" s="514">
        <v>2.3443999999999998</v>
      </c>
      <c r="Z22" s="514"/>
      <c r="AA22" s="514"/>
      <c r="AB22" s="514"/>
      <c r="AC22" s="514"/>
      <c r="AD22" s="514"/>
      <c r="AE22" s="514"/>
      <c r="AF22" s="514"/>
      <c r="AG22" s="516" t="s">
        <v>406</v>
      </c>
      <c r="AH22" s="516" t="s">
        <v>407</v>
      </c>
      <c r="AI22" s="516">
        <v>3</v>
      </c>
      <c r="AJ22" s="516">
        <v>3</v>
      </c>
      <c r="AK22" s="517">
        <v>0.5</v>
      </c>
      <c r="AL22" s="517">
        <v>0.5</v>
      </c>
      <c r="AN22"/>
      <c r="AO22"/>
    </row>
    <row r="23" spans="1:46" ht="13" customHeight="1" x14ac:dyDescent="0.15">
      <c r="A23"/>
      <c r="B23" s="533">
        <v>44896</v>
      </c>
      <c r="C23" s="469" t="s">
        <v>13</v>
      </c>
      <c r="D23" s="430" t="s">
        <v>930</v>
      </c>
      <c r="E23" s="351">
        <v>44927</v>
      </c>
      <c r="F23" s="512" t="s">
        <v>923</v>
      </c>
      <c r="G23" s="508" t="s">
        <v>16</v>
      </c>
      <c r="H23" s="514">
        <v>82</v>
      </c>
      <c r="I23" s="513" t="s">
        <v>913</v>
      </c>
      <c r="J23" s="508">
        <v>3000</v>
      </c>
      <c r="K23" s="508">
        <v>6000</v>
      </c>
      <c r="L23" s="508">
        <v>9000</v>
      </c>
      <c r="M23" s="508">
        <v>15000</v>
      </c>
      <c r="N23" s="508"/>
      <c r="O23" s="514">
        <v>3.2699999999999996</v>
      </c>
      <c r="P23" s="514">
        <v>2.8499999999999996</v>
      </c>
      <c r="Q23" s="514">
        <v>2.4699999999999998</v>
      </c>
      <c r="R23" s="514">
        <v>2.2999999999999998</v>
      </c>
      <c r="S23" s="514">
        <v>2.25</v>
      </c>
      <c r="T23" s="361"/>
      <c r="U23" s="514">
        <v>2.98</v>
      </c>
      <c r="V23" s="514">
        <v>2.6799999999999997</v>
      </c>
      <c r="W23" s="514">
        <v>2.38</v>
      </c>
      <c r="X23" s="514">
        <v>2.25</v>
      </c>
      <c r="Y23" s="514">
        <v>2.17</v>
      </c>
      <c r="Z23" s="508"/>
      <c r="AA23" s="508"/>
      <c r="AB23" s="508"/>
      <c r="AC23" s="508"/>
      <c r="AD23" s="508"/>
      <c r="AE23" s="508"/>
      <c r="AF23" s="508"/>
      <c r="AG23" s="516" t="s">
        <v>18</v>
      </c>
      <c r="AH23" s="516" t="s">
        <v>19</v>
      </c>
      <c r="AI23" s="516">
        <v>3</v>
      </c>
      <c r="AJ23" s="516">
        <v>3</v>
      </c>
      <c r="AK23" s="517">
        <v>0.5</v>
      </c>
      <c r="AL23" s="517">
        <v>0.5</v>
      </c>
    </row>
    <row r="24" spans="1:46" ht="13" customHeight="1" x14ac:dyDescent="0.2">
      <c r="A24"/>
      <c r="B24" s="533">
        <v>44896</v>
      </c>
      <c r="C24" s="469" t="s">
        <v>13</v>
      </c>
      <c r="D24" s="430" t="s">
        <v>930</v>
      </c>
      <c r="E24" s="511">
        <v>44927</v>
      </c>
      <c r="F24" s="508" t="s">
        <v>889</v>
      </c>
      <c r="G24" s="508" t="s">
        <v>1172</v>
      </c>
      <c r="H24" s="514">
        <v>90.1</v>
      </c>
      <c r="I24" s="513" t="s">
        <v>405</v>
      </c>
      <c r="J24" s="535">
        <v>3000</v>
      </c>
      <c r="K24" s="535">
        <v>6000</v>
      </c>
      <c r="L24" s="535">
        <v>9000</v>
      </c>
      <c r="M24" s="535">
        <v>15000</v>
      </c>
      <c r="N24" s="508"/>
      <c r="O24" s="514">
        <v>4.2</v>
      </c>
      <c r="P24" s="514">
        <v>3.7</v>
      </c>
      <c r="Q24" s="514">
        <v>3.1999999999999997</v>
      </c>
      <c r="R24" s="514">
        <v>2.9999999999999996</v>
      </c>
      <c r="S24" s="514">
        <v>2.9</v>
      </c>
      <c r="T24" s="514"/>
      <c r="U24" s="514">
        <v>4</v>
      </c>
      <c r="V24" s="514">
        <v>3.5</v>
      </c>
      <c r="W24" s="514">
        <v>3.1</v>
      </c>
      <c r="X24" s="514">
        <v>2.9</v>
      </c>
      <c r="Y24" s="514">
        <v>2.9</v>
      </c>
      <c r="Z24" s="514"/>
      <c r="AA24" s="514"/>
      <c r="AB24" s="514"/>
      <c r="AC24" s="514"/>
      <c r="AD24" s="514"/>
      <c r="AE24" s="514"/>
      <c r="AF24" s="514"/>
      <c r="AG24" s="516" t="s">
        <v>406</v>
      </c>
      <c r="AH24" s="516" t="s">
        <v>407</v>
      </c>
      <c r="AI24" s="516">
        <v>3</v>
      </c>
      <c r="AJ24" s="516">
        <v>3</v>
      </c>
      <c r="AK24" s="536">
        <v>0.5</v>
      </c>
      <c r="AL24" s="536">
        <v>0.5</v>
      </c>
      <c r="AN24"/>
      <c r="AO24"/>
      <c r="AP24"/>
      <c r="AQ24"/>
      <c r="AR24"/>
    </row>
    <row r="25" spans="1:46" ht="13" customHeight="1" x14ac:dyDescent="0.2">
      <c r="A25"/>
      <c r="B25" s="548">
        <v>44939</v>
      </c>
      <c r="C25" s="469" t="s">
        <v>13</v>
      </c>
      <c r="D25" s="430" t="s">
        <v>930</v>
      </c>
      <c r="E25" s="351">
        <v>44958</v>
      </c>
      <c r="F25" s="512" t="s">
        <v>890</v>
      </c>
      <c r="G25" s="508" t="s">
        <v>1172</v>
      </c>
      <c r="H25" s="514">
        <v>86.718181818181819</v>
      </c>
      <c r="I25" s="513" t="s">
        <v>405</v>
      </c>
      <c r="J25" s="518">
        <v>6000</v>
      </c>
      <c r="K25" s="518">
        <v>6000</v>
      </c>
      <c r="L25" s="518">
        <v>6000</v>
      </c>
      <c r="M25" s="518">
        <v>6000</v>
      </c>
      <c r="N25" s="518"/>
      <c r="O25" s="514">
        <v>3.627272727272727</v>
      </c>
      <c r="P25" s="514">
        <v>0</v>
      </c>
      <c r="Q25" s="514">
        <v>0</v>
      </c>
      <c r="R25" s="514">
        <v>0</v>
      </c>
      <c r="S25" s="514">
        <v>2.4090909090909087</v>
      </c>
      <c r="T25" s="514"/>
      <c r="U25" s="514">
        <v>3.627272727272727</v>
      </c>
      <c r="V25" s="514">
        <v>0</v>
      </c>
      <c r="W25" s="514">
        <v>0</v>
      </c>
      <c r="X25" s="514">
        <v>0</v>
      </c>
      <c r="Y25" s="514">
        <v>2.4090909090909087</v>
      </c>
      <c r="Z25" s="514"/>
      <c r="AA25" s="514"/>
      <c r="AB25" s="514"/>
      <c r="AC25" s="514"/>
      <c r="AD25" s="514"/>
      <c r="AE25" s="514"/>
      <c r="AF25" s="514"/>
      <c r="AG25" s="516" t="s">
        <v>1008</v>
      </c>
      <c r="AH25" s="516"/>
      <c r="AI25" s="516">
        <v>3</v>
      </c>
      <c r="AJ25" s="516">
        <v>3</v>
      </c>
      <c r="AK25" s="536">
        <v>0.5</v>
      </c>
      <c r="AL25" s="536">
        <v>0.5</v>
      </c>
      <c r="AO25"/>
      <c r="AP25"/>
      <c r="AQ25"/>
      <c r="AR25"/>
    </row>
    <row r="26" spans="1:46" ht="13" customHeight="1" x14ac:dyDescent="0.15">
      <c r="A26"/>
      <c r="B26" s="533">
        <v>44896</v>
      </c>
      <c r="C26" s="469" t="s">
        <v>13</v>
      </c>
      <c r="D26" s="430" t="s">
        <v>930</v>
      </c>
      <c r="E26" s="511">
        <v>44927</v>
      </c>
      <c r="F26" s="512" t="s">
        <v>925</v>
      </c>
      <c r="G26" s="508" t="s">
        <v>16</v>
      </c>
      <c r="H26" s="514">
        <v>80</v>
      </c>
      <c r="I26" s="513" t="s">
        <v>913</v>
      </c>
      <c r="J26" s="471">
        <v>3000</v>
      </c>
      <c r="K26" s="471">
        <v>6000</v>
      </c>
      <c r="L26" s="471">
        <v>9000</v>
      </c>
      <c r="M26" s="471">
        <v>15000</v>
      </c>
      <c r="N26" s="430"/>
      <c r="O26" s="514">
        <v>3.1999999999999997</v>
      </c>
      <c r="P26" s="514">
        <v>2.9999999999999996</v>
      </c>
      <c r="Q26" s="514">
        <v>2.65</v>
      </c>
      <c r="R26" s="514">
        <v>2.5499999999999998</v>
      </c>
      <c r="S26" s="514">
        <v>2.5</v>
      </c>
      <c r="T26" s="361"/>
      <c r="U26" s="514">
        <v>2.9999999999999996</v>
      </c>
      <c r="V26" s="514">
        <v>2.7499999999999996</v>
      </c>
      <c r="W26" s="514">
        <v>2.5</v>
      </c>
      <c r="X26" s="514">
        <v>2.4499999999999997</v>
      </c>
      <c r="Y26" s="514">
        <v>2.4</v>
      </c>
      <c r="Z26" s="508"/>
      <c r="AA26" s="508"/>
      <c r="AE26" s="508"/>
      <c r="AF26" s="508"/>
      <c r="AG26" s="516" t="s">
        <v>18</v>
      </c>
      <c r="AH26" s="516" t="s">
        <v>19</v>
      </c>
      <c r="AI26" s="516">
        <v>3</v>
      </c>
      <c r="AJ26" s="516">
        <v>3</v>
      </c>
      <c r="AK26" s="517">
        <v>0.5</v>
      </c>
      <c r="AL26" s="517">
        <v>0.5</v>
      </c>
    </row>
    <row r="27" spans="1:46" ht="13" customHeight="1" x14ac:dyDescent="0.2">
      <c r="A27"/>
      <c r="B27" s="569">
        <v>44938</v>
      </c>
      <c r="C27" s="469" t="s">
        <v>13</v>
      </c>
      <c r="D27" s="430" t="s">
        <v>930</v>
      </c>
      <c r="E27" s="351">
        <v>44562</v>
      </c>
      <c r="F27" s="512" t="s">
        <v>404</v>
      </c>
      <c r="G27" s="508" t="s">
        <v>1172</v>
      </c>
      <c r="H27" s="514">
        <v>76.099999999999994</v>
      </c>
      <c r="I27" s="513" t="s">
        <v>913</v>
      </c>
      <c r="J27" s="508">
        <v>3000</v>
      </c>
      <c r="K27" s="471">
        <v>6000</v>
      </c>
      <c r="L27" s="471">
        <v>9000</v>
      </c>
      <c r="M27" s="471">
        <v>15000</v>
      </c>
      <c r="N27" s="508"/>
      <c r="O27" s="514">
        <v>3.418181818181818</v>
      </c>
      <c r="P27" s="514">
        <v>3.0545454545454542</v>
      </c>
      <c r="Q27" s="514">
        <v>2.6181818181818177</v>
      </c>
      <c r="R27" s="514">
        <v>2.3787878787878789</v>
      </c>
      <c r="S27" s="514">
        <v>2.3181818181818179</v>
      </c>
      <c r="T27" s="514"/>
      <c r="U27" s="514">
        <v>3.2545454545454544</v>
      </c>
      <c r="V27" s="514">
        <v>2.9272727272727272</v>
      </c>
      <c r="W27" s="514">
        <v>2.5636363636363635</v>
      </c>
      <c r="X27" s="514">
        <v>2.336363636363636</v>
      </c>
      <c r="Y27" s="514">
        <v>2.2999999999999998</v>
      </c>
      <c r="Z27" s="514"/>
      <c r="AA27" s="514">
        <v>3.3818181818181818</v>
      </c>
      <c r="AB27" s="514">
        <v>3.0181818181818176</v>
      </c>
      <c r="AC27" s="514">
        <v>2.5999999999999996</v>
      </c>
      <c r="AD27" s="514">
        <v>2.3727272727272726</v>
      </c>
      <c r="AE27" s="514">
        <v>2.3181818181818179</v>
      </c>
      <c r="AF27" s="514"/>
      <c r="AG27" s="516" t="s">
        <v>406</v>
      </c>
      <c r="AH27" s="516" t="s">
        <v>407</v>
      </c>
      <c r="AI27" s="516">
        <v>3</v>
      </c>
      <c r="AJ27" s="516">
        <v>3</v>
      </c>
      <c r="AK27" s="536">
        <v>0.5</v>
      </c>
      <c r="AL27" s="536">
        <v>0.5</v>
      </c>
    </row>
    <row r="28" spans="1:46" ht="13" customHeight="1" x14ac:dyDescent="0.15">
      <c r="A28"/>
      <c r="B28" s="569">
        <v>44938</v>
      </c>
      <c r="C28" s="469" t="s">
        <v>13</v>
      </c>
      <c r="D28" s="430" t="s">
        <v>930</v>
      </c>
      <c r="E28" s="351">
        <v>44760</v>
      </c>
      <c r="F28" s="512" t="s">
        <v>2</v>
      </c>
      <c r="G28" s="508" t="s">
        <v>16</v>
      </c>
      <c r="H28" s="514">
        <v>80</v>
      </c>
      <c r="I28" s="513" t="s">
        <v>405</v>
      </c>
      <c r="J28" s="430">
        <v>6000</v>
      </c>
      <c r="K28" s="430">
        <v>6000</v>
      </c>
      <c r="L28" s="430">
        <v>6000</v>
      </c>
      <c r="M28" s="430">
        <v>6000</v>
      </c>
      <c r="N28" s="430"/>
      <c r="O28" s="514">
        <v>5.1999999999999993</v>
      </c>
      <c r="P28" s="514">
        <v>0</v>
      </c>
      <c r="Q28" s="514">
        <v>0</v>
      </c>
      <c r="R28" s="514">
        <v>0</v>
      </c>
      <c r="S28" s="514">
        <v>5</v>
      </c>
      <c r="T28" s="361"/>
      <c r="U28" s="514">
        <v>5.1999999999999993</v>
      </c>
      <c r="V28" s="514">
        <v>0</v>
      </c>
      <c r="W28" s="514">
        <v>0</v>
      </c>
      <c r="X28" s="514">
        <v>0</v>
      </c>
      <c r="Y28" s="514">
        <v>5</v>
      </c>
      <c r="Z28" s="508"/>
      <c r="AA28" s="508"/>
      <c r="AB28" s="508"/>
      <c r="AC28" s="508"/>
      <c r="AD28" s="508"/>
      <c r="AE28" s="508"/>
      <c r="AF28" s="508"/>
      <c r="AG28" s="516" t="s">
        <v>18</v>
      </c>
      <c r="AH28" s="516" t="s">
        <v>19</v>
      </c>
      <c r="AI28" s="516">
        <v>3</v>
      </c>
      <c r="AJ28" s="516">
        <v>3</v>
      </c>
      <c r="AK28" s="517">
        <v>0.5</v>
      </c>
      <c r="AL28" s="517">
        <v>0.5</v>
      </c>
    </row>
    <row r="29" spans="1:46" ht="13" customHeight="1" x14ac:dyDescent="0.15">
      <c r="A29"/>
      <c r="B29" s="533">
        <v>44938</v>
      </c>
      <c r="C29" s="469" t="s">
        <v>13</v>
      </c>
      <c r="D29" s="430" t="s">
        <v>930</v>
      </c>
      <c r="E29" s="351">
        <v>44927</v>
      </c>
      <c r="F29" s="508" t="s">
        <v>4</v>
      </c>
      <c r="G29" s="508" t="s">
        <v>16</v>
      </c>
      <c r="H29" s="514">
        <v>77.75454545454545</v>
      </c>
      <c r="I29" s="513"/>
      <c r="J29" s="508"/>
      <c r="K29" s="508"/>
      <c r="L29" s="508"/>
      <c r="M29" s="508"/>
      <c r="N29" s="508"/>
      <c r="O29" s="514">
        <v>1.9727272727272724</v>
      </c>
      <c r="P29" s="514">
        <v>0</v>
      </c>
      <c r="Q29" s="514">
        <v>0</v>
      </c>
      <c r="R29" s="514">
        <v>0</v>
      </c>
      <c r="S29" s="514">
        <v>0</v>
      </c>
      <c r="T29" s="361"/>
      <c r="U29" s="514">
        <v>1.7909090909090908</v>
      </c>
      <c r="V29" s="514">
        <v>0</v>
      </c>
      <c r="W29" s="514">
        <v>0</v>
      </c>
      <c r="X29" s="514">
        <v>0</v>
      </c>
      <c r="Y29" s="514">
        <v>0</v>
      </c>
      <c r="Z29" s="355"/>
      <c r="AA29" s="355"/>
      <c r="AB29" s="508"/>
      <c r="AC29" s="508"/>
      <c r="AD29" s="508"/>
      <c r="AE29" s="508"/>
      <c r="AF29" s="508"/>
      <c r="AG29" s="516" t="s">
        <v>18</v>
      </c>
      <c r="AH29" s="516" t="s">
        <v>19</v>
      </c>
      <c r="AI29" s="516">
        <v>3</v>
      </c>
      <c r="AJ29" s="516">
        <v>3</v>
      </c>
      <c r="AK29" s="517">
        <v>0.5</v>
      </c>
      <c r="AL29" s="517">
        <v>0.5</v>
      </c>
    </row>
    <row r="30" spans="1:46" ht="13" customHeight="1" x14ac:dyDescent="0.15">
      <c r="A30"/>
      <c r="B30" s="533">
        <v>44896</v>
      </c>
      <c r="C30" s="469" t="s">
        <v>13</v>
      </c>
      <c r="D30" s="430" t="s">
        <v>930</v>
      </c>
      <c r="E30" s="351">
        <v>44927</v>
      </c>
      <c r="F30" s="430" t="s">
        <v>1028</v>
      </c>
      <c r="G30" s="508" t="s">
        <v>16</v>
      </c>
      <c r="H30" s="514">
        <v>80.999999999999986</v>
      </c>
      <c r="I30" s="470" t="s">
        <v>405</v>
      </c>
      <c r="J30" s="567">
        <v>3000</v>
      </c>
      <c r="K30" s="567">
        <v>7500</v>
      </c>
      <c r="L30" s="567">
        <v>7500</v>
      </c>
      <c r="M30" s="567">
        <v>7500</v>
      </c>
      <c r="N30" s="508"/>
      <c r="O30" s="514">
        <v>4.6999999999999993</v>
      </c>
      <c r="P30" s="514">
        <v>4.0999999999999996</v>
      </c>
      <c r="Q30" s="514">
        <v>0</v>
      </c>
      <c r="R30" s="514">
        <v>0</v>
      </c>
      <c r="S30" s="514">
        <v>3.4</v>
      </c>
      <c r="T30" s="361"/>
      <c r="U30" s="514">
        <v>4.6999999999999993</v>
      </c>
      <c r="V30" s="514">
        <v>4.0999999999999996</v>
      </c>
      <c r="W30" s="514">
        <v>0</v>
      </c>
      <c r="X30" s="514">
        <v>0</v>
      </c>
      <c r="Y30" s="514">
        <v>3.4</v>
      </c>
      <c r="Z30" s="355"/>
      <c r="AA30" s="355"/>
      <c r="AB30" s="508"/>
      <c r="AC30" s="508"/>
      <c r="AD30" s="508"/>
      <c r="AE30" s="508"/>
      <c r="AF30" s="508"/>
      <c r="AG30" s="472" t="s">
        <v>1008</v>
      </c>
      <c r="AH30" s="516"/>
      <c r="AI30" s="516">
        <v>3</v>
      </c>
      <c r="AJ30" s="516">
        <v>3</v>
      </c>
      <c r="AK30" s="517">
        <v>0.5</v>
      </c>
      <c r="AL30" s="517">
        <v>0.5</v>
      </c>
    </row>
    <row r="31" spans="1:46" ht="13" customHeight="1" x14ac:dyDescent="0.15">
      <c r="A31"/>
      <c r="B31" s="548">
        <v>44939</v>
      </c>
      <c r="C31" s="469" t="s">
        <v>13</v>
      </c>
      <c r="D31" s="430" t="s">
        <v>930</v>
      </c>
      <c r="E31" s="351">
        <v>44958</v>
      </c>
      <c r="F31" s="430" t="s">
        <v>1207</v>
      </c>
      <c r="G31" s="508" t="s">
        <v>16</v>
      </c>
      <c r="H31" s="514">
        <v>89.999999999999986</v>
      </c>
      <c r="I31" s="470" t="s">
        <v>405</v>
      </c>
      <c r="J31" s="535">
        <v>3000</v>
      </c>
      <c r="K31" s="535">
        <v>6000</v>
      </c>
      <c r="L31" s="535">
        <v>9000</v>
      </c>
      <c r="M31" s="535">
        <v>15000</v>
      </c>
      <c r="N31" s="508"/>
      <c r="O31" s="514">
        <v>3.9</v>
      </c>
      <c r="P31" s="514">
        <v>3.5999999999999996</v>
      </c>
      <c r="Q31" s="514">
        <v>3.3</v>
      </c>
      <c r="R31" s="514">
        <v>2.9999999999999996</v>
      </c>
      <c r="S31" s="514">
        <v>2.8</v>
      </c>
      <c r="T31" s="361"/>
      <c r="U31" s="514">
        <v>3.7</v>
      </c>
      <c r="V31" s="514">
        <v>3.4</v>
      </c>
      <c r="W31" s="514">
        <v>3.1</v>
      </c>
      <c r="X31" s="514">
        <v>2.8</v>
      </c>
      <c r="Y31" s="514">
        <v>2.7</v>
      </c>
      <c r="Z31" s="355"/>
      <c r="AA31" s="355"/>
      <c r="AB31" s="508"/>
      <c r="AC31" s="508"/>
      <c r="AD31" s="508"/>
      <c r="AE31" s="508"/>
      <c r="AF31" s="508"/>
      <c r="AG31" s="516" t="s">
        <v>18</v>
      </c>
      <c r="AH31" s="516" t="s">
        <v>19</v>
      </c>
      <c r="AI31" s="516">
        <v>3</v>
      </c>
      <c r="AJ31" s="516">
        <v>3</v>
      </c>
      <c r="AK31" s="517">
        <v>0.5</v>
      </c>
      <c r="AL31" s="517">
        <v>0.5</v>
      </c>
    </row>
    <row r="32" spans="1:46" ht="13" customHeight="1" x14ac:dyDescent="0.15">
      <c r="A32"/>
      <c r="B32" s="548">
        <v>44939</v>
      </c>
      <c r="C32" s="469" t="s">
        <v>13</v>
      </c>
      <c r="D32" s="430" t="s">
        <v>930</v>
      </c>
      <c r="E32" s="351">
        <v>44958</v>
      </c>
      <c r="F32" s="430" t="s">
        <v>1171</v>
      </c>
      <c r="G32" s="508" t="s">
        <v>16</v>
      </c>
      <c r="H32" s="514">
        <v>107</v>
      </c>
      <c r="I32" s="470" t="s">
        <v>405</v>
      </c>
      <c r="J32" s="535">
        <v>3000</v>
      </c>
      <c r="K32" s="535">
        <v>6000</v>
      </c>
      <c r="L32" s="535">
        <v>9000</v>
      </c>
      <c r="M32" s="535">
        <v>15000</v>
      </c>
      <c r="N32" s="508"/>
      <c r="O32" s="514">
        <v>3.7999999999999994</v>
      </c>
      <c r="P32" s="514">
        <v>3.7</v>
      </c>
      <c r="Q32" s="514">
        <v>3.5999999999999996</v>
      </c>
      <c r="R32" s="514">
        <v>3.4699999999999998</v>
      </c>
      <c r="S32" s="514">
        <v>3.1999999999999997</v>
      </c>
      <c r="T32" s="529"/>
      <c r="U32" s="514">
        <v>3.5999999999999996</v>
      </c>
      <c r="V32" s="514">
        <v>2.9999999999999996</v>
      </c>
      <c r="W32" s="514">
        <v>2.9</v>
      </c>
      <c r="X32" s="514">
        <v>2.7</v>
      </c>
      <c r="Y32" s="514">
        <v>2.5</v>
      </c>
      <c r="Z32" s="355"/>
      <c r="AA32" s="355"/>
      <c r="AB32" s="508"/>
      <c r="AC32" s="508"/>
      <c r="AD32" s="508"/>
      <c r="AE32" s="508"/>
      <c r="AF32" s="508"/>
      <c r="AG32" s="516" t="s">
        <v>18</v>
      </c>
      <c r="AH32" s="516" t="s">
        <v>19</v>
      </c>
      <c r="AI32" s="516">
        <v>3</v>
      </c>
      <c r="AJ32" s="516">
        <v>3</v>
      </c>
      <c r="AK32" s="517">
        <v>0.5</v>
      </c>
      <c r="AL32" s="517">
        <v>0.5</v>
      </c>
    </row>
    <row r="33" spans="1:41" ht="13" customHeight="1" x14ac:dyDescent="0.15">
      <c r="A33" s="568" t="s">
        <v>1240</v>
      </c>
      <c r="B33" s="533">
        <v>44896</v>
      </c>
      <c r="C33" s="469" t="s">
        <v>13</v>
      </c>
      <c r="D33" s="430" t="s">
        <v>930</v>
      </c>
      <c r="E33" s="351">
        <v>44927</v>
      </c>
      <c r="F33" s="430" t="s">
        <v>1241</v>
      </c>
      <c r="G33" s="508" t="s">
        <v>16</v>
      </c>
      <c r="H33" s="514">
        <v>104.99999999999999</v>
      </c>
      <c r="I33" s="470" t="s">
        <v>405</v>
      </c>
      <c r="J33" s="535">
        <v>15000</v>
      </c>
      <c r="K33" s="535">
        <v>15000</v>
      </c>
      <c r="L33" s="535">
        <v>15000</v>
      </c>
      <c r="M33" s="535">
        <v>15000</v>
      </c>
      <c r="N33" s="508"/>
      <c r="O33" s="514">
        <v>5.0999999999999996</v>
      </c>
      <c r="P33" s="514">
        <v>0</v>
      </c>
      <c r="Q33" s="514">
        <v>0</v>
      </c>
      <c r="R33" s="514">
        <v>0</v>
      </c>
      <c r="S33" s="514">
        <v>3.5999999999999996</v>
      </c>
      <c r="T33" s="361"/>
      <c r="U33" s="514">
        <v>4.2</v>
      </c>
      <c r="V33" s="514">
        <v>0</v>
      </c>
      <c r="W33" s="514">
        <v>0</v>
      </c>
      <c r="X33" s="514">
        <v>0</v>
      </c>
      <c r="Y33" s="514">
        <v>2.9999999999999996</v>
      </c>
      <c r="Z33" s="355"/>
      <c r="AA33" s="355"/>
      <c r="AB33" s="508"/>
      <c r="AC33" s="508"/>
      <c r="AD33" s="508"/>
      <c r="AE33" s="508"/>
      <c r="AF33" s="508"/>
      <c r="AG33" s="516" t="s">
        <v>18</v>
      </c>
      <c r="AH33" s="516" t="s">
        <v>19</v>
      </c>
      <c r="AI33" s="516">
        <v>3</v>
      </c>
      <c r="AJ33" s="516">
        <v>3</v>
      </c>
      <c r="AK33" s="517">
        <v>0.5</v>
      </c>
      <c r="AL33" s="517">
        <v>0.5</v>
      </c>
    </row>
    <row r="34" spans="1:41" ht="13" customHeight="1" x14ac:dyDescent="0.2">
      <c r="A34"/>
      <c r="B34" s="533">
        <v>44896</v>
      </c>
      <c r="C34" s="510" t="s">
        <v>403</v>
      </c>
      <c r="D34" s="430" t="s">
        <v>933</v>
      </c>
      <c r="E34" s="351">
        <v>44927</v>
      </c>
      <c r="F34" s="512" t="s">
        <v>872</v>
      </c>
      <c r="G34" s="508" t="s">
        <v>1172</v>
      </c>
      <c r="H34" s="514">
        <v>89.2</v>
      </c>
      <c r="I34" s="513" t="s">
        <v>405</v>
      </c>
      <c r="J34" s="541">
        <v>1645</v>
      </c>
      <c r="K34" s="541">
        <v>3000</v>
      </c>
      <c r="L34" s="541">
        <v>3000</v>
      </c>
      <c r="M34" s="541">
        <v>3000</v>
      </c>
      <c r="N34" s="508"/>
      <c r="O34" s="514">
        <v>3.8899999999999997</v>
      </c>
      <c r="P34" s="514">
        <v>3.5899999999999994</v>
      </c>
      <c r="Q34" s="514">
        <v>0</v>
      </c>
      <c r="R34" s="514">
        <v>0</v>
      </c>
      <c r="S34" s="514">
        <v>2.82</v>
      </c>
      <c r="T34" s="534"/>
      <c r="U34" s="514">
        <v>3.8899999999999997</v>
      </c>
      <c r="V34" s="514">
        <v>3.5899999999999994</v>
      </c>
      <c r="W34" s="514">
        <v>0</v>
      </c>
      <c r="X34" s="514">
        <v>0</v>
      </c>
      <c r="Y34" s="514">
        <v>2.82</v>
      </c>
      <c r="Z34" s="534"/>
      <c r="AA34" s="534"/>
      <c r="AB34" s="534"/>
      <c r="AC34" s="534"/>
      <c r="AD34" s="534"/>
      <c r="AE34" s="534"/>
      <c r="AF34" s="534"/>
      <c r="AG34" s="516" t="s">
        <v>1008</v>
      </c>
      <c r="AH34" s="516"/>
      <c r="AI34" s="516">
        <v>3</v>
      </c>
      <c r="AJ34" s="516">
        <v>3</v>
      </c>
      <c r="AK34" s="536">
        <v>0.5</v>
      </c>
      <c r="AL34" s="536">
        <v>0.5</v>
      </c>
    </row>
    <row r="35" spans="1:41" ht="13" customHeight="1" x14ac:dyDescent="0.15">
      <c r="A35"/>
      <c r="B35" s="533">
        <v>44896</v>
      </c>
      <c r="C35" s="510" t="s">
        <v>13</v>
      </c>
      <c r="D35" s="430" t="s">
        <v>933</v>
      </c>
      <c r="E35" s="351">
        <v>44927</v>
      </c>
      <c r="F35" s="512" t="s">
        <v>20</v>
      </c>
      <c r="G35" s="508" t="s">
        <v>16</v>
      </c>
      <c r="H35" s="514">
        <v>67.581818181818178</v>
      </c>
      <c r="I35" s="513" t="s">
        <v>913</v>
      </c>
      <c r="J35" s="508">
        <v>1645</v>
      </c>
      <c r="K35" s="508">
        <v>3000</v>
      </c>
      <c r="L35" s="508">
        <v>3000</v>
      </c>
      <c r="M35" s="508">
        <v>3000</v>
      </c>
      <c r="N35" s="508"/>
      <c r="O35" s="514">
        <v>3.5181818181818181</v>
      </c>
      <c r="P35" s="514">
        <v>3.5181818181818181</v>
      </c>
      <c r="Q35" s="514">
        <v>0</v>
      </c>
      <c r="R35" s="514">
        <v>0</v>
      </c>
      <c r="S35" s="514">
        <v>3.1090909090909089</v>
      </c>
      <c r="T35" s="529"/>
      <c r="U35" s="514">
        <v>3.5181818181818181</v>
      </c>
      <c r="V35" s="514">
        <v>3.5181818181818181</v>
      </c>
      <c r="W35" s="514">
        <v>0</v>
      </c>
      <c r="X35" s="514">
        <v>0</v>
      </c>
      <c r="Y35" s="514">
        <v>3.1090909090909089</v>
      </c>
      <c r="Z35" s="515"/>
      <c r="AA35" s="515"/>
      <c r="AB35" s="515"/>
      <c r="AC35" s="515"/>
      <c r="AD35" s="515"/>
      <c r="AE35" s="515"/>
      <c r="AF35" s="515"/>
      <c r="AG35" s="472" t="s">
        <v>1008</v>
      </c>
      <c r="AH35" s="516"/>
      <c r="AI35" s="516">
        <v>3</v>
      </c>
      <c r="AJ35" s="516">
        <v>3</v>
      </c>
      <c r="AK35" s="517">
        <v>0.5</v>
      </c>
      <c r="AL35" s="517">
        <v>0.5</v>
      </c>
    </row>
    <row r="36" spans="1:41" customFormat="1" ht="13" customHeight="1" x14ac:dyDescent="0.15">
      <c r="B36" s="533">
        <v>44938</v>
      </c>
      <c r="C36" s="510" t="s">
        <v>403</v>
      </c>
      <c r="D36" s="430" t="s">
        <v>933</v>
      </c>
      <c r="E36" s="511">
        <v>44936</v>
      </c>
      <c r="F36" s="512" t="s">
        <v>21</v>
      </c>
      <c r="G36" s="508" t="s">
        <v>16</v>
      </c>
      <c r="H36" s="514">
        <v>87.999999999999986</v>
      </c>
      <c r="I36" s="513" t="s">
        <v>913</v>
      </c>
      <c r="J36" s="508">
        <v>1645</v>
      </c>
      <c r="K36" s="508">
        <v>3000</v>
      </c>
      <c r="L36" s="508">
        <v>3000</v>
      </c>
      <c r="M36" s="508">
        <v>3000</v>
      </c>
      <c r="N36" s="508"/>
      <c r="O36" s="514">
        <v>5.0090909090909088</v>
      </c>
      <c r="P36" s="514">
        <v>4.4636363636363638</v>
      </c>
      <c r="Q36" s="514">
        <v>0</v>
      </c>
      <c r="R36" s="514">
        <v>0</v>
      </c>
      <c r="S36" s="514">
        <v>4.0636363636363635</v>
      </c>
      <c r="T36" s="361"/>
      <c r="U36" s="514">
        <v>5.0090909090909088</v>
      </c>
      <c r="V36" s="514">
        <v>4.4636363636363638</v>
      </c>
      <c r="W36" s="514">
        <v>0</v>
      </c>
      <c r="X36" s="514">
        <v>0</v>
      </c>
      <c r="Y36" s="514">
        <v>4.0636363636363635</v>
      </c>
      <c r="Z36" s="515"/>
      <c r="AA36" s="515"/>
      <c r="AB36" s="515"/>
      <c r="AC36" s="515"/>
      <c r="AD36" s="515"/>
      <c r="AE36" s="515"/>
      <c r="AF36" s="515"/>
      <c r="AG36" s="516" t="s">
        <v>23</v>
      </c>
      <c r="AH36" s="516"/>
      <c r="AI36" s="516">
        <v>3</v>
      </c>
      <c r="AJ36" s="516">
        <v>3</v>
      </c>
      <c r="AK36" s="517">
        <v>0.5</v>
      </c>
      <c r="AL36" s="517">
        <v>0.5</v>
      </c>
      <c r="AM36" s="432"/>
      <c r="AN36" s="524"/>
      <c r="AO36" s="525"/>
    </row>
    <row r="37" spans="1:41" ht="13" customHeight="1" x14ac:dyDescent="0.15">
      <c r="A37"/>
      <c r="B37" s="569">
        <v>44938</v>
      </c>
      <c r="C37" s="469" t="s">
        <v>13</v>
      </c>
      <c r="D37" s="430" t="s">
        <v>933</v>
      </c>
      <c r="E37" s="351">
        <v>44562</v>
      </c>
      <c r="F37" s="449" t="s">
        <v>1017</v>
      </c>
      <c r="G37" s="430" t="s">
        <v>16</v>
      </c>
      <c r="H37" s="514">
        <v>59.281818181818174</v>
      </c>
      <c r="I37" s="470" t="s">
        <v>913</v>
      </c>
      <c r="J37" s="471">
        <v>1645</v>
      </c>
      <c r="K37" s="471">
        <v>3000</v>
      </c>
      <c r="L37" s="471">
        <v>3000</v>
      </c>
      <c r="M37" s="471">
        <v>3000</v>
      </c>
      <c r="N37" s="430"/>
      <c r="O37" s="514">
        <v>2.918181818181818</v>
      </c>
      <c r="P37" s="514">
        <v>2.3727272727272726</v>
      </c>
      <c r="Q37" s="514">
        <v>0</v>
      </c>
      <c r="R37" s="514">
        <v>0</v>
      </c>
      <c r="S37" s="514">
        <v>2.0181818181818181</v>
      </c>
      <c r="T37" s="361"/>
      <c r="U37" s="514">
        <v>2.918181818181818</v>
      </c>
      <c r="V37" s="514">
        <v>2.3727272727272726</v>
      </c>
      <c r="W37" s="514">
        <v>0</v>
      </c>
      <c r="X37" s="514">
        <v>0</v>
      </c>
      <c r="Y37" s="514">
        <v>2.0181818181818181</v>
      </c>
      <c r="Z37" s="554"/>
      <c r="AA37" s="554"/>
      <c r="AB37" s="554"/>
      <c r="AC37" s="554"/>
      <c r="AD37" s="554"/>
      <c r="AE37" s="554"/>
      <c r="AF37" s="554"/>
      <c r="AG37" s="472" t="s">
        <v>1008</v>
      </c>
      <c r="AH37" s="516"/>
      <c r="AI37" s="516">
        <v>3</v>
      </c>
      <c r="AJ37" s="516">
        <v>3</v>
      </c>
      <c r="AK37" s="517">
        <v>0.5</v>
      </c>
      <c r="AL37" s="517">
        <v>0.5</v>
      </c>
    </row>
    <row r="38" spans="1:41" ht="13" customHeight="1" x14ac:dyDescent="0.2">
      <c r="A38"/>
      <c r="B38" s="533">
        <v>44896</v>
      </c>
      <c r="C38" s="510" t="s">
        <v>13</v>
      </c>
      <c r="D38" s="430" t="s">
        <v>933</v>
      </c>
      <c r="E38" s="351">
        <v>44927</v>
      </c>
      <c r="F38" s="512" t="s">
        <v>888</v>
      </c>
      <c r="G38" s="508" t="s">
        <v>1172</v>
      </c>
      <c r="H38" s="514">
        <v>104.23899999999999</v>
      </c>
      <c r="I38" s="513" t="s">
        <v>405</v>
      </c>
      <c r="J38" s="541">
        <v>1645</v>
      </c>
      <c r="K38" s="541">
        <v>3000</v>
      </c>
      <c r="L38" s="541">
        <v>3000</v>
      </c>
      <c r="M38" s="541">
        <v>3000</v>
      </c>
      <c r="N38" s="508"/>
      <c r="O38" s="514">
        <v>4.5118999999999998</v>
      </c>
      <c r="P38" s="514">
        <v>3.5317999999999996</v>
      </c>
      <c r="Q38" s="514">
        <v>0</v>
      </c>
      <c r="R38" s="514">
        <v>0</v>
      </c>
      <c r="S38" s="514">
        <v>2.8406999999999996</v>
      </c>
      <c r="T38" s="514"/>
      <c r="U38" s="514">
        <v>4.5118999999999998</v>
      </c>
      <c r="V38" s="514">
        <v>3.5317999999999996</v>
      </c>
      <c r="W38" s="514">
        <v>0</v>
      </c>
      <c r="X38" s="514">
        <v>0</v>
      </c>
      <c r="Y38" s="514">
        <v>2.8406999999999996</v>
      </c>
      <c r="Z38" s="534"/>
      <c r="AA38" s="534"/>
      <c r="AB38" s="534"/>
      <c r="AC38" s="534"/>
      <c r="AD38" s="534"/>
      <c r="AE38" s="534"/>
      <c r="AF38" s="534"/>
      <c r="AG38" s="516" t="s">
        <v>1008</v>
      </c>
      <c r="AH38" s="508"/>
      <c r="AI38" s="516">
        <v>3</v>
      </c>
      <c r="AJ38" s="516">
        <v>3</v>
      </c>
      <c r="AK38" s="536">
        <v>0.5</v>
      </c>
      <c r="AL38" s="536">
        <v>0.5</v>
      </c>
      <c r="AN38"/>
      <c r="AO38"/>
    </row>
    <row r="39" spans="1:41" ht="13" customHeight="1" x14ac:dyDescent="0.15">
      <c r="A39"/>
      <c r="B39" s="533">
        <v>44896</v>
      </c>
      <c r="C39" s="469" t="s">
        <v>13</v>
      </c>
      <c r="D39" s="430" t="s">
        <v>933</v>
      </c>
      <c r="E39" s="351">
        <v>44927</v>
      </c>
      <c r="F39" s="512" t="s">
        <v>923</v>
      </c>
      <c r="G39" s="508" t="s">
        <v>16</v>
      </c>
      <c r="H39" s="514">
        <v>85</v>
      </c>
      <c r="I39" s="513" t="s">
        <v>913</v>
      </c>
      <c r="J39" s="508">
        <v>1645</v>
      </c>
      <c r="K39" s="508">
        <v>3000</v>
      </c>
      <c r="L39" s="508">
        <v>3000</v>
      </c>
      <c r="M39" s="508">
        <v>3000</v>
      </c>
      <c r="N39" s="508"/>
      <c r="O39" s="514">
        <v>3.4</v>
      </c>
      <c r="P39" s="514">
        <v>2.9499999999999997</v>
      </c>
      <c r="Q39" s="514">
        <v>0</v>
      </c>
      <c r="R39" s="514">
        <v>0</v>
      </c>
      <c r="S39" s="514">
        <v>2.61</v>
      </c>
      <c r="T39" s="361"/>
      <c r="U39" s="514">
        <v>3.4</v>
      </c>
      <c r="V39" s="514">
        <v>2.9499999999999997</v>
      </c>
      <c r="W39" s="514">
        <v>0</v>
      </c>
      <c r="X39" s="514">
        <v>0</v>
      </c>
      <c r="Y39" s="514">
        <v>2.61</v>
      </c>
      <c r="Z39" s="515"/>
      <c r="AA39" s="515"/>
      <c r="AB39" s="515"/>
      <c r="AC39" s="515"/>
      <c r="AD39" s="515"/>
      <c r="AE39" s="515"/>
      <c r="AF39" s="515"/>
      <c r="AG39" s="516" t="s">
        <v>23</v>
      </c>
      <c r="AH39" s="516"/>
      <c r="AI39" s="516">
        <v>3</v>
      </c>
      <c r="AJ39" s="516">
        <v>3</v>
      </c>
      <c r="AK39" s="517">
        <v>0.5</v>
      </c>
      <c r="AL39" s="517">
        <v>0.5</v>
      </c>
    </row>
    <row r="40" spans="1:41" ht="13" customHeight="1" x14ac:dyDescent="0.2">
      <c r="A40"/>
      <c r="B40" s="533">
        <v>44896</v>
      </c>
      <c r="C40" s="469" t="s">
        <v>13</v>
      </c>
      <c r="D40" s="430" t="s">
        <v>933</v>
      </c>
      <c r="E40" s="351">
        <v>44927</v>
      </c>
      <c r="F40" s="508" t="s">
        <v>889</v>
      </c>
      <c r="G40" s="508" t="s">
        <v>1172</v>
      </c>
      <c r="H40" s="514">
        <v>91.399999999999991</v>
      </c>
      <c r="I40" s="513" t="s">
        <v>405</v>
      </c>
      <c r="J40" s="541">
        <v>1645</v>
      </c>
      <c r="K40" s="541">
        <v>3000</v>
      </c>
      <c r="L40" s="541">
        <v>3000</v>
      </c>
      <c r="M40" s="541">
        <v>3000</v>
      </c>
      <c r="N40" s="508"/>
      <c r="O40" s="514">
        <v>4.5</v>
      </c>
      <c r="P40" s="514">
        <v>3.7999999999999994</v>
      </c>
      <c r="Q40" s="514">
        <v>0</v>
      </c>
      <c r="R40" s="514">
        <v>0</v>
      </c>
      <c r="S40" s="514">
        <v>3.3</v>
      </c>
      <c r="T40" s="514"/>
      <c r="U40" s="514">
        <v>4.5</v>
      </c>
      <c r="V40" s="514">
        <v>3.7999999999999994</v>
      </c>
      <c r="W40" s="514">
        <v>0</v>
      </c>
      <c r="X40" s="514">
        <v>0</v>
      </c>
      <c r="Y40" s="514">
        <v>3.3</v>
      </c>
      <c r="Z40" s="534"/>
      <c r="AA40" s="534"/>
      <c r="AB40" s="534"/>
      <c r="AC40" s="534"/>
      <c r="AD40" s="534"/>
      <c r="AE40" s="534"/>
      <c r="AF40" s="534"/>
      <c r="AG40" s="516" t="s">
        <v>1008</v>
      </c>
      <c r="AH40" s="516"/>
      <c r="AI40" s="516">
        <v>3</v>
      </c>
      <c r="AJ40" s="516">
        <v>3</v>
      </c>
      <c r="AK40" s="517">
        <v>0.5</v>
      </c>
      <c r="AL40" s="517">
        <v>0.5</v>
      </c>
    </row>
    <row r="41" spans="1:41" ht="13" customHeight="1" x14ac:dyDescent="0.2">
      <c r="A41"/>
      <c r="B41" s="548">
        <v>44939</v>
      </c>
      <c r="C41" s="469" t="s">
        <v>13</v>
      </c>
      <c r="D41" s="430" t="s">
        <v>933</v>
      </c>
      <c r="E41" s="351">
        <v>44958</v>
      </c>
      <c r="F41" s="512" t="s">
        <v>890</v>
      </c>
      <c r="G41" s="508" t="s">
        <v>1172</v>
      </c>
      <c r="H41" s="514">
        <v>82.381818181818176</v>
      </c>
      <c r="I41" s="513" t="s">
        <v>405</v>
      </c>
      <c r="J41" s="518">
        <v>6000</v>
      </c>
      <c r="K41" s="518">
        <v>12000</v>
      </c>
      <c r="L41" s="518">
        <v>12000</v>
      </c>
      <c r="M41" s="518">
        <v>12000</v>
      </c>
      <c r="N41" s="508"/>
      <c r="O41" s="514">
        <v>3.3272727272727272</v>
      </c>
      <c r="P41" s="514">
        <v>3.1999999999999997</v>
      </c>
      <c r="Q41" s="514">
        <v>0</v>
      </c>
      <c r="R41" s="514">
        <v>0</v>
      </c>
      <c r="S41" s="514">
        <v>2.7727272727272725</v>
      </c>
      <c r="T41" s="514"/>
      <c r="U41" s="514">
        <v>3.3272727272727272</v>
      </c>
      <c r="V41" s="514">
        <v>3.1999999999999997</v>
      </c>
      <c r="W41" s="514">
        <v>0</v>
      </c>
      <c r="X41" s="514">
        <v>0</v>
      </c>
      <c r="Y41" s="514">
        <v>2.7727272727272725</v>
      </c>
      <c r="Z41" s="534"/>
      <c r="AA41" s="534"/>
      <c r="AB41" s="534"/>
      <c r="AC41" s="534"/>
      <c r="AD41" s="534"/>
      <c r="AE41" s="534"/>
      <c r="AF41" s="534"/>
      <c r="AG41" s="516" t="s">
        <v>1008</v>
      </c>
      <c r="AH41" s="516"/>
      <c r="AI41" s="516">
        <v>3</v>
      </c>
      <c r="AJ41" s="516">
        <v>3</v>
      </c>
      <c r="AK41" s="536">
        <v>0.5</v>
      </c>
      <c r="AL41" s="536">
        <v>0.5</v>
      </c>
    </row>
    <row r="42" spans="1:41" ht="13" customHeight="1" x14ac:dyDescent="0.2">
      <c r="A42"/>
      <c r="B42" s="533">
        <v>44896</v>
      </c>
      <c r="C42" s="510" t="s">
        <v>13</v>
      </c>
      <c r="D42" s="430" t="s">
        <v>933</v>
      </c>
      <c r="E42" s="351">
        <v>44927</v>
      </c>
      <c r="F42" s="512" t="s">
        <v>925</v>
      </c>
      <c r="G42" s="508" t="s">
        <v>16</v>
      </c>
      <c r="H42" s="514">
        <v>80</v>
      </c>
      <c r="I42" s="513" t="s">
        <v>913</v>
      </c>
      <c r="J42" s="541">
        <v>1645</v>
      </c>
      <c r="K42" s="541">
        <v>3000</v>
      </c>
      <c r="L42" s="541">
        <v>3000</v>
      </c>
      <c r="M42" s="541">
        <v>3000</v>
      </c>
      <c r="N42" s="508"/>
      <c r="O42" s="514">
        <v>3.65</v>
      </c>
      <c r="P42" s="514">
        <v>3.1</v>
      </c>
      <c r="Q42" s="514">
        <v>0</v>
      </c>
      <c r="R42" s="514">
        <v>0</v>
      </c>
      <c r="S42" s="514">
        <v>2.67</v>
      </c>
      <c r="T42" s="361"/>
      <c r="U42" s="514">
        <v>3.65</v>
      </c>
      <c r="V42" s="514">
        <v>3.1</v>
      </c>
      <c r="W42" s="514">
        <v>0</v>
      </c>
      <c r="X42" s="514">
        <v>0</v>
      </c>
      <c r="Y42" s="514">
        <v>2.67</v>
      </c>
      <c r="Z42" s="515"/>
      <c r="AA42" s="515"/>
      <c r="AB42" s="515"/>
      <c r="AC42" s="515"/>
      <c r="AD42" s="515"/>
      <c r="AE42" s="515"/>
      <c r="AF42" s="515"/>
      <c r="AG42" s="516" t="s">
        <v>1008</v>
      </c>
      <c r="AH42" s="516"/>
      <c r="AI42" s="516">
        <v>3</v>
      </c>
      <c r="AJ42" s="516">
        <v>3</v>
      </c>
      <c r="AK42" s="536">
        <v>0.5</v>
      </c>
      <c r="AL42" s="536">
        <v>0.5</v>
      </c>
    </row>
    <row r="43" spans="1:41" ht="13" customHeight="1" x14ac:dyDescent="0.2">
      <c r="A43"/>
      <c r="B43" s="569">
        <v>44938</v>
      </c>
      <c r="C43" s="469" t="s">
        <v>13</v>
      </c>
      <c r="D43" s="430" t="s">
        <v>933</v>
      </c>
      <c r="E43" s="351">
        <v>44743</v>
      </c>
      <c r="F43" s="512" t="s">
        <v>404</v>
      </c>
      <c r="G43" s="508" t="s">
        <v>1172</v>
      </c>
      <c r="H43" s="514">
        <v>77.099999999999994</v>
      </c>
      <c r="I43" s="513" t="s">
        <v>405</v>
      </c>
      <c r="J43" s="541">
        <v>1645</v>
      </c>
      <c r="K43" s="541">
        <v>3000</v>
      </c>
      <c r="L43" s="541">
        <v>3000</v>
      </c>
      <c r="M43" s="541">
        <v>3000</v>
      </c>
      <c r="N43" s="508"/>
      <c r="O43" s="514">
        <v>3.5818181818181816</v>
      </c>
      <c r="P43" s="514">
        <v>3.0727272727272723</v>
      </c>
      <c r="Q43" s="514">
        <v>0</v>
      </c>
      <c r="R43" s="514">
        <v>0</v>
      </c>
      <c r="S43" s="514">
        <v>2.6181818181818177</v>
      </c>
      <c r="T43" s="514"/>
      <c r="U43" s="514">
        <v>3.5818181818181816</v>
      </c>
      <c r="V43" s="514">
        <v>3.0727272727272723</v>
      </c>
      <c r="W43" s="514">
        <v>0</v>
      </c>
      <c r="X43" s="514">
        <v>0</v>
      </c>
      <c r="Y43" s="514">
        <v>2.6181818181818177</v>
      </c>
      <c r="Z43" s="534"/>
      <c r="AA43" s="534"/>
      <c r="AB43" s="534"/>
      <c r="AC43" s="534"/>
      <c r="AD43" s="534"/>
      <c r="AE43" s="534"/>
      <c r="AF43" s="534"/>
      <c r="AG43" s="516" t="s">
        <v>1008</v>
      </c>
      <c r="AH43" s="516"/>
      <c r="AI43" s="516">
        <v>3</v>
      </c>
      <c r="AJ43" s="516">
        <v>3</v>
      </c>
      <c r="AK43" s="536">
        <v>0.5</v>
      </c>
      <c r="AL43" s="536">
        <v>0.5</v>
      </c>
      <c r="AN43"/>
    </row>
    <row r="44" spans="1:41" ht="13" customHeight="1" x14ac:dyDescent="0.15">
      <c r="A44"/>
      <c r="B44" s="569">
        <v>44938</v>
      </c>
      <c r="C44" s="469" t="s">
        <v>13</v>
      </c>
      <c r="D44" s="430" t="s">
        <v>933</v>
      </c>
      <c r="E44" s="351">
        <v>44760</v>
      </c>
      <c r="F44" s="512" t="s">
        <v>2</v>
      </c>
      <c r="G44" s="508" t="s">
        <v>16</v>
      </c>
      <c r="H44" s="514">
        <v>80</v>
      </c>
      <c r="I44" s="513" t="s">
        <v>405</v>
      </c>
      <c r="J44" s="508">
        <v>3000</v>
      </c>
      <c r="K44" s="508">
        <v>3000</v>
      </c>
      <c r="L44" s="508">
        <v>3000</v>
      </c>
      <c r="M44" s="508">
        <v>3000</v>
      </c>
      <c r="N44" s="508"/>
      <c r="O44" s="514">
        <v>5.6</v>
      </c>
      <c r="P44" s="514">
        <v>0</v>
      </c>
      <c r="Q44" s="514">
        <v>0</v>
      </c>
      <c r="R44" s="514">
        <v>0</v>
      </c>
      <c r="S44" s="514">
        <v>5</v>
      </c>
      <c r="T44" s="361"/>
      <c r="U44" s="514">
        <v>5.6</v>
      </c>
      <c r="V44" s="514">
        <v>0</v>
      </c>
      <c r="W44" s="514">
        <v>0</v>
      </c>
      <c r="X44" s="514">
        <v>0</v>
      </c>
      <c r="Y44" s="514">
        <v>5</v>
      </c>
      <c r="Z44" s="515"/>
      <c r="AA44" s="515"/>
      <c r="AB44" s="515"/>
      <c r="AC44" s="515"/>
      <c r="AD44" s="515"/>
      <c r="AE44" s="515"/>
      <c r="AF44" s="515"/>
      <c r="AG44" s="516" t="s">
        <v>23</v>
      </c>
      <c r="AH44" s="516"/>
      <c r="AI44" s="516">
        <v>3</v>
      </c>
      <c r="AJ44" s="516">
        <v>3</v>
      </c>
      <c r="AK44" s="517">
        <v>0.5</v>
      </c>
      <c r="AL44" s="517">
        <v>0.5</v>
      </c>
    </row>
    <row r="45" spans="1:41" ht="13" customHeight="1" x14ac:dyDescent="0.15">
      <c r="A45"/>
      <c r="B45" s="533">
        <v>44938</v>
      </c>
      <c r="C45" s="469" t="s">
        <v>13</v>
      </c>
      <c r="D45" s="430" t="s">
        <v>933</v>
      </c>
      <c r="E45" s="351">
        <v>44927</v>
      </c>
      <c r="F45" s="508" t="s">
        <v>4</v>
      </c>
      <c r="G45" s="508" t="s">
        <v>16</v>
      </c>
      <c r="H45" s="514">
        <v>78.75454545454545</v>
      </c>
      <c r="I45" s="513"/>
      <c r="J45" s="508"/>
      <c r="K45" s="508"/>
      <c r="L45" s="508"/>
      <c r="M45" s="508"/>
      <c r="N45" s="508"/>
      <c r="O45" s="514">
        <v>1.9545454545454544</v>
      </c>
      <c r="P45" s="514">
        <v>0</v>
      </c>
      <c r="Q45" s="514">
        <v>0</v>
      </c>
      <c r="R45" s="514">
        <v>0</v>
      </c>
      <c r="S45" s="514">
        <v>0</v>
      </c>
      <c r="T45" s="361"/>
      <c r="U45" s="514">
        <v>1.9545454545454544</v>
      </c>
      <c r="V45" s="514">
        <v>0</v>
      </c>
      <c r="W45" s="514">
        <v>0</v>
      </c>
      <c r="X45" s="514">
        <v>0</v>
      </c>
      <c r="Y45" s="514">
        <v>0</v>
      </c>
      <c r="Z45" s="515"/>
      <c r="AA45" s="515"/>
      <c r="AB45" s="515"/>
      <c r="AC45" s="515"/>
      <c r="AD45" s="515"/>
      <c r="AE45" s="515"/>
      <c r="AF45" s="515"/>
      <c r="AG45" s="516" t="s">
        <v>23</v>
      </c>
      <c r="AH45" s="516"/>
      <c r="AI45" s="516">
        <v>3</v>
      </c>
      <c r="AJ45" s="516">
        <v>3</v>
      </c>
      <c r="AK45" s="517">
        <v>0.5</v>
      </c>
      <c r="AL45" s="517">
        <v>0.5</v>
      </c>
    </row>
    <row r="46" spans="1:41" ht="13" customHeight="1" x14ac:dyDescent="0.15">
      <c r="A46"/>
      <c r="B46" s="533">
        <v>44896</v>
      </c>
      <c r="C46" s="469" t="s">
        <v>13</v>
      </c>
      <c r="D46" s="430" t="s">
        <v>933</v>
      </c>
      <c r="E46" s="351">
        <v>44927</v>
      </c>
      <c r="F46" s="430" t="s">
        <v>1028</v>
      </c>
      <c r="G46" s="508" t="s">
        <v>16</v>
      </c>
      <c r="H46" s="514">
        <v>82.999999999999986</v>
      </c>
      <c r="I46" s="470" t="s">
        <v>405</v>
      </c>
      <c r="J46" s="567">
        <v>1800</v>
      </c>
      <c r="K46" s="567">
        <v>4800</v>
      </c>
      <c r="L46" s="567">
        <v>4800</v>
      </c>
      <c r="M46" s="567">
        <v>4800</v>
      </c>
      <c r="N46" s="508"/>
      <c r="O46" s="514">
        <v>5.1999999999999993</v>
      </c>
      <c r="P46" s="514">
        <v>4.5999999999999996</v>
      </c>
      <c r="Q46" s="514">
        <v>0</v>
      </c>
      <c r="R46" s="514">
        <v>0</v>
      </c>
      <c r="S46" s="514">
        <v>3.9</v>
      </c>
      <c r="T46" s="361"/>
      <c r="U46" s="514">
        <v>5.1999999999999993</v>
      </c>
      <c r="V46" s="514">
        <v>4.5999999999999996</v>
      </c>
      <c r="W46" s="514">
        <v>0</v>
      </c>
      <c r="X46" s="514">
        <v>0</v>
      </c>
      <c r="Y46" s="514">
        <v>3.9</v>
      </c>
      <c r="Z46" s="555"/>
      <c r="AA46" s="555"/>
      <c r="AB46" s="515"/>
      <c r="AC46" s="515"/>
      <c r="AD46" s="515"/>
      <c r="AE46" s="515"/>
      <c r="AF46" s="515"/>
      <c r="AG46" s="472" t="s">
        <v>1008</v>
      </c>
      <c r="AH46" s="516"/>
      <c r="AI46" s="516">
        <v>3</v>
      </c>
      <c r="AJ46" s="516">
        <v>3</v>
      </c>
      <c r="AK46" s="517">
        <v>0.5</v>
      </c>
      <c r="AL46" s="517">
        <v>0.5</v>
      </c>
    </row>
    <row r="47" spans="1:41" ht="13" customHeight="1" x14ac:dyDescent="0.15">
      <c r="A47"/>
      <c r="B47" s="548">
        <v>44939</v>
      </c>
      <c r="C47" s="469" t="s">
        <v>13</v>
      </c>
      <c r="D47" s="430" t="s">
        <v>933</v>
      </c>
      <c r="E47" s="351">
        <v>44958</v>
      </c>
      <c r="F47" s="508" t="s">
        <v>1207</v>
      </c>
      <c r="G47" s="508" t="s">
        <v>16</v>
      </c>
      <c r="H47" s="514">
        <v>89.999999999999986</v>
      </c>
      <c r="I47" s="470" t="s">
        <v>405</v>
      </c>
      <c r="J47" s="508">
        <v>1645</v>
      </c>
      <c r="K47" s="508">
        <v>3000</v>
      </c>
      <c r="L47" s="508">
        <v>3000</v>
      </c>
      <c r="M47" s="508">
        <v>3000</v>
      </c>
      <c r="N47" s="508"/>
      <c r="O47" s="514">
        <v>4</v>
      </c>
      <c r="P47" s="514">
        <v>3.7</v>
      </c>
      <c r="Q47" s="514">
        <v>0</v>
      </c>
      <c r="R47" s="514">
        <v>0</v>
      </c>
      <c r="S47" s="514">
        <v>3.1</v>
      </c>
      <c r="T47" s="361"/>
      <c r="U47" s="514">
        <v>4</v>
      </c>
      <c r="V47" s="514">
        <v>3.7</v>
      </c>
      <c r="W47" s="514">
        <v>0</v>
      </c>
      <c r="X47" s="514">
        <v>0</v>
      </c>
      <c r="Y47" s="514">
        <v>3.1</v>
      </c>
      <c r="Z47" s="515"/>
      <c r="AA47" s="515"/>
      <c r="AB47" s="515"/>
      <c r="AC47" s="515"/>
      <c r="AD47" s="515"/>
      <c r="AE47" s="515"/>
      <c r="AF47" s="515"/>
      <c r="AG47" s="516" t="s">
        <v>23</v>
      </c>
      <c r="AH47" s="516"/>
      <c r="AI47" s="516">
        <v>3</v>
      </c>
      <c r="AJ47" s="516">
        <v>3</v>
      </c>
      <c r="AK47" s="517">
        <v>0.5</v>
      </c>
      <c r="AL47" s="517">
        <v>0.5</v>
      </c>
    </row>
    <row r="48" spans="1:41" ht="13" customHeight="1" x14ac:dyDescent="0.15">
      <c r="A48"/>
      <c r="B48" s="548">
        <v>44939</v>
      </c>
      <c r="C48" s="469" t="s">
        <v>13</v>
      </c>
      <c r="D48" s="430" t="s">
        <v>933</v>
      </c>
      <c r="E48" s="351">
        <v>44958</v>
      </c>
      <c r="F48" s="430" t="s">
        <v>1171</v>
      </c>
      <c r="G48" s="508" t="s">
        <v>16</v>
      </c>
      <c r="H48" s="514">
        <v>109.99999999999999</v>
      </c>
      <c r="I48" s="470" t="s">
        <v>405</v>
      </c>
      <c r="J48" s="508">
        <v>1645</v>
      </c>
      <c r="K48" s="508">
        <v>3000</v>
      </c>
      <c r="L48" s="508">
        <v>3000</v>
      </c>
      <c r="M48" s="508">
        <v>3000</v>
      </c>
      <c r="N48" s="508"/>
      <c r="O48" s="514">
        <v>4</v>
      </c>
      <c r="P48" s="514">
        <v>3.8799999999999994</v>
      </c>
      <c r="Q48" s="514">
        <v>0</v>
      </c>
      <c r="R48" s="514">
        <v>0</v>
      </c>
      <c r="S48" s="514">
        <v>3.61</v>
      </c>
      <c r="T48" s="361"/>
      <c r="U48" s="514">
        <v>4</v>
      </c>
      <c r="V48" s="514">
        <v>3.8799999999999994</v>
      </c>
      <c r="W48" s="514">
        <v>0</v>
      </c>
      <c r="X48" s="514">
        <v>0</v>
      </c>
      <c r="Y48" s="514">
        <v>3.61</v>
      </c>
      <c r="Z48" s="515"/>
      <c r="AA48" s="515"/>
      <c r="AB48" s="515"/>
      <c r="AC48" s="515"/>
      <c r="AD48" s="515"/>
      <c r="AE48" s="515"/>
      <c r="AF48" s="515"/>
      <c r="AG48" s="516" t="s">
        <v>23</v>
      </c>
      <c r="AH48" s="516"/>
      <c r="AI48" s="516">
        <v>3</v>
      </c>
      <c r="AJ48" s="516">
        <v>3</v>
      </c>
      <c r="AK48" s="517">
        <v>0.5</v>
      </c>
      <c r="AL48" s="517">
        <v>0.5</v>
      </c>
    </row>
    <row r="49" spans="1:43" ht="13" customHeight="1" x14ac:dyDescent="0.2">
      <c r="A49" s="568" t="s">
        <v>1240</v>
      </c>
      <c r="B49" s="533">
        <v>44896</v>
      </c>
      <c r="C49" s="469" t="s">
        <v>13</v>
      </c>
      <c r="D49" s="430" t="s">
        <v>933</v>
      </c>
      <c r="E49" s="351">
        <v>44927</v>
      </c>
      <c r="F49" s="430" t="s">
        <v>1241</v>
      </c>
      <c r="G49" s="508" t="s">
        <v>16</v>
      </c>
      <c r="H49" s="514">
        <v>104.99999999999999</v>
      </c>
      <c r="I49" s="470" t="s">
        <v>405</v>
      </c>
      <c r="J49" s="535">
        <v>3000</v>
      </c>
      <c r="K49" s="541">
        <v>3000</v>
      </c>
      <c r="L49" s="541">
        <v>3000</v>
      </c>
      <c r="M49" s="541">
        <v>3000</v>
      </c>
      <c r="N49" s="508"/>
      <c r="O49" s="514">
        <v>5.3</v>
      </c>
      <c r="P49" s="514">
        <v>0</v>
      </c>
      <c r="Q49" s="514">
        <v>0</v>
      </c>
      <c r="R49" s="514">
        <v>0</v>
      </c>
      <c r="S49" s="514">
        <v>4.5999999999999996</v>
      </c>
      <c r="T49" s="361"/>
      <c r="U49" s="514">
        <v>5.3</v>
      </c>
      <c r="V49" s="514">
        <v>0</v>
      </c>
      <c r="W49" s="514">
        <v>0</v>
      </c>
      <c r="X49" s="514">
        <v>0</v>
      </c>
      <c r="Y49" s="514">
        <v>4.5999999999999996</v>
      </c>
      <c r="Z49" s="355"/>
      <c r="AA49" s="355"/>
      <c r="AB49" s="508"/>
      <c r="AC49" s="508"/>
      <c r="AD49" s="508"/>
      <c r="AE49" s="508"/>
      <c r="AF49" s="508"/>
      <c r="AG49" s="516" t="s">
        <v>23</v>
      </c>
      <c r="AH49" s="516"/>
      <c r="AI49" s="516">
        <v>3</v>
      </c>
      <c r="AJ49" s="516">
        <v>3</v>
      </c>
      <c r="AK49" s="517">
        <v>0.5</v>
      </c>
      <c r="AL49" s="517">
        <v>0.5</v>
      </c>
    </row>
    <row r="50" spans="1:43" ht="13" customHeight="1" x14ac:dyDescent="0.2">
      <c r="A50"/>
      <c r="B50" s="533">
        <v>44896</v>
      </c>
      <c r="C50" s="510" t="s">
        <v>403</v>
      </c>
      <c r="D50" s="430" t="s">
        <v>935</v>
      </c>
      <c r="E50" s="351">
        <v>44927</v>
      </c>
      <c r="F50" s="512" t="s">
        <v>872</v>
      </c>
      <c r="G50" s="508" t="s">
        <v>1172</v>
      </c>
      <c r="H50" s="514">
        <v>88.94</v>
      </c>
      <c r="I50" s="513" t="s">
        <v>405</v>
      </c>
      <c r="J50" s="541">
        <v>1645</v>
      </c>
      <c r="K50" s="541">
        <v>3000</v>
      </c>
      <c r="L50" s="541">
        <v>3000</v>
      </c>
      <c r="M50" s="541">
        <v>3000</v>
      </c>
      <c r="N50" s="508"/>
      <c r="O50" s="514">
        <v>4.0599999999999996</v>
      </c>
      <c r="P50" s="514">
        <v>3.8699999999999992</v>
      </c>
      <c r="Q50" s="514">
        <v>0</v>
      </c>
      <c r="R50" s="514">
        <v>0</v>
      </c>
      <c r="S50" s="514">
        <v>2.6299999999999994</v>
      </c>
      <c r="T50" s="534"/>
      <c r="U50" s="514">
        <v>4.0599999999999996</v>
      </c>
      <c r="V50" s="514">
        <v>3.8699999999999992</v>
      </c>
      <c r="W50" s="514">
        <v>0</v>
      </c>
      <c r="X50" s="514">
        <v>0</v>
      </c>
      <c r="Y50" s="514">
        <v>2.6299999999999994</v>
      </c>
      <c r="Z50" s="534"/>
      <c r="AA50" s="534"/>
      <c r="AB50" s="534"/>
      <c r="AC50" s="534"/>
      <c r="AD50" s="534"/>
      <c r="AE50" s="534"/>
      <c r="AF50" s="534"/>
      <c r="AG50" s="516" t="s">
        <v>1008</v>
      </c>
      <c r="AH50" s="516"/>
      <c r="AI50" s="516">
        <v>3</v>
      </c>
      <c r="AJ50" s="516">
        <v>3</v>
      </c>
      <c r="AK50" s="536">
        <v>0.5</v>
      </c>
      <c r="AL50" s="536">
        <v>0.5</v>
      </c>
      <c r="AN50"/>
    </row>
    <row r="51" spans="1:43" ht="13" customHeight="1" x14ac:dyDescent="0.15">
      <c r="A51"/>
      <c r="B51" s="533">
        <v>44896</v>
      </c>
      <c r="C51" s="510" t="s">
        <v>13</v>
      </c>
      <c r="D51" s="430" t="s">
        <v>935</v>
      </c>
      <c r="E51" s="351">
        <v>44927</v>
      </c>
      <c r="F51" s="512" t="s">
        <v>20</v>
      </c>
      <c r="G51" s="508" t="s">
        <v>16</v>
      </c>
      <c r="H51" s="514">
        <v>63.581818181818171</v>
      </c>
      <c r="I51" s="513" t="s">
        <v>913</v>
      </c>
      <c r="J51" s="508">
        <v>1645</v>
      </c>
      <c r="K51" s="508">
        <v>3000</v>
      </c>
      <c r="L51" s="508">
        <v>3000</v>
      </c>
      <c r="M51" s="508">
        <v>3000</v>
      </c>
      <c r="N51" s="508"/>
      <c r="O51" s="514">
        <v>4.3181818181818175</v>
      </c>
      <c r="P51" s="514">
        <v>3.7727272727272729</v>
      </c>
      <c r="Q51" s="514">
        <v>0</v>
      </c>
      <c r="R51" s="514">
        <v>0</v>
      </c>
      <c r="S51" s="514">
        <v>2.9272727272727272</v>
      </c>
      <c r="T51" s="529"/>
      <c r="U51" s="514">
        <v>4.3181818181818175</v>
      </c>
      <c r="V51" s="514">
        <v>3.7727272727272729</v>
      </c>
      <c r="W51" s="514">
        <v>0</v>
      </c>
      <c r="X51" s="514">
        <v>0</v>
      </c>
      <c r="Y51" s="514">
        <v>2.9272727272727272</v>
      </c>
      <c r="Z51" s="515"/>
      <c r="AA51" s="515"/>
      <c r="AB51" s="515"/>
      <c r="AC51" s="515"/>
      <c r="AD51" s="515"/>
      <c r="AE51" s="515"/>
      <c r="AF51" s="515"/>
      <c r="AG51" s="516" t="s">
        <v>23</v>
      </c>
      <c r="AH51" s="516"/>
      <c r="AI51" s="516">
        <v>3</v>
      </c>
      <c r="AJ51" s="516">
        <v>3</v>
      </c>
      <c r="AK51" s="517">
        <v>0.5</v>
      </c>
      <c r="AL51" s="517">
        <v>0.5</v>
      </c>
    </row>
    <row r="52" spans="1:43" customFormat="1" ht="13" customHeight="1" x14ac:dyDescent="0.2">
      <c r="B52" s="533">
        <v>44938</v>
      </c>
      <c r="C52" s="510" t="s">
        <v>403</v>
      </c>
      <c r="D52" s="430" t="s">
        <v>935</v>
      </c>
      <c r="E52" s="511">
        <v>44936</v>
      </c>
      <c r="F52" s="512" t="s">
        <v>21</v>
      </c>
      <c r="G52" s="508" t="s">
        <v>16</v>
      </c>
      <c r="H52" s="514">
        <v>87.999999999999986</v>
      </c>
      <c r="I52" s="513" t="s">
        <v>913</v>
      </c>
      <c r="J52" s="508">
        <v>1645</v>
      </c>
      <c r="K52" s="508">
        <v>3000</v>
      </c>
      <c r="L52" s="508">
        <v>3000</v>
      </c>
      <c r="M52" s="508">
        <v>3000</v>
      </c>
      <c r="N52" s="508"/>
      <c r="O52" s="514">
        <v>5.1999999999999993</v>
      </c>
      <c r="P52" s="514">
        <v>4.5545454545454538</v>
      </c>
      <c r="Q52" s="514">
        <v>0</v>
      </c>
      <c r="R52" s="514">
        <v>0</v>
      </c>
      <c r="S52" s="514">
        <v>4.0999999999999996</v>
      </c>
      <c r="T52" s="361"/>
      <c r="U52" s="514">
        <v>5.1999999999999993</v>
      </c>
      <c r="V52" s="514">
        <v>4.5545454545454538</v>
      </c>
      <c r="W52" s="514">
        <v>0</v>
      </c>
      <c r="X52" s="514">
        <v>0</v>
      </c>
      <c r="Y52" s="514">
        <v>4.0999999999999996</v>
      </c>
      <c r="Z52" s="508"/>
      <c r="AA52" s="508"/>
      <c r="AB52" s="508"/>
      <c r="AC52" s="515"/>
      <c r="AD52" s="515"/>
      <c r="AE52" s="515"/>
      <c r="AF52" s="515"/>
      <c r="AG52" s="516" t="s">
        <v>1008</v>
      </c>
      <c r="AH52" s="516"/>
      <c r="AI52" s="516">
        <v>3</v>
      </c>
      <c r="AJ52" s="516">
        <v>3</v>
      </c>
      <c r="AK52" s="536">
        <v>0.5</v>
      </c>
      <c r="AL52" s="536">
        <v>0.5</v>
      </c>
      <c r="AM52" s="432"/>
      <c r="AN52" s="524"/>
      <c r="AO52" s="525"/>
    </row>
    <row r="53" spans="1:43" ht="13" customHeight="1" x14ac:dyDescent="0.15">
      <c r="A53"/>
      <c r="B53" s="569">
        <v>44938</v>
      </c>
      <c r="C53" s="469" t="s">
        <v>13</v>
      </c>
      <c r="D53" s="430" t="s">
        <v>935</v>
      </c>
      <c r="E53" s="351">
        <v>44562</v>
      </c>
      <c r="F53" s="449" t="s">
        <v>1017</v>
      </c>
      <c r="G53" s="430" t="s">
        <v>16</v>
      </c>
      <c r="H53" s="514">
        <v>59.281818181818174</v>
      </c>
      <c r="I53" s="470" t="s">
        <v>913</v>
      </c>
      <c r="J53" s="471">
        <v>1645</v>
      </c>
      <c r="K53" s="471">
        <v>3000</v>
      </c>
      <c r="L53" s="471">
        <v>3000</v>
      </c>
      <c r="M53" s="471">
        <v>3000</v>
      </c>
      <c r="N53" s="430"/>
      <c r="O53" s="514">
        <v>3.1</v>
      </c>
      <c r="P53" s="514">
        <v>2.4636363636363634</v>
      </c>
      <c r="Q53" s="514">
        <v>0</v>
      </c>
      <c r="R53" s="514">
        <v>0</v>
      </c>
      <c r="S53" s="514">
        <v>2.0636363636363635</v>
      </c>
      <c r="T53" s="361"/>
      <c r="U53" s="514">
        <v>3.1</v>
      </c>
      <c r="V53" s="514">
        <v>2.4636363636363634</v>
      </c>
      <c r="W53" s="514">
        <v>0</v>
      </c>
      <c r="X53" s="514">
        <v>0</v>
      </c>
      <c r="Y53" s="514">
        <v>2.0636363636363635</v>
      </c>
      <c r="Z53" s="430"/>
      <c r="AA53" s="430"/>
      <c r="AB53" s="430"/>
      <c r="AC53" s="554"/>
      <c r="AD53" s="554"/>
      <c r="AE53" s="554"/>
      <c r="AF53" s="554"/>
      <c r="AG53" s="516" t="s">
        <v>23</v>
      </c>
      <c r="AH53" s="516"/>
      <c r="AI53" s="516">
        <v>3</v>
      </c>
      <c r="AJ53" s="516">
        <v>3</v>
      </c>
      <c r="AK53" s="517">
        <v>0.5</v>
      </c>
      <c r="AL53" s="517">
        <v>0.5</v>
      </c>
    </row>
    <row r="54" spans="1:43" ht="13" customHeight="1" x14ac:dyDescent="0.2">
      <c r="A54"/>
      <c r="B54" s="533">
        <v>44896</v>
      </c>
      <c r="C54" s="510" t="s">
        <v>13</v>
      </c>
      <c r="D54" s="430" t="s">
        <v>935</v>
      </c>
      <c r="E54" s="511">
        <v>44927</v>
      </c>
      <c r="F54" s="512" t="s">
        <v>888</v>
      </c>
      <c r="G54" s="508" t="s">
        <v>1172</v>
      </c>
      <c r="H54" s="514">
        <v>104.13363636363636</v>
      </c>
      <c r="I54" s="513" t="s">
        <v>405</v>
      </c>
      <c r="J54" s="541">
        <v>1645</v>
      </c>
      <c r="K54" s="541">
        <v>3000</v>
      </c>
      <c r="L54" s="541">
        <v>3000</v>
      </c>
      <c r="M54" s="541">
        <v>3000</v>
      </c>
      <c r="N54" s="508"/>
      <c r="O54" s="514">
        <v>4.5694999999999997</v>
      </c>
      <c r="P54" s="514">
        <v>3.4682999999999997</v>
      </c>
      <c r="Q54" s="514">
        <v>0</v>
      </c>
      <c r="R54" s="514">
        <v>0</v>
      </c>
      <c r="S54" s="514">
        <v>2.8442999999999996</v>
      </c>
      <c r="T54" s="514"/>
      <c r="U54" s="514">
        <v>4.5694999999999997</v>
      </c>
      <c r="V54" s="514">
        <v>3.4682999999999997</v>
      </c>
      <c r="W54" s="514">
        <v>0</v>
      </c>
      <c r="X54" s="514">
        <v>0</v>
      </c>
      <c r="Y54" s="514">
        <v>2.8442999999999996</v>
      </c>
      <c r="Z54" s="514"/>
      <c r="AA54" s="514"/>
      <c r="AB54" s="514"/>
      <c r="AC54" s="534"/>
      <c r="AD54" s="534"/>
      <c r="AE54" s="534"/>
      <c r="AF54" s="534"/>
      <c r="AG54" s="516" t="s">
        <v>1008</v>
      </c>
      <c r="AH54" s="508"/>
      <c r="AI54" s="516">
        <v>3</v>
      </c>
      <c r="AJ54" s="516">
        <v>3</v>
      </c>
      <c r="AK54" s="536">
        <v>0.5</v>
      </c>
      <c r="AL54" s="536">
        <v>0.5</v>
      </c>
      <c r="AN54"/>
      <c r="AO54"/>
      <c r="AP54"/>
      <c r="AQ54"/>
    </row>
    <row r="55" spans="1:43" ht="13" customHeight="1" x14ac:dyDescent="0.15">
      <c r="A55"/>
      <c r="B55" s="533">
        <v>44896</v>
      </c>
      <c r="C55" s="510" t="s">
        <v>13</v>
      </c>
      <c r="D55" s="430" t="s">
        <v>935</v>
      </c>
      <c r="E55" s="511">
        <v>44927</v>
      </c>
      <c r="F55" s="512" t="s">
        <v>923</v>
      </c>
      <c r="G55" s="508" t="s">
        <v>16</v>
      </c>
      <c r="H55" s="514">
        <v>85</v>
      </c>
      <c r="I55" s="513" t="s">
        <v>913</v>
      </c>
      <c r="J55" s="508">
        <v>1645</v>
      </c>
      <c r="K55" s="508">
        <v>3000</v>
      </c>
      <c r="L55" s="508">
        <v>3000</v>
      </c>
      <c r="M55" s="508">
        <v>3000</v>
      </c>
      <c r="N55" s="508"/>
      <c r="O55" s="514">
        <v>3.4899999999999998</v>
      </c>
      <c r="P55" s="514">
        <v>2.9899999999999998</v>
      </c>
      <c r="Q55" s="514">
        <v>0</v>
      </c>
      <c r="R55" s="514">
        <v>0</v>
      </c>
      <c r="S55" s="514">
        <v>2.57</v>
      </c>
      <c r="T55" s="361"/>
      <c r="U55" s="514">
        <v>3.4899999999999998</v>
      </c>
      <c r="V55" s="514">
        <v>2.9899999999999998</v>
      </c>
      <c r="W55" s="514">
        <v>0</v>
      </c>
      <c r="X55" s="514">
        <v>0</v>
      </c>
      <c r="Y55" s="514">
        <v>2.57</v>
      </c>
      <c r="Z55" s="508"/>
      <c r="AA55" s="508"/>
      <c r="AB55" s="508"/>
      <c r="AC55" s="515"/>
      <c r="AD55" s="515"/>
      <c r="AE55" s="515"/>
      <c r="AF55" s="515"/>
      <c r="AG55" s="516" t="s">
        <v>23</v>
      </c>
      <c r="AH55" s="516"/>
      <c r="AI55" s="516">
        <v>3</v>
      </c>
      <c r="AJ55" s="516">
        <v>3</v>
      </c>
      <c r="AK55" s="517">
        <v>0.5</v>
      </c>
      <c r="AL55" s="517">
        <v>0.5</v>
      </c>
    </row>
    <row r="56" spans="1:43" ht="13" customHeight="1" x14ac:dyDescent="0.2">
      <c r="A56"/>
      <c r="B56" s="533">
        <v>44896</v>
      </c>
      <c r="C56" s="469" t="s">
        <v>13</v>
      </c>
      <c r="D56" s="430" t="s">
        <v>935</v>
      </c>
      <c r="E56" s="511">
        <v>44927</v>
      </c>
      <c r="F56" s="508" t="s">
        <v>889</v>
      </c>
      <c r="G56" s="508" t="s">
        <v>1172</v>
      </c>
      <c r="H56" s="514">
        <v>91.399999999999991</v>
      </c>
      <c r="I56" s="513" t="s">
        <v>405</v>
      </c>
      <c r="J56" s="541">
        <v>1645</v>
      </c>
      <c r="K56" s="541">
        <v>3000</v>
      </c>
      <c r="L56" s="541">
        <v>3000</v>
      </c>
      <c r="M56" s="541">
        <v>3000</v>
      </c>
      <c r="N56" s="508"/>
      <c r="O56" s="514">
        <v>4.6999999999999993</v>
      </c>
      <c r="P56" s="514">
        <v>3.7999999999999994</v>
      </c>
      <c r="Q56" s="514">
        <v>0</v>
      </c>
      <c r="R56" s="514">
        <v>0</v>
      </c>
      <c r="S56" s="514">
        <v>3.1999999999999997</v>
      </c>
      <c r="T56" s="514"/>
      <c r="U56" s="514">
        <v>4.6999999999999993</v>
      </c>
      <c r="V56" s="514">
        <v>3.7999999999999994</v>
      </c>
      <c r="W56" s="514">
        <v>0</v>
      </c>
      <c r="X56" s="514">
        <v>0</v>
      </c>
      <c r="Y56" s="514">
        <v>3.1999999999999997</v>
      </c>
      <c r="Z56" s="514"/>
      <c r="AA56" s="514"/>
      <c r="AB56" s="514"/>
      <c r="AC56" s="534"/>
      <c r="AD56" s="534"/>
      <c r="AE56" s="534"/>
      <c r="AF56" s="534"/>
      <c r="AG56" s="516" t="s">
        <v>1008</v>
      </c>
      <c r="AH56" s="516"/>
      <c r="AI56" s="516">
        <v>3</v>
      </c>
      <c r="AJ56" s="516">
        <v>3</v>
      </c>
      <c r="AK56" s="536">
        <v>0.5</v>
      </c>
      <c r="AL56" s="536">
        <v>0.5</v>
      </c>
      <c r="AN56"/>
      <c r="AO56"/>
    </row>
    <row r="57" spans="1:43" ht="13" customHeight="1" x14ac:dyDescent="0.2">
      <c r="A57"/>
      <c r="B57" s="548">
        <v>44939</v>
      </c>
      <c r="C57" s="469" t="s">
        <v>13</v>
      </c>
      <c r="D57" s="430" t="s">
        <v>935</v>
      </c>
      <c r="E57" s="351">
        <v>44958</v>
      </c>
      <c r="F57" s="512" t="s">
        <v>890</v>
      </c>
      <c r="G57" s="508" t="s">
        <v>1172</v>
      </c>
      <c r="H57" s="514">
        <v>82.381818181818176</v>
      </c>
      <c r="I57" s="513" t="s">
        <v>405</v>
      </c>
      <c r="J57" s="518">
        <v>6000</v>
      </c>
      <c r="K57" s="518">
        <v>12000</v>
      </c>
      <c r="L57" s="518">
        <v>12000</v>
      </c>
      <c r="M57" s="518">
        <v>12000</v>
      </c>
      <c r="N57" s="508"/>
      <c r="O57" s="514">
        <v>3.3272727272727272</v>
      </c>
      <c r="P57" s="514">
        <v>3.1999999999999997</v>
      </c>
      <c r="Q57" s="514">
        <v>0</v>
      </c>
      <c r="R57" s="514">
        <v>0</v>
      </c>
      <c r="S57" s="514">
        <v>2.7727272727272725</v>
      </c>
      <c r="T57" s="514"/>
      <c r="U57" s="514">
        <v>3.3272727272727272</v>
      </c>
      <c r="V57" s="514">
        <v>3.1999999999999997</v>
      </c>
      <c r="W57" s="514">
        <v>0</v>
      </c>
      <c r="X57" s="514">
        <v>0</v>
      </c>
      <c r="Y57" s="514">
        <v>2.7727272727272725</v>
      </c>
      <c r="Z57" s="514"/>
      <c r="AA57" s="514"/>
      <c r="AB57" s="514"/>
      <c r="AC57" s="534"/>
      <c r="AD57" s="534"/>
      <c r="AE57" s="534"/>
      <c r="AF57" s="534"/>
      <c r="AG57" s="516" t="s">
        <v>1008</v>
      </c>
      <c r="AH57" s="516"/>
      <c r="AI57" s="516">
        <v>3</v>
      </c>
      <c r="AJ57" s="516">
        <v>3</v>
      </c>
      <c r="AK57" s="536">
        <v>0.5</v>
      </c>
      <c r="AL57" s="536">
        <v>0.5</v>
      </c>
      <c r="AN57"/>
      <c r="AO57"/>
    </row>
    <row r="58" spans="1:43" ht="13" customHeight="1" x14ac:dyDescent="0.15">
      <c r="A58"/>
      <c r="B58" s="533">
        <v>44896</v>
      </c>
      <c r="C58" s="510" t="s">
        <v>13</v>
      </c>
      <c r="D58" s="430" t="s">
        <v>935</v>
      </c>
      <c r="E58" s="511">
        <v>44927</v>
      </c>
      <c r="F58" s="512" t="s">
        <v>871</v>
      </c>
      <c r="G58" s="508" t="s">
        <v>16</v>
      </c>
      <c r="H58" s="514">
        <v>80</v>
      </c>
      <c r="I58" s="513" t="s">
        <v>913</v>
      </c>
      <c r="J58" s="518">
        <v>1645</v>
      </c>
      <c r="K58" s="518">
        <v>3000</v>
      </c>
      <c r="L58" s="518">
        <v>3000</v>
      </c>
      <c r="M58" s="518">
        <v>3000</v>
      </c>
      <c r="N58" s="508"/>
      <c r="O58" s="514">
        <v>3.6799999999999997</v>
      </c>
      <c r="P58" s="514">
        <v>2.9999999999999996</v>
      </c>
      <c r="Q58" s="514">
        <v>0</v>
      </c>
      <c r="R58" s="514">
        <v>0</v>
      </c>
      <c r="S58" s="514">
        <v>2.5999999999999996</v>
      </c>
      <c r="T58" s="361"/>
      <c r="U58" s="514">
        <v>3.6799999999999997</v>
      </c>
      <c r="V58" s="514">
        <v>2.9999999999999996</v>
      </c>
      <c r="W58" s="514">
        <v>0</v>
      </c>
      <c r="X58" s="514">
        <v>0</v>
      </c>
      <c r="Y58" s="514">
        <v>2.5999999999999996</v>
      </c>
      <c r="Z58" s="508"/>
      <c r="AA58" s="508"/>
      <c r="AB58" s="508"/>
      <c r="AC58" s="515"/>
      <c r="AD58" s="515"/>
      <c r="AE58" s="515"/>
      <c r="AF58" s="515"/>
      <c r="AG58" s="516" t="s">
        <v>23</v>
      </c>
      <c r="AH58" s="516"/>
      <c r="AI58" s="516">
        <v>3</v>
      </c>
      <c r="AJ58" s="516">
        <v>3</v>
      </c>
      <c r="AK58" s="517">
        <v>0.5</v>
      </c>
      <c r="AL58" s="517">
        <v>0.5</v>
      </c>
    </row>
    <row r="59" spans="1:43" ht="13" customHeight="1" x14ac:dyDescent="0.2">
      <c r="A59"/>
      <c r="B59" s="569">
        <v>44938</v>
      </c>
      <c r="C59" s="469" t="s">
        <v>13</v>
      </c>
      <c r="D59" s="430" t="s">
        <v>935</v>
      </c>
      <c r="E59" s="351">
        <v>44743</v>
      </c>
      <c r="F59" s="512" t="s">
        <v>404</v>
      </c>
      <c r="G59" s="508" t="s">
        <v>1172</v>
      </c>
      <c r="H59" s="514">
        <v>77.172727272727272</v>
      </c>
      <c r="I59" s="513" t="s">
        <v>405</v>
      </c>
      <c r="J59" s="541">
        <v>1645</v>
      </c>
      <c r="K59" s="541">
        <v>3000</v>
      </c>
      <c r="L59" s="541">
        <v>3000</v>
      </c>
      <c r="M59" s="541">
        <v>3000</v>
      </c>
      <c r="N59" s="508"/>
      <c r="O59" s="514">
        <v>3.6545454545454539</v>
      </c>
      <c r="P59" s="514">
        <v>3.0727272727272723</v>
      </c>
      <c r="Q59" s="514">
        <v>0</v>
      </c>
      <c r="R59" s="514">
        <v>0</v>
      </c>
      <c r="S59" s="514">
        <v>2.5727272727272728</v>
      </c>
      <c r="T59" s="514"/>
      <c r="U59" s="514">
        <v>3.6545454545454539</v>
      </c>
      <c r="V59" s="514">
        <v>3.0727272727272723</v>
      </c>
      <c r="W59" s="514">
        <v>0</v>
      </c>
      <c r="X59" s="514">
        <v>0</v>
      </c>
      <c r="Y59" s="514">
        <v>2.5727272727272728</v>
      </c>
      <c r="Z59" s="514"/>
      <c r="AA59" s="514"/>
      <c r="AB59" s="514"/>
      <c r="AC59" s="534"/>
      <c r="AD59" s="534"/>
      <c r="AE59" s="534"/>
      <c r="AF59" s="534"/>
      <c r="AG59" s="516" t="s">
        <v>1008</v>
      </c>
      <c r="AH59" s="516"/>
      <c r="AI59" s="516">
        <v>3</v>
      </c>
      <c r="AJ59" s="516">
        <v>3</v>
      </c>
      <c r="AK59" s="536">
        <v>0.5</v>
      </c>
      <c r="AL59" s="536">
        <v>0.5</v>
      </c>
      <c r="AN59"/>
    </row>
    <row r="60" spans="1:43" ht="13" customHeight="1" x14ac:dyDescent="0.15">
      <c r="A60"/>
      <c r="B60" s="569">
        <v>44938</v>
      </c>
      <c r="C60" s="469" t="s">
        <v>13</v>
      </c>
      <c r="D60" s="430" t="s">
        <v>935</v>
      </c>
      <c r="E60" s="351">
        <v>44760</v>
      </c>
      <c r="F60" s="512" t="s">
        <v>2</v>
      </c>
      <c r="G60" s="508" t="s">
        <v>16</v>
      </c>
      <c r="H60" s="514">
        <v>80</v>
      </c>
      <c r="I60" s="513" t="s">
        <v>405</v>
      </c>
      <c r="J60" s="508">
        <v>3000</v>
      </c>
      <c r="K60" s="508">
        <v>3000</v>
      </c>
      <c r="L60" s="508">
        <v>3000</v>
      </c>
      <c r="M60" s="508">
        <v>3000</v>
      </c>
      <c r="N60" s="508"/>
      <c r="O60" s="514">
        <v>5.6</v>
      </c>
      <c r="P60" s="514">
        <v>0</v>
      </c>
      <c r="Q60" s="514">
        <v>0</v>
      </c>
      <c r="R60" s="514">
        <v>0</v>
      </c>
      <c r="S60" s="514">
        <v>5</v>
      </c>
      <c r="T60" s="361"/>
      <c r="U60" s="514">
        <v>5.6</v>
      </c>
      <c r="V60" s="514">
        <v>0</v>
      </c>
      <c r="W60" s="514">
        <v>0</v>
      </c>
      <c r="X60" s="514">
        <v>0</v>
      </c>
      <c r="Y60" s="514">
        <v>5</v>
      </c>
      <c r="Z60" s="508"/>
      <c r="AA60" s="508"/>
      <c r="AB60" s="508"/>
      <c r="AC60" s="515"/>
      <c r="AD60" s="515"/>
      <c r="AE60" s="515"/>
      <c r="AF60" s="515"/>
      <c r="AG60" s="516" t="s">
        <v>23</v>
      </c>
      <c r="AH60" s="516"/>
      <c r="AI60" s="516">
        <v>3</v>
      </c>
      <c r="AJ60" s="516">
        <v>3</v>
      </c>
      <c r="AK60" s="517">
        <v>0.5</v>
      </c>
      <c r="AL60" s="517">
        <v>0.5</v>
      </c>
    </row>
    <row r="61" spans="1:43" ht="13" customHeight="1" x14ac:dyDescent="0.15">
      <c r="A61"/>
      <c r="B61" s="533">
        <v>44938</v>
      </c>
      <c r="C61" s="469" t="s">
        <v>13</v>
      </c>
      <c r="D61" s="430" t="s">
        <v>935</v>
      </c>
      <c r="E61" s="351">
        <v>44927</v>
      </c>
      <c r="F61" s="508" t="s">
        <v>4</v>
      </c>
      <c r="G61" s="508" t="s">
        <v>16</v>
      </c>
      <c r="H61" s="514">
        <v>78.75454545454545</v>
      </c>
      <c r="I61" s="513"/>
      <c r="J61" s="508"/>
      <c r="K61" s="508"/>
      <c r="L61" s="508"/>
      <c r="M61" s="508"/>
      <c r="N61" s="508"/>
      <c r="O61" s="514">
        <v>2.0363636363636366</v>
      </c>
      <c r="P61" s="514">
        <v>0</v>
      </c>
      <c r="Q61" s="514">
        <v>0</v>
      </c>
      <c r="R61" s="514">
        <v>0</v>
      </c>
      <c r="S61" s="514">
        <v>0</v>
      </c>
      <c r="T61" s="361"/>
      <c r="U61" s="514">
        <v>2.0363636363636366</v>
      </c>
      <c r="V61" s="514">
        <v>0</v>
      </c>
      <c r="W61" s="514">
        <v>0</v>
      </c>
      <c r="X61" s="514">
        <v>0</v>
      </c>
      <c r="Y61" s="514">
        <v>0</v>
      </c>
      <c r="Z61" s="508"/>
      <c r="AA61" s="508"/>
      <c r="AB61" s="508"/>
      <c r="AC61" s="515"/>
      <c r="AD61" s="515"/>
      <c r="AE61" s="515"/>
      <c r="AF61" s="515"/>
      <c r="AG61" s="516" t="s">
        <v>23</v>
      </c>
      <c r="AH61" s="516"/>
      <c r="AI61" s="516">
        <v>3</v>
      </c>
      <c r="AJ61" s="516">
        <v>3</v>
      </c>
      <c r="AK61" s="517">
        <v>0.5</v>
      </c>
      <c r="AL61" s="517">
        <v>0.5</v>
      </c>
    </row>
    <row r="62" spans="1:43" ht="13" customHeight="1" x14ac:dyDescent="0.15">
      <c r="A62"/>
      <c r="B62" s="533">
        <v>44896</v>
      </c>
      <c r="C62" s="469" t="s">
        <v>13</v>
      </c>
      <c r="D62" s="430" t="s">
        <v>935</v>
      </c>
      <c r="E62" s="351">
        <v>44927</v>
      </c>
      <c r="F62" s="430" t="s">
        <v>1028</v>
      </c>
      <c r="G62" s="508" t="s">
        <v>16</v>
      </c>
      <c r="H62" s="514">
        <v>82.999999999999986</v>
      </c>
      <c r="I62" s="470" t="s">
        <v>405</v>
      </c>
      <c r="J62" s="567">
        <v>1800</v>
      </c>
      <c r="K62" s="567">
        <v>4800</v>
      </c>
      <c r="L62" s="567">
        <v>4800</v>
      </c>
      <c r="M62" s="567">
        <v>4800</v>
      </c>
      <c r="N62" s="508"/>
      <c r="O62" s="514">
        <v>5.1999999999999993</v>
      </c>
      <c r="P62" s="514">
        <v>4.5999999999999996</v>
      </c>
      <c r="Q62" s="514">
        <v>0</v>
      </c>
      <c r="R62" s="514">
        <v>0</v>
      </c>
      <c r="S62" s="514">
        <v>3.9</v>
      </c>
      <c r="T62" s="361"/>
      <c r="U62" s="514">
        <v>5.1999999999999993</v>
      </c>
      <c r="V62" s="514">
        <v>4.5999999999999996</v>
      </c>
      <c r="W62" s="514">
        <v>0</v>
      </c>
      <c r="X62" s="514">
        <v>0</v>
      </c>
      <c r="Y62" s="514">
        <v>3.9</v>
      </c>
      <c r="Z62" s="355"/>
      <c r="AA62" s="355"/>
      <c r="AB62" s="508"/>
      <c r="AC62" s="515"/>
      <c r="AD62" s="515"/>
      <c r="AE62" s="515"/>
      <c r="AF62" s="515"/>
      <c r="AG62" s="472" t="s">
        <v>1008</v>
      </c>
      <c r="AH62" s="516"/>
      <c r="AI62" s="516">
        <v>3</v>
      </c>
      <c r="AJ62" s="516">
        <v>3</v>
      </c>
      <c r="AK62" s="517">
        <v>0.5</v>
      </c>
      <c r="AL62" s="517">
        <v>0.5</v>
      </c>
    </row>
    <row r="63" spans="1:43" ht="13" customHeight="1" x14ac:dyDescent="0.15">
      <c r="A63"/>
      <c r="B63" s="548">
        <v>44939</v>
      </c>
      <c r="C63" s="469" t="s">
        <v>13</v>
      </c>
      <c r="D63" s="430" t="s">
        <v>935</v>
      </c>
      <c r="E63" s="351">
        <v>44958</v>
      </c>
      <c r="F63" s="508" t="s">
        <v>1207</v>
      </c>
      <c r="G63" s="508" t="s">
        <v>16</v>
      </c>
      <c r="H63" s="514">
        <v>89.999999999999986</v>
      </c>
      <c r="I63" s="470" t="s">
        <v>405</v>
      </c>
      <c r="J63" s="508">
        <v>1645</v>
      </c>
      <c r="K63" s="508">
        <v>3000</v>
      </c>
      <c r="L63" s="508">
        <v>3000</v>
      </c>
      <c r="M63" s="508">
        <v>3000</v>
      </c>
      <c r="N63" s="508"/>
      <c r="O63" s="514">
        <v>4.2</v>
      </c>
      <c r="P63" s="514">
        <v>4</v>
      </c>
      <c r="Q63" s="514">
        <v>0</v>
      </c>
      <c r="R63" s="514">
        <v>0</v>
      </c>
      <c r="S63" s="514">
        <v>3.1</v>
      </c>
      <c r="T63" s="361"/>
      <c r="U63" s="514">
        <v>4.2</v>
      </c>
      <c r="V63" s="514">
        <v>4</v>
      </c>
      <c r="W63" s="514">
        <v>0</v>
      </c>
      <c r="X63" s="514">
        <v>0</v>
      </c>
      <c r="Y63" s="514">
        <v>3.1</v>
      </c>
      <c r="Z63" s="508"/>
      <c r="AA63" s="508"/>
      <c r="AB63" s="508"/>
      <c r="AC63" s="515"/>
      <c r="AD63" s="515"/>
      <c r="AE63" s="515"/>
      <c r="AF63" s="515"/>
      <c r="AG63" s="516" t="s">
        <v>23</v>
      </c>
      <c r="AH63" s="516"/>
      <c r="AI63" s="516">
        <v>3</v>
      </c>
      <c r="AJ63" s="516">
        <v>3</v>
      </c>
      <c r="AK63" s="517">
        <v>0.5</v>
      </c>
      <c r="AL63" s="517">
        <v>0.5</v>
      </c>
    </row>
    <row r="64" spans="1:43" ht="13" customHeight="1" x14ac:dyDescent="0.15">
      <c r="A64"/>
      <c r="B64" s="548">
        <v>44939</v>
      </c>
      <c r="C64" s="469" t="s">
        <v>13</v>
      </c>
      <c r="D64" s="430" t="s">
        <v>935</v>
      </c>
      <c r="E64" s="351">
        <v>44958</v>
      </c>
      <c r="F64" s="430" t="s">
        <v>1171</v>
      </c>
      <c r="G64" s="508" t="s">
        <v>16</v>
      </c>
      <c r="H64" s="514">
        <v>109.99999999999999</v>
      </c>
      <c r="I64" s="470" t="s">
        <v>405</v>
      </c>
      <c r="J64" s="508">
        <v>1645</v>
      </c>
      <c r="K64" s="508">
        <v>3000</v>
      </c>
      <c r="L64" s="508">
        <v>3000</v>
      </c>
      <c r="M64" s="508">
        <v>3000</v>
      </c>
      <c r="N64" s="508"/>
      <c r="O64" s="514">
        <v>4</v>
      </c>
      <c r="P64" s="514">
        <v>3.8799999999999994</v>
      </c>
      <c r="Q64" s="514">
        <v>0</v>
      </c>
      <c r="R64" s="514">
        <v>0</v>
      </c>
      <c r="S64" s="514">
        <v>3.61</v>
      </c>
      <c r="T64" s="361"/>
      <c r="U64" s="514">
        <v>4</v>
      </c>
      <c r="V64" s="514">
        <v>3.8799999999999994</v>
      </c>
      <c r="W64" s="514">
        <v>0</v>
      </c>
      <c r="X64" s="514">
        <v>0</v>
      </c>
      <c r="Y64" s="514">
        <v>3.61</v>
      </c>
      <c r="Z64" s="508"/>
      <c r="AA64" s="508"/>
      <c r="AB64" s="508"/>
      <c r="AC64" s="515"/>
      <c r="AD64" s="515"/>
      <c r="AE64" s="515"/>
      <c r="AF64" s="515"/>
      <c r="AG64" s="516" t="s">
        <v>23</v>
      </c>
      <c r="AH64" s="516"/>
      <c r="AI64" s="516">
        <v>3</v>
      </c>
      <c r="AJ64" s="516">
        <v>3</v>
      </c>
      <c r="AK64" s="517">
        <v>0.5</v>
      </c>
      <c r="AL64" s="517">
        <v>0.5</v>
      </c>
    </row>
    <row r="65" spans="1:41" ht="13" customHeight="1" x14ac:dyDescent="0.2">
      <c r="A65" s="568" t="s">
        <v>1240</v>
      </c>
      <c r="B65" s="533">
        <v>44896</v>
      </c>
      <c r="C65" s="469" t="s">
        <v>13</v>
      </c>
      <c r="D65" s="430" t="s">
        <v>935</v>
      </c>
      <c r="E65" s="351">
        <v>44927</v>
      </c>
      <c r="F65" s="430" t="s">
        <v>1241</v>
      </c>
      <c r="G65" s="508" t="s">
        <v>16</v>
      </c>
      <c r="H65" s="514">
        <v>104.99999999999999</v>
      </c>
      <c r="I65" s="470" t="s">
        <v>405</v>
      </c>
      <c r="J65" s="535">
        <v>3000</v>
      </c>
      <c r="K65" s="541">
        <v>3000</v>
      </c>
      <c r="L65" s="541">
        <v>3000</v>
      </c>
      <c r="M65" s="541">
        <v>3000</v>
      </c>
      <c r="N65" s="508"/>
      <c r="O65" s="514">
        <v>5.4</v>
      </c>
      <c r="P65" s="514">
        <v>0</v>
      </c>
      <c r="Q65" s="514">
        <v>0</v>
      </c>
      <c r="R65" s="514">
        <v>0</v>
      </c>
      <c r="S65" s="514">
        <v>4.6999999999999993</v>
      </c>
      <c r="T65" s="361"/>
      <c r="U65" s="514">
        <v>5.4</v>
      </c>
      <c r="V65" s="514">
        <v>0</v>
      </c>
      <c r="W65" s="514">
        <v>0</v>
      </c>
      <c r="X65" s="514">
        <v>0</v>
      </c>
      <c r="Y65" s="514">
        <v>4.6999999999999993</v>
      </c>
      <c r="Z65" s="355"/>
      <c r="AA65" s="355"/>
      <c r="AB65" s="508"/>
      <c r="AC65" s="508"/>
      <c r="AD65" s="508"/>
      <c r="AE65" s="508"/>
      <c r="AF65" s="508"/>
      <c r="AG65" s="516" t="s">
        <v>23</v>
      </c>
      <c r="AH65" s="516"/>
      <c r="AI65" s="516">
        <v>3</v>
      </c>
      <c r="AJ65" s="516">
        <v>3</v>
      </c>
      <c r="AK65" s="517">
        <v>0.5</v>
      </c>
      <c r="AL65" s="517">
        <v>0.5</v>
      </c>
    </row>
    <row r="66" spans="1:41" ht="13" customHeight="1" x14ac:dyDescent="0.2">
      <c r="A66"/>
      <c r="B66" s="533">
        <v>44896</v>
      </c>
      <c r="C66" s="510" t="s">
        <v>403</v>
      </c>
      <c r="D66" s="430" t="s">
        <v>938</v>
      </c>
      <c r="E66" s="351">
        <v>44927</v>
      </c>
      <c r="F66" s="512" t="s">
        <v>872</v>
      </c>
      <c r="G66" s="508" t="s">
        <v>1172</v>
      </c>
      <c r="H66" s="514">
        <v>88.94</v>
      </c>
      <c r="I66" s="513" t="s">
        <v>405</v>
      </c>
      <c r="J66" s="541">
        <v>1645</v>
      </c>
      <c r="K66" s="541">
        <v>3000</v>
      </c>
      <c r="L66" s="541">
        <v>3000</v>
      </c>
      <c r="M66" s="541">
        <v>3000</v>
      </c>
      <c r="N66" s="508"/>
      <c r="O66" s="514">
        <v>4.0599999999999996</v>
      </c>
      <c r="P66" s="514">
        <v>3.8699999999999992</v>
      </c>
      <c r="Q66" s="514">
        <v>0</v>
      </c>
      <c r="R66" s="514">
        <v>0</v>
      </c>
      <c r="S66" s="514">
        <v>2.6299999999999994</v>
      </c>
      <c r="T66" s="534"/>
      <c r="U66" s="514">
        <v>4.0599999999999996</v>
      </c>
      <c r="V66" s="514">
        <v>3.8699999999999992</v>
      </c>
      <c r="W66" s="514">
        <v>0</v>
      </c>
      <c r="X66" s="514">
        <v>0</v>
      </c>
      <c r="Y66" s="514">
        <v>2.6299999999999994</v>
      </c>
      <c r="Z66" s="514"/>
      <c r="AA66" s="514"/>
      <c r="AB66" s="514"/>
      <c r="AC66" s="534"/>
      <c r="AD66" s="534"/>
      <c r="AE66" s="534"/>
      <c r="AF66" s="534"/>
      <c r="AG66" s="516" t="s">
        <v>1008</v>
      </c>
      <c r="AH66" s="516"/>
      <c r="AI66" s="516">
        <v>3</v>
      </c>
      <c r="AJ66" s="516">
        <v>3</v>
      </c>
      <c r="AK66" s="536">
        <v>0.5</v>
      </c>
      <c r="AL66" s="536">
        <v>0.5</v>
      </c>
      <c r="AN66"/>
    </row>
    <row r="67" spans="1:41" ht="13" customHeight="1" x14ac:dyDescent="0.15">
      <c r="A67"/>
      <c r="B67" s="533">
        <v>44896</v>
      </c>
      <c r="C67" s="510" t="s">
        <v>13</v>
      </c>
      <c r="D67" s="430" t="s">
        <v>938</v>
      </c>
      <c r="E67" s="351">
        <v>44927</v>
      </c>
      <c r="F67" s="512" t="s">
        <v>20</v>
      </c>
      <c r="G67" s="508" t="s">
        <v>16</v>
      </c>
      <c r="H67" s="514">
        <v>63.581818181818171</v>
      </c>
      <c r="I67" s="513" t="s">
        <v>913</v>
      </c>
      <c r="J67" s="508">
        <v>1645</v>
      </c>
      <c r="K67" s="508">
        <v>3000</v>
      </c>
      <c r="L67" s="508">
        <v>3000</v>
      </c>
      <c r="M67" s="508">
        <v>3000</v>
      </c>
      <c r="N67" s="508"/>
      <c r="O67" s="514">
        <v>4.3181818181818175</v>
      </c>
      <c r="P67" s="514">
        <v>3.7727272727272729</v>
      </c>
      <c r="Q67" s="514">
        <v>0</v>
      </c>
      <c r="R67" s="514">
        <v>0</v>
      </c>
      <c r="S67" s="514">
        <v>2.9272727272727272</v>
      </c>
      <c r="T67" s="529"/>
      <c r="U67" s="514">
        <v>4.3181818181818175</v>
      </c>
      <c r="V67" s="514">
        <v>3.7727272727272729</v>
      </c>
      <c r="W67" s="514">
        <v>0</v>
      </c>
      <c r="X67" s="514">
        <v>0</v>
      </c>
      <c r="Y67" s="514">
        <v>2.9272727272727272</v>
      </c>
      <c r="Z67" s="515"/>
      <c r="AA67" s="515"/>
      <c r="AB67" s="515"/>
      <c r="AC67" s="515"/>
      <c r="AD67" s="515"/>
      <c r="AE67" s="515"/>
      <c r="AF67" s="515"/>
      <c r="AG67" s="472" t="s">
        <v>1008</v>
      </c>
      <c r="AH67" s="516"/>
      <c r="AI67" s="516">
        <v>3</v>
      </c>
      <c r="AJ67" s="516">
        <v>3</v>
      </c>
      <c r="AK67" s="517">
        <v>0.5</v>
      </c>
      <c r="AL67" s="517">
        <v>0.5</v>
      </c>
    </row>
    <row r="68" spans="1:41" customFormat="1" ht="13" customHeight="1" x14ac:dyDescent="0.2">
      <c r="B68" s="533">
        <v>44938</v>
      </c>
      <c r="C68" s="510" t="s">
        <v>403</v>
      </c>
      <c r="D68" s="430" t="s">
        <v>938</v>
      </c>
      <c r="E68" s="511">
        <v>44936</v>
      </c>
      <c r="F68" s="512" t="s">
        <v>21</v>
      </c>
      <c r="G68" s="508" t="s">
        <v>16</v>
      </c>
      <c r="H68" s="514">
        <v>87.999999999999986</v>
      </c>
      <c r="I68" s="513" t="s">
        <v>913</v>
      </c>
      <c r="J68" s="508">
        <v>1645</v>
      </c>
      <c r="K68" s="508">
        <v>3000</v>
      </c>
      <c r="L68" s="508">
        <v>3000</v>
      </c>
      <c r="M68" s="508">
        <v>3000</v>
      </c>
      <c r="N68" s="508"/>
      <c r="O68" s="514">
        <v>5.1999999999999993</v>
      </c>
      <c r="P68" s="514">
        <v>4.5545454545454538</v>
      </c>
      <c r="Q68" s="514">
        <v>0</v>
      </c>
      <c r="R68" s="514">
        <v>0</v>
      </c>
      <c r="S68" s="514">
        <v>4.0999999999999996</v>
      </c>
      <c r="T68" s="361"/>
      <c r="U68" s="514">
        <v>5.1999999999999993</v>
      </c>
      <c r="V68" s="514">
        <v>4.5545454545454538</v>
      </c>
      <c r="W68" s="514">
        <v>0</v>
      </c>
      <c r="X68" s="514">
        <v>0</v>
      </c>
      <c r="Y68" s="514">
        <v>4.0999999999999996</v>
      </c>
      <c r="Z68" s="508"/>
      <c r="AA68" s="515"/>
      <c r="AB68" s="515"/>
      <c r="AC68" s="515"/>
      <c r="AD68" s="515"/>
      <c r="AE68" s="515"/>
      <c r="AF68" s="515"/>
      <c r="AG68" s="516" t="s">
        <v>23</v>
      </c>
      <c r="AH68" s="516"/>
      <c r="AI68" s="516">
        <v>3</v>
      </c>
      <c r="AJ68" s="516">
        <v>3</v>
      </c>
      <c r="AK68" s="536">
        <v>0.5</v>
      </c>
      <c r="AL68" s="536">
        <v>0.5</v>
      </c>
      <c r="AM68" s="432"/>
      <c r="AN68" s="524"/>
      <c r="AO68" s="525"/>
    </row>
    <row r="69" spans="1:41" ht="13" customHeight="1" x14ac:dyDescent="0.15">
      <c r="A69"/>
      <c r="B69" s="569">
        <v>44938</v>
      </c>
      <c r="C69" s="469" t="s">
        <v>13</v>
      </c>
      <c r="D69" s="430" t="s">
        <v>938</v>
      </c>
      <c r="E69" s="351">
        <v>44562</v>
      </c>
      <c r="F69" s="449" t="s">
        <v>1017</v>
      </c>
      <c r="G69" s="430" t="s">
        <v>16</v>
      </c>
      <c r="H69" s="514">
        <v>59.281818181818174</v>
      </c>
      <c r="I69" s="470" t="s">
        <v>913</v>
      </c>
      <c r="J69" s="471">
        <v>1645</v>
      </c>
      <c r="K69" s="471">
        <v>3000</v>
      </c>
      <c r="L69" s="471">
        <v>3000</v>
      </c>
      <c r="M69" s="471">
        <v>3000</v>
      </c>
      <c r="N69" s="430"/>
      <c r="O69" s="514">
        <v>3.1</v>
      </c>
      <c r="P69" s="514">
        <v>2.4636363636363634</v>
      </c>
      <c r="Q69" s="514">
        <v>0</v>
      </c>
      <c r="R69" s="514">
        <v>0</v>
      </c>
      <c r="S69" s="514">
        <v>2.0636363636363635</v>
      </c>
      <c r="T69" s="361"/>
      <c r="U69" s="514">
        <v>3.1</v>
      </c>
      <c r="V69" s="514">
        <v>2.4636363636363634</v>
      </c>
      <c r="W69" s="514">
        <v>0</v>
      </c>
      <c r="X69" s="514">
        <v>0</v>
      </c>
      <c r="Y69" s="514">
        <v>2.0636363636363635</v>
      </c>
      <c r="Z69" s="430"/>
      <c r="AA69" s="554"/>
      <c r="AB69" s="554"/>
      <c r="AC69" s="554"/>
      <c r="AD69" s="554"/>
      <c r="AE69" s="554"/>
      <c r="AF69" s="554"/>
      <c r="AG69" s="472" t="s">
        <v>1008</v>
      </c>
      <c r="AH69" s="516"/>
      <c r="AI69" s="516">
        <v>3</v>
      </c>
      <c r="AJ69" s="516">
        <v>3</v>
      </c>
      <c r="AK69" s="517">
        <v>0.5</v>
      </c>
      <c r="AL69" s="517">
        <v>0.5</v>
      </c>
    </row>
    <row r="70" spans="1:41" ht="13" customHeight="1" x14ac:dyDescent="0.2">
      <c r="A70"/>
      <c r="B70" s="533">
        <v>44896</v>
      </c>
      <c r="C70" s="510" t="s">
        <v>13</v>
      </c>
      <c r="D70" s="508" t="s">
        <v>938</v>
      </c>
      <c r="E70" s="351">
        <v>44927</v>
      </c>
      <c r="F70" s="512" t="s">
        <v>22</v>
      </c>
      <c r="G70" s="430" t="s">
        <v>16</v>
      </c>
      <c r="H70" s="514">
        <v>103.892</v>
      </c>
      <c r="I70" s="513" t="s">
        <v>405</v>
      </c>
      <c r="J70" s="541">
        <v>1645</v>
      </c>
      <c r="K70" s="541">
        <v>3000</v>
      </c>
      <c r="L70" s="541">
        <v>3000</v>
      </c>
      <c r="M70" s="541">
        <v>3000</v>
      </c>
      <c r="N70" s="508"/>
      <c r="O70" s="514">
        <v>4.5229999999999997</v>
      </c>
      <c r="P70" s="514">
        <v>3.4308999999999998</v>
      </c>
      <c r="Q70" s="514">
        <v>0</v>
      </c>
      <c r="R70" s="514">
        <v>0</v>
      </c>
      <c r="S70" s="514">
        <v>2.8501999999999996</v>
      </c>
      <c r="T70" s="514"/>
      <c r="U70" s="514">
        <v>4.5229999999999997</v>
      </c>
      <c r="V70" s="514">
        <v>3.4308999999999998</v>
      </c>
      <c r="W70" s="514">
        <v>0</v>
      </c>
      <c r="X70" s="514">
        <v>0</v>
      </c>
      <c r="Y70" s="514">
        <v>2.8501999999999996</v>
      </c>
      <c r="Z70" s="514"/>
      <c r="AA70" s="534"/>
      <c r="AB70" s="534"/>
      <c r="AC70" s="534"/>
      <c r="AD70" s="534"/>
      <c r="AE70" s="534"/>
      <c r="AF70" s="534"/>
      <c r="AG70" s="516" t="s">
        <v>1008</v>
      </c>
      <c r="AH70" s="508"/>
      <c r="AI70" s="516">
        <v>3</v>
      </c>
      <c r="AJ70" s="516">
        <v>3</v>
      </c>
      <c r="AK70" s="536">
        <v>0.5</v>
      </c>
      <c r="AL70" s="536">
        <v>0.5</v>
      </c>
    </row>
    <row r="71" spans="1:41" ht="13" customHeight="1" x14ac:dyDescent="0.15">
      <c r="A71"/>
      <c r="B71" s="533">
        <v>44896</v>
      </c>
      <c r="C71" s="510" t="s">
        <v>13</v>
      </c>
      <c r="D71" s="430" t="s">
        <v>938</v>
      </c>
      <c r="E71" s="351">
        <v>44927</v>
      </c>
      <c r="F71" s="512" t="s">
        <v>923</v>
      </c>
      <c r="G71" s="508" t="s">
        <v>16</v>
      </c>
      <c r="H71" s="514">
        <v>85</v>
      </c>
      <c r="I71" s="513" t="s">
        <v>913</v>
      </c>
      <c r="J71" s="508">
        <v>1645</v>
      </c>
      <c r="K71" s="508">
        <v>3000</v>
      </c>
      <c r="L71" s="508">
        <v>300</v>
      </c>
      <c r="M71" s="508">
        <v>3000</v>
      </c>
      <c r="N71" s="508"/>
      <c r="O71" s="514">
        <v>3.4899999999999998</v>
      </c>
      <c r="P71" s="514">
        <v>2.9899999999999998</v>
      </c>
      <c r="Q71" s="514">
        <v>0</v>
      </c>
      <c r="R71" s="514">
        <v>0</v>
      </c>
      <c r="S71" s="514">
        <v>2.57</v>
      </c>
      <c r="T71" s="361"/>
      <c r="U71" s="514">
        <v>3.4899999999999998</v>
      </c>
      <c r="V71" s="514">
        <v>2.9899999999999998</v>
      </c>
      <c r="W71" s="514">
        <v>0</v>
      </c>
      <c r="X71" s="514">
        <v>0</v>
      </c>
      <c r="Y71" s="514">
        <v>2.57</v>
      </c>
      <c r="Z71" s="508"/>
      <c r="AA71" s="515"/>
      <c r="AB71" s="515"/>
      <c r="AC71" s="515"/>
      <c r="AD71" s="515"/>
      <c r="AE71" s="515"/>
      <c r="AF71" s="515"/>
      <c r="AG71" s="516" t="s">
        <v>23</v>
      </c>
      <c r="AH71" s="516"/>
      <c r="AI71" s="516">
        <v>3</v>
      </c>
      <c r="AJ71" s="516">
        <v>3</v>
      </c>
      <c r="AK71" s="517">
        <v>0.5</v>
      </c>
      <c r="AL71" s="517">
        <v>0.5</v>
      </c>
    </row>
    <row r="72" spans="1:41" ht="13" customHeight="1" x14ac:dyDescent="0.2">
      <c r="A72"/>
      <c r="B72" s="533">
        <v>44896</v>
      </c>
      <c r="C72" s="469" t="s">
        <v>13</v>
      </c>
      <c r="D72" s="430" t="s">
        <v>938</v>
      </c>
      <c r="E72" s="511">
        <v>44927</v>
      </c>
      <c r="F72" s="508" t="s">
        <v>889</v>
      </c>
      <c r="G72" s="508" t="s">
        <v>1172</v>
      </c>
      <c r="H72" s="514">
        <v>91.399999999999991</v>
      </c>
      <c r="I72" s="513" t="s">
        <v>405</v>
      </c>
      <c r="J72" s="541">
        <v>1645</v>
      </c>
      <c r="K72" s="541">
        <v>3000</v>
      </c>
      <c r="L72" s="541">
        <v>3000</v>
      </c>
      <c r="M72" s="541">
        <v>3000</v>
      </c>
      <c r="N72" s="508"/>
      <c r="O72" s="514">
        <v>4.6999999999999993</v>
      </c>
      <c r="P72" s="514">
        <v>3.7999999999999994</v>
      </c>
      <c r="Q72" s="514">
        <v>0</v>
      </c>
      <c r="R72" s="514">
        <v>0</v>
      </c>
      <c r="S72" s="514">
        <v>3.1999999999999997</v>
      </c>
      <c r="T72" s="514"/>
      <c r="U72" s="514">
        <v>4.6999999999999993</v>
      </c>
      <c r="V72" s="514">
        <v>3.7999999999999994</v>
      </c>
      <c r="W72" s="514">
        <v>0</v>
      </c>
      <c r="X72" s="514">
        <v>0</v>
      </c>
      <c r="Y72" s="514">
        <v>3.1999999999999997</v>
      </c>
      <c r="Z72" s="514"/>
      <c r="AA72" s="534"/>
      <c r="AB72" s="534"/>
      <c r="AC72" s="534"/>
      <c r="AD72" s="534"/>
      <c r="AE72" s="534"/>
      <c r="AF72" s="534"/>
      <c r="AG72" s="516" t="s">
        <v>23</v>
      </c>
      <c r="AH72" s="516"/>
      <c r="AI72" s="516">
        <v>3</v>
      </c>
      <c r="AJ72" s="516">
        <v>3</v>
      </c>
      <c r="AK72" s="517">
        <v>0.5</v>
      </c>
      <c r="AL72" s="517">
        <v>0.5</v>
      </c>
      <c r="AN72"/>
    </row>
    <row r="73" spans="1:41" ht="13" customHeight="1" x14ac:dyDescent="0.2">
      <c r="A73"/>
      <c r="B73" s="548">
        <v>44939</v>
      </c>
      <c r="C73" s="469" t="s">
        <v>13</v>
      </c>
      <c r="D73" s="430" t="s">
        <v>938</v>
      </c>
      <c r="E73" s="351">
        <v>44958</v>
      </c>
      <c r="F73" s="512" t="s">
        <v>890</v>
      </c>
      <c r="G73" s="508" t="s">
        <v>1172</v>
      </c>
      <c r="H73" s="514">
        <v>82.381818181818176</v>
      </c>
      <c r="I73" s="513" t="s">
        <v>405</v>
      </c>
      <c r="J73" s="518">
        <v>6000</v>
      </c>
      <c r="K73" s="518">
        <v>12000</v>
      </c>
      <c r="L73" s="518">
        <v>12000</v>
      </c>
      <c r="M73" s="518">
        <v>12000</v>
      </c>
      <c r="N73" s="508"/>
      <c r="O73" s="514">
        <v>3.3272727272727272</v>
      </c>
      <c r="P73" s="514">
        <v>3.1999999999999997</v>
      </c>
      <c r="Q73" s="514">
        <v>0</v>
      </c>
      <c r="R73" s="514">
        <v>0</v>
      </c>
      <c r="S73" s="514">
        <v>2.7727272727272725</v>
      </c>
      <c r="T73" s="514"/>
      <c r="U73" s="514">
        <v>3.3272727272727272</v>
      </c>
      <c r="V73" s="514">
        <v>3.1999999999999997</v>
      </c>
      <c r="W73" s="514">
        <v>0</v>
      </c>
      <c r="X73" s="514">
        <v>0</v>
      </c>
      <c r="Y73" s="514">
        <v>2.7727272727272725</v>
      </c>
      <c r="Z73" s="514"/>
      <c r="AA73" s="534"/>
      <c r="AB73" s="534"/>
      <c r="AC73" s="534"/>
      <c r="AD73" s="534"/>
      <c r="AE73" s="534"/>
      <c r="AF73" s="534"/>
      <c r="AG73" s="516" t="s">
        <v>1008</v>
      </c>
      <c r="AH73" s="516"/>
      <c r="AI73" s="516">
        <v>3</v>
      </c>
      <c r="AJ73" s="516">
        <v>3</v>
      </c>
      <c r="AK73" s="536">
        <v>0.5</v>
      </c>
      <c r="AL73" s="536">
        <v>0.5</v>
      </c>
      <c r="AN73"/>
    </row>
    <row r="74" spans="1:41" ht="13" customHeight="1" x14ac:dyDescent="0.15">
      <c r="A74"/>
      <c r="B74" s="533">
        <v>44896</v>
      </c>
      <c r="C74" s="510" t="s">
        <v>13</v>
      </c>
      <c r="D74" s="430" t="s">
        <v>938</v>
      </c>
      <c r="E74" s="511">
        <v>44927</v>
      </c>
      <c r="F74" s="512" t="s">
        <v>871</v>
      </c>
      <c r="G74" s="508" t="s">
        <v>16</v>
      </c>
      <c r="H74" s="514">
        <v>80</v>
      </c>
      <c r="I74" s="513" t="s">
        <v>913</v>
      </c>
      <c r="J74" s="518">
        <v>1645</v>
      </c>
      <c r="K74" s="518">
        <v>3000</v>
      </c>
      <c r="L74" s="518">
        <v>3000</v>
      </c>
      <c r="M74" s="518">
        <v>3000</v>
      </c>
      <c r="N74" s="508"/>
      <c r="O74" s="514">
        <v>3.6799999999999997</v>
      </c>
      <c r="P74" s="514">
        <v>2.9999999999999996</v>
      </c>
      <c r="Q74" s="514">
        <v>0</v>
      </c>
      <c r="R74" s="514">
        <v>0</v>
      </c>
      <c r="S74" s="514">
        <v>2.5999999999999996</v>
      </c>
      <c r="T74" s="361"/>
      <c r="U74" s="514">
        <v>3.6799999999999997</v>
      </c>
      <c r="V74" s="514">
        <v>2.9999999999999996</v>
      </c>
      <c r="W74" s="514">
        <v>0</v>
      </c>
      <c r="X74" s="514">
        <v>0</v>
      </c>
      <c r="Y74" s="514">
        <v>2.5999999999999996</v>
      </c>
      <c r="Z74" s="508"/>
      <c r="AA74" s="515"/>
      <c r="AB74" s="515"/>
      <c r="AC74" s="515"/>
      <c r="AD74" s="515"/>
      <c r="AE74" s="515"/>
      <c r="AF74" s="515"/>
      <c r="AG74" s="516" t="s">
        <v>23</v>
      </c>
      <c r="AH74" s="516"/>
      <c r="AI74" s="516">
        <v>3</v>
      </c>
      <c r="AJ74" s="516">
        <v>3</v>
      </c>
      <c r="AK74" s="517">
        <v>0.5</v>
      </c>
      <c r="AL74" s="517">
        <v>0.5</v>
      </c>
    </row>
    <row r="75" spans="1:41" ht="13" customHeight="1" x14ac:dyDescent="0.2">
      <c r="A75"/>
      <c r="B75" s="569">
        <v>44938</v>
      </c>
      <c r="C75" s="469" t="s">
        <v>13</v>
      </c>
      <c r="D75" s="430" t="s">
        <v>938</v>
      </c>
      <c r="E75" s="351">
        <v>44743</v>
      </c>
      <c r="F75" s="512" t="s">
        <v>404</v>
      </c>
      <c r="G75" s="508" t="s">
        <v>1172</v>
      </c>
      <c r="H75" s="514">
        <v>77.172727272727272</v>
      </c>
      <c r="I75" s="513" t="s">
        <v>405</v>
      </c>
      <c r="J75" s="541">
        <v>1645</v>
      </c>
      <c r="K75" s="541">
        <v>3000</v>
      </c>
      <c r="L75" s="541">
        <v>3000</v>
      </c>
      <c r="M75" s="541">
        <v>3000</v>
      </c>
      <c r="N75" s="508"/>
      <c r="O75" s="514">
        <v>3.6545454545454539</v>
      </c>
      <c r="P75" s="514">
        <v>3.0727272727272723</v>
      </c>
      <c r="Q75" s="514">
        <v>0</v>
      </c>
      <c r="R75" s="514">
        <v>0</v>
      </c>
      <c r="S75" s="514">
        <v>2.5727272727272728</v>
      </c>
      <c r="T75" s="361"/>
      <c r="U75" s="514">
        <v>3.6545454545454539</v>
      </c>
      <c r="V75" s="514">
        <v>3.0727272727272723</v>
      </c>
      <c r="W75" s="514">
        <v>0</v>
      </c>
      <c r="X75" s="514">
        <v>0</v>
      </c>
      <c r="Y75" s="514">
        <v>2.5727272727272728</v>
      </c>
      <c r="Z75" s="514"/>
      <c r="AA75" s="534"/>
      <c r="AB75" s="534"/>
      <c r="AC75" s="534"/>
      <c r="AD75" s="534"/>
      <c r="AE75" s="534"/>
      <c r="AF75" s="534"/>
      <c r="AG75" s="516" t="s">
        <v>1008</v>
      </c>
      <c r="AH75" s="516"/>
      <c r="AI75" s="516">
        <v>3</v>
      </c>
      <c r="AJ75" s="516">
        <v>3</v>
      </c>
      <c r="AK75" s="536">
        <v>0.5</v>
      </c>
      <c r="AL75" s="536">
        <v>0.5</v>
      </c>
      <c r="AN75"/>
    </row>
    <row r="76" spans="1:41" ht="13" customHeight="1" x14ac:dyDescent="0.15">
      <c r="A76"/>
      <c r="B76" s="569">
        <v>44938</v>
      </c>
      <c r="C76" s="469" t="s">
        <v>13</v>
      </c>
      <c r="D76" s="430" t="s">
        <v>938</v>
      </c>
      <c r="E76" s="351">
        <v>44760</v>
      </c>
      <c r="F76" s="512" t="s">
        <v>2</v>
      </c>
      <c r="G76" s="508" t="s">
        <v>16</v>
      </c>
      <c r="H76" s="514">
        <v>80</v>
      </c>
      <c r="I76" s="513" t="s">
        <v>405</v>
      </c>
      <c r="J76" s="508">
        <v>3000</v>
      </c>
      <c r="K76" s="508">
        <v>3000</v>
      </c>
      <c r="L76" s="508">
        <v>3000</v>
      </c>
      <c r="M76" s="508">
        <v>3000</v>
      </c>
      <c r="N76" s="508"/>
      <c r="O76" s="514">
        <v>5.6</v>
      </c>
      <c r="P76" s="514">
        <v>0</v>
      </c>
      <c r="Q76" s="514">
        <v>0</v>
      </c>
      <c r="R76" s="514">
        <v>0</v>
      </c>
      <c r="S76" s="514">
        <v>5</v>
      </c>
      <c r="T76" s="361"/>
      <c r="U76" s="514">
        <v>5.6</v>
      </c>
      <c r="V76" s="514">
        <v>0</v>
      </c>
      <c r="W76" s="514">
        <v>0</v>
      </c>
      <c r="X76" s="514">
        <v>0</v>
      </c>
      <c r="Y76" s="514">
        <v>5</v>
      </c>
      <c r="Z76" s="508"/>
      <c r="AA76" s="515"/>
      <c r="AB76" s="515"/>
      <c r="AC76" s="515"/>
      <c r="AD76" s="515"/>
      <c r="AE76" s="515"/>
      <c r="AF76" s="515"/>
      <c r="AG76" s="516" t="s">
        <v>406</v>
      </c>
      <c r="AH76" s="516"/>
      <c r="AI76" s="516">
        <v>3</v>
      </c>
      <c r="AJ76" s="516">
        <v>3</v>
      </c>
      <c r="AK76" s="517">
        <v>0.5</v>
      </c>
      <c r="AL76" s="517">
        <v>0.5</v>
      </c>
    </row>
    <row r="77" spans="1:41" ht="13" customHeight="1" x14ac:dyDescent="0.15">
      <c r="A77"/>
      <c r="B77" s="533">
        <v>44938</v>
      </c>
      <c r="C77" s="469" t="s">
        <v>13</v>
      </c>
      <c r="D77" s="430" t="s">
        <v>938</v>
      </c>
      <c r="E77" s="351">
        <v>44927</v>
      </c>
      <c r="F77" s="508" t="s">
        <v>4</v>
      </c>
      <c r="G77" s="508" t="s">
        <v>16</v>
      </c>
      <c r="H77" s="514">
        <v>78.75454545454545</v>
      </c>
      <c r="I77" s="513"/>
      <c r="J77" s="508"/>
      <c r="K77" s="508"/>
      <c r="L77" s="508"/>
      <c r="M77" s="508"/>
      <c r="N77" s="508"/>
      <c r="O77" s="514">
        <v>2.0363636363636366</v>
      </c>
      <c r="P77" s="514">
        <v>0</v>
      </c>
      <c r="Q77" s="514">
        <v>0</v>
      </c>
      <c r="R77" s="514">
        <v>0</v>
      </c>
      <c r="S77" s="514">
        <v>0</v>
      </c>
      <c r="T77" s="361"/>
      <c r="U77" s="514">
        <v>2.0363636363636366</v>
      </c>
      <c r="V77" s="514">
        <v>0</v>
      </c>
      <c r="W77" s="514">
        <v>0</v>
      </c>
      <c r="X77" s="514">
        <v>0</v>
      </c>
      <c r="Y77" s="514">
        <v>0</v>
      </c>
      <c r="Z77" s="508"/>
      <c r="AA77" s="515"/>
      <c r="AB77" s="515"/>
      <c r="AC77" s="515"/>
      <c r="AD77" s="515"/>
      <c r="AE77" s="515"/>
      <c r="AF77" s="515"/>
      <c r="AG77" s="516" t="s">
        <v>23</v>
      </c>
      <c r="AH77" s="516"/>
      <c r="AI77" s="516">
        <v>3</v>
      </c>
      <c r="AJ77" s="516">
        <v>3</v>
      </c>
      <c r="AK77" s="517">
        <v>0.5</v>
      </c>
      <c r="AL77" s="517">
        <v>0.5</v>
      </c>
    </row>
    <row r="78" spans="1:41" customFormat="1" ht="13" customHeight="1" x14ac:dyDescent="0.15">
      <c r="B78" s="533">
        <v>44896</v>
      </c>
      <c r="C78" s="469" t="s">
        <v>13</v>
      </c>
      <c r="D78" s="430" t="s">
        <v>938</v>
      </c>
      <c r="E78" s="351">
        <v>44927</v>
      </c>
      <c r="F78" s="430" t="s">
        <v>1028</v>
      </c>
      <c r="G78" s="508" t="s">
        <v>16</v>
      </c>
      <c r="H78" s="514">
        <v>82.999999999999986</v>
      </c>
      <c r="I78" s="470" t="s">
        <v>405</v>
      </c>
      <c r="J78" s="567">
        <v>1800</v>
      </c>
      <c r="K78" s="567">
        <v>4800</v>
      </c>
      <c r="L78" s="567">
        <v>4800</v>
      </c>
      <c r="M78" s="567">
        <v>4800</v>
      </c>
      <c r="N78" s="508"/>
      <c r="O78" s="514">
        <v>5.1999999999999993</v>
      </c>
      <c r="P78" s="514">
        <v>4.5999999999999996</v>
      </c>
      <c r="Q78" s="514">
        <v>0</v>
      </c>
      <c r="R78" s="514">
        <v>0</v>
      </c>
      <c r="S78" s="514">
        <v>3.9</v>
      </c>
      <c r="T78" s="361"/>
      <c r="U78" s="514">
        <v>5.1999999999999993</v>
      </c>
      <c r="V78" s="514">
        <v>4.5999999999999996</v>
      </c>
      <c r="W78" s="514">
        <v>0</v>
      </c>
      <c r="X78" s="514">
        <v>0</v>
      </c>
      <c r="Y78" s="514">
        <v>3.9</v>
      </c>
      <c r="Z78" s="355"/>
      <c r="AA78" s="555"/>
      <c r="AB78" s="515"/>
      <c r="AC78" s="515"/>
      <c r="AD78" s="515"/>
      <c r="AE78" s="515"/>
      <c r="AF78" s="515"/>
      <c r="AG78" s="472" t="s">
        <v>1008</v>
      </c>
      <c r="AH78" s="516"/>
      <c r="AI78" s="516">
        <v>3</v>
      </c>
      <c r="AJ78" s="516">
        <v>3</v>
      </c>
      <c r="AK78" s="517">
        <v>0.5</v>
      </c>
      <c r="AL78" s="517">
        <v>0.5</v>
      </c>
      <c r="AM78" s="432"/>
    </row>
    <row r="79" spans="1:41" customFormat="1" ht="13" customHeight="1" x14ac:dyDescent="0.15">
      <c r="B79" s="548">
        <v>44939</v>
      </c>
      <c r="C79" s="469" t="s">
        <v>13</v>
      </c>
      <c r="D79" s="430" t="s">
        <v>938</v>
      </c>
      <c r="E79" s="351">
        <v>44958</v>
      </c>
      <c r="F79" s="508" t="s">
        <v>1207</v>
      </c>
      <c r="G79" s="508" t="s">
        <v>16</v>
      </c>
      <c r="H79" s="514">
        <v>89.999999999999986</v>
      </c>
      <c r="I79" s="470" t="s">
        <v>405</v>
      </c>
      <c r="J79" s="508">
        <v>1645</v>
      </c>
      <c r="K79" s="508">
        <v>3000</v>
      </c>
      <c r="L79" s="508">
        <v>3000</v>
      </c>
      <c r="M79" s="508">
        <v>3000</v>
      </c>
      <c r="N79" s="508"/>
      <c r="O79" s="514">
        <v>4.2</v>
      </c>
      <c r="P79" s="514">
        <v>4</v>
      </c>
      <c r="Q79" s="514">
        <v>0</v>
      </c>
      <c r="R79" s="514">
        <v>0</v>
      </c>
      <c r="S79" s="514">
        <v>3.1</v>
      </c>
      <c r="T79" s="361"/>
      <c r="U79" s="514">
        <v>4.2</v>
      </c>
      <c r="V79" s="514">
        <v>4</v>
      </c>
      <c r="W79" s="514">
        <v>0</v>
      </c>
      <c r="X79" s="514">
        <v>0</v>
      </c>
      <c r="Y79" s="514">
        <v>3.1</v>
      </c>
      <c r="Z79" s="508"/>
      <c r="AA79" s="515"/>
      <c r="AB79" s="515"/>
      <c r="AC79" s="515"/>
      <c r="AD79" s="515"/>
      <c r="AE79" s="515"/>
      <c r="AF79" s="515"/>
      <c r="AG79" s="516" t="s">
        <v>23</v>
      </c>
      <c r="AH79" s="516"/>
      <c r="AI79" s="516">
        <v>3</v>
      </c>
      <c r="AJ79" s="516">
        <v>3</v>
      </c>
      <c r="AK79" s="517">
        <v>0.5</v>
      </c>
      <c r="AL79" s="517">
        <v>0.5</v>
      </c>
      <c r="AM79" s="432"/>
    </row>
    <row r="80" spans="1:41" customFormat="1" ht="13" customHeight="1" x14ac:dyDescent="0.15">
      <c r="B80" s="548">
        <v>44939</v>
      </c>
      <c r="C80" s="469" t="s">
        <v>13</v>
      </c>
      <c r="D80" s="430" t="s">
        <v>938</v>
      </c>
      <c r="E80" s="351">
        <v>44958</v>
      </c>
      <c r="F80" s="430" t="s">
        <v>1171</v>
      </c>
      <c r="G80" s="508" t="s">
        <v>16</v>
      </c>
      <c r="H80" s="514">
        <v>109.99999999999999</v>
      </c>
      <c r="I80" s="470" t="s">
        <v>405</v>
      </c>
      <c r="J80" s="508">
        <v>1645</v>
      </c>
      <c r="K80" s="508">
        <v>3000</v>
      </c>
      <c r="L80" s="508">
        <v>3000</v>
      </c>
      <c r="M80" s="508">
        <v>3000</v>
      </c>
      <c r="N80" s="508"/>
      <c r="O80" s="514">
        <v>3.7999999999999994</v>
      </c>
      <c r="P80" s="514">
        <v>3.69</v>
      </c>
      <c r="Q80" s="514">
        <v>0</v>
      </c>
      <c r="R80" s="514">
        <v>0</v>
      </c>
      <c r="S80" s="514">
        <v>3.6399999999999992</v>
      </c>
      <c r="T80" s="361"/>
      <c r="U80" s="514">
        <v>3.7999999999999994</v>
      </c>
      <c r="V80" s="514">
        <v>3.69</v>
      </c>
      <c r="W80" s="514">
        <v>0</v>
      </c>
      <c r="X80" s="514">
        <v>0</v>
      </c>
      <c r="Y80" s="514">
        <v>3.6399999999999992</v>
      </c>
      <c r="Z80" s="508"/>
      <c r="AA80" s="515"/>
      <c r="AB80" s="515"/>
      <c r="AC80" s="515"/>
      <c r="AD80" s="515"/>
      <c r="AE80" s="515"/>
      <c r="AF80" s="515"/>
      <c r="AG80" s="516" t="s">
        <v>23</v>
      </c>
      <c r="AH80" s="516"/>
      <c r="AI80" s="516">
        <v>3</v>
      </c>
      <c r="AJ80" s="516">
        <v>3</v>
      </c>
      <c r="AK80" s="517">
        <v>0.5</v>
      </c>
      <c r="AL80" s="517">
        <v>0.5</v>
      </c>
      <c r="AM80" s="432"/>
    </row>
    <row r="81" spans="1:42" customFormat="1" ht="13" customHeight="1" x14ac:dyDescent="0.2">
      <c r="A81" s="568" t="s">
        <v>1240</v>
      </c>
      <c r="B81" s="533">
        <v>44896</v>
      </c>
      <c r="C81" s="469" t="s">
        <v>13</v>
      </c>
      <c r="D81" s="430" t="s">
        <v>938</v>
      </c>
      <c r="E81" s="351">
        <v>44927</v>
      </c>
      <c r="F81" s="430" t="s">
        <v>1241</v>
      </c>
      <c r="G81" s="508" t="s">
        <v>16</v>
      </c>
      <c r="H81" s="514">
        <v>104.99999999999999</v>
      </c>
      <c r="I81" s="470" t="s">
        <v>405</v>
      </c>
      <c r="J81" s="535">
        <v>3000</v>
      </c>
      <c r="K81" s="541">
        <v>3000</v>
      </c>
      <c r="L81" s="541">
        <v>3000</v>
      </c>
      <c r="M81" s="541">
        <v>3000</v>
      </c>
      <c r="N81" s="508"/>
      <c r="O81" s="514">
        <v>5.4</v>
      </c>
      <c r="P81" s="514">
        <v>0</v>
      </c>
      <c r="Q81" s="514">
        <v>0</v>
      </c>
      <c r="R81" s="514">
        <v>0</v>
      </c>
      <c r="S81" s="514">
        <v>4.6999999999999993</v>
      </c>
      <c r="T81" s="361"/>
      <c r="U81" s="514">
        <v>5.4</v>
      </c>
      <c r="V81" s="514">
        <v>0</v>
      </c>
      <c r="W81" s="514">
        <v>0</v>
      </c>
      <c r="X81" s="514">
        <v>0</v>
      </c>
      <c r="Y81" s="514">
        <v>4.6999999999999993</v>
      </c>
      <c r="Z81" s="355"/>
      <c r="AA81" s="355"/>
      <c r="AB81" s="508"/>
      <c r="AC81" s="508"/>
      <c r="AD81" s="508"/>
      <c r="AE81" s="508"/>
      <c r="AF81" s="508"/>
      <c r="AG81" s="516" t="s">
        <v>23</v>
      </c>
      <c r="AH81" s="516"/>
      <c r="AI81" s="516">
        <v>3</v>
      </c>
      <c r="AJ81" s="516">
        <v>3</v>
      </c>
      <c r="AK81" s="517">
        <v>0.5</v>
      </c>
      <c r="AL81" s="517">
        <v>0.5</v>
      </c>
      <c r="AM81" s="432"/>
    </row>
    <row r="82" spans="1:42" ht="13" customHeight="1" x14ac:dyDescent="0.2">
      <c r="A82"/>
      <c r="B82" s="533">
        <v>44896</v>
      </c>
      <c r="C82" s="510" t="s">
        <v>403</v>
      </c>
      <c r="D82" s="430" t="s">
        <v>941</v>
      </c>
      <c r="E82" s="511">
        <v>44927</v>
      </c>
      <c r="F82" s="512" t="s">
        <v>872</v>
      </c>
      <c r="G82" s="508" t="s">
        <v>1172</v>
      </c>
      <c r="H82" s="514">
        <v>107.73999999999998</v>
      </c>
      <c r="I82" s="513" t="s">
        <v>405</v>
      </c>
      <c r="J82" s="535">
        <v>6000</v>
      </c>
      <c r="K82" s="535">
        <v>12000</v>
      </c>
      <c r="L82" s="535">
        <v>84000</v>
      </c>
      <c r="M82" s="535">
        <v>84000</v>
      </c>
      <c r="N82" s="508"/>
      <c r="O82" s="514">
        <v>3.13</v>
      </c>
      <c r="P82" s="514">
        <v>3.03</v>
      </c>
      <c r="Q82" s="514">
        <v>2.2599999999999998</v>
      </c>
      <c r="R82" s="514">
        <v>0</v>
      </c>
      <c r="S82" s="514">
        <v>2.13</v>
      </c>
      <c r="T82" s="534"/>
      <c r="U82" s="514">
        <v>2.9</v>
      </c>
      <c r="V82" s="514">
        <v>2.3899999999999997</v>
      </c>
      <c r="W82" s="514">
        <v>2.0472727272727269</v>
      </c>
      <c r="X82" s="514">
        <v>0</v>
      </c>
      <c r="Y82" s="514">
        <v>1.4181818181818182</v>
      </c>
      <c r="Z82" s="534"/>
      <c r="AA82" s="534"/>
      <c r="AB82" s="534"/>
      <c r="AC82" s="534"/>
      <c r="AD82" s="534"/>
      <c r="AE82" s="534"/>
      <c r="AF82" s="534"/>
      <c r="AG82" s="516" t="s">
        <v>406</v>
      </c>
      <c r="AH82" s="516" t="s">
        <v>407</v>
      </c>
      <c r="AI82" s="516">
        <v>2</v>
      </c>
      <c r="AJ82" s="516">
        <v>4</v>
      </c>
      <c r="AK82" s="537">
        <v>0.33329999999999999</v>
      </c>
      <c r="AL82" s="537">
        <v>0.66659999999999997</v>
      </c>
    </row>
    <row r="83" spans="1:42" ht="13" customHeight="1" x14ac:dyDescent="0.15">
      <c r="A83"/>
      <c r="B83" s="533">
        <v>44896</v>
      </c>
      <c r="C83" s="510" t="s">
        <v>13</v>
      </c>
      <c r="D83" s="430" t="s">
        <v>941</v>
      </c>
      <c r="E83" s="511">
        <v>44927</v>
      </c>
      <c r="F83" s="512" t="s">
        <v>20</v>
      </c>
      <c r="G83" s="508" t="s">
        <v>16</v>
      </c>
      <c r="H83" s="514">
        <v>81.3</v>
      </c>
      <c r="I83" s="513" t="s">
        <v>913</v>
      </c>
      <c r="J83" s="518">
        <v>6000</v>
      </c>
      <c r="K83" s="518">
        <v>6000</v>
      </c>
      <c r="L83" s="518">
        <v>6000</v>
      </c>
      <c r="M83" s="518">
        <v>6000</v>
      </c>
      <c r="N83" s="508"/>
      <c r="O83" s="514">
        <v>3.4272727272727268</v>
      </c>
      <c r="P83" s="514">
        <v>0</v>
      </c>
      <c r="Q83" s="514">
        <v>0</v>
      </c>
      <c r="R83" s="514">
        <v>0</v>
      </c>
      <c r="S83" s="514">
        <v>3.127272727272727</v>
      </c>
      <c r="T83" s="529"/>
      <c r="U83" s="514">
        <v>2.9999999999999996</v>
      </c>
      <c r="V83" s="514">
        <v>0</v>
      </c>
      <c r="W83" s="514">
        <v>0</v>
      </c>
      <c r="X83" s="514">
        <v>0</v>
      </c>
      <c r="Y83" s="514">
        <v>2.4272727272727268</v>
      </c>
      <c r="Z83" s="515"/>
      <c r="AA83" s="515"/>
      <c r="AB83" s="515"/>
      <c r="AC83" s="515"/>
      <c r="AD83" s="515"/>
      <c r="AE83" s="515"/>
      <c r="AF83" s="515"/>
      <c r="AG83" s="516" t="s">
        <v>18</v>
      </c>
      <c r="AH83" s="516" t="s">
        <v>19</v>
      </c>
      <c r="AI83" s="516">
        <v>2</v>
      </c>
      <c r="AJ83" s="516">
        <v>4</v>
      </c>
      <c r="AK83" s="519">
        <v>0.33329999999999999</v>
      </c>
      <c r="AL83" s="519">
        <v>0.66659999999999997</v>
      </c>
    </row>
    <row r="84" spans="1:42" ht="13" customHeight="1" x14ac:dyDescent="0.15">
      <c r="A84"/>
      <c r="B84" s="533">
        <v>44938</v>
      </c>
      <c r="C84" s="510" t="s">
        <v>403</v>
      </c>
      <c r="D84" s="430" t="s">
        <v>941</v>
      </c>
      <c r="E84" s="511">
        <v>44936</v>
      </c>
      <c r="F84" s="512" t="s">
        <v>21</v>
      </c>
      <c r="G84" s="508" t="s">
        <v>16</v>
      </c>
      <c r="H84" s="514">
        <v>99</v>
      </c>
      <c r="I84" s="513" t="s">
        <v>913</v>
      </c>
      <c r="J84" s="508">
        <v>6000</v>
      </c>
      <c r="K84" s="508">
        <v>12000</v>
      </c>
      <c r="L84" s="508">
        <v>84000</v>
      </c>
      <c r="M84" s="508">
        <v>84000</v>
      </c>
      <c r="N84" s="508"/>
      <c r="O84" s="514">
        <v>4.418181818181818</v>
      </c>
      <c r="P84" s="514">
        <v>4.3090909090909086</v>
      </c>
      <c r="Q84" s="514">
        <v>4.1363636363636358</v>
      </c>
      <c r="R84" s="514">
        <v>0</v>
      </c>
      <c r="S84" s="514">
        <v>4.127272727272727</v>
      </c>
      <c r="T84" s="361"/>
      <c r="U84" s="514">
        <v>3.6363636363636362</v>
      </c>
      <c r="V84" s="514">
        <v>3.627272727272727</v>
      </c>
      <c r="W84" s="514">
        <v>3.5818181818181816</v>
      </c>
      <c r="X84" s="514">
        <v>0</v>
      </c>
      <c r="Y84" s="514">
        <v>3.5272727272727269</v>
      </c>
      <c r="Z84" s="508"/>
      <c r="AA84" s="508"/>
      <c r="AB84" s="508"/>
      <c r="AC84" s="508"/>
      <c r="AD84" s="508"/>
      <c r="AE84" s="515"/>
      <c r="AF84" s="515"/>
      <c r="AG84" s="516" t="s">
        <v>18</v>
      </c>
      <c r="AH84" s="516" t="s">
        <v>19</v>
      </c>
      <c r="AI84" s="516">
        <v>2</v>
      </c>
      <c r="AJ84" s="516">
        <v>4</v>
      </c>
      <c r="AK84" s="519">
        <v>0.33329999999999999</v>
      </c>
      <c r="AL84" s="519">
        <v>0.66659999999999997</v>
      </c>
    </row>
    <row r="85" spans="1:42" ht="13" customHeight="1" x14ac:dyDescent="0.2">
      <c r="A85"/>
      <c r="B85" s="533">
        <v>44896</v>
      </c>
      <c r="C85" s="510" t="s">
        <v>13</v>
      </c>
      <c r="D85" s="430" t="s">
        <v>941</v>
      </c>
      <c r="E85" s="511">
        <v>44927</v>
      </c>
      <c r="F85" s="512" t="s">
        <v>888</v>
      </c>
      <c r="G85" s="508" t="s">
        <v>1172</v>
      </c>
      <c r="H85" s="514">
        <v>123.79299999999999</v>
      </c>
      <c r="I85" s="513" t="s">
        <v>405</v>
      </c>
      <c r="J85" s="535">
        <v>6000</v>
      </c>
      <c r="K85" s="535">
        <v>12000</v>
      </c>
      <c r="L85" s="535">
        <v>84000</v>
      </c>
      <c r="M85" s="535">
        <v>84000</v>
      </c>
      <c r="N85" s="508"/>
      <c r="O85" s="514">
        <v>3.3531999999999997</v>
      </c>
      <c r="P85" s="514">
        <v>3.0764</v>
      </c>
      <c r="Q85" s="514">
        <v>2.7125999999999997</v>
      </c>
      <c r="R85" s="514">
        <v>0</v>
      </c>
      <c r="S85" s="514">
        <v>2.4300999999999995</v>
      </c>
      <c r="T85" s="514"/>
      <c r="U85" s="514">
        <v>2.7658999999999998</v>
      </c>
      <c r="V85" s="514">
        <v>2.7321999999999997</v>
      </c>
      <c r="W85" s="514">
        <v>2.6214999999999997</v>
      </c>
      <c r="X85" s="514">
        <v>0</v>
      </c>
      <c r="Y85" s="514">
        <v>2.3229999999999995</v>
      </c>
      <c r="Z85" s="514"/>
      <c r="AA85" s="514"/>
      <c r="AB85" s="514"/>
      <c r="AC85" s="514"/>
      <c r="AD85" s="514"/>
      <c r="AE85" s="534"/>
      <c r="AF85" s="534"/>
      <c r="AG85" s="516" t="s">
        <v>406</v>
      </c>
      <c r="AH85" s="516" t="s">
        <v>407</v>
      </c>
      <c r="AI85" s="516">
        <v>2</v>
      </c>
      <c r="AJ85" s="516">
        <v>4</v>
      </c>
      <c r="AK85" s="537">
        <v>0.33329999999999999</v>
      </c>
      <c r="AL85" s="537">
        <v>0.66659999999999997</v>
      </c>
      <c r="AN85"/>
    </row>
    <row r="86" spans="1:42" ht="13" customHeight="1" x14ac:dyDescent="0.15">
      <c r="A86"/>
      <c r="B86" s="533">
        <v>44896</v>
      </c>
      <c r="C86" s="469" t="s">
        <v>13</v>
      </c>
      <c r="D86" s="430" t="s">
        <v>941</v>
      </c>
      <c r="E86" s="511">
        <v>44927</v>
      </c>
      <c r="F86" s="512" t="s">
        <v>923</v>
      </c>
      <c r="G86" s="508" t="s">
        <v>16</v>
      </c>
      <c r="H86" s="514">
        <v>94.999999999999986</v>
      </c>
      <c r="I86" s="513" t="s">
        <v>913</v>
      </c>
      <c r="J86" s="508">
        <v>6000</v>
      </c>
      <c r="K86" s="508">
        <v>12000</v>
      </c>
      <c r="L86" s="508">
        <v>84000</v>
      </c>
      <c r="M86" s="508">
        <v>84000</v>
      </c>
      <c r="N86" s="508"/>
      <c r="O86" s="514">
        <v>2.57</v>
      </c>
      <c r="P86" s="514">
        <v>2.4699999999999998</v>
      </c>
      <c r="Q86" s="514">
        <v>2.2799999999999998</v>
      </c>
      <c r="R86" s="514">
        <v>0</v>
      </c>
      <c r="S86" s="514">
        <v>2.1899999999999995</v>
      </c>
      <c r="T86" s="361"/>
      <c r="U86" s="514">
        <v>2.4699999999999998</v>
      </c>
      <c r="V86" s="514">
        <v>2.38</v>
      </c>
      <c r="W86" s="514">
        <v>2.1999999999999997</v>
      </c>
      <c r="X86" s="514">
        <v>0</v>
      </c>
      <c r="Y86" s="514">
        <v>2.15</v>
      </c>
      <c r="Z86" s="508"/>
      <c r="AA86" s="508"/>
      <c r="AB86" s="508"/>
      <c r="AC86" s="508"/>
      <c r="AD86" s="508"/>
      <c r="AE86" s="515"/>
      <c r="AF86" s="515"/>
      <c r="AG86" s="516" t="s">
        <v>18</v>
      </c>
      <c r="AH86" s="516" t="s">
        <v>19</v>
      </c>
      <c r="AI86" s="516">
        <v>2</v>
      </c>
      <c r="AJ86" s="516">
        <v>4</v>
      </c>
      <c r="AK86" s="519">
        <v>0.33329999999999999</v>
      </c>
      <c r="AL86" s="519">
        <v>0.66659999999999997</v>
      </c>
    </row>
    <row r="87" spans="1:42" ht="13" customHeight="1" x14ac:dyDescent="0.2">
      <c r="A87"/>
      <c r="B87" s="533">
        <v>44896</v>
      </c>
      <c r="C87" s="469" t="s">
        <v>13</v>
      </c>
      <c r="D87" s="430" t="s">
        <v>941</v>
      </c>
      <c r="E87" s="511">
        <v>44927</v>
      </c>
      <c r="F87" s="508" t="s">
        <v>889</v>
      </c>
      <c r="G87" s="508" t="s">
        <v>1172</v>
      </c>
      <c r="H87" s="514">
        <v>122.49999999999999</v>
      </c>
      <c r="I87" s="513" t="s">
        <v>405</v>
      </c>
      <c r="J87" s="535">
        <v>6000</v>
      </c>
      <c r="K87" s="535">
        <v>12000</v>
      </c>
      <c r="L87" s="535">
        <v>84000</v>
      </c>
      <c r="M87" s="535">
        <v>84000</v>
      </c>
      <c r="N87" s="508"/>
      <c r="O87" s="514">
        <v>3.1999999999999997</v>
      </c>
      <c r="P87" s="514">
        <v>3.1</v>
      </c>
      <c r="Q87" s="514">
        <v>2.9</v>
      </c>
      <c r="R87" s="514">
        <v>0</v>
      </c>
      <c r="S87" s="514">
        <v>2.9</v>
      </c>
      <c r="T87" s="514"/>
      <c r="U87" s="514">
        <v>2.9</v>
      </c>
      <c r="V87" s="514">
        <v>2.9</v>
      </c>
      <c r="W87" s="514">
        <v>2.8</v>
      </c>
      <c r="X87" s="514">
        <v>0</v>
      </c>
      <c r="Y87" s="514">
        <v>2.8</v>
      </c>
      <c r="Z87" s="514"/>
      <c r="AA87" s="514"/>
      <c r="AB87" s="514"/>
      <c r="AC87" s="514"/>
      <c r="AD87" s="514"/>
      <c r="AE87" s="534"/>
      <c r="AF87" s="534"/>
      <c r="AG87" s="516" t="s">
        <v>406</v>
      </c>
      <c r="AH87" s="516" t="s">
        <v>407</v>
      </c>
      <c r="AI87" s="516">
        <v>2</v>
      </c>
      <c r="AJ87" s="516">
        <v>4</v>
      </c>
      <c r="AK87" s="537">
        <v>0.33329999999999999</v>
      </c>
      <c r="AL87" s="537">
        <v>0.66659999999999997</v>
      </c>
      <c r="AN87"/>
      <c r="AO87"/>
      <c r="AP87"/>
    </row>
    <row r="88" spans="1:42" ht="13" customHeight="1" x14ac:dyDescent="0.2">
      <c r="A88"/>
      <c r="B88" s="548">
        <v>44939</v>
      </c>
      <c r="C88" s="469" t="s">
        <v>13</v>
      </c>
      <c r="D88" s="430" t="s">
        <v>941</v>
      </c>
      <c r="E88" s="351">
        <v>44958</v>
      </c>
      <c r="F88" s="512" t="s">
        <v>890</v>
      </c>
      <c r="G88" s="508" t="s">
        <v>1172</v>
      </c>
      <c r="H88" s="514">
        <v>101.57272727272726</v>
      </c>
      <c r="I88" s="513"/>
      <c r="J88" s="518"/>
      <c r="K88" s="518"/>
      <c r="L88" s="518"/>
      <c r="M88" s="508"/>
      <c r="N88" s="508"/>
      <c r="O88" s="514">
        <v>2.94</v>
      </c>
      <c r="P88" s="514">
        <v>0</v>
      </c>
      <c r="Q88" s="514">
        <v>0</v>
      </c>
      <c r="R88" s="514">
        <v>0</v>
      </c>
      <c r="S88" s="514">
        <v>0</v>
      </c>
      <c r="T88" s="534"/>
      <c r="U88" s="514">
        <v>2.94</v>
      </c>
      <c r="V88" s="514">
        <v>0</v>
      </c>
      <c r="W88" s="514">
        <v>0</v>
      </c>
      <c r="X88" s="514">
        <v>0</v>
      </c>
      <c r="Y88" s="514">
        <v>0</v>
      </c>
      <c r="Z88" s="514"/>
      <c r="AA88" s="514"/>
      <c r="AB88" s="514"/>
      <c r="AC88" s="514"/>
      <c r="AD88" s="514"/>
      <c r="AE88" s="534"/>
      <c r="AF88" s="534"/>
      <c r="AG88" s="516" t="s">
        <v>1008</v>
      </c>
      <c r="AH88" s="516"/>
      <c r="AI88" s="516">
        <v>3</v>
      </c>
      <c r="AJ88" s="516">
        <v>3</v>
      </c>
      <c r="AK88" s="536">
        <v>0.5</v>
      </c>
      <c r="AL88" s="536">
        <v>0.5</v>
      </c>
      <c r="AN88"/>
      <c r="AO88"/>
      <c r="AP88"/>
    </row>
    <row r="89" spans="1:42" ht="13" customHeight="1" x14ac:dyDescent="0.15">
      <c r="A89"/>
      <c r="B89" s="533">
        <v>44896</v>
      </c>
      <c r="C89" s="510" t="s">
        <v>13</v>
      </c>
      <c r="D89" s="430" t="s">
        <v>941</v>
      </c>
      <c r="E89" s="511">
        <v>44927</v>
      </c>
      <c r="F89" s="512" t="s">
        <v>925</v>
      </c>
      <c r="G89" s="508" t="s">
        <v>16</v>
      </c>
      <c r="H89" s="514">
        <v>91.7</v>
      </c>
      <c r="I89" s="513" t="s">
        <v>913</v>
      </c>
      <c r="J89" s="518">
        <v>6000</v>
      </c>
      <c r="K89" s="518">
        <v>12000</v>
      </c>
      <c r="L89" s="518">
        <v>84000</v>
      </c>
      <c r="M89" s="518">
        <v>84000</v>
      </c>
      <c r="N89" s="508"/>
      <c r="O89" s="514">
        <v>2.8</v>
      </c>
      <c r="P89" s="514">
        <v>2.7499999999999996</v>
      </c>
      <c r="Q89" s="514">
        <v>2.5999999999999996</v>
      </c>
      <c r="R89" s="514">
        <v>0</v>
      </c>
      <c r="S89" s="514">
        <v>2.5499999999999998</v>
      </c>
      <c r="T89" s="361"/>
      <c r="U89" s="514">
        <v>2.7</v>
      </c>
      <c r="V89" s="514">
        <v>2.65</v>
      </c>
      <c r="W89" s="514">
        <v>2.5499999999999998</v>
      </c>
      <c r="X89" s="514">
        <v>0</v>
      </c>
      <c r="Y89" s="514">
        <v>2.5</v>
      </c>
      <c r="Z89" s="508"/>
      <c r="AA89" s="508"/>
      <c r="AB89" s="508"/>
      <c r="AC89" s="508"/>
      <c r="AD89" s="508"/>
      <c r="AE89" s="515"/>
      <c r="AF89" s="515"/>
      <c r="AG89" s="516" t="s">
        <v>18</v>
      </c>
      <c r="AH89" s="516" t="s">
        <v>19</v>
      </c>
      <c r="AI89" s="516">
        <v>2</v>
      </c>
      <c r="AJ89" s="516">
        <v>4</v>
      </c>
      <c r="AK89" s="519">
        <v>0.33329999999999999</v>
      </c>
      <c r="AL89" s="519">
        <v>0.66659999999999997</v>
      </c>
    </row>
    <row r="90" spans="1:42" ht="13" customHeight="1" x14ac:dyDescent="0.2">
      <c r="A90"/>
      <c r="B90" s="569">
        <v>44938</v>
      </c>
      <c r="C90" s="469" t="s">
        <v>13</v>
      </c>
      <c r="D90" s="430" t="s">
        <v>941</v>
      </c>
      <c r="E90" s="351">
        <v>44743</v>
      </c>
      <c r="F90" s="512" t="s">
        <v>404</v>
      </c>
      <c r="G90" s="508" t="s">
        <v>1172</v>
      </c>
      <c r="H90" s="514">
        <v>87.654545454545456</v>
      </c>
      <c r="I90" s="513" t="s">
        <v>405</v>
      </c>
      <c r="J90" s="535">
        <v>6000</v>
      </c>
      <c r="K90" s="535">
        <v>12000</v>
      </c>
      <c r="L90" s="535">
        <v>84000</v>
      </c>
      <c r="M90" s="535">
        <v>84000</v>
      </c>
      <c r="N90" s="508"/>
      <c r="O90" s="514">
        <v>2.9363636363636361</v>
      </c>
      <c r="P90" s="514">
        <v>2.9</v>
      </c>
      <c r="Q90" s="514">
        <v>2.2999999999999998</v>
      </c>
      <c r="R90" s="514">
        <v>0</v>
      </c>
      <c r="S90" s="514">
        <v>2.2909090909090906</v>
      </c>
      <c r="T90" s="514"/>
      <c r="U90" s="514">
        <v>2.4</v>
      </c>
      <c r="V90" s="514">
        <v>2.3545454545454541</v>
      </c>
      <c r="W90" s="514">
        <v>2.2181818181818178</v>
      </c>
      <c r="X90" s="514">
        <v>0</v>
      </c>
      <c r="Y90" s="514">
        <v>2.0636363636363635</v>
      </c>
      <c r="Z90" s="514"/>
      <c r="AA90" s="514"/>
      <c r="AB90" s="514"/>
      <c r="AC90" s="514"/>
      <c r="AD90" s="514"/>
      <c r="AE90" s="534"/>
      <c r="AF90" s="534"/>
      <c r="AG90" s="516" t="s">
        <v>406</v>
      </c>
      <c r="AH90" s="516" t="s">
        <v>407</v>
      </c>
      <c r="AI90" s="516">
        <v>2</v>
      </c>
      <c r="AJ90" s="516">
        <v>4</v>
      </c>
      <c r="AK90" s="537">
        <v>0.33329999999999999</v>
      </c>
      <c r="AL90" s="537">
        <v>0.66659999999999997</v>
      </c>
      <c r="AN90"/>
    </row>
    <row r="91" spans="1:42" ht="13" customHeight="1" x14ac:dyDescent="0.15">
      <c r="A91"/>
      <c r="B91" s="569">
        <v>44938</v>
      </c>
      <c r="C91" s="469" t="s">
        <v>13</v>
      </c>
      <c r="D91" s="430" t="s">
        <v>941</v>
      </c>
      <c r="E91" s="351">
        <v>44760</v>
      </c>
      <c r="F91" s="512" t="s">
        <v>2</v>
      </c>
      <c r="G91" s="508" t="s">
        <v>16</v>
      </c>
      <c r="H91" s="514">
        <v>104.99999999999999</v>
      </c>
      <c r="I91" s="513" t="s">
        <v>405</v>
      </c>
      <c r="J91" s="508">
        <v>6000</v>
      </c>
      <c r="K91" s="508">
        <v>6000</v>
      </c>
      <c r="L91" s="508">
        <v>6000</v>
      </c>
      <c r="M91" s="508">
        <v>6000</v>
      </c>
      <c r="N91" s="508"/>
      <c r="O91" s="514">
        <v>4.8999999999999995</v>
      </c>
      <c r="P91" s="514">
        <v>0</v>
      </c>
      <c r="Q91" s="514">
        <v>0</v>
      </c>
      <c r="R91" s="514">
        <v>0</v>
      </c>
      <c r="S91" s="514">
        <v>4.8999999999999995</v>
      </c>
      <c r="T91" s="361"/>
      <c r="U91" s="514">
        <v>4.8999999999999995</v>
      </c>
      <c r="V91" s="514">
        <v>0</v>
      </c>
      <c r="W91" s="514">
        <v>0</v>
      </c>
      <c r="X91" s="514">
        <v>0</v>
      </c>
      <c r="Y91" s="514">
        <v>4.8999999999999995</v>
      </c>
      <c r="Z91" s="508"/>
      <c r="AA91" s="508"/>
      <c r="AB91" s="508"/>
      <c r="AC91" s="508"/>
      <c r="AD91" s="508"/>
      <c r="AE91" s="515"/>
      <c r="AF91" s="515"/>
      <c r="AG91" s="516" t="s">
        <v>18</v>
      </c>
      <c r="AH91" s="516" t="s">
        <v>19</v>
      </c>
      <c r="AI91" s="516">
        <v>2</v>
      </c>
      <c r="AJ91" s="516">
        <v>4</v>
      </c>
      <c r="AK91" s="519">
        <v>0.33329999999999999</v>
      </c>
      <c r="AL91" s="519">
        <v>0.66659999999999997</v>
      </c>
    </row>
    <row r="92" spans="1:42" ht="13" customHeight="1" x14ac:dyDescent="0.15">
      <c r="A92"/>
      <c r="B92" s="533">
        <v>44938</v>
      </c>
      <c r="C92" s="469" t="s">
        <v>13</v>
      </c>
      <c r="D92" s="430" t="s">
        <v>941</v>
      </c>
      <c r="E92" s="351">
        <v>44927</v>
      </c>
      <c r="F92" s="508" t="s">
        <v>4</v>
      </c>
      <c r="G92" s="508" t="s">
        <v>16</v>
      </c>
      <c r="H92" s="514">
        <v>102.90909090909091</v>
      </c>
      <c r="I92" s="513"/>
      <c r="J92" s="508"/>
      <c r="K92" s="508"/>
      <c r="L92" s="508"/>
      <c r="M92" s="508"/>
      <c r="N92" s="508"/>
      <c r="O92" s="514">
        <v>1.6272727272727272</v>
      </c>
      <c r="P92" s="514">
        <v>0</v>
      </c>
      <c r="Q92" s="514">
        <v>0</v>
      </c>
      <c r="R92" s="514">
        <v>0</v>
      </c>
      <c r="S92" s="514">
        <v>0</v>
      </c>
      <c r="T92" s="361"/>
      <c r="U92" s="514">
        <v>1.6272727272727272</v>
      </c>
      <c r="V92" s="514">
        <v>0</v>
      </c>
      <c r="W92" s="514">
        <v>0</v>
      </c>
      <c r="X92" s="514">
        <v>0</v>
      </c>
      <c r="Y92" s="514">
        <v>0</v>
      </c>
      <c r="Z92" s="508"/>
      <c r="AA92" s="508"/>
      <c r="AB92" s="508"/>
      <c r="AC92" s="508"/>
      <c r="AD92" s="508"/>
      <c r="AE92" s="515"/>
      <c r="AF92" s="515"/>
      <c r="AG92" s="472" t="s">
        <v>1008</v>
      </c>
      <c r="AH92" s="472"/>
      <c r="AI92" s="516">
        <v>3</v>
      </c>
      <c r="AJ92" s="516">
        <v>3</v>
      </c>
      <c r="AK92" s="517">
        <v>0.5</v>
      </c>
      <c r="AL92" s="517">
        <v>0.5</v>
      </c>
    </row>
    <row r="93" spans="1:42" ht="13" customHeight="1" x14ac:dyDescent="0.15">
      <c r="A93"/>
      <c r="B93" s="533">
        <v>44896</v>
      </c>
      <c r="C93" s="469" t="s">
        <v>13</v>
      </c>
      <c r="D93" s="430" t="s">
        <v>941</v>
      </c>
      <c r="E93" s="351">
        <v>44927</v>
      </c>
      <c r="F93" s="430" t="s">
        <v>1028</v>
      </c>
      <c r="G93" s="508" t="s">
        <v>16</v>
      </c>
      <c r="H93" s="514">
        <v>97</v>
      </c>
      <c r="I93" s="470" t="s">
        <v>405</v>
      </c>
      <c r="J93" s="508">
        <v>6000</v>
      </c>
      <c r="K93" s="567">
        <v>13500</v>
      </c>
      <c r="L93" s="567">
        <v>13500</v>
      </c>
      <c r="M93" s="567">
        <v>13500</v>
      </c>
      <c r="N93" s="508"/>
      <c r="O93" s="514">
        <v>3.7999999999999994</v>
      </c>
      <c r="P93" s="514">
        <v>3.5999999999999996</v>
      </c>
      <c r="Q93" s="514">
        <v>0</v>
      </c>
      <c r="R93" s="514">
        <v>0</v>
      </c>
      <c r="S93" s="514">
        <v>2.9999999999999996</v>
      </c>
      <c r="T93" s="361"/>
      <c r="U93" s="514">
        <v>3.7999999999999994</v>
      </c>
      <c r="V93" s="514">
        <v>3.5999999999999996</v>
      </c>
      <c r="W93" s="514">
        <v>0</v>
      </c>
      <c r="X93" s="514">
        <v>0</v>
      </c>
      <c r="Y93" s="514">
        <v>2.9999999999999996</v>
      </c>
      <c r="Z93" s="355"/>
      <c r="AA93" s="355"/>
      <c r="AB93" s="508"/>
      <c r="AC93" s="508"/>
      <c r="AD93" s="508"/>
      <c r="AE93" s="515"/>
      <c r="AF93" s="515"/>
      <c r="AG93" s="472" t="s">
        <v>1008</v>
      </c>
      <c r="AH93" s="472"/>
      <c r="AI93" s="516">
        <v>3</v>
      </c>
      <c r="AJ93" s="516">
        <v>3</v>
      </c>
      <c r="AK93" s="517">
        <v>0.5</v>
      </c>
      <c r="AL93" s="517">
        <v>0.5</v>
      </c>
    </row>
    <row r="94" spans="1:42" ht="13" customHeight="1" x14ac:dyDescent="0.2">
      <c r="A94"/>
      <c r="B94" s="548">
        <v>44939</v>
      </c>
      <c r="C94" s="469" t="s">
        <v>13</v>
      </c>
      <c r="D94" s="430" t="s">
        <v>941</v>
      </c>
      <c r="E94" s="351">
        <v>44958</v>
      </c>
      <c r="F94" s="430" t="s">
        <v>1171</v>
      </c>
      <c r="G94" s="508" t="s">
        <v>16</v>
      </c>
      <c r="H94" s="514">
        <v>126.99999999999999</v>
      </c>
      <c r="I94" s="470" t="s">
        <v>405</v>
      </c>
      <c r="J94" s="508">
        <v>6000</v>
      </c>
      <c r="K94" s="508">
        <v>12000</v>
      </c>
      <c r="L94" s="535">
        <v>84000</v>
      </c>
      <c r="M94" s="535">
        <v>84000</v>
      </c>
      <c r="N94" s="508"/>
      <c r="O94" s="514">
        <v>3.7</v>
      </c>
      <c r="P94" s="514">
        <v>3.5999999999999996</v>
      </c>
      <c r="Q94" s="514">
        <v>3.5</v>
      </c>
      <c r="R94" s="514">
        <v>0</v>
      </c>
      <c r="S94" s="514">
        <v>2.9999999999999996</v>
      </c>
      <c r="T94" s="529"/>
      <c r="U94" s="514">
        <v>3.5599999999999996</v>
      </c>
      <c r="V94" s="514">
        <v>3.4</v>
      </c>
      <c r="W94" s="514">
        <v>2.9999999999999996</v>
      </c>
      <c r="X94" s="514">
        <v>0</v>
      </c>
      <c r="Y94" s="514">
        <v>2.7</v>
      </c>
      <c r="Z94" s="555"/>
      <c r="AA94" s="555"/>
      <c r="AB94" s="515"/>
      <c r="AC94" s="515"/>
      <c r="AD94" s="515"/>
      <c r="AE94" s="515"/>
      <c r="AF94" s="515"/>
      <c r="AG94" s="356" t="s">
        <v>406</v>
      </c>
      <c r="AH94" s="356" t="s">
        <v>407</v>
      </c>
      <c r="AI94" s="516">
        <v>2</v>
      </c>
      <c r="AJ94" s="516">
        <v>4</v>
      </c>
      <c r="AK94" s="537">
        <v>0.33329999999999999</v>
      </c>
      <c r="AL94" s="537">
        <v>0.66659999999999997</v>
      </c>
    </row>
    <row r="95" spans="1:42" ht="13" customHeight="1" x14ac:dyDescent="0.2">
      <c r="A95" s="568" t="s">
        <v>1240</v>
      </c>
      <c r="B95" s="533">
        <v>44896</v>
      </c>
      <c r="C95" s="469" t="s">
        <v>13</v>
      </c>
      <c r="D95" s="430" t="s">
        <v>941</v>
      </c>
      <c r="E95" s="351">
        <v>44927</v>
      </c>
      <c r="F95" s="430" t="s">
        <v>1241</v>
      </c>
      <c r="G95" s="508" t="s">
        <v>16</v>
      </c>
      <c r="H95" s="514">
        <v>104.99999999999999</v>
      </c>
      <c r="I95" s="470" t="s">
        <v>405</v>
      </c>
      <c r="J95" s="535">
        <v>18000</v>
      </c>
      <c r="K95" s="535">
        <v>18000</v>
      </c>
      <c r="L95" s="535">
        <v>18000</v>
      </c>
      <c r="M95" s="535">
        <v>18000</v>
      </c>
      <c r="N95" s="508"/>
      <c r="O95" s="514">
        <v>5.0999999999999996</v>
      </c>
      <c r="P95" s="514">
        <v>0</v>
      </c>
      <c r="Q95" s="514">
        <v>0</v>
      </c>
      <c r="R95" s="514">
        <v>0</v>
      </c>
      <c r="S95" s="514">
        <v>4.5</v>
      </c>
      <c r="T95" s="361"/>
      <c r="U95" s="514">
        <v>4.4727272727272727</v>
      </c>
      <c r="V95" s="514">
        <v>0</v>
      </c>
      <c r="W95" s="514">
        <v>0</v>
      </c>
      <c r="X95" s="514">
        <v>0</v>
      </c>
      <c r="Y95" s="514">
        <v>3.3</v>
      </c>
      <c r="Z95" s="355"/>
      <c r="AA95" s="355"/>
      <c r="AB95" s="508"/>
      <c r="AC95" s="508"/>
      <c r="AD95" s="508"/>
      <c r="AE95" s="508"/>
      <c r="AF95" s="508"/>
      <c r="AG95" s="356" t="s">
        <v>406</v>
      </c>
      <c r="AH95" s="356" t="s">
        <v>407</v>
      </c>
      <c r="AI95" s="516">
        <v>2</v>
      </c>
      <c r="AJ95" s="516">
        <v>4</v>
      </c>
      <c r="AK95" s="537">
        <v>0.33329999999999999</v>
      </c>
      <c r="AL95" s="537">
        <v>0.66659999999999997</v>
      </c>
    </row>
    <row r="96" spans="1:42" ht="13" customHeight="1" x14ac:dyDescent="0.2">
      <c r="A96"/>
      <c r="B96" s="533">
        <v>44896</v>
      </c>
      <c r="C96" s="510" t="s">
        <v>403</v>
      </c>
      <c r="D96" s="430" t="s">
        <v>943</v>
      </c>
      <c r="E96" s="351">
        <v>44927</v>
      </c>
      <c r="F96" s="512" t="s">
        <v>872</v>
      </c>
      <c r="G96" s="508" t="s">
        <v>1172</v>
      </c>
      <c r="H96" s="514">
        <v>107.55999999999999</v>
      </c>
      <c r="I96" s="513" t="s">
        <v>405</v>
      </c>
      <c r="J96" s="535">
        <v>6000</v>
      </c>
      <c r="K96" s="535">
        <v>12000</v>
      </c>
      <c r="L96" s="535">
        <v>84000</v>
      </c>
      <c r="M96" s="535">
        <v>84000</v>
      </c>
      <c r="N96" s="508"/>
      <c r="O96" s="514">
        <v>3.4699999999999998</v>
      </c>
      <c r="P96" s="514">
        <v>3.36</v>
      </c>
      <c r="Q96" s="514">
        <v>2.04</v>
      </c>
      <c r="R96" s="514">
        <v>0</v>
      </c>
      <c r="S96" s="514">
        <v>1.9309090909090909</v>
      </c>
      <c r="T96" s="534"/>
      <c r="U96" s="514">
        <v>3.01</v>
      </c>
      <c r="V96" s="514">
        <v>2.66</v>
      </c>
      <c r="W96" s="514">
        <v>2</v>
      </c>
      <c r="X96" s="514">
        <v>0</v>
      </c>
      <c r="Y96" s="514">
        <v>1.89</v>
      </c>
      <c r="Z96" s="534"/>
      <c r="AA96" s="534"/>
      <c r="AB96" s="534"/>
      <c r="AC96" s="534"/>
      <c r="AD96" s="534"/>
      <c r="AE96" s="534"/>
      <c r="AF96" s="534"/>
      <c r="AG96" s="516" t="s">
        <v>406</v>
      </c>
      <c r="AH96" s="516" t="s">
        <v>407</v>
      </c>
      <c r="AI96" s="516">
        <v>2</v>
      </c>
      <c r="AJ96" s="516">
        <v>4</v>
      </c>
      <c r="AK96" s="537">
        <v>0.33329999999999999</v>
      </c>
      <c r="AL96" s="537">
        <v>0.66659999999999997</v>
      </c>
    </row>
    <row r="97" spans="1:40" ht="13" customHeight="1" x14ac:dyDescent="0.15">
      <c r="A97"/>
      <c r="B97" s="533">
        <v>44896</v>
      </c>
      <c r="C97" s="510" t="s">
        <v>13</v>
      </c>
      <c r="D97" s="430" t="s">
        <v>943</v>
      </c>
      <c r="E97" s="351">
        <v>44927</v>
      </c>
      <c r="F97" s="512" t="s">
        <v>20</v>
      </c>
      <c r="G97" s="508" t="s">
        <v>16</v>
      </c>
      <c r="H97" s="514">
        <v>82.818181818181813</v>
      </c>
      <c r="I97" s="513" t="s">
        <v>913</v>
      </c>
      <c r="J97" s="518">
        <v>6000</v>
      </c>
      <c r="K97" s="518">
        <v>6000</v>
      </c>
      <c r="L97" s="518">
        <v>6000</v>
      </c>
      <c r="M97" s="518">
        <v>6000</v>
      </c>
      <c r="N97" s="508"/>
      <c r="O97" s="514">
        <v>3.6818181818181812</v>
      </c>
      <c r="P97" s="514">
        <v>0</v>
      </c>
      <c r="Q97" s="514">
        <v>0</v>
      </c>
      <c r="R97" s="514">
        <v>0</v>
      </c>
      <c r="S97" s="514">
        <v>2.8545454545454545</v>
      </c>
      <c r="T97" s="529"/>
      <c r="U97" s="514">
        <v>3.4090909090909087</v>
      </c>
      <c r="V97" s="514">
        <v>0</v>
      </c>
      <c r="W97" s="514">
        <v>0</v>
      </c>
      <c r="X97" s="514">
        <v>0</v>
      </c>
      <c r="Y97" s="514">
        <v>2.7272727272727271</v>
      </c>
      <c r="Z97" s="515"/>
      <c r="AA97" s="515"/>
      <c r="AB97" s="515"/>
      <c r="AC97" s="515"/>
      <c r="AD97" s="515"/>
      <c r="AE97" s="515"/>
      <c r="AF97" s="515"/>
      <c r="AG97" s="516" t="s">
        <v>18</v>
      </c>
      <c r="AH97" s="516" t="s">
        <v>19</v>
      </c>
      <c r="AI97" s="516">
        <v>2</v>
      </c>
      <c r="AJ97" s="516">
        <v>4</v>
      </c>
      <c r="AK97" s="519">
        <v>0.33329999999999999</v>
      </c>
      <c r="AL97" s="519">
        <v>0.66659999999999997</v>
      </c>
    </row>
    <row r="98" spans="1:40" ht="13" customHeight="1" x14ac:dyDescent="0.15">
      <c r="A98"/>
      <c r="B98" s="533">
        <v>44938</v>
      </c>
      <c r="C98" s="510" t="s">
        <v>403</v>
      </c>
      <c r="D98" s="430" t="s">
        <v>943</v>
      </c>
      <c r="E98" s="511">
        <v>44936</v>
      </c>
      <c r="F98" s="512" t="s">
        <v>21</v>
      </c>
      <c r="G98" s="508" t="s">
        <v>16</v>
      </c>
      <c r="H98" s="514">
        <v>99</v>
      </c>
      <c r="I98" s="513" t="s">
        <v>913</v>
      </c>
      <c r="J98" s="508">
        <v>6000</v>
      </c>
      <c r="K98" s="508">
        <v>12000</v>
      </c>
      <c r="L98" s="508">
        <v>84000</v>
      </c>
      <c r="M98" s="508">
        <v>84000</v>
      </c>
      <c r="N98" s="508"/>
      <c r="O98" s="514">
        <v>4.7363636363636363</v>
      </c>
      <c r="P98" s="514">
        <v>4.4727272727272727</v>
      </c>
      <c r="Q98" s="514">
        <v>4.1181818181818182</v>
      </c>
      <c r="R98" s="514">
        <v>0</v>
      </c>
      <c r="S98" s="514">
        <v>4.1181818181818182</v>
      </c>
      <c r="T98" s="361"/>
      <c r="U98" s="514">
        <v>3.7636363636363632</v>
      </c>
      <c r="V98" s="514">
        <v>3.709090909090909</v>
      </c>
      <c r="W98" s="514">
        <v>3.5909090909090908</v>
      </c>
      <c r="X98" s="514">
        <v>0</v>
      </c>
      <c r="Y98" s="514">
        <v>3.5545454545454542</v>
      </c>
      <c r="Z98" s="515"/>
      <c r="AA98" s="515"/>
      <c r="AB98" s="515"/>
      <c r="AC98" s="515"/>
      <c r="AD98" s="515"/>
      <c r="AE98" s="515"/>
      <c r="AF98" s="515"/>
      <c r="AG98" s="516" t="s">
        <v>18</v>
      </c>
      <c r="AH98" s="516" t="s">
        <v>19</v>
      </c>
      <c r="AI98" s="516">
        <v>2</v>
      </c>
      <c r="AJ98" s="516">
        <v>4</v>
      </c>
      <c r="AK98" s="519">
        <v>0.33329999999999999</v>
      </c>
      <c r="AL98" s="519">
        <v>0.66659999999999997</v>
      </c>
    </row>
    <row r="99" spans="1:40" ht="13" customHeight="1" x14ac:dyDescent="0.15">
      <c r="A99"/>
      <c r="B99" s="569">
        <v>44938</v>
      </c>
      <c r="C99" s="469" t="s">
        <v>13</v>
      </c>
      <c r="D99" s="430" t="s">
        <v>943</v>
      </c>
      <c r="E99" s="351">
        <v>44562</v>
      </c>
      <c r="F99" s="449" t="s">
        <v>1017</v>
      </c>
      <c r="G99" s="430" t="s">
        <v>16</v>
      </c>
      <c r="H99" s="514">
        <v>83.445454545454538</v>
      </c>
      <c r="I99" s="470" t="s">
        <v>913</v>
      </c>
      <c r="J99" s="471">
        <v>6000</v>
      </c>
      <c r="K99" s="471">
        <v>12000</v>
      </c>
      <c r="L99" s="471">
        <v>84000</v>
      </c>
      <c r="M99" s="471">
        <v>84000</v>
      </c>
      <c r="N99" s="430"/>
      <c r="O99" s="514">
        <v>2.4363636363636365</v>
      </c>
      <c r="P99" s="514">
        <v>2.1545454545454543</v>
      </c>
      <c r="Q99" s="514">
        <v>1.7272727272727271</v>
      </c>
      <c r="R99" s="514">
        <v>0</v>
      </c>
      <c r="S99" s="514">
        <v>1.718181818181818</v>
      </c>
      <c r="T99" s="361"/>
      <c r="U99" s="514">
        <v>1.9545454545454544</v>
      </c>
      <c r="V99" s="514">
        <v>1.9090909090909089</v>
      </c>
      <c r="W99" s="514">
        <v>1.7272727272727271</v>
      </c>
      <c r="X99" s="514">
        <v>0</v>
      </c>
      <c r="Y99" s="514">
        <v>1.6818181818181817</v>
      </c>
      <c r="Z99" s="554"/>
      <c r="AA99" s="554"/>
      <c r="AB99" s="554"/>
      <c r="AC99" s="554"/>
      <c r="AD99" s="554"/>
      <c r="AE99" s="554"/>
      <c r="AF99" s="554"/>
      <c r="AG99" s="472" t="s">
        <v>18</v>
      </c>
      <c r="AH99" s="472" t="s">
        <v>19</v>
      </c>
      <c r="AI99" s="472">
        <v>2</v>
      </c>
      <c r="AJ99" s="472">
        <v>4</v>
      </c>
      <c r="AK99" s="476">
        <v>0.33329999999999999</v>
      </c>
      <c r="AL99" s="476">
        <v>0.66659999999999997</v>
      </c>
    </row>
    <row r="100" spans="1:40" ht="13" customHeight="1" x14ac:dyDescent="0.2">
      <c r="A100"/>
      <c r="B100" s="533">
        <v>44896</v>
      </c>
      <c r="C100" s="510" t="s">
        <v>13</v>
      </c>
      <c r="D100" s="430" t="s">
        <v>943</v>
      </c>
      <c r="E100" s="351">
        <v>44927</v>
      </c>
      <c r="F100" s="512" t="s">
        <v>888</v>
      </c>
      <c r="G100" s="508" t="s">
        <v>1172</v>
      </c>
      <c r="H100" s="514">
        <v>124.717</v>
      </c>
      <c r="I100" s="513" t="s">
        <v>405</v>
      </c>
      <c r="J100" s="535">
        <v>6000</v>
      </c>
      <c r="K100" s="535">
        <v>12000</v>
      </c>
      <c r="L100" s="535">
        <v>84000</v>
      </c>
      <c r="M100" s="535">
        <v>84000</v>
      </c>
      <c r="N100" s="508"/>
      <c r="O100" s="514">
        <v>3.8314999999999997</v>
      </c>
      <c r="P100" s="514">
        <v>3.2455999999999996</v>
      </c>
      <c r="Q100" s="514">
        <v>2.5927999999999995</v>
      </c>
      <c r="R100" s="514">
        <v>0</v>
      </c>
      <c r="S100" s="514">
        <v>2.4158999999999997</v>
      </c>
      <c r="T100" s="514"/>
      <c r="U100" s="514">
        <v>2.9769999999999999</v>
      </c>
      <c r="V100" s="514">
        <v>2.8273999999999995</v>
      </c>
      <c r="W100" s="514">
        <v>2.4649000000000001</v>
      </c>
      <c r="X100" s="514">
        <v>0</v>
      </c>
      <c r="Y100" s="514">
        <v>2.3769</v>
      </c>
      <c r="Z100" s="534"/>
      <c r="AA100" s="534"/>
      <c r="AB100" s="534"/>
      <c r="AC100" s="534"/>
      <c r="AD100" s="534"/>
      <c r="AE100" s="534"/>
      <c r="AF100" s="534"/>
      <c r="AG100" s="516" t="s">
        <v>406</v>
      </c>
      <c r="AH100" s="516" t="s">
        <v>407</v>
      </c>
      <c r="AI100" s="516">
        <v>2</v>
      </c>
      <c r="AJ100" s="516">
        <v>4</v>
      </c>
      <c r="AK100" s="537">
        <v>0.33329999999999999</v>
      </c>
      <c r="AL100" s="537">
        <v>0.66659999999999997</v>
      </c>
    </row>
    <row r="101" spans="1:40" ht="13" customHeight="1" x14ac:dyDescent="0.15">
      <c r="A101"/>
      <c r="B101" s="533">
        <v>44896</v>
      </c>
      <c r="C101" s="469" t="s">
        <v>13</v>
      </c>
      <c r="D101" s="430" t="s">
        <v>943</v>
      </c>
      <c r="E101" s="351">
        <v>44927</v>
      </c>
      <c r="F101" s="512" t="s">
        <v>923</v>
      </c>
      <c r="G101" s="508" t="s">
        <v>16</v>
      </c>
      <c r="H101" s="514">
        <v>94.999999999999986</v>
      </c>
      <c r="I101" s="513" t="s">
        <v>913</v>
      </c>
      <c r="J101" s="508">
        <v>6000</v>
      </c>
      <c r="K101" s="508">
        <v>12000</v>
      </c>
      <c r="L101" s="508">
        <v>84000</v>
      </c>
      <c r="M101" s="508">
        <v>84000</v>
      </c>
      <c r="N101" s="508"/>
      <c r="O101" s="514">
        <v>2.9499999999999997</v>
      </c>
      <c r="P101" s="514">
        <v>2.66</v>
      </c>
      <c r="Q101" s="514">
        <v>2.38</v>
      </c>
      <c r="R101" s="514">
        <v>0</v>
      </c>
      <c r="S101" s="514">
        <v>2.1899999999999995</v>
      </c>
      <c r="T101" s="529"/>
      <c r="U101" s="514">
        <v>2.4699999999999998</v>
      </c>
      <c r="V101" s="514">
        <v>2.38</v>
      </c>
      <c r="W101" s="514">
        <v>2.2799999999999998</v>
      </c>
      <c r="X101" s="514">
        <v>0</v>
      </c>
      <c r="Y101" s="514">
        <v>2.1899999999999995</v>
      </c>
      <c r="Z101" s="515"/>
      <c r="AA101" s="515"/>
      <c r="AB101" s="515"/>
      <c r="AC101" s="515"/>
      <c r="AD101" s="515"/>
      <c r="AE101" s="515"/>
      <c r="AF101" s="515"/>
      <c r="AG101" s="516" t="s">
        <v>18</v>
      </c>
      <c r="AH101" s="516" t="s">
        <v>19</v>
      </c>
      <c r="AI101" s="516">
        <v>2</v>
      </c>
      <c r="AJ101" s="516">
        <v>4</v>
      </c>
      <c r="AK101" s="519">
        <v>0.33329999999999999</v>
      </c>
      <c r="AL101" s="519">
        <v>0.66659999999999997</v>
      </c>
    </row>
    <row r="102" spans="1:40" ht="13" customHeight="1" x14ac:dyDescent="0.2">
      <c r="A102"/>
      <c r="B102" s="533">
        <v>44896</v>
      </c>
      <c r="C102" s="469" t="s">
        <v>13</v>
      </c>
      <c r="D102" s="430" t="s">
        <v>943</v>
      </c>
      <c r="E102" s="351">
        <v>44927</v>
      </c>
      <c r="F102" s="508" t="s">
        <v>889</v>
      </c>
      <c r="G102" s="508" t="s">
        <v>1172</v>
      </c>
      <c r="H102" s="514">
        <v>122.49999999999999</v>
      </c>
      <c r="I102" s="513" t="s">
        <v>405</v>
      </c>
      <c r="J102" s="535">
        <v>6000</v>
      </c>
      <c r="K102" s="535">
        <v>12000</v>
      </c>
      <c r="L102" s="535">
        <v>84000</v>
      </c>
      <c r="M102" s="535">
        <v>84000</v>
      </c>
      <c r="N102" s="508"/>
      <c r="O102" s="514">
        <v>3.5999999999999996</v>
      </c>
      <c r="P102" s="514">
        <v>3.1999999999999997</v>
      </c>
      <c r="Q102" s="514">
        <v>2.8</v>
      </c>
      <c r="R102" s="514">
        <v>0</v>
      </c>
      <c r="S102" s="514">
        <v>2.8</v>
      </c>
      <c r="T102" s="514"/>
      <c r="U102" s="514">
        <v>2.9999999999999996</v>
      </c>
      <c r="V102" s="514">
        <v>2.9</v>
      </c>
      <c r="W102" s="514">
        <v>2.8</v>
      </c>
      <c r="X102" s="514">
        <v>0</v>
      </c>
      <c r="Y102" s="514">
        <v>2.7</v>
      </c>
      <c r="Z102" s="534"/>
      <c r="AA102" s="534"/>
      <c r="AB102" s="534"/>
      <c r="AC102" s="534"/>
      <c r="AD102" s="534"/>
      <c r="AE102" s="534"/>
      <c r="AF102" s="534"/>
      <c r="AG102" s="516" t="s">
        <v>406</v>
      </c>
      <c r="AH102" s="516" t="s">
        <v>407</v>
      </c>
      <c r="AI102" s="516">
        <v>2</v>
      </c>
      <c r="AJ102" s="516">
        <v>4</v>
      </c>
      <c r="AK102" s="537">
        <v>0.33329999999999999</v>
      </c>
      <c r="AL102" s="537">
        <v>0.66659999999999997</v>
      </c>
      <c r="AN102"/>
    </row>
    <row r="103" spans="1:40" ht="13" customHeight="1" x14ac:dyDescent="0.2">
      <c r="A103"/>
      <c r="B103" s="548">
        <v>44939</v>
      </c>
      <c r="C103" s="469" t="s">
        <v>13</v>
      </c>
      <c r="D103" s="430" t="s">
        <v>943</v>
      </c>
      <c r="E103" s="351">
        <v>44958</v>
      </c>
      <c r="F103" s="512" t="s">
        <v>890</v>
      </c>
      <c r="G103" s="508" t="s">
        <v>1172</v>
      </c>
      <c r="H103" s="514">
        <v>96.718181818181804</v>
      </c>
      <c r="I103" s="513"/>
      <c r="J103" s="436"/>
      <c r="K103" s="355"/>
      <c r="L103" s="355"/>
      <c r="M103" s="355"/>
      <c r="N103" s="508"/>
      <c r="O103" s="514">
        <v>3.1</v>
      </c>
      <c r="P103" s="514">
        <v>0</v>
      </c>
      <c r="Q103" s="514">
        <v>0</v>
      </c>
      <c r="R103" s="514">
        <v>0</v>
      </c>
      <c r="S103" s="514">
        <v>0</v>
      </c>
      <c r="T103" s="534"/>
      <c r="U103" s="514">
        <v>3.1</v>
      </c>
      <c r="V103" s="514">
        <v>0</v>
      </c>
      <c r="W103" s="514">
        <v>0</v>
      </c>
      <c r="X103" s="514">
        <v>0</v>
      </c>
      <c r="Y103" s="514">
        <v>0</v>
      </c>
      <c r="Z103" s="534"/>
      <c r="AA103" s="534"/>
      <c r="AB103" s="534"/>
      <c r="AC103" s="534"/>
      <c r="AD103" s="534"/>
      <c r="AE103" s="534"/>
      <c r="AF103" s="534"/>
      <c r="AG103" s="516" t="s">
        <v>1008</v>
      </c>
      <c r="AH103" s="516"/>
      <c r="AI103" s="516">
        <v>3</v>
      </c>
      <c r="AJ103" s="516">
        <v>3</v>
      </c>
      <c r="AK103" s="536">
        <v>0.5</v>
      </c>
      <c r="AL103" s="536">
        <v>0.5</v>
      </c>
      <c r="AN103"/>
    </row>
    <row r="104" spans="1:40" ht="13" customHeight="1" x14ac:dyDescent="0.15">
      <c r="A104"/>
      <c r="B104" s="533">
        <v>44896</v>
      </c>
      <c r="C104" s="510" t="s">
        <v>13</v>
      </c>
      <c r="D104" s="430" t="s">
        <v>943</v>
      </c>
      <c r="E104" s="351">
        <v>44927</v>
      </c>
      <c r="F104" s="512" t="s">
        <v>925</v>
      </c>
      <c r="G104" s="508" t="s">
        <v>16</v>
      </c>
      <c r="H104" s="514">
        <v>91.7</v>
      </c>
      <c r="I104" s="513" t="s">
        <v>913</v>
      </c>
      <c r="J104" s="518">
        <v>6000</v>
      </c>
      <c r="K104" s="518">
        <v>12000</v>
      </c>
      <c r="L104" s="518">
        <v>84000</v>
      </c>
      <c r="M104" s="518">
        <v>84000</v>
      </c>
      <c r="N104" s="508"/>
      <c r="O104" s="514">
        <v>3.1</v>
      </c>
      <c r="P104" s="514">
        <v>2.9</v>
      </c>
      <c r="Q104" s="514">
        <v>2.7</v>
      </c>
      <c r="R104" s="514">
        <v>0</v>
      </c>
      <c r="S104" s="514">
        <v>2.5999999999999996</v>
      </c>
      <c r="T104" s="361"/>
      <c r="U104" s="514">
        <v>2.8</v>
      </c>
      <c r="V104" s="514">
        <v>2.7</v>
      </c>
      <c r="W104" s="514">
        <v>2.5999999999999996</v>
      </c>
      <c r="X104" s="514">
        <v>0</v>
      </c>
      <c r="Y104" s="514">
        <v>2.5499999999999998</v>
      </c>
      <c r="Z104" s="515"/>
      <c r="AA104" s="515"/>
      <c r="AB104" s="515"/>
      <c r="AC104" s="515"/>
      <c r="AD104" s="515"/>
      <c r="AE104" s="515"/>
      <c r="AF104" s="515"/>
      <c r="AG104" s="516" t="s">
        <v>18</v>
      </c>
      <c r="AH104" s="516" t="s">
        <v>19</v>
      </c>
      <c r="AI104" s="516">
        <v>2</v>
      </c>
      <c r="AJ104" s="516">
        <v>4</v>
      </c>
      <c r="AK104" s="519">
        <v>0.33329999999999999</v>
      </c>
      <c r="AL104" s="519">
        <v>0.66659999999999997</v>
      </c>
    </row>
    <row r="105" spans="1:40" ht="13" customHeight="1" x14ac:dyDescent="0.2">
      <c r="A105"/>
      <c r="B105" s="569">
        <v>44938</v>
      </c>
      <c r="C105" s="469" t="s">
        <v>13</v>
      </c>
      <c r="D105" s="430" t="s">
        <v>943</v>
      </c>
      <c r="E105" s="351">
        <v>44743</v>
      </c>
      <c r="F105" s="512" t="s">
        <v>404</v>
      </c>
      <c r="G105" s="508" t="s">
        <v>1172</v>
      </c>
      <c r="H105" s="514">
        <v>87.663636363636357</v>
      </c>
      <c r="I105" s="513" t="s">
        <v>405</v>
      </c>
      <c r="J105" s="535">
        <v>6000</v>
      </c>
      <c r="K105" s="535">
        <v>12000</v>
      </c>
      <c r="L105" s="535">
        <v>84000</v>
      </c>
      <c r="M105" s="535">
        <v>84000</v>
      </c>
      <c r="N105" s="508"/>
      <c r="O105" s="514">
        <v>3.2636363636363632</v>
      </c>
      <c r="P105" s="514">
        <v>3.1999999999999997</v>
      </c>
      <c r="Q105" s="514">
        <v>2.1727272727272728</v>
      </c>
      <c r="R105" s="514">
        <v>0</v>
      </c>
      <c r="S105" s="514">
        <v>2.1181818181818182</v>
      </c>
      <c r="T105" s="514"/>
      <c r="U105" s="514">
        <v>2.4909090909090907</v>
      </c>
      <c r="V105" s="514">
        <v>2.4</v>
      </c>
      <c r="W105" s="514">
        <v>2.1545454545454543</v>
      </c>
      <c r="X105" s="514">
        <v>0</v>
      </c>
      <c r="Y105" s="514">
        <v>2.0181818181818181</v>
      </c>
      <c r="Z105" s="534"/>
      <c r="AA105" s="534"/>
      <c r="AB105" s="534"/>
      <c r="AC105" s="534"/>
      <c r="AD105" s="534"/>
      <c r="AE105" s="534"/>
      <c r="AF105" s="534"/>
      <c r="AG105" s="516" t="s">
        <v>406</v>
      </c>
      <c r="AH105" s="516" t="s">
        <v>407</v>
      </c>
      <c r="AI105" s="516">
        <v>2</v>
      </c>
      <c r="AJ105" s="516">
        <v>4</v>
      </c>
      <c r="AK105" s="537">
        <v>0.33329999999999999</v>
      </c>
      <c r="AL105" s="537">
        <v>0.66659999999999997</v>
      </c>
    </row>
    <row r="106" spans="1:40" ht="13" customHeight="1" x14ac:dyDescent="0.15">
      <c r="A106"/>
      <c r="B106" s="569">
        <v>44938</v>
      </c>
      <c r="C106" s="469" t="s">
        <v>13</v>
      </c>
      <c r="D106" s="430" t="s">
        <v>943</v>
      </c>
      <c r="E106" s="351">
        <v>44760</v>
      </c>
      <c r="F106" s="512" t="s">
        <v>2</v>
      </c>
      <c r="G106" s="508" t="s">
        <v>16</v>
      </c>
      <c r="H106" s="514">
        <v>104.99999999999999</v>
      </c>
      <c r="I106" s="513" t="s">
        <v>405</v>
      </c>
      <c r="J106" s="508">
        <v>6000</v>
      </c>
      <c r="K106" s="508">
        <v>6000</v>
      </c>
      <c r="L106" s="508">
        <v>6000</v>
      </c>
      <c r="M106" s="508">
        <v>6000</v>
      </c>
      <c r="N106" s="508"/>
      <c r="O106" s="514">
        <v>4.8999999999999995</v>
      </c>
      <c r="P106" s="514">
        <v>0</v>
      </c>
      <c r="Q106" s="514">
        <v>0</v>
      </c>
      <c r="R106" s="514">
        <v>0</v>
      </c>
      <c r="S106" s="514">
        <v>4.8999999999999995</v>
      </c>
      <c r="T106" s="361"/>
      <c r="U106" s="514">
        <v>4.8999999999999995</v>
      </c>
      <c r="V106" s="514">
        <v>0</v>
      </c>
      <c r="W106" s="514">
        <v>0</v>
      </c>
      <c r="X106" s="514">
        <v>0</v>
      </c>
      <c r="Y106" s="514">
        <v>4.8999999999999995</v>
      </c>
      <c r="Z106" s="515"/>
      <c r="AA106" s="515"/>
      <c r="AB106" s="515"/>
      <c r="AC106" s="515"/>
      <c r="AD106" s="515"/>
      <c r="AE106" s="515"/>
      <c r="AF106" s="515"/>
      <c r="AG106" s="472" t="s">
        <v>1008</v>
      </c>
      <c r="AH106" s="472"/>
      <c r="AI106" s="516">
        <v>3</v>
      </c>
      <c r="AJ106" s="516">
        <v>3</v>
      </c>
      <c r="AK106" s="517">
        <v>0.5</v>
      </c>
      <c r="AL106" s="517">
        <v>0.5</v>
      </c>
    </row>
    <row r="107" spans="1:40" ht="13" customHeight="1" x14ac:dyDescent="0.15">
      <c r="A107"/>
      <c r="B107" s="533">
        <v>44938</v>
      </c>
      <c r="C107" s="469" t="s">
        <v>13</v>
      </c>
      <c r="D107" s="430" t="s">
        <v>943</v>
      </c>
      <c r="E107" s="351">
        <v>44927</v>
      </c>
      <c r="F107" s="508" t="s">
        <v>4</v>
      </c>
      <c r="G107" s="508" t="s">
        <v>16</v>
      </c>
      <c r="H107" s="514">
        <v>102.90909090909091</v>
      </c>
      <c r="I107" s="513"/>
      <c r="J107" s="508"/>
      <c r="K107" s="508"/>
      <c r="L107" s="508"/>
      <c r="M107" s="508"/>
      <c r="N107" s="508"/>
      <c r="O107" s="514">
        <v>1.8090909090909089</v>
      </c>
      <c r="P107" s="514">
        <v>0</v>
      </c>
      <c r="Q107" s="514">
        <v>0</v>
      </c>
      <c r="R107" s="514">
        <v>0</v>
      </c>
      <c r="S107" s="514">
        <v>0</v>
      </c>
      <c r="T107" s="361"/>
      <c r="U107" s="514">
        <v>1.8090909090909089</v>
      </c>
      <c r="V107" s="514">
        <v>0</v>
      </c>
      <c r="W107" s="514">
        <v>0</v>
      </c>
      <c r="X107" s="514">
        <v>0</v>
      </c>
      <c r="Y107" s="514">
        <v>0</v>
      </c>
      <c r="Z107" s="515"/>
      <c r="AA107" s="515"/>
      <c r="AB107" s="515"/>
      <c r="AC107" s="515"/>
      <c r="AD107" s="515"/>
      <c r="AE107" s="515"/>
      <c r="AF107" s="515"/>
      <c r="AG107" s="472" t="s">
        <v>1008</v>
      </c>
      <c r="AH107" s="472"/>
      <c r="AI107" s="516">
        <v>3</v>
      </c>
      <c r="AJ107" s="516">
        <v>3</v>
      </c>
      <c r="AK107" s="517">
        <v>0.5</v>
      </c>
      <c r="AL107" s="517">
        <v>0.5</v>
      </c>
    </row>
    <row r="108" spans="1:40" ht="13" customHeight="1" x14ac:dyDescent="0.15">
      <c r="A108"/>
      <c r="B108" s="533">
        <v>44896</v>
      </c>
      <c r="C108" s="469" t="s">
        <v>13</v>
      </c>
      <c r="D108" s="430" t="s">
        <v>943</v>
      </c>
      <c r="E108" s="351">
        <v>44927</v>
      </c>
      <c r="F108" s="430" t="s">
        <v>1028</v>
      </c>
      <c r="G108" s="508" t="s">
        <v>16</v>
      </c>
      <c r="H108" s="514">
        <v>97</v>
      </c>
      <c r="I108" s="470" t="s">
        <v>405</v>
      </c>
      <c r="J108" s="508">
        <v>6000</v>
      </c>
      <c r="K108" s="567">
        <v>13500</v>
      </c>
      <c r="L108" s="567">
        <v>13500</v>
      </c>
      <c r="M108" s="567">
        <v>13500</v>
      </c>
      <c r="N108" s="508"/>
      <c r="O108" s="514">
        <v>4</v>
      </c>
      <c r="P108" s="514">
        <v>3.5</v>
      </c>
      <c r="Q108" s="514">
        <v>0</v>
      </c>
      <c r="R108" s="514">
        <v>0</v>
      </c>
      <c r="S108" s="514">
        <v>2.9999999999999996</v>
      </c>
      <c r="T108" s="361"/>
      <c r="U108" s="514">
        <v>4</v>
      </c>
      <c r="V108" s="514">
        <v>3.5</v>
      </c>
      <c r="W108" s="514">
        <v>0</v>
      </c>
      <c r="X108" s="514">
        <v>0</v>
      </c>
      <c r="Y108" s="514">
        <v>2.9999999999999996</v>
      </c>
      <c r="Z108" s="555"/>
      <c r="AA108" s="555"/>
      <c r="AB108" s="515"/>
      <c r="AC108" s="515"/>
      <c r="AD108" s="515"/>
      <c r="AE108" s="515"/>
      <c r="AF108" s="515"/>
      <c r="AG108" s="472" t="s">
        <v>1008</v>
      </c>
      <c r="AH108" s="472"/>
      <c r="AI108" s="516">
        <v>3</v>
      </c>
      <c r="AJ108" s="516">
        <v>3</v>
      </c>
      <c r="AK108" s="517">
        <v>0.5</v>
      </c>
      <c r="AL108" s="517">
        <v>0.5</v>
      </c>
    </row>
    <row r="109" spans="1:40" ht="13" customHeight="1" x14ac:dyDescent="0.2">
      <c r="A109"/>
      <c r="B109" s="548">
        <v>44939</v>
      </c>
      <c r="C109" s="469" t="s">
        <v>13</v>
      </c>
      <c r="D109" s="430" t="s">
        <v>943</v>
      </c>
      <c r="E109" s="351">
        <v>44958</v>
      </c>
      <c r="F109" s="430" t="s">
        <v>1207</v>
      </c>
      <c r="G109" s="508" t="s">
        <v>16</v>
      </c>
      <c r="H109" s="514">
        <v>94.999999999999986</v>
      </c>
      <c r="I109" s="470" t="s">
        <v>405</v>
      </c>
      <c r="J109" s="508">
        <v>6000</v>
      </c>
      <c r="K109" s="508">
        <v>12000</v>
      </c>
      <c r="L109" s="535">
        <v>84000</v>
      </c>
      <c r="M109" s="535">
        <v>84000</v>
      </c>
      <c r="N109" s="508"/>
      <c r="O109" s="514">
        <v>3.4</v>
      </c>
      <c r="P109" s="514">
        <v>3.3</v>
      </c>
      <c r="Q109" s="514">
        <v>2.7</v>
      </c>
      <c r="R109" s="514">
        <v>0</v>
      </c>
      <c r="S109" s="514">
        <v>2.5999999999999996</v>
      </c>
      <c r="T109" s="361"/>
      <c r="U109" s="514">
        <v>2.7</v>
      </c>
      <c r="V109" s="514">
        <v>2.5999999999999996</v>
      </c>
      <c r="W109" s="514">
        <v>2.5</v>
      </c>
      <c r="X109" s="514">
        <v>0</v>
      </c>
      <c r="Y109" s="514">
        <v>2.4</v>
      </c>
      <c r="Z109" s="555"/>
      <c r="AA109" s="555"/>
      <c r="AB109" s="515"/>
      <c r="AC109" s="515"/>
      <c r="AD109" s="515"/>
      <c r="AE109" s="515"/>
      <c r="AF109" s="515"/>
      <c r="AG109" s="356" t="s">
        <v>406</v>
      </c>
      <c r="AH109" s="356" t="s">
        <v>407</v>
      </c>
      <c r="AI109" s="516">
        <v>2</v>
      </c>
      <c r="AJ109" s="516">
        <v>4</v>
      </c>
      <c r="AK109" s="537">
        <v>0.33329999999999999</v>
      </c>
      <c r="AL109" s="537">
        <v>0.66659999999999997</v>
      </c>
    </row>
    <row r="110" spans="1:40" ht="13" customHeight="1" x14ac:dyDescent="0.2">
      <c r="A110"/>
      <c r="B110" s="548">
        <v>44939</v>
      </c>
      <c r="C110" s="469" t="s">
        <v>13</v>
      </c>
      <c r="D110" s="430" t="s">
        <v>943</v>
      </c>
      <c r="E110" s="351">
        <v>44958</v>
      </c>
      <c r="F110" s="430" t="s">
        <v>1171</v>
      </c>
      <c r="G110" s="508" t="s">
        <v>16</v>
      </c>
      <c r="H110" s="514">
        <v>119</v>
      </c>
      <c r="I110" s="470" t="s">
        <v>405</v>
      </c>
      <c r="J110" s="508">
        <v>6000</v>
      </c>
      <c r="K110" s="508">
        <v>12000</v>
      </c>
      <c r="L110" s="535">
        <v>84000</v>
      </c>
      <c r="M110" s="535">
        <v>84000</v>
      </c>
      <c r="N110" s="508"/>
      <c r="O110" s="514">
        <v>3.9499999999999993</v>
      </c>
      <c r="P110" s="514">
        <v>3.7999999999999994</v>
      </c>
      <c r="Q110" s="514">
        <v>3.5999999999999996</v>
      </c>
      <c r="R110" s="514">
        <v>0</v>
      </c>
      <c r="S110" s="514">
        <v>2.9999999999999996</v>
      </c>
      <c r="T110" s="529"/>
      <c r="U110" s="514">
        <v>3.5999999999999996</v>
      </c>
      <c r="V110" s="514">
        <v>3.5</v>
      </c>
      <c r="W110" s="514">
        <v>2.9999999999999996</v>
      </c>
      <c r="X110" s="514">
        <v>0</v>
      </c>
      <c r="Y110" s="514">
        <v>2.7</v>
      </c>
      <c r="Z110" s="555"/>
      <c r="AA110" s="555"/>
      <c r="AB110" s="515"/>
      <c r="AC110" s="515"/>
      <c r="AD110" s="515"/>
      <c r="AE110" s="515"/>
      <c r="AF110" s="515"/>
      <c r="AG110" s="356" t="s">
        <v>406</v>
      </c>
      <c r="AH110" s="356" t="s">
        <v>407</v>
      </c>
      <c r="AI110" s="516">
        <v>2</v>
      </c>
      <c r="AJ110" s="516">
        <v>4</v>
      </c>
      <c r="AK110" s="537">
        <v>0.33329999999999999</v>
      </c>
      <c r="AL110" s="537">
        <v>0.66659999999999997</v>
      </c>
    </row>
    <row r="111" spans="1:40" ht="13" customHeight="1" x14ac:dyDescent="0.2">
      <c r="A111" s="568" t="s">
        <v>1240</v>
      </c>
      <c r="B111" s="533">
        <v>44896</v>
      </c>
      <c r="C111" s="469" t="s">
        <v>13</v>
      </c>
      <c r="D111" s="430" t="s">
        <v>943</v>
      </c>
      <c r="E111" s="351">
        <v>44927</v>
      </c>
      <c r="F111" s="430" t="s">
        <v>1241</v>
      </c>
      <c r="G111" s="508" t="s">
        <v>16</v>
      </c>
      <c r="H111" s="514">
        <v>109.99999999999999</v>
      </c>
      <c r="I111" s="470" t="s">
        <v>405</v>
      </c>
      <c r="J111" s="535">
        <v>18000</v>
      </c>
      <c r="K111" s="535">
        <v>18000</v>
      </c>
      <c r="L111" s="535">
        <v>18000</v>
      </c>
      <c r="M111" s="535">
        <v>18000</v>
      </c>
      <c r="N111" s="508"/>
      <c r="O111" s="514">
        <v>5.3</v>
      </c>
      <c r="P111" s="514">
        <v>0</v>
      </c>
      <c r="Q111" s="514">
        <v>0</v>
      </c>
      <c r="R111" s="514">
        <v>0</v>
      </c>
      <c r="S111" s="514">
        <v>4.5999999999999996</v>
      </c>
      <c r="T111" s="361"/>
      <c r="U111" s="514">
        <v>4</v>
      </c>
      <c r="V111" s="514">
        <v>0</v>
      </c>
      <c r="W111" s="514">
        <v>0</v>
      </c>
      <c r="X111" s="514">
        <v>0</v>
      </c>
      <c r="Y111" s="514">
        <v>3.4</v>
      </c>
      <c r="Z111" s="355"/>
      <c r="AA111" s="355"/>
      <c r="AB111" s="508"/>
      <c r="AC111" s="508"/>
      <c r="AD111" s="508"/>
      <c r="AE111" s="508"/>
      <c r="AF111" s="508"/>
      <c r="AG111" s="356" t="s">
        <v>406</v>
      </c>
      <c r="AH111" s="356" t="s">
        <v>407</v>
      </c>
      <c r="AI111" s="516">
        <v>2</v>
      </c>
      <c r="AJ111" s="516">
        <v>4</v>
      </c>
      <c r="AK111" s="537">
        <v>0.33329999999999999</v>
      </c>
      <c r="AL111" s="537">
        <v>0.66659999999999997</v>
      </c>
    </row>
    <row r="112" spans="1:40" ht="13" customHeight="1" x14ac:dyDescent="0.2">
      <c r="A112"/>
      <c r="B112" s="533">
        <v>44896</v>
      </c>
      <c r="C112" s="510" t="s">
        <v>403</v>
      </c>
      <c r="D112" s="430" t="s">
        <v>947</v>
      </c>
      <c r="E112" s="351">
        <v>44927</v>
      </c>
      <c r="F112" s="512" t="s">
        <v>872</v>
      </c>
      <c r="G112" s="508" t="s">
        <v>1172</v>
      </c>
      <c r="H112" s="514">
        <v>107.55999999999999</v>
      </c>
      <c r="I112" s="513" t="s">
        <v>405</v>
      </c>
      <c r="J112" s="535">
        <v>6000</v>
      </c>
      <c r="K112" s="535">
        <v>12000</v>
      </c>
      <c r="L112" s="535">
        <v>84000</v>
      </c>
      <c r="M112" s="535">
        <v>84000</v>
      </c>
      <c r="N112" s="508"/>
      <c r="O112" s="514">
        <v>3.4699999999999998</v>
      </c>
      <c r="P112" s="514">
        <v>3.36</v>
      </c>
      <c r="Q112" s="514">
        <v>2.04</v>
      </c>
      <c r="R112" s="514">
        <v>0</v>
      </c>
      <c r="S112" s="514">
        <v>1.9309090909090909</v>
      </c>
      <c r="T112" s="534"/>
      <c r="U112" s="514">
        <v>3.01</v>
      </c>
      <c r="V112" s="514">
        <v>2.66</v>
      </c>
      <c r="W112" s="514">
        <v>2</v>
      </c>
      <c r="X112" s="514">
        <v>0</v>
      </c>
      <c r="Y112" s="514">
        <v>1.89</v>
      </c>
      <c r="Z112" s="534"/>
      <c r="AA112" s="534"/>
      <c r="AB112" s="534"/>
      <c r="AC112" s="534"/>
      <c r="AD112" s="534"/>
      <c r="AE112" s="534"/>
      <c r="AF112" s="534"/>
      <c r="AG112" s="516" t="s">
        <v>406</v>
      </c>
      <c r="AH112" s="516" t="s">
        <v>407</v>
      </c>
      <c r="AI112" s="516">
        <v>2</v>
      </c>
      <c r="AJ112" s="516">
        <v>4</v>
      </c>
      <c r="AK112" s="537">
        <v>0.33329999999999999</v>
      </c>
      <c r="AL112" s="537">
        <v>0.66659999999999997</v>
      </c>
      <c r="AN112"/>
    </row>
    <row r="113" spans="1:40" ht="13" customHeight="1" x14ac:dyDescent="0.15">
      <c r="A113"/>
      <c r="B113" s="533">
        <v>44896</v>
      </c>
      <c r="C113" s="510" t="s">
        <v>13</v>
      </c>
      <c r="D113" s="430" t="s">
        <v>947</v>
      </c>
      <c r="E113" s="351">
        <v>44927</v>
      </c>
      <c r="F113" s="512" t="s">
        <v>20</v>
      </c>
      <c r="G113" s="508" t="s">
        <v>16</v>
      </c>
      <c r="H113" s="514">
        <v>82.818181818181813</v>
      </c>
      <c r="I113" s="513" t="s">
        <v>913</v>
      </c>
      <c r="J113" s="518">
        <v>6000</v>
      </c>
      <c r="K113" s="518">
        <v>6000</v>
      </c>
      <c r="L113" s="518">
        <v>6000</v>
      </c>
      <c r="M113" s="518">
        <v>6000</v>
      </c>
      <c r="N113" s="508"/>
      <c r="O113" s="514">
        <v>3.6818181818181812</v>
      </c>
      <c r="P113" s="514">
        <v>0</v>
      </c>
      <c r="Q113" s="514">
        <v>0</v>
      </c>
      <c r="R113" s="514">
        <v>0</v>
      </c>
      <c r="S113" s="514">
        <v>2.8545454545454545</v>
      </c>
      <c r="T113" s="529"/>
      <c r="U113" s="514">
        <v>3.4090909090909087</v>
      </c>
      <c r="V113" s="514">
        <v>0</v>
      </c>
      <c r="W113" s="514">
        <v>0</v>
      </c>
      <c r="X113" s="514">
        <v>0</v>
      </c>
      <c r="Y113" s="514">
        <v>2.7272727272727271</v>
      </c>
      <c r="Z113" s="515"/>
      <c r="AA113" s="515"/>
      <c r="AB113" s="515"/>
      <c r="AC113" s="515"/>
      <c r="AD113" s="515"/>
      <c r="AE113" s="515"/>
      <c r="AF113" s="515"/>
      <c r="AG113" s="516" t="s">
        <v>18</v>
      </c>
      <c r="AH113" s="516" t="s">
        <v>19</v>
      </c>
      <c r="AI113" s="516">
        <v>2</v>
      </c>
      <c r="AJ113" s="516">
        <v>4</v>
      </c>
      <c r="AK113" s="519">
        <v>0.33329999999999999</v>
      </c>
      <c r="AL113" s="519">
        <v>0.66659999999999997</v>
      </c>
    </row>
    <row r="114" spans="1:40" ht="13" customHeight="1" x14ac:dyDescent="0.15">
      <c r="A114"/>
      <c r="B114" s="533">
        <v>44938</v>
      </c>
      <c r="C114" s="510" t="s">
        <v>403</v>
      </c>
      <c r="D114" s="430" t="s">
        <v>947</v>
      </c>
      <c r="E114" s="511">
        <v>44936</v>
      </c>
      <c r="F114" s="512" t="s">
        <v>21</v>
      </c>
      <c r="G114" s="508" t="s">
        <v>16</v>
      </c>
      <c r="H114" s="514">
        <v>99</v>
      </c>
      <c r="I114" s="513" t="s">
        <v>913</v>
      </c>
      <c r="J114" s="508">
        <v>6000</v>
      </c>
      <c r="K114" s="508">
        <v>12000</v>
      </c>
      <c r="L114" s="508">
        <v>84000</v>
      </c>
      <c r="M114" s="508">
        <v>84000</v>
      </c>
      <c r="N114" s="508"/>
      <c r="O114" s="514">
        <v>4.7363636363636363</v>
      </c>
      <c r="P114" s="514">
        <v>4.4727272727272727</v>
      </c>
      <c r="Q114" s="514">
        <v>4.1181818181818182</v>
      </c>
      <c r="R114" s="514">
        <v>0</v>
      </c>
      <c r="S114" s="514">
        <v>4.1181818181818182</v>
      </c>
      <c r="T114" s="361"/>
      <c r="U114" s="514">
        <v>3.7636363636363632</v>
      </c>
      <c r="V114" s="514">
        <v>3.709090909090909</v>
      </c>
      <c r="W114" s="514">
        <v>3.5909090909090908</v>
      </c>
      <c r="X114" s="514">
        <v>0</v>
      </c>
      <c r="Y114" s="514">
        <v>3.5545454545454542</v>
      </c>
      <c r="Z114" s="515"/>
      <c r="AA114" s="515"/>
      <c r="AB114" s="515"/>
      <c r="AC114" s="515"/>
      <c r="AD114" s="515"/>
      <c r="AE114" s="515"/>
      <c r="AF114" s="515"/>
      <c r="AG114" s="516" t="s">
        <v>18</v>
      </c>
      <c r="AH114" s="516" t="s">
        <v>19</v>
      </c>
      <c r="AI114" s="516">
        <v>2</v>
      </c>
      <c r="AJ114" s="516">
        <v>4</v>
      </c>
      <c r="AK114" s="519">
        <v>0.33329999999999999</v>
      </c>
      <c r="AL114" s="519">
        <v>0.66659999999999997</v>
      </c>
    </row>
    <row r="115" spans="1:40" ht="13" customHeight="1" x14ac:dyDescent="0.15">
      <c r="A115"/>
      <c r="B115" s="569">
        <v>44938</v>
      </c>
      <c r="C115" s="469" t="s">
        <v>13</v>
      </c>
      <c r="D115" s="430" t="s">
        <v>947</v>
      </c>
      <c r="E115" s="351">
        <v>44562</v>
      </c>
      <c r="F115" s="449" t="s">
        <v>1017</v>
      </c>
      <c r="G115" s="430" t="s">
        <v>16</v>
      </c>
      <c r="H115" s="514">
        <v>83.445454545454538</v>
      </c>
      <c r="I115" s="470" t="s">
        <v>913</v>
      </c>
      <c r="J115" s="471">
        <v>6000</v>
      </c>
      <c r="K115" s="471">
        <v>12000</v>
      </c>
      <c r="L115" s="471">
        <v>84000</v>
      </c>
      <c r="M115" s="471">
        <v>84000</v>
      </c>
      <c r="N115" s="430"/>
      <c r="O115" s="514">
        <v>2.4363636363636365</v>
      </c>
      <c r="P115" s="514">
        <v>2.1545454545454543</v>
      </c>
      <c r="Q115" s="514">
        <v>1.7272727272727271</v>
      </c>
      <c r="R115" s="514">
        <v>0</v>
      </c>
      <c r="S115" s="514">
        <v>1.718181818181818</v>
      </c>
      <c r="T115" s="361"/>
      <c r="U115" s="514">
        <v>1.9545454545454544</v>
      </c>
      <c r="V115" s="514">
        <v>1.9090909090909089</v>
      </c>
      <c r="W115" s="514">
        <v>1.7272727272727271</v>
      </c>
      <c r="X115" s="514">
        <v>0</v>
      </c>
      <c r="Y115" s="514">
        <v>1.6818181818181817</v>
      </c>
      <c r="Z115" s="554"/>
      <c r="AA115" s="554"/>
      <c r="AB115" s="554"/>
      <c r="AC115" s="554"/>
      <c r="AD115" s="554"/>
      <c r="AE115" s="554"/>
      <c r="AF115" s="554"/>
      <c r="AG115" s="472" t="s">
        <v>18</v>
      </c>
      <c r="AH115" s="472" t="s">
        <v>19</v>
      </c>
      <c r="AI115" s="472">
        <v>2</v>
      </c>
      <c r="AJ115" s="472">
        <v>4</v>
      </c>
      <c r="AK115" s="476">
        <v>0.33329999999999999</v>
      </c>
      <c r="AL115" s="476">
        <v>0.66659999999999997</v>
      </c>
    </row>
    <row r="116" spans="1:40" ht="13" customHeight="1" x14ac:dyDescent="0.2">
      <c r="A116"/>
      <c r="B116" s="533">
        <v>44896</v>
      </c>
      <c r="C116" s="510" t="s">
        <v>13</v>
      </c>
      <c r="D116" s="430" t="s">
        <v>947</v>
      </c>
      <c r="E116" s="511">
        <v>44927</v>
      </c>
      <c r="F116" s="512" t="s">
        <v>888</v>
      </c>
      <c r="G116" s="508" t="s">
        <v>1172</v>
      </c>
      <c r="H116" s="514">
        <v>123.79299999999999</v>
      </c>
      <c r="I116" s="513" t="s">
        <v>405</v>
      </c>
      <c r="J116" s="535">
        <v>6000</v>
      </c>
      <c r="K116" s="535">
        <v>12000</v>
      </c>
      <c r="L116" s="535">
        <v>84000</v>
      </c>
      <c r="M116" s="535">
        <v>84000</v>
      </c>
      <c r="N116" s="508"/>
      <c r="O116" s="514">
        <v>3.9424999999999999</v>
      </c>
      <c r="P116" s="514">
        <v>3.1758999999999999</v>
      </c>
      <c r="Q116" s="514">
        <v>2.5055999999999998</v>
      </c>
      <c r="R116" s="514">
        <v>0</v>
      </c>
      <c r="S116" s="514">
        <v>2.4428999999999998</v>
      </c>
      <c r="T116" s="514"/>
      <c r="U116" s="514">
        <v>3.0300999999999996</v>
      </c>
      <c r="V116" s="514">
        <v>2.7510999999999997</v>
      </c>
      <c r="W116" s="514">
        <v>2.4767999999999994</v>
      </c>
      <c r="X116" s="514">
        <v>0</v>
      </c>
      <c r="Y116" s="514">
        <v>2.3740999999999999</v>
      </c>
      <c r="Z116" s="534"/>
      <c r="AA116" s="534"/>
      <c r="AB116" s="534"/>
      <c r="AC116" s="534"/>
      <c r="AD116" s="534"/>
      <c r="AE116" s="534"/>
      <c r="AF116" s="534"/>
      <c r="AG116" s="516" t="s">
        <v>406</v>
      </c>
      <c r="AH116" s="516" t="s">
        <v>407</v>
      </c>
      <c r="AI116" s="516">
        <v>2</v>
      </c>
      <c r="AJ116" s="516">
        <v>4</v>
      </c>
      <c r="AK116" s="537">
        <v>0.33329999999999999</v>
      </c>
      <c r="AL116" s="537">
        <v>0.66659999999999997</v>
      </c>
    </row>
    <row r="117" spans="1:40" ht="13" customHeight="1" x14ac:dyDescent="0.15">
      <c r="A117"/>
      <c r="B117" s="533">
        <v>44896</v>
      </c>
      <c r="C117" s="469" t="s">
        <v>13</v>
      </c>
      <c r="D117" s="430" t="s">
        <v>947</v>
      </c>
      <c r="E117" s="511">
        <v>44927</v>
      </c>
      <c r="F117" s="512" t="s">
        <v>923</v>
      </c>
      <c r="G117" s="508" t="s">
        <v>16</v>
      </c>
      <c r="H117" s="514">
        <v>94.999999999999986</v>
      </c>
      <c r="I117" s="513" t="s">
        <v>913</v>
      </c>
      <c r="J117" s="508">
        <v>6000</v>
      </c>
      <c r="K117" s="508">
        <v>12000</v>
      </c>
      <c r="L117" s="508">
        <v>84000</v>
      </c>
      <c r="M117" s="508">
        <v>84000</v>
      </c>
      <c r="N117" s="508"/>
      <c r="O117" s="514">
        <v>2.9499999999999997</v>
      </c>
      <c r="P117" s="514">
        <v>2.66</v>
      </c>
      <c r="Q117" s="514">
        <v>2.38</v>
      </c>
      <c r="R117" s="514">
        <v>0</v>
      </c>
      <c r="S117" s="514">
        <v>2.1899999999999995</v>
      </c>
      <c r="T117" s="529"/>
      <c r="U117" s="514">
        <v>2.4699999999999998</v>
      </c>
      <c r="V117" s="514">
        <v>2.38</v>
      </c>
      <c r="W117" s="514">
        <v>2.2799999999999998</v>
      </c>
      <c r="X117" s="514">
        <v>0</v>
      </c>
      <c r="Y117" s="514">
        <v>2.1899999999999995</v>
      </c>
      <c r="Z117" s="515"/>
      <c r="AA117" s="515"/>
      <c r="AB117" s="515"/>
      <c r="AC117" s="515"/>
      <c r="AD117" s="515"/>
      <c r="AE117" s="515"/>
      <c r="AF117" s="515"/>
      <c r="AG117" s="516" t="s">
        <v>18</v>
      </c>
      <c r="AH117" s="516" t="s">
        <v>19</v>
      </c>
      <c r="AI117" s="516">
        <v>2</v>
      </c>
      <c r="AJ117" s="516">
        <v>4</v>
      </c>
      <c r="AK117" s="519">
        <v>0.33329999999999999</v>
      </c>
      <c r="AL117" s="519">
        <v>0.66659999999999997</v>
      </c>
    </row>
    <row r="118" spans="1:40" ht="13" customHeight="1" x14ac:dyDescent="0.2">
      <c r="A118"/>
      <c r="B118" s="533">
        <v>44896</v>
      </c>
      <c r="C118" s="469" t="s">
        <v>13</v>
      </c>
      <c r="D118" s="430" t="s">
        <v>947</v>
      </c>
      <c r="E118" s="351">
        <v>44927</v>
      </c>
      <c r="F118" s="508" t="s">
        <v>889</v>
      </c>
      <c r="G118" s="508" t="s">
        <v>1172</v>
      </c>
      <c r="H118" s="514">
        <v>122.49999999999999</v>
      </c>
      <c r="I118" s="513" t="s">
        <v>405</v>
      </c>
      <c r="J118" s="535">
        <v>6000</v>
      </c>
      <c r="K118" s="535">
        <v>12000</v>
      </c>
      <c r="L118" s="535">
        <v>84000</v>
      </c>
      <c r="M118" s="535">
        <v>84000</v>
      </c>
      <c r="N118" s="508"/>
      <c r="O118" s="514">
        <v>3.5999999999999996</v>
      </c>
      <c r="P118" s="514">
        <v>3.1999999999999997</v>
      </c>
      <c r="Q118" s="514">
        <v>2.8</v>
      </c>
      <c r="R118" s="514">
        <v>0</v>
      </c>
      <c r="S118" s="514">
        <v>2.8</v>
      </c>
      <c r="T118" s="514"/>
      <c r="U118" s="514">
        <v>2.9999999999999996</v>
      </c>
      <c r="V118" s="514">
        <v>2.9</v>
      </c>
      <c r="W118" s="514">
        <v>2.8</v>
      </c>
      <c r="X118" s="514">
        <v>0</v>
      </c>
      <c r="Y118" s="514">
        <v>2.7</v>
      </c>
      <c r="Z118" s="534"/>
      <c r="AA118" s="534"/>
      <c r="AB118" s="534"/>
      <c r="AC118" s="534"/>
      <c r="AD118" s="534"/>
      <c r="AE118" s="534"/>
      <c r="AF118" s="534"/>
      <c r="AG118" s="516" t="s">
        <v>406</v>
      </c>
      <c r="AH118" s="516" t="s">
        <v>407</v>
      </c>
      <c r="AI118" s="516">
        <v>2</v>
      </c>
      <c r="AJ118" s="516">
        <v>4</v>
      </c>
      <c r="AK118" s="537">
        <v>0.33329999999999999</v>
      </c>
      <c r="AL118" s="537">
        <v>0.66659999999999997</v>
      </c>
      <c r="AN118"/>
    </row>
    <row r="119" spans="1:40" ht="13" customHeight="1" x14ac:dyDescent="0.2">
      <c r="A119"/>
      <c r="B119" s="548">
        <v>44939</v>
      </c>
      <c r="C119" s="469" t="s">
        <v>13</v>
      </c>
      <c r="D119" s="430" t="s">
        <v>947</v>
      </c>
      <c r="E119" s="351">
        <v>44958</v>
      </c>
      <c r="F119" s="512" t="s">
        <v>890</v>
      </c>
      <c r="G119" s="508" t="s">
        <v>1172</v>
      </c>
      <c r="H119" s="514">
        <v>96.718181818181804</v>
      </c>
      <c r="I119" s="513"/>
      <c r="J119" s="436"/>
      <c r="K119" s="355"/>
      <c r="L119" s="355"/>
      <c r="M119" s="355"/>
      <c r="N119" s="508"/>
      <c r="O119" s="514">
        <v>3.1</v>
      </c>
      <c r="P119" s="514">
        <v>0</v>
      </c>
      <c r="Q119" s="514">
        <v>0</v>
      </c>
      <c r="R119" s="514">
        <v>0</v>
      </c>
      <c r="S119" s="514">
        <v>0</v>
      </c>
      <c r="T119" s="534"/>
      <c r="U119" s="514">
        <v>3.1</v>
      </c>
      <c r="V119" s="514">
        <v>0</v>
      </c>
      <c r="W119" s="514">
        <v>0</v>
      </c>
      <c r="X119" s="514">
        <v>0</v>
      </c>
      <c r="Y119" s="514">
        <v>0</v>
      </c>
      <c r="Z119" s="534"/>
      <c r="AA119" s="534"/>
      <c r="AB119" s="534"/>
      <c r="AC119" s="534"/>
      <c r="AD119" s="534"/>
      <c r="AE119" s="534"/>
      <c r="AF119" s="534"/>
      <c r="AG119" s="516" t="s">
        <v>1008</v>
      </c>
      <c r="AH119" s="516"/>
      <c r="AI119" s="516">
        <v>3</v>
      </c>
      <c r="AJ119" s="516">
        <v>3</v>
      </c>
      <c r="AK119" s="536">
        <v>0.5</v>
      </c>
      <c r="AL119" s="536">
        <v>0.5</v>
      </c>
      <c r="AN119"/>
    </row>
    <row r="120" spans="1:40" ht="13" customHeight="1" x14ac:dyDescent="0.15">
      <c r="A120"/>
      <c r="B120" s="533">
        <v>44896</v>
      </c>
      <c r="C120" s="510" t="s">
        <v>13</v>
      </c>
      <c r="D120" s="430" t="s">
        <v>947</v>
      </c>
      <c r="E120" s="351">
        <v>44927</v>
      </c>
      <c r="F120" s="512" t="s">
        <v>925</v>
      </c>
      <c r="G120" s="508" t="s">
        <v>16</v>
      </c>
      <c r="H120" s="514">
        <v>91.7</v>
      </c>
      <c r="I120" s="513" t="s">
        <v>913</v>
      </c>
      <c r="J120" s="518">
        <v>6000</v>
      </c>
      <c r="K120" s="518">
        <v>12000</v>
      </c>
      <c r="L120" s="518">
        <v>84000</v>
      </c>
      <c r="M120" s="518">
        <v>84000</v>
      </c>
      <c r="N120" s="508"/>
      <c r="O120" s="514">
        <v>3.1</v>
      </c>
      <c r="P120" s="514">
        <v>2.9</v>
      </c>
      <c r="Q120" s="514">
        <v>2.7</v>
      </c>
      <c r="R120" s="514">
        <v>0</v>
      </c>
      <c r="S120" s="514">
        <v>2.5999999999999996</v>
      </c>
      <c r="T120" s="361"/>
      <c r="U120" s="514">
        <v>2.8</v>
      </c>
      <c r="V120" s="514">
        <v>2.7</v>
      </c>
      <c r="W120" s="514">
        <v>2.5999999999999996</v>
      </c>
      <c r="X120" s="514">
        <v>0</v>
      </c>
      <c r="Y120" s="514">
        <v>2.5499999999999998</v>
      </c>
      <c r="Z120" s="515"/>
      <c r="AA120" s="515"/>
      <c r="AB120" s="515"/>
      <c r="AC120" s="515"/>
      <c r="AD120" s="515"/>
      <c r="AE120" s="515"/>
      <c r="AF120" s="515"/>
      <c r="AG120" s="516" t="s">
        <v>18</v>
      </c>
      <c r="AH120" s="516" t="s">
        <v>19</v>
      </c>
      <c r="AI120" s="516">
        <v>2</v>
      </c>
      <c r="AJ120" s="516">
        <v>4</v>
      </c>
      <c r="AK120" s="519">
        <v>0.33329999999999999</v>
      </c>
      <c r="AL120" s="519">
        <v>0.66659999999999997</v>
      </c>
    </row>
    <row r="121" spans="1:40" ht="13" customHeight="1" x14ac:dyDescent="0.2">
      <c r="A121"/>
      <c r="B121" s="569">
        <v>44938</v>
      </c>
      <c r="C121" s="469" t="s">
        <v>13</v>
      </c>
      <c r="D121" s="430" t="s">
        <v>947</v>
      </c>
      <c r="E121" s="351">
        <v>44743</v>
      </c>
      <c r="F121" s="512" t="s">
        <v>404</v>
      </c>
      <c r="G121" s="508" t="s">
        <v>1172</v>
      </c>
      <c r="H121" s="514">
        <v>87.663636363636357</v>
      </c>
      <c r="I121" s="513" t="s">
        <v>405</v>
      </c>
      <c r="J121" s="535">
        <v>6000</v>
      </c>
      <c r="K121" s="535">
        <v>12000</v>
      </c>
      <c r="L121" s="535">
        <v>84000</v>
      </c>
      <c r="M121" s="535">
        <v>84000</v>
      </c>
      <c r="N121" s="508"/>
      <c r="O121" s="514">
        <v>3.2636363636363632</v>
      </c>
      <c r="P121" s="514">
        <v>3.1999999999999997</v>
      </c>
      <c r="Q121" s="514">
        <v>2.1727272727272728</v>
      </c>
      <c r="R121" s="514">
        <v>0</v>
      </c>
      <c r="S121" s="514">
        <v>2.1181818181818182</v>
      </c>
      <c r="T121" s="514"/>
      <c r="U121" s="514">
        <v>2.4909090909090907</v>
      </c>
      <c r="V121" s="514">
        <v>2.4</v>
      </c>
      <c r="W121" s="514">
        <v>2.1545454545454543</v>
      </c>
      <c r="X121" s="514">
        <v>0</v>
      </c>
      <c r="Y121" s="514">
        <v>2.0181818181818181</v>
      </c>
      <c r="Z121" s="534"/>
      <c r="AA121" s="534"/>
      <c r="AB121" s="534"/>
      <c r="AC121" s="534"/>
      <c r="AD121" s="534"/>
      <c r="AE121" s="534"/>
      <c r="AF121" s="534"/>
      <c r="AG121" s="516" t="s">
        <v>406</v>
      </c>
      <c r="AH121" s="516" t="s">
        <v>407</v>
      </c>
      <c r="AI121" s="516">
        <v>2</v>
      </c>
      <c r="AJ121" s="516">
        <v>4</v>
      </c>
      <c r="AK121" s="537">
        <v>0.33329999999999999</v>
      </c>
      <c r="AL121" s="537">
        <v>0.66659999999999997</v>
      </c>
    </row>
    <row r="122" spans="1:40" ht="13" customHeight="1" x14ac:dyDescent="0.15">
      <c r="A122"/>
      <c r="B122" s="569">
        <v>44938</v>
      </c>
      <c r="C122" s="469" t="s">
        <v>13</v>
      </c>
      <c r="D122" s="430" t="s">
        <v>947</v>
      </c>
      <c r="E122" s="351">
        <v>44760</v>
      </c>
      <c r="F122" s="512" t="s">
        <v>2</v>
      </c>
      <c r="G122" s="508" t="s">
        <v>16</v>
      </c>
      <c r="H122" s="514">
        <v>104.99999999999999</v>
      </c>
      <c r="I122" s="513" t="s">
        <v>405</v>
      </c>
      <c r="J122" s="508">
        <v>6000</v>
      </c>
      <c r="K122" s="508">
        <v>6000</v>
      </c>
      <c r="L122" s="508">
        <v>6000</v>
      </c>
      <c r="M122" s="508">
        <v>6000</v>
      </c>
      <c r="N122" s="508"/>
      <c r="O122" s="514">
        <v>4.8999999999999995</v>
      </c>
      <c r="P122" s="514">
        <v>0</v>
      </c>
      <c r="Q122" s="514">
        <v>0</v>
      </c>
      <c r="R122" s="514">
        <v>0</v>
      </c>
      <c r="S122" s="514">
        <v>4.8999999999999995</v>
      </c>
      <c r="T122" s="361"/>
      <c r="U122" s="514">
        <v>4.8999999999999995</v>
      </c>
      <c r="V122" s="514">
        <v>0</v>
      </c>
      <c r="W122" s="514">
        <v>0</v>
      </c>
      <c r="X122" s="514">
        <v>0</v>
      </c>
      <c r="Y122" s="514">
        <v>4.8999999999999995</v>
      </c>
      <c r="Z122" s="515"/>
      <c r="AA122" s="515"/>
      <c r="AB122" s="515"/>
      <c r="AC122" s="515"/>
      <c r="AD122" s="515"/>
      <c r="AE122" s="515"/>
      <c r="AF122" s="515"/>
      <c r="AG122" s="472" t="s">
        <v>1008</v>
      </c>
      <c r="AH122" s="472"/>
      <c r="AI122" s="516">
        <v>3</v>
      </c>
      <c r="AJ122" s="516">
        <v>3</v>
      </c>
      <c r="AK122" s="517">
        <v>0.5</v>
      </c>
      <c r="AL122" s="517">
        <v>0.5</v>
      </c>
    </row>
    <row r="123" spans="1:40" ht="13" customHeight="1" x14ac:dyDescent="0.15">
      <c r="A123"/>
      <c r="B123" s="533">
        <v>44938</v>
      </c>
      <c r="C123" s="469" t="s">
        <v>13</v>
      </c>
      <c r="D123" s="430" t="s">
        <v>947</v>
      </c>
      <c r="E123" s="351">
        <v>44927</v>
      </c>
      <c r="F123" s="508" t="s">
        <v>4</v>
      </c>
      <c r="G123" s="508" t="s">
        <v>16</v>
      </c>
      <c r="H123" s="514">
        <v>102.90909090909091</v>
      </c>
      <c r="I123" s="513"/>
      <c r="J123" s="508"/>
      <c r="K123" s="508"/>
      <c r="L123" s="508"/>
      <c r="M123" s="508"/>
      <c r="N123" s="508"/>
      <c r="O123" s="514">
        <v>1.8090909090909089</v>
      </c>
      <c r="P123" s="514">
        <v>0</v>
      </c>
      <c r="Q123" s="514">
        <v>0</v>
      </c>
      <c r="R123" s="514">
        <v>0</v>
      </c>
      <c r="S123" s="514">
        <v>0</v>
      </c>
      <c r="T123" s="361"/>
      <c r="U123" s="514">
        <v>1.8090909090909089</v>
      </c>
      <c r="V123" s="514">
        <v>0</v>
      </c>
      <c r="W123" s="514">
        <v>0</v>
      </c>
      <c r="X123" s="514">
        <v>0</v>
      </c>
      <c r="Y123" s="514">
        <v>0</v>
      </c>
      <c r="Z123" s="515"/>
      <c r="AA123" s="515"/>
      <c r="AB123" s="515"/>
      <c r="AC123" s="515"/>
      <c r="AD123" s="515"/>
      <c r="AE123" s="515"/>
      <c r="AF123" s="515"/>
      <c r="AG123" s="472" t="s">
        <v>1008</v>
      </c>
      <c r="AH123" s="472"/>
      <c r="AI123" s="516">
        <v>3</v>
      </c>
      <c r="AJ123" s="516">
        <v>3</v>
      </c>
      <c r="AK123" s="517">
        <v>0.5</v>
      </c>
      <c r="AL123" s="517">
        <v>0.5</v>
      </c>
    </row>
    <row r="124" spans="1:40" ht="13" customHeight="1" x14ac:dyDescent="0.15">
      <c r="A124"/>
      <c r="B124" s="533">
        <v>44896</v>
      </c>
      <c r="C124" s="469" t="s">
        <v>13</v>
      </c>
      <c r="D124" s="430" t="s">
        <v>947</v>
      </c>
      <c r="E124" s="351">
        <v>44927</v>
      </c>
      <c r="F124" s="430" t="s">
        <v>1028</v>
      </c>
      <c r="G124" s="508" t="s">
        <v>16</v>
      </c>
      <c r="H124" s="514">
        <v>97</v>
      </c>
      <c r="I124" s="470" t="s">
        <v>405</v>
      </c>
      <c r="J124" s="508">
        <v>6000</v>
      </c>
      <c r="K124" s="567">
        <v>13500</v>
      </c>
      <c r="L124" s="567">
        <v>13500</v>
      </c>
      <c r="M124" s="567">
        <v>13500</v>
      </c>
      <c r="N124" s="508"/>
      <c r="O124" s="514">
        <v>4</v>
      </c>
      <c r="P124" s="514">
        <v>3.5</v>
      </c>
      <c r="Q124" s="514">
        <v>0</v>
      </c>
      <c r="R124" s="514">
        <v>0</v>
      </c>
      <c r="S124" s="514">
        <v>2.9999999999999996</v>
      </c>
      <c r="T124" s="361"/>
      <c r="U124" s="514">
        <v>4</v>
      </c>
      <c r="V124" s="514">
        <v>3.5</v>
      </c>
      <c r="W124" s="514">
        <v>0</v>
      </c>
      <c r="X124" s="514">
        <v>0</v>
      </c>
      <c r="Y124" s="514">
        <v>2.9999999999999996</v>
      </c>
      <c r="Z124" s="555"/>
      <c r="AA124" s="555"/>
      <c r="AB124" s="515"/>
      <c r="AC124" s="515"/>
      <c r="AD124" s="515"/>
      <c r="AE124" s="515"/>
      <c r="AF124" s="515"/>
      <c r="AG124" s="472" t="s">
        <v>1008</v>
      </c>
      <c r="AH124" s="472"/>
      <c r="AI124" s="516">
        <v>3</v>
      </c>
      <c r="AJ124" s="516">
        <v>3</v>
      </c>
      <c r="AK124" s="517">
        <v>0.5</v>
      </c>
      <c r="AL124" s="517">
        <v>0.5</v>
      </c>
    </row>
    <row r="125" spans="1:40" ht="16" x14ac:dyDescent="0.2">
      <c r="B125" s="548">
        <v>44939</v>
      </c>
      <c r="C125" s="469" t="s">
        <v>13</v>
      </c>
      <c r="D125" s="430" t="s">
        <v>947</v>
      </c>
      <c r="E125" s="351">
        <v>44958</v>
      </c>
      <c r="F125" s="430" t="s">
        <v>1207</v>
      </c>
      <c r="G125" s="508" t="s">
        <v>16</v>
      </c>
      <c r="H125" s="514">
        <v>94.999999999999986</v>
      </c>
      <c r="I125" s="470" t="s">
        <v>405</v>
      </c>
      <c r="J125" s="508">
        <v>6000</v>
      </c>
      <c r="K125" s="508">
        <v>12000</v>
      </c>
      <c r="L125" s="535">
        <v>84000</v>
      </c>
      <c r="M125" s="535">
        <v>84000</v>
      </c>
      <c r="N125" s="508"/>
      <c r="O125" s="514">
        <v>3.4</v>
      </c>
      <c r="P125" s="514">
        <v>3.3</v>
      </c>
      <c r="Q125" s="514">
        <v>2.7</v>
      </c>
      <c r="R125" s="514">
        <v>0</v>
      </c>
      <c r="S125" s="514">
        <v>2.5999999999999996</v>
      </c>
      <c r="T125" s="361"/>
      <c r="U125" s="514">
        <v>2.7</v>
      </c>
      <c r="V125" s="514">
        <v>2.5999999999999996</v>
      </c>
      <c r="W125" s="514">
        <v>2.5</v>
      </c>
      <c r="X125" s="514">
        <v>0</v>
      </c>
      <c r="Y125" s="514">
        <v>2.4</v>
      </c>
      <c r="Z125" s="555"/>
      <c r="AA125" s="555"/>
      <c r="AB125" s="515"/>
      <c r="AC125" s="515"/>
      <c r="AD125" s="515"/>
      <c r="AE125" s="515"/>
      <c r="AF125" s="515"/>
      <c r="AG125" s="516" t="s">
        <v>406</v>
      </c>
      <c r="AH125" s="516" t="s">
        <v>407</v>
      </c>
      <c r="AI125" s="516">
        <v>2</v>
      </c>
      <c r="AJ125" s="516">
        <v>4</v>
      </c>
      <c r="AK125" s="537">
        <v>0.33329999999999999</v>
      </c>
      <c r="AL125" s="537">
        <v>0.66659999999999997</v>
      </c>
    </row>
    <row r="126" spans="1:40" ht="16" x14ac:dyDescent="0.2">
      <c r="B126" s="548">
        <v>44939</v>
      </c>
      <c r="C126" s="469" t="s">
        <v>13</v>
      </c>
      <c r="D126" s="430" t="s">
        <v>947</v>
      </c>
      <c r="E126" s="351">
        <v>44958</v>
      </c>
      <c r="F126" s="430" t="s">
        <v>1171</v>
      </c>
      <c r="G126" s="508" t="s">
        <v>16</v>
      </c>
      <c r="H126" s="514">
        <v>119</v>
      </c>
      <c r="I126" s="470" t="s">
        <v>405</v>
      </c>
      <c r="J126" s="508">
        <v>6000</v>
      </c>
      <c r="K126" s="508">
        <v>12000</v>
      </c>
      <c r="L126" s="535">
        <v>84000</v>
      </c>
      <c r="M126" s="535">
        <v>84000</v>
      </c>
      <c r="N126" s="508"/>
      <c r="O126" s="514">
        <v>3.9499999999999993</v>
      </c>
      <c r="P126" s="514">
        <v>3.7999999999999994</v>
      </c>
      <c r="Q126" s="514">
        <v>3.5999999999999996</v>
      </c>
      <c r="R126" s="514">
        <v>0</v>
      </c>
      <c r="S126" s="514">
        <v>2.9999999999999996</v>
      </c>
      <c r="T126" s="529"/>
      <c r="U126" s="514">
        <v>3.5999999999999996</v>
      </c>
      <c r="V126" s="514">
        <v>3.5</v>
      </c>
      <c r="W126" s="514">
        <v>2.9999999999999996</v>
      </c>
      <c r="X126" s="514">
        <v>0</v>
      </c>
      <c r="Y126" s="514">
        <v>2.7</v>
      </c>
      <c r="Z126" s="555"/>
      <c r="AA126" s="555"/>
      <c r="AB126" s="515"/>
      <c r="AC126" s="515"/>
      <c r="AD126" s="515"/>
      <c r="AE126" s="515"/>
      <c r="AF126" s="515"/>
      <c r="AG126" s="516" t="s">
        <v>406</v>
      </c>
      <c r="AH126" s="516" t="s">
        <v>407</v>
      </c>
      <c r="AI126" s="516">
        <v>2</v>
      </c>
      <c r="AJ126" s="516">
        <v>4</v>
      </c>
      <c r="AK126" s="537">
        <v>0.33329999999999999</v>
      </c>
      <c r="AL126" s="537">
        <v>0.66659999999999997</v>
      </c>
    </row>
    <row r="127" spans="1:40" ht="16" x14ac:dyDescent="0.2">
      <c r="A127" s="568" t="s">
        <v>1240</v>
      </c>
      <c r="B127" s="533">
        <v>44896</v>
      </c>
      <c r="C127" s="469" t="s">
        <v>13</v>
      </c>
      <c r="D127" s="430" t="s">
        <v>947</v>
      </c>
      <c r="E127" s="351">
        <v>44927</v>
      </c>
      <c r="F127" s="430" t="s">
        <v>1241</v>
      </c>
      <c r="G127" s="508" t="s">
        <v>16</v>
      </c>
      <c r="H127" s="514">
        <v>109.99999999999999</v>
      </c>
      <c r="I127" s="470" t="s">
        <v>405</v>
      </c>
      <c r="J127" s="535">
        <v>18000</v>
      </c>
      <c r="K127" s="535">
        <v>18000</v>
      </c>
      <c r="L127" s="535">
        <v>18000</v>
      </c>
      <c r="M127" s="535">
        <v>18000</v>
      </c>
      <c r="N127" s="508"/>
      <c r="O127" s="514">
        <v>5.3</v>
      </c>
      <c r="P127" s="514">
        <v>0</v>
      </c>
      <c r="Q127" s="514">
        <v>0</v>
      </c>
      <c r="R127" s="514">
        <v>0</v>
      </c>
      <c r="S127" s="514">
        <v>4.5999999999999996</v>
      </c>
      <c r="T127" s="361"/>
      <c r="U127" s="514">
        <v>4</v>
      </c>
      <c r="V127" s="514">
        <v>0</v>
      </c>
      <c r="W127" s="514">
        <v>0</v>
      </c>
      <c r="X127" s="514">
        <v>0</v>
      </c>
      <c r="Y127" s="514">
        <v>3.4</v>
      </c>
      <c r="Z127" s="355"/>
      <c r="AA127" s="355"/>
      <c r="AB127" s="508"/>
      <c r="AC127" s="508"/>
      <c r="AD127" s="508"/>
      <c r="AE127" s="508"/>
      <c r="AF127" s="508"/>
      <c r="AG127" s="356" t="s">
        <v>406</v>
      </c>
      <c r="AH127" s="356" t="s">
        <v>407</v>
      </c>
      <c r="AI127" s="516">
        <v>2</v>
      </c>
      <c r="AJ127" s="516">
        <v>4</v>
      </c>
      <c r="AK127" s="537">
        <v>0.33329999999999999</v>
      </c>
      <c r="AL127" s="537">
        <v>0.66659999999999997</v>
      </c>
    </row>
  </sheetData>
  <sheetProtection algorithmName="SHA-512" hashValue="K+dIeWqXVOpVSKBNborAUDnIgL/xfPea41zV9sZObyaXr4wNgIJitQ/p8MoNQmZz/Gq4Ffb1Bhy6o5/E1vOxvw==" saltValue="7kmkzumLiVxLu4iicbG3mg==" spinCount="100000" sheet="1" objects="1" scenarios="1"/>
  <pageMargins left="0.7" right="0.7" top="0.75" bottom="0.75" header="0.5" footer="0.5"/>
  <pageSetup paperSize="10" orientation="portrait" horizontalDpi="4294967292" verticalDpi="4294967292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3BB8D-A3C6-3F4F-B941-BA3075AB15BD}">
  <sheetPr codeName="Sheet94"/>
  <dimension ref="A1:AY111"/>
  <sheetViews>
    <sheetView zoomScale="150" zoomScaleNormal="150" workbookViewId="0">
      <pane xSplit="7" ySplit="1" topLeftCell="H2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5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51" ht="13" customHeight="1" x14ac:dyDescent="0.2">
      <c r="A2"/>
      <c r="B2" s="548">
        <v>44769</v>
      </c>
      <c r="C2" s="510" t="s">
        <v>403</v>
      </c>
      <c r="D2" s="508" t="s">
        <v>912</v>
      </c>
      <c r="E2" s="511">
        <v>44743</v>
      </c>
      <c r="F2" s="512" t="s">
        <v>872</v>
      </c>
      <c r="G2" s="508" t="s">
        <v>1172</v>
      </c>
      <c r="H2" s="514">
        <v>84</v>
      </c>
      <c r="I2" s="513" t="s">
        <v>405</v>
      </c>
      <c r="J2" s="535">
        <v>3000</v>
      </c>
      <c r="K2" s="535">
        <v>6000</v>
      </c>
      <c r="L2" s="535">
        <v>9000</v>
      </c>
      <c r="M2" s="535">
        <v>15000</v>
      </c>
      <c r="N2" s="508"/>
      <c r="O2" s="514">
        <v>3.0272727272727269</v>
      </c>
      <c r="P2" s="514">
        <v>2.6818181818181817</v>
      </c>
      <c r="Q2" s="514">
        <v>2.1545454545454543</v>
      </c>
      <c r="R2" s="514">
        <v>1.7727272727272725</v>
      </c>
      <c r="S2" s="514">
        <v>1.718181818181818</v>
      </c>
      <c r="T2" s="534"/>
      <c r="U2" s="514">
        <v>2.9090909090909092</v>
      </c>
      <c r="V2" s="514">
        <v>2.5363636363636362</v>
      </c>
      <c r="W2" s="514">
        <v>2.0818181818181816</v>
      </c>
      <c r="X2" s="514">
        <v>1.7636363636363634</v>
      </c>
      <c r="Y2" s="514">
        <v>1.5363636363636362</v>
      </c>
      <c r="Z2" s="534"/>
      <c r="AA2" s="534"/>
      <c r="AB2" s="534"/>
      <c r="AC2" s="534"/>
      <c r="AD2" s="534"/>
      <c r="AE2" s="534"/>
      <c r="AF2" s="534"/>
      <c r="AG2" s="516" t="s">
        <v>406</v>
      </c>
      <c r="AH2" s="516" t="s">
        <v>407</v>
      </c>
      <c r="AI2" s="516">
        <v>3</v>
      </c>
      <c r="AJ2" s="516">
        <v>3</v>
      </c>
      <c r="AK2" s="536">
        <v>0.5</v>
      </c>
      <c r="AL2" s="536">
        <v>0.5</v>
      </c>
      <c r="AM2" s="512" t="s">
        <v>1223</v>
      </c>
      <c r="AN2"/>
      <c r="AO2"/>
      <c r="AP2"/>
      <c r="AQ2"/>
      <c r="AR2"/>
      <c r="AS2"/>
      <c r="AT2"/>
      <c r="AU2"/>
      <c r="AV2"/>
      <c r="AW2"/>
      <c r="AX2"/>
    </row>
    <row r="3" spans="1:51" ht="13" customHeight="1" x14ac:dyDescent="0.15">
      <c r="A3"/>
      <c r="B3" s="548">
        <v>44769</v>
      </c>
      <c r="C3" s="510" t="s">
        <v>13</v>
      </c>
      <c r="D3" s="430" t="s">
        <v>912</v>
      </c>
      <c r="E3" s="511">
        <v>44593</v>
      </c>
      <c r="F3" s="512" t="s">
        <v>20</v>
      </c>
      <c r="G3" s="508" t="s">
        <v>16</v>
      </c>
      <c r="H3" s="514">
        <v>69</v>
      </c>
      <c r="I3" s="513" t="s">
        <v>913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2.5</v>
      </c>
      <c r="P3" s="514">
        <v>2.209090909090909</v>
      </c>
      <c r="Q3" s="514">
        <v>0</v>
      </c>
      <c r="R3" s="514">
        <v>0</v>
      </c>
      <c r="S3" s="514">
        <v>1.7272727272727271</v>
      </c>
      <c r="T3" s="529"/>
      <c r="U3" s="514">
        <v>2.4</v>
      </c>
      <c r="V3" s="514">
        <v>2.1090909090909089</v>
      </c>
      <c r="W3" s="514">
        <v>0</v>
      </c>
      <c r="X3" s="514">
        <v>0</v>
      </c>
      <c r="Y3" s="514">
        <v>1.7272727272727271</v>
      </c>
      <c r="Z3" s="515"/>
      <c r="AA3" s="515"/>
      <c r="AB3" s="515"/>
      <c r="AC3" s="515"/>
      <c r="AD3" s="515"/>
      <c r="AE3" s="515"/>
      <c r="AF3" s="515"/>
      <c r="AG3" s="516" t="s">
        <v>18</v>
      </c>
      <c r="AH3" s="516" t="s">
        <v>19</v>
      </c>
      <c r="AI3" s="516">
        <v>3</v>
      </c>
      <c r="AJ3" s="516">
        <v>3</v>
      </c>
      <c r="AK3" s="517">
        <v>0.5</v>
      </c>
      <c r="AL3" s="517">
        <v>0.5</v>
      </c>
      <c r="AM3" s="512"/>
    </row>
    <row r="4" spans="1:51" ht="13" customHeight="1" x14ac:dyDescent="0.15">
      <c r="A4"/>
      <c r="B4" s="548">
        <v>44770</v>
      </c>
      <c r="C4" s="510" t="s">
        <v>403</v>
      </c>
      <c r="D4" s="508" t="s">
        <v>912</v>
      </c>
      <c r="E4" s="511">
        <v>44562</v>
      </c>
      <c r="F4" s="512" t="s">
        <v>21</v>
      </c>
      <c r="G4" s="508" t="s">
        <v>16</v>
      </c>
      <c r="H4" s="514">
        <v>77.999999999999986</v>
      </c>
      <c r="I4" s="513" t="s">
        <v>913</v>
      </c>
      <c r="J4" s="508">
        <v>3000</v>
      </c>
      <c r="K4" s="508">
        <v>6000</v>
      </c>
      <c r="L4" s="508">
        <v>9000</v>
      </c>
      <c r="M4" s="508">
        <v>15000</v>
      </c>
      <c r="N4" s="508"/>
      <c r="O4" s="514">
        <v>3.0272727272727269</v>
      </c>
      <c r="P4" s="514">
        <v>2.5272727272727269</v>
      </c>
      <c r="Q4" s="514">
        <v>2.0636363636363635</v>
      </c>
      <c r="R4" s="514">
        <v>1.6446280991735533</v>
      </c>
      <c r="S4" s="514">
        <v>1.7363636363636361</v>
      </c>
      <c r="T4" s="361"/>
      <c r="U4" s="514">
        <v>2.7272727272727271</v>
      </c>
      <c r="V4" s="514">
        <v>2.2909090909090906</v>
      </c>
      <c r="W4" s="514">
        <v>1.8909090909090909</v>
      </c>
      <c r="X4" s="514">
        <v>1.6818181818181817</v>
      </c>
      <c r="Y4" s="514">
        <v>1.6272727272727272</v>
      </c>
      <c r="Z4" s="508"/>
      <c r="AA4" s="508"/>
      <c r="AB4" s="508"/>
      <c r="AC4" s="508"/>
      <c r="AD4" s="508"/>
      <c r="AE4" s="508"/>
      <c r="AF4" s="508"/>
      <c r="AG4" s="516" t="s">
        <v>18</v>
      </c>
      <c r="AH4" s="516" t="s">
        <v>19</v>
      </c>
      <c r="AI4" s="516">
        <v>3</v>
      </c>
      <c r="AJ4" s="516">
        <v>3</v>
      </c>
      <c r="AK4" s="517">
        <v>0.5</v>
      </c>
      <c r="AL4" s="517">
        <v>0.5</v>
      </c>
      <c r="AM4" s="512"/>
    </row>
    <row r="5" spans="1:51" ht="13" customHeight="1" x14ac:dyDescent="0.15">
      <c r="A5"/>
      <c r="B5" s="548">
        <v>44770</v>
      </c>
      <c r="C5" s="469" t="s">
        <v>13</v>
      </c>
      <c r="D5" s="430" t="s">
        <v>912</v>
      </c>
      <c r="E5" s="351">
        <v>44562</v>
      </c>
      <c r="F5" s="449" t="s">
        <v>1017</v>
      </c>
      <c r="G5" s="430" t="s">
        <v>16</v>
      </c>
      <c r="H5" s="514">
        <v>56.281818181818174</v>
      </c>
      <c r="I5" s="470" t="s">
        <v>913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514">
        <v>2.7181818181818183</v>
      </c>
      <c r="P5" s="514">
        <v>2.336363636363636</v>
      </c>
      <c r="Q5" s="514">
        <v>1.9636363636363636</v>
      </c>
      <c r="R5" s="514">
        <v>1.8636363636363633</v>
      </c>
      <c r="S5" s="514">
        <v>1.8181818181818181</v>
      </c>
      <c r="T5" s="361"/>
      <c r="U5" s="514">
        <v>2.5545454545454542</v>
      </c>
      <c r="V5" s="514">
        <v>2.2272727272727271</v>
      </c>
      <c r="W5" s="514">
        <v>1.9090909090909089</v>
      </c>
      <c r="X5" s="514">
        <v>1.8363636363636362</v>
      </c>
      <c r="Y5" s="514">
        <v>1.7999999999999998</v>
      </c>
      <c r="Z5" s="430"/>
      <c r="AA5" s="430"/>
      <c r="AB5" s="430"/>
      <c r="AC5" s="430"/>
      <c r="AD5" s="430"/>
      <c r="AE5" s="430"/>
      <c r="AF5" s="430"/>
      <c r="AG5" s="472" t="s">
        <v>18</v>
      </c>
      <c r="AH5" s="472" t="s">
        <v>19</v>
      </c>
      <c r="AI5" s="472">
        <v>3</v>
      </c>
      <c r="AJ5" s="472">
        <v>3</v>
      </c>
      <c r="AK5" s="473">
        <v>0.5</v>
      </c>
      <c r="AL5" s="473">
        <v>0.5</v>
      </c>
      <c r="AM5" s="512"/>
    </row>
    <row r="6" spans="1:51" ht="13" customHeight="1" x14ac:dyDescent="0.15">
      <c r="A6"/>
      <c r="B6" s="548">
        <v>44770</v>
      </c>
      <c r="C6" s="510" t="s">
        <v>13</v>
      </c>
      <c r="D6" s="508" t="s">
        <v>912</v>
      </c>
      <c r="E6" s="511">
        <v>44734</v>
      </c>
      <c r="F6" s="512" t="s">
        <v>888</v>
      </c>
      <c r="G6" s="508" t="s">
        <v>1172</v>
      </c>
      <c r="H6" s="514">
        <v>84.5</v>
      </c>
      <c r="I6" s="513" t="s">
        <v>405</v>
      </c>
      <c r="J6" s="535">
        <v>3000</v>
      </c>
      <c r="K6" s="535">
        <v>6000</v>
      </c>
      <c r="L6" s="535">
        <v>9000</v>
      </c>
      <c r="M6" s="535">
        <v>15000</v>
      </c>
      <c r="N6" s="508"/>
      <c r="O6" s="514">
        <v>3.1545454545454543</v>
      </c>
      <c r="P6" s="514">
        <v>2.709090909090909</v>
      </c>
      <c r="Q6" s="514">
        <v>2.2181818181818178</v>
      </c>
      <c r="R6" s="514">
        <v>1.918181818181818</v>
      </c>
      <c r="S6" s="514">
        <v>1.8727272727272726</v>
      </c>
      <c r="T6" s="514"/>
      <c r="U6" s="514">
        <v>3.0545454545454542</v>
      </c>
      <c r="V6" s="514">
        <v>2.5999999999999996</v>
      </c>
      <c r="W6" s="514">
        <v>2.1636363636363636</v>
      </c>
      <c r="X6" s="514">
        <v>1.8545454545454545</v>
      </c>
      <c r="Y6" s="514">
        <v>1.8363636363636362</v>
      </c>
      <c r="Z6" s="514"/>
      <c r="AA6" s="514"/>
      <c r="AB6" s="514"/>
      <c r="AC6" s="514"/>
      <c r="AD6" s="514"/>
      <c r="AE6" s="514"/>
      <c r="AF6" s="514"/>
      <c r="AG6" s="516" t="s">
        <v>406</v>
      </c>
      <c r="AH6" s="516" t="s">
        <v>407</v>
      </c>
      <c r="AI6" s="516">
        <v>3</v>
      </c>
      <c r="AJ6" s="516">
        <v>3</v>
      </c>
      <c r="AK6" s="517">
        <v>0.5</v>
      </c>
      <c r="AL6" s="517">
        <v>0.5</v>
      </c>
      <c r="AM6" s="512"/>
      <c r="AN6"/>
      <c r="AO6"/>
      <c r="AP6"/>
      <c r="AQ6"/>
      <c r="AR6"/>
      <c r="AS6"/>
      <c r="AT6"/>
      <c r="AU6"/>
      <c r="AV6"/>
      <c r="AW6"/>
      <c r="AX6"/>
      <c r="AY6"/>
    </row>
    <row r="7" spans="1:51" ht="13" customHeight="1" x14ac:dyDescent="0.15">
      <c r="A7"/>
      <c r="B7" s="548">
        <v>44770</v>
      </c>
      <c r="C7" s="469" t="s">
        <v>13</v>
      </c>
      <c r="D7" s="430" t="s">
        <v>912</v>
      </c>
      <c r="E7" s="351">
        <v>44562</v>
      </c>
      <c r="F7" s="512" t="s">
        <v>923</v>
      </c>
      <c r="G7" s="508" t="s">
        <v>16</v>
      </c>
      <c r="H7" s="514">
        <v>72.999999999999986</v>
      </c>
      <c r="I7" s="513" t="s">
        <v>913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2.4363636363636365</v>
      </c>
      <c r="P7" s="514">
        <v>2.209090909090909</v>
      </c>
      <c r="Q7" s="514">
        <v>1.8636363636363633</v>
      </c>
      <c r="R7" s="514">
        <v>1.7545454545454544</v>
      </c>
      <c r="S7" s="514">
        <v>1.718181818181818</v>
      </c>
      <c r="T7" s="361"/>
      <c r="U7" s="514">
        <v>2.3272727272727272</v>
      </c>
      <c r="V7" s="514">
        <v>2.1</v>
      </c>
      <c r="W7" s="514">
        <v>1.7636363636363634</v>
      </c>
      <c r="X7" s="514">
        <v>1.7272727272727271</v>
      </c>
      <c r="Y7" s="514">
        <v>1.6909090909090909</v>
      </c>
      <c r="Z7" s="508"/>
      <c r="AA7" s="508"/>
      <c r="AB7" s="508"/>
      <c r="AC7" s="508"/>
      <c r="AD7" s="508"/>
      <c r="AE7" s="508"/>
      <c r="AF7" s="508"/>
      <c r="AG7" s="516" t="s">
        <v>18</v>
      </c>
      <c r="AH7" s="516" t="s">
        <v>19</v>
      </c>
      <c r="AI7" s="516">
        <v>3</v>
      </c>
      <c r="AJ7" s="516">
        <v>3</v>
      </c>
      <c r="AK7" s="517">
        <v>0.5</v>
      </c>
      <c r="AL7" s="517">
        <v>0.5</v>
      </c>
      <c r="AM7" s="512"/>
    </row>
    <row r="8" spans="1:51" ht="13" customHeight="1" x14ac:dyDescent="0.2">
      <c r="A8"/>
      <c r="B8" s="548">
        <v>44770</v>
      </c>
      <c r="C8" s="469" t="s">
        <v>13</v>
      </c>
      <c r="D8" s="430" t="s">
        <v>912</v>
      </c>
      <c r="E8" s="351">
        <v>44562</v>
      </c>
      <c r="F8" s="508" t="s">
        <v>889</v>
      </c>
      <c r="G8" s="508" t="s">
        <v>1172</v>
      </c>
      <c r="H8" s="514">
        <v>85.636363636363626</v>
      </c>
      <c r="I8" s="513" t="s">
        <v>405</v>
      </c>
      <c r="J8" s="535">
        <v>3000</v>
      </c>
      <c r="K8" s="535">
        <v>6000</v>
      </c>
      <c r="L8" s="535">
        <v>9000</v>
      </c>
      <c r="M8" s="535">
        <v>15000</v>
      </c>
      <c r="N8" s="508"/>
      <c r="O8" s="514">
        <v>2.9909090909090907</v>
      </c>
      <c r="P8" s="514">
        <v>2.7272727272727271</v>
      </c>
      <c r="Q8" s="514">
        <v>2.418181818181818</v>
      </c>
      <c r="R8" s="514">
        <v>2.2454545454545456</v>
      </c>
      <c r="S8" s="514">
        <v>2.209090909090909</v>
      </c>
      <c r="T8" s="514"/>
      <c r="U8" s="514">
        <v>2.7818181818181817</v>
      </c>
      <c r="V8" s="514">
        <v>2.5636363636363635</v>
      </c>
      <c r="W8" s="514">
        <v>2.2909090909090906</v>
      </c>
      <c r="X8" s="514">
        <v>2.1454545454545451</v>
      </c>
      <c r="Y8" s="514">
        <v>2.1181818181818182</v>
      </c>
      <c r="Z8" s="514"/>
      <c r="AA8" s="514"/>
      <c r="AB8" s="514"/>
      <c r="AC8" s="514"/>
      <c r="AD8" s="514"/>
      <c r="AE8" s="514"/>
      <c r="AF8" s="514"/>
      <c r="AG8" s="516" t="s">
        <v>406</v>
      </c>
      <c r="AH8" s="516" t="s">
        <v>407</v>
      </c>
      <c r="AI8" s="516">
        <v>3</v>
      </c>
      <c r="AJ8" s="516">
        <v>3</v>
      </c>
      <c r="AK8" s="536">
        <v>0.5</v>
      </c>
      <c r="AL8" s="536">
        <v>0.5</v>
      </c>
      <c r="AM8" s="512"/>
      <c r="AN8"/>
      <c r="AO8"/>
      <c r="AP8"/>
      <c r="AQ8"/>
    </row>
    <row r="9" spans="1:51" ht="13" customHeight="1" x14ac:dyDescent="0.2">
      <c r="A9"/>
      <c r="B9" s="548">
        <v>44770</v>
      </c>
      <c r="C9" s="469" t="s">
        <v>13</v>
      </c>
      <c r="D9" s="430" t="s">
        <v>912</v>
      </c>
      <c r="E9" s="351">
        <v>44743</v>
      </c>
      <c r="F9" s="512" t="s">
        <v>890</v>
      </c>
      <c r="G9" s="508" t="s">
        <v>1172</v>
      </c>
      <c r="H9" s="514">
        <v>80.290909090909082</v>
      </c>
      <c r="I9" s="513" t="s">
        <v>405</v>
      </c>
      <c r="J9" s="518">
        <v>6000</v>
      </c>
      <c r="K9" s="518">
        <v>6000</v>
      </c>
      <c r="L9" s="518">
        <v>6000</v>
      </c>
      <c r="M9" s="518">
        <v>6000</v>
      </c>
      <c r="N9" s="518"/>
      <c r="O9" s="514">
        <v>2.8636363636363633</v>
      </c>
      <c r="P9" s="514">
        <v>0</v>
      </c>
      <c r="Q9" s="514">
        <v>0</v>
      </c>
      <c r="R9" s="514">
        <v>0</v>
      </c>
      <c r="S9" s="514">
        <v>1.8999999999999997</v>
      </c>
      <c r="T9" s="514"/>
      <c r="U9" s="514">
        <v>2.8636363636363633</v>
      </c>
      <c r="V9" s="514">
        <v>0</v>
      </c>
      <c r="W9" s="514">
        <v>0</v>
      </c>
      <c r="X9" s="514">
        <v>0</v>
      </c>
      <c r="Y9" s="514">
        <v>1.8999999999999997</v>
      </c>
      <c r="Z9" s="514"/>
      <c r="AA9" s="514"/>
      <c r="AB9" s="514"/>
      <c r="AC9" s="514"/>
      <c r="AD9" s="514"/>
      <c r="AE9" s="514"/>
      <c r="AF9" s="514"/>
      <c r="AG9" s="516" t="s">
        <v>1008</v>
      </c>
      <c r="AH9" s="516"/>
      <c r="AI9" s="516">
        <v>3</v>
      </c>
      <c r="AJ9" s="516">
        <v>3</v>
      </c>
      <c r="AK9" s="536">
        <v>0.5</v>
      </c>
      <c r="AL9" s="536">
        <v>0.5</v>
      </c>
      <c r="AM9" s="512" t="s">
        <v>1228</v>
      </c>
      <c r="AN9"/>
      <c r="AO9"/>
      <c r="AP9"/>
      <c r="AQ9"/>
    </row>
    <row r="10" spans="1:51" ht="13" customHeight="1" x14ac:dyDescent="0.15">
      <c r="A10"/>
      <c r="B10" s="548">
        <v>44770</v>
      </c>
      <c r="C10" s="469" t="s">
        <v>13</v>
      </c>
      <c r="D10" s="430" t="s">
        <v>912</v>
      </c>
      <c r="E10" s="351">
        <v>44562</v>
      </c>
      <c r="F10" s="512" t="s">
        <v>925</v>
      </c>
      <c r="G10" s="508" t="s">
        <v>16</v>
      </c>
      <c r="H10" s="514">
        <v>72.8</v>
      </c>
      <c r="I10" s="513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514">
        <v>2.6818181818181817</v>
      </c>
      <c r="P10" s="514">
        <v>2.5090909090909088</v>
      </c>
      <c r="Q10" s="514">
        <v>2.2181818181818178</v>
      </c>
      <c r="R10" s="514">
        <v>2.1181818181818182</v>
      </c>
      <c r="S10" s="514">
        <v>2.0181818181818181</v>
      </c>
      <c r="T10" s="361"/>
      <c r="U10" s="514">
        <v>2.5545454545454542</v>
      </c>
      <c r="V10" s="514">
        <v>2.3545454545454541</v>
      </c>
      <c r="W10" s="514">
        <v>2.1181818181818182</v>
      </c>
      <c r="X10" s="514">
        <v>2.0181818181818181</v>
      </c>
      <c r="Y10" s="514">
        <v>1.9636363636363636</v>
      </c>
      <c r="Z10" s="508"/>
      <c r="AA10" s="508"/>
      <c r="AB10" s="508"/>
      <c r="AC10" s="508"/>
      <c r="AD10" s="508"/>
      <c r="AE10" s="508"/>
      <c r="AF10" s="508"/>
      <c r="AG10" s="516" t="s">
        <v>18</v>
      </c>
      <c r="AH10" s="516" t="s">
        <v>19</v>
      </c>
      <c r="AI10" s="516">
        <v>3</v>
      </c>
      <c r="AJ10" s="516">
        <v>3</v>
      </c>
      <c r="AK10" s="517">
        <v>0.5</v>
      </c>
      <c r="AL10" s="517">
        <v>0.5</v>
      </c>
      <c r="AM10" s="512"/>
    </row>
    <row r="11" spans="1:51" ht="13" customHeight="1" x14ac:dyDescent="0.2">
      <c r="A11"/>
      <c r="B11" s="548">
        <v>44770</v>
      </c>
      <c r="C11" s="469" t="s">
        <v>13</v>
      </c>
      <c r="D11" s="430" t="s">
        <v>912</v>
      </c>
      <c r="E11" s="351">
        <v>44743</v>
      </c>
      <c r="F11" s="512" t="s">
        <v>404</v>
      </c>
      <c r="G11" s="508" t="s">
        <v>1172</v>
      </c>
      <c r="H11" s="514">
        <v>76.099999999999994</v>
      </c>
      <c r="I11" s="513" t="s">
        <v>913</v>
      </c>
      <c r="J11" s="508">
        <v>3000</v>
      </c>
      <c r="K11" s="471">
        <v>6000</v>
      </c>
      <c r="L11" s="471">
        <v>9000</v>
      </c>
      <c r="M11" s="471">
        <v>15000</v>
      </c>
      <c r="N11" s="508"/>
      <c r="O11" s="556">
        <v>3.418181818181818</v>
      </c>
      <c r="P11" s="556">
        <v>3.0545454545454542</v>
      </c>
      <c r="Q11" s="556">
        <v>2.6181818181818177</v>
      </c>
      <c r="R11" s="556">
        <v>2.3787878787878789</v>
      </c>
      <c r="S11" s="556">
        <v>2.3181818181818179</v>
      </c>
      <c r="T11" s="514"/>
      <c r="U11" s="514">
        <v>3.2545454545454544</v>
      </c>
      <c r="V11" s="514">
        <v>2.9272727272727272</v>
      </c>
      <c r="W11" s="514">
        <v>2.5636363636363635</v>
      </c>
      <c r="X11" s="514">
        <v>2.336363636363636</v>
      </c>
      <c r="Y11" s="514">
        <v>2.2999999999999998</v>
      </c>
      <c r="Z11" s="514"/>
      <c r="AA11" s="514">
        <v>3.3818181818181818</v>
      </c>
      <c r="AB11" s="514">
        <v>3.0181818181818176</v>
      </c>
      <c r="AC11" s="514">
        <v>2.5999999999999996</v>
      </c>
      <c r="AD11" s="514">
        <v>2.3727272727272726</v>
      </c>
      <c r="AE11" s="514">
        <v>2.3181818181818179</v>
      </c>
      <c r="AF11" s="514"/>
      <c r="AG11" s="516" t="s">
        <v>406</v>
      </c>
      <c r="AH11" s="516" t="s">
        <v>407</v>
      </c>
      <c r="AI11" s="516">
        <v>3</v>
      </c>
      <c r="AJ11" s="516">
        <v>3</v>
      </c>
      <c r="AK11" s="536">
        <v>0.5</v>
      </c>
      <c r="AL11" s="536">
        <v>0.5</v>
      </c>
      <c r="AM11" s="512"/>
      <c r="AN11"/>
      <c r="AO11"/>
      <c r="AP11"/>
    </row>
    <row r="12" spans="1:51" ht="13" customHeight="1" x14ac:dyDescent="0.15">
      <c r="A12"/>
      <c r="B12" s="548">
        <v>44770</v>
      </c>
      <c r="C12" s="469" t="s">
        <v>13</v>
      </c>
      <c r="D12" s="430" t="s">
        <v>912</v>
      </c>
      <c r="E12" s="351">
        <v>44760</v>
      </c>
      <c r="F12" s="512" t="s">
        <v>2</v>
      </c>
      <c r="G12" s="508" t="s">
        <v>16</v>
      </c>
      <c r="H12" s="514">
        <v>80</v>
      </c>
      <c r="I12" s="513" t="s">
        <v>405</v>
      </c>
      <c r="J12" s="430">
        <v>6000</v>
      </c>
      <c r="K12" s="430">
        <v>6000</v>
      </c>
      <c r="L12" s="430">
        <v>6000</v>
      </c>
      <c r="M12" s="430">
        <v>6000</v>
      </c>
      <c r="N12" s="430"/>
      <c r="O12" s="514">
        <v>5.1999999999999993</v>
      </c>
      <c r="P12" s="514">
        <v>0</v>
      </c>
      <c r="Q12" s="514">
        <v>0</v>
      </c>
      <c r="R12" s="514">
        <v>0</v>
      </c>
      <c r="S12" s="514">
        <v>5</v>
      </c>
      <c r="T12" s="361"/>
      <c r="U12" s="514">
        <v>5.1999999999999993</v>
      </c>
      <c r="V12" s="514">
        <v>0</v>
      </c>
      <c r="W12" s="514">
        <v>0</v>
      </c>
      <c r="X12" s="514">
        <v>0</v>
      </c>
      <c r="Y12" s="514">
        <v>5</v>
      </c>
      <c r="Z12" s="508"/>
      <c r="AA12" s="508"/>
      <c r="AB12" s="508"/>
      <c r="AC12" s="508"/>
      <c r="AD12" s="508"/>
      <c r="AE12" s="508"/>
      <c r="AF12" s="508"/>
      <c r="AG12" s="516" t="s">
        <v>18</v>
      </c>
      <c r="AH12" s="516" t="s">
        <v>19</v>
      </c>
      <c r="AI12" s="516">
        <v>3</v>
      </c>
      <c r="AJ12" s="516">
        <v>3</v>
      </c>
      <c r="AK12" s="517">
        <v>0.5</v>
      </c>
      <c r="AL12" s="517">
        <v>0.5</v>
      </c>
      <c r="AM12" s="512" t="s">
        <v>1232</v>
      </c>
    </row>
    <row r="13" spans="1:51" ht="13" customHeight="1" x14ac:dyDescent="0.15">
      <c r="A13"/>
      <c r="B13" s="548">
        <v>44770</v>
      </c>
      <c r="C13" s="469" t="s">
        <v>13</v>
      </c>
      <c r="D13" s="430" t="s">
        <v>912</v>
      </c>
      <c r="E13" s="351">
        <v>44562</v>
      </c>
      <c r="F13" s="508" t="s">
        <v>4</v>
      </c>
      <c r="G13" s="508" t="s">
        <v>16</v>
      </c>
      <c r="H13" s="514">
        <v>77.75454545454545</v>
      </c>
      <c r="I13" s="513"/>
      <c r="J13" s="508"/>
      <c r="K13" s="508"/>
      <c r="L13" s="508"/>
      <c r="M13" s="508"/>
      <c r="N13" s="508"/>
      <c r="O13" s="514">
        <v>1.9727272727272724</v>
      </c>
      <c r="P13" s="514">
        <v>0</v>
      </c>
      <c r="Q13" s="514">
        <v>0</v>
      </c>
      <c r="R13" s="514">
        <v>0</v>
      </c>
      <c r="S13" s="514">
        <v>0</v>
      </c>
      <c r="T13" s="361"/>
      <c r="U13" s="514">
        <v>1.7909090909090908</v>
      </c>
      <c r="V13" s="514">
        <v>0</v>
      </c>
      <c r="W13" s="514">
        <v>0</v>
      </c>
      <c r="X13" s="514">
        <v>0</v>
      </c>
      <c r="Y13" s="514">
        <v>0</v>
      </c>
      <c r="Z13" s="355"/>
      <c r="AA13" s="355"/>
      <c r="AB13" s="508"/>
      <c r="AC13" s="508"/>
      <c r="AD13" s="508"/>
      <c r="AE13" s="508"/>
      <c r="AF13" s="508"/>
      <c r="AG13" s="516" t="s">
        <v>18</v>
      </c>
      <c r="AH13" s="516" t="s">
        <v>19</v>
      </c>
      <c r="AI13" s="516">
        <v>3</v>
      </c>
      <c r="AJ13" s="516">
        <v>3</v>
      </c>
      <c r="AK13" s="517">
        <v>0.5</v>
      </c>
      <c r="AL13" s="517">
        <v>0.5</v>
      </c>
      <c r="AM13" s="512"/>
    </row>
    <row r="14" spans="1:51" ht="13" customHeight="1" x14ac:dyDescent="0.15">
      <c r="A14"/>
      <c r="B14" s="548">
        <v>44770</v>
      </c>
      <c r="C14" s="469" t="s">
        <v>13</v>
      </c>
      <c r="D14" s="430" t="s">
        <v>912</v>
      </c>
      <c r="E14" s="351">
        <v>44562</v>
      </c>
      <c r="F14" s="430" t="s">
        <v>1028</v>
      </c>
      <c r="G14" s="508" t="s">
        <v>16</v>
      </c>
      <c r="H14" s="514">
        <v>79</v>
      </c>
      <c r="I14" s="470" t="s">
        <v>405</v>
      </c>
      <c r="J14" s="508">
        <v>3000</v>
      </c>
      <c r="K14" s="508">
        <v>6000</v>
      </c>
      <c r="L14" s="508">
        <v>6000</v>
      </c>
      <c r="M14" s="508">
        <v>6000</v>
      </c>
      <c r="N14" s="508"/>
      <c r="O14" s="514">
        <v>2.8818181818181814</v>
      </c>
      <c r="P14" s="514">
        <v>2.4909090909090907</v>
      </c>
      <c r="Q14" s="514">
        <v>0</v>
      </c>
      <c r="R14" s="514">
        <v>0</v>
      </c>
      <c r="S14" s="514">
        <v>2.0818181818181816</v>
      </c>
      <c r="T14" s="361"/>
      <c r="U14" s="514">
        <v>2.8818181818181814</v>
      </c>
      <c r="V14" s="514">
        <v>2.4909090909090907</v>
      </c>
      <c r="W14" s="514">
        <v>0</v>
      </c>
      <c r="X14" s="514">
        <v>0</v>
      </c>
      <c r="Y14" s="514">
        <v>2.0818181818181816</v>
      </c>
      <c r="Z14" s="355"/>
      <c r="AA14" s="355"/>
      <c r="AB14" s="508"/>
      <c r="AC14" s="508"/>
      <c r="AD14" s="508"/>
      <c r="AE14" s="508"/>
      <c r="AF14" s="508"/>
      <c r="AG14" s="472" t="s">
        <v>1008</v>
      </c>
      <c r="AH14" s="516"/>
      <c r="AI14" s="516">
        <v>3</v>
      </c>
      <c r="AJ14" s="516">
        <v>3</v>
      </c>
      <c r="AK14" s="517">
        <v>0.5</v>
      </c>
      <c r="AL14" s="517">
        <v>0.5</v>
      </c>
      <c r="AM14" s="512"/>
    </row>
    <row r="15" spans="1:51" ht="13" customHeight="1" x14ac:dyDescent="0.15">
      <c r="A15"/>
      <c r="B15" s="548">
        <v>44770</v>
      </c>
      <c r="C15" s="469" t="s">
        <v>13</v>
      </c>
      <c r="D15" s="430" t="s">
        <v>912</v>
      </c>
      <c r="E15" s="351">
        <v>44562</v>
      </c>
      <c r="F15" s="430" t="s">
        <v>1207</v>
      </c>
      <c r="G15" s="508" t="s">
        <v>16</v>
      </c>
      <c r="H15" s="514">
        <v>84</v>
      </c>
      <c r="I15" s="470" t="s">
        <v>405</v>
      </c>
      <c r="J15" s="535">
        <v>3000</v>
      </c>
      <c r="K15" s="535">
        <v>6000</v>
      </c>
      <c r="L15" s="535">
        <v>9000</v>
      </c>
      <c r="M15" s="535">
        <v>15000</v>
      </c>
      <c r="N15" s="508"/>
      <c r="O15" s="514">
        <v>2.7454545454545451</v>
      </c>
      <c r="P15" s="514">
        <v>2.2727272727272725</v>
      </c>
      <c r="Q15" s="514">
        <v>1.9090909090909089</v>
      </c>
      <c r="R15" s="514">
        <v>1.718181818181818</v>
      </c>
      <c r="S15" s="514">
        <v>1.6454545454545453</v>
      </c>
      <c r="T15" s="361"/>
      <c r="U15" s="514">
        <v>2.6363636363636362</v>
      </c>
      <c r="V15" s="514">
        <v>2.2727272727272725</v>
      </c>
      <c r="W15" s="514">
        <v>1.9090909090909089</v>
      </c>
      <c r="X15" s="514">
        <v>1.6363636363636362</v>
      </c>
      <c r="Y15" s="514">
        <v>1.5454545454545452</v>
      </c>
      <c r="Z15" s="355"/>
      <c r="AA15" s="355"/>
      <c r="AB15" s="508"/>
      <c r="AC15" s="508"/>
      <c r="AD15" s="508"/>
      <c r="AE15" s="508"/>
      <c r="AF15" s="508"/>
      <c r="AG15" s="472" t="s">
        <v>1008</v>
      </c>
      <c r="AH15" s="516"/>
      <c r="AI15" s="516">
        <v>3</v>
      </c>
      <c r="AJ15" s="516">
        <v>3</v>
      </c>
      <c r="AK15" s="517">
        <v>0.5</v>
      </c>
      <c r="AL15" s="517">
        <v>0.5</v>
      </c>
      <c r="AM15" s="512"/>
    </row>
    <row r="16" spans="1:51" ht="13" customHeight="1" x14ac:dyDescent="0.2">
      <c r="A16"/>
      <c r="B16" s="548">
        <v>44769</v>
      </c>
      <c r="C16" s="510" t="s">
        <v>403</v>
      </c>
      <c r="D16" s="430" t="s">
        <v>930</v>
      </c>
      <c r="E16" s="511">
        <v>44743</v>
      </c>
      <c r="F16" s="512" t="s">
        <v>872</v>
      </c>
      <c r="G16" s="508" t="s">
        <v>1172</v>
      </c>
      <c r="H16" s="514">
        <v>84</v>
      </c>
      <c r="I16" s="513" t="s">
        <v>405</v>
      </c>
      <c r="J16" s="535">
        <v>3000</v>
      </c>
      <c r="K16" s="535">
        <v>6000</v>
      </c>
      <c r="L16" s="535">
        <v>9000</v>
      </c>
      <c r="M16" s="535">
        <v>15000</v>
      </c>
      <c r="N16" s="508"/>
      <c r="O16" s="514">
        <v>3.0272727272727269</v>
      </c>
      <c r="P16" s="514">
        <v>2.6818181818181817</v>
      </c>
      <c r="Q16" s="514">
        <v>2.1545454545454543</v>
      </c>
      <c r="R16" s="514">
        <v>1.7727272727272725</v>
      </c>
      <c r="S16" s="514">
        <v>1.718181818181818</v>
      </c>
      <c r="T16" s="534"/>
      <c r="U16" s="514">
        <v>2.9090909090909092</v>
      </c>
      <c r="V16" s="514">
        <v>2.5363636363636362</v>
      </c>
      <c r="W16" s="514">
        <v>2.0818181818181816</v>
      </c>
      <c r="X16" s="514">
        <v>1.7636363636363634</v>
      </c>
      <c r="Y16" s="514">
        <v>1.5363636363636362</v>
      </c>
      <c r="Z16" s="534"/>
      <c r="AA16" s="534"/>
      <c r="AB16" s="534"/>
      <c r="AC16" s="534"/>
      <c r="AD16" s="534"/>
      <c r="AE16" s="534"/>
      <c r="AF16" s="534"/>
      <c r="AG16" s="516" t="s">
        <v>406</v>
      </c>
      <c r="AH16" s="516" t="s">
        <v>407</v>
      </c>
      <c r="AI16" s="516">
        <v>3</v>
      </c>
      <c r="AJ16" s="516">
        <v>3</v>
      </c>
      <c r="AK16" s="536">
        <v>0.5</v>
      </c>
      <c r="AL16" s="536">
        <v>0.5</v>
      </c>
      <c r="AM16" s="512" t="s">
        <v>1224</v>
      </c>
      <c r="AN16"/>
      <c r="AO16"/>
      <c r="AP16"/>
      <c r="AQ16"/>
      <c r="AR16"/>
      <c r="AS16"/>
      <c r="AT16"/>
    </row>
    <row r="17" spans="1:44" ht="13" customHeight="1" x14ac:dyDescent="0.15">
      <c r="A17"/>
      <c r="B17" s="548">
        <v>44769</v>
      </c>
      <c r="C17" s="510" t="s">
        <v>13</v>
      </c>
      <c r="D17" s="430" t="s">
        <v>930</v>
      </c>
      <c r="E17" s="511">
        <v>44593</v>
      </c>
      <c r="F17" s="512" t="s">
        <v>20</v>
      </c>
      <c r="G17" s="508" t="s">
        <v>16</v>
      </c>
      <c r="H17" s="514">
        <v>69</v>
      </c>
      <c r="I17" s="513" t="s">
        <v>913</v>
      </c>
      <c r="J17" s="518">
        <v>3000</v>
      </c>
      <c r="K17" s="518">
        <v>6000</v>
      </c>
      <c r="L17" s="518">
        <v>6000</v>
      </c>
      <c r="M17" s="518">
        <v>6000</v>
      </c>
      <c r="N17" s="508"/>
      <c r="O17" s="514">
        <v>2.5</v>
      </c>
      <c r="P17" s="514">
        <v>2.209090909090909</v>
      </c>
      <c r="Q17" s="514">
        <v>0</v>
      </c>
      <c r="R17" s="514">
        <v>0</v>
      </c>
      <c r="S17" s="514">
        <v>1.7272727272727271</v>
      </c>
      <c r="T17" s="529"/>
      <c r="U17" s="514">
        <v>2.4</v>
      </c>
      <c r="V17" s="514">
        <v>2.1090909090909089</v>
      </c>
      <c r="W17" s="514">
        <v>0</v>
      </c>
      <c r="X17" s="514">
        <v>0</v>
      </c>
      <c r="Y17" s="514">
        <v>1.7272727272727271</v>
      </c>
      <c r="Z17" s="515"/>
      <c r="AA17" s="515"/>
      <c r="AB17" s="515"/>
      <c r="AC17" s="515"/>
      <c r="AD17" s="515"/>
      <c r="AE17" s="515"/>
      <c r="AF17" s="515"/>
      <c r="AG17" s="516" t="s">
        <v>18</v>
      </c>
      <c r="AH17" s="516" t="s">
        <v>19</v>
      </c>
      <c r="AI17" s="516">
        <v>3</v>
      </c>
      <c r="AJ17" s="516">
        <v>3</v>
      </c>
      <c r="AK17" s="517">
        <v>0.5</v>
      </c>
      <c r="AL17" s="517">
        <v>0.5</v>
      </c>
      <c r="AM17" s="512"/>
    </row>
    <row r="18" spans="1:44" ht="13" customHeight="1" x14ac:dyDescent="0.15">
      <c r="A18"/>
      <c r="B18" s="548">
        <v>44770</v>
      </c>
      <c r="C18" s="510" t="s">
        <v>403</v>
      </c>
      <c r="D18" s="430" t="s">
        <v>930</v>
      </c>
      <c r="E18" s="511">
        <v>44562</v>
      </c>
      <c r="F18" s="512" t="s">
        <v>21</v>
      </c>
      <c r="G18" s="508" t="s">
        <v>16</v>
      </c>
      <c r="H18" s="514">
        <v>77.999999999999986</v>
      </c>
      <c r="I18" s="513" t="s">
        <v>913</v>
      </c>
      <c r="J18" s="508">
        <v>3000</v>
      </c>
      <c r="K18" s="508">
        <v>6000</v>
      </c>
      <c r="L18" s="508">
        <v>9000</v>
      </c>
      <c r="M18" s="508">
        <v>15000</v>
      </c>
      <c r="N18" s="508"/>
      <c r="O18" s="514">
        <v>3.0272727272727269</v>
      </c>
      <c r="P18" s="514">
        <v>2.5272727272727269</v>
      </c>
      <c r="Q18" s="514">
        <v>2.0636363636363635</v>
      </c>
      <c r="R18" s="514">
        <v>1.6446280991735533</v>
      </c>
      <c r="S18" s="514">
        <v>1.7363636363636361</v>
      </c>
      <c r="T18" s="361"/>
      <c r="U18" s="514">
        <v>2.7272727272727271</v>
      </c>
      <c r="V18" s="514">
        <v>2.2909090909090906</v>
      </c>
      <c r="W18" s="514">
        <v>1.8909090909090909</v>
      </c>
      <c r="X18" s="514">
        <v>1.6818181818181817</v>
      </c>
      <c r="Y18" s="514">
        <v>1.6272727272727272</v>
      </c>
      <c r="Z18" s="508"/>
      <c r="AA18" s="508"/>
      <c r="AB18" s="508"/>
      <c r="AC18" s="508"/>
      <c r="AD18" s="508"/>
      <c r="AE18" s="508"/>
      <c r="AF18" s="508"/>
      <c r="AG18" s="516" t="s">
        <v>18</v>
      </c>
      <c r="AH18" s="516" t="s">
        <v>19</v>
      </c>
      <c r="AI18" s="516">
        <v>3</v>
      </c>
      <c r="AJ18" s="516">
        <v>3</v>
      </c>
      <c r="AK18" s="517">
        <v>0.5</v>
      </c>
      <c r="AL18" s="517">
        <v>0.5</v>
      </c>
      <c r="AM18" s="512"/>
    </row>
    <row r="19" spans="1:44" ht="13" customHeight="1" x14ac:dyDescent="0.15">
      <c r="A19"/>
      <c r="B19" s="548">
        <v>44770</v>
      </c>
      <c r="C19" s="469" t="s">
        <v>13</v>
      </c>
      <c r="D19" s="430" t="s">
        <v>930</v>
      </c>
      <c r="E19" s="351">
        <v>44562</v>
      </c>
      <c r="F19" s="449" t="s">
        <v>1017</v>
      </c>
      <c r="G19" s="430" t="s">
        <v>16</v>
      </c>
      <c r="H19" s="514">
        <v>56.281818181818174</v>
      </c>
      <c r="I19" s="470" t="s">
        <v>913</v>
      </c>
      <c r="J19" s="471">
        <v>3000</v>
      </c>
      <c r="K19" s="471">
        <v>6000</v>
      </c>
      <c r="L19" s="471">
        <v>9000</v>
      </c>
      <c r="M19" s="471">
        <v>15000</v>
      </c>
      <c r="N19" s="430"/>
      <c r="O19" s="514">
        <v>3.0727272727272723</v>
      </c>
      <c r="P19" s="514">
        <v>2.6454545454545455</v>
      </c>
      <c r="Q19" s="514">
        <v>2.2181818181818178</v>
      </c>
      <c r="R19" s="514">
        <v>2.1818181818181817</v>
      </c>
      <c r="S19" s="514">
        <v>2.127272727272727</v>
      </c>
      <c r="T19" s="361"/>
      <c r="U19" s="514">
        <v>2.8909090909090907</v>
      </c>
      <c r="V19" s="514">
        <v>2.5181818181818181</v>
      </c>
      <c r="W19" s="514">
        <v>2.1545454545454543</v>
      </c>
      <c r="X19" s="514">
        <v>2.1454545454545451</v>
      </c>
      <c r="Y19" s="514">
        <v>2.1</v>
      </c>
      <c r="Z19" s="430"/>
      <c r="AA19" s="430"/>
      <c r="AB19" s="430"/>
      <c r="AC19" s="430"/>
      <c r="AD19" s="430"/>
      <c r="AE19" s="430"/>
      <c r="AF19" s="430"/>
      <c r="AG19" s="472" t="s">
        <v>18</v>
      </c>
      <c r="AH19" s="472" t="s">
        <v>19</v>
      </c>
      <c r="AI19" s="472">
        <v>3</v>
      </c>
      <c r="AJ19" s="472">
        <v>3</v>
      </c>
      <c r="AK19" s="473">
        <v>0.5</v>
      </c>
      <c r="AL19" s="473">
        <v>0.5</v>
      </c>
      <c r="AM19" s="512"/>
    </row>
    <row r="20" spans="1:44" ht="13" customHeight="1" x14ac:dyDescent="0.15">
      <c r="A20"/>
      <c r="B20" s="548">
        <v>44770</v>
      </c>
      <c r="C20" s="510" t="s">
        <v>13</v>
      </c>
      <c r="D20" s="430" t="s">
        <v>930</v>
      </c>
      <c r="E20" s="511">
        <v>44734</v>
      </c>
      <c r="F20" s="512" t="s">
        <v>888</v>
      </c>
      <c r="G20" s="508" t="s">
        <v>1172</v>
      </c>
      <c r="H20" s="514">
        <v>83.499999999999986</v>
      </c>
      <c r="I20" s="513" t="s">
        <v>405</v>
      </c>
      <c r="J20" s="535">
        <v>3000</v>
      </c>
      <c r="K20" s="535">
        <v>6000</v>
      </c>
      <c r="L20" s="535">
        <v>9000</v>
      </c>
      <c r="M20" s="535">
        <v>15000</v>
      </c>
      <c r="N20" s="508"/>
      <c r="O20" s="514">
        <v>3.1999999999999997</v>
      </c>
      <c r="P20" s="514">
        <v>2.6545454545454543</v>
      </c>
      <c r="Q20" s="514">
        <v>2.1818181818181817</v>
      </c>
      <c r="R20" s="514">
        <v>1.9818181818181817</v>
      </c>
      <c r="S20" s="514">
        <v>1.8545454545454545</v>
      </c>
      <c r="T20" s="514"/>
      <c r="U20" s="514">
        <v>2.9999999999999996</v>
      </c>
      <c r="V20" s="514">
        <v>2.5272727272727269</v>
      </c>
      <c r="W20" s="514">
        <v>2.0545454545454542</v>
      </c>
      <c r="X20" s="514">
        <v>1.8999999999999997</v>
      </c>
      <c r="Y20" s="514">
        <v>1.8090909090909089</v>
      </c>
      <c r="Z20" s="514"/>
      <c r="AA20" s="514"/>
      <c r="AB20" s="514"/>
      <c r="AC20" s="514"/>
      <c r="AD20" s="514"/>
      <c r="AE20" s="514"/>
      <c r="AF20" s="514"/>
      <c r="AG20" s="516" t="s">
        <v>406</v>
      </c>
      <c r="AH20" s="516" t="s">
        <v>407</v>
      </c>
      <c r="AI20" s="516">
        <v>3</v>
      </c>
      <c r="AJ20" s="516">
        <v>3</v>
      </c>
      <c r="AK20" s="517">
        <v>0.5</v>
      </c>
      <c r="AL20" s="517">
        <v>0.5</v>
      </c>
      <c r="AM20" s="512"/>
      <c r="AN20"/>
      <c r="AO20"/>
    </row>
    <row r="21" spans="1:44" ht="13" customHeight="1" x14ac:dyDescent="0.15">
      <c r="A21"/>
      <c r="B21" s="548">
        <v>44770</v>
      </c>
      <c r="C21" s="469" t="s">
        <v>13</v>
      </c>
      <c r="D21" s="430" t="s">
        <v>930</v>
      </c>
      <c r="E21" s="351">
        <v>44562</v>
      </c>
      <c r="F21" s="512" t="s">
        <v>923</v>
      </c>
      <c r="G21" s="508" t="s">
        <v>16</v>
      </c>
      <c r="H21" s="514">
        <v>72.999999999999986</v>
      </c>
      <c r="I21" s="513" t="s">
        <v>913</v>
      </c>
      <c r="J21" s="508">
        <v>3000</v>
      </c>
      <c r="K21" s="508">
        <v>6000</v>
      </c>
      <c r="L21" s="508">
        <v>9000</v>
      </c>
      <c r="M21" s="508">
        <v>15000</v>
      </c>
      <c r="N21" s="508"/>
      <c r="O21" s="514">
        <v>2.4363636363636365</v>
      </c>
      <c r="P21" s="514">
        <v>2.209090909090909</v>
      </c>
      <c r="Q21" s="514">
        <v>1.8636363636363633</v>
      </c>
      <c r="R21" s="514">
        <v>1.7545454545454544</v>
      </c>
      <c r="S21" s="514">
        <v>1.718181818181818</v>
      </c>
      <c r="T21" s="361"/>
      <c r="U21" s="514">
        <v>2.3272727272727272</v>
      </c>
      <c r="V21" s="514">
        <v>2.1</v>
      </c>
      <c r="W21" s="514">
        <v>1.7636363636363634</v>
      </c>
      <c r="X21" s="514">
        <v>1.7272727272727271</v>
      </c>
      <c r="Y21" s="514">
        <v>1.6909090909090909</v>
      </c>
      <c r="Z21" s="508"/>
      <c r="AA21" s="508"/>
      <c r="AB21" s="508"/>
      <c r="AC21" s="508"/>
      <c r="AD21" s="508"/>
      <c r="AE21" s="508"/>
      <c r="AF21" s="508"/>
      <c r="AG21" s="516" t="s">
        <v>18</v>
      </c>
      <c r="AH21" s="516" t="s">
        <v>19</v>
      </c>
      <c r="AI21" s="516">
        <v>3</v>
      </c>
      <c r="AJ21" s="516">
        <v>3</v>
      </c>
      <c r="AK21" s="517">
        <v>0.5</v>
      </c>
      <c r="AL21" s="517">
        <v>0.5</v>
      </c>
      <c r="AM21" s="512"/>
    </row>
    <row r="22" spans="1:44" ht="13" customHeight="1" x14ac:dyDescent="0.2">
      <c r="A22"/>
      <c r="B22" s="548">
        <v>44770</v>
      </c>
      <c r="C22" s="469" t="s">
        <v>13</v>
      </c>
      <c r="D22" s="430" t="s">
        <v>930</v>
      </c>
      <c r="E22" s="351">
        <v>44562</v>
      </c>
      <c r="F22" s="508" t="s">
        <v>889</v>
      </c>
      <c r="G22" s="508" t="s">
        <v>1172</v>
      </c>
      <c r="H22" s="514">
        <v>85.636363636363626</v>
      </c>
      <c r="I22" s="513" t="s">
        <v>405</v>
      </c>
      <c r="J22" s="535">
        <v>3000</v>
      </c>
      <c r="K22" s="535">
        <v>6000</v>
      </c>
      <c r="L22" s="535">
        <v>9000</v>
      </c>
      <c r="M22" s="535">
        <v>15000</v>
      </c>
      <c r="N22" s="508"/>
      <c r="O22" s="514">
        <v>2.9909090909090907</v>
      </c>
      <c r="P22" s="514">
        <v>2.7272727272727271</v>
      </c>
      <c r="Q22" s="514">
        <v>2.418181818181818</v>
      </c>
      <c r="R22" s="514">
        <v>2.2454545454545456</v>
      </c>
      <c r="S22" s="514">
        <v>2.209090909090909</v>
      </c>
      <c r="T22" s="514"/>
      <c r="U22" s="514">
        <v>2.7818181818181817</v>
      </c>
      <c r="V22" s="514">
        <v>2.5636363636363635</v>
      </c>
      <c r="W22" s="514">
        <v>2.2909090909090906</v>
      </c>
      <c r="X22" s="514">
        <v>2.1454545454545451</v>
      </c>
      <c r="Y22" s="514">
        <v>2.1181818181818182</v>
      </c>
      <c r="Z22" s="514"/>
      <c r="AA22" s="514"/>
      <c r="AB22" s="514"/>
      <c r="AC22" s="514"/>
      <c r="AD22" s="514"/>
      <c r="AE22" s="514"/>
      <c r="AF22" s="514"/>
      <c r="AG22" s="516" t="s">
        <v>406</v>
      </c>
      <c r="AH22" s="516" t="s">
        <v>407</v>
      </c>
      <c r="AI22" s="516">
        <v>3</v>
      </c>
      <c r="AJ22" s="516">
        <v>3</v>
      </c>
      <c r="AK22" s="536">
        <v>0.5</v>
      </c>
      <c r="AL22" s="536">
        <v>0.5</v>
      </c>
      <c r="AM22" s="512"/>
      <c r="AN22"/>
      <c r="AO22"/>
      <c r="AP22"/>
      <c r="AQ22"/>
      <c r="AR22"/>
    </row>
    <row r="23" spans="1:44" ht="13" customHeight="1" x14ac:dyDescent="0.2">
      <c r="A23"/>
      <c r="B23" s="548">
        <v>44770</v>
      </c>
      <c r="C23" s="469" t="s">
        <v>13</v>
      </c>
      <c r="D23" s="430" t="s">
        <v>930</v>
      </c>
      <c r="E23" s="351">
        <v>44743</v>
      </c>
      <c r="F23" s="512" t="s">
        <v>890</v>
      </c>
      <c r="G23" s="508" t="s">
        <v>1172</v>
      </c>
      <c r="H23" s="514">
        <v>80.290909090909082</v>
      </c>
      <c r="I23" s="513" t="s">
        <v>405</v>
      </c>
      <c r="J23" s="518">
        <v>6000</v>
      </c>
      <c r="K23" s="518">
        <v>6000</v>
      </c>
      <c r="L23" s="518">
        <v>6000</v>
      </c>
      <c r="M23" s="518">
        <v>6000</v>
      </c>
      <c r="N23" s="518"/>
      <c r="O23" s="514">
        <v>2.8636363636363633</v>
      </c>
      <c r="P23" s="514">
        <v>0</v>
      </c>
      <c r="Q23" s="514">
        <v>0</v>
      </c>
      <c r="R23" s="514">
        <v>0</v>
      </c>
      <c r="S23" s="514">
        <v>1.8999999999999997</v>
      </c>
      <c r="T23" s="514"/>
      <c r="U23" s="514">
        <v>2.8636363636363633</v>
      </c>
      <c r="V23" s="514">
        <v>0</v>
      </c>
      <c r="W23" s="514">
        <v>0</v>
      </c>
      <c r="X23" s="514">
        <v>0</v>
      </c>
      <c r="Y23" s="514">
        <v>1.8999999999999997</v>
      </c>
      <c r="Z23" s="514"/>
      <c r="AA23" s="514"/>
      <c r="AB23" s="514"/>
      <c r="AC23" s="514"/>
      <c r="AD23" s="514"/>
      <c r="AE23" s="514"/>
      <c r="AF23" s="514"/>
      <c r="AG23" s="516" t="s">
        <v>1008</v>
      </c>
      <c r="AH23" s="516"/>
      <c r="AI23" s="516">
        <v>3</v>
      </c>
      <c r="AJ23" s="516">
        <v>3</v>
      </c>
      <c r="AK23" s="536">
        <v>0.5</v>
      </c>
      <c r="AL23" s="536">
        <v>0.5</v>
      </c>
      <c r="AM23" s="512"/>
      <c r="AO23"/>
      <c r="AP23"/>
      <c r="AQ23"/>
      <c r="AR23"/>
    </row>
    <row r="24" spans="1:44" ht="13" customHeight="1" x14ac:dyDescent="0.15">
      <c r="A24"/>
      <c r="B24" s="548">
        <v>44770</v>
      </c>
      <c r="C24" s="469" t="s">
        <v>13</v>
      </c>
      <c r="D24" s="430" t="s">
        <v>930</v>
      </c>
      <c r="E24" s="351">
        <v>44562</v>
      </c>
      <c r="F24" s="512" t="s">
        <v>925</v>
      </c>
      <c r="G24" s="508" t="s">
        <v>16</v>
      </c>
      <c r="H24" s="514">
        <v>72.8</v>
      </c>
      <c r="I24" s="513" t="s">
        <v>913</v>
      </c>
      <c r="J24" s="471">
        <v>3000</v>
      </c>
      <c r="K24" s="471">
        <v>6000</v>
      </c>
      <c r="L24" s="471">
        <v>9000</v>
      </c>
      <c r="M24" s="471">
        <v>15000</v>
      </c>
      <c r="N24" s="430"/>
      <c r="O24" s="514">
        <v>2.6818181818181817</v>
      </c>
      <c r="P24" s="514">
        <v>2.5090909090909088</v>
      </c>
      <c r="Q24" s="514">
        <v>2.2181818181818178</v>
      </c>
      <c r="R24" s="514">
        <v>2.1181818181818182</v>
      </c>
      <c r="S24" s="514">
        <v>2.0181818181818181</v>
      </c>
      <c r="T24" s="361"/>
      <c r="U24" s="514">
        <v>2.5545454545454542</v>
      </c>
      <c r="V24" s="514">
        <v>2.3545454545454541</v>
      </c>
      <c r="W24" s="514">
        <v>2.1181818181818182</v>
      </c>
      <c r="X24" s="514">
        <v>2.0181818181818181</v>
      </c>
      <c r="Y24" s="514">
        <v>1.9636363636363636</v>
      </c>
      <c r="Z24" s="508"/>
      <c r="AA24" s="508"/>
      <c r="AB24" s="508"/>
      <c r="AC24" s="508"/>
      <c r="AD24" s="508"/>
      <c r="AE24" s="508"/>
      <c r="AF24" s="508"/>
      <c r="AG24" s="516" t="s">
        <v>18</v>
      </c>
      <c r="AH24" s="516" t="s">
        <v>19</v>
      </c>
      <c r="AI24" s="516">
        <v>3</v>
      </c>
      <c r="AJ24" s="516">
        <v>3</v>
      </c>
      <c r="AK24" s="517">
        <v>0.5</v>
      </c>
      <c r="AL24" s="517">
        <v>0.5</v>
      </c>
      <c r="AM24" s="512"/>
    </row>
    <row r="25" spans="1:44" ht="13" customHeight="1" x14ac:dyDescent="0.2">
      <c r="A25"/>
      <c r="B25" s="548">
        <v>44770</v>
      </c>
      <c r="C25" s="469" t="s">
        <v>13</v>
      </c>
      <c r="D25" s="430" t="s">
        <v>930</v>
      </c>
      <c r="E25" s="351">
        <v>44562</v>
      </c>
      <c r="F25" s="512" t="s">
        <v>404</v>
      </c>
      <c r="G25" s="508" t="s">
        <v>1172</v>
      </c>
      <c r="H25" s="514">
        <v>76.099999999999994</v>
      </c>
      <c r="I25" s="513" t="s">
        <v>913</v>
      </c>
      <c r="J25" s="508">
        <v>3000</v>
      </c>
      <c r="K25" s="471">
        <v>6000</v>
      </c>
      <c r="L25" s="471">
        <v>9000</v>
      </c>
      <c r="M25" s="471">
        <v>15000</v>
      </c>
      <c r="N25" s="508"/>
      <c r="O25" s="556">
        <v>3.418181818181818</v>
      </c>
      <c r="P25" s="556">
        <v>3.0545454545454542</v>
      </c>
      <c r="Q25" s="556">
        <v>2.6181818181818177</v>
      </c>
      <c r="R25" s="556">
        <v>2.3787878787878789</v>
      </c>
      <c r="S25" s="556">
        <v>2.3181818181818179</v>
      </c>
      <c r="T25" s="514"/>
      <c r="U25" s="514">
        <v>3.2545454545454544</v>
      </c>
      <c r="V25" s="514">
        <v>2.9272727272727272</v>
      </c>
      <c r="W25" s="514">
        <v>2.5636363636363635</v>
      </c>
      <c r="X25" s="514">
        <v>2.336363636363636</v>
      </c>
      <c r="Y25" s="514">
        <v>2.2999999999999998</v>
      </c>
      <c r="Z25" s="514"/>
      <c r="AA25" s="514">
        <v>3.3818181818181818</v>
      </c>
      <c r="AB25" s="514">
        <v>3.0181818181818176</v>
      </c>
      <c r="AC25" s="514">
        <v>2.5999999999999996</v>
      </c>
      <c r="AD25" s="514">
        <v>2.3727272727272726</v>
      </c>
      <c r="AE25" s="514">
        <v>2.3181818181818179</v>
      </c>
      <c r="AF25" s="514"/>
      <c r="AG25" s="516" t="s">
        <v>406</v>
      </c>
      <c r="AH25" s="516" t="s">
        <v>407</v>
      </c>
      <c r="AI25" s="516">
        <v>3</v>
      </c>
      <c r="AJ25" s="516">
        <v>3</v>
      </c>
      <c r="AK25" s="536">
        <v>0.5</v>
      </c>
      <c r="AL25" s="536">
        <v>0.5</v>
      </c>
      <c r="AM25" s="512"/>
    </row>
    <row r="26" spans="1:44" ht="13" customHeight="1" x14ac:dyDescent="0.15">
      <c r="A26"/>
      <c r="B26" s="548">
        <v>44770</v>
      </c>
      <c r="C26" s="469" t="s">
        <v>13</v>
      </c>
      <c r="D26" s="430" t="s">
        <v>930</v>
      </c>
      <c r="E26" s="351">
        <v>44760</v>
      </c>
      <c r="F26" s="512" t="s">
        <v>2</v>
      </c>
      <c r="G26" s="508" t="s">
        <v>16</v>
      </c>
      <c r="H26" s="514">
        <v>80</v>
      </c>
      <c r="I26" s="513" t="s">
        <v>405</v>
      </c>
      <c r="J26" s="430">
        <v>6000</v>
      </c>
      <c r="K26" s="430">
        <v>6000</v>
      </c>
      <c r="L26" s="430">
        <v>6000</v>
      </c>
      <c r="M26" s="430">
        <v>6000</v>
      </c>
      <c r="N26" s="430"/>
      <c r="O26" s="514">
        <v>5.1999999999999993</v>
      </c>
      <c r="P26" s="514">
        <v>0</v>
      </c>
      <c r="Q26" s="514">
        <v>0</v>
      </c>
      <c r="R26" s="514">
        <v>0</v>
      </c>
      <c r="S26" s="514">
        <v>5</v>
      </c>
      <c r="T26" s="361"/>
      <c r="U26" s="514">
        <v>5.1999999999999993</v>
      </c>
      <c r="V26" s="514">
        <v>0</v>
      </c>
      <c r="W26" s="514">
        <v>0</v>
      </c>
      <c r="X26" s="514">
        <v>0</v>
      </c>
      <c r="Y26" s="514">
        <v>5</v>
      </c>
      <c r="Z26" s="508"/>
      <c r="AA26" s="508"/>
      <c r="AB26" s="508"/>
      <c r="AC26" s="508"/>
      <c r="AD26" s="508"/>
      <c r="AE26" s="508"/>
      <c r="AF26" s="508"/>
      <c r="AG26" s="516" t="s">
        <v>18</v>
      </c>
      <c r="AH26" s="516" t="s">
        <v>19</v>
      </c>
      <c r="AI26" s="516">
        <v>3</v>
      </c>
      <c r="AJ26" s="516">
        <v>3</v>
      </c>
      <c r="AK26" s="517">
        <v>0.5</v>
      </c>
      <c r="AL26" s="517">
        <v>0.5</v>
      </c>
      <c r="AM26" s="512"/>
    </row>
    <row r="27" spans="1:44" ht="13" customHeight="1" x14ac:dyDescent="0.15">
      <c r="A27"/>
      <c r="B27" s="548">
        <v>44770</v>
      </c>
      <c r="C27" s="469" t="s">
        <v>13</v>
      </c>
      <c r="D27" s="430" t="s">
        <v>930</v>
      </c>
      <c r="E27" s="351">
        <v>44562</v>
      </c>
      <c r="F27" s="508" t="s">
        <v>4</v>
      </c>
      <c r="G27" s="508" t="s">
        <v>16</v>
      </c>
      <c r="H27" s="514">
        <v>77.75454545454545</v>
      </c>
      <c r="I27" s="513"/>
      <c r="J27" s="508"/>
      <c r="K27" s="508"/>
      <c r="L27" s="508"/>
      <c r="M27" s="508"/>
      <c r="N27" s="508"/>
      <c r="O27" s="514">
        <v>1.9727272727272724</v>
      </c>
      <c r="P27" s="514">
        <v>0</v>
      </c>
      <c r="Q27" s="514">
        <v>0</v>
      </c>
      <c r="R27" s="514">
        <v>0</v>
      </c>
      <c r="S27" s="514">
        <v>0</v>
      </c>
      <c r="T27" s="361"/>
      <c r="U27" s="514">
        <v>1.7909090909090908</v>
      </c>
      <c r="V27" s="514">
        <v>0</v>
      </c>
      <c r="W27" s="514">
        <v>0</v>
      </c>
      <c r="X27" s="514">
        <v>0</v>
      </c>
      <c r="Y27" s="514">
        <v>0</v>
      </c>
      <c r="Z27" s="355"/>
      <c r="AA27" s="355"/>
      <c r="AB27" s="508"/>
      <c r="AC27" s="508"/>
      <c r="AD27" s="508"/>
      <c r="AE27" s="508"/>
      <c r="AF27" s="508"/>
      <c r="AG27" s="516" t="s">
        <v>18</v>
      </c>
      <c r="AH27" s="516" t="s">
        <v>19</v>
      </c>
      <c r="AI27" s="516">
        <v>3</v>
      </c>
      <c r="AJ27" s="516">
        <v>3</v>
      </c>
      <c r="AK27" s="517">
        <v>0.5</v>
      </c>
      <c r="AL27" s="517">
        <v>0.5</v>
      </c>
      <c r="AM27" s="512"/>
    </row>
    <row r="28" spans="1:44" ht="13" customHeight="1" x14ac:dyDescent="0.15">
      <c r="A28"/>
      <c r="B28" s="548">
        <v>44770</v>
      </c>
      <c r="C28" s="469" t="s">
        <v>13</v>
      </c>
      <c r="D28" s="430" t="s">
        <v>930</v>
      </c>
      <c r="E28" s="351">
        <v>44562</v>
      </c>
      <c r="F28" s="430" t="s">
        <v>1028</v>
      </c>
      <c r="G28" s="508" t="s">
        <v>16</v>
      </c>
      <c r="H28" s="514">
        <v>79</v>
      </c>
      <c r="I28" s="470" t="s">
        <v>405</v>
      </c>
      <c r="J28" s="508">
        <v>3000</v>
      </c>
      <c r="K28" s="508">
        <v>6000</v>
      </c>
      <c r="L28" s="508">
        <v>6000</v>
      </c>
      <c r="M28" s="508">
        <v>6000</v>
      </c>
      <c r="N28" s="508"/>
      <c r="O28" s="514">
        <v>2.8818181818181814</v>
      </c>
      <c r="P28" s="514">
        <v>2.4909090909090907</v>
      </c>
      <c r="Q28" s="514">
        <v>0</v>
      </c>
      <c r="R28" s="514">
        <v>0</v>
      </c>
      <c r="S28" s="514">
        <v>2.0818181818181816</v>
      </c>
      <c r="T28" s="361"/>
      <c r="U28" s="514">
        <v>2.8818181818181814</v>
      </c>
      <c r="V28" s="514">
        <v>2.4909090909090907</v>
      </c>
      <c r="W28" s="514">
        <v>0</v>
      </c>
      <c r="X28" s="514">
        <v>0</v>
      </c>
      <c r="Y28" s="514">
        <v>2.0818181818181816</v>
      </c>
      <c r="Z28" s="355"/>
      <c r="AA28" s="355"/>
      <c r="AB28" s="508"/>
      <c r="AC28" s="508"/>
      <c r="AD28" s="508"/>
      <c r="AE28" s="508"/>
      <c r="AF28" s="508"/>
      <c r="AG28" s="472" t="s">
        <v>1008</v>
      </c>
      <c r="AH28" s="516"/>
      <c r="AI28" s="516">
        <v>3</v>
      </c>
      <c r="AJ28" s="516">
        <v>3</v>
      </c>
      <c r="AK28" s="517">
        <v>0.5</v>
      </c>
      <c r="AL28" s="517">
        <v>0.5</v>
      </c>
      <c r="AM28" s="512"/>
    </row>
    <row r="29" spans="1:44" ht="13" customHeight="1" x14ac:dyDescent="0.15">
      <c r="A29"/>
      <c r="B29" s="548">
        <v>44770</v>
      </c>
      <c r="C29" s="469" t="s">
        <v>13</v>
      </c>
      <c r="D29" s="430" t="s">
        <v>930</v>
      </c>
      <c r="E29" s="351">
        <v>44562</v>
      </c>
      <c r="F29" s="430" t="s">
        <v>1207</v>
      </c>
      <c r="G29" s="508" t="s">
        <v>16</v>
      </c>
      <c r="H29" s="514">
        <v>84</v>
      </c>
      <c r="I29" s="470" t="s">
        <v>405</v>
      </c>
      <c r="J29" s="535">
        <v>3000</v>
      </c>
      <c r="K29" s="535">
        <v>6000</v>
      </c>
      <c r="L29" s="535">
        <v>9000</v>
      </c>
      <c r="M29" s="535">
        <v>15000</v>
      </c>
      <c r="N29" s="508"/>
      <c r="O29" s="514">
        <v>2.7454545454545451</v>
      </c>
      <c r="P29" s="514">
        <v>2.2727272727272725</v>
      </c>
      <c r="Q29" s="514">
        <v>1.9090909090909089</v>
      </c>
      <c r="R29" s="514">
        <v>1.718181818181818</v>
      </c>
      <c r="S29" s="514">
        <v>1.6454545454545453</v>
      </c>
      <c r="T29" s="361"/>
      <c r="U29" s="514">
        <v>2.6363636363636362</v>
      </c>
      <c r="V29" s="514">
        <v>2.2727272727272725</v>
      </c>
      <c r="W29" s="514">
        <v>1.9090909090909089</v>
      </c>
      <c r="X29" s="514">
        <v>1.6363636363636362</v>
      </c>
      <c r="Y29" s="514">
        <v>1.5454545454545452</v>
      </c>
      <c r="Z29" s="355"/>
      <c r="AA29" s="355"/>
      <c r="AB29" s="508"/>
      <c r="AC29" s="508"/>
      <c r="AD29" s="508"/>
      <c r="AE29" s="508"/>
      <c r="AF29" s="508"/>
      <c r="AG29" s="472" t="s">
        <v>1008</v>
      </c>
      <c r="AH29" s="516"/>
      <c r="AI29" s="516">
        <v>3</v>
      </c>
      <c r="AJ29" s="516">
        <v>3</v>
      </c>
      <c r="AK29" s="517">
        <v>0.5</v>
      </c>
      <c r="AL29" s="517">
        <v>0.5</v>
      </c>
      <c r="AM29" s="512"/>
    </row>
    <row r="30" spans="1:44" ht="13" customHeight="1" x14ac:dyDescent="0.2">
      <c r="A30"/>
      <c r="B30" s="548">
        <v>44769</v>
      </c>
      <c r="C30" s="510" t="s">
        <v>403</v>
      </c>
      <c r="D30" s="430" t="s">
        <v>933</v>
      </c>
      <c r="E30" s="511">
        <v>44743</v>
      </c>
      <c r="F30" s="512" t="s">
        <v>872</v>
      </c>
      <c r="G30" s="508" t="s">
        <v>1172</v>
      </c>
      <c r="H30" s="514">
        <v>86.454545454545439</v>
      </c>
      <c r="I30" s="513" t="s">
        <v>405</v>
      </c>
      <c r="J30" s="541">
        <v>1645</v>
      </c>
      <c r="K30" s="541">
        <v>3000</v>
      </c>
      <c r="L30" s="541">
        <v>3000</v>
      </c>
      <c r="M30" s="541">
        <v>3000</v>
      </c>
      <c r="N30" s="508"/>
      <c r="O30" s="514">
        <v>3.1090909090909089</v>
      </c>
      <c r="P30" s="514">
        <v>2.8727272727272726</v>
      </c>
      <c r="Q30" s="514">
        <v>0</v>
      </c>
      <c r="R30" s="514">
        <v>0</v>
      </c>
      <c r="S30" s="514">
        <v>2.2545454545454544</v>
      </c>
      <c r="T30" s="534"/>
      <c r="U30" s="514">
        <v>3.1090909090909089</v>
      </c>
      <c r="V30" s="514">
        <v>2.8727272727272726</v>
      </c>
      <c r="W30" s="514">
        <v>0</v>
      </c>
      <c r="X30" s="514">
        <v>0</v>
      </c>
      <c r="Y30" s="514">
        <v>2.2545454545454544</v>
      </c>
      <c r="Z30" s="534"/>
      <c r="AA30" s="534"/>
      <c r="AB30" s="534"/>
      <c r="AC30" s="534"/>
      <c r="AD30" s="534"/>
      <c r="AE30" s="534"/>
      <c r="AF30" s="534"/>
      <c r="AG30" s="516" t="s">
        <v>1008</v>
      </c>
      <c r="AH30" s="516"/>
      <c r="AI30" s="516">
        <v>3</v>
      </c>
      <c r="AJ30" s="516">
        <v>3</v>
      </c>
      <c r="AK30" s="536">
        <v>0.5</v>
      </c>
      <c r="AL30" s="536">
        <v>0.5</v>
      </c>
      <c r="AM30" s="512"/>
    </row>
    <row r="31" spans="1:44" ht="13" customHeight="1" x14ac:dyDescent="0.15">
      <c r="A31"/>
      <c r="B31" s="548">
        <v>44769</v>
      </c>
      <c r="C31" s="510" t="s">
        <v>13</v>
      </c>
      <c r="D31" s="430" t="s">
        <v>933</v>
      </c>
      <c r="E31" s="511">
        <v>44593</v>
      </c>
      <c r="F31" s="512" t="s">
        <v>20</v>
      </c>
      <c r="G31" s="508" t="s">
        <v>16</v>
      </c>
      <c r="H31" s="514">
        <v>67</v>
      </c>
      <c r="I31" s="513" t="s">
        <v>913</v>
      </c>
      <c r="J31" s="508">
        <v>1645</v>
      </c>
      <c r="K31" s="508">
        <v>3000</v>
      </c>
      <c r="L31" s="508">
        <v>3000</v>
      </c>
      <c r="M31" s="508">
        <v>3000</v>
      </c>
      <c r="N31" s="508"/>
      <c r="O31" s="514">
        <v>2.4</v>
      </c>
      <c r="P31" s="514">
        <v>2.4</v>
      </c>
      <c r="Q31" s="514">
        <v>0</v>
      </c>
      <c r="R31" s="514">
        <v>0</v>
      </c>
      <c r="S31" s="514">
        <v>2.1181818181818182</v>
      </c>
      <c r="T31" s="529"/>
      <c r="U31" s="514">
        <v>2.4</v>
      </c>
      <c r="V31" s="514">
        <v>2.4</v>
      </c>
      <c r="W31" s="514">
        <v>0</v>
      </c>
      <c r="X31" s="514">
        <v>0</v>
      </c>
      <c r="Y31" s="514">
        <v>2.1181818181818182</v>
      </c>
      <c r="Z31" s="515"/>
      <c r="AA31" s="515"/>
      <c r="AB31" s="515"/>
      <c r="AC31" s="515"/>
      <c r="AD31" s="515"/>
      <c r="AE31" s="515"/>
      <c r="AF31" s="515"/>
      <c r="AG31" s="472" t="s">
        <v>1008</v>
      </c>
      <c r="AH31" s="516"/>
      <c r="AI31" s="516">
        <v>3</v>
      </c>
      <c r="AJ31" s="516">
        <v>3</v>
      </c>
      <c r="AK31" s="517">
        <v>0.5</v>
      </c>
      <c r="AL31" s="517">
        <v>0.5</v>
      </c>
      <c r="AM31" s="512"/>
    </row>
    <row r="32" spans="1:44" customFormat="1" ht="13" customHeight="1" x14ac:dyDescent="0.15">
      <c r="B32" s="548">
        <v>44770</v>
      </c>
      <c r="C32" s="510" t="s">
        <v>403</v>
      </c>
      <c r="D32" s="430" t="s">
        <v>933</v>
      </c>
      <c r="E32" s="511">
        <v>44562</v>
      </c>
      <c r="F32" s="512" t="s">
        <v>21</v>
      </c>
      <c r="G32" s="508" t="s">
        <v>16</v>
      </c>
      <c r="H32" s="514">
        <v>75</v>
      </c>
      <c r="I32" s="513" t="s">
        <v>913</v>
      </c>
      <c r="J32" s="508">
        <v>1645</v>
      </c>
      <c r="K32" s="508">
        <v>3000</v>
      </c>
      <c r="L32" s="508">
        <v>3000</v>
      </c>
      <c r="M32" s="508">
        <v>3000</v>
      </c>
      <c r="N32" s="508"/>
      <c r="O32" s="514">
        <v>3.24</v>
      </c>
      <c r="P32" s="514">
        <v>2.52</v>
      </c>
      <c r="Q32" s="514">
        <v>0</v>
      </c>
      <c r="R32" s="514">
        <v>0</v>
      </c>
      <c r="S32" s="514">
        <v>2.0499999999999998</v>
      </c>
      <c r="T32" s="361"/>
      <c r="U32" s="514">
        <v>3.24</v>
      </c>
      <c r="V32" s="514">
        <v>2.52</v>
      </c>
      <c r="W32" s="514">
        <v>0</v>
      </c>
      <c r="X32" s="514">
        <v>0</v>
      </c>
      <c r="Y32" s="514">
        <v>2.0499999999999998</v>
      </c>
      <c r="Z32" s="515"/>
      <c r="AA32" s="515"/>
      <c r="AB32" s="515"/>
      <c r="AC32" s="515"/>
      <c r="AD32" s="515"/>
      <c r="AE32" s="515"/>
      <c r="AF32" s="515"/>
      <c r="AG32" s="516" t="s">
        <v>23</v>
      </c>
      <c r="AH32" s="516"/>
      <c r="AI32" s="516">
        <v>3</v>
      </c>
      <c r="AJ32" s="516">
        <v>3</v>
      </c>
      <c r="AK32" s="517">
        <v>0.5</v>
      </c>
      <c r="AL32" s="517">
        <v>0.5</v>
      </c>
      <c r="AM32" s="512"/>
      <c r="AN32" s="524"/>
      <c r="AO32" s="525"/>
    </row>
    <row r="33" spans="1:43" ht="13" customHeight="1" x14ac:dyDescent="0.15">
      <c r="A33"/>
      <c r="B33" s="548">
        <v>44770</v>
      </c>
      <c r="C33" s="469" t="s">
        <v>13</v>
      </c>
      <c r="D33" s="430" t="s">
        <v>933</v>
      </c>
      <c r="E33" s="351">
        <v>44562</v>
      </c>
      <c r="F33" s="449" t="s">
        <v>1017</v>
      </c>
      <c r="G33" s="430" t="s">
        <v>16</v>
      </c>
      <c r="H33" s="514">
        <v>59.281818181818174</v>
      </c>
      <c r="I33" s="470" t="s">
        <v>913</v>
      </c>
      <c r="J33" s="471">
        <v>1645</v>
      </c>
      <c r="K33" s="471">
        <v>3000</v>
      </c>
      <c r="L33" s="471">
        <v>3000</v>
      </c>
      <c r="M33" s="471">
        <v>3000</v>
      </c>
      <c r="N33" s="430"/>
      <c r="O33" s="514">
        <v>2.918181818181818</v>
      </c>
      <c r="P33" s="514">
        <v>2.3727272727272726</v>
      </c>
      <c r="Q33" s="514">
        <v>0</v>
      </c>
      <c r="R33" s="514">
        <v>0</v>
      </c>
      <c r="S33" s="514">
        <v>2.0181818181818181</v>
      </c>
      <c r="T33" s="361"/>
      <c r="U33" s="514">
        <v>2.918181818181818</v>
      </c>
      <c r="V33" s="514">
        <v>2.3727272727272726</v>
      </c>
      <c r="W33" s="514">
        <v>0</v>
      </c>
      <c r="X33" s="514">
        <v>0</v>
      </c>
      <c r="Y33" s="514">
        <v>2.0181818181818181</v>
      </c>
      <c r="Z33" s="554"/>
      <c r="AA33" s="554"/>
      <c r="AB33" s="554"/>
      <c r="AC33" s="554"/>
      <c r="AD33" s="554"/>
      <c r="AE33" s="554"/>
      <c r="AF33" s="554"/>
      <c r="AG33" s="472" t="s">
        <v>1008</v>
      </c>
      <c r="AH33" s="516"/>
      <c r="AI33" s="516">
        <v>3</v>
      </c>
      <c r="AJ33" s="516">
        <v>3</v>
      </c>
      <c r="AK33" s="517">
        <v>0.5</v>
      </c>
      <c r="AL33" s="517">
        <v>0.5</v>
      </c>
      <c r="AM33" s="512"/>
    </row>
    <row r="34" spans="1:43" ht="13" customHeight="1" x14ac:dyDescent="0.2">
      <c r="A34"/>
      <c r="B34" s="548">
        <v>44770</v>
      </c>
      <c r="C34" s="510" t="s">
        <v>13</v>
      </c>
      <c r="D34" s="430" t="s">
        <v>933</v>
      </c>
      <c r="E34" s="511">
        <v>44734</v>
      </c>
      <c r="F34" s="512" t="s">
        <v>888</v>
      </c>
      <c r="G34" s="508" t="s">
        <v>1172</v>
      </c>
      <c r="H34" s="514">
        <v>87.5</v>
      </c>
      <c r="I34" s="513" t="s">
        <v>405</v>
      </c>
      <c r="J34" s="541">
        <v>1645</v>
      </c>
      <c r="K34" s="541">
        <v>3000</v>
      </c>
      <c r="L34" s="541">
        <v>3000</v>
      </c>
      <c r="M34" s="541">
        <v>3000</v>
      </c>
      <c r="N34" s="508"/>
      <c r="O34" s="514">
        <v>3.4818181818181815</v>
      </c>
      <c r="P34" s="514">
        <v>2.7181818181818183</v>
      </c>
      <c r="Q34" s="514">
        <v>0</v>
      </c>
      <c r="R34" s="514">
        <v>0</v>
      </c>
      <c r="S34" s="514">
        <v>2.1909090909090909</v>
      </c>
      <c r="T34" s="514"/>
      <c r="U34" s="514">
        <v>3.4818181818181815</v>
      </c>
      <c r="V34" s="514">
        <v>2.7181818181818183</v>
      </c>
      <c r="W34" s="514">
        <v>0</v>
      </c>
      <c r="X34" s="514">
        <v>0</v>
      </c>
      <c r="Y34" s="514">
        <v>2.1909090909090909</v>
      </c>
      <c r="Z34" s="534"/>
      <c r="AA34" s="534"/>
      <c r="AB34" s="534"/>
      <c r="AC34" s="534"/>
      <c r="AD34" s="534"/>
      <c r="AE34" s="534"/>
      <c r="AF34" s="534"/>
      <c r="AG34" s="516" t="s">
        <v>1008</v>
      </c>
      <c r="AH34" s="508"/>
      <c r="AI34" s="516">
        <v>3</v>
      </c>
      <c r="AJ34" s="516">
        <v>3</v>
      </c>
      <c r="AK34" s="536">
        <v>0.5</v>
      </c>
      <c r="AL34" s="536">
        <v>0.5</v>
      </c>
      <c r="AM34" s="512"/>
      <c r="AN34"/>
      <c r="AO34"/>
    </row>
    <row r="35" spans="1:43" ht="13" customHeight="1" x14ac:dyDescent="0.15">
      <c r="A35"/>
      <c r="B35" s="548">
        <v>44770</v>
      </c>
      <c r="C35" s="469" t="s">
        <v>13</v>
      </c>
      <c r="D35" s="430" t="s">
        <v>933</v>
      </c>
      <c r="E35" s="351">
        <v>44562</v>
      </c>
      <c r="F35" s="512" t="s">
        <v>923</v>
      </c>
      <c r="G35" s="508" t="s">
        <v>16</v>
      </c>
      <c r="H35" s="514">
        <v>77.999999999999986</v>
      </c>
      <c r="I35" s="513" t="s">
        <v>913</v>
      </c>
      <c r="J35" s="508">
        <v>1645</v>
      </c>
      <c r="K35" s="508">
        <v>3000</v>
      </c>
      <c r="L35" s="508">
        <v>3000</v>
      </c>
      <c r="M35" s="508">
        <v>3000</v>
      </c>
      <c r="N35" s="508"/>
      <c r="O35" s="514">
        <v>2.7272727272727271</v>
      </c>
      <c r="P35" s="514">
        <v>2.3818181818181818</v>
      </c>
      <c r="Q35" s="514">
        <v>0</v>
      </c>
      <c r="R35" s="514">
        <v>0</v>
      </c>
      <c r="S35" s="514">
        <v>1.9909090909090907</v>
      </c>
      <c r="T35" s="361"/>
      <c r="U35" s="514">
        <v>2.7272727272727271</v>
      </c>
      <c r="V35" s="514">
        <v>2.3818181818181818</v>
      </c>
      <c r="W35" s="514">
        <v>0</v>
      </c>
      <c r="X35" s="514">
        <v>0</v>
      </c>
      <c r="Y35" s="514">
        <v>1.9909090909090907</v>
      </c>
      <c r="Z35" s="515"/>
      <c r="AA35" s="515"/>
      <c r="AB35" s="515"/>
      <c r="AC35" s="515"/>
      <c r="AD35" s="515"/>
      <c r="AE35" s="515"/>
      <c r="AF35" s="515"/>
      <c r="AG35" s="516" t="s">
        <v>23</v>
      </c>
      <c r="AH35" s="516"/>
      <c r="AI35" s="516">
        <v>3</v>
      </c>
      <c r="AJ35" s="516">
        <v>3</v>
      </c>
      <c r="AK35" s="517">
        <v>0.5</v>
      </c>
      <c r="AL35" s="517">
        <v>0.5</v>
      </c>
      <c r="AM35" s="512"/>
    </row>
    <row r="36" spans="1:43" ht="13" customHeight="1" x14ac:dyDescent="0.2">
      <c r="A36"/>
      <c r="B36" s="548">
        <v>44770</v>
      </c>
      <c r="C36" s="469" t="s">
        <v>13</v>
      </c>
      <c r="D36" s="430" t="s">
        <v>933</v>
      </c>
      <c r="E36" s="351">
        <v>44562</v>
      </c>
      <c r="F36" s="508" t="s">
        <v>889</v>
      </c>
      <c r="G36" s="508" t="s">
        <v>1172</v>
      </c>
      <c r="H36" s="514">
        <v>82.081818181818178</v>
      </c>
      <c r="I36" s="513" t="s">
        <v>405</v>
      </c>
      <c r="J36" s="541">
        <v>1645</v>
      </c>
      <c r="K36" s="541">
        <v>3000</v>
      </c>
      <c r="L36" s="541">
        <v>3000</v>
      </c>
      <c r="M36" s="541">
        <v>3000</v>
      </c>
      <c r="N36" s="508"/>
      <c r="O36" s="514">
        <v>3.4727272727272722</v>
      </c>
      <c r="P36" s="514">
        <v>3.0090909090909088</v>
      </c>
      <c r="Q36" s="514">
        <v>0</v>
      </c>
      <c r="R36" s="514">
        <v>0</v>
      </c>
      <c r="S36" s="514">
        <v>2.6636363636363636</v>
      </c>
      <c r="T36" s="514"/>
      <c r="U36" s="514">
        <v>3.1181818181818182</v>
      </c>
      <c r="V36" s="514">
        <v>2.6909090909090905</v>
      </c>
      <c r="W36" s="514">
        <v>0</v>
      </c>
      <c r="X36" s="514">
        <v>0</v>
      </c>
      <c r="Y36" s="514">
        <v>2.3727272727272726</v>
      </c>
      <c r="Z36" s="534"/>
      <c r="AA36" s="534"/>
      <c r="AB36" s="534"/>
      <c r="AC36" s="534"/>
      <c r="AD36" s="534"/>
      <c r="AE36" s="534"/>
      <c r="AF36" s="534"/>
      <c r="AG36" s="516" t="s">
        <v>406</v>
      </c>
      <c r="AH36" s="516" t="s">
        <v>407</v>
      </c>
      <c r="AI36" s="516">
        <v>2</v>
      </c>
      <c r="AJ36" s="516">
        <v>4</v>
      </c>
      <c r="AK36" s="537">
        <v>0.33329999999999999</v>
      </c>
      <c r="AL36" s="537">
        <v>0.66659999999999997</v>
      </c>
      <c r="AM36" s="512"/>
    </row>
    <row r="37" spans="1:43" ht="13" customHeight="1" x14ac:dyDescent="0.2">
      <c r="A37"/>
      <c r="B37" s="548">
        <v>44770</v>
      </c>
      <c r="C37" s="469" t="s">
        <v>13</v>
      </c>
      <c r="D37" s="430" t="s">
        <v>933</v>
      </c>
      <c r="E37" s="351">
        <v>44743</v>
      </c>
      <c r="F37" s="512" t="s">
        <v>890</v>
      </c>
      <c r="G37" s="508" t="s">
        <v>1172</v>
      </c>
      <c r="H37" s="514">
        <v>78.454545454545439</v>
      </c>
      <c r="I37" s="513" t="s">
        <v>405</v>
      </c>
      <c r="J37" s="518">
        <v>6000</v>
      </c>
      <c r="K37" s="518">
        <v>12000</v>
      </c>
      <c r="L37" s="518">
        <v>12000</v>
      </c>
      <c r="M37" s="518">
        <v>12000</v>
      </c>
      <c r="N37" s="508"/>
      <c r="O37" s="514">
        <v>2.6545454545454543</v>
      </c>
      <c r="P37" s="514">
        <v>2.5272727272727269</v>
      </c>
      <c r="Q37" s="514">
        <v>0</v>
      </c>
      <c r="R37" s="514">
        <v>0</v>
      </c>
      <c r="S37" s="514">
        <v>2.1909090909090909</v>
      </c>
      <c r="T37" s="514"/>
      <c r="U37" s="514">
        <v>2.6545454545454543</v>
      </c>
      <c r="V37" s="514">
        <v>2.5272727272727269</v>
      </c>
      <c r="W37" s="514">
        <v>0</v>
      </c>
      <c r="X37" s="514">
        <v>0</v>
      </c>
      <c r="Y37" s="514">
        <v>2.1909090909090909</v>
      </c>
      <c r="Z37" s="534"/>
      <c r="AA37" s="534"/>
      <c r="AB37" s="534"/>
      <c r="AC37" s="534"/>
      <c r="AD37" s="534"/>
      <c r="AE37" s="534"/>
      <c r="AF37" s="534"/>
      <c r="AG37" s="516" t="s">
        <v>1008</v>
      </c>
      <c r="AH37" s="516"/>
      <c r="AI37" s="516">
        <v>3</v>
      </c>
      <c r="AJ37" s="516">
        <v>3</v>
      </c>
      <c r="AK37" s="536">
        <v>0.5</v>
      </c>
      <c r="AL37" s="536">
        <v>0.5</v>
      </c>
      <c r="AM37" s="512" t="s">
        <v>1227</v>
      </c>
    </row>
    <row r="38" spans="1:43" ht="13" customHeight="1" x14ac:dyDescent="0.15">
      <c r="A38"/>
      <c r="B38" s="548">
        <v>44770</v>
      </c>
      <c r="C38" s="510" t="s">
        <v>13</v>
      </c>
      <c r="D38" s="430" t="s">
        <v>933</v>
      </c>
      <c r="E38" s="351">
        <v>44562</v>
      </c>
      <c r="F38" s="512" t="s">
        <v>925</v>
      </c>
      <c r="G38" s="508" t="s">
        <v>16</v>
      </c>
      <c r="H38" s="514">
        <v>72.8</v>
      </c>
      <c r="I38" s="513" t="s">
        <v>913</v>
      </c>
      <c r="J38" s="518">
        <v>1645</v>
      </c>
      <c r="K38" s="518">
        <v>3000</v>
      </c>
      <c r="L38" s="518">
        <v>3000</v>
      </c>
      <c r="M38" s="518">
        <v>3000</v>
      </c>
      <c r="N38" s="508"/>
      <c r="O38" s="514">
        <v>3.1090909090909089</v>
      </c>
      <c r="P38" s="514">
        <v>2.9272727272727272</v>
      </c>
      <c r="Q38" s="514">
        <v>0</v>
      </c>
      <c r="R38" s="514">
        <v>0</v>
      </c>
      <c r="S38" s="514">
        <v>2.2181818181818178</v>
      </c>
      <c r="T38" s="361"/>
      <c r="U38" s="514">
        <v>3.1090909090909089</v>
      </c>
      <c r="V38" s="514">
        <v>2.9272727272727272</v>
      </c>
      <c r="W38" s="514">
        <v>0</v>
      </c>
      <c r="X38" s="514">
        <v>0</v>
      </c>
      <c r="Y38" s="514">
        <v>2.2181818181818178</v>
      </c>
      <c r="Z38" s="515"/>
      <c r="AA38" s="515"/>
      <c r="AB38" s="515"/>
      <c r="AC38" s="515"/>
      <c r="AD38" s="515"/>
      <c r="AE38" s="515"/>
      <c r="AF38" s="515"/>
      <c r="AG38" s="516" t="s">
        <v>23</v>
      </c>
      <c r="AH38" s="516"/>
      <c r="AI38" s="516">
        <v>3</v>
      </c>
      <c r="AJ38" s="516">
        <v>3</v>
      </c>
      <c r="AK38" s="517">
        <v>0.5</v>
      </c>
      <c r="AL38" s="517">
        <v>0.5</v>
      </c>
      <c r="AM38" s="512"/>
    </row>
    <row r="39" spans="1:43" ht="13" customHeight="1" x14ac:dyDescent="0.2">
      <c r="A39"/>
      <c r="B39" s="548">
        <v>44770</v>
      </c>
      <c r="C39" s="469" t="s">
        <v>13</v>
      </c>
      <c r="D39" s="430" t="s">
        <v>933</v>
      </c>
      <c r="E39" s="351">
        <v>44743</v>
      </c>
      <c r="F39" s="512" t="s">
        <v>404</v>
      </c>
      <c r="G39" s="508" t="s">
        <v>1172</v>
      </c>
      <c r="H39" s="514">
        <v>77.099999999999994</v>
      </c>
      <c r="I39" s="513" t="s">
        <v>405</v>
      </c>
      <c r="J39" s="541">
        <v>1645</v>
      </c>
      <c r="K39" s="541">
        <v>3000</v>
      </c>
      <c r="L39" s="541">
        <v>3000</v>
      </c>
      <c r="M39" s="541">
        <v>3000</v>
      </c>
      <c r="N39" s="508"/>
      <c r="O39" s="514">
        <v>3.5818181818181816</v>
      </c>
      <c r="P39" s="514">
        <v>3.0727272727272723</v>
      </c>
      <c r="Q39" s="514">
        <v>0</v>
      </c>
      <c r="R39" s="514">
        <v>0</v>
      </c>
      <c r="S39" s="514">
        <v>2.6181818181818177</v>
      </c>
      <c r="T39" s="514"/>
      <c r="U39" s="514">
        <v>3.5818181818181816</v>
      </c>
      <c r="V39" s="514">
        <v>3.0727272727272723</v>
      </c>
      <c r="W39" s="514">
        <v>0</v>
      </c>
      <c r="X39" s="514">
        <v>0</v>
      </c>
      <c r="Y39" s="514">
        <v>2.6181818181818177</v>
      </c>
      <c r="Z39" s="534"/>
      <c r="AA39" s="534"/>
      <c r="AB39" s="534"/>
      <c r="AC39" s="534"/>
      <c r="AD39" s="534"/>
      <c r="AE39" s="534"/>
      <c r="AF39" s="534"/>
      <c r="AG39" s="516" t="s">
        <v>1008</v>
      </c>
      <c r="AH39" s="516"/>
      <c r="AI39" s="516">
        <v>3</v>
      </c>
      <c r="AJ39" s="516">
        <v>3</v>
      </c>
      <c r="AK39" s="536">
        <v>0.5</v>
      </c>
      <c r="AL39" s="536">
        <v>0.5</v>
      </c>
      <c r="AM39" s="512"/>
      <c r="AN39"/>
    </row>
    <row r="40" spans="1:43" ht="13" customHeight="1" x14ac:dyDescent="0.15">
      <c r="A40"/>
      <c r="B40" s="548">
        <v>44770</v>
      </c>
      <c r="C40" s="469" t="s">
        <v>13</v>
      </c>
      <c r="D40" s="430" t="s">
        <v>933</v>
      </c>
      <c r="E40" s="351">
        <v>44760</v>
      </c>
      <c r="F40" s="512" t="s">
        <v>2</v>
      </c>
      <c r="G40" s="508" t="s">
        <v>16</v>
      </c>
      <c r="H40" s="514">
        <v>80</v>
      </c>
      <c r="I40" s="513" t="s">
        <v>405</v>
      </c>
      <c r="J40" s="508">
        <v>3000</v>
      </c>
      <c r="K40" s="508">
        <v>3000</v>
      </c>
      <c r="L40" s="508">
        <v>3000</v>
      </c>
      <c r="M40" s="508">
        <v>3000</v>
      </c>
      <c r="N40" s="508"/>
      <c r="O40" s="514">
        <v>5.6</v>
      </c>
      <c r="P40" s="514">
        <v>0</v>
      </c>
      <c r="Q40" s="514">
        <v>0</v>
      </c>
      <c r="R40" s="514">
        <v>0</v>
      </c>
      <c r="S40" s="514">
        <v>5</v>
      </c>
      <c r="T40" s="361"/>
      <c r="U40" s="514">
        <v>5.6</v>
      </c>
      <c r="V40" s="514">
        <v>0</v>
      </c>
      <c r="W40" s="514">
        <v>0</v>
      </c>
      <c r="X40" s="514">
        <v>0</v>
      </c>
      <c r="Y40" s="514">
        <v>5</v>
      </c>
      <c r="Z40" s="515"/>
      <c r="AA40" s="515"/>
      <c r="AB40" s="515"/>
      <c r="AC40" s="515"/>
      <c r="AD40" s="515"/>
      <c r="AE40" s="515"/>
      <c r="AF40" s="515"/>
      <c r="AG40" s="516" t="s">
        <v>23</v>
      </c>
      <c r="AH40" s="516"/>
      <c r="AI40" s="516">
        <v>3</v>
      </c>
      <c r="AJ40" s="516">
        <v>3</v>
      </c>
      <c r="AK40" s="517">
        <v>0.5</v>
      </c>
      <c r="AL40" s="517">
        <v>0.5</v>
      </c>
      <c r="AM40" s="512" t="s">
        <v>1233</v>
      </c>
    </row>
    <row r="41" spans="1:43" ht="13" customHeight="1" x14ac:dyDescent="0.15">
      <c r="A41"/>
      <c r="B41" s="548">
        <v>44770</v>
      </c>
      <c r="C41" s="469" t="s">
        <v>13</v>
      </c>
      <c r="D41" s="430" t="s">
        <v>933</v>
      </c>
      <c r="E41" s="351">
        <v>44562</v>
      </c>
      <c r="F41" s="508" t="s">
        <v>4</v>
      </c>
      <c r="G41" s="508" t="s">
        <v>16</v>
      </c>
      <c r="H41" s="514">
        <v>78.75454545454545</v>
      </c>
      <c r="I41" s="513"/>
      <c r="J41" s="508"/>
      <c r="K41" s="508"/>
      <c r="L41" s="508"/>
      <c r="M41" s="508"/>
      <c r="N41" s="508"/>
      <c r="O41" s="514">
        <v>1.9545454545454544</v>
      </c>
      <c r="P41" s="514">
        <v>0</v>
      </c>
      <c r="Q41" s="514">
        <v>0</v>
      </c>
      <c r="R41" s="514">
        <v>0</v>
      </c>
      <c r="S41" s="514">
        <v>0</v>
      </c>
      <c r="T41" s="361"/>
      <c r="U41" s="514">
        <v>1.9545454545454544</v>
      </c>
      <c r="V41" s="514">
        <v>0</v>
      </c>
      <c r="W41" s="514">
        <v>0</v>
      </c>
      <c r="X41" s="514">
        <v>0</v>
      </c>
      <c r="Y41" s="514">
        <v>0</v>
      </c>
      <c r="Z41" s="515"/>
      <c r="AA41" s="515"/>
      <c r="AB41" s="515"/>
      <c r="AC41" s="515"/>
      <c r="AD41" s="515"/>
      <c r="AE41" s="515"/>
      <c r="AF41" s="515"/>
      <c r="AG41" s="516" t="s">
        <v>23</v>
      </c>
      <c r="AH41" s="516"/>
      <c r="AI41" s="516">
        <v>3</v>
      </c>
      <c r="AJ41" s="516">
        <v>3</v>
      </c>
      <c r="AK41" s="517">
        <v>0.5</v>
      </c>
      <c r="AL41" s="517">
        <v>0.5</v>
      </c>
      <c r="AM41" s="512"/>
    </row>
    <row r="42" spans="1:43" ht="13" customHeight="1" x14ac:dyDescent="0.15">
      <c r="A42"/>
      <c r="B42" s="548">
        <v>44770</v>
      </c>
      <c r="C42" s="469" t="s">
        <v>13</v>
      </c>
      <c r="D42" s="430" t="s">
        <v>933</v>
      </c>
      <c r="E42" s="351">
        <v>44562</v>
      </c>
      <c r="F42" s="430" t="s">
        <v>1028</v>
      </c>
      <c r="G42" s="508" t="s">
        <v>16</v>
      </c>
      <c r="H42" s="514">
        <v>80.999999999999986</v>
      </c>
      <c r="I42" s="470" t="s">
        <v>405</v>
      </c>
      <c r="J42" s="508">
        <v>1645</v>
      </c>
      <c r="K42" s="508">
        <v>3000</v>
      </c>
      <c r="L42" s="508">
        <v>3000</v>
      </c>
      <c r="M42" s="508">
        <v>3000</v>
      </c>
      <c r="N42" s="508"/>
      <c r="O42" s="514">
        <v>3.1818181818181817</v>
      </c>
      <c r="P42" s="514">
        <v>2.7727272727272725</v>
      </c>
      <c r="Q42" s="514">
        <v>0</v>
      </c>
      <c r="R42" s="514">
        <v>0</v>
      </c>
      <c r="S42" s="514">
        <v>2.3727272727272726</v>
      </c>
      <c r="T42" s="361"/>
      <c r="U42" s="514">
        <v>3.1818181818181817</v>
      </c>
      <c r="V42" s="514">
        <v>2.7727272727272725</v>
      </c>
      <c r="W42" s="514">
        <v>0</v>
      </c>
      <c r="X42" s="514">
        <v>0</v>
      </c>
      <c r="Y42" s="514">
        <v>2.3727272727272726</v>
      </c>
      <c r="Z42" s="555"/>
      <c r="AA42" s="555"/>
      <c r="AB42" s="515"/>
      <c r="AC42" s="515"/>
      <c r="AD42" s="515"/>
      <c r="AE42" s="515"/>
      <c r="AF42" s="515"/>
      <c r="AG42" s="472" t="s">
        <v>1008</v>
      </c>
      <c r="AH42" s="516"/>
      <c r="AI42" s="516">
        <v>3</v>
      </c>
      <c r="AJ42" s="516">
        <v>3</v>
      </c>
      <c r="AK42" s="517">
        <v>0.5</v>
      </c>
      <c r="AL42" s="517">
        <v>0.5</v>
      </c>
      <c r="AM42" s="512"/>
    </row>
    <row r="43" spans="1:43" ht="13" customHeight="1" x14ac:dyDescent="0.15">
      <c r="A43"/>
      <c r="B43" s="548">
        <v>44770</v>
      </c>
      <c r="C43" s="469" t="s">
        <v>13</v>
      </c>
      <c r="D43" s="430" t="s">
        <v>933</v>
      </c>
      <c r="E43" s="351">
        <v>44562</v>
      </c>
      <c r="F43" s="508" t="s">
        <v>1207</v>
      </c>
      <c r="G43" s="508" t="s">
        <v>16</v>
      </c>
      <c r="H43" s="514">
        <v>81.454545454545439</v>
      </c>
      <c r="I43" s="470" t="s">
        <v>405</v>
      </c>
      <c r="J43" s="508">
        <v>1645</v>
      </c>
      <c r="K43" s="508">
        <v>3000</v>
      </c>
      <c r="L43" s="508">
        <v>3000</v>
      </c>
      <c r="M43" s="508">
        <v>3000</v>
      </c>
      <c r="N43" s="508"/>
      <c r="O43" s="514">
        <v>2.8545454545454545</v>
      </c>
      <c r="P43" s="514">
        <v>2.4909090909090907</v>
      </c>
      <c r="Q43" s="514">
        <v>0</v>
      </c>
      <c r="R43" s="514">
        <v>0</v>
      </c>
      <c r="S43" s="514">
        <v>2.0636363636363635</v>
      </c>
      <c r="T43" s="361"/>
      <c r="U43" s="514">
        <v>2.8545454545454545</v>
      </c>
      <c r="V43" s="514">
        <v>2.4909090909090907</v>
      </c>
      <c r="W43" s="514">
        <v>0</v>
      </c>
      <c r="X43" s="514">
        <v>0</v>
      </c>
      <c r="Y43" s="514">
        <v>2.0636363636363635</v>
      </c>
      <c r="Z43" s="515"/>
      <c r="AA43" s="515"/>
      <c r="AB43" s="515"/>
      <c r="AC43" s="515"/>
      <c r="AD43" s="515"/>
      <c r="AE43" s="515"/>
      <c r="AF43" s="515"/>
      <c r="AG43" s="516" t="s">
        <v>23</v>
      </c>
      <c r="AH43" s="516"/>
      <c r="AI43" s="516">
        <v>3</v>
      </c>
      <c r="AJ43" s="516">
        <v>3</v>
      </c>
      <c r="AK43" s="517">
        <v>0.5</v>
      </c>
      <c r="AL43" s="517">
        <v>0.5</v>
      </c>
      <c r="AM43" s="512"/>
    </row>
    <row r="44" spans="1:43" ht="13" customHeight="1" x14ac:dyDescent="0.2">
      <c r="A44"/>
      <c r="B44" s="548">
        <v>44769</v>
      </c>
      <c r="C44" s="510" t="s">
        <v>403</v>
      </c>
      <c r="D44" s="430" t="s">
        <v>935</v>
      </c>
      <c r="E44" s="511">
        <v>44743</v>
      </c>
      <c r="F44" s="512" t="s">
        <v>872</v>
      </c>
      <c r="G44" s="508" t="s">
        <v>1172</v>
      </c>
      <c r="H44" s="514">
        <v>86.199999999999989</v>
      </c>
      <c r="I44" s="513" t="s">
        <v>405</v>
      </c>
      <c r="J44" s="541">
        <v>1645</v>
      </c>
      <c r="K44" s="541">
        <v>3000</v>
      </c>
      <c r="L44" s="541">
        <v>3000</v>
      </c>
      <c r="M44" s="541">
        <v>3000</v>
      </c>
      <c r="N44" s="508"/>
      <c r="O44" s="514">
        <v>3.1999999999999997</v>
      </c>
      <c r="P44" s="514">
        <v>3.0545454545454542</v>
      </c>
      <c r="Q44" s="514">
        <v>0</v>
      </c>
      <c r="R44" s="514">
        <v>0</v>
      </c>
      <c r="S44" s="514">
        <v>2.0818181818181816</v>
      </c>
      <c r="T44" s="534"/>
      <c r="U44" s="514">
        <v>3.1999999999999997</v>
      </c>
      <c r="V44" s="514">
        <v>3.0545454545454542</v>
      </c>
      <c r="W44" s="514">
        <v>0</v>
      </c>
      <c r="X44" s="514">
        <v>0</v>
      </c>
      <c r="Y44" s="514">
        <v>2.0818181818181816</v>
      </c>
      <c r="Z44" s="534"/>
      <c r="AA44" s="534"/>
      <c r="AB44" s="534"/>
      <c r="AC44" s="534"/>
      <c r="AD44" s="534"/>
      <c r="AE44" s="534"/>
      <c r="AF44" s="534"/>
      <c r="AG44" s="516" t="s">
        <v>1008</v>
      </c>
      <c r="AH44" s="516"/>
      <c r="AI44" s="516">
        <v>3</v>
      </c>
      <c r="AJ44" s="516">
        <v>3</v>
      </c>
      <c r="AK44" s="536">
        <v>0.5</v>
      </c>
      <c r="AL44" s="536">
        <v>0.5</v>
      </c>
      <c r="AM44" s="512" t="s">
        <v>1225</v>
      </c>
      <c r="AN44"/>
    </row>
    <row r="45" spans="1:43" ht="13" customHeight="1" x14ac:dyDescent="0.15">
      <c r="A45"/>
      <c r="B45" s="548">
        <v>44769</v>
      </c>
      <c r="C45" s="510" t="s">
        <v>13</v>
      </c>
      <c r="D45" s="430" t="s">
        <v>935</v>
      </c>
      <c r="E45" s="511">
        <v>44593</v>
      </c>
      <c r="F45" s="512" t="s">
        <v>20</v>
      </c>
      <c r="G45" s="508" t="s">
        <v>16</v>
      </c>
      <c r="H45" s="514">
        <v>62.999999999999993</v>
      </c>
      <c r="I45" s="513" t="s">
        <v>913</v>
      </c>
      <c r="J45" s="508">
        <v>1645</v>
      </c>
      <c r="K45" s="508">
        <v>3000</v>
      </c>
      <c r="L45" s="508">
        <v>3000</v>
      </c>
      <c r="M45" s="508">
        <v>3000</v>
      </c>
      <c r="N45" s="508"/>
      <c r="O45" s="514">
        <v>2.9818181818181815</v>
      </c>
      <c r="P45" s="514">
        <v>2.5999999999999996</v>
      </c>
      <c r="Q45" s="514">
        <v>0</v>
      </c>
      <c r="R45" s="514">
        <v>0</v>
      </c>
      <c r="S45" s="514">
        <v>2.0181818181818181</v>
      </c>
      <c r="T45" s="529"/>
      <c r="U45" s="514">
        <v>2.9818181818181815</v>
      </c>
      <c r="V45" s="514">
        <v>2.5999999999999996</v>
      </c>
      <c r="W45" s="514">
        <v>0</v>
      </c>
      <c r="X45" s="514">
        <v>0</v>
      </c>
      <c r="Y45" s="514">
        <v>2.0181818181818181</v>
      </c>
      <c r="Z45" s="515"/>
      <c r="AA45" s="515"/>
      <c r="AB45" s="515"/>
      <c r="AC45" s="515"/>
      <c r="AD45" s="515"/>
      <c r="AE45" s="515"/>
      <c r="AF45" s="515"/>
      <c r="AG45" s="516" t="s">
        <v>23</v>
      </c>
      <c r="AH45" s="516"/>
      <c r="AI45" s="516">
        <v>3</v>
      </c>
      <c r="AJ45" s="516">
        <v>3</v>
      </c>
      <c r="AK45" s="517">
        <v>0.5</v>
      </c>
      <c r="AL45" s="517">
        <v>0.5</v>
      </c>
      <c r="AM45" s="512"/>
    </row>
    <row r="46" spans="1:43" customFormat="1" ht="13" customHeight="1" x14ac:dyDescent="0.2">
      <c r="B46" s="548">
        <v>44770</v>
      </c>
      <c r="C46" s="510" t="s">
        <v>403</v>
      </c>
      <c r="D46" s="430" t="s">
        <v>935</v>
      </c>
      <c r="E46" s="511">
        <v>44562</v>
      </c>
      <c r="F46" s="512" t="s">
        <v>21</v>
      </c>
      <c r="G46" s="508" t="s">
        <v>16</v>
      </c>
      <c r="H46" s="514">
        <v>75</v>
      </c>
      <c r="I46" s="513" t="s">
        <v>913</v>
      </c>
      <c r="J46" s="508">
        <v>1645</v>
      </c>
      <c r="K46" s="508">
        <v>3000</v>
      </c>
      <c r="L46" s="508">
        <v>3000</v>
      </c>
      <c r="M46" s="508">
        <v>3000</v>
      </c>
      <c r="N46" s="508"/>
      <c r="O46" s="514">
        <v>3.47</v>
      </c>
      <c r="P46" s="514">
        <v>2.64</v>
      </c>
      <c r="Q46" s="514">
        <v>0</v>
      </c>
      <c r="R46" s="514">
        <v>0</v>
      </c>
      <c r="S46" s="514">
        <v>2.12</v>
      </c>
      <c r="T46" s="361"/>
      <c r="U46" s="514">
        <v>3.47</v>
      </c>
      <c r="V46" s="514">
        <v>2.64</v>
      </c>
      <c r="W46" s="514">
        <v>0</v>
      </c>
      <c r="X46" s="514">
        <v>0</v>
      </c>
      <c r="Y46" s="514">
        <v>2.12</v>
      </c>
      <c r="Z46" s="508"/>
      <c r="AA46" s="508"/>
      <c r="AB46" s="508"/>
      <c r="AC46" s="515"/>
      <c r="AD46" s="515"/>
      <c r="AE46" s="515"/>
      <c r="AF46" s="515"/>
      <c r="AG46" s="516" t="s">
        <v>1008</v>
      </c>
      <c r="AH46" s="516"/>
      <c r="AI46" s="516">
        <v>3</v>
      </c>
      <c r="AJ46" s="516">
        <v>3</v>
      </c>
      <c r="AK46" s="536">
        <v>0.5</v>
      </c>
      <c r="AL46" s="536">
        <v>0.5</v>
      </c>
      <c r="AM46" s="512"/>
      <c r="AN46" s="524"/>
      <c r="AO46" s="525"/>
    </row>
    <row r="47" spans="1:43" ht="13" customHeight="1" x14ac:dyDescent="0.15">
      <c r="A47"/>
      <c r="B47" s="548">
        <v>44770</v>
      </c>
      <c r="C47" s="469" t="s">
        <v>13</v>
      </c>
      <c r="D47" s="430" t="s">
        <v>935</v>
      </c>
      <c r="E47" s="351">
        <v>44562</v>
      </c>
      <c r="F47" s="449" t="s">
        <v>1017</v>
      </c>
      <c r="G47" s="430" t="s">
        <v>16</v>
      </c>
      <c r="H47" s="514">
        <v>59.281818181818174</v>
      </c>
      <c r="I47" s="470" t="s">
        <v>913</v>
      </c>
      <c r="J47" s="471">
        <v>1645</v>
      </c>
      <c r="K47" s="471">
        <v>3000</v>
      </c>
      <c r="L47" s="471">
        <v>3000</v>
      </c>
      <c r="M47" s="471">
        <v>3000</v>
      </c>
      <c r="N47" s="430"/>
      <c r="O47" s="514">
        <v>3.1</v>
      </c>
      <c r="P47" s="514">
        <v>2.4636363636363634</v>
      </c>
      <c r="Q47" s="514">
        <v>0</v>
      </c>
      <c r="R47" s="514">
        <v>0</v>
      </c>
      <c r="S47" s="514">
        <v>2.0636363636363635</v>
      </c>
      <c r="T47" s="361"/>
      <c r="U47" s="514">
        <v>3.1</v>
      </c>
      <c r="V47" s="514">
        <v>2.4636363636363634</v>
      </c>
      <c r="W47" s="514">
        <v>0</v>
      </c>
      <c r="X47" s="514">
        <v>0</v>
      </c>
      <c r="Y47" s="514">
        <v>2.0636363636363635</v>
      </c>
      <c r="Z47" s="430"/>
      <c r="AA47" s="430"/>
      <c r="AB47" s="430"/>
      <c r="AC47" s="554"/>
      <c r="AD47" s="554"/>
      <c r="AE47" s="554"/>
      <c r="AF47" s="554"/>
      <c r="AG47" s="516" t="s">
        <v>23</v>
      </c>
      <c r="AH47" s="516"/>
      <c r="AI47" s="516">
        <v>3</v>
      </c>
      <c r="AJ47" s="516">
        <v>3</v>
      </c>
      <c r="AK47" s="517">
        <v>0.5</v>
      </c>
      <c r="AL47" s="517">
        <v>0.5</v>
      </c>
      <c r="AM47" s="512"/>
    </row>
    <row r="48" spans="1:43" ht="13" customHeight="1" x14ac:dyDescent="0.2">
      <c r="A48"/>
      <c r="B48" s="548">
        <v>44770</v>
      </c>
      <c r="C48" s="510" t="s">
        <v>13</v>
      </c>
      <c r="D48" s="430" t="s">
        <v>935</v>
      </c>
      <c r="E48" s="511">
        <v>44734</v>
      </c>
      <c r="F48" s="512" t="s">
        <v>888</v>
      </c>
      <c r="G48" s="508" t="s">
        <v>1172</v>
      </c>
      <c r="H48" s="514">
        <v>87.1</v>
      </c>
      <c r="I48" s="513" t="s">
        <v>405</v>
      </c>
      <c r="J48" s="541">
        <v>1645</v>
      </c>
      <c r="K48" s="541">
        <v>3000</v>
      </c>
      <c r="L48" s="541">
        <v>3000</v>
      </c>
      <c r="M48" s="541">
        <v>3000</v>
      </c>
      <c r="N48" s="508"/>
      <c r="O48" s="514">
        <v>3.5181818181818181</v>
      </c>
      <c r="P48" s="514">
        <v>2.6727272727272724</v>
      </c>
      <c r="Q48" s="514">
        <v>0</v>
      </c>
      <c r="R48" s="514">
        <v>0</v>
      </c>
      <c r="S48" s="514">
        <v>2.1909090909090909</v>
      </c>
      <c r="T48" s="514"/>
      <c r="U48" s="514">
        <v>3.5181818181818181</v>
      </c>
      <c r="V48" s="514">
        <v>2.6727272727272724</v>
      </c>
      <c r="W48" s="514">
        <v>0</v>
      </c>
      <c r="X48" s="514">
        <v>0</v>
      </c>
      <c r="Y48" s="514">
        <v>2.1909090909090909</v>
      </c>
      <c r="Z48" s="514"/>
      <c r="AA48" s="514"/>
      <c r="AB48" s="514"/>
      <c r="AC48" s="534"/>
      <c r="AD48" s="534"/>
      <c r="AE48" s="534"/>
      <c r="AF48" s="534"/>
      <c r="AG48" s="516" t="s">
        <v>1008</v>
      </c>
      <c r="AH48" s="508"/>
      <c r="AI48" s="516">
        <v>3</v>
      </c>
      <c r="AJ48" s="516">
        <v>3</v>
      </c>
      <c r="AK48" s="536">
        <v>0.5</v>
      </c>
      <c r="AL48" s="536">
        <v>0.5</v>
      </c>
      <c r="AM48" s="512"/>
      <c r="AN48"/>
      <c r="AO48"/>
      <c r="AP48"/>
      <c r="AQ48"/>
    </row>
    <row r="49" spans="1:41" ht="13" customHeight="1" x14ac:dyDescent="0.15">
      <c r="A49"/>
      <c r="B49" s="548">
        <v>44770</v>
      </c>
      <c r="C49" s="510" t="s">
        <v>13</v>
      </c>
      <c r="D49" s="430" t="s">
        <v>935</v>
      </c>
      <c r="E49" s="351">
        <v>44562</v>
      </c>
      <c r="F49" s="512" t="s">
        <v>923</v>
      </c>
      <c r="G49" s="508" t="s">
        <v>16</v>
      </c>
      <c r="H49" s="514">
        <v>77.999999999999986</v>
      </c>
      <c r="I49" s="513" t="s">
        <v>913</v>
      </c>
      <c r="J49" s="508">
        <v>1645</v>
      </c>
      <c r="K49" s="508">
        <v>3000</v>
      </c>
      <c r="L49" s="508">
        <v>300</v>
      </c>
      <c r="M49" s="508">
        <v>3000</v>
      </c>
      <c r="N49" s="508"/>
      <c r="O49" s="514">
        <v>2.8454545454545452</v>
      </c>
      <c r="P49" s="514">
        <v>2.3909090909090907</v>
      </c>
      <c r="Q49" s="514">
        <v>0</v>
      </c>
      <c r="R49" s="514">
        <v>0</v>
      </c>
      <c r="S49" s="514">
        <v>1.9909090909090907</v>
      </c>
      <c r="T49" s="361"/>
      <c r="U49" s="514">
        <v>2.8454545454545452</v>
      </c>
      <c r="V49" s="514">
        <v>2.3909090909090907</v>
      </c>
      <c r="W49" s="514">
        <v>0</v>
      </c>
      <c r="X49" s="514">
        <v>0</v>
      </c>
      <c r="Y49" s="514">
        <v>1.9909090909090907</v>
      </c>
      <c r="Z49" s="508"/>
      <c r="AA49" s="508"/>
      <c r="AB49" s="508"/>
      <c r="AC49" s="515"/>
      <c r="AD49" s="515"/>
      <c r="AE49" s="515"/>
      <c r="AF49" s="515"/>
      <c r="AG49" s="516" t="s">
        <v>23</v>
      </c>
      <c r="AH49" s="516"/>
      <c r="AI49" s="516">
        <v>3</v>
      </c>
      <c r="AJ49" s="516">
        <v>3</v>
      </c>
      <c r="AK49" s="517">
        <v>0.5</v>
      </c>
      <c r="AL49" s="517">
        <v>0.5</v>
      </c>
      <c r="AM49" s="512"/>
    </row>
    <row r="50" spans="1:41" ht="13" customHeight="1" x14ac:dyDescent="0.2">
      <c r="A50"/>
      <c r="B50" s="548">
        <v>44770</v>
      </c>
      <c r="C50" s="469" t="s">
        <v>13</v>
      </c>
      <c r="D50" s="430" t="s">
        <v>935</v>
      </c>
      <c r="E50" s="351">
        <v>44562</v>
      </c>
      <c r="F50" s="508" t="s">
        <v>889</v>
      </c>
      <c r="G50" s="508" t="s">
        <v>1172</v>
      </c>
      <c r="H50" s="514">
        <v>83.527272727272717</v>
      </c>
      <c r="I50" s="513" t="s">
        <v>405</v>
      </c>
      <c r="J50" s="541">
        <v>1645</v>
      </c>
      <c r="K50" s="541">
        <v>3000</v>
      </c>
      <c r="L50" s="541">
        <v>3000</v>
      </c>
      <c r="M50" s="541">
        <v>3000</v>
      </c>
      <c r="N50" s="508"/>
      <c r="O50" s="514">
        <v>3.5363636363636362</v>
      </c>
      <c r="P50" s="514">
        <v>2.9999999999999996</v>
      </c>
      <c r="Q50" s="514">
        <v>0</v>
      </c>
      <c r="R50" s="514">
        <v>0</v>
      </c>
      <c r="S50" s="514">
        <v>2.6090909090909089</v>
      </c>
      <c r="T50" s="514"/>
      <c r="U50" s="514">
        <v>3.2181818181818178</v>
      </c>
      <c r="V50" s="514">
        <v>2.7181818181818183</v>
      </c>
      <c r="W50" s="514">
        <v>0</v>
      </c>
      <c r="X50" s="514">
        <v>0</v>
      </c>
      <c r="Y50" s="514">
        <v>2.3545454545454541</v>
      </c>
      <c r="Z50" s="514"/>
      <c r="AA50" s="514"/>
      <c r="AB50" s="514"/>
      <c r="AC50" s="534"/>
      <c r="AD50" s="534"/>
      <c r="AE50" s="534"/>
      <c r="AF50" s="534"/>
      <c r="AG50" s="516" t="s">
        <v>406</v>
      </c>
      <c r="AH50" s="516" t="s">
        <v>407</v>
      </c>
      <c r="AI50" s="516">
        <v>2</v>
      </c>
      <c r="AJ50" s="516">
        <v>4</v>
      </c>
      <c r="AK50" s="537">
        <v>0.33329999999999999</v>
      </c>
      <c r="AL50" s="537">
        <v>0.66659999999999997</v>
      </c>
      <c r="AM50" s="512"/>
      <c r="AN50"/>
      <c r="AO50"/>
    </row>
    <row r="51" spans="1:41" ht="13" customHeight="1" x14ac:dyDescent="0.2">
      <c r="A51"/>
      <c r="B51" s="548">
        <v>44770</v>
      </c>
      <c r="C51" s="469" t="s">
        <v>13</v>
      </c>
      <c r="D51" s="430" t="s">
        <v>935</v>
      </c>
      <c r="E51" s="351">
        <v>44743</v>
      </c>
      <c r="F51" s="512" t="s">
        <v>890</v>
      </c>
      <c r="G51" s="508" t="s">
        <v>1172</v>
      </c>
      <c r="H51" s="514">
        <v>78.454545454545439</v>
      </c>
      <c r="I51" s="513" t="s">
        <v>405</v>
      </c>
      <c r="J51" s="518">
        <v>6000</v>
      </c>
      <c r="K51" s="518">
        <v>12000</v>
      </c>
      <c r="L51" s="518">
        <v>12000</v>
      </c>
      <c r="M51" s="518">
        <v>12000</v>
      </c>
      <c r="N51" s="508"/>
      <c r="O51" s="514">
        <v>2.6545454545454543</v>
      </c>
      <c r="P51" s="514">
        <v>2.5272727272727269</v>
      </c>
      <c r="Q51" s="514">
        <v>0</v>
      </c>
      <c r="R51" s="514">
        <v>0</v>
      </c>
      <c r="S51" s="514">
        <v>2.1909090909090909</v>
      </c>
      <c r="T51" s="514"/>
      <c r="U51" s="514">
        <v>2.6545454545454543</v>
      </c>
      <c r="V51" s="514">
        <v>2.5272727272727269</v>
      </c>
      <c r="W51" s="514">
        <v>0</v>
      </c>
      <c r="X51" s="514">
        <v>0</v>
      </c>
      <c r="Y51" s="514">
        <v>2.1909090909090909</v>
      </c>
      <c r="Z51" s="514"/>
      <c r="AA51" s="514"/>
      <c r="AB51" s="514"/>
      <c r="AC51" s="534"/>
      <c r="AD51" s="534"/>
      <c r="AE51" s="534"/>
      <c r="AF51" s="534"/>
      <c r="AG51" s="516" t="s">
        <v>1008</v>
      </c>
      <c r="AH51" s="516"/>
      <c r="AI51" s="516">
        <v>3</v>
      </c>
      <c r="AJ51" s="516">
        <v>3</v>
      </c>
      <c r="AK51" s="536">
        <v>0.5</v>
      </c>
      <c r="AL51" s="536">
        <v>0.5</v>
      </c>
      <c r="AM51" s="512" t="s">
        <v>1229</v>
      </c>
      <c r="AN51"/>
      <c r="AO51"/>
    </row>
    <row r="52" spans="1:41" ht="13" customHeight="1" x14ac:dyDescent="0.15">
      <c r="A52"/>
      <c r="B52" s="548">
        <v>44770</v>
      </c>
      <c r="C52" s="510" t="s">
        <v>13</v>
      </c>
      <c r="D52" s="430" t="s">
        <v>935</v>
      </c>
      <c r="E52" s="351">
        <v>44562</v>
      </c>
      <c r="F52" s="512" t="s">
        <v>871</v>
      </c>
      <c r="G52" s="508" t="s">
        <v>16</v>
      </c>
      <c r="H52" s="514">
        <v>72.8</v>
      </c>
      <c r="I52" s="513" t="s">
        <v>913</v>
      </c>
      <c r="J52" s="518">
        <v>1645</v>
      </c>
      <c r="K52" s="518">
        <v>3000</v>
      </c>
      <c r="L52" s="518">
        <v>3000</v>
      </c>
      <c r="M52" s="518">
        <v>3000</v>
      </c>
      <c r="N52" s="508"/>
      <c r="O52" s="514">
        <v>3.1181818181818182</v>
      </c>
      <c r="P52" s="514">
        <v>2.9363636363636361</v>
      </c>
      <c r="Q52" s="514">
        <v>0</v>
      </c>
      <c r="R52" s="514">
        <v>0</v>
      </c>
      <c r="S52" s="514">
        <v>2.1454545454545451</v>
      </c>
      <c r="T52" s="361"/>
      <c r="U52" s="514">
        <v>3.1181818181818182</v>
      </c>
      <c r="V52" s="514">
        <v>2.9363636363636361</v>
      </c>
      <c r="W52" s="514">
        <v>0</v>
      </c>
      <c r="X52" s="514">
        <v>0</v>
      </c>
      <c r="Y52" s="514">
        <v>2.1454545454545451</v>
      </c>
      <c r="Z52" s="508"/>
      <c r="AA52" s="508"/>
      <c r="AB52" s="508"/>
      <c r="AC52" s="515"/>
      <c r="AD52" s="515"/>
      <c r="AE52" s="515"/>
      <c r="AF52" s="515"/>
      <c r="AG52" s="516" t="s">
        <v>23</v>
      </c>
      <c r="AH52" s="516"/>
      <c r="AI52" s="516">
        <v>3</v>
      </c>
      <c r="AJ52" s="516">
        <v>3</v>
      </c>
      <c r="AK52" s="517">
        <v>0.5</v>
      </c>
      <c r="AL52" s="517">
        <v>0.5</v>
      </c>
      <c r="AM52" s="512"/>
    </row>
    <row r="53" spans="1:41" ht="13" customHeight="1" x14ac:dyDescent="0.2">
      <c r="A53"/>
      <c r="B53" s="548">
        <v>44770</v>
      </c>
      <c r="C53" s="469" t="s">
        <v>13</v>
      </c>
      <c r="D53" s="430" t="s">
        <v>935</v>
      </c>
      <c r="E53" s="351">
        <v>44743</v>
      </c>
      <c r="F53" s="512" t="s">
        <v>404</v>
      </c>
      <c r="G53" s="508" t="s">
        <v>1172</v>
      </c>
      <c r="H53" s="514">
        <v>77.172727272727272</v>
      </c>
      <c r="I53" s="513" t="s">
        <v>405</v>
      </c>
      <c r="J53" s="541">
        <v>1645</v>
      </c>
      <c r="K53" s="541">
        <v>3000</v>
      </c>
      <c r="L53" s="541">
        <v>3000</v>
      </c>
      <c r="M53" s="541">
        <v>3000</v>
      </c>
      <c r="N53" s="508"/>
      <c r="O53" s="514">
        <v>3.6545454545454539</v>
      </c>
      <c r="P53" s="514">
        <v>3.0727272727272723</v>
      </c>
      <c r="Q53" s="514">
        <v>0</v>
      </c>
      <c r="R53" s="514">
        <v>0</v>
      </c>
      <c r="S53" s="514">
        <v>2.5727272727272728</v>
      </c>
      <c r="T53" s="514"/>
      <c r="U53" s="514">
        <v>3.6545454545454539</v>
      </c>
      <c r="V53" s="514">
        <v>3.0727272727272723</v>
      </c>
      <c r="W53" s="514">
        <v>0</v>
      </c>
      <c r="X53" s="514">
        <v>0</v>
      </c>
      <c r="Y53" s="514">
        <v>2.5727272727272728</v>
      </c>
      <c r="Z53" s="514"/>
      <c r="AA53" s="514"/>
      <c r="AB53" s="514"/>
      <c r="AC53" s="534"/>
      <c r="AD53" s="534"/>
      <c r="AE53" s="534"/>
      <c r="AF53" s="534"/>
      <c r="AG53" s="516" t="s">
        <v>1008</v>
      </c>
      <c r="AH53" s="516"/>
      <c r="AI53" s="516">
        <v>3</v>
      </c>
      <c r="AJ53" s="516">
        <v>3</v>
      </c>
      <c r="AK53" s="536">
        <v>0.5</v>
      </c>
      <c r="AL53" s="536">
        <v>0.5</v>
      </c>
      <c r="AM53" s="512"/>
      <c r="AN53"/>
    </row>
    <row r="54" spans="1:41" ht="13" customHeight="1" x14ac:dyDescent="0.15">
      <c r="A54"/>
      <c r="B54" s="548">
        <v>44770</v>
      </c>
      <c r="C54" s="469" t="s">
        <v>13</v>
      </c>
      <c r="D54" s="430" t="s">
        <v>935</v>
      </c>
      <c r="E54" s="351">
        <v>44760</v>
      </c>
      <c r="F54" s="512" t="s">
        <v>2</v>
      </c>
      <c r="G54" s="508" t="s">
        <v>16</v>
      </c>
      <c r="H54" s="514">
        <v>80</v>
      </c>
      <c r="I54" s="513" t="s">
        <v>405</v>
      </c>
      <c r="J54" s="508">
        <v>3000</v>
      </c>
      <c r="K54" s="508">
        <v>3000</v>
      </c>
      <c r="L54" s="508">
        <v>3000</v>
      </c>
      <c r="M54" s="508">
        <v>3000</v>
      </c>
      <c r="N54" s="508"/>
      <c r="O54" s="514">
        <v>5.6</v>
      </c>
      <c r="P54" s="514">
        <v>0</v>
      </c>
      <c r="Q54" s="514">
        <v>0</v>
      </c>
      <c r="R54" s="514">
        <v>0</v>
      </c>
      <c r="S54" s="514">
        <v>5</v>
      </c>
      <c r="T54" s="361"/>
      <c r="U54" s="514">
        <v>5.6</v>
      </c>
      <c r="V54" s="514">
        <v>0</v>
      </c>
      <c r="W54" s="514">
        <v>0</v>
      </c>
      <c r="X54" s="514">
        <v>0</v>
      </c>
      <c r="Y54" s="514">
        <v>5</v>
      </c>
      <c r="Z54" s="508"/>
      <c r="AA54" s="508"/>
      <c r="AB54" s="508"/>
      <c r="AC54" s="515"/>
      <c r="AD54" s="515"/>
      <c r="AE54" s="515"/>
      <c r="AF54" s="515"/>
      <c r="AG54" s="516" t="s">
        <v>23</v>
      </c>
      <c r="AH54" s="516"/>
      <c r="AI54" s="516">
        <v>3</v>
      </c>
      <c r="AJ54" s="516">
        <v>3</v>
      </c>
      <c r="AK54" s="517">
        <v>0.5</v>
      </c>
      <c r="AL54" s="517">
        <v>0.5</v>
      </c>
      <c r="AM54" s="512" t="s">
        <v>1234</v>
      </c>
    </row>
    <row r="55" spans="1:41" ht="13" customHeight="1" x14ac:dyDescent="0.15">
      <c r="A55"/>
      <c r="B55" s="548">
        <v>44770</v>
      </c>
      <c r="C55" s="469" t="s">
        <v>13</v>
      </c>
      <c r="D55" s="430" t="s">
        <v>935</v>
      </c>
      <c r="E55" s="351">
        <v>44562</v>
      </c>
      <c r="F55" s="508" t="s">
        <v>4</v>
      </c>
      <c r="G55" s="508" t="s">
        <v>16</v>
      </c>
      <c r="H55" s="514">
        <v>78.75454545454545</v>
      </c>
      <c r="I55" s="513"/>
      <c r="J55" s="508"/>
      <c r="K55" s="508"/>
      <c r="L55" s="508"/>
      <c r="M55" s="508"/>
      <c r="N55" s="508"/>
      <c r="O55" s="514">
        <v>2.0363636363636366</v>
      </c>
      <c r="P55" s="514">
        <v>0</v>
      </c>
      <c r="Q55" s="514">
        <v>0</v>
      </c>
      <c r="R55" s="514">
        <v>0</v>
      </c>
      <c r="S55" s="514">
        <v>0</v>
      </c>
      <c r="T55" s="361"/>
      <c r="U55" s="514">
        <v>2.0363636363636366</v>
      </c>
      <c r="V55" s="514">
        <v>0</v>
      </c>
      <c r="W55" s="514">
        <v>0</v>
      </c>
      <c r="X55" s="514">
        <v>0</v>
      </c>
      <c r="Y55" s="514">
        <v>0</v>
      </c>
      <c r="Z55" s="508"/>
      <c r="AA55" s="508"/>
      <c r="AB55" s="508"/>
      <c r="AC55" s="515"/>
      <c r="AD55" s="515"/>
      <c r="AE55" s="515"/>
      <c r="AF55" s="515"/>
      <c r="AG55" s="516" t="s">
        <v>23</v>
      </c>
      <c r="AH55" s="516"/>
      <c r="AI55" s="516">
        <v>3</v>
      </c>
      <c r="AJ55" s="516">
        <v>3</v>
      </c>
      <c r="AK55" s="517">
        <v>0.5</v>
      </c>
      <c r="AL55" s="517">
        <v>0.5</v>
      </c>
      <c r="AM55" s="512"/>
    </row>
    <row r="56" spans="1:41" ht="13" customHeight="1" x14ac:dyDescent="0.15">
      <c r="A56"/>
      <c r="B56" s="548">
        <v>44770</v>
      </c>
      <c r="C56" s="469" t="s">
        <v>13</v>
      </c>
      <c r="D56" s="430" t="s">
        <v>935</v>
      </c>
      <c r="E56" s="351">
        <v>44562</v>
      </c>
      <c r="F56" s="430" t="s">
        <v>1028</v>
      </c>
      <c r="G56" s="508" t="s">
        <v>16</v>
      </c>
      <c r="H56" s="514">
        <v>80.999999999999986</v>
      </c>
      <c r="I56" s="470" t="s">
        <v>405</v>
      </c>
      <c r="J56" s="508">
        <v>1645</v>
      </c>
      <c r="K56" s="508">
        <v>3000</v>
      </c>
      <c r="L56" s="508">
        <v>3000</v>
      </c>
      <c r="M56" s="508">
        <v>3000</v>
      </c>
      <c r="N56" s="508"/>
      <c r="O56" s="514">
        <v>3.1818181818181817</v>
      </c>
      <c r="P56" s="514">
        <v>2.7727272727272725</v>
      </c>
      <c r="Q56" s="514">
        <v>0</v>
      </c>
      <c r="R56" s="514">
        <v>0</v>
      </c>
      <c r="S56" s="514">
        <v>2.3727272727272726</v>
      </c>
      <c r="T56" s="361"/>
      <c r="U56" s="514">
        <v>3.1818181818181817</v>
      </c>
      <c r="V56" s="514">
        <v>2.7727272727272725</v>
      </c>
      <c r="W56" s="514">
        <v>0</v>
      </c>
      <c r="X56" s="514">
        <v>0</v>
      </c>
      <c r="Y56" s="514">
        <v>2.3727272727272726</v>
      </c>
      <c r="Z56" s="355"/>
      <c r="AA56" s="355"/>
      <c r="AB56" s="508"/>
      <c r="AC56" s="515"/>
      <c r="AD56" s="515"/>
      <c r="AE56" s="515"/>
      <c r="AF56" s="515"/>
      <c r="AG56" s="472" t="s">
        <v>1008</v>
      </c>
      <c r="AH56" s="516"/>
      <c r="AI56" s="516">
        <v>3</v>
      </c>
      <c r="AJ56" s="516">
        <v>3</v>
      </c>
      <c r="AK56" s="517">
        <v>0.5</v>
      </c>
      <c r="AL56" s="517">
        <v>0.5</v>
      </c>
      <c r="AM56" s="512"/>
    </row>
    <row r="57" spans="1:41" ht="13" customHeight="1" x14ac:dyDescent="0.15">
      <c r="A57"/>
      <c r="B57" s="548">
        <v>44770</v>
      </c>
      <c r="C57" s="469" t="s">
        <v>13</v>
      </c>
      <c r="D57" s="430" t="s">
        <v>935</v>
      </c>
      <c r="E57" s="351">
        <v>44562</v>
      </c>
      <c r="F57" s="508" t="s">
        <v>1207</v>
      </c>
      <c r="G57" s="508" t="s">
        <v>16</v>
      </c>
      <c r="H57" s="514">
        <v>81.199999999999989</v>
      </c>
      <c r="I57" s="470" t="s">
        <v>405</v>
      </c>
      <c r="J57" s="508">
        <v>1645</v>
      </c>
      <c r="K57" s="508">
        <v>3000</v>
      </c>
      <c r="L57" s="508">
        <v>3000</v>
      </c>
      <c r="M57" s="508">
        <v>3000</v>
      </c>
      <c r="N57" s="508"/>
      <c r="O57" s="514">
        <v>2.9363636363636361</v>
      </c>
      <c r="P57" s="514">
        <v>2.6818181818181817</v>
      </c>
      <c r="Q57" s="514">
        <v>0</v>
      </c>
      <c r="R57" s="514">
        <v>0</v>
      </c>
      <c r="S57" s="514">
        <v>2.0272727272727269</v>
      </c>
      <c r="T57" s="361"/>
      <c r="U57" s="514">
        <v>2.9363636363636361</v>
      </c>
      <c r="V57" s="514">
        <v>2.6818181818181817</v>
      </c>
      <c r="W57" s="514">
        <v>0</v>
      </c>
      <c r="X57" s="514">
        <v>0</v>
      </c>
      <c r="Y57" s="514">
        <v>2.0272727272727269</v>
      </c>
      <c r="Z57" s="508"/>
      <c r="AA57" s="508"/>
      <c r="AB57" s="508"/>
      <c r="AC57" s="515"/>
      <c r="AD57" s="515"/>
      <c r="AE57" s="515"/>
      <c r="AF57" s="515"/>
      <c r="AG57" s="516" t="s">
        <v>23</v>
      </c>
      <c r="AH57" s="516"/>
      <c r="AI57" s="516">
        <v>3</v>
      </c>
      <c r="AJ57" s="516">
        <v>3</v>
      </c>
      <c r="AK57" s="517">
        <v>0.5</v>
      </c>
      <c r="AL57" s="517">
        <v>0.5</v>
      </c>
      <c r="AM57" s="512"/>
    </row>
    <row r="58" spans="1:41" ht="13" customHeight="1" x14ac:dyDescent="0.2">
      <c r="A58"/>
      <c r="B58" s="548">
        <v>44770</v>
      </c>
      <c r="C58" s="510" t="s">
        <v>403</v>
      </c>
      <c r="D58" s="430" t="s">
        <v>938</v>
      </c>
      <c r="E58" s="511">
        <v>44743</v>
      </c>
      <c r="F58" s="512" t="s">
        <v>872</v>
      </c>
      <c r="G58" s="508" t="s">
        <v>1172</v>
      </c>
      <c r="H58" s="514">
        <v>86.199999999999989</v>
      </c>
      <c r="I58" s="513" t="s">
        <v>405</v>
      </c>
      <c r="J58" s="541">
        <v>1645</v>
      </c>
      <c r="K58" s="541">
        <v>3000</v>
      </c>
      <c r="L58" s="541">
        <v>3000</v>
      </c>
      <c r="M58" s="541">
        <v>3000</v>
      </c>
      <c r="N58" s="508"/>
      <c r="O58" s="514">
        <v>3.1999999999999997</v>
      </c>
      <c r="P58" s="514">
        <v>3.0545454545454542</v>
      </c>
      <c r="Q58" s="514">
        <v>0</v>
      </c>
      <c r="R58" s="514">
        <v>0</v>
      </c>
      <c r="S58" s="514">
        <v>2.0818181818181816</v>
      </c>
      <c r="T58" s="514"/>
      <c r="U58" s="514">
        <v>3.1999999999999997</v>
      </c>
      <c r="V58" s="514">
        <v>3.0545454545454542</v>
      </c>
      <c r="W58" s="514">
        <v>0</v>
      </c>
      <c r="X58" s="514">
        <v>0</v>
      </c>
      <c r="Y58" s="514">
        <v>2.0818181818181816</v>
      </c>
      <c r="Z58" s="514"/>
      <c r="AA58" s="514"/>
      <c r="AB58" s="514"/>
      <c r="AC58" s="534"/>
      <c r="AD58" s="534"/>
      <c r="AE58" s="534"/>
      <c r="AF58" s="534"/>
      <c r="AG58" s="516" t="s">
        <v>1008</v>
      </c>
      <c r="AH58" s="516"/>
      <c r="AI58" s="516">
        <v>3</v>
      </c>
      <c r="AJ58" s="516">
        <v>3</v>
      </c>
      <c r="AK58" s="536">
        <v>0.5</v>
      </c>
      <c r="AL58" s="536">
        <v>0.5</v>
      </c>
      <c r="AM58" s="512" t="s">
        <v>1225</v>
      </c>
      <c r="AN58"/>
    </row>
    <row r="59" spans="1:41" ht="13" customHeight="1" x14ac:dyDescent="0.15">
      <c r="A59"/>
      <c r="B59" s="548">
        <v>44769</v>
      </c>
      <c r="C59" s="510" t="s">
        <v>13</v>
      </c>
      <c r="D59" s="430" t="s">
        <v>938</v>
      </c>
      <c r="E59" s="511">
        <v>44593</v>
      </c>
      <c r="F59" s="512" t="s">
        <v>20</v>
      </c>
      <c r="G59" s="508" t="s">
        <v>16</v>
      </c>
      <c r="H59" s="514">
        <v>62.999999999999993</v>
      </c>
      <c r="I59" s="513" t="s">
        <v>913</v>
      </c>
      <c r="J59" s="508">
        <v>1645</v>
      </c>
      <c r="K59" s="508">
        <v>3000</v>
      </c>
      <c r="L59" s="508">
        <v>3000</v>
      </c>
      <c r="M59" s="508">
        <v>3000</v>
      </c>
      <c r="N59" s="508"/>
      <c r="O59" s="514">
        <v>2.9818181818181815</v>
      </c>
      <c r="P59" s="514">
        <v>2.5999999999999996</v>
      </c>
      <c r="Q59" s="514">
        <v>0</v>
      </c>
      <c r="R59" s="514">
        <v>0</v>
      </c>
      <c r="S59" s="514">
        <v>2.0181818181818181</v>
      </c>
      <c r="T59" s="529"/>
      <c r="U59" s="514">
        <v>2.9818181818181815</v>
      </c>
      <c r="V59" s="514">
        <v>2.5999999999999996</v>
      </c>
      <c r="W59" s="514">
        <v>0</v>
      </c>
      <c r="X59" s="514">
        <v>0</v>
      </c>
      <c r="Y59" s="514">
        <v>2.0181818181818181</v>
      </c>
      <c r="Z59" s="515"/>
      <c r="AA59" s="515"/>
      <c r="AB59" s="515"/>
      <c r="AC59" s="515"/>
      <c r="AD59" s="515"/>
      <c r="AE59" s="515"/>
      <c r="AF59" s="515"/>
      <c r="AG59" s="472" t="s">
        <v>1008</v>
      </c>
      <c r="AH59" s="516"/>
      <c r="AI59" s="516">
        <v>3</v>
      </c>
      <c r="AJ59" s="516">
        <v>3</v>
      </c>
      <c r="AK59" s="517">
        <v>0.5</v>
      </c>
      <c r="AL59" s="517">
        <v>0.5</v>
      </c>
      <c r="AM59" s="512"/>
    </row>
    <row r="60" spans="1:41" customFormat="1" ht="13" customHeight="1" x14ac:dyDescent="0.2">
      <c r="B60" s="548">
        <v>44770</v>
      </c>
      <c r="C60" s="510" t="s">
        <v>403</v>
      </c>
      <c r="D60" s="430" t="s">
        <v>938</v>
      </c>
      <c r="E60" s="511">
        <v>44562</v>
      </c>
      <c r="F60" s="512" t="s">
        <v>21</v>
      </c>
      <c r="G60" s="508" t="s">
        <v>16</v>
      </c>
      <c r="H60" s="514">
        <v>75</v>
      </c>
      <c r="I60" s="513" t="s">
        <v>913</v>
      </c>
      <c r="J60" s="508">
        <v>1645</v>
      </c>
      <c r="K60" s="508">
        <v>3000</v>
      </c>
      <c r="L60" s="508">
        <v>3000</v>
      </c>
      <c r="M60" s="508">
        <v>3000</v>
      </c>
      <c r="N60" s="508"/>
      <c r="O60" s="514">
        <v>3.47</v>
      </c>
      <c r="P60" s="514">
        <v>2.64</v>
      </c>
      <c r="Q60" s="514">
        <v>0</v>
      </c>
      <c r="R60" s="514">
        <v>0</v>
      </c>
      <c r="S60" s="514">
        <v>2.12</v>
      </c>
      <c r="T60" s="361"/>
      <c r="U60" s="514">
        <v>3.47</v>
      </c>
      <c r="V60" s="514">
        <v>2.64</v>
      </c>
      <c r="W60" s="514">
        <v>0</v>
      </c>
      <c r="X60" s="514">
        <v>0</v>
      </c>
      <c r="Y60" s="514">
        <v>2.12</v>
      </c>
      <c r="Z60" s="508"/>
      <c r="AA60" s="515"/>
      <c r="AB60" s="515"/>
      <c r="AC60" s="515"/>
      <c r="AD60" s="515"/>
      <c r="AE60" s="515"/>
      <c r="AF60" s="515"/>
      <c r="AG60" s="516" t="s">
        <v>23</v>
      </c>
      <c r="AH60" s="516"/>
      <c r="AI60" s="516">
        <v>3</v>
      </c>
      <c r="AJ60" s="516">
        <v>3</v>
      </c>
      <c r="AK60" s="536">
        <v>0.5</v>
      </c>
      <c r="AL60" s="536">
        <v>0.5</v>
      </c>
      <c r="AM60" s="512"/>
      <c r="AN60" s="524"/>
      <c r="AO60" s="525"/>
    </row>
    <row r="61" spans="1:41" ht="13" customHeight="1" x14ac:dyDescent="0.15">
      <c r="A61"/>
      <c r="B61" s="548">
        <v>44770</v>
      </c>
      <c r="C61" s="469" t="s">
        <v>13</v>
      </c>
      <c r="D61" s="430" t="s">
        <v>938</v>
      </c>
      <c r="E61" s="351">
        <v>44562</v>
      </c>
      <c r="F61" s="449" t="s">
        <v>1017</v>
      </c>
      <c r="G61" s="430" t="s">
        <v>16</v>
      </c>
      <c r="H61" s="514">
        <v>59.281818181818174</v>
      </c>
      <c r="I61" s="470" t="s">
        <v>913</v>
      </c>
      <c r="J61" s="471">
        <v>1645</v>
      </c>
      <c r="K61" s="471">
        <v>3000</v>
      </c>
      <c r="L61" s="471">
        <v>3000</v>
      </c>
      <c r="M61" s="471">
        <v>3000</v>
      </c>
      <c r="N61" s="430"/>
      <c r="O61" s="514">
        <v>3.1</v>
      </c>
      <c r="P61" s="514">
        <v>2.4636363636363634</v>
      </c>
      <c r="Q61" s="514">
        <v>0</v>
      </c>
      <c r="R61" s="514">
        <v>0</v>
      </c>
      <c r="S61" s="514">
        <v>2.0636363636363635</v>
      </c>
      <c r="T61" s="361"/>
      <c r="U61" s="514">
        <v>3.1</v>
      </c>
      <c r="V61" s="514">
        <v>2.4636363636363634</v>
      </c>
      <c r="W61" s="514">
        <v>0</v>
      </c>
      <c r="X61" s="514">
        <v>0</v>
      </c>
      <c r="Y61" s="514">
        <v>2.0636363636363635</v>
      </c>
      <c r="Z61" s="430"/>
      <c r="AA61" s="554"/>
      <c r="AB61" s="554"/>
      <c r="AC61" s="554"/>
      <c r="AD61" s="554"/>
      <c r="AE61" s="554"/>
      <c r="AF61" s="554"/>
      <c r="AG61" s="472" t="s">
        <v>1008</v>
      </c>
      <c r="AH61" s="516"/>
      <c r="AI61" s="516">
        <v>3</v>
      </c>
      <c r="AJ61" s="516">
        <v>3</v>
      </c>
      <c r="AK61" s="517">
        <v>0.5</v>
      </c>
      <c r="AL61" s="517">
        <v>0.5</v>
      </c>
      <c r="AM61" s="512"/>
    </row>
    <row r="62" spans="1:41" ht="13" customHeight="1" x14ac:dyDescent="0.2">
      <c r="A62"/>
      <c r="B62" s="548">
        <v>44770</v>
      </c>
      <c r="C62" s="510" t="s">
        <v>13</v>
      </c>
      <c r="D62" s="508" t="s">
        <v>938</v>
      </c>
      <c r="E62" s="511">
        <v>44734</v>
      </c>
      <c r="F62" s="512" t="s">
        <v>22</v>
      </c>
      <c r="G62" s="430" t="s">
        <v>16</v>
      </c>
      <c r="H62" s="514">
        <v>87.199999999999989</v>
      </c>
      <c r="I62" s="513" t="s">
        <v>405</v>
      </c>
      <c r="J62" s="541">
        <v>1645</v>
      </c>
      <c r="K62" s="541">
        <v>3000</v>
      </c>
      <c r="L62" s="541">
        <v>3000</v>
      </c>
      <c r="M62" s="541">
        <v>3000</v>
      </c>
      <c r="N62" s="508"/>
      <c r="O62" s="514">
        <v>3.4818181818181815</v>
      </c>
      <c r="P62" s="514">
        <v>2.6363636363636362</v>
      </c>
      <c r="Q62" s="514">
        <v>0</v>
      </c>
      <c r="R62" s="514">
        <v>0</v>
      </c>
      <c r="S62" s="514">
        <v>2.1999999999999997</v>
      </c>
      <c r="T62" s="514"/>
      <c r="U62" s="514">
        <v>3.4818181818181815</v>
      </c>
      <c r="V62" s="514">
        <v>2.6363636363636362</v>
      </c>
      <c r="W62" s="514">
        <v>0</v>
      </c>
      <c r="X62" s="514">
        <v>0</v>
      </c>
      <c r="Y62" s="514">
        <v>2.1999999999999997</v>
      </c>
      <c r="Z62" s="514"/>
      <c r="AA62" s="534"/>
      <c r="AB62" s="534"/>
      <c r="AC62" s="534"/>
      <c r="AD62" s="534"/>
      <c r="AE62" s="534"/>
      <c r="AF62" s="534"/>
      <c r="AG62" s="516" t="s">
        <v>1008</v>
      </c>
      <c r="AH62" s="508"/>
      <c r="AI62" s="516">
        <v>3</v>
      </c>
      <c r="AJ62" s="516">
        <v>3</v>
      </c>
      <c r="AK62" s="536">
        <v>0.5</v>
      </c>
      <c r="AL62" s="536">
        <v>0.5</v>
      </c>
      <c r="AM62" s="512"/>
    </row>
    <row r="63" spans="1:41" ht="13" customHeight="1" x14ac:dyDescent="0.15">
      <c r="A63"/>
      <c r="B63" s="548">
        <v>44770</v>
      </c>
      <c r="C63" s="510" t="s">
        <v>13</v>
      </c>
      <c r="D63" s="430" t="s">
        <v>938</v>
      </c>
      <c r="E63" s="351">
        <v>44562</v>
      </c>
      <c r="F63" s="512" t="s">
        <v>923</v>
      </c>
      <c r="G63" s="508" t="s">
        <v>16</v>
      </c>
      <c r="H63" s="514">
        <v>77.999999999999986</v>
      </c>
      <c r="I63" s="513" t="s">
        <v>913</v>
      </c>
      <c r="J63" s="508">
        <v>1645</v>
      </c>
      <c r="K63" s="508">
        <v>3000</v>
      </c>
      <c r="L63" s="508">
        <v>300</v>
      </c>
      <c r="M63" s="508">
        <v>3000</v>
      </c>
      <c r="N63" s="508"/>
      <c r="O63" s="514">
        <v>2.8454545454545452</v>
      </c>
      <c r="P63" s="514">
        <v>2.3909090909090907</v>
      </c>
      <c r="Q63" s="514">
        <v>0</v>
      </c>
      <c r="R63" s="514">
        <v>0</v>
      </c>
      <c r="S63" s="514">
        <v>1.9909090909090907</v>
      </c>
      <c r="T63" s="361"/>
      <c r="U63" s="514">
        <v>2.8454545454545452</v>
      </c>
      <c r="V63" s="514">
        <v>2.3909090909090907</v>
      </c>
      <c r="W63" s="514">
        <v>0</v>
      </c>
      <c r="X63" s="514">
        <v>0</v>
      </c>
      <c r="Y63" s="514">
        <v>1.9909090909090907</v>
      </c>
      <c r="Z63" s="508"/>
      <c r="AA63" s="515"/>
      <c r="AB63" s="515"/>
      <c r="AC63" s="515"/>
      <c r="AD63" s="515"/>
      <c r="AE63" s="515"/>
      <c r="AF63" s="515"/>
      <c r="AG63" s="516" t="s">
        <v>23</v>
      </c>
      <c r="AH63" s="516"/>
      <c r="AI63" s="516">
        <v>3</v>
      </c>
      <c r="AJ63" s="516">
        <v>3</v>
      </c>
      <c r="AK63" s="517">
        <v>0.5</v>
      </c>
      <c r="AL63" s="517">
        <v>0.5</v>
      </c>
      <c r="AM63" s="512"/>
    </row>
    <row r="64" spans="1:41" ht="13" customHeight="1" x14ac:dyDescent="0.2">
      <c r="A64"/>
      <c r="B64" s="548">
        <v>44770</v>
      </c>
      <c r="C64" s="469" t="s">
        <v>13</v>
      </c>
      <c r="D64" s="430" t="s">
        <v>938</v>
      </c>
      <c r="E64" s="351">
        <v>44562</v>
      </c>
      <c r="F64" s="508" t="s">
        <v>889</v>
      </c>
      <c r="G64" s="508" t="s">
        <v>1172</v>
      </c>
      <c r="H64" s="514">
        <v>83.527272727272717</v>
      </c>
      <c r="I64" s="513" t="s">
        <v>405</v>
      </c>
      <c r="J64" s="541">
        <v>1645</v>
      </c>
      <c r="K64" s="541">
        <v>3000</v>
      </c>
      <c r="L64" s="541">
        <v>3000</v>
      </c>
      <c r="M64" s="541">
        <v>3000</v>
      </c>
      <c r="N64" s="508"/>
      <c r="O64" s="514">
        <v>3.5363636363636362</v>
      </c>
      <c r="P64" s="514">
        <v>2.9999999999999996</v>
      </c>
      <c r="Q64" s="514">
        <v>0</v>
      </c>
      <c r="R64" s="514">
        <v>0</v>
      </c>
      <c r="S64" s="514">
        <v>2.6090909090909089</v>
      </c>
      <c r="T64" s="514"/>
      <c r="U64" s="514">
        <v>3.2181818181818178</v>
      </c>
      <c r="V64" s="514">
        <v>2.7181818181818183</v>
      </c>
      <c r="W64" s="514">
        <v>0</v>
      </c>
      <c r="X64" s="514">
        <v>0</v>
      </c>
      <c r="Y64" s="514">
        <v>2.3545454545454541</v>
      </c>
      <c r="Z64" s="514"/>
      <c r="AA64" s="534"/>
      <c r="AB64" s="534"/>
      <c r="AC64" s="534"/>
      <c r="AD64" s="534"/>
      <c r="AE64" s="534"/>
      <c r="AF64" s="534"/>
      <c r="AG64" s="516" t="s">
        <v>406</v>
      </c>
      <c r="AH64" s="516" t="s">
        <v>407</v>
      </c>
      <c r="AI64" s="516">
        <v>2</v>
      </c>
      <c r="AJ64" s="516">
        <v>4</v>
      </c>
      <c r="AK64" s="537">
        <v>0.33329999999999999</v>
      </c>
      <c r="AL64" s="537">
        <v>0.66659999999999997</v>
      </c>
      <c r="AM64" s="512"/>
      <c r="AN64"/>
    </row>
    <row r="65" spans="1:42" ht="13" customHeight="1" x14ac:dyDescent="0.2">
      <c r="A65"/>
      <c r="B65" s="548">
        <v>44770</v>
      </c>
      <c r="C65" s="469" t="s">
        <v>13</v>
      </c>
      <c r="D65" s="430" t="s">
        <v>938</v>
      </c>
      <c r="E65" s="351">
        <v>44743</v>
      </c>
      <c r="F65" s="512" t="s">
        <v>890</v>
      </c>
      <c r="G65" s="508" t="s">
        <v>1172</v>
      </c>
      <c r="H65" s="514">
        <v>78.454545454545439</v>
      </c>
      <c r="I65" s="513" t="s">
        <v>405</v>
      </c>
      <c r="J65" s="518">
        <v>6000</v>
      </c>
      <c r="K65" s="518">
        <v>12000</v>
      </c>
      <c r="L65" s="518">
        <v>12000</v>
      </c>
      <c r="M65" s="518">
        <v>12000</v>
      </c>
      <c r="N65" s="508"/>
      <c r="O65" s="514">
        <v>2.6545454545454543</v>
      </c>
      <c r="P65" s="514">
        <v>2.5272727272727269</v>
      </c>
      <c r="Q65" s="514">
        <v>0</v>
      </c>
      <c r="R65" s="514">
        <v>0</v>
      </c>
      <c r="S65" s="514">
        <v>2.1909090909090909</v>
      </c>
      <c r="T65" s="514"/>
      <c r="U65" s="514">
        <v>2.6545454545454543</v>
      </c>
      <c r="V65" s="514">
        <v>2.5272727272727269</v>
      </c>
      <c r="W65" s="514">
        <v>0</v>
      </c>
      <c r="X65" s="514">
        <v>0</v>
      </c>
      <c r="Y65" s="514">
        <v>2.1909090909090909</v>
      </c>
      <c r="Z65" s="514"/>
      <c r="AA65" s="534"/>
      <c r="AB65" s="534"/>
      <c r="AC65" s="534"/>
      <c r="AD65" s="534"/>
      <c r="AE65" s="534"/>
      <c r="AF65" s="534"/>
      <c r="AG65" s="516" t="s">
        <v>1008</v>
      </c>
      <c r="AH65" s="516"/>
      <c r="AI65" s="516">
        <v>3</v>
      </c>
      <c r="AJ65" s="516">
        <v>3</v>
      </c>
      <c r="AK65" s="536">
        <v>0.5</v>
      </c>
      <c r="AL65" s="536">
        <v>0.5</v>
      </c>
      <c r="AM65" s="512"/>
      <c r="AN65"/>
    </row>
    <row r="66" spans="1:42" ht="13" customHeight="1" x14ac:dyDescent="0.15">
      <c r="A66"/>
      <c r="B66" s="548">
        <v>44770</v>
      </c>
      <c r="C66" s="510" t="s">
        <v>13</v>
      </c>
      <c r="D66" s="430" t="s">
        <v>938</v>
      </c>
      <c r="E66" s="351">
        <v>44562</v>
      </c>
      <c r="F66" s="512" t="s">
        <v>925</v>
      </c>
      <c r="G66" s="508" t="s">
        <v>16</v>
      </c>
      <c r="H66" s="514">
        <v>72.8</v>
      </c>
      <c r="I66" s="513" t="s">
        <v>913</v>
      </c>
      <c r="J66" s="518">
        <v>1645</v>
      </c>
      <c r="K66" s="518">
        <v>3000</v>
      </c>
      <c r="L66" s="518">
        <v>3000</v>
      </c>
      <c r="M66" s="518">
        <v>3000</v>
      </c>
      <c r="N66" s="508"/>
      <c r="O66" s="514">
        <v>3.1181818181818182</v>
      </c>
      <c r="P66" s="514">
        <v>2.9363636363636361</v>
      </c>
      <c r="Q66" s="514">
        <v>0</v>
      </c>
      <c r="R66" s="514">
        <v>0</v>
      </c>
      <c r="S66" s="514">
        <v>2.1454545454545451</v>
      </c>
      <c r="T66" s="361"/>
      <c r="U66" s="514">
        <v>3.1181818181818182</v>
      </c>
      <c r="V66" s="514">
        <v>2.9363636363636361</v>
      </c>
      <c r="W66" s="514">
        <v>0</v>
      </c>
      <c r="X66" s="514">
        <v>0</v>
      </c>
      <c r="Y66" s="514">
        <v>2.1454545454545451</v>
      </c>
      <c r="Z66" s="508"/>
      <c r="AA66" s="515"/>
      <c r="AB66" s="515"/>
      <c r="AC66" s="515"/>
      <c r="AD66" s="515"/>
      <c r="AE66" s="515"/>
      <c r="AF66" s="515"/>
      <c r="AG66" s="516" t="s">
        <v>23</v>
      </c>
      <c r="AH66" s="516"/>
      <c r="AI66" s="516">
        <v>3</v>
      </c>
      <c r="AJ66" s="516">
        <v>3</v>
      </c>
      <c r="AK66" s="517">
        <v>0.5</v>
      </c>
      <c r="AL66" s="517">
        <v>0.5</v>
      </c>
      <c r="AM66" s="512"/>
    </row>
    <row r="67" spans="1:42" ht="13" customHeight="1" x14ac:dyDescent="0.2">
      <c r="A67"/>
      <c r="B67" s="548">
        <v>44770</v>
      </c>
      <c r="C67" s="469" t="s">
        <v>13</v>
      </c>
      <c r="D67" s="430" t="s">
        <v>938</v>
      </c>
      <c r="E67" s="351">
        <v>44743</v>
      </c>
      <c r="F67" s="512" t="s">
        <v>404</v>
      </c>
      <c r="G67" s="508" t="s">
        <v>1172</v>
      </c>
      <c r="H67" s="514">
        <v>77.172727272727272</v>
      </c>
      <c r="I67" s="513" t="s">
        <v>405</v>
      </c>
      <c r="J67" s="541">
        <v>1645</v>
      </c>
      <c r="K67" s="541">
        <v>3000</v>
      </c>
      <c r="L67" s="541">
        <v>3000</v>
      </c>
      <c r="M67" s="541">
        <v>3000</v>
      </c>
      <c r="N67" s="508"/>
      <c r="O67" s="514">
        <v>3.6545454545454539</v>
      </c>
      <c r="P67" s="514">
        <v>3.0727272727272723</v>
      </c>
      <c r="Q67" s="514">
        <v>0</v>
      </c>
      <c r="R67" s="514">
        <v>0</v>
      </c>
      <c r="S67" s="514">
        <v>2.5727272727272728</v>
      </c>
      <c r="T67" s="514"/>
      <c r="U67" s="514">
        <v>3.6545454545454539</v>
      </c>
      <c r="V67" s="514">
        <v>3.0727272727272723</v>
      </c>
      <c r="W67" s="514">
        <v>0</v>
      </c>
      <c r="X67" s="514">
        <v>0</v>
      </c>
      <c r="Y67" s="514">
        <v>2.5727272727272728</v>
      </c>
      <c r="Z67" s="514"/>
      <c r="AA67" s="534"/>
      <c r="AB67" s="534"/>
      <c r="AC67" s="534"/>
      <c r="AD67" s="534"/>
      <c r="AE67" s="534"/>
      <c r="AF67" s="534"/>
      <c r="AG67" s="516" t="s">
        <v>1008</v>
      </c>
      <c r="AH67" s="516"/>
      <c r="AI67" s="516">
        <v>3</v>
      </c>
      <c r="AJ67" s="516">
        <v>3</v>
      </c>
      <c r="AK67" s="536">
        <v>0.5</v>
      </c>
      <c r="AL67" s="536">
        <v>0.5</v>
      </c>
      <c r="AM67" s="512"/>
      <c r="AN67"/>
    </row>
    <row r="68" spans="1:42" ht="13" customHeight="1" x14ac:dyDescent="0.15">
      <c r="A68"/>
      <c r="B68" s="548">
        <v>44770</v>
      </c>
      <c r="C68" s="469" t="s">
        <v>13</v>
      </c>
      <c r="D68" s="430" t="s">
        <v>938</v>
      </c>
      <c r="E68" s="351">
        <v>44760</v>
      </c>
      <c r="F68" s="512" t="s">
        <v>2</v>
      </c>
      <c r="G68" s="508" t="s">
        <v>16</v>
      </c>
      <c r="H68" s="514">
        <v>80</v>
      </c>
      <c r="I68" s="513" t="s">
        <v>405</v>
      </c>
      <c r="J68" s="508">
        <v>3000</v>
      </c>
      <c r="K68" s="508">
        <v>3000</v>
      </c>
      <c r="L68" s="508">
        <v>3000</v>
      </c>
      <c r="M68" s="508">
        <v>3000</v>
      </c>
      <c r="N68" s="508"/>
      <c r="O68" s="514">
        <v>5.6</v>
      </c>
      <c r="P68" s="514">
        <v>0</v>
      </c>
      <c r="Q68" s="514">
        <v>0</v>
      </c>
      <c r="R68" s="514">
        <v>0</v>
      </c>
      <c r="S68" s="514">
        <v>5</v>
      </c>
      <c r="T68" s="361"/>
      <c r="U68" s="514">
        <v>5.6</v>
      </c>
      <c r="V68" s="514">
        <v>0</v>
      </c>
      <c r="W68" s="514">
        <v>0</v>
      </c>
      <c r="X68" s="514">
        <v>0</v>
      </c>
      <c r="Y68" s="514">
        <v>5</v>
      </c>
      <c r="Z68" s="508"/>
      <c r="AA68" s="515"/>
      <c r="AB68" s="515"/>
      <c r="AC68" s="515"/>
      <c r="AD68" s="515"/>
      <c r="AE68" s="515"/>
      <c r="AF68" s="515"/>
      <c r="AG68" s="516" t="s">
        <v>406</v>
      </c>
      <c r="AH68" s="516"/>
      <c r="AI68" s="516">
        <v>3</v>
      </c>
      <c r="AJ68" s="516">
        <v>3</v>
      </c>
      <c r="AK68" s="517">
        <v>0.5</v>
      </c>
      <c r="AL68" s="517">
        <v>0.5</v>
      </c>
      <c r="AM68" s="512"/>
    </row>
    <row r="69" spans="1:42" ht="13" customHeight="1" x14ac:dyDescent="0.15">
      <c r="A69"/>
      <c r="B69" s="548">
        <v>44770</v>
      </c>
      <c r="C69" s="469" t="s">
        <v>13</v>
      </c>
      <c r="D69" s="430" t="s">
        <v>938</v>
      </c>
      <c r="E69" s="351">
        <v>44562</v>
      </c>
      <c r="F69" s="508" t="s">
        <v>4</v>
      </c>
      <c r="G69" s="508" t="s">
        <v>16</v>
      </c>
      <c r="H69" s="514">
        <v>78.75454545454545</v>
      </c>
      <c r="I69" s="513"/>
      <c r="J69" s="508"/>
      <c r="K69" s="508"/>
      <c r="L69" s="508"/>
      <c r="M69" s="508"/>
      <c r="N69" s="508"/>
      <c r="O69" s="514">
        <v>2.0363636363636366</v>
      </c>
      <c r="P69" s="514">
        <v>0</v>
      </c>
      <c r="Q69" s="514">
        <v>0</v>
      </c>
      <c r="R69" s="514">
        <v>0</v>
      </c>
      <c r="S69" s="514">
        <v>0</v>
      </c>
      <c r="T69" s="361"/>
      <c r="U69" s="514">
        <v>2.0363636363636366</v>
      </c>
      <c r="V69" s="514">
        <v>0</v>
      </c>
      <c r="W69" s="514">
        <v>0</v>
      </c>
      <c r="X69" s="514">
        <v>0</v>
      </c>
      <c r="Y69" s="514">
        <v>0</v>
      </c>
      <c r="Z69" s="508"/>
      <c r="AA69" s="515"/>
      <c r="AB69" s="515"/>
      <c r="AC69" s="515"/>
      <c r="AD69" s="515"/>
      <c r="AE69" s="515"/>
      <c r="AF69" s="515"/>
      <c r="AG69" s="516" t="s">
        <v>23</v>
      </c>
      <c r="AH69" s="516"/>
      <c r="AI69" s="516">
        <v>3</v>
      </c>
      <c r="AJ69" s="516">
        <v>3</v>
      </c>
      <c r="AK69" s="517">
        <v>0.5</v>
      </c>
      <c r="AL69" s="517">
        <v>0.5</v>
      </c>
      <c r="AM69" s="512"/>
    </row>
    <row r="70" spans="1:42" customFormat="1" ht="13" customHeight="1" x14ac:dyDescent="0.15">
      <c r="B70" s="548">
        <v>44770</v>
      </c>
      <c r="C70" s="469" t="s">
        <v>13</v>
      </c>
      <c r="D70" s="430" t="s">
        <v>938</v>
      </c>
      <c r="E70" s="351">
        <v>44562</v>
      </c>
      <c r="F70" s="430" t="s">
        <v>1028</v>
      </c>
      <c r="G70" s="508" t="s">
        <v>16</v>
      </c>
      <c r="H70" s="514">
        <v>80.999999999999986</v>
      </c>
      <c r="I70" s="470" t="s">
        <v>405</v>
      </c>
      <c r="J70" s="508">
        <v>1645</v>
      </c>
      <c r="K70" s="508">
        <v>3000</v>
      </c>
      <c r="L70" s="508">
        <v>3000</v>
      </c>
      <c r="M70" s="508">
        <v>3000</v>
      </c>
      <c r="N70" s="508"/>
      <c r="O70" s="514">
        <v>3.1818181818181817</v>
      </c>
      <c r="P70" s="514">
        <v>2.7727272727272725</v>
      </c>
      <c r="Q70" s="514">
        <v>0</v>
      </c>
      <c r="R70" s="514">
        <v>0</v>
      </c>
      <c r="S70" s="514">
        <v>2.3727272727272726</v>
      </c>
      <c r="T70" s="361"/>
      <c r="U70" s="514">
        <v>3.1818181818181817</v>
      </c>
      <c r="V70" s="514">
        <v>2.7727272727272725</v>
      </c>
      <c r="W70" s="514">
        <v>0</v>
      </c>
      <c r="X70" s="514">
        <v>0</v>
      </c>
      <c r="Y70" s="514">
        <v>2.3727272727272726</v>
      </c>
      <c r="Z70" s="355"/>
      <c r="AA70" s="555"/>
      <c r="AB70" s="515"/>
      <c r="AC70" s="515"/>
      <c r="AD70" s="515"/>
      <c r="AE70" s="515"/>
      <c r="AF70" s="515"/>
      <c r="AG70" s="472" t="s">
        <v>1008</v>
      </c>
      <c r="AH70" s="516"/>
      <c r="AI70" s="516">
        <v>3</v>
      </c>
      <c r="AJ70" s="516">
        <v>3</v>
      </c>
      <c r="AK70" s="517">
        <v>0.5</v>
      </c>
      <c r="AL70" s="517">
        <v>0.5</v>
      </c>
      <c r="AM70" s="512"/>
    </row>
    <row r="71" spans="1:42" customFormat="1" ht="13" customHeight="1" x14ac:dyDescent="0.15">
      <c r="B71" s="548">
        <v>44770</v>
      </c>
      <c r="C71" s="469" t="s">
        <v>13</v>
      </c>
      <c r="D71" s="430" t="s">
        <v>938</v>
      </c>
      <c r="E71" s="351">
        <v>44562</v>
      </c>
      <c r="F71" s="508" t="s">
        <v>1207</v>
      </c>
      <c r="G71" s="508" t="s">
        <v>16</v>
      </c>
      <c r="H71" s="514">
        <v>81.199999999999989</v>
      </c>
      <c r="I71" s="470" t="s">
        <v>405</v>
      </c>
      <c r="J71" s="508">
        <v>1645</v>
      </c>
      <c r="K71" s="508">
        <v>3000</v>
      </c>
      <c r="L71" s="508">
        <v>3000</v>
      </c>
      <c r="M71" s="508">
        <v>3000</v>
      </c>
      <c r="N71" s="508"/>
      <c r="O71" s="514">
        <v>2.9363636363636361</v>
      </c>
      <c r="P71" s="514">
        <v>2.6818181818181817</v>
      </c>
      <c r="Q71" s="514">
        <v>0</v>
      </c>
      <c r="R71" s="514">
        <v>0</v>
      </c>
      <c r="S71" s="514">
        <v>2.0272727272727269</v>
      </c>
      <c r="T71" s="361"/>
      <c r="U71" s="514">
        <v>2.9363636363636361</v>
      </c>
      <c r="V71" s="514">
        <v>2.6818181818181817</v>
      </c>
      <c r="W71" s="514">
        <v>0</v>
      </c>
      <c r="X71" s="514">
        <v>0</v>
      </c>
      <c r="Y71" s="514">
        <v>2.0272727272727269</v>
      </c>
      <c r="Z71" s="508"/>
      <c r="AA71" s="515"/>
      <c r="AB71" s="515"/>
      <c r="AC71" s="515"/>
      <c r="AD71" s="515"/>
      <c r="AE71" s="515"/>
      <c r="AF71" s="515"/>
      <c r="AG71" s="516" t="s">
        <v>23</v>
      </c>
      <c r="AH71" s="516"/>
      <c r="AI71" s="516">
        <v>3</v>
      </c>
      <c r="AJ71" s="516">
        <v>3</v>
      </c>
      <c r="AK71" s="517">
        <v>0.5</v>
      </c>
      <c r="AL71" s="517">
        <v>0.5</v>
      </c>
      <c r="AM71" s="512"/>
    </row>
    <row r="72" spans="1:42" ht="13" customHeight="1" x14ac:dyDescent="0.2">
      <c r="A72"/>
      <c r="B72" s="548">
        <v>44769</v>
      </c>
      <c r="C72" s="510" t="s">
        <v>403</v>
      </c>
      <c r="D72" s="430" t="s">
        <v>941</v>
      </c>
      <c r="E72" s="511">
        <v>44743</v>
      </c>
      <c r="F72" s="512" t="s">
        <v>872</v>
      </c>
      <c r="G72" s="508" t="s">
        <v>1172</v>
      </c>
      <c r="H72" s="514">
        <v>103.57272727272728</v>
      </c>
      <c r="I72" s="513" t="s">
        <v>405</v>
      </c>
      <c r="J72" s="535">
        <v>6000</v>
      </c>
      <c r="K72" s="535">
        <v>12000</v>
      </c>
      <c r="L72" s="535">
        <v>84000</v>
      </c>
      <c r="M72" s="535">
        <v>84000</v>
      </c>
      <c r="N72" s="508"/>
      <c r="O72" s="514">
        <v>2.4545454545454546</v>
      </c>
      <c r="P72" s="514">
        <v>2.3727272727272726</v>
      </c>
      <c r="Q72" s="514">
        <v>1.7727272727272725</v>
      </c>
      <c r="R72" s="514">
        <v>0</v>
      </c>
      <c r="S72" s="514">
        <v>1.6727272727272726</v>
      </c>
      <c r="T72" s="534"/>
      <c r="U72" s="514">
        <v>2.2545454545454544</v>
      </c>
      <c r="V72" s="514">
        <v>1.8545454545454545</v>
      </c>
      <c r="W72" s="514">
        <v>1.5909090909090908</v>
      </c>
      <c r="X72" s="514">
        <v>0</v>
      </c>
      <c r="Y72" s="514">
        <v>1.5181818181818181</v>
      </c>
      <c r="Z72" s="534"/>
      <c r="AA72" s="534"/>
      <c r="AB72" s="534"/>
      <c r="AC72" s="534"/>
      <c r="AD72" s="534"/>
      <c r="AE72" s="534"/>
      <c r="AF72" s="534"/>
      <c r="AG72" s="516" t="s">
        <v>406</v>
      </c>
      <c r="AH72" s="516" t="s">
        <v>407</v>
      </c>
      <c r="AI72" s="516">
        <v>2</v>
      </c>
      <c r="AJ72" s="516">
        <v>4</v>
      </c>
      <c r="AK72" s="537">
        <v>0.33329999999999999</v>
      </c>
      <c r="AL72" s="537">
        <v>0.66659999999999997</v>
      </c>
      <c r="AM72" s="512"/>
    </row>
    <row r="73" spans="1:42" ht="13" customHeight="1" x14ac:dyDescent="0.15">
      <c r="A73"/>
      <c r="B73" s="548">
        <v>44769</v>
      </c>
      <c r="C73" s="510" t="s">
        <v>13</v>
      </c>
      <c r="D73" s="430" t="s">
        <v>941</v>
      </c>
      <c r="E73" s="511">
        <v>44593</v>
      </c>
      <c r="F73" s="512" t="s">
        <v>20</v>
      </c>
      <c r="G73" s="508" t="s">
        <v>16</v>
      </c>
      <c r="H73" s="514">
        <v>80</v>
      </c>
      <c r="I73" s="513" t="s">
        <v>913</v>
      </c>
      <c r="J73" s="518">
        <v>6000</v>
      </c>
      <c r="K73" s="518">
        <v>6000</v>
      </c>
      <c r="L73" s="518">
        <v>6000</v>
      </c>
      <c r="M73" s="518">
        <v>6000</v>
      </c>
      <c r="N73" s="508"/>
      <c r="O73" s="514">
        <v>2.2999999999999998</v>
      </c>
      <c r="P73" s="514">
        <v>0</v>
      </c>
      <c r="Q73" s="514">
        <v>0</v>
      </c>
      <c r="R73" s="514">
        <v>0</v>
      </c>
      <c r="S73" s="514">
        <v>2.1</v>
      </c>
      <c r="T73" s="529"/>
      <c r="U73" s="514">
        <v>2.0090909090909088</v>
      </c>
      <c r="V73" s="514">
        <v>0</v>
      </c>
      <c r="W73" s="514">
        <v>0</v>
      </c>
      <c r="X73" s="514">
        <v>0</v>
      </c>
      <c r="Y73" s="514">
        <v>1.6272727272727272</v>
      </c>
      <c r="Z73" s="515"/>
      <c r="AA73" s="515"/>
      <c r="AB73" s="515"/>
      <c r="AC73" s="515"/>
      <c r="AD73" s="515"/>
      <c r="AE73" s="515"/>
      <c r="AF73" s="515"/>
      <c r="AG73" s="516" t="s">
        <v>18</v>
      </c>
      <c r="AH73" s="516" t="s">
        <v>19</v>
      </c>
      <c r="AI73" s="516">
        <v>2</v>
      </c>
      <c r="AJ73" s="516">
        <v>4</v>
      </c>
      <c r="AK73" s="519">
        <v>0.33329999999999999</v>
      </c>
      <c r="AL73" s="519">
        <v>0.66659999999999997</v>
      </c>
      <c r="AM73" s="512"/>
    </row>
    <row r="74" spans="1:42" ht="13" customHeight="1" x14ac:dyDescent="0.15">
      <c r="A74"/>
      <c r="B74" s="548">
        <v>44770</v>
      </c>
      <c r="C74" s="510" t="s">
        <v>403</v>
      </c>
      <c r="D74" s="430" t="s">
        <v>941</v>
      </c>
      <c r="E74" s="511">
        <v>44562</v>
      </c>
      <c r="F74" s="512" t="s">
        <v>21</v>
      </c>
      <c r="G74" s="508" t="s">
        <v>16</v>
      </c>
      <c r="H74" s="514">
        <v>85</v>
      </c>
      <c r="I74" s="513" t="s">
        <v>913</v>
      </c>
      <c r="J74" s="508">
        <v>6000</v>
      </c>
      <c r="K74" s="508">
        <v>12000</v>
      </c>
      <c r="L74" s="508">
        <v>84000</v>
      </c>
      <c r="M74" s="508">
        <v>84000</v>
      </c>
      <c r="N74" s="508"/>
      <c r="O74" s="514">
        <v>2.1636363636363636</v>
      </c>
      <c r="P74" s="514">
        <v>1.9909090909090907</v>
      </c>
      <c r="Q74" s="514">
        <v>1.6909090909090909</v>
      </c>
      <c r="R74" s="514">
        <v>0</v>
      </c>
      <c r="S74" s="514">
        <v>1.6818181818181817</v>
      </c>
      <c r="T74" s="361"/>
      <c r="U74" s="514">
        <v>1.6545454545454545</v>
      </c>
      <c r="V74" s="514">
        <v>1.6363636363636362</v>
      </c>
      <c r="W74" s="514">
        <v>1.5636363636363635</v>
      </c>
      <c r="X74" s="514">
        <v>0</v>
      </c>
      <c r="Y74" s="514">
        <v>1.4818181818181817</v>
      </c>
      <c r="Z74" s="508"/>
      <c r="AA74" s="508"/>
      <c r="AB74" s="508"/>
      <c r="AC74" s="508"/>
      <c r="AD74" s="508"/>
      <c r="AE74" s="515"/>
      <c r="AF74" s="515"/>
      <c r="AG74" s="516" t="s">
        <v>18</v>
      </c>
      <c r="AH74" s="516" t="s">
        <v>19</v>
      </c>
      <c r="AI74" s="516">
        <v>2</v>
      </c>
      <c r="AJ74" s="516">
        <v>4</v>
      </c>
      <c r="AK74" s="519">
        <v>0.33329999999999999</v>
      </c>
      <c r="AL74" s="519">
        <v>0.66659999999999997</v>
      </c>
      <c r="AM74" s="512"/>
    </row>
    <row r="75" spans="1:42" ht="13" customHeight="1" x14ac:dyDescent="0.2">
      <c r="A75"/>
      <c r="B75" s="548">
        <v>44770</v>
      </c>
      <c r="C75" s="510" t="s">
        <v>13</v>
      </c>
      <c r="D75" s="430" t="s">
        <v>941</v>
      </c>
      <c r="E75" s="511">
        <v>44734</v>
      </c>
      <c r="F75" s="512" t="s">
        <v>888</v>
      </c>
      <c r="G75" s="508" t="s">
        <v>1172</v>
      </c>
      <c r="H75" s="514">
        <v>103.69999999999999</v>
      </c>
      <c r="I75" s="513" t="s">
        <v>405</v>
      </c>
      <c r="J75" s="535">
        <v>6000</v>
      </c>
      <c r="K75" s="535">
        <v>12000</v>
      </c>
      <c r="L75" s="535">
        <v>84000</v>
      </c>
      <c r="M75" s="535">
        <v>84000</v>
      </c>
      <c r="N75" s="508"/>
      <c r="O75" s="514">
        <v>2.5818181818181816</v>
      </c>
      <c r="P75" s="514">
        <v>2.3727272727272726</v>
      </c>
      <c r="Q75" s="514">
        <v>2.0909090909090904</v>
      </c>
      <c r="R75" s="514">
        <v>0</v>
      </c>
      <c r="S75" s="514">
        <v>1.8818181818181816</v>
      </c>
      <c r="T75" s="514"/>
      <c r="U75" s="514">
        <v>2.127272727272727</v>
      </c>
      <c r="V75" s="514">
        <v>2.1090909090909089</v>
      </c>
      <c r="W75" s="514">
        <v>2.0181818181818181</v>
      </c>
      <c r="X75" s="514">
        <v>0</v>
      </c>
      <c r="Y75" s="514">
        <v>1.7909090909090908</v>
      </c>
      <c r="Z75" s="514"/>
      <c r="AA75" s="514"/>
      <c r="AB75" s="514"/>
      <c r="AC75" s="514"/>
      <c r="AD75" s="514"/>
      <c r="AE75" s="534"/>
      <c r="AF75" s="534"/>
      <c r="AG75" s="516" t="s">
        <v>406</v>
      </c>
      <c r="AH75" s="516" t="s">
        <v>407</v>
      </c>
      <c r="AI75" s="516">
        <v>2</v>
      </c>
      <c r="AJ75" s="516">
        <v>4</v>
      </c>
      <c r="AK75" s="537">
        <v>0.33329999999999999</v>
      </c>
      <c r="AL75" s="537">
        <v>0.66659999999999997</v>
      </c>
      <c r="AM75" s="512"/>
      <c r="AN75"/>
    </row>
    <row r="76" spans="1:42" ht="13" customHeight="1" x14ac:dyDescent="0.15">
      <c r="A76"/>
      <c r="B76" s="548">
        <v>44770</v>
      </c>
      <c r="C76" s="469" t="s">
        <v>13</v>
      </c>
      <c r="D76" s="430" t="s">
        <v>941</v>
      </c>
      <c r="E76" s="351">
        <v>44562</v>
      </c>
      <c r="F76" s="512" t="s">
        <v>923</v>
      </c>
      <c r="G76" s="508" t="s">
        <v>16</v>
      </c>
      <c r="H76" s="514">
        <v>94.881818181818176</v>
      </c>
      <c r="I76" s="513" t="s">
        <v>913</v>
      </c>
      <c r="J76" s="508">
        <v>6000</v>
      </c>
      <c r="K76" s="508">
        <v>12000</v>
      </c>
      <c r="L76" s="508">
        <v>84000</v>
      </c>
      <c r="M76" s="508">
        <v>84000</v>
      </c>
      <c r="N76" s="508"/>
      <c r="O76" s="514">
        <v>2.0727272727272723</v>
      </c>
      <c r="P76" s="514">
        <v>2.0545454545454542</v>
      </c>
      <c r="Q76" s="514">
        <v>1.8545454545454545</v>
      </c>
      <c r="R76" s="514">
        <v>0</v>
      </c>
      <c r="S76" s="514">
        <v>1.6545454545454545</v>
      </c>
      <c r="T76" s="361"/>
      <c r="U76" s="514">
        <v>1.7999999999999998</v>
      </c>
      <c r="V76" s="514">
        <v>1.7999999999999998</v>
      </c>
      <c r="W76" s="514">
        <v>1.6545454545454545</v>
      </c>
      <c r="X76" s="514">
        <v>0</v>
      </c>
      <c r="Y76" s="514">
        <v>1.5636363636363635</v>
      </c>
      <c r="Z76" s="508"/>
      <c r="AA76" s="508"/>
      <c r="AB76" s="508"/>
      <c r="AC76" s="508"/>
      <c r="AD76" s="508"/>
      <c r="AE76" s="515"/>
      <c r="AF76" s="515"/>
      <c r="AG76" s="516" t="s">
        <v>18</v>
      </c>
      <c r="AH76" s="516" t="s">
        <v>19</v>
      </c>
      <c r="AI76" s="516">
        <v>2</v>
      </c>
      <c r="AJ76" s="516">
        <v>4</v>
      </c>
      <c r="AK76" s="519">
        <v>0.33329999999999999</v>
      </c>
      <c r="AL76" s="519">
        <v>0.66659999999999997</v>
      </c>
      <c r="AM76" s="512"/>
    </row>
    <row r="77" spans="1:42" ht="13" customHeight="1" x14ac:dyDescent="0.2">
      <c r="A77"/>
      <c r="B77" s="548">
        <v>44770</v>
      </c>
      <c r="C77" s="469" t="s">
        <v>13</v>
      </c>
      <c r="D77" s="430" t="s">
        <v>941</v>
      </c>
      <c r="E77" s="351">
        <v>44562</v>
      </c>
      <c r="F77" s="508" t="s">
        <v>889</v>
      </c>
      <c r="G77" s="508" t="s">
        <v>1172</v>
      </c>
      <c r="H77" s="514">
        <v>102.19999999999999</v>
      </c>
      <c r="I77" s="513" t="s">
        <v>405</v>
      </c>
      <c r="J77" s="535">
        <v>6000</v>
      </c>
      <c r="K77" s="535">
        <v>12000</v>
      </c>
      <c r="L77" s="535">
        <v>84000</v>
      </c>
      <c r="M77" s="535">
        <v>84000</v>
      </c>
      <c r="N77" s="508"/>
      <c r="O77" s="514">
        <v>2.6454545454545455</v>
      </c>
      <c r="P77" s="514">
        <v>2.4909090909090907</v>
      </c>
      <c r="Q77" s="514">
        <v>2.2363636363636363</v>
      </c>
      <c r="R77" s="514">
        <v>0</v>
      </c>
      <c r="S77" s="514">
        <v>2.2272727272727271</v>
      </c>
      <c r="T77" s="514"/>
      <c r="U77" s="514">
        <v>2.0363636363636366</v>
      </c>
      <c r="V77" s="514">
        <v>2.0181818181818181</v>
      </c>
      <c r="W77" s="514">
        <v>1.9636363636363636</v>
      </c>
      <c r="X77" s="514">
        <v>0</v>
      </c>
      <c r="Y77" s="514">
        <v>1.8909090909090909</v>
      </c>
      <c r="Z77" s="514"/>
      <c r="AA77" s="514"/>
      <c r="AB77" s="514"/>
      <c r="AC77" s="514"/>
      <c r="AD77" s="514"/>
      <c r="AE77" s="534"/>
      <c r="AF77" s="534"/>
      <c r="AG77" s="516" t="s">
        <v>406</v>
      </c>
      <c r="AH77" s="516" t="s">
        <v>407</v>
      </c>
      <c r="AI77" s="516">
        <v>2</v>
      </c>
      <c r="AJ77" s="516">
        <v>4</v>
      </c>
      <c r="AK77" s="537">
        <v>0.33329999999999999</v>
      </c>
      <c r="AL77" s="537">
        <v>0.66659999999999997</v>
      </c>
      <c r="AM77" s="512"/>
      <c r="AN77"/>
      <c r="AO77"/>
      <c r="AP77"/>
    </row>
    <row r="78" spans="1:42" ht="13" customHeight="1" x14ac:dyDescent="0.2">
      <c r="A78"/>
      <c r="B78" s="548">
        <v>44770</v>
      </c>
      <c r="C78" s="469" t="s">
        <v>13</v>
      </c>
      <c r="D78" s="430" t="s">
        <v>941</v>
      </c>
      <c r="E78" s="351">
        <v>44743</v>
      </c>
      <c r="F78" s="512" t="s">
        <v>890</v>
      </c>
      <c r="G78" s="508" t="s">
        <v>1172</v>
      </c>
      <c r="H78" s="514">
        <v>92.336363636363629</v>
      </c>
      <c r="I78" s="513"/>
      <c r="J78" s="518"/>
      <c r="K78" s="518"/>
      <c r="L78" s="518"/>
      <c r="M78" s="508"/>
      <c r="N78" s="508"/>
      <c r="O78" s="514">
        <v>2.3272727272727272</v>
      </c>
      <c r="P78" s="514">
        <v>0</v>
      </c>
      <c r="Q78" s="514">
        <v>0</v>
      </c>
      <c r="R78" s="514">
        <v>0</v>
      </c>
      <c r="S78" s="514">
        <v>0</v>
      </c>
      <c r="T78" s="534"/>
      <c r="U78" s="514">
        <v>2.3272727272727272</v>
      </c>
      <c r="V78" s="514">
        <v>0</v>
      </c>
      <c r="W78" s="514">
        <v>0</v>
      </c>
      <c r="X78" s="514">
        <v>0</v>
      </c>
      <c r="Y78" s="514">
        <v>0</v>
      </c>
      <c r="Z78" s="514"/>
      <c r="AA78" s="514"/>
      <c r="AB78" s="514"/>
      <c r="AC78" s="514"/>
      <c r="AD78" s="514"/>
      <c r="AE78" s="534"/>
      <c r="AF78" s="534"/>
      <c r="AG78" s="516" t="s">
        <v>1008</v>
      </c>
      <c r="AH78" s="516"/>
      <c r="AI78" s="516">
        <v>3</v>
      </c>
      <c r="AJ78" s="516">
        <v>3</v>
      </c>
      <c r="AK78" s="536">
        <v>0.5</v>
      </c>
      <c r="AL78" s="536">
        <v>0.5</v>
      </c>
      <c r="AM78" s="512" t="s">
        <v>1230</v>
      </c>
      <c r="AN78"/>
      <c r="AO78"/>
      <c r="AP78"/>
    </row>
    <row r="79" spans="1:42" ht="13" customHeight="1" x14ac:dyDescent="0.15">
      <c r="A79"/>
      <c r="B79" s="548">
        <v>44770</v>
      </c>
      <c r="C79" s="510" t="s">
        <v>13</v>
      </c>
      <c r="D79" s="430" t="s">
        <v>941</v>
      </c>
      <c r="E79" s="351">
        <v>44562</v>
      </c>
      <c r="F79" s="512" t="s">
        <v>925</v>
      </c>
      <c r="G79" s="508" t="s">
        <v>16</v>
      </c>
      <c r="H79" s="514">
        <v>87.381818181818176</v>
      </c>
      <c r="I79" s="513" t="s">
        <v>913</v>
      </c>
      <c r="J79" s="518">
        <v>6000</v>
      </c>
      <c r="K79" s="518">
        <v>12000</v>
      </c>
      <c r="L79" s="518">
        <v>84000</v>
      </c>
      <c r="M79" s="518">
        <v>84000</v>
      </c>
      <c r="N79" s="508"/>
      <c r="O79" s="514">
        <v>2.4090909090909087</v>
      </c>
      <c r="P79" s="514">
        <v>2.2727272727272725</v>
      </c>
      <c r="Q79" s="514">
        <v>2.1</v>
      </c>
      <c r="R79" s="514">
        <v>0</v>
      </c>
      <c r="S79" s="514">
        <v>2</v>
      </c>
      <c r="T79" s="361"/>
      <c r="U79" s="514">
        <v>2.2999999999999998</v>
      </c>
      <c r="V79" s="514">
        <v>2.2454545454545456</v>
      </c>
      <c r="W79" s="514">
        <v>2.0545454545454542</v>
      </c>
      <c r="X79" s="514">
        <v>0</v>
      </c>
      <c r="Y79" s="514">
        <v>1.9636363636363636</v>
      </c>
      <c r="Z79" s="508"/>
      <c r="AA79" s="508"/>
      <c r="AB79" s="508"/>
      <c r="AC79" s="508"/>
      <c r="AD79" s="508"/>
      <c r="AE79" s="515"/>
      <c r="AF79" s="515"/>
      <c r="AG79" s="516" t="s">
        <v>18</v>
      </c>
      <c r="AH79" s="516" t="s">
        <v>19</v>
      </c>
      <c r="AI79" s="516">
        <v>2</v>
      </c>
      <c r="AJ79" s="516">
        <v>4</v>
      </c>
      <c r="AK79" s="519">
        <v>0.33329999999999999</v>
      </c>
      <c r="AL79" s="519">
        <v>0.66659999999999997</v>
      </c>
      <c r="AM79" s="512"/>
    </row>
    <row r="80" spans="1:42" ht="13" customHeight="1" x14ac:dyDescent="0.2">
      <c r="A80"/>
      <c r="B80" s="548">
        <v>44770</v>
      </c>
      <c r="C80" s="469" t="s">
        <v>13</v>
      </c>
      <c r="D80" s="430" t="s">
        <v>941</v>
      </c>
      <c r="E80" s="351">
        <v>44743</v>
      </c>
      <c r="F80" s="512" t="s">
        <v>404</v>
      </c>
      <c r="G80" s="508" t="s">
        <v>1172</v>
      </c>
      <c r="H80" s="514">
        <v>87.654545454545456</v>
      </c>
      <c r="I80" s="513" t="s">
        <v>405</v>
      </c>
      <c r="J80" s="535">
        <v>6000</v>
      </c>
      <c r="K80" s="535">
        <v>12000</v>
      </c>
      <c r="L80" s="535">
        <v>84000</v>
      </c>
      <c r="M80" s="535">
        <v>84000</v>
      </c>
      <c r="N80" s="508"/>
      <c r="O80" s="514">
        <v>2.9363636363636361</v>
      </c>
      <c r="P80" s="514">
        <v>2.9</v>
      </c>
      <c r="Q80" s="514">
        <v>2.2999999999999998</v>
      </c>
      <c r="R80" s="514">
        <v>0</v>
      </c>
      <c r="S80" s="514">
        <v>2.2909090909090906</v>
      </c>
      <c r="T80" s="514"/>
      <c r="U80" s="514">
        <v>2.4</v>
      </c>
      <c r="V80" s="514">
        <v>2.3545454545454541</v>
      </c>
      <c r="W80" s="514">
        <v>2.2181818181818178</v>
      </c>
      <c r="X80" s="514">
        <v>0</v>
      </c>
      <c r="Y80" s="514">
        <v>2.0636363636363635</v>
      </c>
      <c r="Z80" s="514"/>
      <c r="AA80" s="514"/>
      <c r="AB80" s="514"/>
      <c r="AC80" s="514"/>
      <c r="AD80" s="514"/>
      <c r="AE80" s="534"/>
      <c r="AF80" s="534"/>
      <c r="AG80" s="516" t="s">
        <v>406</v>
      </c>
      <c r="AH80" s="516" t="s">
        <v>407</v>
      </c>
      <c r="AI80" s="516">
        <v>2</v>
      </c>
      <c r="AJ80" s="516">
        <v>4</v>
      </c>
      <c r="AK80" s="537">
        <v>0.33329999999999999</v>
      </c>
      <c r="AL80" s="537">
        <v>0.66659999999999997</v>
      </c>
      <c r="AM80" s="512"/>
      <c r="AN80"/>
    </row>
    <row r="81" spans="1:40" ht="13" customHeight="1" x14ac:dyDescent="0.15">
      <c r="A81"/>
      <c r="B81" s="548">
        <v>44770</v>
      </c>
      <c r="C81" s="469" t="s">
        <v>13</v>
      </c>
      <c r="D81" s="430" t="s">
        <v>941</v>
      </c>
      <c r="E81" s="351">
        <v>44760</v>
      </c>
      <c r="F81" s="512" t="s">
        <v>2</v>
      </c>
      <c r="G81" s="508" t="s">
        <v>16</v>
      </c>
      <c r="H81" s="514">
        <v>104.99999999999999</v>
      </c>
      <c r="I81" s="513" t="s">
        <v>405</v>
      </c>
      <c r="J81" s="508">
        <v>6000</v>
      </c>
      <c r="K81" s="508">
        <v>6000</v>
      </c>
      <c r="L81" s="508">
        <v>6000</v>
      </c>
      <c r="M81" s="508">
        <v>6000</v>
      </c>
      <c r="N81" s="508"/>
      <c r="O81" s="514">
        <v>4.8999999999999995</v>
      </c>
      <c r="P81" s="514">
        <v>0</v>
      </c>
      <c r="Q81" s="514">
        <v>0</v>
      </c>
      <c r="R81" s="514">
        <v>0</v>
      </c>
      <c r="S81" s="514">
        <v>4.8999999999999995</v>
      </c>
      <c r="T81" s="361"/>
      <c r="U81" s="514">
        <v>4.8999999999999995</v>
      </c>
      <c r="V81" s="514">
        <v>0</v>
      </c>
      <c r="W81" s="514">
        <v>0</v>
      </c>
      <c r="X81" s="514">
        <v>0</v>
      </c>
      <c r="Y81" s="514">
        <v>4.8999999999999995</v>
      </c>
      <c r="Z81" s="508"/>
      <c r="AA81" s="508"/>
      <c r="AB81" s="508"/>
      <c r="AC81" s="508"/>
      <c r="AD81" s="508"/>
      <c r="AE81" s="515"/>
      <c r="AF81" s="515"/>
      <c r="AG81" s="516" t="s">
        <v>18</v>
      </c>
      <c r="AH81" s="516" t="s">
        <v>19</v>
      </c>
      <c r="AI81" s="516">
        <v>2</v>
      </c>
      <c r="AJ81" s="516">
        <v>4</v>
      </c>
      <c r="AK81" s="519">
        <v>0.33329999999999999</v>
      </c>
      <c r="AL81" s="519">
        <v>0.66659999999999997</v>
      </c>
      <c r="AM81" s="512" t="s">
        <v>1235</v>
      </c>
    </row>
    <row r="82" spans="1:40" ht="13" customHeight="1" x14ac:dyDescent="0.15">
      <c r="A82"/>
      <c r="B82" s="548">
        <v>44770</v>
      </c>
      <c r="C82" s="469" t="s">
        <v>13</v>
      </c>
      <c r="D82" s="430" t="s">
        <v>941</v>
      </c>
      <c r="E82" s="351">
        <v>44562</v>
      </c>
      <c r="F82" s="508" t="s">
        <v>4</v>
      </c>
      <c r="G82" s="508" t="s">
        <v>16</v>
      </c>
      <c r="H82" s="514">
        <v>102.90909090909091</v>
      </c>
      <c r="I82" s="513"/>
      <c r="J82" s="508"/>
      <c r="K82" s="508"/>
      <c r="L82" s="508"/>
      <c r="M82" s="508"/>
      <c r="N82" s="508"/>
      <c r="O82" s="514">
        <v>1.6272727272727272</v>
      </c>
      <c r="P82" s="514">
        <v>0</v>
      </c>
      <c r="Q82" s="514">
        <v>0</v>
      </c>
      <c r="R82" s="514">
        <v>0</v>
      </c>
      <c r="S82" s="514">
        <v>0</v>
      </c>
      <c r="T82" s="361"/>
      <c r="U82" s="514">
        <v>1.6272727272727272</v>
      </c>
      <c r="V82" s="514">
        <v>0</v>
      </c>
      <c r="W82" s="514">
        <v>0</v>
      </c>
      <c r="X82" s="514">
        <v>0</v>
      </c>
      <c r="Y82" s="514">
        <v>0</v>
      </c>
      <c r="Z82" s="508"/>
      <c r="AA82" s="508"/>
      <c r="AB82" s="508"/>
      <c r="AC82" s="508"/>
      <c r="AD82" s="508"/>
      <c r="AE82" s="515"/>
      <c r="AF82" s="515"/>
      <c r="AG82" s="472" t="s">
        <v>1008</v>
      </c>
      <c r="AH82" s="472"/>
      <c r="AI82" s="516">
        <v>3</v>
      </c>
      <c r="AJ82" s="516">
        <v>3</v>
      </c>
      <c r="AK82" s="517">
        <v>0.5</v>
      </c>
      <c r="AL82" s="517">
        <v>0.5</v>
      </c>
      <c r="AM82" s="512"/>
    </row>
    <row r="83" spans="1:40" ht="13" customHeight="1" x14ac:dyDescent="0.15">
      <c r="A83"/>
      <c r="B83" s="548">
        <v>44770</v>
      </c>
      <c r="C83" s="469" t="s">
        <v>13</v>
      </c>
      <c r="D83" s="430" t="s">
        <v>941</v>
      </c>
      <c r="E83" s="351">
        <v>44562</v>
      </c>
      <c r="F83" s="430" t="s">
        <v>1028</v>
      </c>
      <c r="G83" s="508" t="s">
        <v>16</v>
      </c>
      <c r="H83" s="514">
        <v>94.999999999999986</v>
      </c>
      <c r="I83" s="470" t="s">
        <v>405</v>
      </c>
      <c r="J83" s="508">
        <v>6000</v>
      </c>
      <c r="K83" s="508">
        <v>12000</v>
      </c>
      <c r="L83" s="508">
        <v>12000</v>
      </c>
      <c r="M83" s="508">
        <v>12000</v>
      </c>
      <c r="N83" s="508"/>
      <c r="O83" s="514">
        <v>2.2818181818181813</v>
      </c>
      <c r="P83" s="514">
        <v>2.1909090909090909</v>
      </c>
      <c r="Q83" s="514">
        <v>0</v>
      </c>
      <c r="R83" s="514">
        <v>0</v>
      </c>
      <c r="S83" s="514">
        <v>1.7999999999999998</v>
      </c>
      <c r="T83" s="361"/>
      <c r="U83" s="514">
        <v>2.2818181818181813</v>
      </c>
      <c r="V83" s="514">
        <v>2.1909090909090909</v>
      </c>
      <c r="W83" s="514">
        <v>0</v>
      </c>
      <c r="X83" s="514">
        <v>0</v>
      </c>
      <c r="Y83" s="514">
        <v>1.7999999999999998</v>
      </c>
      <c r="Z83" s="355"/>
      <c r="AA83" s="355"/>
      <c r="AB83" s="508"/>
      <c r="AC83" s="508"/>
      <c r="AD83" s="508"/>
      <c r="AE83" s="515"/>
      <c r="AF83" s="515"/>
      <c r="AG83" s="472" t="s">
        <v>1008</v>
      </c>
      <c r="AH83" s="472"/>
      <c r="AI83" s="516">
        <v>3</v>
      </c>
      <c r="AJ83" s="516">
        <v>3</v>
      </c>
      <c r="AK83" s="517">
        <v>0.5</v>
      </c>
      <c r="AL83" s="517">
        <v>0.5</v>
      </c>
      <c r="AM83" s="512"/>
    </row>
    <row r="84" spans="1:40" ht="13" customHeight="1" x14ac:dyDescent="0.2">
      <c r="A84"/>
      <c r="B84" s="548">
        <v>44769</v>
      </c>
      <c r="C84" s="510" t="s">
        <v>403</v>
      </c>
      <c r="D84" s="430" t="s">
        <v>943</v>
      </c>
      <c r="E84" s="511">
        <v>44743</v>
      </c>
      <c r="F84" s="512" t="s">
        <v>872</v>
      </c>
      <c r="G84" s="508" t="s">
        <v>1172</v>
      </c>
      <c r="H84" s="514">
        <v>103.39999999999999</v>
      </c>
      <c r="I84" s="513" t="s">
        <v>405</v>
      </c>
      <c r="J84" s="535">
        <v>6000</v>
      </c>
      <c r="K84" s="535">
        <v>12000</v>
      </c>
      <c r="L84" s="535">
        <v>84000</v>
      </c>
      <c r="M84" s="535">
        <v>84000</v>
      </c>
      <c r="N84" s="508"/>
      <c r="O84" s="514">
        <v>2.7363636363636359</v>
      </c>
      <c r="P84" s="514">
        <v>2.6545454545454543</v>
      </c>
      <c r="Q84" s="514">
        <v>1.6090909090909089</v>
      </c>
      <c r="R84" s="514">
        <v>0</v>
      </c>
      <c r="S84" s="514">
        <v>1.5272727272727271</v>
      </c>
      <c r="T84" s="534"/>
      <c r="U84" s="514">
        <v>2.3636363636363633</v>
      </c>
      <c r="V84" s="514">
        <v>2.0909090909090904</v>
      </c>
      <c r="W84" s="514">
        <v>1.5727272727272725</v>
      </c>
      <c r="X84" s="514">
        <v>0</v>
      </c>
      <c r="Y84" s="514">
        <v>1.4818181818181817</v>
      </c>
      <c r="Z84" s="534"/>
      <c r="AA84" s="534"/>
      <c r="AB84" s="534"/>
      <c r="AC84" s="534"/>
      <c r="AD84" s="534"/>
      <c r="AE84" s="534"/>
      <c r="AF84" s="534"/>
      <c r="AG84" s="516" t="s">
        <v>406</v>
      </c>
      <c r="AH84" s="516" t="s">
        <v>407</v>
      </c>
      <c r="AI84" s="516">
        <v>2</v>
      </c>
      <c r="AJ84" s="516">
        <v>4</v>
      </c>
      <c r="AK84" s="537">
        <v>0.33329999999999999</v>
      </c>
      <c r="AL84" s="537">
        <v>0.66659999999999997</v>
      </c>
      <c r="AM84" s="512" t="s">
        <v>1226</v>
      </c>
    </row>
    <row r="85" spans="1:40" ht="13" customHeight="1" x14ac:dyDescent="0.15">
      <c r="A85"/>
      <c r="B85" s="548">
        <v>44770</v>
      </c>
      <c r="C85" s="510" t="s">
        <v>13</v>
      </c>
      <c r="D85" s="430" t="s">
        <v>943</v>
      </c>
      <c r="E85" s="511">
        <v>44593</v>
      </c>
      <c r="F85" s="512" t="s">
        <v>20</v>
      </c>
      <c r="G85" s="508" t="s">
        <v>16</v>
      </c>
      <c r="H85" s="514">
        <v>72.999999999999986</v>
      </c>
      <c r="I85" s="513" t="s">
        <v>913</v>
      </c>
      <c r="J85" s="518">
        <v>6000</v>
      </c>
      <c r="K85" s="518">
        <v>6000</v>
      </c>
      <c r="L85" s="518">
        <v>6000</v>
      </c>
      <c r="M85" s="518">
        <v>6000</v>
      </c>
      <c r="N85" s="508"/>
      <c r="O85" s="514">
        <v>2.5818181818181816</v>
      </c>
      <c r="P85" s="514">
        <v>0</v>
      </c>
      <c r="Q85" s="514">
        <v>0</v>
      </c>
      <c r="R85" s="514">
        <v>0</v>
      </c>
      <c r="S85" s="514">
        <v>2</v>
      </c>
      <c r="T85" s="361"/>
      <c r="U85" s="514">
        <v>2.3909090909090907</v>
      </c>
      <c r="V85" s="514">
        <v>0</v>
      </c>
      <c r="W85" s="514">
        <v>0</v>
      </c>
      <c r="X85" s="514">
        <v>0</v>
      </c>
      <c r="Y85" s="514">
        <v>1.9090909090909089</v>
      </c>
      <c r="Z85" s="515"/>
      <c r="AA85" s="515"/>
      <c r="AB85" s="515"/>
      <c r="AC85" s="515"/>
      <c r="AD85" s="515"/>
      <c r="AE85" s="515"/>
      <c r="AF85" s="515"/>
      <c r="AG85" s="516" t="s">
        <v>18</v>
      </c>
      <c r="AH85" s="516" t="s">
        <v>19</v>
      </c>
      <c r="AI85" s="516">
        <v>2</v>
      </c>
      <c r="AJ85" s="516">
        <v>4</v>
      </c>
      <c r="AK85" s="519">
        <v>0.33329999999999999</v>
      </c>
      <c r="AL85" s="519">
        <v>0.66659999999999997</v>
      </c>
      <c r="AM85" s="512"/>
    </row>
    <row r="86" spans="1:40" ht="13" customHeight="1" x14ac:dyDescent="0.15">
      <c r="A86"/>
      <c r="B86" s="548">
        <v>44770</v>
      </c>
      <c r="C86" s="510" t="s">
        <v>403</v>
      </c>
      <c r="D86" s="430" t="s">
        <v>943</v>
      </c>
      <c r="E86" s="511">
        <v>44562</v>
      </c>
      <c r="F86" s="512" t="s">
        <v>21</v>
      </c>
      <c r="G86" s="508" t="s">
        <v>16</v>
      </c>
      <c r="H86" s="514">
        <v>85</v>
      </c>
      <c r="I86" s="513" t="s">
        <v>913</v>
      </c>
      <c r="J86" s="508">
        <v>6000</v>
      </c>
      <c r="K86" s="508">
        <v>12000</v>
      </c>
      <c r="L86" s="508">
        <v>84000</v>
      </c>
      <c r="M86" s="508">
        <v>84000</v>
      </c>
      <c r="N86" s="508"/>
      <c r="O86" s="514">
        <v>2.627272727272727</v>
      </c>
      <c r="P86" s="514">
        <v>2.1999999999999997</v>
      </c>
      <c r="Q86" s="514">
        <v>1.6636363636363636</v>
      </c>
      <c r="R86" s="514">
        <v>0</v>
      </c>
      <c r="S86" s="514">
        <v>1.6545454545454545</v>
      </c>
      <c r="T86" s="361"/>
      <c r="U86" s="514">
        <v>1.8272727272727269</v>
      </c>
      <c r="V86" s="514">
        <v>1.7636363636363634</v>
      </c>
      <c r="W86" s="514">
        <v>1.5727272727272725</v>
      </c>
      <c r="X86" s="514">
        <v>0</v>
      </c>
      <c r="Y86" s="514">
        <v>1.4999999999999998</v>
      </c>
      <c r="Z86" s="515"/>
      <c r="AA86" s="515"/>
      <c r="AB86" s="515"/>
      <c r="AC86" s="515"/>
      <c r="AD86" s="515"/>
      <c r="AE86" s="515"/>
      <c r="AF86" s="515"/>
      <c r="AG86" s="516" t="s">
        <v>18</v>
      </c>
      <c r="AH86" s="516" t="s">
        <v>19</v>
      </c>
      <c r="AI86" s="516">
        <v>2</v>
      </c>
      <c r="AJ86" s="516">
        <v>4</v>
      </c>
      <c r="AK86" s="519">
        <v>0.33329999999999999</v>
      </c>
      <c r="AL86" s="519">
        <v>0.66659999999999997</v>
      </c>
      <c r="AM86" s="512"/>
    </row>
    <row r="87" spans="1:40" ht="13" customHeight="1" x14ac:dyDescent="0.15">
      <c r="A87"/>
      <c r="B87" s="548">
        <v>44770</v>
      </c>
      <c r="C87" s="469" t="s">
        <v>13</v>
      </c>
      <c r="D87" s="430" t="s">
        <v>943</v>
      </c>
      <c r="E87" s="351">
        <v>44562</v>
      </c>
      <c r="F87" s="449" t="s">
        <v>1017</v>
      </c>
      <c r="G87" s="430" t="s">
        <v>16</v>
      </c>
      <c r="H87" s="514">
        <v>83.445454545454538</v>
      </c>
      <c r="I87" s="470" t="s">
        <v>913</v>
      </c>
      <c r="J87" s="471">
        <v>6000</v>
      </c>
      <c r="K87" s="471">
        <v>12000</v>
      </c>
      <c r="L87" s="471">
        <v>84000</v>
      </c>
      <c r="M87" s="471">
        <v>84000</v>
      </c>
      <c r="N87" s="430"/>
      <c r="O87" s="514">
        <v>2.4363636363636365</v>
      </c>
      <c r="P87" s="514">
        <v>2.1545454545454543</v>
      </c>
      <c r="Q87" s="514">
        <v>1.7272727272727271</v>
      </c>
      <c r="R87" s="514">
        <v>0</v>
      </c>
      <c r="S87" s="514">
        <v>1.718181818181818</v>
      </c>
      <c r="T87" s="361"/>
      <c r="U87" s="514">
        <v>1.9545454545454544</v>
      </c>
      <c r="V87" s="514">
        <v>1.9090909090909089</v>
      </c>
      <c r="W87" s="514">
        <v>1.7272727272727271</v>
      </c>
      <c r="X87" s="514">
        <v>0</v>
      </c>
      <c r="Y87" s="514">
        <v>1.6818181818181817</v>
      </c>
      <c r="Z87" s="554"/>
      <c r="AA87" s="554"/>
      <c r="AB87" s="554"/>
      <c r="AC87" s="554"/>
      <c r="AD87" s="554"/>
      <c r="AE87" s="554"/>
      <c r="AF87" s="554"/>
      <c r="AG87" s="472" t="s">
        <v>18</v>
      </c>
      <c r="AH87" s="472" t="s">
        <v>19</v>
      </c>
      <c r="AI87" s="472">
        <v>2</v>
      </c>
      <c r="AJ87" s="472">
        <v>4</v>
      </c>
      <c r="AK87" s="476">
        <v>0.33329999999999999</v>
      </c>
      <c r="AL87" s="476">
        <v>0.66659999999999997</v>
      </c>
      <c r="AM87" s="512"/>
    </row>
    <row r="88" spans="1:40" ht="13" customHeight="1" x14ac:dyDescent="0.2">
      <c r="A88"/>
      <c r="B88" s="548">
        <v>44770</v>
      </c>
      <c r="C88" s="510" t="s">
        <v>13</v>
      </c>
      <c r="D88" s="430" t="s">
        <v>943</v>
      </c>
      <c r="E88" s="511">
        <v>44734</v>
      </c>
      <c r="F88" s="512" t="s">
        <v>888</v>
      </c>
      <c r="G88" s="508" t="s">
        <v>1172</v>
      </c>
      <c r="H88" s="514">
        <v>104.5</v>
      </c>
      <c r="I88" s="513" t="s">
        <v>405</v>
      </c>
      <c r="J88" s="535">
        <v>6000</v>
      </c>
      <c r="K88" s="535">
        <v>12000</v>
      </c>
      <c r="L88" s="535">
        <v>84000</v>
      </c>
      <c r="M88" s="535">
        <v>84000</v>
      </c>
      <c r="N88" s="508"/>
      <c r="O88" s="514">
        <v>2.9636363636363634</v>
      </c>
      <c r="P88" s="514">
        <v>2.5</v>
      </c>
      <c r="Q88" s="514">
        <v>2</v>
      </c>
      <c r="R88" s="514">
        <v>0</v>
      </c>
      <c r="S88" s="514">
        <v>1.8727272727272726</v>
      </c>
      <c r="T88" s="514"/>
      <c r="U88" s="514">
        <v>2.2999999999999998</v>
      </c>
      <c r="V88" s="514">
        <v>2.1818181818181817</v>
      </c>
      <c r="W88" s="514">
        <v>1.8999999999999997</v>
      </c>
      <c r="X88" s="514">
        <v>0</v>
      </c>
      <c r="Y88" s="514">
        <v>1.8272727272727269</v>
      </c>
      <c r="Z88" s="534"/>
      <c r="AA88" s="534"/>
      <c r="AB88" s="534"/>
      <c r="AC88" s="534"/>
      <c r="AD88" s="534"/>
      <c r="AE88" s="534"/>
      <c r="AF88" s="534"/>
      <c r="AG88" s="516" t="s">
        <v>406</v>
      </c>
      <c r="AH88" s="516" t="s">
        <v>407</v>
      </c>
      <c r="AI88" s="516">
        <v>2</v>
      </c>
      <c r="AJ88" s="516">
        <v>4</v>
      </c>
      <c r="AK88" s="537">
        <v>0.33329999999999999</v>
      </c>
      <c r="AL88" s="537">
        <v>0.66659999999999997</v>
      </c>
      <c r="AM88" s="512"/>
    </row>
    <row r="89" spans="1:40" ht="13" customHeight="1" x14ac:dyDescent="0.15">
      <c r="A89"/>
      <c r="B89" s="548">
        <v>44770</v>
      </c>
      <c r="C89" s="469" t="s">
        <v>13</v>
      </c>
      <c r="D89" s="430" t="s">
        <v>943</v>
      </c>
      <c r="E89" s="351">
        <v>44562</v>
      </c>
      <c r="F89" s="512" t="s">
        <v>923</v>
      </c>
      <c r="G89" s="508" t="s">
        <v>16</v>
      </c>
      <c r="H89" s="514">
        <v>94.881818181818176</v>
      </c>
      <c r="I89" s="513" t="s">
        <v>913</v>
      </c>
      <c r="J89" s="508">
        <v>6000</v>
      </c>
      <c r="K89" s="508">
        <v>12000</v>
      </c>
      <c r="L89" s="508">
        <v>84000</v>
      </c>
      <c r="M89" s="508">
        <v>84000</v>
      </c>
      <c r="N89" s="508"/>
      <c r="O89" s="514">
        <v>2.3545454545454541</v>
      </c>
      <c r="P89" s="514">
        <v>2.1818181818181817</v>
      </c>
      <c r="Q89" s="514">
        <v>1.8090909090909089</v>
      </c>
      <c r="R89" s="514">
        <v>0</v>
      </c>
      <c r="S89" s="514">
        <v>1.6636363636363636</v>
      </c>
      <c r="T89" s="361"/>
      <c r="U89" s="514">
        <v>1.8272727272727269</v>
      </c>
      <c r="V89" s="514">
        <v>1.7909090909090908</v>
      </c>
      <c r="W89" s="514">
        <v>1.6636363636363636</v>
      </c>
      <c r="X89" s="514">
        <v>0</v>
      </c>
      <c r="Y89" s="514">
        <v>1.6272727272727272</v>
      </c>
      <c r="Z89" s="515"/>
      <c r="AA89" s="515"/>
      <c r="AB89" s="515"/>
      <c r="AC89" s="515"/>
      <c r="AD89" s="515"/>
      <c r="AE89" s="515"/>
      <c r="AF89" s="515"/>
      <c r="AG89" s="516" t="s">
        <v>18</v>
      </c>
      <c r="AH89" s="516" t="s">
        <v>19</v>
      </c>
      <c r="AI89" s="516">
        <v>2</v>
      </c>
      <c r="AJ89" s="516">
        <v>4</v>
      </c>
      <c r="AK89" s="519">
        <v>0.33329999999999999</v>
      </c>
      <c r="AL89" s="519">
        <v>0.66659999999999997</v>
      </c>
      <c r="AM89" s="512"/>
    </row>
    <row r="90" spans="1:40" ht="13" customHeight="1" x14ac:dyDescent="0.2">
      <c r="A90"/>
      <c r="B90" s="548">
        <v>44770</v>
      </c>
      <c r="C90" s="469" t="s">
        <v>13</v>
      </c>
      <c r="D90" s="430" t="s">
        <v>943</v>
      </c>
      <c r="E90" s="351">
        <v>44562</v>
      </c>
      <c r="F90" s="508" t="s">
        <v>889</v>
      </c>
      <c r="G90" s="508" t="s">
        <v>1172</v>
      </c>
      <c r="H90" s="514">
        <v>103.66363636363636</v>
      </c>
      <c r="I90" s="513" t="s">
        <v>405</v>
      </c>
      <c r="J90" s="535">
        <v>6000</v>
      </c>
      <c r="K90" s="535">
        <v>12000</v>
      </c>
      <c r="L90" s="535">
        <v>84000</v>
      </c>
      <c r="M90" s="535">
        <v>84000</v>
      </c>
      <c r="N90" s="508"/>
      <c r="O90" s="514">
        <v>2.918181818181818</v>
      </c>
      <c r="P90" s="514">
        <v>2.5545454545454542</v>
      </c>
      <c r="Q90" s="514">
        <v>2.1090909090909089</v>
      </c>
      <c r="R90" s="514">
        <v>0</v>
      </c>
      <c r="S90" s="514">
        <v>2.0909090909090904</v>
      </c>
      <c r="T90" s="514"/>
      <c r="U90" s="514">
        <v>2.209090909090909</v>
      </c>
      <c r="V90" s="514">
        <v>2.1636363636363636</v>
      </c>
      <c r="W90" s="514">
        <v>2.0636363636363635</v>
      </c>
      <c r="X90" s="514">
        <v>0</v>
      </c>
      <c r="Y90" s="514">
        <v>2</v>
      </c>
      <c r="Z90" s="534"/>
      <c r="AA90" s="534"/>
      <c r="AB90" s="534"/>
      <c r="AC90" s="534"/>
      <c r="AD90" s="534"/>
      <c r="AE90" s="534"/>
      <c r="AF90" s="534"/>
      <c r="AG90" s="516" t="s">
        <v>406</v>
      </c>
      <c r="AH90" s="516" t="s">
        <v>407</v>
      </c>
      <c r="AI90" s="516">
        <v>2</v>
      </c>
      <c r="AJ90" s="516">
        <v>4</v>
      </c>
      <c r="AK90" s="537">
        <v>0.33329999999999999</v>
      </c>
      <c r="AL90" s="537">
        <v>0.66659999999999997</v>
      </c>
      <c r="AM90" s="512"/>
      <c r="AN90"/>
    </row>
    <row r="91" spans="1:40" ht="13" customHeight="1" x14ac:dyDescent="0.2">
      <c r="A91"/>
      <c r="B91" s="548">
        <v>44770</v>
      </c>
      <c r="C91" s="469" t="s">
        <v>13</v>
      </c>
      <c r="D91" s="430" t="s">
        <v>943</v>
      </c>
      <c r="E91" s="351">
        <v>44743</v>
      </c>
      <c r="F91" s="512" t="s">
        <v>890</v>
      </c>
      <c r="G91" s="508" t="s">
        <v>1172</v>
      </c>
      <c r="H91" s="514">
        <v>92.11818181818181</v>
      </c>
      <c r="I91" s="513"/>
      <c r="J91" s="436"/>
      <c r="K91" s="355"/>
      <c r="L91" s="355"/>
      <c r="M91" s="355"/>
      <c r="N91" s="508"/>
      <c r="O91" s="514">
        <v>2.4636363636363634</v>
      </c>
      <c r="P91" s="514">
        <v>0</v>
      </c>
      <c r="Q91" s="514">
        <v>0</v>
      </c>
      <c r="R91" s="514">
        <v>0</v>
      </c>
      <c r="S91" s="514">
        <v>0</v>
      </c>
      <c r="T91" s="534"/>
      <c r="U91" s="514">
        <v>2.4636363636363634</v>
      </c>
      <c r="V91" s="514">
        <v>0</v>
      </c>
      <c r="W91" s="514">
        <v>0</v>
      </c>
      <c r="X91" s="514">
        <v>0</v>
      </c>
      <c r="Y91" s="514">
        <v>0</v>
      </c>
      <c r="Z91" s="534"/>
      <c r="AA91" s="534"/>
      <c r="AB91" s="534"/>
      <c r="AC91" s="534"/>
      <c r="AD91" s="534"/>
      <c r="AE91" s="534"/>
      <c r="AF91" s="534"/>
      <c r="AG91" s="516" t="s">
        <v>1008</v>
      </c>
      <c r="AH91" s="516"/>
      <c r="AI91" s="516">
        <v>3</v>
      </c>
      <c r="AJ91" s="516">
        <v>3</v>
      </c>
      <c r="AK91" s="536">
        <v>0.5</v>
      </c>
      <c r="AL91" s="536">
        <v>0.5</v>
      </c>
      <c r="AM91" s="512" t="s">
        <v>1231</v>
      </c>
      <c r="AN91"/>
    </row>
    <row r="92" spans="1:40" ht="13" customHeight="1" x14ac:dyDescent="0.15">
      <c r="A92"/>
      <c r="B92" s="548">
        <v>44770</v>
      </c>
      <c r="C92" s="510" t="s">
        <v>13</v>
      </c>
      <c r="D92" s="430" t="s">
        <v>943</v>
      </c>
      <c r="E92" s="351">
        <v>44562</v>
      </c>
      <c r="F92" s="512" t="s">
        <v>925</v>
      </c>
      <c r="G92" s="508" t="s">
        <v>16</v>
      </c>
      <c r="H92" s="514">
        <v>87.381818181818176</v>
      </c>
      <c r="I92" s="513" t="s">
        <v>913</v>
      </c>
      <c r="J92" s="518">
        <v>6000</v>
      </c>
      <c r="K92" s="518">
        <v>12000</v>
      </c>
      <c r="L92" s="518">
        <v>84000</v>
      </c>
      <c r="M92" s="518">
        <v>84000</v>
      </c>
      <c r="N92" s="508"/>
      <c r="O92" s="514">
        <v>2.6545454545454543</v>
      </c>
      <c r="P92" s="514">
        <v>2.4363636363636365</v>
      </c>
      <c r="Q92" s="514">
        <v>2.209090909090909</v>
      </c>
      <c r="R92" s="514">
        <v>0</v>
      </c>
      <c r="S92" s="514">
        <v>2.1636363636363636</v>
      </c>
      <c r="T92" s="361"/>
      <c r="U92" s="514">
        <v>2.2909090909090906</v>
      </c>
      <c r="V92" s="514">
        <v>2.1999999999999997</v>
      </c>
      <c r="W92" s="514">
        <v>2.1090909090909089</v>
      </c>
      <c r="X92" s="514">
        <v>0</v>
      </c>
      <c r="Y92" s="514">
        <v>2.0636363636363635</v>
      </c>
      <c r="Z92" s="515"/>
      <c r="AA92" s="515"/>
      <c r="AB92" s="515"/>
      <c r="AC92" s="515"/>
      <c r="AD92" s="515"/>
      <c r="AE92" s="515"/>
      <c r="AF92" s="515"/>
      <c r="AG92" s="516" t="s">
        <v>18</v>
      </c>
      <c r="AH92" s="516" t="s">
        <v>19</v>
      </c>
      <c r="AI92" s="516">
        <v>2</v>
      </c>
      <c r="AJ92" s="516">
        <v>4</v>
      </c>
      <c r="AK92" s="519">
        <v>0.33329999999999999</v>
      </c>
      <c r="AL92" s="519">
        <v>0.66659999999999997</v>
      </c>
      <c r="AM92" s="512"/>
    </row>
    <row r="93" spans="1:40" ht="13" customHeight="1" x14ac:dyDescent="0.2">
      <c r="A93"/>
      <c r="B93" s="548">
        <v>44770</v>
      </c>
      <c r="C93" s="469" t="s">
        <v>13</v>
      </c>
      <c r="D93" s="430" t="s">
        <v>943</v>
      </c>
      <c r="E93" s="351">
        <v>44743</v>
      </c>
      <c r="F93" s="512" t="s">
        <v>404</v>
      </c>
      <c r="G93" s="508" t="s">
        <v>1172</v>
      </c>
      <c r="H93" s="514">
        <v>87.663636363636357</v>
      </c>
      <c r="I93" s="513" t="s">
        <v>405</v>
      </c>
      <c r="J93" s="535">
        <v>6000</v>
      </c>
      <c r="K93" s="535">
        <v>12000</v>
      </c>
      <c r="L93" s="535">
        <v>84000</v>
      </c>
      <c r="M93" s="535">
        <v>84000</v>
      </c>
      <c r="N93" s="508"/>
      <c r="O93" s="514">
        <v>3.2636363636363632</v>
      </c>
      <c r="P93" s="514">
        <v>3.1999999999999997</v>
      </c>
      <c r="Q93" s="514">
        <v>2.1727272727272728</v>
      </c>
      <c r="R93" s="514">
        <v>0</v>
      </c>
      <c r="S93" s="514">
        <v>2.1181818181818182</v>
      </c>
      <c r="T93" s="514"/>
      <c r="U93" s="514">
        <v>2.4909090909090907</v>
      </c>
      <c r="V93" s="514">
        <v>2.4</v>
      </c>
      <c r="W93" s="514">
        <v>2.1545454545454543</v>
      </c>
      <c r="X93" s="514">
        <v>0</v>
      </c>
      <c r="Y93" s="514">
        <v>2.0181818181818181</v>
      </c>
      <c r="Z93" s="534"/>
      <c r="AA93" s="534"/>
      <c r="AB93" s="534"/>
      <c r="AC93" s="534"/>
      <c r="AD93" s="534"/>
      <c r="AE93" s="534"/>
      <c r="AF93" s="534"/>
      <c r="AG93" s="516" t="s">
        <v>406</v>
      </c>
      <c r="AH93" s="516" t="s">
        <v>407</v>
      </c>
      <c r="AI93" s="516">
        <v>2</v>
      </c>
      <c r="AJ93" s="516">
        <v>4</v>
      </c>
      <c r="AK93" s="537">
        <v>0.33329999999999999</v>
      </c>
      <c r="AL93" s="537">
        <v>0.66659999999999997</v>
      </c>
      <c r="AM93" s="512"/>
    </row>
    <row r="94" spans="1:40" ht="13" customHeight="1" x14ac:dyDescent="0.15">
      <c r="A94"/>
      <c r="B94" s="548">
        <v>44770</v>
      </c>
      <c r="C94" s="469" t="s">
        <v>13</v>
      </c>
      <c r="D94" s="430" t="s">
        <v>943</v>
      </c>
      <c r="E94" s="351">
        <v>44760</v>
      </c>
      <c r="F94" s="512" t="s">
        <v>2</v>
      </c>
      <c r="G94" s="508" t="s">
        <v>16</v>
      </c>
      <c r="H94" s="514">
        <v>104.99999999999999</v>
      </c>
      <c r="I94" s="513" t="s">
        <v>405</v>
      </c>
      <c r="J94" s="508">
        <v>6000</v>
      </c>
      <c r="K94" s="508">
        <v>6000</v>
      </c>
      <c r="L94" s="508">
        <v>6000</v>
      </c>
      <c r="M94" s="508">
        <v>6000</v>
      </c>
      <c r="N94" s="508"/>
      <c r="O94" s="514">
        <v>4.8999999999999995</v>
      </c>
      <c r="P94" s="514">
        <v>0</v>
      </c>
      <c r="Q94" s="514">
        <v>0</v>
      </c>
      <c r="R94" s="514">
        <v>0</v>
      </c>
      <c r="S94" s="514">
        <v>4.8999999999999995</v>
      </c>
      <c r="T94" s="361"/>
      <c r="U94" s="514">
        <v>4.8999999999999995</v>
      </c>
      <c r="V94" s="514">
        <v>0</v>
      </c>
      <c r="W94" s="514">
        <v>0</v>
      </c>
      <c r="X94" s="514">
        <v>0</v>
      </c>
      <c r="Y94" s="514">
        <v>4.8999999999999995</v>
      </c>
      <c r="Z94" s="515"/>
      <c r="AA94" s="515"/>
      <c r="AB94" s="515"/>
      <c r="AC94" s="515"/>
      <c r="AD94" s="515"/>
      <c r="AE94" s="515"/>
      <c r="AF94" s="515"/>
      <c r="AG94" s="472" t="s">
        <v>1008</v>
      </c>
      <c r="AH94" s="472"/>
      <c r="AI94" s="516">
        <v>3</v>
      </c>
      <c r="AJ94" s="516">
        <v>3</v>
      </c>
      <c r="AK94" s="517">
        <v>0.5</v>
      </c>
      <c r="AL94" s="517">
        <v>0.5</v>
      </c>
      <c r="AM94" s="512" t="s">
        <v>1236</v>
      </c>
    </row>
    <row r="95" spans="1:40" ht="13" customHeight="1" x14ac:dyDescent="0.15">
      <c r="A95"/>
      <c r="B95" s="548">
        <v>44770</v>
      </c>
      <c r="C95" s="469" t="s">
        <v>13</v>
      </c>
      <c r="D95" s="430" t="s">
        <v>943</v>
      </c>
      <c r="E95" s="351">
        <v>44562</v>
      </c>
      <c r="F95" s="508" t="s">
        <v>4</v>
      </c>
      <c r="G95" s="508" t="s">
        <v>16</v>
      </c>
      <c r="H95" s="514">
        <v>102.90909090909091</v>
      </c>
      <c r="I95" s="513"/>
      <c r="J95" s="508"/>
      <c r="K95" s="508"/>
      <c r="L95" s="508"/>
      <c r="M95" s="508"/>
      <c r="N95" s="508"/>
      <c r="O95" s="514">
        <v>1.8090909090909089</v>
      </c>
      <c r="P95" s="514">
        <v>0</v>
      </c>
      <c r="Q95" s="514">
        <v>0</v>
      </c>
      <c r="R95" s="514">
        <v>0</v>
      </c>
      <c r="S95" s="514">
        <v>0</v>
      </c>
      <c r="T95" s="361"/>
      <c r="U95" s="514">
        <v>1.8090909090909089</v>
      </c>
      <c r="V95" s="514">
        <v>0</v>
      </c>
      <c r="W95" s="514">
        <v>0</v>
      </c>
      <c r="X95" s="514">
        <v>0</v>
      </c>
      <c r="Y95" s="514">
        <v>0</v>
      </c>
      <c r="Z95" s="515"/>
      <c r="AA95" s="515"/>
      <c r="AB95" s="515"/>
      <c r="AC95" s="515"/>
      <c r="AD95" s="515"/>
      <c r="AE95" s="515"/>
      <c r="AF95" s="515"/>
      <c r="AG95" s="472" t="s">
        <v>1008</v>
      </c>
      <c r="AH95" s="472"/>
      <c r="AI95" s="516">
        <v>3</v>
      </c>
      <c r="AJ95" s="516">
        <v>3</v>
      </c>
      <c r="AK95" s="517">
        <v>0.5</v>
      </c>
      <c r="AL95" s="517">
        <v>0.5</v>
      </c>
      <c r="AM95" s="512"/>
    </row>
    <row r="96" spans="1:40" ht="13" customHeight="1" x14ac:dyDescent="0.15">
      <c r="A96"/>
      <c r="B96" s="548">
        <v>44770</v>
      </c>
      <c r="C96" s="469" t="s">
        <v>13</v>
      </c>
      <c r="D96" s="430" t="s">
        <v>943</v>
      </c>
      <c r="E96" s="351">
        <v>44562</v>
      </c>
      <c r="F96" s="430" t="s">
        <v>1028</v>
      </c>
      <c r="G96" s="508" t="s">
        <v>16</v>
      </c>
      <c r="H96" s="514">
        <v>94.999999999999986</v>
      </c>
      <c r="I96" s="470" t="s">
        <v>405</v>
      </c>
      <c r="J96" s="508">
        <v>6000</v>
      </c>
      <c r="K96" s="508">
        <v>12000</v>
      </c>
      <c r="L96" s="508">
        <v>12000</v>
      </c>
      <c r="M96" s="508">
        <v>12000</v>
      </c>
      <c r="N96" s="508"/>
      <c r="O96" s="514">
        <v>2.4272727272727268</v>
      </c>
      <c r="P96" s="514">
        <v>2.1636363636363636</v>
      </c>
      <c r="Q96" s="514">
        <v>0</v>
      </c>
      <c r="R96" s="514">
        <v>0</v>
      </c>
      <c r="S96" s="514">
        <v>1.7999999999999998</v>
      </c>
      <c r="T96" s="361"/>
      <c r="U96" s="514">
        <v>2.4272727272727268</v>
      </c>
      <c r="V96" s="514">
        <v>2.1636363636363636</v>
      </c>
      <c r="W96" s="514">
        <v>0</v>
      </c>
      <c r="X96" s="514">
        <v>0</v>
      </c>
      <c r="Y96" s="514">
        <v>1.7999999999999998</v>
      </c>
      <c r="Z96" s="555"/>
      <c r="AA96" s="555"/>
      <c r="AB96" s="515"/>
      <c r="AC96" s="515"/>
      <c r="AD96" s="515"/>
      <c r="AE96" s="515"/>
      <c r="AF96" s="515"/>
      <c r="AG96" s="472" t="s">
        <v>1008</v>
      </c>
      <c r="AH96" s="472"/>
      <c r="AI96" s="516">
        <v>3</v>
      </c>
      <c r="AJ96" s="516">
        <v>3</v>
      </c>
      <c r="AK96" s="517">
        <v>0.5</v>
      </c>
      <c r="AL96" s="517">
        <v>0.5</v>
      </c>
      <c r="AM96" s="512"/>
    </row>
    <row r="97" spans="1:40" ht="13" customHeight="1" x14ac:dyDescent="0.2">
      <c r="A97"/>
      <c r="B97" s="548">
        <v>44770</v>
      </c>
      <c r="C97" s="469" t="s">
        <v>13</v>
      </c>
      <c r="D97" s="430" t="s">
        <v>943</v>
      </c>
      <c r="E97" s="351">
        <v>44562</v>
      </c>
      <c r="F97" s="430" t="s">
        <v>1207</v>
      </c>
      <c r="G97" s="508" t="s">
        <v>16</v>
      </c>
      <c r="H97" s="514">
        <v>92.999999999999986</v>
      </c>
      <c r="I97" s="470" t="s">
        <v>405</v>
      </c>
      <c r="J97" s="508">
        <v>6000</v>
      </c>
      <c r="K97" s="508">
        <v>12000</v>
      </c>
      <c r="L97" s="535">
        <v>84000</v>
      </c>
      <c r="M97" s="535">
        <v>84000</v>
      </c>
      <c r="N97" s="508"/>
      <c r="O97" s="514">
        <v>2.5909090909090908</v>
      </c>
      <c r="P97" s="514">
        <v>2.4909090909090907</v>
      </c>
      <c r="Q97" s="514">
        <v>1.7</v>
      </c>
      <c r="R97" s="514">
        <v>0</v>
      </c>
      <c r="S97" s="514">
        <v>1.6363636363636362</v>
      </c>
      <c r="T97" s="361"/>
      <c r="U97" s="514">
        <v>2.2181818181818178</v>
      </c>
      <c r="V97" s="514">
        <v>1.8727272727272726</v>
      </c>
      <c r="W97" s="514">
        <v>1.6727272727272726</v>
      </c>
      <c r="X97" s="514">
        <v>0</v>
      </c>
      <c r="Y97" s="514">
        <v>1.5181818181818181</v>
      </c>
      <c r="Z97" s="555"/>
      <c r="AA97" s="555"/>
      <c r="AB97" s="515"/>
      <c r="AC97" s="515"/>
      <c r="AD97" s="515"/>
      <c r="AE97" s="515"/>
      <c r="AF97" s="515"/>
      <c r="AG97" s="356" t="s">
        <v>406</v>
      </c>
      <c r="AH97" s="356" t="s">
        <v>407</v>
      </c>
      <c r="AI97" s="516">
        <v>2</v>
      </c>
      <c r="AJ97" s="516">
        <v>4</v>
      </c>
      <c r="AK97" s="537">
        <v>0.33329999999999999</v>
      </c>
      <c r="AL97" s="537">
        <v>0.66659999999999997</v>
      </c>
      <c r="AM97" s="512"/>
    </row>
    <row r="98" spans="1:40" ht="13" customHeight="1" x14ac:dyDescent="0.2">
      <c r="A98"/>
      <c r="B98" s="548">
        <v>44770</v>
      </c>
      <c r="C98" s="510" t="s">
        <v>403</v>
      </c>
      <c r="D98" s="430" t="s">
        <v>947</v>
      </c>
      <c r="E98" s="511">
        <v>44743</v>
      </c>
      <c r="F98" s="512" t="s">
        <v>872</v>
      </c>
      <c r="G98" s="508" t="s">
        <v>1172</v>
      </c>
      <c r="H98" s="514">
        <v>103.39999999999999</v>
      </c>
      <c r="I98" s="513" t="s">
        <v>405</v>
      </c>
      <c r="J98" s="535">
        <v>6000</v>
      </c>
      <c r="K98" s="535">
        <v>12000</v>
      </c>
      <c r="L98" s="535">
        <v>84000</v>
      </c>
      <c r="M98" s="535">
        <v>84000</v>
      </c>
      <c r="N98" s="508"/>
      <c r="O98" s="514">
        <v>2.7363636363636359</v>
      </c>
      <c r="P98" s="514">
        <v>2.6545454545454543</v>
      </c>
      <c r="Q98" s="514">
        <v>1.6090909090909089</v>
      </c>
      <c r="R98" s="514">
        <v>0</v>
      </c>
      <c r="S98" s="514">
        <v>1.5272727272727271</v>
      </c>
      <c r="T98" s="534"/>
      <c r="U98" s="514">
        <v>2.3636363636363633</v>
      </c>
      <c r="V98" s="514">
        <v>2.0909090909090904</v>
      </c>
      <c r="W98" s="514">
        <v>1.5727272727272725</v>
      </c>
      <c r="X98" s="514">
        <v>0</v>
      </c>
      <c r="Y98" s="514">
        <v>1.4818181818181817</v>
      </c>
      <c r="Z98" s="534"/>
      <c r="AA98" s="534"/>
      <c r="AB98" s="534"/>
      <c r="AC98" s="534"/>
      <c r="AD98" s="534"/>
      <c r="AE98" s="534"/>
      <c r="AF98" s="534"/>
      <c r="AG98" s="516" t="s">
        <v>406</v>
      </c>
      <c r="AH98" s="516" t="s">
        <v>407</v>
      </c>
      <c r="AI98" s="516">
        <v>2</v>
      </c>
      <c r="AJ98" s="516">
        <v>4</v>
      </c>
      <c r="AK98" s="537">
        <v>0.33329999999999999</v>
      </c>
      <c r="AL98" s="537">
        <v>0.66659999999999997</v>
      </c>
      <c r="AM98" s="512"/>
      <c r="AN98"/>
    </row>
    <row r="99" spans="1:40" ht="13" customHeight="1" x14ac:dyDescent="0.15">
      <c r="A99"/>
      <c r="B99" s="548">
        <v>44770</v>
      </c>
      <c r="C99" s="510" t="s">
        <v>13</v>
      </c>
      <c r="D99" s="430" t="s">
        <v>947</v>
      </c>
      <c r="E99" s="511">
        <v>44593</v>
      </c>
      <c r="F99" s="512" t="s">
        <v>20</v>
      </c>
      <c r="G99" s="508" t="s">
        <v>16</v>
      </c>
      <c r="H99" s="514">
        <v>72.999999999999986</v>
      </c>
      <c r="I99" s="513" t="s">
        <v>913</v>
      </c>
      <c r="J99" s="518">
        <v>6000</v>
      </c>
      <c r="K99" s="518">
        <v>6000</v>
      </c>
      <c r="L99" s="518">
        <v>6000</v>
      </c>
      <c r="M99" s="518">
        <v>6000</v>
      </c>
      <c r="N99" s="508"/>
      <c r="O99" s="514">
        <v>2.5818181818181816</v>
      </c>
      <c r="P99" s="514">
        <v>0</v>
      </c>
      <c r="Q99" s="514">
        <v>0</v>
      </c>
      <c r="R99" s="514">
        <v>0</v>
      </c>
      <c r="S99" s="514">
        <v>2</v>
      </c>
      <c r="T99" s="361"/>
      <c r="U99" s="514">
        <v>2.3909090909090907</v>
      </c>
      <c r="V99" s="514">
        <v>0</v>
      </c>
      <c r="W99" s="514">
        <v>0</v>
      </c>
      <c r="X99" s="514">
        <v>0</v>
      </c>
      <c r="Y99" s="514">
        <v>1.9090909090909089</v>
      </c>
      <c r="Z99" s="515"/>
      <c r="AA99" s="515"/>
      <c r="AB99" s="515"/>
      <c r="AC99" s="515"/>
      <c r="AD99" s="515"/>
      <c r="AE99" s="515"/>
      <c r="AF99" s="515"/>
      <c r="AG99" s="516" t="s">
        <v>18</v>
      </c>
      <c r="AH99" s="516" t="s">
        <v>19</v>
      </c>
      <c r="AI99" s="516">
        <v>2</v>
      </c>
      <c r="AJ99" s="516">
        <v>4</v>
      </c>
      <c r="AK99" s="519">
        <v>0.33329999999999999</v>
      </c>
      <c r="AL99" s="519">
        <v>0.66659999999999997</v>
      </c>
      <c r="AM99" s="512"/>
    </row>
    <row r="100" spans="1:40" ht="13" customHeight="1" x14ac:dyDescent="0.15">
      <c r="A100"/>
      <c r="B100" s="548">
        <v>44770</v>
      </c>
      <c r="C100" s="510" t="s">
        <v>403</v>
      </c>
      <c r="D100" s="430" t="s">
        <v>947</v>
      </c>
      <c r="E100" s="511">
        <v>44562</v>
      </c>
      <c r="F100" s="512" t="s">
        <v>21</v>
      </c>
      <c r="G100" s="508" t="s">
        <v>16</v>
      </c>
      <c r="H100" s="514">
        <v>85</v>
      </c>
      <c r="I100" s="513" t="s">
        <v>913</v>
      </c>
      <c r="J100" s="508">
        <v>6000</v>
      </c>
      <c r="K100" s="508">
        <v>12000</v>
      </c>
      <c r="L100" s="508">
        <v>84000</v>
      </c>
      <c r="M100" s="508">
        <v>84000</v>
      </c>
      <c r="N100" s="508"/>
      <c r="O100" s="514">
        <v>2.627272727272727</v>
      </c>
      <c r="P100" s="514">
        <v>2.1999999999999997</v>
      </c>
      <c r="Q100" s="514">
        <v>1.6636363636363636</v>
      </c>
      <c r="R100" s="514">
        <v>0</v>
      </c>
      <c r="S100" s="514">
        <v>1.6545454545454545</v>
      </c>
      <c r="T100" s="361"/>
      <c r="U100" s="514">
        <v>1.8272727272727269</v>
      </c>
      <c r="V100" s="514">
        <v>1.7636363636363634</v>
      </c>
      <c r="W100" s="514">
        <v>1.5727272727272725</v>
      </c>
      <c r="X100" s="514">
        <v>0</v>
      </c>
      <c r="Y100" s="514">
        <v>1.4999999999999998</v>
      </c>
      <c r="Z100" s="515"/>
      <c r="AA100" s="515"/>
      <c r="AB100" s="515"/>
      <c r="AC100" s="515"/>
      <c r="AD100" s="515"/>
      <c r="AE100" s="515"/>
      <c r="AF100" s="515"/>
      <c r="AG100" s="516" t="s">
        <v>18</v>
      </c>
      <c r="AH100" s="516" t="s">
        <v>19</v>
      </c>
      <c r="AI100" s="516">
        <v>2</v>
      </c>
      <c r="AJ100" s="516">
        <v>4</v>
      </c>
      <c r="AK100" s="519">
        <v>0.33329999999999999</v>
      </c>
      <c r="AL100" s="519">
        <v>0.66659999999999997</v>
      </c>
      <c r="AM100" s="512"/>
    </row>
    <row r="101" spans="1:40" ht="13" customHeight="1" x14ac:dyDescent="0.15">
      <c r="A101"/>
      <c r="B101" s="548">
        <v>44770</v>
      </c>
      <c r="C101" s="469" t="s">
        <v>13</v>
      </c>
      <c r="D101" s="430" t="s">
        <v>947</v>
      </c>
      <c r="E101" s="351">
        <v>44562</v>
      </c>
      <c r="F101" s="449" t="s">
        <v>1017</v>
      </c>
      <c r="G101" s="430" t="s">
        <v>16</v>
      </c>
      <c r="H101" s="514">
        <v>83.445454545454538</v>
      </c>
      <c r="I101" s="470" t="s">
        <v>913</v>
      </c>
      <c r="J101" s="471">
        <v>6000</v>
      </c>
      <c r="K101" s="471">
        <v>12000</v>
      </c>
      <c r="L101" s="471">
        <v>84000</v>
      </c>
      <c r="M101" s="471">
        <v>84000</v>
      </c>
      <c r="N101" s="430"/>
      <c r="O101" s="514">
        <v>2.4363636363636365</v>
      </c>
      <c r="P101" s="514">
        <v>2.1545454545454543</v>
      </c>
      <c r="Q101" s="514">
        <v>1.7272727272727271</v>
      </c>
      <c r="R101" s="514">
        <v>0</v>
      </c>
      <c r="S101" s="514">
        <v>1.718181818181818</v>
      </c>
      <c r="T101" s="361"/>
      <c r="U101" s="514">
        <v>1.9545454545454544</v>
      </c>
      <c r="V101" s="514">
        <v>1.9090909090909089</v>
      </c>
      <c r="W101" s="514">
        <v>1.7272727272727271</v>
      </c>
      <c r="X101" s="514">
        <v>0</v>
      </c>
      <c r="Y101" s="514">
        <v>1.6818181818181817</v>
      </c>
      <c r="Z101" s="554"/>
      <c r="AA101" s="554"/>
      <c r="AB101" s="554"/>
      <c r="AC101" s="554"/>
      <c r="AD101" s="554"/>
      <c r="AE101" s="554"/>
      <c r="AF101" s="554"/>
      <c r="AG101" s="472" t="s">
        <v>18</v>
      </c>
      <c r="AH101" s="472" t="s">
        <v>19</v>
      </c>
      <c r="AI101" s="472">
        <v>2</v>
      </c>
      <c r="AJ101" s="472">
        <v>4</v>
      </c>
      <c r="AK101" s="476">
        <v>0.33329999999999999</v>
      </c>
      <c r="AL101" s="476">
        <v>0.66659999999999997</v>
      </c>
      <c r="AM101" s="512"/>
    </row>
    <row r="102" spans="1:40" ht="13" customHeight="1" x14ac:dyDescent="0.2">
      <c r="A102"/>
      <c r="B102" s="548">
        <v>44770</v>
      </c>
      <c r="C102" s="510" t="s">
        <v>13</v>
      </c>
      <c r="D102" s="430" t="s">
        <v>947</v>
      </c>
      <c r="E102" s="511">
        <v>44734</v>
      </c>
      <c r="F102" s="512" t="s">
        <v>888</v>
      </c>
      <c r="G102" s="508" t="s">
        <v>1172</v>
      </c>
      <c r="H102" s="514">
        <v>103.69999999999999</v>
      </c>
      <c r="I102" s="513" t="s">
        <v>405</v>
      </c>
      <c r="J102" s="535">
        <v>6000</v>
      </c>
      <c r="K102" s="535">
        <v>12000</v>
      </c>
      <c r="L102" s="535">
        <v>84000</v>
      </c>
      <c r="M102" s="535">
        <v>84000</v>
      </c>
      <c r="N102" s="508"/>
      <c r="O102" s="514">
        <v>3.0545454545454542</v>
      </c>
      <c r="P102" s="514">
        <v>2.4545454545454546</v>
      </c>
      <c r="Q102" s="514">
        <v>1.9363636363636361</v>
      </c>
      <c r="R102" s="514">
        <v>0</v>
      </c>
      <c r="S102" s="514">
        <v>1.8818181818181816</v>
      </c>
      <c r="T102" s="514"/>
      <c r="U102" s="514">
        <v>2.336363636363636</v>
      </c>
      <c r="V102" s="514">
        <v>2.1181818181818182</v>
      </c>
      <c r="W102" s="514">
        <v>1.9090909090909089</v>
      </c>
      <c r="X102" s="514">
        <v>0</v>
      </c>
      <c r="Y102" s="514">
        <v>1.8272727272727269</v>
      </c>
      <c r="Z102" s="534"/>
      <c r="AA102" s="534"/>
      <c r="AB102" s="534"/>
      <c r="AC102" s="534"/>
      <c r="AD102" s="534"/>
      <c r="AE102" s="534"/>
      <c r="AF102" s="534"/>
      <c r="AG102" s="516" t="s">
        <v>406</v>
      </c>
      <c r="AH102" s="516" t="s">
        <v>407</v>
      </c>
      <c r="AI102" s="516">
        <v>2</v>
      </c>
      <c r="AJ102" s="516">
        <v>4</v>
      </c>
      <c r="AK102" s="537">
        <v>0.33329999999999999</v>
      </c>
      <c r="AL102" s="537">
        <v>0.66659999999999997</v>
      </c>
      <c r="AM102" s="512"/>
    </row>
    <row r="103" spans="1:40" ht="13" customHeight="1" x14ac:dyDescent="0.15">
      <c r="A103"/>
      <c r="B103" s="548">
        <v>44770</v>
      </c>
      <c r="C103" s="469" t="s">
        <v>13</v>
      </c>
      <c r="D103" s="430" t="s">
        <v>947</v>
      </c>
      <c r="E103" s="351">
        <v>44562</v>
      </c>
      <c r="F103" s="512" t="s">
        <v>923</v>
      </c>
      <c r="G103" s="508" t="s">
        <v>16</v>
      </c>
      <c r="H103" s="514">
        <v>94.881818181818176</v>
      </c>
      <c r="I103" s="513" t="s">
        <v>913</v>
      </c>
      <c r="J103" s="508">
        <v>6000</v>
      </c>
      <c r="K103" s="508">
        <v>12000</v>
      </c>
      <c r="L103" s="508">
        <v>84000</v>
      </c>
      <c r="M103" s="508">
        <v>84000</v>
      </c>
      <c r="N103" s="508"/>
      <c r="O103" s="514">
        <v>2.3090909090909091</v>
      </c>
      <c r="P103" s="514">
        <v>2.1818181818181817</v>
      </c>
      <c r="Q103" s="514">
        <v>1.7363636363636361</v>
      </c>
      <c r="R103" s="514">
        <v>0</v>
      </c>
      <c r="S103" s="514">
        <v>1.5636363636363635</v>
      </c>
      <c r="T103" s="361"/>
      <c r="U103" s="514">
        <v>1.8272727272727269</v>
      </c>
      <c r="V103" s="514">
        <v>1.8272727272727269</v>
      </c>
      <c r="W103" s="514">
        <v>1.6909090909090909</v>
      </c>
      <c r="X103" s="514">
        <v>0</v>
      </c>
      <c r="Y103" s="514">
        <v>1.5090909090909088</v>
      </c>
      <c r="Z103" s="515"/>
      <c r="AA103" s="515"/>
      <c r="AB103" s="515"/>
      <c r="AC103" s="515"/>
      <c r="AD103" s="515"/>
      <c r="AE103" s="515"/>
      <c r="AF103" s="515"/>
      <c r="AG103" s="516" t="s">
        <v>18</v>
      </c>
      <c r="AH103" s="516" t="s">
        <v>19</v>
      </c>
      <c r="AI103" s="516">
        <v>2</v>
      </c>
      <c r="AJ103" s="516">
        <v>4</v>
      </c>
      <c r="AK103" s="519">
        <v>0.33329999999999999</v>
      </c>
      <c r="AL103" s="519">
        <v>0.66659999999999997</v>
      </c>
      <c r="AM103" s="512"/>
    </row>
    <row r="104" spans="1:40" ht="13" customHeight="1" x14ac:dyDescent="0.2">
      <c r="A104"/>
      <c r="B104" s="548">
        <v>44770</v>
      </c>
      <c r="C104" s="469" t="s">
        <v>13</v>
      </c>
      <c r="D104" s="430" t="s">
        <v>947</v>
      </c>
      <c r="E104" s="351">
        <v>44562</v>
      </c>
      <c r="F104" s="508" t="s">
        <v>889</v>
      </c>
      <c r="G104" s="508" t="s">
        <v>1172</v>
      </c>
      <c r="H104" s="514">
        <v>103.66363636363636</v>
      </c>
      <c r="I104" s="513" t="s">
        <v>405</v>
      </c>
      <c r="J104" s="535">
        <v>6000</v>
      </c>
      <c r="K104" s="535">
        <v>12000</v>
      </c>
      <c r="L104" s="535">
        <v>84000</v>
      </c>
      <c r="M104" s="535">
        <v>84000</v>
      </c>
      <c r="N104" s="508"/>
      <c r="O104" s="514">
        <v>2.918181818181818</v>
      </c>
      <c r="P104" s="514">
        <v>2.5545454545454542</v>
      </c>
      <c r="Q104" s="514">
        <v>2.1090909090909089</v>
      </c>
      <c r="R104" s="514">
        <v>0</v>
      </c>
      <c r="S104" s="514">
        <v>2.0909090909090904</v>
      </c>
      <c r="T104" s="514"/>
      <c r="U104" s="514">
        <v>2.209090909090909</v>
      </c>
      <c r="V104" s="514">
        <v>2.1636363636363636</v>
      </c>
      <c r="W104" s="514">
        <v>2.0636363636363635</v>
      </c>
      <c r="X104" s="514">
        <v>0</v>
      </c>
      <c r="Y104" s="514">
        <v>2</v>
      </c>
      <c r="Z104" s="534"/>
      <c r="AA104" s="534"/>
      <c r="AB104" s="534"/>
      <c r="AC104" s="534"/>
      <c r="AD104" s="534"/>
      <c r="AE104" s="534"/>
      <c r="AF104" s="534"/>
      <c r="AG104" s="516" t="s">
        <v>406</v>
      </c>
      <c r="AH104" s="516" t="s">
        <v>407</v>
      </c>
      <c r="AI104" s="516">
        <v>2</v>
      </c>
      <c r="AJ104" s="516">
        <v>4</v>
      </c>
      <c r="AK104" s="537">
        <v>0.33329999999999999</v>
      </c>
      <c r="AL104" s="537">
        <v>0.66659999999999997</v>
      </c>
      <c r="AM104" s="512"/>
      <c r="AN104"/>
    </row>
    <row r="105" spans="1:40" ht="13" customHeight="1" x14ac:dyDescent="0.2">
      <c r="A105"/>
      <c r="B105" s="548">
        <v>44770</v>
      </c>
      <c r="C105" s="469" t="s">
        <v>13</v>
      </c>
      <c r="D105" s="430" t="s">
        <v>947</v>
      </c>
      <c r="E105" s="351">
        <v>44743</v>
      </c>
      <c r="F105" s="512" t="s">
        <v>890</v>
      </c>
      <c r="G105" s="508" t="s">
        <v>1172</v>
      </c>
      <c r="H105" s="514">
        <v>92.11818181818181</v>
      </c>
      <c r="I105" s="513"/>
      <c r="J105" s="436"/>
      <c r="K105" s="355"/>
      <c r="L105" s="355"/>
      <c r="M105" s="355"/>
      <c r="N105" s="508"/>
      <c r="O105" s="514">
        <v>2.4636363636363634</v>
      </c>
      <c r="P105" s="514">
        <v>0</v>
      </c>
      <c r="Q105" s="514">
        <v>0</v>
      </c>
      <c r="R105" s="514">
        <v>0</v>
      </c>
      <c r="S105" s="514">
        <v>0</v>
      </c>
      <c r="T105" s="534"/>
      <c r="U105" s="514">
        <v>2.4636363636363634</v>
      </c>
      <c r="V105" s="514">
        <v>0</v>
      </c>
      <c r="W105" s="514">
        <v>0</v>
      </c>
      <c r="X105" s="514">
        <v>0</v>
      </c>
      <c r="Y105" s="514">
        <v>0</v>
      </c>
      <c r="Z105" s="534"/>
      <c r="AA105" s="534"/>
      <c r="AB105" s="534"/>
      <c r="AC105" s="534"/>
      <c r="AD105" s="534"/>
      <c r="AE105" s="534"/>
      <c r="AF105" s="534"/>
      <c r="AG105" s="516" t="s">
        <v>1008</v>
      </c>
      <c r="AH105" s="516"/>
      <c r="AI105" s="516">
        <v>3</v>
      </c>
      <c r="AJ105" s="516">
        <v>3</v>
      </c>
      <c r="AK105" s="536">
        <v>0.5</v>
      </c>
      <c r="AL105" s="536">
        <v>0.5</v>
      </c>
      <c r="AM105" s="512"/>
      <c r="AN105"/>
    </row>
    <row r="106" spans="1:40" ht="13" customHeight="1" x14ac:dyDescent="0.15">
      <c r="A106"/>
      <c r="B106" s="548">
        <v>44770</v>
      </c>
      <c r="C106" s="510" t="s">
        <v>13</v>
      </c>
      <c r="D106" s="430" t="s">
        <v>947</v>
      </c>
      <c r="E106" s="351">
        <v>44562</v>
      </c>
      <c r="F106" s="512" t="s">
        <v>925</v>
      </c>
      <c r="G106" s="508" t="s">
        <v>16</v>
      </c>
      <c r="H106" s="514">
        <v>87.381818181818176</v>
      </c>
      <c r="I106" s="513" t="s">
        <v>913</v>
      </c>
      <c r="J106" s="518">
        <v>6000</v>
      </c>
      <c r="K106" s="518">
        <v>12000</v>
      </c>
      <c r="L106" s="518">
        <v>84000</v>
      </c>
      <c r="M106" s="518">
        <v>84000</v>
      </c>
      <c r="N106" s="508"/>
      <c r="O106" s="514">
        <v>2.6545454545454543</v>
      </c>
      <c r="P106" s="514">
        <v>2.4363636363636365</v>
      </c>
      <c r="Q106" s="514">
        <v>2.209090909090909</v>
      </c>
      <c r="R106" s="514">
        <v>0</v>
      </c>
      <c r="S106" s="514">
        <v>2.1636363636363636</v>
      </c>
      <c r="T106" s="361"/>
      <c r="U106" s="514">
        <v>2.2909090909090906</v>
      </c>
      <c r="V106" s="514">
        <v>2.1999999999999997</v>
      </c>
      <c r="W106" s="514">
        <v>2.1090909090909089</v>
      </c>
      <c r="X106" s="514">
        <v>0</v>
      </c>
      <c r="Y106" s="514">
        <v>2.0636363636363635</v>
      </c>
      <c r="Z106" s="515"/>
      <c r="AA106" s="515"/>
      <c r="AB106" s="515"/>
      <c r="AC106" s="515"/>
      <c r="AD106" s="515"/>
      <c r="AE106" s="515"/>
      <c r="AF106" s="515"/>
      <c r="AG106" s="516" t="s">
        <v>18</v>
      </c>
      <c r="AH106" s="516" t="s">
        <v>19</v>
      </c>
      <c r="AI106" s="516">
        <v>2</v>
      </c>
      <c r="AJ106" s="516">
        <v>4</v>
      </c>
      <c r="AK106" s="519">
        <v>0.33329999999999999</v>
      </c>
      <c r="AL106" s="519">
        <v>0.66659999999999997</v>
      </c>
      <c r="AM106" s="512"/>
    </row>
    <row r="107" spans="1:40" ht="13" customHeight="1" x14ac:dyDescent="0.2">
      <c r="A107"/>
      <c r="B107" s="548">
        <v>44770</v>
      </c>
      <c r="C107" s="469" t="s">
        <v>13</v>
      </c>
      <c r="D107" s="430" t="s">
        <v>947</v>
      </c>
      <c r="E107" s="351">
        <v>44743</v>
      </c>
      <c r="F107" s="512" t="s">
        <v>404</v>
      </c>
      <c r="G107" s="508" t="s">
        <v>1172</v>
      </c>
      <c r="H107" s="514">
        <v>87.663636363636357</v>
      </c>
      <c r="I107" s="513" t="s">
        <v>405</v>
      </c>
      <c r="J107" s="535">
        <v>6000</v>
      </c>
      <c r="K107" s="535">
        <v>12000</v>
      </c>
      <c r="L107" s="535">
        <v>84000</v>
      </c>
      <c r="M107" s="535">
        <v>84000</v>
      </c>
      <c r="N107" s="508"/>
      <c r="O107" s="514">
        <v>3.2636363636363632</v>
      </c>
      <c r="P107" s="514">
        <v>3.1999999999999997</v>
      </c>
      <c r="Q107" s="514">
        <v>2.1727272727272728</v>
      </c>
      <c r="R107" s="514">
        <v>0</v>
      </c>
      <c r="S107" s="514">
        <v>2.1181818181818182</v>
      </c>
      <c r="T107" s="514"/>
      <c r="U107" s="514">
        <v>2.4909090909090907</v>
      </c>
      <c r="V107" s="514">
        <v>2.4</v>
      </c>
      <c r="W107" s="514">
        <v>2.1545454545454543</v>
      </c>
      <c r="X107" s="514">
        <v>0</v>
      </c>
      <c r="Y107" s="514">
        <v>2.0181818181818181</v>
      </c>
      <c r="Z107" s="534"/>
      <c r="AA107" s="534"/>
      <c r="AB107" s="534"/>
      <c r="AC107" s="534"/>
      <c r="AD107" s="534"/>
      <c r="AE107" s="534"/>
      <c r="AF107" s="534"/>
      <c r="AG107" s="516" t="s">
        <v>406</v>
      </c>
      <c r="AH107" s="516" t="s">
        <v>407</v>
      </c>
      <c r="AI107" s="516">
        <v>2</v>
      </c>
      <c r="AJ107" s="516">
        <v>4</v>
      </c>
      <c r="AK107" s="537">
        <v>0.33329999999999999</v>
      </c>
      <c r="AL107" s="537">
        <v>0.66659999999999997</v>
      </c>
      <c r="AM107" s="512"/>
    </row>
    <row r="108" spans="1:40" ht="13" customHeight="1" x14ac:dyDescent="0.15">
      <c r="A108"/>
      <c r="B108" s="548">
        <v>44770</v>
      </c>
      <c r="C108" s="469" t="s">
        <v>13</v>
      </c>
      <c r="D108" s="430" t="s">
        <v>947</v>
      </c>
      <c r="E108" s="351">
        <v>44760</v>
      </c>
      <c r="F108" s="512" t="s">
        <v>2</v>
      </c>
      <c r="G108" s="508" t="s">
        <v>16</v>
      </c>
      <c r="H108" s="514">
        <v>104.99999999999999</v>
      </c>
      <c r="I108" s="513" t="s">
        <v>405</v>
      </c>
      <c r="J108" s="508">
        <v>6000</v>
      </c>
      <c r="K108" s="508">
        <v>6000</v>
      </c>
      <c r="L108" s="508">
        <v>6000</v>
      </c>
      <c r="M108" s="508">
        <v>6000</v>
      </c>
      <c r="N108" s="508"/>
      <c r="O108" s="514">
        <v>4.8999999999999995</v>
      </c>
      <c r="P108" s="514">
        <v>0</v>
      </c>
      <c r="Q108" s="514">
        <v>0</v>
      </c>
      <c r="R108" s="514">
        <v>0</v>
      </c>
      <c r="S108" s="514">
        <v>4.8999999999999995</v>
      </c>
      <c r="T108" s="361"/>
      <c r="U108" s="514">
        <v>4.8999999999999995</v>
      </c>
      <c r="V108" s="514">
        <v>0</v>
      </c>
      <c r="W108" s="514">
        <v>0</v>
      </c>
      <c r="X108" s="514">
        <v>0</v>
      </c>
      <c r="Y108" s="514">
        <v>4.8999999999999995</v>
      </c>
      <c r="Z108" s="515"/>
      <c r="AA108" s="515"/>
      <c r="AB108" s="515"/>
      <c r="AC108" s="515"/>
      <c r="AD108" s="515"/>
      <c r="AE108" s="515"/>
      <c r="AF108" s="515"/>
      <c r="AG108" s="472" t="s">
        <v>1008</v>
      </c>
      <c r="AH108" s="472"/>
      <c r="AI108" s="516">
        <v>3</v>
      </c>
      <c r="AJ108" s="516">
        <v>3</v>
      </c>
      <c r="AK108" s="517">
        <v>0.5</v>
      </c>
      <c r="AL108" s="517">
        <v>0.5</v>
      </c>
      <c r="AM108" s="512" t="s">
        <v>1236</v>
      </c>
    </row>
    <row r="109" spans="1:40" ht="13" customHeight="1" x14ac:dyDescent="0.15">
      <c r="A109"/>
      <c r="B109" s="548">
        <v>44770</v>
      </c>
      <c r="C109" s="469" t="s">
        <v>13</v>
      </c>
      <c r="D109" s="430" t="s">
        <v>947</v>
      </c>
      <c r="E109" s="351">
        <v>44562</v>
      </c>
      <c r="F109" s="508" t="s">
        <v>4</v>
      </c>
      <c r="G109" s="508" t="s">
        <v>16</v>
      </c>
      <c r="H109" s="514">
        <v>102.90909090909091</v>
      </c>
      <c r="I109" s="513"/>
      <c r="J109" s="508"/>
      <c r="K109" s="508"/>
      <c r="L109" s="508"/>
      <c r="M109" s="508"/>
      <c r="N109" s="508"/>
      <c r="O109" s="514">
        <v>1.8090909090909089</v>
      </c>
      <c r="P109" s="514">
        <v>0</v>
      </c>
      <c r="Q109" s="514">
        <v>0</v>
      </c>
      <c r="R109" s="514">
        <v>0</v>
      </c>
      <c r="S109" s="514">
        <v>0</v>
      </c>
      <c r="T109" s="361"/>
      <c r="U109" s="514">
        <v>1.8090909090909089</v>
      </c>
      <c r="V109" s="514">
        <v>0</v>
      </c>
      <c r="W109" s="514">
        <v>0</v>
      </c>
      <c r="X109" s="514">
        <v>0</v>
      </c>
      <c r="Y109" s="514">
        <v>0</v>
      </c>
      <c r="Z109" s="515"/>
      <c r="AA109" s="515"/>
      <c r="AB109" s="515"/>
      <c r="AC109" s="515"/>
      <c r="AD109" s="515"/>
      <c r="AE109" s="515"/>
      <c r="AF109" s="515"/>
      <c r="AG109" s="472" t="s">
        <v>1008</v>
      </c>
      <c r="AH109" s="472"/>
      <c r="AI109" s="516">
        <v>3</v>
      </c>
      <c r="AJ109" s="516">
        <v>3</v>
      </c>
      <c r="AK109" s="517">
        <v>0.5</v>
      </c>
      <c r="AL109" s="517">
        <v>0.5</v>
      </c>
      <c r="AM109" s="512"/>
    </row>
    <row r="110" spans="1:40" ht="13" customHeight="1" x14ac:dyDescent="0.15">
      <c r="A110"/>
      <c r="B110" s="548">
        <v>44770</v>
      </c>
      <c r="C110" s="469" t="s">
        <v>13</v>
      </c>
      <c r="D110" s="430" t="s">
        <v>947</v>
      </c>
      <c r="E110" s="351">
        <v>44562</v>
      </c>
      <c r="F110" s="430" t="s">
        <v>1028</v>
      </c>
      <c r="G110" s="508" t="s">
        <v>16</v>
      </c>
      <c r="H110" s="514">
        <v>94.999999999999986</v>
      </c>
      <c r="I110" s="470" t="s">
        <v>405</v>
      </c>
      <c r="J110" s="508">
        <v>6000</v>
      </c>
      <c r="K110" s="508">
        <v>12000</v>
      </c>
      <c r="L110" s="508">
        <v>12000</v>
      </c>
      <c r="M110" s="508">
        <v>12000</v>
      </c>
      <c r="N110" s="508"/>
      <c r="O110" s="514">
        <v>2.4272727272727268</v>
      </c>
      <c r="P110" s="514">
        <v>2.1636363636363636</v>
      </c>
      <c r="Q110" s="514">
        <v>0</v>
      </c>
      <c r="R110" s="514">
        <v>0</v>
      </c>
      <c r="S110" s="514">
        <v>1.7999999999999998</v>
      </c>
      <c r="T110" s="361"/>
      <c r="U110" s="514">
        <v>2.4272727272727268</v>
      </c>
      <c r="V110" s="514">
        <v>2.1636363636363636</v>
      </c>
      <c r="W110" s="514">
        <v>0</v>
      </c>
      <c r="X110" s="514">
        <v>0</v>
      </c>
      <c r="Y110" s="514">
        <v>1.7999999999999998</v>
      </c>
      <c r="Z110" s="555"/>
      <c r="AA110" s="555"/>
      <c r="AB110" s="515"/>
      <c r="AC110" s="515"/>
      <c r="AD110" s="515"/>
      <c r="AE110" s="515"/>
      <c r="AF110" s="515"/>
      <c r="AG110" s="472" t="s">
        <v>1008</v>
      </c>
      <c r="AH110" s="472"/>
      <c r="AI110" s="516">
        <v>3</v>
      </c>
      <c r="AJ110" s="516">
        <v>3</v>
      </c>
      <c r="AK110" s="517">
        <v>0.5</v>
      </c>
      <c r="AL110" s="517">
        <v>0.5</v>
      </c>
      <c r="AM110" s="512"/>
    </row>
    <row r="111" spans="1:40" ht="16" x14ac:dyDescent="0.2">
      <c r="B111" s="548">
        <v>44770</v>
      </c>
      <c r="C111" s="469" t="s">
        <v>13</v>
      </c>
      <c r="D111" s="430" t="s">
        <v>947</v>
      </c>
      <c r="E111" s="351">
        <v>44562</v>
      </c>
      <c r="F111" s="430" t="s">
        <v>1207</v>
      </c>
      <c r="G111" s="508" t="s">
        <v>16</v>
      </c>
      <c r="H111" s="514">
        <v>92.999999999999986</v>
      </c>
      <c r="I111" s="470" t="s">
        <v>405</v>
      </c>
      <c r="J111" s="508">
        <v>6000</v>
      </c>
      <c r="K111" s="508">
        <v>12000</v>
      </c>
      <c r="L111" s="535">
        <v>84000</v>
      </c>
      <c r="M111" s="535">
        <v>84000</v>
      </c>
      <c r="N111" s="508"/>
      <c r="O111" s="514">
        <v>2.5909090909090908</v>
      </c>
      <c r="P111" s="514">
        <v>2.4909090909090907</v>
      </c>
      <c r="Q111" s="514">
        <v>1.7</v>
      </c>
      <c r="R111" s="514">
        <v>0</v>
      </c>
      <c r="S111" s="514">
        <v>1.6363636363636362</v>
      </c>
      <c r="T111" s="361"/>
      <c r="U111" s="514">
        <v>2.2181818181818178</v>
      </c>
      <c r="V111" s="514">
        <v>1.8727272727272726</v>
      </c>
      <c r="W111" s="514">
        <v>1.6727272727272726</v>
      </c>
      <c r="X111" s="514">
        <v>0</v>
      </c>
      <c r="Y111" s="514">
        <v>1.5181818181818181</v>
      </c>
      <c r="Z111" s="555"/>
      <c r="AA111" s="555"/>
      <c r="AB111" s="515"/>
      <c r="AC111" s="515"/>
      <c r="AD111" s="515"/>
      <c r="AE111" s="515"/>
      <c r="AF111" s="515"/>
      <c r="AG111" s="516" t="s">
        <v>406</v>
      </c>
      <c r="AH111" s="516" t="s">
        <v>407</v>
      </c>
      <c r="AI111" s="516">
        <v>2</v>
      </c>
      <c r="AJ111" s="516">
        <v>4</v>
      </c>
      <c r="AK111" s="537">
        <v>0.33329999999999999</v>
      </c>
      <c r="AL111" s="537">
        <v>0.66659999999999997</v>
      </c>
      <c r="AM111" s="512"/>
    </row>
  </sheetData>
  <sheetProtection algorithmName="SHA-512" hashValue="+satz0qX/pd0J8TP+UEi4+mfhwzIC3R4FuTCYR4KW9NDqhxYTZC2AoNglsCF0zb83JAWuQW8sqkRRerA4eGGIA==" saltValue="ymUQB3xmtIfF0RoRvD+uXA==" spinCount="100000" sheet="1" objects="1" scenarios="1"/>
  <pageMargins left="0.7" right="0.7" top="0.75" bottom="0.75" header="0.5" footer="0.5"/>
  <pageSetup paperSize="10" orientation="portrait" horizontalDpi="4294967292" verticalDpi="4294967292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6F123-E4BD-BE43-98F5-9C7F00E91DA9}">
  <sheetPr codeName="Sheet95"/>
  <dimension ref="A1:AY111"/>
  <sheetViews>
    <sheetView topLeftCell="W1" zoomScale="110" zoomScaleNormal="110" workbookViewId="0">
      <pane ySplit="1" topLeftCell="A2" activePane="bottomLeft" state="frozen"/>
      <selection activeCell="I14" sqref="I14"/>
      <selection pane="bottomLeft" activeCell="A6" sqref="A6:XFD6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5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51" ht="13" customHeight="1" x14ac:dyDescent="0.2">
      <c r="A2"/>
      <c r="B2" s="544">
        <v>44586</v>
      </c>
      <c r="C2" s="510" t="s">
        <v>403</v>
      </c>
      <c r="D2" s="508" t="s">
        <v>912</v>
      </c>
      <c r="E2" s="511">
        <v>44562</v>
      </c>
      <c r="F2" s="512" t="s">
        <v>872</v>
      </c>
      <c r="G2" s="508" t="s">
        <v>1172</v>
      </c>
      <c r="H2" s="514">
        <v>84</v>
      </c>
      <c r="I2" s="513" t="s">
        <v>405</v>
      </c>
      <c r="J2" s="535">
        <v>3000</v>
      </c>
      <c r="K2" s="535">
        <v>6000</v>
      </c>
      <c r="L2" s="535">
        <v>9000</v>
      </c>
      <c r="M2" s="535">
        <v>15000</v>
      </c>
      <c r="N2" s="508"/>
      <c r="O2" s="514">
        <v>3.0272727272727269</v>
      </c>
      <c r="P2" s="514">
        <v>2.6818181818181817</v>
      </c>
      <c r="Q2" s="514">
        <v>2.1545454545454543</v>
      </c>
      <c r="R2" s="514">
        <v>1.7727272727272725</v>
      </c>
      <c r="S2" s="514">
        <v>1.718181818181818</v>
      </c>
      <c r="T2" s="534"/>
      <c r="U2" s="514">
        <v>2.9090909090909092</v>
      </c>
      <c r="V2" s="514">
        <v>2.5363636363636362</v>
      </c>
      <c r="W2" s="514">
        <v>2.0818181818181816</v>
      </c>
      <c r="X2" s="514">
        <v>1.7636363636363634</v>
      </c>
      <c r="Y2" s="514">
        <v>1.5363636363636362</v>
      </c>
      <c r="Z2" s="534"/>
      <c r="AA2" s="534"/>
      <c r="AB2" s="534"/>
      <c r="AC2" s="534"/>
      <c r="AD2" s="534"/>
      <c r="AE2" s="534"/>
      <c r="AF2" s="534"/>
      <c r="AG2" s="516" t="s">
        <v>406</v>
      </c>
      <c r="AH2" s="516" t="s">
        <v>407</v>
      </c>
      <c r="AI2" s="516">
        <v>3</v>
      </c>
      <c r="AJ2" s="516">
        <v>3</v>
      </c>
      <c r="AK2" s="536">
        <v>0.5</v>
      </c>
      <c r="AL2" s="536">
        <v>0.5</v>
      </c>
      <c r="AM2" s="512"/>
      <c r="AN2"/>
      <c r="AO2"/>
      <c r="AP2"/>
      <c r="AQ2"/>
      <c r="AR2"/>
      <c r="AS2"/>
      <c r="AT2"/>
      <c r="AU2"/>
      <c r="AV2"/>
      <c r="AW2"/>
      <c r="AX2"/>
    </row>
    <row r="3" spans="1:51" ht="13" customHeight="1" x14ac:dyDescent="0.15">
      <c r="A3"/>
      <c r="B3" s="544">
        <v>44587</v>
      </c>
      <c r="C3" s="510" t="s">
        <v>13</v>
      </c>
      <c r="D3" s="430" t="s">
        <v>912</v>
      </c>
      <c r="E3" s="511">
        <v>44522</v>
      </c>
      <c r="F3" s="512" t="s">
        <v>20</v>
      </c>
      <c r="G3" s="508" t="s">
        <v>16</v>
      </c>
      <c r="H3" s="514">
        <v>69</v>
      </c>
      <c r="I3" s="513" t="s">
        <v>913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2.5</v>
      </c>
      <c r="P3" s="514">
        <v>2.209090909090909</v>
      </c>
      <c r="Q3" s="514">
        <v>0</v>
      </c>
      <c r="R3" s="514">
        <v>0</v>
      </c>
      <c r="S3" s="514">
        <v>1.7272727272727271</v>
      </c>
      <c r="T3" s="361"/>
      <c r="U3" s="514">
        <v>2.4</v>
      </c>
      <c r="V3" s="514">
        <v>2.1090909090909089</v>
      </c>
      <c r="W3" s="514">
        <v>0</v>
      </c>
      <c r="X3" s="514">
        <v>0</v>
      </c>
      <c r="Y3" s="514">
        <v>1.7272727272727271</v>
      </c>
      <c r="Z3" s="508"/>
      <c r="AA3" s="508"/>
      <c r="AB3" s="515"/>
      <c r="AC3" s="515"/>
      <c r="AD3" s="515"/>
      <c r="AE3" s="515"/>
      <c r="AF3" s="508"/>
      <c r="AG3" s="516" t="s">
        <v>18</v>
      </c>
      <c r="AH3" s="516" t="s">
        <v>19</v>
      </c>
      <c r="AI3" s="516">
        <v>3</v>
      </c>
      <c r="AJ3" s="516">
        <v>3</v>
      </c>
      <c r="AK3" s="517">
        <v>0.5</v>
      </c>
      <c r="AL3" s="517">
        <v>0.5</v>
      </c>
      <c r="AM3" s="512"/>
    </row>
    <row r="4" spans="1:51" ht="13" customHeight="1" x14ac:dyDescent="0.15">
      <c r="A4"/>
      <c r="B4" s="544">
        <v>44586</v>
      </c>
      <c r="C4" s="510" t="s">
        <v>403</v>
      </c>
      <c r="D4" s="508" t="s">
        <v>912</v>
      </c>
      <c r="E4" s="511">
        <v>44562</v>
      </c>
      <c r="F4" s="512" t="s">
        <v>21</v>
      </c>
      <c r="G4" s="508" t="s">
        <v>16</v>
      </c>
      <c r="H4" s="514">
        <v>77.999999999999986</v>
      </c>
      <c r="I4" s="513" t="s">
        <v>913</v>
      </c>
      <c r="J4" s="508">
        <v>3000</v>
      </c>
      <c r="K4" s="508">
        <v>6000</v>
      </c>
      <c r="L4" s="508">
        <v>9000</v>
      </c>
      <c r="M4" s="508">
        <v>15000</v>
      </c>
      <c r="N4" s="508"/>
      <c r="O4" s="514">
        <v>3.0272727272727269</v>
      </c>
      <c r="P4" s="514">
        <v>2.5272727272727269</v>
      </c>
      <c r="Q4" s="514">
        <v>2.0636363636363635</v>
      </c>
      <c r="R4" s="514">
        <v>1.6446280991735533</v>
      </c>
      <c r="S4" s="514">
        <v>1.7363636363636361</v>
      </c>
      <c r="T4" s="361"/>
      <c r="U4" s="514">
        <v>2.7272727272727271</v>
      </c>
      <c r="V4" s="514">
        <v>2.2909090909090906</v>
      </c>
      <c r="W4" s="514">
        <v>1.8909090909090909</v>
      </c>
      <c r="X4" s="514">
        <v>1.6818181818181817</v>
      </c>
      <c r="Y4" s="514">
        <v>1.6272727272727272</v>
      </c>
      <c r="Z4" s="508"/>
      <c r="AA4" s="508"/>
      <c r="AB4" s="515"/>
      <c r="AC4" s="515"/>
      <c r="AD4" s="515"/>
      <c r="AE4" s="515"/>
      <c r="AF4" s="508"/>
      <c r="AG4" s="516" t="s">
        <v>18</v>
      </c>
      <c r="AH4" s="516" t="s">
        <v>19</v>
      </c>
      <c r="AI4" s="516">
        <v>3</v>
      </c>
      <c r="AJ4" s="516">
        <v>3</v>
      </c>
      <c r="AK4" s="517">
        <v>0.5</v>
      </c>
      <c r="AL4" s="517">
        <v>0.5</v>
      </c>
      <c r="AM4" s="512"/>
    </row>
    <row r="5" spans="1:51" ht="13" customHeight="1" x14ac:dyDescent="0.15">
      <c r="A5"/>
      <c r="B5" s="544">
        <v>44586</v>
      </c>
      <c r="C5" s="469" t="s">
        <v>13</v>
      </c>
      <c r="D5" s="430" t="s">
        <v>912</v>
      </c>
      <c r="E5" s="351">
        <v>44562</v>
      </c>
      <c r="F5" s="449" t="s">
        <v>1017</v>
      </c>
      <c r="G5" s="430" t="s">
        <v>16</v>
      </c>
      <c r="H5" s="514">
        <v>56.281818181818174</v>
      </c>
      <c r="I5" s="470" t="s">
        <v>913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514">
        <v>2.7181818181818183</v>
      </c>
      <c r="P5" s="514">
        <v>2.336363636363636</v>
      </c>
      <c r="Q5" s="514">
        <v>1.9636363636363636</v>
      </c>
      <c r="R5" s="514">
        <v>1.8636363636363633</v>
      </c>
      <c r="S5" s="514">
        <v>1.8181818181818181</v>
      </c>
      <c r="T5" s="361"/>
      <c r="U5" s="514">
        <v>2.5545454545454542</v>
      </c>
      <c r="V5" s="514">
        <v>2.2272727272727271</v>
      </c>
      <c r="W5" s="514">
        <v>1.9090909090909089</v>
      </c>
      <c r="X5" s="514">
        <v>1.8363636363636362</v>
      </c>
      <c r="Y5" s="514">
        <v>1.7999999999999998</v>
      </c>
      <c r="Z5" s="430"/>
      <c r="AA5" s="430"/>
      <c r="AB5" s="430"/>
      <c r="AC5" s="430"/>
      <c r="AD5" s="430"/>
      <c r="AE5" s="430"/>
      <c r="AF5" s="430"/>
      <c r="AG5" s="472" t="s">
        <v>18</v>
      </c>
      <c r="AH5" s="472" t="s">
        <v>19</v>
      </c>
      <c r="AI5" s="472">
        <v>3</v>
      </c>
      <c r="AJ5" s="472">
        <v>3</v>
      </c>
      <c r="AK5" s="473">
        <v>0.5</v>
      </c>
      <c r="AL5" s="473">
        <v>0.5</v>
      </c>
      <c r="AM5" s="512"/>
    </row>
    <row r="6" spans="1:51" ht="13" customHeight="1" x14ac:dyDescent="0.15">
      <c r="A6"/>
      <c r="B6" s="545">
        <v>44574</v>
      </c>
      <c r="C6" s="510" t="s">
        <v>13</v>
      </c>
      <c r="D6" s="508" t="s">
        <v>912</v>
      </c>
      <c r="E6" s="511">
        <v>44574</v>
      </c>
      <c r="F6" s="512" t="s">
        <v>888</v>
      </c>
      <c r="G6" s="508" t="s">
        <v>1172</v>
      </c>
      <c r="H6" s="514">
        <v>84.5</v>
      </c>
      <c r="I6" s="513" t="s">
        <v>405</v>
      </c>
      <c r="J6" s="535">
        <v>3000</v>
      </c>
      <c r="K6" s="535">
        <v>6000</v>
      </c>
      <c r="L6" s="535">
        <v>9000</v>
      </c>
      <c r="M6" s="535">
        <v>15000</v>
      </c>
      <c r="N6" s="508"/>
      <c r="O6" s="514">
        <v>3.1545454545454543</v>
      </c>
      <c r="P6" s="514">
        <v>2.709090909090909</v>
      </c>
      <c r="Q6" s="514">
        <v>2.2181818181818178</v>
      </c>
      <c r="R6" s="514">
        <v>1.918181818181818</v>
      </c>
      <c r="S6" s="514">
        <v>1.8727272727272726</v>
      </c>
      <c r="T6" s="534"/>
      <c r="U6" s="514">
        <v>3.0545454545454542</v>
      </c>
      <c r="V6" s="514">
        <v>2.5999999999999996</v>
      </c>
      <c r="W6" s="514">
        <v>2.1636363636363636</v>
      </c>
      <c r="X6" s="514">
        <v>1.8545454545454545</v>
      </c>
      <c r="Y6" s="514">
        <v>1.8363636363636362</v>
      </c>
      <c r="Z6" s="534"/>
      <c r="AA6" s="534"/>
      <c r="AB6" s="534"/>
      <c r="AC6" s="534"/>
      <c r="AD6" s="534"/>
      <c r="AE6" s="534"/>
      <c r="AF6" s="534"/>
      <c r="AG6" s="516" t="s">
        <v>406</v>
      </c>
      <c r="AH6" s="516" t="s">
        <v>407</v>
      </c>
      <c r="AI6" s="516">
        <v>3</v>
      </c>
      <c r="AJ6" s="516">
        <v>3</v>
      </c>
      <c r="AK6" s="517">
        <v>0.5</v>
      </c>
      <c r="AL6" s="517">
        <v>0.5</v>
      </c>
      <c r="AM6" s="512"/>
      <c r="AN6"/>
      <c r="AO6"/>
      <c r="AP6"/>
      <c r="AQ6"/>
      <c r="AR6"/>
      <c r="AS6"/>
      <c r="AT6"/>
      <c r="AU6"/>
      <c r="AV6"/>
      <c r="AW6"/>
      <c r="AX6"/>
      <c r="AY6"/>
    </row>
    <row r="7" spans="1:51" ht="13" customHeight="1" x14ac:dyDescent="0.15">
      <c r="A7"/>
      <c r="B7" s="544">
        <v>44586</v>
      </c>
      <c r="C7" s="469" t="s">
        <v>13</v>
      </c>
      <c r="D7" s="430" t="s">
        <v>912</v>
      </c>
      <c r="E7" s="351">
        <v>44562</v>
      </c>
      <c r="F7" s="512" t="s">
        <v>923</v>
      </c>
      <c r="G7" s="508" t="s">
        <v>16</v>
      </c>
      <c r="H7" s="514">
        <v>72.999999999999986</v>
      </c>
      <c r="I7" s="513" t="s">
        <v>913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2.4363636363636365</v>
      </c>
      <c r="P7" s="514">
        <v>2.209090909090909</v>
      </c>
      <c r="Q7" s="514">
        <v>1.8636363636363633</v>
      </c>
      <c r="R7" s="514">
        <v>1.7545454545454544</v>
      </c>
      <c r="S7" s="514">
        <v>1.718181818181818</v>
      </c>
      <c r="T7" s="361"/>
      <c r="U7" s="514">
        <v>2.3272727272727272</v>
      </c>
      <c r="V7" s="514">
        <v>2.1</v>
      </c>
      <c r="W7" s="514">
        <v>1.7636363636363634</v>
      </c>
      <c r="X7" s="514">
        <v>1.7272727272727271</v>
      </c>
      <c r="Y7" s="514">
        <v>1.6909090909090909</v>
      </c>
      <c r="Z7" s="508"/>
      <c r="AA7" s="508"/>
      <c r="AB7" s="515"/>
      <c r="AC7" s="515"/>
      <c r="AD7" s="515"/>
      <c r="AE7" s="515"/>
      <c r="AF7" s="508"/>
      <c r="AG7" s="516" t="s">
        <v>18</v>
      </c>
      <c r="AH7" s="516" t="s">
        <v>19</v>
      </c>
      <c r="AI7" s="516">
        <v>3</v>
      </c>
      <c r="AJ7" s="516">
        <v>3</v>
      </c>
      <c r="AK7" s="517">
        <v>0.5</v>
      </c>
      <c r="AL7" s="517">
        <v>0.5</v>
      </c>
      <c r="AM7" s="512"/>
    </row>
    <row r="8" spans="1:51" ht="13" customHeight="1" x14ac:dyDescent="0.2">
      <c r="A8"/>
      <c r="B8" s="544">
        <v>44586</v>
      </c>
      <c r="C8" s="469" t="s">
        <v>13</v>
      </c>
      <c r="D8" s="430" t="s">
        <v>912</v>
      </c>
      <c r="E8" s="351">
        <v>44562</v>
      </c>
      <c r="F8" s="508" t="s">
        <v>889</v>
      </c>
      <c r="G8" s="508" t="s">
        <v>1172</v>
      </c>
      <c r="H8" s="514">
        <v>85.636363636363626</v>
      </c>
      <c r="I8" s="513" t="s">
        <v>405</v>
      </c>
      <c r="J8" s="535">
        <v>3000</v>
      </c>
      <c r="K8" s="535">
        <v>6000</v>
      </c>
      <c r="L8" s="535">
        <v>9000</v>
      </c>
      <c r="M8" s="535">
        <v>15000</v>
      </c>
      <c r="N8" s="508"/>
      <c r="O8" s="514">
        <v>2.9909090909090907</v>
      </c>
      <c r="P8" s="514">
        <v>2.7272727272727271</v>
      </c>
      <c r="Q8" s="514">
        <v>2.418181818181818</v>
      </c>
      <c r="R8" s="514">
        <v>2.2454545454545456</v>
      </c>
      <c r="S8" s="514">
        <v>2.209090909090909</v>
      </c>
      <c r="T8" s="534"/>
      <c r="U8" s="514">
        <v>2.7818181818181817</v>
      </c>
      <c r="V8" s="514">
        <v>2.5636363636363635</v>
      </c>
      <c r="W8" s="514">
        <v>2.2909090909090906</v>
      </c>
      <c r="X8" s="514">
        <v>2.1454545454545451</v>
      </c>
      <c r="Y8" s="514">
        <v>2.1181818181818182</v>
      </c>
      <c r="Z8" s="534"/>
      <c r="AA8" s="534"/>
      <c r="AB8" s="534"/>
      <c r="AC8" s="534"/>
      <c r="AD8" s="534"/>
      <c r="AE8" s="534"/>
      <c r="AF8" s="534"/>
      <c r="AG8" s="516" t="s">
        <v>406</v>
      </c>
      <c r="AH8" s="516" t="s">
        <v>407</v>
      </c>
      <c r="AI8" s="516">
        <v>3</v>
      </c>
      <c r="AJ8" s="516">
        <v>3</v>
      </c>
      <c r="AK8" s="536">
        <v>0.5</v>
      </c>
      <c r="AL8" s="536">
        <v>0.5</v>
      </c>
      <c r="AM8" s="512"/>
      <c r="AN8"/>
      <c r="AO8"/>
      <c r="AP8"/>
      <c r="AQ8"/>
    </row>
    <row r="9" spans="1:51" ht="13" customHeight="1" x14ac:dyDescent="0.2">
      <c r="A9"/>
      <c r="B9" s="544">
        <v>44586</v>
      </c>
      <c r="C9" s="469" t="s">
        <v>13</v>
      </c>
      <c r="D9" s="430" t="s">
        <v>912</v>
      </c>
      <c r="E9" s="351">
        <v>44562</v>
      </c>
      <c r="F9" s="512" t="s">
        <v>890</v>
      </c>
      <c r="G9" s="508" t="s">
        <v>1172</v>
      </c>
      <c r="H9" s="514">
        <v>80.290909090909082</v>
      </c>
      <c r="I9" s="513" t="s">
        <v>405</v>
      </c>
      <c r="J9" s="518">
        <v>6000</v>
      </c>
      <c r="K9" s="518">
        <v>6000</v>
      </c>
      <c r="L9" s="518">
        <v>6000</v>
      </c>
      <c r="M9" s="518">
        <v>6000</v>
      </c>
      <c r="N9" s="518"/>
      <c r="O9" s="514">
        <v>2.8636363636363633</v>
      </c>
      <c r="P9" s="514">
        <v>0</v>
      </c>
      <c r="Q9" s="514">
        <v>0</v>
      </c>
      <c r="R9" s="514">
        <v>0</v>
      </c>
      <c r="S9" s="514">
        <v>1.8999999999999997</v>
      </c>
      <c r="T9" s="534"/>
      <c r="U9" s="514">
        <v>2.8636363636363633</v>
      </c>
      <c r="V9" s="514">
        <v>0</v>
      </c>
      <c r="W9" s="514">
        <v>0</v>
      </c>
      <c r="X9" s="514">
        <v>0</v>
      </c>
      <c r="Y9" s="514">
        <v>1.8999999999999997</v>
      </c>
      <c r="Z9" s="534"/>
      <c r="AA9" s="534"/>
      <c r="AB9" s="534"/>
      <c r="AC9" s="534"/>
      <c r="AD9" s="534"/>
      <c r="AE9" s="534"/>
      <c r="AF9" s="534"/>
      <c r="AG9" s="516" t="s">
        <v>1008</v>
      </c>
      <c r="AH9" s="516"/>
      <c r="AI9" s="516">
        <v>3</v>
      </c>
      <c r="AJ9" s="516">
        <v>3</v>
      </c>
      <c r="AK9" s="536">
        <v>0.5</v>
      </c>
      <c r="AL9" s="536">
        <v>0.5</v>
      </c>
      <c r="AM9" s="512"/>
      <c r="AN9"/>
      <c r="AO9"/>
      <c r="AP9"/>
      <c r="AQ9"/>
    </row>
    <row r="10" spans="1:51" ht="13" customHeight="1" x14ac:dyDescent="0.15">
      <c r="A10"/>
      <c r="B10" s="544">
        <v>44586</v>
      </c>
      <c r="C10" s="469" t="s">
        <v>13</v>
      </c>
      <c r="D10" s="430" t="s">
        <v>912</v>
      </c>
      <c r="E10" s="351">
        <v>44562</v>
      </c>
      <c r="F10" s="512" t="s">
        <v>925</v>
      </c>
      <c r="G10" s="508" t="s">
        <v>16</v>
      </c>
      <c r="H10" s="514">
        <v>72.8</v>
      </c>
      <c r="I10" s="513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514">
        <v>2.6818181818181817</v>
      </c>
      <c r="P10" s="514">
        <v>2.5090909090909088</v>
      </c>
      <c r="Q10" s="514">
        <v>2.2181818181818178</v>
      </c>
      <c r="R10" s="514">
        <v>2.1181818181818182</v>
      </c>
      <c r="S10" s="514">
        <v>2.0181818181818181</v>
      </c>
      <c r="T10" s="361"/>
      <c r="U10" s="514">
        <v>2.5545454545454542</v>
      </c>
      <c r="V10" s="514">
        <v>2.3545454545454541</v>
      </c>
      <c r="W10" s="514">
        <v>2.1181818181818182</v>
      </c>
      <c r="X10" s="514">
        <v>2.0181818181818181</v>
      </c>
      <c r="Y10" s="514">
        <v>1.9636363636363636</v>
      </c>
      <c r="Z10" s="508"/>
      <c r="AA10" s="508"/>
      <c r="AB10" s="515"/>
      <c r="AC10" s="515"/>
      <c r="AD10" s="515"/>
      <c r="AE10" s="515"/>
      <c r="AF10" s="508"/>
      <c r="AG10" s="516" t="s">
        <v>18</v>
      </c>
      <c r="AH10" s="516" t="s">
        <v>19</v>
      </c>
      <c r="AI10" s="516">
        <v>3</v>
      </c>
      <c r="AJ10" s="516">
        <v>3</v>
      </c>
      <c r="AK10" s="517">
        <v>0.5</v>
      </c>
      <c r="AL10" s="517">
        <v>0.5</v>
      </c>
      <c r="AM10" s="512"/>
    </row>
    <row r="11" spans="1:51" ht="13" customHeight="1" x14ac:dyDescent="0.2">
      <c r="A11"/>
      <c r="B11" s="544">
        <v>44586</v>
      </c>
      <c r="C11" s="469" t="s">
        <v>13</v>
      </c>
      <c r="D11" s="430" t="s">
        <v>912</v>
      </c>
      <c r="E11" s="351">
        <v>44562</v>
      </c>
      <c r="F11" s="512" t="s">
        <v>404</v>
      </c>
      <c r="G11" s="508" t="s">
        <v>1172</v>
      </c>
      <c r="H11" s="514">
        <v>76.099999999999994</v>
      </c>
      <c r="I11" s="513" t="s">
        <v>913</v>
      </c>
      <c r="J11" s="508">
        <v>3000</v>
      </c>
      <c r="K11" s="471">
        <v>6000</v>
      </c>
      <c r="L11" s="471">
        <v>9000</v>
      </c>
      <c r="M11" s="471">
        <v>15000</v>
      </c>
      <c r="N11" s="508"/>
      <c r="O11" s="195">
        <v>3.418181818181818</v>
      </c>
      <c r="P11" s="195">
        <v>3.0545454545454542</v>
      </c>
      <c r="Q11" s="195">
        <v>2.6181818181818177</v>
      </c>
      <c r="R11" s="195">
        <v>2.3787878787878789</v>
      </c>
      <c r="S11" s="195">
        <v>2.3181818181818179</v>
      </c>
      <c r="T11" s="534"/>
      <c r="U11" s="514">
        <v>3.2545454545454544</v>
      </c>
      <c r="V11" s="514">
        <v>2.9272727272727272</v>
      </c>
      <c r="W11" s="514">
        <v>2.5636363636363635</v>
      </c>
      <c r="X11" s="514">
        <v>2.336363636363636</v>
      </c>
      <c r="Y11" s="514">
        <v>2.2999999999999998</v>
      </c>
      <c r="Z11" s="534"/>
      <c r="AA11" s="514">
        <v>3.3818181818181818</v>
      </c>
      <c r="AB11" s="514">
        <v>3.0181818181818176</v>
      </c>
      <c r="AC11" s="514">
        <v>2.5999999999999996</v>
      </c>
      <c r="AD11" s="514">
        <v>2.3727272727272726</v>
      </c>
      <c r="AE11" s="514">
        <v>2.3181818181818179</v>
      </c>
      <c r="AF11" s="534"/>
      <c r="AG11" s="516" t="s">
        <v>406</v>
      </c>
      <c r="AH11" s="516" t="s">
        <v>407</v>
      </c>
      <c r="AI11" s="516">
        <v>3</v>
      </c>
      <c r="AJ11" s="516">
        <v>3</v>
      </c>
      <c r="AK11" s="536">
        <v>0.5</v>
      </c>
      <c r="AL11" s="536">
        <v>0.5</v>
      </c>
      <c r="AM11" s="512"/>
      <c r="AN11"/>
      <c r="AO11"/>
      <c r="AP11"/>
    </row>
    <row r="12" spans="1:51" ht="13" customHeight="1" x14ac:dyDescent="0.15">
      <c r="A12"/>
      <c r="B12" s="544">
        <v>44586</v>
      </c>
      <c r="C12" s="469" t="s">
        <v>13</v>
      </c>
      <c r="D12" s="430" t="s">
        <v>912</v>
      </c>
      <c r="E12" s="351">
        <v>44562</v>
      </c>
      <c r="F12" s="512" t="s">
        <v>2</v>
      </c>
      <c r="G12" s="508" t="s">
        <v>16</v>
      </c>
      <c r="H12" s="514">
        <v>89.999999999999986</v>
      </c>
      <c r="I12" s="513" t="s">
        <v>405</v>
      </c>
      <c r="J12" s="430">
        <v>6000</v>
      </c>
      <c r="K12" s="430">
        <v>6000</v>
      </c>
      <c r="L12" s="430">
        <v>6000</v>
      </c>
      <c r="M12" s="430">
        <v>6000</v>
      </c>
      <c r="N12" s="430"/>
      <c r="O12" s="514">
        <v>2.5999999999999996</v>
      </c>
      <c r="P12" s="514">
        <v>0</v>
      </c>
      <c r="Q12" s="514">
        <v>0</v>
      </c>
      <c r="R12" s="514">
        <v>0</v>
      </c>
      <c r="S12" s="514">
        <v>2.2999999999999998</v>
      </c>
      <c r="T12" s="361"/>
      <c r="U12" s="514">
        <v>2.5999999999999996</v>
      </c>
      <c r="V12" s="514">
        <v>0</v>
      </c>
      <c r="W12" s="514">
        <v>0</v>
      </c>
      <c r="X12" s="514">
        <v>0</v>
      </c>
      <c r="Y12" s="514">
        <v>2.2999999999999998</v>
      </c>
      <c r="Z12" s="508"/>
      <c r="AA12" s="508"/>
      <c r="AB12" s="515"/>
      <c r="AC12" s="515"/>
      <c r="AD12" s="515"/>
      <c r="AE12" s="515"/>
      <c r="AF12" s="508"/>
      <c r="AG12" s="516" t="s">
        <v>18</v>
      </c>
      <c r="AH12" s="516" t="s">
        <v>19</v>
      </c>
      <c r="AI12" s="516">
        <v>3</v>
      </c>
      <c r="AJ12" s="516">
        <v>3</v>
      </c>
      <c r="AK12" s="517">
        <v>0.5</v>
      </c>
      <c r="AL12" s="517">
        <v>0.5</v>
      </c>
      <c r="AM12" s="512"/>
    </row>
    <row r="13" spans="1:51" ht="13" customHeight="1" x14ac:dyDescent="0.15">
      <c r="A13"/>
      <c r="B13" s="544">
        <v>44586</v>
      </c>
      <c r="C13" s="469" t="s">
        <v>13</v>
      </c>
      <c r="D13" s="430" t="s">
        <v>912</v>
      </c>
      <c r="E13" s="351">
        <v>44562</v>
      </c>
      <c r="F13" s="508" t="s">
        <v>4</v>
      </c>
      <c r="G13" s="508" t="s">
        <v>16</v>
      </c>
      <c r="H13" s="514">
        <v>77.75454545454545</v>
      </c>
      <c r="I13" s="513"/>
      <c r="J13" s="508"/>
      <c r="K13" s="508"/>
      <c r="L13" s="508"/>
      <c r="M13" s="508"/>
      <c r="N13" s="508"/>
      <c r="O13" s="514">
        <v>1.9727272727272724</v>
      </c>
      <c r="P13" s="514">
        <v>0</v>
      </c>
      <c r="Q13" s="514">
        <v>0</v>
      </c>
      <c r="R13" s="514">
        <v>0</v>
      </c>
      <c r="S13" s="514">
        <v>0</v>
      </c>
      <c r="T13" s="361"/>
      <c r="U13" s="514">
        <v>1.7909090909090908</v>
      </c>
      <c r="V13" s="514">
        <v>0</v>
      </c>
      <c r="W13" s="514">
        <v>0</v>
      </c>
      <c r="X13" s="514">
        <v>0</v>
      </c>
      <c r="Y13" s="514">
        <v>0</v>
      </c>
      <c r="Z13" s="355"/>
      <c r="AA13" s="355"/>
      <c r="AB13" s="515"/>
      <c r="AC13" s="515"/>
      <c r="AD13" s="515"/>
      <c r="AE13" s="515"/>
      <c r="AF13" s="508"/>
      <c r="AG13" s="516" t="s">
        <v>18</v>
      </c>
      <c r="AH13" s="516" t="s">
        <v>19</v>
      </c>
      <c r="AI13" s="516">
        <v>3</v>
      </c>
      <c r="AJ13" s="516">
        <v>3</v>
      </c>
      <c r="AK13" s="517">
        <v>0.5</v>
      </c>
      <c r="AL13" s="517">
        <v>0.5</v>
      </c>
      <c r="AM13" s="512"/>
    </row>
    <row r="14" spans="1:51" ht="13" customHeight="1" x14ac:dyDescent="0.15">
      <c r="A14"/>
      <c r="B14" s="544">
        <v>44586</v>
      </c>
      <c r="C14" s="469" t="s">
        <v>13</v>
      </c>
      <c r="D14" s="430" t="s">
        <v>912</v>
      </c>
      <c r="E14" s="351">
        <v>44562</v>
      </c>
      <c r="F14" s="430" t="s">
        <v>1028</v>
      </c>
      <c r="G14" s="508" t="s">
        <v>16</v>
      </c>
      <c r="H14" s="514">
        <v>79</v>
      </c>
      <c r="I14" s="470" t="s">
        <v>405</v>
      </c>
      <c r="J14" s="508">
        <v>3000</v>
      </c>
      <c r="K14" s="508">
        <v>6000</v>
      </c>
      <c r="L14" s="508">
        <v>6000</v>
      </c>
      <c r="M14" s="508">
        <v>6000</v>
      </c>
      <c r="N14" s="508"/>
      <c r="O14" s="514">
        <v>2.8818181818181814</v>
      </c>
      <c r="P14" s="514">
        <v>2.4909090909090907</v>
      </c>
      <c r="Q14" s="514">
        <v>0</v>
      </c>
      <c r="R14" s="514">
        <v>0</v>
      </c>
      <c r="S14" s="514">
        <v>2.0818181818181816</v>
      </c>
      <c r="T14" s="361"/>
      <c r="U14" s="514">
        <v>2.8818181818181814</v>
      </c>
      <c r="V14" s="514">
        <v>2.4909090909090907</v>
      </c>
      <c r="W14" s="514">
        <v>0</v>
      </c>
      <c r="X14" s="514">
        <v>0</v>
      </c>
      <c r="Y14" s="514">
        <v>2.0818181818181816</v>
      </c>
      <c r="Z14" s="355"/>
      <c r="AA14" s="355"/>
      <c r="AB14" s="515"/>
      <c r="AC14" s="515"/>
      <c r="AD14" s="515"/>
      <c r="AE14" s="515"/>
      <c r="AF14" s="508"/>
      <c r="AG14" s="472" t="s">
        <v>1008</v>
      </c>
      <c r="AH14" s="516"/>
      <c r="AI14" s="516">
        <v>3</v>
      </c>
      <c r="AJ14" s="516">
        <v>3</v>
      </c>
      <c r="AK14" s="517">
        <v>0.5</v>
      </c>
      <c r="AL14" s="517">
        <v>0.5</v>
      </c>
      <c r="AM14" s="512"/>
    </row>
    <row r="15" spans="1:51" ht="13" customHeight="1" x14ac:dyDescent="0.15">
      <c r="A15"/>
      <c r="B15" s="544">
        <v>44586</v>
      </c>
      <c r="C15" s="469" t="s">
        <v>13</v>
      </c>
      <c r="D15" s="430" t="s">
        <v>912</v>
      </c>
      <c r="E15" s="351">
        <v>44562</v>
      </c>
      <c r="F15" s="430" t="s">
        <v>1207</v>
      </c>
      <c r="G15" s="508" t="s">
        <v>16</v>
      </c>
      <c r="H15" s="514">
        <v>84</v>
      </c>
      <c r="I15" s="470" t="s">
        <v>405</v>
      </c>
      <c r="J15" s="535">
        <v>3000</v>
      </c>
      <c r="K15" s="535">
        <v>6000</v>
      </c>
      <c r="L15" s="535">
        <v>9000</v>
      </c>
      <c r="M15" s="535">
        <v>15000</v>
      </c>
      <c r="N15" s="508"/>
      <c r="O15" s="514">
        <v>2.7454545454545451</v>
      </c>
      <c r="P15" s="514">
        <v>2.2727272727272725</v>
      </c>
      <c r="Q15" s="514">
        <v>1.9090909090909089</v>
      </c>
      <c r="R15" s="514">
        <v>1.718181818181818</v>
      </c>
      <c r="S15" s="514">
        <v>1.6454545454545453</v>
      </c>
      <c r="T15" s="361"/>
      <c r="U15" s="514">
        <v>2.6363636363636362</v>
      </c>
      <c r="V15" s="514">
        <v>2.2727272727272725</v>
      </c>
      <c r="W15" s="514">
        <v>1.9090909090909089</v>
      </c>
      <c r="X15" s="514">
        <v>1.6363636363636362</v>
      </c>
      <c r="Y15" s="514">
        <v>1.5454545454545452</v>
      </c>
      <c r="Z15" s="355"/>
      <c r="AA15" s="355"/>
      <c r="AB15" s="515"/>
      <c r="AC15" s="515"/>
      <c r="AD15" s="515"/>
      <c r="AE15" s="515"/>
      <c r="AF15" s="508"/>
      <c r="AG15" s="472" t="s">
        <v>1008</v>
      </c>
      <c r="AH15" s="516"/>
      <c r="AI15" s="516">
        <v>3</v>
      </c>
      <c r="AJ15" s="516">
        <v>3</v>
      </c>
      <c r="AK15" s="517">
        <v>0.5</v>
      </c>
      <c r="AL15" s="517">
        <v>0.5</v>
      </c>
      <c r="AM15" s="512"/>
    </row>
    <row r="16" spans="1:51" ht="13" customHeight="1" x14ac:dyDescent="0.2">
      <c r="A16"/>
      <c r="B16" s="544">
        <v>44586</v>
      </c>
      <c r="C16" s="510" t="s">
        <v>403</v>
      </c>
      <c r="D16" s="430" t="s">
        <v>930</v>
      </c>
      <c r="E16" s="511">
        <v>44562</v>
      </c>
      <c r="F16" s="512" t="s">
        <v>872</v>
      </c>
      <c r="G16" s="508" t="s">
        <v>1172</v>
      </c>
      <c r="H16" s="514">
        <v>84</v>
      </c>
      <c r="I16" s="513" t="s">
        <v>405</v>
      </c>
      <c r="J16" s="535">
        <v>3000</v>
      </c>
      <c r="K16" s="535">
        <v>6000</v>
      </c>
      <c r="L16" s="535">
        <v>9000</v>
      </c>
      <c r="M16" s="535">
        <v>15000</v>
      </c>
      <c r="N16" s="508"/>
      <c r="O16" s="514">
        <v>3.0272727272727269</v>
      </c>
      <c r="P16" s="514">
        <v>2.6818181818181817</v>
      </c>
      <c r="Q16" s="514">
        <v>2.1545454545454543</v>
      </c>
      <c r="R16" s="514">
        <v>1.7727272727272725</v>
      </c>
      <c r="S16" s="514">
        <v>1.718181818181818</v>
      </c>
      <c r="T16" s="534"/>
      <c r="U16" s="514">
        <v>2.9090909090909092</v>
      </c>
      <c r="V16" s="514">
        <v>2.5363636363636362</v>
      </c>
      <c r="W16" s="514">
        <v>2.0818181818181816</v>
      </c>
      <c r="X16" s="514">
        <v>1.7636363636363634</v>
      </c>
      <c r="Y16" s="514">
        <v>1.5363636363636362</v>
      </c>
      <c r="Z16" s="534"/>
      <c r="AA16" s="534"/>
      <c r="AB16" s="534"/>
      <c r="AC16" s="534"/>
      <c r="AD16" s="534"/>
      <c r="AE16" s="534"/>
      <c r="AF16" s="534"/>
      <c r="AG16" s="516" t="s">
        <v>406</v>
      </c>
      <c r="AH16" s="516" t="s">
        <v>407</v>
      </c>
      <c r="AI16" s="516">
        <v>3</v>
      </c>
      <c r="AJ16" s="516">
        <v>3</v>
      </c>
      <c r="AK16" s="536">
        <v>0.5</v>
      </c>
      <c r="AL16" s="536">
        <v>0.5</v>
      </c>
      <c r="AM16" s="512"/>
      <c r="AN16"/>
      <c r="AO16"/>
      <c r="AP16"/>
      <c r="AQ16"/>
      <c r="AR16"/>
      <c r="AS16"/>
      <c r="AT16"/>
    </row>
    <row r="17" spans="1:44" ht="13" customHeight="1" x14ac:dyDescent="0.15">
      <c r="A17"/>
      <c r="B17" s="544">
        <v>44587</v>
      </c>
      <c r="C17" s="510" t="s">
        <v>13</v>
      </c>
      <c r="D17" s="430" t="s">
        <v>930</v>
      </c>
      <c r="E17" s="511">
        <v>44522</v>
      </c>
      <c r="F17" s="512" t="s">
        <v>20</v>
      </c>
      <c r="G17" s="508" t="s">
        <v>16</v>
      </c>
      <c r="H17" s="514">
        <v>69</v>
      </c>
      <c r="I17" s="513" t="s">
        <v>913</v>
      </c>
      <c r="J17" s="518">
        <v>3000</v>
      </c>
      <c r="K17" s="518">
        <v>6000</v>
      </c>
      <c r="L17" s="518">
        <v>6000</v>
      </c>
      <c r="M17" s="518">
        <v>6000</v>
      </c>
      <c r="N17" s="508"/>
      <c r="O17" s="514">
        <v>2.5</v>
      </c>
      <c r="P17" s="514">
        <v>2.209090909090909</v>
      </c>
      <c r="Q17" s="514">
        <v>0</v>
      </c>
      <c r="R17" s="514">
        <v>0</v>
      </c>
      <c r="S17" s="514">
        <v>1.7272727272727271</v>
      </c>
      <c r="T17" s="361"/>
      <c r="U17" s="514">
        <v>2.4</v>
      </c>
      <c r="V17" s="514">
        <v>2.1090909090909089</v>
      </c>
      <c r="W17" s="514">
        <v>0</v>
      </c>
      <c r="X17" s="514">
        <v>0</v>
      </c>
      <c r="Y17" s="514">
        <v>1.7272727272727271</v>
      </c>
      <c r="Z17" s="508"/>
      <c r="AA17" s="508"/>
      <c r="AB17" s="515"/>
      <c r="AC17" s="515"/>
      <c r="AD17" s="515"/>
      <c r="AE17" s="515"/>
      <c r="AF17" s="508"/>
      <c r="AG17" s="516" t="s">
        <v>18</v>
      </c>
      <c r="AH17" s="516" t="s">
        <v>19</v>
      </c>
      <c r="AI17" s="516">
        <v>3</v>
      </c>
      <c r="AJ17" s="516">
        <v>3</v>
      </c>
      <c r="AK17" s="517">
        <v>0.5</v>
      </c>
      <c r="AL17" s="517">
        <v>0.5</v>
      </c>
      <c r="AM17" s="512"/>
    </row>
    <row r="18" spans="1:44" ht="13" customHeight="1" x14ac:dyDescent="0.15">
      <c r="A18"/>
      <c r="B18" s="544">
        <v>44586</v>
      </c>
      <c r="C18" s="510" t="s">
        <v>403</v>
      </c>
      <c r="D18" s="430" t="s">
        <v>930</v>
      </c>
      <c r="E18" s="511">
        <v>44562</v>
      </c>
      <c r="F18" s="512" t="s">
        <v>21</v>
      </c>
      <c r="G18" s="508" t="s">
        <v>16</v>
      </c>
      <c r="H18" s="514">
        <v>77.999999999999986</v>
      </c>
      <c r="I18" s="513" t="s">
        <v>913</v>
      </c>
      <c r="J18" s="508">
        <v>3000</v>
      </c>
      <c r="K18" s="508">
        <v>6000</v>
      </c>
      <c r="L18" s="508">
        <v>9000</v>
      </c>
      <c r="M18" s="508">
        <v>15000</v>
      </c>
      <c r="N18" s="508"/>
      <c r="O18" s="514">
        <v>3.0272727272727269</v>
      </c>
      <c r="P18" s="514">
        <v>2.5272727272727269</v>
      </c>
      <c r="Q18" s="514">
        <v>2.0636363636363635</v>
      </c>
      <c r="R18" s="514">
        <v>1.6446280991735533</v>
      </c>
      <c r="S18" s="514">
        <v>1.7363636363636361</v>
      </c>
      <c r="T18" s="361"/>
      <c r="U18" s="514">
        <v>2.7272727272727271</v>
      </c>
      <c r="V18" s="514">
        <v>2.2909090909090906</v>
      </c>
      <c r="W18" s="514">
        <v>1.8909090909090909</v>
      </c>
      <c r="X18" s="514">
        <v>1.6818181818181817</v>
      </c>
      <c r="Y18" s="514">
        <v>1.6272727272727272</v>
      </c>
      <c r="Z18" s="508"/>
      <c r="AA18" s="508"/>
      <c r="AB18" s="515"/>
      <c r="AC18" s="515"/>
      <c r="AD18" s="515"/>
      <c r="AE18" s="515"/>
      <c r="AF18" s="508"/>
      <c r="AG18" s="516" t="s">
        <v>18</v>
      </c>
      <c r="AH18" s="516" t="s">
        <v>19</v>
      </c>
      <c r="AI18" s="516">
        <v>3</v>
      </c>
      <c r="AJ18" s="516">
        <v>3</v>
      </c>
      <c r="AK18" s="517">
        <v>0.5</v>
      </c>
      <c r="AL18" s="517">
        <v>0.5</v>
      </c>
      <c r="AM18" s="512"/>
    </row>
    <row r="19" spans="1:44" ht="13" customHeight="1" x14ac:dyDescent="0.15">
      <c r="A19"/>
      <c r="B19" s="544">
        <v>44586</v>
      </c>
      <c r="C19" s="469" t="s">
        <v>13</v>
      </c>
      <c r="D19" s="430" t="s">
        <v>930</v>
      </c>
      <c r="E19" s="351">
        <v>44562</v>
      </c>
      <c r="F19" s="449" t="s">
        <v>1017</v>
      </c>
      <c r="G19" s="430" t="s">
        <v>16</v>
      </c>
      <c r="H19" s="514">
        <v>56.281818181818174</v>
      </c>
      <c r="I19" s="470" t="s">
        <v>913</v>
      </c>
      <c r="J19" s="471">
        <v>3000</v>
      </c>
      <c r="K19" s="471">
        <v>6000</v>
      </c>
      <c r="L19" s="471">
        <v>9000</v>
      </c>
      <c r="M19" s="471">
        <v>15000</v>
      </c>
      <c r="N19" s="430"/>
      <c r="O19" s="514">
        <v>3.0727272727272723</v>
      </c>
      <c r="P19" s="514">
        <v>2.6454545454545455</v>
      </c>
      <c r="Q19" s="514">
        <v>2.2181818181818178</v>
      </c>
      <c r="R19" s="514">
        <v>2.1818181818181817</v>
      </c>
      <c r="S19" s="514">
        <v>2.127272727272727</v>
      </c>
      <c r="T19" s="361"/>
      <c r="U19" s="514">
        <v>2.8909090909090907</v>
      </c>
      <c r="V19" s="514">
        <v>2.5181818181818181</v>
      </c>
      <c r="W19" s="514">
        <v>2.1545454545454543</v>
      </c>
      <c r="X19" s="514">
        <v>2.1454545454545451</v>
      </c>
      <c r="Y19" s="514">
        <v>2.1</v>
      </c>
      <c r="Z19" s="430"/>
      <c r="AA19" s="430"/>
      <c r="AB19" s="430"/>
      <c r="AC19" s="430"/>
      <c r="AD19" s="430"/>
      <c r="AE19" s="430"/>
      <c r="AF19" s="430"/>
      <c r="AG19" s="472" t="s">
        <v>18</v>
      </c>
      <c r="AH19" s="472" t="s">
        <v>19</v>
      </c>
      <c r="AI19" s="472">
        <v>3</v>
      </c>
      <c r="AJ19" s="472">
        <v>3</v>
      </c>
      <c r="AK19" s="473">
        <v>0.5</v>
      </c>
      <c r="AL19" s="473">
        <v>0.5</v>
      </c>
      <c r="AM19" s="512"/>
    </row>
    <row r="20" spans="1:44" ht="13" customHeight="1" x14ac:dyDescent="0.15">
      <c r="A20"/>
      <c r="B20" s="545">
        <v>44574</v>
      </c>
      <c r="C20" s="510" t="s">
        <v>13</v>
      </c>
      <c r="D20" s="430" t="s">
        <v>930</v>
      </c>
      <c r="E20" s="511">
        <v>44574</v>
      </c>
      <c r="F20" s="512" t="s">
        <v>888</v>
      </c>
      <c r="G20" s="508" t="s">
        <v>1172</v>
      </c>
      <c r="H20" s="514">
        <v>83.499999999999986</v>
      </c>
      <c r="I20" s="513" t="s">
        <v>405</v>
      </c>
      <c r="J20" s="535">
        <v>3000</v>
      </c>
      <c r="K20" s="535">
        <v>6000</v>
      </c>
      <c r="L20" s="535">
        <v>9000</v>
      </c>
      <c r="M20" s="535">
        <v>15000</v>
      </c>
      <c r="N20" s="508"/>
      <c r="O20" s="514">
        <v>3.1999999999999997</v>
      </c>
      <c r="P20" s="514">
        <v>2.6545454545454543</v>
      </c>
      <c r="Q20" s="514">
        <v>2.1818181818181817</v>
      </c>
      <c r="R20" s="514">
        <v>1.9818181818181817</v>
      </c>
      <c r="S20" s="514">
        <v>1.8545454545454545</v>
      </c>
      <c r="T20" s="534"/>
      <c r="U20" s="514">
        <v>2.9999999999999996</v>
      </c>
      <c r="V20" s="514">
        <v>2.5272727272727269</v>
      </c>
      <c r="W20" s="514">
        <v>2.0545454545454542</v>
      </c>
      <c r="X20" s="514">
        <v>1.8999999999999997</v>
      </c>
      <c r="Y20" s="514">
        <v>1.8090909090909089</v>
      </c>
      <c r="Z20" s="534"/>
      <c r="AA20" s="534"/>
      <c r="AB20" s="534"/>
      <c r="AC20" s="534"/>
      <c r="AD20" s="534"/>
      <c r="AE20" s="534"/>
      <c r="AF20" s="534"/>
      <c r="AG20" s="516" t="s">
        <v>406</v>
      </c>
      <c r="AH20" s="516" t="s">
        <v>407</v>
      </c>
      <c r="AI20" s="516">
        <v>3</v>
      </c>
      <c r="AJ20" s="516">
        <v>3</v>
      </c>
      <c r="AK20" s="517">
        <v>0.5</v>
      </c>
      <c r="AL20" s="517">
        <v>0.5</v>
      </c>
      <c r="AM20" s="512"/>
      <c r="AN20"/>
      <c r="AO20"/>
    </row>
    <row r="21" spans="1:44" ht="13" customHeight="1" x14ac:dyDescent="0.15">
      <c r="A21"/>
      <c r="B21" s="544">
        <v>44586</v>
      </c>
      <c r="C21" s="469" t="s">
        <v>13</v>
      </c>
      <c r="D21" s="430" t="s">
        <v>930</v>
      </c>
      <c r="E21" s="351">
        <v>44562</v>
      </c>
      <c r="F21" s="512" t="s">
        <v>923</v>
      </c>
      <c r="G21" s="508" t="s">
        <v>16</v>
      </c>
      <c r="H21" s="514">
        <v>72.999999999999986</v>
      </c>
      <c r="I21" s="513" t="s">
        <v>913</v>
      </c>
      <c r="J21" s="508">
        <v>3000</v>
      </c>
      <c r="K21" s="508">
        <v>6000</v>
      </c>
      <c r="L21" s="508">
        <v>9000</v>
      </c>
      <c r="M21" s="508">
        <v>15000</v>
      </c>
      <c r="N21" s="508"/>
      <c r="O21" s="514">
        <v>2.4363636363636365</v>
      </c>
      <c r="P21" s="514">
        <v>2.209090909090909</v>
      </c>
      <c r="Q21" s="514">
        <v>1.8636363636363633</v>
      </c>
      <c r="R21" s="514">
        <v>1.7545454545454544</v>
      </c>
      <c r="S21" s="514">
        <v>1.718181818181818</v>
      </c>
      <c r="T21" s="361"/>
      <c r="U21" s="514">
        <v>2.3272727272727272</v>
      </c>
      <c r="V21" s="514">
        <v>2.1</v>
      </c>
      <c r="W21" s="514">
        <v>1.7636363636363634</v>
      </c>
      <c r="X21" s="514">
        <v>1.7272727272727271</v>
      </c>
      <c r="Y21" s="514">
        <v>1.6909090909090909</v>
      </c>
      <c r="Z21" s="508"/>
      <c r="AA21" s="508"/>
      <c r="AB21" s="515"/>
      <c r="AC21" s="515"/>
      <c r="AD21" s="515"/>
      <c r="AE21" s="515"/>
      <c r="AF21" s="508"/>
      <c r="AG21" s="516" t="s">
        <v>18</v>
      </c>
      <c r="AH21" s="516" t="s">
        <v>19</v>
      </c>
      <c r="AI21" s="516">
        <v>3</v>
      </c>
      <c r="AJ21" s="516">
        <v>3</v>
      </c>
      <c r="AK21" s="517">
        <v>0.5</v>
      </c>
      <c r="AL21" s="517">
        <v>0.5</v>
      </c>
      <c r="AM21" s="512"/>
    </row>
    <row r="22" spans="1:44" ht="13" customHeight="1" x14ac:dyDescent="0.2">
      <c r="A22"/>
      <c r="B22" s="544">
        <v>44586</v>
      </c>
      <c r="C22" s="469" t="s">
        <v>13</v>
      </c>
      <c r="D22" s="430" t="s">
        <v>930</v>
      </c>
      <c r="E22" s="351">
        <v>44562</v>
      </c>
      <c r="F22" s="508" t="s">
        <v>889</v>
      </c>
      <c r="G22" s="508" t="s">
        <v>1172</v>
      </c>
      <c r="H22" s="514">
        <v>85.636363636363626</v>
      </c>
      <c r="I22" s="513" t="s">
        <v>405</v>
      </c>
      <c r="J22" s="535">
        <v>3000</v>
      </c>
      <c r="K22" s="535">
        <v>6000</v>
      </c>
      <c r="L22" s="535">
        <v>9000</v>
      </c>
      <c r="M22" s="535">
        <v>15000</v>
      </c>
      <c r="N22" s="508"/>
      <c r="O22" s="514">
        <v>2.9909090909090907</v>
      </c>
      <c r="P22" s="514">
        <v>2.7272727272727271</v>
      </c>
      <c r="Q22" s="514">
        <v>2.418181818181818</v>
      </c>
      <c r="R22" s="514">
        <v>2.2454545454545456</v>
      </c>
      <c r="S22" s="514">
        <v>2.209090909090909</v>
      </c>
      <c r="T22" s="534"/>
      <c r="U22" s="514">
        <v>2.7818181818181817</v>
      </c>
      <c r="V22" s="514">
        <v>2.5636363636363635</v>
      </c>
      <c r="W22" s="514">
        <v>2.2909090909090906</v>
      </c>
      <c r="X22" s="514">
        <v>2.1454545454545451</v>
      </c>
      <c r="Y22" s="514">
        <v>2.1181818181818182</v>
      </c>
      <c r="Z22" s="534"/>
      <c r="AA22" s="534"/>
      <c r="AB22" s="534"/>
      <c r="AC22" s="534"/>
      <c r="AD22" s="534"/>
      <c r="AE22" s="534"/>
      <c r="AF22" s="534"/>
      <c r="AG22" s="516" t="s">
        <v>406</v>
      </c>
      <c r="AH22" s="516" t="s">
        <v>407</v>
      </c>
      <c r="AI22" s="516">
        <v>3</v>
      </c>
      <c r="AJ22" s="516">
        <v>3</v>
      </c>
      <c r="AK22" s="536">
        <v>0.5</v>
      </c>
      <c r="AL22" s="536">
        <v>0.5</v>
      </c>
      <c r="AM22" s="512"/>
      <c r="AN22"/>
      <c r="AO22"/>
      <c r="AP22"/>
      <c r="AQ22"/>
      <c r="AR22"/>
    </row>
    <row r="23" spans="1:44" ht="13" customHeight="1" x14ac:dyDescent="0.2">
      <c r="A23"/>
      <c r="B23" s="544">
        <v>44586</v>
      </c>
      <c r="C23" s="469" t="s">
        <v>13</v>
      </c>
      <c r="D23" s="430" t="s">
        <v>930</v>
      </c>
      <c r="E23" s="351">
        <v>44562</v>
      </c>
      <c r="F23" s="512" t="s">
        <v>890</v>
      </c>
      <c r="G23" s="508" t="s">
        <v>1172</v>
      </c>
      <c r="H23" s="514">
        <v>80.290909090909082</v>
      </c>
      <c r="I23" s="513" t="s">
        <v>405</v>
      </c>
      <c r="J23" s="518">
        <v>6000</v>
      </c>
      <c r="K23" s="518">
        <v>6000</v>
      </c>
      <c r="L23" s="518">
        <v>6000</v>
      </c>
      <c r="M23" s="518">
        <v>6000</v>
      </c>
      <c r="N23" s="518"/>
      <c r="O23" s="514">
        <v>2.8636363636363633</v>
      </c>
      <c r="P23" s="514">
        <v>0</v>
      </c>
      <c r="Q23" s="514">
        <v>0</v>
      </c>
      <c r="R23" s="514">
        <v>0</v>
      </c>
      <c r="S23" s="514">
        <v>1.8999999999999997</v>
      </c>
      <c r="T23" s="534"/>
      <c r="U23" s="514">
        <v>2.8636363636363633</v>
      </c>
      <c r="V23" s="514">
        <v>0</v>
      </c>
      <c r="W23" s="514">
        <v>0</v>
      </c>
      <c r="X23" s="514">
        <v>0</v>
      </c>
      <c r="Y23" s="514">
        <v>1.8999999999999997</v>
      </c>
      <c r="Z23" s="534"/>
      <c r="AA23" s="534"/>
      <c r="AB23" s="534"/>
      <c r="AC23" s="534"/>
      <c r="AD23" s="534"/>
      <c r="AE23" s="534"/>
      <c r="AF23" s="534"/>
      <c r="AG23" s="516" t="s">
        <v>1008</v>
      </c>
      <c r="AH23" s="516"/>
      <c r="AI23" s="516">
        <v>3</v>
      </c>
      <c r="AJ23" s="516">
        <v>3</v>
      </c>
      <c r="AK23" s="536">
        <v>0.5</v>
      </c>
      <c r="AL23" s="536">
        <v>0.5</v>
      </c>
      <c r="AM23" s="512"/>
      <c r="AO23"/>
      <c r="AP23"/>
      <c r="AQ23"/>
      <c r="AR23"/>
    </row>
    <row r="24" spans="1:44" ht="13" customHeight="1" x14ac:dyDescent="0.15">
      <c r="A24"/>
      <c r="B24" s="544">
        <v>44586</v>
      </c>
      <c r="C24" s="469" t="s">
        <v>13</v>
      </c>
      <c r="D24" s="430" t="s">
        <v>930</v>
      </c>
      <c r="E24" s="351">
        <v>44562</v>
      </c>
      <c r="F24" s="512" t="s">
        <v>925</v>
      </c>
      <c r="G24" s="508" t="s">
        <v>16</v>
      </c>
      <c r="H24" s="514">
        <v>72.8</v>
      </c>
      <c r="I24" s="513" t="s">
        <v>913</v>
      </c>
      <c r="J24" s="471">
        <v>3000</v>
      </c>
      <c r="K24" s="471">
        <v>6000</v>
      </c>
      <c r="L24" s="471">
        <v>9000</v>
      </c>
      <c r="M24" s="471">
        <v>15000</v>
      </c>
      <c r="N24" s="430"/>
      <c r="O24" s="514">
        <v>2.6818181818181817</v>
      </c>
      <c r="P24" s="514">
        <v>2.5090909090909088</v>
      </c>
      <c r="Q24" s="514">
        <v>2.2181818181818178</v>
      </c>
      <c r="R24" s="514">
        <v>2.1181818181818182</v>
      </c>
      <c r="S24" s="514">
        <v>2.0181818181818181</v>
      </c>
      <c r="T24" s="361"/>
      <c r="U24" s="514">
        <v>2.5545454545454542</v>
      </c>
      <c r="V24" s="514">
        <v>2.3545454545454541</v>
      </c>
      <c r="W24" s="514">
        <v>2.1181818181818182</v>
      </c>
      <c r="X24" s="514">
        <v>2.0181818181818181</v>
      </c>
      <c r="Y24" s="514">
        <v>1.9636363636363636</v>
      </c>
      <c r="Z24" s="508"/>
      <c r="AA24" s="508"/>
      <c r="AB24" s="515"/>
      <c r="AC24" s="515"/>
      <c r="AD24" s="515"/>
      <c r="AE24" s="515"/>
      <c r="AF24" s="508"/>
      <c r="AG24" s="516" t="s">
        <v>18</v>
      </c>
      <c r="AH24" s="516" t="s">
        <v>19</v>
      </c>
      <c r="AI24" s="516">
        <v>3</v>
      </c>
      <c r="AJ24" s="516">
        <v>3</v>
      </c>
      <c r="AK24" s="517">
        <v>0.5</v>
      </c>
      <c r="AL24" s="517">
        <v>0.5</v>
      </c>
      <c r="AM24" s="512"/>
    </row>
    <row r="25" spans="1:44" ht="13" customHeight="1" x14ac:dyDescent="0.2">
      <c r="A25"/>
      <c r="B25" s="544">
        <v>44586</v>
      </c>
      <c r="C25" s="469" t="s">
        <v>13</v>
      </c>
      <c r="D25" s="430" t="s">
        <v>930</v>
      </c>
      <c r="E25" s="351">
        <v>44562</v>
      </c>
      <c r="F25" s="512" t="s">
        <v>404</v>
      </c>
      <c r="G25" s="508" t="s">
        <v>1172</v>
      </c>
      <c r="H25" s="514">
        <v>76.099999999999994</v>
      </c>
      <c r="I25" s="513" t="s">
        <v>913</v>
      </c>
      <c r="J25" s="508">
        <v>3000</v>
      </c>
      <c r="K25" s="471">
        <v>6000</v>
      </c>
      <c r="L25" s="471">
        <v>9000</v>
      </c>
      <c r="M25" s="471">
        <v>15000</v>
      </c>
      <c r="N25" s="508"/>
      <c r="O25" s="195">
        <v>3.418181818181818</v>
      </c>
      <c r="P25" s="195">
        <v>3.0545454545454542</v>
      </c>
      <c r="Q25" s="195">
        <v>2.6181818181818177</v>
      </c>
      <c r="R25" s="195">
        <v>2.3787878787878789</v>
      </c>
      <c r="S25" s="195">
        <v>2.3181818181818179</v>
      </c>
      <c r="T25" s="534"/>
      <c r="U25" s="514">
        <v>3.2545454545454544</v>
      </c>
      <c r="V25" s="514">
        <v>2.9272727272727272</v>
      </c>
      <c r="W25" s="514">
        <v>2.5636363636363635</v>
      </c>
      <c r="X25" s="514">
        <v>2.336363636363636</v>
      </c>
      <c r="Y25" s="514">
        <v>2.2999999999999998</v>
      </c>
      <c r="Z25" s="534"/>
      <c r="AA25" s="514">
        <v>3.3818181818181818</v>
      </c>
      <c r="AB25" s="514">
        <v>3.0181818181818176</v>
      </c>
      <c r="AC25" s="514">
        <v>2.5999999999999996</v>
      </c>
      <c r="AD25" s="514">
        <v>2.3727272727272726</v>
      </c>
      <c r="AE25" s="514">
        <v>2.3181818181818179</v>
      </c>
      <c r="AF25" s="534"/>
      <c r="AG25" s="516" t="s">
        <v>406</v>
      </c>
      <c r="AH25" s="516" t="s">
        <v>407</v>
      </c>
      <c r="AI25" s="516">
        <v>3</v>
      </c>
      <c r="AJ25" s="516">
        <v>3</v>
      </c>
      <c r="AK25" s="536">
        <v>0.5</v>
      </c>
      <c r="AL25" s="536">
        <v>0.5</v>
      </c>
      <c r="AM25" s="512"/>
    </row>
    <row r="26" spans="1:44" ht="13" customHeight="1" x14ac:dyDescent="0.15">
      <c r="A26"/>
      <c r="B26" s="544">
        <v>44586</v>
      </c>
      <c r="C26" s="469" t="s">
        <v>13</v>
      </c>
      <c r="D26" s="430" t="s">
        <v>930</v>
      </c>
      <c r="E26" s="351">
        <v>44562</v>
      </c>
      <c r="F26" s="512" t="s">
        <v>2</v>
      </c>
      <c r="G26" s="508" t="s">
        <v>16</v>
      </c>
      <c r="H26" s="514">
        <v>89.999999999999986</v>
      </c>
      <c r="I26" s="513" t="s">
        <v>405</v>
      </c>
      <c r="J26" s="430">
        <v>6000</v>
      </c>
      <c r="K26" s="430">
        <v>6000</v>
      </c>
      <c r="L26" s="430">
        <v>6000</v>
      </c>
      <c r="M26" s="430">
        <v>6000</v>
      </c>
      <c r="N26" s="430"/>
      <c r="O26" s="514">
        <v>2.5999999999999996</v>
      </c>
      <c r="P26" s="514">
        <v>0</v>
      </c>
      <c r="Q26" s="514">
        <v>0</v>
      </c>
      <c r="R26" s="514">
        <v>0</v>
      </c>
      <c r="S26" s="514">
        <v>2.2999999999999998</v>
      </c>
      <c r="T26" s="361"/>
      <c r="U26" s="514">
        <v>2.5999999999999996</v>
      </c>
      <c r="V26" s="514">
        <v>0</v>
      </c>
      <c r="W26" s="514">
        <v>0</v>
      </c>
      <c r="X26" s="514">
        <v>0</v>
      </c>
      <c r="Y26" s="514">
        <v>2.2999999999999998</v>
      </c>
      <c r="Z26" s="508"/>
      <c r="AA26" s="508"/>
      <c r="AB26" s="515"/>
      <c r="AC26" s="515"/>
      <c r="AD26" s="515"/>
      <c r="AE26" s="515"/>
      <c r="AF26" s="508"/>
      <c r="AG26" s="516" t="s">
        <v>18</v>
      </c>
      <c r="AH26" s="516" t="s">
        <v>19</v>
      </c>
      <c r="AI26" s="516">
        <v>3</v>
      </c>
      <c r="AJ26" s="516">
        <v>3</v>
      </c>
      <c r="AK26" s="517">
        <v>0.5</v>
      </c>
      <c r="AL26" s="517">
        <v>0.5</v>
      </c>
      <c r="AM26" s="512"/>
    </row>
    <row r="27" spans="1:44" ht="13" customHeight="1" x14ac:dyDescent="0.15">
      <c r="A27"/>
      <c r="B27" s="544">
        <v>44586</v>
      </c>
      <c r="C27" s="469" t="s">
        <v>13</v>
      </c>
      <c r="D27" s="430" t="s">
        <v>930</v>
      </c>
      <c r="E27" s="351">
        <v>44562</v>
      </c>
      <c r="F27" s="508" t="s">
        <v>4</v>
      </c>
      <c r="G27" s="508" t="s">
        <v>16</v>
      </c>
      <c r="H27" s="514">
        <v>77.75454545454545</v>
      </c>
      <c r="I27" s="513"/>
      <c r="J27" s="508"/>
      <c r="K27" s="508"/>
      <c r="L27" s="508"/>
      <c r="M27" s="508"/>
      <c r="N27" s="508"/>
      <c r="O27" s="514">
        <v>1.9727272727272724</v>
      </c>
      <c r="P27" s="514">
        <v>0</v>
      </c>
      <c r="Q27" s="514">
        <v>0</v>
      </c>
      <c r="R27" s="514">
        <v>0</v>
      </c>
      <c r="S27" s="514">
        <v>0</v>
      </c>
      <c r="T27" s="361"/>
      <c r="U27" s="514">
        <v>1.7909090909090908</v>
      </c>
      <c r="V27" s="514">
        <v>0</v>
      </c>
      <c r="W27" s="514">
        <v>0</v>
      </c>
      <c r="X27" s="514">
        <v>0</v>
      </c>
      <c r="Y27" s="514">
        <v>0</v>
      </c>
      <c r="Z27" s="355"/>
      <c r="AA27" s="355"/>
      <c r="AB27" s="515"/>
      <c r="AC27" s="515"/>
      <c r="AD27" s="515"/>
      <c r="AE27" s="515"/>
      <c r="AF27" s="508"/>
      <c r="AG27" s="516" t="s">
        <v>18</v>
      </c>
      <c r="AH27" s="516" t="s">
        <v>19</v>
      </c>
      <c r="AI27" s="516">
        <v>3</v>
      </c>
      <c r="AJ27" s="516">
        <v>3</v>
      </c>
      <c r="AK27" s="517">
        <v>0.5</v>
      </c>
      <c r="AL27" s="517">
        <v>0.5</v>
      </c>
      <c r="AM27" s="512"/>
    </row>
    <row r="28" spans="1:44" ht="13" customHeight="1" x14ac:dyDescent="0.15">
      <c r="A28"/>
      <c r="B28" s="544">
        <v>44586</v>
      </c>
      <c r="C28" s="469" t="s">
        <v>13</v>
      </c>
      <c r="D28" s="430" t="s">
        <v>930</v>
      </c>
      <c r="E28" s="351">
        <v>44562</v>
      </c>
      <c r="F28" s="430" t="s">
        <v>1028</v>
      </c>
      <c r="G28" s="508" t="s">
        <v>16</v>
      </c>
      <c r="H28" s="514">
        <v>79</v>
      </c>
      <c r="I28" s="470" t="s">
        <v>405</v>
      </c>
      <c r="J28" s="508">
        <v>3000</v>
      </c>
      <c r="K28" s="508">
        <v>6000</v>
      </c>
      <c r="L28" s="508">
        <v>6000</v>
      </c>
      <c r="M28" s="508">
        <v>6000</v>
      </c>
      <c r="N28" s="508"/>
      <c r="O28" s="514">
        <v>2.8818181818181814</v>
      </c>
      <c r="P28" s="514">
        <v>2.4909090909090907</v>
      </c>
      <c r="Q28" s="514">
        <v>0</v>
      </c>
      <c r="R28" s="514">
        <v>0</v>
      </c>
      <c r="S28" s="514">
        <v>2.0818181818181816</v>
      </c>
      <c r="T28" s="361"/>
      <c r="U28" s="514">
        <v>2.8818181818181814</v>
      </c>
      <c r="V28" s="514">
        <v>2.4909090909090907</v>
      </c>
      <c r="W28" s="514">
        <v>0</v>
      </c>
      <c r="X28" s="514">
        <v>0</v>
      </c>
      <c r="Y28" s="514">
        <v>2.0818181818181816</v>
      </c>
      <c r="Z28" s="355"/>
      <c r="AA28" s="355"/>
      <c r="AB28" s="515"/>
      <c r="AC28" s="515"/>
      <c r="AD28" s="515"/>
      <c r="AE28" s="515"/>
      <c r="AF28" s="508"/>
      <c r="AG28" s="472" t="s">
        <v>1008</v>
      </c>
      <c r="AH28" s="516"/>
      <c r="AI28" s="516">
        <v>3</v>
      </c>
      <c r="AJ28" s="516">
        <v>3</v>
      </c>
      <c r="AK28" s="517">
        <v>0.5</v>
      </c>
      <c r="AL28" s="517">
        <v>0.5</v>
      </c>
      <c r="AM28" s="512"/>
    </row>
    <row r="29" spans="1:44" ht="13" customHeight="1" x14ac:dyDescent="0.15">
      <c r="A29"/>
      <c r="B29" s="544">
        <v>44586</v>
      </c>
      <c r="C29" s="469" t="s">
        <v>13</v>
      </c>
      <c r="D29" s="430" t="s">
        <v>930</v>
      </c>
      <c r="E29" s="351">
        <v>44562</v>
      </c>
      <c r="F29" s="430" t="s">
        <v>1207</v>
      </c>
      <c r="G29" s="508" t="s">
        <v>16</v>
      </c>
      <c r="H29" s="514">
        <v>84</v>
      </c>
      <c r="I29" s="470" t="s">
        <v>405</v>
      </c>
      <c r="J29" s="535">
        <v>3000</v>
      </c>
      <c r="K29" s="535">
        <v>6000</v>
      </c>
      <c r="L29" s="535">
        <v>9000</v>
      </c>
      <c r="M29" s="535">
        <v>15000</v>
      </c>
      <c r="N29" s="508"/>
      <c r="O29" s="514">
        <v>2.7454545454545451</v>
      </c>
      <c r="P29" s="514">
        <v>2.2727272727272725</v>
      </c>
      <c r="Q29" s="514">
        <v>1.9090909090909089</v>
      </c>
      <c r="R29" s="514">
        <v>1.718181818181818</v>
      </c>
      <c r="S29" s="514">
        <v>1.6454545454545453</v>
      </c>
      <c r="T29" s="361"/>
      <c r="U29" s="514">
        <v>2.6363636363636362</v>
      </c>
      <c r="V29" s="514">
        <v>2.2727272727272725</v>
      </c>
      <c r="W29" s="514">
        <v>1.9090909090909089</v>
      </c>
      <c r="X29" s="514">
        <v>1.6363636363636362</v>
      </c>
      <c r="Y29" s="514">
        <v>1.5454545454545452</v>
      </c>
      <c r="Z29" s="355"/>
      <c r="AA29" s="355"/>
      <c r="AB29" s="515"/>
      <c r="AC29" s="515"/>
      <c r="AD29" s="515"/>
      <c r="AE29" s="515"/>
      <c r="AF29" s="508"/>
      <c r="AG29" s="472" t="s">
        <v>1008</v>
      </c>
      <c r="AH29" s="516"/>
      <c r="AI29" s="516">
        <v>3</v>
      </c>
      <c r="AJ29" s="516">
        <v>3</v>
      </c>
      <c r="AK29" s="517">
        <v>0.5</v>
      </c>
      <c r="AL29" s="517">
        <v>0.5</v>
      </c>
      <c r="AM29" s="512"/>
    </row>
    <row r="30" spans="1:44" ht="13" customHeight="1" x14ac:dyDescent="0.2">
      <c r="A30"/>
      <c r="B30" s="544">
        <v>44586</v>
      </c>
      <c r="C30" s="510" t="s">
        <v>403</v>
      </c>
      <c r="D30" s="430" t="s">
        <v>933</v>
      </c>
      <c r="E30" s="511">
        <v>44562</v>
      </c>
      <c r="F30" s="512" t="s">
        <v>872</v>
      </c>
      <c r="G30" s="508" t="s">
        <v>1172</v>
      </c>
      <c r="H30" s="514">
        <v>86.454545454545439</v>
      </c>
      <c r="I30" s="513" t="s">
        <v>405</v>
      </c>
      <c r="J30" s="541">
        <v>1645</v>
      </c>
      <c r="K30" s="541">
        <v>3000</v>
      </c>
      <c r="L30" s="541">
        <v>3000</v>
      </c>
      <c r="M30" s="541">
        <v>3000</v>
      </c>
      <c r="N30" s="508"/>
      <c r="O30" s="514">
        <v>3.1090909090909089</v>
      </c>
      <c r="P30" s="514">
        <v>2.8727272727272726</v>
      </c>
      <c r="Q30" s="514">
        <v>0</v>
      </c>
      <c r="R30" s="514">
        <v>0</v>
      </c>
      <c r="S30" s="514">
        <v>2.2545454545454544</v>
      </c>
      <c r="T30" s="534"/>
      <c r="U30" s="514">
        <v>3.1090909090909089</v>
      </c>
      <c r="V30" s="514">
        <v>2.8727272727272726</v>
      </c>
      <c r="W30" s="514">
        <v>0</v>
      </c>
      <c r="X30" s="514">
        <v>0</v>
      </c>
      <c r="Y30" s="514">
        <v>2.2545454545454544</v>
      </c>
      <c r="Z30" s="534"/>
      <c r="AA30" s="534"/>
      <c r="AB30" s="534"/>
      <c r="AC30" s="534"/>
      <c r="AD30" s="534"/>
      <c r="AE30" s="534"/>
      <c r="AF30" s="534"/>
      <c r="AG30" s="516" t="s">
        <v>1008</v>
      </c>
      <c r="AH30" s="516"/>
      <c r="AI30" s="516">
        <v>3</v>
      </c>
      <c r="AJ30" s="516">
        <v>3</v>
      </c>
      <c r="AK30" s="536">
        <v>0.5</v>
      </c>
      <c r="AL30" s="536">
        <v>0.5</v>
      </c>
      <c r="AM30" s="512"/>
    </row>
    <row r="31" spans="1:44" ht="13" customHeight="1" x14ac:dyDescent="0.15">
      <c r="A31"/>
      <c r="B31" s="544">
        <v>44587</v>
      </c>
      <c r="C31" s="510" t="s">
        <v>13</v>
      </c>
      <c r="D31" s="430" t="s">
        <v>933</v>
      </c>
      <c r="E31" s="511">
        <v>44522</v>
      </c>
      <c r="F31" s="512" t="s">
        <v>20</v>
      </c>
      <c r="G31" s="508" t="s">
        <v>16</v>
      </c>
      <c r="H31" s="514">
        <v>67</v>
      </c>
      <c r="I31" s="513" t="s">
        <v>913</v>
      </c>
      <c r="J31" s="508">
        <v>1645</v>
      </c>
      <c r="K31" s="508">
        <v>3000</v>
      </c>
      <c r="L31" s="508">
        <v>3000</v>
      </c>
      <c r="M31" s="508">
        <v>3000</v>
      </c>
      <c r="N31" s="508"/>
      <c r="O31" s="514">
        <v>2.4</v>
      </c>
      <c r="P31" s="514">
        <v>2.4</v>
      </c>
      <c r="Q31" s="514">
        <v>0</v>
      </c>
      <c r="R31" s="514">
        <v>0</v>
      </c>
      <c r="S31" s="514">
        <v>2.1181818181818182</v>
      </c>
      <c r="T31" s="361"/>
      <c r="U31" s="514">
        <v>2.4</v>
      </c>
      <c r="V31" s="514">
        <v>2.4</v>
      </c>
      <c r="W31" s="514">
        <v>0</v>
      </c>
      <c r="X31" s="514">
        <v>0</v>
      </c>
      <c r="Y31" s="514">
        <v>2.1181818181818182</v>
      </c>
      <c r="Z31" s="508"/>
      <c r="AA31" s="508"/>
      <c r="AB31" s="515"/>
      <c r="AC31" s="515"/>
      <c r="AD31" s="515"/>
      <c r="AE31" s="515"/>
      <c r="AF31" s="508"/>
      <c r="AG31" s="472" t="s">
        <v>1008</v>
      </c>
      <c r="AH31" s="516"/>
      <c r="AI31" s="516">
        <v>3</v>
      </c>
      <c r="AJ31" s="516">
        <v>3</v>
      </c>
      <c r="AK31" s="517">
        <v>0.5</v>
      </c>
      <c r="AL31" s="517">
        <v>0.5</v>
      </c>
      <c r="AM31" s="512"/>
    </row>
    <row r="32" spans="1:44" customFormat="1" ht="13" customHeight="1" x14ac:dyDescent="0.15">
      <c r="B32" s="544">
        <v>44586</v>
      </c>
      <c r="C32" s="510" t="s">
        <v>403</v>
      </c>
      <c r="D32" s="430" t="s">
        <v>933</v>
      </c>
      <c r="E32" s="511">
        <v>44562</v>
      </c>
      <c r="F32" s="512" t="s">
        <v>21</v>
      </c>
      <c r="G32" s="508" t="s">
        <v>16</v>
      </c>
      <c r="H32" s="514">
        <v>75</v>
      </c>
      <c r="I32" s="513" t="s">
        <v>913</v>
      </c>
      <c r="J32" s="508">
        <v>1645</v>
      </c>
      <c r="K32" s="508">
        <v>3000</v>
      </c>
      <c r="L32" s="508">
        <v>3000</v>
      </c>
      <c r="M32" s="508">
        <v>3000</v>
      </c>
      <c r="N32" s="508"/>
      <c r="O32" s="514">
        <v>3.24</v>
      </c>
      <c r="P32" s="514">
        <v>2.52</v>
      </c>
      <c r="Q32" s="514">
        <v>0</v>
      </c>
      <c r="R32" s="514">
        <v>0</v>
      </c>
      <c r="S32" s="514">
        <v>2.0499999999999998</v>
      </c>
      <c r="T32" s="361"/>
      <c r="U32" s="514">
        <v>3.24</v>
      </c>
      <c r="V32" s="514">
        <v>2.52</v>
      </c>
      <c r="W32" s="514">
        <v>0</v>
      </c>
      <c r="X32" s="514">
        <v>0</v>
      </c>
      <c r="Y32" s="514">
        <v>2.0499999999999998</v>
      </c>
      <c r="Z32" s="508"/>
      <c r="AA32" s="508"/>
      <c r="AB32" s="508"/>
      <c r="AC32" s="508"/>
      <c r="AD32" s="508"/>
      <c r="AE32" s="508"/>
      <c r="AF32" s="508"/>
      <c r="AG32" s="516" t="s">
        <v>23</v>
      </c>
      <c r="AH32" s="516"/>
      <c r="AI32" s="516">
        <v>3</v>
      </c>
      <c r="AJ32" s="516">
        <v>3</v>
      </c>
      <c r="AK32" s="517">
        <v>0.5</v>
      </c>
      <c r="AL32" s="517">
        <v>0.5</v>
      </c>
      <c r="AM32" s="512"/>
      <c r="AN32" s="524"/>
      <c r="AO32" s="525"/>
    </row>
    <row r="33" spans="1:43" ht="13" customHeight="1" x14ac:dyDescent="0.15">
      <c r="A33"/>
      <c r="B33" s="544">
        <v>44586</v>
      </c>
      <c r="C33" s="469" t="s">
        <v>13</v>
      </c>
      <c r="D33" s="430" t="s">
        <v>933</v>
      </c>
      <c r="E33" s="351">
        <v>44562</v>
      </c>
      <c r="F33" s="449" t="s">
        <v>1017</v>
      </c>
      <c r="G33" s="430" t="s">
        <v>16</v>
      </c>
      <c r="H33" s="514">
        <v>59.281818181818174</v>
      </c>
      <c r="I33" s="470" t="s">
        <v>913</v>
      </c>
      <c r="J33" s="471">
        <v>1645</v>
      </c>
      <c r="K33" s="471">
        <v>3000</v>
      </c>
      <c r="L33" s="471">
        <v>3000</v>
      </c>
      <c r="M33" s="471">
        <v>3000</v>
      </c>
      <c r="N33" s="430"/>
      <c r="O33" s="514">
        <v>2.918181818181818</v>
      </c>
      <c r="P33" s="514">
        <v>2.3727272727272726</v>
      </c>
      <c r="Q33" s="514">
        <v>0</v>
      </c>
      <c r="R33" s="514">
        <v>0</v>
      </c>
      <c r="S33" s="514">
        <v>2.0181818181818181</v>
      </c>
      <c r="T33" s="361"/>
      <c r="U33" s="514">
        <v>2.918181818181818</v>
      </c>
      <c r="V33" s="514">
        <v>2.3727272727272726</v>
      </c>
      <c r="W33" s="514">
        <v>0</v>
      </c>
      <c r="X33" s="514">
        <v>0</v>
      </c>
      <c r="Y33" s="514">
        <v>2.0181818181818181</v>
      </c>
      <c r="Z33" s="430"/>
      <c r="AA33" s="430"/>
      <c r="AB33" s="430"/>
      <c r="AC33" s="430"/>
      <c r="AD33" s="430"/>
      <c r="AE33" s="430"/>
      <c r="AF33" s="430"/>
      <c r="AG33" s="472" t="s">
        <v>1008</v>
      </c>
      <c r="AH33" s="516"/>
      <c r="AI33" s="516">
        <v>3</v>
      </c>
      <c r="AJ33" s="516">
        <v>3</v>
      </c>
      <c r="AK33" s="517">
        <v>0.5</v>
      </c>
      <c r="AL33" s="517">
        <v>0.5</v>
      </c>
      <c r="AM33" s="512"/>
    </row>
    <row r="34" spans="1:43" ht="13" customHeight="1" x14ac:dyDescent="0.2">
      <c r="A34"/>
      <c r="B34" s="545">
        <v>44574</v>
      </c>
      <c r="C34" s="510" t="s">
        <v>13</v>
      </c>
      <c r="D34" s="430" t="s">
        <v>933</v>
      </c>
      <c r="E34" s="511">
        <v>44574</v>
      </c>
      <c r="F34" s="512" t="s">
        <v>888</v>
      </c>
      <c r="G34" s="508" t="s">
        <v>1172</v>
      </c>
      <c r="H34" s="514">
        <v>87.5</v>
      </c>
      <c r="I34" s="513" t="s">
        <v>405</v>
      </c>
      <c r="J34" s="541">
        <v>1645</v>
      </c>
      <c r="K34" s="541">
        <v>3000</v>
      </c>
      <c r="L34" s="541">
        <v>3000</v>
      </c>
      <c r="M34" s="541">
        <v>3000</v>
      </c>
      <c r="N34" s="508"/>
      <c r="O34" s="514">
        <v>3.4818181818181815</v>
      </c>
      <c r="P34" s="514">
        <v>2.7181818181818183</v>
      </c>
      <c r="Q34" s="514">
        <v>0</v>
      </c>
      <c r="R34" s="514">
        <v>0</v>
      </c>
      <c r="S34" s="514">
        <v>2.1909090909090909</v>
      </c>
      <c r="T34" s="534"/>
      <c r="U34" s="514">
        <v>3.4818181818181815</v>
      </c>
      <c r="V34" s="514">
        <v>2.7181818181818183</v>
      </c>
      <c r="W34" s="514">
        <v>0</v>
      </c>
      <c r="X34" s="514">
        <v>0</v>
      </c>
      <c r="Y34" s="514">
        <v>2.1909090909090909</v>
      </c>
      <c r="Z34" s="534"/>
      <c r="AA34" s="534"/>
      <c r="AB34" s="534"/>
      <c r="AC34" s="534"/>
      <c r="AD34" s="534"/>
      <c r="AE34" s="534"/>
      <c r="AF34" s="534"/>
      <c r="AG34" s="516" t="s">
        <v>1008</v>
      </c>
      <c r="AH34" s="508"/>
      <c r="AI34" s="516">
        <v>3</v>
      </c>
      <c r="AJ34" s="516">
        <v>3</v>
      </c>
      <c r="AK34" s="536">
        <v>0.5</v>
      </c>
      <c r="AL34" s="536">
        <v>0.5</v>
      </c>
      <c r="AM34" s="512"/>
      <c r="AN34"/>
      <c r="AO34"/>
    </row>
    <row r="35" spans="1:43" ht="13" customHeight="1" x14ac:dyDescent="0.15">
      <c r="A35"/>
      <c r="B35" s="544">
        <v>44586</v>
      </c>
      <c r="C35" s="469" t="s">
        <v>13</v>
      </c>
      <c r="D35" s="430" t="s">
        <v>933</v>
      </c>
      <c r="E35" s="351">
        <v>44562</v>
      </c>
      <c r="F35" s="512" t="s">
        <v>923</v>
      </c>
      <c r="G35" s="508" t="s">
        <v>16</v>
      </c>
      <c r="H35" s="514">
        <v>77.999999999999986</v>
      </c>
      <c r="I35" s="513" t="s">
        <v>913</v>
      </c>
      <c r="J35" s="508">
        <v>1645</v>
      </c>
      <c r="K35" s="508">
        <v>3000</v>
      </c>
      <c r="L35" s="508">
        <v>3000</v>
      </c>
      <c r="M35" s="508">
        <v>3000</v>
      </c>
      <c r="N35" s="508"/>
      <c r="O35" s="514">
        <v>2.7272727272727271</v>
      </c>
      <c r="P35" s="514">
        <v>2.3818181818181818</v>
      </c>
      <c r="Q35" s="514">
        <v>0</v>
      </c>
      <c r="R35" s="514">
        <v>0</v>
      </c>
      <c r="S35" s="514">
        <v>1.9909090909090907</v>
      </c>
      <c r="T35" s="361"/>
      <c r="U35" s="514">
        <v>2.7272727272727271</v>
      </c>
      <c r="V35" s="514">
        <v>2.3818181818181818</v>
      </c>
      <c r="W35" s="514">
        <v>0</v>
      </c>
      <c r="X35" s="514">
        <v>0</v>
      </c>
      <c r="Y35" s="514">
        <v>1.9909090909090907</v>
      </c>
      <c r="Z35" s="508"/>
      <c r="AA35" s="508"/>
      <c r="AB35" s="515"/>
      <c r="AC35" s="515"/>
      <c r="AD35" s="515"/>
      <c r="AE35" s="515"/>
      <c r="AF35" s="508"/>
      <c r="AG35" s="516" t="s">
        <v>23</v>
      </c>
      <c r="AH35" s="516"/>
      <c r="AI35" s="516">
        <v>3</v>
      </c>
      <c r="AJ35" s="516">
        <v>3</v>
      </c>
      <c r="AK35" s="517">
        <v>0.5</v>
      </c>
      <c r="AL35" s="517">
        <v>0.5</v>
      </c>
      <c r="AM35" s="512"/>
    </row>
    <row r="36" spans="1:43" ht="13" customHeight="1" x14ac:dyDescent="0.2">
      <c r="A36"/>
      <c r="B36" s="544">
        <v>44586</v>
      </c>
      <c r="C36" s="469" t="s">
        <v>13</v>
      </c>
      <c r="D36" s="430" t="s">
        <v>933</v>
      </c>
      <c r="E36" s="351">
        <v>44562</v>
      </c>
      <c r="F36" s="508" t="s">
        <v>889</v>
      </c>
      <c r="G36" s="508" t="s">
        <v>1172</v>
      </c>
      <c r="H36" s="514">
        <v>82.081818181818178</v>
      </c>
      <c r="I36" s="513" t="s">
        <v>405</v>
      </c>
      <c r="J36" s="541">
        <v>1645</v>
      </c>
      <c r="K36" s="541">
        <v>3000</v>
      </c>
      <c r="L36" s="541">
        <v>3000</v>
      </c>
      <c r="M36" s="541">
        <v>3000</v>
      </c>
      <c r="N36" s="508"/>
      <c r="O36" s="514">
        <v>3.4727272727272722</v>
      </c>
      <c r="P36" s="514">
        <v>3.0090909090909088</v>
      </c>
      <c r="Q36" s="514">
        <v>0</v>
      </c>
      <c r="R36" s="514">
        <v>0</v>
      </c>
      <c r="S36" s="514">
        <v>2.6636363636363636</v>
      </c>
      <c r="T36" s="534"/>
      <c r="U36" s="514">
        <v>3.1181818181818182</v>
      </c>
      <c r="V36" s="514">
        <v>2.6909090909090905</v>
      </c>
      <c r="W36" s="514">
        <v>0</v>
      </c>
      <c r="X36" s="514">
        <v>0</v>
      </c>
      <c r="Y36" s="514">
        <v>2.3727272727272726</v>
      </c>
      <c r="Z36" s="534"/>
      <c r="AA36" s="534"/>
      <c r="AB36" s="534"/>
      <c r="AC36" s="534"/>
      <c r="AD36" s="534"/>
      <c r="AE36" s="534"/>
      <c r="AF36" s="534"/>
      <c r="AG36" s="516" t="s">
        <v>406</v>
      </c>
      <c r="AH36" s="516" t="s">
        <v>407</v>
      </c>
      <c r="AI36" s="516">
        <v>2</v>
      </c>
      <c r="AJ36" s="516">
        <v>4</v>
      </c>
      <c r="AK36" s="537">
        <v>0.33329999999999999</v>
      </c>
      <c r="AL36" s="537">
        <v>0.66659999999999997</v>
      </c>
      <c r="AM36" s="512"/>
    </row>
    <row r="37" spans="1:43" ht="13" customHeight="1" x14ac:dyDescent="0.2">
      <c r="A37"/>
      <c r="B37" s="544">
        <v>44586</v>
      </c>
      <c r="C37" s="469" t="s">
        <v>13</v>
      </c>
      <c r="D37" s="430" t="s">
        <v>933</v>
      </c>
      <c r="E37" s="351">
        <v>44562</v>
      </c>
      <c r="F37" s="512" t="s">
        <v>890</v>
      </c>
      <c r="G37" s="508" t="s">
        <v>1172</v>
      </c>
      <c r="H37" s="514">
        <v>78.454545454545439</v>
      </c>
      <c r="I37" s="513" t="s">
        <v>405</v>
      </c>
      <c r="J37" s="518">
        <v>6000</v>
      </c>
      <c r="K37" s="518">
        <v>12000</v>
      </c>
      <c r="L37" s="518">
        <v>12000</v>
      </c>
      <c r="M37" s="518">
        <v>12000</v>
      </c>
      <c r="N37" s="508"/>
      <c r="O37" s="514">
        <v>2.6545454545454543</v>
      </c>
      <c r="P37" s="514">
        <v>2.5272727272727269</v>
      </c>
      <c r="Q37" s="514">
        <v>0</v>
      </c>
      <c r="R37" s="514">
        <v>0</v>
      </c>
      <c r="S37" s="514">
        <v>2.1909090909090909</v>
      </c>
      <c r="T37" s="534"/>
      <c r="U37" s="514">
        <v>2.6545454545454543</v>
      </c>
      <c r="V37" s="514">
        <v>2.5272727272727269</v>
      </c>
      <c r="W37" s="514">
        <v>0</v>
      </c>
      <c r="X37" s="514">
        <v>0</v>
      </c>
      <c r="Y37" s="514">
        <v>2.1909090909090909</v>
      </c>
      <c r="Z37" s="534"/>
      <c r="AA37" s="534"/>
      <c r="AB37" s="534"/>
      <c r="AC37" s="534"/>
      <c r="AD37" s="534"/>
      <c r="AE37" s="534"/>
      <c r="AF37" s="534"/>
      <c r="AG37" s="516" t="s">
        <v>1008</v>
      </c>
      <c r="AH37" s="516"/>
      <c r="AI37" s="516">
        <v>3</v>
      </c>
      <c r="AJ37" s="516">
        <v>3</v>
      </c>
      <c r="AK37" s="536">
        <v>0.5</v>
      </c>
      <c r="AL37" s="536">
        <v>0.5</v>
      </c>
      <c r="AM37" s="512"/>
    </row>
    <row r="38" spans="1:43" ht="13" customHeight="1" x14ac:dyDescent="0.15">
      <c r="A38"/>
      <c r="B38" s="544">
        <v>44586</v>
      </c>
      <c r="C38" s="510" t="s">
        <v>13</v>
      </c>
      <c r="D38" s="430" t="s">
        <v>933</v>
      </c>
      <c r="E38" s="351">
        <v>44562</v>
      </c>
      <c r="F38" s="512" t="s">
        <v>925</v>
      </c>
      <c r="G38" s="508" t="s">
        <v>16</v>
      </c>
      <c r="H38" s="514">
        <v>72.8</v>
      </c>
      <c r="I38" s="513" t="s">
        <v>913</v>
      </c>
      <c r="J38" s="518">
        <v>1645</v>
      </c>
      <c r="K38" s="518">
        <v>3000</v>
      </c>
      <c r="L38" s="518">
        <v>3000</v>
      </c>
      <c r="M38" s="518">
        <v>3000</v>
      </c>
      <c r="N38" s="508"/>
      <c r="O38" s="514">
        <v>3.1090909090909089</v>
      </c>
      <c r="P38" s="514">
        <v>2.9272727272727272</v>
      </c>
      <c r="Q38" s="514">
        <v>0</v>
      </c>
      <c r="R38" s="514">
        <v>0</v>
      </c>
      <c r="S38" s="514">
        <v>2.2181818181818178</v>
      </c>
      <c r="T38" s="361"/>
      <c r="U38" s="514">
        <v>3.1090909090909089</v>
      </c>
      <c r="V38" s="514">
        <v>2.9272727272727272</v>
      </c>
      <c r="W38" s="514">
        <v>0</v>
      </c>
      <c r="X38" s="514">
        <v>0</v>
      </c>
      <c r="Y38" s="514">
        <v>2.2181818181818178</v>
      </c>
      <c r="Z38" s="508"/>
      <c r="AA38" s="508"/>
      <c r="AB38" s="515"/>
      <c r="AC38" s="515"/>
      <c r="AD38" s="515"/>
      <c r="AE38" s="515"/>
      <c r="AF38" s="508"/>
      <c r="AG38" s="516" t="s">
        <v>23</v>
      </c>
      <c r="AH38" s="516"/>
      <c r="AI38" s="516">
        <v>3</v>
      </c>
      <c r="AJ38" s="516">
        <v>3</v>
      </c>
      <c r="AK38" s="517">
        <v>0.5</v>
      </c>
      <c r="AL38" s="517">
        <v>0.5</v>
      </c>
      <c r="AM38" s="512"/>
    </row>
    <row r="39" spans="1:43" ht="13" customHeight="1" x14ac:dyDescent="0.2">
      <c r="A39"/>
      <c r="B39" s="544">
        <v>44586</v>
      </c>
      <c r="C39" s="469" t="s">
        <v>13</v>
      </c>
      <c r="D39" s="430" t="s">
        <v>933</v>
      </c>
      <c r="E39" s="351">
        <v>44562</v>
      </c>
      <c r="F39" s="512" t="s">
        <v>404</v>
      </c>
      <c r="G39" s="508" t="s">
        <v>1172</v>
      </c>
      <c r="H39" s="514">
        <v>77.099999999999994</v>
      </c>
      <c r="I39" s="513" t="s">
        <v>405</v>
      </c>
      <c r="J39" s="541">
        <v>1645</v>
      </c>
      <c r="K39" s="541">
        <v>3000</v>
      </c>
      <c r="L39" s="541">
        <v>3000</v>
      </c>
      <c r="M39" s="541">
        <v>3000</v>
      </c>
      <c r="N39" s="508"/>
      <c r="O39" s="514">
        <v>3.5818181818181816</v>
      </c>
      <c r="P39" s="514">
        <v>3.0727272727272723</v>
      </c>
      <c r="Q39" s="514">
        <v>0</v>
      </c>
      <c r="R39" s="514">
        <v>0</v>
      </c>
      <c r="S39" s="514">
        <v>2.6181818181818177</v>
      </c>
      <c r="T39" s="534"/>
      <c r="U39" s="514">
        <v>3.5818181818181816</v>
      </c>
      <c r="V39" s="514">
        <v>3.0727272727272723</v>
      </c>
      <c r="W39" s="514">
        <v>0</v>
      </c>
      <c r="X39" s="514">
        <v>0</v>
      </c>
      <c r="Y39" s="514">
        <v>2.6181818181818177</v>
      </c>
      <c r="Z39" s="534"/>
      <c r="AA39" s="534"/>
      <c r="AB39" s="534"/>
      <c r="AC39" s="534"/>
      <c r="AD39" s="534"/>
      <c r="AE39" s="534"/>
      <c r="AF39" s="534"/>
      <c r="AG39" s="516" t="s">
        <v>1008</v>
      </c>
      <c r="AH39" s="516"/>
      <c r="AI39" s="516">
        <v>3</v>
      </c>
      <c r="AJ39" s="516">
        <v>3</v>
      </c>
      <c r="AK39" s="536">
        <v>0.5</v>
      </c>
      <c r="AL39" s="536">
        <v>0.5</v>
      </c>
      <c r="AM39" s="512"/>
      <c r="AN39"/>
    </row>
    <row r="40" spans="1:43" ht="13" customHeight="1" x14ac:dyDescent="0.15">
      <c r="A40"/>
      <c r="B40" s="544">
        <v>44586</v>
      </c>
      <c r="C40" s="469" t="s">
        <v>13</v>
      </c>
      <c r="D40" s="430" t="s">
        <v>933</v>
      </c>
      <c r="E40" s="351">
        <v>44562</v>
      </c>
      <c r="F40" s="512" t="s">
        <v>2</v>
      </c>
      <c r="G40" s="508" t="s">
        <v>16</v>
      </c>
      <c r="H40" s="514">
        <v>87</v>
      </c>
      <c r="I40" s="513" t="s">
        <v>405</v>
      </c>
      <c r="J40" s="508">
        <v>3000</v>
      </c>
      <c r="K40" s="508">
        <v>3000</v>
      </c>
      <c r="L40" s="508">
        <v>3000</v>
      </c>
      <c r="M40" s="508">
        <v>3000</v>
      </c>
      <c r="N40" s="508"/>
      <c r="O40" s="514">
        <v>2.9</v>
      </c>
      <c r="P40" s="514">
        <v>0</v>
      </c>
      <c r="Q40" s="514">
        <v>0</v>
      </c>
      <c r="R40" s="514">
        <v>0</v>
      </c>
      <c r="S40" s="514">
        <v>2.2999999999999998</v>
      </c>
      <c r="T40" s="361"/>
      <c r="U40" s="514">
        <v>2.9</v>
      </c>
      <c r="V40" s="514">
        <v>0</v>
      </c>
      <c r="W40" s="514">
        <v>0</v>
      </c>
      <c r="X40" s="514">
        <v>0</v>
      </c>
      <c r="Y40" s="514">
        <v>2.2999999999999998</v>
      </c>
      <c r="Z40" s="508"/>
      <c r="AA40" s="508"/>
      <c r="AB40" s="515"/>
      <c r="AC40" s="515"/>
      <c r="AD40" s="515"/>
      <c r="AE40" s="515"/>
      <c r="AF40" s="508"/>
      <c r="AG40" s="516" t="s">
        <v>23</v>
      </c>
      <c r="AH40" s="516"/>
      <c r="AI40" s="516">
        <v>3</v>
      </c>
      <c r="AJ40" s="516">
        <v>3</v>
      </c>
      <c r="AK40" s="517">
        <v>0.5</v>
      </c>
      <c r="AL40" s="517">
        <v>0.5</v>
      </c>
      <c r="AM40" s="512"/>
    </row>
    <row r="41" spans="1:43" ht="13" customHeight="1" x14ac:dyDescent="0.15">
      <c r="A41"/>
      <c r="B41" s="544">
        <v>44586</v>
      </c>
      <c r="C41" s="469" t="s">
        <v>13</v>
      </c>
      <c r="D41" s="430" t="s">
        <v>933</v>
      </c>
      <c r="E41" s="351">
        <v>44562</v>
      </c>
      <c r="F41" s="508" t="s">
        <v>4</v>
      </c>
      <c r="G41" s="508" t="s">
        <v>16</v>
      </c>
      <c r="H41" s="514">
        <v>78.75454545454545</v>
      </c>
      <c r="I41" s="513"/>
      <c r="J41" s="508"/>
      <c r="K41" s="508"/>
      <c r="L41" s="508"/>
      <c r="M41" s="508"/>
      <c r="N41" s="508"/>
      <c r="O41" s="514">
        <v>1.9545454545454544</v>
      </c>
      <c r="P41" s="514">
        <v>0</v>
      </c>
      <c r="Q41" s="514">
        <v>0</v>
      </c>
      <c r="R41" s="514">
        <v>0</v>
      </c>
      <c r="S41" s="514">
        <v>0</v>
      </c>
      <c r="T41" s="361"/>
      <c r="U41" s="514">
        <v>1.9545454545454544</v>
      </c>
      <c r="V41" s="514">
        <v>0</v>
      </c>
      <c r="W41" s="514">
        <v>0</v>
      </c>
      <c r="X41" s="514">
        <v>0</v>
      </c>
      <c r="Y41" s="514">
        <v>0</v>
      </c>
      <c r="Z41" s="508"/>
      <c r="AA41" s="508"/>
      <c r="AB41" s="515"/>
      <c r="AC41" s="515"/>
      <c r="AD41" s="515"/>
      <c r="AE41" s="515"/>
      <c r="AF41" s="508"/>
      <c r="AG41" s="516" t="s">
        <v>23</v>
      </c>
      <c r="AH41" s="516"/>
      <c r="AI41" s="516">
        <v>3</v>
      </c>
      <c r="AJ41" s="516">
        <v>3</v>
      </c>
      <c r="AK41" s="517">
        <v>0.5</v>
      </c>
      <c r="AL41" s="517">
        <v>0.5</v>
      </c>
      <c r="AM41" s="512"/>
    </row>
    <row r="42" spans="1:43" ht="13" customHeight="1" x14ac:dyDescent="0.15">
      <c r="A42"/>
      <c r="B42" s="544">
        <v>44586</v>
      </c>
      <c r="C42" s="469" t="s">
        <v>13</v>
      </c>
      <c r="D42" s="430" t="s">
        <v>933</v>
      </c>
      <c r="E42" s="351">
        <v>44562</v>
      </c>
      <c r="F42" s="430" t="s">
        <v>1028</v>
      </c>
      <c r="G42" s="508" t="s">
        <v>16</v>
      </c>
      <c r="H42" s="514">
        <v>80.999999999999986</v>
      </c>
      <c r="I42" s="470" t="s">
        <v>405</v>
      </c>
      <c r="J42" s="508">
        <v>1645</v>
      </c>
      <c r="K42" s="508">
        <v>3000</v>
      </c>
      <c r="L42" s="508">
        <v>3000</v>
      </c>
      <c r="M42" s="508">
        <v>3000</v>
      </c>
      <c r="N42" s="508"/>
      <c r="O42" s="514">
        <v>3.1818181818181817</v>
      </c>
      <c r="P42" s="514">
        <v>2.7727272727272725</v>
      </c>
      <c r="Q42" s="514">
        <v>0</v>
      </c>
      <c r="R42" s="514">
        <v>0</v>
      </c>
      <c r="S42" s="514">
        <v>2.3727272727272726</v>
      </c>
      <c r="T42" s="361"/>
      <c r="U42" s="514">
        <v>3.1818181818181817</v>
      </c>
      <c r="V42" s="514">
        <v>2.7727272727272725</v>
      </c>
      <c r="W42" s="514">
        <v>0</v>
      </c>
      <c r="X42" s="514">
        <v>0</v>
      </c>
      <c r="Y42" s="514">
        <v>2.3727272727272726</v>
      </c>
      <c r="Z42" s="355"/>
      <c r="AA42" s="355"/>
      <c r="AB42" s="515"/>
      <c r="AC42" s="515"/>
      <c r="AD42" s="515"/>
      <c r="AE42" s="515"/>
      <c r="AF42" s="508"/>
      <c r="AG42" s="472" t="s">
        <v>1008</v>
      </c>
      <c r="AH42" s="516"/>
      <c r="AI42" s="516">
        <v>3</v>
      </c>
      <c r="AJ42" s="516">
        <v>3</v>
      </c>
      <c r="AK42" s="517">
        <v>0.5</v>
      </c>
      <c r="AL42" s="517">
        <v>0.5</v>
      </c>
      <c r="AM42" s="512"/>
    </row>
    <row r="43" spans="1:43" ht="13" customHeight="1" x14ac:dyDescent="0.15">
      <c r="A43"/>
      <c r="B43" s="544">
        <v>44586</v>
      </c>
      <c r="C43" s="469" t="s">
        <v>13</v>
      </c>
      <c r="D43" s="430" t="s">
        <v>933</v>
      </c>
      <c r="E43" s="351">
        <v>44562</v>
      </c>
      <c r="F43" s="508" t="s">
        <v>1207</v>
      </c>
      <c r="G43" s="508" t="s">
        <v>16</v>
      </c>
      <c r="H43" s="514">
        <v>81.454545454545439</v>
      </c>
      <c r="I43" s="470" t="s">
        <v>405</v>
      </c>
      <c r="J43" s="508">
        <v>1645</v>
      </c>
      <c r="K43" s="508">
        <v>3000</v>
      </c>
      <c r="L43" s="508">
        <v>3000</v>
      </c>
      <c r="M43" s="508">
        <v>3000</v>
      </c>
      <c r="N43" s="508"/>
      <c r="O43" s="514">
        <v>2.8545454545454545</v>
      </c>
      <c r="P43" s="514">
        <v>2.4909090909090907</v>
      </c>
      <c r="Q43" s="514">
        <v>0</v>
      </c>
      <c r="R43" s="514">
        <v>0</v>
      </c>
      <c r="S43" s="514">
        <v>2.0636363636363635</v>
      </c>
      <c r="T43" s="361"/>
      <c r="U43" s="514">
        <v>2.8545454545454545</v>
      </c>
      <c r="V43" s="514">
        <v>2.4909090909090907</v>
      </c>
      <c r="W43" s="514">
        <v>0</v>
      </c>
      <c r="X43" s="514">
        <v>0</v>
      </c>
      <c r="Y43" s="514">
        <v>2.0636363636363635</v>
      </c>
      <c r="Z43" s="508"/>
      <c r="AA43" s="508"/>
      <c r="AB43" s="515"/>
      <c r="AC43" s="515"/>
      <c r="AD43" s="515"/>
      <c r="AE43" s="515"/>
      <c r="AF43" s="508"/>
      <c r="AG43" s="516" t="s">
        <v>23</v>
      </c>
      <c r="AH43" s="516"/>
      <c r="AI43" s="516">
        <v>3</v>
      </c>
      <c r="AJ43" s="516">
        <v>3</v>
      </c>
      <c r="AK43" s="517">
        <v>0.5</v>
      </c>
      <c r="AL43" s="517">
        <v>0.5</v>
      </c>
      <c r="AM43" s="512"/>
    </row>
    <row r="44" spans="1:43" ht="13" customHeight="1" x14ac:dyDescent="0.2">
      <c r="A44"/>
      <c r="B44" s="544">
        <v>44586</v>
      </c>
      <c r="C44" s="510" t="s">
        <v>403</v>
      </c>
      <c r="D44" s="430" t="s">
        <v>935</v>
      </c>
      <c r="E44" s="511">
        <v>44562</v>
      </c>
      <c r="F44" s="512" t="s">
        <v>872</v>
      </c>
      <c r="G44" s="508" t="s">
        <v>1172</v>
      </c>
      <c r="H44" s="514">
        <v>86.199999999999989</v>
      </c>
      <c r="I44" s="513" t="s">
        <v>405</v>
      </c>
      <c r="J44" s="541">
        <v>1645</v>
      </c>
      <c r="K44" s="541">
        <v>3000</v>
      </c>
      <c r="L44" s="541">
        <v>3000</v>
      </c>
      <c r="M44" s="541">
        <v>3000</v>
      </c>
      <c r="N44" s="508"/>
      <c r="O44" s="514">
        <v>3.1999999999999997</v>
      </c>
      <c r="P44" s="514">
        <v>3.0545454545454542</v>
      </c>
      <c r="Q44" s="514">
        <v>0</v>
      </c>
      <c r="R44" s="514">
        <v>0</v>
      </c>
      <c r="S44" s="514">
        <v>2.0818181818181816</v>
      </c>
      <c r="T44" s="534"/>
      <c r="U44" s="514">
        <v>3.1999999999999997</v>
      </c>
      <c r="V44" s="514">
        <v>3.0545454545454542</v>
      </c>
      <c r="W44" s="514">
        <v>0</v>
      </c>
      <c r="X44" s="514">
        <v>0</v>
      </c>
      <c r="Y44" s="514">
        <v>2.0818181818181816</v>
      </c>
      <c r="Z44" s="534"/>
      <c r="AA44" s="534"/>
      <c r="AB44" s="534"/>
      <c r="AC44" s="534"/>
      <c r="AD44" s="534"/>
      <c r="AE44" s="534"/>
      <c r="AF44" s="534"/>
      <c r="AG44" s="516" t="s">
        <v>1008</v>
      </c>
      <c r="AH44" s="516"/>
      <c r="AI44" s="516">
        <v>3</v>
      </c>
      <c r="AJ44" s="516">
        <v>3</v>
      </c>
      <c r="AK44" s="536">
        <v>0.5</v>
      </c>
      <c r="AL44" s="536">
        <v>0.5</v>
      </c>
      <c r="AM44" s="512"/>
      <c r="AN44"/>
    </row>
    <row r="45" spans="1:43" ht="13" customHeight="1" x14ac:dyDescent="0.15">
      <c r="A45"/>
      <c r="B45" s="544">
        <v>44587</v>
      </c>
      <c r="C45" s="510" t="s">
        <v>13</v>
      </c>
      <c r="D45" s="430" t="s">
        <v>935</v>
      </c>
      <c r="E45" s="511">
        <v>44522</v>
      </c>
      <c r="F45" s="512" t="s">
        <v>20</v>
      </c>
      <c r="G45" s="508" t="s">
        <v>16</v>
      </c>
      <c r="H45" s="514">
        <v>62.999999999999993</v>
      </c>
      <c r="I45" s="513" t="s">
        <v>913</v>
      </c>
      <c r="J45" s="508">
        <v>1645</v>
      </c>
      <c r="K45" s="508">
        <v>3000</v>
      </c>
      <c r="L45" s="508">
        <v>3000</v>
      </c>
      <c r="M45" s="508">
        <v>3000</v>
      </c>
      <c r="N45" s="508"/>
      <c r="O45" s="514">
        <v>2.9818181818181815</v>
      </c>
      <c r="P45" s="514">
        <v>2.5999999999999996</v>
      </c>
      <c r="Q45" s="514">
        <v>0</v>
      </c>
      <c r="R45" s="514">
        <v>0</v>
      </c>
      <c r="S45" s="514">
        <v>2.0181818181818181</v>
      </c>
      <c r="T45" s="361"/>
      <c r="U45" s="514">
        <v>2.9818181818181815</v>
      </c>
      <c r="V45" s="514">
        <v>2.5999999999999996</v>
      </c>
      <c r="W45" s="514">
        <v>0</v>
      </c>
      <c r="X45" s="514">
        <v>0</v>
      </c>
      <c r="Y45" s="514">
        <v>2.0181818181818181</v>
      </c>
      <c r="Z45" s="508"/>
      <c r="AA45" s="508"/>
      <c r="AB45" s="515"/>
      <c r="AC45" s="515"/>
      <c r="AD45" s="515"/>
      <c r="AE45" s="515"/>
      <c r="AF45" s="508"/>
      <c r="AG45" s="516" t="s">
        <v>23</v>
      </c>
      <c r="AH45" s="516"/>
      <c r="AI45" s="516">
        <v>3</v>
      </c>
      <c r="AJ45" s="516">
        <v>3</v>
      </c>
      <c r="AK45" s="517">
        <v>0.5</v>
      </c>
      <c r="AL45" s="517">
        <v>0.5</v>
      </c>
      <c r="AM45" s="512"/>
    </row>
    <row r="46" spans="1:43" customFormat="1" ht="13" customHeight="1" x14ac:dyDescent="0.2">
      <c r="B46" s="544">
        <v>44586</v>
      </c>
      <c r="C46" s="510" t="s">
        <v>403</v>
      </c>
      <c r="D46" s="430" t="s">
        <v>935</v>
      </c>
      <c r="E46" s="511">
        <v>44562</v>
      </c>
      <c r="F46" s="512" t="s">
        <v>21</v>
      </c>
      <c r="G46" s="508" t="s">
        <v>16</v>
      </c>
      <c r="H46" s="514">
        <v>75</v>
      </c>
      <c r="I46" s="513" t="s">
        <v>913</v>
      </c>
      <c r="J46" s="508">
        <v>1645</v>
      </c>
      <c r="K46" s="508">
        <v>3000</v>
      </c>
      <c r="L46" s="508">
        <v>3000</v>
      </c>
      <c r="M46" s="508">
        <v>3000</v>
      </c>
      <c r="N46" s="508"/>
      <c r="O46" s="514">
        <v>3.47</v>
      </c>
      <c r="P46" s="514">
        <v>2.64</v>
      </c>
      <c r="Q46" s="514">
        <v>0</v>
      </c>
      <c r="R46" s="514">
        <v>0</v>
      </c>
      <c r="S46" s="514">
        <v>2.12</v>
      </c>
      <c r="T46" s="361"/>
      <c r="U46" s="514">
        <v>3.47</v>
      </c>
      <c r="V46" s="514">
        <v>2.64</v>
      </c>
      <c r="W46" s="514">
        <v>0</v>
      </c>
      <c r="X46" s="514">
        <v>0</v>
      </c>
      <c r="Y46" s="514">
        <v>2.12</v>
      </c>
      <c r="Z46" s="508"/>
      <c r="AA46" s="508"/>
      <c r="AB46" s="508"/>
      <c r="AC46" s="508"/>
      <c r="AD46" s="508"/>
      <c r="AE46" s="508"/>
      <c r="AF46" s="508"/>
      <c r="AG46" s="516" t="s">
        <v>1008</v>
      </c>
      <c r="AH46" s="516"/>
      <c r="AI46" s="516">
        <v>3</v>
      </c>
      <c r="AJ46" s="516">
        <v>3</v>
      </c>
      <c r="AK46" s="536">
        <v>0.5</v>
      </c>
      <c r="AL46" s="536">
        <v>0.5</v>
      </c>
      <c r="AM46" s="512"/>
      <c r="AN46" s="524"/>
      <c r="AO46" s="525"/>
    </row>
    <row r="47" spans="1:43" ht="13" customHeight="1" x14ac:dyDescent="0.15">
      <c r="A47"/>
      <c r="B47" s="544">
        <v>44586</v>
      </c>
      <c r="C47" s="469" t="s">
        <v>13</v>
      </c>
      <c r="D47" s="430" t="s">
        <v>935</v>
      </c>
      <c r="E47" s="351">
        <v>44562</v>
      </c>
      <c r="F47" s="449" t="s">
        <v>1017</v>
      </c>
      <c r="G47" s="430" t="s">
        <v>16</v>
      </c>
      <c r="H47" s="514">
        <v>59.281818181818174</v>
      </c>
      <c r="I47" s="470" t="s">
        <v>913</v>
      </c>
      <c r="J47" s="471">
        <v>1645</v>
      </c>
      <c r="K47" s="471">
        <v>3000</v>
      </c>
      <c r="L47" s="471">
        <v>3000</v>
      </c>
      <c r="M47" s="471">
        <v>3000</v>
      </c>
      <c r="N47" s="430"/>
      <c r="O47" s="514">
        <v>3.1</v>
      </c>
      <c r="P47" s="514">
        <v>2.4636363636363634</v>
      </c>
      <c r="Q47" s="514">
        <v>0</v>
      </c>
      <c r="R47" s="514">
        <v>0</v>
      </c>
      <c r="S47" s="514">
        <v>2.0636363636363635</v>
      </c>
      <c r="T47" s="361"/>
      <c r="U47" s="514">
        <v>3.1</v>
      </c>
      <c r="V47" s="514">
        <v>2.4636363636363634</v>
      </c>
      <c r="W47" s="514">
        <v>0</v>
      </c>
      <c r="X47" s="514">
        <v>0</v>
      </c>
      <c r="Y47" s="514">
        <v>2.0636363636363635</v>
      </c>
      <c r="Z47" s="430"/>
      <c r="AA47" s="430"/>
      <c r="AB47" s="430"/>
      <c r="AC47" s="430"/>
      <c r="AD47" s="430"/>
      <c r="AE47" s="430"/>
      <c r="AF47" s="430"/>
      <c r="AG47" s="516" t="s">
        <v>23</v>
      </c>
      <c r="AH47" s="516"/>
      <c r="AI47" s="516">
        <v>3</v>
      </c>
      <c r="AJ47" s="516">
        <v>3</v>
      </c>
      <c r="AK47" s="517">
        <v>0.5</v>
      </c>
      <c r="AL47" s="517">
        <v>0.5</v>
      </c>
      <c r="AM47" s="512"/>
    </row>
    <row r="48" spans="1:43" ht="13" customHeight="1" x14ac:dyDescent="0.2">
      <c r="A48"/>
      <c r="B48" s="545">
        <v>44574</v>
      </c>
      <c r="C48" s="510" t="s">
        <v>13</v>
      </c>
      <c r="D48" s="430" t="s">
        <v>935</v>
      </c>
      <c r="E48" s="511">
        <v>44574</v>
      </c>
      <c r="F48" s="512" t="s">
        <v>888</v>
      </c>
      <c r="G48" s="508" t="s">
        <v>1172</v>
      </c>
      <c r="H48" s="514">
        <v>87.1</v>
      </c>
      <c r="I48" s="513" t="s">
        <v>405</v>
      </c>
      <c r="J48" s="541">
        <v>1645</v>
      </c>
      <c r="K48" s="541">
        <v>3000</v>
      </c>
      <c r="L48" s="541">
        <v>3000</v>
      </c>
      <c r="M48" s="541">
        <v>3000</v>
      </c>
      <c r="N48" s="508"/>
      <c r="O48" s="514">
        <v>3.5181818181818181</v>
      </c>
      <c r="P48" s="514">
        <v>2.6727272727272724</v>
      </c>
      <c r="Q48" s="514">
        <v>0</v>
      </c>
      <c r="R48" s="514">
        <v>0</v>
      </c>
      <c r="S48" s="514">
        <v>2.1909090909090909</v>
      </c>
      <c r="T48" s="534"/>
      <c r="U48" s="514">
        <v>3.5181818181818181</v>
      </c>
      <c r="V48" s="514">
        <v>2.6727272727272724</v>
      </c>
      <c r="W48" s="514">
        <v>0</v>
      </c>
      <c r="X48" s="514">
        <v>0</v>
      </c>
      <c r="Y48" s="514">
        <v>2.1909090909090909</v>
      </c>
      <c r="Z48" s="534"/>
      <c r="AA48" s="534"/>
      <c r="AB48" s="534"/>
      <c r="AC48" s="534"/>
      <c r="AD48" s="534"/>
      <c r="AE48" s="534"/>
      <c r="AF48" s="534"/>
      <c r="AG48" s="516" t="s">
        <v>1008</v>
      </c>
      <c r="AH48" s="508"/>
      <c r="AI48" s="516">
        <v>3</v>
      </c>
      <c r="AJ48" s="516">
        <v>3</v>
      </c>
      <c r="AK48" s="536">
        <v>0.5</v>
      </c>
      <c r="AL48" s="536">
        <v>0.5</v>
      </c>
      <c r="AM48" s="512"/>
      <c r="AN48"/>
      <c r="AO48"/>
      <c r="AP48"/>
      <c r="AQ48"/>
    </row>
    <row r="49" spans="1:41" ht="13" customHeight="1" x14ac:dyDescent="0.15">
      <c r="A49"/>
      <c r="B49" s="544">
        <v>44586</v>
      </c>
      <c r="C49" s="510" t="s">
        <v>13</v>
      </c>
      <c r="D49" s="430" t="s">
        <v>935</v>
      </c>
      <c r="E49" s="351">
        <v>44562</v>
      </c>
      <c r="F49" s="512" t="s">
        <v>923</v>
      </c>
      <c r="G49" s="508" t="s">
        <v>16</v>
      </c>
      <c r="H49" s="514">
        <v>77.999999999999986</v>
      </c>
      <c r="I49" s="513" t="s">
        <v>913</v>
      </c>
      <c r="J49" s="508">
        <v>1645</v>
      </c>
      <c r="K49" s="508">
        <v>3000</v>
      </c>
      <c r="L49" s="508">
        <v>300</v>
      </c>
      <c r="M49" s="508">
        <v>3000</v>
      </c>
      <c r="N49" s="508"/>
      <c r="O49" s="514">
        <v>2.8454545454545452</v>
      </c>
      <c r="P49" s="514">
        <v>2.3909090909090907</v>
      </c>
      <c r="Q49" s="514">
        <v>0</v>
      </c>
      <c r="R49" s="514">
        <v>0</v>
      </c>
      <c r="S49" s="514">
        <v>1.9909090909090907</v>
      </c>
      <c r="T49" s="361"/>
      <c r="U49" s="514">
        <v>2.8454545454545452</v>
      </c>
      <c r="V49" s="514">
        <v>2.3909090909090907</v>
      </c>
      <c r="W49" s="514">
        <v>0</v>
      </c>
      <c r="X49" s="514">
        <v>0</v>
      </c>
      <c r="Y49" s="514">
        <v>1.9909090909090907</v>
      </c>
      <c r="Z49" s="508"/>
      <c r="AA49" s="508"/>
      <c r="AB49" s="515"/>
      <c r="AC49" s="515"/>
      <c r="AD49" s="515"/>
      <c r="AE49" s="515"/>
      <c r="AF49" s="508"/>
      <c r="AG49" s="516" t="s">
        <v>23</v>
      </c>
      <c r="AH49" s="516"/>
      <c r="AI49" s="516">
        <v>3</v>
      </c>
      <c r="AJ49" s="516">
        <v>3</v>
      </c>
      <c r="AK49" s="517">
        <v>0.5</v>
      </c>
      <c r="AL49" s="517">
        <v>0.5</v>
      </c>
      <c r="AM49" s="512"/>
    </row>
    <row r="50" spans="1:41" ht="13" customHeight="1" x14ac:dyDescent="0.2">
      <c r="A50"/>
      <c r="B50" s="544">
        <v>44586</v>
      </c>
      <c r="C50" s="469" t="s">
        <v>13</v>
      </c>
      <c r="D50" s="430" t="s">
        <v>935</v>
      </c>
      <c r="E50" s="351">
        <v>44562</v>
      </c>
      <c r="F50" s="508" t="s">
        <v>889</v>
      </c>
      <c r="G50" s="508" t="s">
        <v>1172</v>
      </c>
      <c r="H50" s="514">
        <v>83.527272727272717</v>
      </c>
      <c r="I50" s="513" t="s">
        <v>405</v>
      </c>
      <c r="J50" s="541">
        <v>1645</v>
      </c>
      <c r="K50" s="541">
        <v>3000</v>
      </c>
      <c r="L50" s="541">
        <v>3000</v>
      </c>
      <c r="M50" s="541">
        <v>3000</v>
      </c>
      <c r="N50" s="508"/>
      <c r="O50" s="514">
        <v>3.5363636363636362</v>
      </c>
      <c r="P50" s="514">
        <v>2.9999999999999996</v>
      </c>
      <c r="Q50" s="514">
        <v>0</v>
      </c>
      <c r="R50" s="514">
        <v>0</v>
      </c>
      <c r="S50" s="514">
        <v>2.6090909090909089</v>
      </c>
      <c r="T50" s="534"/>
      <c r="U50" s="514">
        <v>3.2181818181818178</v>
      </c>
      <c r="V50" s="514">
        <v>2.7181818181818183</v>
      </c>
      <c r="W50" s="514">
        <v>0</v>
      </c>
      <c r="X50" s="514">
        <v>0</v>
      </c>
      <c r="Y50" s="514">
        <v>2.3545454545454541</v>
      </c>
      <c r="Z50" s="534"/>
      <c r="AA50" s="534"/>
      <c r="AB50" s="534"/>
      <c r="AC50" s="534"/>
      <c r="AD50" s="534"/>
      <c r="AE50" s="534"/>
      <c r="AF50" s="534"/>
      <c r="AG50" s="516" t="s">
        <v>406</v>
      </c>
      <c r="AH50" s="516" t="s">
        <v>407</v>
      </c>
      <c r="AI50" s="516">
        <v>2</v>
      </c>
      <c r="AJ50" s="516">
        <v>4</v>
      </c>
      <c r="AK50" s="537">
        <v>0.33329999999999999</v>
      </c>
      <c r="AL50" s="537">
        <v>0.66659999999999997</v>
      </c>
      <c r="AM50" s="512"/>
      <c r="AN50"/>
      <c r="AO50"/>
    </row>
    <row r="51" spans="1:41" ht="13" customHeight="1" x14ac:dyDescent="0.2">
      <c r="A51"/>
      <c r="B51" s="544">
        <v>44586</v>
      </c>
      <c r="C51" s="469" t="s">
        <v>13</v>
      </c>
      <c r="D51" s="430" t="s">
        <v>935</v>
      </c>
      <c r="E51" s="351">
        <v>44562</v>
      </c>
      <c r="F51" s="512" t="s">
        <v>890</v>
      </c>
      <c r="G51" s="508" t="s">
        <v>1172</v>
      </c>
      <c r="H51" s="514">
        <v>78.454545454545439</v>
      </c>
      <c r="I51" s="513" t="s">
        <v>405</v>
      </c>
      <c r="J51" s="518">
        <v>6000</v>
      </c>
      <c r="K51" s="518">
        <v>12000</v>
      </c>
      <c r="L51" s="518">
        <v>12000</v>
      </c>
      <c r="M51" s="518">
        <v>12000</v>
      </c>
      <c r="N51" s="508"/>
      <c r="O51" s="514">
        <v>2.6545454545454543</v>
      </c>
      <c r="P51" s="514">
        <v>2.5272727272727269</v>
      </c>
      <c r="Q51" s="514">
        <v>0</v>
      </c>
      <c r="R51" s="514">
        <v>0</v>
      </c>
      <c r="S51" s="514">
        <v>2.1909090909090909</v>
      </c>
      <c r="T51" s="534"/>
      <c r="U51" s="514">
        <v>2.6545454545454543</v>
      </c>
      <c r="V51" s="514">
        <v>2.5272727272727269</v>
      </c>
      <c r="W51" s="514">
        <v>0</v>
      </c>
      <c r="X51" s="514">
        <v>0</v>
      </c>
      <c r="Y51" s="514">
        <v>2.1909090909090909</v>
      </c>
      <c r="Z51" s="534"/>
      <c r="AA51" s="534"/>
      <c r="AB51" s="534"/>
      <c r="AC51" s="534"/>
      <c r="AD51" s="534"/>
      <c r="AE51" s="534"/>
      <c r="AF51" s="534"/>
      <c r="AG51" s="516" t="s">
        <v>1008</v>
      </c>
      <c r="AH51" s="516"/>
      <c r="AI51" s="516">
        <v>3</v>
      </c>
      <c r="AJ51" s="516">
        <v>3</v>
      </c>
      <c r="AK51" s="536">
        <v>0.5</v>
      </c>
      <c r="AL51" s="536">
        <v>0.5</v>
      </c>
      <c r="AM51" s="512"/>
      <c r="AN51"/>
      <c r="AO51"/>
    </row>
    <row r="52" spans="1:41" ht="13" customHeight="1" x14ac:dyDescent="0.15">
      <c r="A52"/>
      <c r="B52" s="544">
        <v>44586</v>
      </c>
      <c r="C52" s="510" t="s">
        <v>13</v>
      </c>
      <c r="D52" s="430" t="s">
        <v>935</v>
      </c>
      <c r="E52" s="351">
        <v>44562</v>
      </c>
      <c r="F52" s="512" t="s">
        <v>871</v>
      </c>
      <c r="G52" s="508" t="s">
        <v>16</v>
      </c>
      <c r="H52" s="514">
        <v>72.8</v>
      </c>
      <c r="I52" s="513" t="s">
        <v>913</v>
      </c>
      <c r="J52" s="518">
        <v>1645</v>
      </c>
      <c r="K52" s="518">
        <v>3000</v>
      </c>
      <c r="L52" s="518">
        <v>3000</v>
      </c>
      <c r="M52" s="518">
        <v>3000</v>
      </c>
      <c r="N52" s="508"/>
      <c r="O52" s="514">
        <v>3.1181818181818182</v>
      </c>
      <c r="P52" s="514">
        <v>2.9363636363636361</v>
      </c>
      <c r="Q52" s="514">
        <v>0</v>
      </c>
      <c r="R52" s="514">
        <v>0</v>
      </c>
      <c r="S52" s="514">
        <v>2.1454545454545451</v>
      </c>
      <c r="T52" s="361"/>
      <c r="U52" s="514">
        <v>3.1181818181818182</v>
      </c>
      <c r="V52" s="514">
        <v>2.9363636363636361</v>
      </c>
      <c r="W52" s="514">
        <v>0</v>
      </c>
      <c r="X52" s="514">
        <v>0</v>
      </c>
      <c r="Y52" s="514">
        <v>2.1454545454545451</v>
      </c>
      <c r="Z52" s="508"/>
      <c r="AA52" s="508"/>
      <c r="AB52" s="515"/>
      <c r="AC52" s="515"/>
      <c r="AD52" s="515"/>
      <c r="AE52" s="515"/>
      <c r="AF52" s="508"/>
      <c r="AG52" s="516" t="s">
        <v>23</v>
      </c>
      <c r="AH52" s="516"/>
      <c r="AI52" s="516">
        <v>3</v>
      </c>
      <c r="AJ52" s="516">
        <v>3</v>
      </c>
      <c r="AK52" s="517">
        <v>0.5</v>
      </c>
      <c r="AL52" s="517">
        <v>0.5</v>
      </c>
      <c r="AM52" s="512"/>
    </row>
    <row r="53" spans="1:41" ht="13" customHeight="1" x14ac:dyDescent="0.2">
      <c r="A53"/>
      <c r="B53" s="544">
        <v>44586</v>
      </c>
      <c r="C53" s="469" t="s">
        <v>13</v>
      </c>
      <c r="D53" s="430" t="s">
        <v>935</v>
      </c>
      <c r="E53" s="351">
        <v>44562</v>
      </c>
      <c r="F53" s="512" t="s">
        <v>404</v>
      </c>
      <c r="G53" s="508" t="s">
        <v>1172</v>
      </c>
      <c r="H53" s="514">
        <v>77.172727272727272</v>
      </c>
      <c r="I53" s="513" t="s">
        <v>405</v>
      </c>
      <c r="J53" s="541">
        <v>1645</v>
      </c>
      <c r="K53" s="541">
        <v>3000</v>
      </c>
      <c r="L53" s="541">
        <v>3000</v>
      </c>
      <c r="M53" s="541">
        <v>3000</v>
      </c>
      <c r="N53" s="508"/>
      <c r="O53" s="514">
        <v>3.6545454545454539</v>
      </c>
      <c r="P53" s="514">
        <v>3.0727272727272723</v>
      </c>
      <c r="Q53" s="514">
        <v>0</v>
      </c>
      <c r="R53" s="514">
        <v>0</v>
      </c>
      <c r="S53" s="514">
        <v>2.5727272727272728</v>
      </c>
      <c r="T53" s="534"/>
      <c r="U53" s="514">
        <v>3.6545454545454539</v>
      </c>
      <c r="V53" s="514">
        <v>3.0727272727272723</v>
      </c>
      <c r="W53" s="514">
        <v>0</v>
      </c>
      <c r="X53" s="514">
        <v>0</v>
      </c>
      <c r="Y53" s="514">
        <v>2.5727272727272728</v>
      </c>
      <c r="Z53" s="534"/>
      <c r="AA53" s="534"/>
      <c r="AB53" s="534"/>
      <c r="AC53" s="534"/>
      <c r="AD53" s="534"/>
      <c r="AE53" s="534"/>
      <c r="AF53" s="534"/>
      <c r="AG53" s="516" t="s">
        <v>1008</v>
      </c>
      <c r="AH53" s="516"/>
      <c r="AI53" s="516">
        <v>3</v>
      </c>
      <c r="AJ53" s="516">
        <v>3</v>
      </c>
      <c r="AK53" s="536">
        <v>0.5</v>
      </c>
      <c r="AL53" s="536">
        <v>0.5</v>
      </c>
      <c r="AM53" s="512"/>
      <c r="AN53"/>
    </row>
    <row r="54" spans="1:41" ht="13" customHeight="1" x14ac:dyDescent="0.15">
      <c r="A54"/>
      <c r="B54" s="544">
        <v>44586</v>
      </c>
      <c r="C54" s="469" t="s">
        <v>13</v>
      </c>
      <c r="D54" s="430" t="s">
        <v>935</v>
      </c>
      <c r="E54" s="351">
        <v>44562</v>
      </c>
      <c r="F54" s="512" t="s">
        <v>2</v>
      </c>
      <c r="G54" s="508" t="s">
        <v>16</v>
      </c>
      <c r="H54" s="514">
        <v>87</v>
      </c>
      <c r="I54" s="513" t="s">
        <v>405</v>
      </c>
      <c r="J54" s="508">
        <v>3000</v>
      </c>
      <c r="K54" s="508">
        <v>3000</v>
      </c>
      <c r="L54" s="508">
        <v>3000</v>
      </c>
      <c r="M54" s="508">
        <v>3000</v>
      </c>
      <c r="N54" s="508"/>
      <c r="O54" s="514">
        <v>2.9</v>
      </c>
      <c r="P54" s="514">
        <v>0</v>
      </c>
      <c r="Q54" s="514">
        <v>0</v>
      </c>
      <c r="R54" s="514">
        <v>0</v>
      </c>
      <c r="S54" s="514">
        <v>2.2999999999999998</v>
      </c>
      <c r="T54" s="361"/>
      <c r="U54" s="514">
        <v>2.9</v>
      </c>
      <c r="V54" s="514">
        <v>0</v>
      </c>
      <c r="W54" s="514">
        <v>0</v>
      </c>
      <c r="X54" s="514">
        <v>0</v>
      </c>
      <c r="Y54" s="514">
        <v>2.2999999999999998</v>
      </c>
      <c r="Z54" s="508"/>
      <c r="AA54" s="508"/>
      <c r="AB54" s="515"/>
      <c r="AC54" s="515"/>
      <c r="AD54" s="515"/>
      <c r="AE54" s="515"/>
      <c r="AF54" s="508"/>
      <c r="AG54" s="516" t="s">
        <v>23</v>
      </c>
      <c r="AH54" s="516"/>
      <c r="AI54" s="516">
        <v>3</v>
      </c>
      <c r="AJ54" s="516">
        <v>3</v>
      </c>
      <c r="AK54" s="517">
        <v>0.5</v>
      </c>
      <c r="AL54" s="517">
        <v>0.5</v>
      </c>
      <c r="AM54" s="512"/>
    </row>
    <row r="55" spans="1:41" ht="13" customHeight="1" x14ac:dyDescent="0.15">
      <c r="A55"/>
      <c r="B55" s="544">
        <v>44586</v>
      </c>
      <c r="C55" s="469" t="s">
        <v>13</v>
      </c>
      <c r="D55" s="430" t="s">
        <v>935</v>
      </c>
      <c r="E55" s="351">
        <v>44562</v>
      </c>
      <c r="F55" s="508" t="s">
        <v>4</v>
      </c>
      <c r="G55" s="508" t="s">
        <v>16</v>
      </c>
      <c r="H55" s="514">
        <v>78.75454545454545</v>
      </c>
      <c r="I55" s="513"/>
      <c r="J55" s="508"/>
      <c r="K55" s="508"/>
      <c r="L55" s="508"/>
      <c r="M55" s="508"/>
      <c r="N55" s="508"/>
      <c r="O55" s="514">
        <v>2.0363636363636366</v>
      </c>
      <c r="P55" s="514">
        <v>0</v>
      </c>
      <c r="Q55" s="514">
        <v>0</v>
      </c>
      <c r="R55" s="514">
        <v>0</v>
      </c>
      <c r="S55" s="514">
        <v>0</v>
      </c>
      <c r="T55" s="361"/>
      <c r="U55" s="514">
        <v>2.0363636363636366</v>
      </c>
      <c r="V55" s="514">
        <v>0</v>
      </c>
      <c r="W55" s="514">
        <v>0</v>
      </c>
      <c r="X55" s="514">
        <v>0</v>
      </c>
      <c r="Y55" s="514">
        <v>0</v>
      </c>
      <c r="Z55" s="508"/>
      <c r="AA55" s="508"/>
      <c r="AB55" s="515"/>
      <c r="AC55" s="515"/>
      <c r="AD55" s="515"/>
      <c r="AE55" s="515"/>
      <c r="AF55" s="508"/>
      <c r="AG55" s="516" t="s">
        <v>23</v>
      </c>
      <c r="AH55" s="516"/>
      <c r="AI55" s="516">
        <v>3</v>
      </c>
      <c r="AJ55" s="516">
        <v>3</v>
      </c>
      <c r="AK55" s="517">
        <v>0.5</v>
      </c>
      <c r="AL55" s="517">
        <v>0.5</v>
      </c>
      <c r="AM55" s="512"/>
    </row>
    <row r="56" spans="1:41" ht="13" customHeight="1" x14ac:dyDescent="0.15">
      <c r="A56"/>
      <c r="B56" s="544">
        <v>44586</v>
      </c>
      <c r="C56" s="469" t="s">
        <v>13</v>
      </c>
      <c r="D56" s="430" t="s">
        <v>935</v>
      </c>
      <c r="E56" s="351">
        <v>44562</v>
      </c>
      <c r="F56" s="430" t="s">
        <v>1028</v>
      </c>
      <c r="G56" s="508" t="s">
        <v>16</v>
      </c>
      <c r="H56" s="514">
        <v>80.999999999999986</v>
      </c>
      <c r="I56" s="470" t="s">
        <v>405</v>
      </c>
      <c r="J56" s="508">
        <v>1645</v>
      </c>
      <c r="K56" s="508">
        <v>3000</v>
      </c>
      <c r="L56" s="508">
        <v>3000</v>
      </c>
      <c r="M56" s="508">
        <v>3000</v>
      </c>
      <c r="N56" s="508"/>
      <c r="O56" s="514">
        <v>3.1818181818181817</v>
      </c>
      <c r="P56" s="514">
        <v>2.7727272727272725</v>
      </c>
      <c r="Q56" s="514">
        <v>0</v>
      </c>
      <c r="R56" s="514">
        <v>0</v>
      </c>
      <c r="S56" s="514">
        <v>2.3727272727272726</v>
      </c>
      <c r="T56" s="361"/>
      <c r="U56" s="514">
        <v>3.1818181818181817</v>
      </c>
      <c r="V56" s="514">
        <v>2.7727272727272725</v>
      </c>
      <c r="W56" s="514">
        <v>0</v>
      </c>
      <c r="X56" s="514">
        <v>0</v>
      </c>
      <c r="Y56" s="514">
        <v>2.3727272727272726</v>
      </c>
      <c r="Z56" s="355"/>
      <c r="AA56" s="355"/>
      <c r="AB56" s="515"/>
      <c r="AC56" s="515"/>
      <c r="AD56" s="515"/>
      <c r="AE56" s="515"/>
      <c r="AF56" s="508"/>
      <c r="AG56" s="472" t="s">
        <v>1008</v>
      </c>
      <c r="AH56" s="516"/>
      <c r="AI56" s="516">
        <v>3</v>
      </c>
      <c r="AJ56" s="516">
        <v>3</v>
      </c>
      <c r="AK56" s="517">
        <v>0.5</v>
      </c>
      <c r="AL56" s="517">
        <v>0.5</v>
      </c>
      <c r="AM56" s="512"/>
    </row>
    <row r="57" spans="1:41" ht="13" customHeight="1" x14ac:dyDescent="0.15">
      <c r="A57"/>
      <c r="B57" s="544">
        <v>44586</v>
      </c>
      <c r="C57" s="469" t="s">
        <v>13</v>
      </c>
      <c r="D57" s="430" t="s">
        <v>935</v>
      </c>
      <c r="E57" s="351">
        <v>44562</v>
      </c>
      <c r="F57" s="508" t="s">
        <v>1207</v>
      </c>
      <c r="G57" s="508" t="s">
        <v>16</v>
      </c>
      <c r="H57" s="514">
        <v>81.199999999999989</v>
      </c>
      <c r="I57" s="470" t="s">
        <v>405</v>
      </c>
      <c r="J57" s="508">
        <v>1645</v>
      </c>
      <c r="K57" s="508">
        <v>3000</v>
      </c>
      <c r="L57" s="508">
        <v>3000</v>
      </c>
      <c r="M57" s="508">
        <v>3000</v>
      </c>
      <c r="N57" s="508"/>
      <c r="O57" s="514">
        <v>2.9363636363636361</v>
      </c>
      <c r="P57" s="514">
        <v>2.6818181818181817</v>
      </c>
      <c r="Q57" s="514">
        <v>0</v>
      </c>
      <c r="R57" s="514">
        <v>0</v>
      </c>
      <c r="S57" s="514">
        <v>2.0272727272727269</v>
      </c>
      <c r="T57" s="361"/>
      <c r="U57" s="514">
        <v>2.9363636363636361</v>
      </c>
      <c r="V57" s="514">
        <v>2.6818181818181817</v>
      </c>
      <c r="W57" s="514">
        <v>0</v>
      </c>
      <c r="X57" s="514">
        <v>0</v>
      </c>
      <c r="Y57" s="514">
        <v>2.0272727272727269</v>
      </c>
      <c r="Z57" s="508"/>
      <c r="AA57" s="508"/>
      <c r="AB57" s="515"/>
      <c r="AC57" s="515"/>
      <c r="AD57" s="515"/>
      <c r="AE57" s="515"/>
      <c r="AF57" s="508"/>
      <c r="AG57" s="516" t="s">
        <v>23</v>
      </c>
      <c r="AH57" s="516"/>
      <c r="AI57" s="516">
        <v>3</v>
      </c>
      <c r="AJ57" s="516">
        <v>3</v>
      </c>
      <c r="AK57" s="517">
        <v>0.5</v>
      </c>
      <c r="AL57" s="517">
        <v>0.5</v>
      </c>
      <c r="AM57" s="512"/>
    </row>
    <row r="58" spans="1:41" ht="13" customHeight="1" x14ac:dyDescent="0.2">
      <c r="A58"/>
      <c r="B58" s="544">
        <v>44586</v>
      </c>
      <c r="C58" s="510" t="s">
        <v>403</v>
      </c>
      <c r="D58" s="430" t="s">
        <v>938</v>
      </c>
      <c r="E58" s="511">
        <v>44562</v>
      </c>
      <c r="F58" s="512" t="s">
        <v>872</v>
      </c>
      <c r="G58" s="508" t="s">
        <v>1172</v>
      </c>
      <c r="H58" s="514">
        <v>86.199999999999989</v>
      </c>
      <c r="I58" s="513" t="s">
        <v>405</v>
      </c>
      <c r="J58" s="541">
        <v>1645</v>
      </c>
      <c r="K58" s="541">
        <v>3000</v>
      </c>
      <c r="L58" s="541">
        <v>3000</v>
      </c>
      <c r="M58" s="541">
        <v>3000</v>
      </c>
      <c r="N58" s="508"/>
      <c r="O58" s="514">
        <v>3.1999999999999997</v>
      </c>
      <c r="P58" s="514">
        <v>3.0545454545454542</v>
      </c>
      <c r="Q58" s="514">
        <v>0</v>
      </c>
      <c r="R58" s="514">
        <v>0</v>
      </c>
      <c r="S58" s="514">
        <v>2.0818181818181816</v>
      </c>
      <c r="T58" s="534"/>
      <c r="U58" s="514">
        <v>3.1999999999999997</v>
      </c>
      <c r="V58" s="514">
        <v>3.0545454545454542</v>
      </c>
      <c r="W58" s="514">
        <v>0</v>
      </c>
      <c r="X58" s="514">
        <v>0</v>
      </c>
      <c r="Y58" s="514">
        <v>2.0818181818181816</v>
      </c>
      <c r="Z58" s="534"/>
      <c r="AA58" s="534"/>
      <c r="AB58" s="534"/>
      <c r="AC58" s="534"/>
      <c r="AD58" s="534"/>
      <c r="AE58" s="534"/>
      <c r="AF58" s="534"/>
      <c r="AG58" s="516" t="s">
        <v>1008</v>
      </c>
      <c r="AH58" s="516"/>
      <c r="AI58" s="516">
        <v>3</v>
      </c>
      <c r="AJ58" s="516">
        <v>3</v>
      </c>
      <c r="AK58" s="536">
        <v>0.5</v>
      </c>
      <c r="AL58" s="536">
        <v>0.5</v>
      </c>
      <c r="AM58" s="512"/>
      <c r="AN58"/>
    </row>
    <row r="59" spans="1:41" ht="13" customHeight="1" x14ac:dyDescent="0.15">
      <c r="A59"/>
      <c r="B59" s="544">
        <v>44587</v>
      </c>
      <c r="C59" s="510" t="s">
        <v>13</v>
      </c>
      <c r="D59" s="430" t="s">
        <v>938</v>
      </c>
      <c r="E59" s="511">
        <v>44522</v>
      </c>
      <c r="F59" s="512" t="s">
        <v>20</v>
      </c>
      <c r="G59" s="508" t="s">
        <v>16</v>
      </c>
      <c r="H59" s="514">
        <v>62.999999999999993</v>
      </c>
      <c r="I59" s="513" t="s">
        <v>913</v>
      </c>
      <c r="J59" s="508">
        <v>1645</v>
      </c>
      <c r="K59" s="508">
        <v>3000</v>
      </c>
      <c r="L59" s="508">
        <v>3000</v>
      </c>
      <c r="M59" s="508">
        <v>3000</v>
      </c>
      <c r="N59" s="508"/>
      <c r="O59" s="514">
        <v>2.9818181818181815</v>
      </c>
      <c r="P59" s="514">
        <v>2.5999999999999996</v>
      </c>
      <c r="Q59" s="514">
        <v>0</v>
      </c>
      <c r="R59" s="514">
        <v>0</v>
      </c>
      <c r="S59" s="514">
        <v>2.0181818181818181</v>
      </c>
      <c r="T59" s="361"/>
      <c r="U59" s="514">
        <v>2.9818181818181815</v>
      </c>
      <c r="V59" s="514">
        <v>2.5999999999999996</v>
      </c>
      <c r="W59" s="514">
        <v>0</v>
      </c>
      <c r="X59" s="514">
        <v>0</v>
      </c>
      <c r="Y59" s="514">
        <v>2.0181818181818181</v>
      </c>
      <c r="Z59" s="508"/>
      <c r="AA59" s="508"/>
      <c r="AB59" s="515"/>
      <c r="AC59" s="515"/>
      <c r="AD59" s="515"/>
      <c r="AE59" s="515"/>
      <c r="AF59" s="508"/>
      <c r="AG59" s="472" t="s">
        <v>1008</v>
      </c>
      <c r="AH59" s="516"/>
      <c r="AI59" s="516">
        <v>3</v>
      </c>
      <c r="AJ59" s="516">
        <v>3</v>
      </c>
      <c r="AK59" s="517">
        <v>0.5</v>
      </c>
      <c r="AL59" s="517">
        <v>0.5</v>
      </c>
      <c r="AM59" s="512"/>
    </row>
    <row r="60" spans="1:41" customFormat="1" ht="13" customHeight="1" x14ac:dyDescent="0.2">
      <c r="B60" s="544">
        <v>44586</v>
      </c>
      <c r="C60" s="510" t="s">
        <v>403</v>
      </c>
      <c r="D60" s="430" t="s">
        <v>938</v>
      </c>
      <c r="E60" s="511">
        <v>44562</v>
      </c>
      <c r="F60" s="512" t="s">
        <v>21</v>
      </c>
      <c r="G60" s="508" t="s">
        <v>16</v>
      </c>
      <c r="H60" s="514">
        <v>75</v>
      </c>
      <c r="I60" s="513" t="s">
        <v>913</v>
      </c>
      <c r="J60" s="508">
        <v>1645</v>
      </c>
      <c r="K60" s="508">
        <v>3000</v>
      </c>
      <c r="L60" s="508">
        <v>3000</v>
      </c>
      <c r="M60" s="508">
        <v>3000</v>
      </c>
      <c r="N60" s="508"/>
      <c r="O60" s="514">
        <v>3.47</v>
      </c>
      <c r="P60" s="514">
        <v>2.64</v>
      </c>
      <c r="Q60" s="514">
        <v>0</v>
      </c>
      <c r="R60" s="514">
        <v>0</v>
      </c>
      <c r="S60" s="514">
        <v>2.12</v>
      </c>
      <c r="T60" s="361"/>
      <c r="U60" s="514">
        <v>3.47</v>
      </c>
      <c r="V60" s="514">
        <v>2.64</v>
      </c>
      <c r="W60" s="514">
        <v>0</v>
      </c>
      <c r="X60" s="514">
        <v>0</v>
      </c>
      <c r="Y60" s="514">
        <v>2.12</v>
      </c>
      <c r="Z60" s="508"/>
      <c r="AA60" s="508"/>
      <c r="AB60" s="508"/>
      <c r="AC60" s="508"/>
      <c r="AD60" s="508"/>
      <c r="AE60" s="508"/>
      <c r="AF60" s="508"/>
      <c r="AG60" s="516" t="s">
        <v>23</v>
      </c>
      <c r="AH60" s="516"/>
      <c r="AI60" s="516">
        <v>3</v>
      </c>
      <c r="AJ60" s="516">
        <v>3</v>
      </c>
      <c r="AK60" s="536">
        <v>0.5</v>
      </c>
      <c r="AL60" s="536">
        <v>0.5</v>
      </c>
      <c r="AM60" s="512"/>
      <c r="AN60" s="524"/>
      <c r="AO60" s="525"/>
    </row>
    <row r="61" spans="1:41" ht="13" customHeight="1" x14ac:dyDescent="0.15">
      <c r="A61"/>
      <c r="B61" s="544">
        <v>44586</v>
      </c>
      <c r="C61" s="469" t="s">
        <v>13</v>
      </c>
      <c r="D61" s="430" t="s">
        <v>938</v>
      </c>
      <c r="E61" s="351">
        <v>44562</v>
      </c>
      <c r="F61" s="449" t="s">
        <v>1017</v>
      </c>
      <c r="G61" s="430" t="s">
        <v>16</v>
      </c>
      <c r="H61" s="514">
        <v>59.281818181818174</v>
      </c>
      <c r="I61" s="470" t="s">
        <v>913</v>
      </c>
      <c r="J61" s="471">
        <v>1645</v>
      </c>
      <c r="K61" s="471">
        <v>3000</v>
      </c>
      <c r="L61" s="471">
        <v>3000</v>
      </c>
      <c r="M61" s="471">
        <v>3000</v>
      </c>
      <c r="N61" s="430"/>
      <c r="O61" s="514">
        <v>3.1</v>
      </c>
      <c r="P61" s="514">
        <v>2.4636363636363634</v>
      </c>
      <c r="Q61" s="514">
        <v>0</v>
      </c>
      <c r="R61" s="514">
        <v>0</v>
      </c>
      <c r="S61" s="514">
        <v>2.0636363636363635</v>
      </c>
      <c r="T61" s="361"/>
      <c r="U61" s="514">
        <v>3.1</v>
      </c>
      <c r="V61" s="514">
        <v>2.4636363636363634</v>
      </c>
      <c r="W61" s="514">
        <v>0</v>
      </c>
      <c r="X61" s="514">
        <v>0</v>
      </c>
      <c r="Y61" s="514">
        <v>2.0636363636363635</v>
      </c>
      <c r="Z61" s="430"/>
      <c r="AA61" s="430"/>
      <c r="AB61" s="430"/>
      <c r="AC61" s="430"/>
      <c r="AD61" s="430"/>
      <c r="AE61" s="430"/>
      <c r="AF61" s="430"/>
      <c r="AG61" s="472" t="s">
        <v>1008</v>
      </c>
      <c r="AH61" s="516"/>
      <c r="AI61" s="516">
        <v>3</v>
      </c>
      <c r="AJ61" s="516">
        <v>3</v>
      </c>
      <c r="AK61" s="517">
        <v>0.5</v>
      </c>
      <c r="AL61" s="517">
        <v>0.5</v>
      </c>
      <c r="AM61" s="512"/>
    </row>
    <row r="62" spans="1:41" ht="13" customHeight="1" x14ac:dyDescent="0.2">
      <c r="A62"/>
      <c r="B62" s="545">
        <v>44574</v>
      </c>
      <c r="C62" s="510" t="s">
        <v>13</v>
      </c>
      <c r="D62" s="430" t="s">
        <v>938</v>
      </c>
      <c r="E62" s="511">
        <v>44574</v>
      </c>
      <c r="F62" s="512" t="s">
        <v>888</v>
      </c>
      <c r="G62" s="508" t="s">
        <v>1172</v>
      </c>
      <c r="H62" s="514">
        <v>87.199999999999989</v>
      </c>
      <c r="I62" s="513" t="s">
        <v>405</v>
      </c>
      <c r="J62" s="541">
        <v>1645</v>
      </c>
      <c r="K62" s="541">
        <v>3000</v>
      </c>
      <c r="L62" s="541">
        <v>3000</v>
      </c>
      <c r="M62" s="541">
        <v>3000</v>
      </c>
      <c r="N62" s="508"/>
      <c r="O62" s="514">
        <v>3.4818181818181815</v>
      </c>
      <c r="P62" s="514">
        <v>2.6363636363636362</v>
      </c>
      <c r="Q62" s="514">
        <v>0</v>
      </c>
      <c r="R62" s="514">
        <v>0</v>
      </c>
      <c r="S62" s="514">
        <v>2.1999999999999997</v>
      </c>
      <c r="T62" s="534"/>
      <c r="U62" s="514">
        <v>3.4818181818181815</v>
      </c>
      <c r="V62" s="514">
        <v>2.6363636363636362</v>
      </c>
      <c r="W62" s="514">
        <v>0</v>
      </c>
      <c r="X62" s="514">
        <v>0</v>
      </c>
      <c r="Y62" s="514">
        <v>2.1999999999999997</v>
      </c>
      <c r="Z62" s="534"/>
      <c r="AA62" s="534"/>
      <c r="AB62" s="534"/>
      <c r="AC62" s="534"/>
      <c r="AD62" s="534"/>
      <c r="AE62" s="534"/>
      <c r="AF62" s="534"/>
      <c r="AG62" s="516" t="s">
        <v>1008</v>
      </c>
      <c r="AH62" s="508"/>
      <c r="AI62" s="516">
        <v>3</v>
      </c>
      <c r="AJ62" s="516">
        <v>3</v>
      </c>
      <c r="AK62" s="536">
        <v>0.5</v>
      </c>
      <c r="AL62" s="536">
        <v>0.5</v>
      </c>
      <c r="AM62" s="512"/>
    </row>
    <row r="63" spans="1:41" ht="13" customHeight="1" x14ac:dyDescent="0.15">
      <c r="A63"/>
      <c r="B63" s="544">
        <v>44586</v>
      </c>
      <c r="C63" s="510" t="s">
        <v>13</v>
      </c>
      <c r="D63" s="430" t="s">
        <v>938</v>
      </c>
      <c r="E63" s="351">
        <v>44562</v>
      </c>
      <c r="F63" s="512" t="s">
        <v>923</v>
      </c>
      <c r="G63" s="508" t="s">
        <v>16</v>
      </c>
      <c r="H63" s="514">
        <v>77.999999999999986</v>
      </c>
      <c r="I63" s="513" t="s">
        <v>913</v>
      </c>
      <c r="J63" s="508">
        <v>1645</v>
      </c>
      <c r="K63" s="508">
        <v>3000</v>
      </c>
      <c r="L63" s="508">
        <v>300</v>
      </c>
      <c r="M63" s="508">
        <v>3000</v>
      </c>
      <c r="N63" s="508"/>
      <c r="O63" s="514">
        <v>2.8454545454545452</v>
      </c>
      <c r="P63" s="514">
        <v>2.3909090909090907</v>
      </c>
      <c r="Q63" s="514">
        <v>0</v>
      </c>
      <c r="R63" s="514">
        <v>0</v>
      </c>
      <c r="S63" s="514">
        <v>1.9909090909090907</v>
      </c>
      <c r="T63" s="361"/>
      <c r="U63" s="514">
        <v>2.8454545454545452</v>
      </c>
      <c r="V63" s="514">
        <v>2.3909090909090907</v>
      </c>
      <c r="W63" s="514">
        <v>0</v>
      </c>
      <c r="X63" s="514">
        <v>0</v>
      </c>
      <c r="Y63" s="514">
        <v>1.9909090909090907</v>
      </c>
      <c r="Z63" s="508"/>
      <c r="AA63" s="508"/>
      <c r="AB63" s="515"/>
      <c r="AC63" s="515"/>
      <c r="AD63" s="515"/>
      <c r="AE63" s="515"/>
      <c r="AF63" s="508"/>
      <c r="AG63" s="516" t="s">
        <v>23</v>
      </c>
      <c r="AH63" s="516"/>
      <c r="AI63" s="516">
        <v>3</v>
      </c>
      <c r="AJ63" s="516">
        <v>3</v>
      </c>
      <c r="AK63" s="517">
        <v>0.5</v>
      </c>
      <c r="AL63" s="517">
        <v>0.5</v>
      </c>
      <c r="AM63" s="512"/>
    </row>
    <row r="64" spans="1:41" ht="13" customHeight="1" x14ac:dyDescent="0.2">
      <c r="A64"/>
      <c r="B64" s="544">
        <v>44586</v>
      </c>
      <c r="C64" s="469" t="s">
        <v>13</v>
      </c>
      <c r="D64" s="430" t="s">
        <v>938</v>
      </c>
      <c r="E64" s="351">
        <v>44562</v>
      </c>
      <c r="F64" s="508" t="s">
        <v>889</v>
      </c>
      <c r="G64" s="508" t="s">
        <v>1172</v>
      </c>
      <c r="H64" s="514">
        <v>83.527272727272717</v>
      </c>
      <c r="I64" s="513" t="s">
        <v>405</v>
      </c>
      <c r="J64" s="541">
        <v>1645</v>
      </c>
      <c r="K64" s="541">
        <v>3000</v>
      </c>
      <c r="L64" s="541">
        <v>3000</v>
      </c>
      <c r="M64" s="541">
        <v>3000</v>
      </c>
      <c r="N64" s="508"/>
      <c r="O64" s="514">
        <v>3.5363636363636362</v>
      </c>
      <c r="P64" s="514">
        <v>2.9999999999999996</v>
      </c>
      <c r="Q64" s="514">
        <v>0</v>
      </c>
      <c r="R64" s="514">
        <v>0</v>
      </c>
      <c r="S64" s="514">
        <v>2.6090909090909089</v>
      </c>
      <c r="T64" s="534"/>
      <c r="U64" s="514">
        <v>3.2181818181818178</v>
      </c>
      <c r="V64" s="514">
        <v>2.7181818181818183</v>
      </c>
      <c r="W64" s="514">
        <v>0</v>
      </c>
      <c r="X64" s="514">
        <v>0</v>
      </c>
      <c r="Y64" s="514">
        <v>2.3545454545454541</v>
      </c>
      <c r="Z64" s="534"/>
      <c r="AA64" s="534"/>
      <c r="AB64" s="534"/>
      <c r="AC64" s="534"/>
      <c r="AD64" s="534"/>
      <c r="AE64" s="534"/>
      <c r="AF64" s="534"/>
      <c r="AG64" s="516" t="s">
        <v>406</v>
      </c>
      <c r="AH64" s="516" t="s">
        <v>407</v>
      </c>
      <c r="AI64" s="516">
        <v>2</v>
      </c>
      <c r="AJ64" s="516">
        <v>4</v>
      </c>
      <c r="AK64" s="537">
        <v>0.33329999999999999</v>
      </c>
      <c r="AL64" s="537">
        <v>0.66659999999999997</v>
      </c>
      <c r="AM64" s="512"/>
      <c r="AN64"/>
    </row>
    <row r="65" spans="1:42" ht="13" customHeight="1" x14ac:dyDescent="0.2">
      <c r="A65"/>
      <c r="B65" s="544">
        <v>44586</v>
      </c>
      <c r="C65" s="469" t="s">
        <v>13</v>
      </c>
      <c r="D65" s="430" t="s">
        <v>938</v>
      </c>
      <c r="E65" s="351">
        <v>44562</v>
      </c>
      <c r="F65" s="512" t="s">
        <v>890</v>
      </c>
      <c r="G65" s="508" t="s">
        <v>1172</v>
      </c>
      <c r="H65" s="514">
        <v>78.454545454545439</v>
      </c>
      <c r="I65" s="513" t="s">
        <v>405</v>
      </c>
      <c r="J65" s="518">
        <v>6000</v>
      </c>
      <c r="K65" s="518">
        <v>12000</v>
      </c>
      <c r="L65" s="518">
        <v>12000</v>
      </c>
      <c r="M65" s="518">
        <v>12000</v>
      </c>
      <c r="N65" s="508"/>
      <c r="O65" s="514">
        <v>2.6545454545454543</v>
      </c>
      <c r="P65" s="514">
        <v>2.5272727272727269</v>
      </c>
      <c r="Q65" s="514">
        <v>0</v>
      </c>
      <c r="R65" s="514">
        <v>0</v>
      </c>
      <c r="S65" s="514">
        <v>2.1909090909090909</v>
      </c>
      <c r="T65" s="534"/>
      <c r="U65" s="514">
        <v>2.6545454545454543</v>
      </c>
      <c r="V65" s="514">
        <v>2.5272727272727269</v>
      </c>
      <c r="W65" s="514">
        <v>0</v>
      </c>
      <c r="X65" s="514">
        <v>0</v>
      </c>
      <c r="Y65" s="514">
        <v>2.1909090909090909</v>
      </c>
      <c r="Z65" s="534"/>
      <c r="AA65" s="534"/>
      <c r="AB65" s="534"/>
      <c r="AC65" s="534"/>
      <c r="AD65" s="534"/>
      <c r="AE65" s="534"/>
      <c r="AF65" s="534"/>
      <c r="AG65" s="516" t="s">
        <v>1008</v>
      </c>
      <c r="AH65" s="516"/>
      <c r="AI65" s="516">
        <v>3</v>
      </c>
      <c r="AJ65" s="516">
        <v>3</v>
      </c>
      <c r="AK65" s="536">
        <v>0.5</v>
      </c>
      <c r="AL65" s="536">
        <v>0.5</v>
      </c>
      <c r="AM65" s="512"/>
      <c r="AN65"/>
    </row>
    <row r="66" spans="1:42" ht="13" customHeight="1" x14ac:dyDescent="0.15">
      <c r="A66"/>
      <c r="B66" s="544">
        <v>44586</v>
      </c>
      <c r="C66" s="510" t="s">
        <v>13</v>
      </c>
      <c r="D66" s="430" t="s">
        <v>938</v>
      </c>
      <c r="E66" s="351">
        <v>44562</v>
      </c>
      <c r="F66" s="512" t="s">
        <v>925</v>
      </c>
      <c r="G66" s="508" t="s">
        <v>16</v>
      </c>
      <c r="H66" s="514">
        <v>72.8</v>
      </c>
      <c r="I66" s="513" t="s">
        <v>913</v>
      </c>
      <c r="J66" s="518">
        <v>1645</v>
      </c>
      <c r="K66" s="518">
        <v>3000</v>
      </c>
      <c r="L66" s="518">
        <v>3000</v>
      </c>
      <c r="M66" s="518">
        <v>3000</v>
      </c>
      <c r="N66" s="508"/>
      <c r="O66" s="514">
        <v>3.1181818181818182</v>
      </c>
      <c r="P66" s="514">
        <v>2.9363636363636361</v>
      </c>
      <c r="Q66" s="514">
        <v>0</v>
      </c>
      <c r="R66" s="514">
        <v>0</v>
      </c>
      <c r="S66" s="514">
        <v>2.1454545454545451</v>
      </c>
      <c r="T66" s="361"/>
      <c r="U66" s="514">
        <v>3.1181818181818182</v>
      </c>
      <c r="V66" s="514">
        <v>2.9363636363636361</v>
      </c>
      <c r="W66" s="514">
        <v>0</v>
      </c>
      <c r="X66" s="514">
        <v>0</v>
      </c>
      <c r="Y66" s="514">
        <v>2.1454545454545451</v>
      </c>
      <c r="Z66" s="508"/>
      <c r="AA66" s="508"/>
      <c r="AB66" s="515"/>
      <c r="AC66" s="515"/>
      <c r="AD66" s="515"/>
      <c r="AE66" s="515"/>
      <c r="AF66" s="508"/>
      <c r="AG66" s="516" t="s">
        <v>23</v>
      </c>
      <c r="AH66" s="516"/>
      <c r="AI66" s="516">
        <v>3</v>
      </c>
      <c r="AJ66" s="516">
        <v>3</v>
      </c>
      <c r="AK66" s="517">
        <v>0.5</v>
      </c>
      <c r="AL66" s="517">
        <v>0.5</v>
      </c>
      <c r="AM66" s="512"/>
    </row>
    <row r="67" spans="1:42" ht="13" customHeight="1" x14ac:dyDescent="0.2">
      <c r="A67"/>
      <c r="B67" s="544">
        <v>44586</v>
      </c>
      <c r="C67" s="469" t="s">
        <v>13</v>
      </c>
      <c r="D67" s="430" t="s">
        <v>938</v>
      </c>
      <c r="E67" s="351">
        <v>44562</v>
      </c>
      <c r="F67" s="512" t="s">
        <v>404</v>
      </c>
      <c r="G67" s="508" t="s">
        <v>1172</v>
      </c>
      <c r="H67" s="514">
        <v>77.172727272727272</v>
      </c>
      <c r="I67" s="513" t="s">
        <v>405</v>
      </c>
      <c r="J67" s="541">
        <v>1645</v>
      </c>
      <c r="K67" s="541">
        <v>3000</v>
      </c>
      <c r="L67" s="541">
        <v>3000</v>
      </c>
      <c r="M67" s="541">
        <v>3000</v>
      </c>
      <c r="N67" s="508"/>
      <c r="O67" s="514">
        <v>3.6545454545454539</v>
      </c>
      <c r="P67" s="514">
        <v>3.0727272727272723</v>
      </c>
      <c r="Q67" s="514">
        <v>0</v>
      </c>
      <c r="R67" s="514">
        <v>0</v>
      </c>
      <c r="S67" s="514">
        <v>2.5727272727272728</v>
      </c>
      <c r="T67" s="534"/>
      <c r="U67" s="514">
        <v>3.6545454545454539</v>
      </c>
      <c r="V67" s="514">
        <v>3.0727272727272723</v>
      </c>
      <c r="W67" s="514">
        <v>0</v>
      </c>
      <c r="X67" s="514">
        <v>0</v>
      </c>
      <c r="Y67" s="514">
        <v>2.5727272727272728</v>
      </c>
      <c r="Z67" s="534"/>
      <c r="AA67" s="534"/>
      <c r="AB67" s="534"/>
      <c r="AC67" s="534"/>
      <c r="AD67" s="534"/>
      <c r="AE67" s="534"/>
      <c r="AF67" s="534"/>
      <c r="AG67" s="516" t="s">
        <v>1008</v>
      </c>
      <c r="AH67" s="516"/>
      <c r="AI67" s="516">
        <v>3</v>
      </c>
      <c r="AJ67" s="516">
        <v>3</v>
      </c>
      <c r="AK67" s="536">
        <v>0.5</v>
      </c>
      <c r="AL67" s="536">
        <v>0.5</v>
      </c>
      <c r="AM67" s="512"/>
      <c r="AN67"/>
    </row>
    <row r="68" spans="1:42" ht="13" customHeight="1" x14ac:dyDescent="0.15">
      <c r="A68"/>
      <c r="B68" s="544">
        <v>44586</v>
      </c>
      <c r="C68" s="469" t="s">
        <v>13</v>
      </c>
      <c r="D68" s="430" t="s">
        <v>938</v>
      </c>
      <c r="E68" s="351">
        <v>44562</v>
      </c>
      <c r="F68" s="512" t="s">
        <v>2</v>
      </c>
      <c r="G68" s="508" t="s">
        <v>16</v>
      </c>
      <c r="H68" s="514">
        <v>87</v>
      </c>
      <c r="I68" s="513" t="s">
        <v>405</v>
      </c>
      <c r="J68" s="508">
        <v>3000</v>
      </c>
      <c r="K68" s="508">
        <v>3000</v>
      </c>
      <c r="L68" s="508">
        <v>3000</v>
      </c>
      <c r="M68" s="508">
        <v>3000</v>
      </c>
      <c r="N68" s="508"/>
      <c r="O68" s="514">
        <v>2.9</v>
      </c>
      <c r="P68" s="514">
        <v>0</v>
      </c>
      <c r="Q68" s="514">
        <v>0</v>
      </c>
      <c r="R68" s="514">
        <v>0</v>
      </c>
      <c r="S68" s="514">
        <v>2.2999999999999998</v>
      </c>
      <c r="T68" s="361"/>
      <c r="U68" s="514">
        <v>2.9</v>
      </c>
      <c r="V68" s="514">
        <v>0</v>
      </c>
      <c r="W68" s="514">
        <v>0</v>
      </c>
      <c r="X68" s="514">
        <v>0</v>
      </c>
      <c r="Y68" s="514">
        <v>2.2999999999999998</v>
      </c>
      <c r="Z68" s="508"/>
      <c r="AA68" s="508"/>
      <c r="AB68" s="515"/>
      <c r="AC68" s="515"/>
      <c r="AD68" s="515"/>
      <c r="AE68" s="515"/>
      <c r="AF68" s="508"/>
      <c r="AG68" s="516" t="s">
        <v>406</v>
      </c>
      <c r="AH68" s="516"/>
      <c r="AI68" s="516">
        <v>3</v>
      </c>
      <c r="AJ68" s="516">
        <v>3</v>
      </c>
      <c r="AK68" s="517">
        <v>0.5</v>
      </c>
      <c r="AL68" s="517">
        <v>0.5</v>
      </c>
      <c r="AM68" s="512"/>
    </row>
    <row r="69" spans="1:42" ht="13" customHeight="1" x14ac:dyDescent="0.15">
      <c r="A69"/>
      <c r="B69" s="544">
        <v>44586</v>
      </c>
      <c r="C69" s="469" t="s">
        <v>13</v>
      </c>
      <c r="D69" s="430" t="s">
        <v>938</v>
      </c>
      <c r="E69" s="351">
        <v>44562</v>
      </c>
      <c r="F69" s="508" t="s">
        <v>4</v>
      </c>
      <c r="G69" s="508" t="s">
        <v>16</v>
      </c>
      <c r="H69" s="514">
        <v>78.75454545454545</v>
      </c>
      <c r="I69" s="513"/>
      <c r="J69" s="508"/>
      <c r="K69" s="508"/>
      <c r="L69" s="508"/>
      <c r="M69" s="508"/>
      <c r="N69" s="508"/>
      <c r="O69" s="514">
        <v>2.0363636363636366</v>
      </c>
      <c r="P69" s="514">
        <v>0</v>
      </c>
      <c r="Q69" s="514">
        <v>0</v>
      </c>
      <c r="R69" s="514">
        <v>0</v>
      </c>
      <c r="S69" s="514">
        <v>0</v>
      </c>
      <c r="T69" s="361"/>
      <c r="U69" s="514">
        <v>2.0363636363636366</v>
      </c>
      <c r="V69" s="514">
        <v>0</v>
      </c>
      <c r="W69" s="514">
        <v>0</v>
      </c>
      <c r="X69" s="514">
        <v>0</v>
      </c>
      <c r="Y69" s="514">
        <v>0</v>
      </c>
      <c r="Z69" s="508"/>
      <c r="AA69" s="508"/>
      <c r="AB69" s="515"/>
      <c r="AC69" s="515"/>
      <c r="AD69" s="515"/>
      <c r="AE69" s="515"/>
      <c r="AF69" s="508"/>
      <c r="AG69" s="516" t="s">
        <v>23</v>
      </c>
      <c r="AH69" s="516"/>
      <c r="AI69" s="516">
        <v>3</v>
      </c>
      <c r="AJ69" s="516">
        <v>3</v>
      </c>
      <c r="AK69" s="517">
        <v>0.5</v>
      </c>
      <c r="AL69" s="517">
        <v>0.5</v>
      </c>
      <c r="AM69" s="512"/>
    </row>
    <row r="70" spans="1:42" customFormat="1" ht="13" customHeight="1" x14ac:dyDescent="0.15">
      <c r="B70" s="544">
        <v>44586</v>
      </c>
      <c r="C70" s="469" t="s">
        <v>13</v>
      </c>
      <c r="D70" s="430" t="s">
        <v>938</v>
      </c>
      <c r="E70" s="351">
        <v>44562</v>
      </c>
      <c r="F70" s="430" t="s">
        <v>1028</v>
      </c>
      <c r="G70" s="508" t="s">
        <v>16</v>
      </c>
      <c r="H70" s="514">
        <v>80.999999999999986</v>
      </c>
      <c r="I70" s="470" t="s">
        <v>405</v>
      </c>
      <c r="J70" s="508">
        <v>1645</v>
      </c>
      <c r="K70" s="508">
        <v>3000</v>
      </c>
      <c r="L70" s="508">
        <v>3000</v>
      </c>
      <c r="M70" s="508">
        <v>3000</v>
      </c>
      <c r="N70" s="508"/>
      <c r="O70" s="514">
        <v>3.1818181818181817</v>
      </c>
      <c r="P70" s="514">
        <v>2.7727272727272725</v>
      </c>
      <c r="Q70" s="514">
        <v>0</v>
      </c>
      <c r="R70" s="514">
        <v>0</v>
      </c>
      <c r="S70" s="514">
        <v>2.3727272727272726</v>
      </c>
      <c r="T70" s="361"/>
      <c r="U70" s="514">
        <v>3.1818181818181817</v>
      </c>
      <c r="V70" s="514">
        <v>2.7727272727272725</v>
      </c>
      <c r="W70" s="514">
        <v>0</v>
      </c>
      <c r="X70" s="514">
        <v>0</v>
      </c>
      <c r="Y70" s="514">
        <v>2.3727272727272726</v>
      </c>
      <c r="Z70" s="355"/>
      <c r="AA70" s="355"/>
      <c r="AB70" s="515"/>
      <c r="AC70" s="515"/>
      <c r="AD70" s="515"/>
      <c r="AE70" s="515"/>
      <c r="AF70" s="508"/>
      <c r="AG70" s="472" t="s">
        <v>1008</v>
      </c>
      <c r="AH70" s="516"/>
      <c r="AI70" s="516">
        <v>3</v>
      </c>
      <c r="AJ70" s="516">
        <v>3</v>
      </c>
      <c r="AK70" s="517">
        <v>0.5</v>
      </c>
      <c r="AL70" s="517">
        <v>0.5</v>
      </c>
      <c r="AM70" s="512"/>
    </row>
    <row r="71" spans="1:42" customFormat="1" ht="13" customHeight="1" x14ac:dyDescent="0.15">
      <c r="B71" s="544">
        <v>44586</v>
      </c>
      <c r="C71" s="469" t="s">
        <v>13</v>
      </c>
      <c r="D71" s="430" t="s">
        <v>938</v>
      </c>
      <c r="E71" s="351">
        <v>44562</v>
      </c>
      <c r="F71" s="508" t="s">
        <v>1207</v>
      </c>
      <c r="G71" s="508" t="s">
        <v>16</v>
      </c>
      <c r="H71" s="514">
        <v>81.199999999999989</v>
      </c>
      <c r="I71" s="470" t="s">
        <v>405</v>
      </c>
      <c r="J71" s="508">
        <v>1645</v>
      </c>
      <c r="K71" s="508">
        <v>3000</v>
      </c>
      <c r="L71" s="508">
        <v>3000</v>
      </c>
      <c r="M71" s="508">
        <v>3000</v>
      </c>
      <c r="N71" s="508"/>
      <c r="O71" s="514">
        <v>2.9363636363636361</v>
      </c>
      <c r="P71" s="514">
        <v>2.6818181818181817</v>
      </c>
      <c r="Q71" s="514">
        <v>0</v>
      </c>
      <c r="R71" s="514">
        <v>0</v>
      </c>
      <c r="S71" s="514">
        <v>2.0272727272727269</v>
      </c>
      <c r="T71" s="361"/>
      <c r="U71" s="514">
        <v>2.9363636363636361</v>
      </c>
      <c r="V71" s="514">
        <v>2.6818181818181817</v>
      </c>
      <c r="W71" s="514">
        <v>0</v>
      </c>
      <c r="X71" s="514">
        <v>0</v>
      </c>
      <c r="Y71" s="514">
        <v>2.0272727272727269</v>
      </c>
      <c r="Z71" s="508"/>
      <c r="AA71" s="508"/>
      <c r="AB71" s="515"/>
      <c r="AC71" s="515"/>
      <c r="AD71" s="515"/>
      <c r="AE71" s="515"/>
      <c r="AF71" s="508"/>
      <c r="AG71" s="516" t="s">
        <v>23</v>
      </c>
      <c r="AH71" s="516"/>
      <c r="AI71" s="516">
        <v>3</v>
      </c>
      <c r="AJ71" s="516">
        <v>3</v>
      </c>
      <c r="AK71" s="517">
        <v>0.5</v>
      </c>
      <c r="AL71" s="517">
        <v>0.5</v>
      </c>
      <c r="AM71" s="512"/>
    </row>
    <row r="72" spans="1:42" ht="13" customHeight="1" x14ac:dyDescent="0.2">
      <c r="A72"/>
      <c r="B72" s="544">
        <v>44586</v>
      </c>
      <c r="C72" s="510" t="s">
        <v>403</v>
      </c>
      <c r="D72" s="430" t="s">
        <v>941</v>
      </c>
      <c r="E72" s="511">
        <v>44562</v>
      </c>
      <c r="F72" s="512" t="s">
        <v>872</v>
      </c>
      <c r="G72" s="508" t="s">
        <v>1172</v>
      </c>
      <c r="H72" s="514">
        <v>103.57272727272728</v>
      </c>
      <c r="I72" s="513" t="s">
        <v>405</v>
      </c>
      <c r="J72" s="535">
        <v>6000</v>
      </c>
      <c r="K72" s="535">
        <v>12000</v>
      </c>
      <c r="L72" s="535">
        <v>84000</v>
      </c>
      <c r="M72" s="535">
        <v>84000</v>
      </c>
      <c r="N72" s="508"/>
      <c r="O72" s="514">
        <v>2.4545454545454546</v>
      </c>
      <c r="P72" s="514">
        <v>2.3727272727272726</v>
      </c>
      <c r="Q72" s="514">
        <v>1.7727272727272725</v>
      </c>
      <c r="R72" s="514">
        <v>0</v>
      </c>
      <c r="S72" s="514">
        <v>1.6727272727272726</v>
      </c>
      <c r="T72" s="534"/>
      <c r="U72" s="514">
        <v>2.2545454545454544</v>
      </c>
      <c r="V72" s="514">
        <v>1.8545454545454545</v>
      </c>
      <c r="W72" s="514">
        <v>1.5909090909090908</v>
      </c>
      <c r="X72" s="514">
        <v>0</v>
      </c>
      <c r="Y72" s="514">
        <v>1.5181818181818181</v>
      </c>
      <c r="Z72" s="534"/>
      <c r="AA72" s="534"/>
      <c r="AB72" s="534"/>
      <c r="AC72" s="534"/>
      <c r="AD72" s="534"/>
      <c r="AE72" s="534"/>
      <c r="AF72" s="534"/>
      <c r="AG72" s="516" t="s">
        <v>406</v>
      </c>
      <c r="AH72" s="516" t="s">
        <v>407</v>
      </c>
      <c r="AI72" s="516">
        <v>2</v>
      </c>
      <c r="AJ72" s="516">
        <v>4</v>
      </c>
      <c r="AK72" s="537">
        <v>0.33329999999999999</v>
      </c>
      <c r="AL72" s="537">
        <v>0.66659999999999997</v>
      </c>
      <c r="AM72" s="512"/>
    </row>
    <row r="73" spans="1:42" ht="13" customHeight="1" x14ac:dyDescent="0.15">
      <c r="A73"/>
      <c r="B73" s="544">
        <v>44587</v>
      </c>
      <c r="C73" s="510" t="s">
        <v>13</v>
      </c>
      <c r="D73" s="430" t="s">
        <v>941</v>
      </c>
      <c r="E73" s="511">
        <v>44522</v>
      </c>
      <c r="F73" s="512" t="s">
        <v>20</v>
      </c>
      <c r="G73" s="508" t="s">
        <v>16</v>
      </c>
      <c r="H73" s="514">
        <v>80</v>
      </c>
      <c r="I73" s="513" t="s">
        <v>913</v>
      </c>
      <c r="J73" s="518">
        <v>6000</v>
      </c>
      <c r="K73" s="518">
        <v>6000</v>
      </c>
      <c r="L73" s="518">
        <v>6000</v>
      </c>
      <c r="M73" s="518">
        <v>6000</v>
      </c>
      <c r="N73" s="508"/>
      <c r="O73" s="514">
        <v>2.2999999999999998</v>
      </c>
      <c r="P73" s="514">
        <v>0</v>
      </c>
      <c r="Q73" s="514">
        <v>0</v>
      </c>
      <c r="R73" s="514">
        <v>0</v>
      </c>
      <c r="S73" s="514">
        <v>2.1</v>
      </c>
      <c r="T73" s="361"/>
      <c r="U73" s="514">
        <v>2.0090909090909088</v>
      </c>
      <c r="V73" s="514">
        <v>0</v>
      </c>
      <c r="W73" s="514">
        <v>0</v>
      </c>
      <c r="X73" s="514">
        <v>0</v>
      </c>
      <c r="Y73" s="514">
        <v>1.6272727272727272</v>
      </c>
      <c r="Z73" s="508"/>
      <c r="AA73" s="508"/>
      <c r="AB73" s="515"/>
      <c r="AC73" s="515"/>
      <c r="AD73" s="515"/>
      <c r="AE73" s="515"/>
      <c r="AF73" s="508"/>
      <c r="AG73" s="516" t="s">
        <v>18</v>
      </c>
      <c r="AH73" s="516" t="s">
        <v>19</v>
      </c>
      <c r="AI73" s="516">
        <v>2</v>
      </c>
      <c r="AJ73" s="516">
        <v>4</v>
      </c>
      <c r="AK73" s="519">
        <v>0.33329999999999999</v>
      </c>
      <c r="AL73" s="519">
        <v>0.66659999999999997</v>
      </c>
      <c r="AM73" s="512"/>
    </row>
    <row r="74" spans="1:42" ht="13" customHeight="1" x14ac:dyDescent="0.15">
      <c r="A74"/>
      <c r="B74" s="544">
        <v>44586</v>
      </c>
      <c r="C74" s="510" t="s">
        <v>403</v>
      </c>
      <c r="D74" s="430" t="s">
        <v>941</v>
      </c>
      <c r="E74" s="511">
        <v>44562</v>
      </c>
      <c r="F74" s="512" t="s">
        <v>21</v>
      </c>
      <c r="G74" s="508" t="s">
        <v>16</v>
      </c>
      <c r="H74" s="514">
        <v>85</v>
      </c>
      <c r="I74" s="513" t="s">
        <v>913</v>
      </c>
      <c r="J74" s="508">
        <v>6000</v>
      </c>
      <c r="K74" s="508">
        <v>12000</v>
      </c>
      <c r="L74" s="508">
        <v>84000</v>
      </c>
      <c r="M74" s="508">
        <v>84000</v>
      </c>
      <c r="N74" s="508"/>
      <c r="O74" s="514">
        <v>2.1636363636363636</v>
      </c>
      <c r="P74" s="514">
        <v>1.9909090909090907</v>
      </c>
      <c r="Q74" s="514">
        <v>1.6909090909090909</v>
      </c>
      <c r="R74" s="514">
        <v>0</v>
      </c>
      <c r="S74" s="514">
        <v>1.6818181818181817</v>
      </c>
      <c r="T74" s="361"/>
      <c r="U74" s="514">
        <v>1.6545454545454545</v>
      </c>
      <c r="V74" s="514">
        <v>1.6363636363636362</v>
      </c>
      <c r="W74" s="514">
        <v>1.5636363636363635</v>
      </c>
      <c r="X74" s="514">
        <v>0</v>
      </c>
      <c r="Y74" s="514">
        <v>1.4818181818181817</v>
      </c>
      <c r="Z74" s="508"/>
      <c r="AA74" s="508"/>
      <c r="AB74" s="515"/>
      <c r="AC74" s="515"/>
      <c r="AD74" s="515"/>
      <c r="AE74" s="515"/>
      <c r="AF74" s="508"/>
      <c r="AG74" s="516" t="s">
        <v>18</v>
      </c>
      <c r="AH74" s="516" t="s">
        <v>19</v>
      </c>
      <c r="AI74" s="516">
        <v>2</v>
      </c>
      <c r="AJ74" s="516">
        <v>4</v>
      </c>
      <c r="AK74" s="519">
        <v>0.33329999999999999</v>
      </c>
      <c r="AL74" s="519">
        <v>0.66659999999999997</v>
      </c>
      <c r="AM74" s="512"/>
    </row>
    <row r="75" spans="1:42" ht="13" customHeight="1" x14ac:dyDescent="0.2">
      <c r="A75"/>
      <c r="B75" s="545">
        <v>44574</v>
      </c>
      <c r="C75" s="510" t="s">
        <v>13</v>
      </c>
      <c r="D75" s="430" t="s">
        <v>941</v>
      </c>
      <c r="E75" s="511">
        <v>44574</v>
      </c>
      <c r="F75" s="512" t="s">
        <v>888</v>
      </c>
      <c r="G75" s="508" t="s">
        <v>1172</v>
      </c>
      <c r="H75" s="514">
        <v>103.69999999999999</v>
      </c>
      <c r="I75" s="513" t="s">
        <v>405</v>
      </c>
      <c r="J75" s="535">
        <v>6000</v>
      </c>
      <c r="K75" s="535">
        <v>12000</v>
      </c>
      <c r="L75" s="535">
        <v>84000</v>
      </c>
      <c r="M75" s="535">
        <v>84000</v>
      </c>
      <c r="N75" s="508"/>
      <c r="O75" s="514">
        <v>2.5818181818181816</v>
      </c>
      <c r="P75" s="514">
        <v>2.3727272727272726</v>
      </c>
      <c r="Q75" s="514">
        <v>2.0909090909090904</v>
      </c>
      <c r="R75" s="514">
        <v>0</v>
      </c>
      <c r="S75" s="514">
        <v>1.8818181818181816</v>
      </c>
      <c r="T75" s="534"/>
      <c r="U75" s="514">
        <v>2.127272727272727</v>
      </c>
      <c r="V75" s="514">
        <v>2.1090909090909089</v>
      </c>
      <c r="W75" s="514">
        <v>2.0181818181818181</v>
      </c>
      <c r="X75" s="514">
        <v>0</v>
      </c>
      <c r="Y75" s="514">
        <v>1.7909090909090908</v>
      </c>
      <c r="Z75" s="534"/>
      <c r="AA75" s="534"/>
      <c r="AB75" s="534"/>
      <c r="AC75" s="534"/>
      <c r="AD75" s="534"/>
      <c r="AE75" s="534"/>
      <c r="AF75" s="534"/>
      <c r="AG75" s="516" t="s">
        <v>406</v>
      </c>
      <c r="AH75" s="516" t="s">
        <v>407</v>
      </c>
      <c r="AI75" s="516">
        <v>2</v>
      </c>
      <c r="AJ75" s="516">
        <v>4</v>
      </c>
      <c r="AK75" s="537">
        <v>0.33329999999999999</v>
      </c>
      <c r="AL75" s="537">
        <v>0.66659999999999997</v>
      </c>
      <c r="AM75" s="512"/>
      <c r="AN75"/>
    </row>
    <row r="76" spans="1:42" ht="13" customHeight="1" x14ac:dyDescent="0.15">
      <c r="A76"/>
      <c r="B76" s="544">
        <v>44586</v>
      </c>
      <c r="C76" s="469" t="s">
        <v>13</v>
      </c>
      <c r="D76" s="430" t="s">
        <v>941</v>
      </c>
      <c r="E76" s="351">
        <v>44562</v>
      </c>
      <c r="F76" s="512" t="s">
        <v>923</v>
      </c>
      <c r="G76" s="508" t="s">
        <v>16</v>
      </c>
      <c r="H76" s="514">
        <v>94.881818181818176</v>
      </c>
      <c r="I76" s="513" t="s">
        <v>913</v>
      </c>
      <c r="J76" s="508">
        <v>6000</v>
      </c>
      <c r="K76" s="508">
        <v>12000</v>
      </c>
      <c r="L76" s="508">
        <v>84000</v>
      </c>
      <c r="M76" s="508">
        <v>84000</v>
      </c>
      <c r="N76" s="508"/>
      <c r="O76" s="514">
        <v>2.0727272727272723</v>
      </c>
      <c r="P76" s="514">
        <v>2.0545454545454542</v>
      </c>
      <c r="Q76" s="514">
        <v>1.8545454545454545</v>
      </c>
      <c r="R76" s="514">
        <v>0</v>
      </c>
      <c r="S76" s="514">
        <v>1.6545454545454545</v>
      </c>
      <c r="T76" s="361"/>
      <c r="U76" s="514">
        <v>1.7999999999999998</v>
      </c>
      <c r="V76" s="514">
        <v>1.7999999999999998</v>
      </c>
      <c r="W76" s="514">
        <v>1.6545454545454545</v>
      </c>
      <c r="X76" s="514">
        <v>0</v>
      </c>
      <c r="Y76" s="514">
        <v>1.5636363636363635</v>
      </c>
      <c r="Z76" s="508"/>
      <c r="AA76" s="508"/>
      <c r="AB76" s="515"/>
      <c r="AC76" s="515"/>
      <c r="AD76" s="515"/>
      <c r="AE76" s="515"/>
      <c r="AF76" s="508"/>
      <c r="AG76" s="516" t="s">
        <v>18</v>
      </c>
      <c r="AH76" s="516" t="s">
        <v>19</v>
      </c>
      <c r="AI76" s="516">
        <v>2</v>
      </c>
      <c r="AJ76" s="516">
        <v>4</v>
      </c>
      <c r="AK76" s="519">
        <v>0.33329999999999999</v>
      </c>
      <c r="AL76" s="519">
        <v>0.66659999999999997</v>
      </c>
      <c r="AM76" s="512"/>
    </row>
    <row r="77" spans="1:42" ht="13" customHeight="1" x14ac:dyDescent="0.2">
      <c r="A77"/>
      <c r="B77" s="544">
        <v>44586</v>
      </c>
      <c r="C77" s="469" t="s">
        <v>13</v>
      </c>
      <c r="D77" s="430" t="s">
        <v>941</v>
      </c>
      <c r="E77" s="351">
        <v>44562</v>
      </c>
      <c r="F77" s="508" t="s">
        <v>889</v>
      </c>
      <c r="G77" s="508" t="s">
        <v>1172</v>
      </c>
      <c r="H77" s="514">
        <v>102.19999999999999</v>
      </c>
      <c r="I77" s="513" t="s">
        <v>405</v>
      </c>
      <c r="J77" s="535">
        <v>6000</v>
      </c>
      <c r="K77" s="535">
        <v>12000</v>
      </c>
      <c r="L77" s="535">
        <v>84000</v>
      </c>
      <c r="M77" s="535">
        <v>84000</v>
      </c>
      <c r="N77" s="508"/>
      <c r="O77" s="514">
        <v>2.6454545454545455</v>
      </c>
      <c r="P77" s="514">
        <v>2.4909090909090907</v>
      </c>
      <c r="Q77" s="514">
        <v>2.2363636363636363</v>
      </c>
      <c r="R77" s="514">
        <v>0</v>
      </c>
      <c r="S77" s="514">
        <v>2.2272727272727271</v>
      </c>
      <c r="T77" s="534"/>
      <c r="U77" s="514">
        <v>2.0363636363636366</v>
      </c>
      <c r="V77" s="514">
        <v>2.0181818181818181</v>
      </c>
      <c r="W77" s="514">
        <v>1.9636363636363636</v>
      </c>
      <c r="X77" s="514">
        <v>0</v>
      </c>
      <c r="Y77" s="514">
        <v>1.8909090909090909</v>
      </c>
      <c r="Z77" s="534"/>
      <c r="AA77" s="534"/>
      <c r="AB77" s="534"/>
      <c r="AC77" s="534"/>
      <c r="AD77" s="534"/>
      <c r="AE77" s="534"/>
      <c r="AF77" s="534"/>
      <c r="AG77" s="516" t="s">
        <v>406</v>
      </c>
      <c r="AH77" s="516" t="s">
        <v>407</v>
      </c>
      <c r="AI77" s="516">
        <v>2</v>
      </c>
      <c r="AJ77" s="516">
        <v>4</v>
      </c>
      <c r="AK77" s="537">
        <v>0.33329999999999999</v>
      </c>
      <c r="AL77" s="537">
        <v>0.66659999999999997</v>
      </c>
      <c r="AM77" s="512"/>
      <c r="AN77"/>
      <c r="AO77"/>
      <c r="AP77"/>
    </row>
    <row r="78" spans="1:42" ht="13" customHeight="1" x14ac:dyDescent="0.2">
      <c r="A78"/>
      <c r="B78" s="544">
        <v>44586</v>
      </c>
      <c r="C78" s="469" t="s">
        <v>13</v>
      </c>
      <c r="D78" s="430" t="s">
        <v>941</v>
      </c>
      <c r="E78" s="351">
        <v>44562</v>
      </c>
      <c r="F78" s="512" t="s">
        <v>890</v>
      </c>
      <c r="G78" s="508" t="s">
        <v>1172</v>
      </c>
      <c r="H78" s="514">
        <v>92.336363636363629</v>
      </c>
      <c r="I78" s="513"/>
      <c r="J78" s="518"/>
      <c r="K78" s="518"/>
      <c r="L78" s="518"/>
      <c r="M78" s="508"/>
      <c r="N78" s="508"/>
      <c r="O78" s="514">
        <v>2.3272727272727272</v>
      </c>
      <c r="P78" s="514">
        <v>0</v>
      </c>
      <c r="Q78" s="514">
        <v>0</v>
      </c>
      <c r="R78" s="514">
        <v>0</v>
      </c>
      <c r="S78" s="514">
        <v>0</v>
      </c>
      <c r="T78" s="534"/>
      <c r="U78" s="514">
        <v>2.3272727272727272</v>
      </c>
      <c r="V78" s="514">
        <v>0</v>
      </c>
      <c r="W78" s="514">
        <v>0</v>
      </c>
      <c r="X78" s="514">
        <v>0</v>
      </c>
      <c r="Y78" s="514">
        <v>0</v>
      </c>
      <c r="Z78" s="534"/>
      <c r="AA78" s="534"/>
      <c r="AB78" s="534"/>
      <c r="AC78" s="534"/>
      <c r="AD78" s="534"/>
      <c r="AE78" s="534"/>
      <c r="AF78" s="534"/>
      <c r="AG78" s="516" t="s">
        <v>1008</v>
      </c>
      <c r="AH78" s="516"/>
      <c r="AI78" s="516">
        <v>3</v>
      </c>
      <c r="AJ78" s="516">
        <v>3</v>
      </c>
      <c r="AK78" s="536">
        <v>0.5</v>
      </c>
      <c r="AL78" s="536">
        <v>0.5</v>
      </c>
      <c r="AM78" s="512"/>
      <c r="AN78"/>
      <c r="AO78"/>
      <c r="AP78"/>
    </row>
    <row r="79" spans="1:42" ht="13" customHeight="1" x14ac:dyDescent="0.15">
      <c r="A79"/>
      <c r="B79" s="544">
        <v>44586</v>
      </c>
      <c r="C79" s="510" t="s">
        <v>13</v>
      </c>
      <c r="D79" s="430" t="s">
        <v>941</v>
      </c>
      <c r="E79" s="351">
        <v>44562</v>
      </c>
      <c r="F79" s="512" t="s">
        <v>925</v>
      </c>
      <c r="G79" s="508" t="s">
        <v>16</v>
      </c>
      <c r="H79" s="514">
        <v>87.381818181818176</v>
      </c>
      <c r="I79" s="513" t="s">
        <v>913</v>
      </c>
      <c r="J79" s="518">
        <v>6000</v>
      </c>
      <c r="K79" s="518">
        <v>12000</v>
      </c>
      <c r="L79" s="518">
        <v>84000</v>
      </c>
      <c r="M79" s="518">
        <v>84000</v>
      </c>
      <c r="N79" s="508"/>
      <c r="O79" s="514">
        <v>2.4090909090909087</v>
      </c>
      <c r="P79" s="514">
        <v>2.2727272727272725</v>
      </c>
      <c r="Q79" s="514">
        <v>2.1</v>
      </c>
      <c r="R79" s="514">
        <v>0</v>
      </c>
      <c r="S79" s="514">
        <v>2</v>
      </c>
      <c r="T79" s="361"/>
      <c r="U79" s="514">
        <v>2.2999999999999998</v>
      </c>
      <c r="V79" s="514">
        <v>2.2454545454545456</v>
      </c>
      <c r="W79" s="514">
        <v>2.0545454545454542</v>
      </c>
      <c r="X79" s="514">
        <v>0</v>
      </c>
      <c r="Y79" s="514">
        <v>1.9636363636363636</v>
      </c>
      <c r="Z79" s="508"/>
      <c r="AA79" s="508"/>
      <c r="AB79" s="515"/>
      <c r="AC79" s="515"/>
      <c r="AD79" s="515"/>
      <c r="AE79" s="515"/>
      <c r="AF79" s="508"/>
      <c r="AG79" s="516" t="s">
        <v>18</v>
      </c>
      <c r="AH79" s="516" t="s">
        <v>19</v>
      </c>
      <c r="AI79" s="516">
        <v>2</v>
      </c>
      <c r="AJ79" s="516">
        <v>4</v>
      </c>
      <c r="AK79" s="519">
        <v>0.33329999999999999</v>
      </c>
      <c r="AL79" s="519">
        <v>0.66659999999999997</v>
      </c>
      <c r="AM79" s="512"/>
    </row>
    <row r="80" spans="1:42" ht="13" customHeight="1" x14ac:dyDescent="0.2">
      <c r="A80"/>
      <c r="B80" s="544">
        <v>44586</v>
      </c>
      <c r="C80" s="469" t="s">
        <v>13</v>
      </c>
      <c r="D80" s="430" t="s">
        <v>941</v>
      </c>
      <c r="E80" s="351">
        <v>44562</v>
      </c>
      <c r="F80" s="512" t="s">
        <v>404</v>
      </c>
      <c r="G80" s="508" t="s">
        <v>1172</v>
      </c>
      <c r="H80" s="514">
        <v>87.654545454545456</v>
      </c>
      <c r="I80" s="513" t="s">
        <v>405</v>
      </c>
      <c r="J80" s="535">
        <v>6000</v>
      </c>
      <c r="K80" s="535">
        <v>12000</v>
      </c>
      <c r="L80" s="535">
        <v>84000</v>
      </c>
      <c r="M80" s="535">
        <v>84000</v>
      </c>
      <c r="N80" s="508"/>
      <c r="O80" s="514">
        <v>2.9363636363636361</v>
      </c>
      <c r="P80" s="514">
        <v>2.9</v>
      </c>
      <c r="Q80" s="514">
        <v>2.2999999999999998</v>
      </c>
      <c r="R80" s="514">
        <v>0</v>
      </c>
      <c r="S80" s="514">
        <v>2.2909090909090906</v>
      </c>
      <c r="T80" s="534"/>
      <c r="U80" s="514">
        <v>2.4</v>
      </c>
      <c r="V80" s="514">
        <v>2.3545454545454541</v>
      </c>
      <c r="W80" s="514">
        <v>2.2181818181818178</v>
      </c>
      <c r="X80" s="514">
        <v>0</v>
      </c>
      <c r="Y80" s="514">
        <v>2.0636363636363635</v>
      </c>
      <c r="Z80" s="534"/>
      <c r="AA80" s="534"/>
      <c r="AB80" s="534"/>
      <c r="AC80" s="534"/>
      <c r="AD80" s="534"/>
      <c r="AE80" s="534"/>
      <c r="AF80" s="534"/>
      <c r="AG80" s="516" t="s">
        <v>406</v>
      </c>
      <c r="AH80" s="516" t="s">
        <v>407</v>
      </c>
      <c r="AI80" s="516">
        <v>2</v>
      </c>
      <c r="AJ80" s="516">
        <v>4</v>
      </c>
      <c r="AK80" s="537">
        <v>0.33329999999999999</v>
      </c>
      <c r="AL80" s="537">
        <v>0.66659999999999997</v>
      </c>
      <c r="AM80" s="512"/>
      <c r="AN80"/>
    </row>
    <row r="81" spans="1:40" ht="13" customHeight="1" x14ac:dyDescent="0.15">
      <c r="A81"/>
      <c r="B81" s="544">
        <v>44586</v>
      </c>
      <c r="C81" s="469" t="s">
        <v>13</v>
      </c>
      <c r="D81" s="430" t="s">
        <v>941</v>
      </c>
      <c r="E81" s="351">
        <v>44562</v>
      </c>
      <c r="F81" s="512" t="s">
        <v>2</v>
      </c>
      <c r="G81" s="508" t="s">
        <v>16</v>
      </c>
      <c r="H81" s="514">
        <v>115.99999999999999</v>
      </c>
      <c r="I81" s="513" t="s">
        <v>405</v>
      </c>
      <c r="J81" s="508">
        <v>6000</v>
      </c>
      <c r="K81" s="508">
        <v>6000</v>
      </c>
      <c r="L81" s="508">
        <v>6000</v>
      </c>
      <c r="M81" s="508">
        <v>6000</v>
      </c>
      <c r="N81" s="508"/>
      <c r="O81" s="514">
        <v>2.2999999999999998</v>
      </c>
      <c r="P81" s="514">
        <v>0</v>
      </c>
      <c r="Q81" s="514">
        <v>0</v>
      </c>
      <c r="R81" s="514">
        <v>0</v>
      </c>
      <c r="S81" s="514">
        <v>2.2999999999999998</v>
      </c>
      <c r="T81" s="361"/>
      <c r="U81" s="514">
        <v>2.2999999999999998</v>
      </c>
      <c r="V81" s="514">
        <v>0</v>
      </c>
      <c r="W81" s="514">
        <v>0</v>
      </c>
      <c r="X81" s="514">
        <v>0</v>
      </c>
      <c r="Y81" s="514">
        <v>2.2999999999999998</v>
      </c>
      <c r="Z81" s="508"/>
      <c r="AA81" s="508"/>
      <c r="AB81" s="515"/>
      <c r="AC81" s="515"/>
      <c r="AD81" s="515"/>
      <c r="AE81" s="515"/>
      <c r="AF81" s="508"/>
      <c r="AG81" s="516" t="s">
        <v>18</v>
      </c>
      <c r="AH81" s="516" t="s">
        <v>19</v>
      </c>
      <c r="AI81" s="516">
        <v>2</v>
      </c>
      <c r="AJ81" s="516">
        <v>4</v>
      </c>
      <c r="AK81" s="519">
        <v>0.33329999999999999</v>
      </c>
      <c r="AL81" s="519">
        <v>0.66659999999999997</v>
      </c>
      <c r="AM81" s="512"/>
    </row>
    <row r="82" spans="1:40" ht="13" customHeight="1" x14ac:dyDescent="0.15">
      <c r="A82"/>
      <c r="B82" s="544">
        <v>44586</v>
      </c>
      <c r="C82" s="469" t="s">
        <v>13</v>
      </c>
      <c r="D82" s="430" t="s">
        <v>941</v>
      </c>
      <c r="E82" s="351">
        <v>44562</v>
      </c>
      <c r="F82" s="508" t="s">
        <v>4</v>
      </c>
      <c r="G82" s="508" t="s">
        <v>16</v>
      </c>
      <c r="H82" s="514">
        <v>102.90909090909091</v>
      </c>
      <c r="I82" s="513"/>
      <c r="J82" s="508"/>
      <c r="K82" s="508"/>
      <c r="L82" s="508"/>
      <c r="M82" s="508"/>
      <c r="N82" s="508"/>
      <c r="O82" s="514">
        <v>1.6272727272727272</v>
      </c>
      <c r="P82" s="514">
        <v>0</v>
      </c>
      <c r="Q82" s="514">
        <v>0</v>
      </c>
      <c r="R82" s="514">
        <v>0</v>
      </c>
      <c r="S82" s="514">
        <v>0</v>
      </c>
      <c r="T82" s="361"/>
      <c r="U82" s="514">
        <v>1.6272727272727272</v>
      </c>
      <c r="V82" s="514">
        <v>0</v>
      </c>
      <c r="W82" s="514">
        <v>0</v>
      </c>
      <c r="X82" s="514">
        <v>0</v>
      </c>
      <c r="Y82" s="514">
        <v>0</v>
      </c>
      <c r="Z82" s="508"/>
      <c r="AA82" s="508"/>
      <c r="AB82" s="515"/>
      <c r="AC82" s="515"/>
      <c r="AD82" s="515"/>
      <c r="AE82" s="515"/>
      <c r="AF82" s="508"/>
      <c r="AG82" s="472" t="s">
        <v>1008</v>
      </c>
      <c r="AH82" s="472"/>
      <c r="AI82" s="516">
        <v>3</v>
      </c>
      <c r="AJ82" s="516">
        <v>3</v>
      </c>
      <c r="AK82" s="517">
        <v>0.5</v>
      </c>
      <c r="AL82" s="517">
        <v>0.5</v>
      </c>
      <c r="AM82" s="512"/>
    </row>
    <row r="83" spans="1:40" ht="13" customHeight="1" x14ac:dyDescent="0.15">
      <c r="A83"/>
      <c r="B83" s="544">
        <v>44586</v>
      </c>
      <c r="C83" s="469" t="s">
        <v>13</v>
      </c>
      <c r="D83" s="430" t="s">
        <v>941</v>
      </c>
      <c r="E83" s="351">
        <v>44562</v>
      </c>
      <c r="F83" s="430" t="s">
        <v>1028</v>
      </c>
      <c r="G83" s="508" t="s">
        <v>16</v>
      </c>
      <c r="H83" s="514">
        <v>94.999999999999986</v>
      </c>
      <c r="I83" s="470" t="s">
        <v>405</v>
      </c>
      <c r="J83" s="508">
        <v>6000</v>
      </c>
      <c r="K83" s="508">
        <v>12000</v>
      </c>
      <c r="L83" s="508">
        <v>12000</v>
      </c>
      <c r="M83" s="508">
        <v>12000</v>
      </c>
      <c r="N83" s="508"/>
      <c r="O83" s="514">
        <v>2.2818181818181813</v>
      </c>
      <c r="P83" s="514">
        <v>2.1909090909090909</v>
      </c>
      <c r="Q83" s="514">
        <v>0</v>
      </c>
      <c r="R83" s="514">
        <v>0</v>
      </c>
      <c r="S83" s="514">
        <v>1.7999999999999998</v>
      </c>
      <c r="T83" s="361"/>
      <c r="U83" s="514">
        <v>2.2818181818181813</v>
      </c>
      <c r="V83" s="514">
        <v>2.1909090909090909</v>
      </c>
      <c r="W83" s="514">
        <v>0</v>
      </c>
      <c r="X83" s="514">
        <v>0</v>
      </c>
      <c r="Y83" s="514">
        <v>1.7999999999999998</v>
      </c>
      <c r="Z83" s="355"/>
      <c r="AA83" s="355"/>
      <c r="AB83" s="515"/>
      <c r="AC83" s="515"/>
      <c r="AD83" s="515"/>
      <c r="AE83" s="515"/>
      <c r="AF83" s="508"/>
      <c r="AG83" s="472" t="s">
        <v>1008</v>
      </c>
      <c r="AH83" s="472"/>
      <c r="AI83" s="516">
        <v>3</v>
      </c>
      <c r="AJ83" s="516">
        <v>3</v>
      </c>
      <c r="AK83" s="517">
        <v>0.5</v>
      </c>
      <c r="AL83" s="517">
        <v>0.5</v>
      </c>
      <c r="AM83" s="512"/>
    </row>
    <row r="84" spans="1:40" ht="13" customHeight="1" x14ac:dyDescent="0.2">
      <c r="A84"/>
      <c r="B84" s="544">
        <v>44586</v>
      </c>
      <c r="C84" s="510" t="s">
        <v>403</v>
      </c>
      <c r="D84" s="430" t="s">
        <v>943</v>
      </c>
      <c r="E84" s="511">
        <v>44562</v>
      </c>
      <c r="F84" s="512" t="s">
        <v>872</v>
      </c>
      <c r="G84" s="508" t="s">
        <v>1172</v>
      </c>
      <c r="H84" s="514">
        <v>103.39999999999999</v>
      </c>
      <c r="I84" s="513" t="s">
        <v>405</v>
      </c>
      <c r="J84" s="535">
        <v>6000</v>
      </c>
      <c r="K84" s="535">
        <v>12000</v>
      </c>
      <c r="L84" s="535">
        <v>84000</v>
      </c>
      <c r="M84" s="535">
        <v>84000</v>
      </c>
      <c r="N84" s="508"/>
      <c r="O84" s="514">
        <v>2.7363636363636359</v>
      </c>
      <c r="P84" s="514">
        <v>2.6545454545454543</v>
      </c>
      <c r="Q84" s="514">
        <v>1.6090909090909089</v>
      </c>
      <c r="R84" s="514">
        <v>0</v>
      </c>
      <c r="S84" s="514">
        <v>1.5272727272727271</v>
      </c>
      <c r="T84" s="534"/>
      <c r="U84" s="514">
        <v>2.3636363636363633</v>
      </c>
      <c r="V84" s="514">
        <v>2.0909090909090904</v>
      </c>
      <c r="W84" s="514">
        <v>1.5727272727272725</v>
      </c>
      <c r="X84" s="514">
        <v>0</v>
      </c>
      <c r="Y84" s="514">
        <v>1.4818181818181817</v>
      </c>
      <c r="Z84" s="534"/>
      <c r="AA84" s="534"/>
      <c r="AB84" s="534"/>
      <c r="AC84" s="534"/>
      <c r="AD84" s="534"/>
      <c r="AE84" s="534"/>
      <c r="AF84" s="534"/>
      <c r="AG84" s="516" t="s">
        <v>406</v>
      </c>
      <c r="AH84" s="516" t="s">
        <v>407</v>
      </c>
      <c r="AI84" s="516">
        <v>2</v>
      </c>
      <c r="AJ84" s="516">
        <v>4</v>
      </c>
      <c r="AK84" s="537">
        <v>0.33329999999999999</v>
      </c>
      <c r="AL84" s="537">
        <v>0.66659999999999997</v>
      </c>
      <c r="AM84" s="512"/>
    </row>
    <row r="85" spans="1:40" ht="13" customHeight="1" x14ac:dyDescent="0.15">
      <c r="A85"/>
      <c r="B85" s="544">
        <v>44587</v>
      </c>
      <c r="C85" s="510" t="s">
        <v>13</v>
      </c>
      <c r="D85" s="430" t="s">
        <v>943</v>
      </c>
      <c r="E85" s="511">
        <v>44522</v>
      </c>
      <c r="F85" s="512" t="s">
        <v>20</v>
      </c>
      <c r="G85" s="508" t="s">
        <v>16</v>
      </c>
      <c r="H85" s="514">
        <v>72.999999999999986</v>
      </c>
      <c r="I85" s="513" t="s">
        <v>913</v>
      </c>
      <c r="J85" s="518">
        <v>6000</v>
      </c>
      <c r="K85" s="518">
        <v>6000</v>
      </c>
      <c r="L85" s="518">
        <v>6000</v>
      </c>
      <c r="M85" s="518">
        <v>6000</v>
      </c>
      <c r="N85" s="508"/>
      <c r="O85" s="514">
        <v>2.5818181818181816</v>
      </c>
      <c r="P85" s="514">
        <v>0</v>
      </c>
      <c r="Q85" s="514">
        <v>0</v>
      </c>
      <c r="R85" s="514">
        <v>0</v>
      </c>
      <c r="S85" s="514">
        <v>2</v>
      </c>
      <c r="T85" s="361"/>
      <c r="U85" s="514">
        <v>2.3909090909090907</v>
      </c>
      <c r="V85" s="514">
        <v>0</v>
      </c>
      <c r="W85" s="514">
        <v>0</v>
      </c>
      <c r="X85" s="514">
        <v>0</v>
      </c>
      <c r="Y85" s="514">
        <v>1.9090909090909089</v>
      </c>
      <c r="Z85" s="508"/>
      <c r="AA85" s="508"/>
      <c r="AB85" s="515"/>
      <c r="AC85" s="515"/>
      <c r="AD85" s="515"/>
      <c r="AE85" s="515"/>
      <c r="AF85" s="508"/>
      <c r="AG85" s="516" t="s">
        <v>18</v>
      </c>
      <c r="AH85" s="516" t="s">
        <v>19</v>
      </c>
      <c r="AI85" s="516">
        <v>2</v>
      </c>
      <c r="AJ85" s="516">
        <v>4</v>
      </c>
      <c r="AK85" s="519">
        <v>0.33329999999999999</v>
      </c>
      <c r="AL85" s="519">
        <v>0.66659999999999997</v>
      </c>
      <c r="AM85" s="512"/>
    </row>
    <row r="86" spans="1:40" ht="13" customHeight="1" x14ac:dyDescent="0.15">
      <c r="A86"/>
      <c r="B86" s="544">
        <v>44586</v>
      </c>
      <c r="C86" s="510" t="s">
        <v>403</v>
      </c>
      <c r="D86" s="430" t="s">
        <v>943</v>
      </c>
      <c r="E86" s="511">
        <v>44562</v>
      </c>
      <c r="F86" s="512" t="s">
        <v>21</v>
      </c>
      <c r="G86" s="508" t="s">
        <v>16</v>
      </c>
      <c r="H86" s="514">
        <v>85</v>
      </c>
      <c r="I86" s="513" t="s">
        <v>913</v>
      </c>
      <c r="J86" s="508">
        <v>6000</v>
      </c>
      <c r="K86" s="508">
        <v>12000</v>
      </c>
      <c r="L86" s="508">
        <v>84000</v>
      </c>
      <c r="M86" s="508">
        <v>84000</v>
      </c>
      <c r="N86" s="508"/>
      <c r="O86" s="514">
        <v>2.627272727272727</v>
      </c>
      <c r="P86" s="514">
        <v>2.1999999999999997</v>
      </c>
      <c r="Q86" s="514">
        <v>1.6636363636363636</v>
      </c>
      <c r="R86" s="514">
        <v>0</v>
      </c>
      <c r="S86" s="514">
        <v>1.6545454545454545</v>
      </c>
      <c r="T86" s="361"/>
      <c r="U86" s="514">
        <v>1.8272727272727269</v>
      </c>
      <c r="V86" s="514">
        <v>1.7636363636363634</v>
      </c>
      <c r="W86" s="514">
        <v>1.5727272727272725</v>
      </c>
      <c r="X86" s="514">
        <v>0</v>
      </c>
      <c r="Y86" s="514">
        <v>1.4999999999999998</v>
      </c>
      <c r="Z86" s="508"/>
      <c r="AA86" s="508"/>
      <c r="AB86" s="515"/>
      <c r="AC86" s="515"/>
      <c r="AD86" s="515"/>
      <c r="AE86" s="515"/>
      <c r="AF86" s="508"/>
      <c r="AG86" s="516" t="s">
        <v>18</v>
      </c>
      <c r="AH86" s="516" t="s">
        <v>19</v>
      </c>
      <c r="AI86" s="516">
        <v>2</v>
      </c>
      <c r="AJ86" s="516">
        <v>4</v>
      </c>
      <c r="AK86" s="519">
        <v>0.33329999999999999</v>
      </c>
      <c r="AL86" s="519">
        <v>0.66659999999999997</v>
      </c>
      <c r="AM86" s="512"/>
    </row>
    <row r="87" spans="1:40" ht="13" customHeight="1" x14ac:dyDescent="0.15">
      <c r="A87"/>
      <c r="B87" s="544">
        <v>44586</v>
      </c>
      <c r="C87" s="469" t="s">
        <v>13</v>
      </c>
      <c r="D87" s="430" t="s">
        <v>943</v>
      </c>
      <c r="E87" s="351">
        <v>44562</v>
      </c>
      <c r="F87" s="449" t="s">
        <v>1017</v>
      </c>
      <c r="G87" s="430" t="s">
        <v>16</v>
      </c>
      <c r="H87" s="514">
        <v>83.445454545454538</v>
      </c>
      <c r="I87" s="470" t="s">
        <v>913</v>
      </c>
      <c r="J87" s="471">
        <v>6000</v>
      </c>
      <c r="K87" s="471">
        <v>12000</v>
      </c>
      <c r="L87" s="471">
        <v>84000</v>
      </c>
      <c r="M87" s="471">
        <v>84000</v>
      </c>
      <c r="N87" s="430"/>
      <c r="O87" s="514">
        <v>2.4363636363636365</v>
      </c>
      <c r="P87" s="514">
        <v>2.1545454545454543</v>
      </c>
      <c r="Q87" s="514">
        <v>1.7272727272727271</v>
      </c>
      <c r="R87" s="514">
        <v>0</v>
      </c>
      <c r="S87" s="514">
        <v>1.718181818181818</v>
      </c>
      <c r="T87" s="361"/>
      <c r="U87" s="514">
        <v>1.9545454545454544</v>
      </c>
      <c r="V87" s="514">
        <v>1.9090909090909089</v>
      </c>
      <c r="W87" s="514">
        <v>1.7272727272727271</v>
      </c>
      <c r="X87" s="514">
        <v>0</v>
      </c>
      <c r="Y87" s="514">
        <v>1.6818181818181817</v>
      </c>
      <c r="Z87" s="430"/>
      <c r="AA87" s="430"/>
      <c r="AB87" s="430"/>
      <c r="AC87" s="430"/>
      <c r="AD87" s="430"/>
      <c r="AE87" s="430"/>
      <c r="AF87" s="430"/>
      <c r="AG87" s="472" t="s">
        <v>18</v>
      </c>
      <c r="AH87" s="472" t="s">
        <v>19</v>
      </c>
      <c r="AI87" s="472">
        <v>2</v>
      </c>
      <c r="AJ87" s="472">
        <v>4</v>
      </c>
      <c r="AK87" s="476">
        <v>0.33329999999999999</v>
      </c>
      <c r="AL87" s="476">
        <v>0.66659999999999997</v>
      </c>
      <c r="AM87" s="512"/>
    </row>
    <row r="88" spans="1:40" ht="13" customHeight="1" x14ac:dyDescent="0.2">
      <c r="A88"/>
      <c r="B88" s="545">
        <v>44574</v>
      </c>
      <c r="C88" s="510" t="s">
        <v>13</v>
      </c>
      <c r="D88" s="430" t="s">
        <v>943</v>
      </c>
      <c r="E88" s="511">
        <v>44574</v>
      </c>
      <c r="F88" s="512" t="s">
        <v>888</v>
      </c>
      <c r="G88" s="508" t="s">
        <v>1172</v>
      </c>
      <c r="H88" s="514">
        <v>103.69999999999999</v>
      </c>
      <c r="I88" s="513" t="s">
        <v>405</v>
      </c>
      <c r="J88" s="535">
        <v>6000</v>
      </c>
      <c r="K88" s="535">
        <v>12000</v>
      </c>
      <c r="L88" s="535">
        <v>84000</v>
      </c>
      <c r="M88" s="535">
        <v>84000</v>
      </c>
      <c r="N88" s="508"/>
      <c r="O88" s="514">
        <v>2.9636363636363634</v>
      </c>
      <c r="P88" s="514">
        <v>2.5</v>
      </c>
      <c r="Q88" s="514">
        <v>2</v>
      </c>
      <c r="R88" s="514">
        <v>0</v>
      </c>
      <c r="S88" s="514">
        <v>1.8727272727272726</v>
      </c>
      <c r="T88" s="534"/>
      <c r="U88" s="514">
        <v>2.2999999999999998</v>
      </c>
      <c r="V88" s="514">
        <v>2.1818181818181817</v>
      </c>
      <c r="W88" s="514">
        <v>1.8999999999999997</v>
      </c>
      <c r="X88" s="514">
        <v>0</v>
      </c>
      <c r="Y88" s="514">
        <v>1.8272727272727269</v>
      </c>
      <c r="Z88" s="534"/>
      <c r="AA88" s="534"/>
      <c r="AB88" s="534"/>
      <c r="AC88" s="534"/>
      <c r="AD88" s="534"/>
      <c r="AE88" s="534"/>
      <c r="AF88" s="534"/>
      <c r="AG88" s="516" t="s">
        <v>406</v>
      </c>
      <c r="AH88" s="516" t="s">
        <v>407</v>
      </c>
      <c r="AI88" s="516">
        <v>2</v>
      </c>
      <c r="AJ88" s="516">
        <v>4</v>
      </c>
      <c r="AK88" s="537">
        <v>0.33329999999999999</v>
      </c>
      <c r="AL88" s="537">
        <v>0.66659999999999997</v>
      </c>
      <c r="AM88" s="512"/>
    </row>
    <row r="89" spans="1:40" ht="13" customHeight="1" x14ac:dyDescent="0.15">
      <c r="A89"/>
      <c r="B89" s="544">
        <v>44586</v>
      </c>
      <c r="C89" s="469" t="s">
        <v>13</v>
      </c>
      <c r="D89" s="430" t="s">
        <v>943</v>
      </c>
      <c r="E89" s="351">
        <v>44562</v>
      </c>
      <c r="F89" s="512" t="s">
        <v>923</v>
      </c>
      <c r="G89" s="508" t="s">
        <v>16</v>
      </c>
      <c r="H89" s="514">
        <v>94.881818181818176</v>
      </c>
      <c r="I89" s="513" t="s">
        <v>913</v>
      </c>
      <c r="J89" s="508">
        <v>6000</v>
      </c>
      <c r="K89" s="508">
        <v>12000</v>
      </c>
      <c r="L89" s="508">
        <v>84000</v>
      </c>
      <c r="M89" s="508">
        <v>84000</v>
      </c>
      <c r="N89" s="508"/>
      <c r="O89" s="514">
        <v>2.3545454545454541</v>
      </c>
      <c r="P89" s="514">
        <v>2.1818181818181817</v>
      </c>
      <c r="Q89" s="514">
        <v>1.8090909090909089</v>
      </c>
      <c r="R89" s="514">
        <v>0</v>
      </c>
      <c r="S89" s="514">
        <v>1.6636363636363636</v>
      </c>
      <c r="T89" s="361"/>
      <c r="U89" s="514">
        <v>1.8272727272727269</v>
      </c>
      <c r="V89" s="514">
        <v>1.7909090909090908</v>
      </c>
      <c r="W89" s="514">
        <v>1.6636363636363636</v>
      </c>
      <c r="X89" s="514">
        <v>0</v>
      </c>
      <c r="Y89" s="514">
        <v>1.6272727272727272</v>
      </c>
      <c r="Z89" s="508"/>
      <c r="AA89" s="508"/>
      <c r="AB89" s="515"/>
      <c r="AC89" s="515"/>
      <c r="AD89" s="515"/>
      <c r="AE89" s="515"/>
      <c r="AF89" s="508"/>
      <c r="AG89" s="516" t="s">
        <v>18</v>
      </c>
      <c r="AH89" s="516" t="s">
        <v>19</v>
      </c>
      <c r="AI89" s="516">
        <v>2</v>
      </c>
      <c r="AJ89" s="516">
        <v>4</v>
      </c>
      <c r="AK89" s="519">
        <v>0.33329999999999999</v>
      </c>
      <c r="AL89" s="519">
        <v>0.66659999999999997</v>
      </c>
      <c r="AM89" s="512"/>
    </row>
    <row r="90" spans="1:40" ht="13" customHeight="1" x14ac:dyDescent="0.2">
      <c r="A90"/>
      <c r="B90" s="544">
        <v>44586</v>
      </c>
      <c r="C90" s="469" t="s">
        <v>13</v>
      </c>
      <c r="D90" s="430" t="s">
        <v>943</v>
      </c>
      <c r="E90" s="351">
        <v>44562</v>
      </c>
      <c r="F90" s="508" t="s">
        <v>889</v>
      </c>
      <c r="G90" s="508" t="s">
        <v>1172</v>
      </c>
      <c r="H90" s="514">
        <v>103.66363636363636</v>
      </c>
      <c r="I90" s="513" t="s">
        <v>405</v>
      </c>
      <c r="J90" s="535">
        <v>6000</v>
      </c>
      <c r="K90" s="535">
        <v>12000</v>
      </c>
      <c r="L90" s="535">
        <v>84000</v>
      </c>
      <c r="M90" s="535">
        <v>84000</v>
      </c>
      <c r="N90" s="508"/>
      <c r="O90" s="514">
        <v>2.918181818181818</v>
      </c>
      <c r="P90" s="514">
        <v>2.5545454545454542</v>
      </c>
      <c r="Q90" s="514">
        <v>2.1090909090909089</v>
      </c>
      <c r="R90" s="514">
        <v>0</v>
      </c>
      <c r="S90" s="514">
        <v>2.0909090909090904</v>
      </c>
      <c r="T90" s="534"/>
      <c r="U90" s="514">
        <v>2.209090909090909</v>
      </c>
      <c r="V90" s="514">
        <v>2.1636363636363636</v>
      </c>
      <c r="W90" s="514">
        <v>2.0636363636363635</v>
      </c>
      <c r="X90" s="514">
        <v>0</v>
      </c>
      <c r="Y90" s="514">
        <v>2</v>
      </c>
      <c r="Z90" s="534"/>
      <c r="AA90" s="534"/>
      <c r="AB90" s="534"/>
      <c r="AC90" s="534"/>
      <c r="AD90" s="534"/>
      <c r="AE90" s="534"/>
      <c r="AF90" s="534"/>
      <c r="AG90" s="516" t="s">
        <v>406</v>
      </c>
      <c r="AH90" s="516" t="s">
        <v>407</v>
      </c>
      <c r="AI90" s="516">
        <v>2</v>
      </c>
      <c r="AJ90" s="516">
        <v>4</v>
      </c>
      <c r="AK90" s="537">
        <v>0.33329999999999999</v>
      </c>
      <c r="AL90" s="537">
        <v>0.66659999999999997</v>
      </c>
      <c r="AM90" s="512"/>
      <c r="AN90"/>
    </row>
    <row r="91" spans="1:40" ht="13" customHeight="1" x14ac:dyDescent="0.2">
      <c r="A91"/>
      <c r="B91" s="544">
        <v>44586</v>
      </c>
      <c r="C91" s="469" t="s">
        <v>13</v>
      </c>
      <c r="D91" s="430" t="s">
        <v>943</v>
      </c>
      <c r="E91" s="351">
        <v>44562</v>
      </c>
      <c r="F91" s="512" t="s">
        <v>890</v>
      </c>
      <c r="G91" s="508" t="s">
        <v>1172</v>
      </c>
      <c r="H91" s="514">
        <v>92.11818181818181</v>
      </c>
      <c r="I91" s="513"/>
      <c r="J91" s="436"/>
      <c r="K91" s="355"/>
      <c r="L91" s="355"/>
      <c r="M91" s="355"/>
      <c r="N91" s="508"/>
      <c r="O91" s="514">
        <v>2.4636363636363634</v>
      </c>
      <c r="P91" s="514">
        <v>0</v>
      </c>
      <c r="Q91" s="514">
        <v>0</v>
      </c>
      <c r="R91" s="514">
        <v>0</v>
      </c>
      <c r="S91" s="514">
        <v>0</v>
      </c>
      <c r="T91" s="534"/>
      <c r="U91" s="514">
        <v>2.4636363636363634</v>
      </c>
      <c r="V91" s="514">
        <v>0</v>
      </c>
      <c r="W91" s="514">
        <v>0</v>
      </c>
      <c r="X91" s="514">
        <v>0</v>
      </c>
      <c r="Y91" s="514">
        <v>0</v>
      </c>
      <c r="Z91" s="534"/>
      <c r="AA91" s="534"/>
      <c r="AB91" s="534"/>
      <c r="AC91" s="534"/>
      <c r="AD91" s="534"/>
      <c r="AE91" s="534"/>
      <c r="AF91" s="534"/>
      <c r="AG91" s="516" t="s">
        <v>1008</v>
      </c>
      <c r="AH91" s="516"/>
      <c r="AI91" s="516">
        <v>3</v>
      </c>
      <c r="AJ91" s="516">
        <v>3</v>
      </c>
      <c r="AK91" s="536">
        <v>0.5</v>
      </c>
      <c r="AL91" s="536">
        <v>0.5</v>
      </c>
      <c r="AM91" s="512"/>
      <c r="AN91"/>
    </row>
    <row r="92" spans="1:40" ht="13" customHeight="1" x14ac:dyDescent="0.15">
      <c r="A92"/>
      <c r="B92" s="544">
        <v>44586</v>
      </c>
      <c r="C92" s="510" t="s">
        <v>13</v>
      </c>
      <c r="D92" s="430" t="s">
        <v>943</v>
      </c>
      <c r="E92" s="351">
        <v>44562</v>
      </c>
      <c r="F92" s="512" t="s">
        <v>925</v>
      </c>
      <c r="G92" s="508" t="s">
        <v>16</v>
      </c>
      <c r="H92" s="514">
        <v>87.381818181818176</v>
      </c>
      <c r="I92" s="513" t="s">
        <v>913</v>
      </c>
      <c r="J92" s="518">
        <v>6000</v>
      </c>
      <c r="K92" s="518">
        <v>12000</v>
      </c>
      <c r="L92" s="518">
        <v>84000</v>
      </c>
      <c r="M92" s="518">
        <v>84000</v>
      </c>
      <c r="N92" s="508"/>
      <c r="O92" s="514">
        <v>2.6545454545454543</v>
      </c>
      <c r="P92" s="514">
        <v>2.4363636363636365</v>
      </c>
      <c r="Q92" s="514">
        <v>2.209090909090909</v>
      </c>
      <c r="R92" s="514">
        <v>0</v>
      </c>
      <c r="S92" s="514">
        <v>2.1636363636363636</v>
      </c>
      <c r="T92" s="361"/>
      <c r="U92" s="514">
        <v>2.2909090909090906</v>
      </c>
      <c r="V92" s="514">
        <v>2.1999999999999997</v>
      </c>
      <c r="W92" s="514">
        <v>2.1090909090909089</v>
      </c>
      <c r="X92" s="514">
        <v>0</v>
      </c>
      <c r="Y92" s="514">
        <v>2.0636363636363635</v>
      </c>
      <c r="Z92" s="508"/>
      <c r="AA92" s="508"/>
      <c r="AB92" s="515"/>
      <c r="AC92" s="515"/>
      <c r="AD92" s="515"/>
      <c r="AE92" s="515"/>
      <c r="AF92" s="508"/>
      <c r="AG92" s="516" t="s">
        <v>18</v>
      </c>
      <c r="AH92" s="516" t="s">
        <v>19</v>
      </c>
      <c r="AI92" s="516">
        <v>2</v>
      </c>
      <c r="AJ92" s="516">
        <v>4</v>
      </c>
      <c r="AK92" s="519">
        <v>0.33329999999999999</v>
      </c>
      <c r="AL92" s="519">
        <v>0.66659999999999997</v>
      </c>
      <c r="AM92" s="512"/>
    </row>
    <row r="93" spans="1:40" ht="13" customHeight="1" x14ac:dyDescent="0.2">
      <c r="A93"/>
      <c r="B93" s="544">
        <v>44586</v>
      </c>
      <c r="C93" s="469" t="s">
        <v>13</v>
      </c>
      <c r="D93" s="430" t="s">
        <v>943</v>
      </c>
      <c r="E93" s="351">
        <v>44562</v>
      </c>
      <c r="F93" s="512" t="s">
        <v>404</v>
      </c>
      <c r="G93" s="508" t="s">
        <v>1172</v>
      </c>
      <c r="H93" s="514">
        <v>87.663636363636357</v>
      </c>
      <c r="I93" s="513" t="s">
        <v>405</v>
      </c>
      <c r="J93" s="535">
        <v>6000</v>
      </c>
      <c r="K93" s="535">
        <v>12000</v>
      </c>
      <c r="L93" s="535">
        <v>84000</v>
      </c>
      <c r="M93" s="535">
        <v>84000</v>
      </c>
      <c r="N93" s="508"/>
      <c r="O93" s="514">
        <v>3.2636363636363632</v>
      </c>
      <c r="P93" s="514">
        <v>3.1999999999999997</v>
      </c>
      <c r="Q93" s="514">
        <v>2.1727272727272728</v>
      </c>
      <c r="R93" s="514">
        <v>0</v>
      </c>
      <c r="S93" s="514">
        <v>2.1181818181818182</v>
      </c>
      <c r="T93" s="534"/>
      <c r="U93" s="514">
        <v>2.4909090909090907</v>
      </c>
      <c r="V93" s="514">
        <v>2.4</v>
      </c>
      <c r="W93" s="514">
        <v>2.1545454545454543</v>
      </c>
      <c r="X93" s="514">
        <v>0</v>
      </c>
      <c r="Y93" s="514">
        <v>2.0181818181818181</v>
      </c>
      <c r="Z93" s="534"/>
      <c r="AA93" s="534"/>
      <c r="AB93" s="534"/>
      <c r="AC93" s="534"/>
      <c r="AD93" s="534"/>
      <c r="AE93" s="534"/>
      <c r="AF93" s="534"/>
      <c r="AG93" s="516" t="s">
        <v>406</v>
      </c>
      <c r="AH93" s="516" t="s">
        <v>407</v>
      </c>
      <c r="AI93" s="516">
        <v>2</v>
      </c>
      <c r="AJ93" s="516">
        <v>4</v>
      </c>
      <c r="AK93" s="537">
        <v>0.33329999999999999</v>
      </c>
      <c r="AL93" s="537">
        <v>0.66659999999999997</v>
      </c>
      <c r="AM93" s="512"/>
    </row>
    <row r="94" spans="1:40" ht="13" customHeight="1" x14ac:dyDescent="0.15">
      <c r="A94"/>
      <c r="B94" s="544">
        <v>44586</v>
      </c>
      <c r="C94" s="469" t="s">
        <v>13</v>
      </c>
      <c r="D94" s="430" t="s">
        <v>943</v>
      </c>
      <c r="E94" s="351">
        <v>44562</v>
      </c>
      <c r="F94" s="512" t="s">
        <v>2</v>
      </c>
      <c r="G94" s="508" t="s">
        <v>16</v>
      </c>
      <c r="H94" s="514">
        <v>115.99999999999999</v>
      </c>
      <c r="I94" s="513" t="s">
        <v>405</v>
      </c>
      <c r="J94" s="508">
        <v>6000</v>
      </c>
      <c r="K94" s="508">
        <v>6000</v>
      </c>
      <c r="L94" s="508">
        <v>6000</v>
      </c>
      <c r="M94" s="508">
        <v>6000</v>
      </c>
      <c r="N94" s="508"/>
      <c r="O94" s="514">
        <v>2.2999999999999998</v>
      </c>
      <c r="P94" s="514">
        <v>0</v>
      </c>
      <c r="Q94" s="514">
        <v>0</v>
      </c>
      <c r="R94" s="514">
        <v>0</v>
      </c>
      <c r="S94" s="514">
        <v>2.2999999999999998</v>
      </c>
      <c r="T94" s="361"/>
      <c r="U94" s="514">
        <v>2.2999999999999998</v>
      </c>
      <c r="V94" s="514">
        <v>0</v>
      </c>
      <c r="W94" s="514">
        <v>0</v>
      </c>
      <c r="X94" s="514">
        <v>0</v>
      </c>
      <c r="Y94" s="514">
        <v>2.2999999999999998</v>
      </c>
      <c r="Z94" s="508"/>
      <c r="AA94" s="508"/>
      <c r="AB94" s="515"/>
      <c r="AC94" s="515"/>
      <c r="AD94" s="515"/>
      <c r="AE94" s="515"/>
      <c r="AF94" s="508"/>
      <c r="AG94" s="472" t="s">
        <v>1008</v>
      </c>
      <c r="AH94" s="472"/>
      <c r="AI94" s="516">
        <v>3</v>
      </c>
      <c r="AJ94" s="516">
        <v>3</v>
      </c>
      <c r="AK94" s="517">
        <v>0.5</v>
      </c>
      <c r="AL94" s="517">
        <v>0.5</v>
      </c>
      <c r="AM94" s="512"/>
    </row>
    <row r="95" spans="1:40" ht="13" customHeight="1" x14ac:dyDescent="0.15">
      <c r="A95"/>
      <c r="B95" s="544">
        <v>44586</v>
      </c>
      <c r="C95" s="469" t="s">
        <v>13</v>
      </c>
      <c r="D95" s="430" t="s">
        <v>943</v>
      </c>
      <c r="E95" s="351">
        <v>44562</v>
      </c>
      <c r="F95" s="508" t="s">
        <v>4</v>
      </c>
      <c r="G95" s="508" t="s">
        <v>16</v>
      </c>
      <c r="H95" s="514">
        <v>102.90909090909091</v>
      </c>
      <c r="I95" s="513"/>
      <c r="J95" s="508"/>
      <c r="K95" s="508"/>
      <c r="L95" s="508"/>
      <c r="M95" s="508"/>
      <c r="N95" s="508"/>
      <c r="O95" s="514">
        <v>1.8090909090909089</v>
      </c>
      <c r="P95" s="514">
        <v>0</v>
      </c>
      <c r="Q95" s="514">
        <v>0</v>
      </c>
      <c r="R95" s="514">
        <v>0</v>
      </c>
      <c r="S95" s="514">
        <v>0</v>
      </c>
      <c r="T95" s="361"/>
      <c r="U95" s="514">
        <v>1.8090909090909089</v>
      </c>
      <c r="V95" s="514">
        <v>0</v>
      </c>
      <c r="W95" s="514">
        <v>0</v>
      </c>
      <c r="X95" s="514">
        <v>0</v>
      </c>
      <c r="Y95" s="514">
        <v>0</v>
      </c>
      <c r="Z95" s="508"/>
      <c r="AA95" s="508"/>
      <c r="AB95" s="515"/>
      <c r="AC95" s="515"/>
      <c r="AD95" s="515"/>
      <c r="AE95" s="515"/>
      <c r="AF95" s="508"/>
      <c r="AG95" s="472" t="s">
        <v>1008</v>
      </c>
      <c r="AH95" s="472"/>
      <c r="AI95" s="516">
        <v>3</v>
      </c>
      <c r="AJ95" s="516">
        <v>3</v>
      </c>
      <c r="AK95" s="517">
        <v>0.5</v>
      </c>
      <c r="AL95" s="517">
        <v>0.5</v>
      </c>
      <c r="AM95" s="512"/>
    </row>
    <row r="96" spans="1:40" ht="13" customHeight="1" x14ac:dyDescent="0.15">
      <c r="A96"/>
      <c r="B96" s="544">
        <v>44586</v>
      </c>
      <c r="C96" s="469" t="s">
        <v>13</v>
      </c>
      <c r="D96" s="430" t="s">
        <v>943</v>
      </c>
      <c r="E96" s="351">
        <v>44562</v>
      </c>
      <c r="F96" s="430" t="s">
        <v>1028</v>
      </c>
      <c r="G96" s="508" t="s">
        <v>16</v>
      </c>
      <c r="H96" s="514">
        <v>94.999999999999986</v>
      </c>
      <c r="I96" s="470" t="s">
        <v>405</v>
      </c>
      <c r="J96" s="508">
        <v>6000</v>
      </c>
      <c r="K96" s="508">
        <v>12000</v>
      </c>
      <c r="L96" s="508">
        <v>12000</v>
      </c>
      <c r="M96" s="508">
        <v>12000</v>
      </c>
      <c r="N96" s="508"/>
      <c r="O96" s="514">
        <v>2.4272727272727268</v>
      </c>
      <c r="P96" s="514">
        <v>2.1636363636363636</v>
      </c>
      <c r="Q96" s="514">
        <v>0</v>
      </c>
      <c r="R96" s="514">
        <v>0</v>
      </c>
      <c r="S96" s="514">
        <v>1.7999999999999998</v>
      </c>
      <c r="T96" s="361"/>
      <c r="U96" s="514">
        <v>2.4272727272727268</v>
      </c>
      <c r="V96" s="514">
        <v>2.1636363636363636</v>
      </c>
      <c r="W96" s="514">
        <v>0</v>
      </c>
      <c r="X96" s="514">
        <v>0</v>
      </c>
      <c r="Y96" s="514">
        <v>1.7999999999999998</v>
      </c>
      <c r="Z96" s="355"/>
      <c r="AA96" s="355"/>
      <c r="AB96" s="515"/>
      <c r="AC96" s="515"/>
      <c r="AD96" s="515"/>
      <c r="AE96" s="515"/>
      <c r="AF96" s="508"/>
      <c r="AG96" s="472" t="s">
        <v>1008</v>
      </c>
      <c r="AH96" s="472"/>
      <c r="AI96" s="516">
        <v>3</v>
      </c>
      <c r="AJ96" s="516">
        <v>3</v>
      </c>
      <c r="AK96" s="517">
        <v>0.5</v>
      </c>
      <c r="AL96" s="517">
        <v>0.5</v>
      </c>
      <c r="AM96" s="512"/>
    </row>
    <row r="97" spans="1:40" ht="13" customHeight="1" x14ac:dyDescent="0.2">
      <c r="A97"/>
      <c r="B97" s="544">
        <v>44586</v>
      </c>
      <c r="C97" s="469" t="s">
        <v>13</v>
      </c>
      <c r="D97" s="430" t="s">
        <v>943</v>
      </c>
      <c r="E97" s="351">
        <v>44562</v>
      </c>
      <c r="F97" s="430" t="s">
        <v>1207</v>
      </c>
      <c r="G97" s="508" t="s">
        <v>16</v>
      </c>
      <c r="H97" s="514">
        <v>92.999999999999986</v>
      </c>
      <c r="I97" s="470" t="s">
        <v>405</v>
      </c>
      <c r="J97" s="508">
        <v>6000</v>
      </c>
      <c r="K97" s="508">
        <v>12000</v>
      </c>
      <c r="L97" s="535">
        <v>84000</v>
      </c>
      <c r="M97" s="535">
        <v>84000</v>
      </c>
      <c r="N97" s="508"/>
      <c r="O97" s="514">
        <v>2.5909090909090908</v>
      </c>
      <c r="P97" s="514">
        <v>2.4909090909090907</v>
      </c>
      <c r="Q97" s="514">
        <v>1.7</v>
      </c>
      <c r="R97" s="514">
        <v>0</v>
      </c>
      <c r="S97" s="514">
        <v>1.6363636363636362</v>
      </c>
      <c r="T97" s="361"/>
      <c r="U97" s="514">
        <v>2.2181818181818178</v>
      </c>
      <c r="V97" s="514">
        <v>1.8727272727272726</v>
      </c>
      <c r="W97" s="514">
        <v>1.6727272727272726</v>
      </c>
      <c r="X97" s="514">
        <v>0</v>
      </c>
      <c r="Y97" s="514">
        <v>1.5181818181818181</v>
      </c>
      <c r="Z97" s="355"/>
      <c r="AA97" s="355"/>
      <c r="AB97" s="515"/>
      <c r="AC97" s="515"/>
      <c r="AD97" s="515"/>
      <c r="AE97" s="515"/>
      <c r="AF97" s="508"/>
      <c r="AG97" s="356" t="s">
        <v>406</v>
      </c>
      <c r="AH97" s="356" t="s">
        <v>407</v>
      </c>
      <c r="AI97" s="516">
        <v>2</v>
      </c>
      <c r="AJ97" s="516">
        <v>4</v>
      </c>
      <c r="AK97" s="537">
        <v>0.33329999999999999</v>
      </c>
      <c r="AL97" s="537">
        <v>0.66659999999999997</v>
      </c>
      <c r="AM97" s="512"/>
    </row>
    <row r="98" spans="1:40" ht="13" customHeight="1" x14ac:dyDescent="0.2">
      <c r="A98"/>
      <c r="B98" s="544">
        <v>44586</v>
      </c>
      <c r="C98" s="510" t="s">
        <v>403</v>
      </c>
      <c r="D98" s="430" t="s">
        <v>947</v>
      </c>
      <c r="E98" s="511">
        <v>44562</v>
      </c>
      <c r="F98" s="512" t="s">
        <v>872</v>
      </c>
      <c r="G98" s="508" t="s">
        <v>1172</v>
      </c>
      <c r="H98" s="514">
        <v>103.39999999999999</v>
      </c>
      <c r="I98" s="513" t="s">
        <v>405</v>
      </c>
      <c r="J98" s="535">
        <v>6000</v>
      </c>
      <c r="K98" s="535">
        <v>12000</v>
      </c>
      <c r="L98" s="535">
        <v>84000</v>
      </c>
      <c r="M98" s="535">
        <v>84000</v>
      </c>
      <c r="N98" s="508"/>
      <c r="O98" s="514">
        <v>2.7363636363636359</v>
      </c>
      <c r="P98" s="514">
        <v>2.6545454545454543</v>
      </c>
      <c r="Q98" s="514">
        <v>1.6090909090909089</v>
      </c>
      <c r="R98" s="514">
        <v>0</v>
      </c>
      <c r="S98" s="514">
        <v>1.5272727272727271</v>
      </c>
      <c r="T98" s="534"/>
      <c r="U98" s="514">
        <v>2.3636363636363633</v>
      </c>
      <c r="V98" s="514">
        <v>2.0909090909090904</v>
      </c>
      <c r="W98" s="514">
        <v>1.5727272727272725</v>
      </c>
      <c r="X98" s="514">
        <v>0</v>
      </c>
      <c r="Y98" s="514">
        <v>1.4818181818181817</v>
      </c>
      <c r="Z98" s="534"/>
      <c r="AA98" s="534"/>
      <c r="AB98" s="534"/>
      <c r="AC98" s="534"/>
      <c r="AD98" s="534"/>
      <c r="AE98" s="534"/>
      <c r="AF98" s="534"/>
      <c r="AG98" s="516" t="s">
        <v>406</v>
      </c>
      <c r="AH98" s="516" t="s">
        <v>407</v>
      </c>
      <c r="AI98" s="516">
        <v>2</v>
      </c>
      <c r="AJ98" s="516">
        <v>4</v>
      </c>
      <c r="AK98" s="537">
        <v>0.33329999999999999</v>
      </c>
      <c r="AL98" s="537">
        <v>0.66659999999999997</v>
      </c>
      <c r="AM98" s="512"/>
      <c r="AN98"/>
    </row>
    <row r="99" spans="1:40" ht="13" customHeight="1" x14ac:dyDescent="0.15">
      <c r="A99"/>
      <c r="B99" s="544">
        <v>44587</v>
      </c>
      <c r="C99" s="510" t="s">
        <v>13</v>
      </c>
      <c r="D99" s="430" t="s">
        <v>947</v>
      </c>
      <c r="E99" s="511">
        <v>44522</v>
      </c>
      <c r="F99" s="512" t="s">
        <v>20</v>
      </c>
      <c r="G99" s="508" t="s">
        <v>16</v>
      </c>
      <c r="H99" s="514">
        <v>72.999999999999986</v>
      </c>
      <c r="I99" s="513" t="s">
        <v>913</v>
      </c>
      <c r="J99" s="518">
        <v>6000</v>
      </c>
      <c r="K99" s="518">
        <v>6000</v>
      </c>
      <c r="L99" s="518">
        <v>6000</v>
      </c>
      <c r="M99" s="518">
        <v>6000</v>
      </c>
      <c r="N99" s="508"/>
      <c r="O99" s="514">
        <v>2.5818181818181816</v>
      </c>
      <c r="P99" s="514">
        <v>0</v>
      </c>
      <c r="Q99" s="514">
        <v>0</v>
      </c>
      <c r="R99" s="514">
        <v>0</v>
      </c>
      <c r="S99" s="514">
        <v>2</v>
      </c>
      <c r="T99" s="361"/>
      <c r="U99" s="514">
        <v>2.3909090909090907</v>
      </c>
      <c r="V99" s="514">
        <v>0</v>
      </c>
      <c r="W99" s="514">
        <v>0</v>
      </c>
      <c r="X99" s="514">
        <v>0</v>
      </c>
      <c r="Y99" s="514">
        <v>1.9090909090909089</v>
      </c>
      <c r="Z99" s="508"/>
      <c r="AA99" s="508"/>
      <c r="AB99" s="515"/>
      <c r="AC99" s="515"/>
      <c r="AD99" s="515"/>
      <c r="AE99" s="515"/>
      <c r="AF99" s="508"/>
      <c r="AG99" s="516" t="s">
        <v>18</v>
      </c>
      <c r="AH99" s="516" t="s">
        <v>19</v>
      </c>
      <c r="AI99" s="516">
        <v>2</v>
      </c>
      <c r="AJ99" s="516">
        <v>4</v>
      </c>
      <c r="AK99" s="519">
        <v>0.33329999999999999</v>
      </c>
      <c r="AL99" s="519">
        <v>0.66659999999999997</v>
      </c>
      <c r="AM99" s="512"/>
    </row>
    <row r="100" spans="1:40" ht="13" customHeight="1" x14ac:dyDescent="0.15">
      <c r="A100"/>
      <c r="B100" s="544">
        <v>44586</v>
      </c>
      <c r="C100" s="510" t="s">
        <v>403</v>
      </c>
      <c r="D100" s="430" t="s">
        <v>947</v>
      </c>
      <c r="E100" s="511">
        <v>44562</v>
      </c>
      <c r="F100" s="512" t="s">
        <v>21</v>
      </c>
      <c r="G100" s="508" t="s">
        <v>16</v>
      </c>
      <c r="H100" s="514">
        <v>85</v>
      </c>
      <c r="I100" s="513" t="s">
        <v>913</v>
      </c>
      <c r="J100" s="508">
        <v>6000</v>
      </c>
      <c r="K100" s="508">
        <v>12000</v>
      </c>
      <c r="L100" s="508">
        <v>84000</v>
      </c>
      <c r="M100" s="508">
        <v>84000</v>
      </c>
      <c r="N100" s="508"/>
      <c r="O100" s="514">
        <v>2.627272727272727</v>
      </c>
      <c r="P100" s="514">
        <v>2.1999999999999997</v>
      </c>
      <c r="Q100" s="514">
        <v>1.6636363636363636</v>
      </c>
      <c r="R100" s="514">
        <v>0</v>
      </c>
      <c r="S100" s="514">
        <v>1.6545454545454545</v>
      </c>
      <c r="T100" s="361"/>
      <c r="U100" s="514">
        <v>1.8272727272727269</v>
      </c>
      <c r="V100" s="514">
        <v>1.7636363636363634</v>
      </c>
      <c r="W100" s="514">
        <v>1.5727272727272725</v>
      </c>
      <c r="X100" s="514">
        <v>0</v>
      </c>
      <c r="Y100" s="514">
        <v>1.4999999999999998</v>
      </c>
      <c r="Z100" s="508"/>
      <c r="AA100" s="508"/>
      <c r="AB100" s="515"/>
      <c r="AC100" s="515"/>
      <c r="AD100" s="515"/>
      <c r="AE100" s="515"/>
      <c r="AF100" s="508"/>
      <c r="AG100" s="516" t="s">
        <v>18</v>
      </c>
      <c r="AH100" s="516" t="s">
        <v>19</v>
      </c>
      <c r="AI100" s="516">
        <v>2</v>
      </c>
      <c r="AJ100" s="516">
        <v>4</v>
      </c>
      <c r="AK100" s="519">
        <v>0.33329999999999999</v>
      </c>
      <c r="AL100" s="519">
        <v>0.66659999999999997</v>
      </c>
      <c r="AM100" s="512"/>
    </row>
    <row r="101" spans="1:40" ht="13" customHeight="1" x14ac:dyDescent="0.15">
      <c r="A101"/>
      <c r="B101" s="544">
        <v>44586</v>
      </c>
      <c r="C101" s="469" t="s">
        <v>13</v>
      </c>
      <c r="D101" s="430" t="s">
        <v>947</v>
      </c>
      <c r="E101" s="351">
        <v>44562</v>
      </c>
      <c r="F101" s="449" t="s">
        <v>1017</v>
      </c>
      <c r="G101" s="430" t="s">
        <v>16</v>
      </c>
      <c r="H101" s="514">
        <v>83.445454545454538</v>
      </c>
      <c r="I101" s="470" t="s">
        <v>913</v>
      </c>
      <c r="J101" s="471">
        <v>6000</v>
      </c>
      <c r="K101" s="471">
        <v>12000</v>
      </c>
      <c r="L101" s="471">
        <v>84000</v>
      </c>
      <c r="M101" s="471">
        <v>84000</v>
      </c>
      <c r="N101" s="430"/>
      <c r="O101" s="514">
        <v>2.4363636363636365</v>
      </c>
      <c r="P101" s="514">
        <v>2.1545454545454543</v>
      </c>
      <c r="Q101" s="514">
        <v>1.7272727272727271</v>
      </c>
      <c r="R101" s="514">
        <v>0</v>
      </c>
      <c r="S101" s="514">
        <v>1.718181818181818</v>
      </c>
      <c r="T101" s="361"/>
      <c r="U101" s="514">
        <v>1.9545454545454544</v>
      </c>
      <c r="V101" s="514">
        <v>1.9090909090909089</v>
      </c>
      <c r="W101" s="514">
        <v>1.7272727272727271</v>
      </c>
      <c r="X101" s="514">
        <v>0</v>
      </c>
      <c r="Y101" s="514">
        <v>1.6818181818181817</v>
      </c>
      <c r="Z101" s="430"/>
      <c r="AA101" s="430"/>
      <c r="AB101" s="430"/>
      <c r="AC101" s="430"/>
      <c r="AD101" s="430"/>
      <c r="AE101" s="430"/>
      <c r="AF101" s="430"/>
      <c r="AG101" s="472" t="s">
        <v>18</v>
      </c>
      <c r="AH101" s="472" t="s">
        <v>19</v>
      </c>
      <c r="AI101" s="472">
        <v>2</v>
      </c>
      <c r="AJ101" s="472">
        <v>4</v>
      </c>
      <c r="AK101" s="476">
        <v>0.33329999999999999</v>
      </c>
      <c r="AL101" s="476">
        <v>0.66659999999999997</v>
      </c>
      <c r="AM101" s="512"/>
    </row>
    <row r="102" spans="1:40" ht="13" customHeight="1" x14ac:dyDescent="0.2">
      <c r="A102"/>
      <c r="B102" s="545">
        <v>44574</v>
      </c>
      <c r="C102" s="510" t="s">
        <v>13</v>
      </c>
      <c r="D102" s="430" t="s">
        <v>947</v>
      </c>
      <c r="E102" s="511">
        <v>44574</v>
      </c>
      <c r="F102" s="512" t="s">
        <v>888</v>
      </c>
      <c r="G102" s="508" t="s">
        <v>1172</v>
      </c>
      <c r="H102" s="514">
        <v>103.69999999999999</v>
      </c>
      <c r="I102" s="513" t="s">
        <v>405</v>
      </c>
      <c r="J102" s="535">
        <v>6000</v>
      </c>
      <c r="K102" s="535">
        <v>12000</v>
      </c>
      <c r="L102" s="535">
        <v>84000</v>
      </c>
      <c r="M102" s="535">
        <v>84000</v>
      </c>
      <c r="N102" s="508"/>
      <c r="O102" s="514">
        <v>3.0545454545454542</v>
      </c>
      <c r="P102" s="514">
        <v>2.4545454545454546</v>
      </c>
      <c r="Q102" s="514">
        <v>1.9363636363636361</v>
      </c>
      <c r="R102" s="514">
        <v>0</v>
      </c>
      <c r="S102" s="514">
        <v>1.8818181818181816</v>
      </c>
      <c r="T102" s="534"/>
      <c r="U102" s="514">
        <v>2.336363636363636</v>
      </c>
      <c r="V102" s="514">
        <v>2.1181818181818182</v>
      </c>
      <c r="W102" s="514">
        <v>1.9090909090909089</v>
      </c>
      <c r="X102" s="514">
        <v>0</v>
      </c>
      <c r="Y102" s="514">
        <v>1.8272727272727269</v>
      </c>
      <c r="Z102" s="534"/>
      <c r="AA102" s="534"/>
      <c r="AB102" s="534"/>
      <c r="AC102" s="534"/>
      <c r="AD102" s="534"/>
      <c r="AE102" s="534"/>
      <c r="AF102" s="534"/>
      <c r="AG102" s="516" t="s">
        <v>406</v>
      </c>
      <c r="AH102" s="516" t="s">
        <v>407</v>
      </c>
      <c r="AI102" s="516">
        <v>2</v>
      </c>
      <c r="AJ102" s="516">
        <v>4</v>
      </c>
      <c r="AK102" s="537">
        <v>0.33329999999999999</v>
      </c>
      <c r="AL102" s="537">
        <v>0.66659999999999997</v>
      </c>
      <c r="AM102" s="512"/>
    </row>
    <row r="103" spans="1:40" ht="13" customHeight="1" x14ac:dyDescent="0.15">
      <c r="A103"/>
      <c r="B103" s="544">
        <v>44586</v>
      </c>
      <c r="C103" s="469" t="s">
        <v>13</v>
      </c>
      <c r="D103" s="430" t="s">
        <v>947</v>
      </c>
      <c r="E103" s="351">
        <v>44562</v>
      </c>
      <c r="F103" s="512" t="s">
        <v>923</v>
      </c>
      <c r="G103" s="508" t="s">
        <v>16</v>
      </c>
      <c r="H103" s="514">
        <v>94.881818181818176</v>
      </c>
      <c r="I103" s="513" t="s">
        <v>913</v>
      </c>
      <c r="J103" s="508">
        <v>6000</v>
      </c>
      <c r="K103" s="508">
        <v>12000</v>
      </c>
      <c r="L103" s="508">
        <v>84000</v>
      </c>
      <c r="M103" s="508">
        <v>84000</v>
      </c>
      <c r="N103" s="508"/>
      <c r="O103" s="514">
        <v>2.3090909090909091</v>
      </c>
      <c r="P103" s="514">
        <v>2.1818181818181817</v>
      </c>
      <c r="Q103" s="514">
        <v>1.7363636363636361</v>
      </c>
      <c r="R103" s="514">
        <v>0</v>
      </c>
      <c r="S103" s="514">
        <v>1.5636363636363635</v>
      </c>
      <c r="T103" s="361"/>
      <c r="U103" s="514">
        <v>1.8272727272727269</v>
      </c>
      <c r="V103" s="514">
        <v>1.8272727272727269</v>
      </c>
      <c r="W103" s="514">
        <v>1.6909090909090909</v>
      </c>
      <c r="X103" s="514">
        <v>0</v>
      </c>
      <c r="Y103" s="514">
        <v>1.5090909090909088</v>
      </c>
      <c r="Z103" s="508"/>
      <c r="AA103" s="508"/>
      <c r="AB103" s="515"/>
      <c r="AC103" s="515"/>
      <c r="AD103" s="515"/>
      <c r="AE103" s="515"/>
      <c r="AF103" s="508"/>
      <c r="AG103" s="516" t="s">
        <v>18</v>
      </c>
      <c r="AH103" s="516" t="s">
        <v>19</v>
      </c>
      <c r="AI103" s="516">
        <v>2</v>
      </c>
      <c r="AJ103" s="516">
        <v>4</v>
      </c>
      <c r="AK103" s="519">
        <v>0.33329999999999999</v>
      </c>
      <c r="AL103" s="519">
        <v>0.66659999999999997</v>
      </c>
      <c r="AM103" s="512"/>
    </row>
    <row r="104" spans="1:40" ht="13" customHeight="1" x14ac:dyDescent="0.2">
      <c r="A104"/>
      <c r="B104" s="544">
        <v>44586</v>
      </c>
      <c r="C104" s="469" t="s">
        <v>13</v>
      </c>
      <c r="D104" s="430" t="s">
        <v>947</v>
      </c>
      <c r="E104" s="351">
        <v>44562</v>
      </c>
      <c r="F104" s="508" t="s">
        <v>889</v>
      </c>
      <c r="G104" s="508" t="s">
        <v>1172</v>
      </c>
      <c r="H104" s="514">
        <v>103.66363636363636</v>
      </c>
      <c r="I104" s="513" t="s">
        <v>405</v>
      </c>
      <c r="J104" s="535">
        <v>6000</v>
      </c>
      <c r="K104" s="535">
        <v>12000</v>
      </c>
      <c r="L104" s="535">
        <v>84000</v>
      </c>
      <c r="M104" s="535">
        <v>84000</v>
      </c>
      <c r="N104" s="508"/>
      <c r="O104" s="514">
        <v>2.918181818181818</v>
      </c>
      <c r="P104" s="514">
        <v>2.5545454545454542</v>
      </c>
      <c r="Q104" s="514">
        <v>2.1090909090909089</v>
      </c>
      <c r="R104" s="514">
        <v>0</v>
      </c>
      <c r="S104" s="514">
        <v>2.0909090909090904</v>
      </c>
      <c r="T104" s="534"/>
      <c r="U104" s="514">
        <v>2.209090909090909</v>
      </c>
      <c r="V104" s="514">
        <v>2.1636363636363636</v>
      </c>
      <c r="W104" s="514">
        <v>2.0636363636363635</v>
      </c>
      <c r="X104" s="514">
        <v>0</v>
      </c>
      <c r="Y104" s="514">
        <v>2</v>
      </c>
      <c r="Z104" s="534"/>
      <c r="AA104" s="534"/>
      <c r="AB104" s="534"/>
      <c r="AC104" s="534"/>
      <c r="AD104" s="534"/>
      <c r="AE104" s="534"/>
      <c r="AF104" s="534"/>
      <c r="AG104" s="516" t="s">
        <v>406</v>
      </c>
      <c r="AH104" s="516" t="s">
        <v>407</v>
      </c>
      <c r="AI104" s="516">
        <v>2</v>
      </c>
      <c r="AJ104" s="516">
        <v>4</v>
      </c>
      <c r="AK104" s="537">
        <v>0.33329999999999999</v>
      </c>
      <c r="AL104" s="537">
        <v>0.66659999999999997</v>
      </c>
      <c r="AM104" s="512"/>
      <c r="AN104"/>
    </row>
    <row r="105" spans="1:40" ht="13" customHeight="1" x14ac:dyDescent="0.2">
      <c r="A105"/>
      <c r="B105" s="544">
        <v>44586</v>
      </c>
      <c r="C105" s="469" t="s">
        <v>13</v>
      </c>
      <c r="D105" s="430" t="s">
        <v>947</v>
      </c>
      <c r="E105" s="351">
        <v>44562</v>
      </c>
      <c r="F105" s="512" t="s">
        <v>890</v>
      </c>
      <c r="G105" s="508" t="s">
        <v>1172</v>
      </c>
      <c r="H105" s="514">
        <v>92.11818181818181</v>
      </c>
      <c r="I105" s="513"/>
      <c r="J105" s="436"/>
      <c r="K105" s="355"/>
      <c r="L105" s="355"/>
      <c r="M105" s="355"/>
      <c r="N105" s="508"/>
      <c r="O105" s="514">
        <v>2.4636363636363634</v>
      </c>
      <c r="P105" s="514">
        <v>0</v>
      </c>
      <c r="Q105" s="514">
        <v>0</v>
      </c>
      <c r="R105" s="514">
        <v>0</v>
      </c>
      <c r="S105" s="514">
        <v>0</v>
      </c>
      <c r="T105" s="534"/>
      <c r="U105" s="514">
        <v>2.4636363636363634</v>
      </c>
      <c r="V105" s="514">
        <v>0</v>
      </c>
      <c r="W105" s="514">
        <v>0</v>
      </c>
      <c r="X105" s="514">
        <v>0</v>
      </c>
      <c r="Y105" s="514">
        <v>0</v>
      </c>
      <c r="Z105" s="534"/>
      <c r="AA105" s="534"/>
      <c r="AB105" s="534"/>
      <c r="AC105" s="534"/>
      <c r="AD105" s="534"/>
      <c r="AE105" s="534"/>
      <c r="AF105" s="534"/>
      <c r="AG105" s="516" t="s">
        <v>1008</v>
      </c>
      <c r="AH105" s="516"/>
      <c r="AI105" s="516">
        <v>3</v>
      </c>
      <c r="AJ105" s="516">
        <v>3</v>
      </c>
      <c r="AK105" s="536">
        <v>0.5</v>
      </c>
      <c r="AL105" s="536">
        <v>0.5</v>
      </c>
      <c r="AM105" s="512"/>
      <c r="AN105"/>
    </row>
    <row r="106" spans="1:40" ht="13" customHeight="1" x14ac:dyDescent="0.15">
      <c r="A106"/>
      <c r="B106" s="544">
        <v>44586</v>
      </c>
      <c r="C106" s="510" t="s">
        <v>13</v>
      </c>
      <c r="D106" s="430" t="s">
        <v>947</v>
      </c>
      <c r="E106" s="351">
        <v>44562</v>
      </c>
      <c r="F106" s="512" t="s">
        <v>925</v>
      </c>
      <c r="G106" s="508" t="s">
        <v>16</v>
      </c>
      <c r="H106" s="514">
        <v>87.381818181818176</v>
      </c>
      <c r="I106" s="513" t="s">
        <v>913</v>
      </c>
      <c r="J106" s="518">
        <v>6000</v>
      </c>
      <c r="K106" s="518">
        <v>12000</v>
      </c>
      <c r="L106" s="518">
        <v>84000</v>
      </c>
      <c r="M106" s="518">
        <v>84000</v>
      </c>
      <c r="N106" s="508"/>
      <c r="O106" s="514">
        <v>2.6545454545454543</v>
      </c>
      <c r="P106" s="514">
        <v>2.4363636363636365</v>
      </c>
      <c r="Q106" s="514">
        <v>2.209090909090909</v>
      </c>
      <c r="R106" s="514">
        <v>0</v>
      </c>
      <c r="S106" s="514">
        <v>2.1636363636363636</v>
      </c>
      <c r="T106" s="361"/>
      <c r="U106" s="514">
        <v>2.2909090909090906</v>
      </c>
      <c r="V106" s="514">
        <v>2.1999999999999997</v>
      </c>
      <c r="W106" s="514">
        <v>2.1090909090909089</v>
      </c>
      <c r="X106" s="514">
        <v>0</v>
      </c>
      <c r="Y106" s="514">
        <v>2.0636363636363635</v>
      </c>
      <c r="Z106" s="508"/>
      <c r="AA106" s="508"/>
      <c r="AB106" s="515"/>
      <c r="AC106" s="515"/>
      <c r="AD106" s="515"/>
      <c r="AE106" s="515"/>
      <c r="AF106" s="508"/>
      <c r="AG106" s="516" t="s">
        <v>18</v>
      </c>
      <c r="AH106" s="516" t="s">
        <v>19</v>
      </c>
      <c r="AI106" s="516">
        <v>2</v>
      </c>
      <c r="AJ106" s="516">
        <v>4</v>
      </c>
      <c r="AK106" s="519">
        <v>0.33329999999999999</v>
      </c>
      <c r="AL106" s="519">
        <v>0.66659999999999997</v>
      </c>
      <c r="AM106" s="512"/>
    </row>
    <row r="107" spans="1:40" ht="13" customHeight="1" x14ac:dyDescent="0.2">
      <c r="A107"/>
      <c r="B107" s="544">
        <v>44586</v>
      </c>
      <c r="C107" s="469" t="s">
        <v>13</v>
      </c>
      <c r="D107" s="430" t="s">
        <v>947</v>
      </c>
      <c r="E107" s="351">
        <v>44562</v>
      </c>
      <c r="F107" s="512" t="s">
        <v>404</v>
      </c>
      <c r="G107" s="508" t="s">
        <v>1172</v>
      </c>
      <c r="H107" s="514">
        <v>87.663636363636357</v>
      </c>
      <c r="I107" s="513" t="s">
        <v>405</v>
      </c>
      <c r="J107" s="535">
        <v>6000</v>
      </c>
      <c r="K107" s="535">
        <v>12000</v>
      </c>
      <c r="L107" s="535">
        <v>84000</v>
      </c>
      <c r="M107" s="535">
        <v>84000</v>
      </c>
      <c r="N107" s="508"/>
      <c r="O107" s="514">
        <v>3.2636363636363632</v>
      </c>
      <c r="P107" s="514">
        <v>3.1999999999999997</v>
      </c>
      <c r="Q107" s="514">
        <v>2.1727272727272728</v>
      </c>
      <c r="R107" s="514">
        <v>0</v>
      </c>
      <c r="S107" s="514">
        <v>2.1181818181818182</v>
      </c>
      <c r="T107" s="534"/>
      <c r="U107" s="514">
        <v>2.4909090909090907</v>
      </c>
      <c r="V107" s="514">
        <v>2.4</v>
      </c>
      <c r="W107" s="514">
        <v>2.1545454545454543</v>
      </c>
      <c r="X107" s="514">
        <v>0</v>
      </c>
      <c r="Y107" s="514">
        <v>2.0181818181818181</v>
      </c>
      <c r="Z107" s="534"/>
      <c r="AA107" s="534"/>
      <c r="AB107" s="534"/>
      <c r="AC107" s="534"/>
      <c r="AD107" s="534"/>
      <c r="AE107" s="534"/>
      <c r="AF107" s="534"/>
      <c r="AG107" s="516" t="s">
        <v>406</v>
      </c>
      <c r="AH107" s="516" t="s">
        <v>407</v>
      </c>
      <c r="AI107" s="516">
        <v>2</v>
      </c>
      <c r="AJ107" s="516">
        <v>4</v>
      </c>
      <c r="AK107" s="537">
        <v>0.33329999999999999</v>
      </c>
      <c r="AL107" s="537">
        <v>0.66659999999999997</v>
      </c>
      <c r="AM107" s="512"/>
    </row>
    <row r="108" spans="1:40" ht="13" customHeight="1" x14ac:dyDescent="0.15">
      <c r="A108"/>
      <c r="B108" s="544">
        <v>44586</v>
      </c>
      <c r="C108" s="469" t="s">
        <v>13</v>
      </c>
      <c r="D108" s="430" t="s">
        <v>947</v>
      </c>
      <c r="E108" s="351">
        <v>44562</v>
      </c>
      <c r="F108" s="512" t="s">
        <v>2</v>
      </c>
      <c r="G108" s="508" t="s">
        <v>16</v>
      </c>
      <c r="H108" s="514">
        <v>115.99999999999999</v>
      </c>
      <c r="I108" s="513" t="s">
        <v>405</v>
      </c>
      <c r="J108" s="508">
        <v>6000</v>
      </c>
      <c r="K108" s="508">
        <v>6000</v>
      </c>
      <c r="L108" s="508">
        <v>6000</v>
      </c>
      <c r="M108" s="508">
        <v>6000</v>
      </c>
      <c r="N108" s="508"/>
      <c r="O108" s="514">
        <v>2.2999999999999998</v>
      </c>
      <c r="P108" s="514">
        <v>0</v>
      </c>
      <c r="Q108" s="514">
        <v>0</v>
      </c>
      <c r="R108" s="514">
        <v>0</v>
      </c>
      <c r="S108" s="514">
        <v>2.2999999999999998</v>
      </c>
      <c r="T108" s="361"/>
      <c r="U108" s="514">
        <v>2.2999999999999998</v>
      </c>
      <c r="V108" s="514">
        <v>0</v>
      </c>
      <c r="W108" s="514">
        <v>0</v>
      </c>
      <c r="X108" s="514">
        <v>0</v>
      </c>
      <c r="Y108" s="514">
        <v>2.2999999999999998</v>
      </c>
      <c r="Z108" s="508"/>
      <c r="AA108" s="508"/>
      <c r="AB108" s="515"/>
      <c r="AC108" s="515"/>
      <c r="AD108" s="515"/>
      <c r="AE108" s="515"/>
      <c r="AF108" s="508"/>
      <c r="AG108" s="472" t="s">
        <v>1008</v>
      </c>
      <c r="AH108" s="472"/>
      <c r="AI108" s="516">
        <v>3</v>
      </c>
      <c r="AJ108" s="516">
        <v>3</v>
      </c>
      <c r="AK108" s="517">
        <v>0.5</v>
      </c>
      <c r="AL108" s="517">
        <v>0.5</v>
      </c>
      <c r="AM108" s="512"/>
    </row>
    <row r="109" spans="1:40" ht="13" customHeight="1" x14ac:dyDescent="0.15">
      <c r="A109"/>
      <c r="B109" s="544">
        <v>44586</v>
      </c>
      <c r="C109" s="469" t="s">
        <v>13</v>
      </c>
      <c r="D109" s="430" t="s">
        <v>947</v>
      </c>
      <c r="E109" s="351">
        <v>44562</v>
      </c>
      <c r="F109" s="508" t="s">
        <v>4</v>
      </c>
      <c r="G109" s="508" t="s">
        <v>16</v>
      </c>
      <c r="H109" s="514">
        <v>102.90909090909091</v>
      </c>
      <c r="I109" s="513"/>
      <c r="J109" s="508"/>
      <c r="K109" s="508"/>
      <c r="L109" s="508"/>
      <c r="M109" s="508"/>
      <c r="N109" s="508"/>
      <c r="O109" s="514">
        <v>1.8090909090909089</v>
      </c>
      <c r="P109" s="514">
        <v>0</v>
      </c>
      <c r="Q109" s="514">
        <v>0</v>
      </c>
      <c r="R109" s="514">
        <v>0</v>
      </c>
      <c r="S109" s="514">
        <v>0</v>
      </c>
      <c r="T109" s="361"/>
      <c r="U109" s="514">
        <v>1.8090909090909089</v>
      </c>
      <c r="V109" s="514">
        <v>0</v>
      </c>
      <c r="W109" s="514">
        <v>0</v>
      </c>
      <c r="X109" s="514">
        <v>0</v>
      </c>
      <c r="Y109" s="514">
        <v>0</v>
      </c>
      <c r="Z109" s="508"/>
      <c r="AA109" s="508"/>
      <c r="AB109" s="515"/>
      <c r="AC109" s="515"/>
      <c r="AD109" s="515"/>
      <c r="AE109" s="515"/>
      <c r="AF109" s="508"/>
      <c r="AG109" s="472" t="s">
        <v>1008</v>
      </c>
      <c r="AH109" s="472"/>
      <c r="AI109" s="516">
        <v>3</v>
      </c>
      <c r="AJ109" s="516">
        <v>3</v>
      </c>
      <c r="AK109" s="517">
        <v>0.5</v>
      </c>
      <c r="AL109" s="517">
        <v>0.5</v>
      </c>
      <c r="AM109" s="512"/>
    </row>
    <row r="110" spans="1:40" ht="13" customHeight="1" x14ac:dyDescent="0.15">
      <c r="A110"/>
      <c r="B110" s="544">
        <v>44586</v>
      </c>
      <c r="C110" s="469" t="s">
        <v>13</v>
      </c>
      <c r="D110" s="430" t="s">
        <v>947</v>
      </c>
      <c r="E110" s="351">
        <v>44562</v>
      </c>
      <c r="F110" s="430" t="s">
        <v>1028</v>
      </c>
      <c r="G110" s="508" t="s">
        <v>16</v>
      </c>
      <c r="H110" s="514">
        <v>94.999999999999986</v>
      </c>
      <c r="I110" s="470" t="s">
        <v>405</v>
      </c>
      <c r="J110" s="508">
        <v>6000</v>
      </c>
      <c r="K110" s="508">
        <v>12000</v>
      </c>
      <c r="L110" s="508">
        <v>12000</v>
      </c>
      <c r="M110" s="508">
        <v>12000</v>
      </c>
      <c r="N110" s="508"/>
      <c r="O110" s="514">
        <v>2.4272727272727268</v>
      </c>
      <c r="P110" s="514">
        <v>2.1636363636363636</v>
      </c>
      <c r="Q110" s="514">
        <v>0</v>
      </c>
      <c r="R110" s="514">
        <v>0</v>
      </c>
      <c r="S110" s="514">
        <v>1.7999999999999998</v>
      </c>
      <c r="T110" s="361"/>
      <c r="U110" s="514">
        <v>2.4272727272727268</v>
      </c>
      <c r="V110" s="514">
        <v>2.1636363636363636</v>
      </c>
      <c r="W110" s="514">
        <v>0</v>
      </c>
      <c r="X110" s="514">
        <v>0</v>
      </c>
      <c r="Y110" s="514">
        <v>1.7999999999999998</v>
      </c>
      <c r="Z110" s="355"/>
      <c r="AA110" s="355"/>
      <c r="AB110" s="515"/>
      <c r="AC110" s="515"/>
      <c r="AD110" s="515"/>
      <c r="AE110" s="515"/>
      <c r="AF110" s="508"/>
      <c r="AG110" s="472" t="s">
        <v>1008</v>
      </c>
      <c r="AH110" s="472"/>
      <c r="AI110" s="516">
        <v>3</v>
      </c>
      <c r="AJ110" s="516">
        <v>3</v>
      </c>
      <c r="AK110" s="517">
        <v>0.5</v>
      </c>
      <c r="AL110" s="517">
        <v>0.5</v>
      </c>
      <c r="AM110" s="512"/>
    </row>
    <row r="111" spans="1:40" ht="16" x14ac:dyDescent="0.2">
      <c r="B111" s="544">
        <v>44586</v>
      </c>
      <c r="C111" s="469" t="s">
        <v>13</v>
      </c>
      <c r="D111" s="430" t="s">
        <v>947</v>
      </c>
      <c r="E111" s="351">
        <v>44562</v>
      </c>
      <c r="F111" s="430" t="s">
        <v>1207</v>
      </c>
      <c r="G111" s="508" t="s">
        <v>16</v>
      </c>
      <c r="H111" s="514">
        <v>92.999999999999986</v>
      </c>
      <c r="I111" s="470" t="s">
        <v>405</v>
      </c>
      <c r="J111" s="508">
        <v>6000</v>
      </c>
      <c r="K111" s="508">
        <v>12000</v>
      </c>
      <c r="L111" s="535">
        <v>84000</v>
      </c>
      <c r="M111" s="535">
        <v>84000</v>
      </c>
      <c r="N111" s="508"/>
      <c r="O111" s="514">
        <v>2.5909090909090908</v>
      </c>
      <c r="P111" s="514">
        <v>2.4909090909090907</v>
      </c>
      <c r="Q111" s="514">
        <v>1.7</v>
      </c>
      <c r="R111" s="514">
        <v>0</v>
      </c>
      <c r="S111" s="514">
        <v>1.6363636363636362</v>
      </c>
      <c r="T111" s="361"/>
      <c r="U111" s="514">
        <v>2.2181818181818178</v>
      </c>
      <c r="V111" s="514">
        <v>1.8727272727272726</v>
      </c>
      <c r="W111" s="514">
        <v>1.6727272727272726</v>
      </c>
      <c r="X111" s="514">
        <v>0</v>
      </c>
      <c r="Y111" s="514">
        <v>1.5181818181818181</v>
      </c>
      <c r="Z111" s="355"/>
      <c r="AA111" s="355"/>
      <c r="AB111" s="515"/>
      <c r="AC111" s="515"/>
      <c r="AD111" s="515"/>
      <c r="AE111" s="515"/>
      <c r="AF111" s="508"/>
      <c r="AG111" s="516" t="s">
        <v>406</v>
      </c>
      <c r="AH111" s="516" t="s">
        <v>407</v>
      </c>
      <c r="AI111" s="516">
        <v>2</v>
      </c>
      <c r="AJ111" s="516">
        <v>4</v>
      </c>
      <c r="AK111" s="537">
        <v>0.33329999999999999</v>
      </c>
      <c r="AL111" s="537">
        <v>0.66659999999999997</v>
      </c>
      <c r="AM111" s="512"/>
    </row>
  </sheetData>
  <sheetProtection algorithmName="SHA-512" hashValue="CNZygl0ApY+8Pmm8yIfiRagmVRhALtZwn5+DNjJoyYj8HybWcmo/rBhsCmsjY3iJtnejFPRU5s2eQjedKQXl5A==" saltValue="Uvo4OTfibfeJyhj+e6CB6Q==" spinCount="100000" sheet="1" objects="1" scenarios="1"/>
  <phoneticPr fontId="3" type="noConversion"/>
  <pageMargins left="0.7" right="0.7" top="0.75" bottom="0.75" header="0.5" footer="0.5"/>
  <pageSetup paperSize="10" orientation="portrait" horizontalDpi="4294967292" verticalDpi="429496729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1D5D-2878-D642-9FEB-DE528EB533A7}">
  <sheetPr codeName="Sheet87"/>
  <dimension ref="A1:AY112"/>
  <sheetViews>
    <sheetView topLeftCell="T1" zoomScale="110" zoomScaleNormal="110" workbookViewId="0">
      <pane ySplit="1" topLeftCell="A2" activePane="bottomLeft" state="frozen"/>
      <selection activeCell="I14" sqref="I14"/>
      <selection pane="bottomLeft" activeCell="A6" sqref="A6:XFD6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5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51" ht="13" customHeight="1" x14ac:dyDescent="0.2">
      <c r="A2"/>
      <c r="B2" s="533">
        <v>44456</v>
      </c>
      <c r="C2" s="510" t="s">
        <v>403</v>
      </c>
      <c r="D2" s="508" t="s">
        <v>912</v>
      </c>
      <c r="E2" s="511">
        <v>44378</v>
      </c>
      <c r="F2" s="512" t="s">
        <v>872</v>
      </c>
      <c r="G2" s="508" t="s">
        <v>1172</v>
      </c>
      <c r="H2" s="514">
        <v>84</v>
      </c>
      <c r="I2" s="513" t="s">
        <v>405</v>
      </c>
      <c r="J2" s="535">
        <v>3000</v>
      </c>
      <c r="K2" s="535">
        <v>6000</v>
      </c>
      <c r="L2" s="535">
        <v>9000</v>
      </c>
      <c r="M2" s="535">
        <v>15000</v>
      </c>
      <c r="N2" s="508"/>
      <c r="O2" s="514">
        <v>2.7727272727272725</v>
      </c>
      <c r="P2" s="514">
        <v>2.4636363636363634</v>
      </c>
      <c r="Q2" s="514">
        <v>2.0181818181818181</v>
      </c>
      <c r="R2" s="514">
        <v>1.7545454545454544</v>
      </c>
      <c r="S2" s="514">
        <v>1.6545454545454545</v>
      </c>
      <c r="T2" s="534"/>
      <c r="U2" s="514">
        <v>2.6545454545454543</v>
      </c>
      <c r="V2" s="514">
        <v>2.336363636363636</v>
      </c>
      <c r="W2" s="514">
        <v>1.8454545454545452</v>
      </c>
      <c r="X2" s="514">
        <v>1.718181818181818</v>
      </c>
      <c r="Y2" s="514">
        <v>1.5999999999999999</v>
      </c>
      <c r="Z2" s="534"/>
      <c r="AA2" s="534"/>
      <c r="AB2" s="534"/>
      <c r="AC2" s="534"/>
      <c r="AD2" s="534"/>
      <c r="AE2" s="534"/>
      <c r="AF2" s="534"/>
      <c r="AG2" s="516" t="s">
        <v>406</v>
      </c>
      <c r="AH2" s="516" t="s">
        <v>407</v>
      </c>
      <c r="AI2" s="516">
        <v>3</v>
      </c>
      <c r="AJ2" s="516">
        <v>3</v>
      </c>
      <c r="AK2" s="536">
        <v>0.5</v>
      </c>
      <c r="AL2" s="536">
        <v>0.5</v>
      </c>
      <c r="AM2" s="512" t="s">
        <v>1173</v>
      </c>
      <c r="AN2"/>
      <c r="AO2"/>
      <c r="AP2"/>
      <c r="AQ2"/>
      <c r="AR2"/>
      <c r="AS2"/>
      <c r="AT2"/>
      <c r="AU2"/>
      <c r="AV2"/>
      <c r="AW2"/>
      <c r="AX2"/>
    </row>
    <row r="3" spans="1:51" ht="13" customHeight="1" x14ac:dyDescent="0.15">
      <c r="A3"/>
      <c r="B3" s="533">
        <v>44457</v>
      </c>
      <c r="C3" s="510" t="s">
        <v>13</v>
      </c>
      <c r="D3" s="430" t="s">
        <v>912</v>
      </c>
      <c r="E3" s="511">
        <v>44197</v>
      </c>
      <c r="F3" s="512" t="s">
        <v>20</v>
      </c>
      <c r="G3" s="508" t="s">
        <v>16</v>
      </c>
      <c r="H3" s="361">
        <v>69</v>
      </c>
      <c r="I3" s="513" t="s">
        <v>913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2.5</v>
      </c>
      <c r="P3" s="514">
        <v>2.209090909090909</v>
      </c>
      <c r="Q3" s="514">
        <v>0</v>
      </c>
      <c r="R3" s="514">
        <v>0</v>
      </c>
      <c r="S3" s="514">
        <v>1.7272727272727271</v>
      </c>
      <c r="T3" s="361"/>
      <c r="U3" s="514">
        <v>2.4</v>
      </c>
      <c r="V3" s="514">
        <v>2.1090909090909089</v>
      </c>
      <c r="W3" s="514">
        <v>0</v>
      </c>
      <c r="X3" s="514">
        <v>0</v>
      </c>
      <c r="Y3" s="514">
        <v>1.7272727272727271</v>
      </c>
      <c r="Z3" s="508"/>
      <c r="AA3" s="508"/>
      <c r="AB3" s="515"/>
      <c r="AC3" s="515"/>
      <c r="AD3" s="515"/>
      <c r="AE3" s="515"/>
      <c r="AF3" s="508"/>
      <c r="AG3" s="516" t="s">
        <v>18</v>
      </c>
      <c r="AH3" s="516" t="s">
        <v>19</v>
      </c>
      <c r="AI3" s="516">
        <v>3</v>
      </c>
      <c r="AJ3" s="516">
        <v>3</v>
      </c>
      <c r="AK3" s="517">
        <v>0.5</v>
      </c>
      <c r="AL3" s="517">
        <v>0.5</v>
      </c>
      <c r="AM3" s="523" t="s">
        <v>1108</v>
      </c>
    </row>
    <row r="4" spans="1:51" ht="13" customHeight="1" x14ac:dyDescent="0.15">
      <c r="A4"/>
      <c r="B4" s="533">
        <v>44458</v>
      </c>
      <c r="C4" s="510" t="s">
        <v>13</v>
      </c>
      <c r="D4" s="430" t="s">
        <v>912</v>
      </c>
      <c r="E4" s="511">
        <v>44197</v>
      </c>
      <c r="F4" s="512" t="s">
        <v>21</v>
      </c>
      <c r="G4" s="508" t="s">
        <v>16</v>
      </c>
      <c r="H4" s="361">
        <v>77.999999999999986</v>
      </c>
      <c r="I4" s="513" t="s">
        <v>913</v>
      </c>
      <c r="J4" s="508">
        <v>3000</v>
      </c>
      <c r="K4" s="508">
        <v>6000</v>
      </c>
      <c r="L4" s="508">
        <v>9000</v>
      </c>
      <c r="M4" s="508">
        <v>15000</v>
      </c>
      <c r="N4" s="508"/>
      <c r="O4" s="514">
        <v>3.0272727272727269</v>
      </c>
      <c r="P4" s="514">
        <v>2.5272727272727269</v>
      </c>
      <c r="Q4" s="514">
        <v>2.0636363636363635</v>
      </c>
      <c r="R4" s="514">
        <v>1.6446280991735533</v>
      </c>
      <c r="S4" s="514">
        <v>1.7363636363636361</v>
      </c>
      <c r="T4" s="361"/>
      <c r="U4" s="514">
        <v>2.7272727272727271</v>
      </c>
      <c r="V4" s="514">
        <v>2.2909090909090906</v>
      </c>
      <c r="W4" s="514">
        <v>1.8909090909090909</v>
      </c>
      <c r="X4" s="514">
        <v>1.6818181818181817</v>
      </c>
      <c r="Y4" s="514">
        <v>1.6272727272727272</v>
      </c>
      <c r="Z4" s="508"/>
      <c r="AA4" s="508"/>
      <c r="AB4" s="515"/>
      <c r="AC4" s="515"/>
      <c r="AD4" s="515"/>
      <c r="AE4" s="515"/>
      <c r="AF4" s="508"/>
      <c r="AG4" s="516" t="s">
        <v>18</v>
      </c>
      <c r="AH4" s="516" t="s">
        <v>19</v>
      </c>
      <c r="AI4" s="516">
        <v>3</v>
      </c>
      <c r="AJ4" s="516">
        <v>3</v>
      </c>
      <c r="AK4" s="517">
        <v>0.5</v>
      </c>
      <c r="AL4" s="517">
        <v>0.5</v>
      </c>
      <c r="AM4" s="523" t="s">
        <v>1109</v>
      </c>
    </row>
    <row r="5" spans="1:51" ht="13" customHeight="1" x14ac:dyDescent="0.15">
      <c r="A5"/>
      <c r="B5" s="533">
        <v>44459</v>
      </c>
      <c r="C5" s="469" t="s">
        <v>13</v>
      </c>
      <c r="D5" s="430" t="s">
        <v>912</v>
      </c>
      <c r="E5" s="351">
        <v>44046</v>
      </c>
      <c r="F5" s="449" t="s">
        <v>1017</v>
      </c>
      <c r="G5" s="430" t="s">
        <v>16</v>
      </c>
      <c r="H5" s="361">
        <v>56.463636363636361</v>
      </c>
      <c r="I5" s="470" t="s">
        <v>913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361">
        <v>2.545454545454545</v>
      </c>
      <c r="P5" s="361">
        <v>2.2272727272727271</v>
      </c>
      <c r="Q5" s="361">
        <v>1.9272727272727272</v>
      </c>
      <c r="R5" s="361">
        <v>1.7636363636363634</v>
      </c>
      <c r="S5" s="361">
        <v>1.7272727272727271</v>
      </c>
      <c r="T5" s="361"/>
      <c r="U5" s="361">
        <v>2.4</v>
      </c>
      <c r="V5" s="361">
        <v>2.1363636363636362</v>
      </c>
      <c r="W5" s="361">
        <v>1.8727272727272726</v>
      </c>
      <c r="X5" s="361">
        <v>1.7454545454545451</v>
      </c>
      <c r="Y5" s="361">
        <v>1.7090909090909088</v>
      </c>
      <c r="Z5" s="430"/>
      <c r="AA5" s="430"/>
      <c r="AB5" s="430"/>
      <c r="AC5" s="430"/>
      <c r="AD5" s="430"/>
      <c r="AE5" s="430"/>
      <c r="AF5" s="430"/>
      <c r="AG5" s="472" t="s">
        <v>18</v>
      </c>
      <c r="AH5" s="472" t="s">
        <v>19</v>
      </c>
      <c r="AI5" s="472">
        <v>3</v>
      </c>
      <c r="AJ5" s="472">
        <v>3</v>
      </c>
      <c r="AK5" s="473">
        <v>0.5</v>
      </c>
      <c r="AL5" s="473">
        <v>0.5</v>
      </c>
      <c r="AM5" s="432" t="s">
        <v>957</v>
      </c>
    </row>
    <row r="6" spans="1:51" ht="13" customHeight="1" x14ac:dyDescent="0.15">
      <c r="A6"/>
      <c r="B6" s="533">
        <v>44460</v>
      </c>
      <c r="C6" s="510" t="s">
        <v>403</v>
      </c>
      <c r="D6" s="508" t="s">
        <v>912</v>
      </c>
      <c r="E6" s="511">
        <v>44448</v>
      </c>
      <c r="F6" s="512" t="s">
        <v>888</v>
      </c>
      <c r="G6" s="508" t="s">
        <v>1172</v>
      </c>
      <c r="H6" s="514">
        <v>84.5</v>
      </c>
      <c r="I6" s="513" t="s">
        <v>405</v>
      </c>
      <c r="J6" s="535">
        <v>3000</v>
      </c>
      <c r="K6" s="535">
        <v>6000</v>
      </c>
      <c r="L6" s="535">
        <v>9000</v>
      </c>
      <c r="M6" s="535">
        <v>15000</v>
      </c>
      <c r="N6" s="508"/>
      <c r="O6" s="514">
        <v>3.1545454545454543</v>
      </c>
      <c r="P6" s="514">
        <v>2.709090909090909</v>
      </c>
      <c r="Q6" s="514">
        <v>2.2181818181818178</v>
      </c>
      <c r="R6" s="514">
        <v>1.918181818181818</v>
      </c>
      <c r="S6" s="514">
        <v>1.8727272727272726</v>
      </c>
      <c r="T6" s="534"/>
      <c r="U6" s="514">
        <v>3.0545454545454542</v>
      </c>
      <c r="V6" s="514">
        <v>2.5999999999999996</v>
      </c>
      <c r="W6" s="514">
        <v>2.1636363636363636</v>
      </c>
      <c r="X6" s="514">
        <v>1.8545454545454545</v>
      </c>
      <c r="Y6" s="514">
        <v>1.8363636363636362</v>
      </c>
      <c r="Z6" s="534"/>
      <c r="AA6" s="534"/>
      <c r="AB6" s="534"/>
      <c r="AC6" s="534"/>
      <c r="AD6" s="534"/>
      <c r="AE6" s="534"/>
      <c r="AF6" s="534"/>
      <c r="AG6" s="472" t="s">
        <v>18</v>
      </c>
      <c r="AH6" s="472" t="s">
        <v>19</v>
      </c>
      <c r="AI6" s="472">
        <v>3</v>
      </c>
      <c r="AJ6" s="472">
        <v>3</v>
      </c>
      <c r="AK6" s="473">
        <v>0.5</v>
      </c>
      <c r="AL6" s="473">
        <v>0.5</v>
      </c>
      <c r="AM6" s="538" t="s">
        <v>1174</v>
      </c>
      <c r="AN6"/>
      <c r="AO6"/>
      <c r="AP6"/>
      <c r="AQ6"/>
      <c r="AR6"/>
      <c r="AS6"/>
      <c r="AT6"/>
      <c r="AU6"/>
      <c r="AV6"/>
      <c r="AW6"/>
      <c r="AX6"/>
      <c r="AY6"/>
    </row>
    <row r="7" spans="1:51" ht="13" customHeight="1" x14ac:dyDescent="0.15">
      <c r="A7"/>
      <c r="B7" s="533">
        <v>44461</v>
      </c>
      <c r="C7" s="510" t="s">
        <v>13</v>
      </c>
      <c r="D7" s="430" t="s">
        <v>912</v>
      </c>
      <c r="E7" s="511">
        <v>44197</v>
      </c>
      <c r="F7" s="512" t="s">
        <v>923</v>
      </c>
      <c r="G7" s="508" t="s">
        <v>16</v>
      </c>
      <c r="H7" s="361">
        <v>65</v>
      </c>
      <c r="I7" s="513" t="s">
        <v>913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2.1999999999999997</v>
      </c>
      <c r="P7" s="514">
        <v>1.9545454545454544</v>
      </c>
      <c r="Q7" s="514">
        <v>1.7999999999999998</v>
      </c>
      <c r="R7" s="514">
        <v>1.471074380165289</v>
      </c>
      <c r="S7" s="514">
        <v>1.5818181818181818</v>
      </c>
      <c r="T7" s="361"/>
      <c r="U7" s="514">
        <v>2.1</v>
      </c>
      <c r="V7" s="514">
        <v>1.8363636363636362</v>
      </c>
      <c r="W7" s="514">
        <v>1.7</v>
      </c>
      <c r="X7" s="514">
        <v>1.5909090909090908</v>
      </c>
      <c r="Y7" s="514">
        <v>1.5636363636363635</v>
      </c>
      <c r="Z7" s="508"/>
      <c r="AA7" s="508"/>
      <c r="AB7" s="515"/>
      <c r="AC7" s="515"/>
      <c r="AD7" s="515"/>
      <c r="AE7" s="515"/>
      <c r="AF7" s="508"/>
      <c r="AG7" s="516" t="s">
        <v>18</v>
      </c>
      <c r="AH7" s="516" t="s">
        <v>19</v>
      </c>
      <c r="AI7" s="516">
        <v>3</v>
      </c>
      <c r="AJ7" s="516">
        <v>3</v>
      </c>
      <c r="AK7" s="517">
        <v>0.5</v>
      </c>
      <c r="AL7" s="517">
        <v>0.5</v>
      </c>
      <c r="AM7" s="523" t="s">
        <v>1111</v>
      </c>
    </row>
    <row r="8" spans="1:51" ht="13" customHeight="1" x14ac:dyDescent="0.2">
      <c r="A8"/>
      <c r="B8" s="533">
        <v>44462</v>
      </c>
      <c r="C8" s="510" t="s">
        <v>403</v>
      </c>
      <c r="D8" s="508" t="s">
        <v>912</v>
      </c>
      <c r="E8" s="511">
        <v>44224</v>
      </c>
      <c r="F8" s="508" t="s">
        <v>889</v>
      </c>
      <c r="G8" s="508" t="s">
        <v>1172</v>
      </c>
      <c r="H8" s="514">
        <v>83.75454545454545</v>
      </c>
      <c r="I8" s="513" t="s">
        <v>405</v>
      </c>
      <c r="J8" s="535">
        <v>3000</v>
      </c>
      <c r="K8" s="535">
        <v>6000</v>
      </c>
      <c r="L8" s="535">
        <v>9000</v>
      </c>
      <c r="M8" s="535">
        <v>15000</v>
      </c>
      <c r="N8" s="508"/>
      <c r="O8" s="514">
        <v>2.918181818181818</v>
      </c>
      <c r="P8" s="514">
        <v>2.6727272727272724</v>
      </c>
      <c r="Q8" s="514">
        <v>2.3636363636363633</v>
      </c>
      <c r="R8" s="514">
        <v>2.1999999999999997</v>
      </c>
      <c r="S8" s="514">
        <v>2.1545454545454543</v>
      </c>
      <c r="T8" s="534"/>
      <c r="U8" s="514">
        <v>2.7181818181818183</v>
      </c>
      <c r="V8" s="514">
        <v>2.5</v>
      </c>
      <c r="W8" s="514">
        <v>2.2363636363636363</v>
      </c>
      <c r="X8" s="514">
        <v>2.1</v>
      </c>
      <c r="Y8" s="514">
        <v>2.0636363636363635</v>
      </c>
      <c r="Z8" s="534"/>
      <c r="AA8" s="534"/>
      <c r="AB8" s="534"/>
      <c r="AC8" s="534"/>
      <c r="AD8" s="534"/>
      <c r="AE8" s="534"/>
      <c r="AF8" s="534"/>
      <c r="AG8" s="516" t="s">
        <v>406</v>
      </c>
      <c r="AH8" s="516" t="s">
        <v>407</v>
      </c>
      <c r="AI8" s="516">
        <v>3</v>
      </c>
      <c r="AJ8" s="516">
        <v>3</v>
      </c>
      <c r="AK8" s="536">
        <v>0.5</v>
      </c>
      <c r="AL8" s="536">
        <v>0.5</v>
      </c>
      <c r="AM8" s="443" t="s">
        <v>1175</v>
      </c>
      <c r="AN8"/>
      <c r="AO8"/>
      <c r="AP8"/>
      <c r="AQ8"/>
    </row>
    <row r="9" spans="1:51" ht="13" customHeight="1" x14ac:dyDescent="0.2">
      <c r="A9"/>
      <c r="B9" s="533">
        <v>44463</v>
      </c>
      <c r="C9" s="510" t="s">
        <v>403</v>
      </c>
      <c r="D9" s="508" t="s">
        <v>912</v>
      </c>
      <c r="E9" s="511">
        <v>44228</v>
      </c>
      <c r="F9" s="512" t="s">
        <v>890</v>
      </c>
      <c r="G9" s="508" t="s">
        <v>1172</v>
      </c>
      <c r="H9" s="514">
        <v>69.818181818181813</v>
      </c>
      <c r="I9" s="513" t="s">
        <v>405</v>
      </c>
      <c r="J9" s="518">
        <v>6000</v>
      </c>
      <c r="K9" s="518">
        <v>6000</v>
      </c>
      <c r="L9" s="518">
        <v>6000</v>
      </c>
      <c r="M9" s="518">
        <v>6000</v>
      </c>
      <c r="N9" s="518"/>
      <c r="O9" s="514">
        <v>2.4090909090909087</v>
      </c>
      <c r="P9" s="514">
        <v>0</v>
      </c>
      <c r="Q9" s="514">
        <v>0</v>
      </c>
      <c r="R9" s="514">
        <v>0</v>
      </c>
      <c r="S9" s="514">
        <v>1.5999999999999999</v>
      </c>
      <c r="T9" s="534"/>
      <c r="U9" s="514">
        <v>2.4090909090909087</v>
      </c>
      <c r="V9" s="514">
        <v>0</v>
      </c>
      <c r="W9" s="514">
        <v>0</v>
      </c>
      <c r="X9" s="514">
        <v>0</v>
      </c>
      <c r="Y9" s="514">
        <v>1.5999999999999999</v>
      </c>
      <c r="Z9" s="534"/>
      <c r="AA9" s="534"/>
      <c r="AB9" s="534"/>
      <c r="AC9" s="534"/>
      <c r="AD9" s="534"/>
      <c r="AE9" s="534"/>
      <c r="AF9" s="534"/>
      <c r="AG9" s="516" t="s">
        <v>1008</v>
      </c>
      <c r="AH9" s="516"/>
      <c r="AI9" s="516">
        <v>3</v>
      </c>
      <c r="AJ9" s="516">
        <v>3</v>
      </c>
      <c r="AK9" s="536">
        <v>0.5</v>
      </c>
      <c r="AL9" s="536">
        <v>0.5</v>
      </c>
      <c r="AM9" s="525" t="s">
        <v>921</v>
      </c>
      <c r="AN9"/>
      <c r="AO9"/>
      <c r="AP9"/>
      <c r="AQ9"/>
    </row>
    <row r="10" spans="1:51" ht="13" customHeight="1" x14ac:dyDescent="0.15">
      <c r="A10"/>
      <c r="B10" s="533">
        <v>44464</v>
      </c>
      <c r="C10" s="510" t="s">
        <v>13</v>
      </c>
      <c r="D10" s="430" t="s">
        <v>912</v>
      </c>
      <c r="E10" s="511">
        <v>44197</v>
      </c>
      <c r="F10" s="512" t="s">
        <v>925</v>
      </c>
      <c r="G10" s="508" t="s">
        <v>16</v>
      </c>
      <c r="H10" s="361">
        <v>72.8</v>
      </c>
      <c r="I10" s="513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431">
        <v>2.2909090909090906</v>
      </c>
      <c r="P10" s="431">
        <v>2.1545454545454543</v>
      </c>
      <c r="Q10" s="431">
        <v>1.9</v>
      </c>
      <c r="R10" s="431">
        <v>1.636363636363636</v>
      </c>
      <c r="S10" s="514">
        <v>1.7</v>
      </c>
      <c r="T10" s="361"/>
      <c r="U10" s="514">
        <v>2.1818181818181817</v>
      </c>
      <c r="V10" s="514">
        <v>2</v>
      </c>
      <c r="W10" s="514">
        <v>1.7999999999999998</v>
      </c>
      <c r="X10" s="514">
        <v>1.7</v>
      </c>
      <c r="Y10" s="514">
        <v>1.6545454545454545</v>
      </c>
      <c r="Z10" s="508"/>
      <c r="AA10" s="508"/>
      <c r="AB10" s="515"/>
      <c r="AC10" s="515"/>
      <c r="AD10" s="515"/>
      <c r="AE10" s="515"/>
      <c r="AF10" s="508"/>
      <c r="AG10" s="516" t="s">
        <v>18</v>
      </c>
      <c r="AH10" s="516" t="s">
        <v>19</v>
      </c>
      <c r="AI10" s="516">
        <v>3</v>
      </c>
      <c r="AJ10" s="516">
        <v>3</v>
      </c>
      <c r="AK10" s="517">
        <v>0.5</v>
      </c>
      <c r="AL10" s="517">
        <v>0.5</v>
      </c>
      <c r="AM10" s="523" t="s">
        <v>1113</v>
      </c>
    </row>
    <row r="11" spans="1:51" ht="13" customHeight="1" x14ac:dyDescent="0.2">
      <c r="A11"/>
      <c r="B11" s="533">
        <v>44465</v>
      </c>
      <c r="C11" s="510" t="s">
        <v>403</v>
      </c>
      <c r="D11" s="508" t="s">
        <v>912</v>
      </c>
      <c r="E11" s="539">
        <v>44440</v>
      </c>
      <c r="F11" s="512" t="s">
        <v>404</v>
      </c>
      <c r="G11" s="508" t="s">
        <v>1172</v>
      </c>
      <c r="H11" s="514">
        <v>76.099999999999994</v>
      </c>
      <c r="I11" s="513" t="s">
        <v>405</v>
      </c>
      <c r="J11" s="535">
        <v>3000</v>
      </c>
      <c r="K11" s="535">
        <v>6000</v>
      </c>
      <c r="L11" s="535">
        <v>9000</v>
      </c>
      <c r="M11" s="535">
        <v>15000</v>
      </c>
      <c r="N11" s="508"/>
      <c r="O11" s="195">
        <v>2.4727272727272727</v>
      </c>
      <c r="P11" s="195">
        <v>2.1393939393939392</v>
      </c>
      <c r="Q11" s="195">
        <v>1.812121212121212</v>
      </c>
      <c r="R11" s="195">
        <v>1.6333333333333333</v>
      </c>
      <c r="S11" s="195">
        <v>1.5909090909090908</v>
      </c>
      <c r="T11" s="534"/>
      <c r="U11" s="514">
        <v>2.8818181818181814</v>
      </c>
      <c r="V11" s="514">
        <v>2.5999999999999996</v>
      </c>
      <c r="W11" s="514">
        <v>2.2727272727272725</v>
      </c>
      <c r="X11" s="514">
        <v>2.0818181818181816</v>
      </c>
      <c r="Y11" s="514">
        <v>2.0363636363636366</v>
      </c>
      <c r="Z11" s="534"/>
      <c r="AA11" s="514">
        <v>2.9999999999999996</v>
      </c>
      <c r="AB11" s="514">
        <v>2.6818181818181817</v>
      </c>
      <c r="AC11" s="514">
        <v>2.3090909090909091</v>
      </c>
      <c r="AD11" s="514">
        <v>2.1</v>
      </c>
      <c r="AE11" s="514">
        <v>2.0636363636363635</v>
      </c>
      <c r="AF11" s="534"/>
      <c r="AG11" s="516" t="s">
        <v>406</v>
      </c>
      <c r="AH11" s="516" t="s">
        <v>407</v>
      </c>
      <c r="AI11" s="516">
        <v>3</v>
      </c>
      <c r="AJ11" s="516">
        <v>3</v>
      </c>
      <c r="AK11" s="536">
        <v>0.5</v>
      </c>
      <c r="AL11" s="536">
        <v>0.5</v>
      </c>
      <c r="AM11" s="538" t="s">
        <v>1176</v>
      </c>
      <c r="AN11"/>
      <c r="AO11"/>
      <c r="AP11"/>
    </row>
    <row r="12" spans="1:51" ht="13" customHeight="1" x14ac:dyDescent="0.2">
      <c r="A12"/>
      <c r="B12" s="533">
        <v>44466</v>
      </c>
      <c r="C12" s="510" t="s">
        <v>403</v>
      </c>
      <c r="D12" s="508" t="s">
        <v>912</v>
      </c>
      <c r="E12" s="539">
        <v>44278</v>
      </c>
      <c r="F12" s="508" t="s">
        <v>78</v>
      </c>
      <c r="G12" s="508" t="s">
        <v>1172</v>
      </c>
      <c r="H12" s="514">
        <v>76.8</v>
      </c>
      <c r="I12" s="435" t="s">
        <v>405</v>
      </c>
      <c r="J12" s="535">
        <v>3000</v>
      </c>
      <c r="K12" s="535">
        <v>6000</v>
      </c>
      <c r="L12" s="535">
        <v>9000</v>
      </c>
      <c r="M12" s="535">
        <v>15000</v>
      </c>
      <c r="N12" s="355"/>
      <c r="O12" s="514">
        <v>3.2818181818181813</v>
      </c>
      <c r="P12" s="514">
        <v>2.8545454545454545</v>
      </c>
      <c r="Q12" s="514">
        <v>2.4545454545454546</v>
      </c>
      <c r="R12" s="514">
        <v>2.0545454545454542</v>
      </c>
      <c r="S12" s="514">
        <v>1.918181818181818</v>
      </c>
      <c r="T12" s="529"/>
      <c r="U12" s="514">
        <v>2.9454545454545453</v>
      </c>
      <c r="V12" s="514">
        <v>2.5818181818181816</v>
      </c>
      <c r="W12" s="514">
        <v>2.2272727272727271</v>
      </c>
      <c r="X12" s="514">
        <v>1.918181818181818</v>
      </c>
      <c r="Y12" s="514">
        <v>1.7636363636363634</v>
      </c>
      <c r="Z12" s="529"/>
      <c r="AA12" s="529"/>
      <c r="AB12" s="529"/>
      <c r="AC12" s="529"/>
      <c r="AD12" s="529"/>
      <c r="AE12" s="529"/>
      <c r="AF12" s="529"/>
      <c r="AG12" s="356" t="s">
        <v>406</v>
      </c>
      <c r="AH12" s="356" t="s">
        <v>407</v>
      </c>
      <c r="AI12" s="516">
        <v>3</v>
      </c>
      <c r="AJ12" s="516">
        <v>3</v>
      </c>
      <c r="AK12" s="536">
        <v>0.5</v>
      </c>
      <c r="AL12" s="536">
        <v>0.5</v>
      </c>
      <c r="AM12" s="540" t="s">
        <v>1177</v>
      </c>
      <c r="AN12"/>
      <c r="AO12"/>
      <c r="AP12"/>
    </row>
    <row r="13" spans="1:51" ht="13" customHeight="1" x14ac:dyDescent="0.15">
      <c r="A13"/>
      <c r="B13" s="533">
        <v>44467</v>
      </c>
      <c r="C13" s="510" t="s">
        <v>403</v>
      </c>
      <c r="D13" s="430" t="s">
        <v>912</v>
      </c>
      <c r="E13" s="511">
        <v>44197</v>
      </c>
      <c r="F13" s="512" t="s">
        <v>2</v>
      </c>
      <c r="G13" s="508" t="s">
        <v>16</v>
      </c>
      <c r="H13" s="361">
        <v>87.999999999999986</v>
      </c>
      <c r="I13" s="513" t="s">
        <v>405</v>
      </c>
      <c r="J13" s="430">
        <v>6000</v>
      </c>
      <c r="K13" s="430">
        <v>6000</v>
      </c>
      <c r="L13" s="430">
        <v>6000</v>
      </c>
      <c r="M13" s="430">
        <v>6000</v>
      </c>
      <c r="N13" s="430"/>
      <c r="O13" s="431">
        <v>2.5</v>
      </c>
      <c r="P13" s="431">
        <v>0</v>
      </c>
      <c r="Q13" s="431">
        <v>0</v>
      </c>
      <c r="R13" s="431">
        <v>0</v>
      </c>
      <c r="S13" s="514">
        <v>2</v>
      </c>
      <c r="T13" s="361"/>
      <c r="U13" s="514">
        <v>2.5</v>
      </c>
      <c r="V13" s="514">
        <v>0</v>
      </c>
      <c r="W13" s="514">
        <v>0</v>
      </c>
      <c r="X13" s="514">
        <v>0</v>
      </c>
      <c r="Y13" s="514">
        <v>2</v>
      </c>
      <c r="Z13" s="508"/>
      <c r="AA13" s="508"/>
      <c r="AB13" s="515"/>
      <c r="AC13" s="515"/>
      <c r="AD13" s="515"/>
      <c r="AE13" s="515"/>
      <c r="AF13" s="508"/>
      <c r="AG13" s="516" t="s">
        <v>18</v>
      </c>
      <c r="AH13" s="516" t="s">
        <v>19</v>
      </c>
      <c r="AI13" s="516">
        <v>2</v>
      </c>
      <c r="AJ13" s="516">
        <v>4</v>
      </c>
      <c r="AK13" s="519">
        <v>0.33329999999999999</v>
      </c>
      <c r="AL13" s="519">
        <v>0.66659999999999997</v>
      </c>
      <c r="AM13" s="523" t="s">
        <v>1114</v>
      </c>
    </row>
    <row r="14" spans="1:51" ht="13" customHeight="1" x14ac:dyDescent="0.15">
      <c r="A14"/>
      <c r="B14" s="533">
        <v>44468</v>
      </c>
      <c r="C14" s="510" t="s">
        <v>13</v>
      </c>
      <c r="D14" s="430" t="s">
        <v>912</v>
      </c>
      <c r="E14" s="511">
        <v>44197</v>
      </c>
      <c r="F14" s="508" t="s">
        <v>4</v>
      </c>
      <c r="G14" s="508" t="s">
        <v>16</v>
      </c>
      <c r="H14" s="361">
        <v>71.827272727272728</v>
      </c>
      <c r="I14" s="513"/>
      <c r="J14" s="508"/>
      <c r="K14" s="508"/>
      <c r="L14" s="508"/>
      <c r="M14" s="508"/>
      <c r="N14" s="508"/>
      <c r="O14" s="514">
        <v>1.8909090909090909</v>
      </c>
      <c r="P14" s="514">
        <v>0</v>
      </c>
      <c r="Q14" s="514">
        <v>0</v>
      </c>
      <c r="R14" s="514">
        <v>0</v>
      </c>
      <c r="S14" s="514">
        <v>0</v>
      </c>
      <c r="T14" s="361"/>
      <c r="U14" s="514">
        <v>1.7</v>
      </c>
      <c r="V14" s="514">
        <v>0</v>
      </c>
      <c r="W14" s="514">
        <v>0</v>
      </c>
      <c r="X14" s="514">
        <v>0</v>
      </c>
      <c r="Y14" s="514">
        <v>0</v>
      </c>
      <c r="Z14" s="355"/>
      <c r="AA14" s="355"/>
      <c r="AB14" s="515"/>
      <c r="AC14" s="515"/>
      <c r="AD14" s="515"/>
      <c r="AE14" s="515"/>
      <c r="AF14" s="508"/>
      <c r="AG14" s="516" t="s">
        <v>18</v>
      </c>
      <c r="AH14" s="516" t="s">
        <v>19</v>
      </c>
      <c r="AI14" s="516">
        <v>3</v>
      </c>
      <c r="AJ14" s="516">
        <v>3</v>
      </c>
      <c r="AK14" s="517">
        <v>0.5</v>
      </c>
      <c r="AL14" s="517">
        <v>0.5</v>
      </c>
      <c r="AM14" s="523" t="s">
        <v>1115</v>
      </c>
    </row>
    <row r="15" spans="1:51" ht="13" customHeight="1" x14ac:dyDescent="0.15">
      <c r="A15"/>
      <c r="B15" s="533">
        <v>44469</v>
      </c>
      <c r="C15" s="510" t="s">
        <v>403</v>
      </c>
      <c r="D15" s="430" t="s">
        <v>912</v>
      </c>
      <c r="E15" s="511">
        <v>44197</v>
      </c>
      <c r="F15" s="430" t="s">
        <v>1028</v>
      </c>
      <c r="G15" s="508" t="s">
        <v>16</v>
      </c>
      <c r="H15" s="361">
        <v>79</v>
      </c>
      <c r="I15" s="470" t="s">
        <v>405</v>
      </c>
      <c r="J15" s="508">
        <v>3000</v>
      </c>
      <c r="K15" s="508">
        <v>6000</v>
      </c>
      <c r="L15" s="508">
        <v>6000</v>
      </c>
      <c r="M15" s="508">
        <v>6000</v>
      </c>
      <c r="N15" s="508"/>
      <c r="O15" s="514">
        <v>2.7</v>
      </c>
      <c r="P15" s="514">
        <v>2.3272727272727272</v>
      </c>
      <c r="Q15" s="514">
        <v>0</v>
      </c>
      <c r="R15" s="514">
        <v>0</v>
      </c>
      <c r="S15" s="514">
        <v>1.9545454545454544</v>
      </c>
      <c r="T15" s="361"/>
      <c r="U15" s="514">
        <v>2.7</v>
      </c>
      <c r="V15" s="514">
        <v>2.3272727272727272</v>
      </c>
      <c r="W15" s="514">
        <v>0</v>
      </c>
      <c r="X15" s="514">
        <v>0</v>
      </c>
      <c r="Y15" s="514">
        <v>1.9545454545454544</v>
      </c>
      <c r="Z15" s="355"/>
      <c r="AA15" s="355"/>
      <c r="AB15" s="515"/>
      <c r="AC15" s="515"/>
      <c r="AD15" s="515"/>
      <c r="AE15" s="515"/>
      <c r="AF15" s="508"/>
      <c r="AG15" s="472" t="s">
        <v>1008</v>
      </c>
      <c r="AH15" s="516"/>
      <c r="AI15" s="516">
        <v>3</v>
      </c>
      <c r="AJ15" s="516">
        <v>3</v>
      </c>
      <c r="AK15" s="517">
        <v>0.5</v>
      </c>
      <c r="AL15" s="517">
        <v>0.5</v>
      </c>
      <c r="AM15" s="523" t="s">
        <v>1116</v>
      </c>
    </row>
    <row r="16" spans="1:51" ht="13" customHeight="1" x14ac:dyDescent="0.2">
      <c r="A16"/>
      <c r="B16" s="533">
        <v>44470</v>
      </c>
      <c r="C16" s="510" t="s">
        <v>403</v>
      </c>
      <c r="D16" s="508" t="s">
        <v>930</v>
      </c>
      <c r="E16" s="511">
        <v>44378</v>
      </c>
      <c r="F16" s="512" t="s">
        <v>872</v>
      </c>
      <c r="G16" s="508" t="s">
        <v>1172</v>
      </c>
      <c r="H16" s="514">
        <v>84</v>
      </c>
      <c r="I16" s="513" t="s">
        <v>405</v>
      </c>
      <c r="J16" s="535">
        <v>3000</v>
      </c>
      <c r="K16" s="535">
        <v>6000</v>
      </c>
      <c r="L16" s="535">
        <v>9000</v>
      </c>
      <c r="M16" s="535">
        <v>15000</v>
      </c>
      <c r="N16" s="508"/>
      <c r="O16" s="514">
        <v>2.7727272727272725</v>
      </c>
      <c r="P16" s="514">
        <v>2.4636363636363634</v>
      </c>
      <c r="Q16" s="514">
        <v>2.0181818181818181</v>
      </c>
      <c r="R16" s="514">
        <v>1.7545454545454544</v>
      </c>
      <c r="S16" s="514">
        <v>1.6545454545454545</v>
      </c>
      <c r="T16" s="534"/>
      <c r="U16" s="514">
        <v>2.6545454545454543</v>
      </c>
      <c r="V16" s="514">
        <v>2.336363636363636</v>
      </c>
      <c r="W16" s="514">
        <v>1.8454545454545452</v>
      </c>
      <c r="X16" s="514">
        <v>1.718181818181818</v>
      </c>
      <c r="Y16" s="514">
        <v>1.5999999999999999</v>
      </c>
      <c r="Z16" s="534"/>
      <c r="AA16" s="534"/>
      <c r="AB16" s="534"/>
      <c r="AC16" s="534"/>
      <c r="AD16" s="534"/>
      <c r="AE16" s="534"/>
      <c r="AF16" s="534"/>
      <c r="AG16" s="516" t="s">
        <v>406</v>
      </c>
      <c r="AH16" s="516" t="s">
        <v>407</v>
      </c>
      <c r="AI16" s="516">
        <v>3</v>
      </c>
      <c r="AJ16" s="516">
        <v>3</v>
      </c>
      <c r="AK16" s="536">
        <v>0.5</v>
      </c>
      <c r="AL16" s="536">
        <v>0.5</v>
      </c>
      <c r="AM16" s="538" t="s">
        <v>1178</v>
      </c>
      <c r="AN16"/>
      <c r="AO16"/>
      <c r="AP16"/>
      <c r="AQ16"/>
      <c r="AR16"/>
      <c r="AS16"/>
      <c r="AT16"/>
    </row>
    <row r="17" spans="1:44" ht="13" customHeight="1" x14ac:dyDescent="0.15">
      <c r="A17"/>
      <c r="B17" s="533">
        <v>44471</v>
      </c>
      <c r="C17" s="510" t="s">
        <v>13</v>
      </c>
      <c r="D17" s="430" t="s">
        <v>930</v>
      </c>
      <c r="E17" s="511">
        <v>44197</v>
      </c>
      <c r="F17" s="512" t="s">
        <v>20</v>
      </c>
      <c r="G17" s="508" t="s">
        <v>16</v>
      </c>
      <c r="H17" s="361">
        <v>69</v>
      </c>
      <c r="I17" s="513" t="s">
        <v>913</v>
      </c>
      <c r="J17" s="518">
        <v>3000</v>
      </c>
      <c r="K17" s="518">
        <v>6000</v>
      </c>
      <c r="L17" s="518">
        <v>6000</v>
      </c>
      <c r="M17" s="518">
        <v>6000</v>
      </c>
      <c r="N17" s="508"/>
      <c r="O17" s="514">
        <v>2.5</v>
      </c>
      <c r="P17" s="514">
        <v>2.209090909090909</v>
      </c>
      <c r="Q17" s="514">
        <v>0</v>
      </c>
      <c r="R17" s="514">
        <v>0</v>
      </c>
      <c r="S17" s="514">
        <v>1.7272727272727271</v>
      </c>
      <c r="T17" s="361"/>
      <c r="U17" s="514">
        <v>2.4</v>
      </c>
      <c r="V17" s="514">
        <v>2.1090909090909089</v>
      </c>
      <c r="W17" s="514">
        <v>0</v>
      </c>
      <c r="X17" s="514">
        <v>0</v>
      </c>
      <c r="Y17" s="514">
        <v>1.7272727272727271</v>
      </c>
      <c r="Z17" s="508"/>
      <c r="AA17" s="508"/>
      <c r="AB17" s="515"/>
      <c r="AC17" s="515"/>
      <c r="AD17" s="515"/>
      <c r="AE17" s="515"/>
      <c r="AF17" s="508"/>
      <c r="AG17" s="516" t="s">
        <v>18</v>
      </c>
      <c r="AH17" s="516" t="s">
        <v>19</v>
      </c>
      <c r="AI17" s="516">
        <v>3</v>
      </c>
      <c r="AJ17" s="516">
        <v>3</v>
      </c>
      <c r="AK17" s="517">
        <v>0.5</v>
      </c>
      <c r="AL17" s="517">
        <v>0.5</v>
      </c>
      <c r="AM17" s="523" t="s">
        <v>1118</v>
      </c>
    </row>
    <row r="18" spans="1:44" ht="13" customHeight="1" x14ac:dyDescent="0.15">
      <c r="A18"/>
      <c r="B18" s="533">
        <v>44472</v>
      </c>
      <c r="C18" s="510" t="s">
        <v>13</v>
      </c>
      <c r="D18" s="430" t="s">
        <v>930</v>
      </c>
      <c r="E18" s="511">
        <v>44197</v>
      </c>
      <c r="F18" s="512" t="s">
        <v>21</v>
      </c>
      <c r="G18" s="508" t="s">
        <v>16</v>
      </c>
      <c r="H18" s="361">
        <v>77.999999999999986</v>
      </c>
      <c r="I18" s="513" t="s">
        <v>913</v>
      </c>
      <c r="J18" s="508">
        <v>3000</v>
      </c>
      <c r="K18" s="508">
        <v>6000</v>
      </c>
      <c r="L18" s="508">
        <v>9000</v>
      </c>
      <c r="M18" s="508">
        <v>15000</v>
      </c>
      <c r="N18" s="508"/>
      <c r="O18" s="514">
        <v>3.0272727272727269</v>
      </c>
      <c r="P18" s="514">
        <v>2.5272727272727269</v>
      </c>
      <c r="Q18" s="514">
        <v>2.0636363636363635</v>
      </c>
      <c r="R18" s="514">
        <v>1.6446280991735533</v>
      </c>
      <c r="S18" s="514">
        <v>1.7363636363636361</v>
      </c>
      <c r="T18" s="361"/>
      <c r="U18" s="514">
        <v>2.7272727272727271</v>
      </c>
      <c r="V18" s="514">
        <v>2.2909090909090906</v>
      </c>
      <c r="W18" s="514">
        <v>1.8909090909090909</v>
      </c>
      <c r="X18" s="514">
        <v>1.6818181818181817</v>
      </c>
      <c r="Y18" s="514">
        <v>1.6272727272727272</v>
      </c>
      <c r="Z18" s="508"/>
      <c r="AA18" s="508"/>
      <c r="AB18" s="515"/>
      <c r="AC18" s="515"/>
      <c r="AD18" s="515"/>
      <c r="AE18" s="515"/>
      <c r="AF18" s="508"/>
      <c r="AG18" s="516" t="s">
        <v>18</v>
      </c>
      <c r="AH18" s="516" t="s">
        <v>19</v>
      </c>
      <c r="AI18" s="516">
        <v>3</v>
      </c>
      <c r="AJ18" s="516">
        <v>3</v>
      </c>
      <c r="AK18" s="517">
        <v>0.5</v>
      </c>
      <c r="AL18" s="517">
        <v>0.5</v>
      </c>
      <c r="AM18" s="523" t="s">
        <v>1109</v>
      </c>
    </row>
    <row r="19" spans="1:44" ht="13" customHeight="1" x14ac:dyDescent="0.15">
      <c r="A19"/>
      <c r="B19" s="533">
        <v>44473</v>
      </c>
      <c r="C19" s="469" t="s">
        <v>13</v>
      </c>
      <c r="D19" s="430" t="s">
        <v>930</v>
      </c>
      <c r="E19" s="351">
        <v>44046</v>
      </c>
      <c r="F19" s="449" t="s">
        <v>1017</v>
      </c>
      <c r="G19" s="430" t="s">
        <v>16</v>
      </c>
      <c r="H19" s="361">
        <v>56.463636363636361</v>
      </c>
      <c r="I19" s="470" t="s">
        <v>913</v>
      </c>
      <c r="J19" s="471">
        <v>3000</v>
      </c>
      <c r="K19" s="471">
        <v>6000</v>
      </c>
      <c r="L19" s="471">
        <v>9000</v>
      </c>
      <c r="M19" s="471">
        <v>15000</v>
      </c>
      <c r="N19" s="430"/>
      <c r="O19" s="361">
        <v>2.8272727272727267</v>
      </c>
      <c r="P19" s="361">
        <v>2.5363636363636362</v>
      </c>
      <c r="Q19" s="361">
        <v>2.2818181818181813</v>
      </c>
      <c r="R19" s="361">
        <v>2.1454545454545451</v>
      </c>
      <c r="S19" s="361">
        <v>2.1090909090909089</v>
      </c>
      <c r="T19" s="361"/>
      <c r="U19" s="361">
        <v>2.709090909090909</v>
      </c>
      <c r="V19" s="361">
        <v>2.4545454545454546</v>
      </c>
      <c r="W19" s="361">
        <v>2.2363636363636363</v>
      </c>
      <c r="X19" s="361">
        <v>2.127272727272727</v>
      </c>
      <c r="Y19" s="361">
        <v>2.0909090909090904</v>
      </c>
      <c r="Z19" s="430"/>
      <c r="AA19" s="430"/>
      <c r="AB19" s="430"/>
      <c r="AC19" s="430"/>
      <c r="AD19" s="430"/>
      <c r="AE19" s="430"/>
      <c r="AF19" s="430"/>
      <c r="AG19" s="472" t="s">
        <v>18</v>
      </c>
      <c r="AH19" s="472" t="s">
        <v>19</v>
      </c>
      <c r="AI19" s="472">
        <v>3</v>
      </c>
      <c r="AJ19" s="472">
        <v>3</v>
      </c>
      <c r="AK19" s="473">
        <v>0.5</v>
      </c>
      <c r="AL19" s="473">
        <v>0.5</v>
      </c>
      <c r="AM19" s="432" t="s">
        <v>1031</v>
      </c>
    </row>
    <row r="20" spans="1:44" ht="13" customHeight="1" x14ac:dyDescent="0.15">
      <c r="A20"/>
      <c r="B20" s="533">
        <v>44474</v>
      </c>
      <c r="C20" s="510" t="s">
        <v>403</v>
      </c>
      <c r="D20" s="508" t="s">
        <v>930</v>
      </c>
      <c r="E20" s="511">
        <v>44448</v>
      </c>
      <c r="F20" s="512" t="s">
        <v>888</v>
      </c>
      <c r="G20" s="508" t="s">
        <v>1172</v>
      </c>
      <c r="H20" s="514">
        <v>83.499999999999986</v>
      </c>
      <c r="I20" s="513" t="s">
        <v>405</v>
      </c>
      <c r="J20" s="535">
        <v>3000</v>
      </c>
      <c r="K20" s="535">
        <v>6000</v>
      </c>
      <c r="L20" s="535">
        <v>9000</v>
      </c>
      <c r="M20" s="535">
        <v>15000</v>
      </c>
      <c r="N20" s="508"/>
      <c r="O20" s="514">
        <v>3.1999999999999997</v>
      </c>
      <c r="P20" s="514">
        <v>2.6545454545454543</v>
      </c>
      <c r="Q20" s="514">
        <v>2.1818181818181817</v>
      </c>
      <c r="R20" s="514">
        <v>1.9818181818181817</v>
      </c>
      <c r="S20" s="514">
        <v>1.8545454545454545</v>
      </c>
      <c r="T20" s="534"/>
      <c r="U20" s="514">
        <v>2.9999999999999996</v>
      </c>
      <c r="V20" s="514">
        <v>2.5272727272727269</v>
      </c>
      <c r="W20" s="514">
        <v>2.0545454545454542</v>
      </c>
      <c r="X20" s="514">
        <v>1.8999999999999997</v>
      </c>
      <c r="Y20" s="514">
        <v>1.8090909090909089</v>
      </c>
      <c r="Z20" s="534"/>
      <c r="AA20" s="534"/>
      <c r="AB20" s="534"/>
      <c r="AC20" s="534"/>
      <c r="AD20" s="534"/>
      <c r="AE20" s="534"/>
      <c r="AF20" s="534"/>
      <c r="AG20" s="472" t="s">
        <v>18</v>
      </c>
      <c r="AH20" s="472" t="s">
        <v>19</v>
      </c>
      <c r="AI20" s="472">
        <v>3</v>
      </c>
      <c r="AJ20" s="472">
        <v>3</v>
      </c>
      <c r="AK20" s="473">
        <v>0.5</v>
      </c>
      <c r="AL20" s="473">
        <v>0.5</v>
      </c>
      <c r="AM20" s="525" t="s">
        <v>921</v>
      </c>
      <c r="AN20"/>
      <c r="AO20"/>
    </row>
    <row r="21" spans="1:44" ht="13" customHeight="1" x14ac:dyDescent="0.15">
      <c r="A21"/>
      <c r="B21" s="533">
        <v>44475</v>
      </c>
      <c r="C21" s="510" t="s">
        <v>13</v>
      </c>
      <c r="D21" s="430" t="s">
        <v>930</v>
      </c>
      <c r="E21" s="511">
        <v>44197</v>
      </c>
      <c r="F21" s="512" t="s">
        <v>923</v>
      </c>
      <c r="G21" s="508" t="s">
        <v>16</v>
      </c>
      <c r="H21" s="361">
        <v>65</v>
      </c>
      <c r="I21" s="513" t="s">
        <v>913</v>
      </c>
      <c r="J21" s="508">
        <v>3000</v>
      </c>
      <c r="K21" s="508">
        <v>6000</v>
      </c>
      <c r="L21" s="508">
        <v>9000</v>
      </c>
      <c r="M21" s="508">
        <v>15000</v>
      </c>
      <c r="N21" s="508"/>
      <c r="O21" s="514">
        <v>2.1999999999999997</v>
      </c>
      <c r="P21" s="514">
        <v>1.9545454545454544</v>
      </c>
      <c r="Q21" s="514">
        <v>1.7999999999999998</v>
      </c>
      <c r="R21" s="514">
        <v>1.471074380165289</v>
      </c>
      <c r="S21" s="514">
        <v>1.5818181818181818</v>
      </c>
      <c r="T21" s="361"/>
      <c r="U21" s="514">
        <v>2.1</v>
      </c>
      <c r="V21" s="514">
        <v>1.8363636363636362</v>
      </c>
      <c r="W21" s="514">
        <v>1.7</v>
      </c>
      <c r="X21" s="514">
        <v>1.5909090909090908</v>
      </c>
      <c r="Y21" s="514">
        <v>1.5636363636363635</v>
      </c>
      <c r="Z21" s="508"/>
      <c r="AA21" s="508"/>
      <c r="AB21" s="515"/>
      <c r="AC21" s="515"/>
      <c r="AD21" s="515"/>
      <c r="AE21" s="515"/>
      <c r="AF21" s="508"/>
      <c r="AG21" s="516" t="s">
        <v>18</v>
      </c>
      <c r="AH21" s="516" t="s">
        <v>19</v>
      </c>
      <c r="AI21" s="516">
        <v>3</v>
      </c>
      <c r="AJ21" s="516">
        <v>3</v>
      </c>
      <c r="AK21" s="517">
        <v>0.5</v>
      </c>
      <c r="AL21" s="517">
        <v>0.5</v>
      </c>
      <c r="AM21" s="523" t="s">
        <v>1120</v>
      </c>
    </row>
    <row r="22" spans="1:44" ht="13" customHeight="1" x14ac:dyDescent="0.2">
      <c r="A22"/>
      <c r="B22" s="533">
        <v>44476</v>
      </c>
      <c r="C22" s="510" t="s">
        <v>403</v>
      </c>
      <c r="D22" s="508" t="s">
        <v>930</v>
      </c>
      <c r="E22" s="511">
        <v>44224</v>
      </c>
      <c r="F22" s="508" t="s">
        <v>889</v>
      </c>
      <c r="G22" s="508" t="s">
        <v>1172</v>
      </c>
      <c r="H22" s="514">
        <v>83.75454545454545</v>
      </c>
      <c r="I22" s="513" t="s">
        <v>405</v>
      </c>
      <c r="J22" s="535">
        <v>3000</v>
      </c>
      <c r="K22" s="535">
        <v>6000</v>
      </c>
      <c r="L22" s="535">
        <v>9000</v>
      </c>
      <c r="M22" s="535">
        <v>15000</v>
      </c>
      <c r="N22" s="508"/>
      <c r="O22" s="514">
        <v>2.918181818181818</v>
      </c>
      <c r="P22" s="514">
        <v>2.6727272727272724</v>
      </c>
      <c r="Q22" s="514">
        <v>2.3636363636363633</v>
      </c>
      <c r="R22" s="514">
        <v>2.1999999999999997</v>
      </c>
      <c r="S22" s="514">
        <v>2.1545454545454543</v>
      </c>
      <c r="T22" s="534"/>
      <c r="U22" s="514">
        <v>2.7181818181818183</v>
      </c>
      <c r="V22" s="514">
        <v>2.5</v>
      </c>
      <c r="W22" s="514">
        <v>2.2363636363636363</v>
      </c>
      <c r="X22" s="514">
        <v>2.1</v>
      </c>
      <c r="Y22" s="514">
        <v>2.0636363636363635</v>
      </c>
      <c r="Z22" s="534"/>
      <c r="AA22" s="534"/>
      <c r="AB22" s="534"/>
      <c r="AC22" s="534"/>
      <c r="AD22" s="534"/>
      <c r="AE22" s="534"/>
      <c r="AF22" s="534"/>
      <c r="AG22" s="516" t="s">
        <v>406</v>
      </c>
      <c r="AH22" s="516" t="s">
        <v>407</v>
      </c>
      <c r="AI22" s="516">
        <v>3</v>
      </c>
      <c r="AJ22" s="516">
        <v>3</v>
      </c>
      <c r="AK22" s="536">
        <v>0.5</v>
      </c>
      <c r="AL22" s="536">
        <v>0.5</v>
      </c>
      <c r="AM22" s="540" t="s">
        <v>1179</v>
      </c>
      <c r="AN22"/>
      <c r="AO22"/>
      <c r="AP22"/>
      <c r="AQ22"/>
      <c r="AR22"/>
    </row>
    <row r="23" spans="1:44" ht="13" customHeight="1" x14ac:dyDescent="0.2">
      <c r="A23"/>
      <c r="B23" s="533">
        <v>44477</v>
      </c>
      <c r="C23" s="510" t="s">
        <v>403</v>
      </c>
      <c r="D23" s="508" t="s">
        <v>930</v>
      </c>
      <c r="E23" s="511">
        <v>44228</v>
      </c>
      <c r="F23" s="512" t="s">
        <v>890</v>
      </c>
      <c r="G23" s="508" t="s">
        <v>1172</v>
      </c>
      <c r="H23" s="514">
        <v>69.818181818181813</v>
      </c>
      <c r="I23" s="513" t="s">
        <v>405</v>
      </c>
      <c r="J23" s="518">
        <v>6000</v>
      </c>
      <c r="K23" s="518">
        <v>6000</v>
      </c>
      <c r="L23" s="518">
        <v>6000</v>
      </c>
      <c r="M23" s="518">
        <v>6000</v>
      </c>
      <c r="N23" s="518"/>
      <c r="O23" s="514">
        <v>2.4090909090909087</v>
      </c>
      <c r="P23" s="514">
        <v>0</v>
      </c>
      <c r="Q23" s="514">
        <v>0</v>
      </c>
      <c r="R23" s="514">
        <v>0</v>
      </c>
      <c r="S23" s="514">
        <v>1.5999999999999999</v>
      </c>
      <c r="T23" s="534"/>
      <c r="U23" s="514">
        <v>2.4090909090909087</v>
      </c>
      <c r="V23" s="514">
        <v>0</v>
      </c>
      <c r="W23" s="514">
        <v>0</v>
      </c>
      <c r="X23" s="514">
        <v>0</v>
      </c>
      <c r="Y23" s="514">
        <v>1.5999999999999999</v>
      </c>
      <c r="Z23" s="534"/>
      <c r="AA23" s="534"/>
      <c r="AB23" s="534"/>
      <c r="AC23" s="534"/>
      <c r="AD23" s="534"/>
      <c r="AE23" s="534"/>
      <c r="AF23" s="534"/>
      <c r="AG23" s="516" t="s">
        <v>1008</v>
      </c>
      <c r="AH23" s="516"/>
      <c r="AI23" s="516">
        <v>3</v>
      </c>
      <c r="AJ23" s="516">
        <v>3</v>
      </c>
      <c r="AK23" s="536">
        <v>0.5</v>
      </c>
      <c r="AL23" s="536">
        <v>0.5</v>
      </c>
      <c r="AM23" s="508" t="s">
        <v>921</v>
      </c>
      <c r="AO23"/>
      <c r="AP23"/>
      <c r="AQ23"/>
      <c r="AR23"/>
    </row>
    <row r="24" spans="1:44" ht="13" customHeight="1" x14ac:dyDescent="0.15">
      <c r="A24"/>
      <c r="B24" s="533">
        <v>44478</v>
      </c>
      <c r="C24" s="510" t="s">
        <v>13</v>
      </c>
      <c r="D24" s="430" t="s">
        <v>930</v>
      </c>
      <c r="E24" s="511">
        <v>44197</v>
      </c>
      <c r="F24" s="512" t="s">
        <v>925</v>
      </c>
      <c r="G24" s="508" t="s">
        <v>16</v>
      </c>
      <c r="H24" s="361">
        <v>72.8</v>
      </c>
      <c r="I24" s="513" t="s">
        <v>913</v>
      </c>
      <c r="J24" s="518">
        <v>3000</v>
      </c>
      <c r="K24" s="518">
        <v>6000</v>
      </c>
      <c r="L24" s="518">
        <v>9000</v>
      </c>
      <c r="M24" s="518">
        <v>15000</v>
      </c>
      <c r="N24" s="508"/>
      <c r="O24" s="514">
        <v>2.2909090909090906</v>
      </c>
      <c r="P24" s="514">
        <v>2.1545454545454543</v>
      </c>
      <c r="Q24" s="514">
        <v>1.8999999999999997</v>
      </c>
      <c r="R24" s="514">
        <v>1.636363636363636</v>
      </c>
      <c r="S24" s="514">
        <v>1.7</v>
      </c>
      <c r="T24" s="361"/>
      <c r="U24" s="514">
        <v>2.1818181818181817</v>
      </c>
      <c r="V24" s="514">
        <v>2</v>
      </c>
      <c r="W24" s="514">
        <v>1.7999999999999998</v>
      </c>
      <c r="X24" s="514">
        <v>1.7</v>
      </c>
      <c r="Y24" s="514">
        <v>1.6545454545454545</v>
      </c>
      <c r="Z24" s="508"/>
      <c r="AA24" s="508"/>
      <c r="AB24" s="515"/>
      <c r="AC24" s="515"/>
      <c r="AD24" s="515"/>
      <c r="AE24" s="515"/>
      <c r="AF24" s="508"/>
      <c r="AG24" s="516" t="s">
        <v>18</v>
      </c>
      <c r="AH24" s="516" t="s">
        <v>19</v>
      </c>
      <c r="AI24" s="516">
        <v>3</v>
      </c>
      <c r="AJ24" s="516">
        <v>3</v>
      </c>
      <c r="AK24" s="517">
        <v>0.5</v>
      </c>
      <c r="AL24" s="517">
        <v>0.5</v>
      </c>
      <c r="AM24" s="523" t="s">
        <v>1122</v>
      </c>
    </row>
    <row r="25" spans="1:44" ht="13" customHeight="1" x14ac:dyDescent="0.2">
      <c r="A25"/>
      <c r="B25" s="533">
        <v>44479</v>
      </c>
      <c r="C25" s="510" t="s">
        <v>403</v>
      </c>
      <c r="D25" s="508" t="s">
        <v>930</v>
      </c>
      <c r="E25" s="539">
        <v>44440</v>
      </c>
      <c r="F25" s="512" t="s">
        <v>404</v>
      </c>
      <c r="G25" s="508" t="s">
        <v>1172</v>
      </c>
      <c r="H25" s="514">
        <v>76.099999999999994</v>
      </c>
      <c r="I25" s="513" t="s">
        <v>405</v>
      </c>
      <c r="J25" s="535">
        <v>3000</v>
      </c>
      <c r="K25" s="535">
        <v>6000</v>
      </c>
      <c r="L25" s="535">
        <v>9000</v>
      </c>
      <c r="M25" s="535">
        <v>15000</v>
      </c>
      <c r="N25" s="508"/>
      <c r="O25" s="195">
        <v>2.4727272727272727</v>
      </c>
      <c r="P25" s="195">
        <v>2.1393939393939392</v>
      </c>
      <c r="Q25" s="195">
        <v>1.812121212121212</v>
      </c>
      <c r="R25" s="195">
        <v>1.6333333333333333</v>
      </c>
      <c r="S25" s="195">
        <v>1.5909090909090908</v>
      </c>
      <c r="T25" s="534"/>
      <c r="U25" s="514">
        <v>2.8818181818181814</v>
      </c>
      <c r="V25" s="514">
        <v>2.5999999999999996</v>
      </c>
      <c r="W25" s="514">
        <v>2.2727272727272725</v>
      </c>
      <c r="X25" s="514">
        <v>2.0818181818181816</v>
      </c>
      <c r="Y25" s="514">
        <v>2.0363636363636366</v>
      </c>
      <c r="Z25" s="534"/>
      <c r="AA25" s="514">
        <v>2.9999999999999996</v>
      </c>
      <c r="AB25" s="514">
        <v>2.6818181818181817</v>
      </c>
      <c r="AC25" s="514">
        <v>2.3090909090909091</v>
      </c>
      <c r="AD25" s="514">
        <v>2.1</v>
      </c>
      <c r="AE25" s="514">
        <v>2.0636363636363635</v>
      </c>
      <c r="AF25" s="534"/>
      <c r="AG25" s="516" t="s">
        <v>406</v>
      </c>
      <c r="AH25" s="516" t="s">
        <v>407</v>
      </c>
      <c r="AI25" s="516">
        <v>3</v>
      </c>
      <c r="AJ25" s="516">
        <v>3</v>
      </c>
      <c r="AK25" s="536">
        <v>0.5</v>
      </c>
      <c r="AL25" s="536">
        <v>0.5</v>
      </c>
      <c r="AM25" s="538" t="s">
        <v>1176</v>
      </c>
    </row>
    <row r="26" spans="1:44" ht="13" customHeight="1" x14ac:dyDescent="0.2">
      <c r="A26"/>
      <c r="B26" s="533">
        <v>44480</v>
      </c>
      <c r="C26" s="510" t="s">
        <v>403</v>
      </c>
      <c r="D26" s="508" t="s">
        <v>930</v>
      </c>
      <c r="E26" s="539">
        <v>44278</v>
      </c>
      <c r="F26" s="508" t="s">
        <v>78</v>
      </c>
      <c r="G26" s="508" t="s">
        <v>1172</v>
      </c>
      <c r="H26" s="514">
        <v>76.8</v>
      </c>
      <c r="I26" s="435" t="s">
        <v>405</v>
      </c>
      <c r="J26" s="535">
        <v>3000</v>
      </c>
      <c r="K26" s="535">
        <v>6000</v>
      </c>
      <c r="L26" s="535">
        <v>9000</v>
      </c>
      <c r="M26" s="535">
        <v>15000</v>
      </c>
      <c r="N26" s="355"/>
      <c r="O26" s="514">
        <v>3.1363636363636362</v>
      </c>
      <c r="P26" s="514">
        <v>2.7272727272727271</v>
      </c>
      <c r="Q26" s="514">
        <v>2.3454545454545452</v>
      </c>
      <c r="R26" s="514">
        <v>1.9636363636363636</v>
      </c>
      <c r="S26" s="514">
        <v>1.8363636363636362</v>
      </c>
      <c r="T26" s="529"/>
      <c r="U26" s="514">
        <v>3.0181818181818176</v>
      </c>
      <c r="V26" s="514">
        <v>2.6454545454545455</v>
      </c>
      <c r="W26" s="514">
        <v>2.2818181818181813</v>
      </c>
      <c r="X26" s="514">
        <v>1.9636363636363636</v>
      </c>
      <c r="Y26" s="514">
        <v>1.8090909090909089</v>
      </c>
      <c r="Z26" s="529"/>
      <c r="AA26" s="529"/>
      <c r="AB26" s="529"/>
      <c r="AC26" s="529"/>
      <c r="AD26" s="529"/>
      <c r="AE26" s="529"/>
      <c r="AF26" s="529"/>
      <c r="AG26" s="356" t="s">
        <v>406</v>
      </c>
      <c r="AH26" s="356" t="s">
        <v>407</v>
      </c>
      <c r="AI26" s="516">
        <v>3</v>
      </c>
      <c r="AJ26" s="516">
        <v>3</v>
      </c>
      <c r="AK26" s="536">
        <v>0.5</v>
      </c>
      <c r="AL26" s="536">
        <v>0.5</v>
      </c>
      <c r="AM26" s="443" t="s">
        <v>1180</v>
      </c>
    </row>
    <row r="27" spans="1:44" ht="13" customHeight="1" x14ac:dyDescent="0.15">
      <c r="A27"/>
      <c r="B27" s="533">
        <v>44481</v>
      </c>
      <c r="C27" s="510" t="s">
        <v>403</v>
      </c>
      <c r="D27" s="430" t="s">
        <v>930</v>
      </c>
      <c r="E27" s="511">
        <v>44197</v>
      </c>
      <c r="F27" s="512" t="s">
        <v>2</v>
      </c>
      <c r="G27" s="508" t="s">
        <v>16</v>
      </c>
      <c r="H27" s="361">
        <v>87.999999999999986</v>
      </c>
      <c r="I27" s="513" t="s">
        <v>6</v>
      </c>
      <c r="J27" s="508">
        <v>6000</v>
      </c>
      <c r="K27" s="508">
        <v>6000</v>
      </c>
      <c r="L27" s="508">
        <v>6000</v>
      </c>
      <c r="M27" s="508">
        <v>6000</v>
      </c>
      <c r="N27" s="508"/>
      <c r="O27" s="514">
        <v>2.5</v>
      </c>
      <c r="P27" s="514">
        <v>0</v>
      </c>
      <c r="Q27" s="514">
        <v>0</v>
      </c>
      <c r="R27" s="514">
        <v>0</v>
      </c>
      <c r="S27" s="514">
        <v>2</v>
      </c>
      <c r="T27" s="361"/>
      <c r="U27" s="514">
        <v>2.5</v>
      </c>
      <c r="V27" s="514">
        <v>0</v>
      </c>
      <c r="W27" s="514">
        <v>0</v>
      </c>
      <c r="X27" s="514">
        <v>0</v>
      </c>
      <c r="Y27" s="514">
        <v>2</v>
      </c>
      <c r="Z27" s="508"/>
      <c r="AA27" s="508"/>
      <c r="AB27" s="515"/>
      <c r="AC27" s="515"/>
      <c r="AD27" s="515"/>
      <c r="AE27" s="515"/>
      <c r="AF27" s="508"/>
      <c r="AG27" s="516" t="s">
        <v>18</v>
      </c>
      <c r="AH27" s="516" t="s">
        <v>19</v>
      </c>
      <c r="AI27" s="516">
        <v>2</v>
      </c>
      <c r="AJ27" s="516">
        <v>4</v>
      </c>
      <c r="AK27" s="519">
        <v>0.33329999999999999</v>
      </c>
      <c r="AL27" s="519">
        <v>0.66659999999999997</v>
      </c>
      <c r="AM27" s="523" t="s">
        <v>1114</v>
      </c>
    </row>
    <row r="28" spans="1:44" ht="13" customHeight="1" x14ac:dyDescent="0.15">
      <c r="A28"/>
      <c r="B28" s="533">
        <v>44482</v>
      </c>
      <c r="C28" s="520" t="s">
        <v>13</v>
      </c>
      <c r="D28" s="430" t="s">
        <v>930</v>
      </c>
      <c r="E28" s="511">
        <v>44197</v>
      </c>
      <c r="F28" s="521" t="s">
        <v>4</v>
      </c>
      <c r="G28" s="508" t="s">
        <v>16</v>
      </c>
      <c r="H28" s="361">
        <v>71.827272727272728</v>
      </c>
      <c r="I28" s="513"/>
      <c r="J28" s="508"/>
      <c r="K28" s="508"/>
      <c r="L28" s="508"/>
      <c r="M28" s="508"/>
      <c r="N28" s="508"/>
      <c r="O28" s="514">
        <v>1.8909090909090909</v>
      </c>
      <c r="P28" s="514">
        <v>0</v>
      </c>
      <c r="Q28" s="514">
        <v>0</v>
      </c>
      <c r="R28" s="514">
        <v>0</v>
      </c>
      <c r="S28" s="514">
        <v>0</v>
      </c>
      <c r="T28" s="361"/>
      <c r="U28" s="514">
        <v>1.7</v>
      </c>
      <c r="V28" s="514">
        <v>0</v>
      </c>
      <c r="W28" s="514">
        <v>0</v>
      </c>
      <c r="X28" s="514">
        <v>0</v>
      </c>
      <c r="Y28" s="514">
        <v>0</v>
      </c>
      <c r="Z28" s="355"/>
      <c r="AA28" s="355"/>
      <c r="AB28" s="515"/>
      <c r="AC28" s="515"/>
      <c r="AD28" s="515"/>
      <c r="AE28" s="515"/>
      <c r="AF28" s="508"/>
      <c r="AG28" s="516" t="s">
        <v>18</v>
      </c>
      <c r="AH28" s="516" t="s">
        <v>19</v>
      </c>
      <c r="AI28" s="516">
        <v>3</v>
      </c>
      <c r="AJ28" s="516">
        <v>3</v>
      </c>
      <c r="AK28" s="517">
        <v>0.5</v>
      </c>
      <c r="AL28" s="517">
        <v>0.5</v>
      </c>
      <c r="AM28" s="523" t="s">
        <v>1115</v>
      </c>
    </row>
    <row r="29" spans="1:44" ht="13" customHeight="1" x14ac:dyDescent="0.15">
      <c r="A29"/>
      <c r="B29" s="533">
        <v>44483</v>
      </c>
      <c r="C29" s="510" t="s">
        <v>403</v>
      </c>
      <c r="D29" s="430" t="s">
        <v>930</v>
      </c>
      <c r="E29" s="511">
        <v>44197</v>
      </c>
      <c r="F29" s="430" t="s">
        <v>1028</v>
      </c>
      <c r="G29" s="508" t="s">
        <v>16</v>
      </c>
      <c r="H29" s="361">
        <v>79</v>
      </c>
      <c r="I29" s="470" t="s">
        <v>405</v>
      </c>
      <c r="J29" s="508">
        <v>3000</v>
      </c>
      <c r="K29" s="508">
        <v>6000</v>
      </c>
      <c r="L29" s="508">
        <v>6000</v>
      </c>
      <c r="M29" s="508">
        <v>6000</v>
      </c>
      <c r="N29" s="508"/>
      <c r="O29" s="514">
        <v>2.7</v>
      </c>
      <c r="P29" s="514">
        <v>2.3272727272727272</v>
      </c>
      <c r="Q29" s="514">
        <v>0</v>
      </c>
      <c r="R29" s="514">
        <v>0</v>
      </c>
      <c r="S29" s="514">
        <v>1.9545454545454544</v>
      </c>
      <c r="T29" s="361"/>
      <c r="U29" s="514">
        <v>2.7</v>
      </c>
      <c r="V29" s="514">
        <v>2.3272727272727272</v>
      </c>
      <c r="W29" s="514">
        <v>0</v>
      </c>
      <c r="X29" s="514">
        <v>0</v>
      </c>
      <c r="Y29" s="514">
        <v>1.9545454545454544</v>
      </c>
      <c r="Z29" s="355"/>
      <c r="AA29" s="355"/>
      <c r="AB29" s="515"/>
      <c r="AC29" s="515"/>
      <c r="AD29" s="515"/>
      <c r="AE29" s="515"/>
      <c r="AF29" s="508"/>
      <c r="AG29" s="472" t="s">
        <v>1008</v>
      </c>
      <c r="AH29" s="516"/>
      <c r="AI29" s="516">
        <v>3</v>
      </c>
      <c r="AJ29" s="516">
        <v>3</v>
      </c>
      <c r="AK29" s="517">
        <v>0.5</v>
      </c>
      <c r="AL29" s="517">
        <v>0.5</v>
      </c>
      <c r="AM29" s="523" t="s">
        <v>1116</v>
      </c>
    </row>
    <row r="30" spans="1:44" ht="13" customHeight="1" x14ac:dyDescent="0.2">
      <c r="A30"/>
      <c r="B30" s="533">
        <v>44484</v>
      </c>
      <c r="C30" s="510" t="s">
        <v>403</v>
      </c>
      <c r="D30" s="508" t="s">
        <v>933</v>
      </c>
      <c r="E30" s="511">
        <v>44378</v>
      </c>
      <c r="F30" s="512" t="s">
        <v>872</v>
      </c>
      <c r="G30" s="508" t="s">
        <v>1172</v>
      </c>
      <c r="H30" s="514">
        <v>81.454545454545439</v>
      </c>
      <c r="I30" s="513" t="s">
        <v>405</v>
      </c>
      <c r="J30" s="541">
        <v>1645</v>
      </c>
      <c r="K30" s="541">
        <v>3000</v>
      </c>
      <c r="L30" s="541">
        <v>3000</v>
      </c>
      <c r="M30" s="541">
        <v>3000</v>
      </c>
      <c r="N30" s="508"/>
      <c r="O30" s="514">
        <v>2.8</v>
      </c>
      <c r="P30" s="514">
        <v>2.5999999999999996</v>
      </c>
      <c r="Q30" s="514">
        <v>0</v>
      </c>
      <c r="R30" s="514">
        <v>0</v>
      </c>
      <c r="S30" s="514">
        <v>2.1727272727272728</v>
      </c>
      <c r="T30" s="534"/>
      <c r="U30" s="514">
        <v>2.8</v>
      </c>
      <c r="V30" s="514">
        <v>2.5999999999999996</v>
      </c>
      <c r="W30" s="514">
        <v>0</v>
      </c>
      <c r="X30" s="514">
        <v>0</v>
      </c>
      <c r="Y30" s="514">
        <v>2.1727272727272728</v>
      </c>
      <c r="Z30" s="534"/>
      <c r="AA30" s="534"/>
      <c r="AB30" s="534"/>
      <c r="AC30" s="534"/>
      <c r="AD30" s="534"/>
      <c r="AE30" s="534"/>
      <c r="AF30" s="534"/>
      <c r="AG30" s="516" t="s">
        <v>1008</v>
      </c>
      <c r="AH30" s="516"/>
      <c r="AI30" s="516">
        <v>3</v>
      </c>
      <c r="AJ30" s="516">
        <v>3</v>
      </c>
      <c r="AK30" s="536">
        <v>0.5</v>
      </c>
      <c r="AL30" s="536">
        <v>0.5</v>
      </c>
      <c r="AM30" s="538" t="s">
        <v>1181</v>
      </c>
    </row>
    <row r="31" spans="1:44" ht="13" customHeight="1" x14ac:dyDescent="0.15">
      <c r="A31"/>
      <c r="B31" s="533">
        <v>44485</v>
      </c>
      <c r="C31" s="510" t="s">
        <v>13</v>
      </c>
      <c r="D31" s="430" t="s">
        <v>933</v>
      </c>
      <c r="E31" s="511">
        <v>44197</v>
      </c>
      <c r="F31" s="512" t="s">
        <v>20</v>
      </c>
      <c r="G31" s="508" t="s">
        <v>16</v>
      </c>
      <c r="H31" s="361">
        <v>67</v>
      </c>
      <c r="I31" s="513" t="s">
        <v>913</v>
      </c>
      <c r="J31" s="508">
        <v>1645</v>
      </c>
      <c r="K31" s="508">
        <v>3000</v>
      </c>
      <c r="L31" s="508">
        <v>3000</v>
      </c>
      <c r="M31" s="508">
        <v>3000</v>
      </c>
      <c r="N31" s="508"/>
      <c r="O31" s="514">
        <v>2.4</v>
      </c>
      <c r="P31" s="514">
        <v>2.4</v>
      </c>
      <c r="Q31" s="514">
        <v>0</v>
      </c>
      <c r="R31" s="514">
        <v>0</v>
      </c>
      <c r="S31" s="514">
        <v>2.1181818181818182</v>
      </c>
      <c r="T31" s="361"/>
      <c r="U31" s="514">
        <v>2.4</v>
      </c>
      <c r="V31" s="514">
        <v>2.4</v>
      </c>
      <c r="W31" s="514">
        <v>0</v>
      </c>
      <c r="X31" s="514">
        <v>0</v>
      </c>
      <c r="Y31" s="514">
        <v>2.1181818181818182</v>
      </c>
      <c r="Z31" s="508"/>
      <c r="AA31" s="508"/>
      <c r="AB31" s="515"/>
      <c r="AC31" s="515"/>
      <c r="AD31" s="515"/>
      <c r="AE31" s="515"/>
      <c r="AF31" s="508"/>
      <c r="AG31" s="472" t="s">
        <v>1008</v>
      </c>
      <c r="AH31" s="516"/>
      <c r="AI31" s="516">
        <v>3</v>
      </c>
      <c r="AJ31" s="516">
        <v>3</v>
      </c>
      <c r="AK31" s="519">
        <v>0.5</v>
      </c>
      <c r="AL31" s="519">
        <v>0.5</v>
      </c>
      <c r="AM31" s="523" t="s">
        <v>1124</v>
      </c>
    </row>
    <row r="32" spans="1:44" customFormat="1" ht="13" customHeight="1" x14ac:dyDescent="0.15">
      <c r="B32" s="533">
        <v>44486</v>
      </c>
      <c r="C32" s="510" t="s">
        <v>13</v>
      </c>
      <c r="D32" s="430" t="s">
        <v>933</v>
      </c>
      <c r="E32" s="511">
        <v>44197</v>
      </c>
      <c r="F32" s="512" t="s">
        <v>21</v>
      </c>
      <c r="G32" s="508" t="s">
        <v>16</v>
      </c>
      <c r="H32" s="361">
        <v>75</v>
      </c>
      <c r="I32" s="513" t="s">
        <v>913</v>
      </c>
      <c r="J32" s="508">
        <v>1645</v>
      </c>
      <c r="K32" s="508">
        <v>3000</v>
      </c>
      <c r="L32" s="508">
        <v>3000</v>
      </c>
      <c r="M32" s="508">
        <v>3000</v>
      </c>
      <c r="N32" s="508"/>
      <c r="O32" s="361">
        <v>3.24</v>
      </c>
      <c r="P32" s="361">
        <v>2.52</v>
      </c>
      <c r="Q32" s="361">
        <v>0</v>
      </c>
      <c r="R32" s="361">
        <v>0</v>
      </c>
      <c r="S32" s="361">
        <v>2.0499999999999998</v>
      </c>
      <c r="T32" s="361"/>
      <c r="U32" s="361">
        <v>3.24</v>
      </c>
      <c r="V32" s="361">
        <v>2.52</v>
      </c>
      <c r="W32" s="361">
        <v>0</v>
      </c>
      <c r="X32" s="361">
        <v>0</v>
      </c>
      <c r="Y32" s="361">
        <v>2.0499999999999998</v>
      </c>
      <c r="Z32" s="508"/>
      <c r="AA32" s="508"/>
      <c r="AB32" s="508"/>
      <c r="AC32" s="508"/>
      <c r="AD32" s="508"/>
      <c r="AE32" s="508"/>
      <c r="AF32" s="508"/>
      <c r="AG32" s="516" t="s">
        <v>23</v>
      </c>
      <c r="AH32" s="516"/>
      <c r="AI32" s="516">
        <v>3</v>
      </c>
      <c r="AJ32" s="516">
        <v>3</v>
      </c>
      <c r="AK32" s="519">
        <v>0.5</v>
      </c>
      <c r="AL32" s="519">
        <v>0.5</v>
      </c>
      <c r="AM32" s="524"/>
      <c r="AN32" s="524"/>
      <c r="AO32" s="525"/>
    </row>
    <row r="33" spans="1:43" ht="13" customHeight="1" x14ac:dyDescent="0.15">
      <c r="A33"/>
      <c r="B33" s="533">
        <v>44487</v>
      </c>
      <c r="C33" s="469" t="s">
        <v>13</v>
      </c>
      <c r="D33" s="430" t="s">
        <v>933</v>
      </c>
      <c r="E33" s="351">
        <v>44046</v>
      </c>
      <c r="F33" s="449" t="s">
        <v>1017</v>
      </c>
      <c r="G33" s="430" t="s">
        <v>16</v>
      </c>
      <c r="H33" s="361">
        <v>59.081818181818171</v>
      </c>
      <c r="I33" s="470" t="s">
        <v>913</v>
      </c>
      <c r="J33" s="471">
        <v>1645</v>
      </c>
      <c r="K33" s="471">
        <v>3000</v>
      </c>
      <c r="L33" s="471">
        <v>3000</v>
      </c>
      <c r="M33" s="471">
        <v>3000</v>
      </c>
      <c r="N33" s="430"/>
      <c r="O33" s="361">
        <v>2.7454545454545451</v>
      </c>
      <c r="P33" s="361">
        <v>2.2818181818181813</v>
      </c>
      <c r="Q33" s="361">
        <v>0</v>
      </c>
      <c r="R33" s="361">
        <v>0</v>
      </c>
      <c r="S33" s="361">
        <v>1.9818181818181817</v>
      </c>
      <c r="T33" s="361"/>
      <c r="U33" s="361">
        <v>2.7454545454545451</v>
      </c>
      <c r="V33" s="361">
        <v>2.2818181818181813</v>
      </c>
      <c r="W33" s="361">
        <v>0</v>
      </c>
      <c r="X33" s="361">
        <v>0</v>
      </c>
      <c r="Y33" s="361">
        <v>1.9818181818181817</v>
      </c>
      <c r="Z33" s="430"/>
      <c r="AA33" s="430"/>
      <c r="AB33" s="430"/>
      <c r="AC33" s="430"/>
      <c r="AD33" s="430"/>
      <c r="AE33" s="430"/>
      <c r="AF33" s="430"/>
      <c r="AG33" s="472" t="s">
        <v>18</v>
      </c>
      <c r="AH33" s="472" t="s">
        <v>19</v>
      </c>
      <c r="AI33" s="472">
        <v>2</v>
      </c>
      <c r="AJ33" s="472">
        <v>4</v>
      </c>
      <c r="AK33" s="476">
        <v>0.33329999999999999</v>
      </c>
      <c r="AL33" s="476">
        <v>0.66659999999999997</v>
      </c>
      <c r="AM33" s="432" t="s">
        <v>958</v>
      </c>
    </row>
    <row r="34" spans="1:43" ht="13" customHeight="1" x14ac:dyDescent="0.2">
      <c r="A34"/>
      <c r="B34" s="533">
        <v>44488</v>
      </c>
      <c r="C34" s="510" t="s">
        <v>403</v>
      </c>
      <c r="D34" s="508" t="s">
        <v>933</v>
      </c>
      <c r="E34" s="511">
        <v>44448</v>
      </c>
      <c r="F34" s="512" t="s">
        <v>888</v>
      </c>
      <c r="G34" s="508" t="s">
        <v>1172</v>
      </c>
      <c r="H34" s="514">
        <v>87.5</v>
      </c>
      <c r="I34" s="513" t="s">
        <v>405</v>
      </c>
      <c r="J34" s="541">
        <v>1645</v>
      </c>
      <c r="K34" s="541">
        <v>3000</v>
      </c>
      <c r="L34" s="541">
        <v>3000</v>
      </c>
      <c r="M34" s="541">
        <v>3000</v>
      </c>
      <c r="N34" s="508"/>
      <c r="O34" s="514">
        <v>3.4818181818181815</v>
      </c>
      <c r="P34" s="514">
        <v>2.7181818181818183</v>
      </c>
      <c r="Q34" s="514">
        <v>0</v>
      </c>
      <c r="R34" s="514">
        <v>0</v>
      </c>
      <c r="S34" s="514">
        <v>2.1909090909090909</v>
      </c>
      <c r="T34" s="534"/>
      <c r="U34" s="514">
        <v>3.4818181818181815</v>
      </c>
      <c r="V34" s="514">
        <v>2.7181818181818183</v>
      </c>
      <c r="W34" s="514">
        <v>0</v>
      </c>
      <c r="X34" s="514">
        <v>0</v>
      </c>
      <c r="Y34" s="514">
        <v>2.1909090909090909</v>
      </c>
      <c r="Z34" s="534"/>
      <c r="AA34" s="534"/>
      <c r="AB34" s="534"/>
      <c r="AC34" s="534"/>
      <c r="AD34" s="534"/>
      <c r="AE34" s="534"/>
      <c r="AF34" s="534"/>
      <c r="AG34" s="516" t="s">
        <v>1008</v>
      </c>
      <c r="AH34" s="508"/>
      <c r="AI34" s="516">
        <v>3</v>
      </c>
      <c r="AJ34" s="516">
        <v>3</v>
      </c>
      <c r="AK34" s="536">
        <v>0.5</v>
      </c>
      <c r="AL34" s="536">
        <v>0.5</v>
      </c>
      <c r="AM34" s="525" t="s">
        <v>1182</v>
      </c>
      <c r="AN34"/>
      <c r="AO34"/>
    </row>
    <row r="35" spans="1:43" ht="13" customHeight="1" x14ac:dyDescent="0.15">
      <c r="A35"/>
      <c r="B35" s="533">
        <v>44489</v>
      </c>
      <c r="C35" s="510" t="s">
        <v>13</v>
      </c>
      <c r="D35" s="430" t="s">
        <v>933</v>
      </c>
      <c r="E35" s="511">
        <v>44197</v>
      </c>
      <c r="F35" s="512" t="s">
        <v>923</v>
      </c>
      <c r="G35" s="508" t="s">
        <v>16</v>
      </c>
      <c r="H35" s="361">
        <v>70</v>
      </c>
      <c r="I35" s="513" t="s">
        <v>913</v>
      </c>
      <c r="J35" s="508">
        <v>1645</v>
      </c>
      <c r="K35" s="508">
        <v>3000</v>
      </c>
      <c r="L35" s="508">
        <v>3000</v>
      </c>
      <c r="M35" s="508">
        <v>3000</v>
      </c>
      <c r="N35" s="508"/>
      <c r="O35" s="514">
        <v>2.4545454545454546</v>
      </c>
      <c r="P35" s="514">
        <v>2.1</v>
      </c>
      <c r="Q35" s="514">
        <v>0</v>
      </c>
      <c r="R35" s="514">
        <v>0</v>
      </c>
      <c r="S35" s="514">
        <v>1.9545454545454544</v>
      </c>
      <c r="T35" s="361"/>
      <c r="U35" s="514">
        <v>2.4545454545454546</v>
      </c>
      <c r="V35" s="514">
        <v>2.1</v>
      </c>
      <c r="W35" s="514">
        <v>0</v>
      </c>
      <c r="X35" s="514">
        <v>0</v>
      </c>
      <c r="Y35" s="514">
        <v>1.9545454545454544</v>
      </c>
      <c r="Z35" s="508"/>
      <c r="AA35" s="508"/>
      <c r="AB35" s="515"/>
      <c r="AC35" s="515"/>
      <c r="AD35" s="515"/>
      <c r="AE35" s="515"/>
      <c r="AF35" s="508"/>
      <c r="AG35" s="516" t="s">
        <v>23</v>
      </c>
      <c r="AH35" s="516"/>
      <c r="AI35" s="516">
        <v>3</v>
      </c>
      <c r="AJ35" s="516">
        <v>3</v>
      </c>
      <c r="AK35" s="517">
        <v>0.5</v>
      </c>
      <c r="AL35" s="517">
        <v>0.5</v>
      </c>
      <c r="AM35" s="523" t="s">
        <v>1126</v>
      </c>
    </row>
    <row r="36" spans="1:43" ht="13" customHeight="1" x14ac:dyDescent="0.2">
      <c r="A36"/>
      <c r="B36" s="533">
        <v>44490</v>
      </c>
      <c r="C36" s="510" t="s">
        <v>403</v>
      </c>
      <c r="D36" s="508" t="s">
        <v>933</v>
      </c>
      <c r="E36" s="511">
        <v>44224</v>
      </c>
      <c r="F36" s="508" t="s">
        <v>889</v>
      </c>
      <c r="G36" s="508" t="s">
        <v>1172</v>
      </c>
      <c r="H36" s="514">
        <v>80.327272727272714</v>
      </c>
      <c r="I36" s="513" t="s">
        <v>405</v>
      </c>
      <c r="J36" s="541">
        <v>1645</v>
      </c>
      <c r="K36" s="541">
        <v>3000</v>
      </c>
      <c r="L36" s="541">
        <v>3000</v>
      </c>
      <c r="M36" s="541">
        <v>3000</v>
      </c>
      <c r="N36" s="508"/>
      <c r="O36" s="514">
        <v>3.4</v>
      </c>
      <c r="P36" s="514">
        <v>2.9454545454545453</v>
      </c>
      <c r="Q36" s="514">
        <v>0</v>
      </c>
      <c r="R36" s="514">
        <v>0</v>
      </c>
      <c r="S36" s="514">
        <v>2.5999999999999996</v>
      </c>
      <c r="T36" s="534"/>
      <c r="U36" s="514">
        <v>3.0545454545454542</v>
      </c>
      <c r="V36" s="514">
        <v>2.6363636363636362</v>
      </c>
      <c r="W36" s="514">
        <v>0</v>
      </c>
      <c r="X36" s="514">
        <v>0</v>
      </c>
      <c r="Y36" s="514">
        <v>2.3181818181818179</v>
      </c>
      <c r="Z36" s="534"/>
      <c r="AA36" s="534"/>
      <c r="AB36" s="534"/>
      <c r="AC36" s="534"/>
      <c r="AD36" s="534"/>
      <c r="AE36" s="534"/>
      <c r="AF36" s="534"/>
      <c r="AG36" s="516" t="s">
        <v>406</v>
      </c>
      <c r="AH36" s="516" t="s">
        <v>407</v>
      </c>
      <c r="AI36" s="516">
        <v>2</v>
      </c>
      <c r="AJ36" s="516">
        <v>4</v>
      </c>
      <c r="AK36" s="537">
        <v>0.33329999999999999</v>
      </c>
      <c r="AL36" s="537">
        <v>0.66659999999999997</v>
      </c>
      <c r="AM36" t="s">
        <v>1183</v>
      </c>
    </row>
    <row r="37" spans="1:43" ht="13" customHeight="1" x14ac:dyDescent="0.2">
      <c r="A37"/>
      <c r="B37" s="533">
        <v>44491</v>
      </c>
      <c r="C37" s="510" t="s">
        <v>403</v>
      </c>
      <c r="D37" s="508" t="s">
        <v>933</v>
      </c>
      <c r="E37" s="511">
        <v>44228</v>
      </c>
      <c r="F37" s="512" t="s">
        <v>890</v>
      </c>
      <c r="G37" s="508" t="s">
        <v>1172</v>
      </c>
      <c r="H37" s="514">
        <v>68.818181818181813</v>
      </c>
      <c r="I37" s="513" t="s">
        <v>405</v>
      </c>
      <c r="J37" s="518">
        <v>6000</v>
      </c>
      <c r="K37" s="518">
        <v>12000</v>
      </c>
      <c r="L37" s="518">
        <v>12000</v>
      </c>
      <c r="M37" s="518">
        <v>12000</v>
      </c>
      <c r="N37" s="508"/>
      <c r="O37" s="514">
        <v>2.2727272727272725</v>
      </c>
      <c r="P37" s="514">
        <v>2.1636363636363636</v>
      </c>
      <c r="Q37" s="514">
        <v>0</v>
      </c>
      <c r="R37" s="514">
        <v>0</v>
      </c>
      <c r="S37" s="514">
        <v>1.8727272727272726</v>
      </c>
      <c r="T37" s="534"/>
      <c r="U37" s="514">
        <v>2.2727272727272725</v>
      </c>
      <c r="V37" s="514">
        <v>2.1636363636363636</v>
      </c>
      <c r="W37" s="514">
        <v>0</v>
      </c>
      <c r="X37" s="514">
        <v>0</v>
      </c>
      <c r="Y37" s="514">
        <v>1.8727272727272726</v>
      </c>
      <c r="Z37" s="534"/>
      <c r="AA37" s="534"/>
      <c r="AB37" s="534"/>
      <c r="AC37" s="534"/>
      <c r="AD37" s="534"/>
      <c r="AE37" s="534"/>
      <c r="AF37" s="534"/>
      <c r="AG37" s="516" t="s">
        <v>1008</v>
      </c>
      <c r="AH37" s="516"/>
      <c r="AI37" s="516">
        <v>3</v>
      </c>
      <c r="AJ37" s="516">
        <v>3</v>
      </c>
      <c r="AK37" s="536">
        <v>0.5</v>
      </c>
      <c r="AL37" s="536">
        <v>0.5</v>
      </c>
      <c r="AM37" s="525" t="s">
        <v>921</v>
      </c>
    </row>
    <row r="38" spans="1:43" ht="13" customHeight="1" x14ac:dyDescent="0.15">
      <c r="A38"/>
      <c r="B38" s="533">
        <v>44492</v>
      </c>
      <c r="C38" s="510" t="s">
        <v>13</v>
      </c>
      <c r="D38" s="430" t="s">
        <v>933</v>
      </c>
      <c r="E38" s="511">
        <v>44197</v>
      </c>
      <c r="F38" s="512" t="s">
        <v>925</v>
      </c>
      <c r="G38" s="508" t="s">
        <v>16</v>
      </c>
      <c r="H38" s="361">
        <v>72.8</v>
      </c>
      <c r="I38" s="513" t="s">
        <v>913</v>
      </c>
      <c r="J38" s="518">
        <v>1645</v>
      </c>
      <c r="K38" s="518">
        <v>3000</v>
      </c>
      <c r="L38" s="518">
        <v>3000</v>
      </c>
      <c r="M38" s="518">
        <v>3000</v>
      </c>
      <c r="N38" s="508"/>
      <c r="O38" s="514">
        <v>2.6818181818181817</v>
      </c>
      <c r="P38" s="514">
        <v>2.5545454545454542</v>
      </c>
      <c r="Q38" s="514">
        <v>0</v>
      </c>
      <c r="R38" s="514">
        <v>0</v>
      </c>
      <c r="S38" s="514">
        <v>1.8999999999999997</v>
      </c>
      <c r="T38" s="361"/>
      <c r="U38" s="514">
        <v>2.6818181818181817</v>
      </c>
      <c r="V38" s="514">
        <v>2.5545454545454542</v>
      </c>
      <c r="W38" s="514">
        <v>0</v>
      </c>
      <c r="X38" s="514">
        <v>0</v>
      </c>
      <c r="Y38" s="514">
        <v>1.8999999999999997</v>
      </c>
      <c r="Z38" s="508"/>
      <c r="AA38" s="508"/>
      <c r="AB38" s="515"/>
      <c r="AC38" s="515"/>
      <c r="AD38" s="515"/>
      <c r="AE38" s="515"/>
      <c r="AF38" s="508"/>
      <c r="AG38" s="516" t="s">
        <v>23</v>
      </c>
      <c r="AH38" s="516"/>
      <c r="AI38" s="516">
        <v>3</v>
      </c>
      <c r="AJ38" s="516">
        <v>3</v>
      </c>
      <c r="AK38" s="517">
        <v>0.5</v>
      </c>
      <c r="AL38" s="517">
        <v>0.5</v>
      </c>
      <c r="AM38" s="523" t="s">
        <v>1128</v>
      </c>
    </row>
    <row r="39" spans="1:43" ht="13" customHeight="1" x14ac:dyDescent="0.2">
      <c r="A39"/>
      <c r="B39" s="533">
        <v>44493</v>
      </c>
      <c r="C39" s="510" t="s">
        <v>403</v>
      </c>
      <c r="D39" s="508" t="s">
        <v>933</v>
      </c>
      <c r="E39" s="539">
        <v>44440</v>
      </c>
      <c r="F39" s="512" t="s">
        <v>404</v>
      </c>
      <c r="G39" s="508" t="s">
        <v>1172</v>
      </c>
      <c r="H39" s="514">
        <v>77.099999999999994</v>
      </c>
      <c r="I39" s="513" t="s">
        <v>405</v>
      </c>
      <c r="J39" s="541">
        <v>1645</v>
      </c>
      <c r="K39" s="541">
        <v>3000</v>
      </c>
      <c r="L39" s="541">
        <v>3000</v>
      </c>
      <c r="M39" s="541">
        <v>3000</v>
      </c>
      <c r="N39" s="508"/>
      <c r="O39" s="514">
        <v>3.1727272727272728</v>
      </c>
      <c r="P39" s="514">
        <v>2.7181818181818183</v>
      </c>
      <c r="Q39" s="514">
        <v>0</v>
      </c>
      <c r="R39" s="514">
        <v>0</v>
      </c>
      <c r="S39" s="514">
        <v>2.3181818181818179</v>
      </c>
      <c r="T39" s="534"/>
      <c r="U39" s="514">
        <v>3.1727272727272728</v>
      </c>
      <c r="V39" s="514">
        <v>2.7181818181818183</v>
      </c>
      <c r="W39" s="514">
        <v>0</v>
      </c>
      <c r="X39" s="514">
        <v>0</v>
      </c>
      <c r="Y39" s="514">
        <v>2.3181818181818179</v>
      </c>
      <c r="Z39" s="534"/>
      <c r="AA39" s="534"/>
      <c r="AB39" s="534"/>
      <c r="AC39" s="534"/>
      <c r="AD39" s="534"/>
      <c r="AE39" s="534"/>
      <c r="AF39" s="534"/>
      <c r="AG39" s="516" t="s">
        <v>1008</v>
      </c>
      <c r="AH39" s="516"/>
      <c r="AI39" s="516">
        <v>3</v>
      </c>
      <c r="AJ39" s="516">
        <v>3</v>
      </c>
      <c r="AK39" s="536">
        <v>0.5</v>
      </c>
      <c r="AL39" s="536">
        <v>0.5</v>
      </c>
      <c r="AM39" s="512" t="s">
        <v>1184</v>
      </c>
      <c r="AN39"/>
    </row>
    <row r="40" spans="1:43" ht="13" customHeight="1" x14ac:dyDescent="0.2">
      <c r="A40"/>
      <c r="B40" s="533">
        <v>44494</v>
      </c>
      <c r="C40" s="510" t="s">
        <v>403</v>
      </c>
      <c r="D40" s="508" t="s">
        <v>933</v>
      </c>
      <c r="E40" s="539">
        <v>44278</v>
      </c>
      <c r="F40" s="508" t="s">
        <v>78</v>
      </c>
      <c r="G40" s="508" t="s">
        <v>1172</v>
      </c>
      <c r="H40" s="514">
        <v>78.881818181818176</v>
      </c>
      <c r="I40" s="435" t="s">
        <v>405</v>
      </c>
      <c r="J40" s="541">
        <v>1645</v>
      </c>
      <c r="K40" s="541">
        <v>3000</v>
      </c>
      <c r="L40" s="541">
        <v>3000</v>
      </c>
      <c r="M40" s="541">
        <v>3000</v>
      </c>
      <c r="N40" s="355"/>
      <c r="O40" s="514">
        <v>3.1363636363636362</v>
      </c>
      <c r="P40" s="514">
        <v>2.8545454545454545</v>
      </c>
      <c r="Q40" s="514">
        <v>0</v>
      </c>
      <c r="R40" s="514">
        <v>0</v>
      </c>
      <c r="S40" s="514">
        <v>2.3818181818181818</v>
      </c>
      <c r="T40" s="529"/>
      <c r="U40" s="514">
        <v>3.1363636363636362</v>
      </c>
      <c r="V40" s="514">
        <v>2.8545454545454545</v>
      </c>
      <c r="W40" s="514">
        <v>0</v>
      </c>
      <c r="X40" s="514">
        <v>0</v>
      </c>
      <c r="Y40" s="514">
        <v>2.3818181818181818</v>
      </c>
      <c r="Z40" s="529"/>
      <c r="AA40" s="529"/>
      <c r="AB40" s="529"/>
      <c r="AC40" s="529"/>
      <c r="AD40" s="529"/>
      <c r="AE40" s="529"/>
      <c r="AF40" s="529"/>
      <c r="AG40" s="356" t="s">
        <v>1008</v>
      </c>
      <c r="AH40" s="356"/>
      <c r="AI40" s="516">
        <v>3</v>
      </c>
      <c r="AJ40" s="516">
        <v>3</v>
      </c>
      <c r="AK40" s="536">
        <v>0.5</v>
      </c>
      <c r="AL40" s="536">
        <v>0.5</v>
      </c>
      <c r="AM40" s="540" t="s">
        <v>1185</v>
      </c>
      <c r="AN40"/>
    </row>
    <row r="41" spans="1:43" ht="13" customHeight="1" x14ac:dyDescent="0.15">
      <c r="A41"/>
      <c r="B41" s="533">
        <v>44495</v>
      </c>
      <c r="C41" s="510" t="s">
        <v>403</v>
      </c>
      <c r="D41" s="430" t="s">
        <v>933</v>
      </c>
      <c r="E41" s="511">
        <v>44197</v>
      </c>
      <c r="F41" s="512" t="s">
        <v>2</v>
      </c>
      <c r="G41" s="508" t="s">
        <v>16</v>
      </c>
      <c r="H41" s="361">
        <v>84</v>
      </c>
      <c r="I41" s="513" t="s">
        <v>405</v>
      </c>
      <c r="J41" s="508">
        <v>3000</v>
      </c>
      <c r="K41" s="508">
        <v>3000</v>
      </c>
      <c r="L41" s="508">
        <v>3000</v>
      </c>
      <c r="M41" s="508">
        <v>3000</v>
      </c>
      <c r="N41" s="508"/>
      <c r="O41" s="514">
        <v>2.8</v>
      </c>
      <c r="P41" s="514">
        <v>0</v>
      </c>
      <c r="Q41" s="514">
        <v>0</v>
      </c>
      <c r="R41" s="514">
        <v>0</v>
      </c>
      <c r="S41" s="514">
        <v>2.1</v>
      </c>
      <c r="T41" s="361"/>
      <c r="U41" s="514">
        <v>2.8</v>
      </c>
      <c r="V41" s="514">
        <v>0</v>
      </c>
      <c r="W41" s="514">
        <v>0</v>
      </c>
      <c r="X41" s="514">
        <v>0</v>
      </c>
      <c r="Y41" s="514">
        <v>2.1</v>
      </c>
      <c r="Z41" s="508"/>
      <c r="AA41" s="508"/>
      <c r="AB41" s="515"/>
      <c r="AC41" s="515"/>
      <c r="AD41" s="515"/>
      <c r="AE41" s="515"/>
      <c r="AF41" s="508"/>
      <c r="AG41" s="516" t="s">
        <v>18</v>
      </c>
      <c r="AH41" s="516" t="s">
        <v>19</v>
      </c>
      <c r="AI41" s="516">
        <v>2</v>
      </c>
      <c r="AJ41" s="516">
        <v>4</v>
      </c>
      <c r="AK41" s="519">
        <v>0.33329999999999999</v>
      </c>
      <c r="AL41" s="519">
        <v>0.66659999999999997</v>
      </c>
      <c r="AM41" s="523" t="s">
        <v>1114</v>
      </c>
    </row>
    <row r="42" spans="1:43" ht="13" customHeight="1" x14ac:dyDescent="0.15">
      <c r="A42"/>
      <c r="B42" s="533">
        <v>44496</v>
      </c>
      <c r="C42" s="510" t="s">
        <v>13</v>
      </c>
      <c r="D42" s="430" t="s">
        <v>933</v>
      </c>
      <c r="E42" s="511">
        <v>44197</v>
      </c>
      <c r="F42" s="508" t="s">
        <v>4</v>
      </c>
      <c r="G42" s="508" t="s">
        <v>16</v>
      </c>
      <c r="H42" s="361">
        <v>73.854545454545445</v>
      </c>
      <c r="I42" s="513"/>
      <c r="J42" s="508"/>
      <c r="K42" s="508"/>
      <c r="L42" s="508"/>
      <c r="M42" s="508"/>
      <c r="N42" s="508"/>
      <c r="O42" s="514">
        <v>1.8999999999999997</v>
      </c>
      <c r="P42" s="514">
        <v>0</v>
      </c>
      <c r="Q42" s="514">
        <v>0</v>
      </c>
      <c r="R42" s="514">
        <v>0</v>
      </c>
      <c r="S42" s="514">
        <v>0</v>
      </c>
      <c r="T42" s="361"/>
      <c r="U42" s="514">
        <v>1.8999999999999997</v>
      </c>
      <c r="V42" s="514">
        <v>0</v>
      </c>
      <c r="W42" s="514">
        <v>0</v>
      </c>
      <c r="X42" s="514">
        <v>0</v>
      </c>
      <c r="Y42" s="514">
        <v>0</v>
      </c>
      <c r="Z42" s="508"/>
      <c r="AA42" s="508"/>
      <c r="AB42" s="515"/>
      <c r="AC42" s="515"/>
      <c r="AD42" s="515"/>
      <c r="AE42" s="515"/>
      <c r="AF42" s="508"/>
      <c r="AG42" s="516" t="s">
        <v>23</v>
      </c>
      <c r="AH42" s="516"/>
      <c r="AI42" s="516">
        <v>3</v>
      </c>
      <c r="AJ42" s="516">
        <v>3</v>
      </c>
      <c r="AK42" s="517">
        <v>0.5</v>
      </c>
      <c r="AL42" s="517">
        <v>0.5</v>
      </c>
      <c r="AM42" s="523" t="s">
        <v>1130</v>
      </c>
    </row>
    <row r="43" spans="1:43" ht="13" customHeight="1" x14ac:dyDescent="0.15">
      <c r="A43"/>
      <c r="B43" s="533">
        <v>44497</v>
      </c>
      <c r="C43" s="510" t="s">
        <v>403</v>
      </c>
      <c r="D43" s="430" t="s">
        <v>933</v>
      </c>
      <c r="E43" s="511">
        <v>44197</v>
      </c>
      <c r="F43" s="430" t="s">
        <v>1028</v>
      </c>
      <c r="G43" s="508" t="s">
        <v>16</v>
      </c>
      <c r="H43" s="361">
        <v>80.999999999999986</v>
      </c>
      <c r="I43" s="470" t="s">
        <v>405</v>
      </c>
      <c r="J43" s="508">
        <v>1645</v>
      </c>
      <c r="K43" s="508">
        <v>3000</v>
      </c>
      <c r="L43" s="508">
        <v>3000</v>
      </c>
      <c r="M43" s="508">
        <v>3000</v>
      </c>
      <c r="N43" s="508"/>
      <c r="O43" s="514">
        <v>2.9818181818181815</v>
      </c>
      <c r="P43" s="514">
        <v>2.5999999999999996</v>
      </c>
      <c r="Q43" s="514">
        <v>0</v>
      </c>
      <c r="R43" s="514">
        <v>0</v>
      </c>
      <c r="S43" s="514">
        <v>2.2272727272727271</v>
      </c>
      <c r="T43" s="361"/>
      <c r="U43" s="514">
        <v>2.9818181818181815</v>
      </c>
      <c r="V43" s="514">
        <v>2.5999999999999996</v>
      </c>
      <c r="W43" s="514">
        <v>0</v>
      </c>
      <c r="X43" s="514">
        <v>0</v>
      </c>
      <c r="Y43" s="514">
        <v>2.2272727272727271</v>
      </c>
      <c r="Z43" s="355"/>
      <c r="AA43" s="355"/>
      <c r="AB43" s="515"/>
      <c r="AC43" s="515"/>
      <c r="AD43" s="515"/>
      <c r="AE43" s="515"/>
      <c r="AF43" s="508"/>
      <c r="AG43" s="472" t="s">
        <v>1008</v>
      </c>
      <c r="AH43" s="516"/>
      <c r="AI43" s="516">
        <v>3</v>
      </c>
      <c r="AJ43" s="516">
        <v>3</v>
      </c>
      <c r="AK43" s="517">
        <v>0.5</v>
      </c>
      <c r="AL43" s="517">
        <v>0.5</v>
      </c>
      <c r="AM43" s="523" t="s">
        <v>1131</v>
      </c>
    </row>
    <row r="44" spans="1:43" ht="13" customHeight="1" x14ac:dyDescent="0.2">
      <c r="A44"/>
      <c r="B44" s="533">
        <v>44498</v>
      </c>
      <c r="C44" s="510" t="s">
        <v>403</v>
      </c>
      <c r="D44" s="508" t="s">
        <v>935</v>
      </c>
      <c r="E44" s="511">
        <v>44378</v>
      </c>
      <c r="F44" s="512" t="s">
        <v>872</v>
      </c>
      <c r="G44" s="508" t="s">
        <v>1172</v>
      </c>
      <c r="H44" s="514">
        <v>81.199999999999989</v>
      </c>
      <c r="I44" s="513" t="s">
        <v>405</v>
      </c>
      <c r="J44" s="541">
        <v>1645</v>
      </c>
      <c r="K44" s="541">
        <v>3000</v>
      </c>
      <c r="L44" s="541">
        <v>3000</v>
      </c>
      <c r="M44" s="541">
        <v>3000</v>
      </c>
      <c r="N44" s="508"/>
      <c r="O44" s="514">
        <v>2.9545454545454541</v>
      </c>
      <c r="P44" s="514">
        <v>2.6818181818181817</v>
      </c>
      <c r="Q44" s="514">
        <v>0</v>
      </c>
      <c r="R44" s="514">
        <v>0</v>
      </c>
      <c r="S44" s="514">
        <v>2.0090909090909088</v>
      </c>
      <c r="T44" s="534"/>
      <c r="U44" s="514">
        <v>2.9545454545454541</v>
      </c>
      <c r="V44" s="514">
        <v>2.6818181818181817</v>
      </c>
      <c r="W44" s="514">
        <v>0</v>
      </c>
      <c r="X44" s="514">
        <v>0</v>
      </c>
      <c r="Y44" s="514">
        <v>2.0090909090909088</v>
      </c>
      <c r="Z44" s="534"/>
      <c r="AA44" s="534"/>
      <c r="AB44" s="534"/>
      <c r="AC44" s="534"/>
      <c r="AD44" s="534"/>
      <c r="AE44" s="534"/>
      <c r="AF44" s="534"/>
      <c r="AG44" s="516" t="s">
        <v>1008</v>
      </c>
      <c r="AH44" s="516"/>
      <c r="AI44" s="516">
        <v>3</v>
      </c>
      <c r="AJ44" s="516">
        <v>3</v>
      </c>
      <c r="AK44" s="536">
        <v>0.5</v>
      </c>
      <c r="AL44" s="536">
        <v>0.5</v>
      </c>
      <c r="AM44" s="538" t="s">
        <v>1186</v>
      </c>
      <c r="AN44"/>
    </row>
    <row r="45" spans="1:43" ht="13" customHeight="1" x14ac:dyDescent="0.15">
      <c r="A45"/>
      <c r="B45" s="533">
        <v>44499</v>
      </c>
      <c r="C45" s="510" t="s">
        <v>13</v>
      </c>
      <c r="D45" s="430" t="s">
        <v>935</v>
      </c>
      <c r="E45" s="511">
        <v>44197</v>
      </c>
      <c r="F45" s="512" t="s">
        <v>20</v>
      </c>
      <c r="G45" s="508" t="s">
        <v>16</v>
      </c>
      <c r="H45" s="361">
        <v>62.999999999999993</v>
      </c>
      <c r="I45" s="513" t="s">
        <v>913</v>
      </c>
      <c r="J45" s="508">
        <v>1645</v>
      </c>
      <c r="K45" s="508">
        <v>3000</v>
      </c>
      <c r="L45" s="508">
        <v>3000</v>
      </c>
      <c r="M45" s="508">
        <v>3000</v>
      </c>
      <c r="N45" s="508"/>
      <c r="O45" s="514">
        <v>2.9818181818181815</v>
      </c>
      <c r="P45" s="514">
        <v>2.5999999999999996</v>
      </c>
      <c r="Q45" s="514">
        <v>0</v>
      </c>
      <c r="R45" s="514">
        <v>0</v>
      </c>
      <c r="S45" s="514">
        <v>2.0181818181818181</v>
      </c>
      <c r="T45" s="361"/>
      <c r="U45" s="514">
        <v>2.9818181818181815</v>
      </c>
      <c r="V45" s="514">
        <v>2.5999999999999996</v>
      </c>
      <c r="W45" s="514">
        <v>0</v>
      </c>
      <c r="X45" s="514">
        <v>0</v>
      </c>
      <c r="Y45" s="514">
        <v>2.0181818181818181</v>
      </c>
      <c r="Z45" s="508"/>
      <c r="AA45" s="508"/>
      <c r="AB45" s="515"/>
      <c r="AC45" s="515"/>
      <c r="AD45" s="515"/>
      <c r="AE45" s="515"/>
      <c r="AF45" s="508"/>
      <c r="AG45" s="472" t="s">
        <v>1008</v>
      </c>
      <c r="AH45" s="516"/>
      <c r="AI45" s="516">
        <v>3</v>
      </c>
      <c r="AJ45" s="516">
        <v>3</v>
      </c>
      <c r="AK45" s="519">
        <v>0.5</v>
      </c>
      <c r="AL45" s="519">
        <v>0.5</v>
      </c>
      <c r="AM45" s="523" t="s">
        <v>1133</v>
      </c>
    </row>
    <row r="46" spans="1:43" customFormat="1" ht="13" customHeight="1" x14ac:dyDescent="0.15">
      <c r="B46" s="533">
        <v>44500</v>
      </c>
      <c r="C46" s="510" t="s">
        <v>13</v>
      </c>
      <c r="D46" s="430" t="s">
        <v>935</v>
      </c>
      <c r="E46" s="511">
        <v>44197</v>
      </c>
      <c r="F46" s="512" t="s">
        <v>21</v>
      </c>
      <c r="G46" s="508" t="s">
        <v>16</v>
      </c>
      <c r="H46" s="361">
        <v>75</v>
      </c>
      <c r="I46" s="513" t="s">
        <v>913</v>
      </c>
      <c r="J46" s="508">
        <v>1645</v>
      </c>
      <c r="K46" s="508">
        <v>3000</v>
      </c>
      <c r="L46" s="508">
        <v>3000</v>
      </c>
      <c r="M46" s="508">
        <v>3000</v>
      </c>
      <c r="N46" s="508"/>
      <c r="O46" s="361">
        <v>3.47</v>
      </c>
      <c r="P46" s="361">
        <v>2.64</v>
      </c>
      <c r="Q46" s="361">
        <v>0</v>
      </c>
      <c r="R46" s="361">
        <v>0</v>
      </c>
      <c r="S46" s="361">
        <v>2.12</v>
      </c>
      <c r="T46" s="361"/>
      <c r="U46" s="361">
        <v>3.47</v>
      </c>
      <c r="V46" s="361">
        <v>2.64</v>
      </c>
      <c r="W46" s="361">
        <v>0</v>
      </c>
      <c r="X46" s="361">
        <v>0</v>
      </c>
      <c r="Y46" s="361">
        <v>2.12</v>
      </c>
      <c r="Z46" s="508"/>
      <c r="AA46" s="508"/>
      <c r="AB46" s="508"/>
      <c r="AC46" s="508"/>
      <c r="AD46" s="508"/>
      <c r="AE46" s="508"/>
      <c r="AF46" s="508"/>
      <c r="AG46" s="516" t="s">
        <v>23</v>
      </c>
      <c r="AH46" s="516"/>
      <c r="AI46" s="516">
        <v>3</v>
      </c>
      <c r="AJ46" s="516">
        <v>3</v>
      </c>
      <c r="AK46" s="519">
        <v>0.5</v>
      </c>
      <c r="AL46" s="519">
        <v>0.5</v>
      </c>
      <c r="AM46" s="524"/>
      <c r="AN46" s="524"/>
      <c r="AO46" s="525"/>
    </row>
    <row r="47" spans="1:43" ht="13" customHeight="1" x14ac:dyDescent="0.15">
      <c r="A47"/>
      <c r="B47" s="533">
        <v>44501</v>
      </c>
      <c r="C47" s="469" t="s">
        <v>13</v>
      </c>
      <c r="D47" s="430" t="s">
        <v>935</v>
      </c>
      <c r="E47" s="351">
        <v>44046</v>
      </c>
      <c r="F47" s="449" t="s">
        <v>1017</v>
      </c>
      <c r="G47" s="430" t="s">
        <v>16</v>
      </c>
      <c r="H47" s="361">
        <v>59.081818181818171</v>
      </c>
      <c r="I47" s="470" t="s">
        <v>913</v>
      </c>
      <c r="J47" s="471">
        <v>1645</v>
      </c>
      <c r="K47" s="471">
        <v>3000</v>
      </c>
      <c r="L47" s="471">
        <v>3000</v>
      </c>
      <c r="M47" s="471">
        <v>3000</v>
      </c>
      <c r="N47" s="430"/>
      <c r="O47" s="361">
        <v>2.9</v>
      </c>
      <c r="P47" s="361">
        <v>2.3545454545454541</v>
      </c>
      <c r="Q47" s="361">
        <v>0</v>
      </c>
      <c r="R47" s="361">
        <v>0</v>
      </c>
      <c r="S47" s="361">
        <v>2.0272727272727269</v>
      </c>
      <c r="T47" s="361"/>
      <c r="U47" s="361">
        <v>2.9</v>
      </c>
      <c r="V47" s="361">
        <v>2.3545454545454541</v>
      </c>
      <c r="W47" s="361">
        <v>0</v>
      </c>
      <c r="X47" s="361">
        <v>0</v>
      </c>
      <c r="Y47" s="361">
        <v>2.0272727272727269</v>
      </c>
      <c r="Z47" s="430"/>
      <c r="AA47" s="430"/>
      <c r="AB47" s="430"/>
      <c r="AC47" s="430"/>
      <c r="AD47" s="430"/>
      <c r="AE47" s="430"/>
      <c r="AF47" s="430"/>
      <c r="AG47" s="472" t="s">
        <v>18</v>
      </c>
      <c r="AH47" s="472" t="s">
        <v>19</v>
      </c>
      <c r="AI47" s="472">
        <v>2</v>
      </c>
      <c r="AJ47" s="472">
        <v>4</v>
      </c>
      <c r="AK47" s="476">
        <v>0.33329999999999999</v>
      </c>
      <c r="AL47" s="476">
        <v>0.66659999999999997</v>
      </c>
      <c r="AM47" s="432" t="s">
        <v>959</v>
      </c>
    </row>
    <row r="48" spans="1:43" ht="13" customHeight="1" x14ac:dyDescent="0.2">
      <c r="A48"/>
      <c r="B48" s="533">
        <v>44502</v>
      </c>
      <c r="C48" s="510" t="s">
        <v>403</v>
      </c>
      <c r="D48" s="508" t="s">
        <v>935</v>
      </c>
      <c r="E48" s="511">
        <v>44448</v>
      </c>
      <c r="F48" s="512" t="s">
        <v>888</v>
      </c>
      <c r="G48" s="508" t="s">
        <v>1172</v>
      </c>
      <c r="H48" s="514">
        <v>87.1</v>
      </c>
      <c r="I48" s="513" t="s">
        <v>405</v>
      </c>
      <c r="J48" s="541">
        <v>1645</v>
      </c>
      <c r="K48" s="541">
        <v>3000</v>
      </c>
      <c r="L48" s="541">
        <v>3000</v>
      </c>
      <c r="M48" s="541">
        <v>3000</v>
      </c>
      <c r="N48" s="508"/>
      <c r="O48" s="514">
        <v>3.5181818181818181</v>
      </c>
      <c r="P48" s="514">
        <v>2.6727272727272724</v>
      </c>
      <c r="Q48" s="514">
        <v>0</v>
      </c>
      <c r="R48" s="514">
        <v>0</v>
      </c>
      <c r="S48" s="514">
        <v>2.1909090909090909</v>
      </c>
      <c r="T48" s="534"/>
      <c r="U48" s="514">
        <v>3.5181818181818181</v>
      </c>
      <c r="V48" s="514">
        <v>2.6727272727272724</v>
      </c>
      <c r="W48" s="514">
        <v>0</v>
      </c>
      <c r="X48" s="514">
        <v>0</v>
      </c>
      <c r="Y48" s="514">
        <v>2.1909090909090909</v>
      </c>
      <c r="Z48" s="534"/>
      <c r="AA48" s="534"/>
      <c r="AB48" s="534"/>
      <c r="AC48" s="534"/>
      <c r="AD48" s="534"/>
      <c r="AE48" s="534"/>
      <c r="AF48" s="534"/>
      <c r="AG48" s="516" t="s">
        <v>1008</v>
      </c>
      <c r="AH48" s="508"/>
      <c r="AI48" s="516">
        <v>3</v>
      </c>
      <c r="AJ48" s="516">
        <v>3</v>
      </c>
      <c r="AK48" s="536">
        <v>0.5</v>
      </c>
      <c r="AL48" s="536">
        <v>0.5</v>
      </c>
      <c r="AM48" s="525" t="s">
        <v>921</v>
      </c>
      <c r="AN48"/>
      <c r="AO48"/>
      <c r="AP48"/>
      <c r="AQ48"/>
    </row>
    <row r="49" spans="1:41" ht="13" customHeight="1" x14ac:dyDescent="0.15">
      <c r="A49"/>
      <c r="B49" s="533">
        <v>44503</v>
      </c>
      <c r="C49" s="510" t="s">
        <v>13</v>
      </c>
      <c r="D49" s="430" t="s">
        <v>935</v>
      </c>
      <c r="E49" s="511">
        <v>44197</v>
      </c>
      <c r="F49" s="512" t="s">
        <v>923</v>
      </c>
      <c r="G49" s="508" t="s">
        <v>16</v>
      </c>
      <c r="H49" s="361">
        <v>70</v>
      </c>
      <c r="I49" s="513" t="s">
        <v>913</v>
      </c>
      <c r="J49" s="508">
        <v>1645</v>
      </c>
      <c r="K49" s="508">
        <v>3000</v>
      </c>
      <c r="L49" s="508">
        <v>300</v>
      </c>
      <c r="M49" s="508">
        <v>3000</v>
      </c>
      <c r="N49" s="508"/>
      <c r="O49" s="514">
        <v>2.5545454545454542</v>
      </c>
      <c r="P49" s="514">
        <v>2.1</v>
      </c>
      <c r="Q49" s="514">
        <v>0</v>
      </c>
      <c r="R49" s="514">
        <v>0</v>
      </c>
      <c r="S49" s="514">
        <v>1.9545454545454544</v>
      </c>
      <c r="T49" s="361"/>
      <c r="U49" s="514">
        <v>2.5545454545454542</v>
      </c>
      <c r="V49" s="514">
        <v>2.1</v>
      </c>
      <c r="W49" s="514">
        <v>0</v>
      </c>
      <c r="X49" s="514">
        <v>0</v>
      </c>
      <c r="Y49" s="514">
        <v>1.9545454545454544</v>
      </c>
      <c r="Z49" s="508"/>
      <c r="AA49" s="508"/>
      <c r="AB49" s="515"/>
      <c r="AC49" s="515"/>
      <c r="AD49" s="515"/>
      <c r="AE49" s="515"/>
      <c r="AF49" s="508"/>
      <c r="AG49" s="516" t="s">
        <v>23</v>
      </c>
      <c r="AH49" s="516"/>
      <c r="AI49" s="516">
        <v>3</v>
      </c>
      <c r="AJ49" s="516">
        <v>3</v>
      </c>
      <c r="AK49" s="517">
        <v>0.5</v>
      </c>
      <c r="AL49" s="517">
        <v>0.5</v>
      </c>
      <c r="AM49" s="523" t="s">
        <v>1135</v>
      </c>
    </row>
    <row r="50" spans="1:41" ht="13" customHeight="1" x14ac:dyDescent="0.2">
      <c r="A50"/>
      <c r="B50" s="533">
        <v>44504</v>
      </c>
      <c r="C50" s="510" t="s">
        <v>403</v>
      </c>
      <c r="D50" s="508" t="s">
        <v>935</v>
      </c>
      <c r="E50" s="511">
        <v>44224</v>
      </c>
      <c r="F50" s="508" t="s">
        <v>889</v>
      </c>
      <c r="G50" s="508" t="s">
        <v>1172</v>
      </c>
      <c r="H50" s="514">
        <v>81.636363636363626</v>
      </c>
      <c r="I50" s="513" t="s">
        <v>405</v>
      </c>
      <c r="J50" s="541">
        <v>1645</v>
      </c>
      <c r="K50" s="541">
        <v>3000</v>
      </c>
      <c r="L50" s="541">
        <v>3000</v>
      </c>
      <c r="M50" s="541">
        <v>3000</v>
      </c>
      <c r="N50" s="508"/>
      <c r="O50" s="514">
        <v>3.4636363636363634</v>
      </c>
      <c r="P50" s="514">
        <v>2.9363636363636361</v>
      </c>
      <c r="Q50" s="514">
        <v>0</v>
      </c>
      <c r="R50" s="514">
        <v>0</v>
      </c>
      <c r="S50" s="514">
        <v>2.5545454545454542</v>
      </c>
      <c r="T50" s="534"/>
      <c r="U50" s="514">
        <v>3.1454545454545451</v>
      </c>
      <c r="V50" s="514">
        <v>2.6545454545454543</v>
      </c>
      <c r="W50" s="514">
        <v>0</v>
      </c>
      <c r="X50" s="514">
        <v>0</v>
      </c>
      <c r="Y50" s="514">
        <v>2.2999999999999998</v>
      </c>
      <c r="Z50" s="534"/>
      <c r="AA50" s="534"/>
      <c r="AB50" s="534"/>
      <c r="AC50" s="534"/>
      <c r="AD50" s="534"/>
      <c r="AE50" s="534"/>
      <c r="AF50" s="534"/>
      <c r="AG50" s="516" t="s">
        <v>406</v>
      </c>
      <c r="AH50" s="516" t="s">
        <v>407</v>
      </c>
      <c r="AI50" s="516">
        <v>2</v>
      </c>
      <c r="AJ50" s="516">
        <v>4</v>
      </c>
      <c r="AK50" s="537">
        <v>0.33329999999999999</v>
      </c>
      <c r="AL50" s="537">
        <v>0.66659999999999997</v>
      </c>
      <c r="AM50" t="s">
        <v>1187</v>
      </c>
      <c r="AN50"/>
      <c r="AO50"/>
    </row>
    <row r="51" spans="1:41" ht="13" customHeight="1" x14ac:dyDescent="0.2">
      <c r="A51"/>
      <c r="B51" s="533">
        <v>44505</v>
      </c>
      <c r="C51" s="510" t="s">
        <v>403</v>
      </c>
      <c r="D51" s="508" t="s">
        <v>935</v>
      </c>
      <c r="E51" s="511">
        <v>44228</v>
      </c>
      <c r="F51" s="512" t="s">
        <v>890</v>
      </c>
      <c r="G51" s="508" t="s">
        <v>1172</v>
      </c>
      <c r="H51" s="514">
        <v>68.818181818181813</v>
      </c>
      <c r="I51" s="513" t="s">
        <v>405</v>
      </c>
      <c r="J51" s="518">
        <v>6000</v>
      </c>
      <c r="K51" s="518">
        <v>12000</v>
      </c>
      <c r="L51" s="518">
        <v>12000</v>
      </c>
      <c r="M51" s="518">
        <v>12000</v>
      </c>
      <c r="N51" s="508"/>
      <c r="O51" s="514">
        <v>2.2727272727272725</v>
      </c>
      <c r="P51" s="514">
        <v>2.1636363636363636</v>
      </c>
      <c r="Q51" s="514">
        <v>0</v>
      </c>
      <c r="R51" s="514">
        <v>0</v>
      </c>
      <c r="S51" s="514">
        <v>1.8727272727272726</v>
      </c>
      <c r="T51" s="534"/>
      <c r="U51" s="514">
        <v>2.2727272727272725</v>
      </c>
      <c r="V51" s="514">
        <v>2.1636363636363636</v>
      </c>
      <c r="W51" s="514">
        <v>0</v>
      </c>
      <c r="X51" s="514">
        <v>0</v>
      </c>
      <c r="Y51" s="514">
        <v>1.8727272727272726</v>
      </c>
      <c r="Z51" s="534"/>
      <c r="AA51" s="534"/>
      <c r="AB51" s="534"/>
      <c r="AC51" s="534"/>
      <c r="AD51" s="534"/>
      <c r="AE51" s="534"/>
      <c r="AF51" s="534"/>
      <c r="AG51" s="516" t="s">
        <v>1008</v>
      </c>
      <c r="AH51" s="516"/>
      <c r="AI51" s="516">
        <v>3</v>
      </c>
      <c r="AJ51" s="516">
        <v>3</v>
      </c>
      <c r="AK51" s="536">
        <v>0.5</v>
      </c>
      <c r="AL51" s="536">
        <v>0.5</v>
      </c>
      <c r="AM51" s="525" t="s">
        <v>921</v>
      </c>
      <c r="AN51"/>
      <c r="AO51"/>
    </row>
    <row r="52" spans="1:41" ht="13" customHeight="1" x14ac:dyDescent="0.15">
      <c r="A52"/>
      <c r="B52" s="533">
        <v>44506</v>
      </c>
      <c r="C52" s="510" t="s">
        <v>13</v>
      </c>
      <c r="D52" s="430" t="s">
        <v>935</v>
      </c>
      <c r="E52" s="511">
        <v>44197</v>
      </c>
      <c r="F52" s="512" t="s">
        <v>871</v>
      </c>
      <c r="G52" s="508" t="s">
        <v>16</v>
      </c>
      <c r="H52" s="361">
        <v>72.8</v>
      </c>
      <c r="I52" s="513" t="s">
        <v>913</v>
      </c>
      <c r="J52" s="518">
        <v>1645</v>
      </c>
      <c r="K52" s="518">
        <v>3000</v>
      </c>
      <c r="L52" s="518">
        <v>3000</v>
      </c>
      <c r="M52" s="518">
        <v>3000</v>
      </c>
      <c r="N52" s="508"/>
      <c r="O52" s="514">
        <v>2.6818181818181817</v>
      </c>
      <c r="P52" s="514">
        <v>2.5545454545454542</v>
      </c>
      <c r="Q52" s="514">
        <v>0</v>
      </c>
      <c r="R52" s="514">
        <v>0</v>
      </c>
      <c r="S52" s="514">
        <v>1.8272727272727269</v>
      </c>
      <c r="T52" s="361"/>
      <c r="U52" s="514">
        <v>2.6818181818181817</v>
      </c>
      <c r="V52" s="514">
        <v>2.5545454545454542</v>
      </c>
      <c r="W52" s="514">
        <v>0</v>
      </c>
      <c r="X52" s="514">
        <v>0</v>
      </c>
      <c r="Y52" s="514">
        <v>1.8272727272727269</v>
      </c>
      <c r="Z52" s="508"/>
      <c r="AA52" s="508"/>
      <c r="AB52" s="515"/>
      <c r="AC52" s="515"/>
      <c r="AD52" s="515"/>
      <c r="AE52" s="515"/>
      <c r="AF52" s="508"/>
      <c r="AG52" s="516" t="s">
        <v>23</v>
      </c>
      <c r="AH52" s="516"/>
      <c r="AI52" s="516">
        <v>3</v>
      </c>
      <c r="AJ52" s="516">
        <v>3</v>
      </c>
      <c r="AK52" s="517">
        <v>0.5</v>
      </c>
      <c r="AL52" s="517">
        <v>0.5</v>
      </c>
      <c r="AM52" s="523" t="s">
        <v>1137</v>
      </c>
    </row>
    <row r="53" spans="1:41" ht="13" customHeight="1" x14ac:dyDescent="0.2">
      <c r="A53"/>
      <c r="B53" s="533">
        <v>44507</v>
      </c>
      <c r="C53" s="510" t="s">
        <v>403</v>
      </c>
      <c r="D53" s="508" t="s">
        <v>935</v>
      </c>
      <c r="E53" s="539">
        <v>44440</v>
      </c>
      <c r="F53" s="512" t="s">
        <v>404</v>
      </c>
      <c r="G53" s="508" t="s">
        <v>1172</v>
      </c>
      <c r="H53" s="514">
        <v>77.172727272727272</v>
      </c>
      <c r="I53" s="513" t="s">
        <v>405</v>
      </c>
      <c r="J53" s="541">
        <v>1645</v>
      </c>
      <c r="K53" s="541">
        <v>3000</v>
      </c>
      <c r="L53" s="541">
        <v>3000</v>
      </c>
      <c r="M53" s="541">
        <v>3000</v>
      </c>
      <c r="N53" s="508"/>
      <c r="O53" s="514">
        <v>3.2181818181818178</v>
      </c>
      <c r="P53" s="514">
        <v>2.709090909090909</v>
      </c>
      <c r="Q53" s="514">
        <v>0</v>
      </c>
      <c r="R53" s="514">
        <v>0</v>
      </c>
      <c r="S53" s="514">
        <v>2.2727272727272725</v>
      </c>
      <c r="T53" s="534"/>
      <c r="U53" s="514">
        <v>3.2181818181818178</v>
      </c>
      <c r="V53" s="514">
        <v>2.709090909090909</v>
      </c>
      <c r="W53" s="514">
        <v>0</v>
      </c>
      <c r="X53" s="514">
        <v>0</v>
      </c>
      <c r="Y53" s="514">
        <v>2.2727272727272725</v>
      </c>
      <c r="Z53" s="534"/>
      <c r="AA53" s="534"/>
      <c r="AB53" s="534"/>
      <c r="AC53" s="534"/>
      <c r="AD53" s="534"/>
      <c r="AE53" s="534"/>
      <c r="AF53" s="534"/>
      <c r="AG53" s="516" t="s">
        <v>1008</v>
      </c>
      <c r="AH53" s="516"/>
      <c r="AI53" s="516">
        <v>3</v>
      </c>
      <c r="AJ53" s="516">
        <v>3</v>
      </c>
      <c r="AK53" s="536">
        <v>0.5</v>
      </c>
      <c r="AL53" s="536">
        <v>0.5</v>
      </c>
      <c r="AM53" s="538" t="s">
        <v>1188</v>
      </c>
      <c r="AN53"/>
    </row>
    <row r="54" spans="1:41" ht="13" customHeight="1" x14ac:dyDescent="0.2">
      <c r="A54"/>
      <c r="B54" s="533">
        <v>44508</v>
      </c>
      <c r="C54" s="510" t="s">
        <v>403</v>
      </c>
      <c r="D54" s="508" t="s">
        <v>935</v>
      </c>
      <c r="E54" s="539">
        <v>44278</v>
      </c>
      <c r="F54" s="508" t="s">
        <v>78</v>
      </c>
      <c r="G54" s="508" t="s">
        <v>1172</v>
      </c>
      <c r="H54" s="514">
        <v>77.654545454545456</v>
      </c>
      <c r="I54" s="435" t="s">
        <v>405</v>
      </c>
      <c r="J54" s="541">
        <v>1645</v>
      </c>
      <c r="K54" s="541">
        <v>3000</v>
      </c>
      <c r="L54" s="541">
        <v>3000</v>
      </c>
      <c r="M54" s="541">
        <v>3000</v>
      </c>
      <c r="N54" s="355"/>
      <c r="O54" s="514">
        <v>3.6727272727272724</v>
      </c>
      <c r="P54" s="514">
        <v>3.5090909090909088</v>
      </c>
      <c r="Q54" s="514">
        <v>0</v>
      </c>
      <c r="R54" s="514">
        <v>0</v>
      </c>
      <c r="S54" s="514">
        <v>2.3727272727272726</v>
      </c>
      <c r="T54" s="529"/>
      <c r="U54" s="514">
        <v>3.6727272727272724</v>
      </c>
      <c r="V54" s="514">
        <v>3.5090909090909088</v>
      </c>
      <c r="W54" s="514">
        <v>0</v>
      </c>
      <c r="X54" s="514">
        <v>0</v>
      </c>
      <c r="Y54" s="514">
        <v>2.3727272727272726</v>
      </c>
      <c r="Z54" s="529"/>
      <c r="AA54" s="529"/>
      <c r="AB54" s="529"/>
      <c r="AC54" s="529"/>
      <c r="AD54" s="529"/>
      <c r="AE54" s="529"/>
      <c r="AF54" s="529"/>
      <c r="AG54" s="356" t="s">
        <v>1008</v>
      </c>
      <c r="AH54" s="356"/>
      <c r="AI54" s="516">
        <v>3</v>
      </c>
      <c r="AJ54" s="516">
        <v>3</v>
      </c>
      <c r="AK54" s="536">
        <v>0.5</v>
      </c>
      <c r="AL54" s="536">
        <v>0.5</v>
      </c>
      <c r="AM54" s="540" t="s">
        <v>1189</v>
      </c>
      <c r="AN54"/>
    </row>
    <row r="55" spans="1:41" ht="13" customHeight="1" x14ac:dyDescent="0.15">
      <c r="A55"/>
      <c r="B55" s="533">
        <v>44509</v>
      </c>
      <c r="C55" s="510" t="s">
        <v>403</v>
      </c>
      <c r="D55" s="430" t="s">
        <v>935</v>
      </c>
      <c r="E55" s="511">
        <v>44197</v>
      </c>
      <c r="F55" s="512" t="s">
        <v>2</v>
      </c>
      <c r="G55" s="508" t="s">
        <v>16</v>
      </c>
      <c r="H55" s="361">
        <v>84</v>
      </c>
      <c r="I55" s="513" t="s">
        <v>405</v>
      </c>
      <c r="J55" s="508">
        <v>3000</v>
      </c>
      <c r="K55" s="508">
        <v>3000</v>
      </c>
      <c r="L55" s="508">
        <v>3000</v>
      </c>
      <c r="M55" s="508">
        <v>3000</v>
      </c>
      <c r="N55" s="508"/>
      <c r="O55" s="514">
        <v>2.8</v>
      </c>
      <c r="P55" s="514">
        <v>0</v>
      </c>
      <c r="Q55" s="514">
        <v>0</v>
      </c>
      <c r="R55" s="514">
        <v>0</v>
      </c>
      <c r="S55" s="514">
        <v>2</v>
      </c>
      <c r="T55" s="361"/>
      <c r="U55" s="514">
        <v>2.8</v>
      </c>
      <c r="V55" s="514">
        <v>0</v>
      </c>
      <c r="W55" s="514">
        <v>0</v>
      </c>
      <c r="X55" s="514">
        <v>0</v>
      </c>
      <c r="Y55" s="514">
        <v>1.9999999999999996</v>
      </c>
      <c r="Z55" s="508"/>
      <c r="AA55" s="508"/>
      <c r="AB55" s="515"/>
      <c r="AC55" s="515"/>
      <c r="AD55" s="515"/>
      <c r="AE55" s="515"/>
      <c r="AF55" s="508"/>
      <c r="AG55" s="516" t="s">
        <v>406</v>
      </c>
      <c r="AH55" s="516"/>
      <c r="AI55" s="516">
        <v>2</v>
      </c>
      <c r="AJ55" s="516">
        <v>4</v>
      </c>
      <c r="AK55" s="519">
        <v>0.33329999999999999</v>
      </c>
      <c r="AL55" s="519">
        <v>0.66659999999999997</v>
      </c>
      <c r="AM55" s="523" t="s">
        <v>1114</v>
      </c>
    </row>
    <row r="56" spans="1:41" ht="13" customHeight="1" x14ac:dyDescent="0.15">
      <c r="A56"/>
      <c r="B56" s="533">
        <v>44510</v>
      </c>
      <c r="C56" s="510" t="s">
        <v>13</v>
      </c>
      <c r="D56" s="430" t="s">
        <v>935</v>
      </c>
      <c r="E56" s="511">
        <v>44197</v>
      </c>
      <c r="F56" s="508" t="s">
        <v>4</v>
      </c>
      <c r="G56" s="508" t="s">
        <v>16</v>
      </c>
      <c r="H56" s="361">
        <v>73.854545454545445</v>
      </c>
      <c r="I56" s="513"/>
      <c r="J56" s="508"/>
      <c r="K56" s="508"/>
      <c r="L56" s="508"/>
      <c r="M56" s="508"/>
      <c r="N56" s="508"/>
      <c r="O56" s="514">
        <v>1.9636363636363636</v>
      </c>
      <c r="P56" s="514">
        <v>0</v>
      </c>
      <c r="Q56" s="514">
        <v>0</v>
      </c>
      <c r="R56" s="514">
        <v>0</v>
      </c>
      <c r="S56" s="514">
        <v>0</v>
      </c>
      <c r="T56" s="361"/>
      <c r="U56" s="514">
        <v>1.9636363636363636</v>
      </c>
      <c r="V56" s="514">
        <v>0</v>
      </c>
      <c r="W56" s="514">
        <v>0</v>
      </c>
      <c r="X56" s="514">
        <v>0</v>
      </c>
      <c r="Y56" s="514">
        <v>0</v>
      </c>
      <c r="Z56" s="508"/>
      <c r="AA56" s="508"/>
      <c r="AB56" s="515"/>
      <c r="AC56" s="515"/>
      <c r="AD56" s="515"/>
      <c r="AE56" s="515"/>
      <c r="AF56" s="508"/>
      <c r="AG56" s="516" t="s">
        <v>23</v>
      </c>
      <c r="AH56" s="516"/>
      <c r="AI56" s="516">
        <v>3</v>
      </c>
      <c r="AJ56" s="516">
        <v>3</v>
      </c>
      <c r="AK56" s="517">
        <v>0.5</v>
      </c>
      <c r="AL56" s="517">
        <v>0.5</v>
      </c>
      <c r="AM56" s="523" t="s">
        <v>1139</v>
      </c>
    </row>
    <row r="57" spans="1:41" ht="13" customHeight="1" x14ac:dyDescent="0.15">
      <c r="A57"/>
      <c r="B57" s="533">
        <v>44511</v>
      </c>
      <c r="C57" s="510" t="s">
        <v>403</v>
      </c>
      <c r="D57" s="430" t="s">
        <v>935</v>
      </c>
      <c r="E57" s="511">
        <v>44197</v>
      </c>
      <c r="F57" s="430" t="s">
        <v>1028</v>
      </c>
      <c r="G57" s="508" t="s">
        <v>16</v>
      </c>
      <c r="H57" s="361">
        <v>80.999999999999986</v>
      </c>
      <c r="I57" s="470" t="s">
        <v>405</v>
      </c>
      <c r="J57" s="508">
        <v>1645</v>
      </c>
      <c r="K57" s="508">
        <v>3000</v>
      </c>
      <c r="L57" s="508">
        <v>3000</v>
      </c>
      <c r="M57" s="508">
        <v>3000</v>
      </c>
      <c r="N57" s="508"/>
      <c r="O57" s="514">
        <v>2.9818181818181815</v>
      </c>
      <c r="P57" s="514">
        <v>2.5999999999999996</v>
      </c>
      <c r="Q57" s="514">
        <v>0</v>
      </c>
      <c r="R57" s="514">
        <v>0</v>
      </c>
      <c r="S57" s="514">
        <v>2.2272727272727271</v>
      </c>
      <c r="T57" s="361"/>
      <c r="U57" s="514">
        <v>2.9818181818181815</v>
      </c>
      <c r="V57" s="514">
        <v>2.5999999999999996</v>
      </c>
      <c r="W57" s="514">
        <v>0</v>
      </c>
      <c r="X57" s="514">
        <v>0</v>
      </c>
      <c r="Y57" s="514">
        <v>2.2272727272727271</v>
      </c>
      <c r="Z57" s="355"/>
      <c r="AA57" s="355"/>
      <c r="AB57" s="515"/>
      <c r="AC57" s="515"/>
      <c r="AD57" s="515"/>
      <c r="AE57" s="515"/>
      <c r="AF57" s="508"/>
      <c r="AG57" s="472" t="s">
        <v>1008</v>
      </c>
      <c r="AH57" s="516"/>
      <c r="AI57" s="516">
        <v>3</v>
      </c>
      <c r="AJ57" s="516">
        <v>3</v>
      </c>
      <c r="AK57" s="517">
        <v>0.5</v>
      </c>
      <c r="AL57" s="517">
        <v>0.5</v>
      </c>
      <c r="AM57" s="523" t="s">
        <v>1140</v>
      </c>
    </row>
    <row r="58" spans="1:41" ht="13" customHeight="1" x14ac:dyDescent="0.2">
      <c r="A58"/>
      <c r="B58" s="533">
        <v>44512</v>
      </c>
      <c r="C58" s="510" t="s">
        <v>403</v>
      </c>
      <c r="D58" s="508" t="s">
        <v>938</v>
      </c>
      <c r="E58" s="511">
        <v>44378</v>
      </c>
      <c r="F58" s="512" t="s">
        <v>872</v>
      </c>
      <c r="G58" s="508" t="s">
        <v>1172</v>
      </c>
      <c r="H58" s="514">
        <v>81.199999999999989</v>
      </c>
      <c r="I58" s="513" t="s">
        <v>405</v>
      </c>
      <c r="J58" s="541">
        <v>1645</v>
      </c>
      <c r="K58" s="541">
        <v>3000</v>
      </c>
      <c r="L58" s="541">
        <v>3000</v>
      </c>
      <c r="M58" s="541">
        <v>3000</v>
      </c>
      <c r="N58" s="508"/>
      <c r="O58" s="514">
        <v>2.9545454545454541</v>
      </c>
      <c r="P58" s="514">
        <v>2.6818181818181817</v>
      </c>
      <c r="Q58" s="514">
        <v>0</v>
      </c>
      <c r="R58" s="514">
        <v>0</v>
      </c>
      <c r="S58" s="514">
        <v>2.0090909090909088</v>
      </c>
      <c r="T58" s="534"/>
      <c r="U58" s="514">
        <v>2.9545454545454541</v>
      </c>
      <c r="V58" s="514">
        <v>2.6818181818181817</v>
      </c>
      <c r="W58" s="514">
        <v>0</v>
      </c>
      <c r="X58" s="514">
        <v>0</v>
      </c>
      <c r="Y58" s="514">
        <v>2.0090909090909088</v>
      </c>
      <c r="Z58" s="534"/>
      <c r="AA58" s="534"/>
      <c r="AB58" s="534"/>
      <c r="AC58" s="534"/>
      <c r="AD58" s="534"/>
      <c r="AE58" s="534"/>
      <c r="AF58" s="534"/>
      <c r="AG58" s="516" t="s">
        <v>1008</v>
      </c>
      <c r="AH58" s="516"/>
      <c r="AI58" s="516">
        <v>3</v>
      </c>
      <c r="AJ58" s="516">
        <v>3</v>
      </c>
      <c r="AK58" s="536">
        <v>0.5</v>
      </c>
      <c r="AL58" s="536">
        <v>0.5</v>
      </c>
      <c r="AM58" s="512" t="s">
        <v>1190</v>
      </c>
      <c r="AN58"/>
    </row>
    <row r="59" spans="1:41" ht="13" customHeight="1" x14ac:dyDescent="0.15">
      <c r="A59"/>
      <c r="B59" s="533">
        <v>44513</v>
      </c>
      <c r="C59" s="510" t="s">
        <v>13</v>
      </c>
      <c r="D59" s="430" t="s">
        <v>938</v>
      </c>
      <c r="E59" s="511">
        <v>44197</v>
      </c>
      <c r="F59" s="512" t="s">
        <v>20</v>
      </c>
      <c r="G59" s="508" t="s">
        <v>16</v>
      </c>
      <c r="H59" s="361">
        <v>62.999999999999993</v>
      </c>
      <c r="I59" s="513" t="s">
        <v>913</v>
      </c>
      <c r="J59" s="508">
        <v>1645</v>
      </c>
      <c r="K59" s="508">
        <v>3000</v>
      </c>
      <c r="L59" s="508">
        <v>3000</v>
      </c>
      <c r="M59" s="508">
        <v>3000</v>
      </c>
      <c r="N59" s="508"/>
      <c r="O59" s="514">
        <v>2.9818181818181815</v>
      </c>
      <c r="P59" s="514">
        <v>2.5999999999999996</v>
      </c>
      <c r="Q59" s="514">
        <v>0</v>
      </c>
      <c r="R59" s="514">
        <v>0</v>
      </c>
      <c r="S59" s="514">
        <v>2.0181818181818181</v>
      </c>
      <c r="T59" s="361"/>
      <c r="U59" s="514">
        <v>2.9818181818181815</v>
      </c>
      <c r="V59" s="514">
        <v>2.5999999999999996</v>
      </c>
      <c r="W59" s="514">
        <v>0</v>
      </c>
      <c r="X59" s="514">
        <v>0</v>
      </c>
      <c r="Y59" s="514">
        <v>2.0181818181818181</v>
      </c>
      <c r="Z59" s="508"/>
      <c r="AA59" s="508"/>
      <c r="AB59" s="515"/>
      <c r="AC59" s="515"/>
      <c r="AD59" s="515"/>
      <c r="AE59" s="515"/>
      <c r="AF59" s="508"/>
      <c r="AG59" s="472" t="s">
        <v>1008</v>
      </c>
      <c r="AH59" s="516"/>
      <c r="AI59" s="516">
        <v>3</v>
      </c>
      <c r="AJ59" s="516">
        <v>3</v>
      </c>
      <c r="AK59" s="519">
        <v>0.5</v>
      </c>
      <c r="AL59" s="519">
        <v>0.5</v>
      </c>
      <c r="AM59" s="523" t="s">
        <v>1142</v>
      </c>
    </row>
    <row r="60" spans="1:41" customFormat="1" ht="13" customHeight="1" x14ac:dyDescent="0.15">
      <c r="B60" s="533">
        <v>44514</v>
      </c>
      <c r="C60" s="510" t="s">
        <v>13</v>
      </c>
      <c r="D60" s="430" t="s">
        <v>938</v>
      </c>
      <c r="E60" s="511">
        <v>44197</v>
      </c>
      <c r="F60" s="512" t="s">
        <v>21</v>
      </c>
      <c r="G60" s="508" t="s">
        <v>16</v>
      </c>
      <c r="H60" s="361">
        <v>75</v>
      </c>
      <c r="I60" s="513" t="s">
        <v>913</v>
      </c>
      <c r="J60" s="508">
        <v>1645</v>
      </c>
      <c r="K60" s="508">
        <v>3000</v>
      </c>
      <c r="L60" s="508">
        <v>3000</v>
      </c>
      <c r="M60" s="508">
        <v>3000</v>
      </c>
      <c r="N60" s="508"/>
      <c r="O60" s="361">
        <v>3.47</v>
      </c>
      <c r="P60" s="361">
        <v>2.64</v>
      </c>
      <c r="Q60" s="361">
        <v>0</v>
      </c>
      <c r="R60" s="361">
        <v>0</v>
      </c>
      <c r="S60" s="361">
        <v>2.12</v>
      </c>
      <c r="T60" s="361"/>
      <c r="U60" s="361">
        <v>3.47</v>
      </c>
      <c r="V60" s="361">
        <v>2.64</v>
      </c>
      <c r="W60" s="361">
        <v>0</v>
      </c>
      <c r="X60" s="361">
        <v>0</v>
      </c>
      <c r="Y60" s="361">
        <v>2.12</v>
      </c>
      <c r="Z60" s="508"/>
      <c r="AA60" s="508"/>
      <c r="AB60" s="508"/>
      <c r="AC60" s="508"/>
      <c r="AD60" s="508"/>
      <c r="AE60" s="508"/>
      <c r="AF60" s="508"/>
      <c r="AG60" s="516" t="s">
        <v>23</v>
      </c>
      <c r="AH60" s="516"/>
      <c r="AI60" s="516">
        <v>3</v>
      </c>
      <c r="AJ60" s="516">
        <v>3</v>
      </c>
      <c r="AK60" s="519">
        <v>0.5</v>
      </c>
      <c r="AL60" s="519">
        <v>0.5</v>
      </c>
      <c r="AM60" s="524"/>
      <c r="AN60" s="524"/>
      <c r="AO60" s="525"/>
    </row>
    <row r="61" spans="1:41" ht="13" customHeight="1" x14ac:dyDescent="0.15">
      <c r="A61"/>
      <c r="B61" s="533">
        <v>44515</v>
      </c>
      <c r="C61" s="469" t="s">
        <v>13</v>
      </c>
      <c r="D61" s="430" t="s">
        <v>938</v>
      </c>
      <c r="E61" s="351">
        <v>44046</v>
      </c>
      <c r="F61" s="449" t="s">
        <v>1017</v>
      </c>
      <c r="G61" s="430" t="s">
        <v>16</v>
      </c>
      <c r="H61" s="361">
        <v>59.081818181818171</v>
      </c>
      <c r="I61" s="470" t="s">
        <v>913</v>
      </c>
      <c r="J61" s="471">
        <v>1645</v>
      </c>
      <c r="K61" s="471">
        <v>3000</v>
      </c>
      <c r="L61" s="471">
        <v>3000</v>
      </c>
      <c r="M61" s="471">
        <v>3000</v>
      </c>
      <c r="N61" s="430"/>
      <c r="O61" s="361">
        <v>2.9</v>
      </c>
      <c r="P61" s="361">
        <v>2.3545454545454541</v>
      </c>
      <c r="Q61" s="361">
        <v>0</v>
      </c>
      <c r="R61" s="361">
        <v>0</v>
      </c>
      <c r="S61" s="361">
        <v>2.0272727272727269</v>
      </c>
      <c r="T61" s="361"/>
      <c r="U61" s="361">
        <v>2.9</v>
      </c>
      <c r="V61" s="361">
        <v>2.3545454545454541</v>
      </c>
      <c r="W61" s="361">
        <v>0</v>
      </c>
      <c r="X61" s="361">
        <v>0</v>
      </c>
      <c r="Y61" s="361">
        <v>2.0272727272727269</v>
      </c>
      <c r="Z61" s="430"/>
      <c r="AA61" s="430"/>
      <c r="AB61" s="430"/>
      <c r="AC61" s="430"/>
      <c r="AD61" s="430"/>
      <c r="AE61" s="430"/>
      <c r="AF61" s="430"/>
      <c r="AG61" s="472" t="s">
        <v>18</v>
      </c>
      <c r="AH61" s="472" t="s">
        <v>19</v>
      </c>
      <c r="AI61" s="472">
        <v>2</v>
      </c>
      <c r="AJ61" s="472">
        <v>4</v>
      </c>
      <c r="AK61" s="476">
        <v>0.33329999999999999</v>
      </c>
      <c r="AL61" s="476">
        <v>0.66659999999999997</v>
      </c>
      <c r="AM61" s="432" t="s">
        <v>1064</v>
      </c>
    </row>
    <row r="62" spans="1:41" ht="13" customHeight="1" x14ac:dyDescent="0.2">
      <c r="A62"/>
      <c r="B62" s="533">
        <v>44516</v>
      </c>
      <c r="C62" s="510" t="s">
        <v>403</v>
      </c>
      <c r="D62" s="508" t="s">
        <v>938</v>
      </c>
      <c r="E62" s="511">
        <v>44448</v>
      </c>
      <c r="F62" s="512" t="s">
        <v>888</v>
      </c>
      <c r="G62" s="508" t="s">
        <v>1172</v>
      </c>
      <c r="H62" s="514">
        <v>87.199999999999989</v>
      </c>
      <c r="I62" s="513" t="s">
        <v>405</v>
      </c>
      <c r="J62" s="541">
        <v>1645</v>
      </c>
      <c r="K62" s="541">
        <v>3000</v>
      </c>
      <c r="L62" s="541">
        <v>3000</v>
      </c>
      <c r="M62" s="541">
        <v>3000</v>
      </c>
      <c r="N62" s="508"/>
      <c r="O62" s="514">
        <v>3.4818181818181815</v>
      </c>
      <c r="P62" s="514">
        <v>2.6363636363636362</v>
      </c>
      <c r="Q62" s="514">
        <v>0</v>
      </c>
      <c r="R62" s="514">
        <v>0</v>
      </c>
      <c r="S62" s="514">
        <v>2.1999999999999997</v>
      </c>
      <c r="T62" s="534"/>
      <c r="U62" s="514">
        <v>3.4818181818181815</v>
      </c>
      <c r="V62" s="514">
        <v>2.6363636363636362</v>
      </c>
      <c r="W62" s="514">
        <v>0</v>
      </c>
      <c r="X62" s="514">
        <v>0</v>
      </c>
      <c r="Y62" s="514">
        <v>2.1999999999999997</v>
      </c>
      <c r="Z62" s="534"/>
      <c r="AA62" s="534"/>
      <c r="AB62" s="534"/>
      <c r="AC62" s="534"/>
      <c r="AD62" s="534"/>
      <c r="AE62" s="534"/>
      <c r="AF62" s="534"/>
      <c r="AG62" s="516" t="s">
        <v>1008</v>
      </c>
      <c r="AH62" s="508"/>
      <c r="AI62" s="516">
        <v>3</v>
      </c>
      <c r="AJ62" s="516">
        <v>3</v>
      </c>
      <c r="AK62" s="536">
        <v>0.5</v>
      </c>
      <c r="AL62" s="536">
        <v>0.5</v>
      </c>
      <c r="AM62" s="508" t="s">
        <v>921</v>
      </c>
    </row>
    <row r="63" spans="1:41" ht="13" customHeight="1" x14ac:dyDescent="0.15">
      <c r="A63"/>
      <c r="B63" s="533">
        <v>44517</v>
      </c>
      <c r="C63" s="510" t="s">
        <v>13</v>
      </c>
      <c r="D63" s="430" t="s">
        <v>938</v>
      </c>
      <c r="E63" s="511">
        <v>44197</v>
      </c>
      <c r="F63" s="512" t="s">
        <v>923</v>
      </c>
      <c r="G63" s="508" t="s">
        <v>16</v>
      </c>
      <c r="H63" s="361">
        <v>70</v>
      </c>
      <c r="I63" s="513" t="s">
        <v>913</v>
      </c>
      <c r="J63" s="508">
        <v>1645</v>
      </c>
      <c r="K63" s="508">
        <v>3000</v>
      </c>
      <c r="L63" s="508">
        <v>3000</v>
      </c>
      <c r="M63" s="508">
        <v>3000</v>
      </c>
      <c r="N63" s="508"/>
      <c r="O63" s="514">
        <v>2.5545454545454542</v>
      </c>
      <c r="P63" s="514">
        <v>2.1</v>
      </c>
      <c r="Q63" s="514">
        <v>0</v>
      </c>
      <c r="R63" s="514">
        <v>0</v>
      </c>
      <c r="S63" s="514">
        <v>1.9545454545454544</v>
      </c>
      <c r="T63" s="361"/>
      <c r="U63" s="514">
        <v>2.5545454545454542</v>
      </c>
      <c r="V63" s="514">
        <v>2.1</v>
      </c>
      <c r="W63" s="514">
        <v>0</v>
      </c>
      <c r="X63" s="514">
        <v>0</v>
      </c>
      <c r="Y63" s="514">
        <v>1.9545454545454544</v>
      </c>
      <c r="Z63" s="508"/>
      <c r="AA63" s="508"/>
      <c r="AB63" s="515"/>
      <c r="AC63" s="515"/>
      <c r="AD63" s="515"/>
      <c r="AE63" s="515"/>
      <c r="AF63" s="508"/>
      <c r="AG63" s="516" t="s">
        <v>23</v>
      </c>
      <c r="AH63" s="516"/>
      <c r="AI63" s="516">
        <v>3</v>
      </c>
      <c r="AJ63" s="516">
        <v>3</v>
      </c>
      <c r="AK63" s="517">
        <v>0.5</v>
      </c>
      <c r="AL63" s="517">
        <v>0.5</v>
      </c>
      <c r="AM63" s="523" t="s">
        <v>1135</v>
      </c>
    </row>
    <row r="64" spans="1:41" ht="13" customHeight="1" x14ac:dyDescent="0.2">
      <c r="A64"/>
      <c r="B64" s="533">
        <v>44518</v>
      </c>
      <c r="C64" s="510" t="s">
        <v>403</v>
      </c>
      <c r="D64" s="508" t="s">
        <v>938</v>
      </c>
      <c r="E64" s="511">
        <v>44224</v>
      </c>
      <c r="F64" s="508" t="s">
        <v>889</v>
      </c>
      <c r="G64" s="508" t="s">
        <v>1172</v>
      </c>
      <c r="H64" s="514">
        <v>81.636363636363626</v>
      </c>
      <c r="I64" s="513" t="s">
        <v>405</v>
      </c>
      <c r="J64" s="541">
        <v>1645</v>
      </c>
      <c r="K64" s="541">
        <v>3000</v>
      </c>
      <c r="L64" s="541">
        <v>3000</v>
      </c>
      <c r="M64" s="541">
        <v>3000</v>
      </c>
      <c r="N64" s="508"/>
      <c r="O64" s="514">
        <v>3.4636363636363634</v>
      </c>
      <c r="P64" s="514">
        <v>2.9363636363636361</v>
      </c>
      <c r="Q64" s="514">
        <v>0</v>
      </c>
      <c r="R64" s="514">
        <v>0</v>
      </c>
      <c r="S64" s="514">
        <v>2.5545454545454542</v>
      </c>
      <c r="T64" s="534"/>
      <c r="U64" s="514">
        <v>3.1454545454545451</v>
      </c>
      <c r="V64" s="514">
        <v>2.6545454545454543</v>
      </c>
      <c r="W64" s="514">
        <v>0</v>
      </c>
      <c r="X64" s="514">
        <v>0</v>
      </c>
      <c r="Y64" s="514">
        <v>2.2999999999999998</v>
      </c>
      <c r="Z64" s="534"/>
      <c r="AA64" s="534"/>
      <c r="AB64" s="534"/>
      <c r="AC64" s="534"/>
      <c r="AD64" s="534"/>
      <c r="AE64" s="534"/>
      <c r="AF64" s="534"/>
      <c r="AG64" s="516" t="s">
        <v>406</v>
      </c>
      <c r="AH64" s="516" t="s">
        <v>407</v>
      </c>
      <c r="AI64" s="516">
        <v>2</v>
      </c>
      <c r="AJ64" s="516">
        <v>4</v>
      </c>
      <c r="AK64" s="537">
        <v>0.33329999999999999</v>
      </c>
      <c r="AL64" s="537">
        <v>0.66659999999999997</v>
      </c>
      <c r="AM64" s="254" t="s">
        <v>1191</v>
      </c>
      <c r="AN64"/>
    </row>
    <row r="65" spans="1:42" ht="13" customHeight="1" x14ac:dyDescent="0.2">
      <c r="A65"/>
      <c r="B65" s="533">
        <v>44519</v>
      </c>
      <c r="C65" s="510" t="s">
        <v>403</v>
      </c>
      <c r="D65" s="508" t="s">
        <v>938</v>
      </c>
      <c r="E65" s="511">
        <v>44228</v>
      </c>
      <c r="F65" s="512" t="s">
        <v>890</v>
      </c>
      <c r="G65" s="508" t="s">
        <v>1172</v>
      </c>
      <c r="H65" s="514">
        <v>68.818181818181813</v>
      </c>
      <c r="I65" s="513" t="s">
        <v>405</v>
      </c>
      <c r="J65" s="518">
        <v>6000</v>
      </c>
      <c r="K65" s="518">
        <v>12000</v>
      </c>
      <c r="L65" s="518">
        <v>12000</v>
      </c>
      <c r="M65" s="518">
        <v>12000</v>
      </c>
      <c r="N65" s="508"/>
      <c r="O65" s="514">
        <v>2.2727272727272725</v>
      </c>
      <c r="P65" s="514">
        <v>2.1636363636363636</v>
      </c>
      <c r="Q65" s="514">
        <v>0</v>
      </c>
      <c r="R65" s="514">
        <v>0</v>
      </c>
      <c r="S65" s="514">
        <v>1.8727272727272726</v>
      </c>
      <c r="T65" s="534"/>
      <c r="U65" s="514">
        <v>2.2727272727272725</v>
      </c>
      <c r="V65" s="514">
        <v>2.1636363636363636</v>
      </c>
      <c r="W65" s="514">
        <v>0</v>
      </c>
      <c r="X65" s="514">
        <v>0</v>
      </c>
      <c r="Y65" s="514">
        <v>1.8727272727272726</v>
      </c>
      <c r="Z65" s="534"/>
      <c r="AA65" s="534"/>
      <c r="AB65" s="534"/>
      <c r="AC65" s="534"/>
      <c r="AD65" s="534"/>
      <c r="AE65" s="534"/>
      <c r="AF65" s="534"/>
      <c r="AG65" s="516" t="s">
        <v>1008</v>
      </c>
      <c r="AH65" s="516"/>
      <c r="AI65" s="516">
        <v>3</v>
      </c>
      <c r="AJ65" s="516">
        <v>3</v>
      </c>
      <c r="AK65" s="536">
        <v>0.5</v>
      </c>
      <c r="AL65" s="536">
        <v>0.5</v>
      </c>
      <c r="AM65" s="508" t="s">
        <v>921</v>
      </c>
      <c r="AN65"/>
    </row>
    <row r="66" spans="1:42" ht="13" customHeight="1" x14ac:dyDescent="0.15">
      <c r="A66"/>
      <c r="B66" s="533">
        <v>44520</v>
      </c>
      <c r="C66" s="510" t="s">
        <v>13</v>
      </c>
      <c r="D66" s="430" t="s">
        <v>938</v>
      </c>
      <c r="E66" s="511">
        <v>44197</v>
      </c>
      <c r="F66" s="512" t="s">
        <v>925</v>
      </c>
      <c r="G66" s="508" t="s">
        <v>16</v>
      </c>
      <c r="H66" s="361">
        <v>72.8</v>
      </c>
      <c r="I66" s="513" t="s">
        <v>913</v>
      </c>
      <c r="J66" s="518">
        <v>1645</v>
      </c>
      <c r="K66" s="518">
        <v>3000</v>
      </c>
      <c r="L66" s="518">
        <v>3000</v>
      </c>
      <c r="M66" s="518">
        <v>3000</v>
      </c>
      <c r="N66" s="508"/>
      <c r="O66" s="514">
        <v>2.6818181818181817</v>
      </c>
      <c r="P66" s="514">
        <v>2.5545454545454542</v>
      </c>
      <c r="Q66" s="514">
        <v>0</v>
      </c>
      <c r="R66" s="514">
        <v>0</v>
      </c>
      <c r="S66" s="514">
        <v>1.8272727272727269</v>
      </c>
      <c r="T66" s="361"/>
      <c r="U66" s="514">
        <v>2.6818181818181817</v>
      </c>
      <c r="V66" s="514">
        <v>2.5545454545454542</v>
      </c>
      <c r="W66" s="514">
        <v>0</v>
      </c>
      <c r="X66" s="514">
        <v>0</v>
      </c>
      <c r="Y66" s="514">
        <v>1.8272727272727269</v>
      </c>
      <c r="Z66" s="508"/>
      <c r="AA66" s="508"/>
      <c r="AB66" s="515"/>
      <c r="AC66" s="515"/>
      <c r="AD66" s="515"/>
      <c r="AE66" s="515"/>
      <c r="AF66" s="508"/>
      <c r="AG66" s="516" t="s">
        <v>23</v>
      </c>
      <c r="AH66" s="516"/>
      <c r="AI66" s="516">
        <v>3</v>
      </c>
      <c r="AJ66" s="516">
        <v>3</v>
      </c>
      <c r="AK66" s="517">
        <v>0.5</v>
      </c>
      <c r="AL66" s="517">
        <v>0.5</v>
      </c>
      <c r="AM66" s="523" t="s">
        <v>1144</v>
      </c>
    </row>
    <row r="67" spans="1:42" ht="13" customHeight="1" x14ac:dyDescent="0.2">
      <c r="A67"/>
      <c r="B67" s="533">
        <v>44521</v>
      </c>
      <c r="C67" s="510" t="s">
        <v>403</v>
      </c>
      <c r="D67" s="508" t="s">
        <v>938</v>
      </c>
      <c r="E67" s="539">
        <v>44440</v>
      </c>
      <c r="F67" s="512" t="s">
        <v>404</v>
      </c>
      <c r="G67" s="508" t="s">
        <v>1172</v>
      </c>
      <c r="H67" s="514">
        <v>77.172727272727272</v>
      </c>
      <c r="I67" s="513" t="s">
        <v>405</v>
      </c>
      <c r="J67" s="541">
        <v>1645</v>
      </c>
      <c r="K67" s="541">
        <v>3000</v>
      </c>
      <c r="L67" s="541">
        <v>3000</v>
      </c>
      <c r="M67" s="541">
        <v>3000</v>
      </c>
      <c r="N67" s="508"/>
      <c r="O67" s="514">
        <v>3.2181818181818178</v>
      </c>
      <c r="P67" s="514">
        <v>2.709090909090909</v>
      </c>
      <c r="Q67" s="514">
        <v>0</v>
      </c>
      <c r="R67" s="514">
        <v>0</v>
      </c>
      <c r="S67" s="514">
        <v>2.2727272727272725</v>
      </c>
      <c r="T67" s="534"/>
      <c r="U67" s="514">
        <v>3.2181818181818178</v>
      </c>
      <c r="V67" s="514">
        <v>2.709090909090909</v>
      </c>
      <c r="W67" s="514">
        <v>0</v>
      </c>
      <c r="X67" s="514">
        <v>0</v>
      </c>
      <c r="Y67" s="514">
        <v>2.2727272727272725</v>
      </c>
      <c r="Z67" s="534"/>
      <c r="AA67" s="534"/>
      <c r="AB67" s="534"/>
      <c r="AC67" s="534"/>
      <c r="AD67" s="534"/>
      <c r="AE67" s="534"/>
      <c r="AF67" s="534"/>
      <c r="AG67" s="516" t="s">
        <v>1008</v>
      </c>
      <c r="AH67" s="516"/>
      <c r="AI67" s="516">
        <v>3</v>
      </c>
      <c r="AJ67" s="516">
        <v>3</v>
      </c>
      <c r="AK67" s="536">
        <v>0.5</v>
      </c>
      <c r="AL67" s="536">
        <v>0.5</v>
      </c>
      <c r="AM67" s="512" t="s">
        <v>1188</v>
      </c>
      <c r="AN67"/>
    </row>
    <row r="68" spans="1:42" ht="13" customHeight="1" x14ac:dyDescent="0.2">
      <c r="A68"/>
      <c r="B68" s="533">
        <v>44522</v>
      </c>
      <c r="C68" s="510" t="s">
        <v>403</v>
      </c>
      <c r="D68" s="508" t="s">
        <v>938</v>
      </c>
      <c r="E68" s="539">
        <v>44278</v>
      </c>
      <c r="F68" s="508" t="s">
        <v>78</v>
      </c>
      <c r="G68" s="508" t="s">
        <v>1172</v>
      </c>
      <c r="H68" s="514">
        <v>71.036363636363632</v>
      </c>
      <c r="I68" s="435" t="s">
        <v>405</v>
      </c>
      <c r="J68" s="541">
        <v>1645</v>
      </c>
      <c r="K68" s="541">
        <v>3000</v>
      </c>
      <c r="L68" s="541">
        <v>3000</v>
      </c>
      <c r="M68" s="541">
        <v>3000</v>
      </c>
      <c r="N68" s="355"/>
      <c r="O68" s="514">
        <v>3.7181818181818178</v>
      </c>
      <c r="P68" s="514">
        <v>3.1818181818181817</v>
      </c>
      <c r="Q68" s="514">
        <v>0</v>
      </c>
      <c r="R68" s="514">
        <v>0</v>
      </c>
      <c r="S68" s="514">
        <v>2.5363636363636362</v>
      </c>
      <c r="T68" s="529"/>
      <c r="U68" s="514">
        <v>3.7181818181818178</v>
      </c>
      <c r="V68" s="514">
        <v>3.1818181818181817</v>
      </c>
      <c r="W68" s="514">
        <v>0</v>
      </c>
      <c r="X68" s="514">
        <v>0</v>
      </c>
      <c r="Y68" s="514">
        <v>2.5363636363636362</v>
      </c>
      <c r="Z68" s="529"/>
      <c r="AA68" s="529"/>
      <c r="AB68" s="529"/>
      <c r="AC68" s="529"/>
      <c r="AD68" s="529"/>
      <c r="AE68" s="529"/>
      <c r="AF68" s="529"/>
      <c r="AG68" s="356" t="s">
        <v>1008</v>
      </c>
      <c r="AH68" s="356"/>
      <c r="AI68" s="516">
        <v>3</v>
      </c>
      <c r="AJ68" s="516">
        <v>3</v>
      </c>
      <c r="AK68" s="536">
        <v>0.5</v>
      </c>
      <c r="AL68" s="536">
        <v>0.5</v>
      </c>
      <c r="AM68" s="443" t="s">
        <v>1192</v>
      </c>
      <c r="AN68"/>
    </row>
    <row r="69" spans="1:42" ht="13" customHeight="1" x14ac:dyDescent="0.15">
      <c r="A69"/>
      <c r="B69" s="533">
        <v>44523</v>
      </c>
      <c r="C69" s="510" t="s">
        <v>403</v>
      </c>
      <c r="D69" s="430" t="s">
        <v>938</v>
      </c>
      <c r="E69" s="511">
        <v>44197</v>
      </c>
      <c r="F69" s="512" t="s">
        <v>2</v>
      </c>
      <c r="G69" s="508" t="s">
        <v>16</v>
      </c>
      <c r="H69" s="361">
        <v>84</v>
      </c>
      <c r="I69" s="513" t="s">
        <v>405</v>
      </c>
      <c r="J69" s="508">
        <v>3000</v>
      </c>
      <c r="K69" s="508">
        <v>3000</v>
      </c>
      <c r="L69" s="508">
        <v>3000</v>
      </c>
      <c r="M69" s="508">
        <v>3000</v>
      </c>
      <c r="N69" s="508"/>
      <c r="O69" s="514">
        <v>2.8</v>
      </c>
      <c r="P69" s="514">
        <v>0</v>
      </c>
      <c r="Q69" s="514">
        <v>0</v>
      </c>
      <c r="R69" s="514">
        <v>0</v>
      </c>
      <c r="S69" s="514">
        <v>1.9999999999999996</v>
      </c>
      <c r="T69" s="361"/>
      <c r="U69" s="514">
        <v>2.8</v>
      </c>
      <c r="V69" s="514">
        <v>0</v>
      </c>
      <c r="W69" s="514">
        <v>0</v>
      </c>
      <c r="X69" s="514">
        <v>0</v>
      </c>
      <c r="Y69" s="514">
        <v>1.9999999999999996</v>
      </c>
      <c r="Z69" s="508"/>
      <c r="AA69" s="508"/>
      <c r="AB69" s="515"/>
      <c r="AC69" s="515"/>
      <c r="AD69" s="515"/>
      <c r="AE69" s="515"/>
      <c r="AF69" s="508"/>
      <c r="AG69" s="516" t="s">
        <v>18</v>
      </c>
      <c r="AH69" s="516" t="s">
        <v>19</v>
      </c>
      <c r="AI69" s="516">
        <v>2</v>
      </c>
      <c r="AJ69" s="516">
        <v>4</v>
      </c>
      <c r="AK69" s="519">
        <v>0.33329999999999999</v>
      </c>
      <c r="AL69" s="519">
        <v>0.66659999999999997</v>
      </c>
      <c r="AM69" s="523" t="s">
        <v>1114</v>
      </c>
    </row>
    <row r="70" spans="1:42" ht="13" customHeight="1" x14ac:dyDescent="0.15">
      <c r="A70"/>
      <c r="B70" s="533">
        <v>44524</v>
      </c>
      <c r="C70" s="510" t="s">
        <v>13</v>
      </c>
      <c r="D70" s="430" t="s">
        <v>938</v>
      </c>
      <c r="E70" s="511">
        <v>44197</v>
      </c>
      <c r="F70" s="508" t="s">
        <v>4</v>
      </c>
      <c r="G70" s="508" t="s">
        <v>16</v>
      </c>
      <c r="H70" s="361">
        <v>73.854545454545445</v>
      </c>
      <c r="I70" s="513"/>
      <c r="J70" s="508"/>
      <c r="K70" s="508"/>
      <c r="L70" s="508"/>
      <c r="M70" s="508"/>
      <c r="N70" s="508"/>
      <c r="O70" s="514">
        <v>1.9636363636363636</v>
      </c>
      <c r="P70" s="514">
        <v>0</v>
      </c>
      <c r="Q70" s="514">
        <v>0</v>
      </c>
      <c r="R70" s="514">
        <v>0</v>
      </c>
      <c r="S70" s="514">
        <v>0</v>
      </c>
      <c r="T70" s="361"/>
      <c r="U70" s="514">
        <v>1.9636363636363636</v>
      </c>
      <c r="V70" s="514">
        <v>0</v>
      </c>
      <c r="W70" s="514">
        <v>0</v>
      </c>
      <c r="X70" s="514">
        <v>0</v>
      </c>
      <c r="Y70" s="514">
        <v>0</v>
      </c>
      <c r="Z70" s="508"/>
      <c r="AA70" s="508"/>
      <c r="AB70" s="515"/>
      <c r="AC70" s="515"/>
      <c r="AD70" s="515"/>
      <c r="AE70" s="515"/>
      <c r="AF70" s="508"/>
      <c r="AG70" s="516" t="s">
        <v>23</v>
      </c>
      <c r="AH70" s="516"/>
      <c r="AI70" s="516">
        <v>3</v>
      </c>
      <c r="AJ70" s="516">
        <v>3</v>
      </c>
      <c r="AK70" s="517">
        <v>0.5</v>
      </c>
      <c r="AL70" s="517">
        <v>0.5</v>
      </c>
      <c r="AM70" s="523" t="s">
        <v>1139</v>
      </c>
    </row>
    <row r="71" spans="1:42" customFormat="1" ht="13" customHeight="1" x14ac:dyDescent="0.15">
      <c r="B71" s="533">
        <v>44525</v>
      </c>
      <c r="C71" s="510" t="s">
        <v>403</v>
      </c>
      <c r="D71" s="430" t="s">
        <v>938</v>
      </c>
      <c r="E71" s="511">
        <v>44197</v>
      </c>
      <c r="F71" s="430" t="s">
        <v>1028</v>
      </c>
      <c r="G71" s="508" t="s">
        <v>16</v>
      </c>
      <c r="H71" s="361">
        <v>80.999999999999986</v>
      </c>
      <c r="I71" s="470" t="s">
        <v>405</v>
      </c>
      <c r="J71" s="508">
        <v>1645</v>
      </c>
      <c r="K71" s="508">
        <v>3000</v>
      </c>
      <c r="L71" s="508">
        <v>3000</v>
      </c>
      <c r="M71" s="508">
        <v>3000</v>
      </c>
      <c r="N71" s="508"/>
      <c r="O71" s="514">
        <v>2.9818181818181815</v>
      </c>
      <c r="P71" s="514">
        <v>2.5999999999999996</v>
      </c>
      <c r="Q71" s="514">
        <v>0</v>
      </c>
      <c r="R71" s="514">
        <v>0</v>
      </c>
      <c r="S71" s="514">
        <v>2.2272727272727271</v>
      </c>
      <c r="T71" s="361"/>
      <c r="U71" s="514">
        <v>2.9818181818181815</v>
      </c>
      <c r="V71" s="514">
        <v>2.5999999999999996</v>
      </c>
      <c r="W71" s="514">
        <v>0</v>
      </c>
      <c r="X71" s="514">
        <v>0</v>
      </c>
      <c r="Y71" s="514">
        <v>2.2272727272727271</v>
      </c>
      <c r="Z71" s="355"/>
      <c r="AA71" s="355"/>
      <c r="AB71" s="515"/>
      <c r="AC71" s="515"/>
      <c r="AD71" s="515"/>
      <c r="AE71" s="515"/>
      <c r="AF71" s="508"/>
      <c r="AG71" s="472" t="s">
        <v>1008</v>
      </c>
      <c r="AH71" s="516"/>
      <c r="AI71" s="516">
        <v>3</v>
      </c>
      <c r="AJ71" s="516">
        <v>3</v>
      </c>
      <c r="AK71" s="517">
        <v>0.5</v>
      </c>
      <c r="AL71" s="517">
        <v>0.5</v>
      </c>
      <c r="AM71" s="526" t="s">
        <v>1145</v>
      </c>
    </row>
    <row r="72" spans="1:42" ht="13" customHeight="1" x14ac:dyDescent="0.2">
      <c r="A72"/>
      <c r="B72" s="533">
        <v>44526</v>
      </c>
      <c r="C72" s="510" t="s">
        <v>403</v>
      </c>
      <c r="D72" s="508" t="s">
        <v>941</v>
      </c>
      <c r="E72" s="511">
        <v>44378</v>
      </c>
      <c r="F72" s="512" t="s">
        <v>872</v>
      </c>
      <c r="G72" s="508" t="s">
        <v>1172</v>
      </c>
      <c r="H72" s="514">
        <v>93.11818181818181</v>
      </c>
      <c r="I72" s="513" t="s">
        <v>405</v>
      </c>
      <c r="J72" s="535">
        <v>6000</v>
      </c>
      <c r="K72" s="535">
        <v>12000</v>
      </c>
      <c r="L72" s="535">
        <v>84000</v>
      </c>
      <c r="M72" s="535">
        <v>84000</v>
      </c>
      <c r="N72" s="508"/>
      <c r="O72" s="514">
        <v>2.2818181818181813</v>
      </c>
      <c r="P72" s="514">
        <v>2.2545454545454544</v>
      </c>
      <c r="Q72" s="514">
        <v>1.8818181818181816</v>
      </c>
      <c r="R72" s="514">
        <v>0</v>
      </c>
      <c r="S72" s="514">
        <v>1.6909090909090909</v>
      </c>
      <c r="T72" s="534"/>
      <c r="U72" s="514">
        <v>2.0909090909090904</v>
      </c>
      <c r="V72" s="514">
        <v>1.7363636363636361</v>
      </c>
      <c r="W72" s="514">
        <v>1.6181818181818182</v>
      </c>
      <c r="X72" s="514">
        <v>0</v>
      </c>
      <c r="Y72" s="514">
        <v>1.5999999999999999</v>
      </c>
      <c r="Z72" s="534"/>
      <c r="AA72" s="534"/>
      <c r="AB72" s="534"/>
      <c r="AC72" s="534"/>
      <c r="AD72" s="534"/>
      <c r="AE72" s="534"/>
      <c r="AF72" s="534"/>
      <c r="AG72" s="516" t="s">
        <v>406</v>
      </c>
      <c r="AH72" s="516" t="s">
        <v>407</v>
      </c>
      <c r="AI72" s="516">
        <v>2</v>
      </c>
      <c r="AJ72" s="516">
        <v>4</v>
      </c>
      <c r="AK72" s="537">
        <v>0.33329999999999999</v>
      </c>
      <c r="AL72" s="537">
        <v>0.66659999999999997</v>
      </c>
      <c r="AM72" s="512" t="s">
        <v>1193</v>
      </c>
    </row>
    <row r="73" spans="1:42" ht="13" customHeight="1" x14ac:dyDescent="0.15">
      <c r="A73"/>
      <c r="B73" s="533">
        <v>44527</v>
      </c>
      <c r="C73" s="510" t="s">
        <v>13</v>
      </c>
      <c r="D73" s="430" t="s">
        <v>941</v>
      </c>
      <c r="E73" s="511">
        <v>44197</v>
      </c>
      <c r="F73" s="512" t="s">
        <v>20</v>
      </c>
      <c r="G73" s="508" t="s">
        <v>16</v>
      </c>
      <c r="H73" s="361">
        <v>80</v>
      </c>
      <c r="I73" s="513" t="s">
        <v>913</v>
      </c>
      <c r="J73" s="518">
        <v>6000</v>
      </c>
      <c r="K73" s="518">
        <v>6000</v>
      </c>
      <c r="L73" s="518">
        <v>6000</v>
      </c>
      <c r="M73" s="518">
        <v>6000</v>
      </c>
      <c r="N73" s="508"/>
      <c r="O73" s="514">
        <v>2.2999999999999998</v>
      </c>
      <c r="P73" s="514">
        <v>0</v>
      </c>
      <c r="Q73" s="514">
        <v>0</v>
      </c>
      <c r="R73" s="514">
        <v>0</v>
      </c>
      <c r="S73" s="514">
        <v>2.1</v>
      </c>
      <c r="T73" s="361"/>
      <c r="U73" s="514">
        <v>2.0090909090909088</v>
      </c>
      <c r="V73" s="514">
        <v>0</v>
      </c>
      <c r="W73" s="514">
        <v>0</v>
      </c>
      <c r="X73" s="514">
        <v>0</v>
      </c>
      <c r="Y73" s="514">
        <v>1.6272727272727272</v>
      </c>
      <c r="Z73" s="508"/>
      <c r="AA73" s="508"/>
      <c r="AB73" s="515"/>
      <c r="AC73" s="515"/>
      <c r="AD73" s="515"/>
      <c r="AE73" s="515"/>
      <c r="AF73" s="508"/>
      <c r="AG73" s="516" t="s">
        <v>18</v>
      </c>
      <c r="AH73" s="516" t="s">
        <v>19</v>
      </c>
      <c r="AI73" s="516">
        <v>2</v>
      </c>
      <c r="AJ73" s="516">
        <v>4</v>
      </c>
      <c r="AK73" s="519">
        <v>0.33329999999999999</v>
      </c>
      <c r="AL73" s="519">
        <v>0.66659999999999997</v>
      </c>
      <c r="AM73" s="523" t="s">
        <v>1147</v>
      </c>
    </row>
    <row r="74" spans="1:42" ht="13" customHeight="1" x14ac:dyDescent="0.15">
      <c r="A74"/>
      <c r="B74" s="533">
        <v>44528</v>
      </c>
      <c r="C74" s="510" t="s">
        <v>13</v>
      </c>
      <c r="D74" s="430" t="s">
        <v>941</v>
      </c>
      <c r="E74" s="511">
        <v>44197</v>
      </c>
      <c r="F74" s="512" t="s">
        <v>21</v>
      </c>
      <c r="G74" s="508" t="s">
        <v>16</v>
      </c>
      <c r="H74" s="361">
        <v>85</v>
      </c>
      <c r="I74" s="513" t="s">
        <v>913</v>
      </c>
      <c r="J74" s="508">
        <v>6000</v>
      </c>
      <c r="K74" s="508">
        <v>12000</v>
      </c>
      <c r="L74" s="508">
        <v>84000</v>
      </c>
      <c r="M74" s="508">
        <v>84000</v>
      </c>
      <c r="N74" s="508"/>
      <c r="O74" s="514">
        <v>2.1636363636363636</v>
      </c>
      <c r="P74" s="514">
        <v>1.9909090909090907</v>
      </c>
      <c r="Q74" s="514">
        <v>1.6909090909090909</v>
      </c>
      <c r="R74" s="514">
        <v>0</v>
      </c>
      <c r="S74" s="514">
        <v>1.6818181818181817</v>
      </c>
      <c r="T74" s="361"/>
      <c r="U74" s="514">
        <v>1.6545454545454545</v>
      </c>
      <c r="V74" s="514">
        <v>1.6363636363636362</v>
      </c>
      <c r="W74" s="514">
        <v>1.5636363636363635</v>
      </c>
      <c r="X74" s="514">
        <v>0</v>
      </c>
      <c r="Y74" s="514">
        <v>1.4818181818181817</v>
      </c>
      <c r="Z74" s="508"/>
      <c r="AA74" s="508"/>
      <c r="AB74" s="515"/>
      <c r="AC74" s="515"/>
      <c r="AD74" s="515"/>
      <c r="AE74" s="515"/>
      <c r="AF74" s="508"/>
      <c r="AG74" s="516" t="s">
        <v>18</v>
      </c>
      <c r="AH74" s="516" t="s">
        <v>19</v>
      </c>
      <c r="AI74" s="516">
        <v>2</v>
      </c>
      <c r="AJ74" s="516">
        <v>4</v>
      </c>
      <c r="AK74" s="519">
        <v>0.33329999999999999</v>
      </c>
      <c r="AL74" s="519">
        <v>0.66659999999999997</v>
      </c>
      <c r="AM74" s="523" t="s">
        <v>1148</v>
      </c>
    </row>
    <row r="75" spans="1:42" ht="13" customHeight="1" x14ac:dyDescent="0.2">
      <c r="A75"/>
      <c r="B75" s="533">
        <v>44529</v>
      </c>
      <c r="C75" s="510" t="s">
        <v>403</v>
      </c>
      <c r="D75" s="508" t="s">
        <v>941</v>
      </c>
      <c r="E75" s="511">
        <v>44448</v>
      </c>
      <c r="F75" s="512" t="s">
        <v>888</v>
      </c>
      <c r="G75" s="508" t="s">
        <v>1172</v>
      </c>
      <c r="H75" s="514">
        <v>103.69999999999999</v>
      </c>
      <c r="I75" s="513" t="s">
        <v>405</v>
      </c>
      <c r="J75" s="535">
        <v>6000</v>
      </c>
      <c r="K75" s="535">
        <v>12000</v>
      </c>
      <c r="L75" s="535">
        <v>84000</v>
      </c>
      <c r="M75" s="535">
        <v>84000</v>
      </c>
      <c r="N75" s="508"/>
      <c r="O75" s="514">
        <v>2.5818181818181816</v>
      </c>
      <c r="P75" s="514">
        <v>2.3727272727272726</v>
      </c>
      <c r="Q75" s="514">
        <v>2.0909090909090904</v>
      </c>
      <c r="R75" s="514">
        <v>0</v>
      </c>
      <c r="S75" s="514">
        <v>1.8818181818181816</v>
      </c>
      <c r="T75" s="534"/>
      <c r="U75" s="514">
        <v>2.127272727272727</v>
      </c>
      <c r="V75" s="514">
        <v>2.1090909090909089</v>
      </c>
      <c r="W75" s="514">
        <v>2.0181818181818181</v>
      </c>
      <c r="X75" s="514">
        <v>0</v>
      </c>
      <c r="Y75" s="514">
        <v>1.7909090909090908</v>
      </c>
      <c r="Z75" s="534"/>
      <c r="AA75" s="534"/>
      <c r="AB75" s="534"/>
      <c r="AC75" s="534"/>
      <c r="AD75" s="534"/>
      <c r="AE75" s="534"/>
      <c r="AF75" s="534"/>
      <c r="AG75" s="516" t="s">
        <v>406</v>
      </c>
      <c r="AH75" s="516" t="s">
        <v>407</v>
      </c>
      <c r="AI75" s="516">
        <v>2</v>
      </c>
      <c r="AJ75" s="516">
        <v>4</v>
      </c>
      <c r="AK75" s="537">
        <v>0.33329999999999999</v>
      </c>
      <c r="AL75" s="537">
        <v>0.66659999999999997</v>
      </c>
      <c r="AM75" s="508" t="s">
        <v>921</v>
      </c>
      <c r="AN75"/>
    </row>
    <row r="76" spans="1:42" ht="13" customHeight="1" x14ac:dyDescent="0.15">
      <c r="A76"/>
      <c r="B76" s="533">
        <v>44530</v>
      </c>
      <c r="C76" s="510" t="s">
        <v>13</v>
      </c>
      <c r="D76" s="430" t="s">
        <v>941</v>
      </c>
      <c r="E76" s="511">
        <v>44197</v>
      </c>
      <c r="F76" s="512" t="s">
        <v>923</v>
      </c>
      <c r="G76" s="508" t="s">
        <v>16</v>
      </c>
      <c r="H76" s="361">
        <v>82</v>
      </c>
      <c r="I76" s="513" t="s">
        <v>913</v>
      </c>
      <c r="J76" s="508">
        <v>6000</v>
      </c>
      <c r="K76" s="508">
        <v>12000</v>
      </c>
      <c r="L76" s="508">
        <v>84000</v>
      </c>
      <c r="M76" s="508">
        <v>84000</v>
      </c>
      <c r="N76" s="508"/>
      <c r="O76" s="514">
        <v>2</v>
      </c>
      <c r="P76" s="514">
        <v>1.8999999999999997</v>
      </c>
      <c r="Q76" s="514">
        <v>1.7</v>
      </c>
      <c r="R76" s="514">
        <v>0</v>
      </c>
      <c r="S76" s="514">
        <v>1.4999999999999998</v>
      </c>
      <c r="T76" s="361"/>
      <c r="U76" s="514">
        <v>1.7</v>
      </c>
      <c r="V76" s="514">
        <v>1.5999999999999999</v>
      </c>
      <c r="W76" s="514">
        <v>1.4999999999999998</v>
      </c>
      <c r="X76" s="514">
        <v>0</v>
      </c>
      <c r="Y76" s="514">
        <v>1.4</v>
      </c>
      <c r="Z76" s="508"/>
      <c r="AA76" s="508"/>
      <c r="AB76" s="515"/>
      <c r="AC76" s="515"/>
      <c r="AD76" s="515"/>
      <c r="AE76" s="515"/>
      <c r="AF76" s="508"/>
      <c r="AG76" s="516" t="s">
        <v>18</v>
      </c>
      <c r="AH76" s="516" t="s">
        <v>19</v>
      </c>
      <c r="AI76" s="516">
        <v>2</v>
      </c>
      <c r="AJ76" s="516">
        <v>4</v>
      </c>
      <c r="AK76" s="519">
        <v>0.33329999999999999</v>
      </c>
      <c r="AL76" s="519">
        <v>0.66659999999999997</v>
      </c>
      <c r="AM76" s="523" t="s">
        <v>1150</v>
      </c>
    </row>
    <row r="77" spans="1:42" ht="13" customHeight="1" x14ac:dyDescent="0.2">
      <c r="A77"/>
      <c r="B77" s="533">
        <v>44531</v>
      </c>
      <c r="C77" s="510" t="s">
        <v>403</v>
      </c>
      <c r="D77" s="508" t="s">
        <v>941</v>
      </c>
      <c r="E77" s="511">
        <v>44224</v>
      </c>
      <c r="F77" s="508" t="s">
        <v>889</v>
      </c>
      <c r="G77" s="508" t="s">
        <v>1172</v>
      </c>
      <c r="H77" s="514">
        <v>97.899999999999991</v>
      </c>
      <c r="I77" s="513" t="s">
        <v>405</v>
      </c>
      <c r="J77" s="535">
        <v>6000</v>
      </c>
      <c r="K77" s="535">
        <v>12000</v>
      </c>
      <c r="L77" s="535">
        <v>84000</v>
      </c>
      <c r="M77" s="535">
        <v>84000</v>
      </c>
      <c r="N77" s="508"/>
      <c r="O77" s="514">
        <v>2</v>
      </c>
      <c r="P77" s="514">
        <v>1.7999999999999998</v>
      </c>
      <c r="Q77" s="514">
        <v>1.7</v>
      </c>
      <c r="R77" s="514">
        <v>0</v>
      </c>
      <c r="S77" s="514">
        <v>1.5999999999999999</v>
      </c>
      <c r="T77" s="534"/>
      <c r="U77" s="514">
        <v>1.4999999999999998</v>
      </c>
      <c r="V77" s="514">
        <v>1.4999999999999998</v>
      </c>
      <c r="W77" s="514">
        <v>1.4999999999999998</v>
      </c>
      <c r="X77" s="514">
        <v>0</v>
      </c>
      <c r="Y77" s="514">
        <v>1.4</v>
      </c>
      <c r="Z77" s="534"/>
      <c r="AA77" s="534"/>
      <c r="AB77" s="534"/>
      <c r="AC77" s="534"/>
      <c r="AD77" s="534"/>
      <c r="AE77" s="534"/>
      <c r="AF77" s="534"/>
      <c r="AG77" s="516" t="s">
        <v>406</v>
      </c>
      <c r="AH77" s="516" t="s">
        <v>407</v>
      </c>
      <c r="AI77" s="516">
        <v>2</v>
      </c>
      <c r="AJ77" s="516">
        <v>4</v>
      </c>
      <c r="AK77" s="537">
        <v>0.33329999999999999</v>
      </c>
      <c r="AL77" s="537">
        <v>0.66659999999999997</v>
      </c>
      <c r="AM77" s="254" t="s">
        <v>1194</v>
      </c>
      <c r="AN77"/>
      <c r="AO77"/>
      <c r="AP77"/>
    </row>
    <row r="78" spans="1:42" ht="13" customHeight="1" x14ac:dyDescent="0.2">
      <c r="A78"/>
      <c r="B78" s="533">
        <v>44532</v>
      </c>
      <c r="C78" s="510" t="s">
        <v>403</v>
      </c>
      <c r="D78" s="508" t="s">
        <v>941</v>
      </c>
      <c r="E78" s="511">
        <v>44228</v>
      </c>
      <c r="F78" s="512" t="s">
        <v>890</v>
      </c>
      <c r="G78" s="508" t="s">
        <v>1172</v>
      </c>
      <c r="H78" s="514">
        <v>80.999999999999986</v>
      </c>
      <c r="I78" s="513"/>
      <c r="J78" s="518"/>
      <c r="K78" s="518"/>
      <c r="L78" s="518"/>
      <c r="M78" s="508"/>
      <c r="N78" s="508"/>
      <c r="O78" s="514">
        <v>2</v>
      </c>
      <c r="P78" s="514">
        <v>0</v>
      </c>
      <c r="Q78" s="514">
        <v>0</v>
      </c>
      <c r="R78" s="514">
        <v>0</v>
      </c>
      <c r="S78" s="514">
        <v>0</v>
      </c>
      <c r="T78" s="534"/>
      <c r="U78" s="514">
        <v>2</v>
      </c>
      <c r="V78" s="514">
        <v>0</v>
      </c>
      <c r="W78" s="514">
        <v>0</v>
      </c>
      <c r="X78" s="514">
        <v>0</v>
      </c>
      <c r="Y78" s="514">
        <v>0</v>
      </c>
      <c r="Z78" s="534"/>
      <c r="AA78" s="534"/>
      <c r="AB78" s="534"/>
      <c r="AC78" s="534"/>
      <c r="AD78" s="534"/>
      <c r="AE78" s="534"/>
      <c r="AF78" s="534"/>
      <c r="AG78" s="516" t="s">
        <v>1008</v>
      </c>
      <c r="AH78" s="516"/>
      <c r="AI78" s="516">
        <v>3</v>
      </c>
      <c r="AJ78" s="516">
        <v>3</v>
      </c>
      <c r="AK78" s="536">
        <v>0.5</v>
      </c>
      <c r="AL78" s="536">
        <v>0.5</v>
      </c>
      <c r="AM78" s="508" t="s">
        <v>921</v>
      </c>
      <c r="AN78"/>
      <c r="AO78"/>
      <c r="AP78"/>
    </row>
    <row r="79" spans="1:42" ht="13" customHeight="1" x14ac:dyDescent="0.15">
      <c r="A79"/>
      <c r="B79" s="533">
        <v>44533</v>
      </c>
      <c r="C79" s="510" t="s">
        <v>13</v>
      </c>
      <c r="D79" s="430" t="s">
        <v>941</v>
      </c>
      <c r="E79" s="511">
        <v>44197</v>
      </c>
      <c r="F79" s="512" t="s">
        <v>925</v>
      </c>
      <c r="G79" s="508" t="s">
        <v>16</v>
      </c>
      <c r="H79" s="361">
        <v>82.5</v>
      </c>
      <c r="I79" s="513" t="s">
        <v>913</v>
      </c>
      <c r="J79" s="518">
        <v>6000</v>
      </c>
      <c r="K79" s="518">
        <v>12000</v>
      </c>
      <c r="L79" s="518">
        <v>84000</v>
      </c>
      <c r="M79" s="518">
        <v>84000</v>
      </c>
      <c r="N79" s="508"/>
      <c r="O79" s="514">
        <v>2.1545454545454543</v>
      </c>
      <c r="P79" s="514">
        <v>2</v>
      </c>
      <c r="Q79" s="514">
        <v>1.7999999999999998</v>
      </c>
      <c r="R79" s="514">
        <v>0</v>
      </c>
      <c r="S79" s="514">
        <v>1.7</v>
      </c>
      <c r="T79" s="361"/>
      <c r="U79" s="514">
        <v>2</v>
      </c>
      <c r="V79" s="514">
        <v>1.9545454545454544</v>
      </c>
      <c r="W79" s="514">
        <v>1.7545454545454544</v>
      </c>
      <c r="X79" s="514">
        <v>0</v>
      </c>
      <c r="Y79" s="514">
        <v>1.6545454545454545</v>
      </c>
      <c r="Z79" s="508"/>
      <c r="AA79" s="508"/>
      <c r="AB79" s="515"/>
      <c r="AC79" s="515"/>
      <c r="AD79" s="515"/>
      <c r="AE79" s="515"/>
      <c r="AF79" s="508"/>
      <c r="AG79" s="516" t="s">
        <v>18</v>
      </c>
      <c r="AH79" s="516" t="s">
        <v>19</v>
      </c>
      <c r="AI79" s="516">
        <v>2</v>
      </c>
      <c r="AJ79" s="516">
        <v>4</v>
      </c>
      <c r="AK79" s="519">
        <v>0.33329999999999999</v>
      </c>
      <c r="AL79" s="519">
        <v>0.66659999999999997</v>
      </c>
      <c r="AM79" s="523" t="s">
        <v>1152</v>
      </c>
    </row>
    <row r="80" spans="1:42" ht="13" customHeight="1" x14ac:dyDescent="0.2">
      <c r="A80"/>
      <c r="B80" s="533">
        <v>44534</v>
      </c>
      <c r="C80" s="510" t="s">
        <v>403</v>
      </c>
      <c r="D80" s="508" t="s">
        <v>941</v>
      </c>
      <c r="E80" s="539">
        <v>44440</v>
      </c>
      <c r="F80" s="512" t="s">
        <v>404</v>
      </c>
      <c r="G80" s="508" t="s">
        <v>1172</v>
      </c>
      <c r="H80" s="514">
        <v>82.72727272727272</v>
      </c>
      <c r="I80" s="513" t="s">
        <v>405</v>
      </c>
      <c r="J80" s="535">
        <v>6000</v>
      </c>
      <c r="K80" s="535">
        <v>12000</v>
      </c>
      <c r="L80" s="535">
        <v>84000</v>
      </c>
      <c r="M80" s="535">
        <v>84000</v>
      </c>
      <c r="N80" s="508"/>
      <c r="O80" s="514">
        <v>2.6545454545454543</v>
      </c>
      <c r="P80" s="514">
        <v>2.6090909090909089</v>
      </c>
      <c r="Q80" s="514">
        <v>2.0727272727272723</v>
      </c>
      <c r="R80" s="514">
        <v>0</v>
      </c>
      <c r="S80" s="514">
        <v>2.0636363636363635</v>
      </c>
      <c r="T80" s="534"/>
      <c r="U80" s="514">
        <v>2.1636363636363636</v>
      </c>
      <c r="V80" s="514">
        <v>2.1181818181818182</v>
      </c>
      <c r="W80" s="514">
        <v>2</v>
      </c>
      <c r="X80" s="514">
        <v>0</v>
      </c>
      <c r="Y80" s="514">
        <v>1.8636363636363633</v>
      </c>
      <c r="Z80" s="534"/>
      <c r="AA80" s="534"/>
      <c r="AB80" s="534"/>
      <c r="AC80" s="534"/>
      <c r="AD80" s="534"/>
      <c r="AE80" s="534"/>
      <c r="AF80" s="534"/>
      <c r="AG80" s="516" t="s">
        <v>406</v>
      </c>
      <c r="AH80" s="516" t="s">
        <v>407</v>
      </c>
      <c r="AI80" s="516">
        <v>2</v>
      </c>
      <c r="AJ80" s="516">
        <v>4</v>
      </c>
      <c r="AK80" s="537">
        <v>0.33329999999999999</v>
      </c>
      <c r="AL80" s="537">
        <v>0.66659999999999997</v>
      </c>
      <c r="AM80" s="512" t="s">
        <v>1195</v>
      </c>
      <c r="AN80"/>
    </row>
    <row r="81" spans="1:40" ht="13" customHeight="1" x14ac:dyDescent="0.2">
      <c r="A81"/>
      <c r="B81" s="533">
        <v>44535</v>
      </c>
      <c r="C81" s="510" t="s">
        <v>403</v>
      </c>
      <c r="D81" s="508" t="s">
        <v>941</v>
      </c>
      <c r="E81" s="539">
        <v>44278</v>
      </c>
      <c r="F81" s="508" t="s">
        <v>78</v>
      </c>
      <c r="G81" s="508" t="s">
        <v>1172</v>
      </c>
      <c r="H81" s="514">
        <v>85.272727272727266</v>
      </c>
      <c r="I81" s="435" t="s">
        <v>405</v>
      </c>
      <c r="J81" s="535">
        <v>6000</v>
      </c>
      <c r="K81" s="535">
        <v>12000</v>
      </c>
      <c r="L81" s="535">
        <v>84000</v>
      </c>
      <c r="M81" s="535">
        <v>84000</v>
      </c>
      <c r="N81" s="355"/>
      <c r="O81" s="514">
        <v>2.6090909090909089</v>
      </c>
      <c r="P81" s="514">
        <v>2.5090909090909088</v>
      </c>
      <c r="Q81" s="514">
        <v>2.0818181818181816</v>
      </c>
      <c r="R81" s="514">
        <v>0</v>
      </c>
      <c r="S81" s="514">
        <v>1.9363636363636361</v>
      </c>
      <c r="T81" s="529"/>
      <c r="U81" s="514">
        <v>2.4545454545454546</v>
      </c>
      <c r="V81" s="514">
        <v>1.9818181818181817</v>
      </c>
      <c r="W81" s="514">
        <v>1.9545454545454544</v>
      </c>
      <c r="X81" s="514">
        <v>0</v>
      </c>
      <c r="Y81" s="514">
        <v>1.8181818181818181</v>
      </c>
      <c r="Z81" s="529"/>
      <c r="AA81" s="529"/>
      <c r="AB81" s="529"/>
      <c r="AC81" s="529"/>
      <c r="AD81" s="529"/>
      <c r="AE81" s="529"/>
      <c r="AF81" s="529"/>
      <c r="AG81" s="356" t="s">
        <v>406</v>
      </c>
      <c r="AH81" s="356" t="s">
        <v>407</v>
      </c>
      <c r="AI81" s="516">
        <v>2</v>
      </c>
      <c r="AJ81" s="516">
        <v>4</v>
      </c>
      <c r="AK81" s="537">
        <v>0.33329999999999999</v>
      </c>
      <c r="AL81" s="537">
        <v>0.66659999999999997</v>
      </c>
      <c r="AM81" s="540" t="s">
        <v>1196</v>
      </c>
      <c r="AN81"/>
    </row>
    <row r="82" spans="1:40" ht="13" customHeight="1" x14ac:dyDescent="0.15">
      <c r="A82"/>
      <c r="B82" s="533">
        <v>44536</v>
      </c>
      <c r="C82" s="510" t="s">
        <v>403</v>
      </c>
      <c r="D82" s="430" t="s">
        <v>941</v>
      </c>
      <c r="E82" s="511">
        <v>44197</v>
      </c>
      <c r="F82" s="512" t="s">
        <v>2</v>
      </c>
      <c r="G82" s="508" t="s">
        <v>16</v>
      </c>
      <c r="H82" s="361">
        <v>109</v>
      </c>
      <c r="I82" s="513" t="s">
        <v>405</v>
      </c>
      <c r="J82" s="508">
        <v>6000</v>
      </c>
      <c r="K82" s="508">
        <v>6000</v>
      </c>
      <c r="L82" s="508">
        <v>6000</v>
      </c>
      <c r="M82" s="508">
        <v>6000</v>
      </c>
      <c r="N82" s="508"/>
      <c r="O82" s="514">
        <v>2.1</v>
      </c>
      <c r="P82" s="514">
        <v>0</v>
      </c>
      <c r="Q82" s="514">
        <v>0</v>
      </c>
      <c r="R82" s="514">
        <v>0</v>
      </c>
      <c r="S82" s="514">
        <v>1.8999999999999997</v>
      </c>
      <c r="T82" s="361"/>
      <c r="U82" s="514">
        <v>2.1</v>
      </c>
      <c r="V82" s="514">
        <v>0</v>
      </c>
      <c r="W82" s="514">
        <v>0</v>
      </c>
      <c r="X82" s="514">
        <v>0</v>
      </c>
      <c r="Y82" s="514">
        <v>1.5999999999999999</v>
      </c>
      <c r="Z82" s="508"/>
      <c r="AA82" s="508"/>
      <c r="AB82" s="515"/>
      <c r="AC82" s="515"/>
      <c r="AD82" s="515"/>
      <c r="AE82" s="515"/>
      <c r="AF82" s="508"/>
      <c r="AG82" s="516" t="s">
        <v>18</v>
      </c>
      <c r="AH82" s="516" t="s">
        <v>19</v>
      </c>
      <c r="AI82" s="516">
        <v>2</v>
      </c>
      <c r="AJ82" s="516">
        <v>4</v>
      </c>
      <c r="AK82" s="519">
        <v>0.33329999999999999</v>
      </c>
      <c r="AL82" s="519">
        <v>0.66659999999999997</v>
      </c>
      <c r="AM82" s="523" t="s">
        <v>1114</v>
      </c>
    </row>
    <row r="83" spans="1:40" ht="13" customHeight="1" x14ac:dyDescent="0.15">
      <c r="A83"/>
      <c r="B83" s="533">
        <v>44537</v>
      </c>
      <c r="C83" s="510" t="s">
        <v>13</v>
      </c>
      <c r="D83" s="430" t="s">
        <v>941</v>
      </c>
      <c r="E83" s="511">
        <v>44197</v>
      </c>
      <c r="F83" s="508" t="s">
        <v>4</v>
      </c>
      <c r="G83" s="508" t="s">
        <v>16</v>
      </c>
      <c r="H83" s="361">
        <v>82.109090909090895</v>
      </c>
      <c r="I83" s="513"/>
      <c r="J83" s="508"/>
      <c r="K83" s="508"/>
      <c r="L83" s="508"/>
      <c r="M83" s="508"/>
      <c r="N83" s="508"/>
      <c r="O83" s="514">
        <v>1.7727272727272725</v>
      </c>
      <c r="P83" s="514">
        <v>0</v>
      </c>
      <c r="Q83" s="514">
        <v>0</v>
      </c>
      <c r="R83" s="514">
        <v>0</v>
      </c>
      <c r="S83" s="514">
        <v>0</v>
      </c>
      <c r="T83" s="361"/>
      <c r="U83" s="514">
        <v>1.5909090909090908</v>
      </c>
      <c r="V83" s="514">
        <v>0</v>
      </c>
      <c r="W83" s="514">
        <v>0</v>
      </c>
      <c r="X83" s="514">
        <v>0</v>
      </c>
      <c r="Y83" s="514">
        <v>0</v>
      </c>
      <c r="Z83" s="508"/>
      <c r="AA83" s="508"/>
      <c r="AB83" s="515"/>
      <c r="AC83" s="515"/>
      <c r="AD83" s="515"/>
      <c r="AE83" s="515"/>
      <c r="AF83" s="508"/>
      <c r="AG83" s="516" t="s">
        <v>18</v>
      </c>
      <c r="AH83" s="516" t="s">
        <v>19</v>
      </c>
      <c r="AI83" s="516">
        <v>2</v>
      </c>
      <c r="AJ83" s="516">
        <v>4</v>
      </c>
      <c r="AK83" s="519">
        <v>0.33329999999999999</v>
      </c>
      <c r="AL83" s="519">
        <v>0.66659999999999997</v>
      </c>
      <c r="AM83" s="523" t="s">
        <v>1154</v>
      </c>
    </row>
    <row r="84" spans="1:40" ht="13" customHeight="1" x14ac:dyDescent="0.15">
      <c r="A84"/>
      <c r="B84" s="533">
        <v>44538</v>
      </c>
      <c r="C84" s="510" t="s">
        <v>403</v>
      </c>
      <c r="D84" s="430" t="s">
        <v>941</v>
      </c>
      <c r="E84" s="511">
        <v>44197</v>
      </c>
      <c r="F84" s="430" t="s">
        <v>1028</v>
      </c>
      <c r="G84" s="508" t="s">
        <v>16</v>
      </c>
      <c r="H84" s="361">
        <v>94.999999999999986</v>
      </c>
      <c r="I84" s="470" t="s">
        <v>405</v>
      </c>
      <c r="J84" s="508">
        <v>6000</v>
      </c>
      <c r="K84" s="508">
        <v>12000</v>
      </c>
      <c r="L84" s="508">
        <v>12000</v>
      </c>
      <c r="M84" s="508">
        <v>12000</v>
      </c>
      <c r="N84" s="508"/>
      <c r="O84" s="514">
        <v>2.1636363636363636</v>
      </c>
      <c r="P84" s="514">
        <v>2.0727272727272723</v>
      </c>
      <c r="Q84" s="514">
        <v>0</v>
      </c>
      <c r="R84" s="514">
        <v>0</v>
      </c>
      <c r="S84" s="514">
        <v>1.7090909090909088</v>
      </c>
      <c r="T84" s="361"/>
      <c r="U84" s="514">
        <v>2.1636363636363636</v>
      </c>
      <c r="V84" s="514">
        <v>2.0727272727272723</v>
      </c>
      <c r="W84" s="514">
        <v>0</v>
      </c>
      <c r="X84" s="514">
        <v>0</v>
      </c>
      <c r="Y84" s="514">
        <v>1.7090909090909088</v>
      </c>
      <c r="Z84" s="355"/>
      <c r="AA84" s="355"/>
      <c r="AB84" s="515"/>
      <c r="AC84" s="515"/>
      <c r="AD84" s="515"/>
      <c r="AE84" s="515"/>
      <c r="AF84" s="508"/>
      <c r="AG84" s="472" t="s">
        <v>1008</v>
      </c>
      <c r="AH84" s="472"/>
      <c r="AI84" s="516">
        <v>3</v>
      </c>
      <c r="AJ84" s="516">
        <v>3</v>
      </c>
      <c r="AK84" s="517">
        <v>0.5</v>
      </c>
      <c r="AL84" s="517">
        <v>0.5</v>
      </c>
      <c r="AM84" s="523" t="s">
        <v>1155</v>
      </c>
    </row>
    <row r="85" spans="1:40" ht="13" customHeight="1" x14ac:dyDescent="0.2">
      <c r="A85"/>
      <c r="B85" s="533">
        <v>44539</v>
      </c>
      <c r="C85" s="510" t="s">
        <v>403</v>
      </c>
      <c r="D85" s="508" t="s">
        <v>943</v>
      </c>
      <c r="E85" s="511">
        <v>44378</v>
      </c>
      <c r="F85" s="512" t="s">
        <v>872</v>
      </c>
      <c r="G85" s="508" t="s">
        <v>1172</v>
      </c>
      <c r="H85" s="514">
        <v>92.999999999999986</v>
      </c>
      <c r="I85" s="513" t="s">
        <v>405</v>
      </c>
      <c r="J85" s="535">
        <v>6000</v>
      </c>
      <c r="K85" s="535">
        <v>12000</v>
      </c>
      <c r="L85" s="535">
        <v>84000</v>
      </c>
      <c r="M85" s="535">
        <v>84000</v>
      </c>
      <c r="N85" s="508"/>
      <c r="O85" s="514">
        <v>2.5999999999999996</v>
      </c>
      <c r="P85" s="514">
        <v>2.5090909090909088</v>
      </c>
      <c r="Q85" s="514">
        <v>1.718181818181818</v>
      </c>
      <c r="R85" s="514">
        <v>0</v>
      </c>
      <c r="S85" s="514">
        <v>1.6545454545454545</v>
      </c>
      <c r="T85" s="534"/>
      <c r="U85" s="514">
        <v>2.2272727272727271</v>
      </c>
      <c r="V85" s="514">
        <v>1.918181818181818</v>
      </c>
      <c r="W85" s="514">
        <v>1.6909090909090909</v>
      </c>
      <c r="X85" s="514">
        <v>0</v>
      </c>
      <c r="Y85" s="514">
        <v>1.5272727272727271</v>
      </c>
      <c r="Z85" s="534"/>
      <c r="AA85" s="534"/>
      <c r="AB85" s="534"/>
      <c r="AC85" s="534"/>
      <c r="AD85" s="534"/>
      <c r="AE85" s="534"/>
      <c r="AF85" s="534"/>
      <c r="AG85" s="516" t="s">
        <v>406</v>
      </c>
      <c r="AH85" s="516" t="s">
        <v>407</v>
      </c>
      <c r="AI85" s="516">
        <v>2</v>
      </c>
      <c r="AJ85" s="516">
        <v>4</v>
      </c>
      <c r="AK85" s="537">
        <v>0.33329999999999999</v>
      </c>
      <c r="AL85" s="537">
        <v>0.66659999999999997</v>
      </c>
      <c r="AM85" s="538" t="s">
        <v>1197</v>
      </c>
    </row>
    <row r="86" spans="1:40" ht="13" customHeight="1" x14ac:dyDescent="0.15">
      <c r="A86"/>
      <c r="B86" s="533">
        <v>44540</v>
      </c>
      <c r="C86" s="510" t="s">
        <v>13</v>
      </c>
      <c r="D86" s="430" t="s">
        <v>943</v>
      </c>
      <c r="E86" s="511">
        <v>44197</v>
      </c>
      <c r="F86" s="512" t="s">
        <v>20</v>
      </c>
      <c r="G86" s="508" t="s">
        <v>16</v>
      </c>
      <c r="H86" s="361">
        <v>72.999999999999986</v>
      </c>
      <c r="I86" s="513" t="s">
        <v>913</v>
      </c>
      <c r="J86" s="518">
        <v>6000</v>
      </c>
      <c r="K86" s="518">
        <v>6000</v>
      </c>
      <c r="L86" s="518">
        <v>6000</v>
      </c>
      <c r="M86" s="518">
        <v>6000</v>
      </c>
      <c r="N86" s="508"/>
      <c r="O86" s="514">
        <v>2.5818181818181816</v>
      </c>
      <c r="P86" s="514">
        <v>0</v>
      </c>
      <c r="Q86" s="514">
        <v>0</v>
      </c>
      <c r="R86" s="514">
        <v>0</v>
      </c>
      <c r="S86" s="514">
        <v>2</v>
      </c>
      <c r="T86" s="361"/>
      <c r="U86" s="514">
        <v>2.3909090909090907</v>
      </c>
      <c r="V86" s="514">
        <v>0</v>
      </c>
      <c r="W86" s="514">
        <v>0</v>
      </c>
      <c r="X86" s="514">
        <v>0</v>
      </c>
      <c r="Y86" s="514">
        <v>1.9090909090909089</v>
      </c>
      <c r="Z86" s="508"/>
      <c r="AA86" s="508"/>
      <c r="AB86" s="515"/>
      <c r="AC86" s="515"/>
      <c r="AD86" s="515"/>
      <c r="AE86" s="515"/>
      <c r="AF86" s="508"/>
      <c r="AG86" s="516" t="s">
        <v>18</v>
      </c>
      <c r="AH86" s="516" t="s">
        <v>19</v>
      </c>
      <c r="AI86" s="516">
        <v>2</v>
      </c>
      <c r="AJ86" s="516">
        <v>4</v>
      </c>
      <c r="AK86" s="519">
        <v>0.33329999999999999</v>
      </c>
      <c r="AL86" s="519">
        <v>0.66659999999999997</v>
      </c>
      <c r="AM86" s="523" t="s">
        <v>1157</v>
      </c>
    </row>
    <row r="87" spans="1:40" ht="13" customHeight="1" x14ac:dyDescent="0.15">
      <c r="A87"/>
      <c r="B87" s="533">
        <v>44541</v>
      </c>
      <c r="C87" s="510" t="s">
        <v>13</v>
      </c>
      <c r="D87" s="430" t="s">
        <v>943</v>
      </c>
      <c r="E87" s="511">
        <v>44197</v>
      </c>
      <c r="F87" s="512" t="s">
        <v>21</v>
      </c>
      <c r="G87" s="508" t="s">
        <v>16</v>
      </c>
      <c r="H87" s="361">
        <v>85</v>
      </c>
      <c r="I87" s="513" t="s">
        <v>913</v>
      </c>
      <c r="J87" s="508">
        <v>6000</v>
      </c>
      <c r="K87" s="508">
        <v>12000</v>
      </c>
      <c r="L87" s="508">
        <v>84000</v>
      </c>
      <c r="M87" s="508">
        <v>84000</v>
      </c>
      <c r="N87" s="508"/>
      <c r="O87" s="514">
        <v>2.627272727272727</v>
      </c>
      <c r="P87" s="514">
        <v>2.1999999999999997</v>
      </c>
      <c r="Q87" s="514">
        <v>1.6636363636363636</v>
      </c>
      <c r="R87" s="514">
        <v>0</v>
      </c>
      <c r="S87" s="514">
        <v>1.6545454545454545</v>
      </c>
      <c r="T87" s="361"/>
      <c r="U87" s="514">
        <v>1.8272727272727269</v>
      </c>
      <c r="V87" s="514">
        <v>1.7636363636363634</v>
      </c>
      <c r="W87" s="514">
        <v>1.5727272727272725</v>
      </c>
      <c r="X87" s="514">
        <v>0</v>
      </c>
      <c r="Y87" s="514">
        <v>1.4999999999999998</v>
      </c>
      <c r="Z87" s="508"/>
      <c r="AA87" s="508"/>
      <c r="AB87" s="515"/>
      <c r="AC87" s="515"/>
      <c r="AD87" s="515"/>
      <c r="AE87" s="515"/>
      <c r="AF87" s="508"/>
      <c r="AG87" s="516" t="s">
        <v>18</v>
      </c>
      <c r="AH87" s="516" t="s">
        <v>19</v>
      </c>
      <c r="AI87" s="516">
        <v>2</v>
      </c>
      <c r="AJ87" s="516">
        <v>4</v>
      </c>
      <c r="AK87" s="519">
        <v>0.33329999999999999</v>
      </c>
      <c r="AL87" s="519">
        <v>0.66659999999999997</v>
      </c>
      <c r="AM87" s="523" t="s">
        <v>1158</v>
      </c>
    </row>
    <row r="88" spans="1:40" ht="13" customHeight="1" x14ac:dyDescent="0.15">
      <c r="A88"/>
      <c r="B88" s="533">
        <v>44542</v>
      </c>
      <c r="C88" s="469" t="s">
        <v>13</v>
      </c>
      <c r="D88" s="430" t="s">
        <v>943</v>
      </c>
      <c r="E88" s="351">
        <v>44046</v>
      </c>
      <c r="F88" s="449" t="s">
        <v>1017</v>
      </c>
      <c r="G88" s="430" t="s">
        <v>16</v>
      </c>
      <c r="H88" s="361">
        <v>80.899999999999991</v>
      </c>
      <c r="I88" s="470" t="s">
        <v>913</v>
      </c>
      <c r="J88" s="471">
        <v>6000</v>
      </c>
      <c r="K88" s="471">
        <v>12000</v>
      </c>
      <c r="L88" s="471">
        <v>84000</v>
      </c>
      <c r="M88" s="471">
        <v>84000</v>
      </c>
      <c r="N88" s="430"/>
      <c r="O88" s="361">
        <v>2.4090909090909087</v>
      </c>
      <c r="P88" s="361">
        <v>2.0818181818181816</v>
      </c>
      <c r="Q88" s="361">
        <v>1.6909090909090909</v>
      </c>
      <c r="R88" s="361">
        <v>0</v>
      </c>
      <c r="S88" s="361">
        <v>1.6818181818181817</v>
      </c>
      <c r="T88" s="361"/>
      <c r="U88" s="361">
        <v>1.8727272727272726</v>
      </c>
      <c r="V88" s="361">
        <v>1.8181818181818181</v>
      </c>
      <c r="W88" s="361">
        <v>1.6909090909090909</v>
      </c>
      <c r="X88" s="361">
        <v>0</v>
      </c>
      <c r="Y88" s="361">
        <v>1.6363636363636362</v>
      </c>
      <c r="Z88" s="430"/>
      <c r="AA88" s="430"/>
      <c r="AB88" s="430"/>
      <c r="AC88" s="430"/>
      <c r="AD88" s="430"/>
      <c r="AE88" s="430"/>
      <c r="AF88" s="430"/>
      <c r="AG88" s="472" t="s">
        <v>18</v>
      </c>
      <c r="AH88" s="472" t="s">
        <v>19</v>
      </c>
      <c r="AI88" s="472">
        <v>2</v>
      </c>
      <c r="AJ88" s="472">
        <v>4</v>
      </c>
      <c r="AK88" s="476">
        <v>0.33329999999999999</v>
      </c>
      <c r="AL88" s="476">
        <v>0.66659999999999997</v>
      </c>
      <c r="AM88" s="432" t="s">
        <v>1085</v>
      </c>
    </row>
    <row r="89" spans="1:40" ht="13" customHeight="1" x14ac:dyDescent="0.2">
      <c r="A89"/>
      <c r="B89" s="533">
        <v>44543</v>
      </c>
      <c r="C89" s="510" t="s">
        <v>403</v>
      </c>
      <c r="D89" s="508" t="s">
        <v>943</v>
      </c>
      <c r="E89" s="511">
        <v>44448</v>
      </c>
      <c r="F89" s="512" t="s">
        <v>888</v>
      </c>
      <c r="G89" s="508" t="s">
        <v>1172</v>
      </c>
      <c r="H89" s="514">
        <v>103.69999999999999</v>
      </c>
      <c r="I89" s="513" t="s">
        <v>405</v>
      </c>
      <c r="J89" s="535">
        <v>6000</v>
      </c>
      <c r="K89" s="535">
        <v>12000</v>
      </c>
      <c r="L89" s="535">
        <v>84000</v>
      </c>
      <c r="M89" s="535">
        <v>84000</v>
      </c>
      <c r="N89" s="508"/>
      <c r="O89" s="514">
        <v>2.9636363636363634</v>
      </c>
      <c r="P89" s="514">
        <v>2.5</v>
      </c>
      <c r="Q89" s="514">
        <v>2</v>
      </c>
      <c r="R89" s="514">
        <v>0</v>
      </c>
      <c r="S89" s="514">
        <v>1.8727272727272726</v>
      </c>
      <c r="T89" s="534"/>
      <c r="U89" s="514">
        <v>2.2999999999999998</v>
      </c>
      <c r="V89" s="514">
        <v>2.1818181818181817</v>
      </c>
      <c r="W89" s="514">
        <v>1.8999999999999997</v>
      </c>
      <c r="X89" s="514">
        <v>0</v>
      </c>
      <c r="Y89" s="514">
        <v>1.8272727272727269</v>
      </c>
      <c r="Z89" s="534"/>
      <c r="AA89" s="534"/>
      <c r="AB89" s="534"/>
      <c r="AC89" s="534"/>
      <c r="AD89" s="534"/>
      <c r="AE89" s="534"/>
      <c r="AF89" s="534"/>
      <c r="AG89" s="516" t="s">
        <v>406</v>
      </c>
      <c r="AH89" s="516" t="s">
        <v>407</v>
      </c>
      <c r="AI89" s="516">
        <v>2</v>
      </c>
      <c r="AJ89" s="516">
        <v>4</v>
      </c>
      <c r="AK89" s="537">
        <v>0.33329999999999999</v>
      </c>
      <c r="AL89" s="537">
        <v>0.66659999999999997</v>
      </c>
      <c r="AM89" s="525" t="s">
        <v>921</v>
      </c>
    </row>
    <row r="90" spans="1:40" ht="13" customHeight="1" x14ac:dyDescent="0.15">
      <c r="A90"/>
      <c r="B90" s="533">
        <v>44544</v>
      </c>
      <c r="C90" s="510" t="s">
        <v>13</v>
      </c>
      <c r="D90" s="430" t="s">
        <v>943</v>
      </c>
      <c r="E90" s="511">
        <v>44197</v>
      </c>
      <c r="F90" s="512" t="s">
        <v>923</v>
      </c>
      <c r="G90" s="508" t="s">
        <v>16</v>
      </c>
      <c r="H90" s="361">
        <v>82</v>
      </c>
      <c r="I90" s="513" t="s">
        <v>913</v>
      </c>
      <c r="J90" s="508">
        <v>6000</v>
      </c>
      <c r="K90" s="508">
        <v>12000</v>
      </c>
      <c r="L90" s="508">
        <v>84000</v>
      </c>
      <c r="M90" s="508">
        <v>84000</v>
      </c>
      <c r="N90" s="508"/>
      <c r="O90" s="514">
        <v>2.2545454545454544</v>
      </c>
      <c r="P90" s="514">
        <v>2</v>
      </c>
      <c r="Q90" s="514">
        <v>1.5818181818181818</v>
      </c>
      <c r="R90" s="514">
        <v>0</v>
      </c>
      <c r="S90" s="514">
        <v>1.4</v>
      </c>
      <c r="T90" s="361"/>
      <c r="U90" s="514">
        <v>1.7272727272727271</v>
      </c>
      <c r="V90" s="514">
        <v>1.6272727272727272</v>
      </c>
      <c r="W90" s="514">
        <v>1.5272727272727271</v>
      </c>
      <c r="X90" s="514">
        <v>0</v>
      </c>
      <c r="Y90" s="514">
        <v>1.3545454545454545</v>
      </c>
      <c r="Z90" s="508"/>
      <c r="AA90" s="508"/>
      <c r="AB90" s="515"/>
      <c r="AC90" s="515"/>
      <c r="AD90" s="515"/>
      <c r="AE90" s="515"/>
      <c r="AF90" s="508"/>
      <c r="AG90" s="516" t="s">
        <v>18</v>
      </c>
      <c r="AH90" s="516" t="s">
        <v>19</v>
      </c>
      <c r="AI90" s="516">
        <v>2</v>
      </c>
      <c r="AJ90" s="516">
        <v>4</v>
      </c>
      <c r="AK90" s="519">
        <v>0.33329999999999999</v>
      </c>
      <c r="AL90" s="519">
        <v>0.66659999999999997</v>
      </c>
      <c r="AM90" s="523" t="s">
        <v>1160</v>
      </c>
    </row>
    <row r="91" spans="1:40" ht="13" customHeight="1" x14ac:dyDescent="0.2">
      <c r="A91"/>
      <c r="B91" s="533">
        <v>44545</v>
      </c>
      <c r="C91" s="510" t="s">
        <v>403</v>
      </c>
      <c r="D91" s="508" t="s">
        <v>943</v>
      </c>
      <c r="E91" s="511">
        <v>44224</v>
      </c>
      <c r="F91" s="508" t="s">
        <v>889</v>
      </c>
      <c r="G91" s="508" t="s">
        <v>1172</v>
      </c>
      <c r="H91" s="514">
        <v>102.31818181818181</v>
      </c>
      <c r="I91" s="513" t="s">
        <v>405</v>
      </c>
      <c r="J91" s="535">
        <v>6000</v>
      </c>
      <c r="K91" s="535">
        <v>12000</v>
      </c>
      <c r="L91" s="535">
        <v>84000</v>
      </c>
      <c r="M91" s="535">
        <v>84000</v>
      </c>
      <c r="N91" s="508"/>
      <c r="O91" s="514">
        <v>2.8727272727272726</v>
      </c>
      <c r="P91" s="514">
        <v>2.5181818181818181</v>
      </c>
      <c r="Q91" s="514">
        <v>2.0818181818181816</v>
      </c>
      <c r="R91" s="514">
        <v>0</v>
      </c>
      <c r="S91" s="514">
        <v>2.0636363636363635</v>
      </c>
      <c r="T91" s="534"/>
      <c r="U91" s="514">
        <v>2.1818181818181817</v>
      </c>
      <c r="V91" s="514">
        <v>2.1363636363636362</v>
      </c>
      <c r="W91" s="514">
        <v>2.0363636363636366</v>
      </c>
      <c r="X91" s="514">
        <v>0</v>
      </c>
      <c r="Y91" s="514">
        <v>1.9727272727272724</v>
      </c>
      <c r="Z91" s="534"/>
      <c r="AA91" s="534"/>
      <c r="AB91" s="534"/>
      <c r="AC91" s="534"/>
      <c r="AD91" s="534"/>
      <c r="AE91" s="534"/>
      <c r="AF91" s="534"/>
      <c r="AG91" s="516" t="s">
        <v>406</v>
      </c>
      <c r="AH91" s="516" t="s">
        <v>407</v>
      </c>
      <c r="AI91" s="516">
        <v>2</v>
      </c>
      <c r="AJ91" s="516">
        <v>4</v>
      </c>
      <c r="AK91" s="537">
        <v>0.33329999999999999</v>
      </c>
      <c r="AL91" s="537">
        <v>0.66659999999999997</v>
      </c>
      <c r="AM91" t="s">
        <v>1198</v>
      </c>
      <c r="AN91"/>
    </row>
    <row r="92" spans="1:40" ht="13" customHeight="1" x14ac:dyDescent="0.2">
      <c r="A92"/>
      <c r="B92" s="533">
        <v>44546</v>
      </c>
      <c r="C92" s="510" t="s">
        <v>403</v>
      </c>
      <c r="D92" s="508" t="s">
        <v>943</v>
      </c>
      <c r="E92" s="511">
        <v>44228</v>
      </c>
      <c r="F92" s="512" t="s">
        <v>890</v>
      </c>
      <c r="G92" s="508" t="s">
        <v>1172</v>
      </c>
      <c r="H92" s="514">
        <v>80.099999999999994</v>
      </c>
      <c r="I92" s="513"/>
      <c r="J92" s="436"/>
      <c r="K92" s="355"/>
      <c r="L92" s="355"/>
      <c r="M92" s="355"/>
      <c r="N92" s="508"/>
      <c r="O92" s="514">
        <v>2.1454545454545451</v>
      </c>
      <c r="P92" s="514">
        <v>0</v>
      </c>
      <c r="Q92" s="514">
        <v>0</v>
      </c>
      <c r="R92" s="514">
        <v>0</v>
      </c>
      <c r="S92" s="514">
        <v>0</v>
      </c>
      <c r="T92" s="534"/>
      <c r="U92" s="514">
        <v>2.1454545454545451</v>
      </c>
      <c r="V92" s="514">
        <v>0</v>
      </c>
      <c r="W92" s="514">
        <v>0</v>
      </c>
      <c r="X92" s="514">
        <v>0</v>
      </c>
      <c r="Y92" s="514">
        <v>0</v>
      </c>
      <c r="Z92" s="534"/>
      <c r="AA92" s="534"/>
      <c r="AB92" s="534"/>
      <c r="AC92" s="534"/>
      <c r="AD92" s="534"/>
      <c r="AE92" s="534"/>
      <c r="AF92" s="534"/>
      <c r="AG92" s="516" t="s">
        <v>1008</v>
      </c>
      <c r="AH92" s="516"/>
      <c r="AI92" s="516">
        <v>3</v>
      </c>
      <c r="AJ92" s="516">
        <v>3</v>
      </c>
      <c r="AK92" s="536">
        <v>0.5</v>
      </c>
      <c r="AL92" s="536">
        <v>0.5</v>
      </c>
      <c r="AM92" s="525" t="s">
        <v>921</v>
      </c>
      <c r="AN92"/>
    </row>
    <row r="93" spans="1:40" ht="13" customHeight="1" x14ac:dyDescent="0.15">
      <c r="A93"/>
      <c r="B93" s="533">
        <v>44547</v>
      </c>
      <c r="C93" s="510" t="s">
        <v>13</v>
      </c>
      <c r="D93" s="430" t="s">
        <v>943</v>
      </c>
      <c r="E93" s="511">
        <v>44197</v>
      </c>
      <c r="F93" s="512" t="s">
        <v>925</v>
      </c>
      <c r="G93" s="508" t="s">
        <v>16</v>
      </c>
      <c r="H93" s="361">
        <v>82.5</v>
      </c>
      <c r="I93" s="513" t="s">
        <v>913</v>
      </c>
      <c r="J93" s="518">
        <v>6000</v>
      </c>
      <c r="K93" s="518">
        <v>12000</v>
      </c>
      <c r="L93" s="518">
        <v>84000</v>
      </c>
      <c r="M93" s="518">
        <v>84000</v>
      </c>
      <c r="N93" s="508"/>
      <c r="O93" s="514">
        <v>2.4</v>
      </c>
      <c r="P93" s="514">
        <v>2.1545454545454543</v>
      </c>
      <c r="Q93" s="514">
        <v>1.8999999999999997</v>
      </c>
      <c r="R93" s="514">
        <v>0</v>
      </c>
      <c r="S93" s="514">
        <v>1.8545454545454545</v>
      </c>
      <c r="T93" s="361"/>
      <c r="U93" s="514">
        <v>2</v>
      </c>
      <c r="V93" s="514">
        <v>1.8999999999999997</v>
      </c>
      <c r="W93" s="514">
        <v>1.7999999999999998</v>
      </c>
      <c r="X93" s="514">
        <v>0</v>
      </c>
      <c r="Y93" s="514">
        <v>1.7545454545454544</v>
      </c>
      <c r="Z93" s="508"/>
      <c r="AA93" s="508"/>
      <c r="AB93" s="515"/>
      <c r="AC93" s="515"/>
      <c r="AD93" s="515"/>
      <c r="AE93" s="515"/>
      <c r="AF93" s="508"/>
      <c r="AG93" s="516" t="s">
        <v>18</v>
      </c>
      <c r="AH93" s="516" t="s">
        <v>19</v>
      </c>
      <c r="AI93" s="516">
        <v>2</v>
      </c>
      <c r="AJ93" s="516">
        <v>4</v>
      </c>
      <c r="AK93" s="519">
        <v>0.33329999999999999</v>
      </c>
      <c r="AL93" s="519">
        <v>0.66659999999999997</v>
      </c>
      <c r="AM93" s="523" t="s">
        <v>1162</v>
      </c>
    </row>
    <row r="94" spans="1:40" ht="13" customHeight="1" x14ac:dyDescent="0.2">
      <c r="A94"/>
      <c r="B94" s="533">
        <v>44548</v>
      </c>
      <c r="C94" s="510" t="s">
        <v>403</v>
      </c>
      <c r="D94" s="508" t="s">
        <v>943</v>
      </c>
      <c r="E94" s="539">
        <v>44440</v>
      </c>
      <c r="F94" s="512" t="s">
        <v>404</v>
      </c>
      <c r="G94" s="508" t="s">
        <v>1172</v>
      </c>
      <c r="H94" s="514">
        <v>82.72727272727272</v>
      </c>
      <c r="I94" s="513" t="s">
        <v>405</v>
      </c>
      <c r="J94" s="535">
        <v>6000</v>
      </c>
      <c r="K94" s="535">
        <v>12000</v>
      </c>
      <c r="L94" s="535">
        <v>84000</v>
      </c>
      <c r="M94" s="535">
        <v>84000</v>
      </c>
      <c r="N94" s="508"/>
      <c r="O94" s="514">
        <v>2.9636363636363634</v>
      </c>
      <c r="P94" s="514">
        <v>2.9</v>
      </c>
      <c r="Q94" s="514">
        <v>1.9727272727272724</v>
      </c>
      <c r="R94" s="514">
        <v>0</v>
      </c>
      <c r="S94" s="514">
        <v>1.918181818181818</v>
      </c>
      <c r="T94" s="534"/>
      <c r="U94" s="514">
        <v>2.2636363636363637</v>
      </c>
      <c r="V94" s="514">
        <v>2.1818181818181817</v>
      </c>
      <c r="W94" s="514">
        <v>1.9545454545454544</v>
      </c>
      <c r="X94" s="514">
        <v>0</v>
      </c>
      <c r="Y94" s="514">
        <v>1.8272727272727269</v>
      </c>
      <c r="Z94" s="534"/>
      <c r="AA94" s="534"/>
      <c r="AB94" s="534"/>
      <c r="AC94" s="534"/>
      <c r="AD94" s="534"/>
      <c r="AE94" s="534"/>
      <c r="AF94" s="534"/>
      <c r="AG94" s="516" t="s">
        <v>406</v>
      </c>
      <c r="AH94" s="516" t="s">
        <v>407</v>
      </c>
      <c r="AI94" s="516">
        <v>2</v>
      </c>
      <c r="AJ94" s="516">
        <v>4</v>
      </c>
      <c r="AK94" s="537">
        <v>0.33329999999999999</v>
      </c>
      <c r="AL94" s="537">
        <v>0.66659999999999997</v>
      </c>
      <c r="AM94" s="538" t="s">
        <v>1199</v>
      </c>
    </row>
    <row r="95" spans="1:40" ht="13" customHeight="1" x14ac:dyDescent="0.2">
      <c r="A95"/>
      <c r="B95" s="533">
        <v>44549</v>
      </c>
      <c r="C95" s="510" t="s">
        <v>403</v>
      </c>
      <c r="D95" s="508" t="s">
        <v>943</v>
      </c>
      <c r="E95" s="539">
        <v>44278</v>
      </c>
      <c r="F95" s="508" t="s">
        <v>78</v>
      </c>
      <c r="G95" s="508" t="s">
        <v>1172</v>
      </c>
      <c r="H95" s="514">
        <v>85.509090909090901</v>
      </c>
      <c r="I95" s="435" t="s">
        <v>405</v>
      </c>
      <c r="J95" s="535">
        <v>6000</v>
      </c>
      <c r="K95" s="535">
        <v>12000</v>
      </c>
      <c r="L95" s="535">
        <v>84000</v>
      </c>
      <c r="M95" s="535">
        <v>84000</v>
      </c>
      <c r="N95" s="355"/>
      <c r="O95" s="514">
        <v>3.1454545454545451</v>
      </c>
      <c r="P95" s="514">
        <v>2.9727272727272727</v>
      </c>
      <c r="Q95" s="514">
        <v>1.9727272727272724</v>
      </c>
      <c r="R95" s="514">
        <v>0</v>
      </c>
      <c r="S95" s="514">
        <v>1.9090909090909089</v>
      </c>
      <c r="T95" s="529"/>
      <c r="U95" s="514">
        <v>2.5181818181818181</v>
      </c>
      <c r="V95" s="514">
        <v>1.918181818181818</v>
      </c>
      <c r="W95" s="514">
        <v>1.718181818181818</v>
      </c>
      <c r="X95" s="514">
        <v>0</v>
      </c>
      <c r="Y95" s="514">
        <v>1.5545454545454545</v>
      </c>
      <c r="Z95" s="529"/>
      <c r="AA95" s="529"/>
      <c r="AB95" s="529"/>
      <c r="AC95" s="529"/>
      <c r="AD95" s="529"/>
      <c r="AE95" s="529"/>
      <c r="AF95" s="529"/>
      <c r="AG95" s="356" t="s">
        <v>406</v>
      </c>
      <c r="AH95" s="356" t="s">
        <v>407</v>
      </c>
      <c r="AI95" s="516">
        <v>2</v>
      </c>
      <c r="AJ95" s="516">
        <v>4</v>
      </c>
      <c r="AK95" s="537">
        <v>0.33329999999999999</v>
      </c>
      <c r="AL95" s="537">
        <v>0.66659999999999997</v>
      </c>
      <c r="AM95" s="443" t="s">
        <v>1200</v>
      </c>
    </row>
    <row r="96" spans="1:40" ht="13" customHeight="1" x14ac:dyDescent="0.15">
      <c r="A96"/>
      <c r="B96" s="533">
        <v>44550</v>
      </c>
      <c r="C96" s="510" t="s">
        <v>403</v>
      </c>
      <c r="D96" s="430" t="s">
        <v>943</v>
      </c>
      <c r="E96" s="511">
        <v>44197</v>
      </c>
      <c r="F96" s="512" t="s">
        <v>2</v>
      </c>
      <c r="G96" s="508" t="s">
        <v>16</v>
      </c>
      <c r="H96" s="361">
        <v>109</v>
      </c>
      <c r="I96" s="513" t="s">
        <v>405</v>
      </c>
      <c r="J96" s="508">
        <v>6000</v>
      </c>
      <c r="K96" s="508">
        <v>6000</v>
      </c>
      <c r="L96" s="508">
        <v>6000</v>
      </c>
      <c r="M96" s="508">
        <v>6000</v>
      </c>
      <c r="N96" s="508"/>
      <c r="O96" s="514">
        <v>2.5</v>
      </c>
      <c r="P96" s="514">
        <v>0</v>
      </c>
      <c r="Q96" s="514">
        <v>0</v>
      </c>
      <c r="R96" s="514">
        <v>0</v>
      </c>
      <c r="S96" s="514">
        <v>2.1</v>
      </c>
      <c r="T96" s="361"/>
      <c r="U96" s="514">
        <v>1.8999999999999997</v>
      </c>
      <c r="V96" s="514">
        <v>0</v>
      </c>
      <c r="W96" s="514">
        <v>0</v>
      </c>
      <c r="X96" s="514">
        <v>0</v>
      </c>
      <c r="Y96" s="514">
        <v>1.7999999999999998</v>
      </c>
      <c r="Z96" s="508"/>
      <c r="AA96" s="508"/>
      <c r="AB96" s="515"/>
      <c r="AC96" s="515"/>
      <c r="AD96" s="515"/>
      <c r="AE96" s="515"/>
      <c r="AF96" s="508"/>
      <c r="AG96" s="516" t="s">
        <v>18</v>
      </c>
      <c r="AH96" s="516" t="s">
        <v>19</v>
      </c>
      <c r="AI96" s="516">
        <v>2</v>
      </c>
      <c r="AJ96" s="516">
        <v>4</v>
      </c>
      <c r="AK96" s="519">
        <v>0.33329999999999999</v>
      </c>
      <c r="AL96" s="519">
        <v>0.66659999999999997</v>
      </c>
      <c r="AM96" s="523" t="s">
        <v>1114</v>
      </c>
    </row>
    <row r="97" spans="1:40" ht="13" customHeight="1" x14ac:dyDescent="0.15">
      <c r="A97"/>
      <c r="B97" s="533">
        <v>44551</v>
      </c>
      <c r="C97" s="510" t="s">
        <v>13</v>
      </c>
      <c r="D97" s="430" t="s">
        <v>943</v>
      </c>
      <c r="E97" s="511">
        <v>44197</v>
      </c>
      <c r="F97" s="508" t="s">
        <v>4</v>
      </c>
      <c r="G97" s="508" t="s">
        <v>16</v>
      </c>
      <c r="H97" s="361">
        <v>82.109090909090895</v>
      </c>
      <c r="I97" s="513"/>
      <c r="J97" s="508"/>
      <c r="K97" s="508"/>
      <c r="L97" s="508"/>
      <c r="M97" s="508"/>
      <c r="N97" s="508"/>
      <c r="O97" s="514">
        <v>1.9727272727272724</v>
      </c>
      <c r="P97" s="514">
        <v>0</v>
      </c>
      <c r="Q97" s="514">
        <v>0</v>
      </c>
      <c r="R97" s="514">
        <v>0</v>
      </c>
      <c r="S97" s="514">
        <v>0</v>
      </c>
      <c r="T97" s="361"/>
      <c r="U97" s="514">
        <v>1.6545454545454545</v>
      </c>
      <c r="V97" s="514">
        <v>0</v>
      </c>
      <c r="W97" s="514">
        <v>0</v>
      </c>
      <c r="X97" s="514">
        <v>0</v>
      </c>
      <c r="Y97" s="514">
        <v>0</v>
      </c>
      <c r="Z97" s="508"/>
      <c r="AA97" s="508"/>
      <c r="AB97" s="515"/>
      <c r="AC97" s="515"/>
      <c r="AD97" s="515"/>
      <c r="AE97" s="515"/>
      <c r="AF97" s="508"/>
      <c r="AG97" s="516" t="s">
        <v>18</v>
      </c>
      <c r="AH97" s="516" t="s">
        <v>19</v>
      </c>
      <c r="AI97" s="516">
        <v>2</v>
      </c>
      <c r="AJ97" s="516">
        <v>4</v>
      </c>
      <c r="AK97" s="519">
        <v>0.33329999999999999</v>
      </c>
      <c r="AL97" s="519">
        <v>0.66659999999999997</v>
      </c>
      <c r="AM97" s="523" t="s">
        <v>1164</v>
      </c>
    </row>
    <row r="98" spans="1:40" ht="13" customHeight="1" x14ac:dyDescent="0.15">
      <c r="A98"/>
      <c r="B98" s="533">
        <v>44552</v>
      </c>
      <c r="C98" s="510" t="s">
        <v>403</v>
      </c>
      <c r="D98" s="430" t="s">
        <v>943</v>
      </c>
      <c r="E98" s="511">
        <v>44197</v>
      </c>
      <c r="F98" s="430" t="s">
        <v>1028</v>
      </c>
      <c r="G98" s="508" t="s">
        <v>16</v>
      </c>
      <c r="H98" s="361">
        <v>94.999999999999986</v>
      </c>
      <c r="I98" s="470" t="s">
        <v>405</v>
      </c>
      <c r="J98" s="508">
        <v>6000</v>
      </c>
      <c r="K98" s="508">
        <v>12000</v>
      </c>
      <c r="L98" s="508">
        <v>12000</v>
      </c>
      <c r="M98" s="508">
        <v>12000</v>
      </c>
      <c r="N98" s="508"/>
      <c r="O98" s="514">
        <v>2.2999999999999998</v>
      </c>
      <c r="P98" s="514">
        <v>2.0363636363636366</v>
      </c>
      <c r="Q98" s="514">
        <v>0</v>
      </c>
      <c r="R98" s="514">
        <v>0</v>
      </c>
      <c r="S98" s="514">
        <v>1.7</v>
      </c>
      <c r="T98" s="361"/>
      <c r="U98" s="514">
        <v>2.2999999999999998</v>
      </c>
      <c r="V98" s="514">
        <v>2.0363636363636366</v>
      </c>
      <c r="W98" s="514">
        <v>0</v>
      </c>
      <c r="X98" s="514">
        <v>0</v>
      </c>
      <c r="Y98" s="514">
        <v>1.7</v>
      </c>
      <c r="Z98" s="355"/>
      <c r="AA98" s="355"/>
      <c r="AB98" s="515"/>
      <c r="AC98" s="515"/>
      <c r="AD98" s="515"/>
      <c r="AE98" s="515"/>
      <c r="AF98" s="508"/>
      <c r="AG98" s="472" t="s">
        <v>1008</v>
      </c>
      <c r="AH98" s="472"/>
      <c r="AI98" s="516">
        <v>3</v>
      </c>
      <c r="AJ98" s="516">
        <v>3</v>
      </c>
      <c r="AK98" s="517">
        <v>0.5</v>
      </c>
      <c r="AL98" s="517">
        <v>0.5</v>
      </c>
      <c r="AM98" s="523" t="s">
        <v>1140</v>
      </c>
    </row>
    <row r="99" spans="1:40" ht="13" customHeight="1" x14ac:dyDescent="0.2">
      <c r="A99"/>
      <c r="B99" s="533">
        <v>44553</v>
      </c>
      <c r="C99" s="510" t="s">
        <v>403</v>
      </c>
      <c r="D99" s="508" t="s">
        <v>947</v>
      </c>
      <c r="E99" s="511">
        <v>44378</v>
      </c>
      <c r="F99" s="512" t="s">
        <v>872</v>
      </c>
      <c r="G99" s="508" t="s">
        <v>1172</v>
      </c>
      <c r="H99" s="514">
        <v>92.999999999999986</v>
      </c>
      <c r="I99" s="513" t="s">
        <v>405</v>
      </c>
      <c r="J99" s="535">
        <v>6000</v>
      </c>
      <c r="K99" s="535">
        <v>12000</v>
      </c>
      <c r="L99" s="535">
        <v>84000</v>
      </c>
      <c r="M99" s="535">
        <v>84000</v>
      </c>
      <c r="N99" s="508"/>
      <c r="O99" s="514">
        <v>2.5999999999999996</v>
      </c>
      <c r="P99" s="514">
        <v>2.5090909090909088</v>
      </c>
      <c r="Q99" s="514">
        <v>1.718181818181818</v>
      </c>
      <c r="R99" s="514">
        <v>0</v>
      </c>
      <c r="S99" s="514">
        <v>1.6545454545454545</v>
      </c>
      <c r="T99" s="534"/>
      <c r="U99" s="514">
        <v>2.2272727272727271</v>
      </c>
      <c r="V99" s="514">
        <v>1.918181818181818</v>
      </c>
      <c r="W99" s="514">
        <v>1.6909090909090909</v>
      </c>
      <c r="X99" s="514">
        <v>0</v>
      </c>
      <c r="Y99" s="514">
        <v>1.5272727272727271</v>
      </c>
      <c r="Z99" s="534"/>
      <c r="AA99" s="534"/>
      <c r="AB99" s="534"/>
      <c r="AC99" s="534"/>
      <c r="AD99" s="534"/>
      <c r="AE99" s="534"/>
      <c r="AF99" s="534"/>
      <c r="AG99" s="516" t="s">
        <v>406</v>
      </c>
      <c r="AH99" s="516" t="s">
        <v>407</v>
      </c>
      <c r="AI99" s="516">
        <v>2</v>
      </c>
      <c r="AJ99" s="516">
        <v>4</v>
      </c>
      <c r="AK99" s="537">
        <v>0.33329999999999999</v>
      </c>
      <c r="AL99" s="537">
        <v>0.66659999999999997</v>
      </c>
      <c r="AM99" s="512" t="s">
        <v>1201</v>
      </c>
      <c r="AN99"/>
    </row>
    <row r="100" spans="1:40" ht="13" customHeight="1" x14ac:dyDescent="0.15">
      <c r="A100"/>
      <c r="B100" s="533">
        <v>44554</v>
      </c>
      <c r="C100" s="510" t="s">
        <v>13</v>
      </c>
      <c r="D100" s="430" t="s">
        <v>947</v>
      </c>
      <c r="E100" s="511">
        <v>44197</v>
      </c>
      <c r="F100" s="512" t="s">
        <v>20</v>
      </c>
      <c r="G100" s="508" t="s">
        <v>16</v>
      </c>
      <c r="H100" s="361">
        <v>72.999999999999986</v>
      </c>
      <c r="I100" s="513" t="s">
        <v>913</v>
      </c>
      <c r="J100" s="518">
        <v>6000</v>
      </c>
      <c r="K100" s="518">
        <v>6000</v>
      </c>
      <c r="L100" s="518">
        <v>6000</v>
      </c>
      <c r="M100" s="518">
        <v>6000</v>
      </c>
      <c r="N100" s="508"/>
      <c r="O100" s="514">
        <v>2.5818181818181816</v>
      </c>
      <c r="P100" s="514">
        <v>0</v>
      </c>
      <c r="Q100" s="514">
        <v>0</v>
      </c>
      <c r="R100" s="514">
        <v>0</v>
      </c>
      <c r="S100" s="514">
        <v>2</v>
      </c>
      <c r="T100" s="361"/>
      <c r="U100" s="514">
        <v>2.3909090909090907</v>
      </c>
      <c r="V100" s="514">
        <v>0</v>
      </c>
      <c r="W100" s="514">
        <v>0</v>
      </c>
      <c r="X100" s="514">
        <v>0</v>
      </c>
      <c r="Y100" s="514">
        <v>1.9090909090909089</v>
      </c>
      <c r="Z100" s="508"/>
      <c r="AA100" s="508"/>
      <c r="AB100" s="515"/>
      <c r="AC100" s="515"/>
      <c r="AD100" s="515"/>
      <c r="AE100" s="515"/>
      <c r="AF100" s="508"/>
      <c r="AG100" s="516" t="s">
        <v>18</v>
      </c>
      <c r="AH100" s="516" t="s">
        <v>19</v>
      </c>
      <c r="AI100" s="516">
        <v>2</v>
      </c>
      <c r="AJ100" s="516">
        <v>4</v>
      </c>
      <c r="AK100" s="519">
        <v>0.33329999999999999</v>
      </c>
      <c r="AL100" s="519">
        <v>0.66659999999999997</v>
      </c>
      <c r="AM100" s="523" t="s">
        <v>1166</v>
      </c>
    </row>
    <row r="101" spans="1:40" ht="13" customHeight="1" x14ac:dyDescent="0.15">
      <c r="A101"/>
      <c r="B101" s="533">
        <v>44555</v>
      </c>
      <c r="C101" s="510" t="s">
        <v>13</v>
      </c>
      <c r="D101" s="430" t="s">
        <v>947</v>
      </c>
      <c r="E101" s="511">
        <v>44197</v>
      </c>
      <c r="F101" s="512" t="s">
        <v>21</v>
      </c>
      <c r="G101" s="508" t="s">
        <v>16</v>
      </c>
      <c r="H101" s="361">
        <v>85</v>
      </c>
      <c r="I101" s="513" t="s">
        <v>913</v>
      </c>
      <c r="J101" s="508">
        <v>6000</v>
      </c>
      <c r="K101" s="508">
        <v>12000</v>
      </c>
      <c r="L101" s="508">
        <v>84000</v>
      </c>
      <c r="M101" s="508">
        <v>84000</v>
      </c>
      <c r="N101" s="508"/>
      <c r="O101" s="514">
        <v>2.627272727272727</v>
      </c>
      <c r="P101" s="514">
        <v>2.1999999999999997</v>
      </c>
      <c r="Q101" s="514">
        <v>1.6636363636363636</v>
      </c>
      <c r="R101" s="514">
        <v>0</v>
      </c>
      <c r="S101" s="514">
        <v>1.6545454545454545</v>
      </c>
      <c r="T101" s="361"/>
      <c r="U101" s="514">
        <v>1.8272727272727269</v>
      </c>
      <c r="V101" s="514">
        <v>1.7636363636363634</v>
      </c>
      <c r="W101" s="514">
        <v>1.5727272727272725</v>
      </c>
      <c r="X101" s="514">
        <v>0</v>
      </c>
      <c r="Y101" s="514">
        <v>1.4999999999999998</v>
      </c>
      <c r="Z101" s="508"/>
      <c r="AA101" s="508"/>
      <c r="AB101" s="515"/>
      <c r="AC101" s="515"/>
      <c r="AD101" s="515"/>
      <c r="AE101" s="515"/>
      <c r="AF101" s="508"/>
      <c r="AG101" s="516" t="s">
        <v>18</v>
      </c>
      <c r="AH101" s="516" t="s">
        <v>19</v>
      </c>
      <c r="AI101" s="516">
        <v>2</v>
      </c>
      <c r="AJ101" s="516">
        <v>4</v>
      </c>
      <c r="AK101" s="519">
        <v>0.33329999999999999</v>
      </c>
      <c r="AL101" s="519">
        <v>0.66659999999999997</v>
      </c>
      <c r="AM101" s="523" t="s">
        <v>1158</v>
      </c>
    </row>
    <row r="102" spans="1:40" ht="13" customHeight="1" x14ac:dyDescent="0.15">
      <c r="A102"/>
      <c r="B102" s="533">
        <v>44556</v>
      </c>
      <c r="C102" s="469" t="s">
        <v>13</v>
      </c>
      <c r="D102" s="430" t="s">
        <v>947</v>
      </c>
      <c r="E102" s="351">
        <v>44046</v>
      </c>
      <c r="F102" s="449" t="s">
        <v>1017</v>
      </c>
      <c r="G102" s="430" t="s">
        <v>16</v>
      </c>
      <c r="H102" s="361">
        <v>80.899999999999991</v>
      </c>
      <c r="I102" s="470" t="s">
        <v>913</v>
      </c>
      <c r="J102" s="471">
        <v>6000</v>
      </c>
      <c r="K102" s="471">
        <v>12000</v>
      </c>
      <c r="L102" s="471">
        <v>84000</v>
      </c>
      <c r="M102" s="471">
        <v>84000</v>
      </c>
      <c r="N102" s="430"/>
      <c r="O102" s="361">
        <v>2.4090909090909087</v>
      </c>
      <c r="P102" s="361">
        <v>2.0818181818181816</v>
      </c>
      <c r="Q102" s="361">
        <v>1.6909090909090909</v>
      </c>
      <c r="R102" s="361">
        <v>0</v>
      </c>
      <c r="S102" s="361">
        <v>1.6818181818181817</v>
      </c>
      <c r="T102" s="361"/>
      <c r="U102" s="361">
        <v>1.8727272727272726</v>
      </c>
      <c r="V102" s="361">
        <v>1.8181818181818181</v>
      </c>
      <c r="W102" s="361">
        <v>1.6909090909090909</v>
      </c>
      <c r="X102" s="361">
        <v>0</v>
      </c>
      <c r="Y102" s="361">
        <v>1.6363636363636362</v>
      </c>
      <c r="Z102" s="430"/>
      <c r="AA102" s="430"/>
      <c r="AB102" s="430"/>
      <c r="AC102" s="430"/>
      <c r="AD102" s="430"/>
      <c r="AE102" s="430"/>
      <c r="AF102" s="430"/>
      <c r="AG102" s="472" t="s">
        <v>18</v>
      </c>
      <c r="AH102" s="472" t="s">
        <v>19</v>
      </c>
      <c r="AI102" s="472">
        <v>2</v>
      </c>
      <c r="AJ102" s="472">
        <v>4</v>
      </c>
      <c r="AK102" s="476">
        <v>0.33329999999999999</v>
      </c>
      <c r="AL102" s="476">
        <v>0.66659999999999997</v>
      </c>
      <c r="AM102" s="432" t="s">
        <v>960</v>
      </c>
    </row>
    <row r="103" spans="1:40" ht="13" customHeight="1" x14ac:dyDescent="0.2">
      <c r="A103"/>
      <c r="B103" s="533">
        <v>44557</v>
      </c>
      <c r="C103" s="510" t="s">
        <v>403</v>
      </c>
      <c r="D103" s="508" t="s">
        <v>947</v>
      </c>
      <c r="E103" s="511">
        <v>44448</v>
      </c>
      <c r="F103" s="512" t="s">
        <v>888</v>
      </c>
      <c r="G103" s="508" t="s">
        <v>1172</v>
      </c>
      <c r="H103" s="514">
        <v>103.69999999999999</v>
      </c>
      <c r="I103" s="513" t="s">
        <v>405</v>
      </c>
      <c r="J103" s="535">
        <v>6000</v>
      </c>
      <c r="K103" s="535">
        <v>12000</v>
      </c>
      <c r="L103" s="535">
        <v>84000</v>
      </c>
      <c r="M103" s="535">
        <v>84000</v>
      </c>
      <c r="N103" s="508"/>
      <c r="O103" s="514">
        <v>3.0545454545454542</v>
      </c>
      <c r="P103" s="514">
        <v>2.4545454545454546</v>
      </c>
      <c r="Q103" s="514">
        <v>1.9363636363636361</v>
      </c>
      <c r="R103" s="514">
        <v>0</v>
      </c>
      <c r="S103" s="514">
        <v>1.8818181818181816</v>
      </c>
      <c r="T103" s="534"/>
      <c r="U103" s="514">
        <v>2.336363636363636</v>
      </c>
      <c r="V103" s="514">
        <v>2.1181818181818182</v>
      </c>
      <c r="W103" s="514">
        <v>1.9090909090909089</v>
      </c>
      <c r="X103" s="514">
        <v>0</v>
      </c>
      <c r="Y103" s="514">
        <v>1.8272727272727269</v>
      </c>
      <c r="Z103" s="534"/>
      <c r="AA103" s="534"/>
      <c r="AB103" s="534"/>
      <c r="AC103" s="534"/>
      <c r="AD103" s="534"/>
      <c r="AE103" s="534"/>
      <c r="AF103" s="534"/>
      <c r="AG103" s="516" t="s">
        <v>406</v>
      </c>
      <c r="AH103" s="516" t="s">
        <v>407</v>
      </c>
      <c r="AI103" s="516">
        <v>2</v>
      </c>
      <c r="AJ103" s="516">
        <v>4</v>
      </c>
      <c r="AK103" s="537">
        <v>0.33329999999999999</v>
      </c>
      <c r="AL103" s="537">
        <v>0.66659999999999997</v>
      </c>
      <c r="AM103" s="525" t="s">
        <v>1202</v>
      </c>
    </row>
    <row r="104" spans="1:40" ht="13" customHeight="1" x14ac:dyDescent="0.15">
      <c r="A104"/>
      <c r="B104" s="533">
        <v>44558</v>
      </c>
      <c r="C104" s="510" t="s">
        <v>13</v>
      </c>
      <c r="D104" s="430" t="s">
        <v>947</v>
      </c>
      <c r="E104" s="511">
        <v>44197</v>
      </c>
      <c r="F104" s="512" t="s">
        <v>923</v>
      </c>
      <c r="G104" s="508" t="s">
        <v>16</v>
      </c>
      <c r="H104" s="361">
        <v>82</v>
      </c>
      <c r="I104" s="513" t="s">
        <v>913</v>
      </c>
      <c r="J104" s="508">
        <v>6000</v>
      </c>
      <c r="K104" s="508">
        <v>12000</v>
      </c>
      <c r="L104" s="508">
        <v>84000</v>
      </c>
      <c r="M104" s="508">
        <v>84000</v>
      </c>
      <c r="N104" s="508"/>
      <c r="O104" s="514">
        <v>2.2999999999999998</v>
      </c>
      <c r="P104" s="514">
        <v>2</v>
      </c>
      <c r="Q104" s="514">
        <v>1.6545454545454545</v>
      </c>
      <c r="R104" s="514">
        <v>0</v>
      </c>
      <c r="S104" s="514">
        <v>1.4999999999999998</v>
      </c>
      <c r="T104" s="361"/>
      <c r="U104" s="514">
        <v>1.7</v>
      </c>
      <c r="V104" s="514">
        <v>1.6272727272727272</v>
      </c>
      <c r="W104" s="514">
        <v>1.5090909090909088</v>
      </c>
      <c r="X104" s="514">
        <v>0</v>
      </c>
      <c r="Y104" s="514">
        <v>1.4636363636363636</v>
      </c>
      <c r="Z104" s="508"/>
      <c r="AA104" s="508"/>
      <c r="AB104" s="515"/>
      <c r="AC104" s="515"/>
      <c r="AD104" s="515"/>
      <c r="AE104" s="515"/>
      <c r="AF104" s="508"/>
      <c r="AG104" s="516" t="s">
        <v>18</v>
      </c>
      <c r="AH104" s="516" t="s">
        <v>19</v>
      </c>
      <c r="AI104" s="516">
        <v>2</v>
      </c>
      <c r="AJ104" s="516">
        <v>4</v>
      </c>
      <c r="AK104" s="519">
        <v>0.33329999999999999</v>
      </c>
      <c r="AL104" s="519">
        <v>0.66659999999999997</v>
      </c>
      <c r="AM104" s="523" t="s">
        <v>1168</v>
      </c>
    </row>
    <row r="105" spans="1:40" ht="13" customHeight="1" x14ac:dyDescent="0.2">
      <c r="A105"/>
      <c r="B105" s="533">
        <v>44559</v>
      </c>
      <c r="C105" s="510" t="s">
        <v>403</v>
      </c>
      <c r="D105" s="508" t="s">
        <v>947</v>
      </c>
      <c r="E105" s="511">
        <v>44224</v>
      </c>
      <c r="F105" s="508" t="s">
        <v>889</v>
      </c>
      <c r="G105" s="508" t="s">
        <v>1172</v>
      </c>
      <c r="H105" s="514">
        <v>102.31818181818181</v>
      </c>
      <c r="I105" s="513" t="s">
        <v>405</v>
      </c>
      <c r="J105" s="535">
        <v>6000</v>
      </c>
      <c r="K105" s="535">
        <v>12000</v>
      </c>
      <c r="L105" s="535">
        <v>84000</v>
      </c>
      <c r="M105" s="535">
        <v>84000</v>
      </c>
      <c r="N105" s="508"/>
      <c r="O105" s="514">
        <v>2.8727272727272726</v>
      </c>
      <c r="P105" s="514">
        <v>2.5181818181818181</v>
      </c>
      <c r="Q105" s="514">
        <v>2.0818181818181816</v>
      </c>
      <c r="R105" s="514">
        <v>0</v>
      </c>
      <c r="S105" s="514">
        <v>2.0636363636363635</v>
      </c>
      <c r="T105" s="534"/>
      <c r="U105" s="514">
        <v>2.1818181818181817</v>
      </c>
      <c r="V105" s="514">
        <v>2.1363636363636362</v>
      </c>
      <c r="W105" s="514">
        <v>2.0363636363636366</v>
      </c>
      <c r="X105" s="514">
        <v>0</v>
      </c>
      <c r="Y105" s="514">
        <v>1.9727272727272724</v>
      </c>
      <c r="Z105" s="534"/>
      <c r="AA105" s="534"/>
      <c r="AB105" s="534"/>
      <c r="AC105" s="534"/>
      <c r="AD105" s="534"/>
      <c r="AE105" s="534"/>
      <c r="AF105" s="534"/>
      <c r="AG105" s="516" t="s">
        <v>406</v>
      </c>
      <c r="AH105" s="516" t="s">
        <v>407</v>
      </c>
      <c r="AI105" s="516">
        <v>2</v>
      </c>
      <c r="AJ105" s="516">
        <v>4</v>
      </c>
      <c r="AK105" s="537">
        <v>0.33329999999999999</v>
      </c>
      <c r="AL105" s="537">
        <v>0.66659999999999997</v>
      </c>
      <c r="AM105" t="s">
        <v>1203</v>
      </c>
      <c r="AN105"/>
    </row>
    <row r="106" spans="1:40" ht="13" customHeight="1" x14ac:dyDescent="0.2">
      <c r="A106"/>
      <c r="B106" s="533">
        <v>44560</v>
      </c>
      <c r="C106" s="510" t="s">
        <v>403</v>
      </c>
      <c r="D106" s="508" t="s">
        <v>947</v>
      </c>
      <c r="E106" s="511">
        <v>44228</v>
      </c>
      <c r="F106" s="512" t="s">
        <v>890</v>
      </c>
      <c r="G106" s="508" t="s">
        <v>1172</v>
      </c>
      <c r="H106" s="514">
        <v>80.099999999999994</v>
      </c>
      <c r="I106" s="513"/>
      <c r="J106" s="518"/>
      <c r="K106" s="508"/>
      <c r="L106" s="508"/>
      <c r="M106" s="508"/>
      <c r="N106" s="508"/>
      <c r="O106" s="514">
        <v>2.1454545454545451</v>
      </c>
      <c r="P106" s="514">
        <v>0</v>
      </c>
      <c r="Q106" s="514">
        <v>0</v>
      </c>
      <c r="R106" s="514">
        <v>0</v>
      </c>
      <c r="S106" s="514">
        <v>0</v>
      </c>
      <c r="T106" s="534"/>
      <c r="U106" s="514">
        <v>2.1454545454545451</v>
      </c>
      <c r="V106" s="514">
        <v>0</v>
      </c>
      <c r="W106" s="514">
        <v>0</v>
      </c>
      <c r="X106" s="514">
        <v>0</v>
      </c>
      <c r="Y106" s="514">
        <v>0</v>
      </c>
      <c r="Z106" s="534"/>
      <c r="AA106" s="534"/>
      <c r="AB106" s="534"/>
      <c r="AC106" s="534"/>
      <c r="AD106" s="534"/>
      <c r="AE106" s="534"/>
      <c r="AF106" s="534"/>
      <c r="AG106" s="516" t="s">
        <v>1008</v>
      </c>
      <c r="AH106" s="516"/>
      <c r="AI106" s="516">
        <v>3</v>
      </c>
      <c r="AJ106" s="516">
        <v>3</v>
      </c>
      <c r="AK106" s="536">
        <v>0.5</v>
      </c>
      <c r="AL106" s="536">
        <v>0.5</v>
      </c>
      <c r="AM106" s="525" t="s">
        <v>921</v>
      </c>
      <c r="AN106"/>
    </row>
    <row r="107" spans="1:40" ht="13" customHeight="1" x14ac:dyDescent="0.15">
      <c r="A107"/>
      <c r="B107" s="533">
        <v>44561</v>
      </c>
      <c r="C107" s="510" t="s">
        <v>13</v>
      </c>
      <c r="D107" s="430" t="s">
        <v>947</v>
      </c>
      <c r="E107" s="511">
        <v>44197</v>
      </c>
      <c r="F107" s="512" t="s">
        <v>925</v>
      </c>
      <c r="G107" s="508" t="s">
        <v>16</v>
      </c>
      <c r="H107" s="361">
        <v>82.5</v>
      </c>
      <c r="I107" s="513" t="s">
        <v>913</v>
      </c>
      <c r="J107" s="518">
        <v>6000</v>
      </c>
      <c r="K107" s="518">
        <v>12000</v>
      </c>
      <c r="L107" s="518">
        <v>84000</v>
      </c>
      <c r="M107" s="518">
        <v>84000</v>
      </c>
      <c r="N107" s="508"/>
      <c r="O107" s="514">
        <v>2.4</v>
      </c>
      <c r="P107" s="514">
        <v>2.1545454545454543</v>
      </c>
      <c r="Q107" s="514">
        <v>1.8999999999999997</v>
      </c>
      <c r="R107" s="514">
        <v>0</v>
      </c>
      <c r="S107" s="514">
        <v>1.8545454545454545</v>
      </c>
      <c r="T107" s="361"/>
      <c r="U107" s="514">
        <v>2</v>
      </c>
      <c r="V107" s="514">
        <v>1.8999999999999997</v>
      </c>
      <c r="W107" s="514">
        <v>1.7999999999999998</v>
      </c>
      <c r="X107" s="514">
        <v>0</v>
      </c>
      <c r="Y107" s="514">
        <v>1.7545454545454544</v>
      </c>
      <c r="Z107" s="508"/>
      <c r="AA107" s="508"/>
      <c r="AB107" s="515"/>
      <c r="AC107" s="515"/>
      <c r="AD107" s="515"/>
      <c r="AE107" s="515"/>
      <c r="AF107" s="508"/>
      <c r="AG107" s="516" t="s">
        <v>18</v>
      </c>
      <c r="AH107" s="516" t="s">
        <v>19</v>
      </c>
      <c r="AI107" s="516">
        <v>2</v>
      </c>
      <c r="AJ107" s="516">
        <v>4</v>
      </c>
      <c r="AK107" s="519">
        <v>0.33329999999999999</v>
      </c>
      <c r="AL107" s="519">
        <v>0.66659999999999997</v>
      </c>
      <c r="AM107" s="523" t="s">
        <v>1169</v>
      </c>
    </row>
    <row r="108" spans="1:40" ht="13" customHeight="1" x14ac:dyDescent="0.2">
      <c r="A108"/>
      <c r="B108" s="533">
        <v>44562</v>
      </c>
      <c r="C108" s="510" t="s">
        <v>403</v>
      </c>
      <c r="D108" s="508" t="s">
        <v>947</v>
      </c>
      <c r="E108" s="539">
        <v>44440</v>
      </c>
      <c r="F108" s="512" t="s">
        <v>404</v>
      </c>
      <c r="G108" s="508" t="s">
        <v>1172</v>
      </c>
      <c r="H108" s="514">
        <v>82.72727272727272</v>
      </c>
      <c r="I108" s="513" t="s">
        <v>405</v>
      </c>
      <c r="J108" s="535">
        <v>6000</v>
      </c>
      <c r="K108" s="535">
        <v>12000</v>
      </c>
      <c r="L108" s="535">
        <v>84000</v>
      </c>
      <c r="M108" s="535">
        <v>84000</v>
      </c>
      <c r="N108" s="508"/>
      <c r="O108" s="514">
        <v>2.9636363636363634</v>
      </c>
      <c r="P108" s="514">
        <v>2.9</v>
      </c>
      <c r="Q108" s="514">
        <v>1.9727272727272724</v>
      </c>
      <c r="R108" s="514">
        <v>0</v>
      </c>
      <c r="S108" s="514">
        <v>1.918181818181818</v>
      </c>
      <c r="T108" s="534"/>
      <c r="U108" s="514">
        <v>2.2636363636363637</v>
      </c>
      <c r="V108" s="514">
        <v>2.1818181818181817</v>
      </c>
      <c r="W108" s="514">
        <v>1.9545454545454544</v>
      </c>
      <c r="X108" s="514">
        <v>0</v>
      </c>
      <c r="Y108" s="514">
        <v>1.8272727272727269</v>
      </c>
      <c r="Z108" s="534"/>
      <c r="AA108" s="534"/>
      <c r="AB108" s="534"/>
      <c r="AC108" s="534"/>
      <c r="AD108" s="534"/>
      <c r="AE108" s="534"/>
      <c r="AF108" s="534"/>
      <c r="AG108" s="516" t="s">
        <v>406</v>
      </c>
      <c r="AH108" s="516" t="s">
        <v>407</v>
      </c>
      <c r="AI108" s="516">
        <v>2</v>
      </c>
      <c r="AJ108" s="516">
        <v>4</v>
      </c>
      <c r="AK108" s="537">
        <v>0.33329999999999999</v>
      </c>
      <c r="AL108" s="537">
        <v>0.66659999999999997</v>
      </c>
      <c r="AM108" s="538" t="s">
        <v>1199</v>
      </c>
    </row>
    <row r="109" spans="1:40" ht="13" customHeight="1" x14ac:dyDescent="0.2">
      <c r="A109"/>
      <c r="B109" s="533">
        <v>44563</v>
      </c>
      <c r="C109" s="510" t="s">
        <v>403</v>
      </c>
      <c r="D109" s="508" t="s">
        <v>947</v>
      </c>
      <c r="E109" s="539">
        <v>44278</v>
      </c>
      <c r="F109" s="508" t="s">
        <v>78</v>
      </c>
      <c r="G109" s="508" t="s">
        <v>1172</v>
      </c>
      <c r="H109" s="514">
        <v>87.509090909090901</v>
      </c>
      <c r="I109" s="435" t="s">
        <v>405</v>
      </c>
      <c r="J109" s="535">
        <v>6000</v>
      </c>
      <c r="K109" s="535">
        <v>12000</v>
      </c>
      <c r="L109" s="535">
        <v>84000</v>
      </c>
      <c r="M109" s="535">
        <v>84000</v>
      </c>
      <c r="N109" s="355"/>
      <c r="O109" s="514">
        <v>3.0727272727272723</v>
      </c>
      <c r="P109" s="514">
        <v>2.9272727272727272</v>
      </c>
      <c r="Q109" s="514">
        <v>2.2272727272727271</v>
      </c>
      <c r="R109" s="514">
        <v>0</v>
      </c>
      <c r="S109" s="514">
        <v>1.8999999999999997</v>
      </c>
      <c r="T109" s="529"/>
      <c r="U109" s="514">
        <v>2.4272727272727268</v>
      </c>
      <c r="V109" s="514">
        <v>2.1090909090909089</v>
      </c>
      <c r="W109" s="514">
        <v>1.9363636363636361</v>
      </c>
      <c r="X109" s="514">
        <v>0</v>
      </c>
      <c r="Y109" s="514">
        <v>1.6545454545454545</v>
      </c>
      <c r="Z109" s="529"/>
      <c r="AA109" s="529"/>
      <c r="AB109" s="529"/>
      <c r="AC109" s="529"/>
      <c r="AD109" s="529"/>
      <c r="AE109" s="529"/>
      <c r="AF109" s="529"/>
      <c r="AG109" s="356" t="s">
        <v>406</v>
      </c>
      <c r="AH109" s="356" t="s">
        <v>407</v>
      </c>
      <c r="AI109" s="516">
        <v>2</v>
      </c>
      <c r="AJ109" s="516">
        <v>4</v>
      </c>
      <c r="AK109" s="537">
        <v>0.33329999999999999</v>
      </c>
      <c r="AL109" s="537">
        <v>0.66659999999999997</v>
      </c>
      <c r="AM109" s="540" t="s">
        <v>1204</v>
      </c>
    </row>
    <row r="110" spans="1:40" ht="13" customHeight="1" x14ac:dyDescent="0.15">
      <c r="A110"/>
      <c r="B110" s="533">
        <v>44564</v>
      </c>
      <c r="C110" s="510" t="s">
        <v>403</v>
      </c>
      <c r="D110" s="430" t="s">
        <v>947</v>
      </c>
      <c r="E110" s="511">
        <v>44197</v>
      </c>
      <c r="F110" s="512" t="s">
        <v>2</v>
      </c>
      <c r="G110" s="508" t="s">
        <v>16</v>
      </c>
      <c r="H110" s="361">
        <v>109</v>
      </c>
      <c r="I110" s="513" t="s">
        <v>405</v>
      </c>
      <c r="J110" s="508">
        <v>6000</v>
      </c>
      <c r="K110" s="508">
        <v>6000</v>
      </c>
      <c r="L110" s="508">
        <v>6000</v>
      </c>
      <c r="M110" s="508">
        <v>6000</v>
      </c>
      <c r="N110" s="508"/>
      <c r="O110" s="514">
        <v>2.5</v>
      </c>
      <c r="P110" s="514">
        <v>0</v>
      </c>
      <c r="Q110" s="514">
        <v>0</v>
      </c>
      <c r="R110" s="514">
        <v>0</v>
      </c>
      <c r="S110" s="514">
        <v>2.1</v>
      </c>
      <c r="T110" s="361"/>
      <c r="U110" s="514">
        <v>1.8999999999999997</v>
      </c>
      <c r="V110" s="514">
        <v>0</v>
      </c>
      <c r="W110" s="514">
        <v>0</v>
      </c>
      <c r="X110" s="514">
        <v>0</v>
      </c>
      <c r="Y110" s="514">
        <v>1.7999999999999998</v>
      </c>
      <c r="Z110" s="508"/>
      <c r="AA110" s="508"/>
      <c r="AB110" s="515"/>
      <c r="AC110" s="515"/>
      <c r="AD110" s="515"/>
      <c r="AE110" s="515"/>
      <c r="AF110" s="508"/>
      <c r="AG110" s="516" t="s">
        <v>18</v>
      </c>
      <c r="AH110" s="516" t="s">
        <v>19</v>
      </c>
      <c r="AI110" s="516">
        <v>2</v>
      </c>
      <c r="AJ110" s="516">
        <v>4</v>
      </c>
      <c r="AK110" s="519">
        <v>0.33329999999999999</v>
      </c>
      <c r="AL110" s="519">
        <v>0.66659999999999997</v>
      </c>
      <c r="AM110" s="523" t="s">
        <v>1114</v>
      </c>
    </row>
    <row r="111" spans="1:40" ht="13" customHeight="1" x14ac:dyDescent="0.15">
      <c r="A111"/>
      <c r="B111" s="533">
        <v>44565</v>
      </c>
      <c r="C111" s="510" t="s">
        <v>13</v>
      </c>
      <c r="D111" s="430" t="s">
        <v>947</v>
      </c>
      <c r="E111" s="511">
        <v>44197</v>
      </c>
      <c r="F111" s="508" t="s">
        <v>4</v>
      </c>
      <c r="G111" s="508" t="s">
        <v>16</v>
      </c>
      <c r="H111" s="361">
        <v>82.109090909090895</v>
      </c>
      <c r="I111" s="513"/>
      <c r="J111" s="508"/>
      <c r="K111" s="508"/>
      <c r="L111" s="508"/>
      <c r="M111" s="508"/>
      <c r="N111" s="508"/>
      <c r="O111" s="514">
        <v>1.9727272727272724</v>
      </c>
      <c r="P111" s="514">
        <v>0</v>
      </c>
      <c r="Q111" s="514">
        <v>0</v>
      </c>
      <c r="R111" s="514">
        <v>0</v>
      </c>
      <c r="S111" s="514">
        <v>0</v>
      </c>
      <c r="T111" s="361"/>
      <c r="U111" s="514">
        <v>1.6545454545454545</v>
      </c>
      <c r="V111" s="514">
        <v>0</v>
      </c>
      <c r="W111" s="514">
        <v>0</v>
      </c>
      <c r="X111" s="514">
        <v>0</v>
      </c>
      <c r="Y111" s="514">
        <v>0</v>
      </c>
      <c r="Z111" s="508"/>
      <c r="AA111" s="508"/>
      <c r="AB111" s="515"/>
      <c r="AC111" s="515"/>
      <c r="AD111" s="515"/>
      <c r="AE111" s="515"/>
      <c r="AF111" s="508"/>
      <c r="AG111" s="516" t="s">
        <v>18</v>
      </c>
      <c r="AH111" s="516" t="s">
        <v>19</v>
      </c>
      <c r="AI111" s="516">
        <v>2</v>
      </c>
      <c r="AJ111" s="516">
        <v>4</v>
      </c>
      <c r="AK111" s="519">
        <v>0.33329999999999999</v>
      </c>
      <c r="AL111" s="519">
        <v>0.66659999999999997</v>
      </c>
      <c r="AM111" s="523" t="s">
        <v>1164</v>
      </c>
    </row>
    <row r="112" spans="1:40" ht="13" customHeight="1" x14ac:dyDescent="0.15">
      <c r="A112"/>
      <c r="B112" s="533">
        <v>44566</v>
      </c>
      <c r="C112" s="510" t="s">
        <v>403</v>
      </c>
      <c r="D112" s="430" t="s">
        <v>947</v>
      </c>
      <c r="E112" s="511">
        <v>44197</v>
      </c>
      <c r="F112" s="430" t="s">
        <v>1028</v>
      </c>
      <c r="G112" s="508" t="s">
        <v>16</v>
      </c>
      <c r="H112" s="361">
        <v>94.999999999999986</v>
      </c>
      <c r="I112" s="470" t="s">
        <v>405</v>
      </c>
      <c r="J112" s="508">
        <v>6000</v>
      </c>
      <c r="K112" s="508">
        <v>12000</v>
      </c>
      <c r="L112" s="508">
        <v>12000</v>
      </c>
      <c r="M112" s="508">
        <v>12000</v>
      </c>
      <c r="N112" s="508"/>
      <c r="O112" s="514">
        <v>2.2999999999999998</v>
      </c>
      <c r="P112" s="514">
        <v>2.0363636363636366</v>
      </c>
      <c r="Q112" s="514">
        <v>0</v>
      </c>
      <c r="R112" s="514">
        <v>0</v>
      </c>
      <c r="S112" s="514">
        <v>1.7</v>
      </c>
      <c r="T112" s="361"/>
      <c r="U112" s="514">
        <v>2.2999999999999998</v>
      </c>
      <c r="V112" s="514">
        <v>2.0363636363636366</v>
      </c>
      <c r="W112" s="514">
        <v>0</v>
      </c>
      <c r="X112" s="514">
        <v>0</v>
      </c>
      <c r="Y112" s="514">
        <v>1.7</v>
      </c>
      <c r="Z112" s="355"/>
      <c r="AA112" s="355"/>
      <c r="AB112" s="515"/>
      <c r="AC112" s="515"/>
      <c r="AD112" s="515"/>
      <c r="AE112" s="515"/>
      <c r="AF112" s="508"/>
      <c r="AG112" s="472" t="s">
        <v>1008</v>
      </c>
      <c r="AH112" s="472" t="s">
        <v>407</v>
      </c>
      <c r="AI112" s="516">
        <v>3</v>
      </c>
      <c r="AJ112" s="516">
        <v>3</v>
      </c>
      <c r="AK112" s="517">
        <v>0.5</v>
      </c>
      <c r="AL112" s="517">
        <v>0.5</v>
      </c>
      <c r="AM112" s="522" t="s">
        <v>1140</v>
      </c>
    </row>
  </sheetData>
  <sheetProtection algorithmName="SHA-512" hashValue="/SBspVE23ds8A8PX6T/fXbpw1saGev4xIek0S3s0L0hFH2/i9S+X6Ny4arUV5c8/UlzOPZlYIiUeuqVWKPzbvg==" saltValue="aL+qeh5f42g6drZhZqrT0g==" spinCount="100000" sheet="1" objects="1" scenarios="1"/>
  <hyperlinks>
    <hyperlink ref="AM3" r:id="rId1" xr:uid="{568E354E-922D-0642-999D-8BABA4A54787}"/>
    <hyperlink ref="AM4" r:id="rId2" xr:uid="{75D3A2A1-B99B-0C40-9871-3CE960F5913A}"/>
    <hyperlink ref="AM7" r:id="rId3" xr:uid="{DD1264DA-E9B8-E14A-8939-744DCDF5C584}"/>
    <hyperlink ref="AM10" r:id="rId4" xr:uid="{3AE7DEBB-50DE-6C43-96F6-CFC906C8AEFD}"/>
    <hyperlink ref="AM13" r:id="rId5" xr:uid="{BF8B3321-D3BC-0B47-A362-54A67B2CAF92}"/>
    <hyperlink ref="AM14" r:id="rId6" xr:uid="{69744E3E-45ED-C540-A866-5256A97D7B1C}"/>
    <hyperlink ref="AM15" r:id="rId7" xr:uid="{40DEA2A2-2972-B242-A4F3-35DFACEFE656}"/>
    <hyperlink ref="AM17" r:id="rId8" xr:uid="{795153DB-85DE-F746-9E7A-07513F241394}"/>
    <hyperlink ref="AM18" r:id="rId9" xr:uid="{2EB93C14-0C62-AE49-99C4-D0B5AE926998}"/>
    <hyperlink ref="AM21" r:id="rId10" xr:uid="{17057717-98F5-B84B-BC57-BA3D390AE742}"/>
    <hyperlink ref="AM24" r:id="rId11" xr:uid="{57CD939C-7211-E545-890A-C1F6FD6EFF63}"/>
    <hyperlink ref="AM27" r:id="rId12" xr:uid="{1E01CC0D-69FF-E54F-A073-ADA1239947B5}"/>
    <hyperlink ref="AM28" r:id="rId13" xr:uid="{D54073E1-14BE-F44C-A1AB-3BE5248C7339}"/>
    <hyperlink ref="AM29" r:id="rId14" xr:uid="{D3501C5B-7544-8643-983A-395269CCA57D}"/>
    <hyperlink ref="AM31" r:id="rId15" xr:uid="{522F97BE-145F-604C-8DC2-2F211D19B1FA}"/>
    <hyperlink ref="AM35" r:id="rId16" xr:uid="{B42C003F-2C48-C045-8BC4-5448B6CB332A}"/>
    <hyperlink ref="AM38" r:id="rId17" xr:uid="{0D03E7A4-0BC7-8945-87FD-A325EC5881B5}"/>
    <hyperlink ref="AM41" r:id="rId18" xr:uid="{5C2AF0F4-D230-CB4C-8E09-AB461FCA2931}"/>
    <hyperlink ref="AM42" r:id="rId19" xr:uid="{679B8594-502B-0446-940C-7CD79D9A4AF0}"/>
    <hyperlink ref="AM43" r:id="rId20" xr:uid="{C759A40C-2FBC-2D43-A89B-0016F152145F}"/>
    <hyperlink ref="AM45" r:id="rId21" xr:uid="{6E74E511-3EC4-C14B-8F8C-34638EB1E957}"/>
    <hyperlink ref="AM49" r:id="rId22" xr:uid="{05F40444-0D57-F04C-9357-C6D986A1EC21}"/>
    <hyperlink ref="AM52" r:id="rId23" xr:uid="{F764D80A-1EC9-C840-B333-A65B1E9CBA44}"/>
    <hyperlink ref="AM55" r:id="rId24" xr:uid="{86DBDA2F-661E-7441-9D9C-01B62345BF99}"/>
    <hyperlink ref="AM56" r:id="rId25" xr:uid="{0238BDF3-E615-3F4D-B720-B1602205F6AD}"/>
    <hyperlink ref="AM57" r:id="rId26" xr:uid="{DD0C9C8E-FB79-334E-A5BC-635E56A203F0}"/>
    <hyperlink ref="AM59" r:id="rId27" xr:uid="{97DB66E8-4AC4-744D-9796-66C16F79DE65}"/>
    <hyperlink ref="AM63" r:id="rId28" xr:uid="{84D03AFB-B793-E44B-BCC0-762F9D64CBC1}"/>
    <hyperlink ref="AM66" r:id="rId29" xr:uid="{A7D6EAF8-A24F-914C-89DD-CC0500A7A186}"/>
    <hyperlink ref="AM69" r:id="rId30" xr:uid="{8A485F1B-C217-9245-B2FF-C38346E8EFC7}"/>
    <hyperlink ref="AM70" r:id="rId31" xr:uid="{725596DB-CE2B-7248-9090-14C3435E9488}"/>
    <hyperlink ref="AM73" r:id="rId32" xr:uid="{E51DFDB9-3F68-5747-B559-1BB5D5420594}"/>
    <hyperlink ref="AM74" r:id="rId33" xr:uid="{AB91244D-009D-0F41-984A-E19E5D5DC72F}"/>
    <hyperlink ref="AM76" r:id="rId34" xr:uid="{71E98997-6342-384A-A74D-AAC299249AC5}"/>
    <hyperlink ref="AM79" r:id="rId35" xr:uid="{D6FE0D58-1AB4-9745-8A83-D749BEDB76FD}"/>
    <hyperlink ref="AM82" r:id="rId36" xr:uid="{33D4E9FB-0456-5444-82D6-0605CD3AA822}"/>
    <hyperlink ref="AM83" r:id="rId37" xr:uid="{74220C31-A40A-554F-A119-34AA6201E7B4}"/>
    <hyperlink ref="AM84" r:id="rId38" xr:uid="{77F015CF-F6F2-184C-8B07-E0608E615881}"/>
    <hyperlink ref="AM86" r:id="rId39" xr:uid="{D03376B0-AC8F-3147-B56A-C7D319AC0232}"/>
    <hyperlink ref="AM87" r:id="rId40" xr:uid="{DC9381D7-2A79-2649-BBBA-02ED1677423B}"/>
    <hyperlink ref="AM90" r:id="rId41" xr:uid="{355B699C-1804-6444-9377-C1EA9390C4EA}"/>
    <hyperlink ref="AM93" r:id="rId42" xr:uid="{5F0CA646-8D4B-004B-9989-35F239499543}"/>
    <hyperlink ref="AM96" r:id="rId43" xr:uid="{141EBFB2-B59C-F84D-AAD3-FE32C66283AD}"/>
    <hyperlink ref="AM97" r:id="rId44" xr:uid="{E86DF2D3-59A3-5545-A13F-17BDE3BB8839}"/>
    <hyperlink ref="AM98" r:id="rId45" xr:uid="{EE94C92A-DA38-E542-AAA2-0EE188737B7C}"/>
    <hyperlink ref="AM100" r:id="rId46" xr:uid="{B97304D2-26C0-AE48-91A5-EEBC520674E4}"/>
    <hyperlink ref="AM101" r:id="rId47" xr:uid="{DD537BFE-C654-F04C-94D4-8545E1A7FB16}"/>
    <hyperlink ref="AM104" r:id="rId48" xr:uid="{1B747E40-C4C3-E941-A5BF-6938ED48E7D5}"/>
    <hyperlink ref="AM107" r:id="rId49" xr:uid="{C8F833A7-7820-B040-A41F-DBC038C4F707}"/>
    <hyperlink ref="AM110" r:id="rId50" xr:uid="{B504591A-9B82-3746-8F22-074FF5BB8713}"/>
    <hyperlink ref="AM111" r:id="rId51" xr:uid="{EEB8A0C8-A86E-CF4B-BC26-09DCA1314C0E}"/>
    <hyperlink ref="AM71" r:id="rId52" xr:uid="{55705F4E-B80D-AB4F-8253-916733BEDE68}"/>
  </hyperlinks>
  <pageMargins left="0.7" right="0.7" top="0.75" bottom="0.75" header="0.5" footer="0.5"/>
  <pageSetup paperSize="10" orientation="portrait" horizontalDpi="4294967292" verticalDpi="4294967292"/>
  <legacyDrawing r:id="rId5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3A0B3-C757-4A43-B244-6BE09805A459}">
  <sheetPr codeName="Sheet84"/>
  <dimension ref="A1:AO128"/>
  <sheetViews>
    <sheetView topLeftCell="P1" zoomScale="130" zoomScaleNormal="130" workbookViewId="0">
      <pane ySplit="1" topLeftCell="A2" activePane="bottomLeft" state="frozen"/>
      <selection activeCell="I14" sqref="I14"/>
      <selection pane="bottomLeft" activeCell="A6" sqref="A6:XFD6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9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41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41" x14ac:dyDescent="0.15">
      <c r="A2" s="508"/>
      <c r="B2" s="509">
        <v>44200</v>
      </c>
      <c r="C2" s="510" t="s">
        <v>403</v>
      </c>
      <c r="D2" s="430" t="s">
        <v>912</v>
      </c>
      <c r="E2" s="511">
        <v>44197</v>
      </c>
      <c r="F2" s="512" t="s">
        <v>15</v>
      </c>
      <c r="G2" s="508" t="s">
        <v>16</v>
      </c>
      <c r="H2" s="361">
        <v>84</v>
      </c>
      <c r="I2" s="513" t="s">
        <v>913</v>
      </c>
      <c r="J2" s="508">
        <v>3000</v>
      </c>
      <c r="K2" s="508">
        <v>6000</v>
      </c>
      <c r="L2" s="508">
        <v>9000</v>
      </c>
      <c r="M2" s="508">
        <v>15000</v>
      </c>
      <c r="N2" s="508"/>
      <c r="O2" s="514">
        <v>2.7727272727272725</v>
      </c>
      <c r="P2" s="514">
        <v>2.4636363636363634</v>
      </c>
      <c r="Q2" s="514">
        <v>2.0181818181818181</v>
      </c>
      <c r="R2" s="514">
        <v>1.5950413223140494</v>
      </c>
      <c r="S2" s="514">
        <v>1.6545454545454545</v>
      </c>
      <c r="T2" s="514"/>
      <c r="U2" s="514">
        <v>2.6545454545454543</v>
      </c>
      <c r="V2" s="514">
        <v>2.336363636363636</v>
      </c>
      <c r="W2" s="514">
        <v>1.9363636363636361</v>
      </c>
      <c r="X2" s="514">
        <v>1.718181818181818</v>
      </c>
      <c r="Y2" s="514">
        <v>1.5999999999999999</v>
      </c>
      <c r="Z2" s="508"/>
      <c r="AA2" s="508"/>
      <c r="AB2" s="515"/>
      <c r="AC2" s="515"/>
      <c r="AD2" s="515"/>
      <c r="AE2" s="515"/>
      <c r="AF2" s="508"/>
      <c r="AG2" s="516" t="s">
        <v>18</v>
      </c>
      <c r="AH2" s="516" t="s">
        <v>19</v>
      </c>
      <c r="AI2" s="516">
        <v>3</v>
      </c>
      <c r="AJ2" s="516">
        <v>3</v>
      </c>
      <c r="AK2" s="517">
        <v>0.5</v>
      </c>
      <c r="AL2" s="517">
        <v>0.5</v>
      </c>
      <c r="AM2" s="523" t="s">
        <v>1107</v>
      </c>
    </row>
    <row r="3" spans="1:41" x14ac:dyDescent="0.15">
      <c r="A3" s="508"/>
      <c r="B3" s="509">
        <v>44200</v>
      </c>
      <c r="C3" s="510" t="s">
        <v>13</v>
      </c>
      <c r="D3" s="430" t="s">
        <v>912</v>
      </c>
      <c r="E3" s="511">
        <v>44197</v>
      </c>
      <c r="F3" s="512" t="s">
        <v>20</v>
      </c>
      <c r="G3" s="508" t="s">
        <v>16</v>
      </c>
      <c r="H3" s="361">
        <v>69</v>
      </c>
      <c r="I3" s="513" t="s">
        <v>913</v>
      </c>
      <c r="J3" s="518">
        <v>3000</v>
      </c>
      <c r="K3" s="518">
        <v>6000</v>
      </c>
      <c r="L3" s="518">
        <v>6000</v>
      </c>
      <c r="M3" s="518">
        <v>6000</v>
      </c>
      <c r="N3" s="508"/>
      <c r="O3" s="514">
        <v>2.5</v>
      </c>
      <c r="P3" s="514">
        <v>2.209090909090909</v>
      </c>
      <c r="Q3" s="514">
        <v>0</v>
      </c>
      <c r="R3" s="514">
        <v>0</v>
      </c>
      <c r="S3" s="514">
        <v>1.7272727272727271</v>
      </c>
      <c r="T3" s="361"/>
      <c r="U3" s="514">
        <v>2.4</v>
      </c>
      <c r="V3" s="514">
        <v>2.1090909090909089</v>
      </c>
      <c r="W3" s="514">
        <v>0</v>
      </c>
      <c r="X3" s="514">
        <v>0</v>
      </c>
      <c r="Y3" s="514">
        <v>1.7272727272727271</v>
      </c>
      <c r="Z3" s="508"/>
      <c r="AA3" s="508"/>
      <c r="AB3" s="515"/>
      <c r="AC3" s="515"/>
      <c r="AD3" s="515"/>
      <c r="AE3" s="515"/>
      <c r="AF3" s="508"/>
      <c r="AG3" s="516" t="s">
        <v>18</v>
      </c>
      <c r="AH3" s="516" t="s">
        <v>19</v>
      </c>
      <c r="AI3" s="516">
        <v>3</v>
      </c>
      <c r="AJ3" s="516">
        <v>3</v>
      </c>
      <c r="AK3" s="517">
        <v>0.5</v>
      </c>
      <c r="AL3" s="517">
        <v>0.5</v>
      </c>
      <c r="AM3" s="523" t="s">
        <v>1108</v>
      </c>
    </row>
    <row r="4" spans="1:41" x14ac:dyDescent="0.15">
      <c r="A4" s="508"/>
      <c r="B4" s="509">
        <v>44200</v>
      </c>
      <c r="C4" s="510" t="s">
        <v>13</v>
      </c>
      <c r="D4" s="430" t="s">
        <v>912</v>
      </c>
      <c r="E4" s="511">
        <v>44197</v>
      </c>
      <c r="F4" s="512" t="s">
        <v>21</v>
      </c>
      <c r="G4" s="508" t="s">
        <v>16</v>
      </c>
      <c r="H4" s="361">
        <v>77.999999999999986</v>
      </c>
      <c r="I4" s="513" t="s">
        <v>913</v>
      </c>
      <c r="J4" s="508">
        <v>3000</v>
      </c>
      <c r="K4" s="508">
        <v>6000</v>
      </c>
      <c r="L4" s="508">
        <v>9000</v>
      </c>
      <c r="M4" s="508">
        <v>15000</v>
      </c>
      <c r="N4" s="508"/>
      <c r="O4" s="514">
        <v>3.0272727272727269</v>
      </c>
      <c r="P4" s="514">
        <v>2.5272727272727269</v>
      </c>
      <c r="Q4" s="514">
        <v>2.0636363636363635</v>
      </c>
      <c r="R4" s="514">
        <v>1.6446280991735533</v>
      </c>
      <c r="S4" s="514">
        <v>1.7363636363636361</v>
      </c>
      <c r="T4" s="361"/>
      <c r="U4" s="514">
        <v>2.7272727272727271</v>
      </c>
      <c r="V4" s="514">
        <v>2.2909090909090906</v>
      </c>
      <c r="W4" s="514">
        <v>1.8909090909090909</v>
      </c>
      <c r="X4" s="514">
        <v>1.6818181818181817</v>
      </c>
      <c r="Y4" s="514">
        <v>1.6272727272727272</v>
      </c>
      <c r="Z4" s="508"/>
      <c r="AA4" s="508"/>
      <c r="AB4" s="515"/>
      <c r="AC4" s="515"/>
      <c r="AD4" s="515"/>
      <c r="AE4" s="515"/>
      <c r="AF4" s="508"/>
      <c r="AG4" s="516" t="s">
        <v>18</v>
      </c>
      <c r="AH4" s="516" t="s">
        <v>19</v>
      </c>
      <c r="AI4" s="516">
        <v>3</v>
      </c>
      <c r="AJ4" s="516">
        <v>3</v>
      </c>
      <c r="AK4" s="517">
        <v>0.5</v>
      </c>
      <c r="AL4" s="517">
        <v>0.5</v>
      </c>
      <c r="AM4" s="523" t="s">
        <v>1109</v>
      </c>
    </row>
    <row r="5" spans="1:41" x14ac:dyDescent="0.15">
      <c r="A5" s="430"/>
      <c r="B5" s="509">
        <v>44200</v>
      </c>
      <c r="C5" s="469" t="s">
        <v>13</v>
      </c>
      <c r="D5" s="430" t="s">
        <v>912</v>
      </c>
      <c r="E5" s="351">
        <v>44046</v>
      </c>
      <c r="F5" s="449" t="s">
        <v>1017</v>
      </c>
      <c r="G5" s="430" t="s">
        <v>16</v>
      </c>
      <c r="H5" s="361">
        <v>56.463636363636361</v>
      </c>
      <c r="I5" s="470" t="s">
        <v>913</v>
      </c>
      <c r="J5" s="471">
        <v>3000</v>
      </c>
      <c r="K5" s="471">
        <v>6000</v>
      </c>
      <c r="L5" s="471">
        <v>9000</v>
      </c>
      <c r="M5" s="471">
        <v>15000</v>
      </c>
      <c r="N5" s="430"/>
      <c r="O5" s="361">
        <v>2.545454545454545</v>
      </c>
      <c r="P5" s="361">
        <v>2.2272727272727271</v>
      </c>
      <c r="Q5" s="361">
        <v>1.9272727272727272</v>
      </c>
      <c r="R5" s="361">
        <v>1.7636363636363634</v>
      </c>
      <c r="S5" s="361">
        <v>1.7272727272727271</v>
      </c>
      <c r="T5" s="361"/>
      <c r="U5" s="361">
        <v>2.4</v>
      </c>
      <c r="V5" s="361">
        <v>2.1363636363636362</v>
      </c>
      <c r="W5" s="361">
        <v>1.8727272727272726</v>
      </c>
      <c r="X5" s="361">
        <v>1.7454545454545451</v>
      </c>
      <c r="Y5" s="361">
        <v>1.7090909090909088</v>
      </c>
      <c r="Z5" s="430"/>
      <c r="AA5" s="430"/>
      <c r="AB5" s="430"/>
      <c r="AC5" s="430"/>
      <c r="AD5" s="430"/>
      <c r="AE5" s="430"/>
      <c r="AF5" s="430"/>
      <c r="AG5" s="472" t="s">
        <v>18</v>
      </c>
      <c r="AH5" s="472" t="s">
        <v>19</v>
      </c>
      <c r="AI5" s="472">
        <v>3</v>
      </c>
      <c r="AJ5" s="472">
        <v>3</v>
      </c>
      <c r="AK5" s="473">
        <v>0.5</v>
      </c>
      <c r="AL5" s="473">
        <v>0.5</v>
      </c>
      <c r="AM5" s="432" t="s">
        <v>957</v>
      </c>
    </row>
    <row r="6" spans="1:41" x14ac:dyDescent="0.15">
      <c r="A6" s="508"/>
      <c r="B6" s="509">
        <v>44200</v>
      </c>
      <c r="C6" s="510" t="s">
        <v>13</v>
      </c>
      <c r="D6" s="430" t="s">
        <v>912</v>
      </c>
      <c r="E6" s="511">
        <v>44197</v>
      </c>
      <c r="F6" s="512" t="s">
        <v>22</v>
      </c>
      <c r="G6" s="508" t="s">
        <v>16</v>
      </c>
      <c r="H6" s="361">
        <v>84.5</v>
      </c>
      <c r="I6" s="513" t="s">
        <v>913</v>
      </c>
      <c r="J6" s="508">
        <v>3000</v>
      </c>
      <c r="K6" s="508">
        <v>6000</v>
      </c>
      <c r="L6" s="508">
        <v>9000</v>
      </c>
      <c r="M6" s="508">
        <v>15000</v>
      </c>
      <c r="N6" s="508"/>
      <c r="O6" s="514">
        <v>3.1545454545454543</v>
      </c>
      <c r="P6" s="514">
        <v>2.709090909090909</v>
      </c>
      <c r="Q6" s="514">
        <v>2.2181818181818178</v>
      </c>
      <c r="R6" s="514">
        <v>1.92</v>
      </c>
      <c r="S6" s="514">
        <v>1.8727272727272726</v>
      </c>
      <c r="T6" s="361"/>
      <c r="U6" s="514">
        <v>3.0545454545454542</v>
      </c>
      <c r="V6" s="514">
        <v>2.5999999999999996</v>
      </c>
      <c r="W6" s="514">
        <v>2.1636363636363636</v>
      </c>
      <c r="X6" s="514">
        <v>1.8545454545454545</v>
      </c>
      <c r="Y6" s="514">
        <v>1.8363636363636362</v>
      </c>
      <c r="Z6" s="508"/>
      <c r="AA6" s="508"/>
      <c r="AB6" s="515"/>
      <c r="AC6" s="515"/>
      <c r="AD6" s="515"/>
      <c r="AE6" s="515"/>
      <c r="AF6" s="508"/>
      <c r="AG6" s="516" t="s">
        <v>406</v>
      </c>
      <c r="AH6" s="516" t="s">
        <v>19</v>
      </c>
      <c r="AI6" s="516">
        <v>3</v>
      </c>
      <c r="AJ6" s="516">
        <v>3</v>
      </c>
      <c r="AK6" s="517">
        <v>0.5</v>
      </c>
      <c r="AL6" s="517">
        <v>0.5</v>
      </c>
      <c r="AM6" s="523" t="s">
        <v>1110</v>
      </c>
    </row>
    <row r="7" spans="1:41" x14ac:dyDescent="0.15">
      <c r="A7" s="508"/>
      <c r="B7" s="509">
        <v>44200</v>
      </c>
      <c r="C7" s="510" t="s">
        <v>13</v>
      </c>
      <c r="D7" s="430" t="s">
        <v>912</v>
      </c>
      <c r="E7" s="511">
        <v>44197</v>
      </c>
      <c r="F7" s="512" t="s">
        <v>923</v>
      </c>
      <c r="G7" s="508" t="s">
        <v>16</v>
      </c>
      <c r="H7" s="361">
        <v>65</v>
      </c>
      <c r="I7" s="513" t="s">
        <v>913</v>
      </c>
      <c r="J7" s="508">
        <v>3000</v>
      </c>
      <c r="K7" s="508">
        <v>6000</v>
      </c>
      <c r="L7" s="508">
        <v>9000</v>
      </c>
      <c r="M7" s="508">
        <v>15000</v>
      </c>
      <c r="N7" s="508"/>
      <c r="O7" s="514">
        <v>2.1999999999999997</v>
      </c>
      <c r="P7" s="514">
        <v>1.9545454545454544</v>
      </c>
      <c r="Q7" s="514">
        <v>1.7999999999999998</v>
      </c>
      <c r="R7" s="514">
        <v>1.471074380165289</v>
      </c>
      <c r="S7" s="514">
        <v>1.5818181818181818</v>
      </c>
      <c r="T7" s="361"/>
      <c r="U7" s="514">
        <v>2.1</v>
      </c>
      <c r="V7" s="514">
        <v>1.8363636363636362</v>
      </c>
      <c r="W7" s="514">
        <v>1.7</v>
      </c>
      <c r="X7" s="514">
        <v>1.5909090909090908</v>
      </c>
      <c r="Y7" s="514">
        <v>1.5636363636363635</v>
      </c>
      <c r="Z7" s="508"/>
      <c r="AA7" s="508"/>
      <c r="AB7" s="515"/>
      <c r="AC7" s="515"/>
      <c r="AD7" s="515"/>
      <c r="AE7" s="515"/>
      <c r="AF7" s="508"/>
      <c r="AG7" s="516" t="s">
        <v>18</v>
      </c>
      <c r="AH7" s="516" t="s">
        <v>19</v>
      </c>
      <c r="AI7" s="516">
        <v>3</v>
      </c>
      <c r="AJ7" s="516">
        <v>3</v>
      </c>
      <c r="AK7" s="517">
        <v>0.5</v>
      </c>
      <c r="AL7" s="517">
        <v>0.5</v>
      </c>
      <c r="AM7" s="523" t="s">
        <v>1111</v>
      </c>
    </row>
    <row r="8" spans="1:41" x14ac:dyDescent="0.15">
      <c r="A8" s="430"/>
      <c r="B8" s="509">
        <v>44200</v>
      </c>
      <c r="C8" s="469" t="s">
        <v>13</v>
      </c>
      <c r="D8" s="430" t="s">
        <v>912</v>
      </c>
      <c r="E8" s="351">
        <v>43984</v>
      </c>
      <c r="F8" s="430" t="s">
        <v>24</v>
      </c>
      <c r="G8" s="430" t="s">
        <v>16</v>
      </c>
      <c r="H8" s="361">
        <v>83.75454545454545</v>
      </c>
      <c r="I8" s="470" t="s">
        <v>913</v>
      </c>
      <c r="J8" s="430">
        <v>3000</v>
      </c>
      <c r="K8" s="430">
        <v>6000</v>
      </c>
      <c r="L8" s="430">
        <v>9000</v>
      </c>
      <c r="M8" s="430">
        <v>15000</v>
      </c>
      <c r="N8" s="430"/>
      <c r="O8" s="361">
        <v>2.918181818181818</v>
      </c>
      <c r="P8" s="361">
        <v>2.6727272727272724</v>
      </c>
      <c r="Q8" s="361">
        <v>2.3636363636363633</v>
      </c>
      <c r="R8" s="361">
        <v>2.1999999999999997</v>
      </c>
      <c r="S8" s="361">
        <v>2.1545454545454543</v>
      </c>
      <c r="T8" s="361"/>
      <c r="U8" s="361">
        <v>2.7181818181818183</v>
      </c>
      <c r="V8" s="361">
        <v>2.5</v>
      </c>
      <c r="W8" s="361">
        <v>2.2363636363636363</v>
      </c>
      <c r="X8" s="361">
        <v>2.1</v>
      </c>
      <c r="Y8" s="361">
        <v>2.0636363636363635</v>
      </c>
      <c r="Z8" s="430"/>
      <c r="AA8" s="430"/>
      <c r="AB8" s="430"/>
      <c r="AC8" s="430"/>
      <c r="AD8" s="430"/>
      <c r="AE8" s="430"/>
      <c r="AF8" s="430"/>
      <c r="AG8" s="472" t="s">
        <v>18</v>
      </c>
      <c r="AH8" s="472" t="s">
        <v>19</v>
      </c>
      <c r="AI8" s="472">
        <v>3</v>
      </c>
      <c r="AJ8" s="472">
        <v>3</v>
      </c>
      <c r="AK8" s="473">
        <v>0.5</v>
      </c>
      <c r="AL8" s="473">
        <v>0.5</v>
      </c>
      <c r="AM8" s="432" t="s">
        <v>1020</v>
      </c>
    </row>
    <row r="9" spans="1:41" x14ac:dyDescent="0.15">
      <c r="A9" s="508"/>
      <c r="B9" s="509">
        <v>44200</v>
      </c>
      <c r="C9" s="510" t="s">
        <v>13</v>
      </c>
      <c r="D9" s="430" t="s">
        <v>912</v>
      </c>
      <c r="E9" s="511">
        <v>44197</v>
      </c>
      <c r="F9" s="512" t="s">
        <v>924</v>
      </c>
      <c r="G9" s="508" t="s">
        <v>16</v>
      </c>
      <c r="H9" s="361">
        <v>69.818181818181813</v>
      </c>
      <c r="I9" s="513" t="s">
        <v>913</v>
      </c>
      <c r="J9" s="471">
        <v>6000</v>
      </c>
      <c r="K9" s="471">
        <v>6000</v>
      </c>
      <c r="L9" s="471">
        <v>6000</v>
      </c>
      <c r="M9" s="471">
        <v>6000</v>
      </c>
      <c r="N9" s="471"/>
      <c r="O9" s="431">
        <v>2.4090909090909087</v>
      </c>
      <c r="P9" s="431">
        <v>0</v>
      </c>
      <c r="Q9" s="431">
        <v>0</v>
      </c>
      <c r="R9" s="431">
        <v>0</v>
      </c>
      <c r="S9" s="514">
        <v>1.5999999999999999</v>
      </c>
      <c r="T9" s="361"/>
      <c r="U9" s="514">
        <v>2.4090909090909087</v>
      </c>
      <c r="V9" s="514">
        <v>0</v>
      </c>
      <c r="W9" s="514">
        <v>0</v>
      </c>
      <c r="X9" s="514">
        <v>0</v>
      </c>
      <c r="Y9" s="514">
        <v>1.5999999999999999</v>
      </c>
      <c r="Z9" s="508"/>
      <c r="AA9" s="508"/>
      <c r="AB9" s="515"/>
      <c r="AC9" s="515"/>
      <c r="AD9" s="515"/>
      <c r="AE9" s="515"/>
      <c r="AF9" s="508"/>
      <c r="AG9" s="516" t="s">
        <v>18</v>
      </c>
      <c r="AH9" s="516" t="s">
        <v>19</v>
      </c>
      <c r="AI9" s="516">
        <v>3</v>
      </c>
      <c r="AJ9" s="516">
        <v>3</v>
      </c>
      <c r="AK9" s="517">
        <v>0.5</v>
      </c>
      <c r="AL9" s="517">
        <v>0.5</v>
      </c>
      <c r="AM9" s="523" t="s">
        <v>1112</v>
      </c>
    </row>
    <row r="10" spans="1:41" x14ac:dyDescent="0.15">
      <c r="A10" s="508"/>
      <c r="B10" s="509">
        <v>44200</v>
      </c>
      <c r="C10" s="510" t="s">
        <v>13</v>
      </c>
      <c r="D10" s="430" t="s">
        <v>912</v>
      </c>
      <c r="E10" s="511">
        <v>44197</v>
      </c>
      <c r="F10" s="512" t="s">
        <v>925</v>
      </c>
      <c r="G10" s="508" t="s">
        <v>16</v>
      </c>
      <c r="H10" s="361">
        <v>72.8</v>
      </c>
      <c r="I10" s="513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431">
        <v>2.2909090909090906</v>
      </c>
      <c r="P10" s="431">
        <v>2.1545454545454543</v>
      </c>
      <c r="Q10" s="431">
        <v>1.9</v>
      </c>
      <c r="R10" s="431">
        <v>1.636363636363636</v>
      </c>
      <c r="S10" s="514">
        <v>1.7</v>
      </c>
      <c r="T10" s="361"/>
      <c r="U10" s="514">
        <v>2.1818181818181817</v>
      </c>
      <c r="V10" s="514">
        <v>2</v>
      </c>
      <c r="W10" s="514">
        <v>1.7999999999999998</v>
      </c>
      <c r="X10" s="514">
        <v>1.7</v>
      </c>
      <c r="Y10" s="514">
        <v>1.6545454545454545</v>
      </c>
      <c r="Z10" s="508"/>
      <c r="AA10" s="508"/>
      <c r="AB10" s="515"/>
      <c r="AC10" s="515"/>
      <c r="AD10" s="515"/>
      <c r="AE10" s="515"/>
      <c r="AF10" s="508"/>
      <c r="AG10" s="516" t="s">
        <v>18</v>
      </c>
      <c r="AH10" s="516" t="s">
        <v>19</v>
      </c>
      <c r="AI10" s="516">
        <v>3</v>
      </c>
      <c r="AJ10" s="516">
        <v>3</v>
      </c>
      <c r="AK10" s="517">
        <v>0.5</v>
      </c>
      <c r="AL10" s="517">
        <v>0.5</v>
      </c>
      <c r="AM10" s="523" t="s">
        <v>1113</v>
      </c>
    </row>
    <row r="11" spans="1:41" x14ac:dyDescent="0.15">
      <c r="A11" s="430"/>
      <c r="B11" s="509">
        <v>44201</v>
      </c>
      <c r="C11" s="469" t="s">
        <v>13</v>
      </c>
      <c r="D11" s="430" t="s">
        <v>912</v>
      </c>
      <c r="E11" s="511">
        <v>44197</v>
      </c>
      <c r="F11" s="449" t="s">
        <v>926</v>
      </c>
      <c r="G11" s="430" t="s">
        <v>16</v>
      </c>
      <c r="H11" s="361">
        <v>76.099999999999994</v>
      </c>
      <c r="I11" s="470" t="s">
        <v>913</v>
      </c>
      <c r="J11" s="430">
        <v>3000</v>
      </c>
      <c r="K11" s="430">
        <v>6000</v>
      </c>
      <c r="L11" s="430">
        <v>12000</v>
      </c>
      <c r="M11" s="430">
        <v>18000</v>
      </c>
      <c r="N11" s="430"/>
      <c r="O11" s="431">
        <v>3.0545454545454542</v>
      </c>
      <c r="P11" s="431">
        <v>2.7181818181818183</v>
      </c>
      <c r="Q11" s="431">
        <v>2.3272727272727272</v>
      </c>
      <c r="R11" s="431">
        <v>2.1090909090909089</v>
      </c>
      <c r="S11" s="361">
        <v>2.0636363636363635</v>
      </c>
      <c r="T11" s="361"/>
      <c r="U11" s="491">
        <v>2.92</v>
      </c>
      <c r="V11" s="491">
        <v>2.63</v>
      </c>
      <c r="W11" s="491">
        <v>2.2799999999999998</v>
      </c>
      <c r="X11" s="491">
        <v>2.09</v>
      </c>
      <c r="Y11" s="491">
        <v>2.0499999999999998</v>
      </c>
      <c r="Z11" s="430"/>
      <c r="AA11" s="508"/>
      <c r="AB11" s="515"/>
      <c r="AC11" s="515"/>
      <c r="AD11" s="515"/>
      <c r="AE11" s="515"/>
      <c r="AF11" s="430"/>
      <c r="AG11" s="472" t="s">
        <v>18</v>
      </c>
      <c r="AH11" s="472" t="s">
        <v>19</v>
      </c>
      <c r="AI11" s="472">
        <v>3</v>
      </c>
      <c r="AJ11" s="472">
        <v>3</v>
      </c>
      <c r="AK11" s="473">
        <v>0.5</v>
      </c>
      <c r="AL11" s="473">
        <v>0.5</v>
      </c>
      <c r="AM11" s="523" t="s">
        <v>1170</v>
      </c>
    </row>
    <row r="12" spans="1:41" x14ac:dyDescent="0.15">
      <c r="A12" s="430"/>
      <c r="B12" s="509">
        <v>44200</v>
      </c>
      <c r="C12" s="469" t="s">
        <v>13</v>
      </c>
      <c r="D12" s="430" t="s">
        <v>912</v>
      </c>
      <c r="E12" s="351">
        <v>43831</v>
      </c>
      <c r="F12" s="430" t="s">
        <v>30</v>
      </c>
      <c r="G12" s="430" t="s">
        <v>16</v>
      </c>
      <c r="H12" s="361">
        <v>76.8</v>
      </c>
      <c r="I12" s="470" t="s">
        <v>913</v>
      </c>
      <c r="J12" s="430">
        <v>3000</v>
      </c>
      <c r="K12" s="430">
        <v>6000</v>
      </c>
      <c r="L12" s="430">
        <v>9000</v>
      </c>
      <c r="M12" s="430">
        <v>15000</v>
      </c>
      <c r="N12" s="430"/>
      <c r="O12" s="431">
        <v>3.2818181818181813</v>
      </c>
      <c r="P12" s="431">
        <v>2.8545454545454545</v>
      </c>
      <c r="Q12" s="431">
        <v>2.4545454545454546</v>
      </c>
      <c r="R12" s="431">
        <v>2.0545454545454542</v>
      </c>
      <c r="S12" s="361">
        <v>1.918181818181818</v>
      </c>
      <c r="T12" s="361"/>
      <c r="U12" s="361">
        <v>2.9454545454545453</v>
      </c>
      <c r="V12" s="361">
        <v>2.5818181818181816</v>
      </c>
      <c r="W12" s="361">
        <v>2.2272727272727271</v>
      </c>
      <c r="X12" s="361">
        <v>1.918181818181818</v>
      </c>
      <c r="Y12" s="361">
        <v>1.7636363636363634</v>
      </c>
      <c r="Z12" s="355"/>
      <c r="AA12" s="355"/>
      <c r="AB12" s="355"/>
      <c r="AC12" s="355"/>
      <c r="AD12" s="355"/>
      <c r="AE12" s="355"/>
      <c r="AF12" s="355"/>
      <c r="AG12" s="356" t="s">
        <v>18</v>
      </c>
      <c r="AH12" s="356" t="s">
        <v>19</v>
      </c>
      <c r="AI12" s="472">
        <v>3</v>
      </c>
      <c r="AJ12" s="472">
        <v>3</v>
      </c>
      <c r="AK12" s="473">
        <v>0.5</v>
      </c>
      <c r="AL12" s="473">
        <v>0.5</v>
      </c>
      <c r="AM12" s="432" t="str">
        <f>AM44</f>
        <v>https://sumo-epfs.s3-ap-southeast-2.amazonaws.com/vefs/Victorian_Energy_Fact_Sheet_SUM169310SR_Gas.pdf</v>
      </c>
    </row>
    <row r="13" spans="1:41" x14ac:dyDescent="0.15">
      <c r="A13" s="508"/>
      <c r="B13" s="509">
        <v>44200</v>
      </c>
      <c r="C13" s="510" t="s">
        <v>403</v>
      </c>
      <c r="D13" s="430" t="s">
        <v>912</v>
      </c>
      <c r="E13" s="511">
        <v>44197</v>
      </c>
      <c r="F13" s="512" t="s">
        <v>2</v>
      </c>
      <c r="G13" s="508" t="s">
        <v>16</v>
      </c>
      <c r="H13" s="361">
        <v>87.999999999999986</v>
      </c>
      <c r="I13" s="513" t="s">
        <v>405</v>
      </c>
      <c r="J13" s="430">
        <v>6000</v>
      </c>
      <c r="K13" s="430">
        <v>6000</v>
      </c>
      <c r="L13" s="430">
        <v>6000</v>
      </c>
      <c r="M13" s="430">
        <v>6000</v>
      </c>
      <c r="N13" s="430"/>
      <c r="O13" s="431">
        <v>2.5</v>
      </c>
      <c r="P13" s="431">
        <v>0</v>
      </c>
      <c r="Q13" s="431">
        <v>0</v>
      </c>
      <c r="R13" s="431">
        <v>0</v>
      </c>
      <c r="S13" s="514">
        <v>2</v>
      </c>
      <c r="T13" s="361"/>
      <c r="U13" s="514">
        <v>2.5</v>
      </c>
      <c r="V13" s="514">
        <v>0</v>
      </c>
      <c r="W13" s="514">
        <v>0</v>
      </c>
      <c r="X13" s="514">
        <v>0</v>
      </c>
      <c r="Y13" s="514">
        <v>2</v>
      </c>
      <c r="Z13" s="508"/>
      <c r="AA13" s="508"/>
      <c r="AB13" s="515"/>
      <c r="AC13" s="515"/>
      <c r="AD13" s="515"/>
      <c r="AE13" s="515"/>
      <c r="AF13" s="508"/>
      <c r="AG13" s="516" t="s">
        <v>18</v>
      </c>
      <c r="AH13" s="516" t="s">
        <v>19</v>
      </c>
      <c r="AI13" s="516">
        <v>2</v>
      </c>
      <c r="AJ13" s="516">
        <v>4</v>
      </c>
      <c r="AK13" s="519">
        <v>0.33329999999999999</v>
      </c>
      <c r="AL13" s="519">
        <v>0.66659999999999997</v>
      </c>
      <c r="AM13" s="523" t="s">
        <v>1114</v>
      </c>
    </row>
    <row r="14" spans="1:41" x14ac:dyDescent="0.15">
      <c r="A14" s="508"/>
      <c r="B14" s="509">
        <v>44200</v>
      </c>
      <c r="C14" s="510" t="s">
        <v>13</v>
      </c>
      <c r="D14" s="430" t="s">
        <v>912</v>
      </c>
      <c r="E14" s="511">
        <v>44197</v>
      </c>
      <c r="F14" s="508" t="s">
        <v>4</v>
      </c>
      <c r="G14" s="508" t="s">
        <v>16</v>
      </c>
      <c r="H14" s="361">
        <v>71.827272727272728</v>
      </c>
      <c r="I14" s="513" t="s">
        <v>913</v>
      </c>
      <c r="J14" s="508"/>
      <c r="K14" s="508"/>
      <c r="L14" s="508"/>
      <c r="M14" s="508"/>
      <c r="N14" s="508"/>
      <c r="O14" s="514">
        <v>1.8909090909090909</v>
      </c>
      <c r="P14" s="514">
        <v>0</v>
      </c>
      <c r="Q14" s="514">
        <v>0</v>
      </c>
      <c r="R14" s="514">
        <v>0</v>
      </c>
      <c r="S14" s="514">
        <v>0</v>
      </c>
      <c r="T14" s="361"/>
      <c r="U14" s="514">
        <v>1.7</v>
      </c>
      <c r="V14" s="514">
        <v>0</v>
      </c>
      <c r="W14" s="514">
        <v>0</v>
      </c>
      <c r="X14" s="514">
        <v>0</v>
      </c>
      <c r="Y14" s="514">
        <v>0</v>
      </c>
      <c r="Z14" s="355"/>
      <c r="AA14" s="355"/>
      <c r="AB14" s="515"/>
      <c r="AC14" s="515"/>
      <c r="AD14" s="515"/>
      <c r="AE14" s="515"/>
      <c r="AF14" s="508"/>
      <c r="AG14" s="516" t="s">
        <v>18</v>
      </c>
      <c r="AH14" s="516" t="s">
        <v>19</v>
      </c>
      <c r="AI14" s="516">
        <v>3</v>
      </c>
      <c r="AJ14" s="516">
        <v>3</v>
      </c>
      <c r="AK14" s="517">
        <v>0.5</v>
      </c>
      <c r="AL14" s="517">
        <v>0.5</v>
      </c>
      <c r="AM14" s="523" t="s">
        <v>1115</v>
      </c>
    </row>
    <row r="15" spans="1:41" customFormat="1" x14ac:dyDescent="0.15">
      <c r="A15" s="508"/>
      <c r="B15" s="509">
        <v>44201</v>
      </c>
      <c r="C15" s="510" t="s">
        <v>13</v>
      </c>
      <c r="D15" s="430" t="s">
        <v>912</v>
      </c>
      <c r="E15" s="511">
        <v>44197</v>
      </c>
      <c r="F15" s="512" t="s">
        <v>1027</v>
      </c>
      <c r="G15" s="508" t="s">
        <v>16</v>
      </c>
      <c r="H15" s="361">
        <v>78.099999999999994</v>
      </c>
      <c r="I15" s="513" t="s">
        <v>913</v>
      </c>
      <c r="J15" s="508">
        <v>3000</v>
      </c>
      <c r="K15" s="508">
        <v>6000</v>
      </c>
      <c r="L15" s="508">
        <v>9000</v>
      </c>
      <c r="M15" s="508">
        <v>15000</v>
      </c>
      <c r="N15" s="508"/>
      <c r="O15" s="361">
        <v>3.3</v>
      </c>
      <c r="P15" s="361">
        <v>2.9</v>
      </c>
      <c r="Q15" s="361">
        <v>2.5</v>
      </c>
      <c r="R15" s="361">
        <v>2.2999999999999998</v>
      </c>
      <c r="S15" s="361">
        <v>2.2000000000000002</v>
      </c>
      <c r="T15" s="361"/>
      <c r="U15" s="361">
        <v>3</v>
      </c>
      <c r="V15" s="361">
        <v>2.8</v>
      </c>
      <c r="W15" s="361">
        <v>2.5</v>
      </c>
      <c r="X15" s="361">
        <v>2.2999999999999998</v>
      </c>
      <c r="Y15" s="361">
        <v>2.1</v>
      </c>
      <c r="Z15" s="508"/>
      <c r="AA15" s="515"/>
      <c r="AB15" s="515"/>
      <c r="AC15" s="515"/>
      <c r="AD15" s="515"/>
      <c r="AE15" s="515"/>
      <c r="AF15" s="515"/>
      <c r="AG15" s="516" t="s">
        <v>18</v>
      </c>
      <c r="AH15" s="516" t="s">
        <v>19</v>
      </c>
      <c r="AI15" s="516">
        <v>3</v>
      </c>
      <c r="AJ15" s="516">
        <v>3</v>
      </c>
      <c r="AK15" s="517">
        <v>0.5</v>
      </c>
      <c r="AL15" s="517">
        <v>0.5</v>
      </c>
      <c r="AM15" s="527"/>
      <c r="AN15" s="527"/>
      <c r="AO15" s="525"/>
    </row>
    <row r="16" spans="1:41" x14ac:dyDescent="0.15">
      <c r="A16" s="508"/>
      <c r="B16" s="509">
        <v>44200</v>
      </c>
      <c r="C16" s="510" t="s">
        <v>403</v>
      </c>
      <c r="D16" s="430" t="s">
        <v>912</v>
      </c>
      <c r="E16" s="511">
        <v>44197</v>
      </c>
      <c r="F16" s="430" t="s">
        <v>1028</v>
      </c>
      <c r="G16" s="508" t="s">
        <v>16</v>
      </c>
      <c r="H16" s="361">
        <v>79</v>
      </c>
      <c r="I16" s="470" t="s">
        <v>405</v>
      </c>
      <c r="J16" s="508">
        <v>3000</v>
      </c>
      <c r="K16" s="508">
        <v>6000</v>
      </c>
      <c r="L16" s="508">
        <v>6000</v>
      </c>
      <c r="M16" s="508">
        <v>6000</v>
      </c>
      <c r="N16" s="508"/>
      <c r="O16" s="514">
        <v>2.7</v>
      </c>
      <c r="P16" s="514">
        <v>2.3272727272727272</v>
      </c>
      <c r="Q16" s="514">
        <v>0</v>
      </c>
      <c r="R16" s="514">
        <v>0</v>
      </c>
      <c r="S16" s="514">
        <v>1.9545454545454544</v>
      </c>
      <c r="T16" s="361"/>
      <c r="U16" s="514">
        <v>2.7</v>
      </c>
      <c r="V16" s="514">
        <v>2.3272727272727272</v>
      </c>
      <c r="W16" s="514">
        <v>0</v>
      </c>
      <c r="X16" s="514">
        <v>0</v>
      </c>
      <c r="Y16" s="514">
        <v>1.9545454545454544</v>
      </c>
      <c r="Z16" s="355"/>
      <c r="AA16" s="355"/>
      <c r="AB16" s="515"/>
      <c r="AC16" s="515"/>
      <c r="AD16" s="515"/>
      <c r="AE16" s="515"/>
      <c r="AF16" s="508"/>
      <c r="AG16" s="472" t="s">
        <v>1008</v>
      </c>
      <c r="AH16" s="516"/>
      <c r="AI16" s="516">
        <v>3</v>
      </c>
      <c r="AJ16" s="516">
        <v>3</v>
      </c>
      <c r="AK16" s="517">
        <v>0.5</v>
      </c>
      <c r="AL16" s="517">
        <v>0.5</v>
      </c>
      <c r="AM16" s="523" t="s">
        <v>1116</v>
      </c>
    </row>
    <row r="17" spans="1:39" customFormat="1" x14ac:dyDescent="0.15">
      <c r="A17" s="508"/>
      <c r="B17" s="509">
        <v>44209</v>
      </c>
      <c r="C17" s="510" t="s">
        <v>13</v>
      </c>
      <c r="D17" s="508" t="s">
        <v>912</v>
      </c>
      <c r="E17" s="511">
        <v>44153</v>
      </c>
      <c r="F17" s="508" t="s">
        <v>1171</v>
      </c>
      <c r="G17" s="508" t="s">
        <v>1172</v>
      </c>
      <c r="H17" s="361">
        <v>106</v>
      </c>
      <c r="I17" s="513" t="s">
        <v>405</v>
      </c>
      <c r="J17" s="508">
        <v>3000</v>
      </c>
      <c r="K17" s="508">
        <v>6000</v>
      </c>
      <c r="L17" s="508">
        <v>9000</v>
      </c>
      <c r="M17" s="508">
        <v>15000</v>
      </c>
      <c r="N17" s="355"/>
      <c r="O17" s="361">
        <v>2.23</v>
      </c>
      <c r="P17" s="361">
        <v>2.04</v>
      </c>
      <c r="Q17" s="361">
        <v>1.8</v>
      </c>
      <c r="R17" s="361">
        <v>1.68</v>
      </c>
      <c r="S17" s="361">
        <v>1.65</v>
      </c>
      <c r="T17" s="529"/>
      <c r="U17" s="361">
        <v>2.0699999999999998</v>
      </c>
      <c r="V17" s="361">
        <v>1.91</v>
      </c>
      <c r="W17" s="361">
        <v>1.71</v>
      </c>
      <c r="X17" s="361">
        <v>1.6</v>
      </c>
      <c r="Y17" s="361">
        <v>1.58</v>
      </c>
      <c r="Z17" s="529"/>
      <c r="AA17" s="529"/>
      <c r="AB17" s="529"/>
      <c r="AC17" s="529"/>
      <c r="AD17" s="529"/>
      <c r="AE17" s="529"/>
      <c r="AF17" s="529"/>
      <c r="AG17" s="516" t="s">
        <v>18</v>
      </c>
      <c r="AH17" s="516" t="s">
        <v>19</v>
      </c>
      <c r="AI17" s="516">
        <v>3</v>
      </c>
      <c r="AJ17" s="516">
        <v>3</v>
      </c>
      <c r="AK17" s="517">
        <v>0.5</v>
      </c>
      <c r="AL17" s="517">
        <v>0.5</v>
      </c>
    </row>
    <row r="18" spans="1:39" x14ac:dyDescent="0.15">
      <c r="A18" s="508"/>
      <c r="B18" s="509">
        <v>44200</v>
      </c>
      <c r="C18" s="510" t="s">
        <v>13</v>
      </c>
      <c r="D18" s="430" t="s">
        <v>930</v>
      </c>
      <c r="E18" s="511">
        <v>44197</v>
      </c>
      <c r="F18" s="512" t="s">
        <v>15</v>
      </c>
      <c r="G18" s="508" t="s">
        <v>16</v>
      </c>
      <c r="H18" s="361">
        <v>84</v>
      </c>
      <c r="I18" s="513" t="s">
        <v>913</v>
      </c>
      <c r="J18" s="508">
        <v>3000</v>
      </c>
      <c r="K18" s="508">
        <v>6000</v>
      </c>
      <c r="L18" s="508">
        <v>9000</v>
      </c>
      <c r="M18" s="508">
        <v>15000</v>
      </c>
      <c r="N18" s="508"/>
      <c r="O18" s="514">
        <v>2.7727272727272725</v>
      </c>
      <c r="P18" s="514">
        <v>2.4636363636363634</v>
      </c>
      <c r="Q18" s="514">
        <v>2.0181818181818181</v>
      </c>
      <c r="R18" s="514">
        <v>1.5950413223140494</v>
      </c>
      <c r="S18" s="514">
        <v>1.6545454545454545</v>
      </c>
      <c r="T18" s="361"/>
      <c r="U18" s="514">
        <v>2.6545454545454543</v>
      </c>
      <c r="V18" s="514">
        <v>2.336363636363636</v>
      </c>
      <c r="W18" s="514">
        <v>1.9363636363636361</v>
      </c>
      <c r="X18" s="514">
        <v>1.718181818181818</v>
      </c>
      <c r="Y18" s="514">
        <v>1.5999999999999999</v>
      </c>
      <c r="Z18" s="508"/>
      <c r="AA18" s="508"/>
      <c r="AB18" s="515"/>
      <c r="AC18" s="515"/>
      <c r="AD18" s="515"/>
      <c r="AE18" s="515"/>
      <c r="AF18" s="508"/>
      <c r="AG18" s="516" t="s">
        <v>18</v>
      </c>
      <c r="AH18" s="516" t="s">
        <v>19</v>
      </c>
      <c r="AI18" s="516">
        <v>3</v>
      </c>
      <c r="AJ18" s="516">
        <v>3</v>
      </c>
      <c r="AK18" s="517">
        <v>0.5</v>
      </c>
      <c r="AL18" s="517">
        <v>0.5</v>
      </c>
      <c r="AM18" s="523" t="s">
        <v>1117</v>
      </c>
    </row>
    <row r="19" spans="1:39" x14ac:dyDescent="0.15">
      <c r="A19" s="508"/>
      <c r="B19" s="509">
        <v>44200</v>
      </c>
      <c r="C19" s="510" t="s">
        <v>13</v>
      </c>
      <c r="D19" s="430" t="s">
        <v>930</v>
      </c>
      <c r="E19" s="511">
        <v>44197</v>
      </c>
      <c r="F19" s="512" t="s">
        <v>20</v>
      </c>
      <c r="G19" s="508" t="s">
        <v>16</v>
      </c>
      <c r="H19" s="361">
        <v>69</v>
      </c>
      <c r="I19" s="513" t="s">
        <v>913</v>
      </c>
      <c r="J19" s="518">
        <v>3000</v>
      </c>
      <c r="K19" s="518">
        <v>6000</v>
      </c>
      <c r="L19" s="518">
        <v>6000</v>
      </c>
      <c r="M19" s="518">
        <v>6000</v>
      </c>
      <c r="N19" s="508"/>
      <c r="O19" s="514">
        <v>2.5</v>
      </c>
      <c r="P19" s="514">
        <v>2.209090909090909</v>
      </c>
      <c r="Q19" s="514">
        <v>0</v>
      </c>
      <c r="R19" s="514">
        <v>0</v>
      </c>
      <c r="S19" s="514">
        <v>1.7272727272727271</v>
      </c>
      <c r="T19" s="361"/>
      <c r="U19" s="514">
        <v>2.4</v>
      </c>
      <c r="V19" s="514">
        <v>2.1090909090909089</v>
      </c>
      <c r="W19" s="514">
        <v>0</v>
      </c>
      <c r="X19" s="514">
        <v>0</v>
      </c>
      <c r="Y19" s="514">
        <v>1.7272727272727271</v>
      </c>
      <c r="Z19" s="508"/>
      <c r="AA19" s="508"/>
      <c r="AB19" s="515"/>
      <c r="AC19" s="515"/>
      <c r="AD19" s="515"/>
      <c r="AE19" s="515"/>
      <c r="AF19" s="508"/>
      <c r="AG19" s="516" t="s">
        <v>18</v>
      </c>
      <c r="AH19" s="516" t="s">
        <v>19</v>
      </c>
      <c r="AI19" s="516">
        <v>3</v>
      </c>
      <c r="AJ19" s="516">
        <v>3</v>
      </c>
      <c r="AK19" s="517">
        <v>0.5</v>
      </c>
      <c r="AL19" s="517">
        <v>0.5</v>
      </c>
      <c r="AM19" s="523" t="s">
        <v>1118</v>
      </c>
    </row>
    <row r="20" spans="1:39" x14ac:dyDescent="0.15">
      <c r="A20" s="508"/>
      <c r="B20" s="509">
        <v>44200</v>
      </c>
      <c r="C20" s="510" t="s">
        <v>13</v>
      </c>
      <c r="D20" s="430" t="s">
        <v>930</v>
      </c>
      <c r="E20" s="511">
        <v>44197</v>
      </c>
      <c r="F20" s="512" t="s">
        <v>21</v>
      </c>
      <c r="G20" s="508" t="s">
        <v>16</v>
      </c>
      <c r="H20" s="361">
        <v>77.999999999999986</v>
      </c>
      <c r="I20" s="513" t="s">
        <v>913</v>
      </c>
      <c r="J20" s="508">
        <v>3000</v>
      </c>
      <c r="K20" s="508">
        <v>6000</v>
      </c>
      <c r="L20" s="508">
        <v>9000</v>
      </c>
      <c r="M20" s="508">
        <v>15000</v>
      </c>
      <c r="N20" s="508"/>
      <c r="O20" s="514">
        <v>3.0272727272727269</v>
      </c>
      <c r="P20" s="514">
        <v>2.5272727272727269</v>
      </c>
      <c r="Q20" s="514">
        <v>2.0636363636363635</v>
      </c>
      <c r="R20" s="514">
        <v>1.6446280991735533</v>
      </c>
      <c r="S20" s="514">
        <v>1.7363636363636361</v>
      </c>
      <c r="T20" s="361"/>
      <c r="U20" s="514">
        <v>2.7272727272727271</v>
      </c>
      <c r="V20" s="514">
        <v>2.2909090909090906</v>
      </c>
      <c r="W20" s="514">
        <v>1.8909090909090909</v>
      </c>
      <c r="X20" s="514">
        <v>1.6818181818181817</v>
      </c>
      <c r="Y20" s="514">
        <v>1.6272727272727272</v>
      </c>
      <c r="Z20" s="508"/>
      <c r="AA20" s="508"/>
      <c r="AB20" s="515"/>
      <c r="AC20" s="515"/>
      <c r="AD20" s="515"/>
      <c r="AE20" s="515"/>
      <c r="AF20" s="508"/>
      <c r="AG20" s="516" t="s">
        <v>18</v>
      </c>
      <c r="AH20" s="516" t="s">
        <v>19</v>
      </c>
      <c r="AI20" s="516">
        <v>3</v>
      </c>
      <c r="AJ20" s="516">
        <v>3</v>
      </c>
      <c r="AK20" s="517">
        <v>0.5</v>
      </c>
      <c r="AL20" s="517">
        <v>0.5</v>
      </c>
      <c r="AM20" s="523" t="s">
        <v>1109</v>
      </c>
    </row>
    <row r="21" spans="1:39" x14ac:dyDescent="0.15">
      <c r="A21" s="430"/>
      <c r="B21" s="509">
        <v>44200</v>
      </c>
      <c r="C21" s="469" t="s">
        <v>13</v>
      </c>
      <c r="D21" s="430" t="s">
        <v>930</v>
      </c>
      <c r="E21" s="351">
        <v>44046</v>
      </c>
      <c r="F21" s="449" t="s">
        <v>1017</v>
      </c>
      <c r="G21" s="430" t="s">
        <v>16</v>
      </c>
      <c r="H21" s="361">
        <v>56.463636363636361</v>
      </c>
      <c r="I21" s="470" t="s">
        <v>913</v>
      </c>
      <c r="J21" s="471">
        <v>3000</v>
      </c>
      <c r="K21" s="471">
        <v>6000</v>
      </c>
      <c r="L21" s="471">
        <v>9000</v>
      </c>
      <c r="M21" s="471">
        <v>15000</v>
      </c>
      <c r="N21" s="430"/>
      <c r="O21" s="361">
        <v>2.8272727272727267</v>
      </c>
      <c r="P21" s="361">
        <v>2.5363636363636362</v>
      </c>
      <c r="Q21" s="361">
        <v>2.2818181818181813</v>
      </c>
      <c r="R21" s="361">
        <v>2.1454545454545451</v>
      </c>
      <c r="S21" s="361">
        <v>2.1090909090909089</v>
      </c>
      <c r="T21" s="361"/>
      <c r="U21" s="361">
        <v>2.709090909090909</v>
      </c>
      <c r="V21" s="361">
        <v>2.4545454545454546</v>
      </c>
      <c r="W21" s="361">
        <v>2.2363636363636363</v>
      </c>
      <c r="X21" s="361">
        <v>2.127272727272727</v>
      </c>
      <c r="Y21" s="361">
        <v>2.0909090909090904</v>
      </c>
      <c r="Z21" s="430"/>
      <c r="AA21" s="430"/>
      <c r="AB21" s="430"/>
      <c r="AC21" s="430"/>
      <c r="AD21" s="430"/>
      <c r="AE21" s="430"/>
      <c r="AF21" s="430"/>
      <c r="AG21" s="472" t="s">
        <v>18</v>
      </c>
      <c r="AH21" s="472" t="s">
        <v>19</v>
      </c>
      <c r="AI21" s="472">
        <v>3</v>
      </c>
      <c r="AJ21" s="472">
        <v>3</v>
      </c>
      <c r="AK21" s="473">
        <v>0.5</v>
      </c>
      <c r="AL21" s="473">
        <v>0.5</v>
      </c>
      <c r="AM21" s="432" t="s">
        <v>1031</v>
      </c>
    </row>
    <row r="22" spans="1:39" x14ac:dyDescent="0.15">
      <c r="A22" s="508"/>
      <c r="B22" s="509">
        <v>44200</v>
      </c>
      <c r="C22" s="510" t="s">
        <v>13</v>
      </c>
      <c r="D22" s="430" t="s">
        <v>930</v>
      </c>
      <c r="E22" s="511">
        <v>44197</v>
      </c>
      <c r="F22" s="512" t="s">
        <v>22</v>
      </c>
      <c r="G22" s="508" t="s">
        <v>16</v>
      </c>
      <c r="H22" s="361">
        <v>83.499999999999986</v>
      </c>
      <c r="I22" s="513" t="s">
        <v>913</v>
      </c>
      <c r="J22" s="508">
        <v>3000</v>
      </c>
      <c r="K22" s="508">
        <v>6000</v>
      </c>
      <c r="L22" s="508">
        <v>9000</v>
      </c>
      <c r="M22" s="508">
        <v>15000</v>
      </c>
      <c r="N22" s="508"/>
      <c r="O22" s="514">
        <v>3.1999999999999997</v>
      </c>
      <c r="P22" s="514">
        <v>2.6545454545454543</v>
      </c>
      <c r="Q22" s="514">
        <v>2.1818181818181817</v>
      </c>
      <c r="R22" s="514">
        <v>1.98</v>
      </c>
      <c r="S22" s="514">
        <v>1.8545454545454545</v>
      </c>
      <c r="T22" s="361"/>
      <c r="U22" s="514">
        <v>2.9999999999999996</v>
      </c>
      <c r="V22" s="514">
        <v>2.5272727272727269</v>
      </c>
      <c r="W22" s="514">
        <v>2.0545454545454542</v>
      </c>
      <c r="X22" s="514">
        <v>1.8999999999999997</v>
      </c>
      <c r="Y22" s="514">
        <v>1.8090909090909089</v>
      </c>
      <c r="Z22" s="508"/>
      <c r="AA22" s="508"/>
      <c r="AB22" s="515"/>
      <c r="AC22" s="515"/>
      <c r="AD22" s="515"/>
      <c r="AE22" s="515"/>
      <c r="AF22" s="508"/>
      <c r="AG22" s="516" t="s">
        <v>406</v>
      </c>
      <c r="AH22" s="516" t="s">
        <v>19</v>
      </c>
      <c r="AI22" s="516">
        <v>3</v>
      </c>
      <c r="AJ22" s="516">
        <v>3</v>
      </c>
      <c r="AK22" s="517">
        <v>0.5</v>
      </c>
      <c r="AL22" s="517">
        <v>0.5</v>
      </c>
      <c r="AM22" s="523" t="s">
        <v>1119</v>
      </c>
    </row>
    <row r="23" spans="1:39" x14ac:dyDescent="0.15">
      <c r="A23" s="508"/>
      <c r="B23" s="509">
        <v>44200</v>
      </c>
      <c r="C23" s="510" t="s">
        <v>13</v>
      </c>
      <c r="D23" s="430" t="s">
        <v>930</v>
      </c>
      <c r="E23" s="511">
        <v>44197</v>
      </c>
      <c r="F23" s="512" t="s">
        <v>923</v>
      </c>
      <c r="G23" s="508" t="s">
        <v>16</v>
      </c>
      <c r="H23" s="361">
        <v>65</v>
      </c>
      <c r="I23" s="513" t="s">
        <v>913</v>
      </c>
      <c r="J23" s="508">
        <v>3000</v>
      </c>
      <c r="K23" s="508">
        <v>6000</v>
      </c>
      <c r="L23" s="508">
        <v>9000</v>
      </c>
      <c r="M23" s="508">
        <v>15000</v>
      </c>
      <c r="N23" s="508"/>
      <c r="O23" s="514">
        <v>2.1999999999999997</v>
      </c>
      <c r="P23" s="514">
        <v>1.9545454545454544</v>
      </c>
      <c r="Q23" s="514">
        <v>1.7999999999999998</v>
      </c>
      <c r="R23" s="514">
        <v>1.471074380165289</v>
      </c>
      <c r="S23" s="514">
        <v>1.5818181818181818</v>
      </c>
      <c r="T23" s="361"/>
      <c r="U23" s="514">
        <v>2.1</v>
      </c>
      <c r="V23" s="514">
        <v>1.8363636363636362</v>
      </c>
      <c r="W23" s="514">
        <v>1.7</v>
      </c>
      <c r="X23" s="514">
        <v>1.5909090909090908</v>
      </c>
      <c r="Y23" s="514">
        <v>1.5636363636363635</v>
      </c>
      <c r="Z23" s="508"/>
      <c r="AA23" s="508"/>
      <c r="AB23" s="515"/>
      <c r="AC23" s="515"/>
      <c r="AD23" s="515"/>
      <c r="AE23" s="515"/>
      <c r="AF23" s="508"/>
      <c r="AG23" s="516" t="s">
        <v>18</v>
      </c>
      <c r="AH23" s="516" t="s">
        <v>19</v>
      </c>
      <c r="AI23" s="516">
        <v>3</v>
      </c>
      <c r="AJ23" s="516">
        <v>3</v>
      </c>
      <c r="AK23" s="517">
        <v>0.5</v>
      </c>
      <c r="AL23" s="517">
        <v>0.5</v>
      </c>
      <c r="AM23" s="523" t="s">
        <v>1120</v>
      </c>
    </row>
    <row r="24" spans="1:39" x14ac:dyDescent="0.15">
      <c r="A24" s="430"/>
      <c r="B24" s="509">
        <v>44200</v>
      </c>
      <c r="C24" s="469" t="s">
        <v>13</v>
      </c>
      <c r="D24" s="430" t="s">
        <v>930</v>
      </c>
      <c r="E24" s="351">
        <v>43984</v>
      </c>
      <c r="F24" s="430" t="s">
        <v>24</v>
      </c>
      <c r="G24" s="430" t="s">
        <v>16</v>
      </c>
      <c r="H24" s="361">
        <v>83.75454545454545</v>
      </c>
      <c r="I24" s="470" t="s">
        <v>913</v>
      </c>
      <c r="J24" s="430">
        <v>3000</v>
      </c>
      <c r="K24" s="430">
        <v>6000</v>
      </c>
      <c r="L24" s="430">
        <v>9000</v>
      </c>
      <c r="M24" s="430">
        <v>15000</v>
      </c>
      <c r="N24" s="430"/>
      <c r="O24" s="361">
        <v>2.918181818181818</v>
      </c>
      <c r="P24" s="361">
        <v>2.6727272727272724</v>
      </c>
      <c r="Q24" s="361">
        <v>2.3636363636363633</v>
      </c>
      <c r="R24" s="361">
        <v>2.1999999999999997</v>
      </c>
      <c r="S24" s="361">
        <v>2.1545454545454543</v>
      </c>
      <c r="T24" s="361"/>
      <c r="U24" s="361">
        <v>2.7181818181818183</v>
      </c>
      <c r="V24" s="361">
        <v>2.5</v>
      </c>
      <c r="W24" s="361">
        <v>2.2363636363636363</v>
      </c>
      <c r="X24" s="361">
        <v>2.1</v>
      </c>
      <c r="Y24" s="361">
        <v>2.0636363636363635</v>
      </c>
      <c r="Z24" s="430"/>
      <c r="AA24" s="430"/>
      <c r="AB24" s="430"/>
      <c r="AC24" s="430"/>
      <c r="AD24" s="430"/>
      <c r="AE24" s="430"/>
      <c r="AF24" s="430"/>
      <c r="AG24" s="472" t="s">
        <v>18</v>
      </c>
      <c r="AH24" s="472" t="s">
        <v>19</v>
      </c>
      <c r="AI24" s="472">
        <v>3</v>
      </c>
      <c r="AJ24" s="472">
        <v>3</v>
      </c>
      <c r="AK24" s="473">
        <v>0.5</v>
      </c>
      <c r="AL24" s="473">
        <v>0.5</v>
      </c>
      <c r="AM24" s="432" t="s">
        <v>1020</v>
      </c>
    </row>
    <row r="25" spans="1:39" x14ac:dyDescent="0.15">
      <c r="A25" s="508"/>
      <c r="B25" s="509">
        <v>44200</v>
      </c>
      <c r="C25" s="510" t="s">
        <v>13</v>
      </c>
      <c r="D25" s="430" t="s">
        <v>930</v>
      </c>
      <c r="E25" s="511">
        <v>44197</v>
      </c>
      <c r="F25" s="512" t="s">
        <v>924</v>
      </c>
      <c r="G25" s="508" t="s">
        <v>16</v>
      </c>
      <c r="H25" s="361">
        <v>69.818181818181813</v>
      </c>
      <c r="I25" s="513" t="s">
        <v>913</v>
      </c>
      <c r="J25" s="518">
        <v>6000</v>
      </c>
      <c r="K25" s="518">
        <v>6000</v>
      </c>
      <c r="L25" s="518">
        <v>6000</v>
      </c>
      <c r="M25" s="518">
        <v>6000</v>
      </c>
      <c r="N25" s="518"/>
      <c r="O25" s="514">
        <v>2.4090909090909087</v>
      </c>
      <c r="P25" s="514">
        <v>0</v>
      </c>
      <c r="Q25" s="514">
        <v>0</v>
      </c>
      <c r="R25" s="514">
        <v>0</v>
      </c>
      <c r="S25" s="514">
        <v>1.5999999999999999</v>
      </c>
      <c r="T25" s="361"/>
      <c r="U25" s="514">
        <v>2.4090909090909087</v>
      </c>
      <c r="V25" s="514">
        <v>0</v>
      </c>
      <c r="W25" s="514">
        <v>0</v>
      </c>
      <c r="X25" s="514">
        <v>0</v>
      </c>
      <c r="Y25" s="514">
        <v>1.5999999999999999</v>
      </c>
      <c r="Z25" s="508"/>
      <c r="AA25" s="508"/>
      <c r="AB25" s="515"/>
      <c r="AC25" s="515"/>
      <c r="AD25" s="515"/>
      <c r="AE25" s="515"/>
      <c r="AF25" s="508"/>
      <c r="AG25" s="516" t="s">
        <v>18</v>
      </c>
      <c r="AH25" s="516" t="s">
        <v>19</v>
      </c>
      <c r="AI25" s="516">
        <v>3</v>
      </c>
      <c r="AJ25" s="516">
        <v>3</v>
      </c>
      <c r="AK25" s="517">
        <v>0.5</v>
      </c>
      <c r="AL25" s="517">
        <v>0.5</v>
      </c>
      <c r="AM25" s="523" t="s">
        <v>1121</v>
      </c>
    </row>
    <row r="26" spans="1:39" x14ac:dyDescent="0.15">
      <c r="A26" s="508"/>
      <c r="B26" s="509">
        <v>44200</v>
      </c>
      <c r="C26" s="510" t="s">
        <v>13</v>
      </c>
      <c r="D26" s="430" t="s">
        <v>930</v>
      </c>
      <c r="E26" s="511">
        <v>44197</v>
      </c>
      <c r="F26" s="512" t="s">
        <v>925</v>
      </c>
      <c r="G26" s="508" t="s">
        <v>16</v>
      </c>
      <c r="H26" s="361">
        <v>72.8</v>
      </c>
      <c r="I26" s="513" t="s">
        <v>913</v>
      </c>
      <c r="J26" s="518">
        <v>3000</v>
      </c>
      <c r="K26" s="518">
        <v>6000</v>
      </c>
      <c r="L26" s="518">
        <v>9000</v>
      </c>
      <c r="M26" s="518">
        <v>15000</v>
      </c>
      <c r="N26" s="508"/>
      <c r="O26" s="514">
        <v>2.2909090909090906</v>
      </c>
      <c r="P26" s="514">
        <v>2.1545454545454543</v>
      </c>
      <c r="Q26" s="514">
        <v>1.8999999999999997</v>
      </c>
      <c r="R26" s="514">
        <v>1.636363636363636</v>
      </c>
      <c r="S26" s="514">
        <v>1.7</v>
      </c>
      <c r="T26" s="361"/>
      <c r="U26" s="514">
        <v>2.1818181818181817</v>
      </c>
      <c r="V26" s="514">
        <v>2</v>
      </c>
      <c r="W26" s="514">
        <v>1.7999999999999998</v>
      </c>
      <c r="X26" s="514">
        <v>1.7</v>
      </c>
      <c r="Y26" s="514">
        <v>1.6545454545454545</v>
      </c>
      <c r="Z26" s="508"/>
      <c r="AA26" s="508"/>
      <c r="AB26" s="515"/>
      <c r="AC26" s="515"/>
      <c r="AD26" s="515"/>
      <c r="AE26" s="515"/>
      <c r="AF26" s="508"/>
      <c r="AG26" s="516" t="s">
        <v>18</v>
      </c>
      <c r="AH26" s="516" t="s">
        <v>19</v>
      </c>
      <c r="AI26" s="516">
        <v>3</v>
      </c>
      <c r="AJ26" s="516">
        <v>3</v>
      </c>
      <c r="AK26" s="517">
        <v>0.5</v>
      </c>
      <c r="AL26" s="517">
        <v>0.5</v>
      </c>
      <c r="AM26" s="523" t="s">
        <v>1122</v>
      </c>
    </row>
    <row r="27" spans="1:39" x14ac:dyDescent="0.15">
      <c r="A27" s="430"/>
      <c r="B27" s="509">
        <v>44201</v>
      </c>
      <c r="C27" s="469" t="s">
        <v>13</v>
      </c>
      <c r="D27" s="430" t="s">
        <v>930</v>
      </c>
      <c r="E27" s="511">
        <v>44197</v>
      </c>
      <c r="F27" s="449" t="s">
        <v>926</v>
      </c>
      <c r="G27" s="430" t="s">
        <v>16</v>
      </c>
      <c r="H27" s="361">
        <v>76.090909090909093</v>
      </c>
      <c r="I27" s="470" t="s">
        <v>913</v>
      </c>
      <c r="J27" s="430">
        <v>3000</v>
      </c>
      <c r="K27" s="430">
        <v>6000</v>
      </c>
      <c r="L27" s="430">
        <v>12000</v>
      </c>
      <c r="M27" s="430">
        <v>18000</v>
      </c>
      <c r="N27" s="430"/>
      <c r="O27" s="361">
        <v>3.0545454545454542</v>
      </c>
      <c r="P27" s="361">
        <v>2.7181818181818183</v>
      </c>
      <c r="Q27" s="361">
        <v>2.3272727272727272</v>
      </c>
      <c r="R27" s="361">
        <v>2.1090909090909089</v>
      </c>
      <c r="S27" s="361">
        <v>2.0636363636363635</v>
      </c>
      <c r="T27" s="361"/>
      <c r="U27" s="491">
        <v>2.92</v>
      </c>
      <c r="V27" s="491">
        <v>2.63</v>
      </c>
      <c r="W27" s="491">
        <v>2.2799999999999998</v>
      </c>
      <c r="X27" s="491">
        <v>2.09</v>
      </c>
      <c r="Y27" s="491">
        <v>2.0499999999999998</v>
      </c>
      <c r="Z27" s="430"/>
      <c r="AA27" s="508"/>
      <c r="AB27" s="515"/>
      <c r="AC27" s="515"/>
      <c r="AD27" s="515"/>
      <c r="AE27" s="515"/>
      <c r="AF27" s="430"/>
      <c r="AG27" s="472" t="s">
        <v>18</v>
      </c>
      <c r="AH27" s="472" t="s">
        <v>19</v>
      </c>
      <c r="AI27" s="472">
        <v>3</v>
      </c>
      <c r="AJ27" s="472">
        <v>3</v>
      </c>
      <c r="AK27" s="473">
        <v>0.5</v>
      </c>
      <c r="AL27" s="473">
        <v>0.5</v>
      </c>
      <c r="AM27" s="432" t="s">
        <v>1170</v>
      </c>
    </row>
    <row r="28" spans="1:39" x14ac:dyDescent="0.15">
      <c r="A28" s="430"/>
      <c r="B28" s="509">
        <v>44200</v>
      </c>
      <c r="C28" s="469" t="s">
        <v>13</v>
      </c>
      <c r="D28" s="430" t="s">
        <v>930</v>
      </c>
      <c r="E28" s="351">
        <v>43831</v>
      </c>
      <c r="F28" s="430" t="s">
        <v>30</v>
      </c>
      <c r="G28" s="430" t="s">
        <v>16</v>
      </c>
      <c r="H28" s="361">
        <v>76.8</v>
      </c>
      <c r="I28" s="470" t="s">
        <v>913</v>
      </c>
      <c r="J28" s="430">
        <v>3000</v>
      </c>
      <c r="K28" s="430">
        <v>6000</v>
      </c>
      <c r="L28" s="430">
        <v>9000</v>
      </c>
      <c r="M28" s="430">
        <v>15000</v>
      </c>
      <c r="N28" s="355"/>
      <c r="O28" s="361">
        <v>3.1363636363636362</v>
      </c>
      <c r="P28" s="361">
        <v>2.7272727272727271</v>
      </c>
      <c r="Q28" s="361">
        <v>2.3454545454545452</v>
      </c>
      <c r="R28" s="361">
        <v>1.9636363636363636</v>
      </c>
      <c r="S28" s="361">
        <v>1.8363636363636362</v>
      </c>
      <c r="T28" s="361"/>
      <c r="U28" s="361">
        <v>3.0181818181818176</v>
      </c>
      <c r="V28" s="361">
        <v>2.6454545454545455</v>
      </c>
      <c r="W28" s="361">
        <v>2.2818181818181813</v>
      </c>
      <c r="X28" s="361">
        <v>1.9636363636363636</v>
      </c>
      <c r="Y28" s="361">
        <v>1.8090909090909089</v>
      </c>
      <c r="Z28" s="355"/>
      <c r="AA28" s="355"/>
      <c r="AB28" s="355"/>
      <c r="AC28" s="355"/>
      <c r="AD28" s="355"/>
      <c r="AE28" s="355"/>
      <c r="AF28" s="355"/>
      <c r="AG28" s="356" t="s">
        <v>18</v>
      </c>
      <c r="AH28" s="356" t="s">
        <v>19</v>
      </c>
      <c r="AI28" s="472">
        <v>3</v>
      </c>
      <c r="AJ28" s="472">
        <v>3</v>
      </c>
      <c r="AK28" s="473">
        <v>0.5</v>
      </c>
      <c r="AL28" s="473">
        <v>0.5</v>
      </c>
      <c r="AM28" s="486" t="s">
        <v>1037</v>
      </c>
    </row>
    <row r="29" spans="1:39" x14ac:dyDescent="0.15">
      <c r="A29" s="508"/>
      <c r="B29" s="509">
        <v>44200</v>
      </c>
      <c r="C29" s="510" t="s">
        <v>403</v>
      </c>
      <c r="D29" s="430" t="s">
        <v>930</v>
      </c>
      <c r="E29" s="511">
        <v>44197</v>
      </c>
      <c r="F29" s="512" t="s">
        <v>2</v>
      </c>
      <c r="G29" s="508" t="s">
        <v>16</v>
      </c>
      <c r="H29" s="361">
        <v>87.999999999999986</v>
      </c>
      <c r="I29" s="513" t="s">
        <v>6</v>
      </c>
      <c r="J29" s="508">
        <v>6000</v>
      </c>
      <c r="K29" s="508">
        <v>6000</v>
      </c>
      <c r="L29" s="508">
        <v>6000</v>
      </c>
      <c r="M29" s="508">
        <v>6000</v>
      </c>
      <c r="N29" s="508"/>
      <c r="O29" s="514">
        <v>2.5</v>
      </c>
      <c r="P29" s="514">
        <v>0</v>
      </c>
      <c r="Q29" s="514">
        <v>0</v>
      </c>
      <c r="R29" s="514">
        <v>0</v>
      </c>
      <c r="S29" s="514">
        <v>2</v>
      </c>
      <c r="T29" s="361"/>
      <c r="U29" s="514">
        <v>2.5</v>
      </c>
      <c r="V29" s="514">
        <v>0</v>
      </c>
      <c r="W29" s="514">
        <v>0</v>
      </c>
      <c r="X29" s="514">
        <v>0</v>
      </c>
      <c r="Y29" s="514">
        <v>2</v>
      </c>
      <c r="Z29" s="508"/>
      <c r="AA29" s="508"/>
      <c r="AB29" s="515"/>
      <c r="AC29" s="515"/>
      <c r="AD29" s="515"/>
      <c r="AE29" s="515"/>
      <c r="AF29" s="508"/>
      <c r="AG29" s="516" t="s">
        <v>18</v>
      </c>
      <c r="AH29" s="516" t="s">
        <v>19</v>
      </c>
      <c r="AI29" s="516">
        <v>2</v>
      </c>
      <c r="AJ29" s="516">
        <v>4</v>
      </c>
      <c r="AK29" s="519">
        <v>0.33329999999999999</v>
      </c>
      <c r="AL29" s="519">
        <v>0.66659999999999997</v>
      </c>
      <c r="AM29" s="523" t="s">
        <v>1114</v>
      </c>
    </row>
    <row r="30" spans="1:39" x14ac:dyDescent="0.15">
      <c r="A30" s="508"/>
      <c r="B30" s="509">
        <v>44200</v>
      </c>
      <c r="C30" s="520" t="s">
        <v>13</v>
      </c>
      <c r="D30" s="430" t="s">
        <v>930</v>
      </c>
      <c r="E30" s="511">
        <v>44197</v>
      </c>
      <c r="F30" s="521" t="s">
        <v>4</v>
      </c>
      <c r="G30" s="508" t="s">
        <v>16</v>
      </c>
      <c r="H30" s="361">
        <v>71.827272727272728</v>
      </c>
      <c r="I30" s="513" t="s">
        <v>913</v>
      </c>
      <c r="J30" s="508"/>
      <c r="K30" s="508"/>
      <c r="L30" s="508"/>
      <c r="M30" s="508"/>
      <c r="N30" s="508"/>
      <c r="O30" s="514">
        <v>1.8909090909090909</v>
      </c>
      <c r="P30" s="514">
        <v>0</v>
      </c>
      <c r="Q30" s="514">
        <v>0</v>
      </c>
      <c r="R30" s="514">
        <v>0</v>
      </c>
      <c r="S30" s="514">
        <v>0</v>
      </c>
      <c r="T30" s="361"/>
      <c r="U30" s="514">
        <v>1.7</v>
      </c>
      <c r="V30" s="514">
        <v>0</v>
      </c>
      <c r="W30" s="514">
        <v>0</v>
      </c>
      <c r="X30" s="514">
        <v>0</v>
      </c>
      <c r="Y30" s="514">
        <v>0</v>
      </c>
      <c r="Z30" s="355"/>
      <c r="AA30" s="355"/>
      <c r="AB30" s="515"/>
      <c r="AC30" s="515"/>
      <c r="AD30" s="515"/>
      <c r="AE30" s="515"/>
      <c r="AF30" s="508"/>
      <c r="AG30" s="516" t="s">
        <v>18</v>
      </c>
      <c r="AH30" s="516" t="s">
        <v>19</v>
      </c>
      <c r="AI30" s="516">
        <v>3</v>
      </c>
      <c r="AJ30" s="516">
        <v>3</v>
      </c>
      <c r="AK30" s="517">
        <v>0.5</v>
      </c>
      <c r="AL30" s="517">
        <v>0.5</v>
      </c>
      <c r="AM30" s="523" t="s">
        <v>1115</v>
      </c>
    </row>
    <row r="31" spans="1:39" customFormat="1" x14ac:dyDescent="0.15">
      <c r="A31" s="508"/>
      <c r="B31" s="509">
        <v>44201</v>
      </c>
      <c r="C31" s="510" t="s">
        <v>13</v>
      </c>
      <c r="D31" s="430" t="s">
        <v>930</v>
      </c>
      <c r="E31" s="511">
        <v>44197</v>
      </c>
      <c r="F31" s="512" t="s">
        <v>1027</v>
      </c>
      <c r="G31" s="508" t="s">
        <v>16</v>
      </c>
      <c r="H31" s="361">
        <v>78.099999999999994</v>
      </c>
      <c r="I31" s="513" t="s">
        <v>913</v>
      </c>
      <c r="J31" s="508">
        <v>3000</v>
      </c>
      <c r="K31" s="508">
        <v>6000</v>
      </c>
      <c r="L31" s="508">
        <v>9000</v>
      </c>
      <c r="M31" s="508">
        <v>15000</v>
      </c>
      <c r="N31" s="508"/>
      <c r="O31" s="361">
        <v>3.3</v>
      </c>
      <c r="P31" s="361">
        <v>2.9</v>
      </c>
      <c r="Q31" s="361">
        <v>2.5</v>
      </c>
      <c r="R31" s="361">
        <v>2.2999999999999998</v>
      </c>
      <c r="S31" s="361">
        <v>2.2000000000000002</v>
      </c>
      <c r="T31" s="361"/>
      <c r="U31" s="361">
        <v>3</v>
      </c>
      <c r="V31" s="361">
        <v>2.8</v>
      </c>
      <c r="W31" s="361">
        <v>2.5</v>
      </c>
      <c r="X31" s="361">
        <v>2.2999999999999998</v>
      </c>
      <c r="Y31" s="361">
        <v>2.1</v>
      </c>
      <c r="Z31" s="508"/>
      <c r="AA31" s="515"/>
      <c r="AB31" s="515"/>
      <c r="AC31" s="515"/>
      <c r="AD31" s="515"/>
      <c r="AE31" s="515"/>
      <c r="AF31" s="515"/>
      <c r="AG31" s="516" t="s">
        <v>18</v>
      </c>
      <c r="AH31" s="516" t="s">
        <v>19</v>
      </c>
      <c r="AI31" s="516">
        <v>3</v>
      </c>
      <c r="AJ31" s="516">
        <v>3</v>
      </c>
      <c r="AK31" s="517">
        <v>0.5</v>
      </c>
      <c r="AL31" s="517">
        <v>0.5</v>
      </c>
      <c r="AM31" s="527"/>
    </row>
    <row r="32" spans="1:39" x14ac:dyDescent="0.15">
      <c r="A32" s="508"/>
      <c r="B32" s="509">
        <v>44200</v>
      </c>
      <c r="C32" s="510" t="s">
        <v>403</v>
      </c>
      <c r="D32" s="430" t="s">
        <v>930</v>
      </c>
      <c r="E32" s="511">
        <v>44197</v>
      </c>
      <c r="F32" s="430" t="s">
        <v>1028</v>
      </c>
      <c r="G32" s="508" t="s">
        <v>16</v>
      </c>
      <c r="H32" s="361">
        <v>79</v>
      </c>
      <c r="I32" s="470" t="s">
        <v>405</v>
      </c>
      <c r="J32" s="508">
        <v>3000</v>
      </c>
      <c r="K32" s="508">
        <v>6000</v>
      </c>
      <c r="L32" s="508">
        <v>6000</v>
      </c>
      <c r="M32" s="508">
        <v>6000</v>
      </c>
      <c r="N32" s="508"/>
      <c r="O32" s="514">
        <v>2.7</v>
      </c>
      <c r="P32" s="514">
        <v>2.3272727272727272</v>
      </c>
      <c r="Q32" s="514">
        <v>0</v>
      </c>
      <c r="R32" s="514">
        <v>0</v>
      </c>
      <c r="S32" s="514">
        <v>1.9545454545454544</v>
      </c>
      <c r="T32" s="361"/>
      <c r="U32" s="514">
        <v>2.7</v>
      </c>
      <c r="V32" s="514">
        <v>2.3272727272727272</v>
      </c>
      <c r="W32" s="514">
        <v>0</v>
      </c>
      <c r="X32" s="514">
        <v>0</v>
      </c>
      <c r="Y32" s="514">
        <v>1.9545454545454544</v>
      </c>
      <c r="Z32" s="355"/>
      <c r="AA32" s="355"/>
      <c r="AB32" s="515"/>
      <c r="AC32" s="515"/>
      <c r="AD32" s="515"/>
      <c r="AE32" s="515"/>
      <c r="AF32" s="508"/>
      <c r="AG32" s="472" t="s">
        <v>1008</v>
      </c>
      <c r="AH32" s="516"/>
      <c r="AI32" s="516">
        <v>3</v>
      </c>
      <c r="AJ32" s="516">
        <v>3</v>
      </c>
      <c r="AK32" s="517">
        <v>0.5</v>
      </c>
      <c r="AL32" s="517">
        <v>0.5</v>
      </c>
      <c r="AM32" s="523" t="s">
        <v>1116</v>
      </c>
    </row>
    <row r="33" spans="1:41" customFormat="1" x14ac:dyDescent="0.15">
      <c r="A33" s="508"/>
      <c r="B33" s="509">
        <v>44209</v>
      </c>
      <c r="C33" s="510" t="s">
        <v>13</v>
      </c>
      <c r="D33" s="508" t="s">
        <v>930</v>
      </c>
      <c r="E33" s="511">
        <v>44153</v>
      </c>
      <c r="F33" s="508" t="s">
        <v>1171</v>
      </c>
      <c r="G33" s="508" t="s">
        <v>1172</v>
      </c>
      <c r="H33" s="361">
        <v>106</v>
      </c>
      <c r="I33" s="513" t="s">
        <v>405</v>
      </c>
      <c r="J33" s="508">
        <v>3000</v>
      </c>
      <c r="K33" s="508">
        <v>6000</v>
      </c>
      <c r="L33" s="508">
        <v>9000</v>
      </c>
      <c r="M33" s="508">
        <v>15000</v>
      </c>
      <c r="N33" s="355"/>
      <c r="O33" s="361">
        <v>2.23</v>
      </c>
      <c r="P33" s="361">
        <v>2.04</v>
      </c>
      <c r="Q33" s="361">
        <v>1.8</v>
      </c>
      <c r="R33" s="361">
        <v>1.68</v>
      </c>
      <c r="S33" s="361">
        <v>1.65</v>
      </c>
      <c r="T33" s="529"/>
      <c r="U33" s="361">
        <v>2.0699999999999998</v>
      </c>
      <c r="V33" s="361">
        <v>1.91</v>
      </c>
      <c r="W33" s="361">
        <v>1.71</v>
      </c>
      <c r="X33" s="361">
        <v>1.6</v>
      </c>
      <c r="Y33" s="361">
        <v>1.58</v>
      </c>
      <c r="Z33" s="529"/>
      <c r="AA33" s="529"/>
      <c r="AB33" s="529"/>
      <c r="AC33" s="529"/>
      <c r="AD33" s="529"/>
      <c r="AE33" s="529"/>
      <c r="AF33" s="529"/>
      <c r="AG33" s="516" t="s">
        <v>18</v>
      </c>
      <c r="AH33" s="516" t="s">
        <v>19</v>
      </c>
      <c r="AI33" s="516">
        <v>3</v>
      </c>
      <c r="AJ33" s="516">
        <v>3</v>
      </c>
      <c r="AK33" s="517">
        <v>0.5</v>
      </c>
      <c r="AL33" s="517">
        <v>0.5</v>
      </c>
    </row>
    <row r="34" spans="1:41" x14ac:dyDescent="0.15">
      <c r="A34" s="508"/>
      <c r="B34" s="509">
        <v>44200</v>
      </c>
      <c r="C34" s="510" t="s">
        <v>13</v>
      </c>
      <c r="D34" s="430" t="s">
        <v>933</v>
      </c>
      <c r="E34" s="511">
        <v>44197</v>
      </c>
      <c r="F34" s="512" t="s">
        <v>15</v>
      </c>
      <c r="G34" s="508" t="s">
        <v>16</v>
      </c>
      <c r="H34" s="361">
        <v>81.454545454545439</v>
      </c>
      <c r="I34" s="513" t="s">
        <v>913</v>
      </c>
      <c r="J34" s="508">
        <v>1645</v>
      </c>
      <c r="K34" s="508">
        <v>3000</v>
      </c>
      <c r="L34" s="508">
        <v>3000</v>
      </c>
      <c r="M34" s="508">
        <v>3000</v>
      </c>
      <c r="N34" s="508"/>
      <c r="O34" s="514">
        <v>2.8</v>
      </c>
      <c r="P34" s="514">
        <v>2.5999999999999996</v>
      </c>
      <c r="Q34" s="514">
        <v>0</v>
      </c>
      <c r="R34" s="514">
        <v>0</v>
      </c>
      <c r="S34" s="514">
        <v>2.1727272727272728</v>
      </c>
      <c r="T34" s="361"/>
      <c r="U34" s="514">
        <v>2.8</v>
      </c>
      <c r="V34" s="514">
        <v>2.5999999999999996</v>
      </c>
      <c r="W34" s="514">
        <v>0</v>
      </c>
      <c r="X34" s="514">
        <v>0</v>
      </c>
      <c r="Y34" s="514">
        <v>2.1727272727272728</v>
      </c>
      <c r="Z34" s="508"/>
      <c r="AA34" s="508"/>
      <c r="AB34" s="515"/>
      <c r="AC34" s="515"/>
      <c r="AD34" s="515"/>
      <c r="AE34" s="515"/>
      <c r="AF34" s="508"/>
      <c r="AG34" s="472" t="s">
        <v>1008</v>
      </c>
      <c r="AH34" s="516"/>
      <c r="AI34" s="516">
        <v>3</v>
      </c>
      <c r="AJ34" s="516">
        <v>3</v>
      </c>
      <c r="AK34" s="519">
        <v>0.5</v>
      </c>
      <c r="AL34" s="519">
        <v>0.5</v>
      </c>
      <c r="AM34" s="523" t="s">
        <v>1123</v>
      </c>
    </row>
    <row r="35" spans="1:41" x14ac:dyDescent="0.15">
      <c r="A35" s="508"/>
      <c r="B35" s="509">
        <v>44200</v>
      </c>
      <c r="C35" s="510" t="s">
        <v>13</v>
      </c>
      <c r="D35" s="430" t="s">
        <v>933</v>
      </c>
      <c r="E35" s="511">
        <v>44197</v>
      </c>
      <c r="F35" s="512" t="s">
        <v>20</v>
      </c>
      <c r="G35" s="508" t="s">
        <v>16</v>
      </c>
      <c r="H35" s="361">
        <v>67</v>
      </c>
      <c r="I35" s="513" t="s">
        <v>913</v>
      </c>
      <c r="J35" s="508">
        <v>1645</v>
      </c>
      <c r="K35" s="508">
        <v>3000</v>
      </c>
      <c r="L35" s="508">
        <v>3000</v>
      </c>
      <c r="M35" s="508">
        <v>3000</v>
      </c>
      <c r="N35" s="508"/>
      <c r="O35" s="514">
        <v>2.4</v>
      </c>
      <c r="P35" s="514">
        <v>2.4</v>
      </c>
      <c r="Q35" s="514">
        <v>0</v>
      </c>
      <c r="R35" s="514">
        <v>0</v>
      </c>
      <c r="S35" s="514">
        <v>2.1181818181818182</v>
      </c>
      <c r="T35" s="361"/>
      <c r="U35" s="514">
        <v>2.4</v>
      </c>
      <c r="V35" s="514">
        <v>2.4</v>
      </c>
      <c r="W35" s="514">
        <v>0</v>
      </c>
      <c r="X35" s="514">
        <v>0</v>
      </c>
      <c r="Y35" s="514">
        <v>2.1181818181818182</v>
      </c>
      <c r="Z35" s="508"/>
      <c r="AA35" s="508"/>
      <c r="AB35" s="515"/>
      <c r="AC35" s="515"/>
      <c r="AD35" s="515"/>
      <c r="AE35" s="515"/>
      <c r="AF35" s="508"/>
      <c r="AG35" s="472" t="s">
        <v>1008</v>
      </c>
      <c r="AH35" s="516"/>
      <c r="AI35" s="516">
        <v>3</v>
      </c>
      <c r="AJ35" s="516">
        <v>3</v>
      </c>
      <c r="AK35" s="519">
        <v>0.5</v>
      </c>
      <c r="AL35" s="519">
        <v>0.5</v>
      </c>
      <c r="AM35" s="523" t="s">
        <v>1124</v>
      </c>
    </row>
    <row r="36" spans="1:41" customFormat="1" x14ac:dyDescent="0.15">
      <c r="A36" s="508"/>
      <c r="B36" s="509">
        <v>44201</v>
      </c>
      <c r="C36" s="510" t="s">
        <v>13</v>
      </c>
      <c r="D36" s="430" t="s">
        <v>933</v>
      </c>
      <c r="E36" s="511">
        <v>44197</v>
      </c>
      <c r="F36" s="512" t="s">
        <v>21</v>
      </c>
      <c r="G36" s="508" t="s">
        <v>16</v>
      </c>
      <c r="H36" s="361">
        <v>75</v>
      </c>
      <c r="I36" s="513" t="s">
        <v>913</v>
      </c>
      <c r="J36" s="508">
        <v>1645</v>
      </c>
      <c r="K36" s="508">
        <v>3000</v>
      </c>
      <c r="L36" s="508">
        <v>3000</v>
      </c>
      <c r="M36" s="508">
        <v>3000</v>
      </c>
      <c r="N36" s="508"/>
      <c r="O36" s="361">
        <v>3.24</v>
      </c>
      <c r="P36" s="361">
        <v>2.52</v>
      </c>
      <c r="Q36" s="361">
        <v>0</v>
      </c>
      <c r="R36" s="361">
        <v>0</v>
      </c>
      <c r="S36" s="361">
        <v>2.0499999999999998</v>
      </c>
      <c r="T36" s="361"/>
      <c r="U36" s="361">
        <v>3.24</v>
      </c>
      <c r="V36" s="361">
        <v>2.52</v>
      </c>
      <c r="W36" s="361">
        <v>0</v>
      </c>
      <c r="X36" s="361">
        <v>0</v>
      </c>
      <c r="Y36" s="361">
        <v>2.0499999999999998</v>
      </c>
      <c r="Z36" s="508"/>
      <c r="AA36" s="508"/>
      <c r="AB36" s="508"/>
      <c r="AC36" s="508"/>
      <c r="AD36" s="508"/>
      <c r="AE36" s="508"/>
      <c r="AF36" s="508"/>
      <c r="AG36" s="516" t="s">
        <v>23</v>
      </c>
      <c r="AH36" s="516"/>
      <c r="AI36" s="516">
        <v>3</v>
      </c>
      <c r="AJ36" s="516">
        <v>3</v>
      </c>
      <c r="AK36" s="519">
        <v>0.5</v>
      </c>
      <c r="AL36" s="519">
        <v>0.5</v>
      </c>
      <c r="AM36" s="524"/>
      <c r="AN36" s="524"/>
      <c r="AO36" s="525"/>
    </row>
    <row r="37" spans="1:41" x14ac:dyDescent="0.15">
      <c r="A37" s="430"/>
      <c r="B37" s="509">
        <v>44200</v>
      </c>
      <c r="C37" s="469" t="s">
        <v>13</v>
      </c>
      <c r="D37" s="430" t="s">
        <v>933</v>
      </c>
      <c r="E37" s="351">
        <v>44046</v>
      </c>
      <c r="F37" s="449" t="s">
        <v>1017</v>
      </c>
      <c r="G37" s="430" t="s">
        <v>16</v>
      </c>
      <c r="H37" s="361">
        <v>59.081818181818171</v>
      </c>
      <c r="I37" s="470" t="s">
        <v>913</v>
      </c>
      <c r="J37" s="471">
        <v>1645</v>
      </c>
      <c r="K37" s="471">
        <v>3000</v>
      </c>
      <c r="L37" s="471">
        <v>3000</v>
      </c>
      <c r="M37" s="471">
        <v>3000</v>
      </c>
      <c r="N37" s="430"/>
      <c r="O37" s="361">
        <v>2.7454545454545451</v>
      </c>
      <c r="P37" s="361">
        <v>2.2818181818181813</v>
      </c>
      <c r="Q37" s="361">
        <v>0</v>
      </c>
      <c r="R37" s="361">
        <v>0</v>
      </c>
      <c r="S37" s="361">
        <v>1.9818181818181817</v>
      </c>
      <c r="T37" s="361"/>
      <c r="U37" s="361">
        <v>2.7454545454545451</v>
      </c>
      <c r="V37" s="361">
        <v>2.2818181818181813</v>
      </c>
      <c r="W37" s="361">
        <v>0</v>
      </c>
      <c r="X37" s="361">
        <v>0</v>
      </c>
      <c r="Y37" s="361">
        <v>1.9818181818181817</v>
      </c>
      <c r="Z37" s="430"/>
      <c r="AA37" s="430"/>
      <c r="AB37" s="430"/>
      <c r="AC37" s="430"/>
      <c r="AD37" s="430"/>
      <c r="AE37" s="430"/>
      <c r="AF37" s="430"/>
      <c r="AG37" s="472" t="s">
        <v>18</v>
      </c>
      <c r="AH37" s="472" t="s">
        <v>19</v>
      </c>
      <c r="AI37" s="472">
        <v>2</v>
      </c>
      <c r="AJ37" s="472">
        <v>4</v>
      </c>
      <c r="AK37" s="476">
        <v>0.33329999999999999</v>
      </c>
      <c r="AL37" s="476">
        <v>0.66659999999999997</v>
      </c>
      <c r="AM37" s="432" t="s">
        <v>958</v>
      </c>
    </row>
    <row r="38" spans="1:41" x14ac:dyDescent="0.15">
      <c r="A38" s="508"/>
      <c r="B38" s="509">
        <v>44200</v>
      </c>
      <c r="C38" s="510" t="s">
        <v>13</v>
      </c>
      <c r="D38" s="430" t="s">
        <v>933</v>
      </c>
      <c r="E38" s="511">
        <v>44197</v>
      </c>
      <c r="F38" s="512" t="s">
        <v>22</v>
      </c>
      <c r="G38" s="508" t="s">
        <v>16</v>
      </c>
      <c r="H38" s="361">
        <v>87.5</v>
      </c>
      <c r="I38" s="513" t="s">
        <v>913</v>
      </c>
      <c r="J38" s="508">
        <v>1645</v>
      </c>
      <c r="K38" s="508">
        <v>3000</v>
      </c>
      <c r="L38" s="508">
        <v>3000</v>
      </c>
      <c r="M38" s="508">
        <v>3000</v>
      </c>
      <c r="N38" s="508"/>
      <c r="O38" s="514">
        <v>3.4818181818181815</v>
      </c>
      <c r="P38" s="514">
        <v>2.7181818181818183</v>
      </c>
      <c r="Q38" s="514">
        <v>0</v>
      </c>
      <c r="R38" s="514">
        <v>0</v>
      </c>
      <c r="S38" s="514">
        <v>2.1909090909090909</v>
      </c>
      <c r="T38" s="361"/>
      <c r="U38" s="514">
        <v>3.4818181818181815</v>
      </c>
      <c r="V38" s="514">
        <v>2.7181818181818183</v>
      </c>
      <c r="W38" s="514">
        <v>0</v>
      </c>
      <c r="X38" s="514">
        <v>0</v>
      </c>
      <c r="Y38" s="514">
        <v>2.1909090909090909</v>
      </c>
      <c r="Z38" s="508"/>
      <c r="AA38" s="508"/>
      <c r="AB38" s="515"/>
      <c r="AC38" s="515"/>
      <c r="AD38" s="515"/>
      <c r="AE38" s="515"/>
      <c r="AF38" s="508"/>
      <c r="AG38" s="472" t="s">
        <v>1008</v>
      </c>
      <c r="AH38" s="516"/>
      <c r="AI38" s="516">
        <v>3</v>
      </c>
      <c r="AJ38" s="516">
        <v>3</v>
      </c>
      <c r="AK38" s="517">
        <v>0.5</v>
      </c>
      <c r="AL38" s="517">
        <v>0.5</v>
      </c>
      <c r="AM38" s="523" t="s">
        <v>1125</v>
      </c>
    </row>
    <row r="39" spans="1:41" x14ac:dyDescent="0.15">
      <c r="A39" s="508"/>
      <c r="B39" s="509">
        <v>44200</v>
      </c>
      <c r="C39" s="510" t="s">
        <v>13</v>
      </c>
      <c r="D39" s="430" t="s">
        <v>933</v>
      </c>
      <c r="E39" s="511">
        <v>44197</v>
      </c>
      <c r="F39" s="512" t="s">
        <v>923</v>
      </c>
      <c r="G39" s="508" t="s">
        <v>16</v>
      </c>
      <c r="H39" s="361">
        <v>70</v>
      </c>
      <c r="I39" s="513" t="s">
        <v>913</v>
      </c>
      <c r="J39" s="508">
        <v>1645</v>
      </c>
      <c r="K39" s="508">
        <v>3000</v>
      </c>
      <c r="L39" s="508">
        <v>3000</v>
      </c>
      <c r="M39" s="508">
        <v>3000</v>
      </c>
      <c r="N39" s="508"/>
      <c r="O39" s="514">
        <v>2.4545454545454546</v>
      </c>
      <c r="P39" s="514">
        <v>2.1</v>
      </c>
      <c r="Q39" s="514">
        <v>0</v>
      </c>
      <c r="R39" s="514">
        <v>0</v>
      </c>
      <c r="S39" s="514">
        <v>1.9545454545454544</v>
      </c>
      <c r="T39" s="361"/>
      <c r="U39" s="514">
        <v>2.4545454545454546</v>
      </c>
      <c r="V39" s="514">
        <v>2.1</v>
      </c>
      <c r="W39" s="514">
        <v>0</v>
      </c>
      <c r="X39" s="514">
        <v>0</v>
      </c>
      <c r="Y39" s="514">
        <v>1.9545454545454544</v>
      </c>
      <c r="Z39" s="508"/>
      <c r="AA39" s="508"/>
      <c r="AB39" s="515"/>
      <c r="AC39" s="515"/>
      <c r="AD39" s="515"/>
      <c r="AE39" s="515"/>
      <c r="AF39" s="508"/>
      <c r="AG39" s="516" t="s">
        <v>23</v>
      </c>
      <c r="AH39" s="516"/>
      <c r="AI39" s="516">
        <v>3</v>
      </c>
      <c r="AJ39" s="516">
        <v>3</v>
      </c>
      <c r="AK39" s="517">
        <v>0.5</v>
      </c>
      <c r="AL39" s="517">
        <v>0.5</v>
      </c>
      <c r="AM39" s="523" t="s">
        <v>1126</v>
      </c>
    </row>
    <row r="40" spans="1:41" x14ac:dyDescent="0.15">
      <c r="A40" s="430"/>
      <c r="B40" s="509">
        <v>44200</v>
      </c>
      <c r="C40" s="469" t="s">
        <v>13</v>
      </c>
      <c r="D40" s="430" t="s">
        <v>933</v>
      </c>
      <c r="E40" s="351">
        <v>43984</v>
      </c>
      <c r="F40" s="430" t="s">
        <v>24</v>
      </c>
      <c r="G40" s="430" t="s">
        <v>16</v>
      </c>
      <c r="H40" s="361">
        <v>80.327272727272714</v>
      </c>
      <c r="I40" s="470" t="s">
        <v>913</v>
      </c>
      <c r="J40" s="430">
        <v>1645</v>
      </c>
      <c r="K40" s="430">
        <v>3000</v>
      </c>
      <c r="L40" s="430">
        <v>3000</v>
      </c>
      <c r="M40" s="430">
        <v>3000</v>
      </c>
      <c r="N40" s="430"/>
      <c r="O40" s="361">
        <v>3.4</v>
      </c>
      <c r="P40" s="361">
        <v>2.9454545454545453</v>
      </c>
      <c r="Q40" s="361">
        <v>0</v>
      </c>
      <c r="R40" s="361">
        <v>0</v>
      </c>
      <c r="S40" s="361">
        <v>2.5999999999999996</v>
      </c>
      <c r="T40" s="361"/>
      <c r="U40" s="361">
        <v>3.0545454545454542</v>
      </c>
      <c r="V40" s="361">
        <v>2.6363636363636362</v>
      </c>
      <c r="W40" s="361">
        <v>0</v>
      </c>
      <c r="X40" s="361">
        <v>0</v>
      </c>
      <c r="Y40" s="361">
        <v>2.3181818181818179</v>
      </c>
      <c r="Z40" s="430"/>
      <c r="AA40" s="430"/>
      <c r="AB40" s="430"/>
      <c r="AC40" s="430"/>
      <c r="AD40" s="430"/>
      <c r="AE40" s="430"/>
      <c r="AF40" s="430"/>
      <c r="AG40" s="472" t="s">
        <v>18</v>
      </c>
      <c r="AH40" s="472" t="s">
        <v>19</v>
      </c>
      <c r="AI40" s="472">
        <v>2</v>
      </c>
      <c r="AJ40" s="472">
        <v>4</v>
      </c>
      <c r="AK40" s="476">
        <v>0.33329999999999999</v>
      </c>
      <c r="AL40" s="476">
        <v>0.66659999999999997</v>
      </c>
      <c r="AM40" s="432" t="s">
        <v>1043</v>
      </c>
    </row>
    <row r="41" spans="1:41" x14ac:dyDescent="0.15">
      <c r="A41" s="508"/>
      <c r="B41" s="509">
        <v>44200</v>
      </c>
      <c r="C41" s="510" t="s">
        <v>13</v>
      </c>
      <c r="D41" s="430" t="s">
        <v>933</v>
      </c>
      <c r="E41" s="511">
        <v>44197</v>
      </c>
      <c r="F41" s="512" t="s">
        <v>924</v>
      </c>
      <c r="G41" s="508" t="s">
        <v>16</v>
      </c>
      <c r="H41" s="361">
        <v>68.818181818181813</v>
      </c>
      <c r="I41" s="513" t="s">
        <v>913</v>
      </c>
      <c r="J41" s="518">
        <v>6000</v>
      </c>
      <c r="K41" s="518">
        <v>12000</v>
      </c>
      <c r="L41" s="518">
        <v>12000</v>
      </c>
      <c r="M41" s="518">
        <v>12000</v>
      </c>
      <c r="N41" s="508"/>
      <c r="O41" s="514">
        <v>2.2727272727272725</v>
      </c>
      <c r="P41" s="514">
        <v>2.1636363636363636</v>
      </c>
      <c r="Q41" s="514">
        <v>0</v>
      </c>
      <c r="R41" s="514">
        <v>0</v>
      </c>
      <c r="S41" s="514">
        <v>1.8727272727272726</v>
      </c>
      <c r="T41" s="361"/>
      <c r="U41" s="514">
        <v>2.2727272727272725</v>
      </c>
      <c r="V41" s="514">
        <v>2.1636363636363636</v>
      </c>
      <c r="W41" s="514">
        <v>0</v>
      </c>
      <c r="X41" s="514">
        <v>0</v>
      </c>
      <c r="Y41" s="514">
        <v>1.8727272727272726</v>
      </c>
      <c r="Z41" s="508"/>
      <c r="AA41" s="508"/>
      <c r="AB41" s="515"/>
      <c r="AC41" s="515"/>
      <c r="AD41" s="515"/>
      <c r="AE41" s="515"/>
      <c r="AF41" s="508"/>
      <c r="AG41" s="516" t="s">
        <v>23</v>
      </c>
      <c r="AH41" s="516"/>
      <c r="AI41" s="516">
        <v>3</v>
      </c>
      <c r="AJ41" s="516">
        <v>3</v>
      </c>
      <c r="AK41" s="517">
        <v>0.5</v>
      </c>
      <c r="AL41" s="517">
        <v>0.5</v>
      </c>
      <c r="AM41" s="523" t="s">
        <v>1127</v>
      </c>
    </row>
    <row r="42" spans="1:41" x14ac:dyDescent="0.15">
      <c r="A42" s="508"/>
      <c r="B42" s="509">
        <v>44200</v>
      </c>
      <c r="C42" s="510" t="s">
        <v>13</v>
      </c>
      <c r="D42" s="430" t="s">
        <v>933</v>
      </c>
      <c r="E42" s="511">
        <v>44197</v>
      </c>
      <c r="F42" s="512" t="s">
        <v>925</v>
      </c>
      <c r="G42" s="508" t="s">
        <v>16</v>
      </c>
      <c r="H42" s="361">
        <v>72.8</v>
      </c>
      <c r="I42" s="513" t="s">
        <v>913</v>
      </c>
      <c r="J42" s="518">
        <v>1645</v>
      </c>
      <c r="K42" s="518">
        <v>3000</v>
      </c>
      <c r="L42" s="518">
        <v>3000</v>
      </c>
      <c r="M42" s="518">
        <v>3000</v>
      </c>
      <c r="N42" s="508"/>
      <c r="O42" s="514">
        <v>2.6818181818181817</v>
      </c>
      <c r="P42" s="514">
        <v>2.5545454545454542</v>
      </c>
      <c r="Q42" s="514">
        <v>0</v>
      </c>
      <c r="R42" s="514">
        <v>0</v>
      </c>
      <c r="S42" s="514">
        <v>1.8999999999999997</v>
      </c>
      <c r="T42" s="361"/>
      <c r="U42" s="514">
        <v>2.6818181818181817</v>
      </c>
      <c r="V42" s="514">
        <v>2.5545454545454542</v>
      </c>
      <c r="W42" s="514">
        <v>0</v>
      </c>
      <c r="X42" s="514">
        <v>0</v>
      </c>
      <c r="Y42" s="514">
        <v>1.8999999999999997</v>
      </c>
      <c r="Z42" s="508"/>
      <c r="AA42" s="508"/>
      <c r="AB42" s="515"/>
      <c r="AC42" s="515"/>
      <c r="AD42" s="515"/>
      <c r="AE42" s="515"/>
      <c r="AF42" s="508"/>
      <c r="AG42" s="516" t="s">
        <v>23</v>
      </c>
      <c r="AH42" s="516"/>
      <c r="AI42" s="516">
        <v>3</v>
      </c>
      <c r="AJ42" s="516">
        <v>3</v>
      </c>
      <c r="AK42" s="517">
        <v>0.5</v>
      </c>
      <c r="AL42" s="517">
        <v>0.5</v>
      </c>
      <c r="AM42" s="523" t="s">
        <v>1128</v>
      </c>
    </row>
    <row r="43" spans="1:41" x14ac:dyDescent="0.15">
      <c r="A43" s="508"/>
      <c r="B43" s="509">
        <v>44200</v>
      </c>
      <c r="C43" s="510" t="s">
        <v>13</v>
      </c>
      <c r="D43" s="430" t="s">
        <v>933</v>
      </c>
      <c r="E43" s="511">
        <v>44197</v>
      </c>
      <c r="F43" s="512" t="s">
        <v>926</v>
      </c>
      <c r="G43" s="508" t="s">
        <v>16</v>
      </c>
      <c r="H43" s="361">
        <v>77.172727272727272</v>
      </c>
      <c r="I43" s="513" t="s">
        <v>913</v>
      </c>
      <c r="J43" s="508">
        <v>1645</v>
      </c>
      <c r="K43" s="508">
        <v>3000</v>
      </c>
      <c r="L43" s="508">
        <v>3000</v>
      </c>
      <c r="M43" s="508">
        <v>3000</v>
      </c>
      <c r="N43" s="508"/>
      <c r="O43" s="514">
        <v>3.2181818181818178</v>
      </c>
      <c r="P43" s="514">
        <v>2.709090909090909</v>
      </c>
      <c r="Q43" s="514">
        <v>0</v>
      </c>
      <c r="R43" s="514">
        <v>0</v>
      </c>
      <c r="S43" s="514">
        <v>2.2727272727272725</v>
      </c>
      <c r="T43" s="361"/>
      <c r="U43" s="514">
        <v>3.2181818181818178</v>
      </c>
      <c r="V43" s="514">
        <v>2.709090909090909</v>
      </c>
      <c r="W43" s="514">
        <v>0</v>
      </c>
      <c r="X43" s="514">
        <v>0</v>
      </c>
      <c r="Y43" s="514">
        <v>2.2727272727272725</v>
      </c>
      <c r="Z43" s="508"/>
      <c r="AA43" s="508"/>
      <c r="AB43" s="515"/>
      <c r="AC43" s="515"/>
      <c r="AD43" s="515"/>
      <c r="AE43" s="515"/>
      <c r="AF43" s="508"/>
      <c r="AG43" s="516" t="s">
        <v>406</v>
      </c>
      <c r="AH43" s="516" t="s">
        <v>407</v>
      </c>
      <c r="AI43" s="516">
        <v>2</v>
      </c>
      <c r="AJ43" s="516">
        <v>4</v>
      </c>
      <c r="AK43" s="519">
        <v>0.33329999999999999</v>
      </c>
      <c r="AL43" s="519">
        <v>0.66659999999999997</v>
      </c>
      <c r="AM43" s="523" t="s">
        <v>1129</v>
      </c>
    </row>
    <row r="44" spans="1:41" x14ac:dyDescent="0.15">
      <c r="A44" s="430"/>
      <c r="B44" s="509">
        <v>44200</v>
      </c>
      <c r="C44" s="469" t="s">
        <v>13</v>
      </c>
      <c r="D44" s="430" t="s">
        <v>933</v>
      </c>
      <c r="E44" s="351">
        <v>43831</v>
      </c>
      <c r="F44" s="430" t="s">
        <v>30</v>
      </c>
      <c r="G44" s="430" t="s">
        <v>16</v>
      </c>
      <c r="H44" s="361">
        <v>78.881818181818176</v>
      </c>
      <c r="I44" s="470" t="s">
        <v>913</v>
      </c>
      <c r="J44" s="430">
        <v>1645</v>
      </c>
      <c r="K44" s="430">
        <v>3000</v>
      </c>
      <c r="L44" s="430">
        <v>3000</v>
      </c>
      <c r="M44" s="430">
        <v>3000</v>
      </c>
      <c r="N44" s="355"/>
      <c r="O44" s="361">
        <v>3.1363636363636362</v>
      </c>
      <c r="P44" s="361">
        <v>2.8545454545454545</v>
      </c>
      <c r="Q44" s="361">
        <v>0</v>
      </c>
      <c r="R44" s="361">
        <v>0</v>
      </c>
      <c r="S44" s="361">
        <v>2.3818181818181818</v>
      </c>
      <c r="T44" s="361"/>
      <c r="U44" s="361">
        <v>3.1363636363636362</v>
      </c>
      <c r="V44" s="361">
        <v>2.8545454545454545</v>
      </c>
      <c r="W44" s="361">
        <v>0</v>
      </c>
      <c r="X44" s="361">
        <v>0</v>
      </c>
      <c r="Y44" s="361">
        <v>2.3818181818181818</v>
      </c>
      <c r="Z44" s="355"/>
      <c r="AA44" s="355"/>
      <c r="AB44" s="355"/>
      <c r="AC44" s="355"/>
      <c r="AD44" s="355"/>
      <c r="AE44" s="355"/>
      <c r="AF44" s="355"/>
      <c r="AG44" s="356" t="s">
        <v>23</v>
      </c>
      <c r="AH44" s="356"/>
      <c r="AI44" s="472">
        <v>3</v>
      </c>
      <c r="AJ44" s="472">
        <v>3</v>
      </c>
      <c r="AK44" s="473">
        <v>0.5</v>
      </c>
      <c r="AL44" s="473">
        <v>0.5</v>
      </c>
      <c r="AM44" s="486" t="s">
        <v>1047</v>
      </c>
    </row>
    <row r="45" spans="1:41" x14ac:dyDescent="0.15">
      <c r="A45" s="508"/>
      <c r="B45" s="509">
        <v>44200</v>
      </c>
      <c r="C45" s="510" t="s">
        <v>403</v>
      </c>
      <c r="D45" s="430" t="s">
        <v>933</v>
      </c>
      <c r="E45" s="511">
        <v>44197</v>
      </c>
      <c r="F45" s="512" t="s">
        <v>2</v>
      </c>
      <c r="G45" s="508" t="s">
        <v>16</v>
      </c>
      <c r="H45" s="361">
        <v>84</v>
      </c>
      <c r="I45" s="513" t="s">
        <v>405</v>
      </c>
      <c r="J45" s="508">
        <v>3000</v>
      </c>
      <c r="K45" s="508">
        <v>3000</v>
      </c>
      <c r="L45" s="508">
        <v>3000</v>
      </c>
      <c r="M45" s="508">
        <v>3000</v>
      </c>
      <c r="N45" s="508"/>
      <c r="O45" s="514">
        <v>2.8</v>
      </c>
      <c r="P45" s="514">
        <v>0</v>
      </c>
      <c r="Q45" s="514">
        <v>0</v>
      </c>
      <c r="R45" s="514">
        <v>0</v>
      </c>
      <c r="S45" s="514">
        <v>2.1</v>
      </c>
      <c r="T45" s="361"/>
      <c r="U45" s="514">
        <v>2.8</v>
      </c>
      <c r="V45" s="514">
        <v>0</v>
      </c>
      <c r="W45" s="514">
        <v>0</v>
      </c>
      <c r="X45" s="514">
        <v>0</v>
      </c>
      <c r="Y45" s="514">
        <v>2.1</v>
      </c>
      <c r="Z45" s="508"/>
      <c r="AA45" s="508"/>
      <c r="AB45" s="515"/>
      <c r="AC45" s="515"/>
      <c r="AD45" s="515"/>
      <c r="AE45" s="515"/>
      <c r="AF45" s="508"/>
      <c r="AG45" s="516" t="s">
        <v>18</v>
      </c>
      <c r="AH45" s="516" t="s">
        <v>19</v>
      </c>
      <c r="AI45" s="516">
        <v>2</v>
      </c>
      <c r="AJ45" s="516">
        <v>4</v>
      </c>
      <c r="AK45" s="519">
        <v>0.33329999999999999</v>
      </c>
      <c r="AL45" s="519">
        <v>0.66659999999999997</v>
      </c>
      <c r="AM45" s="523" t="s">
        <v>1114</v>
      </c>
    </row>
    <row r="46" spans="1:41" x14ac:dyDescent="0.15">
      <c r="A46" s="508"/>
      <c r="B46" s="509">
        <v>44200</v>
      </c>
      <c r="C46" s="510" t="s">
        <v>13</v>
      </c>
      <c r="D46" s="430" t="s">
        <v>933</v>
      </c>
      <c r="E46" s="511">
        <v>44197</v>
      </c>
      <c r="F46" s="508" t="s">
        <v>4</v>
      </c>
      <c r="G46" s="508" t="s">
        <v>16</v>
      </c>
      <c r="H46" s="361">
        <v>73.854545454545445</v>
      </c>
      <c r="I46" s="513" t="s">
        <v>913</v>
      </c>
      <c r="J46" s="508"/>
      <c r="K46" s="508"/>
      <c r="L46" s="508"/>
      <c r="M46" s="508"/>
      <c r="N46" s="508"/>
      <c r="O46" s="514">
        <v>1.8999999999999997</v>
      </c>
      <c r="P46" s="514">
        <v>0</v>
      </c>
      <c r="Q46" s="514">
        <v>0</v>
      </c>
      <c r="R46" s="514">
        <v>0</v>
      </c>
      <c r="S46" s="514">
        <v>0</v>
      </c>
      <c r="T46" s="361"/>
      <c r="U46" s="514">
        <v>1.8999999999999997</v>
      </c>
      <c r="V46" s="514">
        <v>0</v>
      </c>
      <c r="W46" s="514">
        <v>0</v>
      </c>
      <c r="X46" s="514">
        <v>0</v>
      </c>
      <c r="Y46" s="514">
        <v>0</v>
      </c>
      <c r="Z46" s="508"/>
      <c r="AA46" s="508"/>
      <c r="AB46" s="515"/>
      <c r="AC46" s="515"/>
      <c r="AD46" s="515"/>
      <c r="AE46" s="515"/>
      <c r="AF46" s="508"/>
      <c r="AG46" s="516" t="s">
        <v>23</v>
      </c>
      <c r="AH46" s="516"/>
      <c r="AI46" s="516">
        <v>3</v>
      </c>
      <c r="AJ46" s="516">
        <v>3</v>
      </c>
      <c r="AK46" s="517">
        <v>0.5</v>
      </c>
      <c r="AL46" s="517">
        <v>0.5</v>
      </c>
      <c r="AM46" s="523" t="s">
        <v>1130</v>
      </c>
    </row>
    <row r="47" spans="1:41" customFormat="1" x14ac:dyDescent="0.15">
      <c r="A47" s="508"/>
      <c r="B47" s="509">
        <v>44201</v>
      </c>
      <c r="C47" s="510" t="s">
        <v>13</v>
      </c>
      <c r="D47" s="430" t="s">
        <v>933</v>
      </c>
      <c r="E47" s="511">
        <v>44197</v>
      </c>
      <c r="F47" s="512" t="s">
        <v>1027</v>
      </c>
      <c r="G47" s="508" t="s">
        <v>16</v>
      </c>
      <c r="H47" s="361">
        <v>80.2</v>
      </c>
      <c r="I47" s="513" t="s">
        <v>913</v>
      </c>
      <c r="J47" s="508">
        <v>1645</v>
      </c>
      <c r="K47" s="508">
        <v>3000</v>
      </c>
      <c r="L47" s="508">
        <v>3000</v>
      </c>
      <c r="M47" s="508">
        <v>3000</v>
      </c>
      <c r="N47" s="508"/>
      <c r="O47" s="361">
        <v>3.6</v>
      </c>
      <c r="P47" s="361">
        <v>2.9</v>
      </c>
      <c r="Q47" s="361">
        <v>0</v>
      </c>
      <c r="R47" s="361">
        <v>0</v>
      </c>
      <c r="S47" s="361">
        <v>2.4</v>
      </c>
      <c r="T47" s="361"/>
      <c r="U47" s="361">
        <v>3.6</v>
      </c>
      <c r="V47" s="361">
        <v>2.9</v>
      </c>
      <c r="W47" s="361">
        <v>0</v>
      </c>
      <c r="X47" s="361">
        <v>0</v>
      </c>
      <c r="Y47" s="361">
        <v>2.4</v>
      </c>
      <c r="Z47" s="508"/>
      <c r="AA47" s="515"/>
      <c r="AB47" s="515"/>
      <c r="AC47" s="515"/>
      <c r="AD47" s="515"/>
      <c r="AE47" s="515"/>
      <c r="AF47" s="515"/>
      <c r="AG47" s="516" t="s">
        <v>23</v>
      </c>
      <c r="AH47" s="516"/>
      <c r="AI47" s="516">
        <v>3</v>
      </c>
      <c r="AJ47" s="516">
        <v>3</v>
      </c>
      <c r="AK47" s="519">
        <v>0.5</v>
      </c>
      <c r="AL47" s="519">
        <v>0.5</v>
      </c>
      <c r="AM47" s="524"/>
      <c r="AN47" s="524"/>
      <c r="AO47" s="525"/>
    </row>
    <row r="48" spans="1:41" x14ac:dyDescent="0.15">
      <c r="A48" s="508"/>
      <c r="B48" s="509">
        <v>44200</v>
      </c>
      <c r="C48" s="510" t="s">
        <v>403</v>
      </c>
      <c r="D48" s="430" t="s">
        <v>933</v>
      </c>
      <c r="E48" s="511">
        <v>44197</v>
      </c>
      <c r="F48" s="430" t="s">
        <v>1028</v>
      </c>
      <c r="G48" s="508" t="s">
        <v>16</v>
      </c>
      <c r="H48" s="361">
        <v>80.999999999999986</v>
      </c>
      <c r="I48" s="470" t="s">
        <v>405</v>
      </c>
      <c r="J48" s="508">
        <v>1645</v>
      </c>
      <c r="K48" s="508">
        <v>3000</v>
      </c>
      <c r="L48" s="508">
        <v>3000</v>
      </c>
      <c r="M48" s="508">
        <v>3000</v>
      </c>
      <c r="N48" s="508"/>
      <c r="O48" s="514">
        <v>2.9818181818181815</v>
      </c>
      <c r="P48" s="514">
        <v>2.5999999999999996</v>
      </c>
      <c r="Q48" s="514">
        <v>0</v>
      </c>
      <c r="R48" s="514">
        <v>0</v>
      </c>
      <c r="S48" s="514">
        <v>2.2272727272727271</v>
      </c>
      <c r="T48" s="361"/>
      <c r="U48" s="514">
        <v>2.9818181818181815</v>
      </c>
      <c r="V48" s="514">
        <v>2.5999999999999996</v>
      </c>
      <c r="W48" s="514">
        <v>0</v>
      </c>
      <c r="X48" s="514">
        <v>0</v>
      </c>
      <c r="Y48" s="514">
        <v>2.2272727272727271</v>
      </c>
      <c r="Z48" s="355"/>
      <c r="AA48" s="355"/>
      <c r="AB48" s="515"/>
      <c r="AC48" s="515"/>
      <c r="AD48" s="515"/>
      <c r="AE48" s="515"/>
      <c r="AF48" s="508"/>
      <c r="AG48" s="472" t="s">
        <v>1008</v>
      </c>
      <c r="AH48" s="516"/>
      <c r="AI48" s="516">
        <v>3</v>
      </c>
      <c r="AJ48" s="516">
        <v>3</v>
      </c>
      <c r="AK48" s="517">
        <v>0.5</v>
      </c>
      <c r="AL48" s="517">
        <v>0.5</v>
      </c>
      <c r="AM48" s="523" t="s">
        <v>1131</v>
      </c>
    </row>
    <row r="49" spans="1:41" customFormat="1" x14ac:dyDescent="0.15">
      <c r="A49" s="508"/>
      <c r="B49" s="509">
        <v>44209</v>
      </c>
      <c r="C49" s="510" t="s">
        <v>13</v>
      </c>
      <c r="D49" s="508" t="s">
        <v>933</v>
      </c>
      <c r="E49" s="511">
        <v>44153</v>
      </c>
      <c r="F49" s="508" t="s">
        <v>1171</v>
      </c>
      <c r="G49" s="508" t="s">
        <v>1172</v>
      </c>
      <c r="H49" s="361">
        <v>101</v>
      </c>
      <c r="I49" s="513" t="s">
        <v>405</v>
      </c>
      <c r="J49" s="508">
        <v>1645</v>
      </c>
      <c r="K49" s="508">
        <v>3000</v>
      </c>
      <c r="L49" s="508">
        <v>3000</v>
      </c>
      <c r="M49" s="508">
        <v>3000</v>
      </c>
      <c r="N49" s="355"/>
      <c r="O49" s="361">
        <v>2.36</v>
      </c>
      <c r="P49" s="361">
        <v>2.0499999999999998</v>
      </c>
      <c r="Q49" s="514">
        <v>0</v>
      </c>
      <c r="R49" s="514">
        <v>0</v>
      </c>
      <c r="S49" s="361">
        <v>1.81</v>
      </c>
      <c r="T49" s="529"/>
      <c r="U49" s="361">
        <v>2.36</v>
      </c>
      <c r="V49" s="361">
        <v>2.0499999999999998</v>
      </c>
      <c r="W49" s="514">
        <v>0</v>
      </c>
      <c r="X49" s="514">
        <v>0</v>
      </c>
      <c r="Y49" s="361">
        <v>1.81</v>
      </c>
      <c r="Z49" s="529"/>
      <c r="AA49" s="529"/>
      <c r="AB49" s="529"/>
      <c r="AC49" s="529"/>
      <c r="AD49" s="529"/>
      <c r="AE49" s="529"/>
      <c r="AF49" s="529"/>
      <c r="AG49" s="356" t="s">
        <v>23</v>
      </c>
      <c r="AH49" s="356"/>
      <c r="AI49" s="516">
        <v>3</v>
      </c>
      <c r="AJ49" s="516">
        <v>3</v>
      </c>
      <c r="AK49" s="517">
        <v>0.5</v>
      </c>
      <c r="AL49" s="517">
        <v>0.5</v>
      </c>
    </row>
    <row r="50" spans="1:41" x14ac:dyDescent="0.15">
      <c r="A50" s="508"/>
      <c r="B50" s="509">
        <v>44200</v>
      </c>
      <c r="C50" s="510" t="s">
        <v>13</v>
      </c>
      <c r="D50" s="430" t="s">
        <v>935</v>
      </c>
      <c r="E50" s="511">
        <v>44197</v>
      </c>
      <c r="F50" s="512" t="s">
        <v>15</v>
      </c>
      <c r="G50" s="508" t="s">
        <v>16</v>
      </c>
      <c r="H50" s="361">
        <v>81.199999999999989</v>
      </c>
      <c r="I50" s="513" t="s">
        <v>913</v>
      </c>
      <c r="J50" s="508">
        <v>1645</v>
      </c>
      <c r="K50" s="508">
        <v>3000</v>
      </c>
      <c r="L50" s="508">
        <v>3000</v>
      </c>
      <c r="M50" s="508">
        <v>3000</v>
      </c>
      <c r="N50" s="508"/>
      <c r="O50" s="514">
        <v>2.9545454545454541</v>
      </c>
      <c r="P50" s="514">
        <v>2.6818181818181817</v>
      </c>
      <c r="Q50" s="514">
        <v>0</v>
      </c>
      <c r="R50" s="514">
        <v>0</v>
      </c>
      <c r="S50" s="514">
        <v>2.0090909090909088</v>
      </c>
      <c r="T50" s="361"/>
      <c r="U50" s="514">
        <v>2.9545454545454541</v>
      </c>
      <c r="V50" s="514">
        <v>2.6818181818181817</v>
      </c>
      <c r="W50" s="514">
        <v>0</v>
      </c>
      <c r="X50" s="514">
        <v>0</v>
      </c>
      <c r="Y50" s="514">
        <v>2.0090909090909088</v>
      </c>
      <c r="Z50" s="508"/>
      <c r="AA50" s="508"/>
      <c r="AB50" s="515"/>
      <c r="AC50" s="515"/>
      <c r="AD50" s="515"/>
      <c r="AE50" s="515"/>
      <c r="AF50" s="508"/>
      <c r="AG50" s="472" t="s">
        <v>1008</v>
      </c>
      <c r="AH50" s="516"/>
      <c r="AI50" s="516">
        <v>3</v>
      </c>
      <c r="AJ50" s="516">
        <v>3</v>
      </c>
      <c r="AK50" s="519">
        <v>0.5</v>
      </c>
      <c r="AL50" s="519">
        <v>0.5</v>
      </c>
      <c r="AM50" s="523" t="s">
        <v>1132</v>
      </c>
    </row>
    <row r="51" spans="1:41" x14ac:dyDescent="0.15">
      <c r="A51" s="508"/>
      <c r="B51" s="509">
        <v>44200</v>
      </c>
      <c r="C51" s="510" t="s">
        <v>13</v>
      </c>
      <c r="D51" s="430" t="s">
        <v>935</v>
      </c>
      <c r="E51" s="511">
        <v>44197</v>
      </c>
      <c r="F51" s="512" t="s">
        <v>20</v>
      </c>
      <c r="G51" s="508" t="s">
        <v>16</v>
      </c>
      <c r="H51" s="361">
        <v>62.999999999999993</v>
      </c>
      <c r="I51" s="513" t="s">
        <v>913</v>
      </c>
      <c r="J51" s="508">
        <v>1645</v>
      </c>
      <c r="K51" s="508">
        <v>3000</v>
      </c>
      <c r="L51" s="508">
        <v>3000</v>
      </c>
      <c r="M51" s="508">
        <v>3000</v>
      </c>
      <c r="N51" s="508"/>
      <c r="O51" s="514">
        <v>2.9818181818181815</v>
      </c>
      <c r="P51" s="514">
        <v>2.5999999999999996</v>
      </c>
      <c r="Q51" s="514">
        <v>0</v>
      </c>
      <c r="R51" s="514">
        <v>0</v>
      </c>
      <c r="S51" s="514">
        <v>2.0181818181818181</v>
      </c>
      <c r="T51" s="361"/>
      <c r="U51" s="514">
        <v>2.9818181818181815</v>
      </c>
      <c r="V51" s="514">
        <v>2.5999999999999996</v>
      </c>
      <c r="W51" s="514">
        <v>0</v>
      </c>
      <c r="X51" s="514">
        <v>0</v>
      </c>
      <c r="Y51" s="514">
        <v>2.0181818181818181</v>
      </c>
      <c r="Z51" s="508"/>
      <c r="AA51" s="508"/>
      <c r="AB51" s="515"/>
      <c r="AC51" s="515"/>
      <c r="AD51" s="515"/>
      <c r="AE51" s="515"/>
      <c r="AF51" s="508"/>
      <c r="AG51" s="472" t="s">
        <v>1008</v>
      </c>
      <c r="AH51" s="516"/>
      <c r="AI51" s="516">
        <v>3</v>
      </c>
      <c r="AJ51" s="516">
        <v>3</v>
      </c>
      <c r="AK51" s="519">
        <v>0.5</v>
      </c>
      <c r="AL51" s="519">
        <v>0.5</v>
      </c>
      <c r="AM51" s="523" t="s">
        <v>1133</v>
      </c>
    </row>
    <row r="52" spans="1:41" customFormat="1" x14ac:dyDescent="0.15">
      <c r="A52" s="508"/>
      <c r="B52" s="509">
        <v>44201</v>
      </c>
      <c r="C52" s="510" t="s">
        <v>13</v>
      </c>
      <c r="D52" s="430" t="s">
        <v>935</v>
      </c>
      <c r="E52" s="511">
        <v>44197</v>
      </c>
      <c r="F52" s="512" t="s">
        <v>21</v>
      </c>
      <c r="G52" s="508" t="s">
        <v>16</v>
      </c>
      <c r="H52" s="361">
        <v>75</v>
      </c>
      <c r="I52" s="513" t="s">
        <v>913</v>
      </c>
      <c r="J52" s="508">
        <v>1645</v>
      </c>
      <c r="K52" s="508">
        <v>3000</v>
      </c>
      <c r="L52" s="508">
        <v>3000</v>
      </c>
      <c r="M52" s="508">
        <v>3000</v>
      </c>
      <c r="N52" s="508"/>
      <c r="O52" s="361">
        <v>3.47</v>
      </c>
      <c r="P52" s="361">
        <v>2.64</v>
      </c>
      <c r="Q52" s="361">
        <v>0</v>
      </c>
      <c r="R52" s="361">
        <v>0</v>
      </c>
      <c r="S52" s="361">
        <v>2.12</v>
      </c>
      <c r="T52" s="361"/>
      <c r="U52" s="361">
        <v>3.47</v>
      </c>
      <c r="V52" s="361">
        <v>2.64</v>
      </c>
      <c r="W52" s="361">
        <v>0</v>
      </c>
      <c r="X52" s="361">
        <v>0</v>
      </c>
      <c r="Y52" s="361">
        <v>2.12</v>
      </c>
      <c r="Z52" s="508"/>
      <c r="AA52" s="508"/>
      <c r="AB52" s="508"/>
      <c r="AC52" s="508"/>
      <c r="AD52" s="508"/>
      <c r="AE52" s="508"/>
      <c r="AF52" s="508"/>
      <c r="AG52" s="516" t="s">
        <v>23</v>
      </c>
      <c r="AH52" s="516"/>
      <c r="AI52" s="516">
        <v>3</v>
      </c>
      <c r="AJ52" s="516">
        <v>3</v>
      </c>
      <c r="AK52" s="519">
        <v>0.5</v>
      </c>
      <c r="AL52" s="519">
        <v>0.5</v>
      </c>
      <c r="AM52" s="524"/>
      <c r="AN52" s="524"/>
      <c r="AO52" s="525"/>
    </row>
    <row r="53" spans="1:41" x14ac:dyDescent="0.15">
      <c r="A53" s="430"/>
      <c r="B53" s="509">
        <v>44200</v>
      </c>
      <c r="C53" s="469" t="s">
        <v>13</v>
      </c>
      <c r="D53" s="430" t="s">
        <v>935</v>
      </c>
      <c r="E53" s="351">
        <v>44046</v>
      </c>
      <c r="F53" s="449" t="s">
        <v>1017</v>
      </c>
      <c r="G53" s="430" t="s">
        <v>16</v>
      </c>
      <c r="H53" s="361">
        <v>59.081818181818171</v>
      </c>
      <c r="I53" s="470" t="s">
        <v>913</v>
      </c>
      <c r="J53" s="471">
        <v>1645</v>
      </c>
      <c r="K53" s="471">
        <v>3000</v>
      </c>
      <c r="L53" s="471">
        <v>3000</v>
      </c>
      <c r="M53" s="471">
        <v>3000</v>
      </c>
      <c r="N53" s="430"/>
      <c r="O53" s="361">
        <v>2.9</v>
      </c>
      <c r="P53" s="361">
        <v>2.3545454545454541</v>
      </c>
      <c r="Q53" s="361">
        <v>0</v>
      </c>
      <c r="R53" s="361">
        <v>0</v>
      </c>
      <c r="S53" s="361">
        <v>2.0272727272727269</v>
      </c>
      <c r="T53" s="361"/>
      <c r="U53" s="361">
        <v>2.9</v>
      </c>
      <c r="V53" s="361">
        <v>2.3545454545454541</v>
      </c>
      <c r="W53" s="361">
        <v>0</v>
      </c>
      <c r="X53" s="361">
        <v>0</v>
      </c>
      <c r="Y53" s="361">
        <v>2.0272727272727269</v>
      </c>
      <c r="Z53" s="430"/>
      <c r="AA53" s="430"/>
      <c r="AB53" s="430"/>
      <c r="AC53" s="430"/>
      <c r="AD53" s="430"/>
      <c r="AE53" s="430"/>
      <c r="AF53" s="430"/>
      <c r="AG53" s="472" t="s">
        <v>18</v>
      </c>
      <c r="AH53" s="472" t="s">
        <v>19</v>
      </c>
      <c r="AI53" s="472">
        <v>2</v>
      </c>
      <c r="AJ53" s="472">
        <v>4</v>
      </c>
      <c r="AK53" s="476">
        <v>0.33329999999999999</v>
      </c>
      <c r="AL53" s="476">
        <v>0.66659999999999997</v>
      </c>
      <c r="AM53" s="432" t="s">
        <v>959</v>
      </c>
    </row>
    <row r="54" spans="1:41" x14ac:dyDescent="0.15">
      <c r="A54" s="508"/>
      <c r="B54" s="509">
        <v>44200</v>
      </c>
      <c r="C54" s="510" t="s">
        <v>13</v>
      </c>
      <c r="D54" s="430" t="s">
        <v>935</v>
      </c>
      <c r="E54" s="511">
        <v>44197</v>
      </c>
      <c r="F54" s="512" t="s">
        <v>22</v>
      </c>
      <c r="G54" s="508" t="s">
        <v>16</v>
      </c>
      <c r="H54" s="361">
        <v>87.1</v>
      </c>
      <c r="I54" s="513" t="s">
        <v>913</v>
      </c>
      <c r="J54" s="508">
        <v>1645</v>
      </c>
      <c r="K54" s="508">
        <v>3000</v>
      </c>
      <c r="L54" s="508">
        <v>3000</v>
      </c>
      <c r="M54" s="508">
        <v>3000</v>
      </c>
      <c r="N54" s="508"/>
      <c r="O54" s="514">
        <v>3.5181818181818181</v>
      </c>
      <c r="P54" s="514">
        <v>2.6727272727272724</v>
      </c>
      <c r="Q54" s="514">
        <v>0</v>
      </c>
      <c r="R54" s="514">
        <v>0</v>
      </c>
      <c r="S54" s="514">
        <v>2.1909090909090909</v>
      </c>
      <c r="T54" s="361"/>
      <c r="U54" s="514">
        <v>3.5181818181818181</v>
      </c>
      <c r="V54" s="514">
        <v>2.6727272727272724</v>
      </c>
      <c r="W54" s="514">
        <v>0</v>
      </c>
      <c r="X54" s="514">
        <v>0</v>
      </c>
      <c r="Y54" s="514">
        <v>2.1909090909090909</v>
      </c>
      <c r="Z54" s="508"/>
      <c r="AA54" s="508"/>
      <c r="AB54" s="515"/>
      <c r="AC54" s="515"/>
      <c r="AD54" s="515"/>
      <c r="AE54" s="515"/>
      <c r="AF54" s="508"/>
      <c r="AG54" s="516" t="s">
        <v>23</v>
      </c>
      <c r="AH54" s="516"/>
      <c r="AI54" s="516">
        <v>3</v>
      </c>
      <c r="AJ54" s="516">
        <v>3</v>
      </c>
      <c r="AK54" s="519">
        <v>0.5</v>
      </c>
      <c r="AL54" s="519">
        <v>0.5</v>
      </c>
      <c r="AM54" s="523" t="s">
        <v>1134</v>
      </c>
    </row>
    <row r="55" spans="1:41" x14ac:dyDescent="0.15">
      <c r="A55" s="508"/>
      <c r="B55" s="509">
        <v>44200</v>
      </c>
      <c r="C55" s="510" t="s">
        <v>13</v>
      </c>
      <c r="D55" s="430" t="s">
        <v>935</v>
      </c>
      <c r="E55" s="511">
        <v>44197</v>
      </c>
      <c r="F55" s="512" t="s">
        <v>923</v>
      </c>
      <c r="G55" s="508" t="s">
        <v>16</v>
      </c>
      <c r="H55" s="361">
        <v>70</v>
      </c>
      <c r="I55" s="513" t="s">
        <v>913</v>
      </c>
      <c r="J55" s="508">
        <v>1645</v>
      </c>
      <c r="K55" s="508">
        <v>3000</v>
      </c>
      <c r="L55" s="508">
        <v>300</v>
      </c>
      <c r="M55" s="508">
        <v>3000</v>
      </c>
      <c r="N55" s="508"/>
      <c r="O55" s="514">
        <v>2.5545454545454542</v>
      </c>
      <c r="P55" s="514">
        <v>2.1</v>
      </c>
      <c r="Q55" s="514">
        <v>0</v>
      </c>
      <c r="R55" s="514">
        <v>0</v>
      </c>
      <c r="S55" s="514">
        <v>1.9545454545454544</v>
      </c>
      <c r="T55" s="361"/>
      <c r="U55" s="514">
        <v>2.5545454545454542</v>
      </c>
      <c r="V55" s="514">
        <v>2.1</v>
      </c>
      <c r="W55" s="514">
        <v>0</v>
      </c>
      <c r="X55" s="514">
        <v>0</v>
      </c>
      <c r="Y55" s="514">
        <v>1.9545454545454544</v>
      </c>
      <c r="Z55" s="508"/>
      <c r="AA55" s="508"/>
      <c r="AB55" s="515"/>
      <c r="AC55" s="515"/>
      <c r="AD55" s="515"/>
      <c r="AE55" s="515"/>
      <c r="AF55" s="508"/>
      <c r="AG55" s="516" t="s">
        <v>23</v>
      </c>
      <c r="AH55" s="516"/>
      <c r="AI55" s="516">
        <v>3</v>
      </c>
      <c r="AJ55" s="516">
        <v>3</v>
      </c>
      <c r="AK55" s="517">
        <v>0.5</v>
      </c>
      <c r="AL55" s="517">
        <v>0.5</v>
      </c>
      <c r="AM55" s="523" t="s">
        <v>1135</v>
      </c>
    </row>
    <row r="56" spans="1:41" x14ac:dyDescent="0.15">
      <c r="A56" s="430"/>
      <c r="B56" s="509">
        <v>44200</v>
      </c>
      <c r="C56" s="469" t="s">
        <v>13</v>
      </c>
      <c r="D56" s="430" t="s">
        <v>935</v>
      </c>
      <c r="E56" s="351">
        <v>43984</v>
      </c>
      <c r="F56" s="430" t="s">
        <v>24</v>
      </c>
      <c r="G56" s="430" t="s">
        <v>16</v>
      </c>
      <c r="H56" s="361">
        <v>81.636363636363626</v>
      </c>
      <c r="I56" s="470" t="s">
        <v>913</v>
      </c>
      <c r="J56" s="430">
        <v>1645</v>
      </c>
      <c r="K56" s="430">
        <v>3000</v>
      </c>
      <c r="L56" s="430">
        <v>3000</v>
      </c>
      <c r="M56" s="430">
        <v>3000</v>
      </c>
      <c r="N56" s="430"/>
      <c r="O56" s="361">
        <v>3.4636363636363634</v>
      </c>
      <c r="P56" s="361">
        <v>2.9363636363636361</v>
      </c>
      <c r="Q56" s="361">
        <v>0</v>
      </c>
      <c r="R56" s="361">
        <v>0</v>
      </c>
      <c r="S56" s="361">
        <v>2.5545454545454542</v>
      </c>
      <c r="T56" s="361"/>
      <c r="U56" s="361">
        <v>3.1454545454545451</v>
      </c>
      <c r="V56" s="361">
        <v>2.6545454545454543</v>
      </c>
      <c r="W56" s="361">
        <v>0</v>
      </c>
      <c r="X56" s="361">
        <v>0</v>
      </c>
      <c r="Y56" s="361">
        <v>2.2999999999999998</v>
      </c>
      <c r="Z56" s="430"/>
      <c r="AA56" s="430"/>
      <c r="AB56" s="430"/>
      <c r="AC56" s="430"/>
      <c r="AD56" s="430"/>
      <c r="AE56" s="430"/>
      <c r="AF56" s="430"/>
      <c r="AG56" s="472" t="s">
        <v>18</v>
      </c>
      <c r="AH56" s="472" t="s">
        <v>19</v>
      </c>
      <c r="AI56" s="472">
        <v>2</v>
      </c>
      <c r="AJ56" s="472">
        <v>4</v>
      </c>
      <c r="AK56" s="476">
        <v>0.33329999999999999</v>
      </c>
      <c r="AL56" s="476">
        <v>0.66659999999999997</v>
      </c>
      <c r="AM56" s="432" t="s">
        <v>1055</v>
      </c>
    </row>
    <row r="57" spans="1:41" x14ac:dyDescent="0.15">
      <c r="A57" s="508"/>
      <c r="B57" s="509">
        <v>44200</v>
      </c>
      <c r="C57" s="510" t="s">
        <v>13</v>
      </c>
      <c r="D57" s="430" t="s">
        <v>935</v>
      </c>
      <c r="E57" s="511">
        <v>44197</v>
      </c>
      <c r="F57" s="512" t="s">
        <v>924</v>
      </c>
      <c r="G57" s="508" t="s">
        <v>16</v>
      </c>
      <c r="H57" s="361">
        <v>68.818181818181813</v>
      </c>
      <c r="I57" s="513" t="s">
        <v>913</v>
      </c>
      <c r="J57" s="518">
        <v>6000</v>
      </c>
      <c r="K57" s="518">
        <v>12000</v>
      </c>
      <c r="L57" s="518">
        <v>12000</v>
      </c>
      <c r="M57" s="518">
        <v>12000</v>
      </c>
      <c r="N57" s="508"/>
      <c r="O57" s="514">
        <v>2.2727272727272725</v>
      </c>
      <c r="P57" s="514">
        <v>2.1636363636363636</v>
      </c>
      <c r="Q57" s="514">
        <v>0</v>
      </c>
      <c r="R57" s="514">
        <v>0</v>
      </c>
      <c r="S57" s="514">
        <v>1.8727272727272726</v>
      </c>
      <c r="T57" s="361"/>
      <c r="U57" s="514">
        <v>2.2727272727272725</v>
      </c>
      <c r="V57" s="514">
        <v>2.1636363636363636</v>
      </c>
      <c r="W57" s="514">
        <v>0</v>
      </c>
      <c r="X57" s="514">
        <v>0</v>
      </c>
      <c r="Y57" s="514">
        <v>1.8727272727272726</v>
      </c>
      <c r="Z57" s="508"/>
      <c r="AA57" s="508"/>
      <c r="AB57" s="515"/>
      <c r="AC57" s="515"/>
      <c r="AD57" s="515"/>
      <c r="AE57" s="515"/>
      <c r="AF57" s="508"/>
      <c r="AG57" s="516" t="s">
        <v>23</v>
      </c>
      <c r="AH57" s="516"/>
      <c r="AI57" s="516">
        <v>3</v>
      </c>
      <c r="AJ57" s="516">
        <v>3</v>
      </c>
      <c r="AK57" s="517">
        <v>0.5</v>
      </c>
      <c r="AL57" s="517">
        <v>0.5</v>
      </c>
      <c r="AM57" s="523" t="s">
        <v>1136</v>
      </c>
    </row>
    <row r="58" spans="1:41" x14ac:dyDescent="0.15">
      <c r="A58" s="508"/>
      <c r="B58" s="509">
        <v>44200</v>
      </c>
      <c r="C58" s="510" t="s">
        <v>13</v>
      </c>
      <c r="D58" s="430" t="s">
        <v>935</v>
      </c>
      <c r="E58" s="511">
        <v>44197</v>
      </c>
      <c r="F58" s="512" t="s">
        <v>871</v>
      </c>
      <c r="G58" s="508" t="s">
        <v>16</v>
      </c>
      <c r="H58" s="361">
        <v>72.8</v>
      </c>
      <c r="I58" s="513" t="s">
        <v>913</v>
      </c>
      <c r="J58" s="518">
        <v>1645</v>
      </c>
      <c r="K58" s="518">
        <v>3000</v>
      </c>
      <c r="L58" s="518">
        <v>3000</v>
      </c>
      <c r="M58" s="518">
        <v>3000</v>
      </c>
      <c r="N58" s="508"/>
      <c r="O58" s="514">
        <v>2.6818181818181817</v>
      </c>
      <c r="P58" s="514">
        <v>2.5545454545454542</v>
      </c>
      <c r="Q58" s="514">
        <v>0</v>
      </c>
      <c r="R58" s="514">
        <v>0</v>
      </c>
      <c r="S58" s="514">
        <v>1.8272727272727269</v>
      </c>
      <c r="T58" s="361"/>
      <c r="U58" s="514">
        <v>2.6818181818181817</v>
      </c>
      <c r="V58" s="514">
        <v>2.5545454545454542</v>
      </c>
      <c r="W58" s="514">
        <v>0</v>
      </c>
      <c r="X58" s="514">
        <v>0</v>
      </c>
      <c r="Y58" s="514">
        <v>1.8272727272727269</v>
      </c>
      <c r="Z58" s="508"/>
      <c r="AA58" s="508"/>
      <c r="AB58" s="515"/>
      <c r="AC58" s="515"/>
      <c r="AD58" s="515"/>
      <c r="AE58" s="515"/>
      <c r="AF58" s="508"/>
      <c r="AG58" s="516" t="s">
        <v>23</v>
      </c>
      <c r="AH58" s="516"/>
      <c r="AI58" s="516">
        <v>3</v>
      </c>
      <c r="AJ58" s="516">
        <v>3</v>
      </c>
      <c r="AK58" s="517">
        <v>0.5</v>
      </c>
      <c r="AL58" s="517">
        <v>0.5</v>
      </c>
      <c r="AM58" s="523" t="s">
        <v>1137</v>
      </c>
    </row>
    <row r="59" spans="1:41" x14ac:dyDescent="0.15">
      <c r="A59" s="508"/>
      <c r="B59" s="509">
        <v>44200</v>
      </c>
      <c r="C59" s="510" t="s">
        <v>13</v>
      </c>
      <c r="D59" s="430" t="s">
        <v>935</v>
      </c>
      <c r="E59" s="511">
        <v>44197</v>
      </c>
      <c r="F59" s="512" t="s">
        <v>926</v>
      </c>
      <c r="G59" s="508" t="s">
        <v>16</v>
      </c>
      <c r="H59" s="361">
        <v>82.209090909090904</v>
      </c>
      <c r="I59" s="513" t="s">
        <v>913</v>
      </c>
      <c r="J59" s="508">
        <v>1645</v>
      </c>
      <c r="K59" s="508">
        <v>3000</v>
      </c>
      <c r="L59" s="508">
        <v>3000</v>
      </c>
      <c r="M59" s="508">
        <v>3000</v>
      </c>
      <c r="N59" s="508"/>
      <c r="O59" s="514">
        <v>3.1090909090909089</v>
      </c>
      <c r="P59" s="514">
        <v>2.6090909090909089</v>
      </c>
      <c r="Q59" s="514">
        <v>0</v>
      </c>
      <c r="R59" s="514">
        <v>0</v>
      </c>
      <c r="S59" s="514">
        <v>2.1636363636363636</v>
      </c>
      <c r="T59" s="361"/>
      <c r="U59" s="514">
        <v>3.1090909090909089</v>
      </c>
      <c r="V59" s="514">
        <v>2.6090909090909089</v>
      </c>
      <c r="W59" s="514">
        <v>0</v>
      </c>
      <c r="X59" s="514">
        <v>0</v>
      </c>
      <c r="Y59" s="514">
        <v>2.1636363636363636</v>
      </c>
      <c r="Z59" s="508"/>
      <c r="AA59" s="508"/>
      <c r="AB59" s="515"/>
      <c r="AC59" s="515"/>
      <c r="AD59" s="515"/>
      <c r="AE59" s="515"/>
      <c r="AF59" s="508"/>
      <c r="AG59" s="516" t="s">
        <v>406</v>
      </c>
      <c r="AH59" s="516"/>
      <c r="AI59" s="516">
        <v>2</v>
      </c>
      <c r="AJ59" s="516">
        <v>4</v>
      </c>
      <c r="AK59" s="519">
        <v>0.33329999999999999</v>
      </c>
      <c r="AL59" s="519">
        <v>0.66659999999999997</v>
      </c>
      <c r="AM59" s="523" t="s">
        <v>1138</v>
      </c>
    </row>
    <row r="60" spans="1:41" x14ac:dyDescent="0.15">
      <c r="A60" s="430"/>
      <c r="B60" s="509">
        <v>44200</v>
      </c>
      <c r="C60" s="469" t="s">
        <v>13</v>
      </c>
      <c r="D60" s="430" t="s">
        <v>935</v>
      </c>
      <c r="E60" s="351">
        <v>43831</v>
      </c>
      <c r="F60" s="430" t="s">
        <v>30</v>
      </c>
      <c r="G60" s="430" t="s">
        <v>16</v>
      </c>
      <c r="H60" s="361">
        <v>77.654545454545456</v>
      </c>
      <c r="I60" s="470" t="s">
        <v>913</v>
      </c>
      <c r="J60" s="430">
        <v>1645</v>
      </c>
      <c r="K60" s="430">
        <v>3000</v>
      </c>
      <c r="L60" s="430">
        <v>3000</v>
      </c>
      <c r="M60" s="430">
        <v>3000</v>
      </c>
      <c r="N60" s="355"/>
      <c r="O60" s="361">
        <v>3.6727272727272724</v>
      </c>
      <c r="P60" s="361">
        <v>3.5090909090909088</v>
      </c>
      <c r="Q60" s="361">
        <v>0</v>
      </c>
      <c r="R60" s="361">
        <v>0</v>
      </c>
      <c r="S60" s="361">
        <v>2.3727272727272726</v>
      </c>
      <c r="T60" s="361"/>
      <c r="U60" s="361">
        <v>3.6727272727272724</v>
      </c>
      <c r="V60" s="361">
        <v>3.5090909090909088</v>
      </c>
      <c r="W60" s="361">
        <v>0</v>
      </c>
      <c r="X60" s="361">
        <v>0</v>
      </c>
      <c r="Y60" s="361">
        <v>2.3727272727272726</v>
      </c>
      <c r="Z60" s="355"/>
      <c r="AA60" s="355"/>
      <c r="AB60" s="355"/>
      <c r="AC60" s="355"/>
      <c r="AD60" s="355"/>
      <c r="AE60" s="355"/>
      <c r="AF60" s="355"/>
      <c r="AG60" s="356" t="s">
        <v>23</v>
      </c>
      <c r="AH60" s="356"/>
      <c r="AI60" s="472">
        <v>3</v>
      </c>
      <c r="AJ60" s="472">
        <v>3</v>
      </c>
      <c r="AK60" s="473">
        <v>0.5</v>
      </c>
      <c r="AL60" s="473">
        <v>0.5</v>
      </c>
      <c r="AM60" s="432" t="s">
        <v>1059</v>
      </c>
    </row>
    <row r="61" spans="1:41" x14ac:dyDescent="0.15">
      <c r="A61" s="508"/>
      <c r="B61" s="509">
        <v>44200</v>
      </c>
      <c r="C61" s="510" t="s">
        <v>403</v>
      </c>
      <c r="D61" s="430" t="s">
        <v>935</v>
      </c>
      <c r="E61" s="511">
        <v>44197</v>
      </c>
      <c r="F61" s="512" t="s">
        <v>2</v>
      </c>
      <c r="G61" s="508" t="s">
        <v>16</v>
      </c>
      <c r="H61" s="361">
        <v>84</v>
      </c>
      <c r="I61" s="513" t="s">
        <v>405</v>
      </c>
      <c r="J61" s="508">
        <v>3000</v>
      </c>
      <c r="K61" s="508">
        <v>3000</v>
      </c>
      <c r="L61" s="508">
        <v>3000</v>
      </c>
      <c r="M61" s="508">
        <v>3000</v>
      </c>
      <c r="N61" s="508"/>
      <c r="O61" s="514">
        <v>2.8</v>
      </c>
      <c r="P61" s="514">
        <v>0</v>
      </c>
      <c r="Q61" s="514">
        <v>0</v>
      </c>
      <c r="R61" s="514">
        <v>0</v>
      </c>
      <c r="S61" s="514">
        <v>2</v>
      </c>
      <c r="T61" s="361"/>
      <c r="U61" s="514">
        <v>2.8</v>
      </c>
      <c r="V61" s="514">
        <v>0</v>
      </c>
      <c r="W61" s="514">
        <v>0</v>
      </c>
      <c r="X61" s="514">
        <v>0</v>
      </c>
      <c r="Y61" s="514">
        <v>1.9999999999999996</v>
      </c>
      <c r="Z61" s="508"/>
      <c r="AA61" s="508"/>
      <c r="AB61" s="515"/>
      <c r="AC61" s="515"/>
      <c r="AD61" s="515"/>
      <c r="AE61" s="515"/>
      <c r="AF61" s="508"/>
      <c r="AG61" s="516" t="s">
        <v>406</v>
      </c>
      <c r="AH61" s="516"/>
      <c r="AI61" s="516">
        <v>2</v>
      </c>
      <c r="AJ61" s="516">
        <v>4</v>
      </c>
      <c r="AK61" s="519">
        <v>0.33329999999999999</v>
      </c>
      <c r="AL61" s="519">
        <v>0.66659999999999997</v>
      </c>
      <c r="AM61" s="523" t="s">
        <v>1114</v>
      </c>
    </row>
    <row r="62" spans="1:41" x14ac:dyDescent="0.15">
      <c r="A62" s="508"/>
      <c r="B62" s="509">
        <v>44200</v>
      </c>
      <c r="C62" s="510" t="s">
        <v>13</v>
      </c>
      <c r="D62" s="430" t="s">
        <v>935</v>
      </c>
      <c r="E62" s="511">
        <v>44197</v>
      </c>
      <c r="F62" s="508" t="s">
        <v>4</v>
      </c>
      <c r="G62" s="508" t="s">
        <v>16</v>
      </c>
      <c r="H62" s="361">
        <v>73.854545454545445</v>
      </c>
      <c r="I62" s="513" t="s">
        <v>913</v>
      </c>
      <c r="J62" s="508"/>
      <c r="K62" s="508"/>
      <c r="L62" s="508"/>
      <c r="M62" s="508"/>
      <c r="N62" s="508"/>
      <c r="O62" s="514">
        <v>1.9636363636363636</v>
      </c>
      <c r="P62" s="514">
        <v>0</v>
      </c>
      <c r="Q62" s="514">
        <v>0</v>
      </c>
      <c r="R62" s="514">
        <v>0</v>
      </c>
      <c r="S62" s="514">
        <v>0</v>
      </c>
      <c r="T62" s="361"/>
      <c r="U62" s="514">
        <v>1.9636363636363636</v>
      </c>
      <c r="V62" s="514">
        <v>0</v>
      </c>
      <c r="W62" s="514">
        <v>0</v>
      </c>
      <c r="X62" s="514">
        <v>0</v>
      </c>
      <c r="Y62" s="514">
        <v>0</v>
      </c>
      <c r="Z62" s="508"/>
      <c r="AA62" s="508"/>
      <c r="AB62" s="515"/>
      <c r="AC62" s="515"/>
      <c r="AD62" s="515"/>
      <c r="AE62" s="515"/>
      <c r="AF62" s="508"/>
      <c r="AG62" s="516" t="s">
        <v>23</v>
      </c>
      <c r="AH62" s="516"/>
      <c r="AI62" s="516">
        <v>3</v>
      </c>
      <c r="AJ62" s="516">
        <v>3</v>
      </c>
      <c r="AK62" s="517">
        <v>0.5</v>
      </c>
      <c r="AL62" s="517">
        <v>0.5</v>
      </c>
      <c r="AM62" s="523" t="s">
        <v>1139</v>
      </c>
    </row>
    <row r="63" spans="1:41" customFormat="1" x14ac:dyDescent="0.15">
      <c r="A63" s="508"/>
      <c r="B63" s="509">
        <v>44201</v>
      </c>
      <c r="C63" s="510" t="s">
        <v>13</v>
      </c>
      <c r="D63" s="430" t="s">
        <v>935</v>
      </c>
      <c r="E63" s="511">
        <v>44197</v>
      </c>
      <c r="F63" s="512" t="s">
        <v>1027</v>
      </c>
      <c r="G63" s="508" t="s">
        <v>16</v>
      </c>
      <c r="H63" s="361">
        <v>80.2</v>
      </c>
      <c r="I63" s="513" t="s">
        <v>913</v>
      </c>
      <c r="J63" s="508">
        <v>1645</v>
      </c>
      <c r="K63" s="508">
        <v>3000</v>
      </c>
      <c r="L63" s="508">
        <v>3000</v>
      </c>
      <c r="M63" s="508">
        <v>3000</v>
      </c>
      <c r="N63" s="508"/>
      <c r="O63" s="361">
        <v>3.7</v>
      </c>
      <c r="P63" s="361">
        <v>3</v>
      </c>
      <c r="Q63" s="361">
        <v>0</v>
      </c>
      <c r="R63" s="361">
        <v>0</v>
      </c>
      <c r="S63" s="361">
        <v>2.7</v>
      </c>
      <c r="T63" s="361"/>
      <c r="U63" s="361">
        <v>3.7</v>
      </c>
      <c r="V63" s="361">
        <v>3</v>
      </c>
      <c r="W63" s="361">
        <v>0</v>
      </c>
      <c r="X63" s="361">
        <v>0</v>
      </c>
      <c r="Y63" s="361">
        <v>2.7</v>
      </c>
      <c r="Z63" s="508"/>
      <c r="AA63" s="515"/>
      <c r="AB63" s="515"/>
      <c r="AC63" s="515"/>
      <c r="AD63" s="515"/>
      <c r="AE63" s="515"/>
      <c r="AF63" s="515"/>
      <c r="AG63" s="516" t="s">
        <v>23</v>
      </c>
      <c r="AH63" s="516"/>
      <c r="AI63" s="516">
        <v>3</v>
      </c>
      <c r="AJ63" s="516">
        <v>3</v>
      </c>
      <c r="AK63" s="519">
        <v>0.5</v>
      </c>
      <c r="AL63" s="519">
        <v>0.5</v>
      </c>
      <c r="AM63" s="524"/>
      <c r="AN63" s="524"/>
      <c r="AO63" s="525"/>
    </row>
    <row r="64" spans="1:41" x14ac:dyDescent="0.15">
      <c r="A64" s="508"/>
      <c r="B64" s="509">
        <v>44200</v>
      </c>
      <c r="C64" s="510" t="s">
        <v>403</v>
      </c>
      <c r="D64" s="430" t="s">
        <v>935</v>
      </c>
      <c r="E64" s="511">
        <v>44197</v>
      </c>
      <c r="F64" s="430" t="s">
        <v>1028</v>
      </c>
      <c r="G64" s="508" t="s">
        <v>16</v>
      </c>
      <c r="H64" s="361">
        <v>80.999999999999986</v>
      </c>
      <c r="I64" s="470" t="s">
        <v>405</v>
      </c>
      <c r="J64" s="508">
        <v>1645</v>
      </c>
      <c r="K64" s="508">
        <v>3000</v>
      </c>
      <c r="L64" s="508">
        <v>3000</v>
      </c>
      <c r="M64" s="508">
        <v>3000</v>
      </c>
      <c r="N64" s="508"/>
      <c r="O64" s="514">
        <v>2.9818181818181815</v>
      </c>
      <c r="P64" s="514">
        <v>2.5999999999999996</v>
      </c>
      <c r="Q64" s="514">
        <v>0</v>
      </c>
      <c r="R64" s="514">
        <v>0</v>
      </c>
      <c r="S64" s="514">
        <v>2.2272727272727271</v>
      </c>
      <c r="T64" s="361"/>
      <c r="U64" s="514">
        <v>2.9818181818181815</v>
      </c>
      <c r="V64" s="514">
        <v>2.5999999999999996</v>
      </c>
      <c r="W64" s="514">
        <v>0</v>
      </c>
      <c r="X64" s="514">
        <v>0</v>
      </c>
      <c r="Y64" s="514">
        <v>2.2272727272727271</v>
      </c>
      <c r="Z64" s="355"/>
      <c r="AA64" s="355"/>
      <c r="AB64" s="515"/>
      <c r="AC64" s="515"/>
      <c r="AD64" s="515"/>
      <c r="AE64" s="515"/>
      <c r="AF64" s="508"/>
      <c r="AG64" s="472" t="s">
        <v>1008</v>
      </c>
      <c r="AH64" s="516"/>
      <c r="AI64" s="516">
        <v>3</v>
      </c>
      <c r="AJ64" s="516">
        <v>3</v>
      </c>
      <c r="AK64" s="517">
        <v>0.5</v>
      </c>
      <c r="AL64" s="517">
        <v>0.5</v>
      </c>
      <c r="AM64" s="523" t="s">
        <v>1140</v>
      </c>
    </row>
    <row r="65" spans="1:41" customFormat="1" x14ac:dyDescent="0.15">
      <c r="A65" s="508"/>
      <c r="B65" s="509">
        <v>44209</v>
      </c>
      <c r="C65" s="510" t="s">
        <v>13</v>
      </c>
      <c r="D65" s="508" t="s">
        <v>935</v>
      </c>
      <c r="E65" s="511">
        <v>44153</v>
      </c>
      <c r="F65" s="508" t="s">
        <v>1171</v>
      </c>
      <c r="G65" s="508" t="s">
        <v>1172</v>
      </c>
      <c r="H65" s="361">
        <v>103</v>
      </c>
      <c r="I65" s="513" t="s">
        <v>405</v>
      </c>
      <c r="J65" s="508">
        <v>1645</v>
      </c>
      <c r="K65" s="508">
        <v>3000</v>
      </c>
      <c r="L65" s="508">
        <v>3000</v>
      </c>
      <c r="M65" s="508">
        <v>3000</v>
      </c>
      <c r="N65" s="355"/>
      <c r="O65" s="361">
        <v>2.34</v>
      </c>
      <c r="P65" s="361">
        <v>1.98</v>
      </c>
      <c r="Q65" s="361">
        <v>0</v>
      </c>
      <c r="R65" s="361">
        <v>0</v>
      </c>
      <c r="S65" s="361">
        <v>1.73</v>
      </c>
      <c r="T65" s="529"/>
      <c r="U65" s="361">
        <v>2.34</v>
      </c>
      <c r="V65" s="361">
        <v>1.98</v>
      </c>
      <c r="W65" s="361">
        <v>0</v>
      </c>
      <c r="X65" s="361">
        <v>0</v>
      </c>
      <c r="Y65" s="361">
        <v>1.73</v>
      </c>
      <c r="Z65" s="529"/>
      <c r="AA65" s="529"/>
      <c r="AB65" s="529"/>
      <c r="AC65" s="529"/>
      <c r="AD65" s="529"/>
      <c r="AE65" s="529"/>
      <c r="AF65" s="529"/>
      <c r="AG65" s="356" t="s">
        <v>23</v>
      </c>
      <c r="AH65" s="356"/>
      <c r="AI65" s="516">
        <v>3</v>
      </c>
      <c r="AJ65" s="516">
        <v>3</v>
      </c>
      <c r="AK65" s="517">
        <v>0.5</v>
      </c>
      <c r="AL65" s="517">
        <v>0.5</v>
      </c>
    </row>
    <row r="66" spans="1:41" x14ac:dyDescent="0.15">
      <c r="A66" s="508"/>
      <c r="B66" s="509">
        <v>44200</v>
      </c>
      <c r="C66" s="510" t="s">
        <v>13</v>
      </c>
      <c r="D66" s="430" t="s">
        <v>938</v>
      </c>
      <c r="E66" s="511">
        <v>44197</v>
      </c>
      <c r="F66" s="512" t="s">
        <v>15</v>
      </c>
      <c r="G66" s="508" t="s">
        <v>16</v>
      </c>
      <c r="H66" s="361">
        <v>81.199999999999989</v>
      </c>
      <c r="I66" s="513" t="s">
        <v>913</v>
      </c>
      <c r="J66" s="508">
        <v>1645</v>
      </c>
      <c r="K66" s="508">
        <v>3000</v>
      </c>
      <c r="L66" s="508">
        <v>3000</v>
      </c>
      <c r="M66" s="508">
        <v>3000</v>
      </c>
      <c r="N66" s="508"/>
      <c r="O66" s="514">
        <v>2.9545454545454541</v>
      </c>
      <c r="P66" s="514">
        <v>2.6818181818181817</v>
      </c>
      <c r="Q66" s="514">
        <v>0</v>
      </c>
      <c r="R66" s="514">
        <v>0</v>
      </c>
      <c r="S66" s="514">
        <v>2.0090909090909088</v>
      </c>
      <c r="T66" s="361"/>
      <c r="U66" s="514">
        <v>2.9545454545454541</v>
      </c>
      <c r="V66" s="514">
        <v>2.6818181818181817</v>
      </c>
      <c r="W66" s="514">
        <v>0</v>
      </c>
      <c r="X66" s="514">
        <v>0</v>
      </c>
      <c r="Y66" s="514">
        <v>2.0090909090909088</v>
      </c>
      <c r="Z66" s="508"/>
      <c r="AA66" s="508"/>
      <c r="AB66" s="515"/>
      <c r="AC66" s="515"/>
      <c r="AD66" s="515"/>
      <c r="AE66" s="515"/>
      <c r="AF66" s="508"/>
      <c r="AG66" s="472" t="s">
        <v>1008</v>
      </c>
      <c r="AH66" s="516"/>
      <c r="AI66" s="516">
        <v>3</v>
      </c>
      <c r="AJ66" s="516">
        <v>3</v>
      </c>
      <c r="AK66" s="519">
        <v>0.5</v>
      </c>
      <c r="AL66" s="519">
        <v>0.5</v>
      </c>
      <c r="AM66" s="523" t="s">
        <v>1141</v>
      </c>
    </row>
    <row r="67" spans="1:41" x14ac:dyDescent="0.15">
      <c r="A67" s="508"/>
      <c r="B67" s="509">
        <v>44200</v>
      </c>
      <c r="C67" s="510" t="s">
        <v>13</v>
      </c>
      <c r="D67" s="430" t="s">
        <v>938</v>
      </c>
      <c r="E67" s="511">
        <v>44197</v>
      </c>
      <c r="F67" s="512" t="s">
        <v>20</v>
      </c>
      <c r="G67" s="508" t="s">
        <v>16</v>
      </c>
      <c r="H67" s="361">
        <v>62.999999999999993</v>
      </c>
      <c r="I67" s="513" t="s">
        <v>913</v>
      </c>
      <c r="J67" s="508">
        <v>1645</v>
      </c>
      <c r="K67" s="508">
        <v>3000</v>
      </c>
      <c r="L67" s="508">
        <v>3000</v>
      </c>
      <c r="M67" s="508">
        <v>3000</v>
      </c>
      <c r="N67" s="508"/>
      <c r="O67" s="514">
        <v>2.9818181818181815</v>
      </c>
      <c r="P67" s="514">
        <v>2.5999999999999996</v>
      </c>
      <c r="Q67" s="514">
        <v>0</v>
      </c>
      <c r="R67" s="514">
        <v>0</v>
      </c>
      <c r="S67" s="514">
        <v>2.0181818181818181</v>
      </c>
      <c r="T67" s="361"/>
      <c r="U67" s="514">
        <v>2.9818181818181815</v>
      </c>
      <c r="V67" s="514">
        <v>2.5999999999999996</v>
      </c>
      <c r="W67" s="514">
        <v>0</v>
      </c>
      <c r="X67" s="514">
        <v>0</v>
      </c>
      <c r="Y67" s="514">
        <v>2.0181818181818181</v>
      </c>
      <c r="Z67" s="508"/>
      <c r="AA67" s="508"/>
      <c r="AB67" s="515"/>
      <c r="AC67" s="515"/>
      <c r="AD67" s="515"/>
      <c r="AE67" s="515"/>
      <c r="AF67" s="508"/>
      <c r="AG67" s="472" t="s">
        <v>1008</v>
      </c>
      <c r="AH67" s="516"/>
      <c r="AI67" s="516">
        <v>3</v>
      </c>
      <c r="AJ67" s="516">
        <v>3</v>
      </c>
      <c r="AK67" s="519">
        <v>0.5</v>
      </c>
      <c r="AL67" s="519">
        <v>0.5</v>
      </c>
      <c r="AM67" s="523" t="s">
        <v>1142</v>
      </c>
    </row>
    <row r="68" spans="1:41" customFormat="1" x14ac:dyDescent="0.15">
      <c r="A68" s="508"/>
      <c r="B68" s="509">
        <v>44201</v>
      </c>
      <c r="C68" s="510" t="s">
        <v>13</v>
      </c>
      <c r="D68" s="430" t="s">
        <v>938</v>
      </c>
      <c r="E68" s="511">
        <v>44197</v>
      </c>
      <c r="F68" s="512" t="s">
        <v>21</v>
      </c>
      <c r="G68" s="508" t="s">
        <v>16</v>
      </c>
      <c r="H68" s="361">
        <v>75</v>
      </c>
      <c r="I68" s="513" t="s">
        <v>913</v>
      </c>
      <c r="J68" s="508">
        <v>1645</v>
      </c>
      <c r="K68" s="508">
        <v>3000</v>
      </c>
      <c r="L68" s="508">
        <v>3000</v>
      </c>
      <c r="M68" s="508">
        <v>3000</v>
      </c>
      <c r="N68" s="508"/>
      <c r="O68" s="361">
        <v>3.47</v>
      </c>
      <c r="P68" s="361">
        <v>2.64</v>
      </c>
      <c r="Q68" s="361">
        <v>0</v>
      </c>
      <c r="R68" s="361">
        <v>0</v>
      </c>
      <c r="S68" s="361">
        <v>2.12</v>
      </c>
      <c r="T68" s="361"/>
      <c r="U68" s="361">
        <v>3.47</v>
      </c>
      <c r="V68" s="361">
        <v>2.64</v>
      </c>
      <c r="W68" s="361">
        <v>0</v>
      </c>
      <c r="X68" s="361">
        <v>0</v>
      </c>
      <c r="Y68" s="361">
        <v>2.12</v>
      </c>
      <c r="Z68" s="508"/>
      <c r="AA68" s="508"/>
      <c r="AB68" s="508"/>
      <c r="AC68" s="508"/>
      <c r="AD68" s="508"/>
      <c r="AE68" s="508"/>
      <c r="AF68" s="508"/>
      <c r="AG68" s="516" t="s">
        <v>23</v>
      </c>
      <c r="AH68" s="516"/>
      <c r="AI68" s="516">
        <v>3</v>
      </c>
      <c r="AJ68" s="516">
        <v>3</v>
      </c>
      <c r="AK68" s="519">
        <v>0.5</v>
      </c>
      <c r="AL68" s="519">
        <v>0.5</v>
      </c>
      <c r="AM68" s="524"/>
      <c r="AN68" s="524"/>
      <c r="AO68" s="525"/>
    </row>
    <row r="69" spans="1:41" x14ac:dyDescent="0.15">
      <c r="A69" s="430"/>
      <c r="B69" s="509">
        <v>44200</v>
      </c>
      <c r="C69" s="469" t="s">
        <v>13</v>
      </c>
      <c r="D69" s="430" t="s">
        <v>938</v>
      </c>
      <c r="E69" s="351">
        <v>44046</v>
      </c>
      <c r="F69" s="449" t="s">
        <v>1017</v>
      </c>
      <c r="G69" s="430" t="s">
        <v>16</v>
      </c>
      <c r="H69" s="361">
        <v>59.081818181818171</v>
      </c>
      <c r="I69" s="470" t="s">
        <v>913</v>
      </c>
      <c r="J69" s="471">
        <v>1645</v>
      </c>
      <c r="K69" s="471">
        <v>3000</v>
      </c>
      <c r="L69" s="471">
        <v>3000</v>
      </c>
      <c r="M69" s="471">
        <v>3000</v>
      </c>
      <c r="N69" s="430"/>
      <c r="O69" s="361">
        <v>2.9</v>
      </c>
      <c r="P69" s="361">
        <v>2.3545454545454541</v>
      </c>
      <c r="Q69" s="361">
        <v>0</v>
      </c>
      <c r="R69" s="361">
        <v>0</v>
      </c>
      <c r="S69" s="361">
        <v>2.0272727272727269</v>
      </c>
      <c r="T69" s="361"/>
      <c r="U69" s="361">
        <v>2.9</v>
      </c>
      <c r="V69" s="361">
        <v>2.3545454545454541</v>
      </c>
      <c r="W69" s="361">
        <v>0</v>
      </c>
      <c r="X69" s="361">
        <v>0</v>
      </c>
      <c r="Y69" s="361">
        <v>2.0272727272727269</v>
      </c>
      <c r="Z69" s="430"/>
      <c r="AA69" s="430"/>
      <c r="AB69" s="430"/>
      <c r="AC69" s="430"/>
      <c r="AD69" s="430"/>
      <c r="AE69" s="430"/>
      <c r="AF69" s="430"/>
      <c r="AG69" s="472" t="s">
        <v>18</v>
      </c>
      <c r="AH69" s="472" t="s">
        <v>19</v>
      </c>
      <c r="AI69" s="472">
        <v>2</v>
      </c>
      <c r="AJ69" s="472">
        <v>4</v>
      </c>
      <c r="AK69" s="476">
        <v>0.33329999999999999</v>
      </c>
      <c r="AL69" s="476">
        <v>0.66659999999999997</v>
      </c>
      <c r="AM69" s="432" t="s">
        <v>1064</v>
      </c>
    </row>
    <row r="70" spans="1:41" x14ac:dyDescent="0.15">
      <c r="A70" s="508"/>
      <c r="B70" s="509">
        <v>44200</v>
      </c>
      <c r="C70" s="510" t="s">
        <v>13</v>
      </c>
      <c r="D70" s="430" t="s">
        <v>938</v>
      </c>
      <c r="E70" s="511">
        <v>44197</v>
      </c>
      <c r="F70" s="512" t="s">
        <v>22</v>
      </c>
      <c r="G70" s="508" t="s">
        <v>16</v>
      </c>
      <c r="H70" s="361">
        <v>87.199999999999989</v>
      </c>
      <c r="I70" s="513" t="s">
        <v>913</v>
      </c>
      <c r="J70" s="508">
        <v>1645</v>
      </c>
      <c r="K70" s="508">
        <v>3000</v>
      </c>
      <c r="L70" s="508">
        <v>3000</v>
      </c>
      <c r="M70" s="508">
        <v>3000</v>
      </c>
      <c r="N70" s="508"/>
      <c r="O70" s="514">
        <v>3.4818181818181815</v>
      </c>
      <c r="P70" s="514">
        <v>2.6363636363636362</v>
      </c>
      <c r="Q70" s="514">
        <v>0</v>
      </c>
      <c r="R70" s="514">
        <v>0</v>
      </c>
      <c r="S70" s="514">
        <v>2.1999999999999997</v>
      </c>
      <c r="T70" s="361"/>
      <c r="U70" s="514">
        <v>3.4818181818181815</v>
      </c>
      <c r="V70" s="514">
        <v>2.6363636363636362</v>
      </c>
      <c r="W70" s="514">
        <v>0</v>
      </c>
      <c r="X70" s="514">
        <v>0</v>
      </c>
      <c r="Y70" s="514">
        <v>2.1999999999999997</v>
      </c>
      <c r="Z70" s="508"/>
      <c r="AA70" s="508"/>
      <c r="AB70" s="515"/>
      <c r="AC70" s="515"/>
      <c r="AD70" s="515"/>
      <c r="AE70" s="515"/>
      <c r="AF70" s="508"/>
      <c r="AG70" s="516" t="s">
        <v>23</v>
      </c>
      <c r="AH70" s="516"/>
      <c r="AI70" s="516">
        <v>3</v>
      </c>
      <c r="AJ70" s="516">
        <v>3</v>
      </c>
      <c r="AK70" s="519">
        <v>0.5</v>
      </c>
      <c r="AL70" s="519">
        <v>0.5</v>
      </c>
      <c r="AM70" s="523" t="s">
        <v>1143</v>
      </c>
    </row>
    <row r="71" spans="1:41" x14ac:dyDescent="0.15">
      <c r="A71" s="508"/>
      <c r="B71" s="509">
        <v>44200</v>
      </c>
      <c r="C71" s="510" t="s">
        <v>13</v>
      </c>
      <c r="D71" s="430" t="s">
        <v>938</v>
      </c>
      <c r="E71" s="511">
        <v>44197</v>
      </c>
      <c r="F71" s="512" t="s">
        <v>923</v>
      </c>
      <c r="G71" s="508" t="s">
        <v>16</v>
      </c>
      <c r="H71" s="361">
        <v>70</v>
      </c>
      <c r="I71" s="513" t="s">
        <v>913</v>
      </c>
      <c r="J71" s="508">
        <v>1645</v>
      </c>
      <c r="K71" s="508">
        <v>3000</v>
      </c>
      <c r="L71" s="508">
        <v>3000</v>
      </c>
      <c r="M71" s="508">
        <v>3000</v>
      </c>
      <c r="N71" s="508"/>
      <c r="O71" s="514">
        <v>2.5545454545454542</v>
      </c>
      <c r="P71" s="514">
        <v>2.1</v>
      </c>
      <c r="Q71" s="514">
        <v>0</v>
      </c>
      <c r="R71" s="514">
        <v>0</v>
      </c>
      <c r="S71" s="514">
        <v>1.9545454545454544</v>
      </c>
      <c r="T71" s="361"/>
      <c r="U71" s="514">
        <v>2.5545454545454542</v>
      </c>
      <c r="V71" s="514">
        <v>2.1</v>
      </c>
      <c r="W71" s="514">
        <v>0</v>
      </c>
      <c r="X71" s="514">
        <v>0</v>
      </c>
      <c r="Y71" s="514">
        <v>1.9545454545454544</v>
      </c>
      <c r="Z71" s="508"/>
      <c r="AA71" s="508"/>
      <c r="AB71" s="515"/>
      <c r="AC71" s="515"/>
      <c r="AD71" s="515"/>
      <c r="AE71" s="515"/>
      <c r="AF71" s="508"/>
      <c r="AG71" s="516" t="s">
        <v>23</v>
      </c>
      <c r="AH71" s="516"/>
      <c r="AI71" s="516">
        <v>3</v>
      </c>
      <c r="AJ71" s="516">
        <v>3</v>
      </c>
      <c r="AK71" s="517">
        <v>0.5</v>
      </c>
      <c r="AL71" s="517">
        <v>0.5</v>
      </c>
      <c r="AM71" s="523" t="s">
        <v>1135</v>
      </c>
    </row>
    <row r="72" spans="1:41" x14ac:dyDescent="0.15">
      <c r="A72" s="430"/>
      <c r="B72" s="509">
        <v>44200</v>
      </c>
      <c r="C72" s="469" t="s">
        <v>13</v>
      </c>
      <c r="D72" s="430" t="s">
        <v>938</v>
      </c>
      <c r="E72" s="351">
        <v>43984</v>
      </c>
      <c r="F72" s="430" t="s">
        <v>24</v>
      </c>
      <c r="G72" s="430" t="s">
        <v>16</v>
      </c>
      <c r="H72" s="361">
        <v>81.636363636363626</v>
      </c>
      <c r="I72" s="470" t="s">
        <v>913</v>
      </c>
      <c r="J72" s="430">
        <v>1645</v>
      </c>
      <c r="K72" s="430">
        <v>3000</v>
      </c>
      <c r="L72" s="430">
        <v>3000</v>
      </c>
      <c r="M72" s="430">
        <v>3000</v>
      </c>
      <c r="N72" s="430"/>
      <c r="O72" s="361">
        <v>3.4636363636363634</v>
      </c>
      <c r="P72" s="361">
        <v>2.9363636363636361</v>
      </c>
      <c r="Q72" s="361">
        <v>0</v>
      </c>
      <c r="R72" s="361">
        <v>0</v>
      </c>
      <c r="S72" s="361">
        <v>2.5545454545454542</v>
      </c>
      <c r="T72" s="361"/>
      <c r="U72" s="361">
        <v>3.1454545454545451</v>
      </c>
      <c r="V72" s="361">
        <v>2.6545454545454543</v>
      </c>
      <c r="W72" s="361">
        <v>0</v>
      </c>
      <c r="X72" s="361">
        <v>0</v>
      </c>
      <c r="Y72" s="361">
        <v>2.2999999999999998</v>
      </c>
      <c r="Z72" s="430"/>
      <c r="AA72" s="430"/>
      <c r="AB72" s="430"/>
      <c r="AC72" s="430"/>
      <c r="AD72" s="430"/>
      <c r="AE72" s="430"/>
      <c r="AF72" s="430"/>
      <c r="AG72" s="472" t="s">
        <v>18</v>
      </c>
      <c r="AH72" s="472" t="s">
        <v>19</v>
      </c>
      <c r="AI72" s="472">
        <v>2</v>
      </c>
      <c r="AJ72" s="472">
        <v>4</v>
      </c>
      <c r="AK72" s="476">
        <v>0.33329999999999999</v>
      </c>
      <c r="AL72" s="476">
        <v>0.66659999999999997</v>
      </c>
      <c r="AM72" s="432" t="s">
        <v>1055</v>
      </c>
    </row>
    <row r="73" spans="1:41" x14ac:dyDescent="0.15">
      <c r="A73" s="508"/>
      <c r="B73" s="509">
        <v>44200</v>
      </c>
      <c r="C73" s="510" t="s">
        <v>13</v>
      </c>
      <c r="D73" s="430" t="s">
        <v>938</v>
      </c>
      <c r="E73" s="511">
        <v>44197</v>
      </c>
      <c r="F73" s="512" t="s">
        <v>924</v>
      </c>
      <c r="G73" s="508" t="s">
        <v>16</v>
      </c>
      <c r="H73" s="361">
        <v>68.818181818181813</v>
      </c>
      <c r="I73" s="513" t="s">
        <v>913</v>
      </c>
      <c r="J73" s="518">
        <v>6000</v>
      </c>
      <c r="K73" s="518">
        <v>12000</v>
      </c>
      <c r="L73" s="518">
        <v>12000</v>
      </c>
      <c r="M73" s="518">
        <v>12000</v>
      </c>
      <c r="N73" s="508"/>
      <c r="O73" s="514">
        <v>2.2727272727272725</v>
      </c>
      <c r="P73" s="514">
        <v>2.1636363636363636</v>
      </c>
      <c r="Q73" s="514">
        <v>0</v>
      </c>
      <c r="R73" s="514">
        <v>0</v>
      </c>
      <c r="S73" s="514">
        <v>1.8727272727272726</v>
      </c>
      <c r="T73" s="361"/>
      <c r="U73" s="514">
        <v>2.2727272727272725</v>
      </c>
      <c r="V73" s="514">
        <v>2.1636363636363636</v>
      </c>
      <c r="W73" s="514">
        <v>0</v>
      </c>
      <c r="X73" s="514">
        <v>0</v>
      </c>
      <c r="Y73" s="514">
        <v>1.8727272727272726</v>
      </c>
      <c r="Z73" s="508"/>
      <c r="AA73" s="508"/>
      <c r="AB73" s="515"/>
      <c r="AC73" s="515"/>
      <c r="AD73" s="515"/>
      <c r="AE73" s="515"/>
      <c r="AF73" s="508"/>
      <c r="AG73" s="516" t="s">
        <v>23</v>
      </c>
      <c r="AH73" s="516"/>
      <c r="AI73" s="516">
        <v>3</v>
      </c>
      <c r="AJ73" s="516">
        <v>3</v>
      </c>
      <c r="AK73" s="517">
        <v>0.5</v>
      </c>
      <c r="AL73" s="517">
        <v>0.5</v>
      </c>
      <c r="AM73" s="523" t="s">
        <v>1136</v>
      </c>
    </row>
    <row r="74" spans="1:41" x14ac:dyDescent="0.15">
      <c r="A74" s="508"/>
      <c r="B74" s="509">
        <v>44200</v>
      </c>
      <c r="C74" s="510" t="s">
        <v>13</v>
      </c>
      <c r="D74" s="430" t="s">
        <v>938</v>
      </c>
      <c r="E74" s="511">
        <v>44197</v>
      </c>
      <c r="F74" s="512" t="s">
        <v>925</v>
      </c>
      <c r="G74" s="508" t="s">
        <v>16</v>
      </c>
      <c r="H74" s="361">
        <v>72.8</v>
      </c>
      <c r="I74" s="513" t="s">
        <v>913</v>
      </c>
      <c r="J74" s="518">
        <v>1645</v>
      </c>
      <c r="K74" s="518">
        <v>3000</v>
      </c>
      <c r="L74" s="518">
        <v>3000</v>
      </c>
      <c r="M74" s="518">
        <v>3000</v>
      </c>
      <c r="N74" s="508"/>
      <c r="O74" s="514">
        <v>2.6818181818181817</v>
      </c>
      <c r="P74" s="514">
        <v>2.5545454545454542</v>
      </c>
      <c r="Q74" s="514">
        <v>0</v>
      </c>
      <c r="R74" s="514">
        <v>0</v>
      </c>
      <c r="S74" s="514">
        <v>1.8272727272727269</v>
      </c>
      <c r="T74" s="361"/>
      <c r="U74" s="514">
        <v>2.6818181818181817</v>
      </c>
      <c r="V74" s="514">
        <v>2.5545454545454542</v>
      </c>
      <c r="W74" s="514">
        <v>0</v>
      </c>
      <c r="X74" s="514">
        <v>0</v>
      </c>
      <c r="Y74" s="514">
        <v>1.8272727272727269</v>
      </c>
      <c r="Z74" s="508"/>
      <c r="AA74" s="508"/>
      <c r="AB74" s="515"/>
      <c r="AC74" s="515"/>
      <c r="AD74" s="515"/>
      <c r="AE74" s="515"/>
      <c r="AF74" s="508"/>
      <c r="AG74" s="516" t="s">
        <v>23</v>
      </c>
      <c r="AH74" s="516"/>
      <c r="AI74" s="516">
        <v>3</v>
      </c>
      <c r="AJ74" s="516">
        <v>3</v>
      </c>
      <c r="AK74" s="517">
        <v>0.5</v>
      </c>
      <c r="AL74" s="517">
        <v>0.5</v>
      </c>
      <c r="AM74" s="523" t="s">
        <v>1144</v>
      </c>
    </row>
    <row r="75" spans="1:41" x14ac:dyDescent="0.15">
      <c r="A75" s="508"/>
      <c r="B75" s="509">
        <v>44200</v>
      </c>
      <c r="C75" s="510" t="s">
        <v>13</v>
      </c>
      <c r="D75" s="430" t="s">
        <v>938</v>
      </c>
      <c r="E75" s="511">
        <v>44197</v>
      </c>
      <c r="F75" s="512" t="s">
        <v>926</v>
      </c>
      <c r="G75" s="508" t="s">
        <v>16</v>
      </c>
      <c r="H75" s="361">
        <v>82.209090909090904</v>
      </c>
      <c r="I75" s="513" t="s">
        <v>913</v>
      </c>
      <c r="J75" s="508">
        <v>1645</v>
      </c>
      <c r="K75" s="508">
        <v>3000</v>
      </c>
      <c r="L75" s="508">
        <v>3000</v>
      </c>
      <c r="M75" s="508">
        <v>3000</v>
      </c>
      <c r="N75" s="508"/>
      <c r="O75" s="514">
        <v>3.1090909090909089</v>
      </c>
      <c r="P75" s="514">
        <v>2.6090909090909089</v>
      </c>
      <c r="Q75" s="514">
        <v>0</v>
      </c>
      <c r="R75" s="514">
        <v>0</v>
      </c>
      <c r="S75" s="514">
        <v>2.1636363636363636</v>
      </c>
      <c r="T75" s="361"/>
      <c r="U75" s="514">
        <v>3.1090909090909089</v>
      </c>
      <c r="V75" s="514">
        <v>2.6090909090909089</v>
      </c>
      <c r="W75" s="514">
        <v>0</v>
      </c>
      <c r="X75" s="514">
        <v>0</v>
      </c>
      <c r="Y75" s="514">
        <v>2.1636363636363636</v>
      </c>
      <c r="Z75" s="508"/>
      <c r="AA75" s="508"/>
      <c r="AB75" s="515"/>
      <c r="AC75" s="515"/>
      <c r="AD75" s="515"/>
      <c r="AE75" s="515"/>
      <c r="AF75" s="508"/>
      <c r="AG75" s="516" t="s">
        <v>406</v>
      </c>
      <c r="AH75" s="516"/>
      <c r="AI75" s="516">
        <v>2</v>
      </c>
      <c r="AJ75" s="516">
        <v>4</v>
      </c>
      <c r="AK75" s="519">
        <v>0.33329999999999999</v>
      </c>
      <c r="AL75" s="519">
        <v>0.66659999999999997</v>
      </c>
      <c r="AM75" s="523" t="s">
        <v>1138</v>
      </c>
    </row>
    <row r="76" spans="1:41" x14ac:dyDescent="0.15">
      <c r="A76" s="430"/>
      <c r="B76" s="509">
        <v>44200</v>
      </c>
      <c r="C76" s="469" t="s">
        <v>13</v>
      </c>
      <c r="D76" s="430" t="s">
        <v>938</v>
      </c>
      <c r="E76" s="351">
        <v>43831</v>
      </c>
      <c r="F76" s="430" t="s">
        <v>30</v>
      </c>
      <c r="G76" s="430" t="s">
        <v>16</v>
      </c>
      <c r="H76" s="361">
        <v>71.036363636363632</v>
      </c>
      <c r="I76" s="470" t="s">
        <v>913</v>
      </c>
      <c r="J76" s="430">
        <v>1645</v>
      </c>
      <c r="K76" s="430">
        <v>3000</v>
      </c>
      <c r="L76" s="430">
        <v>3000</v>
      </c>
      <c r="M76" s="430">
        <v>3000</v>
      </c>
      <c r="N76" s="355"/>
      <c r="O76" s="361">
        <v>3.7181818181818178</v>
      </c>
      <c r="P76" s="361">
        <v>3.1818181818181817</v>
      </c>
      <c r="Q76" s="361">
        <v>0</v>
      </c>
      <c r="R76" s="361">
        <v>0</v>
      </c>
      <c r="S76" s="361">
        <v>2.5363636363636362</v>
      </c>
      <c r="T76" s="361"/>
      <c r="U76" s="361">
        <v>3.7181818181818178</v>
      </c>
      <c r="V76" s="361">
        <v>3.1818181818181817</v>
      </c>
      <c r="W76" s="361">
        <v>0</v>
      </c>
      <c r="X76" s="361">
        <v>0</v>
      </c>
      <c r="Y76" s="361">
        <v>2.5363636363636362</v>
      </c>
      <c r="Z76" s="355"/>
      <c r="AA76" s="355"/>
      <c r="AB76" s="355"/>
      <c r="AC76" s="355"/>
      <c r="AD76" s="355"/>
      <c r="AE76" s="355"/>
      <c r="AF76" s="355"/>
      <c r="AG76" s="356" t="s">
        <v>23</v>
      </c>
      <c r="AH76" s="356"/>
      <c r="AI76" s="472">
        <v>3</v>
      </c>
      <c r="AJ76" s="472">
        <v>3</v>
      </c>
      <c r="AK76" s="473">
        <v>0.5</v>
      </c>
      <c r="AL76" s="473">
        <v>0.5</v>
      </c>
      <c r="AM76" s="432" t="s">
        <v>1069</v>
      </c>
    </row>
    <row r="77" spans="1:41" x14ac:dyDescent="0.15">
      <c r="A77" s="508"/>
      <c r="B77" s="509">
        <v>44200</v>
      </c>
      <c r="C77" s="510" t="s">
        <v>403</v>
      </c>
      <c r="D77" s="430" t="s">
        <v>938</v>
      </c>
      <c r="E77" s="511">
        <v>44197</v>
      </c>
      <c r="F77" s="512" t="s">
        <v>2</v>
      </c>
      <c r="G77" s="508" t="s">
        <v>16</v>
      </c>
      <c r="H77" s="361">
        <v>84</v>
      </c>
      <c r="I77" s="513" t="s">
        <v>405</v>
      </c>
      <c r="J77" s="508">
        <v>3000</v>
      </c>
      <c r="K77" s="508">
        <v>3000</v>
      </c>
      <c r="L77" s="508">
        <v>3000</v>
      </c>
      <c r="M77" s="508">
        <v>3000</v>
      </c>
      <c r="N77" s="508"/>
      <c r="O77" s="514">
        <v>2.8</v>
      </c>
      <c r="P77" s="514">
        <v>0</v>
      </c>
      <c r="Q77" s="514">
        <v>0</v>
      </c>
      <c r="R77" s="514">
        <v>0</v>
      </c>
      <c r="S77" s="514">
        <v>1.9999999999999996</v>
      </c>
      <c r="T77" s="361"/>
      <c r="U77" s="514">
        <v>2.8</v>
      </c>
      <c r="V77" s="514">
        <v>0</v>
      </c>
      <c r="W77" s="514">
        <v>0</v>
      </c>
      <c r="X77" s="514">
        <v>0</v>
      </c>
      <c r="Y77" s="514">
        <v>1.9999999999999996</v>
      </c>
      <c r="Z77" s="508"/>
      <c r="AA77" s="508"/>
      <c r="AB77" s="515"/>
      <c r="AC77" s="515"/>
      <c r="AD77" s="515"/>
      <c r="AE77" s="515"/>
      <c r="AF77" s="508"/>
      <c r="AG77" s="516" t="s">
        <v>18</v>
      </c>
      <c r="AH77" s="516" t="s">
        <v>19</v>
      </c>
      <c r="AI77" s="516">
        <v>2</v>
      </c>
      <c r="AJ77" s="516">
        <v>4</v>
      </c>
      <c r="AK77" s="519">
        <v>0.33329999999999999</v>
      </c>
      <c r="AL77" s="519">
        <v>0.66659999999999997</v>
      </c>
      <c r="AM77" s="523" t="s">
        <v>1114</v>
      </c>
    </row>
    <row r="78" spans="1:41" x14ac:dyDescent="0.15">
      <c r="A78" s="508"/>
      <c r="B78" s="509">
        <v>44200</v>
      </c>
      <c r="C78" s="510" t="s">
        <v>13</v>
      </c>
      <c r="D78" s="430" t="s">
        <v>938</v>
      </c>
      <c r="E78" s="511">
        <v>44197</v>
      </c>
      <c r="F78" s="508" t="s">
        <v>4</v>
      </c>
      <c r="G78" s="508" t="s">
        <v>16</v>
      </c>
      <c r="H78" s="361">
        <v>73.854545454545445</v>
      </c>
      <c r="I78" s="513" t="s">
        <v>913</v>
      </c>
      <c r="J78" s="508"/>
      <c r="K78" s="508"/>
      <c r="L78" s="508"/>
      <c r="M78" s="508"/>
      <c r="N78" s="508"/>
      <c r="O78" s="514">
        <v>1.9636363636363636</v>
      </c>
      <c r="P78" s="514">
        <v>0</v>
      </c>
      <c r="Q78" s="514">
        <v>0</v>
      </c>
      <c r="R78" s="514">
        <v>0</v>
      </c>
      <c r="S78" s="514">
        <v>0</v>
      </c>
      <c r="T78" s="361"/>
      <c r="U78" s="514">
        <v>1.9636363636363636</v>
      </c>
      <c r="V78" s="514">
        <v>0</v>
      </c>
      <c r="W78" s="514">
        <v>0</v>
      </c>
      <c r="X78" s="514">
        <v>0</v>
      </c>
      <c r="Y78" s="514">
        <v>0</v>
      </c>
      <c r="Z78" s="508"/>
      <c r="AA78" s="508"/>
      <c r="AB78" s="515"/>
      <c r="AC78" s="515"/>
      <c r="AD78" s="515"/>
      <c r="AE78" s="515"/>
      <c r="AF78" s="508"/>
      <c r="AG78" s="516" t="s">
        <v>23</v>
      </c>
      <c r="AH78" s="516"/>
      <c r="AI78" s="516">
        <v>3</v>
      </c>
      <c r="AJ78" s="516">
        <v>3</v>
      </c>
      <c r="AK78" s="517">
        <v>0.5</v>
      </c>
      <c r="AL78" s="517">
        <v>0.5</v>
      </c>
      <c r="AM78" s="523" t="s">
        <v>1139</v>
      </c>
    </row>
    <row r="79" spans="1:41" customFormat="1" x14ac:dyDescent="0.15">
      <c r="A79" s="508"/>
      <c r="B79" s="509">
        <v>44201</v>
      </c>
      <c r="C79" s="510" t="s">
        <v>13</v>
      </c>
      <c r="D79" s="430" t="s">
        <v>938</v>
      </c>
      <c r="E79" s="511">
        <v>44197</v>
      </c>
      <c r="F79" s="512" t="s">
        <v>1027</v>
      </c>
      <c r="G79" s="508" t="s">
        <v>16</v>
      </c>
      <c r="H79" s="361">
        <v>80.2</v>
      </c>
      <c r="I79" s="513" t="s">
        <v>913</v>
      </c>
      <c r="J79" s="508">
        <v>1645</v>
      </c>
      <c r="K79" s="508">
        <v>3000</v>
      </c>
      <c r="L79" s="508">
        <v>3000</v>
      </c>
      <c r="M79" s="508">
        <v>3000</v>
      </c>
      <c r="N79" s="508"/>
      <c r="O79" s="361">
        <v>3.7</v>
      </c>
      <c r="P79" s="361">
        <v>3</v>
      </c>
      <c r="Q79" s="361">
        <v>0</v>
      </c>
      <c r="R79" s="361">
        <v>0</v>
      </c>
      <c r="S79" s="361">
        <v>2.7</v>
      </c>
      <c r="T79" s="361"/>
      <c r="U79" s="361">
        <v>3.7</v>
      </c>
      <c r="V79" s="361">
        <v>3</v>
      </c>
      <c r="W79" s="361">
        <v>0</v>
      </c>
      <c r="X79" s="361">
        <v>0</v>
      </c>
      <c r="Y79" s="361">
        <v>2.7</v>
      </c>
      <c r="Z79" s="508"/>
      <c r="AA79" s="515"/>
      <c r="AB79" s="515"/>
      <c r="AC79" s="515"/>
      <c r="AD79" s="515"/>
      <c r="AE79" s="515"/>
      <c r="AF79" s="515"/>
      <c r="AG79" s="516" t="s">
        <v>23</v>
      </c>
      <c r="AH79" s="516"/>
      <c r="AI79" s="516">
        <v>3</v>
      </c>
      <c r="AJ79" s="516">
        <v>3</v>
      </c>
      <c r="AK79" s="519">
        <v>0.5</v>
      </c>
      <c r="AL79" s="519">
        <v>0.5</v>
      </c>
      <c r="AM79" s="524"/>
      <c r="AN79" s="524"/>
      <c r="AO79" s="525"/>
    </row>
    <row r="80" spans="1:41" customFormat="1" x14ac:dyDescent="0.15">
      <c r="A80" s="508"/>
      <c r="B80" s="509">
        <v>44200</v>
      </c>
      <c r="C80" s="510" t="s">
        <v>403</v>
      </c>
      <c r="D80" s="430" t="s">
        <v>938</v>
      </c>
      <c r="E80" s="511">
        <v>44197</v>
      </c>
      <c r="F80" s="430" t="s">
        <v>1028</v>
      </c>
      <c r="G80" s="508" t="s">
        <v>16</v>
      </c>
      <c r="H80" s="361">
        <v>80.999999999999986</v>
      </c>
      <c r="I80" s="470" t="s">
        <v>405</v>
      </c>
      <c r="J80" s="508">
        <v>1645</v>
      </c>
      <c r="K80" s="508">
        <v>3000</v>
      </c>
      <c r="L80" s="508">
        <v>3000</v>
      </c>
      <c r="M80" s="508">
        <v>3000</v>
      </c>
      <c r="N80" s="508"/>
      <c r="O80" s="514">
        <v>2.9818181818181815</v>
      </c>
      <c r="P80" s="514">
        <v>2.5999999999999996</v>
      </c>
      <c r="Q80" s="514">
        <v>0</v>
      </c>
      <c r="R80" s="514">
        <v>0</v>
      </c>
      <c r="S80" s="514">
        <v>2.2272727272727271</v>
      </c>
      <c r="T80" s="361"/>
      <c r="U80" s="514">
        <v>2.9818181818181815</v>
      </c>
      <c r="V80" s="514">
        <v>2.5999999999999996</v>
      </c>
      <c r="W80" s="514">
        <v>0</v>
      </c>
      <c r="X80" s="514">
        <v>0</v>
      </c>
      <c r="Y80" s="514">
        <v>2.2272727272727271</v>
      </c>
      <c r="Z80" s="355"/>
      <c r="AA80" s="355"/>
      <c r="AB80" s="515"/>
      <c r="AC80" s="515"/>
      <c r="AD80" s="515"/>
      <c r="AE80" s="515"/>
      <c r="AF80" s="508"/>
      <c r="AG80" s="472" t="s">
        <v>1008</v>
      </c>
      <c r="AH80" s="516"/>
      <c r="AI80" s="516">
        <v>3</v>
      </c>
      <c r="AJ80" s="516">
        <v>3</v>
      </c>
      <c r="AK80" s="517">
        <v>0.5</v>
      </c>
      <c r="AL80" s="517">
        <v>0.5</v>
      </c>
      <c r="AM80" s="526" t="s">
        <v>1145</v>
      </c>
    </row>
    <row r="81" spans="1:41" customFormat="1" x14ac:dyDescent="0.15">
      <c r="A81" s="508"/>
      <c r="B81" s="509">
        <v>44209</v>
      </c>
      <c r="C81" s="510" t="s">
        <v>13</v>
      </c>
      <c r="D81" s="508" t="s">
        <v>938</v>
      </c>
      <c r="E81" s="511">
        <v>44153</v>
      </c>
      <c r="F81" s="508" t="s">
        <v>1171</v>
      </c>
      <c r="G81" s="508" t="s">
        <v>1172</v>
      </c>
      <c r="H81" s="361">
        <v>103</v>
      </c>
      <c r="I81" s="513" t="s">
        <v>405</v>
      </c>
      <c r="J81" s="508">
        <v>1645</v>
      </c>
      <c r="K81" s="508">
        <v>3000</v>
      </c>
      <c r="L81" s="508">
        <v>3000</v>
      </c>
      <c r="M81" s="508">
        <v>3000</v>
      </c>
      <c r="N81" s="355"/>
      <c r="O81" s="361">
        <v>2.34</v>
      </c>
      <c r="P81" s="361">
        <v>1.98</v>
      </c>
      <c r="Q81" s="361">
        <v>0</v>
      </c>
      <c r="R81" s="361">
        <v>0</v>
      </c>
      <c r="S81" s="361">
        <v>1.73</v>
      </c>
      <c r="T81" s="529"/>
      <c r="U81" s="361">
        <v>2.34</v>
      </c>
      <c r="V81" s="361">
        <v>1.98</v>
      </c>
      <c r="W81" s="361">
        <v>0</v>
      </c>
      <c r="X81" s="361">
        <v>0</v>
      </c>
      <c r="Y81" s="361">
        <v>1.73</v>
      </c>
      <c r="Z81" s="529"/>
      <c r="AA81" s="529"/>
      <c r="AB81" s="529"/>
      <c r="AC81" s="529"/>
      <c r="AD81" s="529"/>
      <c r="AE81" s="529"/>
      <c r="AF81" s="529"/>
      <c r="AG81" s="356" t="s">
        <v>23</v>
      </c>
      <c r="AH81" s="356"/>
      <c r="AI81" s="516">
        <v>3</v>
      </c>
      <c r="AJ81" s="516">
        <v>3</v>
      </c>
      <c r="AK81" s="517">
        <v>0.5</v>
      </c>
      <c r="AL81" s="517">
        <v>0.5</v>
      </c>
    </row>
    <row r="82" spans="1:41" x14ac:dyDescent="0.15">
      <c r="A82" s="508"/>
      <c r="B82" s="509">
        <v>44200</v>
      </c>
      <c r="C82" s="510" t="s">
        <v>13</v>
      </c>
      <c r="D82" s="430" t="s">
        <v>941</v>
      </c>
      <c r="E82" s="511">
        <v>44197</v>
      </c>
      <c r="F82" s="512" t="s">
        <v>15</v>
      </c>
      <c r="G82" s="508" t="s">
        <v>16</v>
      </c>
      <c r="H82" s="361">
        <v>93.11818181818181</v>
      </c>
      <c r="I82" s="513" t="s">
        <v>913</v>
      </c>
      <c r="J82" s="508">
        <v>6000</v>
      </c>
      <c r="K82" s="508">
        <v>12000</v>
      </c>
      <c r="L82" s="508">
        <v>84000</v>
      </c>
      <c r="M82" s="508">
        <v>84000</v>
      </c>
      <c r="N82" s="508"/>
      <c r="O82" s="514">
        <v>2.2818181818181813</v>
      </c>
      <c r="P82" s="514">
        <v>2.2545454545454544</v>
      </c>
      <c r="Q82" s="514">
        <v>1.8818181818181816</v>
      </c>
      <c r="R82" s="514">
        <v>0</v>
      </c>
      <c r="S82" s="514">
        <v>1.6909090909090909</v>
      </c>
      <c r="T82" s="361"/>
      <c r="U82" s="514">
        <v>2.0909090909090904</v>
      </c>
      <c r="V82" s="514">
        <v>1.7363636363636361</v>
      </c>
      <c r="W82" s="514">
        <v>1.6181818181818182</v>
      </c>
      <c r="X82" s="514">
        <v>0</v>
      </c>
      <c r="Y82" s="514">
        <v>1.5999999999999999</v>
      </c>
      <c r="Z82" s="508"/>
      <c r="AA82" s="508"/>
      <c r="AB82" s="515"/>
      <c r="AC82" s="515"/>
      <c r="AD82" s="515"/>
      <c r="AE82" s="515"/>
      <c r="AF82" s="508"/>
      <c r="AG82" s="516" t="s">
        <v>18</v>
      </c>
      <c r="AH82" s="516" t="s">
        <v>19</v>
      </c>
      <c r="AI82" s="516">
        <v>2</v>
      </c>
      <c r="AJ82" s="516">
        <v>4</v>
      </c>
      <c r="AK82" s="519">
        <v>0.33329999999999999</v>
      </c>
      <c r="AL82" s="519">
        <v>0.66659999999999997</v>
      </c>
      <c r="AM82" s="523" t="s">
        <v>1146</v>
      </c>
    </row>
    <row r="83" spans="1:41" x14ac:dyDescent="0.15">
      <c r="A83" s="508"/>
      <c r="B83" s="509">
        <v>44200</v>
      </c>
      <c r="C83" s="510" t="s">
        <v>13</v>
      </c>
      <c r="D83" s="430" t="s">
        <v>941</v>
      </c>
      <c r="E83" s="511">
        <v>44197</v>
      </c>
      <c r="F83" s="512" t="s">
        <v>20</v>
      </c>
      <c r="G83" s="508" t="s">
        <v>16</v>
      </c>
      <c r="H83" s="361">
        <v>80</v>
      </c>
      <c r="I83" s="513" t="s">
        <v>913</v>
      </c>
      <c r="J83" s="518">
        <v>6000</v>
      </c>
      <c r="K83" s="518">
        <v>6000</v>
      </c>
      <c r="L83" s="518">
        <v>6000</v>
      </c>
      <c r="M83" s="518">
        <v>6000</v>
      </c>
      <c r="N83" s="508"/>
      <c r="O83" s="514">
        <v>2.2999999999999998</v>
      </c>
      <c r="P83" s="514">
        <v>0</v>
      </c>
      <c r="Q83" s="514">
        <v>0</v>
      </c>
      <c r="R83" s="514">
        <v>0</v>
      </c>
      <c r="S83" s="514">
        <v>2.1</v>
      </c>
      <c r="T83" s="361"/>
      <c r="U83" s="514">
        <v>2.0090909090909088</v>
      </c>
      <c r="V83" s="514">
        <v>0</v>
      </c>
      <c r="W83" s="514">
        <v>0</v>
      </c>
      <c r="X83" s="514">
        <v>0</v>
      </c>
      <c r="Y83" s="514">
        <v>1.6272727272727272</v>
      </c>
      <c r="Z83" s="508"/>
      <c r="AA83" s="508"/>
      <c r="AB83" s="515"/>
      <c r="AC83" s="515"/>
      <c r="AD83" s="515"/>
      <c r="AE83" s="515"/>
      <c r="AF83" s="508"/>
      <c r="AG83" s="516" t="s">
        <v>18</v>
      </c>
      <c r="AH83" s="516" t="s">
        <v>19</v>
      </c>
      <c r="AI83" s="516">
        <v>2</v>
      </c>
      <c r="AJ83" s="516">
        <v>4</v>
      </c>
      <c r="AK83" s="519">
        <v>0.33329999999999999</v>
      </c>
      <c r="AL83" s="519">
        <v>0.66659999999999997</v>
      </c>
      <c r="AM83" s="523" t="s">
        <v>1147</v>
      </c>
    </row>
    <row r="84" spans="1:41" x14ac:dyDescent="0.15">
      <c r="A84" s="508"/>
      <c r="B84" s="509">
        <v>44200</v>
      </c>
      <c r="C84" s="510" t="s">
        <v>13</v>
      </c>
      <c r="D84" s="430" t="s">
        <v>941</v>
      </c>
      <c r="E84" s="511">
        <v>44197</v>
      </c>
      <c r="F84" s="512" t="s">
        <v>21</v>
      </c>
      <c r="G84" s="508" t="s">
        <v>16</v>
      </c>
      <c r="H84" s="361">
        <v>85</v>
      </c>
      <c r="I84" s="513" t="s">
        <v>913</v>
      </c>
      <c r="J84" s="508">
        <v>6000</v>
      </c>
      <c r="K84" s="508">
        <v>12000</v>
      </c>
      <c r="L84" s="508">
        <v>84000</v>
      </c>
      <c r="M84" s="508">
        <v>84000</v>
      </c>
      <c r="N84" s="508"/>
      <c r="O84" s="514">
        <v>2.1636363636363636</v>
      </c>
      <c r="P84" s="514">
        <v>1.9909090909090907</v>
      </c>
      <c r="Q84" s="514">
        <v>1.6909090909090909</v>
      </c>
      <c r="R84" s="514">
        <v>0</v>
      </c>
      <c r="S84" s="514">
        <v>1.6818181818181817</v>
      </c>
      <c r="T84" s="361"/>
      <c r="U84" s="514">
        <v>1.6545454545454545</v>
      </c>
      <c r="V84" s="514">
        <v>1.6363636363636362</v>
      </c>
      <c r="W84" s="514">
        <v>1.5636363636363635</v>
      </c>
      <c r="X84" s="514">
        <v>0</v>
      </c>
      <c r="Y84" s="514">
        <v>1.4818181818181817</v>
      </c>
      <c r="Z84" s="508"/>
      <c r="AA84" s="508"/>
      <c r="AB84" s="515"/>
      <c r="AC84" s="515"/>
      <c r="AD84" s="515"/>
      <c r="AE84" s="515"/>
      <c r="AF84" s="508"/>
      <c r="AG84" s="516" t="s">
        <v>18</v>
      </c>
      <c r="AH84" s="516" t="s">
        <v>19</v>
      </c>
      <c r="AI84" s="516">
        <v>2</v>
      </c>
      <c r="AJ84" s="516">
        <v>4</v>
      </c>
      <c r="AK84" s="519">
        <v>0.33329999999999999</v>
      </c>
      <c r="AL84" s="519">
        <v>0.66659999999999997</v>
      </c>
      <c r="AM84" s="523" t="s">
        <v>1148</v>
      </c>
    </row>
    <row r="85" spans="1:41" x14ac:dyDescent="0.15">
      <c r="A85" s="508"/>
      <c r="B85" s="509">
        <v>44200</v>
      </c>
      <c r="C85" s="510" t="s">
        <v>13</v>
      </c>
      <c r="D85" s="430" t="s">
        <v>941</v>
      </c>
      <c r="E85" s="511">
        <v>44197</v>
      </c>
      <c r="F85" s="512" t="s">
        <v>22</v>
      </c>
      <c r="G85" s="508" t="s">
        <v>16</v>
      </c>
      <c r="H85" s="361">
        <v>103.69999999999999</v>
      </c>
      <c r="I85" s="513" t="s">
        <v>913</v>
      </c>
      <c r="J85" s="508">
        <v>6000</v>
      </c>
      <c r="K85" s="508">
        <v>12000</v>
      </c>
      <c r="L85" s="508">
        <v>84000</v>
      </c>
      <c r="M85" s="508">
        <v>84000</v>
      </c>
      <c r="N85" s="508"/>
      <c r="O85" s="514">
        <v>2.5818181818181816</v>
      </c>
      <c r="P85" s="514">
        <v>2.3727272727272726</v>
      </c>
      <c r="Q85" s="514">
        <v>2.0909090909090904</v>
      </c>
      <c r="R85" s="514">
        <v>0</v>
      </c>
      <c r="S85" s="514">
        <v>1.8818181818181816</v>
      </c>
      <c r="T85" s="361"/>
      <c r="U85" s="514">
        <v>2.127272727272727</v>
      </c>
      <c r="V85" s="514">
        <v>2.1090909090909089</v>
      </c>
      <c r="W85" s="514">
        <v>2.0181818181818181</v>
      </c>
      <c r="X85" s="514">
        <v>0</v>
      </c>
      <c r="Y85" s="514">
        <v>1.7909090909090908</v>
      </c>
      <c r="Z85" s="508"/>
      <c r="AA85" s="508"/>
      <c r="AB85" s="515"/>
      <c r="AC85" s="515"/>
      <c r="AD85" s="515"/>
      <c r="AE85" s="515"/>
      <c r="AF85" s="508"/>
      <c r="AG85" s="516" t="s">
        <v>18</v>
      </c>
      <c r="AH85" s="516" t="s">
        <v>19</v>
      </c>
      <c r="AI85" s="516">
        <v>2</v>
      </c>
      <c r="AJ85" s="516">
        <v>4</v>
      </c>
      <c r="AK85" s="519">
        <v>0.33329999999999999</v>
      </c>
      <c r="AL85" s="519">
        <v>0.66659999999999997</v>
      </c>
      <c r="AM85" s="523" t="s">
        <v>1149</v>
      </c>
    </row>
    <row r="86" spans="1:41" x14ac:dyDescent="0.15">
      <c r="A86" s="508"/>
      <c r="B86" s="509">
        <v>44200</v>
      </c>
      <c r="C86" s="510" t="s">
        <v>13</v>
      </c>
      <c r="D86" s="430" t="s">
        <v>941</v>
      </c>
      <c r="E86" s="511">
        <v>44197</v>
      </c>
      <c r="F86" s="512" t="s">
        <v>923</v>
      </c>
      <c r="G86" s="508" t="s">
        <v>16</v>
      </c>
      <c r="H86" s="361">
        <v>82</v>
      </c>
      <c r="I86" s="513" t="s">
        <v>913</v>
      </c>
      <c r="J86" s="508">
        <v>6000</v>
      </c>
      <c r="K86" s="508">
        <v>12000</v>
      </c>
      <c r="L86" s="508">
        <v>84000</v>
      </c>
      <c r="M86" s="508">
        <v>84000</v>
      </c>
      <c r="N86" s="508"/>
      <c r="O86" s="514">
        <v>2</v>
      </c>
      <c r="P86" s="514">
        <v>1.8999999999999997</v>
      </c>
      <c r="Q86" s="514">
        <v>1.7</v>
      </c>
      <c r="R86" s="514">
        <v>0</v>
      </c>
      <c r="S86" s="514">
        <v>1.4999999999999998</v>
      </c>
      <c r="T86" s="361"/>
      <c r="U86" s="514">
        <v>1.7</v>
      </c>
      <c r="V86" s="514">
        <v>1.5999999999999999</v>
      </c>
      <c r="W86" s="514">
        <v>1.4999999999999998</v>
      </c>
      <c r="X86" s="514">
        <v>0</v>
      </c>
      <c r="Y86" s="514">
        <v>1.4</v>
      </c>
      <c r="Z86" s="508"/>
      <c r="AA86" s="508"/>
      <c r="AB86" s="515"/>
      <c r="AC86" s="515"/>
      <c r="AD86" s="515"/>
      <c r="AE86" s="515"/>
      <c r="AF86" s="508"/>
      <c r="AG86" s="516" t="s">
        <v>18</v>
      </c>
      <c r="AH86" s="516" t="s">
        <v>19</v>
      </c>
      <c r="AI86" s="516">
        <v>2</v>
      </c>
      <c r="AJ86" s="516">
        <v>4</v>
      </c>
      <c r="AK86" s="519">
        <v>0.33329999999999999</v>
      </c>
      <c r="AL86" s="519">
        <v>0.66659999999999997</v>
      </c>
      <c r="AM86" s="523" t="s">
        <v>1150</v>
      </c>
    </row>
    <row r="87" spans="1:41" x14ac:dyDescent="0.15">
      <c r="A87" s="430"/>
      <c r="B87" s="509">
        <v>44200</v>
      </c>
      <c r="C87" s="469" t="s">
        <v>13</v>
      </c>
      <c r="D87" s="430" t="s">
        <v>941</v>
      </c>
      <c r="E87" s="351">
        <v>43984</v>
      </c>
      <c r="F87" s="430" t="s">
        <v>24</v>
      </c>
      <c r="G87" s="430" t="s">
        <v>16</v>
      </c>
      <c r="H87" s="361">
        <v>100.88181818181818</v>
      </c>
      <c r="I87" s="470" t="s">
        <v>913</v>
      </c>
      <c r="J87" s="430">
        <v>6000</v>
      </c>
      <c r="K87" s="430">
        <v>12000</v>
      </c>
      <c r="L87" s="430">
        <v>84000</v>
      </c>
      <c r="M87" s="430">
        <v>84000</v>
      </c>
      <c r="N87" s="430"/>
      <c r="O87" s="361">
        <v>2.6090909090909089</v>
      </c>
      <c r="P87" s="361">
        <v>2.4636363636363634</v>
      </c>
      <c r="Q87" s="361">
        <v>2.1999999999999997</v>
      </c>
      <c r="R87" s="361">
        <v>0</v>
      </c>
      <c r="S87" s="361">
        <v>2.1999999999999997</v>
      </c>
      <c r="T87" s="361"/>
      <c r="U87" s="361">
        <v>2.0090909090909088</v>
      </c>
      <c r="V87" s="361">
        <v>1.9909090909090907</v>
      </c>
      <c r="W87" s="361">
        <v>1.9363636363636361</v>
      </c>
      <c r="X87" s="361">
        <v>0</v>
      </c>
      <c r="Y87" s="361">
        <v>1.8727272727272726</v>
      </c>
      <c r="Z87" s="430"/>
      <c r="AA87" s="430"/>
      <c r="AB87" s="430"/>
      <c r="AC87" s="430"/>
      <c r="AD87" s="430"/>
      <c r="AE87" s="430"/>
      <c r="AF87" s="430"/>
      <c r="AG87" s="472" t="s">
        <v>18</v>
      </c>
      <c r="AH87" s="472" t="s">
        <v>19</v>
      </c>
      <c r="AI87" s="472">
        <v>2</v>
      </c>
      <c r="AJ87" s="472">
        <v>4</v>
      </c>
      <c r="AK87" s="476">
        <v>0.33329999999999999</v>
      </c>
      <c r="AL87" s="476">
        <v>0.66659999999999997</v>
      </c>
      <c r="AM87" s="432" t="s">
        <v>1075</v>
      </c>
    </row>
    <row r="88" spans="1:41" x14ac:dyDescent="0.15">
      <c r="A88" s="508"/>
      <c r="B88" s="509">
        <v>44200</v>
      </c>
      <c r="C88" s="510" t="s">
        <v>13</v>
      </c>
      <c r="D88" s="430" t="s">
        <v>941</v>
      </c>
      <c r="E88" s="511">
        <v>44197</v>
      </c>
      <c r="F88" s="512" t="s">
        <v>924</v>
      </c>
      <c r="G88" s="508" t="s">
        <v>16</v>
      </c>
      <c r="H88" s="361">
        <v>80.999999999999986</v>
      </c>
      <c r="I88" s="513" t="s">
        <v>913</v>
      </c>
      <c r="J88" s="518"/>
      <c r="K88" s="518"/>
      <c r="L88" s="518"/>
      <c r="M88" s="518"/>
      <c r="N88" s="508"/>
      <c r="O88" s="514">
        <v>2</v>
      </c>
      <c r="P88" s="514">
        <v>0</v>
      </c>
      <c r="Q88" s="514">
        <v>0</v>
      </c>
      <c r="R88" s="514">
        <v>0</v>
      </c>
      <c r="S88" s="514">
        <v>0</v>
      </c>
      <c r="T88" s="361"/>
      <c r="U88" s="514">
        <v>2</v>
      </c>
      <c r="V88" s="514">
        <v>0</v>
      </c>
      <c r="W88" s="514">
        <v>0</v>
      </c>
      <c r="X88" s="514">
        <v>0</v>
      </c>
      <c r="Y88" s="514">
        <v>0</v>
      </c>
      <c r="Z88" s="508"/>
      <c r="AA88" s="508"/>
      <c r="AB88" s="515"/>
      <c r="AC88" s="515"/>
      <c r="AD88" s="515"/>
      <c r="AE88" s="515"/>
      <c r="AF88" s="508"/>
      <c r="AG88" s="516" t="s">
        <v>18</v>
      </c>
      <c r="AH88" s="516" t="s">
        <v>19</v>
      </c>
      <c r="AI88" s="516">
        <v>2</v>
      </c>
      <c r="AJ88" s="516">
        <v>4</v>
      </c>
      <c r="AK88" s="519">
        <v>0.33329999999999999</v>
      </c>
      <c r="AL88" s="519">
        <v>0.66659999999999997</v>
      </c>
      <c r="AM88" s="523" t="s">
        <v>1151</v>
      </c>
    </row>
    <row r="89" spans="1:41" x14ac:dyDescent="0.15">
      <c r="A89" s="508"/>
      <c r="B89" s="509">
        <v>44200</v>
      </c>
      <c r="C89" s="510" t="s">
        <v>13</v>
      </c>
      <c r="D89" s="430" t="s">
        <v>941</v>
      </c>
      <c r="E89" s="511">
        <v>44197</v>
      </c>
      <c r="F89" s="512" t="s">
        <v>925</v>
      </c>
      <c r="G89" s="508" t="s">
        <v>16</v>
      </c>
      <c r="H89" s="361">
        <v>82.5</v>
      </c>
      <c r="I89" s="513" t="s">
        <v>913</v>
      </c>
      <c r="J89" s="518">
        <v>6000</v>
      </c>
      <c r="K89" s="518">
        <v>12000</v>
      </c>
      <c r="L89" s="518">
        <v>84000</v>
      </c>
      <c r="M89" s="518">
        <v>84000</v>
      </c>
      <c r="N89" s="508"/>
      <c r="O89" s="514">
        <v>2.1545454545454543</v>
      </c>
      <c r="P89" s="514">
        <v>2</v>
      </c>
      <c r="Q89" s="514">
        <v>1.7999999999999998</v>
      </c>
      <c r="R89" s="514">
        <v>0</v>
      </c>
      <c r="S89" s="514">
        <v>1.7</v>
      </c>
      <c r="T89" s="361"/>
      <c r="U89" s="514">
        <v>2</v>
      </c>
      <c r="V89" s="514">
        <v>1.9545454545454544</v>
      </c>
      <c r="W89" s="514">
        <v>1.7545454545454544</v>
      </c>
      <c r="X89" s="514">
        <v>0</v>
      </c>
      <c r="Y89" s="514">
        <v>1.6545454545454545</v>
      </c>
      <c r="Z89" s="508"/>
      <c r="AA89" s="508"/>
      <c r="AB89" s="515"/>
      <c r="AC89" s="515"/>
      <c r="AD89" s="515"/>
      <c r="AE89" s="515"/>
      <c r="AF89" s="508"/>
      <c r="AG89" s="516" t="s">
        <v>18</v>
      </c>
      <c r="AH89" s="516" t="s">
        <v>19</v>
      </c>
      <c r="AI89" s="516">
        <v>2</v>
      </c>
      <c r="AJ89" s="516">
        <v>4</v>
      </c>
      <c r="AK89" s="519">
        <v>0.33329999999999999</v>
      </c>
      <c r="AL89" s="519">
        <v>0.66659999999999997</v>
      </c>
      <c r="AM89" s="523" t="s">
        <v>1152</v>
      </c>
    </row>
    <row r="90" spans="1:41" x14ac:dyDescent="0.15">
      <c r="A90" s="508"/>
      <c r="B90" s="528">
        <v>44203</v>
      </c>
      <c r="C90" s="510" t="s">
        <v>13</v>
      </c>
      <c r="D90" s="430" t="s">
        <v>941</v>
      </c>
      <c r="E90" s="511">
        <v>44197</v>
      </c>
      <c r="F90" s="512" t="s">
        <v>926</v>
      </c>
      <c r="G90" s="508" t="s">
        <v>16</v>
      </c>
      <c r="H90" s="361">
        <v>82.736363636363635</v>
      </c>
      <c r="I90" s="513" t="s">
        <v>405</v>
      </c>
      <c r="J90" s="508">
        <v>6000</v>
      </c>
      <c r="K90" s="508">
        <v>12000</v>
      </c>
      <c r="L90" s="508">
        <v>84000</v>
      </c>
      <c r="M90" s="508">
        <v>84000</v>
      </c>
      <c r="N90" s="508"/>
      <c r="O90" s="514">
        <v>2.9636363636363634</v>
      </c>
      <c r="P90" s="514">
        <v>2.9</v>
      </c>
      <c r="Q90" s="514">
        <v>1.9727272727272724</v>
      </c>
      <c r="R90" s="514">
        <v>0</v>
      </c>
      <c r="S90" s="514">
        <v>1.918181818181818</v>
      </c>
      <c r="T90" s="361"/>
      <c r="U90" s="514">
        <v>2.2636363636363637</v>
      </c>
      <c r="V90" s="514">
        <v>2.1818181818181817</v>
      </c>
      <c r="W90" s="514">
        <v>1.9545454545454544</v>
      </c>
      <c r="X90" s="514">
        <v>0</v>
      </c>
      <c r="Y90" s="514">
        <v>1.8272727272727269</v>
      </c>
      <c r="Z90" s="508"/>
      <c r="AA90" s="508"/>
      <c r="AB90" s="515"/>
      <c r="AC90" s="515"/>
      <c r="AD90" s="515"/>
      <c r="AE90" s="515"/>
      <c r="AF90" s="508"/>
      <c r="AG90" s="516" t="s">
        <v>18</v>
      </c>
      <c r="AH90" s="516" t="s">
        <v>19</v>
      </c>
      <c r="AI90" s="516">
        <v>2</v>
      </c>
      <c r="AJ90" s="516">
        <v>4</v>
      </c>
      <c r="AK90" s="519">
        <v>0.33329999999999999</v>
      </c>
      <c r="AL90" s="519">
        <v>0.66659999999999997</v>
      </c>
      <c r="AM90" s="523" t="s">
        <v>1153</v>
      </c>
    </row>
    <row r="91" spans="1:41" x14ac:dyDescent="0.15">
      <c r="A91" s="430"/>
      <c r="B91" s="509">
        <v>44200</v>
      </c>
      <c r="C91" s="469" t="s">
        <v>13</v>
      </c>
      <c r="D91" s="430" t="s">
        <v>941</v>
      </c>
      <c r="E91" s="351">
        <v>43831</v>
      </c>
      <c r="F91" s="430" t="s">
        <v>30</v>
      </c>
      <c r="G91" s="430" t="s">
        <v>16</v>
      </c>
      <c r="H91" s="361">
        <v>85.272727272727266</v>
      </c>
      <c r="I91" s="470" t="s">
        <v>913</v>
      </c>
      <c r="J91" s="430">
        <v>6000</v>
      </c>
      <c r="K91" s="430">
        <v>12000</v>
      </c>
      <c r="L91" s="430">
        <v>84000</v>
      </c>
      <c r="M91" s="430">
        <v>84000</v>
      </c>
      <c r="N91" s="355"/>
      <c r="O91" s="361">
        <v>2.6090909090909089</v>
      </c>
      <c r="P91" s="361">
        <v>2.5090909090909088</v>
      </c>
      <c r="Q91" s="361">
        <v>2.0818181818181816</v>
      </c>
      <c r="R91" s="361">
        <v>0</v>
      </c>
      <c r="S91" s="361">
        <v>1.9363636363636361</v>
      </c>
      <c r="T91" s="361"/>
      <c r="U91" s="361">
        <v>2.4545454545454546</v>
      </c>
      <c r="V91" s="361">
        <v>1.9818181818181817</v>
      </c>
      <c r="W91" s="361">
        <v>1.9545454545454544</v>
      </c>
      <c r="X91" s="361">
        <v>0</v>
      </c>
      <c r="Y91" s="361">
        <v>1.8181818181818181</v>
      </c>
      <c r="Z91" s="355"/>
      <c r="AA91" s="355"/>
      <c r="AB91" s="355"/>
      <c r="AC91" s="355"/>
      <c r="AD91" s="355"/>
      <c r="AE91" s="355"/>
      <c r="AF91" s="355"/>
      <c r="AG91" s="356" t="s">
        <v>18</v>
      </c>
      <c r="AH91" s="356" t="s">
        <v>19</v>
      </c>
      <c r="AI91" s="472">
        <v>2</v>
      </c>
      <c r="AJ91" s="472">
        <v>4</v>
      </c>
      <c r="AK91" s="476">
        <v>0.33329999999999999</v>
      </c>
      <c r="AL91" s="476">
        <v>0.66659999999999997</v>
      </c>
      <c r="AM91" s="432" t="s">
        <v>1079</v>
      </c>
    </row>
    <row r="92" spans="1:41" x14ac:dyDescent="0.15">
      <c r="A92" s="508"/>
      <c r="B92" s="509">
        <v>44200</v>
      </c>
      <c r="C92" s="510" t="s">
        <v>403</v>
      </c>
      <c r="D92" s="430" t="s">
        <v>941</v>
      </c>
      <c r="E92" s="511">
        <v>44197</v>
      </c>
      <c r="F92" s="512" t="s">
        <v>2</v>
      </c>
      <c r="G92" s="508" t="s">
        <v>16</v>
      </c>
      <c r="H92" s="361">
        <v>109</v>
      </c>
      <c r="I92" s="513" t="s">
        <v>405</v>
      </c>
      <c r="J92" s="508">
        <v>6000</v>
      </c>
      <c r="K92" s="508">
        <v>6000</v>
      </c>
      <c r="L92" s="508">
        <v>6000</v>
      </c>
      <c r="M92" s="508">
        <v>6000</v>
      </c>
      <c r="N92" s="508"/>
      <c r="O92" s="514">
        <v>2.1</v>
      </c>
      <c r="P92" s="514">
        <v>0</v>
      </c>
      <c r="Q92" s="514">
        <v>0</v>
      </c>
      <c r="R92" s="514">
        <v>0</v>
      </c>
      <c r="S92" s="514">
        <v>1.8999999999999997</v>
      </c>
      <c r="T92" s="361"/>
      <c r="U92" s="514">
        <v>2.1</v>
      </c>
      <c r="V92" s="514">
        <v>0</v>
      </c>
      <c r="W92" s="514">
        <v>0</v>
      </c>
      <c r="X92" s="514">
        <v>0</v>
      </c>
      <c r="Y92" s="514">
        <v>1.5999999999999999</v>
      </c>
      <c r="Z92" s="508"/>
      <c r="AA92" s="508"/>
      <c r="AB92" s="515"/>
      <c r="AC92" s="515"/>
      <c r="AD92" s="515"/>
      <c r="AE92" s="515"/>
      <c r="AF92" s="508"/>
      <c r="AG92" s="516" t="s">
        <v>18</v>
      </c>
      <c r="AH92" s="516" t="s">
        <v>19</v>
      </c>
      <c r="AI92" s="516">
        <v>2</v>
      </c>
      <c r="AJ92" s="516">
        <v>4</v>
      </c>
      <c r="AK92" s="519">
        <v>0.33329999999999999</v>
      </c>
      <c r="AL92" s="519">
        <v>0.66659999999999997</v>
      </c>
      <c r="AM92" s="523" t="s">
        <v>1114</v>
      </c>
    </row>
    <row r="93" spans="1:41" x14ac:dyDescent="0.15">
      <c r="A93" s="508"/>
      <c r="B93" s="509">
        <v>44200</v>
      </c>
      <c r="C93" s="510" t="s">
        <v>13</v>
      </c>
      <c r="D93" s="430" t="s">
        <v>941</v>
      </c>
      <c r="E93" s="511">
        <v>44197</v>
      </c>
      <c r="F93" s="508" t="s">
        <v>4</v>
      </c>
      <c r="G93" s="508" t="s">
        <v>16</v>
      </c>
      <c r="H93" s="361">
        <v>82.109090909090895</v>
      </c>
      <c r="I93" s="513" t="s">
        <v>913</v>
      </c>
      <c r="J93" s="508"/>
      <c r="K93" s="508"/>
      <c r="L93" s="508"/>
      <c r="M93" s="508"/>
      <c r="N93" s="508"/>
      <c r="O93" s="514">
        <v>1.7727272727272725</v>
      </c>
      <c r="P93" s="514">
        <v>0</v>
      </c>
      <c r="Q93" s="514">
        <v>0</v>
      </c>
      <c r="R93" s="514">
        <v>0</v>
      </c>
      <c r="S93" s="514">
        <v>0</v>
      </c>
      <c r="T93" s="361"/>
      <c r="U93" s="514">
        <v>1.5909090909090908</v>
      </c>
      <c r="V93" s="514">
        <v>0</v>
      </c>
      <c r="W93" s="514">
        <v>0</v>
      </c>
      <c r="X93" s="514">
        <v>0</v>
      </c>
      <c r="Y93" s="514">
        <v>0</v>
      </c>
      <c r="Z93" s="508"/>
      <c r="AA93" s="508"/>
      <c r="AB93" s="515"/>
      <c r="AC93" s="515"/>
      <c r="AD93" s="515"/>
      <c r="AE93" s="515"/>
      <c r="AF93" s="508"/>
      <c r="AG93" s="516" t="s">
        <v>18</v>
      </c>
      <c r="AH93" s="516" t="s">
        <v>19</v>
      </c>
      <c r="AI93" s="516">
        <v>2</v>
      </c>
      <c r="AJ93" s="516">
        <v>4</v>
      </c>
      <c r="AK93" s="519">
        <v>0.33329999999999999</v>
      </c>
      <c r="AL93" s="519">
        <v>0.66659999999999997</v>
      </c>
      <c r="AM93" s="523" t="s">
        <v>1154</v>
      </c>
    </row>
    <row r="94" spans="1:41" customFormat="1" x14ac:dyDescent="0.15">
      <c r="A94" s="508"/>
      <c r="B94" s="509">
        <v>44201</v>
      </c>
      <c r="C94" s="510" t="s">
        <v>13</v>
      </c>
      <c r="D94" s="430" t="s">
        <v>941</v>
      </c>
      <c r="E94" s="511">
        <v>44197</v>
      </c>
      <c r="F94" s="512" t="s">
        <v>1027</v>
      </c>
      <c r="G94" s="508" t="s">
        <v>16</v>
      </c>
      <c r="H94" s="361">
        <v>96.8</v>
      </c>
      <c r="I94" s="513" t="s">
        <v>913</v>
      </c>
      <c r="J94" s="508">
        <v>6000</v>
      </c>
      <c r="K94" s="508">
        <v>12000</v>
      </c>
      <c r="L94" s="508">
        <v>12000</v>
      </c>
      <c r="M94" s="508">
        <v>12000</v>
      </c>
      <c r="N94" s="508"/>
      <c r="O94" s="361">
        <v>2.8</v>
      </c>
      <c r="P94" s="361">
        <v>2.6</v>
      </c>
      <c r="Q94" s="361">
        <v>0</v>
      </c>
      <c r="R94" s="361">
        <v>0</v>
      </c>
      <c r="S94" s="361">
        <v>2.4</v>
      </c>
      <c r="T94" s="361"/>
      <c r="U94" s="361">
        <v>2.4</v>
      </c>
      <c r="V94" s="361">
        <v>2.2999999999999998</v>
      </c>
      <c r="W94" s="361">
        <v>0</v>
      </c>
      <c r="X94" s="361">
        <v>0</v>
      </c>
      <c r="Y94" s="361">
        <v>2.2000000000000002</v>
      </c>
      <c r="Z94" s="508"/>
      <c r="AA94" s="515"/>
      <c r="AB94" s="515"/>
      <c r="AC94" s="515"/>
      <c r="AD94" s="515"/>
      <c r="AE94" s="515"/>
      <c r="AF94" s="515"/>
      <c r="AG94" s="516" t="s">
        <v>18</v>
      </c>
      <c r="AH94" s="516" t="s">
        <v>19</v>
      </c>
      <c r="AI94" s="516">
        <v>2</v>
      </c>
      <c r="AJ94" s="516">
        <v>4</v>
      </c>
      <c r="AK94" s="519">
        <v>0.33329999999999999</v>
      </c>
      <c r="AL94" s="519">
        <v>0.66659999999999997</v>
      </c>
      <c r="AM94" s="524"/>
      <c r="AN94" s="524"/>
      <c r="AO94" s="525"/>
    </row>
    <row r="95" spans="1:41" x14ac:dyDescent="0.15">
      <c r="A95" s="508"/>
      <c r="B95" s="509">
        <v>44200</v>
      </c>
      <c r="C95" s="510" t="s">
        <v>403</v>
      </c>
      <c r="D95" s="430" t="s">
        <v>941</v>
      </c>
      <c r="E95" s="511">
        <v>44197</v>
      </c>
      <c r="F95" s="430" t="s">
        <v>1028</v>
      </c>
      <c r="G95" s="508" t="s">
        <v>16</v>
      </c>
      <c r="H95" s="361">
        <v>94.999999999999986</v>
      </c>
      <c r="I95" s="470" t="s">
        <v>405</v>
      </c>
      <c r="J95" s="508">
        <v>6000</v>
      </c>
      <c r="K95" s="508">
        <v>12000</v>
      </c>
      <c r="L95" s="508">
        <v>12000</v>
      </c>
      <c r="M95" s="508">
        <v>12000</v>
      </c>
      <c r="N95" s="508"/>
      <c r="O95" s="514">
        <v>2.1636363636363636</v>
      </c>
      <c r="P95" s="514">
        <v>2.0727272727272723</v>
      </c>
      <c r="Q95" s="514">
        <v>0</v>
      </c>
      <c r="R95" s="514">
        <v>0</v>
      </c>
      <c r="S95" s="514">
        <v>1.7090909090909088</v>
      </c>
      <c r="T95" s="361"/>
      <c r="U95" s="514">
        <v>2.1636363636363636</v>
      </c>
      <c r="V95" s="514">
        <v>2.0727272727272723</v>
      </c>
      <c r="W95" s="514">
        <v>0</v>
      </c>
      <c r="X95" s="514">
        <v>0</v>
      </c>
      <c r="Y95" s="514">
        <v>1.7090909090909088</v>
      </c>
      <c r="Z95" s="355"/>
      <c r="AA95" s="355"/>
      <c r="AB95" s="515"/>
      <c r="AC95" s="515"/>
      <c r="AD95" s="515"/>
      <c r="AE95" s="515"/>
      <c r="AF95" s="508"/>
      <c r="AG95" s="472" t="s">
        <v>1008</v>
      </c>
      <c r="AH95" s="472"/>
      <c r="AI95" s="516">
        <v>3</v>
      </c>
      <c r="AJ95" s="516">
        <v>3</v>
      </c>
      <c r="AK95" s="517">
        <v>0.5</v>
      </c>
      <c r="AL95" s="517">
        <v>0.5</v>
      </c>
      <c r="AM95" s="523" t="s">
        <v>1155</v>
      </c>
    </row>
    <row r="96" spans="1:41" customFormat="1" x14ac:dyDescent="0.15">
      <c r="A96" s="508"/>
      <c r="B96" s="509">
        <v>44209</v>
      </c>
      <c r="C96" s="510" t="s">
        <v>13</v>
      </c>
      <c r="D96" s="508" t="s">
        <v>941</v>
      </c>
      <c r="E96" s="511">
        <v>44153</v>
      </c>
      <c r="F96" s="508" t="s">
        <v>1171</v>
      </c>
      <c r="G96" s="508" t="s">
        <v>1172</v>
      </c>
      <c r="H96" s="361">
        <v>127</v>
      </c>
      <c r="I96" s="513" t="s">
        <v>405</v>
      </c>
      <c r="J96" s="508">
        <v>6000</v>
      </c>
      <c r="K96" s="508">
        <v>12000</v>
      </c>
      <c r="L96" s="508">
        <v>84000</v>
      </c>
      <c r="M96" s="508">
        <v>84000</v>
      </c>
      <c r="N96" s="355"/>
      <c r="O96" s="361">
        <v>1.92</v>
      </c>
      <c r="P96" s="361">
        <v>1.81</v>
      </c>
      <c r="Q96" s="361">
        <v>1.62</v>
      </c>
      <c r="R96" s="361">
        <v>0</v>
      </c>
      <c r="S96" s="361">
        <v>1.61</v>
      </c>
      <c r="T96" s="529"/>
      <c r="U96" s="361">
        <v>1.47</v>
      </c>
      <c r="V96" s="361">
        <v>1.46</v>
      </c>
      <c r="W96" s="361">
        <v>1.42</v>
      </c>
      <c r="X96" s="361">
        <v>0</v>
      </c>
      <c r="Y96" s="361">
        <v>1.37</v>
      </c>
      <c r="Z96" s="529"/>
      <c r="AA96" s="529"/>
      <c r="AB96" s="529"/>
      <c r="AC96" s="529"/>
      <c r="AD96" s="529"/>
      <c r="AE96" s="529"/>
      <c r="AF96" s="529"/>
      <c r="AG96" s="356" t="s">
        <v>18</v>
      </c>
      <c r="AH96" s="356" t="s">
        <v>19</v>
      </c>
      <c r="AI96" s="516">
        <v>2</v>
      </c>
      <c r="AJ96" s="516">
        <v>4</v>
      </c>
      <c r="AK96" s="519">
        <v>0.33329999999999999</v>
      </c>
      <c r="AL96" s="519">
        <v>0.66659999999999997</v>
      </c>
    </row>
    <row r="97" spans="1:41" x14ac:dyDescent="0.15">
      <c r="A97" s="508"/>
      <c r="B97" s="509">
        <v>44200</v>
      </c>
      <c r="C97" s="510" t="s">
        <v>13</v>
      </c>
      <c r="D97" s="430" t="s">
        <v>943</v>
      </c>
      <c r="E97" s="511">
        <v>44197</v>
      </c>
      <c r="F97" s="512" t="s">
        <v>15</v>
      </c>
      <c r="G97" s="508" t="s">
        <v>16</v>
      </c>
      <c r="H97" s="361">
        <v>92.999999999999986</v>
      </c>
      <c r="I97" s="513" t="s">
        <v>913</v>
      </c>
      <c r="J97" s="508">
        <v>6000</v>
      </c>
      <c r="K97" s="508">
        <v>12000</v>
      </c>
      <c r="L97" s="508">
        <v>84000</v>
      </c>
      <c r="M97" s="508">
        <v>84000</v>
      </c>
      <c r="N97" s="508"/>
      <c r="O97" s="514">
        <v>2.5999999999999996</v>
      </c>
      <c r="P97" s="514">
        <v>2.5090909090909088</v>
      </c>
      <c r="Q97" s="514">
        <v>1.718181818181818</v>
      </c>
      <c r="R97" s="514">
        <v>0</v>
      </c>
      <c r="S97" s="514">
        <v>1.6545454545454545</v>
      </c>
      <c r="T97" s="361"/>
      <c r="U97" s="514">
        <v>2.2272727272727271</v>
      </c>
      <c r="V97" s="514">
        <v>1.918181818181818</v>
      </c>
      <c r="W97" s="514">
        <v>1.6909090909090909</v>
      </c>
      <c r="X97" s="514">
        <v>0</v>
      </c>
      <c r="Y97" s="514">
        <v>1.5272727272727271</v>
      </c>
      <c r="Z97" s="508"/>
      <c r="AA97" s="508"/>
      <c r="AB97" s="515"/>
      <c r="AC97" s="515"/>
      <c r="AD97" s="515"/>
      <c r="AE97" s="515"/>
      <c r="AF97" s="508"/>
      <c r="AG97" s="516" t="s">
        <v>18</v>
      </c>
      <c r="AH97" s="516" t="s">
        <v>19</v>
      </c>
      <c r="AI97" s="516">
        <v>2</v>
      </c>
      <c r="AJ97" s="516">
        <v>4</v>
      </c>
      <c r="AK97" s="519">
        <v>0.33329999999999999</v>
      </c>
      <c r="AL97" s="519">
        <v>0.66659999999999997</v>
      </c>
      <c r="AM97" s="523" t="s">
        <v>1156</v>
      </c>
    </row>
    <row r="98" spans="1:41" x14ac:dyDescent="0.15">
      <c r="A98" s="508"/>
      <c r="B98" s="509">
        <v>44200</v>
      </c>
      <c r="C98" s="510" t="s">
        <v>13</v>
      </c>
      <c r="D98" s="430" t="s">
        <v>943</v>
      </c>
      <c r="E98" s="511">
        <v>44197</v>
      </c>
      <c r="F98" s="512" t="s">
        <v>20</v>
      </c>
      <c r="G98" s="508" t="s">
        <v>16</v>
      </c>
      <c r="H98" s="361">
        <v>72.999999999999986</v>
      </c>
      <c r="I98" s="513" t="s">
        <v>913</v>
      </c>
      <c r="J98" s="518">
        <v>6000</v>
      </c>
      <c r="K98" s="518">
        <v>6000</v>
      </c>
      <c r="L98" s="518">
        <v>6000</v>
      </c>
      <c r="M98" s="518">
        <v>6000</v>
      </c>
      <c r="N98" s="508"/>
      <c r="O98" s="514">
        <v>2.5818181818181816</v>
      </c>
      <c r="P98" s="514">
        <v>0</v>
      </c>
      <c r="Q98" s="514">
        <v>0</v>
      </c>
      <c r="R98" s="514">
        <v>0</v>
      </c>
      <c r="S98" s="514">
        <v>2</v>
      </c>
      <c r="T98" s="361"/>
      <c r="U98" s="514">
        <v>2.3909090909090907</v>
      </c>
      <c r="V98" s="514">
        <v>0</v>
      </c>
      <c r="W98" s="514">
        <v>0</v>
      </c>
      <c r="X98" s="514">
        <v>0</v>
      </c>
      <c r="Y98" s="514">
        <v>1.9090909090909089</v>
      </c>
      <c r="Z98" s="508"/>
      <c r="AA98" s="508"/>
      <c r="AB98" s="515"/>
      <c r="AC98" s="515"/>
      <c r="AD98" s="515"/>
      <c r="AE98" s="515"/>
      <c r="AF98" s="508"/>
      <c r="AG98" s="516" t="s">
        <v>18</v>
      </c>
      <c r="AH98" s="516" t="s">
        <v>19</v>
      </c>
      <c r="AI98" s="516">
        <v>2</v>
      </c>
      <c r="AJ98" s="516">
        <v>4</v>
      </c>
      <c r="AK98" s="519">
        <v>0.33329999999999999</v>
      </c>
      <c r="AL98" s="519">
        <v>0.66659999999999997</v>
      </c>
      <c r="AM98" s="523" t="s">
        <v>1157</v>
      </c>
    </row>
    <row r="99" spans="1:41" x14ac:dyDescent="0.15">
      <c r="A99" s="508"/>
      <c r="B99" s="509">
        <v>44200</v>
      </c>
      <c r="C99" s="510" t="s">
        <v>13</v>
      </c>
      <c r="D99" s="430" t="s">
        <v>943</v>
      </c>
      <c r="E99" s="511">
        <v>44197</v>
      </c>
      <c r="F99" s="512" t="s">
        <v>21</v>
      </c>
      <c r="G99" s="508" t="s">
        <v>16</v>
      </c>
      <c r="H99" s="361">
        <v>85</v>
      </c>
      <c r="I99" s="513" t="s">
        <v>913</v>
      </c>
      <c r="J99" s="508">
        <v>6000</v>
      </c>
      <c r="K99" s="508">
        <v>12000</v>
      </c>
      <c r="L99" s="508">
        <v>84000</v>
      </c>
      <c r="M99" s="508">
        <v>84000</v>
      </c>
      <c r="N99" s="508"/>
      <c r="O99" s="514">
        <v>2.627272727272727</v>
      </c>
      <c r="P99" s="514">
        <v>2.1999999999999997</v>
      </c>
      <c r="Q99" s="514">
        <v>1.6636363636363636</v>
      </c>
      <c r="R99" s="514">
        <v>0</v>
      </c>
      <c r="S99" s="514">
        <v>1.6545454545454545</v>
      </c>
      <c r="T99" s="361"/>
      <c r="U99" s="514">
        <v>1.8272727272727269</v>
      </c>
      <c r="V99" s="514">
        <v>1.7636363636363634</v>
      </c>
      <c r="W99" s="514">
        <v>1.5727272727272725</v>
      </c>
      <c r="X99" s="514">
        <v>0</v>
      </c>
      <c r="Y99" s="514">
        <v>1.4999999999999998</v>
      </c>
      <c r="Z99" s="508"/>
      <c r="AA99" s="508"/>
      <c r="AB99" s="515"/>
      <c r="AC99" s="515"/>
      <c r="AD99" s="515"/>
      <c r="AE99" s="515"/>
      <c r="AF99" s="508"/>
      <c r="AG99" s="516" t="s">
        <v>18</v>
      </c>
      <c r="AH99" s="516" t="s">
        <v>19</v>
      </c>
      <c r="AI99" s="516">
        <v>2</v>
      </c>
      <c r="AJ99" s="516">
        <v>4</v>
      </c>
      <c r="AK99" s="519">
        <v>0.33329999999999999</v>
      </c>
      <c r="AL99" s="519">
        <v>0.66659999999999997</v>
      </c>
      <c r="AM99" s="523" t="s">
        <v>1158</v>
      </c>
    </row>
    <row r="100" spans="1:41" x14ac:dyDescent="0.15">
      <c r="A100" s="430"/>
      <c r="B100" s="509">
        <v>44200</v>
      </c>
      <c r="C100" s="469" t="s">
        <v>13</v>
      </c>
      <c r="D100" s="430" t="s">
        <v>943</v>
      </c>
      <c r="E100" s="351">
        <v>44046</v>
      </c>
      <c r="F100" s="449" t="s">
        <v>1017</v>
      </c>
      <c r="G100" s="430" t="s">
        <v>16</v>
      </c>
      <c r="H100" s="361">
        <v>80.899999999999991</v>
      </c>
      <c r="I100" s="470" t="s">
        <v>913</v>
      </c>
      <c r="J100" s="471">
        <v>6000</v>
      </c>
      <c r="K100" s="471">
        <v>12000</v>
      </c>
      <c r="L100" s="471">
        <v>84000</v>
      </c>
      <c r="M100" s="471">
        <v>84000</v>
      </c>
      <c r="N100" s="430"/>
      <c r="O100" s="361">
        <v>2.4090909090909087</v>
      </c>
      <c r="P100" s="361">
        <v>2.0818181818181816</v>
      </c>
      <c r="Q100" s="361">
        <v>1.6909090909090909</v>
      </c>
      <c r="R100" s="361">
        <v>0</v>
      </c>
      <c r="S100" s="361">
        <v>1.6818181818181817</v>
      </c>
      <c r="T100" s="361"/>
      <c r="U100" s="361">
        <v>1.8727272727272726</v>
      </c>
      <c r="V100" s="361">
        <v>1.8181818181818181</v>
      </c>
      <c r="W100" s="361">
        <v>1.6909090909090909</v>
      </c>
      <c r="X100" s="361">
        <v>0</v>
      </c>
      <c r="Y100" s="361">
        <v>1.6363636363636362</v>
      </c>
      <c r="Z100" s="430"/>
      <c r="AA100" s="430"/>
      <c r="AB100" s="430"/>
      <c r="AC100" s="430"/>
      <c r="AD100" s="430"/>
      <c r="AE100" s="430"/>
      <c r="AF100" s="430"/>
      <c r="AG100" s="472" t="s">
        <v>18</v>
      </c>
      <c r="AH100" s="472" t="s">
        <v>19</v>
      </c>
      <c r="AI100" s="472">
        <v>2</v>
      </c>
      <c r="AJ100" s="472">
        <v>4</v>
      </c>
      <c r="AK100" s="476">
        <v>0.33329999999999999</v>
      </c>
      <c r="AL100" s="476">
        <v>0.66659999999999997</v>
      </c>
      <c r="AM100" s="432" t="s">
        <v>1085</v>
      </c>
    </row>
    <row r="101" spans="1:41" x14ac:dyDescent="0.15">
      <c r="A101" s="508"/>
      <c r="B101" s="509">
        <v>44200</v>
      </c>
      <c r="C101" s="510" t="s">
        <v>13</v>
      </c>
      <c r="D101" s="430" t="s">
        <v>943</v>
      </c>
      <c r="E101" s="511">
        <v>44197</v>
      </c>
      <c r="F101" s="512" t="s">
        <v>22</v>
      </c>
      <c r="G101" s="508" t="s">
        <v>16</v>
      </c>
      <c r="H101" s="361">
        <v>103.7</v>
      </c>
      <c r="I101" s="513" t="s">
        <v>913</v>
      </c>
      <c r="J101" s="508">
        <v>6000</v>
      </c>
      <c r="K101" s="508">
        <v>12000</v>
      </c>
      <c r="L101" s="508">
        <v>84000</v>
      </c>
      <c r="M101" s="508">
        <v>84000</v>
      </c>
      <c r="N101" s="508"/>
      <c r="O101" s="514">
        <v>2.9636363636363634</v>
      </c>
      <c r="P101" s="514">
        <v>2.5</v>
      </c>
      <c r="Q101" s="514">
        <v>2</v>
      </c>
      <c r="R101" s="514">
        <v>0</v>
      </c>
      <c r="S101" s="514">
        <v>1.8727272727272726</v>
      </c>
      <c r="T101" s="361"/>
      <c r="U101" s="514">
        <v>2.2999999999999998</v>
      </c>
      <c r="V101" s="514">
        <v>2.1818181818181817</v>
      </c>
      <c r="W101" s="514">
        <v>1.8999999999999997</v>
      </c>
      <c r="X101" s="514">
        <v>0</v>
      </c>
      <c r="Y101" s="514">
        <v>1.8272727272727269</v>
      </c>
      <c r="Z101" s="508"/>
      <c r="AA101" s="508"/>
      <c r="AB101" s="515"/>
      <c r="AC101" s="515"/>
      <c r="AD101" s="515"/>
      <c r="AE101" s="515"/>
      <c r="AF101" s="508"/>
      <c r="AG101" s="516" t="s">
        <v>18</v>
      </c>
      <c r="AH101" s="516" t="s">
        <v>19</v>
      </c>
      <c r="AI101" s="516">
        <v>2</v>
      </c>
      <c r="AJ101" s="516">
        <v>4</v>
      </c>
      <c r="AK101" s="519">
        <v>0.33329999999999999</v>
      </c>
      <c r="AL101" s="519">
        <v>0.66659999999999997</v>
      </c>
      <c r="AM101" s="523" t="s">
        <v>1159</v>
      </c>
    </row>
    <row r="102" spans="1:41" x14ac:dyDescent="0.15">
      <c r="A102" s="508"/>
      <c r="B102" s="509">
        <v>44200</v>
      </c>
      <c r="C102" s="510" t="s">
        <v>13</v>
      </c>
      <c r="D102" s="430" t="s">
        <v>943</v>
      </c>
      <c r="E102" s="511">
        <v>44197</v>
      </c>
      <c r="F102" s="512" t="s">
        <v>923</v>
      </c>
      <c r="G102" s="508" t="s">
        <v>16</v>
      </c>
      <c r="H102" s="361">
        <v>82</v>
      </c>
      <c r="I102" s="513" t="s">
        <v>913</v>
      </c>
      <c r="J102" s="508">
        <v>6000</v>
      </c>
      <c r="K102" s="508">
        <v>12000</v>
      </c>
      <c r="L102" s="508">
        <v>84000</v>
      </c>
      <c r="M102" s="508">
        <v>84000</v>
      </c>
      <c r="N102" s="508"/>
      <c r="O102" s="514">
        <v>2.2545454545454544</v>
      </c>
      <c r="P102" s="514">
        <v>2</v>
      </c>
      <c r="Q102" s="514">
        <v>1.5818181818181818</v>
      </c>
      <c r="R102" s="514">
        <v>0</v>
      </c>
      <c r="S102" s="514">
        <v>1.4</v>
      </c>
      <c r="T102" s="361"/>
      <c r="U102" s="514">
        <v>1.7272727272727271</v>
      </c>
      <c r="V102" s="514">
        <v>1.6272727272727272</v>
      </c>
      <c r="W102" s="514">
        <v>1.5272727272727271</v>
      </c>
      <c r="X102" s="514">
        <v>0</v>
      </c>
      <c r="Y102" s="514">
        <v>1.3545454545454545</v>
      </c>
      <c r="Z102" s="508"/>
      <c r="AA102" s="508"/>
      <c r="AB102" s="515"/>
      <c r="AC102" s="515"/>
      <c r="AD102" s="515"/>
      <c r="AE102" s="515"/>
      <c r="AF102" s="508"/>
      <c r="AG102" s="516" t="s">
        <v>18</v>
      </c>
      <c r="AH102" s="516" t="s">
        <v>19</v>
      </c>
      <c r="AI102" s="516">
        <v>2</v>
      </c>
      <c r="AJ102" s="516">
        <v>4</v>
      </c>
      <c r="AK102" s="519">
        <v>0.33329999999999999</v>
      </c>
      <c r="AL102" s="519">
        <v>0.66659999999999997</v>
      </c>
      <c r="AM102" s="523" t="s">
        <v>1160</v>
      </c>
    </row>
    <row r="103" spans="1:41" x14ac:dyDescent="0.15">
      <c r="A103" s="430"/>
      <c r="B103" s="509">
        <v>44200</v>
      </c>
      <c r="C103" s="469" t="s">
        <v>13</v>
      </c>
      <c r="D103" s="430" t="s">
        <v>943</v>
      </c>
      <c r="E103" s="351">
        <v>43984</v>
      </c>
      <c r="F103" s="430" t="s">
        <v>24</v>
      </c>
      <c r="G103" s="430" t="s">
        <v>16</v>
      </c>
      <c r="H103" s="361">
        <v>102.31818181818181</v>
      </c>
      <c r="I103" s="470" t="s">
        <v>913</v>
      </c>
      <c r="J103" s="430">
        <v>6000</v>
      </c>
      <c r="K103" s="430">
        <v>12000</v>
      </c>
      <c r="L103" s="430">
        <v>84000</v>
      </c>
      <c r="M103" s="430">
        <v>84000</v>
      </c>
      <c r="N103" s="430"/>
      <c r="O103" s="361">
        <v>2.8727272727272726</v>
      </c>
      <c r="P103" s="361">
        <v>2.5181818181818181</v>
      </c>
      <c r="Q103" s="361">
        <v>2.0818181818181816</v>
      </c>
      <c r="R103" s="361">
        <v>0</v>
      </c>
      <c r="S103" s="361">
        <v>2.0636363636363635</v>
      </c>
      <c r="T103" s="361"/>
      <c r="U103" s="361">
        <v>2.1818181818181817</v>
      </c>
      <c r="V103" s="361">
        <v>2.1363636363636362</v>
      </c>
      <c r="W103" s="361">
        <v>2.0363636363636366</v>
      </c>
      <c r="X103" s="361">
        <v>0</v>
      </c>
      <c r="Y103" s="361">
        <v>1.9727272727272724</v>
      </c>
      <c r="Z103" s="430"/>
      <c r="AA103" s="430"/>
      <c r="AB103" s="430"/>
      <c r="AC103" s="430"/>
      <c r="AD103" s="430"/>
      <c r="AE103" s="430"/>
      <c r="AF103" s="430"/>
      <c r="AG103" s="472" t="s">
        <v>18</v>
      </c>
      <c r="AH103" s="472" t="s">
        <v>19</v>
      </c>
      <c r="AI103" s="472">
        <v>2</v>
      </c>
      <c r="AJ103" s="472">
        <v>4</v>
      </c>
      <c r="AK103" s="476">
        <v>0.33329999999999999</v>
      </c>
      <c r="AL103" s="476">
        <v>0.66659999999999997</v>
      </c>
      <c r="AM103" s="432" t="s">
        <v>1088</v>
      </c>
    </row>
    <row r="104" spans="1:41" x14ac:dyDescent="0.15">
      <c r="A104" s="508"/>
      <c r="B104" s="509">
        <v>44200</v>
      </c>
      <c r="C104" s="510" t="s">
        <v>13</v>
      </c>
      <c r="D104" s="430" t="s">
        <v>943</v>
      </c>
      <c r="E104" s="511">
        <v>44197</v>
      </c>
      <c r="F104" s="512" t="s">
        <v>924</v>
      </c>
      <c r="G104" s="508" t="s">
        <v>16</v>
      </c>
      <c r="H104" s="361">
        <v>80.099999999999994</v>
      </c>
      <c r="I104" s="513" t="s">
        <v>913</v>
      </c>
      <c r="J104" s="518"/>
      <c r="K104" s="518"/>
      <c r="L104" s="518"/>
      <c r="M104" s="518"/>
      <c r="N104" s="508"/>
      <c r="O104" s="514">
        <v>2.1454545454545451</v>
      </c>
      <c r="P104" s="514">
        <v>0</v>
      </c>
      <c r="Q104" s="514">
        <v>0</v>
      </c>
      <c r="R104" s="514">
        <v>0</v>
      </c>
      <c r="S104" s="514">
        <v>0</v>
      </c>
      <c r="T104" s="361"/>
      <c r="U104" s="514">
        <v>2.1454545454545451</v>
      </c>
      <c r="V104" s="514">
        <v>0</v>
      </c>
      <c r="W104" s="514">
        <v>0</v>
      </c>
      <c r="X104" s="514">
        <v>0</v>
      </c>
      <c r="Y104" s="514">
        <v>0</v>
      </c>
      <c r="Z104" s="508"/>
      <c r="AA104" s="508"/>
      <c r="AB104" s="515"/>
      <c r="AC104" s="515"/>
      <c r="AD104" s="515"/>
      <c r="AE104" s="515"/>
      <c r="AF104" s="508"/>
      <c r="AG104" s="472" t="s">
        <v>18</v>
      </c>
      <c r="AH104" s="472" t="s">
        <v>19</v>
      </c>
      <c r="AI104" s="472">
        <v>2</v>
      </c>
      <c r="AJ104" s="472">
        <v>4</v>
      </c>
      <c r="AK104" s="476">
        <v>0.33329999999999999</v>
      </c>
      <c r="AL104" s="476">
        <v>0.66659999999999997</v>
      </c>
      <c r="AM104" s="523" t="s">
        <v>1161</v>
      </c>
    </row>
    <row r="105" spans="1:41" x14ac:dyDescent="0.15">
      <c r="A105" s="508"/>
      <c r="B105" s="509">
        <v>44200</v>
      </c>
      <c r="C105" s="510" t="s">
        <v>13</v>
      </c>
      <c r="D105" s="430" t="s">
        <v>943</v>
      </c>
      <c r="E105" s="511">
        <v>44197</v>
      </c>
      <c r="F105" s="512" t="s">
        <v>925</v>
      </c>
      <c r="G105" s="508" t="s">
        <v>16</v>
      </c>
      <c r="H105" s="361">
        <v>82.5</v>
      </c>
      <c r="I105" s="513" t="s">
        <v>913</v>
      </c>
      <c r="J105" s="518">
        <v>6000</v>
      </c>
      <c r="K105" s="518">
        <v>12000</v>
      </c>
      <c r="L105" s="518">
        <v>84000</v>
      </c>
      <c r="M105" s="518">
        <v>84000</v>
      </c>
      <c r="N105" s="508"/>
      <c r="O105" s="514">
        <v>2.4</v>
      </c>
      <c r="P105" s="514">
        <v>2.1545454545454543</v>
      </c>
      <c r="Q105" s="514">
        <v>1.8999999999999997</v>
      </c>
      <c r="R105" s="514">
        <v>0</v>
      </c>
      <c r="S105" s="514">
        <v>1.8545454545454545</v>
      </c>
      <c r="T105" s="361"/>
      <c r="U105" s="514">
        <v>2</v>
      </c>
      <c r="V105" s="514">
        <v>1.8999999999999997</v>
      </c>
      <c r="W105" s="514">
        <v>1.7999999999999998</v>
      </c>
      <c r="X105" s="514">
        <v>0</v>
      </c>
      <c r="Y105" s="514">
        <v>1.7545454545454544</v>
      </c>
      <c r="Z105" s="508"/>
      <c r="AA105" s="508"/>
      <c r="AB105" s="515"/>
      <c r="AC105" s="515"/>
      <c r="AD105" s="515"/>
      <c r="AE105" s="515"/>
      <c r="AF105" s="508"/>
      <c r="AG105" s="516" t="s">
        <v>18</v>
      </c>
      <c r="AH105" s="516" t="s">
        <v>19</v>
      </c>
      <c r="AI105" s="516">
        <v>2</v>
      </c>
      <c r="AJ105" s="516">
        <v>4</v>
      </c>
      <c r="AK105" s="519">
        <v>0.33329999999999999</v>
      </c>
      <c r="AL105" s="519">
        <v>0.66659999999999997</v>
      </c>
      <c r="AM105" s="523" t="s">
        <v>1162</v>
      </c>
    </row>
    <row r="106" spans="1:41" x14ac:dyDescent="0.15">
      <c r="A106" s="508"/>
      <c r="B106" s="509">
        <v>44200</v>
      </c>
      <c r="C106" s="510" t="s">
        <v>403</v>
      </c>
      <c r="D106" s="430" t="s">
        <v>943</v>
      </c>
      <c r="E106" s="511">
        <v>44197</v>
      </c>
      <c r="F106" s="512" t="s">
        <v>404</v>
      </c>
      <c r="G106" s="508" t="s">
        <v>16</v>
      </c>
      <c r="H106" s="361">
        <v>82.736363636363635</v>
      </c>
      <c r="I106" s="513" t="s">
        <v>405</v>
      </c>
      <c r="J106" s="508">
        <v>6000</v>
      </c>
      <c r="K106" s="508">
        <v>12000</v>
      </c>
      <c r="L106" s="508">
        <v>84000</v>
      </c>
      <c r="M106" s="508">
        <v>84000</v>
      </c>
      <c r="N106" s="508"/>
      <c r="O106" s="514">
        <v>2.9636363636363634</v>
      </c>
      <c r="P106" s="514">
        <v>2.9</v>
      </c>
      <c r="Q106" s="514">
        <v>1.9727272727272724</v>
      </c>
      <c r="R106" s="514">
        <v>0</v>
      </c>
      <c r="S106" s="514">
        <v>1.918181818181818</v>
      </c>
      <c r="T106" s="361"/>
      <c r="U106" s="514">
        <v>2.2636363636363637</v>
      </c>
      <c r="V106" s="514">
        <v>2.1818181818181817</v>
      </c>
      <c r="W106" s="514">
        <v>1.9545454545454544</v>
      </c>
      <c r="X106" s="514">
        <v>0</v>
      </c>
      <c r="Y106" s="514">
        <v>1.8272727272727269</v>
      </c>
      <c r="Z106" s="508"/>
      <c r="AA106" s="508"/>
      <c r="AB106" s="515"/>
      <c r="AC106" s="515"/>
      <c r="AD106" s="515"/>
      <c r="AE106" s="515"/>
      <c r="AF106" s="508"/>
      <c r="AG106" s="516" t="s">
        <v>406</v>
      </c>
      <c r="AH106" s="516" t="s">
        <v>407</v>
      </c>
      <c r="AI106" s="516">
        <v>2</v>
      </c>
      <c r="AJ106" s="516">
        <v>4</v>
      </c>
      <c r="AK106" s="519">
        <v>0.33329999999999999</v>
      </c>
      <c r="AL106" s="519">
        <v>0.66659999999999997</v>
      </c>
      <c r="AM106" s="523" t="s">
        <v>1163</v>
      </c>
    </row>
    <row r="107" spans="1:41" x14ac:dyDescent="0.15">
      <c r="A107" s="430"/>
      <c r="B107" s="509">
        <v>44200</v>
      </c>
      <c r="C107" s="469" t="s">
        <v>13</v>
      </c>
      <c r="D107" s="430" t="s">
        <v>943</v>
      </c>
      <c r="E107" s="351">
        <v>43831</v>
      </c>
      <c r="F107" s="430" t="s">
        <v>30</v>
      </c>
      <c r="G107" s="430" t="s">
        <v>16</v>
      </c>
      <c r="H107" s="361">
        <v>87.509090909090901</v>
      </c>
      <c r="I107" s="470" t="s">
        <v>913</v>
      </c>
      <c r="J107" s="430">
        <v>6000</v>
      </c>
      <c r="K107" s="430">
        <v>12000</v>
      </c>
      <c r="L107" s="430">
        <v>84000</v>
      </c>
      <c r="M107" s="430">
        <v>84000</v>
      </c>
      <c r="N107" s="355"/>
      <c r="O107" s="361">
        <v>3.0727272727272723</v>
      </c>
      <c r="P107" s="361">
        <v>2.9272727272727272</v>
      </c>
      <c r="Q107" s="361">
        <v>2.2272727272727271</v>
      </c>
      <c r="R107" s="361">
        <v>0</v>
      </c>
      <c r="S107" s="361">
        <v>1.8999999999999997</v>
      </c>
      <c r="T107" s="361"/>
      <c r="U107" s="361">
        <v>2.4272727272727268</v>
      </c>
      <c r="V107" s="361">
        <v>2.1090909090909089</v>
      </c>
      <c r="W107" s="361">
        <v>1.9363636363636361</v>
      </c>
      <c r="X107" s="361">
        <v>0</v>
      </c>
      <c r="Y107" s="361">
        <v>1.6545454545454545</v>
      </c>
      <c r="Z107" s="355"/>
      <c r="AA107" s="355"/>
      <c r="AB107" s="355"/>
      <c r="AC107" s="355"/>
      <c r="AD107" s="355"/>
      <c r="AE107" s="355"/>
      <c r="AF107" s="355"/>
      <c r="AG107" s="356" t="s">
        <v>18</v>
      </c>
      <c r="AH107" s="356" t="s">
        <v>19</v>
      </c>
      <c r="AI107" s="472">
        <v>2</v>
      </c>
      <c r="AJ107" s="472">
        <v>4</v>
      </c>
      <c r="AK107" s="476">
        <v>0.33329999999999999</v>
      </c>
      <c r="AL107" s="476">
        <v>0.66659999999999997</v>
      </c>
      <c r="AM107" s="432" t="s">
        <v>1092</v>
      </c>
    </row>
    <row r="108" spans="1:41" x14ac:dyDescent="0.15">
      <c r="A108" s="508"/>
      <c r="B108" s="509">
        <v>44200</v>
      </c>
      <c r="C108" s="510" t="s">
        <v>403</v>
      </c>
      <c r="D108" s="430" t="s">
        <v>943</v>
      </c>
      <c r="E108" s="511">
        <v>44197</v>
      </c>
      <c r="F108" s="512" t="s">
        <v>2</v>
      </c>
      <c r="G108" s="508" t="s">
        <v>16</v>
      </c>
      <c r="H108" s="361">
        <v>109</v>
      </c>
      <c r="I108" s="513" t="s">
        <v>405</v>
      </c>
      <c r="J108" s="508">
        <v>6000</v>
      </c>
      <c r="K108" s="508">
        <v>6000</v>
      </c>
      <c r="L108" s="508">
        <v>6000</v>
      </c>
      <c r="M108" s="508">
        <v>6000</v>
      </c>
      <c r="N108" s="508"/>
      <c r="O108" s="514">
        <v>2.5</v>
      </c>
      <c r="P108" s="514">
        <v>0</v>
      </c>
      <c r="Q108" s="514">
        <v>0</v>
      </c>
      <c r="R108" s="514">
        <v>0</v>
      </c>
      <c r="S108" s="514">
        <v>2.1</v>
      </c>
      <c r="T108" s="361"/>
      <c r="U108" s="514">
        <v>1.8999999999999997</v>
      </c>
      <c r="V108" s="514">
        <v>0</v>
      </c>
      <c r="W108" s="514">
        <v>0</v>
      </c>
      <c r="X108" s="514">
        <v>0</v>
      </c>
      <c r="Y108" s="514">
        <v>1.7999999999999998</v>
      </c>
      <c r="Z108" s="508"/>
      <c r="AA108" s="508"/>
      <c r="AB108" s="515"/>
      <c r="AC108" s="515"/>
      <c r="AD108" s="515"/>
      <c r="AE108" s="515"/>
      <c r="AF108" s="508"/>
      <c r="AG108" s="516" t="s">
        <v>18</v>
      </c>
      <c r="AH108" s="516" t="s">
        <v>19</v>
      </c>
      <c r="AI108" s="516">
        <v>2</v>
      </c>
      <c r="AJ108" s="516">
        <v>4</v>
      </c>
      <c r="AK108" s="519">
        <v>0.33329999999999999</v>
      </c>
      <c r="AL108" s="519">
        <v>0.66659999999999997</v>
      </c>
      <c r="AM108" s="523" t="s">
        <v>1114</v>
      </c>
    </row>
    <row r="109" spans="1:41" x14ac:dyDescent="0.15">
      <c r="A109" s="508"/>
      <c r="B109" s="509">
        <v>44200</v>
      </c>
      <c r="C109" s="510" t="s">
        <v>13</v>
      </c>
      <c r="D109" s="430" t="s">
        <v>943</v>
      </c>
      <c r="E109" s="511">
        <v>44197</v>
      </c>
      <c r="F109" s="508" t="s">
        <v>4</v>
      </c>
      <c r="G109" s="508" t="s">
        <v>16</v>
      </c>
      <c r="H109" s="361">
        <v>82.109090909090895</v>
      </c>
      <c r="I109" s="513" t="s">
        <v>913</v>
      </c>
      <c r="J109" s="508"/>
      <c r="K109" s="508"/>
      <c r="L109" s="508"/>
      <c r="M109" s="508"/>
      <c r="N109" s="508"/>
      <c r="O109" s="514">
        <v>1.9727272727272724</v>
      </c>
      <c r="P109" s="514">
        <v>0</v>
      </c>
      <c r="Q109" s="514">
        <v>0</v>
      </c>
      <c r="R109" s="514">
        <v>0</v>
      </c>
      <c r="S109" s="514">
        <v>0</v>
      </c>
      <c r="T109" s="361"/>
      <c r="U109" s="514">
        <v>1.6545454545454545</v>
      </c>
      <c r="V109" s="514">
        <v>0</v>
      </c>
      <c r="W109" s="514">
        <v>0</v>
      </c>
      <c r="X109" s="514">
        <v>0</v>
      </c>
      <c r="Y109" s="514">
        <v>0</v>
      </c>
      <c r="Z109" s="508"/>
      <c r="AA109" s="508"/>
      <c r="AB109" s="515"/>
      <c r="AC109" s="515"/>
      <c r="AD109" s="515"/>
      <c r="AE109" s="515"/>
      <c r="AF109" s="508"/>
      <c r="AG109" s="516" t="s">
        <v>18</v>
      </c>
      <c r="AH109" s="516" t="s">
        <v>19</v>
      </c>
      <c r="AI109" s="516">
        <v>2</v>
      </c>
      <c r="AJ109" s="516">
        <v>4</v>
      </c>
      <c r="AK109" s="519">
        <v>0.33329999999999999</v>
      </c>
      <c r="AL109" s="519">
        <v>0.66659999999999997</v>
      </c>
      <c r="AM109" s="523" t="s">
        <v>1164</v>
      </c>
    </row>
    <row r="110" spans="1:41" customFormat="1" x14ac:dyDescent="0.15">
      <c r="A110" s="508"/>
      <c r="B110" s="509">
        <v>44201</v>
      </c>
      <c r="C110" s="510" t="s">
        <v>13</v>
      </c>
      <c r="D110" s="430" t="s">
        <v>943</v>
      </c>
      <c r="E110" s="511">
        <v>44197</v>
      </c>
      <c r="F110" s="512" t="s">
        <v>1027</v>
      </c>
      <c r="G110" s="508" t="s">
        <v>16</v>
      </c>
      <c r="H110" s="361">
        <v>96.8</v>
      </c>
      <c r="I110" s="513" t="s">
        <v>913</v>
      </c>
      <c r="J110" s="508">
        <v>6000</v>
      </c>
      <c r="K110" s="508">
        <v>12000</v>
      </c>
      <c r="L110" s="508">
        <v>12000</v>
      </c>
      <c r="M110" s="508">
        <v>12000</v>
      </c>
      <c r="N110" s="508"/>
      <c r="O110" s="361">
        <v>3.4</v>
      </c>
      <c r="P110" s="361">
        <v>2.9</v>
      </c>
      <c r="Q110" s="361">
        <v>0</v>
      </c>
      <c r="R110" s="361">
        <v>0</v>
      </c>
      <c r="S110" s="361">
        <v>2.1</v>
      </c>
      <c r="T110" s="361"/>
      <c r="U110" s="361">
        <v>2.5</v>
      </c>
      <c r="V110" s="361">
        <v>2.4</v>
      </c>
      <c r="W110" s="361">
        <v>0</v>
      </c>
      <c r="X110" s="361">
        <v>0</v>
      </c>
      <c r="Y110" s="361">
        <v>2.1</v>
      </c>
      <c r="Z110" s="508"/>
      <c r="AA110" s="515"/>
      <c r="AB110" s="515"/>
      <c r="AC110" s="515"/>
      <c r="AD110" s="515"/>
      <c r="AE110" s="515"/>
      <c r="AF110" s="515"/>
      <c r="AG110" s="516" t="s">
        <v>18</v>
      </c>
      <c r="AH110" s="516" t="s">
        <v>19</v>
      </c>
      <c r="AI110" s="516">
        <v>2</v>
      </c>
      <c r="AJ110" s="516">
        <v>4</v>
      </c>
      <c r="AK110" s="519">
        <v>0.33329999999999999</v>
      </c>
      <c r="AL110" s="519">
        <v>0.66659999999999997</v>
      </c>
      <c r="AM110" s="524"/>
      <c r="AN110" s="524"/>
      <c r="AO110" s="525"/>
    </row>
    <row r="111" spans="1:41" x14ac:dyDescent="0.15">
      <c r="A111" s="508"/>
      <c r="B111" s="509">
        <v>44200</v>
      </c>
      <c r="C111" s="510" t="s">
        <v>403</v>
      </c>
      <c r="D111" s="430" t="s">
        <v>943</v>
      </c>
      <c r="E111" s="511">
        <v>44197</v>
      </c>
      <c r="F111" s="430" t="s">
        <v>1028</v>
      </c>
      <c r="G111" s="508" t="s">
        <v>16</v>
      </c>
      <c r="H111" s="361">
        <v>94.999999999999986</v>
      </c>
      <c r="I111" s="470" t="s">
        <v>405</v>
      </c>
      <c r="J111" s="508">
        <v>6000</v>
      </c>
      <c r="K111" s="508">
        <v>12000</v>
      </c>
      <c r="L111" s="508">
        <v>12000</v>
      </c>
      <c r="M111" s="508">
        <v>12000</v>
      </c>
      <c r="N111" s="508"/>
      <c r="O111" s="514">
        <v>2.2999999999999998</v>
      </c>
      <c r="P111" s="514">
        <v>2.0363636363636366</v>
      </c>
      <c r="Q111" s="514">
        <v>0</v>
      </c>
      <c r="R111" s="514">
        <v>0</v>
      </c>
      <c r="S111" s="514">
        <v>1.7</v>
      </c>
      <c r="T111" s="361"/>
      <c r="U111" s="514">
        <v>2.2999999999999998</v>
      </c>
      <c r="V111" s="514">
        <v>2.0363636363636366</v>
      </c>
      <c r="W111" s="514">
        <v>0</v>
      </c>
      <c r="X111" s="514">
        <v>0</v>
      </c>
      <c r="Y111" s="514">
        <v>1.7</v>
      </c>
      <c r="Z111" s="355"/>
      <c r="AA111" s="355"/>
      <c r="AB111" s="515"/>
      <c r="AC111" s="515"/>
      <c r="AD111" s="515"/>
      <c r="AE111" s="515"/>
      <c r="AF111" s="508"/>
      <c r="AG111" s="472" t="s">
        <v>1008</v>
      </c>
      <c r="AH111" s="472"/>
      <c r="AI111" s="516">
        <v>3</v>
      </c>
      <c r="AJ111" s="516">
        <v>3</v>
      </c>
      <c r="AK111" s="517">
        <v>0.5</v>
      </c>
      <c r="AL111" s="517">
        <v>0.5</v>
      </c>
      <c r="AM111" s="523" t="s">
        <v>1140</v>
      </c>
    </row>
    <row r="112" spans="1:41" customFormat="1" x14ac:dyDescent="0.15">
      <c r="A112" s="508"/>
      <c r="B112" s="509">
        <v>44209</v>
      </c>
      <c r="C112" s="510" t="s">
        <v>13</v>
      </c>
      <c r="D112" s="508" t="s">
        <v>943</v>
      </c>
      <c r="E112" s="511">
        <v>44153</v>
      </c>
      <c r="F112" s="508" t="s">
        <v>1171</v>
      </c>
      <c r="G112" s="508" t="s">
        <v>1172</v>
      </c>
      <c r="H112" s="361">
        <v>119</v>
      </c>
      <c r="I112" s="513" t="s">
        <v>405</v>
      </c>
      <c r="J112" s="508">
        <v>6000</v>
      </c>
      <c r="K112" s="508">
        <v>12000</v>
      </c>
      <c r="L112" s="508">
        <v>84000</v>
      </c>
      <c r="M112" s="508">
        <v>84000</v>
      </c>
      <c r="N112" s="355"/>
      <c r="O112" s="361">
        <v>2</v>
      </c>
      <c r="P112" s="361">
        <v>1.75</v>
      </c>
      <c r="Q112" s="361">
        <v>1.45</v>
      </c>
      <c r="R112" s="361">
        <v>0</v>
      </c>
      <c r="S112" s="361">
        <v>1.43</v>
      </c>
      <c r="T112" s="529"/>
      <c r="U112" s="361">
        <v>1.52</v>
      </c>
      <c r="V112" s="361">
        <v>1.49</v>
      </c>
      <c r="W112" s="361">
        <v>1.41</v>
      </c>
      <c r="X112" s="361">
        <v>0</v>
      </c>
      <c r="Y112" s="361">
        <v>1.38</v>
      </c>
      <c r="Z112" s="529"/>
      <c r="AA112" s="529"/>
      <c r="AB112" s="529"/>
      <c r="AC112" s="529"/>
      <c r="AD112" s="529"/>
      <c r="AE112" s="529"/>
      <c r="AF112" s="529"/>
      <c r="AG112" s="516" t="s">
        <v>18</v>
      </c>
      <c r="AH112" s="516" t="s">
        <v>19</v>
      </c>
      <c r="AI112" s="516">
        <v>2</v>
      </c>
      <c r="AJ112" s="516">
        <v>4</v>
      </c>
      <c r="AK112" s="519">
        <v>0.33329999999999999</v>
      </c>
      <c r="AL112" s="519">
        <v>0.66659999999999997</v>
      </c>
    </row>
    <row r="113" spans="1:41" x14ac:dyDescent="0.15">
      <c r="A113" s="508"/>
      <c r="B113" s="509">
        <v>44200</v>
      </c>
      <c r="C113" s="510" t="s">
        <v>13</v>
      </c>
      <c r="D113" s="430" t="s">
        <v>947</v>
      </c>
      <c r="E113" s="511">
        <v>44197</v>
      </c>
      <c r="F113" s="512" t="s">
        <v>15</v>
      </c>
      <c r="G113" s="508" t="s">
        <v>16</v>
      </c>
      <c r="H113" s="361">
        <v>92.999999999999986</v>
      </c>
      <c r="I113" s="513" t="s">
        <v>913</v>
      </c>
      <c r="J113" s="508">
        <v>6000</v>
      </c>
      <c r="K113" s="508">
        <v>12000</v>
      </c>
      <c r="L113" s="508">
        <v>84000</v>
      </c>
      <c r="M113" s="508">
        <v>84000</v>
      </c>
      <c r="N113" s="508"/>
      <c r="O113" s="514">
        <v>2.5999999999999996</v>
      </c>
      <c r="P113" s="514">
        <v>2.5090909090909088</v>
      </c>
      <c r="Q113" s="514">
        <v>1.718181818181818</v>
      </c>
      <c r="R113" s="514">
        <v>0</v>
      </c>
      <c r="S113" s="514">
        <v>1.6545454545454545</v>
      </c>
      <c r="T113" s="361"/>
      <c r="U113" s="514">
        <v>2.2272727272727271</v>
      </c>
      <c r="V113" s="514">
        <v>1.918181818181818</v>
      </c>
      <c r="W113" s="514">
        <v>1.6909090909090909</v>
      </c>
      <c r="X113" s="514">
        <v>0</v>
      </c>
      <c r="Y113" s="514">
        <v>1.5272727272727271</v>
      </c>
      <c r="Z113" s="508"/>
      <c r="AA113" s="508"/>
      <c r="AB113" s="515"/>
      <c r="AC113" s="515"/>
      <c r="AD113" s="515"/>
      <c r="AE113" s="515"/>
      <c r="AF113" s="508"/>
      <c r="AG113" s="516" t="s">
        <v>18</v>
      </c>
      <c r="AH113" s="516" t="s">
        <v>19</v>
      </c>
      <c r="AI113" s="516">
        <v>2</v>
      </c>
      <c r="AJ113" s="516">
        <v>4</v>
      </c>
      <c r="AK113" s="519">
        <v>0.33329999999999999</v>
      </c>
      <c r="AL113" s="519">
        <v>0.66659999999999997</v>
      </c>
      <c r="AM113" s="523" t="s">
        <v>1165</v>
      </c>
    </row>
    <row r="114" spans="1:41" x14ac:dyDescent="0.15">
      <c r="A114" s="508"/>
      <c r="B114" s="509">
        <v>44200</v>
      </c>
      <c r="C114" s="510" t="s">
        <v>13</v>
      </c>
      <c r="D114" s="430" t="s">
        <v>947</v>
      </c>
      <c r="E114" s="511">
        <v>44197</v>
      </c>
      <c r="F114" s="512" t="s">
        <v>20</v>
      </c>
      <c r="G114" s="508" t="s">
        <v>16</v>
      </c>
      <c r="H114" s="361">
        <v>72.999999999999986</v>
      </c>
      <c r="I114" s="513" t="s">
        <v>913</v>
      </c>
      <c r="J114" s="518">
        <v>6000</v>
      </c>
      <c r="K114" s="518">
        <v>6000</v>
      </c>
      <c r="L114" s="518">
        <v>6000</v>
      </c>
      <c r="M114" s="518">
        <v>6000</v>
      </c>
      <c r="N114" s="508"/>
      <c r="O114" s="514">
        <v>2.5818181818181816</v>
      </c>
      <c r="P114" s="514">
        <v>0</v>
      </c>
      <c r="Q114" s="514">
        <v>0</v>
      </c>
      <c r="R114" s="514">
        <v>0</v>
      </c>
      <c r="S114" s="514">
        <v>2</v>
      </c>
      <c r="T114" s="361"/>
      <c r="U114" s="514">
        <v>2.3909090909090907</v>
      </c>
      <c r="V114" s="514">
        <v>0</v>
      </c>
      <c r="W114" s="514">
        <v>0</v>
      </c>
      <c r="X114" s="514">
        <v>0</v>
      </c>
      <c r="Y114" s="514">
        <v>1.9090909090909089</v>
      </c>
      <c r="Z114" s="508"/>
      <c r="AA114" s="508"/>
      <c r="AB114" s="515"/>
      <c r="AC114" s="515"/>
      <c r="AD114" s="515"/>
      <c r="AE114" s="515"/>
      <c r="AF114" s="508"/>
      <c r="AG114" s="516" t="s">
        <v>18</v>
      </c>
      <c r="AH114" s="516" t="s">
        <v>19</v>
      </c>
      <c r="AI114" s="516">
        <v>2</v>
      </c>
      <c r="AJ114" s="516">
        <v>4</v>
      </c>
      <c r="AK114" s="519">
        <v>0.33329999999999999</v>
      </c>
      <c r="AL114" s="519">
        <v>0.66659999999999997</v>
      </c>
      <c r="AM114" s="523" t="s">
        <v>1166</v>
      </c>
    </row>
    <row r="115" spans="1:41" x14ac:dyDescent="0.15">
      <c r="A115" s="508"/>
      <c r="B115" s="509">
        <v>44200</v>
      </c>
      <c r="C115" s="510" t="s">
        <v>13</v>
      </c>
      <c r="D115" s="430" t="s">
        <v>947</v>
      </c>
      <c r="E115" s="511">
        <v>44197</v>
      </c>
      <c r="F115" s="512" t="s">
        <v>21</v>
      </c>
      <c r="G115" s="508" t="s">
        <v>16</v>
      </c>
      <c r="H115" s="361">
        <v>85</v>
      </c>
      <c r="I115" s="513" t="s">
        <v>913</v>
      </c>
      <c r="J115" s="508">
        <v>6000</v>
      </c>
      <c r="K115" s="508">
        <v>12000</v>
      </c>
      <c r="L115" s="508">
        <v>84000</v>
      </c>
      <c r="M115" s="508">
        <v>84000</v>
      </c>
      <c r="N115" s="508"/>
      <c r="O115" s="514">
        <v>2.627272727272727</v>
      </c>
      <c r="P115" s="514">
        <v>2.1999999999999997</v>
      </c>
      <c r="Q115" s="514">
        <v>1.6636363636363636</v>
      </c>
      <c r="R115" s="514">
        <v>0</v>
      </c>
      <c r="S115" s="514">
        <v>1.6545454545454545</v>
      </c>
      <c r="T115" s="361"/>
      <c r="U115" s="514">
        <v>1.8272727272727269</v>
      </c>
      <c r="V115" s="514">
        <v>1.7636363636363634</v>
      </c>
      <c r="W115" s="514">
        <v>1.5727272727272725</v>
      </c>
      <c r="X115" s="514">
        <v>0</v>
      </c>
      <c r="Y115" s="514">
        <v>1.4999999999999998</v>
      </c>
      <c r="Z115" s="508"/>
      <c r="AA115" s="508"/>
      <c r="AB115" s="515"/>
      <c r="AC115" s="515"/>
      <c r="AD115" s="515"/>
      <c r="AE115" s="515"/>
      <c r="AF115" s="508"/>
      <c r="AG115" s="516" t="s">
        <v>18</v>
      </c>
      <c r="AH115" s="516" t="s">
        <v>19</v>
      </c>
      <c r="AI115" s="516">
        <v>2</v>
      </c>
      <c r="AJ115" s="516">
        <v>4</v>
      </c>
      <c r="AK115" s="519">
        <v>0.33329999999999999</v>
      </c>
      <c r="AL115" s="519">
        <v>0.66659999999999997</v>
      </c>
      <c r="AM115" s="523" t="s">
        <v>1158</v>
      </c>
    </row>
    <row r="116" spans="1:41" x14ac:dyDescent="0.15">
      <c r="A116" s="430"/>
      <c r="B116" s="509">
        <v>44200</v>
      </c>
      <c r="C116" s="469" t="s">
        <v>13</v>
      </c>
      <c r="D116" s="430" t="s">
        <v>947</v>
      </c>
      <c r="E116" s="351">
        <v>44046</v>
      </c>
      <c r="F116" s="449" t="s">
        <v>1017</v>
      </c>
      <c r="G116" s="430" t="s">
        <v>16</v>
      </c>
      <c r="H116" s="361">
        <v>80.899999999999991</v>
      </c>
      <c r="I116" s="470" t="s">
        <v>913</v>
      </c>
      <c r="J116" s="471">
        <v>6000</v>
      </c>
      <c r="K116" s="471">
        <v>12000</v>
      </c>
      <c r="L116" s="471">
        <v>84000</v>
      </c>
      <c r="M116" s="471">
        <v>84000</v>
      </c>
      <c r="N116" s="430"/>
      <c r="O116" s="361">
        <v>2.4090909090909087</v>
      </c>
      <c r="P116" s="361">
        <v>2.0818181818181816</v>
      </c>
      <c r="Q116" s="361">
        <v>1.6909090909090909</v>
      </c>
      <c r="R116" s="361">
        <v>0</v>
      </c>
      <c r="S116" s="361">
        <v>1.6818181818181817</v>
      </c>
      <c r="T116" s="361"/>
      <c r="U116" s="361">
        <v>1.8727272727272726</v>
      </c>
      <c r="V116" s="361">
        <v>1.8181818181818181</v>
      </c>
      <c r="W116" s="361">
        <v>1.6909090909090909</v>
      </c>
      <c r="X116" s="361">
        <v>0</v>
      </c>
      <c r="Y116" s="361">
        <v>1.6363636363636362</v>
      </c>
      <c r="Z116" s="430"/>
      <c r="AA116" s="430"/>
      <c r="AB116" s="430"/>
      <c r="AC116" s="430"/>
      <c r="AD116" s="430"/>
      <c r="AE116" s="430"/>
      <c r="AF116" s="430"/>
      <c r="AG116" s="472" t="s">
        <v>18</v>
      </c>
      <c r="AH116" s="472" t="s">
        <v>19</v>
      </c>
      <c r="AI116" s="472">
        <v>2</v>
      </c>
      <c r="AJ116" s="472">
        <v>4</v>
      </c>
      <c r="AK116" s="476">
        <v>0.33329999999999999</v>
      </c>
      <c r="AL116" s="476">
        <v>0.66659999999999997</v>
      </c>
      <c r="AM116" s="432" t="s">
        <v>960</v>
      </c>
    </row>
    <row r="117" spans="1:41" x14ac:dyDescent="0.15">
      <c r="A117" s="508"/>
      <c r="B117" s="509">
        <v>44200</v>
      </c>
      <c r="C117" s="510" t="s">
        <v>13</v>
      </c>
      <c r="D117" s="430" t="s">
        <v>947</v>
      </c>
      <c r="E117" s="511">
        <v>44197</v>
      </c>
      <c r="F117" s="512" t="s">
        <v>22</v>
      </c>
      <c r="G117" s="508" t="s">
        <v>16</v>
      </c>
      <c r="H117" s="361">
        <v>103.69999999999999</v>
      </c>
      <c r="I117" s="513" t="s">
        <v>913</v>
      </c>
      <c r="J117" s="508">
        <v>6000</v>
      </c>
      <c r="K117" s="508">
        <v>12000</v>
      </c>
      <c r="L117" s="508">
        <v>84000</v>
      </c>
      <c r="M117" s="508">
        <v>84000</v>
      </c>
      <c r="N117" s="508"/>
      <c r="O117" s="514">
        <v>3.0545454545454542</v>
      </c>
      <c r="P117" s="514">
        <v>2.4545454545454546</v>
      </c>
      <c r="Q117" s="514">
        <v>1.9363636363636361</v>
      </c>
      <c r="R117" s="514">
        <v>0</v>
      </c>
      <c r="S117" s="514">
        <v>1.8818181818181816</v>
      </c>
      <c r="T117" s="361"/>
      <c r="U117" s="514">
        <v>2.336363636363636</v>
      </c>
      <c r="V117" s="514">
        <v>2.1181818181818182</v>
      </c>
      <c r="W117" s="514">
        <v>1.9090909090909089</v>
      </c>
      <c r="X117" s="514">
        <v>0</v>
      </c>
      <c r="Y117" s="514">
        <v>1.8272727272727269</v>
      </c>
      <c r="Z117" s="508"/>
      <c r="AA117" s="508"/>
      <c r="AB117" s="515"/>
      <c r="AC117" s="515"/>
      <c r="AD117" s="515"/>
      <c r="AE117" s="515"/>
      <c r="AF117" s="508"/>
      <c r="AG117" s="516" t="s">
        <v>18</v>
      </c>
      <c r="AH117" s="516" t="s">
        <v>19</v>
      </c>
      <c r="AI117" s="516">
        <v>2</v>
      </c>
      <c r="AJ117" s="516">
        <v>4</v>
      </c>
      <c r="AK117" s="519">
        <v>0.33329999999999999</v>
      </c>
      <c r="AL117" s="519">
        <v>0.66659999999999997</v>
      </c>
      <c r="AM117" s="523" t="s">
        <v>1167</v>
      </c>
    </row>
    <row r="118" spans="1:41" x14ac:dyDescent="0.15">
      <c r="A118" s="508"/>
      <c r="B118" s="509">
        <v>44200</v>
      </c>
      <c r="C118" s="510" t="s">
        <v>13</v>
      </c>
      <c r="D118" s="430" t="s">
        <v>947</v>
      </c>
      <c r="E118" s="511">
        <v>44197</v>
      </c>
      <c r="F118" s="512" t="s">
        <v>923</v>
      </c>
      <c r="G118" s="508" t="s">
        <v>16</v>
      </c>
      <c r="H118" s="361">
        <v>82</v>
      </c>
      <c r="I118" s="513" t="s">
        <v>913</v>
      </c>
      <c r="J118" s="508">
        <v>6000</v>
      </c>
      <c r="K118" s="508">
        <v>12000</v>
      </c>
      <c r="L118" s="508">
        <v>84000</v>
      </c>
      <c r="M118" s="508">
        <v>84000</v>
      </c>
      <c r="N118" s="508"/>
      <c r="O118" s="514">
        <v>2.2999999999999998</v>
      </c>
      <c r="P118" s="514">
        <v>2</v>
      </c>
      <c r="Q118" s="514">
        <v>1.6545454545454545</v>
      </c>
      <c r="R118" s="514">
        <v>0</v>
      </c>
      <c r="S118" s="514">
        <v>1.4999999999999998</v>
      </c>
      <c r="T118" s="361"/>
      <c r="U118" s="514">
        <v>1.7</v>
      </c>
      <c r="V118" s="514">
        <v>1.6272727272727272</v>
      </c>
      <c r="W118" s="514">
        <v>1.5090909090909088</v>
      </c>
      <c r="X118" s="514">
        <v>0</v>
      </c>
      <c r="Y118" s="514">
        <v>1.4636363636363636</v>
      </c>
      <c r="Z118" s="508"/>
      <c r="AA118" s="508"/>
      <c r="AB118" s="515"/>
      <c r="AC118" s="515"/>
      <c r="AD118" s="515"/>
      <c r="AE118" s="515"/>
      <c r="AF118" s="508"/>
      <c r="AG118" s="516" t="s">
        <v>18</v>
      </c>
      <c r="AH118" s="516" t="s">
        <v>19</v>
      </c>
      <c r="AI118" s="516">
        <v>2</v>
      </c>
      <c r="AJ118" s="516">
        <v>4</v>
      </c>
      <c r="AK118" s="519">
        <v>0.33329999999999999</v>
      </c>
      <c r="AL118" s="519">
        <v>0.66659999999999997</v>
      </c>
      <c r="AM118" s="523" t="s">
        <v>1168</v>
      </c>
    </row>
    <row r="119" spans="1:41" x14ac:dyDescent="0.15">
      <c r="A119" s="430"/>
      <c r="B119" s="509">
        <v>44200</v>
      </c>
      <c r="C119" s="469" t="s">
        <v>13</v>
      </c>
      <c r="D119" s="430" t="s">
        <v>947</v>
      </c>
      <c r="E119" s="351">
        <v>43984</v>
      </c>
      <c r="F119" s="430" t="s">
        <v>24</v>
      </c>
      <c r="G119" s="430" t="s">
        <v>16</v>
      </c>
      <c r="H119" s="361">
        <v>102.31818181818181</v>
      </c>
      <c r="I119" s="470" t="s">
        <v>913</v>
      </c>
      <c r="J119" s="430">
        <v>6000</v>
      </c>
      <c r="K119" s="430">
        <v>12000</v>
      </c>
      <c r="L119" s="430">
        <v>84000</v>
      </c>
      <c r="M119" s="430">
        <v>84000</v>
      </c>
      <c r="N119" s="430"/>
      <c r="O119" s="361">
        <v>2.8727272727272726</v>
      </c>
      <c r="P119" s="361">
        <v>2.5181818181818181</v>
      </c>
      <c r="Q119" s="361">
        <v>2.0818181818181816</v>
      </c>
      <c r="R119" s="361">
        <v>0</v>
      </c>
      <c r="S119" s="361">
        <v>2.0636363636363635</v>
      </c>
      <c r="T119" s="361"/>
      <c r="U119" s="361">
        <v>2.1818181818181817</v>
      </c>
      <c r="V119" s="361">
        <v>2.1363636363636362</v>
      </c>
      <c r="W119" s="361">
        <v>2.0363636363636366</v>
      </c>
      <c r="X119" s="361">
        <v>0</v>
      </c>
      <c r="Y119" s="361">
        <v>1.9727272727272724</v>
      </c>
      <c r="Z119" s="430"/>
      <c r="AA119" s="430"/>
      <c r="AB119" s="430"/>
      <c r="AC119" s="430"/>
      <c r="AD119" s="430"/>
      <c r="AE119" s="430"/>
      <c r="AF119" s="430"/>
      <c r="AG119" s="472" t="s">
        <v>18</v>
      </c>
      <c r="AH119" s="472" t="s">
        <v>19</v>
      </c>
      <c r="AI119" s="472">
        <v>2</v>
      </c>
      <c r="AJ119" s="472">
        <v>4</v>
      </c>
      <c r="AK119" s="476">
        <v>0.33329999999999999</v>
      </c>
      <c r="AL119" s="476">
        <v>0.66659999999999997</v>
      </c>
      <c r="AM119" s="432" t="s">
        <v>1088</v>
      </c>
    </row>
    <row r="120" spans="1:41" x14ac:dyDescent="0.15">
      <c r="A120" s="508"/>
      <c r="B120" s="509">
        <v>44200</v>
      </c>
      <c r="C120" s="510" t="s">
        <v>13</v>
      </c>
      <c r="D120" s="430" t="s">
        <v>947</v>
      </c>
      <c r="E120" s="511">
        <v>44197</v>
      </c>
      <c r="F120" s="512" t="s">
        <v>924</v>
      </c>
      <c r="G120" s="508" t="s">
        <v>16</v>
      </c>
      <c r="H120" s="361">
        <v>80.099999999999994</v>
      </c>
      <c r="I120" s="513" t="s">
        <v>913</v>
      </c>
      <c r="J120" s="518"/>
      <c r="K120" s="518"/>
      <c r="L120" s="518"/>
      <c r="M120" s="518"/>
      <c r="N120" s="508"/>
      <c r="O120" s="514">
        <v>2.1454545454545451</v>
      </c>
      <c r="P120" s="514">
        <v>0</v>
      </c>
      <c r="Q120" s="514">
        <v>0</v>
      </c>
      <c r="R120" s="514">
        <v>0</v>
      </c>
      <c r="S120" s="514">
        <v>0</v>
      </c>
      <c r="T120" s="361"/>
      <c r="U120" s="514">
        <v>2.1454545454545451</v>
      </c>
      <c r="V120" s="514">
        <v>0</v>
      </c>
      <c r="W120" s="514">
        <v>0</v>
      </c>
      <c r="X120" s="514">
        <v>0</v>
      </c>
      <c r="Y120" s="514">
        <v>0</v>
      </c>
      <c r="Z120" s="508"/>
      <c r="AA120" s="508"/>
      <c r="AB120" s="515"/>
      <c r="AC120" s="515"/>
      <c r="AD120" s="515"/>
      <c r="AE120" s="515"/>
      <c r="AF120" s="508"/>
      <c r="AG120" s="472" t="s">
        <v>18</v>
      </c>
      <c r="AH120" s="472" t="s">
        <v>19</v>
      </c>
      <c r="AI120" s="472">
        <v>2</v>
      </c>
      <c r="AJ120" s="472">
        <v>4</v>
      </c>
      <c r="AK120" s="476">
        <v>0.33329999999999999</v>
      </c>
      <c r="AL120" s="476">
        <v>0.66659999999999997</v>
      </c>
      <c r="AM120" s="523" t="s">
        <v>1161</v>
      </c>
    </row>
    <row r="121" spans="1:41" x14ac:dyDescent="0.15">
      <c r="A121" s="508"/>
      <c r="B121" s="509">
        <v>44200</v>
      </c>
      <c r="C121" s="510" t="s">
        <v>13</v>
      </c>
      <c r="D121" s="430" t="s">
        <v>947</v>
      </c>
      <c r="E121" s="511">
        <v>44197</v>
      </c>
      <c r="F121" s="512" t="s">
        <v>925</v>
      </c>
      <c r="G121" s="508" t="s">
        <v>16</v>
      </c>
      <c r="H121" s="361">
        <v>82.5</v>
      </c>
      <c r="I121" s="513" t="s">
        <v>913</v>
      </c>
      <c r="J121" s="518">
        <v>6000</v>
      </c>
      <c r="K121" s="518">
        <v>12000</v>
      </c>
      <c r="L121" s="518">
        <v>84000</v>
      </c>
      <c r="M121" s="518">
        <v>84000</v>
      </c>
      <c r="N121" s="508"/>
      <c r="O121" s="514">
        <v>2.4</v>
      </c>
      <c r="P121" s="514">
        <v>2.1545454545454543</v>
      </c>
      <c r="Q121" s="514">
        <v>1.8999999999999997</v>
      </c>
      <c r="R121" s="514">
        <v>0</v>
      </c>
      <c r="S121" s="514">
        <v>1.8545454545454545</v>
      </c>
      <c r="T121" s="361"/>
      <c r="U121" s="514">
        <v>2</v>
      </c>
      <c r="V121" s="514">
        <v>1.8999999999999997</v>
      </c>
      <c r="W121" s="514">
        <v>1.7999999999999998</v>
      </c>
      <c r="X121" s="514">
        <v>0</v>
      </c>
      <c r="Y121" s="514">
        <v>1.7545454545454544</v>
      </c>
      <c r="Z121" s="508"/>
      <c r="AA121" s="508"/>
      <c r="AB121" s="515"/>
      <c r="AC121" s="515"/>
      <c r="AD121" s="515"/>
      <c r="AE121" s="515"/>
      <c r="AF121" s="508"/>
      <c r="AG121" s="516" t="s">
        <v>18</v>
      </c>
      <c r="AH121" s="516" t="s">
        <v>19</v>
      </c>
      <c r="AI121" s="516">
        <v>2</v>
      </c>
      <c r="AJ121" s="516">
        <v>4</v>
      </c>
      <c r="AK121" s="519">
        <v>0.33329999999999999</v>
      </c>
      <c r="AL121" s="519">
        <v>0.66659999999999997</v>
      </c>
      <c r="AM121" s="523" t="s">
        <v>1169</v>
      </c>
    </row>
    <row r="122" spans="1:41" x14ac:dyDescent="0.15">
      <c r="A122" s="508"/>
      <c r="B122" s="528">
        <v>44203</v>
      </c>
      <c r="C122" s="510" t="s">
        <v>13</v>
      </c>
      <c r="D122" s="430" t="s">
        <v>947</v>
      </c>
      <c r="E122" s="511">
        <v>44197</v>
      </c>
      <c r="F122" s="512" t="s">
        <v>926</v>
      </c>
      <c r="G122" s="508" t="s">
        <v>16</v>
      </c>
      <c r="H122" s="361">
        <v>82.736363636363635</v>
      </c>
      <c r="I122" s="513" t="s">
        <v>405</v>
      </c>
      <c r="J122" s="508">
        <v>6000</v>
      </c>
      <c r="K122" s="508">
        <v>12000</v>
      </c>
      <c r="L122" s="508">
        <v>84000</v>
      </c>
      <c r="M122" s="508">
        <v>84000</v>
      </c>
      <c r="N122" s="508"/>
      <c r="O122" s="514">
        <v>2.9636363636363634</v>
      </c>
      <c r="P122" s="514">
        <v>2.9</v>
      </c>
      <c r="Q122" s="514">
        <v>1.9727272727272724</v>
      </c>
      <c r="R122" s="514">
        <v>0</v>
      </c>
      <c r="S122" s="514">
        <v>1.918181818181818</v>
      </c>
      <c r="T122" s="361"/>
      <c r="U122" s="514">
        <v>2.2636363636363637</v>
      </c>
      <c r="V122" s="514">
        <v>2.1818181818181817</v>
      </c>
      <c r="W122" s="514">
        <v>1.9545454545454544</v>
      </c>
      <c r="X122" s="514">
        <v>0</v>
      </c>
      <c r="Y122" s="514">
        <v>1.8272727272727269</v>
      </c>
      <c r="Z122" s="508"/>
      <c r="AA122" s="508"/>
      <c r="AB122" s="515"/>
      <c r="AC122" s="515"/>
      <c r="AD122" s="515"/>
      <c r="AE122" s="515"/>
      <c r="AF122" s="508"/>
      <c r="AG122" s="516" t="s">
        <v>18</v>
      </c>
      <c r="AH122" s="516" t="s">
        <v>19</v>
      </c>
      <c r="AI122" s="516">
        <v>2</v>
      </c>
      <c r="AJ122" s="516">
        <v>4</v>
      </c>
      <c r="AK122" s="519">
        <v>0.33329999999999999</v>
      </c>
      <c r="AL122" s="519">
        <v>0.66659999999999997</v>
      </c>
      <c r="AM122" s="523" t="s">
        <v>1153</v>
      </c>
    </row>
    <row r="123" spans="1:41" x14ac:dyDescent="0.15">
      <c r="A123" s="430"/>
      <c r="B123" s="509">
        <v>44200</v>
      </c>
      <c r="C123" s="469" t="s">
        <v>13</v>
      </c>
      <c r="D123" s="430" t="s">
        <v>947</v>
      </c>
      <c r="E123" s="351">
        <v>43831</v>
      </c>
      <c r="F123" s="430" t="s">
        <v>30</v>
      </c>
      <c r="G123" s="430" t="s">
        <v>16</v>
      </c>
      <c r="H123" s="361">
        <v>85.509090909090901</v>
      </c>
      <c r="I123" s="470" t="s">
        <v>913</v>
      </c>
      <c r="J123" s="430">
        <v>6000</v>
      </c>
      <c r="K123" s="430">
        <v>12000</v>
      </c>
      <c r="L123" s="430">
        <v>84000</v>
      </c>
      <c r="M123" s="430">
        <v>84000</v>
      </c>
      <c r="N123" s="355"/>
      <c r="O123" s="361">
        <v>3.1454545454545451</v>
      </c>
      <c r="P123" s="361">
        <v>2.9727272727272727</v>
      </c>
      <c r="Q123" s="361">
        <v>1.9727272727272724</v>
      </c>
      <c r="R123" s="361">
        <v>0</v>
      </c>
      <c r="S123" s="361">
        <v>1.9090909090909089</v>
      </c>
      <c r="T123" s="361"/>
      <c r="U123" s="361">
        <v>2.5181818181818181</v>
      </c>
      <c r="V123" s="361">
        <v>1.918181818181818</v>
      </c>
      <c r="W123" s="361">
        <v>1.718181818181818</v>
      </c>
      <c r="X123" s="361">
        <v>0</v>
      </c>
      <c r="Y123" s="361">
        <v>1.5545454545454545</v>
      </c>
      <c r="Z123" s="355"/>
      <c r="AA123" s="355"/>
      <c r="AB123" s="355"/>
      <c r="AC123" s="355"/>
      <c r="AD123" s="355"/>
      <c r="AE123" s="355"/>
      <c r="AF123" s="355"/>
      <c r="AG123" s="356" t="s">
        <v>18</v>
      </c>
      <c r="AH123" s="356" t="s">
        <v>19</v>
      </c>
      <c r="AI123" s="472">
        <v>2</v>
      </c>
      <c r="AJ123" s="472">
        <v>4</v>
      </c>
      <c r="AK123" s="476">
        <v>0.33329999999999999</v>
      </c>
      <c r="AL123" s="476">
        <v>0.66659999999999997</v>
      </c>
      <c r="AM123" s="432" t="s">
        <v>1101</v>
      </c>
    </row>
    <row r="124" spans="1:41" x14ac:dyDescent="0.15">
      <c r="A124" s="508"/>
      <c r="B124" s="509">
        <v>44200</v>
      </c>
      <c r="C124" s="510" t="s">
        <v>403</v>
      </c>
      <c r="D124" s="430" t="s">
        <v>947</v>
      </c>
      <c r="E124" s="511">
        <v>44197</v>
      </c>
      <c r="F124" s="512" t="s">
        <v>2</v>
      </c>
      <c r="G124" s="508" t="s">
        <v>16</v>
      </c>
      <c r="H124" s="361">
        <v>109</v>
      </c>
      <c r="I124" s="513" t="s">
        <v>405</v>
      </c>
      <c r="J124" s="508">
        <v>6000</v>
      </c>
      <c r="K124" s="508">
        <v>6000</v>
      </c>
      <c r="L124" s="508">
        <v>6000</v>
      </c>
      <c r="M124" s="508">
        <v>6000</v>
      </c>
      <c r="N124" s="508"/>
      <c r="O124" s="514">
        <v>2.5</v>
      </c>
      <c r="P124" s="514">
        <v>0</v>
      </c>
      <c r="Q124" s="514">
        <v>0</v>
      </c>
      <c r="R124" s="514">
        <v>0</v>
      </c>
      <c r="S124" s="514">
        <v>2.1</v>
      </c>
      <c r="T124" s="361"/>
      <c r="U124" s="514">
        <v>1.8999999999999997</v>
      </c>
      <c r="V124" s="514">
        <v>0</v>
      </c>
      <c r="W124" s="514">
        <v>0</v>
      </c>
      <c r="X124" s="514">
        <v>0</v>
      </c>
      <c r="Y124" s="514">
        <v>1.7999999999999998</v>
      </c>
      <c r="Z124" s="508"/>
      <c r="AA124" s="508"/>
      <c r="AB124" s="515"/>
      <c r="AC124" s="515"/>
      <c r="AD124" s="515"/>
      <c r="AE124" s="515"/>
      <c r="AF124" s="508"/>
      <c r="AG124" s="516" t="s">
        <v>18</v>
      </c>
      <c r="AH124" s="516" t="s">
        <v>19</v>
      </c>
      <c r="AI124" s="516">
        <v>2</v>
      </c>
      <c r="AJ124" s="516">
        <v>4</v>
      </c>
      <c r="AK124" s="519">
        <v>0.33329999999999999</v>
      </c>
      <c r="AL124" s="519">
        <v>0.66659999999999997</v>
      </c>
      <c r="AM124" s="523" t="s">
        <v>1114</v>
      </c>
    </row>
    <row r="125" spans="1:41" x14ac:dyDescent="0.15">
      <c r="A125" s="508"/>
      <c r="B125" s="509">
        <v>44200</v>
      </c>
      <c r="C125" s="510" t="s">
        <v>13</v>
      </c>
      <c r="D125" s="430" t="s">
        <v>947</v>
      </c>
      <c r="E125" s="511">
        <v>44197</v>
      </c>
      <c r="F125" s="508" t="s">
        <v>4</v>
      </c>
      <c r="G125" s="508" t="s">
        <v>16</v>
      </c>
      <c r="H125" s="361">
        <v>82.109090909090895</v>
      </c>
      <c r="I125" s="513" t="s">
        <v>913</v>
      </c>
      <c r="J125" s="508"/>
      <c r="K125" s="508"/>
      <c r="L125" s="508"/>
      <c r="M125" s="508"/>
      <c r="N125" s="508"/>
      <c r="O125" s="514">
        <v>1.9727272727272724</v>
      </c>
      <c r="P125" s="514">
        <v>0</v>
      </c>
      <c r="Q125" s="514">
        <v>0</v>
      </c>
      <c r="R125" s="514">
        <v>0</v>
      </c>
      <c r="S125" s="514">
        <v>0</v>
      </c>
      <c r="T125" s="361"/>
      <c r="U125" s="514">
        <v>1.6545454545454545</v>
      </c>
      <c r="V125" s="514">
        <v>0</v>
      </c>
      <c r="W125" s="514">
        <v>0</v>
      </c>
      <c r="X125" s="514">
        <v>0</v>
      </c>
      <c r="Y125" s="514">
        <v>0</v>
      </c>
      <c r="Z125" s="508"/>
      <c r="AA125" s="508"/>
      <c r="AB125" s="515"/>
      <c r="AC125" s="515"/>
      <c r="AD125" s="515"/>
      <c r="AE125" s="515"/>
      <c r="AF125" s="508"/>
      <c r="AG125" s="516" t="s">
        <v>18</v>
      </c>
      <c r="AH125" s="516" t="s">
        <v>19</v>
      </c>
      <c r="AI125" s="516">
        <v>2</v>
      </c>
      <c r="AJ125" s="516">
        <v>4</v>
      </c>
      <c r="AK125" s="519">
        <v>0.33329999999999999</v>
      </c>
      <c r="AL125" s="519">
        <v>0.66659999999999997</v>
      </c>
      <c r="AM125" s="523" t="s">
        <v>1164</v>
      </c>
    </row>
    <row r="126" spans="1:41" customFormat="1" x14ac:dyDescent="0.15">
      <c r="A126" s="508"/>
      <c r="B126" s="509">
        <v>44201</v>
      </c>
      <c r="C126" s="510" t="s">
        <v>13</v>
      </c>
      <c r="D126" s="430" t="s">
        <v>947</v>
      </c>
      <c r="E126" s="511">
        <v>44197</v>
      </c>
      <c r="F126" s="512" t="s">
        <v>1027</v>
      </c>
      <c r="G126" s="508" t="s">
        <v>16</v>
      </c>
      <c r="H126" s="361">
        <v>96.8</v>
      </c>
      <c r="I126" s="513" t="s">
        <v>913</v>
      </c>
      <c r="J126" s="508">
        <v>6000</v>
      </c>
      <c r="K126" s="508">
        <v>12000</v>
      </c>
      <c r="L126" s="508">
        <v>12000</v>
      </c>
      <c r="M126" s="508">
        <v>12000</v>
      </c>
      <c r="N126" s="508"/>
      <c r="O126" s="361">
        <v>3.4</v>
      </c>
      <c r="P126" s="361">
        <v>2.9</v>
      </c>
      <c r="Q126" s="361">
        <v>0</v>
      </c>
      <c r="R126" s="361">
        <v>0</v>
      </c>
      <c r="S126" s="361">
        <v>2.1</v>
      </c>
      <c r="T126" s="361"/>
      <c r="U126" s="361">
        <v>2.5</v>
      </c>
      <c r="V126" s="361">
        <v>2.4</v>
      </c>
      <c r="W126" s="361">
        <v>0</v>
      </c>
      <c r="X126" s="361">
        <v>0</v>
      </c>
      <c r="Y126" s="361">
        <v>2.1</v>
      </c>
      <c r="Z126" s="508"/>
      <c r="AA126" s="515"/>
      <c r="AB126" s="515"/>
      <c r="AC126" s="515"/>
      <c r="AD126" s="515"/>
      <c r="AE126" s="515"/>
      <c r="AF126" s="515"/>
      <c r="AG126" s="516" t="s">
        <v>18</v>
      </c>
      <c r="AH126" s="516" t="s">
        <v>19</v>
      </c>
      <c r="AI126" s="516">
        <v>2</v>
      </c>
      <c r="AJ126" s="516">
        <v>4</v>
      </c>
      <c r="AK126" s="519">
        <v>0.33329999999999999</v>
      </c>
      <c r="AL126" s="519">
        <v>0.66659999999999997</v>
      </c>
      <c r="AM126" s="524"/>
      <c r="AN126" s="524"/>
      <c r="AO126" s="525"/>
    </row>
    <row r="127" spans="1:41" x14ac:dyDescent="0.15">
      <c r="A127" s="508"/>
      <c r="B127" s="509">
        <v>44200</v>
      </c>
      <c r="C127" s="510" t="s">
        <v>403</v>
      </c>
      <c r="D127" s="430" t="s">
        <v>947</v>
      </c>
      <c r="E127" s="511">
        <v>44197</v>
      </c>
      <c r="F127" s="430" t="s">
        <v>1028</v>
      </c>
      <c r="G127" s="508" t="s">
        <v>16</v>
      </c>
      <c r="H127" s="361">
        <v>94.999999999999986</v>
      </c>
      <c r="I127" s="470" t="s">
        <v>405</v>
      </c>
      <c r="J127" s="508">
        <v>6000</v>
      </c>
      <c r="K127" s="508">
        <v>12000</v>
      </c>
      <c r="L127" s="508">
        <v>12000</v>
      </c>
      <c r="M127" s="508">
        <v>12000</v>
      </c>
      <c r="N127" s="508"/>
      <c r="O127" s="514">
        <v>2.2999999999999998</v>
      </c>
      <c r="P127" s="514">
        <v>2.0363636363636366</v>
      </c>
      <c r="Q127" s="514">
        <v>0</v>
      </c>
      <c r="R127" s="514">
        <v>0</v>
      </c>
      <c r="S127" s="514">
        <v>1.7</v>
      </c>
      <c r="T127" s="361"/>
      <c r="U127" s="514">
        <v>2.2999999999999998</v>
      </c>
      <c r="V127" s="514">
        <v>2.0363636363636366</v>
      </c>
      <c r="W127" s="514">
        <v>0</v>
      </c>
      <c r="X127" s="514">
        <v>0</v>
      </c>
      <c r="Y127" s="514">
        <v>1.7</v>
      </c>
      <c r="Z127" s="355"/>
      <c r="AA127" s="355"/>
      <c r="AB127" s="515"/>
      <c r="AC127" s="515"/>
      <c r="AD127" s="515"/>
      <c r="AE127" s="515"/>
      <c r="AF127" s="508"/>
      <c r="AG127" s="472" t="s">
        <v>1008</v>
      </c>
      <c r="AH127" s="472" t="s">
        <v>407</v>
      </c>
      <c r="AI127" s="516">
        <v>3</v>
      </c>
      <c r="AJ127" s="516">
        <v>3</v>
      </c>
      <c r="AK127" s="517">
        <v>0.5</v>
      </c>
      <c r="AL127" s="517">
        <v>0.5</v>
      </c>
      <c r="AM127" s="522" t="s">
        <v>1140</v>
      </c>
    </row>
    <row r="128" spans="1:41" customFormat="1" x14ac:dyDescent="0.15">
      <c r="A128" s="508"/>
      <c r="B128" s="509">
        <v>44209</v>
      </c>
      <c r="C128" s="510" t="s">
        <v>13</v>
      </c>
      <c r="D128" s="508" t="s">
        <v>947</v>
      </c>
      <c r="E128" s="511">
        <v>44153</v>
      </c>
      <c r="F128" s="508" t="s">
        <v>1171</v>
      </c>
      <c r="G128" s="508" t="s">
        <v>1172</v>
      </c>
      <c r="H128" s="361">
        <v>119</v>
      </c>
      <c r="I128" s="513" t="s">
        <v>405</v>
      </c>
      <c r="J128" s="508">
        <v>6000</v>
      </c>
      <c r="K128" s="508">
        <v>12000</v>
      </c>
      <c r="L128" s="508">
        <v>84000</v>
      </c>
      <c r="M128" s="508">
        <v>84000</v>
      </c>
      <c r="N128" s="355"/>
      <c r="O128" s="361">
        <v>2</v>
      </c>
      <c r="P128" s="361">
        <v>1.75</v>
      </c>
      <c r="Q128" s="361">
        <v>1.45</v>
      </c>
      <c r="R128" s="361">
        <v>0</v>
      </c>
      <c r="S128" s="361">
        <v>1.43</v>
      </c>
      <c r="T128" s="529"/>
      <c r="U128" s="431">
        <v>1.52</v>
      </c>
      <c r="V128" s="431">
        <v>1.49</v>
      </c>
      <c r="W128" s="431">
        <v>1.41</v>
      </c>
      <c r="X128" s="431">
        <v>0</v>
      </c>
      <c r="Y128" s="431">
        <v>1.38</v>
      </c>
      <c r="Z128" s="529"/>
      <c r="AA128" s="529"/>
      <c r="AB128" s="529"/>
      <c r="AC128" s="529"/>
      <c r="AD128" s="529"/>
      <c r="AE128" s="529"/>
      <c r="AF128" s="529"/>
      <c r="AG128" s="356" t="s">
        <v>18</v>
      </c>
      <c r="AH128" s="356" t="s">
        <v>19</v>
      </c>
      <c r="AI128" s="516">
        <v>2</v>
      </c>
      <c r="AJ128" s="516">
        <v>4</v>
      </c>
      <c r="AK128" s="519">
        <v>0.33329999999999999</v>
      </c>
      <c r="AL128" s="519">
        <v>0.66659999999999997</v>
      </c>
    </row>
  </sheetData>
  <sheetProtection algorithmName="SHA-512" hashValue="WX9nfApnaszzdPn1ejdY0f0kzREXYKjx1FUVFUpaDzVKS0HfKEoxTpV5ADEMC8WnDgU46kE9KYbWNwH30Uu7EQ==" saltValue="nLEYyR+nM7Hj+0wnVGDb/w==" spinCount="100000" sheet="1" objects="1" scenarios="1"/>
  <hyperlinks>
    <hyperlink ref="AM3" r:id="rId1" xr:uid="{96C354EF-3B3E-5C4F-9B18-A2B984BB6C05}"/>
    <hyperlink ref="AM2" r:id="rId2" xr:uid="{5586A549-CD6E-9F44-B40F-DF2258AE743E}"/>
    <hyperlink ref="AM4" r:id="rId3" xr:uid="{D05FA837-CCD7-D840-8F0A-243E24F83AA2}"/>
    <hyperlink ref="AM6" r:id="rId4" xr:uid="{2D303E39-D93B-1041-8EEF-6E2475AC0D60}"/>
    <hyperlink ref="AM7" r:id="rId5" xr:uid="{8F264048-E0D5-A042-BFF8-01C885F62B8B}"/>
    <hyperlink ref="AM9" r:id="rId6" xr:uid="{AB660A0F-078D-514B-BABA-502E111095A8}"/>
    <hyperlink ref="AM10" r:id="rId7" xr:uid="{7B510D3C-B529-324B-8768-B8005714326F}"/>
    <hyperlink ref="AM13" r:id="rId8" xr:uid="{362E4625-3641-9448-9918-2DC29ED42857}"/>
    <hyperlink ref="AM14" r:id="rId9" xr:uid="{370075A1-F250-8544-9EED-A7C93CC1FBDC}"/>
    <hyperlink ref="AM16" r:id="rId10" xr:uid="{0EEFB850-9886-DE4D-849E-7BAC78D8713C}"/>
    <hyperlink ref="AM19" r:id="rId11" xr:uid="{5C56C15E-EBF7-F440-913B-2B4775321D0A}"/>
    <hyperlink ref="AM18" r:id="rId12" xr:uid="{F11A3B18-F33F-074A-9387-1A1CE0486284}"/>
    <hyperlink ref="AM20" r:id="rId13" xr:uid="{D0E7016E-7B57-6F42-B63A-8BA5795B0F39}"/>
    <hyperlink ref="AM22" r:id="rId14" xr:uid="{F4745E62-EC04-0E45-A6A5-62742E98D080}"/>
    <hyperlink ref="AM23" r:id="rId15" xr:uid="{A0150A31-7F26-CE49-8CB9-710CC66B54D2}"/>
    <hyperlink ref="AM25" r:id="rId16" xr:uid="{6CC8FC27-4214-A74A-85FE-BBB1D4DA12C7}"/>
    <hyperlink ref="AM26" r:id="rId17" xr:uid="{03CAA471-8900-DD4D-A76D-30AD80F7C528}"/>
    <hyperlink ref="AM29" r:id="rId18" xr:uid="{73145A5C-CFBA-4E41-AAF0-29ED3E4CD622}"/>
    <hyperlink ref="AM30" r:id="rId19" xr:uid="{E5CCD0FB-0428-0D47-86E9-2CA36D87DB90}"/>
    <hyperlink ref="AM32" r:id="rId20" xr:uid="{4D2AE174-12F8-9347-9B37-34FF103503A7}"/>
    <hyperlink ref="AM35" r:id="rId21" xr:uid="{027D3EF4-AF99-E94A-BC4A-7F6A62926797}"/>
    <hyperlink ref="AM34" r:id="rId22" xr:uid="{3B90B622-AF5B-9748-AB85-B0D39A57F893}"/>
    <hyperlink ref="AM38" r:id="rId23" xr:uid="{CAA880B4-1A7A-8843-8F6A-CAA7F542EFAA}"/>
    <hyperlink ref="AM39" r:id="rId24" xr:uid="{E9252AD9-47E2-914A-8D25-1494A52F11B6}"/>
    <hyperlink ref="AM41" r:id="rId25" xr:uid="{6835BDEE-F3E9-AE4D-8B86-F78B7C56E47B}"/>
    <hyperlink ref="AM42" r:id="rId26" xr:uid="{4A54ED55-39AB-8F4E-BBE3-3FBFCE297C1F}"/>
    <hyperlink ref="AM43" r:id="rId27" xr:uid="{3BAB258C-F931-EA46-BE49-AE5D847FAD07}"/>
    <hyperlink ref="AM45" r:id="rId28" xr:uid="{B29B1D98-28B9-A548-AC19-6681904E2B72}"/>
    <hyperlink ref="AM46" r:id="rId29" xr:uid="{115021C3-74D7-2A4B-992B-2751E1113306}"/>
    <hyperlink ref="AM48" r:id="rId30" xr:uid="{5F31FE55-511B-D54D-85E6-44FC53E3FED7}"/>
    <hyperlink ref="AM51" r:id="rId31" xr:uid="{C9F2892B-A5F2-9B4E-B510-27AC0CC860FC}"/>
    <hyperlink ref="AM50" r:id="rId32" xr:uid="{5C34DBDC-9639-4A4C-98AB-56B00E9A89AD}"/>
    <hyperlink ref="AM54" r:id="rId33" xr:uid="{559C0AB6-ED0D-4044-B079-1B82BD849C07}"/>
    <hyperlink ref="AM55" r:id="rId34" xr:uid="{C9E69783-2FD8-5040-8547-449F0F159C7C}"/>
    <hyperlink ref="AM57" r:id="rId35" xr:uid="{B0F8B245-1E63-A345-A1BA-C58D2DA08B89}"/>
    <hyperlink ref="AM58" r:id="rId36" xr:uid="{9EB478F6-AA7F-6C44-88CC-63E74A7A49DD}"/>
    <hyperlink ref="AM59" r:id="rId37" xr:uid="{42024C10-E461-DD4C-BAD4-2E74369C07D6}"/>
    <hyperlink ref="AM61" r:id="rId38" xr:uid="{DB71E3F4-34A5-F74D-ABAB-21981108FF2C}"/>
    <hyperlink ref="AM62" r:id="rId39" xr:uid="{4401DE97-18AC-5B43-AEA0-198B98D1AAB6}"/>
    <hyperlink ref="AM64" r:id="rId40" xr:uid="{2E61A811-70DB-CD4A-8DA3-A5F5A7DA4A31}"/>
    <hyperlink ref="AM67" r:id="rId41" xr:uid="{1AFF5CC7-D254-7549-B69F-18F988D311C6}"/>
    <hyperlink ref="AM66" r:id="rId42" xr:uid="{418CA0CA-349C-764E-9B74-99E966303FE6}"/>
    <hyperlink ref="AM70" r:id="rId43" xr:uid="{825C567C-5EE1-F448-9FC4-3B66733D4A23}"/>
    <hyperlink ref="AM71" r:id="rId44" xr:uid="{CE5A5DC8-FE76-E44C-8FCD-327541D07E10}"/>
    <hyperlink ref="AM73" r:id="rId45" xr:uid="{B847AC80-4030-D545-BABA-5FABFE0D46D2}"/>
    <hyperlink ref="AM74" r:id="rId46" xr:uid="{A76186B6-B250-0F48-B77D-08465EC26C7D}"/>
    <hyperlink ref="AM77" r:id="rId47" xr:uid="{1F854A6B-937B-2443-A376-0AAC2C3D10B6}"/>
    <hyperlink ref="AM78" r:id="rId48" xr:uid="{60C4B58C-A3A1-9A41-AF5E-0FDF6475357A}"/>
    <hyperlink ref="AM83" r:id="rId49" xr:uid="{14550C13-5DD3-E64D-A91F-234FC456F945}"/>
    <hyperlink ref="AM82" r:id="rId50" xr:uid="{AFC5700B-2A12-9C43-9FB2-1688F16F0165}"/>
    <hyperlink ref="AM84" r:id="rId51" xr:uid="{AFC1CEA1-FE26-AA46-92AB-FEA4F7EE1572}"/>
    <hyperlink ref="AM85" r:id="rId52" xr:uid="{64366378-85E4-1E40-BC32-D8DC6C24805E}"/>
    <hyperlink ref="AM86" r:id="rId53" xr:uid="{E2E5311F-CD92-3644-867A-DCF16E82CF73}"/>
    <hyperlink ref="AM88" r:id="rId54" xr:uid="{E0BE4CC7-5586-E244-92FE-3ACFB33A3212}"/>
    <hyperlink ref="AM89" r:id="rId55" xr:uid="{D986D150-AB05-014B-8BD9-E227C5D9380A}"/>
    <hyperlink ref="AM90" r:id="rId56" xr:uid="{C8A3FFD3-3E8E-324D-A9BB-480E6CDB4658}"/>
    <hyperlink ref="AM92" r:id="rId57" xr:uid="{FAA24534-2119-014E-ACFC-6E758DBA964C}"/>
    <hyperlink ref="AM93" r:id="rId58" xr:uid="{8A4DC526-DF2C-764E-A3CE-F32DC8978D92}"/>
    <hyperlink ref="AM95" r:id="rId59" xr:uid="{8F5FFD3D-FBAF-F843-A35C-9BD60D689D49}"/>
    <hyperlink ref="AM98" r:id="rId60" xr:uid="{067BA0AC-8642-5349-889F-D9D000981963}"/>
    <hyperlink ref="AM97" r:id="rId61" xr:uid="{835ACC5A-5A89-2049-B5F0-3677C436EBEB}"/>
    <hyperlink ref="AM99" r:id="rId62" xr:uid="{77C4BF8D-5F4A-FD41-B494-4C81F886C71E}"/>
    <hyperlink ref="AM101" r:id="rId63" xr:uid="{137ABF43-BF66-C843-B73F-ABD0984508E3}"/>
    <hyperlink ref="AM102" r:id="rId64" xr:uid="{C3C401A9-9965-8545-8AB8-0F83531DD6A1}"/>
    <hyperlink ref="AM104" r:id="rId65" xr:uid="{A2D9E4CA-D631-9F41-BE96-D3168EEA36A4}"/>
    <hyperlink ref="AM105" r:id="rId66" xr:uid="{548D9A18-8B2C-7A46-919A-D40971BA1537}"/>
    <hyperlink ref="AM106" r:id="rId67" xr:uid="{D4008D29-6D24-FF44-8E6C-ACAC3376E055}"/>
    <hyperlink ref="AM108" r:id="rId68" xr:uid="{00EB17CD-0676-8241-8942-C4AF9CF45454}"/>
    <hyperlink ref="AM109" r:id="rId69" xr:uid="{C0BAB768-9DAE-D848-B5BC-68B247126B39}"/>
    <hyperlink ref="AM111" r:id="rId70" xr:uid="{E5A068F8-0130-7643-9A01-7CF86AF016B7}"/>
    <hyperlink ref="AM114" r:id="rId71" xr:uid="{1A76D239-D725-4041-88ED-851A61976E6A}"/>
    <hyperlink ref="AM113" r:id="rId72" xr:uid="{A32B319E-C2E5-F543-87F3-BC1D7D9DB1FB}"/>
    <hyperlink ref="AM115" r:id="rId73" xr:uid="{37EB8C93-4F4E-4C45-917E-3588B4CD73AB}"/>
    <hyperlink ref="AM117" r:id="rId74" xr:uid="{C37362E3-6E3B-6048-BD64-829C3D490115}"/>
    <hyperlink ref="AM118" r:id="rId75" xr:uid="{87F4841B-856D-054C-B46E-080472ADE590}"/>
    <hyperlink ref="AM120" r:id="rId76" xr:uid="{982656F6-5406-F042-95F4-9E234B6DE3CA}"/>
    <hyperlink ref="AM121" r:id="rId77" xr:uid="{E3FC9C9A-F8BA-BB4A-8DB8-9CDC8C1928E4}"/>
    <hyperlink ref="AM122" r:id="rId78" xr:uid="{22FDF380-E8B1-7149-8A72-F17778063BD4}"/>
    <hyperlink ref="AM124" r:id="rId79" xr:uid="{79521461-0049-C244-BE0F-AFE6039FA456}"/>
    <hyperlink ref="AM125" r:id="rId80" xr:uid="{FE81775E-383C-6746-9C0C-E60A7A3D3D31}"/>
    <hyperlink ref="AM80" r:id="rId81" xr:uid="{67F29818-8151-6B47-833F-DE86E2B46600}"/>
    <hyperlink ref="AM44" r:id="rId82" xr:uid="{50562017-E491-7643-B223-9372A613A0E6}"/>
    <hyperlink ref="AM28" r:id="rId83" xr:uid="{E9D3E914-B3F5-B241-B8B7-F31D06C18C10}"/>
  </hyperlinks>
  <pageMargins left="0.7" right="0.7" top="0.75" bottom="0.75" header="0.5" footer="0.5"/>
  <pageSetup paperSize="10" orientation="portrait" horizontalDpi="4294967292" verticalDpi="4294967292"/>
  <legacyDrawing r:id="rId8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CB4FF-0E6B-AD4C-A737-4679D0E0CBCE}">
  <sheetPr codeName="Sheet27"/>
  <dimension ref="A1:AM128"/>
  <sheetViews>
    <sheetView topLeftCell="AD1" zoomScale="110" zoomScaleNormal="110" workbookViewId="0">
      <pane ySplit="1" topLeftCell="A80" activePane="bottomLeft" state="frozen"/>
      <selection activeCell="I14" sqref="I14"/>
      <selection pane="bottomLeft" activeCell="I14" sqref="I14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8.5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39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39" x14ac:dyDescent="0.15">
      <c r="A2" s="254">
        <v>76</v>
      </c>
      <c r="B2" s="484">
        <v>44033</v>
      </c>
      <c r="C2" s="322" t="s">
        <v>13</v>
      </c>
      <c r="D2" s="430" t="s">
        <v>912</v>
      </c>
      <c r="E2" s="321">
        <v>44013</v>
      </c>
      <c r="F2" s="323" t="s">
        <v>15</v>
      </c>
      <c r="G2" s="254" t="s">
        <v>16</v>
      </c>
      <c r="H2" s="254">
        <v>80.199999999999989</v>
      </c>
      <c r="I2" s="255" t="s">
        <v>913</v>
      </c>
      <c r="J2" s="254">
        <v>3000</v>
      </c>
      <c r="K2" s="254">
        <v>6000</v>
      </c>
      <c r="L2" s="254">
        <v>9000</v>
      </c>
      <c r="M2" s="254">
        <v>15000</v>
      </c>
      <c r="N2" s="254"/>
      <c r="O2" s="442">
        <v>2.7272727272727271</v>
      </c>
      <c r="P2" s="442">
        <v>2.418181818181818</v>
      </c>
      <c r="Q2" s="442">
        <v>1.9363636363636361</v>
      </c>
      <c r="R2" s="442">
        <v>1.6909090909090909</v>
      </c>
      <c r="S2" s="442">
        <v>1.5727272727272725</v>
      </c>
      <c r="T2" s="442"/>
      <c r="U2" s="442">
        <v>2.5909090909090908</v>
      </c>
      <c r="V2" s="442">
        <v>2.2818181818181813</v>
      </c>
      <c r="W2" s="442">
        <v>1.8818181818181816</v>
      </c>
      <c r="X2" s="442">
        <v>1.6636363636363636</v>
      </c>
      <c r="Y2" s="442">
        <v>1.5272727272727271</v>
      </c>
      <c r="Z2" s="254"/>
      <c r="AA2" s="254"/>
      <c r="AB2" s="254"/>
      <c r="AC2" s="254"/>
      <c r="AD2" s="254"/>
      <c r="AE2" s="254"/>
      <c r="AF2" s="254"/>
      <c r="AG2" s="256" t="s">
        <v>18</v>
      </c>
      <c r="AH2" s="256" t="s">
        <v>19</v>
      </c>
      <c r="AI2" s="256">
        <v>3</v>
      </c>
      <c r="AJ2" s="256">
        <v>3</v>
      </c>
      <c r="AK2" s="395">
        <v>0.5</v>
      </c>
      <c r="AL2" s="395">
        <v>0.5</v>
      </c>
      <c r="AM2" t="s">
        <v>1014</v>
      </c>
    </row>
    <row r="3" spans="1:39" x14ac:dyDescent="0.15">
      <c r="A3" s="254">
        <v>1160</v>
      </c>
      <c r="B3" s="484">
        <v>44034</v>
      </c>
      <c r="C3" s="322" t="s">
        <v>13</v>
      </c>
      <c r="D3" s="430" t="s">
        <v>912</v>
      </c>
      <c r="E3" s="321">
        <v>43831</v>
      </c>
      <c r="F3" s="323" t="s">
        <v>20</v>
      </c>
      <c r="G3" s="254" t="s">
        <v>16</v>
      </c>
      <c r="H3" s="361">
        <v>69</v>
      </c>
      <c r="I3" s="255" t="s">
        <v>913</v>
      </c>
      <c r="J3" s="257">
        <v>3000</v>
      </c>
      <c r="K3" s="257">
        <v>6000</v>
      </c>
      <c r="L3" s="257">
        <v>6000</v>
      </c>
      <c r="M3" s="257">
        <v>6000</v>
      </c>
      <c r="N3" s="254"/>
      <c r="O3" s="361">
        <v>2.5999999999999996</v>
      </c>
      <c r="P3" s="361">
        <v>2.2999999999999998</v>
      </c>
      <c r="Q3" s="361">
        <v>0</v>
      </c>
      <c r="R3" s="361">
        <v>0</v>
      </c>
      <c r="S3" s="361">
        <v>1.7999999999999998</v>
      </c>
      <c r="T3" s="361"/>
      <c r="U3" s="361">
        <v>2.5</v>
      </c>
      <c r="V3" s="361">
        <v>2.1999999999999997</v>
      </c>
      <c r="W3" s="361">
        <v>0</v>
      </c>
      <c r="X3" s="361">
        <v>0</v>
      </c>
      <c r="Y3" s="361">
        <v>1.7999999999999998</v>
      </c>
      <c r="Z3" s="254"/>
      <c r="AA3" s="254"/>
      <c r="AB3" s="254"/>
      <c r="AC3" s="254"/>
      <c r="AD3" s="254"/>
      <c r="AE3" s="254"/>
      <c r="AF3" s="254"/>
      <c r="AG3" s="256" t="s">
        <v>18</v>
      </c>
      <c r="AH3" s="256" t="s">
        <v>19</v>
      </c>
      <c r="AI3" s="256">
        <v>3</v>
      </c>
      <c r="AJ3" s="256">
        <v>3</v>
      </c>
      <c r="AK3" s="395">
        <v>0.5</v>
      </c>
      <c r="AL3" s="395">
        <v>0.5</v>
      </c>
      <c r="AM3" t="s">
        <v>1015</v>
      </c>
    </row>
    <row r="4" spans="1:39" x14ac:dyDescent="0.15">
      <c r="A4" s="254">
        <v>1135</v>
      </c>
      <c r="B4" s="485">
        <v>44035</v>
      </c>
      <c r="C4" s="322" t="s">
        <v>13</v>
      </c>
      <c r="D4" s="430" t="s">
        <v>912</v>
      </c>
      <c r="E4" s="321">
        <v>43831</v>
      </c>
      <c r="F4" s="323" t="s">
        <v>21</v>
      </c>
      <c r="G4" s="254" t="s">
        <v>16</v>
      </c>
      <c r="H4" s="361">
        <v>77.999999999999986</v>
      </c>
      <c r="I4" s="255" t="s">
        <v>913</v>
      </c>
      <c r="J4" s="254">
        <v>3000</v>
      </c>
      <c r="K4" s="254">
        <v>6000</v>
      </c>
      <c r="L4" s="254">
        <v>9000</v>
      </c>
      <c r="M4" s="254">
        <v>15000</v>
      </c>
      <c r="N4" s="254"/>
      <c r="O4" s="361">
        <v>2.9</v>
      </c>
      <c r="P4" s="361">
        <v>2.6090909090909089</v>
      </c>
      <c r="Q4" s="361">
        <v>2.4</v>
      </c>
      <c r="R4" s="361">
        <v>2.1999999999999997</v>
      </c>
      <c r="S4" s="361">
        <v>2</v>
      </c>
      <c r="T4" s="361"/>
      <c r="U4" s="361">
        <v>2.7</v>
      </c>
      <c r="V4" s="361">
        <v>2.5363636363636362</v>
      </c>
      <c r="W4" s="361">
        <v>2.1</v>
      </c>
      <c r="X4" s="361">
        <v>1.8999999999999997</v>
      </c>
      <c r="Y4" s="361">
        <v>1.7</v>
      </c>
      <c r="Z4" s="254"/>
      <c r="AA4" s="254"/>
      <c r="AB4" s="254"/>
      <c r="AC4" s="254"/>
      <c r="AD4" s="254"/>
      <c r="AE4" s="254"/>
      <c r="AF4" s="254"/>
      <c r="AG4" s="256" t="s">
        <v>18</v>
      </c>
      <c r="AH4" s="256" t="s">
        <v>19</v>
      </c>
      <c r="AI4" s="256">
        <v>3</v>
      </c>
      <c r="AJ4" s="256">
        <v>3</v>
      </c>
      <c r="AK4" s="395">
        <v>0.5</v>
      </c>
      <c r="AL4" s="395">
        <v>0.5</v>
      </c>
      <c r="AM4" t="s">
        <v>1016</v>
      </c>
    </row>
    <row r="5" spans="1:39" x14ac:dyDescent="0.15">
      <c r="A5" s="254">
        <v>883</v>
      </c>
      <c r="B5" s="484">
        <v>44034</v>
      </c>
      <c r="C5" s="322" t="s">
        <v>13</v>
      </c>
      <c r="D5" s="430" t="s">
        <v>912</v>
      </c>
      <c r="E5" s="321">
        <v>44046</v>
      </c>
      <c r="F5" s="323" t="s">
        <v>1017</v>
      </c>
      <c r="G5" s="254" t="s">
        <v>16</v>
      </c>
      <c r="H5" s="361">
        <v>56.463636363636361</v>
      </c>
      <c r="I5" s="255" t="s">
        <v>913</v>
      </c>
      <c r="J5" s="257">
        <v>3000</v>
      </c>
      <c r="K5" s="257">
        <v>6000</v>
      </c>
      <c r="L5" s="257">
        <v>9000</v>
      </c>
      <c r="M5" s="257">
        <v>15000</v>
      </c>
      <c r="N5" s="254"/>
      <c r="O5" s="361">
        <v>2.545454545454545</v>
      </c>
      <c r="P5" s="361">
        <v>2.2272727272727271</v>
      </c>
      <c r="Q5" s="361">
        <v>1.9272727272727272</v>
      </c>
      <c r="R5" s="361">
        <v>1.7636363636363634</v>
      </c>
      <c r="S5" s="361">
        <v>1.7272727272727271</v>
      </c>
      <c r="T5" s="361"/>
      <c r="U5" s="361">
        <v>2.4</v>
      </c>
      <c r="V5" s="361">
        <v>2.1363636363636362</v>
      </c>
      <c r="W5" s="361">
        <v>1.8727272727272726</v>
      </c>
      <c r="X5" s="361">
        <v>1.7454545454545451</v>
      </c>
      <c r="Y5" s="361">
        <v>1.7090909090909088</v>
      </c>
      <c r="Z5" s="254"/>
      <c r="AA5" s="254"/>
      <c r="AB5" s="254"/>
      <c r="AC5" s="254"/>
      <c r="AD5" s="254"/>
      <c r="AE5" s="254"/>
      <c r="AF5" s="254"/>
      <c r="AG5" s="256" t="s">
        <v>18</v>
      </c>
      <c r="AH5" s="256" t="s">
        <v>19</v>
      </c>
      <c r="AI5" s="256">
        <v>3</v>
      </c>
      <c r="AJ5" s="256">
        <v>3</v>
      </c>
      <c r="AK5" s="395">
        <v>0.5</v>
      </c>
      <c r="AL5" s="395">
        <v>0.5</v>
      </c>
      <c r="AM5" t="s">
        <v>957</v>
      </c>
    </row>
    <row r="6" spans="1:39" x14ac:dyDescent="0.15">
      <c r="A6" s="254">
        <v>157</v>
      </c>
      <c r="B6" s="484">
        <v>44034</v>
      </c>
      <c r="C6" s="322" t="s">
        <v>13</v>
      </c>
      <c r="D6" s="430" t="s">
        <v>912</v>
      </c>
      <c r="E6" s="321">
        <v>43924</v>
      </c>
      <c r="F6" s="323" t="s">
        <v>22</v>
      </c>
      <c r="G6" s="254" t="s">
        <v>16</v>
      </c>
      <c r="H6" s="361">
        <v>82.199999999999989</v>
      </c>
      <c r="I6" s="255" t="s">
        <v>913</v>
      </c>
      <c r="J6" s="254">
        <v>6000</v>
      </c>
      <c r="K6" s="254">
        <v>6000</v>
      </c>
      <c r="L6" s="254">
        <v>6000</v>
      </c>
      <c r="M6" s="254">
        <v>6000</v>
      </c>
      <c r="N6" s="254"/>
      <c r="O6" s="361">
        <v>2.7</v>
      </c>
      <c r="P6" s="361">
        <v>0</v>
      </c>
      <c r="Q6" s="361">
        <v>0</v>
      </c>
      <c r="R6" s="361">
        <v>0</v>
      </c>
      <c r="S6" s="361">
        <v>1.9545454545454544</v>
      </c>
      <c r="T6" s="361"/>
      <c r="U6" s="361">
        <v>2.7</v>
      </c>
      <c r="V6" s="361">
        <v>0</v>
      </c>
      <c r="W6" s="361">
        <v>0</v>
      </c>
      <c r="X6" s="361">
        <v>0</v>
      </c>
      <c r="Y6" s="361">
        <v>1.9545454545454544</v>
      </c>
      <c r="Z6" s="254"/>
      <c r="AA6" s="254"/>
      <c r="AB6" s="254"/>
      <c r="AC6" s="254"/>
      <c r="AD6" s="254"/>
      <c r="AE6" s="254"/>
      <c r="AF6" s="254"/>
      <c r="AG6" s="256" t="s">
        <v>23</v>
      </c>
      <c r="AH6" s="254"/>
      <c r="AI6" s="256">
        <v>3</v>
      </c>
      <c r="AJ6" s="256">
        <v>3</v>
      </c>
      <c r="AK6" s="395">
        <v>0.5</v>
      </c>
      <c r="AL6" s="395">
        <v>0.5</v>
      </c>
      <c r="AM6" t="s">
        <v>1018</v>
      </c>
    </row>
    <row r="7" spans="1:39" x14ac:dyDescent="0.15">
      <c r="A7" s="254">
        <v>171</v>
      </c>
      <c r="B7" s="484">
        <v>44034</v>
      </c>
      <c r="C7" s="322" t="s">
        <v>13</v>
      </c>
      <c r="D7" s="430" t="s">
        <v>912</v>
      </c>
      <c r="E7" s="321">
        <v>43831</v>
      </c>
      <c r="F7" s="323" t="s">
        <v>923</v>
      </c>
      <c r="G7" s="254" t="s">
        <v>16</v>
      </c>
      <c r="H7" s="361">
        <v>66.199999999999989</v>
      </c>
      <c r="I7" s="255" t="s">
        <v>913</v>
      </c>
      <c r="J7" s="254">
        <v>3000</v>
      </c>
      <c r="K7" s="254">
        <v>6000</v>
      </c>
      <c r="L7" s="254">
        <v>9000</v>
      </c>
      <c r="M7" s="254">
        <v>15000</v>
      </c>
      <c r="N7" s="254"/>
      <c r="O7" s="361">
        <v>2.5363636363636362</v>
      </c>
      <c r="P7" s="361">
        <v>2.2181818181818178</v>
      </c>
      <c r="Q7" s="361">
        <v>1.8454545454545452</v>
      </c>
      <c r="R7" s="361">
        <v>1.6545454545454545</v>
      </c>
      <c r="S7" s="361">
        <v>1.5999999999999999</v>
      </c>
      <c r="T7" s="361"/>
      <c r="U7" s="361">
        <v>2.3909090909090907</v>
      </c>
      <c r="V7" s="361">
        <v>2.1090909090909089</v>
      </c>
      <c r="W7" s="361">
        <v>1.7909090909090908</v>
      </c>
      <c r="X7" s="361">
        <v>1.6272727272727272</v>
      </c>
      <c r="Y7" s="361">
        <v>1.5818181818181818</v>
      </c>
      <c r="Z7" s="254"/>
      <c r="AA7" s="254"/>
      <c r="AB7" s="254"/>
      <c r="AC7" s="254"/>
      <c r="AD7" s="254"/>
      <c r="AE7" s="254"/>
      <c r="AF7" s="254"/>
      <c r="AG7" s="256" t="s">
        <v>18</v>
      </c>
      <c r="AH7" s="256" t="s">
        <v>19</v>
      </c>
      <c r="AI7" s="256">
        <v>3</v>
      </c>
      <c r="AJ7" s="256">
        <v>3</v>
      </c>
      <c r="AK7" s="395">
        <v>0.5</v>
      </c>
      <c r="AL7" s="395">
        <v>0.5</v>
      </c>
      <c r="AM7" t="s">
        <v>1019</v>
      </c>
    </row>
    <row r="8" spans="1:39" x14ac:dyDescent="0.15">
      <c r="A8" s="254">
        <v>312</v>
      </c>
      <c r="B8" s="484">
        <v>44034</v>
      </c>
      <c r="C8" s="322" t="s">
        <v>13</v>
      </c>
      <c r="D8" s="430" t="s">
        <v>912</v>
      </c>
      <c r="E8" s="321">
        <v>43984</v>
      </c>
      <c r="F8" s="254" t="s">
        <v>24</v>
      </c>
      <c r="G8" s="254" t="s">
        <v>16</v>
      </c>
      <c r="H8" s="361">
        <v>83.75454545454545</v>
      </c>
      <c r="I8" s="255" t="s">
        <v>913</v>
      </c>
      <c r="J8" s="254">
        <v>3000</v>
      </c>
      <c r="K8" s="254">
        <v>6000</v>
      </c>
      <c r="L8" s="254">
        <v>9000</v>
      </c>
      <c r="M8" s="254">
        <v>15000</v>
      </c>
      <c r="N8" s="254"/>
      <c r="O8" s="361">
        <v>2.918181818181818</v>
      </c>
      <c r="P8" s="361">
        <v>2.6727272727272724</v>
      </c>
      <c r="Q8" s="361">
        <v>2.3636363636363633</v>
      </c>
      <c r="R8" s="361">
        <v>2.1999999999999997</v>
      </c>
      <c r="S8" s="361">
        <v>2.1545454545454543</v>
      </c>
      <c r="T8" s="361"/>
      <c r="U8" s="361">
        <v>2.7181818181818183</v>
      </c>
      <c r="V8" s="361">
        <v>2.5</v>
      </c>
      <c r="W8" s="361">
        <v>2.2363636363636363</v>
      </c>
      <c r="X8" s="361">
        <v>2.1</v>
      </c>
      <c r="Y8" s="361">
        <v>2.0636363636363635</v>
      </c>
      <c r="Z8" s="254"/>
      <c r="AA8" s="254"/>
      <c r="AB8" s="254"/>
      <c r="AC8" s="254"/>
      <c r="AD8" s="254"/>
      <c r="AE8" s="254"/>
      <c r="AF8" s="254"/>
      <c r="AG8" s="256" t="s">
        <v>18</v>
      </c>
      <c r="AH8" s="256" t="s">
        <v>19</v>
      </c>
      <c r="AI8" s="256">
        <v>3</v>
      </c>
      <c r="AJ8" s="256">
        <v>3</v>
      </c>
      <c r="AK8" s="395">
        <v>0.5</v>
      </c>
      <c r="AL8" s="395">
        <v>0.5</v>
      </c>
      <c r="AM8" t="s">
        <v>1020</v>
      </c>
    </row>
    <row r="9" spans="1:39" x14ac:dyDescent="0.15">
      <c r="A9" s="254">
        <v>567</v>
      </c>
      <c r="B9" s="484">
        <v>44034</v>
      </c>
      <c r="C9" s="322" t="s">
        <v>13</v>
      </c>
      <c r="D9" s="430" t="s">
        <v>912</v>
      </c>
      <c r="E9" s="321">
        <v>44013</v>
      </c>
      <c r="F9" s="323" t="s">
        <v>924</v>
      </c>
      <c r="G9" s="254" t="s">
        <v>16</v>
      </c>
      <c r="H9" s="361">
        <v>70</v>
      </c>
      <c r="I9" s="255" t="s">
        <v>913</v>
      </c>
      <c r="J9" s="257">
        <v>6000</v>
      </c>
      <c r="K9" s="257">
        <v>9000</v>
      </c>
      <c r="L9" s="257">
        <v>9000</v>
      </c>
      <c r="M9" s="257">
        <v>9000</v>
      </c>
      <c r="N9" s="257"/>
      <c r="O9" s="361">
        <v>2.4</v>
      </c>
      <c r="P9" s="361">
        <v>1.9545454545454544</v>
      </c>
      <c r="Q9" s="361">
        <v>0</v>
      </c>
      <c r="R9" s="361">
        <v>0</v>
      </c>
      <c r="S9" s="361">
        <v>1.4545454545454546</v>
      </c>
      <c r="T9" s="361"/>
      <c r="U9" s="361">
        <v>2.1999999999999997</v>
      </c>
      <c r="V9" s="361">
        <v>1.7545454545454544</v>
      </c>
      <c r="W9" s="361">
        <v>0</v>
      </c>
      <c r="X9" s="361">
        <v>0</v>
      </c>
      <c r="Y9" s="361">
        <v>1.3545454545454545</v>
      </c>
      <c r="Z9" s="254"/>
      <c r="AA9" s="254"/>
      <c r="AB9" s="254"/>
      <c r="AC9" s="254"/>
      <c r="AD9" s="254"/>
      <c r="AE9" s="254"/>
      <c r="AF9" s="254"/>
      <c r="AG9" s="256" t="s">
        <v>18</v>
      </c>
      <c r="AH9" s="256" t="s">
        <v>19</v>
      </c>
      <c r="AI9" s="256">
        <v>3</v>
      </c>
      <c r="AJ9" s="256">
        <v>3</v>
      </c>
      <c r="AK9" s="395">
        <v>0.5</v>
      </c>
      <c r="AL9" s="395">
        <v>0.5</v>
      </c>
      <c r="AM9" t="s">
        <v>1021</v>
      </c>
    </row>
    <row r="10" spans="1:39" x14ac:dyDescent="0.15">
      <c r="A10" s="254">
        <v>233</v>
      </c>
      <c r="B10" s="484">
        <v>44034</v>
      </c>
      <c r="C10" s="322" t="s">
        <v>13</v>
      </c>
      <c r="D10" s="430" t="s">
        <v>912</v>
      </c>
      <c r="E10" s="321">
        <v>43831</v>
      </c>
      <c r="F10" s="323" t="s">
        <v>925</v>
      </c>
      <c r="G10" s="254" t="s">
        <v>16</v>
      </c>
      <c r="H10" s="361">
        <v>75</v>
      </c>
      <c r="I10" s="255" t="s">
        <v>913</v>
      </c>
      <c r="J10" s="257">
        <v>3000</v>
      </c>
      <c r="K10" s="257">
        <v>6000</v>
      </c>
      <c r="L10" s="257">
        <v>9000</v>
      </c>
      <c r="M10" s="257">
        <v>15000</v>
      </c>
      <c r="N10" s="254"/>
      <c r="O10" s="361">
        <v>2.3272727272727272</v>
      </c>
      <c r="P10" s="361">
        <v>2.1818181818181817</v>
      </c>
      <c r="Q10" s="361">
        <v>1.9818181818181817</v>
      </c>
      <c r="R10" s="361">
        <v>1.8818181818181816</v>
      </c>
      <c r="S10" s="361">
        <v>1.7818181818181817</v>
      </c>
      <c r="T10" s="361"/>
      <c r="U10" s="361">
        <v>2.2272727272727271</v>
      </c>
      <c r="V10" s="361">
        <v>2.0272727272727269</v>
      </c>
      <c r="W10" s="361">
        <v>1.8818181818181816</v>
      </c>
      <c r="X10" s="361">
        <v>1.7818181818181817</v>
      </c>
      <c r="Y10" s="361">
        <v>1.7272727272727271</v>
      </c>
      <c r="Z10" s="254"/>
      <c r="AA10" s="254"/>
      <c r="AB10" s="254"/>
      <c r="AC10" s="254"/>
      <c r="AD10" s="254"/>
      <c r="AE10" s="254"/>
      <c r="AF10" s="254"/>
      <c r="AG10" s="256" t="s">
        <v>18</v>
      </c>
      <c r="AH10" s="256" t="s">
        <v>19</v>
      </c>
      <c r="AI10" s="256">
        <v>3</v>
      </c>
      <c r="AJ10" s="256">
        <v>3</v>
      </c>
      <c r="AK10" s="395">
        <v>0.5</v>
      </c>
      <c r="AL10" s="395">
        <v>0.5</v>
      </c>
      <c r="AM10" t="s">
        <v>1022</v>
      </c>
    </row>
    <row r="11" spans="1:39" x14ac:dyDescent="0.15">
      <c r="A11" s="254">
        <v>778</v>
      </c>
      <c r="B11" s="484">
        <v>44034</v>
      </c>
      <c r="C11" s="322" t="s">
        <v>13</v>
      </c>
      <c r="D11" s="430" t="s">
        <v>912</v>
      </c>
      <c r="E11" s="321">
        <v>43831</v>
      </c>
      <c r="F11" s="323" t="s">
        <v>926</v>
      </c>
      <c r="G11" s="254" t="s">
        <v>16</v>
      </c>
      <c r="H11" s="361">
        <v>76.099999999999994</v>
      </c>
      <c r="I11" s="255" t="s">
        <v>913</v>
      </c>
      <c r="J11" s="254">
        <v>3000</v>
      </c>
      <c r="K11" s="254">
        <v>6000</v>
      </c>
      <c r="L11" s="254">
        <v>12000</v>
      </c>
      <c r="M11" s="254">
        <v>18000</v>
      </c>
      <c r="N11" s="254"/>
      <c r="O11" s="361">
        <v>3.0545454545454542</v>
      </c>
      <c r="P11" s="361">
        <v>2.7181818181818183</v>
      </c>
      <c r="Q11" s="361">
        <v>2.3272727272727272</v>
      </c>
      <c r="R11" s="361">
        <v>2.1090909090909089</v>
      </c>
      <c r="S11" s="361">
        <v>2.0636363636363635</v>
      </c>
      <c r="T11" s="361"/>
      <c r="U11" s="491">
        <v>2.92</v>
      </c>
      <c r="V11" s="491">
        <v>2.63</v>
      </c>
      <c r="W11" s="491">
        <v>2.2799999999999998</v>
      </c>
      <c r="X11" s="491">
        <v>2.09</v>
      </c>
      <c r="Y11" s="491">
        <v>2.0499999999999998</v>
      </c>
      <c r="Z11" s="430"/>
      <c r="AA11" s="508"/>
      <c r="AB11" s="515"/>
      <c r="AC11" s="515"/>
      <c r="AD11" s="515"/>
      <c r="AE11" s="515"/>
      <c r="AF11" s="430"/>
      <c r="AG11" s="256" t="s">
        <v>18</v>
      </c>
      <c r="AH11" s="256" t="s">
        <v>19</v>
      </c>
      <c r="AI11" s="256">
        <v>3</v>
      </c>
      <c r="AJ11" s="256">
        <v>3</v>
      </c>
      <c r="AK11" s="395">
        <v>0.5</v>
      </c>
      <c r="AL11" s="395">
        <v>0.5</v>
      </c>
      <c r="AM11" s="486" t="s">
        <v>1023</v>
      </c>
    </row>
    <row r="12" spans="1:39" x14ac:dyDescent="0.15">
      <c r="A12" s="254">
        <v>1126</v>
      </c>
      <c r="B12" s="484">
        <v>44034</v>
      </c>
      <c r="C12" s="322" t="s">
        <v>13</v>
      </c>
      <c r="D12" s="430" t="s">
        <v>912</v>
      </c>
      <c r="E12" s="321">
        <v>43831</v>
      </c>
      <c r="F12" s="254" t="s">
        <v>30</v>
      </c>
      <c r="G12" s="254" t="s">
        <v>16</v>
      </c>
      <c r="H12" s="361">
        <v>76.8</v>
      </c>
      <c r="I12" s="255" t="s">
        <v>913</v>
      </c>
      <c r="J12" s="254">
        <v>3000</v>
      </c>
      <c r="K12" s="254">
        <v>6000</v>
      </c>
      <c r="L12" s="254">
        <v>9000</v>
      </c>
      <c r="M12" s="254">
        <v>15000</v>
      </c>
      <c r="N12" s="355"/>
      <c r="O12" s="361">
        <v>3.2818181818181813</v>
      </c>
      <c r="P12" s="361">
        <v>2.8545454545454545</v>
      </c>
      <c r="Q12" s="361">
        <v>2.4545454545454546</v>
      </c>
      <c r="R12" s="361">
        <v>2.0545454545454542</v>
      </c>
      <c r="S12" s="361">
        <v>1.918181818181818</v>
      </c>
      <c r="T12" s="361"/>
      <c r="U12" s="361">
        <v>2.9454545454545453</v>
      </c>
      <c r="V12" s="361">
        <v>2.5818181818181816</v>
      </c>
      <c r="W12" s="361">
        <v>2.2272727272727271</v>
      </c>
      <c r="X12" s="361">
        <v>1.918181818181818</v>
      </c>
      <c r="Y12" s="361">
        <v>1.7636363636363634</v>
      </c>
      <c r="Z12" s="355"/>
      <c r="AA12" s="355"/>
      <c r="AB12" s="355"/>
      <c r="AC12" s="355"/>
      <c r="AD12" s="355"/>
      <c r="AE12" s="355"/>
      <c r="AF12" s="355"/>
      <c r="AG12" s="356" t="s">
        <v>18</v>
      </c>
      <c r="AH12" s="356" t="s">
        <v>19</v>
      </c>
      <c r="AI12" s="256">
        <v>3</v>
      </c>
      <c r="AJ12" s="256">
        <v>3</v>
      </c>
      <c r="AK12" s="395">
        <v>0.5</v>
      </c>
      <c r="AL12" s="395">
        <v>0.5</v>
      </c>
      <c r="AM12" t="s">
        <v>1024</v>
      </c>
    </row>
    <row r="13" spans="1:39" x14ac:dyDescent="0.15">
      <c r="A13" s="254">
        <v>1260</v>
      </c>
      <c r="B13" s="484">
        <v>44034</v>
      </c>
      <c r="C13" s="322" t="s">
        <v>13</v>
      </c>
      <c r="D13" s="430" t="s">
        <v>912</v>
      </c>
      <c r="E13" s="321">
        <v>43831</v>
      </c>
      <c r="F13" s="323" t="s">
        <v>54</v>
      </c>
      <c r="G13" s="254" t="s">
        <v>16</v>
      </c>
      <c r="H13" s="361">
        <v>78.099999999999994</v>
      </c>
      <c r="I13" s="255" t="s">
        <v>913</v>
      </c>
      <c r="J13" s="254">
        <v>3000</v>
      </c>
      <c r="K13" s="254">
        <v>6000</v>
      </c>
      <c r="L13" s="254">
        <v>9000</v>
      </c>
      <c r="M13" s="254">
        <v>15000</v>
      </c>
      <c r="N13" s="254"/>
      <c r="O13" s="361">
        <v>3.3545454545454541</v>
      </c>
      <c r="P13" s="361">
        <v>2.9545454545454541</v>
      </c>
      <c r="Q13" s="361">
        <v>2.5545454545454542</v>
      </c>
      <c r="R13" s="361">
        <v>2.3545454545454541</v>
      </c>
      <c r="S13" s="361">
        <v>2.2545454545454544</v>
      </c>
      <c r="T13" s="361"/>
      <c r="U13" s="361">
        <v>3.2545454545454544</v>
      </c>
      <c r="V13" s="361">
        <v>2.9</v>
      </c>
      <c r="W13" s="361">
        <v>2.5</v>
      </c>
      <c r="X13" s="361">
        <v>2.3545454545454541</v>
      </c>
      <c r="Y13" s="361">
        <v>2.2999999999999998</v>
      </c>
      <c r="Z13" s="254"/>
      <c r="AA13" s="254"/>
      <c r="AB13" s="254"/>
      <c r="AC13" s="254"/>
      <c r="AD13" s="254"/>
      <c r="AE13" s="254"/>
      <c r="AF13" s="254"/>
      <c r="AG13" s="256" t="s">
        <v>18</v>
      </c>
      <c r="AH13" s="256" t="s">
        <v>19</v>
      </c>
      <c r="AI13" s="256">
        <v>3</v>
      </c>
      <c r="AJ13" s="256">
        <v>3</v>
      </c>
      <c r="AK13" s="395">
        <v>0.5</v>
      </c>
      <c r="AL13" s="395">
        <v>0.5</v>
      </c>
      <c r="AM13" t="s">
        <v>1025</v>
      </c>
    </row>
    <row r="14" spans="1:39" x14ac:dyDescent="0.15">
      <c r="A14" s="254"/>
      <c r="B14" s="484">
        <v>44034</v>
      </c>
      <c r="C14" s="322" t="s">
        <v>403</v>
      </c>
      <c r="D14" s="430" t="s">
        <v>912</v>
      </c>
      <c r="E14" s="321">
        <v>43466</v>
      </c>
      <c r="F14" s="323" t="s">
        <v>2</v>
      </c>
      <c r="G14" s="254" t="s">
        <v>16</v>
      </c>
      <c r="H14" s="361">
        <v>94.999999999999986</v>
      </c>
      <c r="I14" s="255" t="s">
        <v>6</v>
      </c>
      <c r="J14" s="254">
        <v>6000</v>
      </c>
      <c r="K14" s="254">
        <v>6000</v>
      </c>
      <c r="L14" s="254">
        <v>6000</v>
      </c>
      <c r="M14" s="254">
        <v>6000</v>
      </c>
      <c r="N14" s="254"/>
      <c r="O14" s="361">
        <v>2.9</v>
      </c>
      <c r="P14" s="361">
        <v>0</v>
      </c>
      <c r="Q14" s="361">
        <v>0</v>
      </c>
      <c r="R14" s="361">
        <v>0</v>
      </c>
      <c r="S14" s="361">
        <v>2.1</v>
      </c>
      <c r="T14" s="361"/>
      <c r="U14" s="361">
        <v>2.7499999999999996</v>
      </c>
      <c r="V14" s="361">
        <v>0</v>
      </c>
      <c r="W14" s="361">
        <v>0</v>
      </c>
      <c r="X14" s="361">
        <v>0</v>
      </c>
      <c r="Y14" s="361">
        <v>2.0499999999999998</v>
      </c>
      <c r="Z14" s="254"/>
      <c r="AA14" s="254"/>
      <c r="AB14" s="254"/>
      <c r="AC14" s="254"/>
      <c r="AD14" s="254"/>
      <c r="AE14" s="254"/>
      <c r="AF14" s="254"/>
      <c r="AG14" s="356" t="s">
        <v>18</v>
      </c>
      <c r="AH14" s="356" t="s">
        <v>19</v>
      </c>
      <c r="AI14" s="256">
        <v>2.5</v>
      </c>
      <c r="AJ14" s="256">
        <v>3.5</v>
      </c>
      <c r="AK14" s="398">
        <v>0.41660000000000003</v>
      </c>
      <c r="AL14" s="398">
        <v>0.58330000000000004</v>
      </c>
      <c r="AM14" s="486" t="s">
        <v>1001</v>
      </c>
    </row>
    <row r="15" spans="1:39" x14ac:dyDescent="0.15">
      <c r="A15" s="254">
        <v>1514</v>
      </c>
      <c r="B15" s="484">
        <v>44034</v>
      </c>
      <c r="C15" s="322" t="s">
        <v>13</v>
      </c>
      <c r="D15" s="430" t="s">
        <v>912</v>
      </c>
      <c r="E15" s="321">
        <v>44013</v>
      </c>
      <c r="F15" s="254" t="s">
        <v>4</v>
      </c>
      <c r="G15" s="254" t="s">
        <v>16</v>
      </c>
      <c r="H15" s="361">
        <v>70.699999999999989</v>
      </c>
      <c r="I15" s="255" t="s">
        <v>913</v>
      </c>
      <c r="J15" s="254"/>
      <c r="K15" s="254"/>
      <c r="L15" s="254"/>
      <c r="M15" s="254"/>
      <c r="N15" s="254"/>
      <c r="O15" s="361">
        <v>1.8909090909090909</v>
      </c>
      <c r="P15" s="361">
        <v>0</v>
      </c>
      <c r="Q15" s="361">
        <v>0</v>
      </c>
      <c r="R15" s="361">
        <v>0</v>
      </c>
      <c r="S15" s="361">
        <v>0</v>
      </c>
      <c r="T15" s="361"/>
      <c r="U15" s="361">
        <v>1.7</v>
      </c>
      <c r="V15" s="361">
        <v>0</v>
      </c>
      <c r="W15" s="361">
        <v>0</v>
      </c>
      <c r="X15" s="361">
        <v>0</v>
      </c>
      <c r="Y15" s="361">
        <v>0</v>
      </c>
      <c r="Z15" s="355"/>
      <c r="AA15" s="355"/>
      <c r="AB15" s="254"/>
      <c r="AC15" s="254"/>
      <c r="AD15" s="254"/>
      <c r="AE15" s="254"/>
      <c r="AF15" s="254"/>
      <c r="AG15" s="256" t="s">
        <v>18</v>
      </c>
      <c r="AH15" s="256" t="s">
        <v>19</v>
      </c>
      <c r="AI15" s="256">
        <v>3</v>
      </c>
      <c r="AJ15" s="256">
        <v>3</v>
      </c>
      <c r="AK15" s="395">
        <v>0.5</v>
      </c>
      <c r="AL15" s="395">
        <v>0.5</v>
      </c>
      <c r="AM15" t="s">
        <v>1026</v>
      </c>
    </row>
    <row r="16" spans="1:39" x14ac:dyDescent="0.15">
      <c r="A16" s="254">
        <v>273</v>
      </c>
      <c r="B16" s="484">
        <v>44034</v>
      </c>
      <c r="C16" s="322" t="s">
        <v>13</v>
      </c>
      <c r="D16" s="430" t="s">
        <v>912</v>
      </c>
      <c r="E16" s="321">
        <v>43831</v>
      </c>
      <c r="F16" s="323" t="s">
        <v>1027</v>
      </c>
      <c r="G16" s="254" t="s">
        <v>16</v>
      </c>
      <c r="H16" s="361">
        <v>78.099999999999994</v>
      </c>
      <c r="I16" s="255" t="s">
        <v>913</v>
      </c>
      <c r="J16" s="254">
        <v>3000</v>
      </c>
      <c r="K16" s="254">
        <v>6000</v>
      </c>
      <c r="L16" s="254">
        <v>9000</v>
      </c>
      <c r="M16" s="254">
        <v>15000</v>
      </c>
      <c r="N16" s="254"/>
      <c r="O16" s="361">
        <v>3.3545454545454541</v>
      </c>
      <c r="P16" s="361">
        <v>2.9545454545454541</v>
      </c>
      <c r="Q16" s="361">
        <v>2.5545454545454542</v>
      </c>
      <c r="R16" s="361">
        <v>2.3545454545454541</v>
      </c>
      <c r="S16" s="361">
        <v>2.2545454545454544</v>
      </c>
      <c r="T16" s="361"/>
      <c r="U16" s="361">
        <v>3.2545454545454544</v>
      </c>
      <c r="V16" s="361">
        <v>2.9</v>
      </c>
      <c r="W16" s="361">
        <v>2.5</v>
      </c>
      <c r="X16" s="361">
        <v>2.3545454545454541</v>
      </c>
      <c r="Y16" s="361">
        <v>2.2999999999999998</v>
      </c>
      <c r="Z16" s="254"/>
      <c r="AA16" s="254"/>
      <c r="AB16" s="254"/>
      <c r="AC16" s="254"/>
      <c r="AD16" s="254"/>
      <c r="AE16" s="254"/>
      <c r="AF16" s="254"/>
      <c r="AG16" s="256" t="s">
        <v>18</v>
      </c>
      <c r="AH16" s="256" t="s">
        <v>19</v>
      </c>
      <c r="AI16" s="256">
        <v>3</v>
      </c>
      <c r="AJ16" s="256">
        <v>3</v>
      </c>
      <c r="AK16" s="395">
        <v>0.5</v>
      </c>
      <c r="AL16" s="395">
        <v>0.5</v>
      </c>
      <c r="AM16" t="s">
        <v>1025</v>
      </c>
    </row>
    <row r="17" spans="1:39" x14ac:dyDescent="0.15">
      <c r="A17" s="254"/>
      <c r="B17" s="484">
        <v>44034</v>
      </c>
      <c r="C17" s="322" t="s">
        <v>403</v>
      </c>
      <c r="D17" s="430" t="s">
        <v>912</v>
      </c>
      <c r="E17" s="321">
        <v>43731</v>
      </c>
      <c r="F17" s="487" t="s">
        <v>1028</v>
      </c>
      <c r="G17" s="254" t="s">
        <v>16</v>
      </c>
      <c r="H17" s="361">
        <v>79</v>
      </c>
      <c r="I17" s="488" t="s">
        <v>405</v>
      </c>
      <c r="J17" s="254">
        <v>3000</v>
      </c>
      <c r="K17" s="254">
        <v>6000</v>
      </c>
      <c r="L17" s="254">
        <v>6000</v>
      </c>
      <c r="M17" s="254">
        <v>6000</v>
      </c>
      <c r="N17" s="254"/>
      <c r="O17" s="361">
        <v>2.9</v>
      </c>
      <c r="P17" s="361">
        <v>2.5</v>
      </c>
      <c r="Q17" s="361">
        <v>0</v>
      </c>
      <c r="R17" s="361">
        <v>0</v>
      </c>
      <c r="S17" s="361">
        <v>2.1</v>
      </c>
      <c r="T17" s="361"/>
      <c r="U17" s="361">
        <v>2.9</v>
      </c>
      <c r="V17" s="361">
        <v>2.5</v>
      </c>
      <c r="W17" s="361">
        <v>0</v>
      </c>
      <c r="X17" s="361">
        <v>0</v>
      </c>
      <c r="Y17" s="361">
        <v>2.1</v>
      </c>
      <c r="Z17" s="355"/>
      <c r="AA17" s="355"/>
      <c r="AB17" s="254"/>
      <c r="AC17" s="254"/>
      <c r="AD17" s="254"/>
      <c r="AE17" s="254"/>
      <c r="AF17" s="254"/>
      <c r="AG17" s="444" t="s">
        <v>1008</v>
      </c>
      <c r="AH17" s="256"/>
      <c r="AI17" s="256">
        <v>3</v>
      </c>
      <c r="AJ17" s="256">
        <v>3</v>
      </c>
      <c r="AK17" s="398">
        <v>0.5</v>
      </c>
      <c r="AL17" s="398">
        <v>0.5</v>
      </c>
      <c r="AM17" t="s">
        <v>1029</v>
      </c>
    </row>
    <row r="18" spans="1:39" x14ac:dyDescent="0.15">
      <c r="A18" s="254">
        <v>77</v>
      </c>
      <c r="B18" s="484">
        <v>44034</v>
      </c>
      <c r="C18" s="322" t="s">
        <v>13</v>
      </c>
      <c r="D18" s="430" t="s">
        <v>930</v>
      </c>
      <c r="E18" s="321">
        <v>44013</v>
      </c>
      <c r="F18" s="323" t="s">
        <v>15</v>
      </c>
      <c r="G18" s="254" t="s">
        <v>16</v>
      </c>
      <c r="H18" s="361">
        <v>85.699999999999989</v>
      </c>
      <c r="I18" s="255" t="s">
        <v>913</v>
      </c>
      <c r="J18" s="254">
        <v>3000</v>
      </c>
      <c r="K18" s="254">
        <v>6000</v>
      </c>
      <c r="L18" s="254">
        <v>9000</v>
      </c>
      <c r="M18" s="254">
        <v>15000</v>
      </c>
      <c r="N18" s="254"/>
      <c r="O18" s="361">
        <v>2.6818181818181817</v>
      </c>
      <c r="P18" s="361">
        <v>2.3909090909090907</v>
      </c>
      <c r="Q18" s="361">
        <v>1.9363636363636361</v>
      </c>
      <c r="R18" s="361">
        <v>1.7</v>
      </c>
      <c r="S18" s="361">
        <v>1.6636363636363636</v>
      </c>
      <c r="T18" s="361"/>
      <c r="U18" s="361">
        <v>2.5545454545454542</v>
      </c>
      <c r="V18" s="361">
        <v>2.2636363636363637</v>
      </c>
      <c r="W18" s="361">
        <v>1.8727272727272726</v>
      </c>
      <c r="X18" s="361">
        <v>1.6636363636363636</v>
      </c>
      <c r="Y18" s="361">
        <v>1.6090909090909089</v>
      </c>
      <c r="Z18" s="254"/>
      <c r="AA18" s="254"/>
      <c r="AB18" s="254"/>
      <c r="AC18" s="254"/>
      <c r="AD18" s="254"/>
      <c r="AE18" s="254"/>
      <c r="AF18" s="254"/>
      <c r="AG18" s="256" t="s">
        <v>18</v>
      </c>
      <c r="AH18" s="256" t="s">
        <v>19</v>
      </c>
      <c r="AI18" s="256">
        <v>3</v>
      </c>
      <c r="AJ18" s="256">
        <v>3</v>
      </c>
      <c r="AK18" s="395">
        <v>0.5</v>
      </c>
      <c r="AL18" s="395">
        <v>0.5</v>
      </c>
      <c r="AM18" t="s">
        <v>1030</v>
      </c>
    </row>
    <row r="19" spans="1:39" x14ac:dyDescent="0.15">
      <c r="A19" s="254">
        <v>1161</v>
      </c>
      <c r="B19" s="484">
        <v>44034</v>
      </c>
      <c r="C19" s="322" t="s">
        <v>13</v>
      </c>
      <c r="D19" s="430" t="s">
        <v>930</v>
      </c>
      <c r="E19" s="321">
        <v>43831</v>
      </c>
      <c r="F19" s="323" t="s">
        <v>20</v>
      </c>
      <c r="G19" s="254" t="s">
        <v>16</v>
      </c>
      <c r="H19" s="361">
        <v>69</v>
      </c>
      <c r="I19" s="255" t="s">
        <v>913</v>
      </c>
      <c r="J19" s="257">
        <v>3000</v>
      </c>
      <c r="K19" s="257">
        <v>6000</v>
      </c>
      <c r="L19" s="257">
        <v>6000</v>
      </c>
      <c r="M19" s="257">
        <v>6000</v>
      </c>
      <c r="N19" s="254"/>
      <c r="O19" s="361">
        <v>2.5999999999999996</v>
      </c>
      <c r="P19" s="361">
        <v>2.2999999999999998</v>
      </c>
      <c r="Q19" s="361">
        <v>0</v>
      </c>
      <c r="R19" s="361">
        <v>0</v>
      </c>
      <c r="S19" s="361">
        <v>1.7999999999999998</v>
      </c>
      <c r="T19" s="361"/>
      <c r="U19" s="361">
        <v>2.5</v>
      </c>
      <c r="V19" s="361">
        <v>2.1999999999999997</v>
      </c>
      <c r="W19" s="361">
        <v>0</v>
      </c>
      <c r="X19" s="361">
        <v>0</v>
      </c>
      <c r="Y19" s="361">
        <v>1.7999999999999998</v>
      </c>
      <c r="Z19" s="254"/>
      <c r="AA19" s="254"/>
      <c r="AB19" s="254"/>
      <c r="AC19" s="254"/>
      <c r="AD19" s="254"/>
      <c r="AE19" s="254"/>
      <c r="AF19" s="254"/>
      <c r="AG19" s="256" t="s">
        <v>18</v>
      </c>
      <c r="AH19" s="256" t="s">
        <v>19</v>
      </c>
      <c r="AI19" s="256">
        <v>3</v>
      </c>
      <c r="AJ19" s="256">
        <v>3</v>
      </c>
      <c r="AK19" s="395">
        <v>0.5</v>
      </c>
      <c r="AL19" s="395">
        <v>0.5</v>
      </c>
      <c r="AM19" t="s">
        <v>1015</v>
      </c>
    </row>
    <row r="20" spans="1:39" x14ac:dyDescent="0.15">
      <c r="A20" s="254">
        <v>1136</v>
      </c>
      <c r="B20" s="485">
        <v>44035</v>
      </c>
      <c r="C20" s="322" t="s">
        <v>13</v>
      </c>
      <c r="D20" s="430" t="s">
        <v>930</v>
      </c>
      <c r="E20" s="321">
        <v>43831</v>
      </c>
      <c r="F20" s="323" t="s">
        <v>21</v>
      </c>
      <c r="G20" s="254" t="s">
        <v>16</v>
      </c>
      <c r="H20" s="361">
        <v>77.999999999999986</v>
      </c>
      <c r="I20" s="255" t="s">
        <v>913</v>
      </c>
      <c r="J20" s="254">
        <v>3000</v>
      </c>
      <c r="K20" s="254">
        <v>6000</v>
      </c>
      <c r="L20" s="254">
        <v>9000</v>
      </c>
      <c r="M20" s="254">
        <v>15000</v>
      </c>
      <c r="N20" s="254"/>
      <c r="O20" s="361">
        <v>2.9</v>
      </c>
      <c r="P20" s="361">
        <v>2.6090909090909089</v>
      </c>
      <c r="Q20" s="361">
        <v>2.4</v>
      </c>
      <c r="R20" s="361">
        <v>2.1999999999999997</v>
      </c>
      <c r="S20" s="361">
        <v>2</v>
      </c>
      <c r="T20" s="361"/>
      <c r="U20" s="361">
        <v>2.7</v>
      </c>
      <c r="V20" s="361">
        <v>2.5363636363636362</v>
      </c>
      <c r="W20" s="361">
        <v>2.1</v>
      </c>
      <c r="X20" s="361">
        <v>1.8999999999999997</v>
      </c>
      <c r="Y20" s="361">
        <v>1.7</v>
      </c>
      <c r="Z20" s="254"/>
      <c r="AA20" s="254"/>
      <c r="AB20" s="254"/>
      <c r="AC20" s="254"/>
      <c r="AD20" s="254"/>
      <c r="AE20" s="254"/>
      <c r="AF20" s="254"/>
      <c r="AG20" s="256" t="s">
        <v>18</v>
      </c>
      <c r="AH20" s="256" t="s">
        <v>19</v>
      </c>
      <c r="AI20" s="256">
        <v>3</v>
      </c>
      <c r="AJ20" s="256">
        <v>3</v>
      </c>
      <c r="AK20" s="395">
        <v>0.5</v>
      </c>
      <c r="AL20" s="395">
        <v>0.5</v>
      </c>
      <c r="AM20" t="s">
        <v>1016</v>
      </c>
    </row>
    <row r="21" spans="1:39" x14ac:dyDescent="0.15">
      <c r="A21" s="254">
        <v>884</v>
      </c>
      <c r="B21" s="484">
        <v>44034</v>
      </c>
      <c r="C21" s="322" t="s">
        <v>13</v>
      </c>
      <c r="D21" s="430" t="s">
        <v>930</v>
      </c>
      <c r="E21" s="321">
        <v>44046</v>
      </c>
      <c r="F21" s="323" t="s">
        <v>1017</v>
      </c>
      <c r="G21" s="254" t="s">
        <v>16</v>
      </c>
      <c r="H21" s="361">
        <v>56.463636363636361</v>
      </c>
      <c r="I21" s="255" t="s">
        <v>913</v>
      </c>
      <c r="J21" s="257">
        <v>3000</v>
      </c>
      <c r="K21" s="257">
        <v>6000</v>
      </c>
      <c r="L21" s="257">
        <v>9000</v>
      </c>
      <c r="M21" s="257">
        <v>15000</v>
      </c>
      <c r="N21" s="254"/>
      <c r="O21" s="361">
        <v>2.8272727272727267</v>
      </c>
      <c r="P21" s="361">
        <v>2.5363636363636362</v>
      </c>
      <c r="Q21" s="361">
        <v>2.2818181818181813</v>
      </c>
      <c r="R21" s="361">
        <v>2.1454545454545451</v>
      </c>
      <c r="S21" s="361">
        <v>2.1090909090909089</v>
      </c>
      <c r="T21" s="361"/>
      <c r="U21" s="361">
        <v>2.709090909090909</v>
      </c>
      <c r="V21" s="361">
        <v>2.4545454545454546</v>
      </c>
      <c r="W21" s="361">
        <v>2.2363636363636363</v>
      </c>
      <c r="X21" s="361">
        <v>2.127272727272727</v>
      </c>
      <c r="Y21" s="361">
        <v>2.0909090909090904</v>
      </c>
      <c r="Z21" s="254"/>
      <c r="AA21" s="254"/>
      <c r="AB21" s="254"/>
      <c r="AC21" s="254"/>
      <c r="AD21" s="254"/>
      <c r="AE21" s="254"/>
      <c r="AF21" s="254"/>
      <c r="AG21" s="256" t="s">
        <v>18</v>
      </c>
      <c r="AH21" s="256" t="s">
        <v>19</v>
      </c>
      <c r="AI21" s="256">
        <v>3</v>
      </c>
      <c r="AJ21" s="256">
        <v>3</v>
      </c>
      <c r="AK21" s="395">
        <v>0.5</v>
      </c>
      <c r="AL21" s="395">
        <v>0.5</v>
      </c>
      <c r="AM21" t="s">
        <v>1031</v>
      </c>
    </row>
    <row r="22" spans="1:39" x14ac:dyDescent="0.15">
      <c r="A22" s="254">
        <v>158</v>
      </c>
      <c r="B22" s="484">
        <v>44034</v>
      </c>
      <c r="C22" s="322" t="s">
        <v>13</v>
      </c>
      <c r="D22" s="430" t="s">
        <v>930</v>
      </c>
      <c r="E22" s="321">
        <v>43924</v>
      </c>
      <c r="F22" s="323" t="s">
        <v>22</v>
      </c>
      <c r="G22" s="254" t="s">
        <v>16</v>
      </c>
      <c r="H22" s="361">
        <v>82.199999999999989</v>
      </c>
      <c r="I22" s="255" t="s">
        <v>913</v>
      </c>
      <c r="J22" s="254">
        <v>6000</v>
      </c>
      <c r="K22" s="254">
        <v>6000</v>
      </c>
      <c r="L22" s="254">
        <v>6000</v>
      </c>
      <c r="M22" s="254">
        <v>6000</v>
      </c>
      <c r="N22" s="254"/>
      <c r="O22" s="361">
        <v>2.7</v>
      </c>
      <c r="P22" s="361">
        <v>0</v>
      </c>
      <c r="Q22" s="361">
        <v>0</v>
      </c>
      <c r="R22" s="361">
        <v>0</v>
      </c>
      <c r="S22" s="361">
        <v>1.9545454545454544</v>
      </c>
      <c r="T22" s="361"/>
      <c r="U22" s="361">
        <v>2.7</v>
      </c>
      <c r="V22" s="361">
        <v>0</v>
      </c>
      <c r="W22" s="361">
        <v>0</v>
      </c>
      <c r="X22" s="361">
        <v>0</v>
      </c>
      <c r="Y22" s="361">
        <v>1.9545454545454544</v>
      </c>
      <c r="Z22" s="254"/>
      <c r="AA22" s="254"/>
      <c r="AB22" s="254"/>
      <c r="AC22" s="254"/>
      <c r="AD22" s="254"/>
      <c r="AE22" s="254"/>
      <c r="AF22" s="254"/>
      <c r="AG22" s="256" t="s">
        <v>23</v>
      </c>
      <c r="AH22" s="254"/>
      <c r="AI22" s="256">
        <v>3</v>
      </c>
      <c r="AJ22" s="256">
        <v>3</v>
      </c>
      <c r="AK22" s="395">
        <v>0.5</v>
      </c>
      <c r="AL22" s="395">
        <v>0.5</v>
      </c>
      <c r="AM22" t="s">
        <v>1032</v>
      </c>
    </row>
    <row r="23" spans="1:39" x14ac:dyDescent="0.15">
      <c r="A23" s="254">
        <v>172</v>
      </c>
      <c r="B23" s="484">
        <v>44034</v>
      </c>
      <c r="C23" s="322" t="s">
        <v>13</v>
      </c>
      <c r="D23" s="430" t="s">
        <v>930</v>
      </c>
      <c r="E23" s="321">
        <v>43831</v>
      </c>
      <c r="F23" s="323" t="s">
        <v>923</v>
      </c>
      <c r="G23" s="254" t="s">
        <v>16</v>
      </c>
      <c r="H23" s="361">
        <v>66.199999999999989</v>
      </c>
      <c r="I23" s="255" t="s">
        <v>913</v>
      </c>
      <c r="J23" s="254">
        <v>3000</v>
      </c>
      <c r="K23" s="254">
        <v>6000</v>
      </c>
      <c r="L23" s="254">
        <v>9000</v>
      </c>
      <c r="M23" s="254">
        <v>15000</v>
      </c>
      <c r="N23" s="254"/>
      <c r="O23" s="361">
        <v>2.5545454545454542</v>
      </c>
      <c r="P23" s="361">
        <v>2.2454545454545456</v>
      </c>
      <c r="Q23" s="361">
        <v>1.8727272727272726</v>
      </c>
      <c r="R23" s="361">
        <v>1.6727272727272726</v>
      </c>
      <c r="S23" s="361">
        <v>1.6272727272727272</v>
      </c>
      <c r="T23" s="361"/>
      <c r="U23" s="361">
        <v>2.4090909090909087</v>
      </c>
      <c r="V23" s="361">
        <v>2.1363636363636362</v>
      </c>
      <c r="W23" s="361">
        <v>1.8181818181818181</v>
      </c>
      <c r="X23" s="361">
        <v>1.6545454545454545</v>
      </c>
      <c r="Y23" s="361">
        <v>1.6090909090909089</v>
      </c>
      <c r="Z23" s="254"/>
      <c r="AA23" s="254"/>
      <c r="AB23" s="254"/>
      <c r="AC23" s="254"/>
      <c r="AD23" s="254"/>
      <c r="AE23" s="254"/>
      <c r="AF23" s="254"/>
      <c r="AG23" s="256" t="s">
        <v>18</v>
      </c>
      <c r="AH23" s="256" t="s">
        <v>19</v>
      </c>
      <c r="AI23" s="256">
        <v>3</v>
      </c>
      <c r="AJ23" s="256">
        <v>3</v>
      </c>
      <c r="AK23" s="395">
        <v>0.5</v>
      </c>
      <c r="AL23" s="395">
        <v>0.5</v>
      </c>
      <c r="AM23" t="s">
        <v>1033</v>
      </c>
    </row>
    <row r="24" spans="1:39" x14ac:dyDescent="0.15">
      <c r="A24" s="254">
        <v>313</v>
      </c>
      <c r="B24" s="484">
        <v>44034</v>
      </c>
      <c r="C24" s="322" t="s">
        <v>13</v>
      </c>
      <c r="D24" s="430" t="s">
        <v>930</v>
      </c>
      <c r="E24" s="321">
        <v>43984</v>
      </c>
      <c r="F24" s="254" t="s">
        <v>24</v>
      </c>
      <c r="G24" s="254" t="s">
        <v>16</v>
      </c>
      <c r="H24" s="361">
        <v>83.75454545454545</v>
      </c>
      <c r="I24" s="255" t="s">
        <v>913</v>
      </c>
      <c r="J24" s="254">
        <v>3000</v>
      </c>
      <c r="K24" s="254">
        <v>6000</v>
      </c>
      <c r="L24" s="254">
        <v>9000</v>
      </c>
      <c r="M24" s="254">
        <v>15000</v>
      </c>
      <c r="N24" s="254"/>
      <c r="O24" s="361">
        <v>2.918181818181818</v>
      </c>
      <c r="P24" s="361">
        <v>2.6727272727272724</v>
      </c>
      <c r="Q24" s="361">
        <v>2.3636363636363633</v>
      </c>
      <c r="R24" s="361">
        <v>2.1999999999999997</v>
      </c>
      <c r="S24" s="361">
        <v>2.1545454545454543</v>
      </c>
      <c r="T24" s="361"/>
      <c r="U24" s="361">
        <v>2.7181818181818183</v>
      </c>
      <c r="V24" s="361">
        <v>2.5</v>
      </c>
      <c r="W24" s="361">
        <v>2.2363636363636363</v>
      </c>
      <c r="X24" s="361">
        <v>2.1</v>
      </c>
      <c r="Y24" s="361">
        <v>2.0636363636363635</v>
      </c>
      <c r="Z24" s="254"/>
      <c r="AA24" s="254"/>
      <c r="AB24" s="254"/>
      <c r="AC24" s="254"/>
      <c r="AD24" s="254"/>
      <c r="AE24" s="254"/>
      <c r="AF24" s="254"/>
      <c r="AG24" s="256" t="s">
        <v>18</v>
      </c>
      <c r="AH24" s="256" t="s">
        <v>19</v>
      </c>
      <c r="AI24" s="256">
        <v>3</v>
      </c>
      <c r="AJ24" s="256">
        <v>3</v>
      </c>
      <c r="AK24" s="395">
        <v>0.5</v>
      </c>
      <c r="AL24" s="395">
        <v>0.5</v>
      </c>
      <c r="AM24" t="s">
        <v>1020</v>
      </c>
    </row>
    <row r="25" spans="1:39" x14ac:dyDescent="0.15">
      <c r="A25" s="254">
        <v>568</v>
      </c>
      <c r="B25" s="484">
        <v>44034</v>
      </c>
      <c r="C25" s="322" t="s">
        <v>13</v>
      </c>
      <c r="D25" s="430" t="s">
        <v>930</v>
      </c>
      <c r="E25" s="321">
        <v>44013</v>
      </c>
      <c r="F25" s="323" t="s">
        <v>924</v>
      </c>
      <c r="G25" s="254" t="s">
        <v>16</v>
      </c>
      <c r="H25" s="361">
        <v>70</v>
      </c>
      <c r="I25" s="255" t="s">
        <v>913</v>
      </c>
      <c r="J25" s="257">
        <v>6000</v>
      </c>
      <c r="K25" s="257">
        <v>9000</v>
      </c>
      <c r="L25" s="257">
        <v>9000</v>
      </c>
      <c r="M25" s="257">
        <v>9000</v>
      </c>
      <c r="N25" s="257"/>
      <c r="O25" s="361">
        <v>2.4</v>
      </c>
      <c r="P25" s="361">
        <v>1.9545454545454544</v>
      </c>
      <c r="Q25" s="361">
        <v>0</v>
      </c>
      <c r="R25" s="361">
        <v>0</v>
      </c>
      <c r="S25" s="361">
        <v>1.4545454545454546</v>
      </c>
      <c r="T25" s="361"/>
      <c r="U25" s="361">
        <v>2.1999999999999997</v>
      </c>
      <c r="V25" s="361">
        <v>1.7545454545454544</v>
      </c>
      <c r="W25" s="361">
        <v>0</v>
      </c>
      <c r="X25" s="361">
        <v>0</v>
      </c>
      <c r="Y25" s="361">
        <v>1.3545454545454545</v>
      </c>
      <c r="Z25" s="254"/>
      <c r="AA25" s="254"/>
      <c r="AB25" s="254"/>
      <c r="AC25" s="254"/>
      <c r="AD25" s="254"/>
      <c r="AE25" s="254"/>
      <c r="AF25" s="254"/>
      <c r="AG25" s="256" t="s">
        <v>18</v>
      </c>
      <c r="AH25" s="256" t="s">
        <v>19</v>
      </c>
      <c r="AI25" s="256">
        <v>3</v>
      </c>
      <c r="AJ25" s="256">
        <v>3</v>
      </c>
      <c r="AK25" s="395">
        <v>0.5</v>
      </c>
      <c r="AL25" s="395">
        <v>0.5</v>
      </c>
      <c r="AM25" t="s">
        <v>1034</v>
      </c>
    </row>
    <row r="26" spans="1:39" x14ac:dyDescent="0.15">
      <c r="A26" s="254">
        <v>234</v>
      </c>
      <c r="B26" s="484">
        <v>44034</v>
      </c>
      <c r="C26" s="322" t="s">
        <v>13</v>
      </c>
      <c r="D26" s="430" t="s">
        <v>930</v>
      </c>
      <c r="E26" s="321">
        <v>43831</v>
      </c>
      <c r="F26" s="323" t="s">
        <v>925</v>
      </c>
      <c r="G26" s="254" t="s">
        <v>16</v>
      </c>
      <c r="H26" s="361">
        <v>75</v>
      </c>
      <c r="I26" s="255" t="s">
        <v>913</v>
      </c>
      <c r="J26" s="257">
        <v>3000</v>
      </c>
      <c r="K26" s="257">
        <v>6000</v>
      </c>
      <c r="L26" s="257">
        <v>9000</v>
      </c>
      <c r="M26" s="257">
        <v>15000</v>
      </c>
      <c r="N26" s="254"/>
      <c r="O26" s="361">
        <v>2.3272727272727272</v>
      </c>
      <c r="P26" s="361">
        <v>2.1818181818181817</v>
      </c>
      <c r="Q26" s="361">
        <v>1.9818181818181817</v>
      </c>
      <c r="R26" s="361">
        <v>1.8818181818181816</v>
      </c>
      <c r="S26" s="361">
        <v>1.7818181818181817</v>
      </c>
      <c r="T26" s="361"/>
      <c r="U26" s="361">
        <v>2.2272727272727271</v>
      </c>
      <c r="V26" s="361">
        <v>2.0272727272727269</v>
      </c>
      <c r="W26" s="361">
        <v>1.8818181818181816</v>
      </c>
      <c r="X26" s="361">
        <v>1.7818181818181817</v>
      </c>
      <c r="Y26" s="361">
        <v>1.7272727272727271</v>
      </c>
      <c r="Z26" s="254"/>
      <c r="AA26" s="254"/>
      <c r="AB26" s="254"/>
      <c r="AC26" s="254"/>
      <c r="AD26" s="254"/>
      <c r="AE26" s="254"/>
      <c r="AF26" s="254"/>
      <c r="AG26" s="256" t="s">
        <v>18</v>
      </c>
      <c r="AH26" s="256" t="s">
        <v>19</v>
      </c>
      <c r="AI26" s="256">
        <v>3</v>
      </c>
      <c r="AJ26" s="256">
        <v>3</v>
      </c>
      <c r="AK26" s="395">
        <v>0.5</v>
      </c>
      <c r="AL26" s="395">
        <v>0.5</v>
      </c>
      <c r="AM26" t="s">
        <v>1035</v>
      </c>
    </row>
    <row r="27" spans="1:39" x14ac:dyDescent="0.15">
      <c r="A27" s="254">
        <v>781</v>
      </c>
      <c r="B27" s="484">
        <v>44034</v>
      </c>
      <c r="C27" s="322" t="s">
        <v>13</v>
      </c>
      <c r="D27" s="430" t="s">
        <v>930</v>
      </c>
      <c r="E27" s="321">
        <v>43831</v>
      </c>
      <c r="F27" s="323" t="s">
        <v>926</v>
      </c>
      <c r="G27" s="254" t="s">
        <v>16</v>
      </c>
      <c r="H27" s="361">
        <v>76.090909090909093</v>
      </c>
      <c r="I27" s="255" t="s">
        <v>913</v>
      </c>
      <c r="J27" s="254">
        <v>3000</v>
      </c>
      <c r="K27" s="254">
        <v>6000</v>
      </c>
      <c r="L27" s="254">
        <v>12000</v>
      </c>
      <c r="M27" s="254">
        <v>18000</v>
      </c>
      <c r="N27" s="254"/>
      <c r="O27" s="361">
        <v>3.0545454545454542</v>
      </c>
      <c r="P27" s="361">
        <v>2.7181818181818183</v>
      </c>
      <c r="Q27" s="361">
        <v>2.3272727272727272</v>
      </c>
      <c r="R27" s="361">
        <v>2.1090909090909089</v>
      </c>
      <c r="S27" s="361">
        <v>2.0636363636363635</v>
      </c>
      <c r="T27" s="361"/>
      <c r="U27" s="491">
        <v>2.92</v>
      </c>
      <c r="V27" s="491">
        <v>2.63</v>
      </c>
      <c r="W27" s="491">
        <v>2.2799999999999998</v>
      </c>
      <c r="X27" s="491">
        <v>2.09</v>
      </c>
      <c r="Y27" s="491">
        <v>2.0499999999999998</v>
      </c>
      <c r="Z27" s="430"/>
      <c r="AA27" s="508"/>
      <c r="AB27" s="515"/>
      <c r="AC27" s="515"/>
      <c r="AD27" s="515"/>
      <c r="AE27" s="515"/>
      <c r="AF27" s="430"/>
      <c r="AG27" s="256" t="s">
        <v>18</v>
      </c>
      <c r="AH27" s="256" t="s">
        <v>19</v>
      </c>
      <c r="AI27" s="256">
        <v>3</v>
      </c>
      <c r="AJ27" s="256">
        <v>3</v>
      </c>
      <c r="AK27" s="395">
        <v>0.5</v>
      </c>
      <c r="AL27" s="395">
        <v>0.5</v>
      </c>
      <c r="AM27" t="s">
        <v>1036</v>
      </c>
    </row>
    <row r="28" spans="1:39" x14ac:dyDescent="0.15">
      <c r="A28" s="254">
        <v>1127</v>
      </c>
      <c r="B28" s="484">
        <v>44034</v>
      </c>
      <c r="C28" s="322" t="s">
        <v>13</v>
      </c>
      <c r="D28" s="430" t="s">
        <v>930</v>
      </c>
      <c r="E28" s="321">
        <v>43831</v>
      </c>
      <c r="F28" s="254" t="s">
        <v>30</v>
      </c>
      <c r="G28" s="254" t="s">
        <v>16</v>
      </c>
      <c r="H28" s="361">
        <v>76.8</v>
      </c>
      <c r="I28" s="255" t="s">
        <v>913</v>
      </c>
      <c r="J28" s="254">
        <v>3000</v>
      </c>
      <c r="K28" s="254">
        <v>6000</v>
      </c>
      <c r="L28" s="254">
        <v>9000</v>
      </c>
      <c r="M28" s="254">
        <v>15000</v>
      </c>
      <c r="N28" s="355"/>
      <c r="O28" s="361">
        <v>3.1363636363636362</v>
      </c>
      <c r="P28" s="361">
        <v>2.7272727272727271</v>
      </c>
      <c r="Q28" s="361">
        <v>2.3454545454545452</v>
      </c>
      <c r="R28" s="361">
        <v>1.9636363636363636</v>
      </c>
      <c r="S28" s="361">
        <v>1.8363636363636362</v>
      </c>
      <c r="T28" s="361"/>
      <c r="U28" s="361">
        <v>3.0181818181818176</v>
      </c>
      <c r="V28" s="361">
        <v>2.6454545454545455</v>
      </c>
      <c r="W28" s="361">
        <v>2.2818181818181813</v>
      </c>
      <c r="X28" s="361">
        <v>1.9636363636363636</v>
      </c>
      <c r="Y28" s="361">
        <v>1.8090909090909089</v>
      </c>
      <c r="Z28" s="355"/>
      <c r="AA28" s="355"/>
      <c r="AB28" s="355"/>
      <c r="AC28" s="355"/>
      <c r="AD28" s="355"/>
      <c r="AE28" s="355"/>
      <c r="AF28" s="355"/>
      <c r="AG28" s="356" t="s">
        <v>18</v>
      </c>
      <c r="AH28" s="356" t="s">
        <v>19</v>
      </c>
      <c r="AI28" s="256">
        <v>3</v>
      </c>
      <c r="AJ28" s="256">
        <v>3</v>
      </c>
      <c r="AK28" s="395">
        <v>0.5</v>
      </c>
      <c r="AL28" s="395">
        <v>0.5</v>
      </c>
      <c r="AM28" t="s">
        <v>1037</v>
      </c>
    </row>
    <row r="29" spans="1:39" x14ac:dyDescent="0.15">
      <c r="A29" s="254">
        <v>1261</v>
      </c>
      <c r="B29" s="484">
        <v>44034</v>
      </c>
      <c r="C29" s="322" t="s">
        <v>13</v>
      </c>
      <c r="D29" s="430" t="s">
        <v>930</v>
      </c>
      <c r="E29" s="321">
        <v>43831</v>
      </c>
      <c r="F29" s="323" t="s">
        <v>54</v>
      </c>
      <c r="G29" s="254" t="s">
        <v>16</v>
      </c>
      <c r="H29" s="361">
        <v>79.009090909090901</v>
      </c>
      <c r="I29" s="255" t="s">
        <v>913</v>
      </c>
      <c r="J29" s="254">
        <v>3000</v>
      </c>
      <c r="K29" s="254">
        <v>6000</v>
      </c>
      <c r="L29" s="254">
        <v>9000</v>
      </c>
      <c r="M29" s="254">
        <v>15000</v>
      </c>
      <c r="N29" s="254"/>
      <c r="O29" s="361">
        <v>3.3545454545454541</v>
      </c>
      <c r="P29" s="361">
        <v>2.9545454545454541</v>
      </c>
      <c r="Q29" s="361">
        <v>2.5545454545454542</v>
      </c>
      <c r="R29" s="361">
        <v>2.3545454545454541</v>
      </c>
      <c r="S29" s="361">
        <v>2.2545454545454544</v>
      </c>
      <c r="T29" s="361"/>
      <c r="U29" s="361">
        <v>3.2545454545454544</v>
      </c>
      <c r="V29" s="361">
        <v>2.9</v>
      </c>
      <c r="W29" s="361">
        <v>2.5</v>
      </c>
      <c r="X29" s="361">
        <v>2.3545454545454541</v>
      </c>
      <c r="Y29" s="361">
        <v>2.2999999999999998</v>
      </c>
      <c r="Z29" s="254"/>
      <c r="AA29" s="254"/>
      <c r="AB29" s="254"/>
      <c r="AC29" s="254"/>
      <c r="AD29" s="254"/>
      <c r="AE29" s="254"/>
      <c r="AF29" s="254"/>
      <c r="AG29" s="256" t="s">
        <v>18</v>
      </c>
      <c r="AH29" s="256" t="s">
        <v>19</v>
      </c>
      <c r="AI29" s="256">
        <v>3</v>
      </c>
      <c r="AJ29" s="256">
        <v>3</v>
      </c>
      <c r="AK29" s="395">
        <v>0.5</v>
      </c>
      <c r="AL29" s="395">
        <v>0.5</v>
      </c>
      <c r="AM29" t="s">
        <v>1038</v>
      </c>
    </row>
    <row r="30" spans="1:39" x14ac:dyDescent="0.15">
      <c r="A30" s="254"/>
      <c r="B30" s="484">
        <v>44034</v>
      </c>
      <c r="C30" s="322" t="s">
        <v>403</v>
      </c>
      <c r="D30" s="430" t="s">
        <v>930</v>
      </c>
      <c r="E30" s="321">
        <v>43466</v>
      </c>
      <c r="F30" s="323" t="s">
        <v>2</v>
      </c>
      <c r="G30" s="254" t="s">
        <v>16</v>
      </c>
      <c r="H30" s="361">
        <v>94.999999999999986</v>
      </c>
      <c r="I30" s="255" t="s">
        <v>6</v>
      </c>
      <c r="J30" s="254">
        <v>6000</v>
      </c>
      <c r="K30" s="254">
        <v>6000</v>
      </c>
      <c r="L30" s="254">
        <v>6000</v>
      </c>
      <c r="M30" s="254">
        <v>6000</v>
      </c>
      <c r="N30" s="254"/>
      <c r="O30" s="361">
        <v>2.9</v>
      </c>
      <c r="P30" s="361">
        <v>0</v>
      </c>
      <c r="Q30" s="361">
        <v>0</v>
      </c>
      <c r="R30" s="361">
        <v>0</v>
      </c>
      <c r="S30" s="361">
        <v>2.1</v>
      </c>
      <c r="T30" s="361"/>
      <c r="U30" s="361">
        <v>2.7499999999999996</v>
      </c>
      <c r="V30" s="361">
        <v>0</v>
      </c>
      <c r="W30" s="361">
        <v>0</v>
      </c>
      <c r="X30" s="361">
        <v>0</v>
      </c>
      <c r="Y30" s="361">
        <v>2.0499999999999998</v>
      </c>
      <c r="Z30" s="254"/>
      <c r="AA30" s="254"/>
      <c r="AB30" s="254"/>
      <c r="AC30" s="254"/>
      <c r="AD30" s="254"/>
      <c r="AE30" s="254"/>
      <c r="AF30" s="254"/>
      <c r="AG30" s="356" t="s">
        <v>18</v>
      </c>
      <c r="AH30" s="356" t="s">
        <v>19</v>
      </c>
      <c r="AI30" s="256">
        <v>2.5</v>
      </c>
      <c r="AJ30" s="256">
        <v>3.5</v>
      </c>
      <c r="AK30" s="398">
        <v>0.41660000000000003</v>
      </c>
      <c r="AL30" s="398">
        <v>0.58330000000000004</v>
      </c>
      <c r="AM30" t="s">
        <v>1001</v>
      </c>
    </row>
    <row r="31" spans="1:39" x14ac:dyDescent="0.15">
      <c r="A31" s="254">
        <v>1515</v>
      </c>
      <c r="B31" s="484">
        <v>44034</v>
      </c>
      <c r="C31" s="396" t="s">
        <v>13</v>
      </c>
      <c r="D31" s="430" t="s">
        <v>930</v>
      </c>
      <c r="E31" s="321">
        <v>44013</v>
      </c>
      <c r="F31" s="397" t="s">
        <v>4</v>
      </c>
      <c r="G31" s="254" t="s">
        <v>16</v>
      </c>
      <c r="H31" s="361">
        <v>70.699999999999989</v>
      </c>
      <c r="I31" s="255" t="s">
        <v>913</v>
      </c>
      <c r="J31" s="254"/>
      <c r="K31" s="254"/>
      <c r="L31" s="254"/>
      <c r="M31" s="254"/>
      <c r="N31" s="254"/>
      <c r="O31" s="361">
        <v>1.8909090909090909</v>
      </c>
      <c r="P31" s="361">
        <v>0</v>
      </c>
      <c r="Q31" s="361">
        <v>0</v>
      </c>
      <c r="R31" s="361">
        <v>0</v>
      </c>
      <c r="S31" s="361">
        <v>0</v>
      </c>
      <c r="T31" s="361"/>
      <c r="U31" s="361">
        <v>1.7</v>
      </c>
      <c r="V31" s="361">
        <v>0</v>
      </c>
      <c r="W31" s="361">
        <v>0</v>
      </c>
      <c r="X31" s="361">
        <v>0</v>
      </c>
      <c r="Y31" s="361">
        <v>0</v>
      </c>
      <c r="Z31" s="355"/>
      <c r="AA31" s="355"/>
      <c r="AB31" s="254"/>
      <c r="AC31" s="254"/>
      <c r="AD31" s="254"/>
      <c r="AE31" s="254"/>
      <c r="AF31" s="254"/>
      <c r="AG31" s="256" t="s">
        <v>18</v>
      </c>
      <c r="AH31" s="256" t="s">
        <v>19</v>
      </c>
      <c r="AI31" s="256">
        <v>3</v>
      </c>
      <c r="AJ31" s="256">
        <v>3</v>
      </c>
      <c r="AK31" s="395">
        <v>0.5</v>
      </c>
      <c r="AL31" s="395">
        <v>0.5</v>
      </c>
      <c r="AM31" t="s">
        <v>1026</v>
      </c>
    </row>
    <row r="32" spans="1:39" x14ac:dyDescent="0.15">
      <c r="A32" s="254">
        <v>274</v>
      </c>
      <c r="B32" s="484">
        <v>44034</v>
      </c>
      <c r="C32" s="322" t="s">
        <v>13</v>
      </c>
      <c r="D32" s="430" t="s">
        <v>930</v>
      </c>
      <c r="E32" s="321">
        <v>43831</v>
      </c>
      <c r="F32" s="323" t="s">
        <v>1027</v>
      </c>
      <c r="G32" s="254" t="s">
        <v>16</v>
      </c>
      <c r="H32" s="361">
        <v>79.009090909090901</v>
      </c>
      <c r="I32" s="255" t="s">
        <v>913</v>
      </c>
      <c r="J32" s="254">
        <v>3000</v>
      </c>
      <c r="K32" s="254">
        <v>6000</v>
      </c>
      <c r="L32" s="254">
        <v>9000</v>
      </c>
      <c r="M32" s="254">
        <v>15000</v>
      </c>
      <c r="N32" s="254"/>
      <c r="O32" s="361">
        <v>3.3545454545454541</v>
      </c>
      <c r="P32" s="361">
        <v>2.9545454545454541</v>
      </c>
      <c r="Q32" s="361">
        <v>2.5545454545454542</v>
      </c>
      <c r="R32" s="361">
        <v>2.3545454545454541</v>
      </c>
      <c r="S32" s="361">
        <v>2.2545454545454544</v>
      </c>
      <c r="T32" s="361"/>
      <c r="U32" s="361">
        <v>3.2545454545454544</v>
      </c>
      <c r="V32" s="361">
        <v>2.9</v>
      </c>
      <c r="W32" s="361">
        <v>2.5</v>
      </c>
      <c r="X32" s="361">
        <v>2.3545454545454541</v>
      </c>
      <c r="Y32" s="361">
        <v>2.2999999999999998</v>
      </c>
      <c r="Z32" s="254"/>
      <c r="AA32" s="254"/>
      <c r="AB32" s="254"/>
      <c r="AC32" s="254"/>
      <c r="AD32" s="254"/>
      <c r="AE32" s="254"/>
      <c r="AF32" s="254"/>
      <c r="AG32" s="256" t="s">
        <v>18</v>
      </c>
      <c r="AH32" s="256" t="s">
        <v>19</v>
      </c>
      <c r="AI32" s="256">
        <v>3</v>
      </c>
      <c r="AJ32" s="256">
        <v>3</v>
      </c>
      <c r="AK32" s="395">
        <v>0.5</v>
      </c>
      <c r="AL32" s="395">
        <v>0.5</v>
      </c>
      <c r="AM32" t="s">
        <v>1038</v>
      </c>
    </row>
    <row r="33" spans="1:39" x14ac:dyDescent="0.15">
      <c r="A33" s="254"/>
      <c r="B33" s="484">
        <v>44034</v>
      </c>
      <c r="C33" s="322" t="s">
        <v>403</v>
      </c>
      <c r="D33" s="430" t="s">
        <v>930</v>
      </c>
      <c r="E33" s="321">
        <v>43731</v>
      </c>
      <c r="F33" s="487" t="s">
        <v>1028</v>
      </c>
      <c r="G33" s="254" t="s">
        <v>16</v>
      </c>
      <c r="H33" s="361">
        <v>79.909090909090907</v>
      </c>
      <c r="I33" s="488" t="s">
        <v>405</v>
      </c>
      <c r="J33" s="254">
        <v>3000</v>
      </c>
      <c r="K33" s="254">
        <v>6000</v>
      </c>
      <c r="L33" s="254">
        <v>6000</v>
      </c>
      <c r="M33" s="254">
        <v>6000</v>
      </c>
      <c r="N33" s="254"/>
      <c r="O33" s="361">
        <v>2.9</v>
      </c>
      <c r="P33" s="361">
        <v>2.5</v>
      </c>
      <c r="Q33" s="361">
        <v>0</v>
      </c>
      <c r="R33" s="361">
        <v>0</v>
      </c>
      <c r="S33" s="361">
        <v>2.1</v>
      </c>
      <c r="T33" s="361"/>
      <c r="U33" s="361">
        <v>2.9</v>
      </c>
      <c r="V33" s="361">
        <v>2.5</v>
      </c>
      <c r="W33" s="361">
        <v>0</v>
      </c>
      <c r="X33" s="361">
        <v>0</v>
      </c>
      <c r="Y33" s="361">
        <v>2.1</v>
      </c>
      <c r="Z33" s="355"/>
      <c r="AA33" s="355"/>
      <c r="AB33" s="254"/>
      <c r="AC33" s="254"/>
      <c r="AD33" s="254"/>
      <c r="AE33" s="254"/>
      <c r="AF33" s="254"/>
      <c r="AG33" s="444" t="s">
        <v>1008</v>
      </c>
      <c r="AH33" s="256"/>
      <c r="AI33" s="256">
        <v>3</v>
      </c>
      <c r="AJ33" s="256">
        <v>3</v>
      </c>
      <c r="AK33" s="398">
        <v>0.5</v>
      </c>
      <c r="AL33" s="398">
        <v>0.5</v>
      </c>
      <c r="AM33" t="s">
        <v>1029</v>
      </c>
    </row>
    <row r="34" spans="1:39" x14ac:dyDescent="0.15">
      <c r="A34" s="254">
        <v>78</v>
      </c>
      <c r="B34" s="484">
        <v>44034</v>
      </c>
      <c r="C34" s="322" t="s">
        <v>13</v>
      </c>
      <c r="D34" s="430" t="s">
        <v>933</v>
      </c>
      <c r="E34" s="321">
        <v>44013</v>
      </c>
      <c r="F34" s="323" t="s">
        <v>15</v>
      </c>
      <c r="G34" s="254" t="s">
        <v>16</v>
      </c>
      <c r="H34" s="361">
        <v>78.299999999999983</v>
      </c>
      <c r="I34" s="255" t="s">
        <v>913</v>
      </c>
      <c r="J34" s="254">
        <v>1645</v>
      </c>
      <c r="K34" s="254">
        <v>3000</v>
      </c>
      <c r="L34" s="254">
        <v>3000</v>
      </c>
      <c r="M34" s="254">
        <v>3000</v>
      </c>
      <c r="N34" s="254"/>
      <c r="O34" s="361">
        <v>2.7636363636363632</v>
      </c>
      <c r="P34" s="361">
        <v>2.5636363636363635</v>
      </c>
      <c r="Q34" s="361">
        <v>0</v>
      </c>
      <c r="R34" s="361">
        <v>0</v>
      </c>
      <c r="S34" s="361">
        <v>2.1363636363636362</v>
      </c>
      <c r="T34" s="361"/>
      <c r="U34" s="361">
        <v>2.7636363636363632</v>
      </c>
      <c r="V34" s="361">
        <v>2.5636363636363635</v>
      </c>
      <c r="W34" s="361">
        <v>0</v>
      </c>
      <c r="X34" s="361">
        <v>0</v>
      </c>
      <c r="Y34" s="361">
        <v>2.1363636363636362</v>
      </c>
      <c r="Z34" s="254"/>
      <c r="AA34" s="254"/>
      <c r="AB34" s="254"/>
      <c r="AC34" s="254"/>
      <c r="AD34" s="254"/>
      <c r="AE34" s="254"/>
      <c r="AF34" s="254"/>
      <c r="AG34" s="444" t="s">
        <v>1008</v>
      </c>
      <c r="AH34" s="256"/>
      <c r="AI34" s="256">
        <v>3</v>
      </c>
      <c r="AJ34" s="256">
        <v>3</v>
      </c>
      <c r="AK34" s="398">
        <v>0.5</v>
      </c>
      <c r="AL34" s="398">
        <v>0.5</v>
      </c>
      <c r="AM34" t="s">
        <v>1039</v>
      </c>
    </row>
    <row r="35" spans="1:39" x14ac:dyDescent="0.15">
      <c r="A35" s="254">
        <v>1162</v>
      </c>
      <c r="B35" s="484">
        <v>44034</v>
      </c>
      <c r="C35" s="322" t="s">
        <v>13</v>
      </c>
      <c r="D35" s="430" t="s">
        <v>933</v>
      </c>
      <c r="E35" s="321">
        <v>43831</v>
      </c>
      <c r="F35" s="323" t="s">
        <v>20</v>
      </c>
      <c r="G35" s="254" t="s">
        <v>16</v>
      </c>
      <c r="H35" s="361">
        <v>67</v>
      </c>
      <c r="I35" s="255" t="s">
        <v>913</v>
      </c>
      <c r="J35" s="254">
        <v>1645</v>
      </c>
      <c r="K35" s="254">
        <v>3000</v>
      </c>
      <c r="L35" s="254">
        <v>3000</v>
      </c>
      <c r="M35" s="254">
        <v>3000</v>
      </c>
      <c r="N35" s="254"/>
      <c r="O35" s="361">
        <v>2.5</v>
      </c>
      <c r="P35" s="361">
        <v>2.5</v>
      </c>
      <c r="Q35" s="361">
        <v>0</v>
      </c>
      <c r="R35" s="361">
        <v>0</v>
      </c>
      <c r="S35" s="361">
        <v>2.1999999999999997</v>
      </c>
      <c r="T35" s="361"/>
      <c r="U35" s="361">
        <v>2.5</v>
      </c>
      <c r="V35" s="361">
        <v>2.5</v>
      </c>
      <c r="W35" s="361">
        <v>0</v>
      </c>
      <c r="X35" s="361">
        <v>0</v>
      </c>
      <c r="Y35" s="361">
        <v>2.1999999999999997</v>
      </c>
      <c r="Z35" s="254"/>
      <c r="AA35" s="254"/>
      <c r="AB35" s="254"/>
      <c r="AC35" s="254"/>
      <c r="AD35" s="254"/>
      <c r="AE35" s="254"/>
      <c r="AF35" s="254"/>
      <c r="AG35" s="444" t="s">
        <v>1008</v>
      </c>
      <c r="AH35" s="256"/>
      <c r="AI35" s="256">
        <v>3</v>
      </c>
      <c r="AJ35" s="256">
        <v>3</v>
      </c>
      <c r="AK35" s="398">
        <v>0.5</v>
      </c>
      <c r="AL35" s="398">
        <v>0.5</v>
      </c>
      <c r="AM35" t="s">
        <v>1015</v>
      </c>
    </row>
    <row r="36" spans="1:39" x14ac:dyDescent="0.15">
      <c r="A36" s="254">
        <v>1137</v>
      </c>
      <c r="B36" s="485">
        <v>44035</v>
      </c>
      <c r="C36" s="322" t="s">
        <v>13</v>
      </c>
      <c r="D36" s="430" t="s">
        <v>933</v>
      </c>
      <c r="E36" s="321">
        <v>43831</v>
      </c>
      <c r="F36" s="323" t="s">
        <v>21</v>
      </c>
      <c r="G36" s="254" t="s">
        <v>16</v>
      </c>
      <c r="H36" s="361">
        <v>75</v>
      </c>
      <c r="I36" s="255" t="s">
        <v>913</v>
      </c>
      <c r="J36" s="254">
        <v>1645</v>
      </c>
      <c r="K36" s="254">
        <v>3000</v>
      </c>
      <c r="L36" s="254">
        <v>3000</v>
      </c>
      <c r="M36" s="254">
        <v>3000</v>
      </c>
      <c r="N36" s="254"/>
      <c r="O36" s="361">
        <v>2.9909090909090907</v>
      </c>
      <c r="P36" s="361">
        <v>2.6545454545454543</v>
      </c>
      <c r="Q36" s="361">
        <v>0</v>
      </c>
      <c r="R36" s="361">
        <v>0</v>
      </c>
      <c r="S36" s="361">
        <v>2.2181818181818178</v>
      </c>
      <c r="T36" s="361"/>
      <c r="U36" s="361">
        <v>2.9909090909090907</v>
      </c>
      <c r="V36" s="361">
        <v>2.6545454545454543</v>
      </c>
      <c r="W36" s="361">
        <v>0</v>
      </c>
      <c r="X36" s="361">
        <v>0</v>
      </c>
      <c r="Y36" s="361">
        <v>2.2181818181818178</v>
      </c>
      <c r="Z36" s="254"/>
      <c r="AA36" s="254"/>
      <c r="AB36" s="254"/>
      <c r="AC36" s="254"/>
      <c r="AD36" s="254"/>
      <c r="AE36" s="254"/>
      <c r="AF36" s="254"/>
      <c r="AG36" s="256" t="s">
        <v>23</v>
      </c>
      <c r="AH36" s="256"/>
      <c r="AI36" s="256">
        <v>3</v>
      </c>
      <c r="AJ36" s="256">
        <v>3</v>
      </c>
      <c r="AK36" s="398">
        <v>0.5</v>
      </c>
      <c r="AL36" s="398">
        <v>0.5</v>
      </c>
      <c r="AM36" t="s">
        <v>1040</v>
      </c>
    </row>
    <row r="37" spans="1:39" x14ac:dyDescent="0.15">
      <c r="A37" s="254">
        <v>882</v>
      </c>
      <c r="B37" s="484">
        <v>44034</v>
      </c>
      <c r="C37" s="322" t="s">
        <v>13</v>
      </c>
      <c r="D37" s="430" t="s">
        <v>933</v>
      </c>
      <c r="E37" s="321">
        <v>44046</v>
      </c>
      <c r="F37" s="323" t="s">
        <v>1017</v>
      </c>
      <c r="G37" s="254" t="s">
        <v>16</v>
      </c>
      <c r="H37" s="361">
        <v>59.081818181818171</v>
      </c>
      <c r="I37" s="255" t="s">
        <v>913</v>
      </c>
      <c r="J37" s="257">
        <v>1645</v>
      </c>
      <c r="K37" s="257">
        <v>3000</v>
      </c>
      <c r="L37" s="257">
        <v>3000</v>
      </c>
      <c r="M37" s="257">
        <v>3000</v>
      </c>
      <c r="N37" s="254"/>
      <c r="O37" s="361">
        <v>2.7454545454545451</v>
      </c>
      <c r="P37" s="361">
        <v>2.2818181818181813</v>
      </c>
      <c r="Q37" s="361">
        <v>0</v>
      </c>
      <c r="R37" s="361">
        <v>0</v>
      </c>
      <c r="S37" s="361">
        <v>1.9818181818181817</v>
      </c>
      <c r="T37" s="361"/>
      <c r="U37" s="361">
        <v>2.7454545454545451</v>
      </c>
      <c r="V37" s="361">
        <v>2.2818181818181813</v>
      </c>
      <c r="W37" s="361">
        <v>0</v>
      </c>
      <c r="X37" s="361">
        <v>0</v>
      </c>
      <c r="Y37" s="361">
        <v>1.9818181818181817</v>
      </c>
      <c r="Z37" s="254"/>
      <c r="AA37" s="254"/>
      <c r="AB37" s="254"/>
      <c r="AC37" s="254"/>
      <c r="AD37" s="254"/>
      <c r="AE37" s="254"/>
      <c r="AF37" s="254"/>
      <c r="AG37" s="256" t="s">
        <v>18</v>
      </c>
      <c r="AH37" s="256" t="s">
        <v>19</v>
      </c>
      <c r="AI37" s="256">
        <v>2</v>
      </c>
      <c r="AJ37" s="256">
        <v>4</v>
      </c>
      <c r="AK37" s="398">
        <v>0.33329999999999999</v>
      </c>
      <c r="AL37" s="398">
        <v>0.66659999999999997</v>
      </c>
      <c r="AM37" t="s">
        <v>958</v>
      </c>
    </row>
    <row r="38" spans="1:39" x14ac:dyDescent="0.15">
      <c r="A38" s="254">
        <v>159</v>
      </c>
      <c r="B38" s="484">
        <v>44034</v>
      </c>
      <c r="C38" s="322" t="s">
        <v>13</v>
      </c>
      <c r="D38" s="430" t="s">
        <v>933</v>
      </c>
      <c r="E38" s="321">
        <v>43924</v>
      </c>
      <c r="F38" s="323" t="s">
        <v>22</v>
      </c>
      <c r="G38" s="254" t="s">
        <v>16</v>
      </c>
      <c r="H38" s="361">
        <v>85.909090909090907</v>
      </c>
      <c r="I38" s="255" t="s">
        <v>913</v>
      </c>
      <c r="J38" s="254">
        <v>3000</v>
      </c>
      <c r="K38" s="254">
        <v>3000</v>
      </c>
      <c r="L38" s="254">
        <v>3000</v>
      </c>
      <c r="M38" s="254">
        <v>3000</v>
      </c>
      <c r="N38" s="254"/>
      <c r="O38" s="361">
        <v>3.1181818181818182</v>
      </c>
      <c r="P38" s="361">
        <v>0</v>
      </c>
      <c r="Q38" s="361">
        <v>0</v>
      </c>
      <c r="R38" s="361">
        <v>0</v>
      </c>
      <c r="S38" s="361">
        <v>2.0909090909090904</v>
      </c>
      <c r="T38" s="361"/>
      <c r="U38" s="361">
        <v>3.1181818181818182</v>
      </c>
      <c r="V38" s="361">
        <v>0</v>
      </c>
      <c r="W38" s="361">
        <v>0</v>
      </c>
      <c r="X38" s="361">
        <v>0</v>
      </c>
      <c r="Y38" s="361">
        <v>2.0909090909090904</v>
      </c>
      <c r="Z38" s="254"/>
      <c r="AA38" s="254"/>
      <c r="AB38" s="254"/>
      <c r="AC38" s="254"/>
      <c r="AD38" s="254"/>
      <c r="AE38" s="254"/>
      <c r="AF38" s="254"/>
      <c r="AG38" s="256" t="s">
        <v>23</v>
      </c>
      <c r="AH38" s="254"/>
      <c r="AI38" s="256">
        <v>3</v>
      </c>
      <c r="AJ38" s="256">
        <v>3</v>
      </c>
      <c r="AK38" s="395">
        <v>0.5</v>
      </c>
      <c r="AL38" s="395">
        <v>0.5</v>
      </c>
      <c r="AM38" t="s">
        <v>1041</v>
      </c>
    </row>
    <row r="39" spans="1:39" x14ac:dyDescent="0.15">
      <c r="A39" s="254">
        <v>173</v>
      </c>
      <c r="B39" s="489">
        <v>44034</v>
      </c>
      <c r="C39" s="322" t="s">
        <v>13</v>
      </c>
      <c r="D39" s="430" t="s">
        <v>933</v>
      </c>
      <c r="E39" s="321">
        <v>43831</v>
      </c>
      <c r="F39" s="323" t="s">
        <v>923</v>
      </c>
      <c r="G39" s="254" t="s">
        <v>16</v>
      </c>
      <c r="H39" s="361">
        <v>67.2</v>
      </c>
      <c r="I39" s="255" t="s">
        <v>913</v>
      </c>
      <c r="J39" s="254">
        <v>1645</v>
      </c>
      <c r="K39" s="254">
        <v>3000</v>
      </c>
      <c r="L39" s="254">
        <v>3000</v>
      </c>
      <c r="M39" s="254">
        <v>3000</v>
      </c>
      <c r="N39" s="254"/>
      <c r="O39" s="361">
        <v>2.9</v>
      </c>
      <c r="P39" s="361">
        <v>2.4272727272727268</v>
      </c>
      <c r="Q39" s="361">
        <v>0</v>
      </c>
      <c r="R39" s="361">
        <v>0</v>
      </c>
      <c r="S39" s="361">
        <v>2.0545454545454542</v>
      </c>
      <c r="T39" s="361"/>
      <c r="U39" s="361">
        <v>2.9</v>
      </c>
      <c r="V39" s="361">
        <v>2.4272727272727268</v>
      </c>
      <c r="W39" s="361">
        <v>0</v>
      </c>
      <c r="X39" s="361">
        <v>0</v>
      </c>
      <c r="Y39" s="361">
        <v>2.0545454545454542</v>
      </c>
      <c r="Z39" s="254"/>
      <c r="AA39" s="254"/>
      <c r="AB39" s="254"/>
      <c r="AC39" s="254"/>
      <c r="AD39" s="254"/>
      <c r="AE39" s="254"/>
      <c r="AF39" s="254"/>
      <c r="AG39" s="256" t="s">
        <v>23</v>
      </c>
      <c r="AH39" s="256"/>
      <c r="AI39" s="256">
        <v>3</v>
      </c>
      <c r="AJ39" s="256">
        <v>3</v>
      </c>
      <c r="AK39" s="395">
        <v>0.5</v>
      </c>
      <c r="AL39" s="395">
        <v>0.5</v>
      </c>
      <c r="AM39" t="s">
        <v>1042</v>
      </c>
    </row>
    <row r="40" spans="1:39" x14ac:dyDescent="0.15">
      <c r="A40" s="254">
        <v>314</v>
      </c>
      <c r="B40" s="489">
        <v>44034</v>
      </c>
      <c r="C40" s="322" t="s">
        <v>13</v>
      </c>
      <c r="D40" s="430" t="s">
        <v>933</v>
      </c>
      <c r="E40" s="321">
        <v>43984</v>
      </c>
      <c r="F40" s="254" t="s">
        <v>24</v>
      </c>
      <c r="G40" s="254" t="s">
        <v>16</v>
      </c>
      <c r="H40" s="361">
        <v>80.327272727272714</v>
      </c>
      <c r="I40" s="255" t="s">
        <v>913</v>
      </c>
      <c r="J40" s="254">
        <v>1645</v>
      </c>
      <c r="K40" s="254">
        <v>3000</v>
      </c>
      <c r="L40" s="254">
        <v>3000</v>
      </c>
      <c r="M40" s="254">
        <v>3000</v>
      </c>
      <c r="N40" s="254"/>
      <c r="O40" s="361">
        <v>3.4</v>
      </c>
      <c r="P40" s="361">
        <v>2.9454545454545453</v>
      </c>
      <c r="Q40" s="361">
        <v>0</v>
      </c>
      <c r="R40" s="361">
        <v>0</v>
      </c>
      <c r="S40" s="361">
        <v>2.5999999999999996</v>
      </c>
      <c r="T40" s="361"/>
      <c r="U40" s="361">
        <v>3.0545454545454542</v>
      </c>
      <c r="V40" s="361">
        <v>2.6363636363636362</v>
      </c>
      <c r="W40" s="361">
        <v>0</v>
      </c>
      <c r="X40" s="361">
        <v>0</v>
      </c>
      <c r="Y40" s="361">
        <v>2.3181818181818179</v>
      </c>
      <c r="Z40" s="254"/>
      <c r="AA40" s="254"/>
      <c r="AB40" s="254"/>
      <c r="AC40" s="254"/>
      <c r="AD40" s="254"/>
      <c r="AE40" s="254"/>
      <c r="AF40" s="254"/>
      <c r="AG40" s="256" t="s">
        <v>18</v>
      </c>
      <c r="AH40" s="256" t="s">
        <v>19</v>
      </c>
      <c r="AI40" s="256">
        <v>2</v>
      </c>
      <c r="AJ40" s="256">
        <v>4</v>
      </c>
      <c r="AK40" s="398">
        <v>0.33329999999999999</v>
      </c>
      <c r="AL40" s="398">
        <v>0.66659999999999997</v>
      </c>
      <c r="AM40" t="s">
        <v>1043</v>
      </c>
    </row>
    <row r="41" spans="1:39" x14ac:dyDescent="0.15">
      <c r="A41" s="254">
        <v>569</v>
      </c>
      <c r="B41" s="489">
        <v>44034</v>
      </c>
      <c r="C41" s="322" t="s">
        <v>13</v>
      </c>
      <c r="D41" s="430" t="s">
        <v>933</v>
      </c>
      <c r="E41" s="321">
        <v>44013</v>
      </c>
      <c r="F41" s="323" t="s">
        <v>924</v>
      </c>
      <c r="G41" s="254" t="s">
        <v>16</v>
      </c>
      <c r="H41" s="361">
        <v>69</v>
      </c>
      <c r="I41" s="255" t="s">
        <v>913</v>
      </c>
      <c r="J41" s="257">
        <v>6000</v>
      </c>
      <c r="K41" s="257">
        <v>12000</v>
      </c>
      <c r="L41" s="257">
        <v>12000</v>
      </c>
      <c r="M41" s="257">
        <v>12000</v>
      </c>
      <c r="N41" s="254"/>
      <c r="O41" s="361">
        <v>2.1999999999999997</v>
      </c>
      <c r="P41" s="361">
        <v>2.1</v>
      </c>
      <c r="Q41" s="361">
        <v>0</v>
      </c>
      <c r="R41" s="361">
        <v>0</v>
      </c>
      <c r="S41" s="361">
        <v>1.7999999999999998</v>
      </c>
      <c r="T41" s="361"/>
      <c r="U41" s="361">
        <v>2.1999999999999997</v>
      </c>
      <c r="V41" s="361">
        <v>2.1</v>
      </c>
      <c r="W41" s="361">
        <v>0</v>
      </c>
      <c r="X41" s="361">
        <v>0</v>
      </c>
      <c r="Y41" s="361">
        <v>1.7999999999999998</v>
      </c>
      <c r="Z41" s="254"/>
      <c r="AA41" s="254"/>
      <c r="AB41" s="254"/>
      <c r="AC41" s="254"/>
      <c r="AD41" s="254"/>
      <c r="AE41" s="254"/>
      <c r="AF41" s="254"/>
      <c r="AG41" s="256" t="s">
        <v>23</v>
      </c>
      <c r="AH41" s="256"/>
      <c r="AI41" s="256">
        <v>3</v>
      </c>
      <c r="AJ41" s="256">
        <v>3</v>
      </c>
      <c r="AK41" s="395">
        <v>0.5</v>
      </c>
      <c r="AL41" s="395">
        <v>0.5</v>
      </c>
      <c r="AM41" t="s">
        <v>1044</v>
      </c>
    </row>
    <row r="42" spans="1:39" x14ac:dyDescent="0.15">
      <c r="A42" s="254">
        <v>235</v>
      </c>
      <c r="B42" s="489">
        <v>44034</v>
      </c>
      <c r="C42" s="322" t="s">
        <v>13</v>
      </c>
      <c r="D42" s="430" t="s">
        <v>933</v>
      </c>
      <c r="E42" s="321">
        <v>43831</v>
      </c>
      <c r="F42" s="323" t="s">
        <v>925</v>
      </c>
      <c r="G42" s="254" t="s">
        <v>16</v>
      </c>
      <c r="H42" s="361">
        <v>75</v>
      </c>
      <c r="I42" s="255" t="s">
        <v>913</v>
      </c>
      <c r="J42" s="257">
        <v>1645</v>
      </c>
      <c r="K42" s="257">
        <v>3000</v>
      </c>
      <c r="L42" s="257">
        <v>3000</v>
      </c>
      <c r="M42" s="257">
        <v>3000</v>
      </c>
      <c r="N42" s="254"/>
      <c r="O42" s="361">
        <v>2.8</v>
      </c>
      <c r="P42" s="361">
        <v>2.5545454545454542</v>
      </c>
      <c r="Q42" s="361">
        <v>0</v>
      </c>
      <c r="R42" s="361">
        <v>0</v>
      </c>
      <c r="S42" s="361">
        <v>2.1545454545454543</v>
      </c>
      <c r="T42" s="361"/>
      <c r="U42" s="361">
        <v>2.8</v>
      </c>
      <c r="V42" s="361">
        <v>2.5545454545454542</v>
      </c>
      <c r="W42" s="361">
        <v>0</v>
      </c>
      <c r="X42" s="361">
        <v>0</v>
      </c>
      <c r="Y42" s="361">
        <v>2.1545454545454543</v>
      </c>
      <c r="Z42" s="254"/>
      <c r="AA42" s="254"/>
      <c r="AB42" s="254"/>
      <c r="AC42" s="254"/>
      <c r="AD42" s="254"/>
      <c r="AE42" s="254"/>
      <c r="AF42" s="254"/>
      <c r="AG42" s="256" t="s">
        <v>23</v>
      </c>
      <c r="AH42" s="256"/>
      <c r="AI42" s="256">
        <v>3</v>
      </c>
      <c r="AJ42" s="256">
        <v>3</v>
      </c>
      <c r="AK42" s="395">
        <v>0.5</v>
      </c>
      <c r="AL42" s="395">
        <v>0.5</v>
      </c>
      <c r="AM42" t="s">
        <v>1045</v>
      </c>
    </row>
    <row r="43" spans="1:39" x14ac:dyDescent="0.15">
      <c r="A43" s="254">
        <v>784</v>
      </c>
      <c r="B43" s="489">
        <v>44034</v>
      </c>
      <c r="C43" s="322" t="s">
        <v>13</v>
      </c>
      <c r="D43" s="430" t="s">
        <v>933</v>
      </c>
      <c r="E43" s="321">
        <v>43831</v>
      </c>
      <c r="F43" s="323" t="s">
        <v>926</v>
      </c>
      <c r="G43" s="254" t="s">
        <v>16</v>
      </c>
      <c r="H43" s="361">
        <v>77.099999999999994</v>
      </c>
      <c r="I43" s="255" t="s">
        <v>913</v>
      </c>
      <c r="J43" s="254">
        <v>1645</v>
      </c>
      <c r="K43" s="254">
        <v>3000</v>
      </c>
      <c r="L43" s="254">
        <v>3000</v>
      </c>
      <c r="M43" s="254">
        <v>3000</v>
      </c>
      <c r="N43" s="254"/>
      <c r="O43" s="361">
        <v>3.1727272727272728</v>
      </c>
      <c r="P43" s="361">
        <v>2.7181818181818183</v>
      </c>
      <c r="Q43" s="361">
        <v>0</v>
      </c>
      <c r="R43" s="361">
        <v>0</v>
      </c>
      <c r="S43" s="361">
        <v>2.3181818181818179</v>
      </c>
      <c r="T43" s="361"/>
      <c r="U43" s="361">
        <v>3.1727272727272728</v>
      </c>
      <c r="V43" s="361">
        <v>2.7181818181818183</v>
      </c>
      <c r="W43" s="361">
        <v>0</v>
      </c>
      <c r="X43" s="361">
        <v>0</v>
      </c>
      <c r="Y43" s="361">
        <v>2.3181818181818179</v>
      </c>
      <c r="Z43" s="254"/>
      <c r="AA43" s="254"/>
      <c r="AB43" s="254"/>
      <c r="AC43" s="254"/>
      <c r="AD43" s="254"/>
      <c r="AE43" s="254"/>
      <c r="AF43" s="254"/>
      <c r="AG43" s="256" t="s">
        <v>23</v>
      </c>
      <c r="AH43" s="256"/>
      <c r="AI43" s="256">
        <v>2</v>
      </c>
      <c r="AJ43" s="256">
        <v>4</v>
      </c>
      <c r="AK43" s="398">
        <v>0.33329999999999999</v>
      </c>
      <c r="AL43" s="398">
        <v>0.66659999999999997</v>
      </c>
      <c r="AM43" t="s">
        <v>1046</v>
      </c>
    </row>
    <row r="44" spans="1:39" x14ac:dyDescent="0.15">
      <c r="A44" s="254">
        <v>1128</v>
      </c>
      <c r="B44" s="489">
        <v>44034</v>
      </c>
      <c r="C44" s="322" t="s">
        <v>13</v>
      </c>
      <c r="D44" s="430" t="s">
        <v>933</v>
      </c>
      <c r="E44" s="321">
        <v>43831</v>
      </c>
      <c r="F44" s="254" t="s">
        <v>30</v>
      </c>
      <c r="G44" s="254" t="s">
        <v>16</v>
      </c>
      <c r="H44" s="361">
        <v>78.881818181818176</v>
      </c>
      <c r="I44" s="255" t="s">
        <v>913</v>
      </c>
      <c r="J44" s="254">
        <v>1645</v>
      </c>
      <c r="K44" s="254">
        <v>3000</v>
      </c>
      <c r="L44" s="254">
        <v>3000</v>
      </c>
      <c r="M44" s="254">
        <v>3000</v>
      </c>
      <c r="N44" s="355"/>
      <c r="O44" s="361">
        <v>3.1363636363636362</v>
      </c>
      <c r="P44" s="361">
        <v>2.8545454545454545</v>
      </c>
      <c r="Q44" s="361">
        <v>0</v>
      </c>
      <c r="R44" s="361">
        <v>0</v>
      </c>
      <c r="S44" s="361">
        <v>2.3818181818181818</v>
      </c>
      <c r="T44" s="361"/>
      <c r="U44" s="361">
        <v>3.1363636363636362</v>
      </c>
      <c r="V44" s="361">
        <v>2.8545454545454545</v>
      </c>
      <c r="W44" s="361">
        <v>0</v>
      </c>
      <c r="X44" s="361">
        <v>0</v>
      </c>
      <c r="Y44" s="361">
        <v>2.3818181818181818</v>
      </c>
      <c r="Z44" s="355"/>
      <c r="AA44" s="355"/>
      <c r="AB44" s="355"/>
      <c r="AC44" s="355"/>
      <c r="AD44" s="355"/>
      <c r="AE44" s="355"/>
      <c r="AF44" s="355"/>
      <c r="AG44" s="356" t="s">
        <v>23</v>
      </c>
      <c r="AH44" s="356"/>
      <c r="AI44" s="256">
        <v>3</v>
      </c>
      <c r="AJ44" s="256">
        <v>3</v>
      </c>
      <c r="AK44" s="395">
        <v>0.5</v>
      </c>
      <c r="AL44" s="395">
        <v>0.5</v>
      </c>
      <c r="AM44" t="s">
        <v>1047</v>
      </c>
    </row>
    <row r="45" spans="1:39" x14ac:dyDescent="0.15">
      <c r="A45" s="254">
        <v>1262</v>
      </c>
      <c r="B45" s="484">
        <v>44034</v>
      </c>
      <c r="C45" s="322" t="s">
        <v>13</v>
      </c>
      <c r="D45" s="430" t="s">
        <v>933</v>
      </c>
      <c r="E45" s="321">
        <v>43831</v>
      </c>
      <c r="F45" s="323" t="s">
        <v>54</v>
      </c>
      <c r="G45" s="254" t="s">
        <v>16</v>
      </c>
      <c r="H45" s="361">
        <v>80.199999999999989</v>
      </c>
      <c r="I45" s="255" t="s">
        <v>913</v>
      </c>
      <c r="J45" s="254">
        <v>1645</v>
      </c>
      <c r="K45" s="254">
        <v>3000</v>
      </c>
      <c r="L45" s="254">
        <v>3000</v>
      </c>
      <c r="M45" s="254">
        <v>3000</v>
      </c>
      <c r="N45" s="254"/>
      <c r="O45" s="361">
        <v>3.754545454545454</v>
      </c>
      <c r="P45" s="361">
        <v>3.1999999999999997</v>
      </c>
      <c r="Q45" s="361">
        <v>0</v>
      </c>
      <c r="R45" s="361">
        <v>0</v>
      </c>
      <c r="S45" s="361">
        <v>2.8</v>
      </c>
      <c r="T45" s="361"/>
      <c r="U45" s="361">
        <v>3.754545454545454</v>
      </c>
      <c r="V45" s="361">
        <v>3.1999999999999997</v>
      </c>
      <c r="W45" s="361">
        <v>0</v>
      </c>
      <c r="X45" s="361">
        <v>0</v>
      </c>
      <c r="Y45" s="361">
        <v>2.8</v>
      </c>
      <c r="Z45" s="254"/>
      <c r="AA45" s="254"/>
      <c r="AB45" s="254"/>
      <c r="AC45" s="254"/>
      <c r="AD45" s="254"/>
      <c r="AE45" s="254"/>
      <c r="AF45" s="254"/>
      <c r="AG45" s="256" t="s">
        <v>23</v>
      </c>
      <c r="AH45" s="256"/>
      <c r="AI45" s="256">
        <v>3</v>
      </c>
      <c r="AJ45" s="256">
        <v>3</v>
      </c>
      <c r="AK45" s="398">
        <v>0.5</v>
      </c>
      <c r="AL45" s="398">
        <v>0.5</v>
      </c>
      <c r="AM45" t="s">
        <v>1048</v>
      </c>
    </row>
    <row r="46" spans="1:39" x14ac:dyDescent="0.15">
      <c r="A46" s="254"/>
      <c r="B46" s="489">
        <v>44034</v>
      </c>
      <c r="C46" s="322" t="s">
        <v>403</v>
      </c>
      <c r="D46" s="430" t="s">
        <v>933</v>
      </c>
      <c r="E46" s="321">
        <v>43466</v>
      </c>
      <c r="F46" s="323" t="s">
        <v>2</v>
      </c>
      <c r="G46" s="254" t="s">
        <v>16</v>
      </c>
      <c r="H46" s="361">
        <v>94.999999999999986</v>
      </c>
      <c r="I46" s="255" t="s">
        <v>405</v>
      </c>
      <c r="J46" s="254">
        <v>3000</v>
      </c>
      <c r="K46" s="254">
        <v>3000</v>
      </c>
      <c r="L46" s="254">
        <v>3000</v>
      </c>
      <c r="M46" s="254">
        <v>3000</v>
      </c>
      <c r="N46" s="254"/>
      <c r="O46" s="361">
        <v>3.4</v>
      </c>
      <c r="P46" s="361">
        <v>0</v>
      </c>
      <c r="Q46" s="361">
        <v>0</v>
      </c>
      <c r="R46" s="361">
        <v>0</v>
      </c>
      <c r="S46" s="361">
        <v>2.1999999999999997</v>
      </c>
      <c r="T46" s="361"/>
      <c r="U46" s="361">
        <v>3.4</v>
      </c>
      <c r="V46" s="361">
        <v>0</v>
      </c>
      <c r="W46" s="361">
        <v>0</v>
      </c>
      <c r="X46" s="361">
        <v>0</v>
      </c>
      <c r="Y46" s="361">
        <v>2.1999999999999997</v>
      </c>
      <c r="Z46" s="254"/>
      <c r="AA46" s="254"/>
      <c r="AB46" s="254"/>
      <c r="AC46" s="254"/>
      <c r="AD46" s="254"/>
      <c r="AE46" s="254"/>
      <c r="AF46" s="254"/>
      <c r="AG46" s="356" t="s">
        <v>23</v>
      </c>
      <c r="AH46" s="356"/>
      <c r="AI46" s="256">
        <v>3</v>
      </c>
      <c r="AJ46" s="256">
        <v>3</v>
      </c>
      <c r="AK46" s="395">
        <v>0.5</v>
      </c>
      <c r="AL46" s="395">
        <v>0.5</v>
      </c>
      <c r="AM46" t="s">
        <v>1001</v>
      </c>
    </row>
    <row r="47" spans="1:39" x14ac:dyDescent="0.15">
      <c r="A47" s="254">
        <v>1513</v>
      </c>
      <c r="B47" s="489">
        <v>44034</v>
      </c>
      <c r="C47" s="322" t="s">
        <v>13</v>
      </c>
      <c r="D47" s="430" t="s">
        <v>933</v>
      </c>
      <c r="E47" s="321">
        <v>44013</v>
      </c>
      <c r="F47" s="254" t="s">
        <v>4</v>
      </c>
      <c r="G47" s="254" t="s">
        <v>16</v>
      </c>
      <c r="H47" s="361">
        <v>72.654545454545456</v>
      </c>
      <c r="I47" s="255" t="s">
        <v>913</v>
      </c>
      <c r="J47" s="254"/>
      <c r="K47" s="254"/>
      <c r="L47" s="254"/>
      <c r="M47" s="254"/>
      <c r="N47" s="254"/>
      <c r="O47" s="361">
        <v>1.8999999999999997</v>
      </c>
      <c r="P47" s="361">
        <v>0</v>
      </c>
      <c r="Q47" s="361">
        <v>0</v>
      </c>
      <c r="R47" s="361">
        <v>0</v>
      </c>
      <c r="S47" s="361">
        <v>0</v>
      </c>
      <c r="T47" s="361"/>
      <c r="U47" s="361">
        <v>1.8999999999999997</v>
      </c>
      <c r="V47" s="361">
        <v>0</v>
      </c>
      <c r="W47" s="361">
        <v>0</v>
      </c>
      <c r="X47" s="361">
        <v>0</v>
      </c>
      <c r="Y47" s="361">
        <v>0</v>
      </c>
      <c r="Z47" s="254"/>
      <c r="AA47" s="254"/>
      <c r="AB47" s="254"/>
      <c r="AC47" s="254"/>
      <c r="AD47" s="254"/>
      <c r="AE47" s="254"/>
      <c r="AF47" s="254"/>
      <c r="AG47" s="256" t="s">
        <v>23</v>
      </c>
      <c r="AH47" s="256"/>
      <c r="AI47" s="256">
        <v>3</v>
      </c>
      <c r="AJ47" s="256">
        <v>3</v>
      </c>
      <c r="AK47" s="395">
        <v>0.5</v>
      </c>
      <c r="AL47" s="395">
        <v>0.5</v>
      </c>
      <c r="AM47" t="s">
        <v>1049</v>
      </c>
    </row>
    <row r="48" spans="1:39" x14ac:dyDescent="0.15">
      <c r="A48" s="254">
        <v>275</v>
      </c>
      <c r="B48" s="484">
        <v>44034</v>
      </c>
      <c r="C48" s="322" t="s">
        <v>13</v>
      </c>
      <c r="D48" s="430" t="s">
        <v>933</v>
      </c>
      <c r="E48" s="321">
        <v>43831</v>
      </c>
      <c r="F48" s="323" t="s">
        <v>1027</v>
      </c>
      <c r="G48" s="254" t="s">
        <v>16</v>
      </c>
      <c r="H48" s="361">
        <v>80.199999999999989</v>
      </c>
      <c r="I48" s="255" t="s">
        <v>913</v>
      </c>
      <c r="J48" s="254">
        <v>1645</v>
      </c>
      <c r="K48" s="254">
        <v>3000</v>
      </c>
      <c r="L48" s="254">
        <v>3000</v>
      </c>
      <c r="M48" s="254">
        <v>3000</v>
      </c>
      <c r="N48" s="254"/>
      <c r="O48" s="361">
        <v>3.754545454545454</v>
      </c>
      <c r="P48" s="361">
        <v>3.1999999999999997</v>
      </c>
      <c r="Q48" s="361">
        <v>0</v>
      </c>
      <c r="R48" s="361">
        <v>0</v>
      </c>
      <c r="S48" s="361">
        <v>2.8</v>
      </c>
      <c r="T48" s="361"/>
      <c r="U48" s="361">
        <v>3.754545454545454</v>
      </c>
      <c r="V48" s="361">
        <v>3.1999999999999997</v>
      </c>
      <c r="W48" s="361">
        <v>0</v>
      </c>
      <c r="X48" s="361">
        <v>0</v>
      </c>
      <c r="Y48" s="361">
        <v>2.8</v>
      </c>
      <c r="Z48" s="254"/>
      <c r="AA48" s="254"/>
      <c r="AB48" s="254"/>
      <c r="AC48" s="254"/>
      <c r="AD48" s="254"/>
      <c r="AE48" s="254"/>
      <c r="AF48" s="254"/>
      <c r="AG48" s="256" t="s">
        <v>23</v>
      </c>
      <c r="AH48" s="256"/>
      <c r="AI48" s="256">
        <v>3</v>
      </c>
      <c r="AJ48" s="256">
        <v>3</v>
      </c>
      <c r="AK48" s="398">
        <v>0.5</v>
      </c>
      <c r="AL48" s="398">
        <v>0.5</v>
      </c>
      <c r="AM48" t="s">
        <v>1048</v>
      </c>
    </row>
    <row r="49" spans="1:39" x14ac:dyDescent="0.15">
      <c r="A49" s="254"/>
      <c r="B49" s="484">
        <v>44034</v>
      </c>
      <c r="C49" s="322" t="s">
        <v>403</v>
      </c>
      <c r="D49" s="430" t="s">
        <v>933</v>
      </c>
      <c r="E49" s="321">
        <v>43731</v>
      </c>
      <c r="F49" s="487" t="s">
        <v>1028</v>
      </c>
      <c r="G49" s="254" t="s">
        <v>16</v>
      </c>
      <c r="H49" s="361">
        <v>80.999999999999986</v>
      </c>
      <c r="I49" s="488" t="s">
        <v>405</v>
      </c>
      <c r="J49" s="254">
        <v>1645</v>
      </c>
      <c r="K49" s="254">
        <v>3000</v>
      </c>
      <c r="L49" s="254">
        <v>3000</v>
      </c>
      <c r="M49" s="254">
        <v>3000</v>
      </c>
      <c r="N49" s="254"/>
      <c r="O49" s="361">
        <v>3.1999999999999997</v>
      </c>
      <c r="P49" s="361">
        <v>2.8</v>
      </c>
      <c r="Q49" s="361">
        <v>0</v>
      </c>
      <c r="R49" s="361">
        <v>0</v>
      </c>
      <c r="S49" s="361">
        <v>2.4</v>
      </c>
      <c r="T49" s="361"/>
      <c r="U49" s="361">
        <v>3.1999999999999997</v>
      </c>
      <c r="V49" s="361">
        <v>2.8</v>
      </c>
      <c r="W49" s="361">
        <v>0</v>
      </c>
      <c r="X49" s="361">
        <v>0</v>
      </c>
      <c r="Y49" s="361">
        <v>2.4</v>
      </c>
      <c r="Z49" s="355"/>
      <c r="AA49" s="355"/>
      <c r="AB49" s="254"/>
      <c r="AC49" s="254"/>
      <c r="AD49" s="254"/>
      <c r="AE49" s="254"/>
      <c r="AF49" s="254"/>
      <c r="AG49" s="444" t="s">
        <v>1008</v>
      </c>
      <c r="AH49" s="256"/>
      <c r="AI49" s="256">
        <v>3</v>
      </c>
      <c r="AJ49" s="256">
        <v>3</v>
      </c>
      <c r="AK49" s="398">
        <v>0.5</v>
      </c>
      <c r="AL49" s="398">
        <v>0.5</v>
      </c>
      <c r="AM49" t="s">
        <v>1050</v>
      </c>
    </row>
    <row r="50" spans="1:39" x14ac:dyDescent="0.15">
      <c r="A50" s="254">
        <v>80</v>
      </c>
      <c r="B50" s="484">
        <v>44034</v>
      </c>
      <c r="C50" s="322" t="s">
        <v>13</v>
      </c>
      <c r="D50" s="430" t="s">
        <v>935</v>
      </c>
      <c r="E50" s="321">
        <v>44013</v>
      </c>
      <c r="F50" s="323" t="s">
        <v>15</v>
      </c>
      <c r="G50" s="254" t="s">
        <v>16</v>
      </c>
      <c r="H50" s="361">
        <v>78.299999999999983</v>
      </c>
      <c r="I50" s="255" t="s">
        <v>913</v>
      </c>
      <c r="J50" s="254">
        <v>1645</v>
      </c>
      <c r="K50" s="254">
        <v>3000</v>
      </c>
      <c r="L50" s="254">
        <v>3000</v>
      </c>
      <c r="M50" s="254">
        <v>3000</v>
      </c>
      <c r="N50" s="254"/>
      <c r="O50" s="361">
        <v>2.8636363636363633</v>
      </c>
      <c r="P50" s="361">
        <v>2.7727272727272725</v>
      </c>
      <c r="Q50" s="361">
        <v>0</v>
      </c>
      <c r="R50" s="361">
        <v>0</v>
      </c>
      <c r="S50" s="361">
        <v>1.8909090909090909</v>
      </c>
      <c r="T50" s="361"/>
      <c r="U50" s="361">
        <v>2.8636363636363633</v>
      </c>
      <c r="V50" s="361">
        <v>2.7727272727272725</v>
      </c>
      <c r="W50" s="361">
        <v>0</v>
      </c>
      <c r="X50" s="361">
        <v>0</v>
      </c>
      <c r="Y50" s="361">
        <v>1.8909090909090909</v>
      </c>
      <c r="Z50" s="254"/>
      <c r="AA50" s="254"/>
      <c r="AB50" s="254"/>
      <c r="AC50" s="254"/>
      <c r="AD50" s="254"/>
      <c r="AE50" s="254"/>
      <c r="AF50" s="254"/>
      <c r="AG50" s="444" t="s">
        <v>1008</v>
      </c>
      <c r="AH50" s="256"/>
      <c r="AI50" s="256">
        <v>3</v>
      </c>
      <c r="AJ50" s="256">
        <v>3</v>
      </c>
      <c r="AK50" s="398">
        <v>0.5</v>
      </c>
      <c r="AL50" s="398">
        <v>0.5</v>
      </c>
      <c r="AM50" t="s">
        <v>1051</v>
      </c>
    </row>
    <row r="51" spans="1:39" x14ac:dyDescent="0.15">
      <c r="A51" s="254">
        <v>1164</v>
      </c>
      <c r="B51" s="484">
        <v>44034</v>
      </c>
      <c r="C51" s="322" t="s">
        <v>13</v>
      </c>
      <c r="D51" s="430" t="s">
        <v>935</v>
      </c>
      <c r="E51" s="321">
        <v>43831</v>
      </c>
      <c r="F51" s="323" t="s">
        <v>20</v>
      </c>
      <c r="G51" s="254" t="s">
        <v>16</v>
      </c>
      <c r="H51" s="361">
        <v>62.999999999999993</v>
      </c>
      <c r="I51" s="255" t="s">
        <v>913</v>
      </c>
      <c r="J51" s="254">
        <v>1645</v>
      </c>
      <c r="K51" s="254">
        <v>3000</v>
      </c>
      <c r="L51" s="254">
        <v>3000</v>
      </c>
      <c r="M51" s="254">
        <v>3000</v>
      </c>
      <c r="N51" s="254"/>
      <c r="O51" s="361">
        <v>3.1</v>
      </c>
      <c r="P51" s="361">
        <v>2.7</v>
      </c>
      <c r="Q51" s="361">
        <v>0</v>
      </c>
      <c r="R51" s="361">
        <v>0</v>
      </c>
      <c r="S51" s="361">
        <v>2.1</v>
      </c>
      <c r="T51" s="361"/>
      <c r="U51" s="361">
        <v>3.1</v>
      </c>
      <c r="V51" s="361">
        <v>2.7</v>
      </c>
      <c r="W51" s="361">
        <v>0</v>
      </c>
      <c r="X51" s="361">
        <v>0</v>
      </c>
      <c r="Y51" s="361">
        <v>2.1</v>
      </c>
      <c r="Z51" s="254"/>
      <c r="AA51" s="254"/>
      <c r="AB51" s="254"/>
      <c r="AC51" s="254"/>
      <c r="AD51" s="254"/>
      <c r="AE51" s="254"/>
      <c r="AF51" s="254"/>
      <c r="AG51" s="444" t="s">
        <v>1008</v>
      </c>
      <c r="AH51" s="256"/>
      <c r="AI51" s="256">
        <v>3</v>
      </c>
      <c r="AJ51" s="256">
        <v>3</v>
      </c>
      <c r="AK51" s="398">
        <v>0.5</v>
      </c>
      <c r="AL51" s="398">
        <v>0.5</v>
      </c>
      <c r="AM51" t="s">
        <v>1015</v>
      </c>
    </row>
    <row r="52" spans="1:39" x14ac:dyDescent="0.15">
      <c r="A52" s="254">
        <v>1139</v>
      </c>
      <c r="B52" s="485">
        <v>44035</v>
      </c>
      <c r="C52" s="322" t="s">
        <v>13</v>
      </c>
      <c r="D52" s="430" t="s">
        <v>935</v>
      </c>
      <c r="E52" s="321">
        <v>43831</v>
      </c>
      <c r="F52" s="323" t="s">
        <v>21</v>
      </c>
      <c r="G52" s="254" t="s">
        <v>16</v>
      </c>
      <c r="H52" s="361">
        <v>75</v>
      </c>
      <c r="I52" s="255" t="s">
        <v>913</v>
      </c>
      <c r="J52" s="254">
        <v>1645</v>
      </c>
      <c r="K52" s="254">
        <v>3000</v>
      </c>
      <c r="L52" s="254">
        <v>3000</v>
      </c>
      <c r="M52" s="254">
        <v>3000</v>
      </c>
      <c r="N52" s="254"/>
      <c r="O52" s="361">
        <v>3.1727272727272728</v>
      </c>
      <c r="P52" s="361">
        <v>2.5</v>
      </c>
      <c r="Q52" s="361">
        <v>0</v>
      </c>
      <c r="R52" s="361">
        <v>0</v>
      </c>
      <c r="S52" s="361">
        <v>2.2545454545454544</v>
      </c>
      <c r="T52" s="361"/>
      <c r="U52" s="361">
        <v>3.1727272727272728</v>
      </c>
      <c r="V52" s="361">
        <v>2.5</v>
      </c>
      <c r="W52" s="361">
        <v>0</v>
      </c>
      <c r="X52" s="361">
        <v>0</v>
      </c>
      <c r="Y52" s="361">
        <v>2.2545454545454544</v>
      </c>
      <c r="Z52" s="254"/>
      <c r="AA52" s="254"/>
      <c r="AB52" s="254"/>
      <c r="AC52" s="254"/>
      <c r="AD52" s="254"/>
      <c r="AE52" s="254"/>
      <c r="AF52" s="254"/>
      <c r="AG52" s="256" t="s">
        <v>23</v>
      </c>
      <c r="AH52" s="256"/>
      <c r="AI52" s="256">
        <v>3</v>
      </c>
      <c r="AJ52" s="256">
        <v>3</v>
      </c>
      <c r="AK52" s="398">
        <v>0.5</v>
      </c>
      <c r="AL52" s="398">
        <v>0.5</v>
      </c>
      <c r="AM52" t="s">
        <v>1052</v>
      </c>
    </row>
    <row r="53" spans="1:39" x14ac:dyDescent="0.15">
      <c r="A53" s="254">
        <v>881</v>
      </c>
      <c r="B53" s="484">
        <v>44034</v>
      </c>
      <c r="C53" s="322" t="s">
        <v>13</v>
      </c>
      <c r="D53" s="430" t="s">
        <v>935</v>
      </c>
      <c r="E53" s="321">
        <v>44046</v>
      </c>
      <c r="F53" s="323" t="s">
        <v>1017</v>
      </c>
      <c r="G53" s="254" t="s">
        <v>16</v>
      </c>
      <c r="H53" s="361">
        <v>59.081818181818171</v>
      </c>
      <c r="I53" s="255" t="s">
        <v>913</v>
      </c>
      <c r="J53" s="257">
        <v>1645</v>
      </c>
      <c r="K53" s="257">
        <v>3000</v>
      </c>
      <c r="L53" s="257">
        <v>3000</v>
      </c>
      <c r="M53" s="257">
        <v>3000</v>
      </c>
      <c r="N53" s="254"/>
      <c r="O53" s="361">
        <v>2.9</v>
      </c>
      <c r="P53" s="361">
        <v>2.3545454545454541</v>
      </c>
      <c r="Q53" s="361">
        <v>0</v>
      </c>
      <c r="R53" s="361">
        <v>0</v>
      </c>
      <c r="S53" s="361">
        <v>2.0272727272727269</v>
      </c>
      <c r="T53" s="361"/>
      <c r="U53" s="361">
        <v>2.9</v>
      </c>
      <c r="V53" s="361">
        <v>2.3545454545454541</v>
      </c>
      <c r="W53" s="361">
        <v>0</v>
      </c>
      <c r="X53" s="361">
        <v>0</v>
      </c>
      <c r="Y53" s="361">
        <v>2.0272727272727269</v>
      </c>
      <c r="Z53" s="254"/>
      <c r="AA53" s="254"/>
      <c r="AB53" s="254"/>
      <c r="AC53" s="254"/>
      <c r="AD53" s="254"/>
      <c r="AE53" s="254"/>
      <c r="AF53" s="254"/>
      <c r="AG53" s="256" t="s">
        <v>18</v>
      </c>
      <c r="AH53" s="256" t="s">
        <v>19</v>
      </c>
      <c r="AI53" s="256">
        <v>2</v>
      </c>
      <c r="AJ53" s="256">
        <v>4</v>
      </c>
      <c r="AK53" s="398">
        <v>0.33329999999999999</v>
      </c>
      <c r="AL53" s="398">
        <v>0.66659999999999997</v>
      </c>
      <c r="AM53" t="s">
        <v>959</v>
      </c>
    </row>
    <row r="54" spans="1:39" x14ac:dyDescent="0.15">
      <c r="A54" s="254">
        <v>161</v>
      </c>
      <c r="B54" s="484">
        <v>44034</v>
      </c>
      <c r="C54" s="322" t="s">
        <v>13</v>
      </c>
      <c r="D54" s="430" t="s">
        <v>935</v>
      </c>
      <c r="E54" s="321">
        <v>43924</v>
      </c>
      <c r="F54" s="323" t="s">
        <v>22</v>
      </c>
      <c r="G54" s="254" t="s">
        <v>16</v>
      </c>
      <c r="H54" s="361">
        <v>85</v>
      </c>
      <c r="I54" s="255" t="s">
        <v>913</v>
      </c>
      <c r="J54" s="254">
        <v>3000</v>
      </c>
      <c r="K54" s="254">
        <v>3000</v>
      </c>
      <c r="L54" s="254">
        <v>3000</v>
      </c>
      <c r="M54" s="254">
        <v>3000</v>
      </c>
      <c r="N54" s="254"/>
      <c r="O54" s="361">
        <v>3.1181818181818182</v>
      </c>
      <c r="P54" s="361">
        <v>0</v>
      </c>
      <c r="Q54" s="361">
        <v>0</v>
      </c>
      <c r="R54" s="361">
        <v>0</v>
      </c>
      <c r="S54" s="361">
        <v>2.0909090909090904</v>
      </c>
      <c r="T54" s="361"/>
      <c r="U54" s="361">
        <v>3.1181818181818182</v>
      </c>
      <c r="V54" s="361">
        <v>0</v>
      </c>
      <c r="W54" s="361">
        <v>0</v>
      </c>
      <c r="X54" s="361">
        <v>0</v>
      </c>
      <c r="Y54" s="361">
        <v>2.0909090909090904</v>
      </c>
      <c r="Z54" s="254"/>
      <c r="AA54" s="254"/>
      <c r="AB54" s="254"/>
      <c r="AC54" s="254"/>
      <c r="AD54" s="254"/>
      <c r="AE54" s="254"/>
      <c r="AF54" s="254"/>
      <c r="AG54" s="256" t="s">
        <v>23</v>
      </c>
      <c r="AH54" s="254"/>
      <c r="AI54" s="256">
        <v>3</v>
      </c>
      <c r="AJ54" s="256">
        <v>3</v>
      </c>
      <c r="AK54" s="395">
        <v>0.5</v>
      </c>
      <c r="AL54" s="395">
        <v>0.5</v>
      </c>
      <c r="AM54" t="s">
        <v>1053</v>
      </c>
    </row>
    <row r="55" spans="1:39" x14ac:dyDescent="0.15">
      <c r="A55" s="254">
        <v>175</v>
      </c>
      <c r="B55" s="484">
        <v>44034</v>
      </c>
      <c r="C55" s="322" t="s">
        <v>13</v>
      </c>
      <c r="D55" s="430" t="s">
        <v>935</v>
      </c>
      <c r="E55" s="321">
        <v>43831</v>
      </c>
      <c r="F55" s="323" t="s">
        <v>923</v>
      </c>
      <c r="G55" s="254" t="s">
        <v>16</v>
      </c>
      <c r="H55" s="361">
        <v>67.2</v>
      </c>
      <c r="I55" s="255" t="s">
        <v>913</v>
      </c>
      <c r="J55" s="254">
        <v>1645</v>
      </c>
      <c r="K55" s="254">
        <v>3000</v>
      </c>
      <c r="L55" s="254">
        <v>3000</v>
      </c>
      <c r="M55" s="254">
        <v>3000</v>
      </c>
      <c r="N55" s="254"/>
      <c r="O55" s="361">
        <v>2.9545454545454541</v>
      </c>
      <c r="P55" s="361">
        <v>2.4363636363636365</v>
      </c>
      <c r="Q55" s="361">
        <v>0</v>
      </c>
      <c r="R55" s="361">
        <v>0</v>
      </c>
      <c r="S55" s="361">
        <v>2.0272727272727269</v>
      </c>
      <c r="T55" s="361"/>
      <c r="U55" s="361">
        <v>2.9545454545454541</v>
      </c>
      <c r="V55" s="361">
        <v>2.4363636363636365</v>
      </c>
      <c r="W55" s="361">
        <v>0</v>
      </c>
      <c r="X55" s="361">
        <v>0</v>
      </c>
      <c r="Y55" s="361">
        <v>2.0272727272727269</v>
      </c>
      <c r="Z55" s="254"/>
      <c r="AA55" s="254"/>
      <c r="AB55" s="254"/>
      <c r="AC55" s="254"/>
      <c r="AD55" s="254"/>
      <c r="AE55" s="254"/>
      <c r="AF55" s="254"/>
      <c r="AG55" s="256" t="s">
        <v>23</v>
      </c>
      <c r="AH55" s="256"/>
      <c r="AI55" s="256">
        <v>3</v>
      </c>
      <c r="AJ55" s="256">
        <v>3</v>
      </c>
      <c r="AK55" s="395">
        <v>0.5</v>
      </c>
      <c r="AL55" s="395">
        <v>0.5</v>
      </c>
      <c r="AM55" t="s">
        <v>1054</v>
      </c>
    </row>
    <row r="56" spans="1:39" x14ac:dyDescent="0.15">
      <c r="A56" s="254">
        <v>316</v>
      </c>
      <c r="B56" s="484">
        <v>44034</v>
      </c>
      <c r="C56" s="322" t="s">
        <v>13</v>
      </c>
      <c r="D56" s="430" t="s">
        <v>935</v>
      </c>
      <c r="E56" s="321">
        <v>43984</v>
      </c>
      <c r="F56" s="254" t="s">
        <v>24</v>
      </c>
      <c r="G56" s="254" t="s">
        <v>16</v>
      </c>
      <c r="H56" s="361">
        <v>81.636363636363626</v>
      </c>
      <c r="I56" s="255" t="s">
        <v>913</v>
      </c>
      <c r="J56" s="254">
        <v>1645</v>
      </c>
      <c r="K56" s="254">
        <v>3000</v>
      </c>
      <c r="L56" s="254">
        <v>3000</v>
      </c>
      <c r="M56" s="254">
        <v>3000</v>
      </c>
      <c r="N56" s="254"/>
      <c r="O56" s="361">
        <v>3.4636363636363634</v>
      </c>
      <c r="P56" s="361">
        <v>2.9363636363636361</v>
      </c>
      <c r="Q56" s="361">
        <v>0</v>
      </c>
      <c r="R56" s="361">
        <v>0</v>
      </c>
      <c r="S56" s="361">
        <v>2.5545454545454542</v>
      </c>
      <c r="T56" s="361"/>
      <c r="U56" s="361">
        <v>3.1454545454545451</v>
      </c>
      <c r="V56" s="361">
        <v>2.6545454545454543</v>
      </c>
      <c r="W56" s="361">
        <v>0</v>
      </c>
      <c r="X56" s="361">
        <v>0</v>
      </c>
      <c r="Y56" s="361">
        <v>2.2999999999999998</v>
      </c>
      <c r="Z56" s="254"/>
      <c r="AA56" s="254"/>
      <c r="AB56" s="254"/>
      <c r="AC56" s="254"/>
      <c r="AD56" s="254"/>
      <c r="AE56" s="254"/>
      <c r="AF56" s="254"/>
      <c r="AG56" s="256" t="s">
        <v>18</v>
      </c>
      <c r="AH56" s="256" t="s">
        <v>19</v>
      </c>
      <c r="AI56" s="256">
        <v>2</v>
      </c>
      <c r="AJ56" s="256">
        <v>4</v>
      </c>
      <c r="AK56" s="398">
        <v>0.33329999999999999</v>
      </c>
      <c r="AL56" s="398">
        <v>0.66659999999999997</v>
      </c>
      <c r="AM56" t="s">
        <v>1055</v>
      </c>
    </row>
    <row r="57" spans="1:39" x14ac:dyDescent="0.15">
      <c r="A57" s="254">
        <v>571</v>
      </c>
      <c r="B57" s="484">
        <v>44034</v>
      </c>
      <c r="C57" s="322" t="s">
        <v>13</v>
      </c>
      <c r="D57" s="430" t="s">
        <v>935</v>
      </c>
      <c r="E57" s="321">
        <v>44013</v>
      </c>
      <c r="F57" s="323" t="s">
        <v>924</v>
      </c>
      <c r="G57" s="254" t="s">
        <v>16</v>
      </c>
      <c r="H57" s="361">
        <v>69</v>
      </c>
      <c r="I57" s="255" t="s">
        <v>913</v>
      </c>
      <c r="J57" s="257">
        <v>6000</v>
      </c>
      <c r="K57" s="257">
        <v>12000</v>
      </c>
      <c r="L57" s="257">
        <v>12000</v>
      </c>
      <c r="M57" s="257">
        <v>12000</v>
      </c>
      <c r="N57" s="254"/>
      <c r="O57" s="361">
        <v>2.1999999999999997</v>
      </c>
      <c r="P57" s="361">
        <v>2.1</v>
      </c>
      <c r="Q57" s="361">
        <v>0</v>
      </c>
      <c r="R57" s="361">
        <v>0</v>
      </c>
      <c r="S57" s="361">
        <v>1.7999999999999998</v>
      </c>
      <c r="T57" s="361"/>
      <c r="U57" s="361">
        <v>2.1999999999999997</v>
      </c>
      <c r="V57" s="361">
        <v>2.1</v>
      </c>
      <c r="W57" s="361">
        <v>0</v>
      </c>
      <c r="X57" s="361">
        <v>0</v>
      </c>
      <c r="Y57" s="361">
        <v>1.7999999999999998</v>
      </c>
      <c r="Z57" s="254"/>
      <c r="AA57" s="254"/>
      <c r="AB57" s="254"/>
      <c r="AC57" s="254"/>
      <c r="AD57" s="254"/>
      <c r="AE57" s="254"/>
      <c r="AF57" s="254"/>
      <c r="AG57" s="256" t="s">
        <v>23</v>
      </c>
      <c r="AH57" s="256"/>
      <c r="AI57" s="256">
        <v>3</v>
      </c>
      <c r="AJ57" s="256">
        <v>3</v>
      </c>
      <c r="AK57" s="395">
        <v>0.5</v>
      </c>
      <c r="AL57" s="395">
        <v>0.5</v>
      </c>
      <c r="AM57" t="s">
        <v>1056</v>
      </c>
    </row>
    <row r="58" spans="1:39" x14ac:dyDescent="0.15">
      <c r="A58" s="254">
        <v>237</v>
      </c>
      <c r="B58" s="484">
        <v>44034</v>
      </c>
      <c r="C58" s="322" t="s">
        <v>13</v>
      </c>
      <c r="D58" s="430" t="s">
        <v>935</v>
      </c>
      <c r="E58" s="321">
        <v>43831</v>
      </c>
      <c r="F58" s="323" t="s">
        <v>925</v>
      </c>
      <c r="G58" s="254" t="s">
        <v>16</v>
      </c>
      <c r="H58" s="361">
        <v>75</v>
      </c>
      <c r="I58" s="255" t="s">
        <v>913</v>
      </c>
      <c r="J58" s="257">
        <v>1645</v>
      </c>
      <c r="K58" s="257">
        <v>3000</v>
      </c>
      <c r="L58" s="257">
        <v>3000</v>
      </c>
      <c r="M58" s="257">
        <v>3000</v>
      </c>
      <c r="N58" s="254"/>
      <c r="O58" s="361">
        <v>2.8</v>
      </c>
      <c r="P58" s="361">
        <v>2.5545454545454542</v>
      </c>
      <c r="Q58" s="361">
        <v>0</v>
      </c>
      <c r="R58" s="361">
        <v>0</v>
      </c>
      <c r="S58" s="361">
        <v>2.0545454545454542</v>
      </c>
      <c r="T58" s="361"/>
      <c r="U58" s="361">
        <v>2.8</v>
      </c>
      <c r="V58" s="361">
        <v>2.5545454545454542</v>
      </c>
      <c r="W58" s="361">
        <v>0</v>
      </c>
      <c r="X58" s="361">
        <v>0</v>
      </c>
      <c r="Y58" s="361">
        <v>2.0545454545454542</v>
      </c>
      <c r="Z58" s="254"/>
      <c r="AA58" s="254"/>
      <c r="AB58" s="254"/>
      <c r="AC58" s="254"/>
      <c r="AD58" s="254"/>
      <c r="AE58" s="254"/>
      <c r="AF58" s="254"/>
      <c r="AG58" s="256" t="s">
        <v>23</v>
      </c>
      <c r="AH58" s="256"/>
      <c r="AI58" s="256">
        <v>3</v>
      </c>
      <c r="AJ58" s="256">
        <v>3</v>
      </c>
      <c r="AK58" s="395">
        <v>0.5</v>
      </c>
      <c r="AL58" s="395">
        <v>0.5</v>
      </c>
      <c r="AM58" t="s">
        <v>1057</v>
      </c>
    </row>
    <row r="59" spans="1:39" x14ac:dyDescent="0.15">
      <c r="A59" s="254">
        <v>790</v>
      </c>
      <c r="B59" s="484">
        <v>44034</v>
      </c>
      <c r="C59" s="322" t="s">
        <v>13</v>
      </c>
      <c r="D59" s="430" t="s">
        <v>935</v>
      </c>
      <c r="E59" s="321">
        <v>43831</v>
      </c>
      <c r="F59" s="323" t="s">
        <v>926</v>
      </c>
      <c r="G59" s="254" t="s">
        <v>16</v>
      </c>
      <c r="H59" s="361">
        <v>77.11818181818181</v>
      </c>
      <c r="I59" s="255" t="s">
        <v>913</v>
      </c>
      <c r="J59" s="254">
        <v>1645</v>
      </c>
      <c r="K59" s="254">
        <v>3000</v>
      </c>
      <c r="L59" s="254">
        <v>3000</v>
      </c>
      <c r="M59" s="254">
        <v>3000</v>
      </c>
      <c r="N59" s="254"/>
      <c r="O59" s="361">
        <v>3.2181818181818178</v>
      </c>
      <c r="P59" s="361">
        <v>2.709090909090909</v>
      </c>
      <c r="Q59" s="361">
        <v>0</v>
      </c>
      <c r="R59" s="361">
        <v>0</v>
      </c>
      <c r="S59" s="361">
        <v>2.2727272727272725</v>
      </c>
      <c r="T59" s="361"/>
      <c r="U59" s="361">
        <v>3.2181818181818178</v>
      </c>
      <c r="V59" s="361">
        <v>2.709090909090909</v>
      </c>
      <c r="W59" s="361">
        <v>0</v>
      </c>
      <c r="X59" s="361">
        <v>0</v>
      </c>
      <c r="Y59" s="361">
        <v>2.2727272727272725</v>
      </c>
      <c r="Z59" s="254"/>
      <c r="AA59" s="254"/>
      <c r="AB59" s="254"/>
      <c r="AC59" s="254"/>
      <c r="AD59" s="254"/>
      <c r="AE59" s="254"/>
      <c r="AF59" s="254"/>
      <c r="AG59" s="256" t="s">
        <v>23</v>
      </c>
      <c r="AH59" s="256"/>
      <c r="AI59" s="256">
        <v>2</v>
      </c>
      <c r="AJ59" s="256">
        <v>4</v>
      </c>
      <c r="AK59" s="398">
        <v>0.33329999999999999</v>
      </c>
      <c r="AL59" s="398">
        <v>0.66659999999999997</v>
      </c>
      <c r="AM59" t="s">
        <v>1058</v>
      </c>
    </row>
    <row r="60" spans="1:39" x14ac:dyDescent="0.15">
      <c r="A60" s="254">
        <v>1130</v>
      </c>
      <c r="B60" s="484">
        <v>44034</v>
      </c>
      <c r="C60" s="322" t="s">
        <v>13</v>
      </c>
      <c r="D60" s="430" t="s">
        <v>935</v>
      </c>
      <c r="E60" s="321">
        <v>43831</v>
      </c>
      <c r="F60" s="254" t="s">
        <v>30</v>
      </c>
      <c r="G60" s="254" t="s">
        <v>16</v>
      </c>
      <c r="H60" s="361">
        <v>77.654545454545456</v>
      </c>
      <c r="I60" s="255" t="s">
        <v>913</v>
      </c>
      <c r="J60" s="254">
        <v>1645</v>
      </c>
      <c r="K60" s="254">
        <v>3000</v>
      </c>
      <c r="L60" s="254">
        <v>3000</v>
      </c>
      <c r="M60" s="254">
        <v>3000</v>
      </c>
      <c r="N60" s="355"/>
      <c r="O60" s="361">
        <v>3.6727272727272724</v>
      </c>
      <c r="P60" s="361">
        <v>3.5090909090909088</v>
      </c>
      <c r="Q60" s="361">
        <v>0</v>
      </c>
      <c r="R60" s="361">
        <v>0</v>
      </c>
      <c r="S60" s="361">
        <v>2.3727272727272726</v>
      </c>
      <c r="T60" s="361"/>
      <c r="U60" s="361">
        <v>3.6727272727272724</v>
      </c>
      <c r="V60" s="361">
        <v>3.5090909090909088</v>
      </c>
      <c r="W60" s="361">
        <v>0</v>
      </c>
      <c r="X60" s="361">
        <v>0</v>
      </c>
      <c r="Y60" s="361">
        <v>2.3727272727272726</v>
      </c>
      <c r="Z60" s="355"/>
      <c r="AA60" s="355"/>
      <c r="AB60" s="355"/>
      <c r="AC60" s="355"/>
      <c r="AD60" s="355"/>
      <c r="AE60" s="355"/>
      <c r="AF60" s="355"/>
      <c r="AG60" s="356" t="s">
        <v>23</v>
      </c>
      <c r="AH60" s="356"/>
      <c r="AI60" s="256">
        <v>3</v>
      </c>
      <c r="AJ60" s="256">
        <v>3</v>
      </c>
      <c r="AK60" s="395">
        <v>0.5</v>
      </c>
      <c r="AL60" s="395">
        <v>0.5</v>
      </c>
      <c r="AM60" t="s">
        <v>1059</v>
      </c>
    </row>
    <row r="61" spans="1:39" x14ac:dyDescent="0.15">
      <c r="A61" s="254">
        <v>1264</v>
      </c>
      <c r="B61" s="484">
        <v>44034</v>
      </c>
      <c r="C61" s="322" t="s">
        <v>13</v>
      </c>
      <c r="D61" s="430" t="s">
        <v>935</v>
      </c>
      <c r="E61" s="321">
        <v>43831</v>
      </c>
      <c r="F61" s="323" t="s">
        <v>54</v>
      </c>
      <c r="G61" s="254" t="s">
        <v>16</v>
      </c>
      <c r="H61" s="361">
        <v>80.199999999999989</v>
      </c>
      <c r="I61" s="255" t="s">
        <v>913</v>
      </c>
      <c r="J61" s="254">
        <v>1645</v>
      </c>
      <c r="K61" s="254">
        <v>3000</v>
      </c>
      <c r="L61" s="254">
        <v>3000</v>
      </c>
      <c r="M61" s="254">
        <v>3000</v>
      </c>
      <c r="N61" s="254"/>
      <c r="O61" s="361">
        <v>3.754545454545454</v>
      </c>
      <c r="P61" s="361">
        <v>3.1999999999999997</v>
      </c>
      <c r="Q61" s="361">
        <v>0</v>
      </c>
      <c r="R61" s="361">
        <v>0</v>
      </c>
      <c r="S61" s="361">
        <v>2.754545454545454</v>
      </c>
      <c r="T61" s="361"/>
      <c r="U61" s="361">
        <v>3.754545454545454</v>
      </c>
      <c r="V61" s="361">
        <v>3.1999999999999997</v>
      </c>
      <c r="W61" s="361">
        <v>0</v>
      </c>
      <c r="X61" s="361">
        <v>0</v>
      </c>
      <c r="Y61" s="361">
        <v>2.754545454545454</v>
      </c>
      <c r="Z61" s="254"/>
      <c r="AA61" s="254"/>
      <c r="AB61" s="254"/>
      <c r="AC61" s="254"/>
      <c r="AD61" s="254"/>
      <c r="AE61" s="254"/>
      <c r="AF61" s="254"/>
      <c r="AG61" s="256" t="s">
        <v>23</v>
      </c>
      <c r="AH61" s="256"/>
      <c r="AI61" s="256">
        <v>3</v>
      </c>
      <c r="AJ61" s="256">
        <v>3</v>
      </c>
      <c r="AK61" s="398">
        <v>0.5</v>
      </c>
      <c r="AL61" s="398">
        <v>0.5</v>
      </c>
      <c r="AM61" t="s">
        <v>1060</v>
      </c>
    </row>
    <row r="62" spans="1:39" x14ac:dyDescent="0.15">
      <c r="A62" s="254"/>
      <c r="B62" s="484">
        <v>44034</v>
      </c>
      <c r="C62" s="322" t="s">
        <v>403</v>
      </c>
      <c r="D62" s="430" t="s">
        <v>935</v>
      </c>
      <c r="E62" s="321">
        <v>43466</v>
      </c>
      <c r="F62" s="323" t="s">
        <v>2</v>
      </c>
      <c r="G62" s="254" t="s">
        <v>16</v>
      </c>
      <c r="H62" s="361">
        <v>94.999999999999986</v>
      </c>
      <c r="I62" s="255" t="s">
        <v>405</v>
      </c>
      <c r="J62" s="254">
        <v>3000</v>
      </c>
      <c r="K62" s="254">
        <v>3000</v>
      </c>
      <c r="L62" s="254">
        <v>3000</v>
      </c>
      <c r="M62" s="254">
        <v>3000</v>
      </c>
      <c r="N62" s="254"/>
      <c r="O62" s="361">
        <v>3.4</v>
      </c>
      <c r="P62" s="361">
        <v>0</v>
      </c>
      <c r="Q62" s="361">
        <v>0</v>
      </c>
      <c r="R62" s="361">
        <v>0</v>
      </c>
      <c r="S62" s="361">
        <v>2.1999999999999997</v>
      </c>
      <c r="T62" s="361"/>
      <c r="U62" s="361">
        <v>3.4</v>
      </c>
      <c r="V62" s="361">
        <v>0</v>
      </c>
      <c r="W62" s="361">
        <v>0</v>
      </c>
      <c r="X62" s="361">
        <v>0</v>
      </c>
      <c r="Y62" s="361">
        <v>2.1999999999999997</v>
      </c>
      <c r="Z62" s="254"/>
      <c r="AA62" s="254"/>
      <c r="AB62" s="254"/>
      <c r="AC62" s="254"/>
      <c r="AD62" s="254"/>
      <c r="AE62" s="254"/>
      <c r="AF62" s="254"/>
      <c r="AG62" s="356" t="s">
        <v>23</v>
      </c>
      <c r="AH62" s="356"/>
      <c r="AI62" s="256">
        <v>3</v>
      </c>
      <c r="AJ62" s="256">
        <v>3</v>
      </c>
      <c r="AK62" s="395">
        <v>0.5</v>
      </c>
      <c r="AL62" s="395">
        <v>0.5</v>
      </c>
      <c r="AM62" t="s">
        <v>1001</v>
      </c>
    </row>
    <row r="63" spans="1:39" x14ac:dyDescent="0.15">
      <c r="A63" s="254">
        <v>1512</v>
      </c>
      <c r="B63" s="484">
        <v>44034</v>
      </c>
      <c r="C63" s="322" t="s">
        <v>13</v>
      </c>
      <c r="D63" s="430" t="s">
        <v>935</v>
      </c>
      <c r="E63" s="321">
        <v>44013</v>
      </c>
      <c r="F63" s="254" t="s">
        <v>4</v>
      </c>
      <c r="G63" s="254" t="s">
        <v>16</v>
      </c>
      <c r="H63" s="361">
        <v>72.654545454545456</v>
      </c>
      <c r="I63" s="255" t="s">
        <v>913</v>
      </c>
      <c r="J63" s="254"/>
      <c r="K63" s="254"/>
      <c r="L63" s="254"/>
      <c r="M63" s="254"/>
      <c r="N63" s="254"/>
      <c r="O63" s="361">
        <v>1.9363636363636361</v>
      </c>
      <c r="P63" s="361">
        <v>0</v>
      </c>
      <c r="Q63" s="361">
        <v>0</v>
      </c>
      <c r="R63" s="361">
        <v>0</v>
      </c>
      <c r="S63" s="361">
        <v>0</v>
      </c>
      <c r="T63" s="361"/>
      <c r="U63" s="361">
        <v>1.9363636363636361</v>
      </c>
      <c r="V63" s="361">
        <v>0</v>
      </c>
      <c r="W63" s="361">
        <v>0</v>
      </c>
      <c r="X63" s="361">
        <v>0</v>
      </c>
      <c r="Y63" s="361">
        <v>0</v>
      </c>
      <c r="Z63" s="254"/>
      <c r="AA63" s="254"/>
      <c r="AB63" s="254"/>
      <c r="AC63" s="254"/>
      <c r="AD63" s="254"/>
      <c r="AE63" s="254"/>
      <c r="AF63" s="254"/>
      <c r="AG63" s="256" t="s">
        <v>23</v>
      </c>
      <c r="AH63" s="256"/>
      <c r="AI63" s="256">
        <v>3</v>
      </c>
      <c r="AJ63" s="256">
        <v>3</v>
      </c>
      <c r="AK63" s="395">
        <v>0.5</v>
      </c>
      <c r="AL63" s="395">
        <v>0.5</v>
      </c>
      <c r="AM63" t="s">
        <v>1061</v>
      </c>
    </row>
    <row r="64" spans="1:39" x14ac:dyDescent="0.15">
      <c r="A64" s="254">
        <v>277</v>
      </c>
      <c r="B64" s="484">
        <v>44034</v>
      </c>
      <c r="C64" s="322" t="s">
        <v>13</v>
      </c>
      <c r="D64" s="430" t="s">
        <v>935</v>
      </c>
      <c r="E64" s="321">
        <v>43831</v>
      </c>
      <c r="F64" s="323" t="s">
        <v>1027</v>
      </c>
      <c r="G64" s="254" t="s">
        <v>16</v>
      </c>
      <c r="H64" s="361">
        <v>80.199999999999989</v>
      </c>
      <c r="I64" s="255" t="s">
        <v>913</v>
      </c>
      <c r="J64" s="254">
        <v>1645</v>
      </c>
      <c r="K64" s="254">
        <v>3000</v>
      </c>
      <c r="L64" s="254">
        <v>3000</v>
      </c>
      <c r="M64" s="254">
        <v>3000</v>
      </c>
      <c r="N64" s="254"/>
      <c r="O64" s="361">
        <v>3.754545454545454</v>
      </c>
      <c r="P64" s="361">
        <v>3.1999999999999997</v>
      </c>
      <c r="Q64" s="361">
        <v>0</v>
      </c>
      <c r="R64" s="361">
        <v>0</v>
      </c>
      <c r="S64" s="361">
        <v>2.754545454545454</v>
      </c>
      <c r="T64" s="361"/>
      <c r="U64" s="361">
        <v>3.754545454545454</v>
      </c>
      <c r="V64" s="361">
        <v>3.1999999999999997</v>
      </c>
      <c r="W64" s="361">
        <v>0</v>
      </c>
      <c r="X64" s="361">
        <v>0</v>
      </c>
      <c r="Y64" s="361">
        <v>2.754545454545454</v>
      </c>
      <c r="Z64" s="254"/>
      <c r="AA64" s="254"/>
      <c r="AB64" s="254"/>
      <c r="AC64" s="254"/>
      <c r="AD64" s="254"/>
      <c r="AE64" s="254"/>
      <c r="AF64" s="254"/>
      <c r="AG64" s="256" t="s">
        <v>23</v>
      </c>
      <c r="AH64" s="256"/>
      <c r="AI64" s="256">
        <v>3</v>
      </c>
      <c r="AJ64" s="256">
        <v>3</v>
      </c>
      <c r="AK64" s="398">
        <v>0.5</v>
      </c>
      <c r="AL64" s="398">
        <v>0.5</v>
      </c>
      <c r="AM64" t="s">
        <v>1060</v>
      </c>
    </row>
    <row r="65" spans="1:39" x14ac:dyDescent="0.15">
      <c r="A65" s="254"/>
      <c r="B65" s="484">
        <v>44034</v>
      </c>
      <c r="C65" s="322" t="s">
        <v>403</v>
      </c>
      <c r="D65" s="430" t="s">
        <v>935</v>
      </c>
      <c r="E65" s="321">
        <v>43731</v>
      </c>
      <c r="F65" s="487" t="s">
        <v>1028</v>
      </c>
      <c r="G65" s="254" t="s">
        <v>16</v>
      </c>
      <c r="H65" s="361">
        <v>80.999999999999986</v>
      </c>
      <c r="I65" s="488" t="s">
        <v>405</v>
      </c>
      <c r="J65" s="254">
        <v>1645</v>
      </c>
      <c r="K65" s="254">
        <v>3000</v>
      </c>
      <c r="L65" s="254">
        <v>3000</v>
      </c>
      <c r="M65" s="254">
        <v>3000</v>
      </c>
      <c r="N65" s="254"/>
      <c r="O65" s="361">
        <v>3.1999999999999997</v>
      </c>
      <c r="P65" s="361">
        <v>2.8</v>
      </c>
      <c r="Q65" s="361">
        <v>0</v>
      </c>
      <c r="R65" s="361">
        <v>0</v>
      </c>
      <c r="S65" s="361">
        <v>2.4</v>
      </c>
      <c r="T65" s="361"/>
      <c r="U65" s="361">
        <v>3.1999999999999997</v>
      </c>
      <c r="V65" s="361">
        <v>2.8</v>
      </c>
      <c r="W65" s="361">
        <v>0</v>
      </c>
      <c r="X65" s="361">
        <v>0</v>
      </c>
      <c r="Y65" s="361">
        <v>2.4</v>
      </c>
      <c r="Z65" s="355"/>
      <c r="AA65" s="355"/>
      <c r="AB65" s="254"/>
      <c r="AC65" s="254"/>
      <c r="AD65" s="254"/>
      <c r="AE65" s="254"/>
      <c r="AF65" s="254"/>
      <c r="AG65" s="444" t="s">
        <v>1008</v>
      </c>
      <c r="AH65" s="256"/>
      <c r="AI65" s="256">
        <v>3</v>
      </c>
      <c r="AJ65" s="256">
        <v>3</v>
      </c>
      <c r="AK65" s="398">
        <v>0.5</v>
      </c>
      <c r="AL65" s="398">
        <v>0.5</v>
      </c>
      <c r="AM65" t="s">
        <v>1062</v>
      </c>
    </row>
    <row r="66" spans="1:39" x14ac:dyDescent="0.15">
      <c r="A66" s="254">
        <v>79</v>
      </c>
      <c r="B66" s="484">
        <v>44034</v>
      </c>
      <c r="C66" s="322" t="s">
        <v>13</v>
      </c>
      <c r="D66" s="430" t="s">
        <v>938</v>
      </c>
      <c r="E66" s="321">
        <v>44013</v>
      </c>
      <c r="F66" s="323" t="s">
        <v>15</v>
      </c>
      <c r="G66" s="254" t="s">
        <v>16</v>
      </c>
      <c r="H66" s="361">
        <v>79.2</v>
      </c>
      <c r="I66" s="255" t="s">
        <v>913</v>
      </c>
      <c r="J66" s="254">
        <v>1645</v>
      </c>
      <c r="K66" s="254">
        <v>3000</v>
      </c>
      <c r="L66" s="254">
        <v>3000</v>
      </c>
      <c r="M66" s="254">
        <v>3000</v>
      </c>
      <c r="N66" s="254"/>
      <c r="O66" s="361">
        <v>2.9</v>
      </c>
      <c r="P66" s="361">
        <v>2.5272727272727269</v>
      </c>
      <c r="Q66" s="361">
        <v>0</v>
      </c>
      <c r="R66" s="361">
        <v>0</v>
      </c>
      <c r="S66" s="361">
        <v>2.0181818181818181</v>
      </c>
      <c r="T66" s="361"/>
      <c r="U66" s="361">
        <v>2.9</v>
      </c>
      <c r="V66" s="361">
        <v>2.5272727272727269</v>
      </c>
      <c r="W66" s="361">
        <v>0</v>
      </c>
      <c r="X66" s="361">
        <v>0</v>
      </c>
      <c r="Y66" s="361">
        <v>2.0181818181818181</v>
      </c>
      <c r="Z66" s="254"/>
      <c r="AA66" s="254"/>
      <c r="AB66" s="254"/>
      <c r="AC66" s="254"/>
      <c r="AD66" s="254"/>
      <c r="AE66" s="254"/>
      <c r="AF66" s="254"/>
      <c r="AG66" s="444" t="s">
        <v>1008</v>
      </c>
      <c r="AH66" s="256"/>
      <c r="AI66" s="256">
        <v>3</v>
      </c>
      <c r="AJ66" s="256">
        <v>3</v>
      </c>
      <c r="AK66" s="398">
        <v>0.5</v>
      </c>
      <c r="AL66" s="398">
        <v>0.5</v>
      </c>
      <c r="AM66" t="s">
        <v>1063</v>
      </c>
    </row>
    <row r="67" spans="1:39" x14ac:dyDescent="0.15">
      <c r="A67" s="254">
        <v>1163</v>
      </c>
      <c r="B67" s="484">
        <v>44034</v>
      </c>
      <c r="C67" s="322" t="s">
        <v>13</v>
      </c>
      <c r="D67" s="430" t="s">
        <v>938</v>
      </c>
      <c r="E67" s="321">
        <v>43831</v>
      </c>
      <c r="F67" s="323" t="s">
        <v>20</v>
      </c>
      <c r="G67" s="254" t="s">
        <v>16</v>
      </c>
      <c r="H67" s="361">
        <v>62.999999999999993</v>
      </c>
      <c r="I67" s="255" t="s">
        <v>913</v>
      </c>
      <c r="J67" s="254">
        <v>1645</v>
      </c>
      <c r="K67" s="254">
        <v>3000</v>
      </c>
      <c r="L67" s="254">
        <v>3000</v>
      </c>
      <c r="M67" s="254">
        <v>3000</v>
      </c>
      <c r="N67" s="254"/>
      <c r="O67" s="361">
        <v>3.1</v>
      </c>
      <c r="P67" s="361">
        <v>2.7</v>
      </c>
      <c r="Q67" s="361">
        <v>0</v>
      </c>
      <c r="R67" s="361">
        <v>0</v>
      </c>
      <c r="S67" s="361">
        <v>2.1</v>
      </c>
      <c r="T67" s="361"/>
      <c r="U67" s="361">
        <v>3.1</v>
      </c>
      <c r="V67" s="361">
        <v>2.7</v>
      </c>
      <c r="W67" s="361">
        <v>0</v>
      </c>
      <c r="X67" s="361">
        <v>0</v>
      </c>
      <c r="Y67" s="361">
        <v>2.1</v>
      </c>
      <c r="Z67" s="254"/>
      <c r="AA67" s="254"/>
      <c r="AB67" s="254"/>
      <c r="AC67" s="254"/>
      <c r="AD67" s="254"/>
      <c r="AE67" s="254"/>
      <c r="AF67" s="254"/>
      <c r="AG67" s="444" t="s">
        <v>1008</v>
      </c>
      <c r="AH67" s="256"/>
      <c r="AI67" s="256">
        <v>3</v>
      </c>
      <c r="AJ67" s="256">
        <v>3</v>
      </c>
      <c r="AK67" s="398">
        <v>0.5</v>
      </c>
      <c r="AL67" s="398">
        <v>0.5</v>
      </c>
      <c r="AM67" t="s">
        <v>1015</v>
      </c>
    </row>
    <row r="68" spans="1:39" x14ac:dyDescent="0.15">
      <c r="A68" s="254">
        <v>1138</v>
      </c>
      <c r="B68" s="485">
        <v>44035</v>
      </c>
      <c r="C68" s="322" t="s">
        <v>13</v>
      </c>
      <c r="D68" s="430" t="s">
        <v>938</v>
      </c>
      <c r="E68" s="321">
        <v>43831</v>
      </c>
      <c r="F68" s="323" t="s">
        <v>21</v>
      </c>
      <c r="G68" s="254" t="s">
        <v>16</v>
      </c>
      <c r="H68" s="361">
        <v>75</v>
      </c>
      <c r="I68" s="255" t="s">
        <v>913</v>
      </c>
      <c r="J68" s="254">
        <v>1645</v>
      </c>
      <c r="K68" s="254">
        <v>3000</v>
      </c>
      <c r="L68" s="254">
        <v>3000</v>
      </c>
      <c r="M68" s="254">
        <v>3000</v>
      </c>
      <c r="N68" s="254"/>
      <c r="O68" s="361">
        <v>3.1727272727272728</v>
      </c>
      <c r="P68" s="361">
        <v>2.5</v>
      </c>
      <c r="Q68" s="361">
        <v>0</v>
      </c>
      <c r="R68" s="361">
        <v>0</v>
      </c>
      <c r="S68" s="361">
        <v>2.2545454545454544</v>
      </c>
      <c r="T68" s="361"/>
      <c r="U68" s="361">
        <v>3.1727272727272728</v>
      </c>
      <c r="V68" s="361">
        <v>2.5</v>
      </c>
      <c r="W68" s="361">
        <v>0</v>
      </c>
      <c r="X68" s="361">
        <v>0</v>
      </c>
      <c r="Y68" s="361">
        <v>2.2545454545454544</v>
      </c>
      <c r="Z68" s="254"/>
      <c r="AA68" s="254"/>
      <c r="AB68" s="254"/>
      <c r="AC68" s="254"/>
      <c r="AD68" s="254"/>
      <c r="AE68" s="254"/>
      <c r="AF68" s="254"/>
      <c r="AG68" s="256" t="s">
        <v>23</v>
      </c>
      <c r="AH68" s="256"/>
      <c r="AI68" s="256">
        <v>3</v>
      </c>
      <c r="AJ68" s="256">
        <v>3</v>
      </c>
      <c r="AK68" s="398">
        <v>0.5</v>
      </c>
      <c r="AL68" s="398">
        <v>0.5</v>
      </c>
      <c r="AM68" t="s">
        <v>1052</v>
      </c>
    </row>
    <row r="69" spans="1:39" x14ac:dyDescent="0.15">
      <c r="A69" s="254">
        <v>880</v>
      </c>
      <c r="B69" s="484">
        <v>44034</v>
      </c>
      <c r="C69" s="322" t="s">
        <v>13</v>
      </c>
      <c r="D69" s="430" t="s">
        <v>938</v>
      </c>
      <c r="E69" s="321">
        <v>44046</v>
      </c>
      <c r="F69" s="323" t="s">
        <v>1017</v>
      </c>
      <c r="G69" s="254" t="s">
        <v>16</v>
      </c>
      <c r="H69" s="361">
        <v>59.081818181818171</v>
      </c>
      <c r="I69" s="255" t="s">
        <v>913</v>
      </c>
      <c r="J69" s="257">
        <v>1645</v>
      </c>
      <c r="K69" s="257">
        <v>3000</v>
      </c>
      <c r="L69" s="257">
        <v>3000</v>
      </c>
      <c r="M69" s="257">
        <v>3000</v>
      </c>
      <c r="N69" s="254"/>
      <c r="O69" s="361">
        <v>2.9</v>
      </c>
      <c r="P69" s="361">
        <v>2.3545454545454541</v>
      </c>
      <c r="Q69" s="361">
        <v>0</v>
      </c>
      <c r="R69" s="361">
        <v>0</v>
      </c>
      <c r="S69" s="361">
        <v>2.0272727272727269</v>
      </c>
      <c r="T69" s="361"/>
      <c r="U69" s="361">
        <v>2.9</v>
      </c>
      <c r="V69" s="361">
        <v>2.3545454545454541</v>
      </c>
      <c r="W69" s="361">
        <v>0</v>
      </c>
      <c r="X69" s="361">
        <v>0</v>
      </c>
      <c r="Y69" s="361">
        <v>2.0272727272727269</v>
      </c>
      <c r="Z69" s="254"/>
      <c r="AA69" s="254"/>
      <c r="AB69" s="254"/>
      <c r="AC69" s="254"/>
      <c r="AD69" s="254"/>
      <c r="AE69" s="254"/>
      <c r="AF69" s="254"/>
      <c r="AG69" s="256" t="s">
        <v>18</v>
      </c>
      <c r="AH69" s="256" t="s">
        <v>19</v>
      </c>
      <c r="AI69" s="256">
        <v>2</v>
      </c>
      <c r="AJ69" s="256">
        <v>4</v>
      </c>
      <c r="AK69" s="398">
        <v>0.33329999999999999</v>
      </c>
      <c r="AL69" s="398">
        <v>0.66659999999999997</v>
      </c>
      <c r="AM69" t="s">
        <v>1064</v>
      </c>
    </row>
    <row r="70" spans="1:39" x14ac:dyDescent="0.15">
      <c r="A70" s="254">
        <v>160</v>
      </c>
      <c r="B70" s="484">
        <v>44034</v>
      </c>
      <c r="C70" s="322" t="s">
        <v>13</v>
      </c>
      <c r="D70" s="430" t="s">
        <v>938</v>
      </c>
      <c r="E70" s="321">
        <v>43924</v>
      </c>
      <c r="F70" s="323" t="s">
        <v>22</v>
      </c>
      <c r="G70" s="254" t="s">
        <v>16</v>
      </c>
      <c r="H70" s="361">
        <v>85</v>
      </c>
      <c r="I70" s="255" t="s">
        <v>913</v>
      </c>
      <c r="J70" s="254">
        <v>3000</v>
      </c>
      <c r="K70" s="254">
        <v>3000</v>
      </c>
      <c r="L70" s="254">
        <v>3000</v>
      </c>
      <c r="M70" s="254">
        <v>3000</v>
      </c>
      <c r="N70" s="254"/>
      <c r="O70" s="361">
        <v>3.1181818181818182</v>
      </c>
      <c r="P70" s="361">
        <v>0</v>
      </c>
      <c r="Q70" s="361">
        <v>0</v>
      </c>
      <c r="R70" s="361">
        <v>0</v>
      </c>
      <c r="S70" s="361">
        <v>2.0909090909090904</v>
      </c>
      <c r="T70" s="361"/>
      <c r="U70" s="361">
        <v>3.1181818181818182</v>
      </c>
      <c r="V70" s="361">
        <v>0</v>
      </c>
      <c r="W70" s="361">
        <v>0</v>
      </c>
      <c r="X70" s="361">
        <v>0</v>
      </c>
      <c r="Y70" s="361">
        <v>2.0909090909090904</v>
      </c>
      <c r="Z70" s="254"/>
      <c r="AA70" s="254"/>
      <c r="AB70" s="254"/>
      <c r="AC70" s="254"/>
      <c r="AD70" s="254"/>
      <c r="AE70" s="254"/>
      <c r="AF70" s="254"/>
      <c r="AG70" s="256" t="s">
        <v>23</v>
      </c>
      <c r="AH70" s="254"/>
      <c r="AI70" s="256">
        <v>3</v>
      </c>
      <c r="AJ70" s="256">
        <v>3</v>
      </c>
      <c r="AK70" s="395">
        <v>0.5</v>
      </c>
      <c r="AL70" s="395">
        <v>0.5</v>
      </c>
      <c r="AM70" t="s">
        <v>1065</v>
      </c>
    </row>
    <row r="71" spans="1:39" x14ac:dyDescent="0.15">
      <c r="A71" s="254">
        <v>174</v>
      </c>
      <c r="B71" s="484">
        <v>44034</v>
      </c>
      <c r="C71" s="322" t="s">
        <v>13</v>
      </c>
      <c r="D71" s="430" t="s">
        <v>938</v>
      </c>
      <c r="E71" s="321">
        <v>43831</v>
      </c>
      <c r="F71" s="323" t="s">
        <v>923</v>
      </c>
      <c r="G71" s="254" t="s">
        <v>16</v>
      </c>
      <c r="H71" s="361">
        <v>67.2</v>
      </c>
      <c r="I71" s="255" t="s">
        <v>913</v>
      </c>
      <c r="J71" s="254">
        <v>1645</v>
      </c>
      <c r="K71" s="254">
        <v>3000</v>
      </c>
      <c r="L71" s="254">
        <v>3000</v>
      </c>
      <c r="M71" s="254">
        <v>3000</v>
      </c>
      <c r="N71" s="254"/>
      <c r="O71" s="361">
        <v>2.9636363636363634</v>
      </c>
      <c r="P71" s="361">
        <v>2.4</v>
      </c>
      <c r="Q71" s="361">
        <v>0</v>
      </c>
      <c r="R71" s="361">
        <v>0</v>
      </c>
      <c r="S71" s="361">
        <v>1.9909090909090907</v>
      </c>
      <c r="T71" s="361"/>
      <c r="U71" s="361">
        <v>2.9636363636363634</v>
      </c>
      <c r="V71" s="361">
        <v>2.4</v>
      </c>
      <c r="W71" s="361">
        <v>0</v>
      </c>
      <c r="X71" s="361">
        <v>0</v>
      </c>
      <c r="Y71" s="361">
        <v>1.9909090909090907</v>
      </c>
      <c r="Z71" s="254"/>
      <c r="AA71" s="254"/>
      <c r="AB71" s="254"/>
      <c r="AC71" s="254"/>
      <c r="AD71" s="254"/>
      <c r="AE71" s="254"/>
      <c r="AF71" s="254"/>
      <c r="AG71" s="256" t="s">
        <v>23</v>
      </c>
      <c r="AH71" s="256"/>
      <c r="AI71" s="256">
        <v>3</v>
      </c>
      <c r="AJ71" s="256">
        <v>3</v>
      </c>
      <c r="AK71" s="395">
        <v>0.5</v>
      </c>
      <c r="AL71" s="395">
        <v>0.5</v>
      </c>
      <c r="AM71" t="s">
        <v>1066</v>
      </c>
    </row>
    <row r="72" spans="1:39" x14ac:dyDescent="0.15">
      <c r="A72" s="254">
        <v>315</v>
      </c>
      <c r="B72" s="484">
        <v>44034</v>
      </c>
      <c r="C72" s="322" t="s">
        <v>13</v>
      </c>
      <c r="D72" s="430" t="s">
        <v>938</v>
      </c>
      <c r="E72" s="321">
        <v>43984</v>
      </c>
      <c r="F72" s="254" t="s">
        <v>24</v>
      </c>
      <c r="G72" s="254" t="s">
        <v>16</v>
      </c>
      <c r="H72" s="361">
        <v>81.636363636363626</v>
      </c>
      <c r="I72" s="255" t="s">
        <v>913</v>
      </c>
      <c r="J72" s="254">
        <v>1645</v>
      </c>
      <c r="K72" s="254">
        <v>3000</v>
      </c>
      <c r="L72" s="254">
        <v>3000</v>
      </c>
      <c r="M72" s="254">
        <v>3000</v>
      </c>
      <c r="N72" s="254"/>
      <c r="O72" s="361">
        <v>3.4636363636363634</v>
      </c>
      <c r="P72" s="361">
        <v>2.9363636363636361</v>
      </c>
      <c r="Q72" s="361">
        <v>0</v>
      </c>
      <c r="R72" s="361">
        <v>0</v>
      </c>
      <c r="S72" s="361">
        <v>2.5545454545454542</v>
      </c>
      <c r="T72" s="361"/>
      <c r="U72" s="361">
        <v>3.1454545454545451</v>
      </c>
      <c r="V72" s="361">
        <v>2.6545454545454543</v>
      </c>
      <c r="W72" s="361">
        <v>0</v>
      </c>
      <c r="X72" s="361">
        <v>0</v>
      </c>
      <c r="Y72" s="361">
        <v>2.2999999999999998</v>
      </c>
      <c r="Z72" s="254"/>
      <c r="AA72" s="254"/>
      <c r="AB72" s="254"/>
      <c r="AC72" s="254"/>
      <c r="AD72" s="254"/>
      <c r="AE72" s="254"/>
      <c r="AF72" s="254"/>
      <c r="AG72" s="256" t="s">
        <v>18</v>
      </c>
      <c r="AH72" s="256" t="s">
        <v>19</v>
      </c>
      <c r="AI72" s="256">
        <v>2</v>
      </c>
      <c r="AJ72" s="256">
        <v>4</v>
      </c>
      <c r="AK72" s="398">
        <v>0.33329999999999999</v>
      </c>
      <c r="AL72" s="398">
        <v>0.66659999999999997</v>
      </c>
      <c r="AM72" t="s">
        <v>1055</v>
      </c>
    </row>
    <row r="73" spans="1:39" x14ac:dyDescent="0.15">
      <c r="A73" s="254">
        <v>570</v>
      </c>
      <c r="B73" s="484">
        <v>44034</v>
      </c>
      <c r="C73" s="322" t="s">
        <v>13</v>
      </c>
      <c r="D73" s="430" t="s">
        <v>938</v>
      </c>
      <c r="E73" s="321">
        <v>44013</v>
      </c>
      <c r="F73" s="323" t="s">
        <v>924</v>
      </c>
      <c r="G73" s="254" t="s">
        <v>16</v>
      </c>
      <c r="H73" s="361">
        <v>69</v>
      </c>
      <c r="I73" s="255" t="s">
        <v>913</v>
      </c>
      <c r="J73" s="257">
        <v>6000</v>
      </c>
      <c r="K73" s="257">
        <v>12000</v>
      </c>
      <c r="L73" s="257">
        <v>12000</v>
      </c>
      <c r="M73" s="257">
        <v>12000</v>
      </c>
      <c r="N73" s="254"/>
      <c r="O73" s="361">
        <v>2.1999999999999997</v>
      </c>
      <c r="P73" s="361">
        <v>2.1</v>
      </c>
      <c r="Q73" s="361">
        <v>0</v>
      </c>
      <c r="R73" s="361">
        <v>0</v>
      </c>
      <c r="S73" s="361">
        <v>1.7999999999999998</v>
      </c>
      <c r="T73" s="361"/>
      <c r="U73" s="361">
        <v>2.1999999999999997</v>
      </c>
      <c r="V73" s="361">
        <v>2.1</v>
      </c>
      <c r="W73" s="361">
        <v>0</v>
      </c>
      <c r="X73" s="361">
        <v>0</v>
      </c>
      <c r="Y73" s="361">
        <v>1.7999999999999998</v>
      </c>
      <c r="Z73" s="254"/>
      <c r="AA73" s="254"/>
      <c r="AB73" s="254"/>
      <c r="AC73" s="254"/>
      <c r="AD73" s="254"/>
      <c r="AE73" s="254"/>
      <c r="AF73" s="254"/>
      <c r="AG73" s="256" t="s">
        <v>23</v>
      </c>
      <c r="AH73" s="256"/>
      <c r="AI73" s="256">
        <v>3</v>
      </c>
      <c r="AJ73" s="256">
        <v>3</v>
      </c>
      <c r="AK73" s="395">
        <v>0.5</v>
      </c>
      <c r="AL73" s="395">
        <v>0.5</v>
      </c>
      <c r="AM73" t="s">
        <v>1056</v>
      </c>
    </row>
    <row r="74" spans="1:39" x14ac:dyDescent="0.15">
      <c r="A74" s="254">
        <v>236</v>
      </c>
      <c r="B74" s="484">
        <v>44034</v>
      </c>
      <c r="C74" s="322" t="s">
        <v>13</v>
      </c>
      <c r="D74" s="430" t="s">
        <v>938</v>
      </c>
      <c r="E74" s="321">
        <v>43831</v>
      </c>
      <c r="F74" s="323" t="s">
        <v>925</v>
      </c>
      <c r="G74" s="254" t="s">
        <v>16</v>
      </c>
      <c r="H74" s="361">
        <v>75</v>
      </c>
      <c r="I74" s="255" t="s">
        <v>913</v>
      </c>
      <c r="J74" s="257">
        <v>1645</v>
      </c>
      <c r="K74" s="257">
        <v>3000</v>
      </c>
      <c r="L74" s="257">
        <v>3000</v>
      </c>
      <c r="M74" s="257">
        <v>3000</v>
      </c>
      <c r="N74" s="254"/>
      <c r="O74" s="361">
        <v>2.8</v>
      </c>
      <c r="P74" s="361">
        <v>2.5545454545454542</v>
      </c>
      <c r="Q74" s="361">
        <v>0</v>
      </c>
      <c r="R74" s="361">
        <v>0</v>
      </c>
      <c r="S74" s="361">
        <v>2.0545454545454542</v>
      </c>
      <c r="T74" s="361"/>
      <c r="U74" s="361">
        <v>2.8</v>
      </c>
      <c r="V74" s="361">
        <v>2.5545454545454542</v>
      </c>
      <c r="W74" s="361">
        <v>0</v>
      </c>
      <c r="X74" s="361">
        <v>0</v>
      </c>
      <c r="Y74" s="361">
        <v>2.0545454545454542</v>
      </c>
      <c r="Z74" s="254"/>
      <c r="AA74" s="254"/>
      <c r="AB74" s="254"/>
      <c r="AC74" s="254"/>
      <c r="AD74" s="254"/>
      <c r="AE74" s="254"/>
      <c r="AF74" s="254"/>
      <c r="AG74" s="256" t="s">
        <v>23</v>
      </c>
      <c r="AH74" s="256"/>
      <c r="AI74" s="256">
        <v>3</v>
      </c>
      <c r="AJ74" s="256">
        <v>3</v>
      </c>
      <c r="AK74" s="395">
        <v>0.5</v>
      </c>
      <c r="AL74" s="395">
        <v>0.5</v>
      </c>
      <c r="AM74" t="s">
        <v>1067</v>
      </c>
    </row>
    <row r="75" spans="1:39" x14ac:dyDescent="0.15">
      <c r="A75" s="254">
        <v>787</v>
      </c>
      <c r="B75" s="484">
        <v>44034</v>
      </c>
      <c r="C75" s="322" t="s">
        <v>13</v>
      </c>
      <c r="D75" s="430" t="s">
        <v>938</v>
      </c>
      <c r="E75" s="321">
        <v>43831</v>
      </c>
      <c r="F75" s="323" t="s">
        <v>926</v>
      </c>
      <c r="G75" s="254" t="s">
        <v>16</v>
      </c>
      <c r="H75" s="361">
        <v>77.172727272727272</v>
      </c>
      <c r="I75" s="255" t="s">
        <v>913</v>
      </c>
      <c r="J75" s="254">
        <v>1645</v>
      </c>
      <c r="K75" s="254">
        <v>3000</v>
      </c>
      <c r="L75" s="254">
        <v>3000</v>
      </c>
      <c r="M75" s="254">
        <v>3000</v>
      </c>
      <c r="N75" s="254"/>
      <c r="O75" s="361">
        <v>3.2181818181818178</v>
      </c>
      <c r="P75" s="361">
        <v>2.709090909090909</v>
      </c>
      <c r="Q75" s="361">
        <v>0</v>
      </c>
      <c r="R75" s="361">
        <v>0</v>
      </c>
      <c r="S75" s="361">
        <v>2.2727272727272725</v>
      </c>
      <c r="T75" s="361"/>
      <c r="U75" s="361">
        <v>3.2181818181818178</v>
      </c>
      <c r="V75" s="361">
        <v>2.709090909090909</v>
      </c>
      <c r="W75" s="361">
        <v>0</v>
      </c>
      <c r="X75" s="361">
        <v>0</v>
      </c>
      <c r="Y75" s="361">
        <v>2.2727272727272725</v>
      </c>
      <c r="Z75" s="254"/>
      <c r="AA75" s="254"/>
      <c r="AB75" s="254"/>
      <c r="AC75" s="254"/>
      <c r="AD75" s="254"/>
      <c r="AE75" s="254"/>
      <c r="AF75" s="254"/>
      <c r="AG75" s="256" t="s">
        <v>23</v>
      </c>
      <c r="AH75" s="256"/>
      <c r="AI75" s="256">
        <v>2</v>
      </c>
      <c r="AJ75" s="256">
        <v>4</v>
      </c>
      <c r="AK75" s="398">
        <v>0.33329999999999999</v>
      </c>
      <c r="AL75" s="398">
        <v>0.66659999999999997</v>
      </c>
      <c r="AM75" t="s">
        <v>1068</v>
      </c>
    </row>
    <row r="76" spans="1:39" x14ac:dyDescent="0.15">
      <c r="A76" s="254">
        <v>1129</v>
      </c>
      <c r="B76" s="484">
        <v>44034</v>
      </c>
      <c r="C76" s="322" t="s">
        <v>13</v>
      </c>
      <c r="D76" s="430" t="s">
        <v>938</v>
      </c>
      <c r="E76" s="321">
        <v>43831</v>
      </c>
      <c r="F76" s="254" t="s">
        <v>30</v>
      </c>
      <c r="G76" s="254" t="s">
        <v>16</v>
      </c>
      <c r="H76" s="361">
        <v>71.036363636363632</v>
      </c>
      <c r="I76" s="255" t="s">
        <v>913</v>
      </c>
      <c r="J76" s="254">
        <v>1645</v>
      </c>
      <c r="K76" s="254">
        <v>3000</v>
      </c>
      <c r="L76" s="254">
        <v>3000</v>
      </c>
      <c r="M76" s="254">
        <v>3000</v>
      </c>
      <c r="N76" s="355"/>
      <c r="O76" s="361">
        <v>3.7181818181818178</v>
      </c>
      <c r="P76" s="361">
        <v>3.1818181818181817</v>
      </c>
      <c r="Q76" s="361">
        <v>0</v>
      </c>
      <c r="R76" s="361">
        <v>0</v>
      </c>
      <c r="S76" s="361">
        <v>2.5363636363636362</v>
      </c>
      <c r="T76" s="361"/>
      <c r="U76" s="361">
        <v>3.7181818181818178</v>
      </c>
      <c r="V76" s="361">
        <v>3.1818181818181817</v>
      </c>
      <c r="W76" s="361">
        <v>0</v>
      </c>
      <c r="X76" s="361">
        <v>0</v>
      </c>
      <c r="Y76" s="361">
        <v>2.5363636363636362</v>
      </c>
      <c r="Z76" s="355"/>
      <c r="AA76" s="355"/>
      <c r="AB76" s="355"/>
      <c r="AC76" s="355"/>
      <c r="AD76" s="355"/>
      <c r="AE76" s="355"/>
      <c r="AF76" s="355"/>
      <c r="AG76" s="356" t="s">
        <v>23</v>
      </c>
      <c r="AH76" s="356"/>
      <c r="AI76" s="256">
        <v>3</v>
      </c>
      <c r="AJ76" s="256">
        <v>3</v>
      </c>
      <c r="AK76" s="395">
        <v>0.5</v>
      </c>
      <c r="AL76" s="395">
        <v>0.5</v>
      </c>
      <c r="AM76" t="s">
        <v>1069</v>
      </c>
    </row>
    <row r="77" spans="1:39" x14ac:dyDescent="0.15">
      <c r="A77" s="254">
        <v>1263</v>
      </c>
      <c r="B77" s="484">
        <v>44034</v>
      </c>
      <c r="C77" s="322" t="s">
        <v>13</v>
      </c>
      <c r="D77" s="430" t="s">
        <v>938</v>
      </c>
      <c r="E77" s="321">
        <v>43831</v>
      </c>
      <c r="F77" s="323" t="s">
        <v>54</v>
      </c>
      <c r="G77" s="254" t="s">
        <v>16</v>
      </c>
      <c r="H77" s="361">
        <v>80.199999999999989</v>
      </c>
      <c r="I77" s="255" t="s">
        <v>913</v>
      </c>
      <c r="J77" s="254">
        <v>1645</v>
      </c>
      <c r="K77" s="254">
        <v>3000</v>
      </c>
      <c r="L77" s="254">
        <v>3000</v>
      </c>
      <c r="M77" s="254">
        <v>3000</v>
      </c>
      <c r="N77" s="254"/>
      <c r="O77" s="361">
        <v>3.754545454545454</v>
      </c>
      <c r="P77" s="361">
        <v>3.1999999999999997</v>
      </c>
      <c r="Q77" s="361">
        <v>0</v>
      </c>
      <c r="R77" s="361">
        <v>0</v>
      </c>
      <c r="S77" s="361">
        <v>2.754545454545454</v>
      </c>
      <c r="T77" s="361"/>
      <c r="U77" s="361">
        <v>3.754545454545454</v>
      </c>
      <c r="V77" s="361">
        <v>3.1999999999999997</v>
      </c>
      <c r="W77" s="361">
        <v>0</v>
      </c>
      <c r="X77" s="361">
        <v>0</v>
      </c>
      <c r="Y77" s="361">
        <v>2.754545454545454</v>
      </c>
      <c r="Z77" s="254"/>
      <c r="AA77" s="254"/>
      <c r="AB77" s="254"/>
      <c r="AC77" s="254"/>
      <c r="AD77" s="254"/>
      <c r="AE77" s="254"/>
      <c r="AF77" s="254"/>
      <c r="AG77" s="256" t="s">
        <v>23</v>
      </c>
      <c r="AH77" s="256"/>
      <c r="AI77" s="256">
        <v>3</v>
      </c>
      <c r="AJ77" s="256">
        <v>3</v>
      </c>
      <c r="AK77" s="398">
        <v>0.5</v>
      </c>
      <c r="AL77" s="398">
        <v>0.5</v>
      </c>
      <c r="AM77" t="s">
        <v>1070</v>
      </c>
    </row>
    <row r="78" spans="1:39" x14ac:dyDescent="0.15">
      <c r="A78" s="254"/>
      <c r="B78" s="484">
        <v>44034</v>
      </c>
      <c r="C78" s="322" t="s">
        <v>403</v>
      </c>
      <c r="D78" s="430" t="s">
        <v>938</v>
      </c>
      <c r="E78" s="321">
        <v>43466</v>
      </c>
      <c r="F78" s="323" t="s">
        <v>2</v>
      </c>
      <c r="G78" s="254" t="s">
        <v>16</v>
      </c>
      <c r="H78" s="361">
        <v>94.999999999999986</v>
      </c>
      <c r="I78" s="255" t="s">
        <v>405</v>
      </c>
      <c r="J78" s="254">
        <v>3000</v>
      </c>
      <c r="K78" s="254">
        <v>3000</v>
      </c>
      <c r="L78" s="254">
        <v>3000</v>
      </c>
      <c r="M78" s="254">
        <v>3000</v>
      </c>
      <c r="N78" s="254"/>
      <c r="O78" s="361">
        <v>3.4</v>
      </c>
      <c r="P78" s="361">
        <v>0</v>
      </c>
      <c r="Q78" s="361">
        <v>0</v>
      </c>
      <c r="R78" s="361">
        <v>0</v>
      </c>
      <c r="S78" s="361">
        <v>2.1999999999999997</v>
      </c>
      <c r="T78" s="361"/>
      <c r="U78" s="361">
        <v>3.4</v>
      </c>
      <c r="V78" s="361">
        <v>0</v>
      </c>
      <c r="W78" s="361">
        <v>0</v>
      </c>
      <c r="X78" s="361">
        <v>0</v>
      </c>
      <c r="Y78" s="361">
        <v>2.1999999999999997</v>
      </c>
      <c r="Z78" s="254"/>
      <c r="AA78" s="254"/>
      <c r="AB78" s="254"/>
      <c r="AC78" s="254"/>
      <c r="AD78" s="254"/>
      <c r="AE78" s="254"/>
      <c r="AF78" s="254"/>
      <c r="AG78" s="356" t="s">
        <v>23</v>
      </c>
      <c r="AH78" s="356"/>
      <c r="AI78" s="256">
        <v>3</v>
      </c>
      <c r="AJ78" s="256">
        <v>3</v>
      </c>
      <c r="AK78" s="395">
        <v>0.5</v>
      </c>
      <c r="AL78" s="395">
        <v>0.5</v>
      </c>
      <c r="AM78" t="s">
        <v>1001</v>
      </c>
    </row>
    <row r="79" spans="1:39" x14ac:dyDescent="0.15">
      <c r="A79" s="254">
        <v>1511</v>
      </c>
      <c r="B79" s="484">
        <v>44034</v>
      </c>
      <c r="C79" s="322" t="s">
        <v>13</v>
      </c>
      <c r="D79" s="430" t="s">
        <v>938</v>
      </c>
      <c r="E79" s="321">
        <v>44013</v>
      </c>
      <c r="F79" s="254" t="s">
        <v>4</v>
      </c>
      <c r="G79" s="254" t="s">
        <v>16</v>
      </c>
      <c r="H79" s="361">
        <v>72.654545454545456</v>
      </c>
      <c r="I79" s="255" t="s">
        <v>913</v>
      </c>
      <c r="J79" s="254"/>
      <c r="K79" s="254"/>
      <c r="L79" s="254"/>
      <c r="M79" s="254"/>
      <c r="N79" s="254"/>
      <c r="O79" s="361">
        <v>1.9363636363636361</v>
      </c>
      <c r="P79" s="361">
        <v>0</v>
      </c>
      <c r="Q79" s="361">
        <v>0</v>
      </c>
      <c r="R79" s="361">
        <v>0</v>
      </c>
      <c r="S79" s="361">
        <v>0</v>
      </c>
      <c r="T79" s="361"/>
      <c r="U79" s="361">
        <v>1.9363636363636361</v>
      </c>
      <c r="V79" s="361">
        <v>0</v>
      </c>
      <c r="W79" s="361">
        <v>0</v>
      </c>
      <c r="X79" s="361">
        <v>0</v>
      </c>
      <c r="Y79" s="361">
        <v>0</v>
      </c>
      <c r="Z79" s="254"/>
      <c r="AA79" s="254"/>
      <c r="AB79" s="254"/>
      <c r="AC79" s="254"/>
      <c r="AD79" s="254"/>
      <c r="AE79" s="254"/>
      <c r="AF79" s="254"/>
      <c r="AG79" s="256" t="s">
        <v>23</v>
      </c>
      <c r="AH79" s="256"/>
      <c r="AI79" s="256">
        <v>3</v>
      </c>
      <c r="AJ79" s="256">
        <v>3</v>
      </c>
      <c r="AK79" s="395">
        <v>0.5</v>
      </c>
      <c r="AL79" s="395">
        <v>0.5</v>
      </c>
      <c r="AM79" t="s">
        <v>1061</v>
      </c>
    </row>
    <row r="80" spans="1:39" x14ac:dyDescent="0.15">
      <c r="A80" s="254">
        <v>276</v>
      </c>
      <c r="B80" s="484">
        <v>44034</v>
      </c>
      <c r="C80" s="322" t="s">
        <v>13</v>
      </c>
      <c r="D80" s="430" t="s">
        <v>938</v>
      </c>
      <c r="E80" s="321">
        <v>43831</v>
      </c>
      <c r="F80" s="323" t="s">
        <v>1027</v>
      </c>
      <c r="G80" s="254" t="s">
        <v>16</v>
      </c>
      <c r="H80" s="361">
        <v>80.199999999999989</v>
      </c>
      <c r="I80" s="255" t="s">
        <v>913</v>
      </c>
      <c r="J80" s="254">
        <v>1645</v>
      </c>
      <c r="K80" s="254">
        <v>3000</v>
      </c>
      <c r="L80" s="254">
        <v>3000</v>
      </c>
      <c r="M80" s="254">
        <v>3000</v>
      </c>
      <c r="N80" s="254"/>
      <c r="O80" s="361">
        <v>3.754545454545454</v>
      </c>
      <c r="P80" s="361">
        <v>3.1999999999999997</v>
      </c>
      <c r="Q80" s="361">
        <v>0</v>
      </c>
      <c r="R80" s="361">
        <v>0</v>
      </c>
      <c r="S80" s="361">
        <v>2.754545454545454</v>
      </c>
      <c r="T80" s="361"/>
      <c r="U80" s="361">
        <v>3.754545454545454</v>
      </c>
      <c r="V80" s="361">
        <v>3.1999999999999997</v>
      </c>
      <c r="W80" s="361">
        <v>0</v>
      </c>
      <c r="X80" s="361">
        <v>0</v>
      </c>
      <c r="Y80" s="361">
        <v>2.754545454545454</v>
      </c>
      <c r="Z80" s="254"/>
      <c r="AA80" s="254"/>
      <c r="AB80" s="254"/>
      <c r="AC80" s="254"/>
      <c r="AD80" s="254"/>
      <c r="AE80" s="254"/>
      <c r="AF80" s="254"/>
      <c r="AG80" s="256" t="s">
        <v>23</v>
      </c>
      <c r="AH80" s="256"/>
      <c r="AI80" s="256">
        <v>3</v>
      </c>
      <c r="AJ80" s="256">
        <v>3</v>
      </c>
      <c r="AK80" s="398">
        <v>0.5</v>
      </c>
      <c r="AL80" s="398">
        <v>0.5</v>
      </c>
      <c r="AM80" t="s">
        <v>1070</v>
      </c>
    </row>
    <row r="81" spans="1:39" x14ac:dyDescent="0.15">
      <c r="A81" s="254"/>
      <c r="B81" s="484">
        <v>44034</v>
      </c>
      <c r="C81" s="322" t="s">
        <v>403</v>
      </c>
      <c r="D81" s="430" t="s">
        <v>935</v>
      </c>
      <c r="E81" s="321">
        <v>43731</v>
      </c>
      <c r="F81" s="487" t="s">
        <v>1028</v>
      </c>
      <c r="G81" s="254" t="s">
        <v>16</v>
      </c>
      <c r="H81" s="361">
        <v>80.999999999999986</v>
      </c>
      <c r="I81" s="488" t="s">
        <v>405</v>
      </c>
      <c r="J81" s="254">
        <v>1645</v>
      </c>
      <c r="K81" s="254">
        <v>3000</v>
      </c>
      <c r="L81" s="254">
        <v>3000</v>
      </c>
      <c r="M81" s="254">
        <v>3000</v>
      </c>
      <c r="N81" s="254"/>
      <c r="O81" s="361">
        <v>3.1999999999999997</v>
      </c>
      <c r="P81" s="361">
        <v>2.8</v>
      </c>
      <c r="Q81" s="361">
        <v>0</v>
      </c>
      <c r="R81" s="361">
        <v>0</v>
      </c>
      <c r="S81" s="361">
        <v>2.4</v>
      </c>
      <c r="T81" s="361"/>
      <c r="U81" s="361">
        <v>3.1999999999999997</v>
      </c>
      <c r="V81" s="361">
        <v>2.8</v>
      </c>
      <c r="W81" s="361">
        <v>0</v>
      </c>
      <c r="X81" s="361">
        <v>0</v>
      </c>
      <c r="Y81" s="361">
        <v>2.4</v>
      </c>
      <c r="Z81" s="355"/>
      <c r="AA81" s="355"/>
      <c r="AB81" s="254"/>
      <c r="AC81" s="254"/>
      <c r="AD81" s="254"/>
      <c r="AE81" s="254"/>
      <c r="AF81" s="254"/>
      <c r="AG81" s="444" t="s">
        <v>1008</v>
      </c>
      <c r="AH81" s="256"/>
      <c r="AI81" s="256">
        <v>3</v>
      </c>
      <c r="AJ81" s="256">
        <v>3</v>
      </c>
      <c r="AK81" s="398">
        <v>0.5</v>
      </c>
      <c r="AL81" s="398">
        <v>0.5</v>
      </c>
      <c r="AM81" s="490" t="s">
        <v>1062</v>
      </c>
    </row>
    <row r="82" spans="1:39" x14ac:dyDescent="0.15">
      <c r="A82" s="254">
        <v>81</v>
      </c>
      <c r="B82" s="484">
        <v>44034</v>
      </c>
      <c r="C82" s="322" t="s">
        <v>13</v>
      </c>
      <c r="D82" s="430" t="s">
        <v>941</v>
      </c>
      <c r="E82" s="321">
        <v>44013</v>
      </c>
      <c r="F82" s="323" t="s">
        <v>15</v>
      </c>
      <c r="G82" s="254" t="s">
        <v>16</v>
      </c>
      <c r="H82" s="361">
        <v>87.1</v>
      </c>
      <c r="I82" s="255" t="s">
        <v>913</v>
      </c>
      <c r="J82" s="254">
        <v>6000</v>
      </c>
      <c r="K82" s="254">
        <v>12000</v>
      </c>
      <c r="L82" s="254">
        <v>84000</v>
      </c>
      <c r="M82" s="254">
        <v>84000</v>
      </c>
      <c r="N82" s="254"/>
      <c r="O82" s="361">
        <v>2.2727272727272725</v>
      </c>
      <c r="P82" s="361">
        <v>2.2363636363636363</v>
      </c>
      <c r="Q82" s="361">
        <v>1.8727272727272726</v>
      </c>
      <c r="R82" s="361">
        <v>0</v>
      </c>
      <c r="S82" s="361">
        <v>1.6818181818181817</v>
      </c>
      <c r="T82" s="361"/>
      <c r="U82" s="361">
        <v>2.0727272727272723</v>
      </c>
      <c r="V82" s="361">
        <v>1.718181818181818</v>
      </c>
      <c r="W82" s="361">
        <v>1.5999999999999999</v>
      </c>
      <c r="X82" s="361">
        <v>0</v>
      </c>
      <c r="Y82" s="361">
        <v>1.5818181818181818</v>
      </c>
      <c r="Z82" s="254"/>
      <c r="AA82" s="254"/>
      <c r="AB82" s="254"/>
      <c r="AC82" s="254"/>
      <c r="AD82" s="254"/>
      <c r="AE82" s="254"/>
      <c r="AF82" s="254"/>
      <c r="AG82" s="256" t="s">
        <v>18</v>
      </c>
      <c r="AH82" s="256" t="s">
        <v>19</v>
      </c>
      <c r="AI82" s="256">
        <v>2</v>
      </c>
      <c r="AJ82" s="256">
        <v>4</v>
      </c>
      <c r="AK82" s="398">
        <v>0.33329999999999999</v>
      </c>
      <c r="AL82" s="398">
        <v>0.66659999999999997</v>
      </c>
      <c r="AM82" t="s">
        <v>1071</v>
      </c>
    </row>
    <row r="83" spans="1:39" x14ac:dyDescent="0.15">
      <c r="A83" s="254">
        <v>1165</v>
      </c>
      <c r="B83" s="484">
        <v>44034</v>
      </c>
      <c r="C83" s="322" t="s">
        <v>13</v>
      </c>
      <c r="D83" s="430" t="s">
        <v>941</v>
      </c>
      <c r="E83" s="321">
        <v>43831</v>
      </c>
      <c r="F83" s="323" t="s">
        <v>20</v>
      </c>
      <c r="G83" s="254" t="s">
        <v>16</v>
      </c>
      <c r="H83" s="361">
        <v>80</v>
      </c>
      <c r="I83" s="255" t="s">
        <v>913</v>
      </c>
      <c r="J83" s="257">
        <v>6000</v>
      </c>
      <c r="K83" s="257">
        <v>6000</v>
      </c>
      <c r="L83" s="257">
        <v>6000</v>
      </c>
      <c r="M83" s="257">
        <v>6000</v>
      </c>
      <c r="N83" s="254"/>
      <c r="O83" s="361">
        <v>2.4</v>
      </c>
      <c r="P83" s="361">
        <v>0</v>
      </c>
      <c r="Q83" s="361">
        <v>0</v>
      </c>
      <c r="R83" s="361">
        <v>0</v>
      </c>
      <c r="S83" s="361">
        <v>2.1999999999999997</v>
      </c>
      <c r="T83" s="361"/>
      <c r="U83" s="361">
        <v>2.1</v>
      </c>
      <c r="V83" s="361">
        <v>0</v>
      </c>
      <c r="W83" s="361">
        <v>0</v>
      </c>
      <c r="X83" s="361">
        <v>0</v>
      </c>
      <c r="Y83" s="361">
        <v>1.7</v>
      </c>
      <c r="Z83" s="254"/>
      <c r="AA83" s="254"/>
      <c r="AB83" s="254"/>
      <c r="AC83" s="254"/>
      <c r="AD83" s="254"/>
      <c r="AE83" s="254"/>
      <c r="AF83" s="254"/>
      <c r="AG83" s="256" t="s">
        <v>18</v>
      </c>
      <c r="AH83" s="256" t="s">
        <v>19</v>
      </c>
      <c r="AI83" s="256">
        <v>2</v>
      </c>
      <c r="AJ83" s="256">
        <v>4</v>
      </c>
      <c r="AK83" s="398">
        <v>0.33329999999999999</v>
      </c>
      <c r="AL83" s="398">
        <v>0.66659999999999997</v>
      </c>
      <c r="AM83" t="s">
        <v>1015</v>
      </c>
    </row>
    <row r="84" spans="1:39" x14ac:dyDescent="0.15">
      <c r="A84" s="254">
        <v>1140</v>
      </c>
      <c r="B84" s="485">
        <v>44035</v>
      </c>
      <c r="C84" s="322" t="s">
        <v>13</v>
      </c>
      <c r="D84" s="430" t="s">
        <v>941</v>
      </c>
      <c r="E84" s="321">
        <v>43831</v>
      </c>
      <c r="F84" s="323" t="s">
        <v>21</v>
      </c>
      <c r="G84" s="254" t="s">
        <v>16</v>
      </c>
      <c r="H84" s="361">
        <v>85</v>
      </c>
      <c r="I84" s="255" t="s">
        <v>913</v>
      </c>
      <c r="J84" s="254">
        <v>6000</v>
      </c>
      <c r="K84" s="254">
        <v>12000</v>
      </c>
      <c r="L84" s="254">
        <v>84000</v>
      </c>
      <c r="M84" s="254">
        <v>84000</v>
      </c>
      <c r="N84" s="254"/>
      <c r="O84" s="361">
        <v>2.4</v>
      </c>
      <c r="P84" s="361">
        <v>2.2545454545454544</v>
      </c>
      <c r="Q84" s="361">
        <v>2</v>
      </c>
      <c r="R84" s="361">
        <v>0</v>
      </c>
      <c r="S84" s="361">
        <v>1.7999999999999998</v>
      </c>
      <c r="T84" s="361"/>
      <c r="U84" s="361">
        <v>2.0909090909090904</v>
      </c>
      <c r="V84" s="361">
        <v>1.9363636363636361</v>
      </c>
      <c r="W84" s="361">
        <v>1.6909090909090909</v>
      </c>
      <c r="X84" s="361">
        <v>0</v>
      </c>
      <c r="Y84" s="361">
        <v>1.5818181818181818</v>
      </c>
      <c r="Z84" s="254"/>
      <c r="AA84" s="254"/>
      <c r="AB84" s="254"/>
      <c r="AC84" s="254"/>
      <c r="AD84" s="254"/>
      <c r="AE84" s="254"/>
      <c r="AF84" s="254"/>
      <c r="AG84" s="256" t="s">
        <v>18</v>
      </c>
      <c r="AH84" s="256" t="s">
        <v>19</v>
      </c>
      <c r="AI84" s="256">
        <v>2</v>
      </c>
      <c r="AJ84" s="256">
        <v>4</v>
      </c>
      <c r="AK84" s="398">
        <v>0.33329999999999999</v>
      </c>
      <c r="AL84" s="398">
        <v>0.66659999999999997</v>
      </c>
      <c r="AM84" t="s">
        <v>1072</v>
      </c>
    </row>
    <row r="85" spans="1:39" x14ac:dyDescent="0.15">
      <c r="A85" s="254">
        <v>162</v>
      </c>
      <c r="B85" s="484">
        <v>44034</v>
      </c>
      <c r="C85" s="322" t="s">
        <v>13</v>
      </c>
      <c r="D85" s="430" t="s">
        <v>941</v>
      </c>
      <c r="E85" s="321">
        <v>43924</v>
      </c>
      <c r="F85" s="323" t="s">
        <v>22</v>
      </c>
      <c r="G85" s="254" t="s">
        <v>16</v>
      </c>
      <c r="H85" s="361">
        <v>98.699999999999989</v>
      </c>
      <c r="I85" s="255" t="s">
        <v>913</v>
      </c>
      <c r="J85" s="254">
        <v>12000</v>
      </c>
      <c r="K85" s="254">
        <v>12000</v>
      </c>
      <c r="L85" s="254">
        <v>12000</v>
      </c>
      <c r="M85" s="254">
        <v>12000</v>
      </c>
      <c r="N85" s="254"/>
      <c r="O85" s="361">
        <v>2.5909090909090908</v>
      </c>
      <c r="P85" s="361">
        <v>0</v>
      </c>
      <c r="Q85" s="361">
        <v>0</v>
      </c>
      <c r="R85" s="361">
        <v>0</v>
      </c>
      <c r="S85" s="361">
        <v>1.9636363636363636</v>
      </c>
      <c r="T85" s="361"/>
      <c r="U85" s="361">
        <v>1.9545454545454544</v>
      </c>
      <c r="V85" s="361">
        <v>0</v>
      </c>
      <c r="W85" s="361">
        <v>0</v>
      </c>
      <c r="X85" s="361">
        <v>0</v>
      </c>
      <c r="Y85" s="361">
        <v>1.9545454545454544</v>
      </c>
      <c r="Z85" s="254"/>
      <c r="AA85" s="254"/>
      <c r="AB85" s="254"/>
      <c r="AC85" s="254"/>
      <c r="AD85" s="254"/>
      <c r="AE85" s="254"/>
      <c r="AF85" s="254"/>
      <c r="AG85" s="256" t="s">
        <v>18</v>
      </c>
      <c r="AH85" s="256" t="s">
        <v>19</v>
      </c>
      <c r="AI85" s="256">
        <v>2</v>
      </c>
      <c r="AJ85" s="256">
        <v>4</v>
      </c>
      <c r="AK85" s="398">
        <v>0.33329999999999999</v>
      </c>
      <c r="AL85" s="398">
        <v>0.66659999999999997</v>
      </c>
      <c r="AM85" t="s">
        <v>1073</v>
      </c>
    </row>
    <row r="86" spans="1:39" x14ac:dyDescent="0.15">
      <c r="A86" s="254">
        <v>176</v>
      </c>
      <c r="B86" s="484">
        <v>44034</v>
      </c>
      <c r="C86" s="322" t="s">
        <v>13</v>
      </c>
      <c r="D86" s="430" t="s">
        <v>941</v>
      </c>
      <c r="E86" s="321">
        <v>43831</v>
      </c>
      <c r="F86" s="323" t="s">
        <v>923</v>
      </c>
      <c r="G86" s="254" t="s">
        <v>16</v>
      </c>
      <c r="H86" s="361">
        <v>79.8</v>
      </c>
      <c r="I86" s="255" t="s">
        <v>913</v>
      </c>
      <c r="J86" s="254">
        <v>6000</v>
      </c>
      <c r="K86" s="254">
        <v>12000</v>
      </c>
      <c r="L86" s="254">
        <v>84000</v>
      </c>
      <c r="M86" s="254">
        <v>84000</v>
      </c>
      <c r="N86" s="254"/>
      <c r="O86" s="361">
        <v>2.2818181818181813</v>
      </c>
      <c r="P86" s="361">
        <v>2.1181818181818182</v>
      </c>
      <c r="Q86" s="361">
        <v>1.7454545454545451</v>
      </c>
      <c r="R86" s="361">
        <v>0</v>
      </c>
      <c r="S86" s="361">
        <v>1.7363636363636361</v>
      </c>
      <c r="T86" s="361"/>
      <c r="U86" s="361">
        <v>1.8181818181818181</v>
      </c>
      <c r="V86" s="361">
        <v>1.7818181818181817</v>
      </c>
      <c r="W86" s="361">
        <v>1.718181818181818</v>
      </c>
      <c r="X86" s="361">
        <v>0</v>
      </c>
      <c r="Y86" s="361">
        <v>1.5999999999999999</v>
      </c>
      <c r="Z86" s="254"/>
      <c r="AA86" s="254"/>
      <c r="AB86" s="254"/>
      <c r="AC86" s="254"/>
      <c r="AD86" s="254"/>
      <c r="AE86" s="254"/>
      <c r="AF86" s="254"/>
      <c r="AG86" s="256" t="s">
        <v>18</v>
      </c>
      <c r="AH86" s="256" t="s">
        <v>19</v>
      </c>
      <c r="AI86" s="256">
        <v>2</v>
      </c>
      <c r="AJ86" s="256">
        <v>4</v>
      </c>
      <c r="AK86" s="398">
        <v>0.33329999999999999</v>
      </c>
      <c r="AL86" s="398">
        <v>0.66659999999999997</v>
      </c>
      <c r="AM86" t="s">
        <v>1074</v>
      </c>
    </row>
    <row r="87" spans="1:39" x14ac:dyDescent="0.15">
      <c r="A87" s="254">
        <v>317</v>
      </c>
      <c r="B87" s="484">
        <v>44034</v>
      </c>
      <c r="C87" s="322" t="s">
        <v>13</v>
      </c>
      <c r="D87" s="430" t="s">
        <v>941</v>
      </c>
      <c r="E87" s="321">
        <v>43984</v>
      </c>
      <c r="F87" s="254" t="s">
        <v>24</v>
      </c>
      <c r="G87" s="254" t="s">
        <v>16</v>
      </c>
      <c r="H87" s="361">
        <v>100.88181818181818</v>
      </c>
      <c r="I87" s="255" t="s">
        <v>913</v>
      </c>
      <c r="J87" s="254">
        <v>6000</v>
      </c>
      <c r="K87" s="254">
        <v>12000</v>
      </c>
      <c r="L87" s="254">
        <v>84000</v>
      </c>
      <c r="M87" s="254">
        <v>84000</v>
      </c>
      <c r="N87" s="254"/>
      <c r="O87" s="361">
        <v>2.6090909090909089</v>
      </c>
      <c r="P87" s="361">
        <v>2.4636363636363634</v>
      </c>
      <c r="Q87" s="361">
        <v>2.1999999999999997</v>
      </c>
      <c r="R87" s="361">
        <v>0</v>
      </c>
      <c r="S87" s="361">
        <v>2.1999999999999997</v>
      </c>
      <c r="T87" s="361"/>
      <c r="U87" s="361">
        <v>2.0090909090909088</v>
      </c>
      <c r="V87" s="361">
        <v>1.9909090909090907</v>
      </c>
      <c r="W87" s="361">
        <v>1.9363636363636361</v>
      </c>
      <c r="X87" s="361">
        <v>0</v>
      </c>
      <c r="Y87" s="361">
        <v>1.8727272727272726</v>
      </c>
      <c r="Z87" s="254"/>
      <c r="AA87" s="254"/>
      <c r="AB87" s="254"/>
      <c r="AC87" s="254"/>
      <c r="AD87" s="254"/>
      <c r="AE87" s="254"/>
      <c r="AF87" s="254"/>
      <c r="AG87" s="256" t="s">
        <v>18</v>
      </c>
      <c r="AH87" s="256" t="s">
        <v>19</v>
      </c>
      <c r="AI87" s="256">
        <v>2</v>
      </c>
      <c r="AJ87" s="256">
        <v>4</v>
      </c>
      <c r="AK87" s="398">
        <v>0.33329999999999999</v>
      </c>
      <c r="AL87" s="398">
        <v>0.66659999999999997</v>
      </c>
      <c r="AM87" t="s">
        <v>1075</v>
      </c>
    </row>
    <row r="88" spans="1:39" x14ac:dyDescent="0.15">
      <c r="A88" s="254">
        <v>572</v>
      </c>
      <c r="B88" s="484">
        <v>44034</v>
      </c>
      <c r="C88" s="322" t="s">
        <v>13</v>
      </c>
      <c r="D88" s="430" t="s">
        <v>941</v>
      </c>
      <c r="E88" s="321">
        <v>44013</v>
      </c>
      <c r="F88" s="323" t="s">
        <v>924</v>
      </c>
      <c r="G88" s="254" t="s">
        <v>16</v>
      </c>
      <c r="H88" s="361">
        <v>79</v>
      </c>
      <c r="I88" s="255" t="s">
        <v>913</v>
      </c>
      <c r="J88" s="257">
        <v>3000</v>
      </c>
      <c r="K88" s="257">
        <v>3000</v>
      </c>
      <c r="L88" s="257">
        <v>3000</v>
      </c>
      <c r="M88" s="257">
        <v>3000</v>
      </c>
      <c r="N88" s="254"/>
      <c r="O88" s="361">
        <v>2.4</v>
      </c>
      <c r="P88" s="361">
        <v>0</v>
      </c>
      <c r="Q88" s="361">
        <v>0</v>
      </c>
      <c r="R88" s="361">
        <v>0</v>
      </c>
      <c r="S88" s="361">
        <v>2.1</v>
      </c>
      <c r="T88" s="361"/>
      <c r="U88" s="361">
        <v>1.7545454545454544</v>
      </c>
      <c r="V88" s="361">
        <v>0</v>
      </c>
      <c r="W88" s="361">
        <v>0</v>
      </c>
      <c r="X88" s="361">
        <v>0</v>
      </c>
      <c r="Y88" s="361">
        <v>1.5999999999999999</v>
      </c>
      <c r="Z88" s="254"/>
      <c r="AA88" s="254"/>
      <c r="AB88" s="254"/>
      <c r="AC88" s="254"/>
      <c r="AD88" s="254"/>
      <c r="AE88" s="254"/>
      <c r="AF88" s="254"/>
      <c r="AG88" s="256" t="s">
        <v>18</v>
      </c>
      <c r="AH88" s="256" t="s">
        <v>19</v>
      </c>
      <c r="AI88" s="256">
        <v>2</v>
      </c>
      <c r="AJ88" s="256">
        <v>4</v>
      </c>
      <c r="AK88" s="398">
        <v>0.33329999999999999</v>
      </c>
      <c r="AL88" s="398">
        <v>0.66659999999999997</v>
      </c>
      <c r="AM88" t="s">
        <v>1076</v>
      </c>
    </row>
    <row r="89" spans="1:39" x14ac:dyDescent="0.15">
      <c r="A89" s="254">
        <v>238</v>
      </c>
      <c r="B89" s="484">
        <v>44034</v>
      </c>
      <c r="C89" s="322" t="s">
        <v>13</v>
      </c>
      <c r="D89" s="430" t="s">
        <v>941</v>
      </c>
      <c r="E89" s="321">
        <v>43831</v>
      </c>
      <c r="F89" s="323" t="s">
        <v>925</v>
      </c>
      <c r="G89" s="254" t="s">
        <v>16</v>
      </c>
      <c r="H89" s="361">
        <v>85</v>
      </c>
      <c r="I89" s="255" t="s">
        <v>913</v>
      </c>
      <c r="J89" s="257">
        <v>6000</v>
      </c>
      <c r="K89" s="257">
        <v>12000</v>
      </c>
      <c r="L89" s="257">
        <v>84000</v>
      </c>
      <c r="M89" s="257">
        <v>84000</v>
      </c>
      <c r="N89" s="254"/>
      <c r="O89" s="361">
        <v>2.2999999999999998</v>
      </c>
      <c r="P89" s="361">
        <v>2.1999999999999997</v>
      </c>
      <c r="Q89" s="361">
        <v>2</v>
      </c>
      <c r="R89" s="361">
        <v>0</v>
      </c>
      <c r="S89" s="361">
        <v>1.8999999999999997</v>
      </c>
      <c r="T89" s="361"/>
      <c r="U89" s="361">
        <v>2.1</v>
      </c>
      <c r="V89" s="361">
        <v>2</v>
      </c>
      <c r="W89" s="361">
        <v>1.7999999999999998</v>
      </c>
      <c r="X89" s="361">
        <v>0</v>
      </c>
      <c r="Y89" s="361">
        <v>1.7</v>
      </c>
      <c r="Z89" s="254"/>
      <c r="AA89" s="254"/>
      <c r="AB89" s="254"/>
      <c r="AC89" s="254"/>
      <c r="AD89" s="254"/>
      <c r="AE89" s="254"/>
      <c r="AF89" s="254"/>
      <c r="AG89" s="256" t="s">
        <v>18</v>
      </c>
      <c r="AH89" s="256" t="s">
        <v>19</v>
      </c>
      <c r="AI89" s="256">
        <v>2</v>
      </c>
      <c r="AJ89" s="256">
        <v>4</v>
      </c>
      <c r="AK89" s="398">
        <v>0.33329999999999999</v>
      </c>
      <c r="AL89" s="398">
        <v>0.66659999999999997</v>
      </c>
      <c r="AM89" t="s">
        <v>1077</v>
      </c>
    </row>
    <row r="90" spans="1:39" x14ac:dyDescent="0.15">
      <c r="A90" s="254">
        <v>793</v>
      </c>
      <c r="B90" s="484">
        <v>44034</v>
      </c>
      <c r="C90" s="322" t="s">
        <v>13</v>
      </c>
      <c r="D90" s="430" t="s">
        <v>941</v>
      </c>
      <c r="E90" s="321">
        <v>43831</v>
      </c>
      <c r="F90" s="323" t="s">
        <v>926</v>
      </c>
      <c r="G90" s="254" t="s">
        <v>16</v>
      </c>
      <c r="H90" s="361">
        <v>82.72727272727272</v>
      </c>
      <c r="I90" s="255" t="s">
        <v>913</v>
      </c>
      <c r="J90" s="254">
        <v>6000</v>
      </c>
      <c r="K90" s="254">
        <v>12000</v>
      </c>
      <c r="L90" s="254">
        <v>84000</v>
      </c>
      <c r="M90" s="254">
        <v>84000</v>
      </c>
      <c r="N90" s="254"/>
      <c r="O90" s="361">
        <v>2.6545454545454543</v>
      </c>
      <c r="P90" s="361">
        <v>2.6090909090909089</v>
      </c>
      <c r="Q90" s="361">
        <v>2.0727272727272723</v>
      </c>
      <c r="R90" s="361">
        <v>0</v>
      </c>
      <c r="S90" s="361">
        <v>2.0636363636363635</v>
      </c>
      <c r="T90" s="361"/>
      <c r="U90" s="361">
        <v>2.1636363636363636</v>
      </c>
      <c r="V90" s="361">
        <v>2.1181818181818182</v>
      </c>
      <c r="W90" s="361">
        <v>2</v>
      </c>
      <c r="X90" s="361">
        <v>0</v>
      </c>
      <c r="Y90" s="361">
        <v>1.8636363636363633</v>
      </c>
      <c r="Z90" s="254"/>
      <c r="AA90" s="254"/>
      <c r="AB90" s="254"/>
      <c r="AC90" s="254"/>
      <c r="AD90" s="254"/>
      <c r="AE90" s="254"/>
      <c r="AF90" s="254"/>
      <c r="AG90" s="256" t="s">
        <v>18</v>
      </c>
      <c r="AH90" s="256" t="s">
        <v>19</v>
      </c>
      <c r="AI90" s="256">
        <v>2</v>
      </c>
      <c r="AJ90" s="256">
        <v>4</v>
      </c>
      <c r="AK90" s="398">
        <v>0.33329999999999999</v>
      </c>
      <c r="AL90" s="398">
        <v>0.66659999999999997</v>
      </c>
      <c r="AM90" t="s">
        <v>1078</v>
      </c>
    </row>
    <row r="91" spans="1:39" x14ac:dyDescent="0.15">
      <c r="A91" s="254">
        <v>1131</v>
      </c>
      <c r="B91" s="484">
        <v>44034</v>
      </c>
      <c r="C91" s="322" t="s">
        <v>13</v>
      </c>
      <c r="D91" s="430" t="s">
        <v>941</v>
      </c>
      <c r="E91" s="321">
        <v>43831</v>
      </c>
      <c r="F91" s="254" t="s">
        <v>30</v>
      </c>
      <c r="G91" s="254" t="s">
        <v>16</v>
      </c>
      <c r="H91" s="361">
        <v>85.272727272727266</v>
      </c>
      <c r="I91" s="255" t="s">
        <v>913</v>
      </c>
      <c r="J91" s="254">
        <v>6000</v>
      </c>
      <c r="K91" s="254">
        <v>12000</v>
      </c>
      <c r="L91" s="254">
        <v>84000</v>
      </c>
      <c r="M91" s="254">
        <v>84000</v>
      </c>
      <c r="N91" s="355"/>
      <c r="O91" s="361">
        <v>2.6090909090909089</v>
      </c>
      <c r="P91" s="361">
        <v>2.5090909090909088</v>
      </c>
      <c r="Q91" s="361">
        <v>2.0818181818181816</v>
      </c>
      <c r="R91" s="361">
        <v>0</v>
      </c>
      <c r="S91" s="361">
        <v>1.9363636363636361</v>
      </c>
      <c r="T91" s="361"/>
      <c r="U91" s="361">
        <v>2.4545454545454546</v>
      </c>
      <c r="V91" s="361">
        <v>1.9818181818181817</v>
      </c>
      <c r="W91" s="361">
        <v>1.9545454545454544</v>
      </c>
      <c r="X91" s="361">
        <v>0</v>
      </c>
      <c r="Y91" s="361">
        <v>1.8181818181818181</v>
      </c>
      <c r="Z91" s="355"/>
      <c r="AA91" s="355"/>
      <c r="AB91" s="355"/>
      <c r="AC91" s="355"/>
      <c r="AD91" s="355"/>
      <c r="AE91" s="355"/>
      <c r="AF91" s="355"/>
      <c r="AG91" s="356" t="s">
        <v>18</v>
      </c>
      <c r="AH91" s="356" t="s">
        <v>19</v>
      </c>
      <c r="AI91" s="256">
        <v>2</v>
      </c>
      <c r="AJ91" s="256">
        <v>4</v>
      </c>
      <c r="AK91" s="398">
        <v>0.33329999999999999</v>
      </c>
      <c r="AL91" s="398">
        <v>0.66659999999999997</v>
      </c>
      <c r="AM91" t="s">
        <v>1079</v>
      </c>
    </row>
    <row r="92" spans="1:39" x14ac:dyDescent="0.15">
      <c r="A92" s="254">
        <v>1265</v>
      </c>
      <c r="B92" s="484">
        <v>44034</v>
      </c>
      <c r="C92" s="322" t="s">
        <v>13</v>
      </c>
      <c r="D92" s="430" t="s">
        <v>941</v>
      </c>
      <c r="E92" s="321">
        <v>43831</v>
      </c>
      <c r="F92" s="323" t="s">
        <v>54</v>
      </c>
      <c r="G92" s="254" t="s">
        <v>16</v>
      </c>
      <c r="H92" s="361">
        <v>96.8</v>
      </c>
      <c r="I92" s="255" t="s">
        <v>913</v>
      </c>
      <c r="J92" s="254">
        <v>6000</v>
      </c>
      <c r="K92" s="254">
        <v>12000</v>
      </c>
      <c r="L92" s="254">
        <v>12000</v>
      </c>
      <c r="M92" s="254">
        <v>12000</v>
      </c>
      <c r="N92" s="254"/>
      <c r="O92" s="361">
        <v>3.0545454545454542</v>
      </c>
      <c r="P92" s="361">
        <v>2.9</v>
      </c>
      <c r="Q92" s="361">
        <v>0</v>
      </c>
      <c r="R92" s="361">
        <v>0</v>
      </c>
      <c r="S92" s="361">
        <v>2.4545454545454546</v>
      </c>
      <c r="T92" s="361"/>
      <c r="U92" s="361">
        <v>2.5</v>
      </c>
      <c r="V92" s="361">
        <v>2.4545454545454546</v>
      </c>
      <c r="W92" s="361">
        <v>0</v>
      </c>
      <c r="X92" s="361">
        <v>0</v>
      </c>
      <c r="Y92" s="361">
        <v>2.3545454545454541</v>
      </c>
      <c r="Z92" s="254"/>
      <c r="AA92" s="254"/>
      <c r="AB92" s="254"/>
      <c r="AC92" s="254"/>
      <c r="AD92" s="254"/>
      <c r="AE92" s="254"/>
      <c r="AF92" s="254"/>
      <c r="AG92" s="256" t="s">
        <v>18</v>
      </c>
      <c r="AH92" s="256" t="s">
        <v>19</v>
      </c>
      <c r="AI92" s="256">
        <v>2</v>
      </c>
      <c r="AJ92" s="256">
        <v>4</v>
      </c>
      <c r="AK92" s="398">
        <v>0.33329999999999999</v>
      </c>
      <c r="AL92" s="398">
        <v>0.66659999999999997</v>
      </c>
      <c r="AM92" t="s">
        <v>1080</v>
      </c>
    </row>
    <row r="93" spans="1:39" x14ac:dyDescent="0.15">
      <c r="A93" s="254"/>
      <c r="B93" s="484">
        <v>44034</v>
      </c>
      <c r="C93" s="322" t="s">
        <v>403</v>
      </c>
      <c r="D93" s="430" t="s">
        <v>941</v>
      </c>
      <c r="E93" s="321">
        <v>43466</v>
      </c>
      <c r="F93" s="323" t="s">
        <v>2</v>
      </c>
      <c r="G93" s="254" t="s">
        <v>16</v>
      </c>
      <c r="H93" s="361">
        <v>112</v>
      </c>
      <c r="I93" s="255" t="s">
        <v>405</v>
      </c>
      <c r="J93" s="254">
        <v>12000</v>
      </c>
      <c r="K93" s="254">
        <v>12000</v>
      </c>
      <c r="L93" s="254">
        <v>12000</v>
      </c>
      <c r="M93" s="254">
        <v>12000</v>
      </c>
      <c r="N93" s="254"/>
      <c r="O93" s="361">
        <v>2.5</v>
      </c>
      <c r="P93" s="361">
        <v>0</v>
      </c>
      <c r="Q93" s="361">
        <v>0</v>
      </c>
      <c r="R93" s="361">
        <v>0</v>
      </c>
      <c r="S93" s="361">
        <v>2</v>
      </c>
      <c r="T93" s="361"/>
      <c r="U93" s="361">
        <v>2.0499999999999998</v>
      </c>
      <c r="V93" s="361">
        <v>0</v>
      </c>
      <c r="W93" s="361">
        <v>0</v>
      </c>
      <c r="X93" s="361">
        <v>0</v>
      </c>
      <c r="Y93" s="361">
        <v>1.75</v>
      </c>
      <c r="Z93" s="254"/>
      <c r="AA93" s="254"/>
      <c r="AB93" s="254"/>
      <c r="AC93" s="254"/>
      <c r="AD93" s="254"/>
      <c r="AE93" s="254"/>
      <c r="AF93" s="254"/>
      <c r="AG93" s="356" t="s">
        <v>18</v>
      </c>
      <c r="AH93" s="356" t="s">
        <v>19</v>
      </c>
      <c r="AI93" s="256">
        <v>2.5</v>
      </c>
      <c r="AJ93" s="256">
        <v>3.5</v>
      </c>
      <c r="AK93" s="398">
        <v>0.41660000000000003</v>
      </c>
      <c r="AL93" s="398">
        <v>0.58330000000000004</v>
      </c>
      <c r="AM93" t="s">
        <v>1001</v>
      </c>
    </row>
    <row r="94" spans="1:39" x14ac:dyDescent="0.15">
      <c r="A94" s="254">
        <v>1510</v>
      </c>
      <c r="B94" s="484">
        <v>44034</v>
      </c>
      <c r="C94" s="322" t="s">
        <v>13</v>
      </c>
      <c r="D94" s="430" t="s">
        <v>941</v>
      </c>
      <c r="E94" s="321">
        <v>44013</v>
      </c>
      <c r="F94" s="254" t="s">
        <v>4</v>
      </c>
      <c r="G94" s="254" t="s">
        <v>16</v>
      </c>
      <c r="H94" s="361">
        <v>80.599999999999994</v>
      </c>
      <c r="I94" s="255" t="s">
        <v>913</v>
      </c>
      <c r="J94" s="254"/>
      <c r="K94" s="254"/>
      <c r="L94" s="254"/>
      <c r="M94" s="254"/>
      <c r="N94" s="254"/>
      <c r="O94" s="361">
        <v>1.7909090909090908</v>
      </c>
      <c r="P94" s="361">
        <v>0</v>
      </c>
      <c r="Q94" s="361">
        <v>0</v>
      </c>
      <c r="R94" s="361">
        <v>0</v>
      </c>
      <c r="S94" s="361">
        <v>0</v>
      </c>
      <c r="T94" s="361"/>
      <c r="U94" s="361">
        <v>1.6090909090909089</v>
      </c>
      <c r="V94" s="361">
        <v>0</v>
      </c>
      <c r="W94" s="361">
        <v>0</v>
      </c>
      <c r="X94" s="361">
        <v>0</v>
      </c>
      <c r="Y94" s="361">
        <v>0</v>
      </c>
      <c r="Z94" s="254"/>
      <c r="AA94" s="254"/>
      <c r="AB94" s="254"/>
      <c r="AC94" s="254"/>
      <c r="AD94" s="254"/>
      <c r="AE94" s="254"/>
      <c r="AF94" s="254"/>
      <c r="AG94" s="256" t="s">
        <v>18</v>
      </c>
      <c r="AH94" s="256" t="s">
        <v>19</v>
      </c>
      <c r="AI94" s="256">
        <v>2</v>
      </c>
      <c r="AJ94" s="256">
        <v>4</v>
      </c>
      <c r="AK94" s="398">
        <v>0.33329999999999999</v>
      </c>
      <c r="AL94" s="398">
        <v>0.66659999999999997</v>
      </c>
      <c r="AM94" t="s">
        <v>1081</v>
      </c>
    </row>
    <row r="95" spans="1:39" x14ac:dyDescent="0.15">
      <c r="A95" s="254">
        <v>278</v>
      </c>
      <c r="B95" s="484">
        <v>44034</v>
      </c>
      <c r="C95" s="322" t="s">
        <v>13</v>
      </c>
      <c r="D95" s="430" t="s">
        <v>941</v>
      </c>
      <c r="E95" s="321">
        <v>43831</v>
      </c>
      <c r="F95" s="323" t="s">
        <v>1027</v>
      </c>
      <c r="G95" s="254" t="s">
        <v>16</v>
      </c>
      <c r="H95" s="361">
        <v>96.8</v>
      </c>
      <c r="I95" s="255" t="s">
        <v>913</v>
      </c>
      <c r="J95" s="254">
        <v>6000</v>
      </c>
      <c r="K95" s="254">
        <v>12000</v>
      </c>
      <c r="L95" s="254">
        <v>12000</v>
      </c>
      <c r="M95" s="254">
        <v>12000</v>
      </c>
      <c r="N95" s="254"/>
      <c r="O95" s="361">
        <v>3.0545454545454542</v>
      </c>
      <c r="P95" s="361">
        <v>2.9</v>
      </c>
      <c r="Q95" s="361">
        <v>0</v>
      </c>
      <c r="R95" s="361">
        <v>0</v>
      </c>
      <c r="S95" s="361">
        <v>2.4545454545454546</v>
      </c>
      <c r="T95" s="361"/>
      <c r="U95" s="361">
        <v>2.5</v>
      </c>
      <c r="V95" s="361">
        <v>2.4545454545454546</v>
      </c>
      <c r="W95" s="361">
        <v>0</v>
      </c>
      <c r="X95" s="361">
        <v>0</v>
      </c>
      <c r="Y95" s="361">
        <v>2.3545454545454541</v>
      </c>
      <c r="Z95" s="254"/>
      <c r="AA95" s="254"/>
      <c r="AB95" s="254"/>
      <c r="AC95" s="254"/>
      <c r="AD95" s="254"/>
      <c r="AE95" s="254"/>
      <c r="AF95" s="254"/>
      <c r="AG95" s="256" t="s">
        <v>18</v>
      </c>
      <c r="AH95" s="256" t="s">
        <v>19</v>
      </c>
      <c r="AI95" s="256">
        <v>2</v>
      </c>
      <c r="AJ95" s="256">
        <v>4</v>
      </c>
      <c r="AK95" s="398">
        <v>0.33329999999999999</v>
      </c>
      <c r="AL95" s="398">
        <v>0.66659999999999997</v>
      </c>
      <c r="AM95" t="s">
        <v>1080</v>
      </c>
    </row>
    <row r="96" spans="1:39" x14ac:dyDescent="0.15">
      <c r="A96" s="254"/>
      <c r="B96" s="484">
        <v>44034</v>
      </c>
      <c r="C96" s="322" t="s">
        <v>403</v>
      </c>
      <c r="D96" s="430" t="s">
        <v>941</v>
      </c>
      <c r="E96" s="321">
        <v>43731</v>
      </c>
      <c r="F96" s="487" t="s">
        <v>1028</v>
      </c>
      <c r="G96" s="254" t="s">
        <v>16</v>
      </c>
      <c r="H96" s="361">
        <v>94.999999999999986</v>
      </c>
      <c r="I96" s="488" t="s">
        <v>405</v>
      </c>
      <c r="J96" s="254">
        <v>6000</v>
      </c>
      <c r="K96" s="254">
        <v>12000</v>
      </c>
      <c r="L96" s="254">
        <v>12000</v>
      </c>
      <c r="M96" s="254">
        <v>12000</v>
      </c>
      <c r="N96" s="254"/>
      <c r="O96" s="361">
        <v>2.4</v>
      </c>
      <c r="P96" s="361">
        <v>2.2999999999999998</v>
      </c>
      <c r="Q96" s="361">
        <v>0</v>
      </c>
      <c r="R96" s="361">
        <v>0</v>
      </c>
      <c r="S96" s="361">
        <v>1.8999999999999997</v>
      </c>
      <c r="T96" s="361"/>
      <c r="U96" s="361">
        <v>2.1999999999999997</v>
      </c>
      <c r="V96" s="361">
        <v>2</v>
      </c>
      <c r="W96" s="361">
        <v>0</v>
      </c>
      <c r="X96" s="361">
        <v>0</v>
      </c>
      <c r="Y96" s="361">
        <v>1.7999999999999998</v>
      </c>
      <c r="Z96" s="355"/>
      <c r="AA96" s="355"/>
      <c r="AB96" s="254"/>
      <c r="AC96" s="254"/>
      <c r="AD96" s="254"/>
      <c r="AE96" s="254"/>
      <c r="AF96" s="254"/>
      <c r="AG96" s="444" t="s">
        <v>406</v>
      </c>
      <c r="AH96" s="444" t="s">
        <v>407</v>
      </c>
      <c r="AI96" s="256">
        <v>2</v>
      </c>
      <c r="AJ96" s="256">
        <v>4</v>
      </c>
      <c r="AK96" s="398">
        <v>0.33329999999999999</v>
      </c>
      <c r="AL96" s="398">
        <v>0.66659999999999997</v>
      </c>
      <c r="AM96" t="s">
        <v>1082</v>
      </c>
    </row>
    <row r="97" spans="1:39" x14ac:dyDescent="0.15">
      <c r="A97" s="254">
        <v>83</v>
      </c>
      <c r="B97" s="484">
        <v>44034</v>
      </c>
      <c r="C97" s="322" t="s">
        <v>13</v>
      </c>
      <c r="D97" s="430" t="s">
        <v>943</v>
      </c>
      <c r="E97" s="321">
        <v>44013</v>
      </c>
      <c r="F97" s="323" t="s">
        <v>15</v>
      </c>
      <c r="G97" s="254" t="s">
        <v>16</v>
      </c>
      <c r="H97" s="361">
        <v>89.1</v>
      </c>
      <c r="I97" s="255" t="s">
        <v>913</v>
      </c>
      <c r="J97" s="254">
        <v>6000</v>
      </c>
      <c r="K97" s="254">
        <v>12000</v>
      </c>
      <c r="L97" s="254">
        <v>84000</v>
      </c>
      <c r="M97" s="254">
        <v>84000</v>
      </c>
      <c r="N97" s="254"/>
      <c r="O97" s="361">
        <v>2.5090909090909088</v>
      </c>
      <c r="P97" s="361">
        <v>2.4545454545454546</v>
      </c>
      <c r="Q97" s="361">
        <v>1.8818181818181816</v>
      </c>
      <c r="R97" s="361">
        <v>0</v>
      </c>
      <c r="S97" s="361">
        <v>1.6090909090909089</v>
      </c>
      <c r="T97" s="361"/>
      <c r="U97" s="361">
        <v>2.1636363636363636</v>
      </c>
      <c r="V97" s="361">
        <v>1.9272727272727272</v>
      </c>
      <c r="W97" s="361">
        <v>1.7818181818181817</v>
      </c>
      <c r="X97" s="361">
        <v>0</v>
      </c>
      <c r="Y97" s="361">
        <v>1.5181818181818181</v>
      </c>
      <c r="Z97" s="254"/>
      <c r="AA97" s="254"/>
      <c r="AB97" s="254"/>
      <c r="AC97" s="254"/>
      <c r="AD97" s="254"/>
      <c r="AE97" s="254"/>
      <c r="AF97" s="254"/>
      <c r="AG97" s="256" t="s">
        <v>18</v>
      </c>
      <c r="AH97" s="256" t="s">
        <v>19</v>
      </c>
      <c r="AI97" s="256">
        <v>2</v>
      </c>
      <c r="AJ97" s="256">
        <v>4</v>
      </c>
      <c r="AK97" s="398">
        <v>0.33329999999999999</v>
      </c>
      <c r="AL97" s="398">
        <v>0.66659999999999997</v>
      </c>
      <c r="AM97" t="s">
        <v>1083</v>
      </c>
    </row>
    <row r="98" spans="1:39" x14ac:dyDescent="0.15">
      <c r="A98" s="254">
        <v>1167</v>
      </c>
      <c r="B98" s="484">
        <v>44034</v>
      </c>
      <c r="C98" s="322" t="s">
        <v>13</v>
      </c>
      <c r="D98" s="430" t="s">
        <v>943</v>
      </c>
      <c r="E98" s="321">
        <v>43831</v>
      </c>
      <c r="F98" s="323" t="s">
        <v>20</v>
      </c>
      <c r="G98" s="254" t="s">
        <v>16</v>
      </c>
      <c r="H98" s="361">
        <v>73.909090909090907</v>
      </c>
      <c r="I98" s="255" t="s">
        <v>913</v>
      </c>
      <c r="J98" s="257">
        <v>6000</v>
      </c>
      <c r="K98" s="257">
        <v>6000</v>
      </c>
      <c r="L98" s="257">
        <v>6000</v>
      </c>
      <c r="M98" s="257">
        <v>6000</v>
      </c>
      <c r="N98" s="254"/>
      <c r="O98" s="361">
        <v>2.7</v>
      </c>
      <c r="P98" s="361">
        <v>0</v>
      </c>
      <c r="Q98" s="361">
        <v>0</v>
      </c>
      <c r="R98" s="361">
        <v>0</v>
      </c>
      <c r="S98" s="361">
        <v>2.1</v>
      </c>
      <c r="T98" s="361"/>
      <c r="U98" s="361">
        <v>2.5</v>
      </c>
      <c r="V98" s="361">
        <v>0</v>
      </c>
      <c r="W98" s="361">
        <v>0</v>
      </c>
      <c r="X98" s="361">
        <v>0</v>
      </c>
      <c r="Y98" s="361">
        <v>2</v>
      </c>
      <c r="Z98" s="254"/>
      <c r="AA98" s="254"/>
      <c r="AB98" s="254"/>
      <c r="AC98" s="254"/>
      <c r="AD98" s="254"/>
      <c r="AE98" s="254"/>
      <c r="AF98" s="254"/>
      <c r="AG98" s="256" t="s">
        <v>18</v>
      </c>
      <c r="AH98" s="256" t="s">
        <v>19</v>
      </c>
      <c r="AI98" s="256">
        <v>2</v>
      </c>
      <c r="AJ98" s="256">
        <v>4</v>
      </c>
      <c r="AK98" s="398">
        <v>0.33329999999999999</v>
      </c>
      <c r="AL98" s="398">
        <v>0.66659999999999997</v>
      </c>
      <c r="AM98" t="s">
        <v>1015</v>
      </c>
    </row>
    <row r="99" spans="1:39" x14ac:dyDescent="0.15">
      <c r="A99" s="254">
        <v>1142</v>
      </c>
      <c r="B99" s="485">
        <v>44035</v>
      </c>
      <c r="C99" s="322" t="s">
        <v>13</v>
      </c>
      <c r="D99" s="430" t="s">
        <v>943</v>
      </c>
      <c r="E99" s="321">
        <v>43831</v>
      </c>
      <c r="F99" s="323" t="s">
        <v>21</v>
      </c>
      <c r="G99" s="254" t="s">
        <v>16</v>
      </c>
      <c r="H99" s="361">
        <v>85</v>
      </c>
      <c r="I99" s="255" t="s">
        <v>913</v>
      </c>
      <c r="J99" s="254">
        <v>6000</v>
      </c>
      <c r="K99" s="254">
        <v>12000</v>
      </c>
      <c r="L99" s="254">
        <v>84000</v>
      </c>
      <c r="M99" s="254">
        <v>84000</v>
      </c>
      <c r="N99" s="254"/>
      <c r="O99" s="361">
        <v>2.8727272727272726</v>
      </c>
      <c r="P99" s="361">
        <v>2.5545454545454542</v>
      </c>
      <c r="Q99" s="361">
        <v>2.1</v>
      </c>
      <c r="R99" s="361">
        <v>0</v>
      </c>
      <c r="S99" s="361">
        <v>1.7999999999999998</v>
      </c>
      <c r="T99" s="361"/>
      <c r="U99" s="361">
        <v>2.4</v>
      </c>
      <c r="V99" s="361">
        <v>2.1999999999999997</v>
      </c>
      <c r="W99" s="361">
        <v>2</v>
      </c>
      <c r="X99" s="361">
        <v>0</v>
      </c>
      <c r="Y99" s="361">
        <v>1.5999999999999999</v>
      </c>
      <c r="Z99" s="254"/>
      <c r="AA99" s="254"/>
      <c r="AB99" s="254"/>
      <c r="AC99" s="254"/>
      <c r="AD99" s="254"/>
      <c r="AE99" s="254"/>
      <c r="AF99" s="254"/>
      <c r="AG99" s="256" t="s">
        <v>18</v>
      </c>
      <c r="AH99" s="256" t="s">
        <v>19</v>
      </c>
      <c r="AI99" s="256">
        <v>2</v>
      </c>
      <c r="AJ99" s="256">
        <v>4</v>
      </c>
      <c r="AK99" s="398">
        <v>0.33329999999999999</v>
      </c>
      <c r="AL99" s="398">
        <v>0.66659999999999997</v>
      </c>
      <c r="AM99" t="s">
        <v>1084</v>
      </c>
    </row>
    <row r="100" spans="1:39" x14ac:dyDescent="0.15">
      <c r="A100" s="254">
        <v>879</v>
      </c>
      <c r="B100" s="484">
        <v>44034</v>
      </c>
      <c r="C100" s="322" t="s">
        <v>13</v>
      </c>
      <c r="D100" s="430" t="s">
        <v>943</v>
      </c>
      <c r="E100" s="321">
        <v>44046</v>
      </c>
      <c r="F100" s="323" t="s">
        <v>1017</v>
      </c>
      <c r="G100" s="254" t="s">
        <v>16</v>
      </c>
      <c r="H100" s="361">
        <v>80.899999999999991</v>
      </c>
      <c r="I100" s="255" t="s">
        <v>913</v>
      </c>
      <c r="J100" s="257">
        <v>6000</v>
      </c>
      <c r="K100" s="257">
        <v>12000</v>
      </c>
      <c r="L100" s="257">
        <v>84000</v>
      </c>
      <c r="M100" s="257">
        <v>84000</v>
      </c>
      <c r="N100" s="254"/>
      <c r="O100" s="361">
        <v>2.4090909090909087</v>
      </c>
      <c r="P100" s="361">
        <v>2.0818181818181816</v>
      </c>
      <c r="Q100" s="361">
        <v>1.6909090909090909</v>
      </c>
      <c r="R100" s="361">
        <v>0</v>
      </c>
      <c r="S100" s="361">
        <v>1.6818181818181817</v>
      </c>
      <c r="T100" s="361"/>
      <c r="U100" s="361">
        <v>1.8727272727272726</v>
      </c>
      <c r="V100" s="361">
        <v>1.8181818181818181</v>
      </c>
      <c r="W100" s="361">
        <v>1.6909090909090909</v>
      </c>
      <c r="X100" s="361">
        <v>0</v>
      </c>
      <c r="Y100" s="361">
        <v>1.6363636363636362</v>
      </c>
      <c r="Z100" s="254"/>
      <c r="AA100" s="254"/>
      <c r="AB100" s="254"/>
      <c r="AC100" s="254"/>
      <c r="AD100" s="254"/>
      <c r="AE100" s="254"/>
      <c r="AF100" s="254"/>
      <c r="AG100" s="256" t="s">
        <v>18</v>
      </c>
      <c r="AH100" s="256" t="s">
        <v>19</v>
      </c>
      <c r="AI100" s="256">
        <v>2</v>
      </c>
      <c r="AJ100" s="256">
        <v>4</v>
      </c>
      <c r="AK100" s="398">
        <v>0.33329999999999999</v>
      </c>
      <c r="AL100" s="398">
        <v>0.66659999999999997</v>
      </c>
      <c r="AM100" t="s">
        <v>1085</v>
      </c>
    </row>
    <row r="101" spans="1:39" x14ac:dyDescent="0.15">
      <c r="A101" s="254">
        <v>164</v>
      </c>
      <c r="B101" s="484">
        <v>44034</v>
      </c>
      <c r="C101" s="322" t="s">
        <v>13</v>
      </c>
      <c r="D101" s="430" t="s">
        <v>943</v>
      </c>
      <c r="E101" s="321">
        <v>43924</v>
      </c>
      <c r="F101" s="323" t="s">
        <v>22</v>
      </c>
      <c r="G101" s="254" t="s">
        <v>16</v>
      </c>
      <c r="H101" s="361">
        <v>98.699999999999989</v>
      </c>
      <c r="I101" s="255" t="s">
        <v>913</v>
      </c>
      <c r="J101" s="254">
        <v>12000</v>
      </c>
      <c r="K101" s="254">
        <v>12000</v>
      </c>
      <c r="L101" s="254">
        <v>12000</v>
      </c>
      <c r="M101" s="254">
        <v>12000</v>
      </c>
      <c r="N101" s="254"/>
      <c r="O101" s="361">
        <v>2.8636363636363633</v>
      </c>
      <c r="P101" s="361">
        <v>0</v>
      </c>
      <c r="Q101" s="361">
        <v>0</v>
      </c>
      <c r="R101" s="361">
        <v>0</v>
      </c>
      <c r="S101" s="361">
        <v>1.8545454545454545</v>
      </c>
      <c r="T101" s="361"/>
      <c r="U101" s="361">
        <v>2.1</v>
      </c>
      <c r="V101" s="361">
        <v>0</v>
      </c>
      <c r="W101" s="361">
        <v>0</v>
      </c>
      <c r="X101" s="361">
        <v>0</v>
      </c>
      <c r="Y101" s="361">
        <v>2.1</v>
      </c>
      <c r="Z101" s="254"/>
      <c r="AA101" s="254"/>
      <c r="AB101" s="254"/>
      <c r="AC101" s="254"/>
      <c r="AD101" s="254"/>
      <c r="AE101" s="254"/>
      <c r="AF101" s="254"/>
      <c r="AG101" s="256" t="s">
        <v>18</v>
      </c>
      <c r="AH101" s="256" t="s">
        <v>19</v>
      </c>
      <c r="AI101" s="256">
        <v>2</v>
      </c>
      <c r="AJ101" s="256">
        <v>4</v>
      </c>
      <c r="AK101" s="398">
        <v>0.33329999999999999</v>
      </c>
      <c r="AL101" s="398">
        <v>0.66659999999999997</v>
      </c>
      <c r="AM101" t="s">
        <v>1086</v>
      </c>
    </row>
    <row r="102" spans="1:39" x14ac:dyDescent="0.15">
      <c r="A102" s="254">
        <v>178</v>
      </c>
      <c r="B102" s="484">
        <v>44034</v>
      </c>
      <c r="C102" s="322" t="s">
        <v>13</v>
      </c>
      <c r="D102" s="430" t="s">
        <v>943</v>
      </c>
      <c r="E102" s="321">
        <v>43831</v>
      </c>
      <c r="F102" s="323" t="s">
        <v>923</v>
      </c>
      <c r="G102" s="254" t="s">
        <v>16</v>
      </c>
      <c r="H102" s="361">
        <v>79.8</v>
      </c>
      <c r="I102" s="255" t="s">
        <v>913</v>
      </c>
      <c r="J102" s="254">
        <v>6000</v>
      </c>
      <c r="K102" s="254">
        <v>12000</v>
      </c>
      <c r="L102" s="254">
        <v>84000</v>
      </c>
      <c r="M102" s="254">
        <v>84000</v>
      </c>
      <c r="N102" s="254"/>
      <c r="O102" s="361">
        <v>2.7181818181818183</v>
      </c>
      <c r="P102" s="361">
        <v>2.3090909090909091</v>
      </c>
      <c r="Q102" s="361">
        <v>1.6454545454545453</v>
      </c>
      <c r="R102" s="361">
        <v>0</v>
      </c>
      <c r="S102" s="361">
        <v>1.6181818181818182</v>
      </c>
      <c r="T102" s="361"/>
      <c r="U102" s="361">
        <v>1.8636363636363633</v>
      </c>
      <c r="V102" s="361">
        <v>1.7999999999999998</v>
      </c>
      <c r="W102" s="361">
        <v>1.6363636363636362</v>
      </c>
      <c r="X102" s="361">
        <v>0</v>
      </c>
      <c r="Y102" s="361">
        <v>1.5545454545454545</v>
      </c>
      <c r="Z102" s="254"/>
      <c r="AA102" s="254"/>
      <c r="AB102" s="254"/>
      <c r="AC102" s="254"/>
      <c r="AD102" s="254"/>
      <c r="AE102" s="254"/>
      <c r="AF102" s="254"/>
      <c r="AG102" s="256" t="s">
        <v>18</v>
      </c>
      <c r="AH102" s="256" t="s">
        <v>19</v>
      </c>
      <c r="AI102" s="256">
        <v>2</v>
      </c>
      <c r="AJ102" s="256">
        <v>4</v>
      </c>
      <c r="AK102" s="398">
        <v>0.33329999999999999</v>
      </c>
      <c r="AL102" s="398">
        <v>0.66659999999999997</v>
      </c>
      <c r="AM102" t="s">
        <v>1087</v>
      </c>
    </row>
    <row r="103" spans="1:39" x14ac:dyDescent="0.15">
      <c r="A103" s="254">
        <v>319</v>
      </c>
      <c r="B103" s="484">
        <v>44034</v>
      </c>
      <c r="C103" s="322" t="s">
        <v>13</v>
      </c>
      <c r="D103" s="430" t="s">
        <v>943</v>
      </c>
      <c r="E103" s="321">
        <v>43984</v>
      </c>
      <c r="F103" s="254" t="s">
        <v>24</v>
      </c>
      <c r="G103" s="254" t="s">
        <v>16</v>
      </c>
      <c r="H103" s="361">
        <v>102.31818181818181</v>
      </c>
      <c r="I103" s="255" t="s">
        <v>913</v>
      </c>
      <c r="J103" s="254">
        <v>6000</v>
      </c>
      <c r="K103" s="254">
        <v>12000</v>
      </c>
      <c r="L103" s="254">
        <v>84000</v>
      </c>
      <c r="M103" s="254">
        <v>84000</v>
      </c>
      <c r="N103" s="254"/>
      <c r="O103" s="361">
        <v>2.8727272727272726</v>
      </c>
      <c r="P103" s="361">
        <v>2.5181818181818181</v>
      </c>
      <c r="Q103" s="361">
        <v>2.0818181818181816</v>
      </c>
      <c r="R103" s="361">
        <v>0</v>
      </c>
      <c r="S103" s="361">
        <v>2.0636363636363635</v>
      </c>
      <c r="T103" s="361"/>
      <c r="U103" s="361">
        <v>2.1818181818181817</v>
      </c>
      <c r="V103" s="361">
        <v>2.1363636363636362</v>
      </c>
      <c r="W103" s="361">
        <v>2.0363636363636366</v>
      </c>
      <c r="X103" s="361">
        <v>0</v>
      </c>
      <c r="Y103" s="361">
        <v>1.9727272727272724</v>
      </c>
      <c r="Z103" s="254"/>
      <c r="AA103" s="254"/>
      <c r="AB103" s="254"/>
      <c r="AC103" s="254"/>
      <c r="AD103" s="254"/>
      <c r="AE103" s="254"/>
      <c r="AF103" s="254"/>
      <c r="AG103" s="256" t="s">
        <v>18</v>
      </c>
      <c r="AH103" s="256" t="s">
        <v>19</v>
      </c>
      <c r="AI103" s="256">
        <v>2</v>
      </c>
      <c r="AJ103" s="256">
        <v>4</v>
      </c>
      <c r="AK103" s="398">
        <v>0.33329999999999999</v>
      </c>
      <c r="AL103" s="398">
        <v>0.66659999999999997</v>
      </c>
      <c r="AM103" t="s">
        <v>1088</v>
      </c>
    </row>
    <row r="104" spans="1:39" x14ac:dyDescent="0.15">
      <c r="A104" s="254">
        <v>574</v>
      </c>
      <c r="B104" s="484">
        <v>44034</v>
      </c>
      <c r="C104" s="322" t="s">
        <v>13</v>
      </c>
      <c r="D104" s="430" t="s">
        <v>943</v>
      </c>
      <c r="E104" s="321">
        <v>44013</v>
      </c>
      <c r="F104" s="323" t="s">
        <v>924</v>
      </c>
      <c r="G104" s="254" t="s">
        <v>16</v>
      </c>
      <c r="H104" s="361">
        <v>77.999999999999986</v>
      </c>
      <c r="I104" s="255" t="s">
        <v>913</v>
      </c>
      <c r="J104" s="257">
        <v>3000</v>
      </c>
      <c r="K104" s="257">
        <v>3000</v>
      </c>
      <c r="L104" s="257">
        <v>3000</v>
      </c>
      <c r="M104" s="257">
        <v>3000</v>
      </c>
      <c r="N104" s="254"/>
      <c r="O104" s="361">
        <v>2.8</v>
      </c>
      <c r="P104" s="361">
        <v>0</v>
      </c>
      <c r="Q104" s="361">
        <v>0</v>
      </c>
      <c r="R104" s="361">
        <v>0</v>
      </c>
      <c r="S104" s="361">
        <v>2.1999999999999997</v>
      </c>
      <c r="T104" s="361"/>
      <c r="U104" s="361">
        <v>2</v>
      </c>
      <c r="V104" s="361">
        <v>0</v>
      </c>
      <c r="W104" s="361">
        <v>0</v>
      </c>
      <c r="X104" s="361">
        <v>0</v>
      </c>
      <c r="Y104" s="361">
        <v>1.5999999999999999</v>
      </c>
      <c r="Z104" s="254"/>
      <c r="AA104" s="254"/>
      <c r="AB104" s="254"/>
      <c r="AC104" s="254"/>
      <c r="AD104" s="254"/>
      <c r="AE104" s="254"/>
      <c r="AF104" s="254"/>
      <c r="AG104" s="256" t="s">
        <v>18</v>
      </c>
      <c r="AH104" s="256" t="s">
        <v>19</v>
      </c>
      <c r="AI104" s="256">
        <v>2</v>
      </c>
      <c r="AJ104" s="256">
        <v>4</v>
      </c>
      <c r="AK104" s="398">
        <v>0.33329999999999999</v>
      </c>
      <c r="AL104" s="398">
        <v>0.66659999999999997</v>
      </c>
      <c r="AM104" t="s">
        <v>1089</v>
      </c>
    </row>
    <row r="105" spans="1:39" x14ac:dyDescent="0.15">
      <c r="A105" s="254">
        <v>240</v>
      </c>
      <c r="B105" s="484">
        <v>44034</v>
      </c>
      <c r="C105" s="322" t="s">
        <v>13</v>
      </c>
      <c r="D105" s="430" t="s">
        <v>943</v>
      </c>
      <c r="E105" s="321">
        <v>43831</v>
      </c>
      <c r="F105" s="323" t="s">
        <v>925</v>
      </c>
      <c r="G105" s="254" t="s">
        <v>16</v>
      </c>
      <c r="H105" s="361">
        <v>85</v>
      </c>
      <c r="I105" s="255" t="s">
        <v>913</v>
      </c>
      <c r="J105" s="257">
        <v>6000</v>
      </c>
      <c r="K105" s="257">
        <v>12000</v>
      </c>
      <c r="L105" s="257">
        <v>84000</v>
      </c>
      <c r="M105" s="257">
        <v>84000</v>
      </c>
      <c r="N105" s="254"/>
      <c r="O105" s="361">
        <v>2.5999999999999996</v>
      </c>
      <c r="P105" s="361">
        <v>2.1999999999999997</v>
      </c>
      <c r="Q105" s="361">
        <v>2.1</v>
      </c>
      <c r="R105" s="361">
        <v>0</v>
      </c>
      <c r="S105" s="361">
        <v>2.0545454545454542</v>
      </c>
      <c r="T105" s="361"/>
      <c r="U105" s="361">
        <v>2.1</v>
      </c>
      <c r="V105" s="361">
        <v>2.0545454545454542</v>
      </c>
      <c r="W105" s="361">
        <v>1.9545454545454544</v>
      </c>
      <c r="X105" s="361">
        <v>0</v>
      </c>
      <c r="Y105" s="361">
        <v>1.8999999999999997</v>
      </c>
      <c r="Z105" s="254"/>
      <c r="AA105" s="254"/>
      <c r="AB105" s="254"/>
      <c r="AC105" s="254"/>
      <c r="AD105" s="254"/>
      <c r="AE105" s="254"/>
      <c r="AF105" s="254"/>
      <c r="AG105" s="256" t="s">
        <v>18</v>
      </c>
      <c r="AH105" s="256" t="s">
        <v>19</v>
      </c>
      <c r="AI105" s="256">
        <v>2</v>
      </c>
      <c r="AJ105" s="256">
        <v>4</v>
      </c>
      <c r="AK105" s="398">
        <v>0.33329999999999999</v>
      </c>
      <c r="AL105" s="398">
        <v>0.66659999999999997</v>
      </c>
      <c r="AM105" t="s">
        <v>1090</v>
      </c>
    </row>
    <row r="106" spans="1:39" x14ac:dyDescent="0.15">
      <c r="A106" s="254">
        <v>799</v>
      </c>
      <c r="B106" s="484">
        <v>44034</v>
      </c>
      <c r="C106" s="322" t="s">
        <v>403</v>
      </c>
      <c r="D106" s="430" t="s">
        <v>943</v>
      </c>
      <c r="E106" s="321">
        <v>43831</v>
      </c>
      <c r="F106" s="323" t="s">
        <v>404</v>
      </c>
      <c r="G106" s="254" t="s">
        <v>16</v>
      </c>
      <c r="H106" s="361">
        <v>82.736363636363635</v>
      </c>
      <c r="I106" s="255" t="s">
        <v>405</v>
      </c>
      <c r="J106" s="254">
        <v>6000</v>
      </c>
      <c r="K106" s="254">
        <v>12000</v>
      </c>
      <c r="L106" s="254">
        <v>84000</v>
      </c>
      <c r="M106" s="254">
        <v>84000</v>
      </c>
      <c r="N106" s="254"/>
      <c r="O106" s="361">
        <v>2.9636363636363634</v>
      </c>
      <c r="P106" s="361">
        <v>2.9</v>
      </c>
      <c r="Q106" s="361">
        <v>1.9727272727272724</v>
      </c>
      <c r="R106" s="361">
        <v>0</v>
      </c>
      <c r="S106" s="361">
        <v>1.918181818181818</v>
      </c>
      <c r="T106" s="361"/>
      <c r="U106" s="361">
        <v>2.2636363636363637</v>
      </c>
      <c r="V106" s="361">
        <v>2.1818181818181817</v>
      </c>
      <c r="W106" s="361">
        <v>1.9545454545454544</v>
      </c>
      <c r="X106" s="361">
        <v>0</v>
      </c>
      <c r="Y106" s="361">
        <v>1.8272727272727269</v>
      </c>
      <c r="Z106" s="254"/>
      <c r="AA106" s="254"/>
      <c r="AB106" s="254"/>
      <c r="AC106" s="254"/>
      <c r="AD106" s="254"/>
      <c r="AE106" s="254"/>
      <c r="AF106" s="254"/>
      <c r="AG106" s="256" t="s">
        <v>406</v>
      </c>
      <c r="AH106" s="256" t="s">
        <v>407</v>
      </c>
      <c r="AI106" s="256">
        <v>2</v>
      </c>
      <c r="AJ106" s="256">
        <v>4</v>
      </c>
      <c r="AK106" s="398">
        <v>0.33329999999999999</v>
      </c>
      <c r="AL106" s="398">
        <v>0.66659999999999997</v>
      </c>
      <c r="AM106" t="s">
        <v>1091</v>
      </c>
    </row>
    <row r="107" spans="1:39" x14ac:dyDescent="0.15">
      <c r="A107" s="254">
        <v>1133</v>
      </c>
      <c r="B107" s="484">
        <v>44034</v>
      </c>
      <c r="C107" s="322" t="s">
        <v>13</v>
      </c>
      <c r="D107" s="430" t="s">
        <v>943</v>
      </c>
      <c r="E107" s="321">
        <v>43831</v>
      </c>
      <c r="F107" s="254" t="s">
        <v>30</v>
      </c>
      <c r="G107" s="254" t="s">
        <v>16</v>
      </c>
      <c r="H107" s="361">
        <v>87.509090909090901</v>
      </c>
      <c r="I107" s="255" t="s">
        <v>913</v>
      </c>
      <c r="J107" s="254">
        <v>6000</v>
      </c>
      <c r="K107" s="254">
        <v>12000</v>
      </c>
      <c r="L107" s="254">
        <v>84000</v>
      </c>
      <c r="M107" s="254">
        <v>84000</v>
      </c>
      <c r="N107" s="355"/>
      <c r="O107" s="361">
        <v>3.0727272727272723</v>
      </c>
      <c r="P107" s="361">
        <v>2.9272727272727272</v>
      </c>
      <c r="Q107" s="361">
        <v>2.2272727272727271</v>
      </c>
      <c r="R107" s="361">
        <v>0</v>
      </c>
      <c r="S107" s="361">
        <v>1.8999999999999997</v>
      </c>
      <c r="T107" s="361"/>
      <c r="U107" s="361">
        <v>2.4272727272727268</v>
      </c>
      <c r="V107" s="361">
        <v>2.1090909090909089</v>
      </c>
      <c r="W107" s="361">
        <v>1.9363636363636361</v>
      </c>
      <c r="X107" s="361">
        <v>0</v>
      </c>
      <c r="Y107" s="361">
        <v>1.6545454545454545</v>
      </c>
      <c r="Z107" s="355"/>
      <c r="AA107" s="355"/>
      <c r="AB107" s="355"/>
      <c r="AC107" s="355"/>
      <c r="AD107" s="355"/>
      <c r="AE107" s="355"/>
      <c r="AF107" s="355"/>
      <c r="AG107" s="356" t="s">
        <v>18</v>
      </c>
      <c r="AH107" s="356" t="s">
        <v>19</v>
      </c>
      <c r="AI107" s="256">
        <v>2</v>
      </c>
      <c r="AJ107" s="256">
        <v>4</v>
      </c>
      <c r="AK107" s="398">
        <v>0.33329999999999999</v>
      </c>
      <c r="AL107" s="398">
        <v>0.66659999999999997</v>
      </c>
      <c r="AM107" t="s">
        <v>1092</v>
      </c>
    </row>
    <row r="108" spans="1:39" x14ac:dyDescent="0.15">
      <c r="A108" s="254">
        <v>1267</v>
      </c>
      <c r="B108" s="484">
        <v>44034</v>
      </c>
      <c r="C108" s="322" t="s">
        <v>13</v>
      </c>
      <c r="D108" s="430" t="s">
        <v>943</v>
      </c>
      <c r="E108" s="321">
        <v>43831</v>
      </c>
      <c r="F108" s="323" t="s">
        <v>54</v>
      </c>
      <c r="G108" s="254" t="s">
        <v>16</v>
      </c>
      <c r="H108" s="361">
        <v>96.8</v>
      </c>
      <c r="I108" s="255" t="s">
        <v>913</v>
      </c>
      <c r="J108" s="254">
        <v>6000</v>
      </c>
      <c r="K108" s="254">
        <v>12000</v>
      </c>
      <c r="L108" s="254">
        <v>12000</v>
      </c>
      <c r="M108" s="254">
        <v>12000</v>
      </c>
      <c r="N108" s="254"/>
      <c r="O108" s="361">
        <v>3.5545454545454542</v>
      </c>
      <c r="P108" s="361">
        <v>3.0545454545454542</v>
      </c>
      <c r="Q108" s="361">
        <v>0</v>
      </c>
      <c r="R108" s="361">
        <v>0</v>
      </c>
      <c r="S108" s="361">
        <v>2.2999999999999998</v>
      </c>
      <c r="T108" s="361"/>
      <c r="U108" s="361">
        <v>2.5</v>
      </c>
      <c r="V108" s="361">
        <v>2.4545454545454546</v>
      </c>
      <c r="W108" s="361">
        <v>0</v>
      </c>
      <c r="X108" s="361">
        <v>0</v>
      </c>
      <c r="Y108" s="361">
        <v>2.2999999999999998</v>
      </c>
      <c r="Z108" s="254"/>
      <c r="AA108" s="254"/>
      <c r="AB108" s="254"/>
      <c r="AC108" s="254"/>
      <c r="AD108" s="254"/>
      <c r="AE108" s="254"/>
      <c r="AF108" s="254"/>
      <c r="AG108" s="256" t="s">
        <v>18</v>
      </c>
      <c r="AH108" s="256" t="s">
        <v>19</v>
      </c>
      <c r="AI108" s="256">
        <v>2</v>
      </c>
      <c r="AJ108" s="256">
        <v>4</v>
      </c>
      <c r="AK108" s="398">
        <v>0.33329999999999999</v>
      </c>
      <c r="AL108" s="398">
        <v>0.66659999999999997</v>
      </c>
      <c r="AM108" t="s">
        <v>1093</v>
      </c>
    </row>
    <row r="109" spans="1:39" x14ac:dyDescent="0.15">
      <c r="A109" s="254"/>
      <c r="B109" s="484">
        <v>44034</v>
      </c>
      <c r="C109" s="322" t="s">
        <v>403</v>
      </c>
      <c r="D109" s="430" t="s">
        <v>943</v>
      </c>
      <c r="E109" s="321">
        <v>43466</v>
      </c>
      <c r="F109" s="323" t="s">
        <v>2</v>
      </c>
      <c r="G109" s="254" t="s">
        <v>16</v>
      </c>
      <c r="H109" s="361">
        <v>112</v>
      </c>
      <c r="I109" s="255" t="s">
        <v>405</v>
      </c>
      <c r="J109" s="254">
        <v>12000</v>
      </c>
      <c r="K109" s="254">
        <v>12000</v>
      </c>
      <c r="L109" s="254">
        <v>12000</v>
      </c>
      <c r="M109" s="254">
        <v>12000</v>
      </c>
      <c r="N109" s="254"/>
      <c r="O109" s="361">
        <v>2.8</v>
      </c>
      <c r="P109" s="361">
        <v>0</v>
      </c>
      <c r="Q109" s="361">
        <v>0</v>
      </c>
      <c r="R109" s="361">
        <v>0</v>
      </c>
      <c r="S109" s="361">
        <v>2</v>
      </c>
      <c r="T109" s="361"/>
      <c r="U109" s="361">
        <v>2.15</v>
      </c>
      <c r="V109" s="361">
        <v>0</v>
      </c>
      <c r="W109" s="361">
        <v>0</v>
      </c>
      <c r="X109" s="361">
        <v>0</v>
      </c>
      <c r="Y109" s="361">
        <v>1.75</v>
      </c>
      <c r="Z109" s="254"/>
      <c r="AA109" s="254"/>
      <c r="AB109" s="254"/>
      <c r="AC109" s="254"/>
      <c r="AD109" s="254"/>
      <c r="AE109" s="254"/>
      <c r="AF109" s="254"/>
      <c r="AG109" s="356" t="s">
        <v>18</v>
      </c>
      <c r="AH109" s="356" t="s">
        <v>19</v>
      </c>
      <c r="AI109" s="256">
        <v>2.5</v>
      </c>
      <c r="AJ109" s="256">
        <v>3.5</v>
      </c>
      <c r="AK109" s="398">
        <v>0.41660000000000003</v>
      </c>
      <c r="AL109" s="398">
        <v>0.58330000000000004</v>
      </c>
      <c r="AM109" t="s">
        <v>1001</v>
      </c>
    </row>
    <row r="110" spans="1:39" x14ac:dyDescent="0.15">
      <c r="A110" s="254">
        <v>1509</v>
      </c>
      <c r="B110" s="484">
        <v>44034</v>
      </c>
      <c r="C110" s="322" t="s">
        <v>13</v>
      </c>
      <c r="D110" s="430" t="s">
        <v>943</v>
      </c>
      <c r="E110" s="321">
        <v>44013</v>
      </c>
      <c r="F110" s="254" t="s">
        <v>4</v>
      </c>
      <c r="G110" s="254" t="s">
        <v>16</v>
      </c>
      <c r="H110" s="361">
        <v>80.599999999999994</v>
      </c>
      <c r="I110" s="255" t="s">
        <v>913</v>
      </c>
      <c r="J110" s="254"/>
      <c r="K110" s="254"/>
      <c r="L110" s="254"/>
      <c r="M110" s="254"/>
      <c r="N110" s="254"/>
      <c r="O110" s="361">
        <v>1.9272727272727272</v>
      </c>
      <c r="P110" s="361">
        <v>0</v>
      </c>
      <c r="Q110" s="361">
        <v>0</v>
      </c>
      <c r="R110" s="361">
        <v>0</v>
      </c>
      <c r="S110" s="361">
        <v>0</v>
      </c>
      <c r="T110" s="361"/>
      <c r="U110" s="361">
        <v>1.6181818181818182</v>
      </c>
      <c r="V110" s="361">
        <v>0</v>
      </c>
      <c r="W110" s="361">
        <v>0</v>
      </c>
      <c r="X110" s="361">
        <v>0</v>
      </c>
      <c r="Y110" s="361">
        <v>0</v>
      </c>
      <c r="Z110" s="254"/>
      <c r="AA110" s="254"/>
      <c r="AB110" s="254"/>
      <c r="AC110" s="254"/>
      <c r="AD110" s="254"/>
      <c r="AE110" s="254"/>
      <c r="AF110" s="254"/>
      <c r="AG110" s="256" t="s">
        <v>18</v>
      </c>
      <c r="AH110" s="256" t="s">
        <v>19</v>
      </c>
      <c r="AI110" s="256">
        <v>2</v>
      </c>
      <c r="AJ110" s="256">
        <v>4</v>
      </c>
      <c r="AK110" s="398">
        <v>0.33329999999999999</v>
      </c>
      <c r="AL110" s="398">
        <v>0.66659999999999997</v>
      </c>
      <c r="AM110" t="s">
        <v>1094</v>
      </c>
    </row>
    <row r="111" spans="1:39" x14ac:dyDescent="0.15">
      <c r="A111" s="254">
        <v>280</v>
      </c>
      <c r="B111" s="484">
        <v>44034</v>
      </c>
      <c r="C111" s="322" t="s">
        <v>13</v>
      </c>
      <c r="D111" s="430" t="s">
        <v>943</v>
      </c>
      <c r="E111" s="321">
        <v>43831</v>
      </c>
      <c r="F111" s="323" t="s">
        <v>1027</v>
      </c>
      <c r="G111" s="254" t="s">
        <v>16</v>
      </c>
      <c r="H111" s="361">
        <v>96.8</v>
      </c>
      <c r="I111" s="255" t="s">
        <v>913</v>
      </c>
      <c r="J111" s="254">
        <v>6000</v>
      </c>
      <c r="K111" s="254">
        <v>12000</v>
      </c>
      <c r="L111" s="254">
        <v>12000</v>
      </c>
      <c r="M111" s="254">
        <v>12000</v>
      </c>
      <c r="N111" s="254"/>
      <c r="O111" s="361">
        <v>3.5545454545454542</v>
      </c>
      <c r="P111" s="361">
        <v>3.0545454545454542</v>
      </c>
      <c r="Q111" s="361">
        <v>0</v>
      </c>
      <c r="R111" s="361">
        <v>0</v>
      </c>
      <c r="S111" s="361">
        <v>2.2999999999999998</v>
      </c>
      <c r="T111" s="361"/>
      <c r="U111" s="361">
        <v>2.5</v>
      </c>
      <c r="V111" s="361">
        <v>2.4545454545454546</v>
      </c>
      <c r="W111" s="361">
        <v>0</v>
      </c>
      <c r="X111" s="361">
        <v>0</v>
      </c>
      <c r="Y111" s="361">
        <v>2.2999999999999998</v>
      </c>
      <c r="Z111" s="254"/>
      <c r="AA111" s="254"/>
      <c r="AB111" s="254"/>
      <c r="AC111" s="254"/>
      <c r="AD111" s="254"/>
      <c r="AE111" s="254"/>
      <c r="AF111" s="254"/>
      <c r="AG111" s="256" t="s">
        <v>18</v>
      </c>
      <c r="AH111" s="256" t="s">
        <v>19</v>
      </c>
      <c r="AI111" s="256">
        <v>2</v>
      </c>
      <c r="AJ111" s="256">
        <v>4</v>
      </c>
      <c r="AK111" s="398">
        <v>0.33329999999999999</v>
      </c>
      <c r="AL111" s="398">
        <v>0.66659999999999997</v>
      </c>
      <c r="AM111" t="s">
        <v>1093</v>
      </c>
    </row>
    <row r="112" spans="1:39" x14ac:dyDescent="0.15">
      <c r="A112" s="254"/>
      <c r="B112" s="484">
        <v>44034</v>
      </c>
      <c r="C112" s="322" t="s">
        <v>403</v>
      </c>
      <c r="D112" s="430" t="s">
        <v>943</v>
      </c>
      <c r="E112" s="321">
        <v>43731</v>
      </c>
      <c r="F112" s="487" t="s">
        <v>1028</v>
      </c>
      <c r="G112" s="254" t="s">
        <v>16</v>
      </c>
      <c r="H112" s="361">
        <v>94.999999999999986</v>
      </c>
      <c r="I112" s="488" t="s">
        <v>405</v>
      </c>
      <c r="J112" s="254">
        <v>6000</v>
      </c>
      <c r="K112" s="254">
        <v>12000</v>
      </c>
      <c r="L112" s="254">
        <v>12000</v>
      </c>
      <c r="M112" s="254">
        <v>12000</v>
      </c>
      <c r="N112" s="254"/>
      <c r="O112" s="361">
        <v>2.7</v>
      </c>
      <c r="P112" s="361">
        <v>2.4</v>
      </c>
      <c r="Q112" s="361">
        <v>0</v>
      </c>
      <c r="R112" s="361">
        <v>0</v>
      </c>
      <c r="S112" s="361">
        <v>1.8999999999999997</v>
      </c>
      <c r="T112" s="361"/>
      <c r="U112" s="361">
        <v>2.2999999999999998</v>
      </c>
      <c r="V112" s="361">
        <v>2.1</v>
      </c>
      <c r="W112" s="361">
        <v>0</v>
      </c>
      <c r="X112" s="361">
        <v>0</v>
      </c>
      <c r="Y112" s="361">
        <v>1.7999999999999998</v>
      </c>
      <c r="Z112" s="355"/>
      <c r="AA112" s="355"/>
      <c r="AB112" s="254"/>
      <c r="AC112" s="254"/>
      <c r="AD112" s="254"/>
      <c r="AE112" s="254"/>
      <c r="AF112" s="254"/>
      <c r="AG112" s="444" t="s">
        <v>406</v>
      </c>
      <c r="AH112" s="444" t="s">
        <v>407</v>
      </c>
      <c r="AI112" s="256">
        <v>2</v>
      </c>
      <c r="AJ112" s="256">
        <v>4</v>
      </c>
      <c r="AK112" s="398">
        <v>0.33329999999999999</v>
      </c>
      <c r="AL112" s="398">
        <v>0.66659999999999997</v>
      </c>
      <c r="AM112" t="s">
        <v>1095</v>
      </c>
    </row>
    <row r="113" spans="1:39" x14ac:dyDescent="0.15">
      <c r="A113" s="254">
        <v>82</v>
      </c>
      <c r="B113" s="484">
        <v>44034</v>
      </c>
      <c r="C113" s="322" t="s">
        <v>13</v>
      </c>
      <c r="D113" s="430" t="s">
        <v>947</v>
      </c>
      <c r="E113" s="321">
        <v>44013</v>
      </c>
      <c r="F113" s="323" t="s">
        <v>15</v>
      </c>
      <c r="G113" s="254" t="s">
        <v>16</v>
      </c>
      <c r="H113" s="361">
        <v>87.1</v>
      </c>
      <c r="I113" s="255" t="s">
        <v>913</v>
      </c>
      <c r="J113" s="254">
        <v>6000</v>
      </c>
      <c r="K113" s="254">
        <v>12000</v>
      </c>
      <c r="L113" s="254">
        <v>84000</v>
      </c>
      <c r="M113" s="254">
        <v>84000</v>
      </c>
      <c r="N113" s="254"/>
      <c r="O113" s="361">
        <v>2.5181818181818181</v>
      </c>
      <c r="P113" s="361">
        <v>2.4545454545454546</v>
      </c>
      <c r="Q113" s="361">
        <v>1.6363636363636362</v>
      </c>
      <c r="R113" s="361">
        <v>0</v>
      </c>
      <c r="S113" s="361">
        <v>1.5909090909090908</v>
      </c>
      <c r="T113" s="361"/>
      <c r="U113" s="361">
        <v>2.3090909090909091</v>
      </c>
      <c r="V113" s="361">
        <v>1.8181818181818181</v>
      </c>
      <c r="W113" s="361">
        <v>1.6272727272727272</v>
      </c>
      <c r="X113" s="361">
        <v>0</v>
      </c>
      <c r="Y113" s="361">
        <v>1.4818181818181817</v>
      </c>
      <c r="Z113" s="254"/>
      <c r="AA113" s="254"/>
      <c r="AB113" s="254"/>
      <c r="AC113" s="254"/>
      <c r="AD113" s="254"/>
      <c r="AE113" s="254"/>
      <c r="AF113" s="254"/>
      <c r="AG113" s="256" t="s">
        <v>18</v>
      </c>
      <c r="AH113" s="256" t="s">
        <v>19</v>
      </c>
      <c r="AI113" s="256">
        <v>2</v>
      </c>
      <c r="AJ113" s="256">
        <v>4</v>
      </c>
      <c r="AK113" s="398">
        <v>0.33329999999999999</v>
      </c>
      <c r="AL113" s="398">
        <v>0.66659999999999997</v>
      </c>
      <c r="AM113" t="s">
        <v>1096</v>
      </c>
    </row>
    <row r="114" spans="1:39" x14ac:dyDescent="0.15">
      <c r="A114" s="254">
        <v>1166</v>
      </c>
      <c r="B114" s="484">
        <v>44034</v>
      </c>
      <c r="C114" s="322" t="s">
        <v>13</v>
      </c>
      <c r="D114" s="430" t="s">
        <v>947</v>
      </c>
      <c r="E114" s="321">
        <v>43831</v>
      </c>
      <c r="F114" s="323" t="s">
        <v>20</v>
      </c>
      <c r="G114" s="254" t="s">
        <v>16</v>
      </c>
      <c r="H114" s="361">
        <v>72.999999999999986</v>
      </c>
      <c r="I114" s="255" t="s">
        <v>913</v>
      </c>
      <c r="J114" s="257">
        <v>6000</v>
      </c>
      <c r="K114" s="257">
        <v>6000</v>
      </c>
      <c r="L114" s="257">
        <v>6000</v>
      </c>
      <c r="M114" s="257">
        <v>6000</v>
      </c>
      <c r="N114" s="254"/>
      <c r="O114" s="361">
        <v>2.7</v>
      </c>
      <c r="P114" s="361">
        <v>0</v>
      </c>
      <c r="Q114" s="361">
        <v>0</v>
      </c>
      <c r="R114" s="361">
        <v>0</v>
      </c>
      <c r="S114" s="361">
        <v>2.1</v>
      </c>
      <c r="T114" s="361"/>
      <c r="U114" s="361">
        <v>2.5</v>
      </c>
      <c r="V114" s="361">
        <v>0</v>
      </c>
      <c r="W114" s="361">
        <v>0</v>
      </c>
      <c r="X114" s="361">
        <v>0</v>
      </c>
      <c r="Y114" s="361">
        <v>2</v>
      </c>
      <c r="Z114" s="254"/>
      <c r="AA114" s="254"/>
      <c r="AB114" s="254"/>
      <c r="AC114" s="254"/>
      <c r="AD114" s="254"/>
      <c r="AE114" s="254"/>
      <c r="AF114" s="254"/>
      <c r="AG114" s="256" t="s">
        <v>18</v>
      </c>
      <c r="AH114" s="256" t="s">
        <v>19</v>
      </c>
      <c r="AI114" s="256">
        <v>2</v>
      </c>
      <c r="AJ114" s="256">
        <v>4</v>
      </c>
      <c r="AK114" s="398">
        <v>0.33329999999999999</v>
      </c>
      <c r="AL114" s="398">
        <v>0.66659999999999997</v>
      </c>
      <c r="AM114" t="s">
        <v>1015</v>
      </c>
    </row>
    <row r="115" spans="1:39" x14ac:dyDescent="0.15">
      <c r="A115" s="254">
        <v>1141</v>
      </c>
      <c r="B115" s="485">
        <v>44035</v>
      </c>
      <c r="C115" s="322" t="s">
        <v>13</v>
      </c>
      <c r="D115" s="430" t="s">
        <v>947</v>
      </c>
      <c r="E115" s="321">
        <v>43831</v>
      </c>
      <c r="F115" s="323" t="s">
        <v>21</v>
      </c>
      <c r="G115" s="254" t="s">
        <v>16</v>
      </c>
      <c r="H115" s="361">
        <v>85</v>
      </c>
      <c r="I115" s="255" t="s">
        <v>913</v>
      </c>
      <c r="J115" s="254">
        <v>6000</v>
      </c>
      <c r="K115" s="254">
        <v>12000</v>
      </c>
      <c r="L115" s="254">
        <v>84000</v>
      </c>
      <c r="M115" s="254">
        <v>84000</v>
      </c>
      <c r="N115" s="254"/>
      <c r="O115" s="361">
        <v>2.8727272727272726</v>
      </c>
      <c r="P115" s="361">
        <v>2.5545454545454542</v>
      </c>
      <c r="Q115" s="361">
        <v>2.1</v>
      </c>
      <c r="R115" s="361">
        <v>0</v>
      </c>
      <c r="S115" s="361">
        <v>1.7999999999999998</v>
      </c>
      <c r="T115" s="361"/>
      <c r="U115" s="361">
        <v>2.4</v>
      </c>
      <c r="V115" s="361">
        <v>2.1999999999999997</v>
      </c>
      <c r="W115" s="361">
        <v>2</v>
      </c>
      <c r="X115" s="361">
        <v>0</v>
      </c>
      <c r="Y115" s="361">
        <v>1.5999999999999999</v>
      </c>
      <c r="Z115" s="254"/>
      <c r="AA115" s="254"/>
      <c r="AB115" s="254"/>
      <c r="AC115" s="254"/>
      <c r="AD115" s="254"/>
      <c r="AE115" s="254"/>
      <c r="AF115" s="254"/>
      <c r="AG115" s="256" t="s">
        <v>18</v>
      </c>
      <c r="AH115" s="256" t="s">
        <v>19</v>
      </c>
      <c r="AI115" s="256">
        <v>2</v>
      </c>
      <c r="AJ115" s="256">
        <v>4</v>
      </c>
      <c r="AK115" s="398">
        <v>0.33329999999999999</v>
      </c>
      <c r="AL115" s="398">
        <v>0.66659999999999997</v>
      </c>
      <c r="AM115" t="s">
        <v>1084</v>
      </c>
    </row>
    <row r="116" spans="1:39" x14ac:dyDescent="0.15">
      <c r="A116" s="254">
        <v>878</v>
      </c>
      <c r="B116" s="484">
        <v>44034</v>
      </c>
      <c r="C116" s="322" t="s">
        <v>13</v>
      </c>
      <c r="D116" s="430" t="s">
        <v>947</v>
      </c>
      <c r="E116" s="321">
        <v>44046</v>
      </c>
      <c r="F116" s="323" t="s">
        <v>1017</v>
      </c>
      <c r="G116" s="254" t="s">
        <v>16</v>
      </c>
      <c r="H116" s="361">
        <v>80.899999999999991</v>
      </c>
      <c r="I116" s="255" t="s">
        <v>913</v>
      </c>
      <c r="J116" s="257">
        <v>6000</v>
      </c>
      <c r="K116" s="257">
        <v>12000</v>
      </c>
      <c r="L116" s="257">
        <v>84000</v>
      </c>
      <c r="M116" s="257">
        <v>84000</v>
      </c>
      <c r="N116" s="254"/>
      <c r="O116" s="361">
        <v>2.4090909090909087</v>
      </c>
      <c r="P116" s="361">
        <v>2.0818181818181816</v>
      </c>
      <c r="Q116" s="361">
        <v>1.6909090909090909</v>
      </c>
      <c r="R116" s="361">
        <v>0</v>
      </c>
      <c r="S116" s="361">
        <v>1.6818181818181817</v>
      </c>
      <c r="T116" s="361"/>
      <c r="U116" s="361">
        <v>1.8727272727272726</v>
      </c>
      <c r="V116" s="361">
        <v>1.8181818181818181</v>
      </c>
      <c r="W116" s="361">
        <v>1.6909090909090909</v>
      </c>
      <c r="X116" s="361">
        <v>0</v>
      </c>
      <c r="Y116" s="361">
        <v>1.6363636363636362</v>
      </c>
      <c r="Z116" s="254"/>
      <c r="AA116" s="254"/>
      <c r="AB116" s="254"/>
      <c r="AC116" s="254"/>
      <c r="AD116" s="254"/>
      <c r="AE116" s="254"/>
      <c r="AF116" s="254"/>
      <c r="AG116" s="256" t="s">
        <v>18</v>
      </c>
      <c r="AH116" s="256" t="s">
        <v>19</v>
      </c>
      <c r="AI116" s="256">
        <v>2</v>
      </c>
      <c r="AJ116" s="256">
        <v>4</v>
      </c>
      <c r="AK116" s="398">
        <v>0.33329999999999999</v>
      </c>
      <c r="AL116" s="398">
        <v>0.66659999999999997</v>
      </c>
      <c r="AM116" t="s">
        <v>960</v>
      </c>
    </row>
    <row r="117" spans="1:39" x14ac:dyDescent="0.15">
      <c r="A117" s="254">
        <v>163</v>
      </c>
      <c r="B117" s="484">
        <v>44034</v>
      </c>
      <c r="C117" s="322" t="s">
        <v>13</v>
      </c>
      <c r="D117" s="430" t="s">
        <v>947</v>
      </c>
      <c r="E117" s="321">
        <v>43924</v>
      </c>
      <c r="F117" s="323" t="s">
        <v>22</v>
      </c>
      <c r="G117" s="254" t="s">
        <v>16</v>
      </c>
      <c r="H117" s="361">
        <v>98.699999999999989</v>
      </c>
      <c r="I117" s="255" t="s">
        <v>913</v>
      </c>
      <c r="J117" s="254">
        <v>12000</v>
      </c>
      <c r="K117" s="254">
        <v>12000</v>
      </c>
      <c r="L117" s="254">
        <v>12000</v>
      </c>
      <c r="M117" s="254">
        <v>12000</v>
      </c>
      <c r="N117" s="254"/>
      <c r="O117" s="361">
        <v>2.8636363636363633</v>
      </c>
      <c r="P117" s="361">
        <v>0</v>
      </c>
      <c r="Q117" s="361">
        <v>0</v>
      </c>
      <c r="R117" s="361">
        <v>0</v>
      </c>
      <c r="S117" s="361">
        <v>1.8545454545454545</v>
      </c>
      <c r="T117" s="361"/>
      <c r="U117" s="361">
        <v>2.1</v>
      </c>
      <c r="V117" s="361">
        <v>0</v>
      </c>
      <c r="W117" s="361">
        <v>0</v>
      </c>
      <c r="X117" s="361">
        <v>0</v>
      </c>
      <c r="Y117" s="361">
        <v>2.1</v>
      </c>
      <c r="Z117" s="254"/>
      <c r="AA117" s="254"/>
      <c r="AB117" s="254"/>
      <c r="AC117" s="254"/>
      <c r="AD117" s="254"/>
      <c r="AE117" s="254"/>
      <c r="AF117" s="254"/>
      <c r="AG117" s="256" t="s">
        <v>18</v>
      </c>
      <c r="AH117" s="256" t="s">
        <v>19</v>
      </c>
      <c r="AI117" s="256">
        <v>2</v>
      </c>
      <c r="AJ117" s="256">
        <v>4</v>
      </c>
      <c r="AK117" s="398">
        <v>0.33329999999999999</v>
      </c>
      <c r="AL117" s="398">
        <v>0.66659999999999997</v>
      </c>
      <c r="AM117" t="s">
        <v>1097</v>
      </c>
    </row>
    <row r="118" spans="1:39" x14ac:dyDescent="0.15">
      <c r="A118" s="254">
        <v>177</v>
      </c>
      <c r="B118" s="484">
        <v>44034</v>
      </c>
      <c r="C118" s="322" t="s">
        <v>13</v>
      </c>
      <c r="D118" s="430" t="s">
        <v>947</v>
      </c>
      <c r="E118" s="321">
        <v>43831</v>
      </c>
      <c r="F118" s="323" t="s">
        <v>923</v>
      </c>
      <c r="G118" s="254" t="s">
        <v>16</v>
      </c>
      <c r="H118" s="361">
        <v>79.8</v>
      </c>
      <c r="I118" s="255" t="s">
        <v>913</v>
      </c>
      <c r="J118" s="254">
        <v>6000</v>
      </c>
      <c r="K118" s="254">
        <v>12000</v>
      </c>
      <c r="L118" s="254">
        <v>84000</v>
      </c>
      <c r="M118" s="254">
        <v>84000</v>
      </c>
      <c r="N118" s="254"/>
      <c r="O118" s="361">
        <v>2.7272727272727271</v>
      </c>
      <c r="P118" s="361">
        <v>2.3181818181818179</v>
      </c>
      <c r="Q118" s="361">
        <v>1.6636363636363636</v>
      </c>
      <c r="R118" s="361">
        <v>0</v>
      </c>
      <c r="S118" s="361">
        <v>1.6272727272727272</v>
      </c>
      <c r="T118" s="361"/>
      <c r="U118" s="361">
        <v>1.8727272727272726</v>
      </c>
      <c r="V118" s="361">
        <v>1.8090909090909089</v>
      </c>
      <c r="W118" s="361">
        <v>1.6545454545454545</v>
      </c>
      <c r="X118" s="361">
        <v>0</v>
      </c>
      <c r="Y118" s="361">
        <v>1.5636363636363635</v>
      </c>
      <c r="Z118" s="254"/>
      <c r="AA118" s="254"/>
      <c r="AB118" s="254"/>
      <c r="AC118" s="254"/>
      <c r="AD118" s="254"/>
      <c r="AE118" s="254"/>
      <c r="AF118" s="254"/>
      <c r="AG118" s="256" t="s">
        <v>18</v>
      </c>
      <c r="AH118" s="256" t="s">
        <v>19</v>
      </c>
      <c r="AI118" s="256">
        <v>2</v>
      </c>
      <c r="AJ118" s="256">
        <v>4</v>
      </c>
      <c r="AK118" s="398">
        <v>0.33329999999999999</v>
      </c>
      <c r="AL118" s="398">
        <v>0.66659999999999997</v>
      </c>
      <c r="AM118" t="s">
        <v>1098</v>
      </c>
    </row>
    <row r="119" spans="1:39" x14ac:dyDescent="0.15">
      <c r="A119" s="254">
        <v>318</v>
      </c>
      <c r="B119" s="484">
        <v>44034</v>
      </c>
      <c r="C119" s="322" t="s">
        <v>13</v>
      </c>
      <c r="D119" s="430" t="s">
        <v>947</v>
      </c>
      <c r="E119" s="321">
        <v>43984</v>
      </c>
      <c r="F119" s="254" t="s">
        <v>24</v>
      </c>
      <c r="G119" s="254" t="s">
        <v>16</v>
      </c>
      <c r="H119" s="361">
        <v>102.31818181818181</v>
      </c>
      <c r="I119" s="255" t="s">
        <v>913</v>
      </c>
      <c r="J119" s="254">
        <v>6000</v>
      </c>
      <c r="K119" s="254">
        <v>12000</v>
      </c>
      <c r="L119" s="254">
        <v>84000</v>
      </c>
      <c r="M119" s="254">
        <v>84000</v>
      </c>
      <c r="N119" s="254"/>
      <c r="O119" s="361">
        <v>2.8727272727272726</v>
      </c>
      <c r="P119" s="361">
        <v>2.5181818181818181</v>
      </c>
      <c r="Q119" s="361">
        <v>2.0818181818181816</v>
      </c>
      <c r="R119" s="361">
        <v>0</v>
      </c>
      <c r="S119" s="361">
        <v>2.0636363636363635</v>
      </c>
      <c r="T119" s="361"/>
      <c r="U119" s="361">
        <v>2.1818181818181817</v>
      </c>
      <c r="V119" s="361">
        <v>2.1363636363636362</v>
      </c>
      <c r="W119" s="361">
        <v>2.0363636363636366</v>
      </c>
      <c r="X119" s="361">
        <v>0</v>
      </c>
      <c r="Y119" s="361">
        <v>1.9727272727272724</v>
      </c>
      <c r="Z119" s="254"/>
      <c r="AA119" s="254"/>
      <c r="AB119" s="254"/>
      <c r="AC119" s="254"/>
      <c r="AD119" s="254"/>
      <c r="AE119" s="254"/>
      <c r="AF119" s="254"/>
      <c r="AG119" s="256" t="s">
        <v>18</v>
      </c>
      <c r="AH119" s="256" t="s">
        <v>19</v>
      </c>
      <c r="AI119" s="256">
        <v>2</v>
      </c>
      <c r="AJ119" s="256">
        <v>4</v>
      </c>
      <c r="AK119" s="398">
        <v>0.33329999999999999</v>
      </c>
      <c r="AL119" s="398">
        <v>0.66659999999999997</v>
      </c>
      <c r="AM119" t="s">
        <v>1088</v>
      </c>
    </row>
    <row r="120" spans="1:39" x14ac:dyDescent="0.15">
      <c r="A120" s="254">
        <v>573</v>
      </c>
      <c r="B120" s="484">
        <v>44034</v>
      </c>
      <c r="C120" s="322" t="s">
        <v>13</v>
      </c>
      <c r="D120" s="430" t="s">
        <v>947</v>
      </c>
      <c r="E120" s="321">
        <v>44013</v>
      </c>
      <c r="F120" s="323" t="s">
        <v>924</v>
      </c>
      <c r="G120" s="254" t="s">
        <v>16</v>
      </c>
      <c r="H120" s="361">
        <v>77.999999999999986</v>
      </c>
      <c r="I120" s="255" t="s">
        <v>913</v>
      </c>
      <c r="J120" s="257">
        <v>3000</v>
      </c>
      <c r="K120" s="257">
        <v>3000</v>
      </c>
      <c r="L120" s="257">
        <v>3000</v>
      </c>
      <c r="M120" s="257">
        <v>3000</v>
      </c>
      <c r="N120" s="254"/>
      <c r="O120" s="361">
        <v>2.8</v>
      </c>
      <c r="P120" s="361">
        <v>0</v>
      </c>
      <c r="Q120" s="361">
        <v>0</v>
      </c>
      <c r="R120" s="361">
        <v>0</v>
      </c>
      <c r="S120" s="361">
        <v>2.1999999999999997</v>
      </c>
      <c r="T120" s="361"/>
      <c r="U120" s="361">
        <v>2</v>
      </c>
      <c r="V120" s="361">
        <v>0</v>
      </c>
      <c r="W120" s="361">
        <v>0</v>
      </c>
      <c r="X120" s="361">
        <v>0</v>
      </c>
      <c r="Y120" s="361">
        <v>1.5999999999999999</v>
      </c>
      <c r="Z120" s="254"/>
      <c r="AA120" s="254"/>
      <c r="AB120" s="254"/>
      <c r="AC120" s="254"/>
      <c r="AD120" s="254"/>
      <c r="AE120" s="254"/>
      <c r="AF120" s="254"/>
      <c r="AG120" s="256" t="s">
        <v>18</v>
      </c>
      <c r="AH120" s="256" t="s">
        <v>19</v>
      </c>
      <c r="AI120" s="256">
        <v>2</v>
      </c>
      <c r="AJ120" s="256">
        <v>4</v>
      </c>
      <c r="AK120" s="398">
        <v>0.33329999999999999</v>
      </c>
      <c r="AL120" s="398">
        <v>0.66659999999999997</v>
      </c>
      <c r="AM120" t="s">
        <v>1089</v>
      </c>
    </row>
    <row r="121" spans="1:39" x14ac:dyDescent="0.15">
      <c r="A121" s="254">
        <v>239</v>
      </c>
      <c r="B121" s="484">
        <v>44034</v>
      </c>
      <c r="C121" s="322" t="s">
        <v>13</v>
      </c>
      <c r="D121" s="430" t="s">
        <v>947</v>
      </c>
      <c r="E121" s="321">
        <v>43831</v>
      </c>
      <c r="F121" s="323" t="s">
        <v>925</v>
      </c>
      <c r="G121" s="254" t="s">
        <v>16</v>
      </c>
      <c r="H121" s="361">
        <v>85</v>
      </c>
      <c r="I121" s="255" t="s">
        <v>913</v>
      </c>
      <c r="J121" s="257">
        <v>6000</v>
      </c>
      <c r="K121" s="257">
        <v>12000</v>
      </c>
      <c r="L121" s="257">
        <v>84000</v>
      </c>
      <c r="M121" s="257">
        <v>84000</v>
      </c>
      <c r="N121" s="254"/>
      <c r="O121" s="361">
        <v>2.5999999999999996</v>
      </c>
      <c r="P121" s="361">
        <v>2.1999999999999997</v>
      </c>
      <c r="Q121" s="361">
        <v>2.1</v>
      </c>
      <c r="R121" s="361">
        <v>0</v>
      </c>
      <c r="S121" s="361">
        <v>2.0545454545454542</v>
      </c>
      <c r="T121" s="361"/>
      <c r="U121" s="361">
        <v>2.1</v>
      </c>
      <c r="V121" s="361">
        <v>2.0545454545454542</v>
      </c>
      <c r="W121" s="361">
        <v>1.9545454545454544</v>
      </c>
      <c r="X121" s="361">
        <v>0</v>
      </c>
      <c r="Y121" s="361">
        <v>1.8999999999999997</v>
      </c>
      <c r="Z121" s="254"/>
      <c r="AA121" s="254"/>
      <c r="AB121" s="254"/>
      <c r="AC121" s="254"/>
      <c r="AD121" s="254"/>
      <c r="AE121" s="254"/>
      <c r="AF121" s="254"/>
      <c r="AG121" s="256" t="s">
        <v>18</v>
      </c>
      <c r="AH121" s="256" t="s">
        <v>19</v>
      </c>
      <c r="AI121" s="256">
        <v>2</v>
      </c>
      <c r="AJ121" s="256">
        <v>4</v>
      </c>
      <c r="AK121" s="398">
        <v>0.33329999999999999</v>
      </c>
      <c r="AL121" s="398">
        <v>0.66659999999999997</v>
      </c>
      <c r="AM121" t="s">
        <v>1099</v>
      </c>
    </row>
    <row r="122" spans="1:39" x14ac:dyDescent="0.15">
      <c r="A122" s="254">
        <v>796</v>
      </c>
      <c r="B122" s="484">
        <v>44034</v>
      </c>
      <c r="C122" s="322" t="s">
        <v>13</v>
      </c>
      <c r="D122" s="430" t="s">
        <v>947</v>
      </c>
      <c r="E122" s="321">
        <v>43831</v>
      </c>
      <c r="F122" s="323" t="s">
        <v>926</v>
      </c>
      <c r="G122" s="254" t="s">
        <v>16</v>
      </c>
      <c r="H122" s="361">
        <v>82.72727272727272</v>
      </c>
      <c r="I122" s="255" t="s">
        <v>913</v>
      </c>
      <c r="J122" s="254">
        <v>6000</v>
      </c>
      <c r="K122" s="254">
        <v>12000</v>
      </c>
      <c r="L122" s="254">
        <v>84000</v>
      </c>
      <c r="M122" s="254">
        <v>84000</v>
      </c>
      <c r="N122" s="254"/>
      <c r="O122" s="361">
        <v>2.9636363636363634</v>
      </c>
      <c r="P122" s="361">
        <v>2.9</v>
      </c>
      <c r="Q122" s="361">
        <v>1.9727272727272724</v>
      </c>
      <c r="R122" s="361">
        <v>0</v>
      </c>
      <c r="S122" s="361">
        <v>1.918181818181818</v>
      </c>
      <c r="T122" s="361"/>
      <c r="U122" s="361">
        <v>2.2636363636363637</v>
      </c>
      <c r="V122" s="361">
        <v>2.1818181818181817</v>
      </c>
      <c r="W122" s="361">
        <v>1.9545454545454544</v>
      </c>
      <c r="X122" s="361">
        <v>0</v>
      </c>
      <c r="Y122" s="361">
        <v>1.8272727272727269</v>
      </c>
      <c r="Z122" s="254"/>
      <c r="AA122" s="254"/>
      <c r="AB122" s="254"/>
      <c r="AC122" s="254"/>
      <c r="AD122" s="254"/>
      <c r="AE122" s="254"/>
      <c r="AF122" s="254"/>
      <c r="AG122" s="256" t="s">
        <v>18</v>
      </c>
      <c r="AH122" s="256" t="s">
        <v>19</v>
      </c>
      <c r="AI122" s="256">
        <v>2</v>
      </c>
      <c r="AJ122" s="256">
        <v>4</v>
      </c>
      <c r="AK122" s="398">
        <v>0.33329999999999999</v>
      </c>
      <c r="AL122" s="398">
        <v>0.66659999999999997</v>
      </c>
      <c r="AM122" t="s">
        <v>1100</v>
      </c>
    </row>
    <row r="123" spans="1:39" x14ac:dyDescent="0.15">
      <c r="A123" s="254">
        <v>1132</v>
      </c>
      <c r="B123" s="484">
        <v>44034</v>
      </c>
      <c r="C123" s="322" t="s">
        <v>13</v>
      </c>
      <c r="D123" s="430" t="s">
        <v>947</v>
      </c>
      <c r="E123" s="321">
        <v>43831</v>
      </c>
      <c r="F123" s="254" t="s">
        <v>30</v>
      </c>
      <c r="G123" s="254" t="s">
        <v>16</v>
      </c>
      <c r="H123" s="361">
        <v>85.509090909090901</v>
      </c>
      <c r="I123" s="255" t="s">
        <v>913</v>
      </c>
      <c r="J123" s="254">
        <v>6000</v>
      </c>
      <c r="K123" s="254">
        <v>12000</v>
      </c>
      <c r="L123" s="254">
        <v>84000</v>
      </c>
      <c r="M123" s="254">
        <v>84000</v>
      </c>
      <c r="N123" s="355"/>
      <c r="O123" s="361">
        <v>3.1454545454545451</v>
      </c>
      <c r="P123" s="361">
        <v>2.9727272727272727</v>
      </c>
      <c r="Q123" s="361">
        <v>1.9727272727272724</v>
      </c>
      <c r="R123" s="361">
        <v>0</v>
      </c>
      <c r="S123" s="361">
        <v>1.9090909090909089</v>
      </c>
      <c r="T123" s="361"/>
      <c r="U123" s="361">
        <v>2.5181818181818181</v>
      </c>
      <c r="V123" s="361">
        <v>1.918181818181818</v>
      </c>
      <c r="W123" s="361">
        <v>1.718181818181818</v>
      </c>
      <c r="X123" s="361">
        <v>0</v>
      </c>
      <c r="Y123" s="361">
        <v>1.5545454545454545</v>
      </c>
      <c r="Z123" s="355"/>
      <c r="AA123" s="355"/>
      <c r="AB123" s="355"/>
      <c r="AC123" s="355"/>
      <c r="AD123" s="355"/>
      <c r="AE123" s="355"/>
      <c r="AF123" s="355"/>
      <c r="AG123" s="356" t="s">
        <v>18</v>
      </c>
      <c r="AH123" s="356" t="s">
        <v>19</v>
      </c>
      <c r="AI123" s="256">
        <v>2</v>
      </c>
      <c r="AJ123" s="256">
        <v>4</v>
      </c>
      <c r="AK123" s="398">
        <v>0.33329999999999999</v>
      </c>
      <c r="AL123" s="398">
        <v>0.66659999999999997</v>
      </c>
      <c r="AM123" t="s">
        <v>1101</v>
      </c>
    </row>
    <row r="124" spans="1:39" x14ac:dyDescent="0.15">
      <c r="A124" s="254">
        <v>1266</v>
      </c>
      <c r="B124" s="484">
        <v>44034</v>
      </c>
      <c r="C124" s="322" t="s">
        <v>13</v>
      </c>
      <c r="D124" s="430" t="s">
        <v>947</v>
      </c>
      <c r="E124" s="321">
        <v>43831</v>
      </c>
      <c r="F124" s="323" t="s">
        <v>54</v>
      </c>
      <c r="G124" s="254" t="s">
        <v>16</v>
      </c>
      <c r="H124" s="361">
        <v>96.8</v>
      </c>
      <c r="I124" s="255" t="s">
        <v>913</v>
      </c>
      <c r="J124" s="254">
        <v>6000</v>
      </c>
      <c r="K124" s="254">
        <v>12000</v>
      </c>
      <c r="L124" s="254">
        <v>12000</v>
      </c>
      <c r="M124" s="254">
        <v>12000</v>
      </c>
      <c r="N124" s="254"/>
      <c r="O124" s="361">
        <v>3.5545454545454542</v>
      </c>
      <c r="P124" s="361">
        <v>3.0545454545454542</v>
      </c>
      <c r="Q124" s="361">
        <v>0</v>
      </c>
      <c r="R124" s="361">
        <v>0</v>
      </c>
      <c r="S124" s="361">
        <v>2.2999999999999998</v>
      </c>
      <c r="T124" s="361"/>
      <c r="U124" s="361">
        <v>2.5</v>
      </c>
      <c r="V124" s="361">
        <v>2.4545454545454546</v>
      </c>
      <c r="W124" s="361">
        <v>0</v>
      </c>
      <c r="X124" s="361">
        <v>0</v>
      </c>
      <c r="Y124" s="361">
        <v>2.2999999999999998</v>
      </c>
      <c r="Z124" s="254"/>
      <c r="AA124" s="254"/>
      <c r="AB124" s="254"/>
      <c r="AC124" s="254"/>
      <c r="AD124" s="254"/>
      <c r="AE124" s="254"/>
      <c r="AF124" s="254"/>
      <c r="AG124" s="256" t="s">
        <v>18</v>
      </c>
      <c r="AH124" s="256" t="s">
        <v>19</v>
      </c>
      <c r="AI124" s="256">
        <v>2</v>
      </c>
      <c r="AJ124" s="256">
        <v>4</v>
      </c>
      <c r="AK124" s="398">
        <v>0.33329999999999999</v>
      </c>
      <c r="AL124" s="398">
        <v>0.66659999999999997</v>
      </c>
      <c r="AM124" t="s">
        <v>1102</v>
      </c>
    </row>
    <row r="125" spans="1:39" x14ac:dyDescent="0.15">
      <c r="A125" s="254"/>
      <c r="B125" s="484">
        <v>44034</v>
      </c>
      <c r="C125" s="322" t="s">
        <v>403</v>
      </c>
      <c r="D125" s="430" t="s">
        <v>947</v>
      </c>
      <c r="E125" s="321">
        <v>43466</v>
      </c>
      <c r="F125" s="323" t="s">
        <v>2</v>
      </c>
      <c r="G125" s="254" t="s">
        <v>16</v>
      </c>
      <c r="H125" s="361">
        <v>112</v>
      </c>
      <c r="I125" s="255" t="s">
        <v>405</v>
      </c>
      <c r="J125" s="254">
        <v>12000</v>
      </c>
      <c r="K125" s="254">
        <v>12000</v>
      </c>
      <c r="L125" s="254">
        <v>12000</v>
      </c>
      <c r="M125" s="254">
        <v>12000</v>
      </c>
      <c r="N125" s="254"/>
      <c r="O125" s="361">
        <v>2.8</v>
      </c>
      <c r="P125" s="361">
        <v>0</v>
      </c>
      <c r="Q125" s="361">
        <v>0</v>
      </c>
      <c r="R125" s="361">
        <v>0</v>
      </c>
      <c r="S125" s="361">
        <v>2</v>
      </c>
      <c r="T125" s="361"/>
      <c r="U125" s="361">
        <v>2.15</v>
      </c>
      <c r="V125" s="361">
        <v>0</v>
      </c>
      <c r="W125" s="361">
        <v>0</v>
      </c>
      <c r="X125" s="361">
        <v>0</v>
      </c>
      <c r="Y125" s="361">
        <v>1.75</v>
      </c>
      <c r="Z125" s="254"/>
      <c r="AA125" s="254"/>
      <c r="AB125" s="254"/>
      <c r="AC125" s="254"/>
      <c r="AD125" s="254"/>
      <c r="AE125" s="254"/>
      <c r="AF125" s="254"/>
      <c r="AG125" s="356" t="s">
        <v>18</v>
      </c>
      <c r="AH125" s="356" t="s">
        <v>19</v>
      </c>
      <c r="AI125" s="256">
        <v>2.5</v>
      </c>
      <c r="AJ125" s="256">
        <v>3.5</v>
      </c>
      <c r="AK125" s="398">
        <v>0.41660000000000003</v>
      </c>
      <c r="AL125" s="398">
        <v>0.58330000000000004</v>
      </c>
      <c r="AM125" t="s">
        <v>1001</v>
      </c>
    </row>
    <row r="126" spans="1:39" x14ac:dyDescent="0.15">
      <c r="A126" s="254">
        <v>1508</v>
      </c>
      <c r="B126" s="484">
        <v>44034</v>
      </c>
      <c r="C126" s="322" t="s">
        <v>13</v>
      </c>
      <c r="D126" s="430" t="s">
        <v>947</v>
      </c>
      <c r="E126" s="321">
        <v>44013</v>
      </c>
      <c r="F126" s="254" t="s">
        <v>4</v>
      </c>
      <c r="G126" s="254" t="s">
        <v>16</v>
      </c>
      <c r="H126" s="361">
        <v>80.599999999999994</v>
      </c>
      <c r="I126" s="255" t="s">
        <v>913</v>
      </c>
      <c r="J126" s="254"/>
      <c r="K126" s="254"/>
      <c r="L126" s="254"/>
      <c r="M126" s="254"/>
      <c r="N126" s="254"/>
      <c r="O126" s="361">
        <v>1.9272727272727272</v>
      </c>
      <c r="P126" s="361">
        <v>0</v>
      </c>
      <c r="Q126" s="361">
        <v>0</v>
      </c>
      <c r="R126" s="361">
        <v>0</v>
      </c>
      <c r="S126" s="361">
        <v>0</v>
      </c>
      <c r="T126" s="361"/>
      <c r="U126" s="361">
        <v>1.6181818181818182</v>
      </c>
      <c r="V126" s="361">
        <v>0</v>
      </c>
      <c r="W126" s="361">
        <v>0</v>
      </c>
      <c r="X126" s="361">
        <v>0</v>
      </c>
      <c r="Y126" s="361">
        <v>0</v>
      </c>
      <c r="Z126" s="254"/>
      <c r="AA126" s="254"/>
      <c r="AB126" s="254"/>
      <c r="AC126" s="254"/>
      <c r="AD126" s="254"/>
      <c r="AE126" s="254"/>
      <c r="AF126" s="254"/>
      <c r="AG126" s="256" t="s">
        <v>18</v>
      </c>
      <c r="AH126" s="256" t="s">
        <v>19</v>
      </c>
      <c r="AI126" s="256">
        <v>2</v>
      </c>
      <c r="AJ126" s="256">
        <v>4</v>
      </c>
      <c r="AK126" s="398">
        <v>0.33329999999999999</v>
      </c>
      <c r="AL126" s="398">
        <v>0.66659999999999997</v>
      </c>
      <c r="AM126" t="s">
        <v>1094</v>
      </c>
    </row>
    <row r="127" spans="1:39" x14ac:dyDescent="0.15">
      <c r="A127" s="254">
        <v>279</v>
      </c>
      <c r="B127" s="484">
        <v>44034</v>
      </c>
      <c r="C127" s="322" t="s">
        <v>13</v>
      </c>
      <c r="D127" s="430" t="s">
        <v>947</v>
      </c>
      <c r="E127" s="321">
        <v>43831</v>
      </c>
      <c r="F127" s="323" t="s">
        <v>1027</v>
      </c>
      <c r="G127" s="254" t="s">
        <v>16</v>
      </c>
      <c r="H127" s="361">
        <v>96.8</v>
      </c>
      <c r="I127" s="255" t="s">
        <v>913</v>
      </c>
      <c r="J127" s="254">
        <v>6000</v>
      </c>
      <c r="K127" s="254">
        <v>12000</v>
      </c>
      <c r="L127" s="254">
        <v>12000</v>
      </c>
      <c r="M127" s="254">
        <v>12000</v>
      </c>
      <c r="N127" s="254"/>
      <c r="O127" s="361">
        <v>3.5545454545454542</v>
      </c>
      <c r="P127" s="361">
        <v>3.0545454545454542</v>
      </c>
      <c r="Q127" s="361">
        <v>0</v>
      </c>
      <c r="R127" s="361">
        <v>0</v>
      </c>
      <c r="S127" s="361">
        <v>2.2999999999999998</v>
      </c>
      <c r="T127" s="361"/>
      <c r="U127" s="361">
        <v>2.5</v>
      </c>
      <c r="V127" s="361">
        <v>2.4545454545454546</v>
      </c>
      <c r="W127" s="361">
        <v>0</v>
      </c>
      <c r="X127" s="361">
        <v>0</v>
      </c>
      <c r="Y127" s="361">
        <v>2.2999999999999998</v>
      </c>
      <c r="Z127" s="254"/>
      <c r="AA127" s="254"/>
      <c r="AB127" s="254"/>
      <c r="AC127" s="254"/>
      <c r="AD127" s="254"/>
      <c r="AE127" s="254"/>
      <c r="AF127" s="254"/>
      <c r="AG127" s="256" t="s">
        <v>18</v>
      </c>
      <c r="AH127" s="256" t="s">
        <v>19</v>
      </c>
      <c r="AI127" s="256">
        <v>2</v>
      </c>
      <c r="AJ127" s="256">
        <v>4</v>
      </c>
      <c r="AK127" s="398">
        <v>0.33329999999999999</v>
      </c>
      <c r="AL127" s="398">
        <v>0.66659999999999997</v>
      </c>
      <c r="AM127" t="s">
        <v>1102</v>
      </c>
    </row>
    <row r="128" spans="1:39" x14ac:dyDescent="0.15">
      <c r="A128" s="254"/>
      <c r="B128" s="484">
        <v>44034</v>
      </c>
      <c r="C128" s="322" t="s">
        <v>403</v>
      </c>
      <c r="D128" s="430" t="s">
        <v>947</v>
      </c>
      <c r="E128" s="321">
        <v>43731</v>
      </c>
      <c r="F128" s="487" t="s">
        <v>1028</v>
      </c>
      <c r="G128" s="254" t="s">
        <v>16</v>
      </c>
      <c r="H128" s="361">
        <v>94.999999999999986</v>
      </c>
      <c r="I128" s="488" t="s">
        <v>405</v>
      </c>
      <c r="J128" s="254">
        <v>6000</v>
      </c>
      <c r="K128" s="254">
        <v>12000</v>
      </c>
      <c r="L128" s="254">
        <v>12000</v>
      </c>
      <c r="M128" s="254">
        <v>12000</v>
      </c>
      <c r="N128" s="254"/>
      <c r="O128" s="361">
        <v>2.7</v>
      </c>
      <c r="P128" s="361">
        <v>2.4</v>
      </c>
      <c r="Q128" s="361">
        <v>0</v>
      </c>
      <c r="R128" s="361">
        <v>0</v>
      </c>
      <c r="S128" s="361">
        <v>1.8999999999999997</v>
      </c>
      <c r="T128" s="361"/>
      <c r="U128" s="361">
        <v>2.2999999999999998</v>
      </c>
      <c r="V128" s="361">
        <v>2.1</v>
      </c>
      <c r="W128" s="361">
        <v>0</v>
      </c>
      <c r="X128" s="361">
        <v>0</v>
      </c>
      <c r="Y128" s="361">
        <v>1.7999999999999998</v>
      </c>
      <c r="Z128" s="355"/>
      <c r="AA128" s="355"/>
      <c r="AB128" s="254"/>
      <c r="AC128" s="254"/>
      <c r="AD128" s="254"/>
      <c r="AE128" s="254"/>
      <c r="AF128" s="254"/>
      <c r="AG128" s="444" t="s">
        <v>406</v>
      </c>
      <c r="AH128" s="444" t="s">
        <v>407</v>
      </c>
      <c r="AI128" s="256">
        <v>2</v>
      </c>
      <c r="AJ128" s="256">
        <v>4</v>
      </c>
      <c r="AK128" s="398">
        <v>0.33329999999999999</v>
      </c>
      <c r="AL128" s="398">
        <v>0.66659999999999997</v>
      </c>
      <c r="AM128" s="486" t="s">
        <v>1095</v>
      </c>
    </row>
  </sheetData>
  <sheetProtection algorithmName="SHA-512" hashValue="vtFGfwynykWkLmbXBxhxacvgym4H/++GB72rKUZCVXt+6Q7Nljk/OPdBjQtEZ15LC1bRPBlZr886p8Jq9vKqrA==" saltValue="1+G/c9YWMW4OBGCOa+N2bg==" spinCount="100000" sheet="1" objects="1" scenarios="1"/>
  <hyperlinks>
    <hyperlink ref="AM128" r:id="rId1" xr:uid="{BAD30A36-2613-8B43-8BAA-B4B2DF527E71}"/>
    <hyperlink ref="AM14" r:id="rId2" xr:uid="{2B03631B-9E01-6A42-A12F-F43964174978}"/>
    <hyperlink ref="AM11" r:id="rId3" xr:uid="{676FE3B9-C393-EE44-878F-6521FF5E86FF}"/>
  </hyperlinks>
  <pageMargins left="0.7" right="0.7" top="0.75" bottom="0.75" header="0.5" footer="0.5"/>
  <pageSetup paperSize="10" orientation="portrait" horizontalDpi="4294967292" verticalDpi="4294967292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F1909-0806-0543-83C4-6CACEF06C9B6}">
  <sheetPr codeName="Sheet90"/>
  <dimension ref="A1:V154"/>
  <sheetViews>
    <sheetView zoomScale="120" zoomScaleNormal="120" workbookViewId="0">
      <selection activeCell="P15" activeCellId="2" sqref="P8 P12 P15"/>
    </sheetView>
  </sheetViews>
  <sheetFormatPr baseColWidth="10" defaultRowHeight="13" x14ac:dyDescent="0.15"/>
  <cols>
    <col min="1" max="1" width="17.5" style="47" customWidth="1"/>
    <col min="2" max="2" width="20.6640625" style="47" customWidth="1"/>
    <col min="3" max="14" width="14.83203125" style="47" customWidth="1"/>
    <col min="15" max="15" width="14.83203125" style="47" hidden="1" customWidth="1"/>
    <col min="16" max="16" width="14.83203125" style="47" customWidth="1"/>
    <col min="17" max="22" width="12.5" customWidth="1"/>
    <col min="23" max="16384" width="10.83203125" style="47"/>
  </cols>
  <sheetData>
    <row r="1" spans="1:22" customFormat="1" x14ac:dyDescent="0.15">
      <c r="A1" s="550" t="s">
        <v>797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49"/>
      <c r="R1" s="549"/>
      <c r="S1" s="549"/>
      <c r="T1" s="549"/>
      <c r="U1" s="549"/>
      <c r="V1" s="549"/>
    </row>
    <row r="2" spans="1:22" customFormat="1" x14ac:dyDescent="0.15">
      <c r="A2" s="551" t="s">
        <v>543</v>
      </c>
      <c r="B2" s="551"/>
      <c r="C2" s="551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49"/>
      <c r="R2" s="549"/>
      <c r="S2" s="549"/>
      <c r="T2" s="549"/>
      <c r="U2" s="549"/>
      <c r="V2" s="549"/>
    </row>
    <row r="3" spans="1:22" customFormat="1" ht="14" thickBot="1" x14ac:dyDescent="0.2">
      <c r="A3" s="550"/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49"/>
      <c r="R3" s="549"/>
      <c r="S3" s="549"/>
      <c r="T3" s="549"/>
      <c r="U3" s="549"/>
      <c r="V3" s="549"/>
    </row>
    <row r="4" spans="1:22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49"/>
      <c r="R4" s="549"/>
      <c r="S4" s="549"/>
      <c r="T4" s="549"/>
      <c r="U4" s="549"/>
      <c r="V4" s="549"/>
    </row>
    <row r="5" spans="1:22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49"/>
      <c r="R5" s="549"/>
      <c r="S5" s="549"/>
      <c r="T5" s="549"/>
      <c r="U5" s="549"/>
      <c r="V5" s="549"/>
    </row>
    <row r="6" spans="1:22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49"/>
      <c r="R6" s="549"/>
      <c r="S6" s="549"/>
      <c r="T6" s="549"/>
      <c r="U6" s="549"/>
      <c r="V6" s="549"/>
    </row>
    <row r="7" spans="1:22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549"/>
      <c r="R7" s="549"/>
      <c r="S7" s="549"/>
      <c r="T7" s="549"/>
      <c r="U7" s="549"/>
      <c r="V7" s="549"/>
    </row>
    <row r="8" spans="1:22" x14ac:dyDescent="0.15">
      <c r="A8" s="286" t="str">
        <f>'Tariffs Jul2022'!F2</f>
        <v>AGL</v>
      </c>
      <c r="B8" s="47" t="str">
        <f>'Tariffs Jul2022'!D2</f>
        <v>Multinet Metro 1</v>
      </c>
      <c r="C8" s="287">
        <f>'Tariffs Jul2022'!E2</f>
        <v>44743</v>
      </c>
      <c r="D8" s="85">
        <f>365*'Tariffs Jul2022'!H2/100</f>
        <v>306.60000000000002</v>
      </c>
      <c r="E8" s="85">
        <f>IF($C$5*'Tariffs Jul2022'!AK2/'Tariffs Jul2022'!AI2&gt;='Tariffs Jul2022'!J2,( 'Tariffs Jul2022'!J2*'Tariffs Jul2022'!O2/100)* 'Tariffs Jul2022'!AI2,($C$5*'Tariffs Jul2022'!AK2/'Tariffs Jul2022'!AI2*'Tariffs Jul2022'!O2/100)* 'Tariffs Jul2022'!AI2)</f>
        <v>272.45454545454538</v>
      </c>
      <c r="F8" s="85">
        <f>IF($C$5*'Tariffs Jul2022'!AK2/'Tariffs Jul2022'!AI2&lt;'Tariffs Jul2022'!J2,0,IF($C$5*'Tariffs Jul2022'!AK2/'Tariffs Jul2022'!AI2&lt;='Tariffs Jul2022'!K2,($C$5*'Tariffs Jul2022'!AK2/'Tariffs Jul2022'!AI2-'Tariffs Jul2022'!J2)*('Tariffs Jul2022'!P2/100)*'Tariffs Jul2022'!AI2,('Tariffs Jul2022'!K2-'Tariffs Jul2022'!J2)*('Tariffs Jul2022'!P2/100)*'Tariffs Jul2022'!AI2))</f>
        <v>241.36363636363637</v>
      </c>
      <c r="G8" s="85">
        <f>IF($C$5*'Tariffs Jul2022'!AK2/'Tariffs Jul2022'!AI2&lt;'Tariffs Jul2022'!K2,0,IF($C$5*'Tariffs Jul2022'!AK2/'Tariffs Jul2022'!AI2&lt;='Tariffs Jul2022'!L2,($C$5*'Tariffs Jul2022'!AK2/'Tariffs Jul2022'!AI2-'Tariffs Jul2022'!K2)*('Tariffs Jul2022'!Q2/100)*'Tariffs Jul2022'!AI2,('Tariffs Jul2022'!L2-'Tariffs Jul2022'!K2)*('Tariffs Jul2022'!Q2/100)*'Tariffs Jul2022'!AI2))</f>
        <v>193.90909090909093</v>
      </c>
      <c r="H8" s="85">
        <f>IF($C$5*'Tariffs Jul2022'!AK2/'Tariffs Jul2022'!AI2&lt;'Tariffs Jul2022'!L2,0,IF($C$5*'Tariffs Jul2022'!AK2/'Tariffs Jul2022'!AI2&lt;='Tariffs Jul2022'!M2,($C$5*'Tariffs Jul2022'!AK2/'Tariffs Jul2022'!AI2-'Tariffs Jul2022'!L2)*('Tariffs Jul2022'!R2/100)*'Tariffs Jul2022'!AI2,('Tariffs Jul2022'!M2-'Tariffs Jul2022'!L2)*('Tariffs Jul2022'!R2/100)*'Tariffs Jul2022'!AI2))</f>
        <v>79.772727272727252</v>
      </c>
      <c r="I8" s="85">
        <f>IF(($C$5*'Tariffs Jul2022'!AK2/'Tariffs Jul2022'!AI2&gt;'Tariffs Jul2022'!M2),($C$5*'Tariffs Jul2022'!AK2/'Tariffs Jul2022'!AI2-'Tariffs Jul2022'!M2)*'Tariffs Jul2022'!S2/100*'Tariffs Jul2022'!AI2,0)</f>
        <v>0</v>
      </c>
      <c r="J8" s="85">
        <f>IF($C$5*'Tariffs Jul2022'!AL2/'Tariffs Jul2022'!AJ2&gt;='Tariffs Jul2022'!J2,('Tariffs Jul2022'!J2*'Tariffs Jul2022'!U2/100)* 'Tariffs Jul2022'!AJ2,($C$5*'Tariffs Jul2022'!AL2/'Tariffs Jul2022'!AJ2*'Tariffs Jul2022'!U2/100)* 'Tariffs Jul2022'!AJ2)</f>
        <v>261.81818181818187</v>
      </c>
      <c r="K8" s="85">
        <f>IF($C$5*'Tariffs Jul2022'!AL2/'Tariffs Jul2022'!AJ2&lt;'Tariffs Jul2022'!J2,0,IF($C$5*'Tariffs Jul2022'!AL2/'Tariffs Jul2022'!AJ2&lt;='Tariffs Jul2022'!K2,($C$5*'Tariffs Jul2022'!AL2/'Tariffs Jul2022'!AJ2-'Tariffs Jul2022'!J2)*('Tariffs Jul2022'!V2/100)*'Tariffs Jul2022'!AJ2,('Tariffs Jul2022'!K2-'Tariffs Jul2022'!J2)*('Tariffs Jul2022'!V2/100)*'Tariffs Jul2022'!AJ2))</f>
        <v>228.27272727272728</v>
      </c>
      <c r="L8" s="85">
        <f>IF($C$5*'Tariffs Jul2022'!AL2/'Tariffs Jul2022'!AJ2&lt;'Tariffs Jul2022'!K2,0,IF($C$5*'Tariffs Jul2022'!AL2/'Tariffs Jul2022'!AJ2&lt;='Tariffs Jul2022'!L2,($C$5*'Tariffs Jul2022'!AL2/'Tariffs Jul2022'!AJ2-'Tariffs Jul2022'!K2)*('Tariffs Jul2022'!W2/100)*'Tariffs Jul2022'!AJ2,('Tariffs Jul2022'!L2-'Tariffs Jul2022'!K2)*('Tariffs Jul2022'!W2/100)*'Tariffs Jul2022'!AJ2))</f>
        <v>187.36363636363635</v>
      </c>
      <c r="M8" s="85">
        <f>IF($C$5*'Tariffs Jul2022'!AL2/'Tariffs Jul2022'!AJ2&lt;'Tariffs Jul2022'!L2,0,IF($C$5*'Tariffs Jul2022'!AL2/'Tariffs Jul2022'!AJ2&lt;='Tariffs Jul2022'!M2,($C$5*'Tariffs Jul2022'!AL2/'Tariffs Jul2022'!AJ2-'Tariffs Jul2022'!L2)*('Tariffs Jul2022'!X2/100)*'Tariffs Jul2022'!AJ2,('Tariffs Jul2022'!M2-'Tariffs Jul2022'!L2)*('Tariffs Jul2022'!X2/100)*'Tariffs Jul2022'!AJ2))</f>
        <v>79.363636363636346</v>
      </c>
      <c r="N8" s="85">
        <f>IF(($C$5*'Tariffs Jul2022'!AL2/'Tariffs Jul2022'!AJ2&gt;'Tariffs Jul2022'!M2),($C$5*'Tariffs Jul2022'!AL2/'Tariffs Jul2022'!AJ2-'Tariffs Jul2022'!M2)*'Tariffs Jul2022'!Y2/100*'Tariffs Jul2022'!AJ2,0)</f>
        <v>0</v>
      </c>
      <c r="O8" s="73">
        <f>SUM(D8:N8)</f>
        <v>1850.9181818181817</v>
      </c>
      <c r="P8" s="498">
        <f>O8*1.1</f>
        <v>2036.01</v>
      </c>
      <c r="Q8" s="549"/>
      <c r="R8" s="549"/>
      <c r="S8" s="549"/>
      <c r="T8" s="549"/>
      <c r="U8" s="549"/>
      <c r="V8" s="549"/>
    </row>
    <row r="9" spans="1:22" x14ac:dyDescent="0.15">
      <c r="A9" s="286" t="str">
        <f>'Tariffs Jul2022'!F3</f>
        <v>Alinta Energy</v>
      </c>
      <c r="B9" s="47" t="str">
        <f>'Tariffs Jul2022'!D3</f>
        <v>Multinet Metro 1</v>
      </c>
      <c r="C9" s="287">
        <f>'Tariffs Jul2022'!E3</f>
        <v>44593</v>
      </c>
      <c r="D9" s="85">
        <f>365*'Tariffs Jul2022'!H3/100</f>
        <v>251.85</v>
      </c>
      <c r="E9" s="85">
        <f>IF($C$5*'Tariffs Jul2022'!AK3/'Tariffs Jul2022'!AI3&gt;='Tariffs Jul2022'!J3,( 'Tariffs Jul2022'!J3*'Tariffs Jul2022'!O3/100)* 'Tariffs Jul2022'!AI3,($C$5*'Tariffs Jul2022'!AK3/'Tariffs Jul2022'!AI3*'Tariffs Jul2022'!O3/100)* 'Tariffs Jul2022'!AI3)</f>
        <v>225</v>
      </c>
      <c r="F9" s="85">
        <f>IF($C$5*'Tariffs Jul2022'!AK3/'Tariffs Jul2022'!AI3&lt;'Tariffs Jul2022'!J3,0,IF($C$5*'Tariffs Jul2022'!AK3/'Tariffs Jul2022'!AI3&lt;='Tariffs Jul2022'!K3,($C$5*'Tariffs Jul2022'!AK3/'Tariffs Jul2022'!AI3-'Tariffs Jul2022'!J3)*('Tariffs Jul2022'!P3/100)*'Tariffs Jul2022'!AI3,('Tariffs Jul2022'!K3-'Tariffs Jul2022'!J3)*('Tariffs Jul2022'!P3/100)*'Tariffs Jul2022'!AI3))</f>
        <v>198.81818181818184</v>
      </c>
      <c r="G9" s="85">
        <f>IF($C$5*'Tariffs Jul2022'!AK3/'Tariffs Jul2022'!AI3&lt;'Tariffs Jul2022'!K3,0,IF($C$5*'Tariffs Jul2022'!AK3/'Tariffs Jul2022'!AI3&lt;='Tariffs Jul2022'!L3,($C$5*'Tariffs Jul2022'!AK3/'Tariffs Jul2022'!AI3-'Tariffs Jul2022'!K3)*('Tariffs Jul2022'!Q3/100)*'Tariffs Jul2022'!AI3,('Tariffs Jul2022'!L3-'Tariffs Jul2022'!K3)*('Tariffs Jul2022'!Q3/100)*'Tariffs Jul2022'!AI3))</f>
        <v>0</v>
      </c>
      <c r="H9" s="85">
        <f>IF($C$5*'Tariffs Jul2022'!AK3/'Tariffs Jul2022'!AI3&lt;'Tariffs Jul2022'!L3,0,IF($C$5*'Tariffs Jul2022'!AK3/'Tariffs Jul2022'!AI3&lt;='Tariffs Jul2022'!M3,($C$5*'Tariffs Jul2022'!AK3/'Tariffs Jul2022'!AI3-'Tariffs Jul2022'!L3)*('Tariffs Jul2022'!R3/100)*'Tariffs Jul2022'!AI3,('Tariffs Jul2022'!M3-'Tariffs Jul2022'!L3)*('Tariffs Jul2022'!R3/100)*'Tariffs Jul2022'!AI3))</f>
        <v>0</v>
      </c>
      <c r="I9" s="85">
        <f>IF(($C$5*'Tariffs Jul2022'!AK3/'Tariffs Jul2022'!AI3&gt;'Tariffs Jul2022'!M3),($C$5*'Tariffs Jul2022'!AK3/'Tariffs Jul2022'!AI3-'Tariffs Jul2022'!M3)*'Tariffs Jul2022'!S3/100*'Tariffs Jul2022'!AI3,0)</f>
        <v>233.18181818181816</v>
      </c>
      <c r="J9" s="85">
        <f>IF($C$5*'Tariffs Jul2022'!AL3/'Tariffs Jul2022'!AJ3&gt;='Tariffs Jul2022'!J3,('Tariffs Jul2022'!J3*'Tariffs Jul2022'!U3/100)* 'Tariffs Jul2022'!AJ3,($C$5*'Tariffs Jul2022'!AL3/'Tariffs Jul2022'!AJ3*'Tariffs Jul2022'!U3/100)* 'Tariffs Jul2022'!AJ3)</f>
        <v>216</v>
      </c>
      <c r="K9" s="85">
        <f>IF($C$5*'Tariffs Jul2022'!AL3/'Tariffs Jul2022'!AJ3&lt;'Tariffs Jul2022'!J3,0,IF($C$5*'Tariffs Jul2022'!AL3/'Tariffs Jul2022'!AJ3&lt;='Tariffs Jul2022'!K3,($C$5*'Tariffs Jul2022'!AL3/'Tariffs Jul2022'!AJ3-'Tariffs Jul2022'!J3)*('Tariffs Jul2022'!V3/100)*'Tariffs Jul2022'!AJ3,('Tariffs Jul2022'!K3-'Tariffs Jul2022'!J3)*('Tariffs Jul2022'!V3/100)*'Tariffs Jul2022'!AJ3))</f>
        <v>189.81818181818181</v>
      </c>
      <c r="L9" s="85">
        <f>IF($C$5*'Tariffs Jul2022'!AL3/'Tariffs Jul2022'!AJ3&lt;'Tariffs Jul2022'!K3,0,IF($C$5*'Tariffs Jul2022'!AL3/'Tariffs Jul2022'!AJ3&lt;='Tariffs Jul2022'!L3,($C$5*'Tariffs Jul2022'!AL3/'Tariffs Jul2022'!AJ3-'Tariffs Jul2022'!K3)*('Tariffs Jul2022'!W3/100)*'Tariffs Jul2022'!AJ3,('Tariffs Jul2022'!L3-'Tariffs Jul2022'!K3)*('Tariffs Jul2022'!W3/100)*'Tariffs Jul2022'!AJ3))</f>
        <v>0</v>
      </c>
      <c r="M9" s="85">
        <f>IF($C$5*'Tariffs Jul2022'!AL3/'Tariffs Jul2022'!AJ3&lt;'Tariffs Jul2022'!L3,0,IF($C$5*'Tariffs Jul2022'!AL3/'Tariffs Jul2022'!AJ3&lt;='Tariffs Jul2022'!M3,($C$5*'Tariffs Jul2022'!AL3/'Tariffs Jul2022'!AJ3-'Tariffs Jul2022'!L3)*('Tariffs Jul2022'!X3/100)*'Tariffs Jul2022'!AJ3,('Tariffs Jul2022'!M3-'Tariffs Jul2022'!L3)*('Tariffs Jul2022'!X3/100)*'Tariffs Jul2022'!AJ3))</f>
        <v>0</v>
      </c>
      <c r="N9" s="85">
        <f>IF(($C$5*'Tariffs Jul2022'!AL3/'Tariffs Jul2022'!AJ3&gt;'Tariffs Jul2022'!M3),($C$5*'Tariffs Jul2022'!AL3/'Tariffs Jul2022'!AJ3-'Tariffs Jul2022'!M3)*'Tariffs Jul2022'!Y3/100*'Tariffs Jul2022'!AJ3,0)</f>
        <v>233.18181818181816</v>
      </c>
      <c r="O9" s="73">
        <f t="shared" ref="O9:O86" si="0">SUM(D9:N9)</f>
        <v>1547.85</v>
      </c>
      <c r="P9" s="498">
        <f t="shared" ref="P9:P86" si="1">O9*1.1</f>
        <v>1702.635</v>
      </c>
      <c r="Q9" s="549"/>
      <c r="R9" s="549"/>
      <c r="S9" s="549"/>
      <c r="T9" s="549"/>
      <c r="U9" s="549"/>
      <c r="V9" s="549"/>
    </row>
    <row r="10" spans="1:22" x14ac:dyDescent="0.15">
      <c r="A10" s="286" t="str">
        <f>'Tariffs Jul2022'!F4</f>
        <v>Covau</v>
      </c>
      <c r="B10" s="47" t="str">
        <f>'Tariffs Jul2022'!D4</f>
        <v>Multinet Metro 1</v>
      </c>
      <c r="C10" s="287">
        <f>'Tariffs Jul2022'!E4</f>
        <v>44562</v>
      </c>
      <c r="D10" s="85">
        <f>365*'Tariffs Jul2022'!H4/100</f>
        <v>284.7</v>
      </c>
      <c r="E10" s="85">
        <f>IF($C$5*'Tariffs Jul2022'!AK4/'Tariffs Jul2022'!AI4&gt;='Tariffs Jul2022'!J4,( 'Tariffs Jul2022'!J4*'Tariffs Jul2022'!O4/100)* 'Tariffs Jul2022'!AI4,($C$5*'Tariffs Jul2022'!AK4/'Tariffs Jul2022'!AI4*'Tariffs Jul2022'!O4/100)* 'Tariffs Jul2022'!AI4)</f>
        <v>272.45454545454538</v>
      </c>
      <c r="F10" s="85">
        <f>IF($C$5*'Tariffs Jul2022'!AK4/'Tariffs Jul2022'!AI4&lt;'Tariffs Jul2022'!J4,0,IF($C$5*'Tariffs Jul2022'!AK4/'Tariffs Jul2022'!AI4&lt;='Tariffs Jul2022'!K4,($C$5*'Tariffs Jul2022'!AK4/'Tariffs Jul2022'!AI4-'Tariffs Jul2022'!J4)*('Tariffs Jul2022'!P4/100)*'Tariffs Jul2022'!AI4,('Tariffs Jul2022'!K4-'Tariffs Jul2022'!J4)*('Tariffs Jul2022'!P4/100)*'Tariffs Jul2022'!AI4))</f>
        <v>227.45454545454544</v>
      </c>
      <c r="G10" s="85">
        <f>IF($C$5*'Tariffs Jul2022'!AK4/'Tariffs Jul2022'!AI4&lt;'Tariffs Jul2022'!K4,0,IF($C$5*'Tariffs Jul2022'!AK4/'Tariffs Jul2022'!AI4&lt;='Tariffs Jul2022'!L4,($C$5*'Tariffs Jul2022'!AK4/'Tariffs Jul2022'!AI4-'Tariffs Jul2022'!K4)*('Tariffs Jul2022'!Q4/100)*'Tariffs Jul2022'!AI4,('Tariffs Jul2022'!L4-'Tariffs Jul2022'!K4)*('Tariffs Jul2022'!Q4/100)*'Tariffs Jul2022'!AI4))</f>
        <v>185.72727272727269</v>
      </c>
      <c r="H10" s="85">
        <f>IF($C$5*'Tariffs Jul2022'!AK4/'Tariffs Jul2022'!AI4&lt;'Tariffs Jul2022'!L4,0,IF($C$5*'Tariffs Jul2022'!AK4/'Tariffs Jul2022'!AI4&lt;='Tariffs Jul2022'!M4,($C$5*'Tariffs Jul2022'!AK4/'Tariffs Jul2022'!AI4-'Tariffs Jul2022'!L4)*('Tariffs Jul2022'!R4/100)*'Tariffs Jul2022'!AI4,('Tariffs Jul2022'!M4-'Tariffs Jul2022'!L4)*('Tariffs Jul2022'!R4/100)*'Tariffs Jul2022'!AI4))</f>
        <v>74.008264462809905</v>
      </c>
      <c r="I10" s="85">
        <f>IF(($C$5*'Tariffs Jul2022'!AK4/'Tariffs Jul2022'!AI4&gt;'Tariffs Jul2022'!M4),($C$5*'Tariffs Jul2022'!AK4/'Tariffs Jul2022'!AI4-'Tariffs Jul2022'!M4)*'Tariffs Jul2022'!S4/100*'Tariffs Jul2022'!AI4,0)</f>
        <v>0</v>
      </c>
      <c r="J10" s="85">
        <f>IF($C$5*'Tariffs Jul2022'!AL4/'Tariffs Jul2022'!AJ4&gt;='Tariffs Jul2022'!J4,('Tariffs Jul2022'!J4*'Tariffs Jul2022'!U4/100)* 'Tariffs Jul2022'!AJ4,($C$5*'Tariffs Jul2022'!AL4/'Tariffs Jul2022'!AJ4*'Tariffs Jul2022'!U4/100)* 'Tariffs Jul2022'!AJ4)</f>
        <v>245.45454545454544</v>
      </c>
      <c r="K10" s="85">
        <f>IF($C$5*'Tariffs Jul2022'!AL4/'Tariffs Jul2022'!AJ4&lt;'Tariffs Jul2022'!J4,0,IF($C$5*'Tariffs Jul2022'!AL4/'Tariffs Jul2022'!AJ4&lt;='Tariffs Jul2022'!K4,($C$5*'Tariffs Jul2022'!AL4/'Tariffs Jul2022'!AJ4-'Tariffs Jul2022'!J4)*('Tariffs Jul2022'!V4/100)*'Tariffs Jul2022'!AJ4,('Tariffs Jul2022'!K4-'Tariffs Jul2022'!J4)*('Tariffs Jul2022'!V4/100)*'Tariffs Jul2022'!AJ4))</f>
        <v>206.18181818181816</v>
      </c>
      <c r="L10" s="85">
        <f>IF($C$5*'Tariffs Jul2022'!AL4/'Tariffs Jul2022'!AJ4&lt;'Tariffs Jul2022'!K4,0,IF($C$5*'Tariffs Jul2022'!AL4/'Tariffs Jul2022'!AJ4&lt;='Tariffs Jul2022'!L4,($C$5*'Tariffs Jul2022'!AL4/'Tariffs Jul2022'!AJ4-'Tariffs Jul2022'!K4)*('Tariffs Jul2022'!W4/100)*'Tariffs Jul2022'!AJ4,('Tariffs Jul2022'!L4-'Tariffs Jul2022'!K4)*('Tariffs Jul2022'!W4/100)*'Tariffs Jul2022'!AJ4))</f>
        <v>170.18181818181819</v>
      </c>
      <c r="M10" s="85">
        <f>IF($C$5*'Tariffs Jul2022'!AL4/'Tariffs Jul2022'!AJ4&lt;'Tariffs Jul2022'!L4,0,IF($C$5*'Tariffs Jul2022'!AL4/'Tariffs Jul2022'!AJ4&lt;='Tariffs Jul2022'!M4,($C$5*'Tariffs Jul2022'!AL4/'Tariffs Jul2022'!AJ4-'Tariffs Jul2022'!L4)*('Tariffs Jul2022'!X4/100)*'Tariffs Jul2022'!AJ4,('Tariffs Jul2022'!M4-'Tariffs Jul2022'!L4)*('Tariffs Jul2022'!X4/100)*'Tariffs Jul2022'!AJ4))</f>
        <v>75.681818181818173</v>
      </c>
      <c r="N10" s="85">
        <f>IF(($C$5*'Tariffs Jul2022'!AL4/'Tariffs Jul2022'!AJ4&gt;'Tariffs Jul2022'!M4),($C$5*'Tariffs Jul2022'!AL4/'Tariffs Jul2022'!AJ4-'Tariffs Jul2022'!M4)*'Tariffs Jul2022'!Y4/100*'Tariffs Jul2022'!AJ4,0)</f>
        <v>0</v>
      </c>
      <c r="O10" s="73">
        <f t="shared" si="0"/>
        <v>1741.8446280991736</v>
      </c>
      <c r="P10" s="498">
        <f t="shared" si="1"/>
        <v>1916.0290909090911</v>
      </c>
      <c r="Q10" s="549"/>
      <c r="R10" s="549"/>
      <c r="S10" s="549"/>
      <c r="T10" s="549"/>
      <c r="U10" s="549"/>
      <c r="V10" s="549"/>
    </row>
    <row r="11" spans="1:22" x14ac:dyDescent="0.15">
      <c r="A11" s="286" t="str">
        <f>'Tariffs Jul2022'!F5</f>
        <v>Dodo Power &amp; Gas</v>
      </c>
      <c r="B11" s="47" t="str">
        <f>'Tariffs Jul2022'!D5</f>
        <v>Multinet Metro 1</v>
      </c>
      <c r="C11" s="287">
        <f>'Tariffs Jul2022'!E5</f>
        <v>44562</v>
      </c>
      <c r="D11" s="85">
        <f>365*'Tariffs Jul2022'!H5/100</f>
        <v>205.42863636363631</v>
      </c>
      <c r="E11" s="85">
        <f>IF($C$5*'Tariffs Jul2022'!AK5/'Tariffs Jul2022'!AI5&gt;='Tariffs Jul2022'!J5,( 'Tariffs Jul2022'!J5*'Tariffs Jul2022'!O5/100)* 'Tariffs Jul2022'!AI5,($C$5*'Tariffs Jul2022'!AK5/'Tariffs Jul2022'!AI5*'Tariffs Jul2022'!O5/100)* 'Tariffs Jul2022'!AI5)</f>
        <v>244.63636363636363</v>
      </c>
      <c r="F11" s="85">
        <f>IF($C$5*'Tariffs Jul2022'!AK5/'Tariffs Jul2022'!AI5&lt;'Tariffs Jul2022'!J5,0,IF($C$5*'Tariffs Jul2022'!AK5/'Tariffs Jul2022'!AI5&lt;='Tariffs Jul2022'!K5,($C$5*'Tariffs Jul2022'!AK5/'Tariffs Jul2022'!AI5-'Tariffs Jul2022'!J5)*('Tariffs Jul2022'!P5/100)*'Tariffs Jul2022'!AI5,('Tariffs Jul2022'!K5-'Tariffs Jul2022'!J5)*('Tariffs Jul2022'!P5/100)*'Tariffs Jul2022'!AI5))</f>
        <v>210.27272727272725</v>
      </c>
      <c r="G11" s="85">
        <f>IF($C$5*'Tariffs Jul2022'!AK5/'Tariffs Jul2022'!AI5&lt;'Tariffs Jul2022'!K5,0,IF($C$5*'Tariffs Jul2022'!AK5/'Tariffs Jul2022'!AI5&lt;='Tariffs Jul2022'!L5,($C$5*'Tariffs Jul2022'!AK5/'Tariffs Jul2022'!AI5-'Tariffs Jul2022'!K5)*('Tariffs Jul2022'!Q5/100)*'Tariffs Jul2022'!AI5,('Tariffs Jul2022'!L5-'Tariffs Jul2022'!K5)*('Tariffs Jul2022'!Q5/100)*'Tariffs Jul2022'!AI5))</f>
        <v>176.72727272727272</v>
      </c>
      <c r="H11" s="85">
        <f>IF($C$5*'Tariffs Jul2022'!AK5/'Tariffs Jul2022'!AI5&lt;'Tariffs Jul2022'!L5,0,IF($C$5*'Tariffs Jul2022'!AK5/'Tariffs Jul2022'!AI5&lt;='Tariffs Jul2022'!M5,($C$5*'Tariffs Jul2022'!AK5/'Tariffs Jul2022'!AI5-'Tariffs Jul2022'!L5)*('Tariffs Jul2022'!R5/100)*'Tariffs Jul2022'!AI5,('Tariffs Jul2022'!M5-'Tariffs Jul2022'!L5)*('Tariffs Jul2022'!R5/100)*'Tariffs Jul2022'!AI5))</f>
        <v>83.863636363636346</v>
      </c>
      <c r="I11" s="85">
        <f>IF(($C$5*'Tariffs Jul2022'!AK5/'Tariffs Jul2022'!AI5&gt;'Tariffs Jul2022'!M5),($C$5*'Tariffs Jul2022'!AK5/'Tariffs Jul2022'!AI5-'Tariffs Jul2022'!M5)*'Tariffs Jul2022'!S5/100*'Tariffs Jul2022'!AI5,0)</f>
        <v>0</v>
      </c>
      <c r="J11" s="85">
        <f>IF($C$5*'Tariffs Jul2022'!AL5/'Tariffs Jul2022'!AJ5&gt;='Tariffs Jul2022'!J5,('Tariffs Jul2022'!J5*'Tariffs Jul2022'!U5/100)* 'Tariffs Jul2022'!AJ5,($C$5*'Tariffs Jul2022'!AL5/'Tariffs Jul2022'!AJ5*'Tariffs Jul2022'!U5/100)* 'Tariffs Jul2022'!AJ5)</f>
        <v>229.90909090909088</v>
      </c>
      <c r="K11" s="85">
        <f>IF($C$5*'Tariffs Jul2022'!AL5/'Tariffs Jul2022'!AJ5&lt;'Tariffs Jul2022'!J5,0,IF($C$5*'Tariffs Jul2022'!AL5/'Tariffs Jul2022'!AJ5&lt;='Tariffs Jul2022'!K5,($C$5*'Tariffs Jul2022'!AL5/'Tariffs Jul2022'!AJ5-'Tariffs Jul2022'!J5)*('Tariffs Jul2022'!V5/100)*'Tariffs Jul2022'!AJ5,('Tariffs Jul2022'!K5-'Tariffs Jul2022'!J5)*('Tariffs Jul2022'!V5/100)*'Tariffs Jul2022'!AJ5))</f>
        <v>200.45454545454544</v>
      </c>
      <c r="L11" s="85">
        <f>IF($C$5*'Tariffs Jul2022'!AL5/'Tariffs Jul2022'!AJ5&lt;'Tariffs Jul2022'!K5,0,IF($C$5*'Tariffs Jul2022'!AL5/'Tariffs Jul2022'!AJ5&lt;='Tariffs Jul2022'!L5,($C$5*'Tariffs Jul2022'!AL5/'Tariffs Jul2022'!AJ5-'Tariffs Jul2022'!K5)*('Tariffs Jul2022'!W5/100)*'Tariffs Jul2022'!AJ5,('Tariffs Jul2022'!L5-'Tariffs Jul2022'!K5)*('Tariffs Jul2022'!W5/100)*'Tariffs Jul2022'!AJ5))</f>
        <v>171.81818181818181</v>
      </c>
      <c r="M11" s="85">
        <f>IF($C$5*'Tariffs Jul2022'!AL5/'Tariffs Jul2022'!AJ5&lt;'Tariffs Jul2022'!L5,0,IF($C$5*'Tariffs Jul2022'!AL5/'Tariffs Jul2022'!AJ5&lt;='Tariffs Jul2022'!M5,($C$5*'Tariffs Jul2022'!AL5/'Tariffs Jul2022'!AJ5-'Tariffs Jul2022'!L5)*('Tariffs Jul2022'!X5/100)*'Tariffs Jul2022'!AJ5,('Tariffs Jul2022'!M5-'Tariffs Jul2022'!L5)*('Tariffs Jul2022'!X5/100)*'Tariffs Jul2022'!AJ5))</f>
        <v>82.636363636363626</v>
      </c>
      <c r="N11" s="85">
        <f>IF(($C$5*'Tariffs Jul2022'!AL5/'Tariffs Jul2022'!AJ5&gt;'Tariffs Jul2022'!M5),($C$5*'Tariffs Jul2022'!AL5/'Tariffs Jul2022'!AJ5-'Tariffs Jul2022'!M5)*'Tariffs Jul2022'!Y5/100*'Tariffs Jul2022'!AJ5,0)</f>
        <v>0</v>
      </c>
      <c r="O11" s="73">
        <f t="shared" si="0"/>
        <v>1605.7468181818181</v>
      </c>
      <c r="P11" s="498">
        <f t="shared" si="1"/>
        <v>1766.3215</v>
      </c>
      <c r="Q11" s="549"/>
      <c r="R11" s="549"/>
      <c r="S11" s="549"/>
      <c r="T11" s="549"/>
      <c r="U11" s="549"/>
      <c r="V11" s="549"/>
    </row>
    <row r="12" spans="1:22" x14ac:dyDescent="0.15">
      <c r="A12" s="286" t="str">
        <f>'Tariffs Jul2022'!F6</f>
        <v>EnergyAustralia</v>
      </c>
      <c r="B12" s="47" t="str">
        <f>'Tariffs Jul2022'!D6</f>
        <v>Multinet Metro 1</v>
      </c>
      <c r="C12" s="287">
        <f>'Tariffs Jul2022'!E6</f>
        <v>44734</v>
      </c>
      <c r="D12" s="85">
        <f>365*'Tariffs Jul2022'!H6/100</f>
        <v>308.42500000000001</v>
      </c>
      <c r="E12" s="85">
        <f>IF($C$5*'Tariffs Jul2022'!AK6/'Tariffs Jul2022'!AI6&gt;='Tariffs Jul2022'!J6,( 'Tariffs Jul2022'!J6*'Tariffs Jul2022'!O6/100)* 'Tariffs Jul2022'!AI6,($C$5*'Tariffs Jul2022'!AK6/'Tariffs Jul2022'!AI6*'Tariffs Jul2022'!O6/100)* 'Tariffs Jul2022'!AI6)</f>
        <v>283.90909090909088</v>
      </c>
      <c r="F12" s="85">
        <f>IF($C$5*'Tariffs Jul2022'!AK6/'Tariffs Jul2022'!AI6&lt;'Tariffs Jul2022'!J6,0,IF($C$5*'Tariffs Jul2022'!AK6/'Tariffs Jul2022'!AI6&lt;='Tariffs Jul2022'!K6,($C$5*'Tariffs Jul2022'!AK6/'Tariffs Jul2022'!AI6-'Tariffs Jul2022'!J6)*('Tariffs Jul2022'!P6/100)*'Tariffs Jul2022'!AI6,('Tariffs Jul2022'!K6-'Tariffs Jul2022'!J6)*('Tariffs Jul2022'!P6/100)*'Tariffs Jul2022'!AI6))</f>
        <v>243.81818181818181</v>
      </c>
      <c r="G12" s="85">
        <f>IF($C$5*'Tariffs Jul2022'!AK6/'Tariffs Jul2022'!AI6&lt;'Tariffs Jul2022'!K6,0,IF($C$5*'Tariffs Jul2022'!AK6/'Tariffs Jul2022'!AI6&lt;='Tariffs Jul2022'!L6,($C$5*'Tariffs Jul2022'!AK6/'Tariffs Jul2022'!AI6-'Tariffs Jul2022'!K6)*('Tariffs Jul2022'!Q6/100)*'Tariffs Jul2022'!AI6,('Tariffs Jul2022'!L6-'Tariffs Jul2022'!K6)*('Tariffs Jul2022'!Q6/100)*'Tariffs Jul2022'!AI6))</f>
        <v>199.6363636363636</v>
      </c>
      <c r="H12" s="85">
        <f>IF($C$5*'Tariffs Jul2022'!AK6/'Tariffs Jul2022'!AI6&lt;'Tariffs Jul2022'!L6,0,IF($C$5*'Tariffs Jul2022'!AK6/'Tariffs Jul2022'!AI6&lt;='Tariffs Jul2022'!M6,($C$5*'Tariffs Jul2022'!AK6/'Tariffs Jul2022'!AI6-'Tariffs Jul2022'!L6)*('Tariffs Jul2022'!R6/100)*'Tariffs Jul2022'!AI6,('Tariffs Jul2022'!M6-'Tariffs Jul2022'!L6)*('Tariffs Jul2022'!R6/100)*'Tariffs Jul2022'!AI6))</f>
        <v>86.318181818181799</v>
      </c>
      <c r="I12" s="85">
        <f>IF(($C$5*'Tariffs Jul2022'!AK6/'Tariffs Jul2022'!AI6&gt;'Tariffs Jul2022'!M6),($C$5*'Tariffs Jul2022'!AK6/'Tariffs Jul2022'!AI6-'Tariffs Jul2022'!M6)*'Tariffs Jul2022'!S6/100*'Tariffs Jul2022'!AI6,0)</f>
        <v>0</v>
      </c>
      <c r="J12" s="85">
        <f>IF($C$5*'Tariffs Jul2022'!AL6/'Tariffs Jul2022'!AJ6&gt;='Tariffs Jul2022'!J6,('Tariffs Jul2022'!J6*'Tariffs Jul2022'!U6/100)* 'Tariffs Jul2022'!AJ6,($C$5*'Tariffs Jul2022'!AL6/'Tariffs Jul2022'!AJ6*'Tariffs Jul2022'!U6/100)* 'Tariffs Jul2022'!AJ6)</f>
        <v>274.90909090909088</v>
      </c>
      <c r="K12" s="85">
        <f>IF($C$5*'Tariffs Jul2022'!AL6/'Tariffs Jul2022'!AJ6&lt;'Tariffs Jul2022'!J6,0,IF($C$5*'Tariffs Jul2022'!AL6/'Tariffs Jul2022'!AJ6&lt;='Tariffs Jul2022'!K6,($C$5*'Tariffs Jul2022'!AL6/'Tariffs Jul2022'!AJ6-'Tariffs Jul2022'!J6)*('Tariffs Jul2022'!V6/100)*'Tariffs Jul2022'!AJ6,('Tariffs Jul2022'!K6-'Tariffs Jul2022'!J6)*('Tariffs Jul2022'!V6/100)*'Tariffs Jul2022'!AJ6))</f>
        <v>233.99999999999994</v>
      </c>
      <c r="L12" s="85">
        <f>IF($C$5*'Tariffs Jul2022'!AL6/'Tariffs Jul2022'!AJ6&lt;'Tariffs Jul2022'!K6,0,IF($C$5*'Tariffs Jul2022'!AL6/'Tariffs Jul2022'!AJ6&lt;='Tariffs Jul2022'!L6,($C$5*'Tariffs Jul2022'!AL6/'Tariffs Jul2022'!AJ6-'Tariffs Jul2022'!K6)*('Tariffs Jul2022'!W6/100)*'Tariffs Jul2022'!AJ6,('Tariffs Jul2022'!L6-'Tariffs Jul2022'!K6)*('Tariffs Jul2022'!W6/100)*'Tariffs Jul2022'!AJ6))</f>
        <v>194.72727272727272</v>
      </c>
      <c r="M12" s="85">
        <f>IF($C$5*'Tariffs Jul2022'!AL6/'Tariffs Jul2022'!AJ6&lt;'Tariffs Jul2022'!L6,0,IF($C$5*'Tariffs Jul2022'!AL6/'Tariffs Jul2022'!AJ6&lt;='Tariffs Jul2022'!M6,($C$5*'Tariffs Jul2022'!AL6/'Tariffs Jul2022'!AJ6-'Tariffs Jul2022'!L6)*('Tariffs Jul2022'!X6/100)*'Tariffs Jul2022'!AJ6,('Tariffs Jul2022'!M6-'Tariffs Jul2022'!L6)*('Tariffs Jul2022'!X6/100)*'Tariffs Jul2022'!AJ6))</f>
        <v>83.454545454545453</v>
      </c>
      <c r="N12" s="85">
        <f>IF(($C$5*'Tariffs Jul2022'!AL6/'Tariffs Jul2022'!AJ6&gt;'Tariffs Jul2022'!M6),($C$5*'Tariffs Jul2022'!AL6/'Tariffs Jul2022'!AJ6-'Tariffs Jul2022'!M6)*'Tariffs Jul2022'!Y6/100*'Tariffs Jul2022'!AJ6,0)</f>
        <v>0</v>
      </c>
      <c r="O12" s="73">
        <f t="shared" si="0"/>
        <v>1909.197727272727</v>
      </c>
      <c r="P12" s="498">
        <f t="shared" si="1"/>
        <v>2100.1174999999998</v>
      </c>
      <c r="Q12" s="549"/>
      <c r="R12" s="549"/>
      <c r="S12" s="549"/>
      <c r="T12" s="549"/>
      <c r="U12" s="549"/>
      <c r="V12" s="549"/>
    </row>
    <row r="13" spans="1:22" x14ac:dyDescent="0.15">
      <c r="A13" s="286" t="str">
        <f>'Tariffs Jul2022'!F7</f>
        <v>Lumo Energy</v>
      </c>
      <c r="B13" s="47" t="str">
        <f>'Tariffs Jul2022'!D7</f>
        <v>Multinet Metro 1</v>
      </c>
      <c r="C13" s="287">
        <f>'Tariffs Jul2022'!E7</f>
        <v>44562</v>
      </c>
      <c r="D13" s="85">
        <f>365*'Tariffs Jul2022'!H7/100</f>
        <v>266.45</v>
      </c>
      <c r="E13" s="85">
        <f>IF($C$5*'Tariffs Jul2022'!AK7/'Tariffs Jul2022'!AI7&gt;='Tariffs Jul2022'!J7,( 'Tariffs Jul2022'!J7*'Tariffs Jul2022'!O7/100)* 'Tariffs Jul2022'!AI7,($C$5*'Tariffs Jul2022'!AK7/'Tariffs Jul2022'!AI7*'Tariffs Jul2022'!O7/100)* 'Tariffs Jul2022'!AI7)</f>
        <v>219.27272727272728</v>
      </c>
      <c r="F13" s="85">
        <f>IF($C$5*'Tariffs Jul2022'!AK7/'Tariffs Jul2022'!AI7&lt;'Tariffs Jul2022'!J7,0,IF($C$5*'Tariffs Jul2022'!AK7/'Tariffs Jul2022'!AI7&lt;='Tariffs Jul2022'!K7,($C$5*'Tariffs Jul2022'!AK7/'Tariffs Jul2022'!AI7-'Tariffs Jul2022'!J7)*('Tariffs Jul2022'!P7/100)*'Tariffs Jul2022'!AI7,('Tariffs Jul2022'!K7-'Tariffs Jul2022'!J7)*('Tariffs Jul2022'!P7/100)*'Tariffs Jul2022'!AI7))</f>
        <v>198.81818181818184</v>
      </c>
      <c r="G13" s="85">
        <f>IF($C$5*'Tariffs Jul2022'!AK7/'Tariffs Jul2022'!AI7&lt;'Tariffs Jul2022'!K7,0,IF($C$5*'Tariffs Jul2022'!AK7/'Tariffs Jul2022'!AI7&lt;='Tariffs Jul2022'!L7,($C$5*'Tariffs Jul2022'!AK7/'Tariffs Jul2022'!AI7-'Tariffs Jul2022'!K7)*('Tariffs Jul2022'!Q7/100)*'Tariffs Jul2022'!AI7,('Tariffs Jul2022'!L7-'Tariffs Jul2022'!K7)*('Tariffs Jul2022'!Q7/100)*'Tariffs Jul2022'!AI7))</f>
        <v>167.72727272727269</v>
      </c>
      <c r="H13" s="85">
        <f>IF($C$5*'Tariffs Jul2022'!AK7/'Tariffs Jul2022'!AI7&lt;'Tariffs Jul2022'!L7,0,IF($C$5*'Tariffs Jul2022'!AK7/'Tariffs Jul2022'!AI7&lt;='Tariffs Jul2022'!M7,($C$5*'Tariffs Jul2022'!AK7/'Tariffs Jul2022'!AI7-'Tariffs Jul2022'!L7)*('Tariffs Jul2022'!R7/100)*'Tariffs Jul2022'!AI7,('Tariffs Jul2022'!M7-'Tariffs Jul2022'!L7)*('Tariffs Jul2022'!R7/100)*'Tariffs Jul2022'!AI7))</f>
        <v>78.954545454545453</v>
      </c>
      <c r="I13" s="85">
        <f>IF(($C$5*'Tariffs Jul2022'!AK7/'Tariffs Jul2022'!AI7&gt;'Tariffs Jul2022'!M7),($C$5*'Tariffs Jul2022'!AK7/'Tariffs Jul2022'!AI7-'Tariffs Jul2022'!M7)*'Tariffs Jul2022'!S7/100*'Tariffs Jul2022'!AI7,0)</f>
        <v>0</v>
      </c>
      <c r="J13" s="85">
        <f>IF($C$5*'Tariffs Jul2022'!AL7/'Tariffs Jul2022'!AJ7&gt;='Tariffs Jul2022'!J7,('Tariffs Jul2022'!J7*'Tariffs Jul2022'!U7/100)* 'Tariffs Jul2022'!AJ7,($C$5*'Tariffs Jul2022'!AL7/'Tariffs Jul2022'!AJ7*'Tariffs Jul2022'!U7/100)* 'Tariffs Jul2022'!AJ7)</f>
        <v>209.45454545454544</v>
      </c>
      <c r="K13" s="85">
        <f>IF($C$5*'Tariffs Jul2022'!AL7/'Tariffs Jul2022'!AJ7&lt;'Tariffs Jul2022'!J7,0,IF($C$5*'Tariffs Jul2022'!AL7/'Tariffs Jul2022'!AJ7&lt;='Tariffs Jul2022'!K7,($C$5*'Tariffs Jul2022'!AL7/'Tariffs Jul2022'!AJ7-'Tariffs Jul2022'!J7)*('Tariffs Jul2022'!V7/100)*'Tariffs Jul2022'!AJ7,('Tariffs Jul2022'!K7-'Tariffs Jul2022'!J7)*('Tariffs Jul2022'!V7/100)*'Tariffs Jul2022'!AJ7))</f>
        <v>189.00000000000003</v>
      </c>
      <c r="L13" s="85">
        <f>IF($C$5*'Tariffs Jul2022'!AL7/'Tariffs Jul2022'!AJ7&lt;'Tariffs Jul2022'!K7,0,IF($C$5*'Tariffs Jul2022'!AL7/'Tariffs Jul2022'!AJ7&lt;='Tariffs Jul2022'!L7,($C$5*'Tariffs Jul2022'!AL7/'Tariffs Jul2022'!AJ7-'Tariffs Jul2022'!K7)*('Tariffs Jul2022'!W7/100)*'Tariffs Jul2022'!AJ7,('Tariffs Jul2022'!L7-'Tariffs Jul2022'!K7)*('Tariffs Jul2022'!W7/100)*'Tariffs Jul2022'!AJ7))</f>
        <v>158.72727272727269</v>
      </c>
      <c r="M13" s="85">
        <f>IF($C$5*'Tariffs Jul2022'!AL7/'Tariffs Jul2022'!AJ7&lt;'Tariffs Jul2022'!L7,0,IF($C$5*'Tariffs Jul2022'!AL7/'Tariffs Jul2022'!AJ7&lt;='Tariffs Jul2022'!M7,($C$5*'Tariffs Jul2022'!AL7/'Tariffs Jul2022'!AJ7-'Tariffs Jul2022'!L7)*('Tariffs Jul2022'!X7/100)*'Tariffs Jul2022'!AJ7,('Tariffs Jul2022'!M7-'Tariffs Jul2022'!L7)*('Tariffs Jul2022'!X7/100)*'Tariffs Jul2022'!AJ7))</f>
        <v>77.727272727272705</v>
      </c>
      <c r="N13" s="85">
        <f>IF(($C$5*'Tariffs Jul2022'!AL7/'Tariffs Jul2022'!AJ7&gt;'Tariffs Jul2022'!M7),($C$5*'Tariffs Jul2022'!AL7/'Tariffs Jul2022'!AJ7-'Tariffs Jul2022'!M7)*'Tariffs Jul2022'!Y7/100*'Tariffs Jul2022'!AJ7,0)</f>
        <v>0</v>
      </c>
      <c r="O13" s="73">
        <f t="shared" si="0"/>
        <v>1566.1318181818183</v>
      </c>
      <c r="P13" s="498">
        <f t="shared" si="1"/>
        <v>1722.7450000000003</v>
      </c>
      <c r="Q13" s="549"/>
      <c r="R13" s="549"/>
      <c r="S13" s="549"/>
      <c r="T13" s="549"/>
      <c r="U13" s="549"/>
      <c r="V13" s="549"/>
    </row>
    <row r="14" spans="1:22" x14ac:dyDescent="0.15">
      <c r="A14" s="286" t="str">
        <f>'Tariffs Jul2022'!F8</f>
        <v>Momentum Energy</v>
      </c>
      <c r="B14" s="47" t="str">
        <f>'Tariffs Jul2022'!D8</f>
        <v>Multinet Metro 1</v>
      </c>
      <c r="C14" s="287">
        <f>'Tariffs Jul2022'!E8</f>
        <v>44562</v>
      </c>
      <c r="D14" s="85">
        <f>365*'Tariffs Jul2022'!H8/100</f>
        <v>312.57272727272726</v>
      </c>
      <c r="E14" s="85">
        <f>IF($C$5*'Tariffs Jul2022'!AK8/'Tariffs Jul2022'!AI8&gt;='Tariffs Jul2022'!J8,( 'Tariffs Jul2022'!J8*'Tariffs Jul2022'!O8/100)* 'Tariffs Jul2022'!AI8,($C$5*'Tariffs Jul2022'!AK8/'Tariffs Jul2022'!AI8*'Tariffs Jul2022'!O8/100)* 'Tariffs Jul2022'!AI8)</f>
        <v>269.18181818181813</v>
      </c>
      <c r="F14" s="85">
        <f>IF($C$5*'Tariffs Jul2022'!AK8/'Tariffs Jul2022'!AI8&lt;'Tariffs Jul2022'!J8,0,IF($C$5*'Tariffs Jul2022'!AK8/'Tariffs Jul2022'!AI8&lt;='Tariffs Jul2022'!K8,($C$5*'Tariffs Jul2022'!AK8/'Tariffs Jul2022'!AI8-'Tariffs Jul2022'!J8)*('Tariffs Jul2022'!P8/100)*'Tariffs Jul2022'!AI8,('Tariffs Jul2022'!K8-'Tariffs Jul2022'!J8)*('Tariffs Jul2022'!P8/100)*'Tariffs Jul2022'!AI8))</f>
        <v>245.45454545454544</v>
      </c>
      <c r="G14" s="85">
        <f>IF($C$5*'Tariffs Jul2022'!AK8/'Tariffs Jul2022'!AI8&lt;'Tariffs Jul2022'!K8,0,IF($C$5*'Tariffs Jul2022'!AK8/'Tariffs Jul2022'!AI8&lt;='Tariffs Jul2022'!L8,($C$5*'Tariffs Jul2022'!AK8/'Tariffs Jul2022'!AI8-'Tariffs Jul2022'!K8)*('Tariffs Jul2022'!Q8/100)*'Tariffs Jul2022'!AI8,('Tariffs Jul2022'!L8-'Tariffs Jul2022'!K8)*('Tariffs Jul2022'!Q8/100)*'Tariffs Jul2022'!AI8))</f>
        <v>217.6363636363636</v>
      </c>
      <c r="H14" s="85">
        <f>IF($C$5*'Tariffs Jul2022'!AK8/'Tariffs Jul2022'!AI8&lt;'Tariffs Jul2022'!L8,0,IF($C$5*'Tariffs Jul2022'!AK8/'Tariffs Jul2022'!AI8&lt;='Tariffs Jul2022'!M8,($C$5*'Tariffs Jul2022'!AK8/'Tariffs Jul2022'!AI8-'Tariffs Jul2022'!L8)*('Tariffs Jul2022'!R8/100)*'Tariffs Jul2022'!AI8,('Tariffs Jul2022'!M8-'Tariffs Jul2022'!L8)*('Tariffs Jul2022'!R8/100)*'Tariffs Jul2022'!AI8))</f>
        <v>101.04545454545456</v>
      </c>
      <c r="I14" s="85">
        <f>IF(($C$5*'Tariffs Jul2022'!AK8/'Tariffs Jul2022'!AI8&gt;'Tariffs Jul2022'!M8),($C$5*'Tariffs Jul2022'!AK8/'Tariffs Jul2022'!AI8-'Tariffs Jul2022'!M8)*'Tariffs Jul2022'!S8/100*'Tariffs Jul2022'!AI8,0)</f>
        <v>0</v>
      </c>
      <c r="J14" s="85">
        <f>IF($C$5*'Tariffs Jul2022'!AL8/'Tariffs Jul2022'!AJ8&gt;='Tariffs Jul2022'!J8,('Tariffs Jul2022'!J8*'Tariffs Jul2022'!U8/100)* 'Tariffs Jul2022'!AJ8,($C$5*'Tariffs Jul2022'!AL8/'Tariffs Jul2022'!AJ8*'Tariffs Jul2022'!U8/100)* 'Tariffs Jul2022'!AJ8)</f>
        <v>250.36363636363637</v>
      </c>
      <c r="K14" s="85">
        <f>IF($C$5*'Tariffs Jul2022'!AL8/'Tariffs Jul2022'!AJ8&lt;'Tariffs Jul2022'!J8,0,IF($C$5*'Tariffs Jul2022'!AL8/'Tariffs Jul2022'!AJ8&lt;='Tariffs Jul2022'!K8,($C$5*'Tariffs Jul2022'!AL8/'Tariffs Jul2022'!AJ8-'Tariffs Jul2022'!J8)*('Tariffs Jul2022'!V8/100)*'Tariffs Jul2022'!AJ8,('Tariffs Jul2022'!K8-'Tariffs Jul2022'!J8)*('Tariffs Jul2022'!V8/100)*'Tariffs Jul2022'!AJ8))</f>
        <v>230.72727272727272</v>
      </c>
      <c r="L14" s="85">
        <f>IF($C$5*'Tariffs Jul2022'!AL8/'Tariffs Jul2022'!AJ8&lt;'Tariffs Jul2022'!K8,0,IF($C$5*'Tariffs Jul2022'!AL8/'Tariffs Jul2022'!AJ8&lt;='Tariffs Jul2022'!L8,($C$5*'Tariffs Jul2022'!AL8/'Tariffs Jul2022'!AJ8-'Tariffs Jul2022'!K8)*('Tariffs Jul2022'!W8/100)*'Tariffs Jul2022'!AJ8,('Tariffs Jul2022'!L8-'Tariffs Jul2022'!K8)*('Tariffs Jul2022'!W8/100)*'Tariffs Jul2022'!AJ8))</f>
        <v>206.18181818181816</v>
      </c>
      <c r="M14" s="85">
        <f>IF($C$5*'Tariffs Jul2022'!AL8/'Tariffs Jul2022'!AJ8&lt;'Tariffs Jul2022'!L8,0,IF($C$5*'Tariffs Jul2022'!AL8/'Tariffs Jul2022'!AJ8&lt;='Tariffs Jul2022'!M8,($C$5*'Tariffs Jul2022'!AL8/'Tariffs Jul2022'!AJ8-'Tariffs Jul2022'!L8)*('Tariffs Jul2022'!X8/100)*'Tariffs Jul2022'!AJ8,('Tariffs Jul2022'!M8-'Tariffs Jul2022'!L8)*('Tariffs Jul2022'!X8/100)*'Tariffs Jul2022'!AJ8))</f>
        <v>96.545454545454533</v>
      </c>
      <c r="N14" s="85">
        <f>IF(($C$5*'Tariffs Jul2022'!AL8/'Tariffs Jul2022'!AJ8&gt;'Tariffs Jul2022'!M8),($C$5*'Tariffs Jul2022'!AL8/'Tariffs Jul2022'!AJ8-'Tariffs Jul2022'!M8)*'Tariffs Jul2022'!Y8/100*'Tariffs Jul2022'!AJ8,0)</f>
        <v>0</v>
      </c>
      <c r="O14" s="73">
        <f t="shared" si="0"/>
        <v>1929.7090909090907</v>
      </c>
      <c r="P14" s="498">
        <f t="shared" si="1"/>
        <v>2122.6799999999998</v>
      </c>
      <c r="Q14" s="549"/>
      <c r="R14" s="549"/>
      <c r="S14" s="549"/>
      <c r="T14" s="549"/>
      <c r="U14" s="549"/>
      <c r="V14" s="549"/>
    </row>
    <row r="15" spans="1:22" x14ac:dyDescent="0.15">
      <c r="A15" s="286" t="str">
        <f>'Tariffs Jul2022'!F9</f>
        <v>Origin Energy</v>
      </c>
      <c r="B15" s="47" t="str">
        <f>'Tariffs Jul2022'!D9</f>
        <v>Multinet Metro 1</v>
      </c>
      <c r="C15" s="287">
        <f>'Tariffs Jul2022'!E9</f>
        <v>44743</v>
      </c>
      <c r="D15" s="85">
        <f>365*'Tariffs Jul2022'!H9/100</f>
        <v>293.06181818181818</v>
      </c>
      <c r="E15" s="85">
        <f>IF($C$5*'Tariffs Jul2022'!AK9/'Tariffs Jul2022'!AI9&gt;='Tariffs Jul2022'!J9,( 'Tariffs Jul2022'!J9*'Tariffs Jul2022'!O9/100)* 'Tariffs Jul2022'!AI9,($C$5*'Tariffs Jul2022'!AK9/'Tariffs Jul2022'!AI9*'Tariffs Jul2022'!O9/100)* 'Tariffs Jul2022'!AI9)</f>
        <v>515.4545454545455</v>
      </c>
      <c r="F15" s="85">
        <f>IF($C$5*'Tariffs Jul2022'!AK9/'Tariffs Jul2022'!AI9&lt;'Tariffs Jul2022'!J9,0,IF($C$5*'Tariffs Jul2022'!AK9/'Tariffs Jul2022'!AI9&lt;='Tariffs Jul2022'!K9,($C$5*'Tariffs Jul2022'!AK9/'Tariffs Jul2022'!AI9-'Tariffs Jul2022'!J9)*('Tariffs Jul2022'!P9/100)*'Tariffs Jul2022'!AI9,('Tariffs Jul2022'!K9-'Tariffs Jul2022'!J9)*('Tariffs Jul2022'!P9/100)*'Tariffs Jul2022'!AI9))</f>
        <v>0</v>
      </c>
      <c r="G15" s="85">
        <f>IF($C$5*'Tariffs Jul2022'!AK9/'Tariffs Jul2022'!AI9&lt;'Tariffs Jul2022'!K9,0,IF($C$5*'Tariffs Jul2022'!AK9/'Tariffs Jul2022'!AI9&lt;='Tariffs Jul2022'!L9,($C$5*'Tariffs Jul2022'!AK9/'Tariffs Jul2022'!AI9-'Tariffs Jul2022'!K9)*('Tariffs Jul2022'!Q9/100)*'Tariffs Jul2022'!AI9,('Tariffs Jul2022'!L9-'Tariffs Jul2022'!K9)*('Tariffs Jul2022'!Q9/100)*'Tariffs Jul2022'!AI9))</f>
        <v>0</v>
      </c>
      <c r="H15" s="85">
        <f>IF($C$5*'Tariffs Jul2022'!AK9/'Tariffs Jul2022'!AI9&lt;'Tariffs Jul2022'!L9,0,IF($C$5*'Tariffs Jul2022'!AK9/'Tariffs Jul2022'!AI9&lt;='Tariffs Jul2022'!M9,($C$5*'Tariffs Jul2022'!AK9/'Tariffs Jul2022'!AI9-'Tariffs Jul2022'!L9)*('Tariffs Jul2022'!R9/100)*'Tariffs Jul2022'!AI9,('Tariffs Jul2022'!M9-'Tariffs Jul2022'!L9)*('Tariffs Jul2022'!R9/100)*'Tariffs Jul2022'!AI9))</f>
        <v>0</v>
      </c>
      <c r="I15" s="85">
        <f>IF(($C$5*'Tariffs Jul2022'!AK9/'Tariffs Jul2022'!AI9&gt;'Tariffs Jul2022'!M9),($C$5*'Tariffs Jul2022'!AK9/'Tariffs Jul2022'!AI9-'Tariffs Jul2022'!M9)*'Tariffs Jul2022'!S9/100*'Tariffs Jul2022'!AI9,0)</f>
        <v>256.49999999999994</v>
      </c>
      <c r="J15" s="85">
        <f>IF($C$5*'Tariffs Jul2022'!AL9/'Tariffs Jul2022'!AJ9&gt;='Tariffs Jul2022'!J9,('Tariffs Jul2022'!J9*'Tariffs Jul2022'!U9/100)* 'Tariffs Jul2022'!AJ9,($C$5*'Tariffs Jul2022'!AL9/'Tariffs Jul2022'!AJ9*'Tariffs Jul2022'!U9/100)* 'Tariffs Jul2022'!AJ9)</f>
        <v>515.4545454545455</v>
      </c>
      <c r="K15" s="85">
        <f>IF($C$5*'Tariffs Jul2022'!AL9/'Tariffs Jul2022'!AJ9&lt;'Tariffs Jul2022'!J9,0,IF($C$5*'Tariffs Jul2022'!AL9/'Tariffs Jul2022'!AJ9&lt;='Tariffs Jul2022'!K9,($C$5*'Tariffs Jul2022'!AL9/'Tariffs Jul2022'!AJ9-'Tariffs Jul2022'!J9)*('Tariffs Jul2022'!V9/100)*'Tariffs Jul2022'!AJ9,('Tariffs Jul2022'!K9-'Tariffs Jul2022'!J9)*('Tariffs Jul2022'!V9/100)*'Tariffs Jul2022'!AJ9))</f>
        <v>0</v>
      </c>
      <c r="L15" s="85">
        <f>IF($C$5*'Tariffs Jul2022'!AL9/'Tariffs Jul2022'!AJ9&lt;'Tariffs Jul2022'!K9,0,IF($C$5*'Tariffs Jul2022'!AL9/'Tariffs Jul2022'!AJ9&lt;='Tariffs Jul2022'!L9,($C$5*'Tariffs Jul2022'!AL9/'Tariffs Jul2022'!AJ9-'Tariffs Jul2022'!K9)*('Tariffs Jul2022'!W9/100)*'Tariffs Jul2022'!AJ9,('Tariffs Jul2022'!L9-'Tariffs Jul2022'!K9)*('Tariffs Jul2022'!W9/100)*'Tariffs Jul2022'!AJ9))</f>
        <v>0</v>
      </c>
      <c r="M15" s="85">
        <f>IF($C$5*'Tariffs Jul2022'!AL9/'Tariffs Jul2022'!AJ9&lt;'Tariffs Jul2022'!L9,0,IF($C$5*'Tariffs Jul2022'!AL9/'Tariffs Jul2022'!AJ9&lt;='Tariffs Jul2022'!M9,($C$5*'Tariffs Jul2022'!AL9/'Tariffs Jul2022'!AJ9-'Tariffs Jul2022'!L9)*('Tariffs Jul2022'!X9/100)*'Tariffs Jul2022'!AJ9,('Tariffs Jul2022'!M9-'Tariffs Jul2022'!L9)*('Tariffs Jul2022'!X9/100)*'Tariffs Jul2022'!AJ9))</f>
        <v>0</v>
      </c>
      <c r="N15" s="85">
        <f>IF(($C$5*'Tariffs Jul2022'!AL9/'Tariffs Jul2022'!AJ9&gt;'Tariffs Jul2022'!M9),($C$5*'Tariffs Jul2022'!AL9/'Tariffs Jul2022'!AJ9-'Tariffs Jul2022'!M9)*'Tariffs Jul2022'!Y9/100*'Tariffs Jul2022'!AJ9,0)</f>
        <v>256.49999999999994</v>
      </c>
      <c r="O15" s="73">
        <f t="shared" si="0"/>
        <v>1836.9709090909091</v>
      </c>
      <c r="P15" s="498">
        <f t="shared" si="1"/>
        <v>2020.6680000000001</v>
      </c>
      <c r="Q15" s="549"/>
      <c r="R15" s="549"/>
      <c r="S15" s="549"/>
      <c r="T15" s="549"/>
      <c r="U15" s="549"/>
      <c r="V15" s="549"/>
    </row>
    <row r="16" spans="1:22" x14ac:dyDescent="0.15">
      <c r="A16" s="286" t="str">
        <f>'Tariffs Jul2022'!F10</f>
        <v>Red Energy</v>
      </c>
      <c r="B16" s="47" t="str">
        <f>'Tariffs Jul2022'!D10</f>
        <v>Multinet Metro 1</v>
      </c>
      <c r="C16" s="287">
        <f>'Tariffs Jul2022'!E10</f>
        <v>44562</v>
      </c>
      <c r="D16" s="85">
        <f>365*'Tariffs Jul2022'!H10/100</f>
        <v>265.72000000000003</v>
      </c>
      <c r="E16" s="85">
        <f>IF($C$5*'Tariffs Jul2022'!AK10/'Tariffs Jul2022'!AI10&gt;='Tariffs Jul2022'!J10,( 'Tariffs Jul2022'!J10*'Tariffs Jul2022'!O10/100)* 'Tariffs Jul2022'!AI10,($C$5*'Tariffs Jul2022'!AK10/'Tariffs Jul2022'!AI10*'Tariffs Jul2022'!O10/100)* 'Tariffs Jul2022'!AI10)</f>
        <v>241.36363636363637</v>
      </c>
      <c r="F16" s="85">
        <f>IF($C$5*'Tariffs Jul2022'!AK10/'Tariffs Jul2022'!AI10&lt;'Tariffs Jul2022'!J10,0,IF($C$5*'Tariffs Jul2022'!AK10/'Tariffs Jul2022'!AI10&lt;='Tariffs Jul2022'!K10,($C$5*'Tariffs Jul2022'!AK10/'Tariffs Jul2022'!AI10-'Tariffs Jul2022'!J10)*('Tariffs Jul2022'!P10/100)*'Tariffs Jul2022'!AI10,('Tariffs Jul2022'!K10-'Tariffs Jul2022'!J10)*('Tariffs Jul2022'!P10/100)*'Tariffs Jul2022'!AI10))</f>
        <v>225.81818181818181</v>
      </c>
      <c r="G16" s="85">
        <f>IF($C$5*'Tariffs Jul2022'!AK10/'Tariffs Jul2022'!AI10&lt;'Tariffs Jul2022'!K10,0,IF($C$5*'Tariffs Jul2022'!AK10/'Tariffs Jul2022'!AI10&lt;='Tariffs Jul2022'!L10,($C$5*'Tariffs Jul2022'!AK10/'Tariffs Jul2022'!AI10-'Tariffs Jul2022'!K10)*('Tariffs Jul2022'!Q10/100)*'Tariffs Jul2022'!AI10,('Tariffs Jul2022'!L10-'Tariffs Jul2022'!K10)*('Tariffs Jul2022'!Q10/100)*'Tariffs Jul2022'!AI10))</f>
        <v>199.6363636363636</v>
      </c>
      <c r="H16" s="85">
        <f>IF($C$5*'Tariffs Jul2022'!AK10/'Tariffs Jul2022'!AI10&lt;'Tariffs Jul2022'!L10,0,IF($C$5*'Tariffs Jul2022'!AK10/'Tariffs Jul2022'!AI10&lt;='Tariffs Jul2022'!M10,($C$5*'Tariffs Jul2022'!AK10/'Tariffs Jul2022'!AI10-'Tariffs Jul2022'!L10)*('Tariffs Jul2022'!R10/100)*'Tariffs Jul2022'!AI10,('Tariffs Jul2022'!M10-'Tariffs Jul2022'!L10)*('Tariffs Jul2022'!R10/100)*'Tariffs Jul2022'!AI10))</f>
        <v>95.318181818181813</v>
      </c>
      <c r="I16" s="85">
        <f>IF(($C$5*'Tariffs Jul2022'!AK10/'Tariffs Jul2022'!AI10&gt;'Tariffs Jul2022'!M10),($C$5*'Tariffs Jul2022'!AK10/'Tariffs Jul2022'!AI10-'Tariffs Jul2022'!M10)*'Tariffs Jul2022'!S10/100*'Tariffs Jul2022'!AI10,0)</f>
        <v>0</v>
      </c>
      <c r="J16" s="85">
        <f>IF($C$5*'Tariffs Jul2022'!AL10/'Tariffs Jul2022'!AJ10&gt;='Tariffs Jul2022'!J10,('Tariffs Jul2022'!J10*'Tariffs Jul2022'!U10/100)* 'Tariffs Jul2022'!AJ10,($C$5*'Tariffs Jul2022'!AL10/'Tariffs Jul2022'!AJ10*'Tariffs Jul2022'!U10/100)* 'Tariffs Jul2022'!AJ10)</f>
        <v>229.90909090909088</v>
      </c>
      <c r="K16" s="85">
        <f>IF($C$5*'Tariffs Jul2022'!AL10/'Tariffs Jul2022'!AJ10&lt;'Tariffs Jul2022'!J10,0,IF($C$5*'Tariffs Jul2022'!AL10/'Tariffs Jul2022'!AJ10&lt;='Tariffs Jul2022'!K10,($C$5*'Tariffs Jul2022'!AL10/'Tariffs Jul2022'!AJ10-'Tariffs Jul2022'!J10)*('Tariffs Jul2022'!V10/100)*'Tariffs Jul2022'!AJ10,('Tariffs Jul2022'!K10-'Tariffs Jul2022'!J10)*('Tariffs Jul2022'!V10/100)*'Tariffs Jul2022'!AJ10))</f>
        <v>211.90909090909082</v>
      </c>
      <c r="L16" s="85">
        <f>IF($C$5*'Tariffs Jul2022'!AL10/'Tariffs Jul2022'!AJ10&lt;'Tariffs Jul2022'!K10,0,IF($C$5*'Tariffs Jul2022'!AL10/'Tariffs Jul2022'!AJ10&lt;='Tariffs Jul2022'!L10,($C$5*'Tariffs Jul2022'!AL10/'Tariffs Jul2022'!AJ10-'Tariffs Jul2022'!K10)*('Tariffs Jul2022'!W10/100)*'Tariffs Jul2022'!AJ10,('Tariffs Jul2022'!L10-'Tariffs Jul2022'!K10)*('Tariffs Jul2022'!W10/100)*'Tariffs Jul2022'!AJ10))</f>
        <v>190.63636363636363</v>
      </c>
      <c r="M16" s="85">
        <f>IF($C$5*'Tariffs Jul2022'!AL10/'Tariffs Jul2022'!AJ10&lt;'Tariffs Jul2022'!L10,0,IF($C$5*'Tariffs Jul2022'!AL10/'Tariffs Jul2022'!AJ10&lt;='Tariffs Jul2022'!M10,($C$5*'Tariffs Jul2022'!AL10/'Tariffs Jul2022'!AJ10-'Tariffs Jul2022'!L10)*('Tariffs Jul2022'!X10/100)*'Tariffs Jul2022'!AJ10,('Tariffs Jul2022'!M10-'Tariffs Jul2022'!L10)*('Tariffs Jul2022'!X10/100)*'Tariffs Jul2022'!AJ10))</f>
        <v>90.818181818181813</v>
      </c>
      <c r="N16" s="85">
        <f>IF(($C$5*'Tariffs Jul2022'!AL10/'Tariffs Jul2022'!AJ10&gt;'Tariffs Jul2022'!M10),($C$5*'Tariffs Jul2022'!AL10/'Tariffs Jul2022'!AJ10-'Tariffs Jul2022'!M10)*'Tariffs Jul2022'!Y10/100*'Tariffs Jul2022'!AJ10,0)</f>
        <v>0</v>
      </c>
      <c r="O16" s="73">
        <f t="shared" si="0"/>
        <v>1751.129090909091</v>
      </c>
      <c r="P16" s="498">
        <f t="shared" si="1"/>
        <v>1926.2420000000002</v>
      </c>
      <c r="Q16" s="549"/>
      <c r="R16" s="549"/>
      <c r="S16" s="549"/>
      <c r="T16" s="549"/>
      <c r="U16" s="549"/>
      <c r="V16" s="549"/>
    </row>
    <row r="17" spans="1:22" s="289" customFormat="1" ht="14" thickBot="1" x14ac:dyDescent="0.2">
      <c r="A17" s="286" t="str">
        <f>'Tariffs Jul2022'!F11</f>
        <v>Simply Energy</v>
      </c>
      <c r="B17" s="47" t="str">
        <f>'Tariffs Jul2022'!D11</f>
        <v>Multinet Metro 1</v>
      </c>
      <c r="C17" s="287">
        <f>'Tariffs Jul2022'!E11</f>
        <v>44743</v>
      </c>
      <c r="D17" s="85">
        <f>365*'Tariffs Jul2022'!H11/100</f>
        <v>277.76499999999999</v>
      </c>
      <c r="E17" s="85">
        <f>IF($C$5*'Tariffs Jul2022'!AK11/'Tariffs Jul2022'!AI11&gt;='Tariffs Jul2022'!J11,( 'Tariffs Jul2022'!J11*'Tariffs Jul2022'!O11/100)* 'Tariffs Jul2022'!AI11,($C$5*'Tariffs Jul2022'!AK11/'Tariffs Jul2022'!AI11*'Tariffs Jul2022'!O11/100)* 'Tariffs Jul2022'!AI11)</f>
        <v>307.63636363636363</v>
      </c>
      <c r="F17" s="85">
        <f>IF($C$5*'Tariffs Jul2022'!AK11/'Tariffs Jul2022'!AI11&lt;'Tariffs Jul2022'!J11,0,IF($C$5*'Tariffs Jul2022'!AK11/'Tariffs Jul2022'!AI11&lt;='Tariffs Jul2022'!K11,($C$5*'Tariffs Jul2022'!AK11/'Tariffs Jul2022'!AI11-'Tariffs Jul2022'!J11)*('Tariffs Jul2022'!P11/100)*'Tariffs Jul2022'!AI11,('Tariffs Jul2022'!K11-'Tariffs Jul2022'!J11)*('Tariffs Jul2022'!P11/100)*'Tariffs Jul2022'!AI11))</f>
        <v>274.90909090909088</v>
      </c>
      <c r="G17" s="85">
        <f>IF($C$5*'Tariffs Jul2022'!AK11/'Tariffs Jul2022'!AI11&lt;'Tariffs Jul2022'!K11,0,IF($C$5*'Tariffs Jul2022'!AK11/'Tariffs Jul2022'!AI11&lt;='Tariffs Jul2022'!L11,($C$5*'Tariffs Jul2022'!AK11/'Tariffs Jul2022'!AI11-'Tariffs Jul2022'!K11)*('Tariffs Jul2022'!Q11/100)*'Tariffs Jul2022'!AI11,('Tariffs Jul2022'!L11-'Tariffs Jul2022'!K11)*('Tariffs Jul2022'!Q11/100)*'Tariffs Jul2022'!AI11))</f>
        <v>235.6363636363636</v>
      </c>
      <c r="H17" s="85">
        <f>IF($C$5*'Tariffs Jul2022'!AK11/'Tariffs Jul2022'!AI11&lt;'Tariffs Jul2022'!L11,0,IF($C$5*'Tariffs Jul2022'!AK11/'Tariffs Jul2022'!AI11&lt;='Tariffs Jul2022'!M11,($C$5*'Tariffs Jul2022'!AK11/'Tariffs Jul2022'!AI11-'Tariffs Jul2022'!L11)*('Tariffs Jul2022'!R11/100)*'Tariffs Jul2022'!AI11,('Tariffs Jul2022'!M11-'Tariffs Jul2022'!L11)*('Tariffs Jul2022'!R11/100)*'Tariffs Jul2022'!AI11))</f>
        <v>107.04545454545453</v>
      </c>
      <c r="I17" s="85">
        <f>IF(($C$5*'Tariffs Jul2022'!AK11/'Tariffs Jul2022'!AI11&gt;'Tariffs Jul2022'!M11),($C$5*'Tariffs Jul2022'!AK11/'Tariffs Jul2022'!AI11-'Tariffs Jul2022'!M11)*'Tariffs Jul2022'!S11/100*'Tariffs Jul2022'!AI11,0)</f>
        <v>0</v>
      </c>
      <c r="J17" s="85">
        <f>IF($C$5*'Tariffs Jul2022'!AL11/'Tariffs Jul2022'!AJ11&gt;='Tariffs Jul2022'!J11,('Tariffs Jul2022'!J11*'Tariffs Jul2022'!U11/100)* 'Tariffs Jul2022'!AJ11,($C$5*'Tariffs Jul2022'!AL11/'Tariffs Jul2022'!AJ11*'Tariffs Jul2022'!U11/100)* 'Tariffs Jul2022'!AJ11)</f>
        <v>292.90909090909093</v>
      </c>
      <c r="K17" s="85">
        <f>IF($C$5*'Tariffs Jul2022'!AL11/'Tariffs Jul2022'!AJ11&lt;'Tariffs Jul2022'!J11,0,IF($C$5*'Tariffs Jul2022'!AL11/'Tariffs Jul2022'!AJ11&lt;='Tariffs Jul2022'!K11,($C$5*'Tariffs Jul2022'!AL11/'Tariffs Jul2022'!AJ11-'Tariffs Jul2022'!J11)*('Tariffs Jul2022'!V11/100)*'Tariffs Jul2022'!AJ11,('Tariffs Jul2022'!K11-'Tariffs Jul2022'!J11)*('Tariffs Jul2022'!V11/100)*'Tariffs Jul2022'!AJ11))</f>
        <v>263.45454545454544</v>
      </c>
      <c r="L17" s="85">
        <f>IF($C$5*'Tariffs Jul2022'!AL11/'Tariffs Jul2022'!AJ11&lt;'Tariffs Jul2022'!K11,0,IF($C$5*'Tariffs Jul2022'!AL11/'Tariffs Jul2022'!AJ11&lt;='Tariffs Jul2022'!L11,($C$5*'Tariffs Jul2022'!AL11/'Tariffs Jul2022'!AJ11-'Tariffs Jul2022'!K11)*('Tariffs Jul2022'!W11/100)*'Tariffs Jul2022'!AJ11,('Tariffs Jul2022'!L11-'Tariffs Jul2022'!K11)*('Tariffs Jul2022'!W11/100)*'Tariffs Jul2022'!AJ11))</f>
        <v>230.72727272727272</v>
      </c>
      <c r="M17" s="85">
        <f>IF($C$5*'Tariffs Jul2022'!AL11/'Tariffs Jul2022'!AJ11&lt;'Tariffs Jul2022'!L11,0,IF($C$5*'Tariffs Jul2022'!AL11/'Tariffs Jul2022'!AJ11&lt;='Tariffs Jul2022'!M11,($C$5*'Tariffs Jul2022'!AL11/'Tariffs Jul2022'!AJ11-'Tariffs Jul2022'!L11)*('Tariffs Jul2022'!X11/100)*'Tariffs Jul2022'!AJ11,('Tariffs Jul2022'!M11-'Tariffs Jul2022'!L11)*('Tariffs Jul2022'!X11/100)*'Tariffs Jul2022'!AJ11))</f>
        <v>105.13636363636363</v>
      </c>
      <c r="N17" s="85">
        <f>IF(($C$5*'Tariffs Jul2022'!AL11/'Tariffs Jul2022'!AJ11&gt;'Tariffs Jul2022'!M11),($C$5*'Tariffs Jul2022'!AL11/'Tariffs Jul2022'!AJ11-'Tariffs Jul2022'!M11)*'Tariffs Jul2022'!Y11/100*'Tariffs Jul2022'!AJ11,0)</f>
        <v>0</v>
      </c>
      <c r="O17" s="73">
        <f t="shared" si="0"/>
        <v>2095.2195454545454</v>
      </c>
      <c r="P17" s="498">
        <f t="shared" si="1"/>
        <v>2304.7415000000001</v>
      </c>
      <c r="Q17" s="549"/>
      <c r="R17" s="549"/>
      <c r="S17" s="549"/>
      <c r="T17" s="549"/>
      <c r="U17" s="549"/>
      <c r="V17" s="549"/>
    </row>
    <row r="18" spans="1:22" ht="14" thickTop="1" x14ac:dyDescent="0.15">
      <c r="A18" s="286" t="str">
        <f>'Tariffs Jul2022'!F12</f>
        <v>GloBird</v>
      </c>
      <c r="B18" s="47" t="str">
        <f>'Tariffs Jul2022'!D12</f>
        <v>Multinet Metro 1</v>
      </c>
      <c r="C18" s="287">
        <f>'Tariffs Jul2022'!E12</f>
        <v>44760</v>
      </c>
      <c r="D18" s="85">
        <f>365*'Tariffs Jul2022'!H12/100</f>
        <v>292</v>
      </c>
      <c r="E18" s="85">
        <f>IF($C$5*'Tariffs Jul2022'!AK12/'Tariffs Jul2022'!AI12&gt;='Tariffs Jul2022'!J12,( 'Tariffs Jul2022'!J12*'Tariffs Jul2022'!O12/100)* 'Tariffs Jul2022'!AI12,($C$5*'Tariffs Jul2022'!AK12/'Tariffs Jul2022'!AI12*'Tariffs Jul2022'!O12/100)* 'Tariffs Jul2022'!AI12)</f>
        <v>935.99999999999977</v>
      </c>
      <c r="F18" s="85">
        <f>IF($C$5*'Tariffs Jul2022'!AK12/'Tariffs Jul2022'!AI12&lt;'Tariffs Jul2022'!J12,0,IF($C$5*'Tariffs Jul2022'!AK12/'Tariffs Jul2022'!AI12&lt;='Tariffs Jul2022'!K12,($C$5*'Tariffs Jul2022'!AK12/'Tariffs Jul2022'!AI12-'Tariffs Jul2022'!J12)*('Tariffs Jul2022'!P12/100)*'Tariffs Jul2022'!AI12,('Tariffs Jul2022'!K12-'Tariffs Jul2022'!J12)*('Tariffs Jul2022'!P12/100)*'Tariffs Jul2022'!AI12))</f>
        <v>0</v>
      </c>
      <c r="G18" s="85">
        <f>IF($C$5*'Tariffs Jul2022'!AK12/'Tariffs Jul2022'!AI12&lt;'Tariffs Jul2022'!K12,0,IF($C$5*'Tariffs Jul2022'!AK12/'Tariffs Jul2022'!AI12&lt;='Tariffs Jul2022'!L12,($C$5*'Tariffs Jul2022'!AK12/'Tariffs Jul2022'!AI12-'Tariffs Jul2022'!K12)*('Tariffs Jul2022'!Q12/100)*'Tariffs Jul2022'!AI12,('Tariffs Jul2022'!L12-'Tariffs Jul2022'!K12)*('Tariffs Jul2022'!Q12/100)*'Tariffs Jul2022'!AI12))</f>
        <v>0</v>
      </c>
      <c r="H18" s="85">
        <f>IF($C$5*'Tariffs Jul2022'!AK12/'Tariffs Jul2022'!AI12&lt;'Tariffs Jul2022'!L12,0,IF($C$5*'Tariffs Jul2022'!AK12/'Tariffs Jul2022'!AI12&lt;='Tariffs Jul2022'!M12,($C$5*'Tariffs Jul2022'!AK12/'Tariffs Jul2022'!AI12-'Tariffs Jul2022'!L12)*('Tariffs Jul2022'!R12/100)*'Tariffs Jul2022'!AI12,('Tariffs Jul2022'!M12-'Tariffs Jul2022'!L12)*('Tariffs Jul2022'!R12/100)*'Tariffs Jul2022'!AI12))</f>
        <v>0</v>
      </c>
      <c r="I18" s="85">
        <f>IF(($C$5*'Tariffs Jul2022'!AK12/'Tariffs Jul2022'!AI12&gt;'Tariffs Jul2022'!M12),($C$5*'Tariffs Jul2022'!AK12/'Tariffs Jul2022'!AI12-'Tariffs Jul2022'!M12)*'Tariffs Jul2022'!S12/100*'Tariffs Jul2022'!AI12,0)</f>
        <v>675</v>
      </c>
      <c r="J18" s="85">
        <f>IF($C$5*'Tariffs Jul2022'!AL12/'Tariffs Jul2022'!AJ12&gt;='Tariffs Jul2022'!J12,('Tariffs Jul2022'!J12*'Tariffs Jul2022'!U12/100)* 'Tariffs Jul2022'!AJ12,($C$5*'Tariffs Jul2022'!AL12/'Tariffs Jul2022'!AJ12*'Tariffs Jul2022'!U12/100)* 'Tariffs Jul2022'!AJ12)</f>
        <v>935.99999999999977</v>
      </c>
      <c r="K18" s="85">
        <f>IF($C$5*'Tariffs Jul2022'!AL12/'Tariffs Jul2022'!AJ12&lt;'Tariffs Jul2022'!J12,0,IF($C$5*'Tariffs Jul2022'!AL12/'Tariffs Jul2022'!AJ12&lt;='Tariffs Jul2022'!K12,($C$5*'Tariffs Jul2022'!AL12/'Tariffs Jul2022'!AJ12-'Tariffs Jul2022'!J12)*('Tariffs Jul2022'!V12/100)*'Tariffs Jul2022'!AJ12,('Tariffs Jul2022'!K12-'Tariffs Jul2022'!J12)*('Tariffs Jul2022'!V12/100)*'Tariffs Jul2022'!AJ12))</f>
        <v>0</v>
      </c>
      <c r="L18" s="85">
        <f>IF($C$5*'Tariffs Jul2022'!AL12/'Tariffs Jul2022'!AJ12&lt;'Tariffs Jul2022'!K12,0,IF($C$5*'Tariffs Jul2022'!AL12/'Tariffs Jul2022'!AJ12&lt;='Tariffs Jul2022'!L12,($C$5*'Tariffs Jul2022'!AL12/'Tariffs Jul2022'!AJ12-'Tariffs Jul2022'!K12)*('Tariffs Jul2022'!W12/100)*'Tariffs Jul2022'!AJ12,('Tariffs Jul2022'!L12-'Tariffs Jul2022'!K12)*('Tariffs Jul2022'!W12/100)*'Tariffs Jul2022'!AJ12))</f>
        <v>0</v>
      </c>
      <c r="M18" s="85">
        <f>IF($C$5*'Tariffs Jul2022'!AL12/'Tariffs Jul2022'!AJ12&lt;'Tariffs Jul2022'!L12,0,IF($C$5*'Tariffs Jul2022'!AL12/'Tariffs Jul2022'!AJ12&lt;='Tariffs Jul2022'!M12,($C$5*'Tariffs Jul2022'!AL12/'Tariffs Jul2022'!AJ12-'Tariffs Jul2022'!L12)*('Tariffs Jul2022'!X12/100)*'Tariffs Jul2022'!AJ12,('Tariffs Jul2022'!M12-'Tariffs Jul2022'!L12)*('Tariffs Jul2022'!X12/100)*'Tariffs Jul2022'!AJ12))</f>
        <v>0</v>
      </c>
      <c r="N18" s="85">
        <f>IF(($C$5*'Tariffs Jul2022'!AL12/'Tariffs Jul2022'!AJ12&gt;'Tariffs Jul2022'!M12),($C$5*'Tariffs Jul2022'!AL12/'Tariffs Jul2022'!AJ12-'Tariffs Jul2022'!M12)*'Tariffs Jul2022'!Y12/100*'Tariffs Jul2022'!AJ12,0)</f>
        <v>675</v>
      </c>
      <c r="O18" s="73">
        <f t="shared" si="0"/>
        <v>3513.9999999999995</v>
      </c>
      <c r="P18" s="498">
        <f t="shared" si="1"/>
        <v>3865.3999999999996</v>
      </c>
      <c r="Q18" s="549"/>
      <c r="R18" s="549"/>
      <c r="S18" s="549"/>
      <c r="T18" s="549"/>
      <c r="U18" s="549"/>
      <c r="V18" s="549"/>
    </row>
    <row r="19" spans="1:22" s="289" customFormat="1" ht="14" thickBot="1" x14ac:dyDescent="0.2">
      <c r="A19" s="286" t="str">
        <f>'Tariffs Jul2022'!F13</f>
        <v>Powershop</v>
      </c>
      <c r="B19" s="47" t="str">
        <f>'Tariffs Jul2022'!D13</f>
        <v>Multinet Metro 1</v>
      </c>
      <c r="C19" s="287">
        <f>'Tariffs Jul2022'!E13</f>
        <v>44562</v>
      </c>
      <c r="D19" s="85">
        <f>365*'Tariffs Jul2022'!H13/100</f>
        <v>283.80409090909086</v>
      </c>
      <c r="E19" s="85">
        <f>((C$5*'Tariffs Jul2022'!AK13/'Tariffs Jul2022'!AI13)*('Tariffs Jul2022'!O13/100))*'Tariffs Jul2022'!AI13</f>
        <v>621.40909090909088</v>
      </c>
      <c r="F19" s="85">
        <v>0</v>
      </c>
      <c r="G19" s="85">
        <v>0</v>
      </c>
      <c r="H19" s="85">
        <v>0</v>
      </c>
      <c r="I19" s="85">
        <v>0</v>
      </c>
      <c r="J19" s="85">
        <f>((C$5*'Tariffs Jul2022'!AL13/'Tariffs Jul2022'!AJ13)*('Tariffs Jul2022'!U13/100))*'Tariffs Jul2022'!AJ13</f>
        <v>564.13636363636374</v>
      </c>
      <c r="K19" s="85">
        <v>0</v>
      </c>
      <c r="L19" s="85">
        <v>0</v>
      </c>
      <c r="M19" s="85">
        <v>0</v>
      </c>
      <c r="N19" s="85">
        <v>0</v>
      </c>
      <c r="O19" s="73">
        <f t="shared" si="0"/>
        <v>1469.3495454545455</v>
      </c>
      <c r="P19" s="498">
        <f t="shared" si="1"/>
        <v>1616.2845000000002</v>
      </c>
      <c r="Q19" s="549"/>
      <c r="R19" s="549"/>
      <c r="S19" s="549"/>
      <c r="T19" s="549"/>
      <c r="U19" s="549"/>
      <c r="V19" s="549"/>
    </row>
    <row r="20" spans="1:22" ht="14" thickTop="1" x14ac:dyDescent="0.15">
      <c r="A20" s="286" t="str">
        <f>'Tariffs Jul2022'!F14</f>
        <v>1st Energy</v>
      </c>
      <c r="B20" s="47" t="str">
        <f>'Tariffs Jul2022'!D14</f>
        <v>Multinet Metro 1</v>
      </c>
      <c r="C20" s="287">
        <f>'Tariffs Jul2022'!E14</f>
        <v>44562</v>
      </c>
      <c r="D20" s="85">
        <f>365*'Tariffs Jul2022'!H14/100</f>
        <v>288.35000000000002</v>
      </c>
      <c r="E20" s="85">
        <f>IF($C$5*'Tariffs Jul2022'!AK14/'Tariffs Jul2022'!AI14&gt;='Tariffs Jul2022'!J14,( 'Tariffs Jul2022'!J14*'Tariffs Jul2022'!O14/100)* 'Tariffs Jul2022'!AI14,($C$5*'Tariffs Jul2022'!AK14/'Tariffs Jul2022'!AI14*'Tariffs Jul2022'!O14/100)* 'Tariffs Jul2022'!AI14)</f>
        <v>259.36363636363632</v>
      </c>
      <c r="F20" s="85">
        <f>IF($C$5*'Tariffs Jul2022'!AK14/'Tariffs Jul2022'!AI14&lt;'Tariffs Jul2022'!J14,0,IF($C$5*'Tariffs Jul2022'!AK14/'Tariffs Jul2022'!AI14&lt;='Tariffs Jul2022'!K14,($C$5*'Tariffs Jul2022'!AK14/'Tariffs Jul2022'!AI14-'Tariffs Jul2022'!J14)*('Tariffs Jul2022'!P14/100)*'Tariffs Jul2022'!AI14,('Tariffs Jul2022'!K14-'Tariffs Jul2022'!J14)*('Tariffs Jul2022'!P14/100)*'Tariffs Jul2022'!AI14))</f>
        <v>224.18181818181816</v>
      </c>
      <c r="G20" s="85">
        <f>IF($C$5*'Tariffs Jul2022'!AK14/'Tariffs Jul2022'!AI14&lt;'Tariffs Jul2022'!K14,0,IF($C$5*'Tariffs Jul2022'!AK14/'Tariffs Jul2022'!AI14&lt;='Tariffs Jul2022'!L14,($C$5*'Tariffs Jul2022'!AK14/'Tariffs Jul2022'!AI14-'Tariffs Jul2022'!K14)*('Tariffs Jul2022'!Q14/100)*'Tariffs Jul2022'!AI14,('Tariffs Jul2022'!L14-'Tariffs Jul2022'!K14)*('Tariffs Jul2022'!Q14/100)*'Tariffs Jul2022'!AI14))</f>
        <v>0</v>
      </c>
      <c r="H20" s="85">
        <f>IF($C$5*'Tariffs Jul2022'!AK14/'Tariffs Jul2022'!AI14&lt;'Tariffs Jul2022'!L14,0,IF($C$5*'Tariffs Jul2022'!AK14/'Tariffs Jul2022'!AI14&lt;='Tariffs Jul2022'!M14,($C$5*'Tariffs Jul2022'!AK14/'Tariffs Jul2022'!AI14-'Tariffs Jul2022'!L14)*('Tariffs Jul2022'!R14/100)*'Tariffs Jul2022'!AI14,('Tariffs Jul2022'!M14-'Tariffs Jul2022'!L14)*('Tariffs Jul2022'!R14/100)*'Tariffs Jul2022'!AI14))</f>
        <v>0</v>
      </c>
      <c r="I20" s="85">
        <f>IF(($C$5*'Tariffs Jul2022'!AK14/'Tariffs Jul2022'!AI14&gt;'Tariffs Jul2022'!M14),($C$5*'Tariffs Jul2022'!AK14/'Tariffs Jul2022'!AI14-'Tariffs Jul2022'!M14)*'Tariffs Jul2022'!S14/100*'Tariffs Jul2022'!AI14,0)</f>
        <v>281.0454545454545</v>
      </c>
      <c r="J20" s="85">
        <f>IF($C$5*'Tariffs Jul2022'!AL14/'Tariffs Jul2022'!AJ14&gt;='Tariffs Jul2022'!J14,('Tariffs Jul2022'!J14*'Tariffs Jul2022'!U14/100)* 'Tariffs Jul2022'!AJ14,($C$5*'Tariffs Jul2022'!AL14/'Tariffs Jul2022'!AJ14*'Tariffs Jul2022'!U14/100)* 'Tariffs Jul2022'!AJ14)</f>
        <v>259.36363636363632</v>
      </c>
      <c r="K20" s="85">
        <f>IF($C$5*'Tariffs Jul2022'!AL14/'Tariffs Jul2022'!AJ14&lt;'Tariffs Jul2022'!J14,0,IF($C$5*'Tariffs Jul2022'!AL14/'Tariffs Jul2022'!AJ14&lt;='Tariffs Jul2022'!K14,($C$5*'Tariffs Jul2022'!AL14/'Tariffs Jul2022'!AJ14-'Tariffs Jul2022'!J14)*('Tariffs Jul2022'!V14/100)*'Tariffs Jul2022'!AJ14,('Tariffs Jul2022'!K14-'Tariffs Jul2022'!J14)*('Tariffs Jul2022'!V14/100)*'Tariffs Jul2022'!AJ14))</f>
        <v>224.18181818181816</v>
      </c>
      <c r="L20" s="85">
        <f>IF($C$5*'Tariffs Jul2022'!AL14/'Tariffs Jul2022'!AJ14&lt;'Tariffs Jul2022'!K14,0,IF($C$5*'Tariffs Jul2022'!AL14/'Tariffs Jul2022'!AJ14&lt;='Tariffs Jul2022'!L14,($C$5*'Tariffs Jul2022'!AL14/'Tariffs Jul2022'!AJ14-'Tariffs Jul2022'!K14)*('Tariffs Jul2022'!W14/100)*'Tariffs Jul2022'!AJ14,('Tariffs Jul2022'!L14-'Tariffs Jul2022'!K14)*('Tariffs Jul2022'!W14/100)*'Tariffs Jul2022'!AJ14))</f>
        <v>0</v>
      </c>
      <c r="M20" s="85">
        <f>IF($C$5*'Tariffs Jul2022'!AL14/'Tariffs Jul2022'!AJ14&lt;'Tariffs Jul2022'!L14,0,IF($C$5*'Tariffs Jul2022'!AL14/'Tariffs Jul2022'!AJ14&lt;='Tariffs Jul2022'!M14,($C$5*'Tariffs Jul2022'!AL14/'Tariffs Jul2022'!AJ14-'Tariffs Jul2022'!L14)*('Tariffs Jul2022'!X14/100)*'Tariffs Jul2022'!AJ14,('Tariffs Jul2022'!M14-'Tariffs Jul2022'!L14)*('Tariffs Jul2022'!X14/100)*'Tariffs Jul2022'!AJ14))</f>
        <v>0</v>
      </c>
      <c r="N20" s="85">
        <f>IF(($C$5*'Tariffs Jul2022'!AL14/'Tariffs Jul2022'!AJ14&gt;'Tariffs Jul2022'!M14),($C$5*'Tariffs Jul2022'!AL14/'Tariffs Jul2022'!AJ14-'Tariffs Jul2022'!M14)*'Tariffs Jul2022'!Y14/100*'Tariffs Jul2022'!AJ14,0)</f>
        <v>281.0454545454545</v>
      </c>
      <c r="O20" s="73">
        <f t="shared" si="0"/>
        <v>1817.5318181818179</v>
      </c>
      <c r="P20" s="498">
        <f t="shared" si="1"/>
        <v>1999.2849999999999</v>
      </c>
      <c r="Q20" s="549"/>
      <c r="R20" s="549"/>
      <c r="S20" s="549"/>
      <c r="T20" s="549"/>
      <c r="U20" s="549"/>
      <c r="V20" s="549"/>
    </row>
    <row r="21" spans="1:22" ht="14" thickBot="1" x14ac:dyDescent="0.2">
      <c r="A21" s="288" t="str">
        <f>'Tariffs Jul2022'!F15</f>
        <v>Discover Energy</v>
      </c>
      <c r="B21" s="289" t="str">
        <f>'Tariffs Jul2022'!D15</f>
        <v>Multinet Metro 1</v>
      </c>
      <c r="C21" s="290">
        <f>'Tariffs Jul2022'!E15</f>
        <v>44562</v>
      </c>
      <c r="D21" s="291">
        <f>365*'Tariffs Jul2022'!H15/100</f>
        <v>306.60000000000002</v>
      </c>
      <c r="E21" s="291">
        <f>IF($C$5*'Tariffs Jul2022'!AK15/'Tariffs Jul2022'!AI15&gt;='Tariffs Jul2022'!J15,( 'Tariffs Jul2022'!J15*'Tariffs Jul2022'!O15/100)* 'Tariffs Jul2022'!AI15,($C$5*'Tariffs Jul2022'!AK15/'Tariffs Jul2022'!AI15*'Tariffs Jul2022'!O15/100)* 'Tariffs Jul2022'!AI15)</f>
        <v>247.09090909090907</v>
      </c>
      <c r="F21" s="291">
        <f>IF($C$5*'Tariffs Jul2022'!AK15/'Tariffs Jul2022'!AI15&lt;'Tariffs Jul2022'!J15,0,IF($C$5*'Tariffs Jul2022'!AK15/'Tariffs Jul2022'!AI15&lt;='Tariffs Jul2022'!K15,($C$5*'Tariffs Jul2022'!AK15/'Tariffs Jul2022'!AI15-'Tariffs Jul2022'!J15)*('Tariffs Jul2022'!P15/100)*'Tariffs Jul2022'!AI15,('Tariffs Jul2022'!K15-'Tariffs Jul2022'!J15)*('Tariffs Jul2022'!P15/100)*'Tariffs Jul2022'!AI15))</f>
        <v>204.5454545454545</v>
      </c>
      <c r="G21" s="291">
        <f>IF($C$5*'Tariffs Jul2022'!AK15/'Tariffs Jul2022'!AI15&lt;'Tariffs Jul2022'!K15,0,IF($C$5*'Tariffs Jul2022'!AK15/'Tariffs Jul2022'!AI15&lt;='Tariffs Jul2022'!L15,($C$5*'Tariffs Jul2022'!AK15/'Tariffs Jul2022'!AI15-'Tariffs Jul2022'!K15)*('Tariffs Jul2022'!Q15/100)*'Tariffs Jul2022'!AI15,('Tariffs Jul2022'!L15-'Tariffs Jul2022'!K15)*('Tariffs Jul2022'!Q15/100)*'Tariffs Jul2022'!AI15))</f>
        <v>171.81818181818181</v>
      </c>
      <c r="H21" s="291">
        <f>IF($C$5*'Tariffs Jul2022'!AK15/'Tariffs Jul2022'!AI15&lt;'Tariffs Jul2022'!L15,0,IF($C$5*'Tariffs Jul2022'!AK15/'Tariffs Jul2022'!AI15&lt;='Tariffs Jul2022'!M15,($C$5*'Tariffs Jul2022'!AK15/'Tariffs Jul2022'!AI15-'Tariffs Jul2022'!L15)*('Tariffs Jul2022'!R15/100)*'Tariffs Jul2022'!AI15,('Tariffs Jul2022'!M15-'Tariffs Jul2022'!L15)*('Tariffs Jul2022'!R15/100)*'Tariffs Jul2022'!AI15))</f>
        <v>77.318181818181813</v>
      </c>
      <c r="I21" s="291">
        <f>IF(($C$5*'Tariffs Jul2022'!AK15/'Tariffs Jul2022'!AI15&gt;'Tariffs Jul2022'!M15),($C$5*'Tariffs Jul2022'!AK15/'Tariffs Jul2022'!AI15-'Tariffs Jul2022'!M15)*'Tariffs Jul2022'!S15/100*'Tariffs Jul2022'!AI15,0)</f>
        <v>0</v>
      </c>
      <c r="J21" s="291">
        <f>IF($C$5*'Tariffs Jul2022'!AL15/'Tariffs Jul2022'!AJ15&gt;='Tariffs Jul2022'!J15,('Tariffs Jul2022'!J15*'Tariffs Jul2022'!U15/100)* 'Tariffs Jul2022'!AJ15,($C$5*'Tariffs Jul2022'!AL15/'Tariffs Jul2022'!AJ15*'Tariffs Jul2022'!U15/100)* 'Tariffs Jul2022'!AJ15)</f>
        <v>237.27272727272728</v>
      </c>
      <c r="K21" s="291">
        <f>IF($C$5*'Tariffs Jul2022'!AL15/'Tariffs Jul2022'!AJ15&lt;'Tariffs Jul2022'!J15,0,IF($C$5*'Tariffs Jul2022'!AL15/'Tariffs Jul2022'!AJ15&lt;='Tariffs Jul2022'!K15,($C$5*'Tariffs Jul2022'!AL15/'Tariffs Jul2022'!AJ15-'Tariffs Jul2022'!J15)*('Tariffs Jul2022'!V15/100)*'Tariffs Jul2022'!AJ15,('Tariffs Jul2022'!K15-'Tariffs Jul2022'!J15)*('Tariffs Jul2022'!V15/100)*'Tariffs Jul2022'!AJ15))</f>
        <v>204.5454545454545</v>
      </c>
      <c r="L21" s="291">
        <f>IF($C$5*'Tariffs Jul2022'!AL15/'Tariffs Jul2022'!AJ15&lt;'Tariffs Jul2022'!K15,0,IF($C$5*'Tariffs Jul2022'!AL15/'Tariffs Jul2022'!AJ15&lt;='Tariffs Jul2022'!L15,($C$5*'Tariffs Jul2022'!AL15/'Tariffs Jul2022'!AJ15-'Tariffs Jul2022'!K15)*('Tariffs Jul2022'!W15/100)*'Tariffs Jul2022'!AJ15,('Tariffs Jul2022'!L15-'Tariffs Jul2022'!K15)*('Tariffs Jul2022'!W15/100)*'Tariffs Jul2022'!AJ15))</f>
        <v>171.81818181818181</v>
      </c>
      <c r="M21" s="291">
        <f>IF($C$5*'Tariffs Jul2022'!AL15/'Tariffs Jul2022'!AJ15&lt;'Tariffs Jul2022'!L15,0,IF($C$5*'Tariffs Jul2022'!AL15/'Tariffs Jul2022'!AJ15&lt;='Tariffs Jul2022'!M15,($C$5*'Tariffs Jul2022'!AL15/'Tariffs Jul2022'!AJ15-'Tariffs Jul2022'!L15)*('Tariffs Jul2022'!X15/100)*'Tariffs Jul2022'!AJ15,('Tariffs Jul2022'!M15-'Tariffs Jul2022'!L15)*('Tariffs Jul2022'!X15/100)*'Tariffs Jul2022'!AJ15))</f>
        <v>73.636363636363626</v>
      </c>
      <c r="N21" s="291">
        <f>IF(($C$5*'Tariffs Jul2022'!AL15/'Tariffs Jul2022'!AJ15&gt;'Tariffs Jul2022'!M15),($C$5*'Tariffs Jul2022'!AL15/'Tariffs Jul2022'!AJ15-'Tariffs Jul2022'!M15)*'Tariffs Jul2022'!Y15/100*'Tariffs Jul2022'!AJ15,0)</f>
        <v>0</v>
      </c>
      <c r="O21" s="292">
        <f t="shared" si="0"/>
        <v>1694.6454545454544</v>
      </c>
      <c r="P21" s="499">
        <f t="shared" si="1"/>
        <v>1864.11</v>
      </c>
      <c r="Q21" s="549"/>
      <c r="R21" s="549"/>
      <c r="S21" s="549"/>
      <c r="T21" s="549"/>
      <c r="U21" s="549"/>
      <c r="V21" s="549"/>
    </row>
    <row r="22" spans="1:22" ht="14" thickTop="1" x14ac:dyDescent="0.15">
      <c r="A22" s="286" t="str">
        <f>'Tariffs Jul2022'!F16</f>
        <v>AGL</v>
      </c>
      <c r="B22" s="47" t="str">
        <f>'Tariffs Jul2022'!D16</f>
        <v>Multinet Metro 2</v>
      </c>
      <c r="C22" s="287">
        <f>'Tariffs Jul2022'!E16</f>
        <v>44743</v>
      </c>
      <c r="D22" s="85">
        <f>365*'Tariffs Jul2022'!H16/100</f>
        <v>306.60000000000002</v>
      </c>
      <c r="E22" s="85">
        <f>IF($C$5*'Tariffs Jul2022'!AK16/'Tariffs Jul2022'!AI16&gt;='Tariffs Jul2022'!J16,( 'Tariffs Jul2022'!J16*'Tariffs Jul2022'!O16/100)* 'Tariffs Jul2022'!AI16,($C$5*'Tariffs Jul2022'!AK16/'Tariffs Jul2022'!AI16*'Tariffs Jul2022'!O16/100)* 'Tariffs Jul2022'!AI16)</f>
        <v>272.45454545454538</v>
      </c>
      <c r="F22" s="85">
        <f>IF($C$5*'Tariffs Jul2022'!AK16/'Tariffs Jul2022'!AI16&lt;'Tariffs Jul2022'!J16,0,IF($C$5*'Tariffs Jul2022'!AK16/'Tariffs Jul2022'!AI16&lt;='Tariffs Jul2022'!K16,($C$5*'Tariffs Jul2022'!AK16/'Tariffs Jul2022'!AI16-'Tariffs Jul2022'!J16)*('Tariffs Jul2022'!P16/100)*'Tariffs Jul2022'!AI16,('Tariffs Jul2022'!K16-'Tariffs Jul2022'!J16)*('Tariffs Jul2022'!P16/100)*'Tariffs Jul2022'!AI16))</f>
        <v>241.36363636363637</v>
      </c>
      <c r="G22" s="85">
        <f>IF($C$5*'Tariffs Jul2022'!AK16/'Tariffs Jul2022'!AI16&lt;'Tariffs Jul2022'!K16,0,IF($C$5*'Tariffs Jul2022'!AK16/'Tariffs Jul2022'!AI16&lt;='Tariffs Jul2022'!L16,($C$5*'Tariffs Jul2022'!AK16/'Tariffs Jul2022'!AI16-'Tariffs Jul2022'!K16)*('Tariffs Jul2022'!Q16/100)*'Tariffs Jul2022'!AI16,('Tariffs Jul2022'!L16-'Tariffs Jul2022'!K16)*('Tariffs Jul2022'!Q16/100)*'Tariffs Jul2022'!AI16))</f>
        <v>193.90909090909093</v>
      </c>
      <c r="H22" s="85">
        <f>IF($C$5*'Tariffs Jul2022'!AK16/'Tariffs Jul2022'!AI16&lt;'Tariffs Jul2022'!L16,0,IF($C$5*'Tariffs Jul2022'!AK16/'Tariffs Jul2022'!AI16&lt;='Tariffs Jul2022'!M16,($C$5*'Tariffs Jul2022'!AK16/'Tariffs Jul2022'!AI16-'Tariffs Jul2022'!L16)*('Tariffs Jul2022'!R16/100)*'Tariffs Jul2022'!AI16,('Tariffs Jul2022'!M16-'Tariffs Jul2022'!L16)*('Tariffs Jul2022'!R16/100)*'Tariffs Jul2022'!AI16))</f>
        <v>79.772727272727252</v>
      </c>
      <c r="I22" s="85">
        <f>IF(($C$5*'Tariffs Jul2022'!AK16/'Tariffs Jul2022'!AI16&gt;'Tariffs Jul2022'!M16),($C$5*'Tariffs Jul2022'!AK16/'Tariffs Jul2022'!AI16-'Tariffs Jul2022'!M16)*'Tariffs Jul2022'!S16/100*'Tariffs Jul2022'!AI16,0)</f>
        <v>0</v>
      </c>
      <c r="J22" s="85">
        <f>IF($C$5*'Tariffs Jul2022'!AL16/'Tariffs Jul2022'!AJ16&gt;='Tariffs Jul2022'!J16,('Tariffs Jul2022'!J16*'Tariffs Jul2022'!U16/100)* 'Tariffs Jul2022'!AJ16,($C$5*'Tariffs Jul2022'!AL16/'Tariffs Jul2022'!AJ16*'Tariffs Jul2022'!U16/100)* 'Tariffs Jul2022'!AJ16)</f>
        <v>261.81818181818187</v>
      </c>
      <c r="K22" s="85">
        <f>IF($C$5*'Tariffs Jul2022'!AL16/'Tariffs Jul2022'!AJ16&lt;'Tariffs Jul2022'!J16,0,IF($C$5*'Tariffs Jul2022'!AL16/'Tariffs Jul2022'!AJ16&lt;='Tariffs Jul2022'!K16,($C$5*'Tariffs Jul2022'!AL16/'Tariffs Jul2022'!AJ16-'Tariffs Jul2022'!J16)*('Tariffs Jul2022'!V16/100)*'Tariffs Jul2022'!AJ16,('Tariffs Jul2022'!K16-'Tariffs Jul2022'!J16)*('Tariffs Jul2022'!V16/100)*'Tariffs Jul2022'!AJ16))</f>
        <v>228.27272727272728</v>
      </c>
      <c r="L22" s="85">
        <f>IF($C$5*'Tariffs Jul2022'!AL16/'Tariffs Jul2022'!AJ16&lt;'Tariffs Jul2022'!K16,0,IF($C$5*'Tariffs Jul2022'!AL16/'Tariffs Jul2022'!AJ16&lt;='Tariffs Jul2022'!L16,($C$5*'Tariffs Jul2022'!AL16/'Tariffs Jul2022'!AJ16-'Tariffs Jul2022'!K16)*('Tariffs Jul2022'!W16/100)*'Tariffs Jul2022'!AJ16,('Tariffs Jul2022'!L16-'Tariffs Jul2022'!K16)*('Tariffs Jul2022'!W16/100)*'Tariffs Jul2022'!AJ16))</f>
        <v>187.36363636363635</v>
      </c>
      <c r="M22" s="85">
        <f>IF($C$5*'Tariffs Jul2022'!AL16/'Tariffs Jul2022'!AJ16&lt;'Tariffs Jul2022'!L16,0,IF($C$5*'Tariffs Jul2022'!AL16/'Tariffs Jul2022'!AJ16&lt;='Tariffs Jul2022'!M16,($C$5*'Tariffs Jul2022'!AL16/'Tariffs Jul2022'!AJ16-'Tariffs Jul2022'!L16)*('Tariffs Jul2022'!X16/100)*'Tariffs Jul2022'!AJ16,('Tariffs Jul2022'!M16-'Tariffs Jul2022'!L16)*('Tariffs Jul2022'!X16/100)*'Tariffs Jul2022'!AJ16))</f>
        <v>79.363636363636346</v>
      </c>
      <c r="N22" s="85">
        <f>IF(($C$5*'Tariffs Jul2022'!AL16/'Tariffs Jul2022'!AJ16&gt;'Tariffs Jul2022'!M16),($C$5*'Tariffs Jul2022'!AL16/'Tariffs Jul2022'!AJ16-'Tariffs Jul2022'!M16)*'Tariffs Jul2022'!Y16/100*'Tariffs Jul2022'!AJ16,0)</f>
        <v>0</v>
      </c>
      <c r="O22" s="73">
        <f t="shared" si="0"/>
        <v>1850.9181818181817</v>
      </c>
      <c r="P22" s="498">
        <f t="shared" si="1"/>
        <v>2036.01</v>
      </c>
      <c r="Q22" s="549"/>
      <c r="R22" s="549"/>
      <c r="S22" s="549"/>
      <c r="T22" s="549"/>
      <c r="U22" s="549"/>
      <c r="V22" s="549"/>
    </row>
    <row r="23" spans="1:22" x14ac:dyDescent="0.15">
      <c r="A23" s="286" t="str">
        <f>'Tariffs Jul2022'!F17</f>
        <v>Alinta Energy</v>
      </c>
      <c r="B23" s="47" t="str">
        <f>'Tariffs Jul2022'!D17</f>
        <v>Multinet Metro 2</v>
      </c>
      <c r="C23" s="287">
        <f>'Tariffs Jul2022'!E17</f>
        <v>44593</v>
      </c>
      <c r="D23" s="85">
        <f>365*'Tariffs Jul2022'!H17/100</f>
        <v>251.85</v>
      </c>
      <c r="E23" s="85">
        <f>IF($C$5*'Tariffs Jul2022'!AK17/'Tariffs Jul2022'!AI17&gt;='Tariffs Jul2022'!J17,( 'Tariffs Jul2022'!J17*'Tariffs Jul2022'!O17/100)* 'Tariffs Jul2022'!AI17,($C$5*'Tariffs Jul2022'!AK17/'Tariffs Jul2022'!AI17*'Tariffs Jul2022'!O17/100)* 'Tariffs Jul2022'!AI17)</f>
        <v>225</v>
      </c>
      <c r="F23" s="85">
        <f>IF($C$5*'Tariffs Jul2022'!AK17/'Tariffs Jul2022'!AI17&lt;'Tariffs Jul2022'!J17,0,IF($C$5*'Tariffs Jul2022'!AK17/'Tariffs Jul2022'!AI17&lt;='Tariffs Jul2022'!K17,($C$5*'Tariffs Jul2022'!AK17/'Tariffs Jul2022'!AI17-'Tariffs Jul2022'!J17)*('Tariffs Jul2022'!P17/100)*'Tariffs Jul2022'!AI17,('Tariffs Jul2022'!K17-'Tariffs Jul2022'!J17)*('Tariffs Jul2022'!P17/100)*'Tariffs Jul2022'!AI17))</f>
        <v>198.81818181818184</v>
      </c>
      <c r="G23" s="85">
        <f>IF($C$5*'Tariffs Jul2022'!AK17/'Tariffs Jul2022'!AI17&lt;'Tariffs Jul2022'!K17,0,IF($C$5*'Tariffs Jul2022'!AK17/'Tariffs Jul2022'!AI17&lt;='Tariffs Jul2022'!L17,($C$5*'Tariffs Jul2022'!AK17/'Tariffs Jul2022'!AI17-'Tariffs Jul2022'!K17)*('Tariffs Jul2022'!Q17/100)*'Tariffs Jul2022'!AI17,('Tariffs Jul2022'!L17-'Tariffs Jul2022'!K17)*('Tariffs Jul2022'!Q17/100)*'Tariffs Jul2022'!AI17))</f>
        <v>0</v>
      </c>
      <c r="H23" s="85">
        <f>IF($C$5*'Tariffs Jul2022'!AK17/'Tariffs Jul2022'!AI17&lt;'Tariffs Jul2022'!L17,0,IF($C$5*'Tariffs Jul2022'!AK17/'Tariffs Jul2022'!AI17&lt;='Tariffs Jul2022'!M17,($C$5*'Tariffs Jul2022'!AK17/'Tariffs Jul2022'!AI17-'Tariffs Jul2022'!L17)*('Tariffs Jul2022'!R17/100)*'Tariffs Jul2022'!AI17,('Tariffs Jul2022'!M17-'Tariffs Jul2022'!L17)*('Tariffs Jul2022'!R17/100)*'Tariffs Jul2022'!AI17))</f>
        <v>0</v>
      </c>
      <c r="I23" s="85">
        <f>IF(($C$5*'Tariffs Jul2022'!AK17/'Tariffs Jul2022'!AI17&gt;'Tariffs Jul2022'!M17),($C$5*'Tariffs Jul2022'!AK17/'Tariffs Jul2022'!AI17-'Tariffs Jul2022'!M17)*'Tariffs Jul2022'!S17/100*'Tariffs Jul2022'!AI17,0)</f>
        <v>233.18181818181816</v>
      </c>
      <c r="J23" s="85">
        <f>IF($C$5*'Tariffs Jul2022'!AL17/'Tariffs Jul2022'!AJ17&gt;='Tariffs Jul2022'!J17,('Tariffs Jul2022'!J17*'Tariffs Jul2022'!U17/100)* 'Tariffs Jul2022'!AJ17,($C$5*'Tariffs Jul2022'!AL17/'Tariffs Jul2022'!AJ17*'Tariffs Jul2022'!U17/100)* 'Tariffs Jul2022'!AJ17)</f>
        <v>216</v>
      </c>
      <c r="K23" s="85">
        <f>IF($C$5*'Tariffs Jul2022'!AL17/'Tariffs Jul2022'!AJ17&lt;'Tariffs Jul2022'!J17,0,IF($C$5*'Tariffs Jul2022'!AL17/'Tariffs Jul2022'!AJ17&lt;='Tariffs Jul2022'!K17,($C$5*'Tariffs Jul2022'!AL17/'Tariffs Jul2022'!AJ17-'Tariffs Jul2022'!J17)*('Tariffs Jul2022'!V17/100)*'Tariffs Jul2022'!AJ17,('Tariffs Jul2022'!K17-'Tariffs Jul2022'!J17)*('Tariffs Jul2022'!V17/100)*'Tariffs Jul2022'!AJ17))</f>
        <v>189.81818181818181</v>
      </c>
      <c r="L23" s="85">
        <f>IF($C$5*'Tariffs Jul2022'!AL17/'Tariffs Jul2022'!AJ17&lt;'Tariffs Jul2022'!K17,0,IF($C$5*'Tariffs Jul2022'!AL17/'Tariffs Jul2022'!AJ17&lt;='Tariffs Jul2022'!L17,($C$5*'Tariffs Jul2022'!AL17/'Tariffs Jul2022'!AJ17-'Tariffs Jul2022'!K17)*('Tariffs Jul2022'!W17/100)*'Tariffs Jul2022'!AJ17,('Tariffs Jul2022'!L17-'Tariffs Jul2022'!K17)*('Tariffs Jul2022'!W17/100)*'Tariffs Jul2022'!AJ17))</f>
        <v>0</v>
      </c>
      <c r="M23" s="85">
        <f>IF($C$5*'Tariffs Jul2022'!AL17/'Tariffs Jul2022'!AJ17&lt;'Tariffs Jul2022'!L17,0,IF($C$5*'Tariffs Jul2022'!AL17/'Tariffs Jul2022'!AJ17&lt;='Tariffs Jul2022'!M17,($C$5*'Tariffs Jul2022'!AL17/'Tariffs Jul2022'!AJ17-'Tariffs Jul2022'!L17)*('Tariffs Jul2022'!X17/100)*'Tariffs Jul2022'!AJ17,('Tariffs Jul2022'!M17-'Tariffs Jul2022'!L17)*('Tariffs Jul2022'!X17/100)*'Tariffs Jul2022'!AJ17))</f>
        <v>0</v>
      </c>
      <c r="N23" s="85">
        <f>IF(($C$5*'Tariffs Jul2022'!AL17/'Tariffs Jul2022'!AJ17&gt;'Tariffs Jul2022'!M17),($C$5*'Tariffs Jul2022'!AL17/'Tariffs Jul2022'!AJ17-'Tariffs Jul2022'!M17)*'Tariffs Jul2022'!Y17/100*'Tariffs Jul2022'!AJ17,0)</f>
        <v>233.18181818181816</v>
      </c>
      <c r="O23" s="73">
        <f t="shared" si="0"/>
        <v>1547.85</v>
      </c>
      <c r="P23" s="498">
        <f t="shared" si="1"/>
        <v>1702.635</v>
      </c>
      <c r="Q23" s="549"/>
      <c r="R23" s="549"/>
      <c r="S23" s="549"/>
      <c r="T23" s="549"/>
      <c r="U23" s="549"/>
      <c r="V23" s="549"/>
    </row>
    <row r="24" spans="1:22" x14ac:dyDescent="0.15">
      <c r="A24" s="286" t="str">
        <f>'Tariffs Jul2022'!F18</f>
        <v>Covau</v>
      </c>
      <c r="B24" s="47" t="str">
        <f>'Tariffs Jul2022'!D18</f>
        <v>Multinet Metro 2</v>
      </c>
      <c r="C24" s="287">
        <f>'Tariffs Jul2022'!E18</f>
        <v>44562</v>
      </c>
      <c r="D24" s="85">
        <f>365*'Tariffs Jul2022'!H18/100</f>
        <v>284.7</v>
      </c>
      <c r="E24" s="85">
        <f>IF($C$5*'Tariffs Jul2022'!AK18/'Tariffs Jul2022'!AI18&gt;='Tariffs Jul2022'!J18,( 'Tariffs Jul2022'!J18*'Tariffs Jul2022'!O18/100)* 'Tariffs Jul2022'!AI18,($C$5*'Tariffs Jul2022'!AK18/'Tariffs Jul2022'!AI18*'Tariffs Jul2022'!O18/100)* 'Tariffs Jul2022'!AI18)</f>
        <v>272.45454545454538</v>
      </c>
      <c r="F24" s="85">
        <f>IF($C$5*'Tariffs Jul2022'!AK18/'Tariffs Jul2022'!AI18&lt;'Tariffs Jul2022'!J18,0,IF($C$5*'Tariffs Jul2022'!AK18/'Tariffs Jul2022'!AI18&lt;='Tariffs Jul2022'!K18,($C$5*'Tariffs Jul2022'!AK18/'Tariffs Jul2022'!AI18-'Tariffs Jul2022'!J18)*('Tariffs Jul2022'!P18/100)*'Tariffs Jul2022'!AI18,('Tariffs Jul2022'!K18-'Tariffs Jul2022'!J18)*('Tariffs Jul2022'!P18/100)*'Tariffs Jul2022'!AI18))</f>
        <v>227.45454545454544</v>
      </c>
      <c r="G24" s="85">
        <f>IF($C$5*'Tariffs Jul2022'!AK18/'Tariffs Jul2022'!AI18&lt;'Tariffs Jul2022'!K18,0,IF($C$5*'Tariffs Jul2022'!AK18/'Tariffs Jul2022'!AI18&lt;='Tariffs Jul2022'!L18,($C$5*'Tariffs Jul2022'!AK18/'Tariffs Jul2022'!AI18-'Tariffs Jul2022'!K18)*('Tariffs Jul2022'!Q18/100)*'Tariffs Jul2022'!AI18,('Tariffs Jul2022'!L18-'Tariffs Jul2022'!K18)*('Tariffs Jul2022'!Q18/100)*'Tariffs Jul2022'!AI18))</f>
        <v>185.72727272727269</v>
      </c>
      <c r="H24" s="85">
        <f>IF($C$5*'Tariffs Jul2022'!AK18/'Tariffs Jul2022'!AI18&lt;'Tariffs Jul2022'!L18,0,IF($C$5*'Tariffs Jul2022'!AK18/'Tariffs Jul2022'!AI18&lt;='Tariffs Jul2022'!M18,($C$5*'Tariffs Jul2022'!AK18/'Tariffs Jul2022'!AI18-'Tariffs Jul2022'!L18)*('Tariffs Jul2022'!R18/100)*'Tariffs Jul2022'!AI18,('Tariffs Jul2022'!M18-'Tariffs Jul2022'!L18)*('Tariffs Jul2022'!R18/100)*'Tariffs Jul2022'!AI18))</f>
        <v>74.008264462809905</v>
      </c>
      <c r="I24" s="85">
        <f>IF(($C$5*'Tariffs Jul2022'!AK18/'Tariffs Jul2022'!AI18&gt;'Tariffs Jul2022'!M18),($C$5*'Tariffs Jul2022'!AK18/'Tariffs Jul2022'!AI18-'Tariffs Jul2022'!M18)*'Tariffs Jul2022'!S18/100*'Tariffs Jul2022'!AI18,0)</f>
        <v>0</v>
      </c>
      <c r="J24" s="85">
        <f>IF($C$5*'Tariffs Jul2022'!AL18/'Tariffs Jul2022'!AJ18&gt;='Tariffs Jul2022'!J18,('Tariffs Jul2022'!J18*'Tariffs Jul2022'!U18/100)* 'Tariffs Jul2022'!AJ18,($C$5*'Tariffs Jul2022'!AL18/'Tariffs Jul2022'!AJ18*'Tariffs Jul2022'!U18/100)* 'Tariffs Jul2022'!AJ18)</f>
        <v>245.45454545454544</v>
      </c>
      <c r="K24" s="85">
        <f>IF($C$5*'Tariffs Jul2022'!AL18/'Tariffs Jul2022'!AJ18&lt;'Tariffs Jul2022'!J18,0,IF($C$5*'Tariffs Jul2022'!AL18/'Tariffs Jul2022'!AJ18&lt;='Tariffs Jul2022'!K18,($C$5*'Tariffs Jul2022'!AL18/'Tariffs Jul2022'!AJ18-'Tariffs Jul2022'!J18)*('Tariffs Jul2022'!V18/100)*'Tariffs Jul2022'!AJ18,('Tariffs Jul2022'!K18-'Tariffs Jul2022'!J18)*('Tariffs Jul2022'!V18/100)*'Tariffs Jul2022'!AJ18))</f>
        <v>206.18181818181816</v>
      </c>
      <c r="L24" s="85">
        <f>IF($C$5*'Tariffs Jul2022'!AL18/'Tariffs Jul2022'!AJ18&lt;'Tariffs Jul2022'!K18,0,IF($C$5*'Tariffs Jul2022'!AL18/'Tariffs Jul2022'!AJ18&lt;='Tariffs Jul2022'!L18,($C$5*'Tariffs Jul2022'!AL18/'Tariffs Jul2022'!AJ18-'Tariffs Jul2022'!K18)*('Tariffs Jul2022'!W18/100)*'Tariffs Jul2022'!AJ18,('Tariffs Jul2022'!L18-'Tariffs Jul2022'!K18)*('Tariffs Jul2022'!W18/100)*'Tariffs Jul2022'!AJ18))</f>
        <v>170.18181818181819</v>
      </c>
      <c r="M24" s="85">
        <f>IF($C$5*'Tariffs Jul2022'!AL18/'Tariffs Jul2022'!AJ18&lt;'Tariffs Jul2022'!L18,0,IF($C$5*'Tariffs Jul2022'!AL18/'Tariffs Jul2022'!AJ18&lt;='Tariffs Jul2022'!M18,($C$5*'Tariffs Jul2022'!AL18/'Tariffs Jul2022'!AJ18-'Tariffs Jul2022'!L18)*('Tariffs Jul2022'!X18/100)*'Tariffs Jul2022'!AJ18,('Tariffs Jul2022'!M18-'Tariffs Jul2022'!L18)*('Tariffs Jul2022'!X18/100)*'Tariffs Jul2022'!AJ18))</f>
        <v>75.681818181818173</v>
      </c>
      <c r="N24" s="85">
        <f>IF(($C$5*'Tariffs Jul2022'!AL18/'Tariffs Jul2022'!AJ18&gt;'Tariffs Jul2022'!M18),($C$5*'Tariffs Jul2022'!AL18/'Tariffs Jul2022'!AJ18-'Tariffs Jul2022'!M18)*'Tariffs Jul2022'!Y18/100*'Tariffs Jul2022'!AJ18,0)</f>
        <v>0</v>
      </c>
      <c r="O24" s="73">
        <f t="shared" si="0"/>
        <v>1741.8446280991736</v>
      </c>
      <c r="P24" s="498">
        <f t="shared" si="1"/>
        <v>1916.0290909090911</v>
      </c>
      <c r="Q24" s="549"/>
      <c r="R24" s="549"/>
      <c r="S24" s="549"/>
      <c r="T24" s="549"/>
      <c r="U24" s="549"/>
      <c r="V24" s="549"/>
    </row>
    <row r="25" spans="1:22" x14ac:dyDescent="0.15">
      <c r="A25" s="286" t="str">
        <f>'Tariffs Jul2022'!F19</f>
        <v>Dodo Power &amp; Gas</v>
      </c>
      <c r="B25" s="47" t="str">
        <f>'Tariffs Jul2022'!D19</f>
        <v>Multinet Metro 2</v>
      </c>
      <c r="C25" s="287">
        <f>'Tariffs Jul2022'!E19</f>
        <v>44562</v>
      </c>
      <c r="D25" s="85">
        <f>365*'Tariffs Jul2022'!H19/100</f>
        <v>205.42863636363631</v>
      </c>
      <c r="E25" s="85">
        <f>IF($C$5*'Tariffs Jul2022'!AK19/'Tariffs Jul2022'!AI19&gt;='Tariffs Jul2022'!J19,( 'Tariffs Jul2022'!J19*'Tariffs Jul2022'!O19/100)* 'Tariffs Jul2022'!AI19,($C$5*'Tariffs Jul2022'!AK19/'Tariffs Jul2022'!AI19*'Tariffs Jul2022'!O19/100)* 'Tariffs Jul2022'!AI19)</f>
        <v>276.5454545454545</v>
      </c>
      <c r="F25" s="85">
        <f>IF($C$5*'Tariffs Jul2022'!AK19/'Tariffs Jul2022'!AI19&lt;'Tariffs Jul2022'!J19,0,IF($C$5*'Tariffs Jul2022'!AK19/'Tariffs Jul2022'!AI19&lt;='Tariffs Jul2022'!K19,($C$5*'Tariffs Jul2022'!AK19/'Tariffs Jul2022'!AI19-'Tariffs Jul2022'!J19)*('Tariffs Jul2022'!P19/100)*'Tariffs Jul2022'!AI19,('Tariffs Jul2022'!K19-'Tariffs Jul2022'!J19)*('Tariffs Jul2022'!P19/100)*'Tariffs Jul2022'!AI19))</f>
        <v>238.09090909090912</v>
      </c>
      <c r="G25" s="85">
        <f>IF($C$5*'Tariffs Jul2022'!AK19/'Tariffs Jul2022'!AI19&lt;'Tariffs Jul2022'!K19,0,IF($C$5*'Tariffs Jul2022'!AK19/'Tariffs Jul2022'!AI19&lt;='Tariffs Jul2022'!L19,($C$5*'Tariffs Jul2022'!AK19/'Tariffs Jul2022'!AI19-'Tariffs Jul2022'!K19)*('Tariffs Jul2022'!Q19/100)*'Tariffs Jul2022'!AI19,('Tariffs Jul2022'!L19-'Tariffs Jul2022'!K19)*('Tariffs Jul2022'!Q19/100)*'Tariffs Jul2022'!AI19))</f>
        <v>199.6363636363636</v>
      </c>
      <c r="H25" s="85">
        <f>IF($C$5*'Tariffs Jul2022'!AK19/'Tariffs Jul2022'!AI19&lt;'Tariffs Jul2022'!L19,0,IF($C$5*'Tariffs Jul2022'!AK19/'Tariffs Jul2022'!AI19&lt;='Tariffs Jul2022'!M19,($C$5*'Tariffs Jul2022'!AK19/'Tariffs Jul2022'!AI19-'Tariffs Jul2022'!L19)*('Tariffs Jul2022'!R19/100)*'Tariffs Jul2022'!AI19,('Tariffs Jul2022'!M19-'Tariffs Jul2022'!L19)*('Tariffs Jul2022'!R19/100)*'Tariffs Jul2022'!AI19))</f>
        <v>98.181818181818187</v>
      </c>
      <c r="I25" s="85">
        <f>IF(($C$5*'Tariffs Jul2022'!AK19/'Tariffs Jul2022'!AI19&gt;'Tariffs Jul2022'!M19),($C$5*'Tariffs Jul2022'!AK19/'Tariffs Jul2022'!AI19-'Tariffs Jul2022'!M19)*'Tariffs Jul2022'!S19/100*'Tariffs Jul2022'!AI19,0)</f>
        <v>0</v>
      </c>
      <c r="J25" s="85">
        <f>IF($C$5*'Tariffs Jul2022'!AL19/'Tariffs Jul2022'!AJ19&gt;='Tariffs Jul2022'!J19,('Tariffs Jul2022'!J19*'Tariffs Jul2022'!U19/100)* 'Tariffs Jul2022'!AJ19,($C$5*'Tariffs Jul2022'!AL19/'Tariffs Jul2022'!AJ19*'Tariffs Jul2022'!U19/100)* 'Tariffs Jul2022'!AJ19)</f>
        <v>260.18181818181813</v>
      </c>
      <c r="K25" s="85">
        <f>IF($C$5*'Tariffs Jul2022'!AL19/'Tariffs Jul2022'!AJ19&lt;'Tariffs Jul2022'!J19,0,IF($C$5*'Tariffs Jul2022'!AL19/'Tariffs Jul2022'!AJ19&lt;='Tariffs Jul2022'!K19,($C$5*'Tariffs Jul2022'!AL19/'Tariffs Jul2022'!AJ19-'Tariffs Jul2022'!J19)*('Tariffs Jul2022'!V19/100)*'Tariffs Jul2022'!AJ19,('Tariffs Jul2022'!K19-'Tariffs Jul2022'!J19)*('Tariffs Jul2022'!V19/100)*'Tariffs Jul2022'!AJ19))</f>
        <v>226.63636363636363</v>
      </c>
      <c r="L25" s="85">
        <f>IF($C$5*'Tariffs Jul2022'!AL19/'Tariffs Jul2022'!AJ19&lt;'Tariffs Jul2022'!K19,0,IF($C$5*'Tariffs Jul2022'!AL19/'Tariffs Jul2022'!AJ19&lt;='Tariffs Jul2022'!L19,($C$5*'Tariffs Jul2022'!AL19/'Tariffs Jul2022'!AJ19-'Tariffs Jul2022'!K19)*('Tariffs Jul2022'!W19/100)*'Tariffs Jul2022'!AJ19,('Tariffs Jul2022'!L19-'Tariffs Jul2022'!K19)*('Tariffs Jul2022'!W19/100)*'Tariffs Jul2022'!AJ19))</f>
        <v>193.90909090909093</v>
      </c>
      <c r="M25" s="85">
        <f>IF($C$5*'Tariffs Jul2022'!AL19/'Tariffs Jul2022'!AJ19&lt;'Tariffs Jul2022'!L19,0,IF($C$5*'Tariffs Jul2022'!AL19/'Tariffs Jul2022'!AJ19&lt;='Tariffs Jul2022'!M19,($C$5*'Tariffs Jul2022'!AL19/'Tariffs Jul2022'!AJ19-'Tariffs Jul2022'!L19)*('Tariffs Jul2022'!X19/100)*'Tariffs Jul2022'!AJ19,('Tariffs Jul2022'!M19-'Tariffs Jul2022'!L19)*('Tariffs Jul2022'!X19/100)*'Tariffs Jul2022'!AJ19))</f>
        <v>96.545454545454533</v>
      </c>
      <c r="N25" s="85">
        <f>IF(($C$5*'Tariffs Jul2022'!AL19/'Tariffs Jul2022'!AJ19&gt;'Tariffs Jul2022'!M19),($C$5*'Tariffs Jul2022'!AL19/'Tariffs Jul2022'!AJ19-'Tariffs Jul2022'!M19)*'Tariffs Jul2022'!Y19/100*'Tariffs Jul2022'!AJ19,0)</f>
        <v>0</v>
      </c>
      <c r="O25" s="73">
        <f t="shared" si="0"/>
        <v>1795.1559090909091</v>
      </c>
      <c r="P25" s="498">
        <f t="shared" si="1"/>
        <v>1974.6715000000002</v>
      </c>
      <c r="Q25" s="549"/>
      <c r="R25" s="549"/>
      <c r="S25" s="549"/>
      <c r="T25" s="549"/>
      <c r="U25" s="549"/>
      <c r="V25" s="549"/>
    </row>
    <row r="26" spans="1:22" x14ac:dyDescent="0.15">
      <c r="A26" s="286" t="str">
        <f>'Tariffs Jul2022'!F20</f>
        <v>EnergyAustralia</v>
      </c>
      <c r="B26" s="47" t="str">
        <f>'Tariffs Jul2022'!D20</f>
        <v>Multinet Metro 2</v>
      </c>
      <c r="C26" s="287">
        <f>'Tariffs Jul2022'!E20</f>
        <v>44734</v>
      </c>
      <c r="D26" s="85">
        <f>365*'Tariffs Jul2022'!H20/100</f>
        <v>304.77499999999998</v>
      </c>
      <c r="E26" s="85">
        <f>IF($C$5*'Tariffs Jul2022'!AK20/'Tariffs Jul2022'!AI20&gt;='Tariffs Jul2022'!J20,( 'Tariffs Jul2022'!J20*'Tariffs Jul2022'!O20/100)* 'Tariffs Jul2022'!AI20,($C$5*'Tariffs Jul2022'!AK20/'Tariffs Jul2022'!AI20*'Tariffs Jul2022'!O20/100)* 'Tariffs Jul2022'!AI20)</f>
        <v>288</v>
      </c>
      <c r="F26" s="85">
        <f>IF($C$5*'Tariffs Jul2022'!AK20/'Tariffs Jul2022'!AI20&lt;'Tariffs Jul2022'!J20,0,IF($C$5*'Tariffs Jul2022'!AK20/'Tariffs Jul2022'!AI20&lt;='Tariffs Jul2022'!K20,($C$5*'Tariffs Jul2022'!AK20/'Tariffs Jul2022'!AI20-'Tariffs Jul2022'!J20)*('Tariffs Jul2022'!P20/100)*'Tariffs Jul2022'!AI20,('Tariffs Jul2022'!K20-'Tariffs Jul2022'!J20)*('Tariffs Jul2022'!P20/100)*'Tariffs Jul2022'!AI20))</f>
        <v>238.90909090909088</v>
      </c>
      <c r="G26" s="85">
        <f>IF($C$5*'Tariffs Jul2022'!AK20/'Tariffs Jul2022'!AI20&lt;'Tariffs Jul2022'!K20,0,IF($C$5*'Tariffs Jul2022'!AK20/'Tariffs Jul2022'!AI20&lt;='Tariffs Jul2022'!L20,($C$5*'Tariffs Jul2022'!AK20/'Tariffs Jul2022'!AI20-'Tariffs Jul2022'!K20)*('Tariffs Jul2022'!Q20/100)*'Tariffs Jul2022'!AI20,('Tariffs Jul2022'!L20-'Tariffs Jul2022'!K20)*('Tariffs Jul2022'!Q20/100)*'Tariffs Jul2022'!AI20))</f>
        <v>196.36363636363637</v>
      </c>
      <c r="H26" s="85">
        <f>IF($C$5*'Tariffs Jul2022'!AK20/'Tariffs Jul2022'!AI20&lt;'Tariffs Jul2022'!L20,0,IF($C$5*'Tariffs Jul2022'!AK20/'Tariffs Jul2022'!AI20&lt;='Tariffs Jul2022'!M20,($C$5*'Tariffs Jul2022'!AK20/'Tariffs Jul2022'!AI20-'Tariffs Jul2022'!L20)*('Tariffs Jul2022'!R20/100)*'Tariffs Jul2022'!AI20,('Tariffs Jul2022'!M20-'Tariffs Jul2022'!L20)*('Tariffs Jul2022'!R20/100)*'Tariffs Jul2022'!AI20))</f>
        <v>89.181818181818187</v>
      </c>
      <c r="I26" s="85">
        <f>IF(($C$5*'Tariffs Jul2022'!AK20/'Tariffs Jul2022'!AI20&gt;'Tariffs Jul2022'!M20),($C$5*'Tariffs Jul2022'!AK20/'Tariffs Jul2022'!AI20-'Tariffs Jul2022'!M20)*'Tariffs Jul2022'!S20/100*'Tariffs Jul2022'!AI20,0)</f>
        <v>0</v>
      </c>
      <c r="J26" s="85">
        <f>IF($C$5*'Tariffs Jul2022'!AL20/'Tariffs Jul2022'!AJ20&gt;='Tariffs Jul2022'!J20,('Tariffs Jul2022'!J20*'Tariffs Jul2022'!U20/100)* 'Tariffs Jul2022'!AJ20,($C$5*'Tariffs Jul2022'!AL20/'Tariffs Jul2022'!AJ20*'Tariffs Jul2022'!U20/100)* 'Tariffs Jul2022'!AJ20)</f>
        <v>269.99999999999994</v>
      </c>
      <c r="K26" s="85">
        <f>IF($C$5*'Tariffs Jul2022'!AL20/'Tariffs Jul2022'!AJ20&lt;'Tariffs Jul2022'!J20,0,IF($C$5*'Tariffs Jul2022'!AL20/'Tariffs Jul2022'!AJ20&lt;='Tariffs Jul2022'!K20,($C$5*'Tariffs Jul2022'!AL20/'Tariffs Jul2022'!AJ20-'Tariffs Jul2022'!J20)*('Tariffs Jul2022'!V20/100)*'Tariffs Jul2022'!AJ20,('Tariffs Jul2022'!K20-'Tariffs Jul2022'!J20)*('Tariffs Jul2022'!V20/100)*'Tariffs Jul2022'!AJ20))</f>
        <v>227.45454545454544</v>
      </c>
      <c r="L26" s="85">
        <f>IF($C$5*'Tariffs Jul2022'!AL20/'Tariffs Jul2022'!AJ20&lt;'Tariffs Jul2022'!K20,0,IF($C$5*'Tariffs Jul2022'!AL20/'Tariffs Jul2022'!AJ20&lt;='Tariffs Jul2022'!L20,($C$5*'Tariffs Jul2022'!AL20/'Tariffs Jul2022'!AJ20-'Tariffs Jul2022'!K20)*('Tariffs Jul2022'!W20/100)*'Tariffs Jul2022'!AJ20,('Tariffs Jul2022'!L20-'Tariffs Jul2022'!K20)*('Tariffs Jul2022'!W20/100)*'Tariffs Jul2022'!AJ20))</f>
        <v>184.90909090909091</v>
      </c>
      <c r="M26" s="85">
        <f>IF($C$5*'Tariffs Jul2022'!AL20/'Tariffs Jul2022'!AJ20&lt;'Tariffs Jul2022'!L20,0,IF($C$5*'Tariffs Jul2022'!AL20/'Tariffs Jul2022'!AJ20&lt;='Tariffs Jul2022'!M20,($C$5*'Tariffs Jul2022'!AL20/'Tariffs Jul2022'!AJ20-'Tariffs Jul2022'!L20)*('Tariffs Jul2022'!X20/100)*'Tariffs Jul2022'!AJ20,('Tariffs Jul2022'!M20-'Tariffs Jul2022'!L20)*('Tariffs Jul2022'!X20/100)*'Tariffs Jul2022'!AJ20))</f>
        <v>85.499999999999972</v>
      </c>
      <c r="N26" s="85">
        <f>IF(($C$5*'Tariffs Jul2022'!AL20/'Tariffs Jul2022'!AJ20&gt;'Tariffs Jul2022'!M20),($C$5*'Tariffs Jul2022'!AL20/'Tariffs Jul2022'!AJ20-'Tariffs Jul2022'!M20)*'Tariffs Jul2022'!Y20/100*'Tariffs Jul2022'!AJ20,0)</f>
        <v>0</v>
      </c>
      <c r="O26" s="73">
        <f t="shared" si="0"/>
        <v>1885.0931818181818</v>
      </c>
      <c r="P26" s="498">
        <f t="shared" si="1"/>
        <v>2073.6025000000004</v>
      </c>
      <c r="Q26" s="549"/>
      <c r="R26" s="549"/>
      <c r="S26" s="549"/>
      <c r="T26" s="549"/>
      <c r="U26" s="549"/>
      <c r="V26" s="549"/>
    </row>
    <row r="27" spans="1:22" x14ac:dyDescent="0.15">
      <c r="A27" s="286" t="str">
        <f>'Tariffs Jul2022'!F21</f>
        <v>Lumo Energy</v>
      </c>
      <c r="B27" s="47" t="str">
        <f>'Tariffs Jul2022'!D21</f>
        <v>Multinet Metro 2</v>
      </c>
      <c r="C27" s="287">
        <f>'Tariffs Jul2022'!E21</f>
        <v>44562</v>
      </c>
      <c r="D27" s="85">
        <f>365*'Tariffs Jul2022'!H21/100</f>
        <v>266.45</v>
      </c>
      <c r="E27" s="85">
        <f>IF($C$5*'Tariffs Jul2022'!AK21/'Tariffs Jul2022'!AI21&gt;='Tariffs Jul2022'!J21,( 'Tariffs Jul2022'!J21*'Tariffs Jul2022'!O21/100)* 'Tariffs Jul2022'!AI21,($C$5*'Tariffs Jul2022'!AK21/'Tariffs Jul2022'!AI21*'Tariffs Jul2022'!O21/100)* 'Tariffs Jul2022'!AI21)</f>
        <v>219.27272727272728</v>
      </c>
      <c r="F27" s="85">
        <f>IF($C$5*'Tariffs Jul2022'!AK21/'Tariffs Jul2022'!AI21&lt;'Tariffs Jul2022'!J21,0,IF($C$5*'Tariffs Jul2022'!AK21/'Tariffs Jul2022'!AI21&lt;='Tariffs Jul2022'!K21,($C$5*'Tariffs Jul2022'!AK21/'Tariffs Jul2022'!AI21-'Tariffs Jul2022'!J21)*('Tariffs Jul2022'!P21/100)*'Tariffs Jul2022'!AI21,('Tariffs Jul2022'!K21-'Tariffs Jul2022'!J21)*('Tariffs Jul2022'!P21/100)*'Tariffs Jul2022'!AI21))</f>
        <v>198.81818181818184</v>
      </c>
      <c r="G27" s="85">
        <f>IF($C$5*'Tariffs Jul2022'!AK21/'Tariffs Jul2022'!AI21&lt;'Tariffs Jul2022'!K21,0,IF($C$5*'Tariffs Jul2022'!AK21/'Tariffs Jul2022'!AI21&lt;='Tariffs Jul2022'!L21,($C$5*'Tariffs Jul2022'!AK21/'Tariffs Jul2022'!AI21-'Tariffs Jul2022'!K21)*('Tariffs Jul2022'!Q21/100)*'Tariffs Jul2022'!AI21,('Tariffs Jul2022'!L21-'Tariffs Jul2022'!K21)*('Tariffs Jul2022'!Q21/100)*'Tariffs Jul2022'!AI21))</f>
        <v>167.72727272727269</v>
      </c>
      <c r="H27" s="85">
        <f>IF($C$5*'Tariffs Jul2022'!AK21/'Tariffs Jul2022'!AI21&lt;'Tariffs Jul2022'!L21,0,IF($C$5*'Tariffs Jul2022'!AK21/'Tariffs Jul2022'!AI21&lt;='Tariffs Jul2022'!M21,($C$5*'Tariffs Jul2022'!AK21/'Tariffs Jul2022'!AI21-'Tariffs Jul2022'!L21)*('Tariffs Jul2022'!R21/100)*'Tariffs Jul2022'!AI21,('Tariffs Jul2022'!M21-'Tariffs Jul2022'!L21)*('Tariffs Jul2022'!R21/100)*'Tariffs Jul2022'!AI21))</f>
        <v>78.954545454545453</v>
      </c>
      <c r="I27" s="85">
        <f>IF(($C$5*'Tariffs Jul2022'!AK21/'Tariffs Jul2022'!AI21&gt;'Tariffs Jul2022'!M21),($C$5*'Tariffs Jul2022'!AK21/'Tariffs Jul2022'!AI21-'Tariffs Jul2022'!M21)*'Tariffs Jul2022'!S21/100*'Tariffs Jul2022'!AI21,0)</f>
        <v>0</v>
      </c>
      <c r="J27" s="85">
        <f>IF($C$5*'Tariffs Jul2022'!AL21/'Tariffs Jul2022'!AJ21&gt;='Tariffs Jul2022'!J21,('Tariffs Jul2022'!J21*'Tariffs Jul2022'!U21/100)* 'Tariffs Jul2022'!AJ21,($C$5*'Tariffs Jul2022'!AL21/'Tariffs Jul2022'!AJ21*'Tariffs Jul2022'!U21/100)* 'Tariffs Jul2022'!AJ21)</f>
        <v>209.45454545454544</v>
      </c>
      <c r="K27" s="85">
        <f>IF($C$5*'Tariffs Jul2022'!AL21/'Tariffs Jul2022'!AJ21&lt;'Tariffs Jul2022'!J21,0,IF($C$5*'Tariffs Jul2022'!AL21/'Tariffs Jul2022'!AJ21&lt;='Tariffs Jul2022'!K21,($C$5*'Tariffs Jul2022'!AL21/'Tariffs Jul2022'!AJ21-'Tariffs Jul2022'!J21)*('Tariffs Jul2022'!V21/100)*'Tariffs Jul2022'!AJ21,('Tariffs Jul2022'!K21-'Tariffs Jul2022'!J21)*('Tariffs Jul2022'!V21/100)*'Tariffs Jul2022'!AJ21))</f>
        <v>189.00000000000003</v>
      </c>
      <c r="L27" s="85">
        <f>IF($C$5*'Tariffs Jul2022'!AL21/'Tariffs Jul2022'!AJ21&lt;'Tariffs Jul2022'!K21,0,IF($C$5*'Tariffs Jul2022'!AL21/'Tariffs Jul2022'!AJ21&lt;='Tariffs Jul2022'!L21,($C$5*'Tariffs Jul2022'!AL21/'Tariffs Jul2022'!AJ21-'Tariffs Jul2022'!K21)*('Tariffs Jul2022'!W21/100)*'Tariffs Jul2022'!AJ21,('Tariffs Jul2022'!L21-'Tariffs Jul2022'!K21)*('Tariffs Jul2022'!W21/100)*'Tariffs Jul2022'!AJ21))</f>
        <v>158.72727272727269</v>
      </c>
      <c r="M27" s="85">
        <f>IF($C$5*'Tariffs Jul2022'!AL21/'Tariffs Jul2022'!AJ21&lt;'Tariffs Jul2022'!L21,0,IF($C$5*'Tariffs Jul2022'!AL21/'Tariffs Jul2022'!AJ21&lt;='Tariffs Jul2022'!M21,($C$5*'Tariffs Jul2022'!AL21/'Tariffs Jul2022'!AJ21-'Tariffs Jul2022'!L21)*('Tariffs Jul2022'!X21/100)*'Tariffs Jul2022'!AJ21,('Tariffs Jul2022'!M21-'Tariffs Jul2022'!L21)*('Tariffs Jul2022'!X21/100)*'Tariffs Jul2022'!AJ21))</f>
        <v>77.727272727272705</v>
      </c>
      <c r="N27" s="85">
        <f>IF(($C$5*'Tariffs Jul2022'!AL21/'Tariffs Jul2022'!AJ21&gt;'Tariffs Jul2022'!M21),($C$5*'Tariffs Jul2022'!AL21/'Tariffs Jul2022'!AJ21-'Tariffs Jul2022'!M21)*'Tariffs Jul2022'!Y21/100*'Tariffs Jul2022'!AJ21,0)</f>
        <v>0</v>
      </c>
      <c r="O27" s="73">
        <f t="shared" si="0"/>
        <v>1566.1318181818183</v>
      </c>
      <c r="P27" s="498">
        <f t="shared" si="1"/>
        <v>1722.7450000000003</v>
      </c>
      <c r="Q27" s="549"/>
      <c r="R27" s="549"/>
      <c r="S27" s="549"/>
      <c r="T27" s="549"/>
      <c r="U27" s="549"/>
      <c r="V27" s="549"/>
    </row>
    <row r="28" spans="1:22" x14ac:dyDescent="0.15">
      <c r="A28" s="286" t="str">
        <f>'Tariffs Jul2022'!F22</f>
        <v>Momentum Energy</v>
      </c>
      <c r="B28" s="47" t="str">
        <f>'Tariffs Jul2022'!D22</f>
        <v>Multinet Metro 2</v>
      </c>
      <c r="C28" s="287">
        <f>'Tariffs Jul2022'!E22</f>
        <v>44562</v>
      </c>
      <c r="D28" s="85">
        <f>365*'Tariffs Jul2022'!H22/100</f>
        <v>312.57272727272726</v>
      </c>
      <c r="E28" s="85">
        <f>IF($C$5*'Tariffs Jul2022'!AK22/'Tariffs Jul2022'!AI22&gt;='Tariffs Jul2022'!J22,( 'Tariffs Jul2022'!J22*'Tariffs Jul2022'!O22/100)* 'Tariffs Jul2022'!AI22,($C$5*'Tariffs Jul2022'!AK22/'Tariffs Jul2022'!AI22*'Tariffs Jul2022'!O22/100)* 'Tariffs Jul2022'!AI22)</f>
        <v>269.18181818181813</v>
      </c>
      <c r="F28" s="85">
        <f>IF($C$5*'Tariffs Jul2022'!AK22/'Tariffs Jul2022'!AI22&lt;'Tariffs Jul2022'!J22,0,IF($C$5*'Tariffs Jul2022'!AK22/'Tariffs Jul2022'!AI22&lt;='Tariffs Jul2022'!K22,($C$5*'Tariffs Jul2022'!AK22/'Tariffs Jul2022'!AI22-'Tariffs Jul2022'!J22)*('Tariffs Jul2022'!P22/100)*'Tariffs Jul2022'!AI22,('Tariffs Jul2022'!K22-'Tariffs Jul2022'!J22)*('Tariffs Jul2022'!P22/100)*'Tariffs Jul2022'!AI22))</f>
        <v>245.45454545454544</v>
      </c>
      <c r="G28" s="85">
        <f>IF($C$5*'Tariffs Jul2022'!AK22/'Tariffs Jul2022'!AI22&lt;'Tariffs Jul2022'!K22,0,IF($C$5*'Tariffs Jul2022'!AK22/'Tariffs Jul2022'!AI22&lt;='Tariffs Jul2022'!L22,($C$5*'Tariffs Jul2022'!AK22/'Tariffs Jul2022'!AI22-'Tariffs Jul2022'!K22)*('Tariffs Jul2022'!Q22/100)*'Tariffs Jul2022'!AI22,('Tariffs Jul2022'!L22-'Tariffs Jul2022'!K22)*('Tariffs Jul2022'!Q22/100)*'Tariffs Jul2022'!AI22))</f>
        <v>217.6363636363636</v>
      </c>
      <c r="H28" s="85">
        <f>IF($C$5*'Tariffs Jul2022'!AK22/'Tariffs Jul2022'!AI22&lt;'Tariffs Jul2022'!L22,0,IF($C$5*'Tariffs Jul2022'!AK22/'Tariffs Jul2022'!AI22&lt;='Tariffs Jul2022'!M22,($C$5*'Tariffs Jul2022'!AK22/'Tariffs Jul2022'!AI22-'Tariffs Jul2022'!L22)*('Tariffs Jul2022'!R22/100)*'Tariffs Jul2022'!AI22,('Tariffs Jul2022'!M22-'Tariffs Jul2022'!L22)*('Tariffs Jul2022'!R22/100)*'Tariffs Jul2022'!AI22))</f>
        <v>101.04545454545456</v>
      </c>
      <c r="I28" s="85">
        <f>IF(($C$5*'Tariffs Jul2022'!AK22/'Tariffs Jul2022'!AI22&gt;'Tariffs Jul2022'!M22),($C$5*'Tariffs Jul2022'!AK22/'Tariffs Jul2022'!AI22-'Tariffs Jul2022'!M22)*'Tariffs Jul2022'!S22/100*'Tariffs Jul2022'!AI22,0)</f>
        <v>0</v>
      </c>
      <c r="J28" s="85">
        <f>IF($C$5*'Tariffs Jul2022'!AL22/'Tariffs Jul2022'!AJ22&gt;='Tariffs Jul2022'!J22,('Tariffs Jul2022'!J22*'Tariffs Jul2022'!U22/100)* 'Tariffs Jul2022'!AJ22,($C$5*'Tariffs Jul2022'!AL22/'Tariffs Jul2022'!AJ22*'Tariffs Jul2022'!U22/100)* 'Tariffs Jul2022'!AJ22)</f>
        <v>250.36363636363637</v>
      </c>
      <c r="K28" s="85">
        <f>IF($C$5*'Tariffs Jul2022'!AL22/'Tariffs Jul2022'!AJ22&lt;'Tariffs Jul2022'!J22,0,IF($C$5*'Tariffs Jul2022'!AL22/'Tariffs Jul2022'!AJ22&lt;='Tariffs Jul2022'!K22,($C$5*'Tariffs Jul2022'!AL22/'Tariffs Jul2022'!AJ22-'Tariffs Jul2022'!J22)*('Tariffs Jul2022'!V22/100)*'Tariffs Jul2022'!AJ22,('Tariffs Jul2022'!K22-'Tariffs Jul2022'!J22)*('Tariffs Jul2022'!V22/100)*'Tariffs Jul2022'!AJ22))</f>
        <v>230.72727272727272</v>
      </c>
      <c r="L28" s="85">
        <f>IF($C$5*'Tariffs Jul2022'!AL22/'Tariffs Jul2022'!AJ22&lt;'Tariffs Jul2022'!K22,0,IF($C$5*'Tariffs Jul2022'!AL22/'Tariffs Jul2022'!AJ22&lt;='Tariffs Jul2022'!L22,($C$5*'Tariffs Jul2022'!AL22/'Tariffs Jul2022'!AJ22-'Tariffs Jul2022'!K22)*('Tariffs Jul2022'!W22/100)*'Tariffs Jul2022'!AJ22,('Tariffs Jul2022'!L22-'Tariffs Jul2022'!K22)*('Tariffs Jul2022'!W22/100)*'Tariffs Jul2022'!AJ22))</f>
        <v>206.18181818181816</v>
      </c>
      <c r="M28" s="85">
        <f>IF($C$5*'Tariffs Jul2022'!AL22/'Tariffs Jul2022'!AJ22&lt;'Tariffs Jul2022'!L22,0,IF($C$5*'Tariffs Jul2022'!AL22/'Tariffs Jul2022'!AJ22&lt;='Tariffs Jul2022'!M22,($C$5*'Tariffs Jul2022'!AL22/'Tariffs Jul2022'!AJ22-'Tariffs Jul2022'!L22)*('Tariffs Jul2022'!X22/100)*'Tariffs Jul2022'!AJ22,('Tariffs Jul2022'!M22-'Tariffs Jul2022'!L22)*('Tariffs Jul2022'!X22/100)*'Tariffs Jul2022'!AJ22))</f>
        <v>96.545454545454533</v>
      </c>
      <c r="N28" s="85">
        <f>IF(($C$5*'Tariffs Jul2022'!AL22/'Tariffs Jul2022'!AJ22&gt;'Tariffs Jul2022'!M22),($C$5*'Tariffs Jul2022'!AL22/'Tariffs Jul2022'!AJ22-'Tariffs Jul2022'!M22)*'Tariffs Jul2022'!Y22/100*'Tariffs Jul2022'!AJ22,0)</f>
        <v>0</v>
      </c>
      <c r="O28" s="73">
        <f t="shared" si="0"/>
        <v>1929.7090909090907</v>
      </c>
      <c r="P28" s="498">
        <f t="shared" si="1"/>
        <v>2122.6799999999998</v>
      </c>
      <c r="Q28" s="549"/>
      <c r="R28" s="549"/>
      <c r="S28" s="549"/>
      <c r="T28" s="549"/>
      <c r="U28" s="549"/>
      <c r="V28" s="549"/>
    </row>
    <row r="29" spans="1:22" ht="14" customHeight="1" x14ac:dyDescent="0.15">
      <c r="A29" s="286" t="str">
        <f>'Tariffs Jul2022'!F23</f>
        <v>Origin Energy</v>
      </c>
      <c r="B29" s="47" t="str">
        <f>'Tariffs Jul2022'!D23</f>
        <v>Multinet Metro 2</v>
      </c>
      <c r="C29" s="287">
        <f>'Tariffs Jul2022'!E23</f>
        <v>44743</v>
      </c>
      <c r="D29" s="85">
        <f>365*'Tariffs Jul2022'!H23/100</f>
        <v>293.06181818181818</v>
      </c>
      <c r="E29" s="85">
        <f>IF($C$5*'Tariffs Jul2022'!AK23/'Tariffs Jul2022'!AI23&gt;='Tariffs Jul2022'!J23,( 'Tariffs Jul2022'!J23*'Tariffs Jul2022'!O23/100)* 'Tariffs Jul2022'!AI23,($C$5*'Tariffs Jul2022'!AK23/'Tariffs Jul2022'!AI23*'Tariffs Jul2022'!O23/100)* 'Tariffs Jul2022'!AI23)</f>
        <v>515.4545454545455</v>
      </c>
      <c r="F29" s="85">
        <f>IF($C$5*'Tariffs Jul2022'!AK23/'Tariffs Jul2022'!AI23&lt;'Tariffs Jul2022'!J23,0,IF($C$5*'Tariffs Jul2022'!AK23/'Tariffs Jul2022'!AI23&lt;='Tariffs Jul2022'!K23,($C$5*'Tariffs Jul2022'!AK23/'Tariffs Jul2022'!AI23-'Tariffs Jul2022'!J23)*('Tariffs Jul2022'!P23/100)*'Tariffs Jul2022'!AI23,('Tariffs Jul2022'!K23-'Tariffs Jul2022'!J23)*('Tariffs Jul2022'!P23/100)*'Tariffs Jul2022'!AI23))</f>
        <v>0</v>
      </c>
      <c r="G29" s="85">
        <f>IF($C$5*'Tariffs Jul2022'!AK23/'Tariffs Jul2022'!AI23&lt;'Tariffs Jul2022'!K23,0,IF($C$5*'Tariffs Jul2022'!AK23/'Tariffs Jul2022'!AI23&lt;='Tariffs Jul2022'!L23,($C$5*'Tariffs Jul2022'!AK23/'Tariffs Jul2022'!AI23-'Tariffs Jul2022'!K23)*('Tariffs Jul2022'!Q23/100)*'Tariffs Jul2022'!AI23,('Tariffs Jul2022'!L23-'Tariffs Jul2022'!K23)*('Tariffs Jul2022'!Q23/100)*'Tariffs Jul2022'!AI23))</f>
        <v>0</v>
      </c>
      <c r="H29" s="85">
        <f>IF($C$5*'Tariffs Jul2022'!AK23/'Tariffs Jul2022'!AI23&lt;'Tariffs Jul2022'!L23,0,IF($C$5*'Tariffs Jul2022'!AK23/'Tariffs Jul2022'!AI23&lt;='Tariffs Jul2022'!M23,($C$5*'Tariffs Jul2022'!AK23/'Tariffs Jul2022'!AI23-'Tariffs Jul2022'!L23)*('Tariffs Jul2022'!R23/100)*'Tariffs Jul2022'!AI23,('Tariffs Jul2022'!M23-'Tariffs Jul2022'!L23)*('Tariffs Jul2022'!R23/100)*'Tariffs Jul2022'!AI23))</f>
        <v>0</v>
      </c>
      <c r="I29" s="85">
        <f>IF(($C$5*'Tariffs Jul2022'!AK23/'Tariffs Jul2022'!AI23&gt;'Tariffs Jul2022'!M23),($C$5*'Tariffs Jul2022'!AK23/'Tariffs Jul2022'!AI23-'Tariffs Jul2022'!M23)*'Tariffs Jul2022'!S23/100*'Tariffs Jul2022'!AI23,0)</f>
        <v>256.49999999999994</v>
      </c>
      <c r="J29" s="85">
        <f>IF($C$5*'Tariffs Jul2022'!AL23/'Tariffs Jul2022'!AJ23&gt;='Tariffs Jul2022'!J23,('Tariffs Jul2022'!J23*'Tariffs Jul2022'!U23/100)* 'Tariffs Jul2022'!AJ23,($C$5*'Tariffs Jul2022'!AL23/'Tariffs Jul2022'!AJ23*'Tariffs Jul2022'!U23/100)* 'Tariffs Jul2022'!AJ23)</f>
        <v>515.4545454545455</v>
      </c>
      <c r="K29" s="85">
        <f>IF($C$5*'Tariffs Jul2022'!AL23/'Tariffs Jul2022'!AJ23&lt;'Tariffs Jul2022'!J23,0,IF($C$5*'Tariffs Jul2022'!AL23/'Tariffs Jul2022'!AJ23&lt;='Tariffs Jul2022'!K23,($C$5*'Tariffs Jul2022'!AL23/'Tariffs Jul2022'!AJ23-'Tariffs Jul2022'!J23)*('Tariffs Jul2022'!V23/100)*'Tariffs Jul2022'!AJ23,('Tariffs Jul2022'!K23-'Tariffs Jul2022'!J23)*('Tariffs Jul2022'!V23/100)*'Tariffs Jul2022'!AJ23))</f>
        <v>0</v>
      </c>
      <c r="L29" s="85">
        <f>IF($C$5*'Tariffs Jul2022'!AL23/'Tariffs Jul2022'!AJ23&lt;'Tariffs Jul2022'!K23,0,IF($C$5*'Tariffs Jul2022'!AL23/'Tariffs Jul2022'!AJ23&lt;='Tariffs Jul2022'!L23,($C$5*'Tariffs Jul2022'!AL23/'Tariffs Jul2022'!AJ23-'Tariffs Jul2022'!K23)*('Tariffs Jul2022'!W23/100)*'Tariffs Jul2022'!AJ23,('Tariffs Jul2022'!L23-'Tariffs Jul2022'!K23)*('Tariffs Jul2022'!W23/100)*'Tariffs Jul2022'!AJ23))</f>
        <v>0</v>
      </c>
      <c r="M29" s="85">
        <f>IF($C$5*'Tariffs Jul2022'!AL23/'Tariffs Jul2022'!AJ23&lt;'Tariffs Jul2022'!L23,0,IF($C$5*'Tariffs Jul2022'!AL23/'Tariffs Jul2022'!AJ23&lt;='Tariffs Jul2022'!M23,($C$5*'Tariffs Jul2022'!AL23/'Tariffs Jul2022'!AJ23-'Tariffs Jul2022'!L23)*('Tariffs Jul2022'!X23/100)*'Tariffs Jul2022'!AJ23,('Tariffs Jul2022'!M23-'Tariffs Jul2022'!L23)*('Tariffs Jul2022'!X23/100)*'Tariffs Jul2022'!AJ23))</f>
        <v>0</v>
      </c>
      <c r="N29" s="85">
        <f>IF(($C$5*'Tariffs Jul2022'!AL23/'Tariffs Jul2022'!AJ23&gt;'Tariffs Jul2022'!M23),($C$5*'Tariffs Jul2022'!AL23/'Tariffs Jul2022'!AJ23-'Tariffs Jul2022'!M23)*'Tariffs Jul2022'!Y23/100*'Tariffs Jul2022'!AJ23,0)</f>
        <v>256.49999999999994</v>
      </c>
      <c r="O29" s="73">
        <f t="shared" si="0"/>
        <v>1836.9709090909091</v>
      </c>
      <c r="P29" s="498">
        <f t="shared" si="1"/>
        <v>2020.6680000000001</v>
      </c>
      <c r="Q29" s="549"/>
      <c r="R29" s="549"/>
      <c r="S29" s="549"/>
      <c r="T29" s="549"/>
      <c r="U29" s="549"/>
      <c r="V29" s="549"/>
    </row>
    <row r="30" spans="1:22" x14ac:dyDescent="0.15">
      <c r="A30" s="286" t="str">
        <f>'Tariffs Jul2022'!F24</f>
        <v>Red Energy</v>
      </c>
      <c r="B30" s="47" t="str">
        <f>'Tariffs Jul2022'!D24</f>
        <v>Multinet Metro 2</v>
      </c>
      <c r="C30" s="287">
        <f>'Tariffs Jul2022'!E24</f>
        <v>44562</v>
      </c>
      <c r="D30" s="85">
        <f>365*'Tariffs Jul2022'!H24/100</f>
        <v>265.72000000000003</v>
      </c>
      <c r="E30" s="85">
        <f>IF($C$5*'Tariffs Jul2022'!AK24/'Tariffs Jul2022'!AI24&gt;='Tariffs Jul2022'!J24,( 'Tariffs Jul2022'!J24*'Tariffs Jul2022'!O24/100)* 'Tariffs Jul2022'!AI24,($C$5*'Tariffs Jul2022'!AK24/'Tariffs Jul2022'!AI24*'Tariffs Jul2022'!O24/100)* 'Tariffs Jul2022'!AI24)</f>
        <v>241.36363636363637</v>
      </c>
      <c r="F30" s="85">
        <f>IF($C$5*'Tariffs Jul2022'!AK24/'Tariffs Jul2022'!AI24&lt;'Tariffs Jul2022'!J24,0,IF($C$5*'Tariffs Jul2022'!AK24/'Tariffs Jul2022'!AI24&lt;='Tariffs Jul2022'!K24,($C$5*'Tariffs Jul2022'!AK24/'Tariffs Jul2022'!AI24-'Tariffs Jul2022'!J24)*('Tariffs Jul2022'!P24/100)*'Tariffs Jul2022'!AI24,('Tariffs Jul2022'!K24-'Tariffs Jul2022'!J24)*('Tariffs Jul2022'!P24/100)*'Tariffs Jul2022'!AI24))</f>
        <v>225.81818181818181</v>
      </c>
      <c r="G30" s="85">
        <f>IF($C$5*'Tariffs Jul2022'!AK24/'Tariffs Jul2022'!AI24&lt;'Tariffs Jul2022'!K24,0,IF($C$5*'Tariffs Jul2022'!AK24/'Tariffs Jul2022'!AI24&lt;='Tariffs Jul2022'!L24,($C$5*'Tariffs Jul2022'!AK24/'Tariffs Jul2022'!AI24-'Tariffs Jul2022'!K24)*('Tariffs Jul2022'!Q24/100)*'Tariffs Jul2022'!AI24,('Tariffs Jul2022'!L24-'Tariffs Jul2022'!K24)*('Tariffs Jul2022'!Q24/100)*'Tariffs Jul2022'!AI24))</f>
        <v>199.6363636363636</v>
      </c>
      <c r="H30" s="85">
        <f>IF($C$5*'Tariffs Jul2022'!AK24/'Tariffs Jul2022'!AI24&lt;'Tariffs Jul2022'!L24,0,IF($C$5*'Tariffs Jul2022'!AK24/'Tariffs Jul2022'!AI24&lt;='Tariffs Jul2022'!M24,($C$5*'Tariffs Jul2022'!AK24/'Tariffs Jul2022'!AI24-'Tariffs Jul2022'!L24)*('Tariffs Jul2022'!R24/100)*'Tariffs Jul2022'!AI24,('Tariffs Jul2022'!M24-'Tariffs Jul2022'!L24)*('Tariffs Jul2022'!R24/100)*'Tariffs Jul2022'!AI24))</f>
        <v>95.318181818181813</v>
      </c>
      <c r="I30" s="85">
        <f>IF(($C$5*'Tariffs Jul2022'!AK24/'Tariffs Jul2022'!AI24&gt;'Tariffs Jul2022'!M24),($C$5*'Tariffs Jul2022'!AK24/'Tariffs Jul2022'!AI24-'Tariffs Jul2022'!M24)*'Tariffs Jul2022'!S24/100*'Tariffs Jul2022'!AI24,0)</f>
        <v>0</v>
      </c>
      <c r="J30" s="85">
        <f>IF($C$5*'Tariffs Jul2022'!AL24/'Tariffs Jul2022'!AJ24&gt;='Tariffs Jul2022'!J24,('Tariffs Jul2022'!J24*'Tariffs Jul2022'!U24/100)* 'Tariffs Jul2022'!AJ24,($C$5*'Tariffs Jul2022'!AL24/'Tariffs Jul2022'!AJ24*'Tariffs Jul2022'!U24/100)* 'Tariffs Jul2022'!AJ24)</f>
        <v>229.90909090909088</v>
      </c>
      <c r="K30" s="85">
        <f>IF($C$5*'Tariffs Jul2022'!AL24/'Tariffs Jul2022'!AJ24&lt;'Tariffs Jul2022'!J24,0,IF($C$5*'Tariffs Jul2022'!AL24/'Tariffs Jul2022'!AJ24&lt;='Tariffs Jul2022'!K24,($C$5*'Tariffs Jul2022'!AL24/'Tariffs Jul2022'!AJ24-'Tariffs Jul2022'!J24)*('Tariffs Jul2022'!V24/100)*'Tariffs Jul2022'!AJ24,('Tariffs Jul2022'!K24-'Tariffs Jul2022'!J24)*('Tariffs Jul2022'!V24/100)*'Tariffs Jul2022'!AJ24))</f>
        <v>211.90909090909082</v>
      </c>
      <c r="L30" s="85">
        <f>IF($C$5*'Tariffs Jul2022'!AL24/'Tariffs Jul2022'!AJ24&lt;'Tariffs Jul2022'!K24,0,IF($C$5*'Tariffs Jul2022'!AL24/'Tariffs Jul2022'!AJ24&lt;='Tariffs Jul2022'!L24,($C$5*'Tariffs Jul2022'!AL24/'Tariffs Jul2022'!AJ24-'Tariffs Jul2022'!K24)*('Tariffs Jul2022'!W24/100)*'Tariffs Jul2022'!AJ24,('Tariffs Jul2022'!L24-'Tariffs Jul2022'!K24)*('Tariffs Jul2022'!W24/100)*'Tariffs Jul2022'!AJ24))</f>
        <v>190.63636363636363</v>
      </c>
      <c r="M30" s="85">
        <f>IF($C$5*'Tariffs Jul2022'!AL24/'Tariffs Jul2022'!AJ24&lt;'Tariffs Jul2022'!L24,0,IF($C$5*'Tariffs Jul2022'!AL24/'Tariffs Jul2022'!AJ24&lt;='Tariffs Jul2022'!M24,($C$5*'Tariffs Jul2022'!AL24/'Tariffs Jul2022'!AJ24-'Tariffs Jul2022'!L24)*('Tariffs Jul2022'!X24/100)*'Tariffs Jul2022'!AJ24,('Tariffs Jul2022'!M24-'Tariffs Jul2022'!L24)*('Tariffs Jul2022'!X24/100)*'Tariffs Jul2022'!AJ24))</f>
        <v>90.818181818181813</v>
      </c>
      <c r="N30" s="85">
        <f>IF(($C$5*'Tariffs Jul2022'!AL24/'Tariffs Jul2022'!AJ24&gt;'Tariffs Jul2022'!M24),($C$5*'Tariffs Jul2022'!AL24/'Tariffs Jul2022'!AJ24-'Tariffs Jul2022'!M24)*'Tariffs Jul2022'!Y24/100*'Tariffs Jul2022'!AJ24,0)</f>
        <v>0</v>
      </c>
      <c r="O30" s="73">
        <f t="shared" si="0"/>
        <v>1751.129090909091</v>
      </c>
      <c r="P30" s="498">
        <f t="shared" si="1"/>
        <v>1926.2420000000002</v>
      </c>
      <c r="Q30" s="549"/>
      <c r="R30" s="549"/>
      <c r="S30" s="549"/>
      <c r="T30" s="549"/>
      <c r="U30" s="549"/>
      <c r="V30" s="549"/>
    </row>
    <row r="31" spans="1:22" s="289" customFormat="1" ht="14" thickBot="1" x14ac:dyDescent="0.2">
      <c r="A31" s="286" t="str">
        <f>'Tariffs Jul2022'!F25</f>
        <v>Simply Energy</v>
      </c>
      <c r="B31" s="47" t="str">
        <f>'Tariffs Jul2022'!D25</f>
        <v>Multinet Metro 2</v>
      </c>
      <c r="C31" s="287">
        <f>'Tariffs Jul2022'!E25</f>
        <v>44562</v>
      </c>
      <c r="D31" s="85">
        <f>365*'Tariffs Jul2022'!H25/100</f>
        <v>277.76499999999999</v>
      </c>
      <c r="E31" s="85">
        <f>IF($C$5*'Tariffs Jul2022'!AK25/'Tariffs Jul2022'!AI25&gt;='Tariffs Jul2022'!J25,( 'Tariffs Jul2022'!J25*'Tariffs Jul2022'!O25/100)* 'Tariffs Jul2022'!AI25,($C$5*'Tariffs Jul2022'!AK25/'Tariffs Jul2022'!AI25*'Tariffs Jul2022'!O25/100)* 'Tariffs Jul2022'!AI25)</f>
        <v>307.63636363636363</v>
      </c>
      <c r="F31" s="85">
        <f>IF($C$5*'Tariffs Jul2022'!AK25/'Tariffs Jul2022'!AI25&lt;'Tariffs Jul2022'!J25,0,IF($C$5*'Tariffs Jul2022'!AK25/'Tariffs Jul2022'!AI25&lt;='Tariffs Jul2022'!K25,($C$5*'Tariffs Jul2022'!AK25/'Tariffs Jul2022'!AI25-'Tariffs Jul2022'!J25)*('Tariffs Jul2022'!P25/100)*'Tariffs Jul2022'!AI25,('Tariffs Jul2022'!K25-'Tariffs Jul2022'!J25)*('Tariffs Jul2022'!P25/100)*'Tariffs Jul2022'!AI25))</f>
        <v>274.90909090909088</v>
      </c>
      <c r="G31" s="85">
        <f>IF($C$5*'Tariffs Jul2022'!AK25/'Tariffs Jul2022'!AI25&lt;'Tariffs Jul2022'!K25,0,IF($C$5*'Tariffs Jul2022'!AK25/'Tariffs Jul2022'!AI25&lt;='Tariffs Jul2022'!L25,($C$5*'Tariffs Jul2022'!AK25/'Tariffs Jul2022'!AI25-'Tariffs Jul2022'!K25)*('Tariffs Jul2022'!Q25/100)*'Tariffs Jul2022'!AI25,('Tariffs Jul2022'!L25-'Tariffs Jul2022'!K25)*('Tariffs Jul2022'!Q25/100)*'Tariffs Jul2022'!AI25))</f>
        <v>235.6363636363636</v>
      </c>
      <c r="H31" s="85">
        <f>IF($C$5*'Tariffs Jul2022'!AK25/'Tariffs Jul2022'!AI25&lt;'Tariffs Jul2022'!L25,0,IF($C$5*'Tariffs Jul2022'!AK25/'Tariffs Jul2022'!AI25&lt;='Tariffs Jul2022'!M25,($C$5*'Tariffs Jul2022'!AK25/'Tariffs Jul2022'!AI25-'Tariffs Jul2022'!L25)*('Tariffs Jul2022'!R25/100)*'Tariffs Jul2022'!AI25,('Tariffs Jul2022'!M25-'Tariffs Jul2022'!L25)*('Tariffs Jul2022'!R25/100)*'Tariffs Jul2022'!AI25))</f>
        <v>107.04545454545453</v>
      </c>
      <c r="I31" s="85">
        <f>IF(($C$5*'Tariffs Jul2022'!AK25/'Tariffs Jul2022'!AI25&gt;'Tariffs Jul2022'!M25),($C$5*'Tariffs Jul2022'!AK25/'Tariffs Jul2022'!AI25-'Tariffs Jul2022'!M25)*'Tariffs Jul2022'!S25/100*'Tariffs Jul2022'!AI25,0)</f>
        <v>0</v>
      </c>
      <c r="J31" s="85">
        <f>IF($C$5*'Tariffs Jul2022'!AL25/'Tariffs Jul2022'!AJ25&gt;='Tariffs Jul2022'!J25,('Tariffs Jul2022'!J25*'Tariffs Jul2022'!U25/100)* 'Tariffs Jul2022'!AJ25,($C$5*'Tariffs Jul2022'!AL25/'Tariffs Jul2022'!AJ25*'Tariffs Jul2022'!U25/100)* 'Tariffs Jul2022'!AJ25)</f>
        <v>292.90909090909093</v>
      </c>
      <c r="K31" s="85">
        <f>IF($C$5*'Tariffs Jul2022'!AL25/'Tariffs Jul2022'!AJ25&lt;'Tariffs Jul2022'!J25,0,IF($C$5*'Tariffs Jul2022'!AL25/'Tariffs Jul2022'!AJ25&lt;='Tariffs Jul2022'!K25,($C$5*'Tariffs Jul2022'!AL25/'Tariffs Jul2022'!AJ25-'Tariffs Jul2022'!J25)*('Tariffs Jul2022'!V25/100)*'Tariffs Jul2022'!AJ25,('Tariffs Jul2022'!K25-'Tariffs Jul2022'!J25)*('Tariffs Jul2022'!V25/100)*'Tariffs Jul2022'!AJ25))</f>
        <v>263.45454545454544</v>
      </c>
      <c r="L31" s="85">
        <f>IF($C$5*'Tariffs Jul2022'!AL25/'Tariffs Jul2022'!AJ25&lt;'Tariffs Jul2022'!K25,0,IF($C$5*'Tariffs Jul2022'!AL25/'Tariffs Jul2022'!AJ25&lt;='Tariffs Jul2022'!L25,($C$5*'Tariffs Jul2022'!AL25/'Tariffs Jul2022'!AJ25-'Tariffs Jul2022'!K25)*('Tariffs Jul2022'!W25/100)*'Tariffs Jul2022'!AJ25,('Tariffs Jul2022'!L25-'Tariffs Jul2022'!K25)*('Tariffs Jul2022'!W25/100)*'Tariffs Jul2022'!AJ25))</f>
        <v>230.72727272727272</v>
      </c>
      <c r="M31" s="85">
        <f>IF($C$5*'Tariffs Jul2022'!AL25/'Tariffs Jul2022'!AJ25&lt;'Tariffs Jul2022'!L25,0,IF($C$5*'Tariffs Jul2022'!AL25/'Tariffs Jul2022'!AJ25&lt;='Tariffs Jul2022'!M25,($C$5*'Tariffs Jul2022'!AL25/'Tariffs Jul2022'!AJ25-'Tariffs Jul2022'!L25)*('Tariffs Jul2022'!X25/100)*'Tariffs Jul2022'!AJ25,('Tariffs Jul2022'!M25-'Tariffs Jul2022'!L25)*('Tariffs Jul2022'!X25/100)*'Tariffs Jul2022'!AJ25))</f>
        <v>105.13636363636363</v>
      </c>
      <c r="N31" s="85">
        <f>IF(($C$5*'Tariffs Jul2022'!AL25/'Tariffs Jul2022'!AJ25&gt;'Tariffs Jul2022'!M25),($C$5*'Tariffs Jul2022'!AL25/'Tariffs Jul2022'!AJ25-'Tariffs Jul2022'!M25)*'Tariffs Jul2022'!Y25/100*'Tariffs Jul2022'!AJ25,0)</f>
        <v>0</v>
      </c>
      <c r="O31" s="73">
        <f t="shared" si="0"/>
        <v>2095.2195454545454</v>
      </c>
      <c r="P31" s="498">
        <f t="shared" si="1"/>
        <v>2304.7415000000001</v>
      </c>
      <c r="Q31" s="549"/>
      <c r="R31" s="549"/>
      <c r="S31" s="549"/>
      <c r="T31" s="549"/>
      <c r="U31" s="549"/>
      <c r="V31" s="549"/>
    </row>
    <row r="32" spans="1:22" ht="14" thickTop="1" x14ac:dyDescent="0.15">
      <c r="A32" s="286" t="str">
        <f>'Tariffs Jul2022'!F26</f>
        <v>GloBird</v>
      </c>
      <c r="B32" s="47" t="str">
        <f>'Tariffs Jul2022'!D26</f>
        <v>Multinet Metro 2</v>
      </c>
      <c r="C32" s="287">
        <f>'Tariffs Jul2022'!E26</f>
        <v>44760</v>
      </c>
      <c r="D32" s="85">
        <f>365*'Tariffs Jul2022'!H26/100</f>
        <v>292</v>
      </c>
      <c r="E32" s="85">
        <f>IF($C$5*'Tariffs Jul2022'!AK26/'Tariffs Jul2022'!AI26&gt;='Tariffs Jul2022'!J26,( 'Tariffs Jul2022'!J26*'Tariffs Jul2022'!O26/100)* 'Tariffs Jul2022'!AI26,($C$5*'Tariffs Jul2022'!AK26/'Tariffs Jul2022'!AI26*'Tariffs Jul2022'!O26/100)* 'Tariffs Jul2022'!AI26)</f>
        <v>935.99999999999977</v>
      </c>
      <c r="F32" s="85">
        <f>IF($C$5*'Tariffs Jul2022'!AK26/'Tariffs Jul2022'!AI26&lt;'Tariffs Jul2022'!J26,0,IF($C$5*'Tariffs Jul2022'!AK26/'Tariffs Jul2022'!AI26&lt;='Tariffs Jul2022'!K26,($C$5*'Tariffs Jul2022'!AK26/'Tariffs Jul2022'!AI26-'Tariffs Jul2022'!J26)*('Tariffs Jul2022'!P26/100)*'Tariffs Jul2022'!AI26,('Tariffs Jul2022'!K26-'Tariffs Jul2022'!J26)*('Tariffs Jul2022'!P26/100)*'Tariffs Jul2022'!AI26))</f>
        <v>0</v>
      </c>
      <c r="G32" s="85">
        <f>IF($C$5*'Tariffs Jul2022'!AK26/'Tariffs Jul2022'!AI26&lt;'Tariffs Jul2022'!K26,0,IF($C$5*'Tariffs Jul2022'!AK26/'Tariffs Jul2022'!AI26&lt;='Tariffs Jul2022'!L26,($C$5*'Tariffs Jul2022'!AK26/'Tariffs Jul2022'!AI26-'Tariffs Jul2022'!K26)*('Tariffs Jul2022'!Q26/100)*'Tariffs Jul2022'!AI26,('Tariffs Jul2022'!L26-'Tariffs Jul2022'!K26)*('Tariffs Jul2022'!Q26/100)*'Tariffs Jul2022'!AI26))</f>
        <v>0</v>
      </c>
      <c r="H32" s="85">
        <f>IF($C$5*'Tariffs Jul2022'!AK26/'Tariffs Jul2022'!AI26&lt;'Tariffs Jul2022'!L26,0,IF($C$5*'Tariffs Jul2022'!AK26/'Tariffs Jul2022'!AI26&lt;='Tariffs Jul2022'!M26,($C$5*'Tariffs Jul2022'!AK26/'Tariffs Jul2022'!AI26-'Tariffs Jul2022'!L26)*('Tariffs Jul2022'!R26/100)*'Tariffs Jul2022'!AI26,('Tariffs Jul2022'!M26-'Tariffs Jul2022'!L26)*('Tariffs Jul2022'!R26/100)*'Tariffs Jul2022'!AI26))</f>
        <v>0</v>
      </c>
      <c r="I32" s="85">
        <f>IF(($C$5*'Tariffs Jul2022'!AK26/'Tariffs Jul2022'!AI26&gt;'Tariffs Jul2022'!M26),($C$5*'Tariffs Jul2022'!AK26/'Tariffs Jul2022'!AI26-'Tariffs Jul2022'!M26)*'Tariffs Jul2022'!S26/100*'Tariffs Jul2022'!AI26,0)</f>
        <v>675</v>
      </c>
      <c r="J32" s="85">
        <f>IF($C$5*'Tariffs Jul2022'!AL26/'Tariffs Jul2022'!AJ26&gt;='Tariffs Jul2022'!J26,('Tariffs Jul2022'!J26*'Tariffs Jul2022'!U26/100)* 'Tariffs Jul2022'!AJ26,($C$5*'Tariffs Jul2022'!AL26/'Tariffs Jul2022'!AJ26*'Tariffs Jul2022'!U26/100)* 'Tariffs Jul2022'!AJ26)</f>
        <v>935.99999999999977</v>
      </c>
      <c r="K32" s="85">
        <f>IF($C$5*'Tariffs Jul2022'!AL26/'Tariffs Jul2022'!AJ26&lt;'Tariffs Jul2022'!J26,0,IF($C$5*'Tariffs Jul2022'!AL26/'Tariffs Jul2022'!AJ26&lt;='Tariffs Jul2022'!K26,($C$5*'Tariffs Jul2022'!AL26/'Tariffs Jul2022'!AJ26-'Tariffs Jul2022'!J26)*('Tariffs Jul2022'!V26/100)*'Tariffs Jul2022'!AJ26,('Tariffs Jul2022'!K26-'Tariffs Jul2022'!J26)*('Tariffs Jul2022'!V26/100)*'Tariffs Jul2022'!AJ26))</f>
        <v>0</v>
      </c>
      <c r="L32" s="85">
        <f>IF($C$5*'Tariffs Jul2022'!AL26/'Tariffs Jul2022'!AJ26&lt;'Tariffs Jul2022'!K26,0,IF($C$5*'Tariffs Jul2022'!AL26/'Tariffs Jul2022'!AJ26&lt;='Tariffs Jul2022'!L26,($C$5*'Tariffs Jul2022'!AL26/'Tariffs Jul2022'!AJ26-'Tariffs Jul2022'!K26)*('Tariffs Jul2022'!W26/100)*'Tariffs Jul2022'!AJ26,('Tariffs Jul2022'!L26-'Tariffs Jul2022'!K26)*('Tariffs Jul2022'!W26/100)*'Tariffs Jul2022'!AJ26))</f>
        <v>0</v>
      </c>
      <c r="M32" s="85">
        <f>IF($C$5*'Tariffs Jul2022'!AL26/'Tariffs Jul2022'!AJ26&lt;'Tariffs Jul2022'!L26,0,IF($C$5*'Tariffs Jul2022'!AL26/'Tariffs Jul2022'!AJ26&lt;='Tariffs Jul2022'!M26,($C$5*'Tariffs Jul2022'!AL26/'Tariffs Jul2022'!AJ26-'Tariffs Jul2022'!L26)*('Tariffs Jul2022'!X26/100)*'Tariffs Jul2022'!AJ26,('Tariffs Jul2022'!M26-'Tariffs Jul2022'!L26)*('Tariffs Jul2022'!X26/100)*'Tariffs Jul2022'!AJ26))</f>
        <v>0</v>
      </c>
      <c r="N32" s="85">
        <f>IF(($C$5*'Tariffs Jul2022'!AL26/'Tariffs Jul2022'!AJ26&gt;'Tariffs Jul2022'!M26),($C$5*'Tariffs Jul2022'!AL26/'Tariffs Jul2022'!AJ26-'Tariffs Jul2022'!M26)*'Tariffs Jul2022'!Y26/100*'Tariffs Jul2022'!AJ26,0)</f>
        <v>675</v>
      </c>
      <c r="O32" s="73">
        <f t="shared" si="0"/>
        <v>3513.9999999999995</v>
      </c>
      <c r="P32" s="498">
        <f t="shared" si="1"/>
        <v>3865.3999999999996</v>
      </c>
      <c r="Q32" s="549"/>
      <c r="R32" s="549"/>
      <c r="S32" s="549"/>
      <c r="T32" s="549"/>
      <c r="U32" s="549"/>
      <c r="V32" s="549"/>
    </row>
    <row r="33" spans="1:22" s="289" customFormat="1" ht="14" thickBot="1" x14ac:dyDescent="0.2">
      <c r="A33" s="286" t="str">
        <f>'Tariffs Jul2022'!F27</f>
        <v>Powershop</v>
      </c>
      <c r="B33" s="47" t="str">
        <f>'Tariffs Jul2022'!D27</f>
        <v>Multinet Metro 2</v>
      </c>
      <c r="C33" s="287">
        <f>'Tariffs Jul2022'!E27</f>
        <v>44562</v>
      </c>
      <c r="D33" s="85">
        <f>365*'Tariffs Jul2022'!H27/100</f>
        <v>283.80409090909086</v>
      </c>
      <c r="E33" s="85">
        <f>((C$5*'Tariffs Jul2022'!AK27/'Tariffs Jul2022'!AI27)*('Tariffs Jul2022'!O27/100))*'Tariffs Jul2022'!AI27</f>
        <v>621.40909090909088</v>
      </c>
      <c r="F33" s="85">
        <v>0</v>
      </c>
      <c r="G33" s="85">
        <v>0</v>
      </c>
      <c r="H33" s="85">
        <v>0</v>
      </c>
      <c r="I33" s="85">
        <v>0</v>
      </c>
      <c r="J33" s="85">
        <f>((C$5*'Tariffs Jul2022'!AL27/'Tariffs Jul2022'!AJ27)*('Tariffs Jul2022'!U27/100))*'Tariffs Jul2022'!AJ27</f>
        <v>564.13636363636374</v>
      </c>
      <c r="K33" s="85">
        <v>0</v>
      </c>
      <c r="L33" s="85">
        <v>0</v>
      </c>
      <c r="M33" s="85">
        <v>0</v>
      </c>
      <c r="N33" s="85">
        <v>0</v>
      </c>
      <c r="O33" s="73">
        <f t="shared" si="0"/>
        <v>1469.3495454545455</v>
      </c>
      <c r="P33" s="498">
        <f t="shared" si="1"/>
        <v>1616.2845000000002</v>
      </c>
      <c r="Q33" s="549"/>
      <c r="R33" s="549"/>
      <c r="S33" s="549"/>
      <c r="T33" s="549"/>
      <c r="U33" s="549"/>
      <c r="V33" s="549"/>
    </row>
    <row r="34" spans="1:22" ht="14" thickTop="1" x14ac:dyDescent="0.15">
      <c r="A34" s="286" t="str">
        <f>'Tariffs Jul2022'!F28</f>
        <v>1st Energy</v>
      </c>
      <c r="B34" s="47" t="str">
        <f>'Tariffs Jul2022'!D28</f>
        <v>Multinet Metro 2</v>
      </c>
      <c r="C34" s="287">
        <f>'Tariffs Jul2022'!E28</f>
        <v>44562</v>
      </c>
      <c r="D34" s="85">
        <f>365*'Tariffs Jul2022'!H28/100</f>
        <v>288.35000000000002</v>
      </c>
      <c r="E34" s="85">
        <f>IF($C$5*'Tariffs Jul2022'!AK28/'Tariffs Jul2022'!AI28&gt;='Tariffs Jul2022'!J28,( 'Tariffs Jul2022'!J28*'Tariffs Jul2022'!O28/100)* 'Tariffs Jul2022'!AI28,($C$5*'Tariffs Jul2022'!AK28/'Tariffs Jul2022'!AI28*'Tariffs Jul2022'!O28/100)* 'Tariffs Jul2022'!AI28)</f>
        <v>259.36363636363632</v>
      </c>
      <c r="F34" s="85">
        <f>IF($C$5*'Tariffs Jul2022'!AK28/'Tariffs Jul2022'!AI28&lt;'Tariffs Jul2022'!J28,0,IF($C$5*'Tariffs Jul2022'!AK28/'Tariffs Jul2022'!AI28&lt;='Tariffs Jul2022'!K28,($C$5*'Tariffs Jul2022'!AK28/'Tariffs Jul2022'!AI28-'Tariffs Jul2022'!J28)*('Tariffs Jul2022'!P28/100)*'Tariffs Jul2022'!AI28,('Tariffs Jul2022'!K28-'Tariffs Jul2022'!J28)*('Tariffs Jul2022'!P28/100)*'Tariffs Jul2022'!AI28))</f>
        <v>224.18181818181816</v>
      </c>
      <c r="G34" s="85">
        <f>IF($C$5*'Tariffs Jul2022'!AK28/'Tariffs Jul2022'!AI28&lt;'Tariffs Jul2022'!K28,0,IF($C$5*'Tariffs Jul2022'!AK28/'Tariffs Jul2022'!AI28&lt;='Tariffs Jul2022'!L28,($C$5*'Tariffs Jul2022'!AK28/'Tariffs Jul2022'!AI28-'Tariffs Jul2022'!K28)*('Tariffs Jul2022'!Q28/100)*'Tariffs Jul2022'!AI28,('Tariffs Jul2022'!L28-'Tariffs Jul2022'!K28)*('Tariffs Jul2022'!Q28/100)*'Tariffs Jul2022'!AI28))</f>
        <v>0</v>
      </c>
      <c r="H34" s="85">
        <f>IF($C$5*'Tariffs Jul2022'!AK28/'Tariffs Jul2022'!AI28&lt;'Tariffs Jul2022'!L28,0,IF($C$5*'Tariffs Jul2022'!AK28/'Tariffs Jul2022'!AI28&lt;='Tariffs Jul2022'!M28,($C$5*'Tariffs Jul2022'!AK28/'Tariffs Jul2022'!AI28-'Tariffs Jul2022'!L28)*('Tariffs Jul2022'!R28/100)*'Tariffs Jul2022'!AI28,('Tariffs Jul2022'!M28-'Tariffs Jul2022'!L28)*('Tariffs Jul2022'!R28/100)*'Tariffs Jul2022'!AI28))</f>
        <v>0</v>
      </c>
      <c r="I34" s="85">
        <f>IF(($C$5*'Tariffs Jul2022'!AK28/'Tariffs Jul2022'!AI28&gt;'Tariffs Jul2022'!M28),($C$5*'Tariffs Jul2022'!AK28/'Tariffs Jul2022'!AI28-'Tariffs Jul2022'!M28)*'Tariffs Jul2022'!S28/100*'Tariffs Jul2022'!AI28,0)</f>
        <v>281.0454545454545</v>
      </c>
      <c r="J34" s="85">
        <f>IF($C$5*'Tariffs Jul2022'!AL28/'Tariffs Jul2022'!AJ28&gt;='Tariffs Jul2022'!J28,('Tariffs Jul2022'!J28*'Tariffs Jul2022'!U28/100)* 'Tariffs Jul2022'!AJ28,($C$5*'Tariffs Jul2022'!AL28/'Tariffs Jul2022'!AJ28*'Tariffs Jul2022'!U28/100)* 'Tariffs Jul2022'!AJ28)</f>
        <v>259.36363636363632</v>
      </c>
      <c r="K34" s="85">
        <f>IF($C$5*'Tariffs Jul2022'!AL28/'Tariffs Jul2022'!AJ28&lt;'Tariffs Jul2022'!J28,0,IF($C$5*'Tariffs Jul2022'!AL28/'Tariffs Jul2022'!AJ28&lt;='Tariffs Jul2022'!K28,($C$5*'Tariffs Jul2022'!AL28/'Tariffs Jul2022'!AJ28-'Tariffs Jul2022'!J28)*('Tariffs Jul2022'!V28/100)*'Tariffs Jul2022'!AJ28,('Tariffs Jul2022'!K28-'Tariffs Jul2022'!J28)*('Tariffs Jul2022'!V28/100)*'Tariffs Jul2022'!AJ28))</f>
        <v>224.18181818181816</v>
      </c>
      <c r="L34" s="85">
        <f>IF($C$5*'Tariffs Jul2022'!AL28/'Tariffs Jul2022'!AJ28&lt;'Tariffs Jul2022'!K28,0,IF($C$5*'Tariffs Jul2022'!AL28/'Tariffs Jul2022'!AJ28&lt;='Tariffs Jul2022'!L28,($C$5*'Tariffs Jul2022'!AL28/'Tariffs Jul2022'!AJ28-'Tariffs Jul2022'!K28)*('Tariffs Jul2022'!W28/100)*'Tariffs Jul2022'!AJ28,('Tariffs Jul2022'!L28-'Tariffs Jul2022'!K28)*('Tariffs Jul2022'!W28/100)*'Tariffs Jul2022'!AJ28))</f>
        <v>0</v>
      </c>
      <c r="M34" s="85">
        <f>IF($C$5*'Tariffs Jul2022'!AL28/'Tariffs Jul2022'!AJ28&lt;'Tariffs Jul2022'!L28,0,IF($C$5*'Tariffs Jul2022'!AL28/'Tariffs Jul2022'!AJ28&lt;='Tariffs Jul2022'!M28,($C$5*'Tariffs Jul2022'!AL28/'Tariffs Jul2022'!AJ28-'Tariffs Jul2022'!L28)*('Tariffs Jul2022'!X28/100)*'Tariffs Jul2022'!AJ28,('Tariffs Jul2022'!M28-'Tariffs Jul2022'!L28)*('Tariffs Jul2022'!X28/100)*'Tariffs Jul2022'!AJ28))</f>
        <v>0</v>
      </c>
      <c r="N34" s="85">
        <f>IF(($C$5*'Tariffs Jul2022'!AL28/'Tariffs Jul2022'!AJ28&gt;'Tariffs Jul2022'!M28),($C$5*'Tariffs Jul2022'!AL28/'Tariffs Jul2022'!AJ28-'Tariffs Jul2022'!M28)*'Tariffs Jul2022'!Y28/100*'Tariffs Jul2022'!AJ28,0)</f>
        <v>281.0454545454545</v>
      </c>
      <c r="O34" s="73">
        <f t="shared" si="0"/>
        <v>1817.5318181818179</v>
      </c>
      <c r="P34" s="498">
        <f t="shared" si="1"/>
        <v>1999.2849999999999</v>
      </c>
      <c r="Q34" s="549"/>
      <c r="R34" s="549"/>
      <c r="S34" s="549"/>
      <c r="T34" s="549"/>
      <c r="U34" s="549"/>
      <c r="V34" s="549"/>
    </row>
    <row r="35" spans="1:22" ht="14" thickBot="1" x14ac:dyDescent="0.2">
      <c r="A35" s="288" t="str">
        <f>'Tariffs Jul2022'!F29</f>
        <v>Discover Energy</v>
      </c>
      <c r="B35" s="289" t="str">
        <f>'Tariffs Jul2022'!D29</f>
        <v>Multinet Metro 2</v>
      </c>
      <c r="C35" s="290">
        <f>'Tariffs Jul2022'!E29</f>
        <v>44562</v>
      </c>
      <c r="D35" s="291">
        <f>365*'Tariffs Jul2022'!H29/100</f>
        <v>306.60000000000002</v>
      </c>
      <c r="E35" s="291">
        <f>IF($C$5*'Tariffs Jul2022'!AK29/'Tariffs Jul2022'!AI29&gt;='Tariffs Jul2022'!J29,( 'Tariffs Jul2022'!J29*'Tariffs Jul2022'!O29/100)* 'Tariffs Jul2022'!AI29,($C$5*'Tariffs Jul2022'!AK29/'Tariffs Jul2022'!AI29*'Tariffs Jul2022'!O29/100)* 'Tariffs Jul2022'!AI29)</f>
        <v>247.09090909090907</v>
      </c>
      <c r="F35" s="291">
        <f>IF($C$5*'Tariffs Jul2022'!AK29/'Tariffs Jul2022'!AI29&lt;'Tariffs Jul2022'!J29,0,IF($C$5*'Tariffs Jul2022'!AK29/'Tariffs Jul2022'!AI29&lt;='Tariffs Jul2022'!K29,($C$5*'Tariffs Jul2022'!AK29/'Tariffs Jul2022'!AI29-'Tariffs Jul2022'!J29)*('Tariffs Jul2022'!P29/100)*'Tariffs Jul2022'!AI29,('Tariffs Jul2022'!K29-'Tariffs Jul2022'!J29)*('Tariffs Jul2022'!P29/100)*'Tariffs Jul2022'!AI29))</f>
        <v>204.5454545454545</v>
      </c>
      <c r="G35" s="291">
        <f>IF($C$5*'Tariffs Jul2022'!AK29/'Tariffs Jul2022'!AI29&lt;'Tariffs Jul2022'!K29,0,IF($C$5*'Tariffs Jul2022'!AK29/'Tariffs Jul2022'!AI29&lt;='Tariffs Jul2022'!L29,($C$5*'Tariffs Jul2022'!AK29/'Tariffs Jul2022'!AI29-'Tariffs Jul2022'!K29)*('Tariffs Jul2022'!Q29/100)*'Tariffs Jul2022'!AI29,('Tariffs Jul2022'!L29-'Tariffs Jul2022'!K29)*('Tariffs Jul2022'!Q29/100)*'Tariffs Jul2022'!AI29))</f>
        <v>171.81818181818181</v>
      </c>
      <c r="H35" s="291">
        <f>IF($C$5*'Tariffs Jul2022'!AK29/'Tariffs Jul2022'!AI29&lt;'Tariffs Jul2022'!L29,0,IF($C$5*'Tariffs Jul2022'!AK29/'Tariffs Jul2022'!AI29&lt;='Tariffs Jul2022'!M29,($C$5*'Tariffs Jul2022'!AK29/'Tariffs Jul2022'!AI29-'Tariffs Jul2022'!L29)*('Tariffs Jul2022'!R29/100)*'Tariffs Jul2022'!AI29,('Tariffs Jul2022'!M29-'Tariffs Jul2022'!L29)*('Tariffs Jul2022'!R29/100)*'Tariffs Jul2022'!AI29))</f>
        <v>77.318181818181813</v>
      </c>
      <c r="I35" s="291">
        <f>IF(($C$5*'Tariffs Jul2022'!AK29/'Tariffs Jul2022'!AI29&gt;'Tariffs Jul2022'!M29),($C$5*'Tariffs Jul2022'!AK29/'Tariffs Jul2022'!AI29-'Tariffs Jul2022'!M29)*'Tariffs Jul2022'!S29/100*'Tariffs Jul2022'!AI29,0)</f>
        <v>0</v>
      </c>
      <c r="J35" s="291">
        <f>IF($C$5*'Tariffs Jul2022'!AL29/'Tariffs Jul2022'!AJ29&gt;='Tariffs Jul2022'!J29,('Tariffs Jul2022'!J29*'Tariffs Jul2022'!U29/100)* 'Tariffs Jul2022'!AJ29,($C$5*'Tariffs Jul2022'!AL29/'Tariffs Jul2022'!AJ29*'Tariffs Jul2022'!U29/100)* 'Tariffs Jul2022'!AJ29)</f>
        <v>237.27272727272728</v>
      </c>
      <c r="K35" s="291">
        <f>IF($C$5*'Tariffs Jul2022'!AL29/'Tariffs Jul2022'!AJ29&lt;'Tariffs Jul2022'!J29,0,IF($C$5*'Tariffs Jul2022'!AL29/'Tariffs Jul2022'!AJ29&lt;='Tariffs Jul2022'!K29,($C$5*'Tariffs Jul2022'!AL29/'Tariffs Jul2022'!AJ29-'Tariffs Jul2022'!J29)*('Tariffs Jul2022'!V29/100)*'Tariffs Jul2022'!AJ29,('Tariffs Jul2022'!K29-'Tariffs Jul2022'!J29)*('Tariffs Jul2022'!V29/100)*'Tariffs Jul2022'!AJ29))</f>
        <v>204.5454545454545</v>
      </c>
      <c r="L35" s="291">
        <f>IF($C$5*'Tariffs Jul2022'!AL29/'Tariffs Jul2022'!AJ29&lt;'Tariffs Jul2022'!K29,0,IF($C$5*'Tariffs Jul2022'!AL29/'Tariffs Jul2022'!AJ29&lt;='Tariffs Jul2022'!L29,($C$5*'Tariffs Jul2022'!AL29/'Tariffs Jul2022'!AJ29-'Tariffs Jul2022'!K29)*('Tariffs Jul2022'!W29/100)*'Tariffs Jul2022'!AJ29,('Tariffs Jul2022'!L29-'Tariffs Jul2022'!K29)*('Tariffs Jul2022'!W29/100)*'Tariffs Jul2022'!AJ29))</f>
        <v>171.81818181818181</v>
      </c>
      <c r="M35" s="291">
        <f>IF($C$5*'Tariffs Jul2022'!AL29/'Tariffs Jul2022'!AJ29&lt;'Tariffs Jul2022'!L29,0,IF($C$5*'Tariffs Jul2022'!AL29/'Tariffs Jul2022'!AJ29&lt;='Tariffs Jul2022'!M29,($C$5*'Tariffs Jul2022'!AL29/'Tariffs Jul2022'!AJ29-'Tariffs Jul2022'!L29)*('Tariffs Jul2022'!X29/100)*'Tariffs Jul2022'!AJ29,('Tariffs Jul2022'!M29-'Tariffs Jul2022'!L29)*('Tariffs Jul2022'!X29/100)*'Tariffs Jul2022'!AJ29))</f>
        <v>73.636363636363626</v>
      </c>
      <c r="N35" s="291">
        <f>IF(($C$5*'Tariffs Jul2022'!AL29/'Tariffs Jul2022'!AJ29&gt;'Tariffs Jul2022'!M29),($C$5*'Tariffs Jul2022'!AL29/'Tariffs Jul2022'!AJ29-'Tariffs Jul2022'!M29)*'Tariffs Jul2022'!Y29/100*'Tariffs Jul2022'!AJ29,0)</f>
        <v>0</v>
      </c>
      <c r="O35" s="292">
        <f t="shared" si="0"/>
        <v>1694.6454545454544</v>
      </c>
      <c r="P35" s="499">
        <f t="shared" si="1"/>
        <v>1864.11</v>
      </c>
      <c r="Q35" s="549"/>
      <c r="R35" s="549"/>
      <c r="S35" s="549"/>
      <c r="T35" s="549"/>
      <c r="U35" s="549"/>
      <c r="V35" s="549"/>
    </row>
    <row r="36" spans="1:22" ht="14" thickTop="1" x14ac:dyDescent="0.15">
      <c r="A36" s="286" t="str">
        <f>'Tariffs Jul2022'!F30</f>
        <v>AGL</v>
      </c>
      <c r="B36" s="47" t="str">
        <f>'Tariffs Jul2022'!D30</f>
        <v>AGN North</v>
      </c>
      <c r="C36" s="287">
        <f>'Tariffs Jul2022'!E30</f>
        <v>44743</v>
      </c>
      <c r="D36" s="85">
        <f>365*'Tariffs Jul2022'!H30/100</f>
        <v>315.55909090909086</v>
      </c>
      <c r="E36" s="85">
        <f>IF($C$5*'Tariffs Jul2022'!AK30/'Tariffs Jul2022'!AI30&gt;='Tariffs Jul2022'!J30,( 'Tariffs Jul2022'!J30*'Tariffs Jul2022'!O30/100)* 'Tariffs Jul2022'!AI30,($C$5*'Tariffs Jul2022'!AK30/'Tariffs Jul2022'!AI30*'Tariffs Jul2022'!O30/100)* 'Tariffs Jul2022'!AI30)</f>
        <v>153.43363636363637</v>
      </c>
      <c r="F36" s="85">
        <f>IF($C$5*'Tariffs Jul2022'!AK30/'Tariffs Jul2022'!AI30&lt;'Tariffs Jul2022'!J30,0,IF($C$5*'Tariffs Jul2022'!AK30/'Tariffs Jul2022'!AI30&lt;='Tariffs Jul2022'!K30,($C$5*'Tariffs Jul2022'!AK30/'Tariffs Jul2022'!AI30-'Tariffs Jul2022'!J30)*('Tariffs Jul2022'!P30/100)*'Tariffs Jul2022'!AI30,('Tariffs Jul2022'!K30-'Tariffs Jul2022'!J30)*('Tariffs Jul2022'!P30/100)*'Tariffs Jul2022'!AI30))</f>
        <v>116.77636363636363</v>
      </c>
      <c r="G36" s="85">
        <f>IF($C$5*'Tariffs Jul2022'!AK30/'Tariffs Jul2022'!AI30&lt;'Tariffs Jul2022'!K30,0,IF($C$5*'Tariffs Jul2022'!AK30/'Tariffs Jul2022'!AI30&lt;='Tariffs Jul2022'!L30,($C$5*'Tariffs Jul2022'!AK30/'Tariffs Jul2022'!AI30-'Tariffs Jul2022'!K30)*('Tariffs Jul2022'!Q30/100)*'Tariffs Jul2022'!AI30,('Tariffs Jul2022'!L30-'Tariffs Jul2022'!K30)*('Tariffs Jul2022'!Q30/100)*'Tariffs Jul2022'!AI30))</f>
        <v>0</v>
      </c>
      <c r="H36" s="85">
        <f>IF($C$5*'Tariffs Jul2022'!AK30/'Tariffs Jul2022'!AI30&lt;'Tariffs Jul2022'!L30,0,IF($C$5*'Tariffs Jul2022'!AK30/'Tariffs Jul2022'!AI30&lt;='Tariffs Jul2022'!M30,($C$5*'Tariffs Jul2022'!AK30/'Tariffs Jul2022'!AI30-'Tariffs Jul2022'!L30)*('Tariffs Jul2022'!R30/100)*'Tariffs Jul2022'!AI30,('Tariffs Jul2022'!M30-'Tariffs Jul2022'!L30)*('Tariffs Jul2022'!R30/100)*'Tariffs Jul2022'!AI30))</f>
        <v>0</v>
      </c>
      <c r="I36" s="85">
        <f>IF(($C$5*'Tariffs Jul2022'!AK30/'Tariffs Jul2022'!AI30&gt;'Tariffs Jul2022'!M30),($C$5*'Tariffs Jul2022'!AK30/'Tariffs Jul2022'!AI30-'Tariffs Jul2022'!M30)*'Tariffs Jul2022'!S30/100*'Tariffs Jul2022'!AI30,0)</f>
        <v>507.27272727272725</v>
      </c>
      <c r="J36" s="85">
        <f>IF($C$5*'Tariffs Jul2022'!AL30/'Tariffs Jul2022'!AJ30&gt;='Tariffs Jul2022'!J30,('Tariffs Jul2022'!J30*'Tariffs Jul2022'!U30/100)* 'Tariffs Jul2022'!AJ30,($C$5*'Tariffs Jul2022'!AL30/'Tariffs Jul2022'!AJ30*'Tariffs Jul2022'!U30/100)* 'Tariffs Jul2022'!AJ30)</f>
        <v>153.43363636363637</v>
      </c>
      <c r="K36" s="85">
        <f>IF($C$5*'Tariffs Jul2022'!AL30/'Tariffs Jul2022'!AJ30&lt;'Tariffs Jul2022'!J30,0,IF($C$5*'Tariffs Jul2022'!AL30/'Tariffs Jul2022'!AJ30&lt;='Tariffs Jul2022'!K30,($C$5*'Tariffs Jul2022'!AL30/'Tariffs Jul2022'!AJ30-'Tariffs Jul2022'!J30)*('Tariffs Jul2022'!V30/100)*'Tariffs Jul2022'!AJ30,('Tariffs Jul2022'!K30-'Tariffs Jul2022'!J30)*('Tariffs Jul2022'!V30/100)*'Tariffs Jul2022'!AJ30))</f>
        <v>116.77636363636363</v>
      </c>
      <c r="L36" s="85">
        <f>IF($C$5*'Tariffs Jul2022'!AL30/'Tariffs Jul2022'!AJ30&lt;'Tariffs Jul2022'!K30,0,IF($C$5*'Tariffs Jul2022'!AL30/'Tariffs Jul2022'!AJ30&lt;='Tariffs Jul2022'!L30,($C$5*'Tariffs Jul2022'!AL30/'Tariffs Jul2022'!AJ30-'Tariffs Jul2022'!K30)*('Tariffs Jul2022'!W30/100)*'Tariffs Jul2022'!AJ30,('Tariffs Jul2022'!L30-'Tariffs Jul2022'!K30)*('Tariffs Jul2022'!W30/100)*'Tariffs Jul2022'!AJ30))</f>
        <v>0</v>
      </c>
      <c r="M36" s="85">
        <f>IF($C$5*'Tariffs Jul2022'!AL30/'Tariffs Jul2022'!AJ30&lt;'Tariffs Jul2022'!L30,0,IF($C$5*'Tariffs Jul2022'!AL30/'Tariffs Jul2022'!AJ30&lt;='Tariffs Jul2022'!M30,($C$5*'Tariffs Jul2022'!AL30/'Tariffs Jul2022'!AJ30-'Tariffs Jul2022'!L30)*('Tariffs Jul2022'!X30/100)*'Tariffs Jul2022'!AJ30,('Tariffs Jul2022'!M30-'Tariffs Jul2022'!L30)*('Tariffs Jul2022'!X30/100)*'Tariffs Jul2022'!AJ30))</f>
        <v>0</v>
      </c>
      <c r="N36" s="85">
        <f>IF(($C$5*'Tariffs Jul2022'!AL30/'Tariffs Jul2022'!AJ30&gt;'Tariffs Jul2022'!M30),($C$5*'Tariffs Jul2022'!AL30/'Tariffs Jul2022'!AJ30-'Tariffs Jul2022'!M30)*'Tariffs Jul2022'!Y30/100*'Tariffs Jul2022'!AJ30,0)</f>
        <v>507.27272727272725</v>
      </c>
      <c r="O36" s="73">
        <f t="shared" si="0"/>
        <v>1870.5245454545454</v>
      </c>
      <c r="P36" s="498">
        <f t="shared" si="1"/>
        <v>2057.5770000000002</v>
      </c>
      <c r="Q36" s="549"/>
      <c r="R36" s="549"/>
      <c r="S36" s="549"/>
      <c r="T36" s="549"/>
      <c r="U36" s="549"/>
      <c r="V36" s="549"/>
    </row>
    <row r="37" spans="1:22" x14ac:dyDescent="0.15">
      <c r="A37" s="286" t="str">
        <f>'Tariffs Jul2022'!F31</f>
        <v>Alinta Energy</v>
      </c>
      <c r="B37" s="47" t="str">
        <f>'Tariffs Jul2022'!D31</f>
        <v>AGN North</v>
      </c>
      <c r="C37" s="287">
        <f>'Tariffs Jul2022'!E31</f>
        <v>44593</v>
      </c>
      <c r="D37" s="85">
        <f>365*'Tariffs Jul2022'!H31/100</f>
        <v>244.55</v>
      </c>
      <c r="E37" s="85">
        <f>IF($C$5*'Tariffs Jul2022'!AK31/'Tariffs Jul2022'!AI31&gt;='Tariffs Jul2022'!J31,( 'Tariffs Jul2022'!J31*'Tariffs Jul2022'!O31/100)* 'Tariffs Jul2022'!AI31,($C$5*'Tariffs Jul2022'!AK31/'Tariffs Jul2022'!AI31*'Tariffs Jul2022'!O31/100)* 'Tariffs Jul2022'!AI31)</f>
        <v>118.44</v>
      </c>
      <c r="F37" s="85">
        <f>IF($C$5*'Tariffs Jul2022'!AK31/'Tariffs Jul2022'!AI31&lt;'Tariffs Jul2022'!J31,0,IF($C$5*'Tariffs Jul2022'!AK31/'Tariffs Jul2022'!AI31&lt;='Tariffs Jul2022'!K31,($C$5*'Tariffs Jul2022'!AK31/'Tariffs Jul2022'!AI31-'Tariffs Jul2022'!J31)*('Tariffs Jul2022'!P31/100)*'Tariffs Jul2022'!AI31,('Tariffs Jul2022'!K31-'Tariffs Jul2022'!J31)*('Tariffs Jul2022'!P31/100)*'Tariffs Jul2022'!AI31))</f>
        <v>97.56</v>
      </c>
      <c r="G37" s="85">
        <f>IF($C$5*'Tariffs Jul2022'!AK31/'Tariffs Jul2022'!AI31&lt;'Tariffs Jul2022'!K31,0,IF($C$5*'Tariffs Jul2022'!AK31/'Tariffs Jul2022'!AI31&lt;='Tariffs Jul2022'!L31,($C$5*'Tariffs Jul2022'!AK31/'Tariffs Jul2022'!AI31-'Tariffs Jul2022'!K31)*('Tariffs Jul2022'!Q31/100)*'Tariffs Jul2022'!AI31,('Tariffs Jul2022'!L31-'Tariffs Jul2022'!K31)*('Tariffs Jul2022'!Q31/100)*'Tariffs Jul2022'!AI31))</f>
        <v>0</v>
      </c>
      <c r="H37" s="85">
        <f>IF($C$5*'Tariffs Jul2022'!AK31/'Tariffs Jul2022'!AI31&lt;'Tariffs Jul2022'!L31,0,IF($C$5*'Tariffs Jul2022'!AK31/'Tariffs Jul2022'!AI31&lt;='Tariffs Jul2022'!M31,($C$5*'Tariffs Jul2022'!AK31/'Tariffs Jul2022'!AI31-'Tariffs Jul2022'!L31)*('Tariffs Jul2022'!R31/100)*'Tariffs Jul2022'!AI31,('Tariffs Jul2022'!M31-'Tariffs Jul2022'!L31)*('Tariffs Jul2022'!R31/100)*'Tariffs Jul2022'!AI31))</f>
        <v>0</v>
      </c>
      <c r="I37" s="85">
        <f>IF(($C$5*'Tariffs Jul2022'!AK31/'Tariffs Jul2022'!AI31&gt;'Tariffs Jul2022'!M31),($C$5*'Tariffs Jul2022'!AK31/'Tariffs Jul2022'!AI31-'Tariffs Jul2022'!M31)*'Tariffs Jul2022'!S31/100*'Tariffs Jul2022'!AI31,0)</f>
        <v>476.59090909090912</v>
      </c>
      <c r="J37" s="85">
        <f>IF($C$5*'Tariffs Jul2022'!AL31/'Tariffs Jul2022'!AJ31&gt;='Tariffs Jul2022'!J31,('Tariffs Jul2022'!J31*'Tariffs Jul2022'!U31/100)* 'Tariffs Jul2022'!AJ31,($C$5*'Tariffs Jul2022'!AL31/'Tariffs Jul2022'!AJ31*'Tariffs Jul2022'!U31/100)* 'Tariffs Jul2022'!AJ31)</f>
        <v>118.44</v>
      </c>
      <c r="K37" s="85">
        <f>IF($C$5*'Tariffs Jul2022'!AL31/'Tariffs Jul2022'!AJ31&lt;'Tariffs Jul2022'!J31,0,IF($C$5*'Tariffs Jul2022'!AL31/'Tariffs Jul2022'!AJ31&lt;='Tariffs Jul2022'!K31,($C$5*'Tariffs Jul2022'!AL31/'Tariffs Jul2022'!AJ31-'Tariffs Jul2022'!J31)*('Tariffs Jul2022'!V31/100)*'Tariffs Jul2022'!AJ31,('Tariffs Jul2022'!K31-'Tariffs Jul2022'!J31)*('Tariffs Jul2022'!V31/100)*'Tariffs Jul2022'!AJ31))</f>
        <v>97.56</v>
      </c>
      <c r="L37" s="85">
        <f>IF($C$5*'Tariffs Jul2022'!AL31/'Tariffs Jul2022'!AJ31&lt;'Tariffs Jul2022'!K31,0,IF($C$5*'Tariffs Jul2022'!AL31/'Tariffs Jul2022'!AJ31&lt;='Tariffs Jul2022'!L31,($C$5*'Tariffs Jul2022'!AL31/'Tariffs Jul2022'!AJ31-'Tariffs Jul2022'!K31)*('Tariffs Jul2022'!W31/100)*'Tariffs Jul2022'!AJ31,('Tariffs Jul2022'!L31-'Tariffs Jul2022'!K31)*('Tariffs Jul2022'!W31/100)*'Tariffs Jul2022'!AJ31))</f>
        <v>0</v>
      </c>
      <c r="M37" s="85">
        <f>IF($C$5*'Tariffs Jul2022'!AL31/'Tariffs Jul2022'!AJ31&lt;'Tariffs Jul2022'!L31,0,IF($C$5*'Tariffs Jul2022'!AL31/'Tariffs Jul2022'!AJ31&lt;='Tariffs Jul2022'!M31,($C$5*'Tariffs Jul2022'!AL31/'Tariffs Jul2022'!AJ31-'Tariffs Jul2022'!L31)*('Tariffs Jul2022'!X31/100)*'Tariffs Jul2022'!AJ31,('Tariffs Jul2022'!M31-'Tariffs Jul2022'!L31)*('Tariffs Jul2022'!X31/100)*'Tariffs Jul2022'!AJ31))</f>
        <v>0</v>
      </c>
      <c r="N37" s="85">
        <f>IF(($C$5*'Tariffs Jul2022'!AL31/'Tariffs Jul2022'!AJ31&gt;'Tariffs Jul2022'!M31),($C$5*'Tariffs Jul2022'!AL31/'Tariffs Jul2022'!AJ31-'Tariffs Jul2022'!M31)*'Tariffs Jul2022'!Y31/100*'Tariffs Jul2022'!AJ31,0)</f>
        <v>476.59090909090912</v>
      </c>
      <c r="O37" s="73">
        <f t="shared" si="0"/>
        <v>1629.7318181818182</v>
      </c>
      <c r="P37" s="498">
        <f t="shared" si="1"/>
        <v>1792.7050000000002</v>
      </c>
      <c r="Q37" s="549"/>
      <c r="R37" s="549"/>
      <c r="S37" s="549"/>
      <c r="T37" s="549"/>
      <c r="U37" s="549"/>
      <c r="V37" s="549"/>
    </row>
    <row r="38" spans="1:22" x14ac:dyDescent="0.15">
      <c r="A38" s="286" t="str">
        <f>'Tariffs Jul2022'!F32</f>
        <v>Covau</v>
      </c>
      <c r="B38" s="47" t="str">
        <f>'Tariffs Jul2022'!D32</f>
        <v>AGN North</v>
      </c>
      <c r="C38" s="287">
        <f>'Tariffs Jul2022'!E32</f>
        <v>44562</v>
      </c>
      <c r="D38" s="85">
        <f>365*'Tariffs Jul2022'!H32/100</f>
        <v>273.75</v>
      </c>
      <c r="E38" s="85">
        <f>IF($C$5*'Tariffs Jul2022'!AK32/'Tariffs Jul2022'!AI32&gt;='Tariffs Jul2022'!J32,( 'Tariffs Jul2022'!J32*'Tariffs Jul2022'!O32/100)* 'Tariffs Jul2022'!AI32,($C$5*'Tariffs Jul2022'!AK32/'Tariffs Jul2022'!AI32*'Tariffs Jul2022'!O32/100)* 'Tariffs Jul2022'!AI32)</f>
        <v>159.89400000000001</v>
      </c>
      <c r="F38" s="85">
        <f>IF($C$5*'Tariffs Jul2022'!AK32/'Tariffs Jul2022'!AI32&lt;'Tariffs Jul2022'!J32,0,IF($C$5*'Tariffs Jul2022'!AK32/'Tariffs Jul2022'!AI32&lt;='Tariffs Jul2022'!K32,($C$5*'Tariffs Jul2022'!AK32/'Tariffs Jul2022'!AI32-'Tariffs Jul2022'!J32)*('Tariffs Jul2022'!P32/100)*'Tariffs Jul2022'!AI32,('Tariffs Jul2022'!K32-'Tariffs Jul2022'!J32)*('Tariffs Jul2022'!P32/100)*'Tariffs Jul2022'!AI32))</f>
        <v>102.438</v>
      </c>
      <c r="G38" s="85">
        <f>IF($C$5*'Tariffs Jul2022'!AK32/'Tariffs Jul2022'!AI32&lt;'Tariffs Jul2022'!K32,0,IF($C$5*'Tariffs Jul2022'!AK32/'Tariffs Jul2022'!AI32&lt;='Tariffs Jul2022'!L32,($C$5*'Tariffs Jul2022'!AK32/'Tariffs Jul2022'!AI32-'Tariffs Jul2022'!K32)*('Tariffs Jul2022'!Q32/100)*'Tariffs Jul2022'!AI32,('Tariffs Jul2022'!L32-'Tariffs Jul2022'!K32)*('Tariffs Jul2022'!Q32/100)*'Tariffs Jul2022'!AI32))</f>
        <v>0</v>
      </c>
      <c r="H38" s="85">
        <f>IF($C$5*'Tariffs Jul2022'!AK32/'Tariffs Jul2022'!AI32&lt;'Tariffs Jul2022'!L32,0,IF($C$5*'Tariffs Jul2022'!AK32/'Tariffs Jul2022'!AI32&lt;='Tariffs Jul2022'!M32,($C$5*'Tariffs Jul2022'!AK32/'Tariffs Jul2022'!AI32-'Tariffs Jul2022'!L32)*('Tariffs Jul2022'!R32/100)*'Tariffs Jul2022'!AI32,('Tariffs Jul2022'!M32-'Tariffs Jul2022'!L32)*('Tariffs Jul2022'!R32/100)*'Tariffs Jul2022'!AI32))</f>
        <v>0</v>
      </c>
      <c r="I38" s="85">
        <f>IF(($C$5*'Tariffs Jul2022'!AK32/'Tariffs Jul2022'!AI32&gt;'Tariffs Jul2022'!M32),($C$5*'Tariffs Jul2022'!AK32/'Tariffs Jul2022'!AI32-'Tariffs Jul2022'!M32)*'Tariffs Jul2022'!S32/100*'Tariffs Jul2022'!AI32,0)</f>
        <v>461.24999999999989</v>
      </c>
      <c r="J38" s="85">
        <f>IF($C$5*'Tariffs Jul2022'!AL32/'Tariffs Jul2022'!AJ32&gt;='Tariffs Jul2022'!J32,('Tariffs Jul2022'!J32*'Tariffs Jul2022'!U32/100)* 'Tariffs Jul2022'!AJ32,($C$5*'Tariffs Jul2022'!AL32/'Tariffs Jul2022'!AJ32*'Tariffs Jul2022'!U32/100)* 'Tariffs Jul2022'!AJ32)</f>
        <v>159.89400000000001</v>
      </c>
      <c r="K38" s="85">
        <f>IF($C$5*'Tariffs Jul2022'!AL32/'Tariffs Jul2022'!AJ32&lt;'Tariffs Jul2022'!J32,0,IF($C$5*'Tariffs Jul2022'!AL32/'Tariffs Jul2022'!AJ32&lt;='Tariffs Jul2022'!K32,($C$5*'Tariffs Jul2022'!AL32/'Tariffs Jul2022'!AJ32-'Tariffs Jul2022'!J32)*('Tariffs Jul2022'!V32/100)*'Tariffs Jul2022'!AJ32,('Tariffs Jul2022'!K32-'Tariffs Jul2022'!J32)*('Tariffs Jul2022'!V32/100)*'Tariffs Jul2022'!AJ32))</f>
        <v>102.438</v>
      </c>
      <c r="L38" s="85">
        <f>IF($C$5*'Tariffs Jul2022'!AL32/'Tariffs Jul2022'!AJ32&lt;'Tariffs Jul2022'!K32,0,IF($C$5*'Tariffs Jul2022'!AL32/'Tariffs Jul2022'!AJ32&lt;='Tariffs Jul2022'!L32,($C$5*'Tariffs Jul2022'!AL32/'Tariffs Jul2022'!AJ32-'Tariffs Jul2022'!K32)*('Tariffs Jul2022'!W32/100)*'Tariffs Jul2022'!AJ32,('Tariffs Jul2022'!L32-'Tariffs Jul2022'!K32)*('Tariffs Jul2022'!W32/100)*'Tariffs Jul2022'!AJ32))</f>
        <v>0</v>
      </c>
      <c r="M38" s="85">
        <f>IF($C$5*'Tariffs Jul2022'!AL32/'Tariffs Jul2022'!AJ32&lt;'Tariffs Jul2022'!L32,0,IF($C$5*'Tariffs Jul2022'!AL32/'Tariffs Jul2022'!AJ32&lt;='Tariffs Jul2022'!M32,($C$5*'Tariffs Jul2022'!AL32/'Tariffs Jul2022'!AJ32-'Tariffs Jul2022'!L32)*('Tariffs Jul2022'!X32/100)*'Tariffs Jul2022'!AJ32,('Tariffs Jul2022'!M32-'Tariffs Jul2022'!L32)*('Tariffs Jul2022'!X32/100)*'Tariffs Jul2022'!AJ32))</f>
        <v>0</v>
      </c>
      <c r="N38" s="85">
        <f>IF(($C$5*'Tariffs Jul2022'!AL32/'Tariffs Jul2022'!AJ32&gt;'Tariffs Jul2022'!M32),($C$5*'Tariffs Jul2022'!AL32/'Tariffs Jul2022'!AJ32-'Tariffs Jul2022'!M32)*'Tariffs Jul2022'!Y32/100*'Tariffs Jul2022'!AJ32,0)</f>
        <v>461.24999999999989</v>
      </c>
      <c r="O38" s="73">
        <f t="shared" si="0"/>
        <v>1720.9139999999998</v>
      </c>
      <c r="P38" s="498">
        <f t="shared" si="1"/>
        <v>1893.0053999999998</v>
      </c>
      <c r="Q38" s="549"/>
      <c r="R38" s="549"/>
      <c r="S38" s="549"/>
      <c r="T38" s="549"/>
      <c r="U38" s="549"/>
      <c r="V38" s="549"/>
    </row>
    <row r="39" spans="1:22" x14ac:dyDescent="0.15">
      <c r="A39" s="286" t="str">
        <f>'Tariffs Jul2022'!F33</f>
        <v>Dodo Power &amp; Gas</v>
      </c>
      <c r="B39" s="47" t="str">
        <f>'Tariffs Jul2022'!D33</f>
        <v>AGN North</v>
      </c>
      <c r="C39" s="287">
        <f>'Tariffs Jul2022'!E33</f>
        <v>44562</v>
      </c>
      <c r="D39" s="85">
        <f>365*'Tariffs Jul2022'!H33/100</f>
        <v>216.37863636363633</v>
      </c>
      <c r="E39" s="85">
        <f>IF($C$5*'Tariffs Jul2022'!AK33/'Tariffs Jul2022'!AI33&gt;='Tariffs Jul2022'!J33,( 'Tariffs Jul2022'!J33*'Tariffs Jul2022'!O33/100)* 'Tariffs Jul2022'!AI33,($C$5*'Tariffs Jul2022'!AK33/'Tariffs Jul2022'!AI33*'Tariffs Jul2022'!O33/100)* 'Tariffs Jul2022'!AI33)</f>
        <v>144.01227272727274</v>
      </c>
      <c r="F39" s="85">
        <f>IF($C$5*'Tariffs Jul2022'!AK33/'Tariffs Jul2022'!AI33&lt;'Tariffs Jul2022'!J33,0,IF($C$5*'Tariffs Jul2022'!AK33/'Tariffs Jul2022'!AI33&lt;='Tariffs Jul2022'!K33,($C$5*'Tariffs Jul2022'!AK33/'Tariffs Jul2022'!AI33-'Tariffs Jul2022'!J33)*('Tariffs Jul2022'!P33/100)*'Tariffs Jul2022'!AI33,('Tariffs Jul2022'!K33-'Tariffs Jul2022'!J33)*('Tariffs Jul2022'!P33/100)*'Tariffs Jul2022'!AI33))</f>
        <v>96.451363636363624</v>
      </c>
      <c r="G39" s="85">
        <f>IF($C$5*'Tariffs Jul2022'!AK33/'Tariffs Jul2022'!AI33&lt;'Tariffs Jul2022'!K33,0,IF($C$5*'Tariffs Jul2022'!AK33/'Tariffs Jul2022'!AI33&lt;='Tariffs Jul2022'!L33,($C$5*'Tariffs Jul2022'!AK33/'Tariffs Jul2022'!AI33-'Tariffs Jul2022'!K33)*('Tariffs Jul2022'!Q33/100)*'Tariffs Jul2022'!AI33,('Tariffs Jul2022'!L33-'Tariffs Jul2022'!K33)*('Tariffs Jul2022'!Q33/100)*'Tariffs Jul2022'!AI33))</f>
        <v>0</v>
      </c>
      <c r="H39" s="85">
        <f>IF($C$5*'Tariffs Jul2022'!AK33/'Tariffs Jul2022'!AI33&lt;'Tariffs Jul2022'!L33,0,IF($C$5*'Tariffs Jul2022'!AK33/'Tariffs Jul2022'!AI33&lt;='Tariffs Jul2022'!M33,($C$5*'Tariffs Jul2022'!AK33/'Tariffs Jul2022'!AI33-'Tariffs Jul2022'!L33)*('Tariffs Jul2022'!R33/100)*'Tariffs Jul2022'!AI33,('Tariffs Jul2022'!M33-'Tariffs Jul2022'!L33)*('Tariffs Jul2022'!R33/100)*'Tariffs Jul2022'!AI33))</f>
        <v>0</v>
      </c>
      <c r="I39" s="85">
        <f>IF(($C$5*'Tariffs Jul2022'!AK33/'Tariffs Jul2022'!AI33&gt;'Tariffs Jul2022'!M33),($C$5*'Tariffs Jul2022'!AK33/'Tariffs Jul2022'!AI33-'Tariffs Jul2022'!M33)*'Tariffs Jul2022'!S33/100*'Tariffs Jul2022'!AI33,0)</f>
        <v>454.09090909090912</v>
      </c>
      <c r="J39" s="85">
        <f>IF($C$5*'Tariffs Jul2022'!AL33/'Tariffs Jul2022'!AJ33&gt;='Tariffs Jul2022'!J33,('Tariffs Jul2022'!J33*'Tariffs Jul2022'!U33/100)* 'Tariffs Jul2022'!AJ33,($C$5*'Tariffs Jul2022'!AL33/'Tariffs Jul2022'!AJ33*'Tariffs Jul2022'!U33/100)* 'Tariffs Jul2022'!AJ33)</f>
        <v>144.01227272727274</v>
      </c>
      <c r="K39" s="85">
        <f>IF($C$5*'Tariffs Jul2022'!AL33/'Tariffs Jul2022'!AJ33&lt;'Tariffs Jul2022'!J33,0,IF($C$5*'Tariffs Jul2022'!AL33/'Tariffs Jul2022'!AJ33&lt;='Tariffs Jul2022'!K33,($C$5*'Tariffs Jul2022'!AL33/'Tariffs Jul2022'!AJ33-'Tariffs Jul2022'!J33)*('Tariffs Jul2022'!V33/100)*'Tariffs Jul2022'!AJ33,('Tariffs Jul2022'!K33-'Tariffs Jul2022'!J33)*('Tariffs Jul2022'!V33/100)*'Tariffs Jul2022'!AJ33))</f>
        <v>96.451363636363624</v>
      </c>
      <c r="L39" s="85">
        <f>IF($C$5*'Tariffs Jul2022'!AL33/'Tariffs Jul2022'!AJ33&lt;'Tariffs Jul2022'!K33,0,IF($C$5*'Tariffs Jul2022'!AL33/'Tariffs Jul2022'!AJ33&lt;='Tariffs Jul2022'!L33,($C$5*'Tariffs Jul2022'!AL33/'Tariffs Jul2022'!AJ33-'Tariffs Jul2022'!K33)*('Tariffs Jul2022'!W33/100)*'Tariffs Jul2022'!AJ33,('Tariffs Jul2022'!L33-'Tariffs Jul2022'!K33)*('Tariffs Jul2022'!W33/100)*'Tariffs Jul2022'!AJ33))</f>
        <v>0</v>
      </c>
      <c r="M39" s="85">
        <f>IF($C$5*'Tariffs Jul2022'!AL33/'Tariffs Jul2022'!AJ33&lt;'Tariffs Jul2022'!L33,0,IF($C$5*'Tariffs Jul2022'!AL33/'Tariffs Jul2022'!AJ33&lt;='Tariffs Jul2022'!M33,($C$5*'Tariffs Jul2022'!AL33/'Tariffs Jul2022'!AJ33-'Tariffs Jul2022'!L33)*('Tariffs Jul2022'!X33/100)*'Tariffs Jul2022'!AJ33,('Tariffs Jul2022'!M33-'Tariffs Jul2022'!L33)*('Tariffs Jul2022'!X33/100)*'Tariffs Jul2022'!AJ33))</f>
        <v>0</v>
      </c>
      <c r="N39" s="85">
        <f>IF(($C$5*'Tariffs Jul2022'!AL33/'Tariffs Jul2022'!AJ33&gt;'Tariffs Jul2022'!M33),($C$5*'Tariffs Jul2022'!AL33/'Tariffs Jul2022'!AJ33-'Tariffs Jul2022'!M33)*'Tariffs Jul2022'!Y33/100*'Tariffs Jul2022'!AJ33,0)</f>
        <v>454.09090909090912</v>
      </c>
      <c r="O39" s="73">
        <f t="shared" si="0"/>
        <v>1605.4877272727272</v>
      </c>
      <c r="P39" s="498">
        <f t="shared" si="1"/>
        <v>1766.0364999999999</v>
      </c>
      <c r="Q39" s="549"/>
      <c r="R39" s="549"/>
      <c r="S39" s="549"/>
      <c r="T39" s="549"/>
      <c r="U39" s="549"/>
      <c r="V39" s="549"/>
    </row>
    <row r="40" spans="1:22" x14ac:dyDescent="0.15">
      <c r="A40" s="286" t="str">
        <f>'Tariffs Jul2022'!F34</f>
        <v>EnergyAustralia</v>
      </c>
      <c r="B40" s="47" t="str">
        <f>'Tariffs Jul2022'!D34</f>
        <v>AGN North</v>
      </c>
      <c r="C40" s="287">
        <f>'Tariffs Jul2022'!E34</f>
        <v>44734</v>
      </c>
      <c r="D40" s="85">
        <f>365*'Tariffs Jul2022'!H34/100</f>
        <v>319.375</v>
      </c>
      <c r="E40" s="85">
        <f>IF($C$5*'Tariffs Jul2022'!AK34/'Tariffs Jul2022'!AI34&gt;='Tariffs Jul2022'!J34,( 'Tariffs Jul2022'!J34*'Tariffs Jul2022'!O34/100)* 'Tariffs Jul2022'!AI34,($C$5*'Tariffs Jul2022'!AK34/'Tariffs Jul2022'!AI34*'Tariffs Jul2022'!O34/100)* 'Tariffs Jul2022'!AI34)</f>
        <v>171.82772727272726</v>
      </c>
      <c r="F40" s="85">
        <f>IF($C$5*'Tariffs Jul2022'!AK34/'Tariffs Jul2022'!AI34&lt;'Tariffs Jul2022'!J34,0,IF($C$5*'Tariffs Jul2022'!AK34/'Tariffs Jul2022'!AI34&lt;='Tariffs Jul2022'!K34,($C$5*'Tariffs Jul2022'!AK34/'Tariffs Jul2022'!AI34-'Tariffs Jul2022'!J34)*('Tariffs Jul2022'!P34/100)*'Tariffs Jul2022'!AI34,('Tariffs Jul2022'!K34-'Tariffs Jul2022'!J34)*('Tariffs Jul2022'!P34/100)*'Tariffs Jul2022'!AI34))</f>
        <v>110.4940909090909</v>
      </c>
      <c r="G40" s="85">
        <f>IF($C$5*'Tariffs Jul2022'!AK34/'Tariffs Jul2022'!AI34&lt;'Tariffs Jul2022'!K34,0,IF($C$5*'Tariffs Jul2022'!AK34/'Tariffs Jul2022'!AI34&lt;='Tariffs Jul2022'!L34,($C$5*'Tariffs Jul2022'!AK34/'Tariffs Jul2022'!AI34-'Tariffs Jul2022'!K34)*('Tariffs Jul2022'!Q34/100)*'Tariffs Jul2022'!AI34,('Tariffs Jul2022'!L34-'Tariffs Jul2022'!K34)*('Tariffs Jul2022'!Q34/100)*'Tariffs Jul2022'!AI34))</f>
        <v>0</v>
      </c>
      <c r="H40" s="85">
        <f>IF($C$5*'Tariffs Jul2022'!AK34/'Tariffs Jul2022'!AI34&lt;'Tariffs Jul2022'!L34,0,IF($C$5*'Tariffs Jul2022'!AK34/'Tariffs Jul2022'!AI34&lt;='Tariffs Jul2022'!M34,($C$5*'Tariffs Jul2022'!AK34/'Tariffs Jul2022'!AI34-'Tariffs Jul2022'!L34)*('Tariffs Jul2022'!R34/100)*'Tariffs Jul2022'!AI34,('Tariffs Jul2022'!M34-'Tariffs Jul2022'!L34)*('Tariffs Jul2022'!R34/100)*'Tariffs Jul2022'!AI34))</f>
        <v>0</v>
      </c>
      <c r="I40" s="85">
        <f>IF(($C$5*'Tariffs Jul2022'!AK34/'Tariffs Jul2022'!AI34&gt;'Tariffs Jul2022'!M34),($C$5*'Tariffs Jul2022'!AK34/'Tariffs Jul2022'!AI34-'Tariffs Jul2022'!M34)*'Tariffs Jul2022'!S34/100*'Tariffs Jul2022'!AI34,0)</f>
        <v>492.95454545454544</v>
      </c>
      <c r="J40" s="85">
        <f>IF($C$5*'Tariffs Jul2022'!AL34/'Tariffs Jul2022'!AJ34&gt;='Tariffs Jul2022'!J34,('Tariffs Jul2022'!J34*'Tariffs Jul2022'!U34/100)* 'Tariffs Jul2022'!AJ34,($C$5*'Tariffs Jul2022'!AL34/'Tariffs Jul2022'!AJ34*'Tariffs Jul2022'!U34/100)* 'Tariffs Jul2022'!AJ34)</f>
        <v>171.82772727272726</v>
      </c>
      <c r="K40" s="85">
        <f>IF($C$5*'Tariffs Jul2022'!AL34/'Tariffs Jul2022'!AJ34&lt;'Tariffs Jul2022'!J34,0,IF($C$5*'Tariffs Jul2022'!AL34/'Tariffs Jul2022'!AJ34&lt;='Tariffs Jul2022'!K34,($C$5*'Tariffs Jul2022'!AL34/'Tariffs Jul2022'!AJ34-'Tariffs Jul2022'!J34)*('Tariffs Jul2022'!V34/100)*'Tariffs Jul2022'!AJ34,('Tariffs Jul2022'!K34-'Tariffs Jul2022'!J34)*('Tariffs Jul2022'!V34/100)*'Tariffs Jul2022'!AJ34))</f>
        <v>110.4940909090909</v>
      </c>
      <c r="L40" s="85">
        <f>IF($C$5*'Tariffs Jul2022'!AL34/'Tariffs Jul2022'!AJ34&lt;'Tariffs Jul2022'!K34,0,IF($C$5*'Tariffs Jul2022'!AL34/'Tariffs Jul2022'!AJ34&lt;='Tariffs Jul2022'!L34,($C$5*'Tariffs Jul2022'!AL34/'Tariffs Jul2022'!AJ34-'Tariffs Jul2022'!K34)*('Tariffs Jul2022'!W34/100)*'Tariffs Jul2022'!AJ34,('Tariffs Jul2022'!L34-'Tariffs Jul2022'!K34)*('Tariffs Jul2022'!W34/100)*'Tariffs Jul2022'!AJ34))</f>
        <v>0</v>
      </c>
      <c r="M40" s="85">
        <f>IF($C$5*'Tariffs Jul2022'!AL34/'Tariffs Jul2022'!AJ34&lt;'Tariffs Jul2022'!L34,0,IF($C$5*'Tariffs Jul2022'!AL34/'Tariffs Jul2022'!AJ34&lt;='Tariffs Jul2022'!M34,($C$5*'Tariffs Jul2022'!AL34/'Tariffs Jul2022'!AJ34-'Tariffs Jul2022'!L34)*('Tariffs Jul2022'!X34/100)*'Tariffs Jul2022'!AJ34,('Tariffs Jul2022'!M34-'Tariffs Jul2022'!L34)*('Tariffs Jul2022'!X34/100)*'Tariffs Jul2022'!AJ34))</f>
        <v>0</v>
      </c>
      <c r="N40" s="85">
        <f>IF(($C$5*'Tariffs Jul2022'!AL34/'Tariffs Jul2022'!AJ34&gt;'Tariffs Jul2022'!M34),($C$5*'Tariffs Jul2022'!AL34/'Tariffs Jul2022'!AJ34-'Tariffs Jul2022'!M34)*'Tariffs Jul2022'!Y34/100*'Tariffs Jul2022'!AJ34,0)</f>
        <v>492.95454545454544</v>
      </c>
      <c r="O40" s="73">
        <f t="shared" si="0"/>
        <v>1869.9277272727272</v>
      </c>
      <c r="P40" s="498">
        <f t="shared" si="1"/>
        <v>2056.9205000000002</v>
      </c>
      <c r="Q40" s="549"/>
      <c r="R40" s="549"/>
      <c r="S40" s="549"/>
      <c r="T40" s="549"/>
      <c r="U40" s="549"/>
      <c r="V40" s="549"/>
    </row>
    <row r="41" spans="1:22" x14ac:dyDescent="0.15">
      <c r="A41" s="286" t="str">
        <f>'Tariffs Jul2022'!F35</f>
        <v>Lumo Energy</v>
      </c>
      <c r="B41" s="47" t="str">
        <f>'Tariffs Jul2022'!D35</f>
        <v>AGN North</v>
      </c>
      <c r="C41" s="287">
        <f>'Tariffs Jul2022'!E35</f>
        <v>44562</v>
      </c>
      <c r="D41" s="85">
        <f>365*'Tariffs Jul2022'!H35/100</f>
        <v>284.7</v>
      </c>
      <c r="E41" s="85">
        <f>IF($C$5*'Tariffs Jul2022'!AK35/'Tariffs Jul2022'!AI35&gt;='Tariffs Jul2022'!J35,( 'Tariffs Jul2022'!J35*'Tariffs Jul2022'!O35/100)* 'Tariffs Jul2022'!AI35,($C$5*'Tariffs Jul2022'!AK35/'Tariffs Jul2022'!AI35*'Tariffs Jul2022'!O35/100)* 'Tariffs Jul2022'!AI35)</f>
        <v>134.59090909090907</v>
      </c>
      <c r="F41" s="85">
        <f>IF($C$5*'Tariffs Jul2022'!AK35/'Tariffs Jul2022'!AI35&lt;'Tariffs Jul2022'!J35,0,IF($C$5*'Tariffs Jul2022'!AK35/'Tariffs Jul2022'!AI35&lt;='Tariffs Jul2022'!K35,($C$5*'Tariffs Jul2022'!AK35/'Tariffs Jul2022'!AI35-'Tariffs Jul2022'!J35)*('Tariffs Jul2022'!P35/100)*'Tariffs Jul2022'!AI35,('Tariffs Jul2022'!K35-'Tariffs Jul2022'!J35)*('Tariffs Jul2022'!P35/100)*'Tariffs Jul2022'!AI35))</f>
        <v>96.820909090909083</v>
      </c>
      <c r="G41" s="85">
        <f>IF($C$5*'Tariffs Jul2022'!AK35/'Tariffs Jul2022'!AI35&lt;'Tariffs Jul2022'!K35,0,IF($C$5*'Tariffs Jul2022'!AK35/'Tariffs Jul2022'!AI35&lt;='Tariffs Jul2022'!L35,($C$5*'Tariffs Jul2022'!AK35/'Tariffs Jul2022'!AI35-'Tariffs Jul2022'!K35)*('Tariffs Jul2022'!Q35/100)*'Tariffs Jul2022'!AI35,('Tariffs Jul2022'!L35-'Tariffs Jul2022'!K35)*('Tariffs Jul2022'!Q35/100)*'Tariffs Jul2022'!AI35))</f>
        <v>0</v>
      </c>
      <c r="H41" s="85">
        <f>IF($C$5*'Tariffs Jul2022'!AK35/'Tariffs Jul2022'!AI35&lt;'Tariffs Jul2022'!L35,0,IF($C$5*'Tariffs Jul2022'!AK35/'Tariffs Jul2022'!AI35&lt;='Tariffs Jul2022'!M35,($C$5*'Tariffs Jul2022'!AK35/'Tariffs Jul2022'!AI35-'Tariffs Jul2022'!L35)*('Tariffs Jul2022'!R35/100)*'Tariffs Jul2022'!AI35,('Tariffs Jul2022'!M35-'Tariffs Jul2022'!L35)*('Tariffs Jul2022'!R35/100)*'Tariffs Jul2022'!AI35))</f>
        <v>0</v>
      </c>
      <c r="I41" s="85">
        <f>IF(($C$5*'Tariffs Jul2022'!AK35/'Tariffs Jul2022'!AI35&gt;'Tariffs Jul2022'!M35),($C$5*'Tariffs Jul2022'!AK35/'Tariffs Jul2022'!AI35-'Tariffs Jul2022'!M35)*'Tariffs Jul2022'!S35/100*'Tariffs Jul2022'!AI35,0)</f>
        <v>447.95454545454544</v>
      </c>
      <c r="J41" s="85">
        <f>IF($C$5*'Tariffs Jul2022'!AL35/'Tariffs Jul2022'!AJ35&gt;='Tariffs Jul2022'!J35,('Tariffs Jul2022'!J35*'Tariffs Jul2022'!U35/100)* 'Tariffs Jul2022'!AJ35,($C$5*'Tariffs Jul2022'!AL35/'Tariffs Jul2022'!AJ35*'Tariffs Jul2022'!U35/100)* 'Tariffs Jul2022'!AJ35)</f>
        <v>134.59090909090907</v>
      </c>
      <c r="K41" s="85">
        <f>IF($C$5*'Tariffs Jul2022'!AL35/'Tariffs Jul2022'!AJ35&lt;'Tariffs Jul2022'!J35,0,IF($C$5*'Tariffs Jul2022'!AL35/'Tariffs Jul2022'!AJ35&lt;='Tariffs Jul2022'!K35,($C$5*'Tariffs Jul2022'!AL35/'Tariffs Jul2022'!AJ35-'Tariffs Jul2022'!J35)*('Tariffs Jul2022'!V35/100)*'Tariffs Jul2022'!AJ35,('Tariffs Jul2022'!K35-'Tariffs Jul2022'!J35)*('Tariffs Jul2022'!V35/100)*'Tariffs Jul2022'!AJ35))</f>
        <v>96.820909090909083</v>
      </c>
      <c r="L41" s="85">
        <f>IF($C$5*'Tariffs Jul2022'!AL35/'Tariffs Jul2022'!AJ35&lt;'Tariffs Jul2022'!K35,0,IF($C$5*'Tariffs Jul2022'!AL35/'Tariffs Jul2022'!AJ35&lt;='Tariffs Jul2022'!L35,($C$5*'Tariffs Jul2022'!AL35/'Tariffs Jul2022'!AJ35-'Tariffs Jul2022'!K35)*('Tariffs Jul2022'!W35/100)*'Tariffs Jul2022'!AJ35,('Tariffs Jul2022'!L35-'Tariffs Jul2022'!K35)*('Tariffs Jul2022'!W35/100)*'Tariffs Jul2022'!AJ35))</f>
        <v>0</v>
      </c>
      <c r="M41" s="85">
        <f>IF($C$5*'Tariffs Jul2022'!AL35/'Tariffs Jul2022'!AJ35&lt;'Tariffs Jul2022'!L35,0,IF($C$5*'Tariffs Jul2022'!AL35/'Tariffs Jul2022'!AJ35&lt;='Tariffs Jul2022'!M35,($C$5*'Tariffs Jul2022'!AL35/'Tariffs Jul2022'!AJ35-'Tariffs Jul2022'!L35)*('Tariffs Jul2022'!X35/100)*'Tariffs Jul2022'!AJ35,('Tariffs Jul2022'!M35-'Tariffs Jul2022'!L35)*('Tariffs Jul2022'!X35/100)*'Tariffs Jul2022'!AJ35))</f>
        <v>0</v>
      </c>
      <c r="N41" s="85">
        <f>IF(($C$5*'Tariffs Jul2022'!AL35/'Tariffs Jul2022'!AJ35&gt;'Tariffs Jul2022'!M35),($C$5*'Tariffs Jul2022'!AL35/'Tariffs Jul2022'!AJ35-'Tariffs Jul2022'!M35)*'Tariffs Jul2022'!Y35/100*'Tariffs Jul2022'!AJ35,0)</f>
        <v>447.95454545454544</v>
      </c>
      <c r="O41" s="73">
        <f t="shared" si="0"/>
        <v>1643.4327272727271</v>
      </c>
      <c r="P41" s="498">
        <f t="shared" si="1"/>
        <v>1807.7760000000001</v>
      </c>
      <c r="Q41" s="549"/>
      <c r="R41" s="549"/>
      <c r="S41" s="549"/>
      <c r="T41" s="549"/>
      <c r="U41" s="549"/>
      <c r="V41" s="549"/>
    </row>
    <row r="42" spans="1:22" x14ac:dyDescent="0.15">
      <c r="A42" s="286" t="str">
        <f>'Tariffs Jul2022'!F36</f>
        <v>Momentum Energy</v>
      </c>
      <c r="B42" s="47" t="str">
        <f>'Tariffs Jul2022'!D36</f>
        <v>AGN North</v>
      </c>
      <c r="C42" s="287">
        <f>'Tariffs Jul2022'!E36</f>
        <v>44562</v>
      </c>
      <c r="D42" s="85">
        <f>365*'Tariffs Jul2022'!H36/100</f>
        <v>299.59863636363639</v>
      </c>
      <c r="E42" s="85">
        <f>IF($C$5*'Tariffs Jul2022'!AK36/'Tariffs Jul2022'!AI36&gt;='Tariffs Jul2022'!J36,( 'Tariffs Jul2022'!J36*'Tariffs Jul2022'!O36/100)* 'Tariffs Jul2022'!AI36,($C$5*'Tariffs Jul2022'!AK36/'Tariffs Jul2022'!AI36*'Tariffs Jul2022'!O36/100)* 'Tariffs Jul2022'!AI36)</f>
        <v>114.25272727272726</v>
      </c>
      <c r="F42" s="85">
        <f>IF($C$5*'Tariffs Jul2022'!AK36/'Tariffs Jul2022'!AI36&lt;'Tariffs Jul2022'!J36,0,IF($C$5*'Tariffs Jul2022'!AK36/'Tariffs Jul2022'!AI36&lt;='Tariffs Jul2022'!K36,($C$5*'Tariffs Jul2022'!AK36/'Tariffs Jul2022'!AI36-'Tariffs Jul2022'!J36)*('Tariffs Jul2022'!P36/100)*'Tariffs Jul2022'!AI36,('Tariffs Jul2022'!K36-'Tariffs Jul2022'!J36)*('Tariffs Jul2022'!P36/100)*'Tariffs Jul2022'!AI36))</f>
        <v>81.546363636363623</v>
      </c>
      <c r="G42" s="85">
        <f>IF($C$5*'Tariffs Jul2022'!AK36/'Tariffs Jul2022'!AI36&lt;'Tariffs Jul2022'!K36,0,IF($C$5*'Tariffs Jul2022'!AK36/'Tariffs Jul2022'!AI36&lt;='Tariffs Jul2022'!L36,($C$5*'Tariffs Jul2022'!AK36/'Tariffs Jul2022'!AI36-'Tariffs Jul2022'!K36)*('Tariffs Jul2022'!Q36/100)*'Tariffs Jul2022'!AI36,('Tariffs Jul2022'!L36-'Tariffs Jul2022'!K36)*('Tariffs Jul2022'!Q36/100)*'Tariffs Jul2022'!AI36))</f>
        <v>0</v>
      </c>
      <c r="H42" s="85">
        <f>IF($C$5*'Tariffs Jul2022'!AK36/'Tariffs Jul2022'!AI36&lt;'Tariffs Jul2022'!L36,0,IF($C$5*'Tariffs Jul2022'!AK36/'Tariffs Jul2022'!AI36&lt;='Tariffs Jul2022'!M36,($C$5*'Tariffs Jul2022'!AK36/'Tariffs Jul2022'!AI36-'Tariffs Jul2022'!L36)*('Tariffs Jul2022'!R36/100)*'Tariffs Jul2022'!AI36,('Tariffs Jul2022'!M36-'Tariffs Jul2022'!L36)*('Tariffs Jul2022'!R36/100)*'Tariffs Jul2022'!AI36))</f>
        <v>0</v>
      </c>
      <c r="I42" s="85">
        <f>IF(($C$5*'Tariffs Jul2022'!AK36/'Tariffs Jul2022'!AI36&gt;'Tariffs Jul2022'!M36),($C$5*'Tariffs Jul2022'!AK36/'Tariffs Jul2022'!AI36-'Tariffs Jul2022'!M36)*'Tariffs Jul2022'!S36/100*'Tariffs Jul2022'!AI36,0)</f>
        <v>399.48951818181814</v>
      </c>
      <c r="J42" s="85">
        <f>IF($C$5*'Tariffs Jul2022'!AL36/'Tariffs Jul2022'!AJ36&gt;='Tariffs Jul2022'!J36,('Tariffs Jul2022'!J36*'Tariffs Jul2022'!U36/100)* 'Tariffs Jul2022'!AJ36,($C$5*'Tariffs Jul2022'!AL36/'Tariffs Jul2022'!AJ36*'Tariffs Jul2022'!U36/100)* 'Tariffs Jul2022'!AJ36)</f>
        <v>205.17636363636365</v>
      </c>
      <c r="K42" s="85">
        <f>IF($C$5*'Tariffs Jul2022'!AL36/'Tariffs Jul2022'!AJ36&lt;'Tariffs Jul2022'!J36,0,IF($C$5*'Tariffs Jul2022'!AL36/'Tariffs Jul2022'!AJ36&lt;='Tariffs Jul2022'!K36,($C$5*'Tariffs Jul2022'!AL36/'Tariffs Jul2022'!AJ36-'Tariffs Jul2022'!J36)*('Tariffs Jul2022'!V36/100)*'Tariffs Jul2022'!AJ36,('Tariffs Jul2022'!K36-'Tariffs Jul2022'!J36)*('Tariffs Jul2022'!V36/100)*'Tariffs Jul2022'!AJ36))</f>
        <v>145.8472727272727</v>
      </c>
      <c r="L42" s="85">
        <f>IF($C$5*'Tariffs Jul2022'!AL36/'Tariffs Jul2022'!AJ36&lt;'Tariffs Jul2022'!K36,0,IF($C$5*'Tariffs Jul2022'!AL36/'Tariffs Jul2022'!AJ36&lt;='Tariffs Jul2022'!L36,($C$5*'Tariffs Jul2022'!AL36/'Tariffs Jul2022'!AJ36-'Tariffs Jul2022'!K36)*('Tariffs Jul2022'!W36/100)*'Tariffs Jul2022'!AJ36,('Tariffs Jul2022'!L36-'Tariffs Jul2022'!K36)*('Tariffs Jul2022'!W36/100)*'Tariffs Jul2022'!AJ36))</f>
        <v>0</v>
      </c>
      <c r="M42" s="85">
        <f>IF($C$5*'Tariffs Jul2022'!AL36/'Tariffs Jul2022'!AJ36&lt;'Tariffs Jul2022'!L36,0,IF($C$5*'Tariffs Jul2022'!AL36/'Tariffs Jul2022'!AJ36&lt;='Tariffs Jul2022'!M36,($C$5*'Tariffs Jul2022'!AL36/'Tariffs Jul2022'!AJ36-'Tariffs Jul2022'!L36)*('Tariffs Jul2022'!X36/100)*'Tariffs Jul2022'!AJ36,('Tariffs Jul2022'!M36-'Tariffs Jul2022'!L36)*('Tariffs Jul2022'!X36/100)*'Tariffs Jul2022'!AJ36))</f>
        <v>0</v>
      </c>
      <c r="N42" s="85">
        <f>IF(($C$5*'Tariffs Jul2022'!AL36/'Tariffs Jul2022'!AJ36&gt;'Tariffs Jul2022'!M36),($C$5*'Tariffs Jul2022'!AL36/'Tariffs Jul2022'!AJ36-'Tariffs Jul2022'!M36)*'Tariffs Jul2022'!Y36/100*'Tariffs Jul2022'!AJ36,0)</f>
        <v>711.7185272727271</v>
      </c>
      <c r="O42" s="73">
        <f t="shared" si="0"/>
        <v>1957.6294090909087</v>
      </c>
      <c r="P42" s="498">
        <f t="shared" si="1"/>
        <v>2153.3923499999996</v>
      </c>
      <c r="Q42" s="549"/>
      <c r="R42" s="549"/>
      <c r="S42" s="549"/>
      <c r="T42" s="549"/>
      <c r="U42" s="549"/>
      <c r="V42" s="549"/>
    </row>
    <row r="43" spans="1:22" x14ac:dyDescent="0.15">
      <c r="A43" s="286" t="str">
        <f>'Tariffs Jul2022'!F37</f>
        <v>Origin Energy</v>
      </c>
      <c r="B43" s="47" t="str">
        <f>'Tariffs Jul2022'!D37</f>
        <v>AGN North</v>
      </c>
      <c r="C43" s="287">
        <f>'Tariffs Jul2022'!E37</f>
        <v>44743</v>
      </c>
      <c r="D43" s="85">
        <f>365*'Tariffs Jul2022'!H37/100</f>
        <v>286.35909090909087</v>
      </c>
      <c r="E43" s="85">
        <f>IF($C$5*'Tariffs Jul2022'!AK37/'Tariffs Jul2022'!AI37&gt;='Tariffs Jul2022'!J37,( 'Tariffs Jul2022'!J37*'Tariffs Jul2022'!O37/100)* 'Tariffs Jul2022'!AI37,($C$5*'Tariffs Jul2022'!AK37/'Tariffs Jul2022'!AI37*'Tariffs Jul2022'!O37/100)* 'Tariffs Jul2022'!AI37)</f>
        <v>477.81818181818176</v>
      </c>
      <c r="F43" s="85">
        <f>IF($C$5*'Tariffs Jul2022'!AK37/'Tariffs Jul2022'!AI37&lt;'Tariffs Jul2022'!J37,0,IF($C$5*'Tariffs Jul2022'!AK37/'Tariffs Jul2022'!AI37&lt;='Tariffs Jul2022'!K37,($C$5*'Tariffs Jul2022'!AK37/'Tariffs Jul2022'!AI37-'Tariffs Jul2022'!J37)*('Tariffs Jul2022'!P37/100)*'Tariffs Jul2022'!AI37,('Tariffs Jul2022'!K37-'Tariffs Jul2022'!J37)*('Tariffs Jul2022'!P37/100)*'Tariffs Jul2022'!AI37))</f>
        <v>341.18181818181813</v>
      </c>
      <c r="G43" s="85">
        <f>IF($C$5*'Tariffs Jul2022'!AK37/'Tariffs Jul2022'!AI37&lt;'Tariffs Jul2022'!K37,0,IF($C$5*'Tariffs Jul2022'!AK37/'Tariffs Jul2022'!AI37&lt;='Tariffs Jul2022'!L37,($C$5*'Tariffs Jul2022'!AK37/'Tariffs Jul2022'!AI37-'Tariffs Jul2022'!K37)*('Tariffs Jul2022'!Q37/100)*'Tariffs Jul2022'!AI37,('Tariffs Jul2022'!L37-'Tariffs Jul2022'!K37)*('Tariffs Jul2022'!Q37/100)*'Tariffs Jul2022'!AI37))</f>
        <v>0</v>
      </c>
      <c r="H43" s="85">
        <f>IF($C$5*'Tariffs Jul2022'!AK37/'Tariffs Jul2022'!AI37&lt;'Tariffs Jul2022'!L37,0,IF($C$5*'Tariffs Jul2022'!AK37/'Tariffs Jul2022'!AI37&lt;='Tariffs Jul2022'!M37,($C$5*'Tariffs Jul2022'!AK37/'Tariffs Jul2022'!AI37-'Tariffs Jul2022'!L37)*('Tariffs Jul2022'!R37/100)*'Tariffs Jul2022'!AI37,('Tariffs Jul2022'!M37-'Tariffs Jul2022'!L37)*('Tariffs Jul2022'!R37/100)*'Tariffs Jul2022'!AI37))</f>
        <v>0</v>
      </c>
      <c r="I43" s="85">
        <f>IF(($C$5*'Tariffs Jul2022'!AK37/'Tariffs Jul2022'!AI37&gt;'Tariffs Jul2022'!M37),($C$5*'Tariffs Jul2022'!AK37/'Tariffs Jul2022'!AI37-'Tariffs Jul2022'!M37)*'Tariffs Jul2022'!S37/100*'Tariffs Jul2022'!AI37,0)</f>
        <v>0</v>
      </c>
      <c r="J43" s="85">
        <f>IF($C$5*'Tariffs Jul2022'!AL37/'Tariffs Jul2022'!AJ37&gt;='Tariffs Jul2022'!J37,('Tariffs Jul2022'!J37*'Tariffs Jul2022'!U37/100)* 'Tariffs Jul2022'!AJ37,($C$5*'Tariffs Jul2022'!AL37/'Tariffs Jul2022'!AJ37*'Tariffs Jul2022'!U37/100)* 'Tariffs Jul2022'!AJ37)</f>
        <v>477.81818181818176</v>
      </c>
      <c r="K43" s="85">
        <f>IF($C$5*'Tariffs Jul2022'!AL37/'Tariffs Jul2022'!AJ37&lt;'Tariffs Jul2022'!J37,0,IF($C$5*'Tariffs Jul2022'!AL37/'Tariffs Jul2022'!AJ37&lt;='Tariffs Jul2022'!K37,($C$5*'Tariffs Jul2022'!AL37/'Tariffs Jul2022'!AJ37-'Tariffs Jul2022'!J37)*('Tariffs Jul2022'!V37/100)*'Tariffs Jul2022'!AJ37,('Tariffs Jul2022'!K37-'Tariffs Jul2022'!J37)*('Tariffs Jul2022'!V37/100)*'Tariffs Jul2022'!AJ37))</f>
        <v>341.18181818181813</v>
      </c>
      <c r="L43" s="85">
        <f>IF($C$5*'Tariffs Jul2022'!AL37/'Tariffs Jul2022'!AJ37&lt;'Tariffs Jul2022'!K37,0,IF($C$5*'Tariffs Jul2022'!AL37/'Tariffs Jul2022'!AJ37&lt;='Tariffs Jul2022'!L37,($C$5*'Tariffs Jul2022'!AL37/'Tariffs Jul2022'!AJ37-'Tariffs Jul2022'!K37)*('Tariffs Jul2022'!W37/100)*'Tariffs Jul2022'!AJ37,('Tariffs Jul2022'!L37-'Tariffs Jul2022'!K37)*('Tariffs Jul2022'!W37/100)*'Tariffs Jul2022'!AJ37))</f>
        <v>0</v>
      </c>
      <c r="M43" s="85">
        <f>IF($C$5*'Tariffs Jul2022'!AL37/'Tariffs Jul2022'!AJ37&lt;'Tariffs Jul2022'!L37,0,IF($C$5*'Tariffs Jul2022'!AL37/'Tariffs Jul2022'!AJ37&lt;='Tariffs Jul2022'!M37,($C$5*'Tariffs Jul2022'!AL37/'Tariffs Jul2022'!AJ37-'Tariffs Jul2022'!L37)*('Tariffs Jul2022'!X37/100)*'Tariffs Jul2022'!AJ37,('Tariffs Jul2022'!M37-'Tariffs Jul2022'!L37)*('Tariffs Jul2022'!X37/100)*'Tariffs Jul2022'!AJ37))</f>
        <v>0</v>
      </c>
      <c r="N43" s="85">
        <f>IF(($C$5*'Tariffs Jul2022'!AL37/'Tariffs Jul2022'!AJ37&gt;'Tariffs Jul2022'!M37),($C$5*'Tariffs Jul2022'!AL37/'Tariffs Jul2022'!AJ37-'Tariffs Jul2022'!M37)*'Tariffs Jul2022'!Y37/100*'Tariffs Jul2022'!AJ37,0)</f>
        <v>0</v>
      </c>
      <c r="O43" s="73">
        <f t="shared" si="0"/>
        <v>1924.3590909090908</v>
      </c>
      <c r="P43" s="498">
        <f t="shared" si="1"/>
        <v>2116.7950000000001</v>
      </c>
      <c r="Q43" s="549"/>
      <c r="R43" s="549"/>
      <c r="S43" s="549"/>
      <c r="T43" s="549"/>
      <c r="U43" s="549"/>
      <c r="V43" s="549"/>
    </row>
    <row r="44" spans="1:22" x14ac:dyDescent="0.15">
      <c r="A44" s="286" t="str">
        <f>'Tariffs Jul2022'!F38</f>
        <v>Red Energy</v>
      </c>
      <c r="B44" s="47" t="str">
        <f>'Tariffs Jul2022'!D38</f>
        <v>AGN North</v>
      </c>
      <c r="C44" s="287">
        <f>'Tariffs Jul2022'!E38</f>
        <v>44562</v>
      </c>
      <c r="D44" s="85">
        <f>365*'Tariffs Jul2022'!H38/100</f>
        <v>265.72000000000003</v>
      </c>
      <c r="E44" s="85">
        <f>IF($C$5*'Tariffs Jul2022'!AK38/'Tariffs Jul2022'!AI38&gt;='Tariffs Jul2022'!J38,( 'Tariffs Jul2022'!J38*'Tariffs Jul2022'!O38/100)* 'Tariffs Jul2022'!AI38,($C$5*'Tariffs Jul2022'!AK38/'Tariffs Jul2022'!AI38*'Tariffs Jul2022'!O38/100)* 'Tariffs Jul2022'!AI38)</f>
        <v>153.43363636363637</v>
      </c>
      <c r="F44" s="85">
        <f>IF($C$5*'Tariffs Jul2022'!AK38/'Tariffs Jul2022'!AI38&lt;'Tariffs Jul2022'!J38,0,IF($C$5*'Tariffs Jul2022'!AK38/'Tariffs Jul2022'!AI38&lt;='Tariffs Jul2022'!K38,($C$5*'Tariffs Jul2022'!AK38/'Tariffs Jul2022'!AI38-'Tariffs Jul2022'!J38)*('Tariffs Jul2022'!P38/100)*'Tariffs Jul2022'!AI38,('Tariffs Jul2022'!K38-'Tariffs Jul2022'!J38)*('Tariffs Jul2022'!P38/100)*'Tariffs Jul2022'!AI38))</f>
        <v>118.99363636363637</v>
      </c>
      <c r="G44" s="85">
        <f>IF($C$5*'Tariffs Jul2022'!AK38/'Tariffs Jul2022'!AI38&lt;'Tariffs Jul2022'!K38,0,IF($C$5*'Tariffs Jul2022'!AK38/'Tariffs Jul2022'!AI38&lt;='Tariffs Jul2022'!L38,($C$5*'Tariffs Jul2022'!AK38/'Tariffs Jul2022'!AI38-'Tariffs Jul2022'!K38)*('Tariffs Jul2022'!Q38/100)*'Tariffs Jul2022'!AI38,('Tariffs Jul2022'!L38-'Tariffs Jul2022'!K38)*('Tariffs Jul2022'!Q38/100)*'Tariffs Jul2022'!AI38))</f>
        <v>0</v>
      </c>
      <c r="H44" s="85">
        <f>IF($C$5*'Tariffs Jul2022'!AK38/'Tariffs Jul2022'!AI38&lt;'Tariffs Jul2022'!L38,0,IF($C$5*'Tariffs Jul2022'!AK38/'Tariffs Jul2022'!AI38&lt;='Tariffs Jul2022'!M38,($C$5*'Tariffs Jul2022'!AK38/'Tariffs Jul2022'!AI38-'Tariffs Jul2022'!L38)*('Tariffs Jul2022'!R38/100)*'Tariffs Jul2022'!AI38,('Tariffs Jul2022'!M38-'Tariffs Jul2022'!L38)*('Tariffs Jul2022'!R38/100)*'Tariffs Jul2022'!AI38))</f>
        <v>0</v>
      </c>
      <c r="I44" s="85">
        <f>IF(($C$5*'Tariffs Jul2022'!AK38/'Tariffs Jul2022'!AI38&gt;'Tariffs Jul2022'!M38),($C$5*'Tariffs Jul2022'!AK38/'Tariffs Jul2022'!AI38-'Tariffs Jul2022'!M38)*'Tariffs Jul2022'!S38/100*'Tariffs Jul2022'!AI38,0)</f>
        <v>499.09090909090895</v>
      </c>
      <c r="J44" s="85">
        <f>IF($C$5*'Tariffs Jul2022'!AL38/'Tariffs Jul2022'!AJ38&gt;='Tariffs Jul2022'!J38,('Tariffs Jul2022'!J38*'Tariffs Jul2022'!U38/100)* 'Tariffs Jul2022'!AJ38,($C$5*'Tariffs Jul2022'!AL38/'Tariffs Jul2022'!AJ38*'Tariffs Jul2022'!U38/100)* 'Tariffs Jul2022'!AJ38)</f>
        <v>153.43363636363637</v>
      </c>
      <c r="K44" s="85">
        <f>IF($C$5*'Tariffs Jul2022'!AL38/'Tariffs Jul2022'!AJ38&lt;'Tariffs Jul2022'!J38,0,IF($C$5*'Tariffs Jul2022'!AL38/'Tariffs Jul2022'!AJ38&lt;='Tariffs Jul2022'!K38,($C$5*'Tariffs Jul2022'!AL38/'Tariffs Jul2022'!AJ38-'Tariffs Jul2022'!J38)*('Tariffs Jul2022'!V38/100)*'Tariffs Jul2022'!AJ38,('Tariffs Jul2022'!K38-'Tariffs Jul2022'!J38)*('Tariffs Jul2022'!V38/100)*'Tariffs Jul2022'!AJ38))</f>
        <v>118.99363636363637</v>
      </c>
      <c r="L44" s="85">
        <f>IF($C$5*'Tariffs Jul2022'!AL38/'Tariffs Jul2022'!AJ38&lt;'Tariffs Jul2022'!K38,0,IF($C$5*'Tariffs Jul2022'!AL38/'Tariffs Jul2022'!AJ38&lt;='Tariffs Jul2022'!L38,($C$5*'Tariffs Jul2022'!AL38/'Tariffs Jul2022'!AJ38-'Tariffs Jul2022'!K38)*('Tariffs Jul2022'!W38/100)*'Tariffs Jul2022'!AJ38,('Tariffs Jul2022'!L38-'Tariffs Jul2022'!K38)*('Tariffs Jul2022'!W38/100)*'Tariffs Jul2022'!AJ38))</f>
        <v>0</v>
      </c>
      <c r="M44" s="85">
        <f>IF($C$5*'Tariffs Jul2022'!AL38/'Tariffs Jul2022'!AJ38&lt;'Tariffs Jul2022'!L38,0,IF($C$5*'Tariffs Jul2022'!AL38/'Tariffs Jul2022'!AJ38&lt;='Tariffs Jul2022'!M38,($C$5*'Tariffs Jul2022'!AL38/'Tariffs Jul2022'!AJ38-'Tariffs Jul2022'!L38)*('Tariffs Jul2022'!X38/100)*'Tariffs Jul2022'!AJ38,('Tariffs Jul2022'!M38-'Tariffs Jul2022'!L38)*('Tariffs Jul2022'!X38/100)*'Tariffs Jul2022'!AJ38))</f>
        <v>0</v>
      </c>
      <c r="N44" s="85">
        <f>IF(($C$5*'Tariffs Jul2022'!AL38/'Tariffs Jul2022'!AJ38&gt;'Tariffs Jul2022'!M38),($C$5*'Tariffs Jul2022'!AL38/'Tariffs Jul2022'!AJ38-'Tariffs Jul2022'!M38)*'Tariffs Jul2022'!Y38/100*'Tariffs Jul2022'!AJ38,0)</f>
        <v>499.09090909090895</v>
      </c>
      <c r="O44" s="73">
        <f t="shared" si="0"/>
        <v>1808.7563636363636</v>
      </c>
      <c r="P44" s="498">
        <f t="shared" si="1"/>
        <v>1989.6320000000001</v>
      </c>
      <c r="Q44" s="549"/>
      <c r="R44" s="549"/>
      <c r="S44" s="549"/>
      <c r="T44" s="549"/>
      <c r="U44" s="549"/>
      <c r="V44" s="549"/>
    </row>
    <row r="45" spans="1:22" s="289" customFormat="1" ht="14" thickBot="1" x14ac:dyDescent="0.2">
      <c r="A45" s="286" t="str">
        <f>'Tariffs Jul2022'!F39</f>
        <v>Simply Energy</v>
      </c>
      <c r="B45" s="47" t="str">
        <f>'Tariffs Jul2022'!D39</f>
        <v>AGN North</v>
      </c>
      <c r="C45" s="287">
        <f>'Tariffs Jul2022'!E39</f>
        <v>44743</v>
      </c>
      <c r="D45" s="85">
        <f>365*'Tariffs Jul2022'!H39/100</f>
        <v>281.41499999999996</v>
      </c>
      <c r="E45" s="85">
        <f>IF($C$5*'Tariffs Jul2022'!AK39/'Tariffs Jul2022'!AI39&gt;='Tariffs Jul2022'!J39,( 'Tariffs Jul2022'!J39*'Tariffs Jul2022'!O39/100)* 'Tariffs Jul2022'!AI39,($C$5*'Tariffs Jul2022'!AK39/'Tariffs Jul2022'!AI39*'Tariffs Jul2022'!O39/100)* 'Tariffs Jul2022'!AI39)</f>
        <v>176.76272727272726</v>
      </c>
      <c r="F45" s="85">
        <f>IF($C$5*'Tariffs Jul2022'!AK39/'Tariffs Jul2022'!AI39&lt;'Tariffs Jul2022'!J39,0,IF($C$5*'Tariffs Jul2022'!AK39/'Tariffs Jul2022'!AI39&lt;='Tariffs Jul2022'!K39,($C$5*'Tariffs Jul2022'!AK39/'Tariffs Jul2022'!AI39-'Tariffs Jul2022'!J39)*('Tariffs Jul2022'!P39/100)*'Tariffs Jul2022'!AI39,('Tariffs Jul2022'!K39-'Tariffs Jul2022'!J39)*('Tariffs Jul2022'!P39/100)*'Tariffs Jul2022'!AI39))</f>
        <v>124.90636363636364</v>
      </c>
      <c r="G45" s="85">
        <f>IF($C$5*'Tariffs Jul2022'!AK39/'Tariffs Jul2022'!AI39&lt;'Tariffs Jul2022'!K39,0,IF($C$5*'Tariffs Jul2022'!AK39/'Tariffs Jul2022'!AI39&lt;='Tariffs Jul2022'!L39,($C$5*'Tariffs Jul2022'!AK39/'Tariffs Jul2022'!AI39-'Tariffs Jul2022'!K39)*('Tariffs Jul2022'!Q39/100)*'Tariffs Jul2022'!AI39,('Tariffs Jul2022'!L39-'Tariffs Jul2022'!K39)*('Tariffs Jul2022'!Q39/100)*'Tariffs Jul2022'!AI39))</f>
        <v>0</v>
      </c>
      <c r="H45" s="85">
        <f>IF($C$5*'Tariffs Jul2022'!AK39/'Tariffs Jul2022'!AI39&lt;'Tariffs Jul2022'!L39,0,IF($C$5*'Tariffs Jul2022'!AK39/'Tariffs Jul2022'!AI39&lt;='Tariffs Jul2022'!M39,($C$5*'Tariffs Jul2022'!AK39/'Tariffs Jul2022'!AI39-'Tariffs Jul2022'!L39)*('Tariffs Jul2022'!R39/100)*'Tariffs Jul2022'!AI39,('Tariffs Jul2022'!M39-'Tariffs Jul2022'!L39)*('Tariffs Jul2022'!R39/100)*'Tariffs Jul2022'!AI39))</f>
        <v>0</v>
      </c>
      <c r="I45" s="85">
        <f>IF(($C$5*'Tariffs Jul2022'!AK39/'Tariffs Jul2022'!AI39&gt;'Tariffs Jul2022'!M39),($C$5*'Tariffs Jul2022'!AK39/'Tariffs Jul2022'!AI39-'Tariffs Jul2022'!M39)*'Tariffs Jul2022'!S39/100*'Tariffs Jul2022'!AI39,0)</f>
        <v>589.09090909090901</v>
      </c>
      <c r="J45" s="85">
        <f>IF($C$5*'Tariffs Jul2022'!AL39/'Tariffs Jul2022'!AJ39&gt;='Tariffs Jul2022'!J39,('Tariffs Jul2022'!J39*'Tariffs Jul2022'!U39/100)* 'Tariffs Jul2022'!AJ39,($C$5*'Tariffs Jul2022'!AL39/'Tariffs Jul2022'!AJ39*'Tariffs Jul2022'!U39/100)* 'Tariffs Jul2022'!AJ39)</f>
        <v>176.76272727272726</v>
      </c>
      <c r="K45" s="85">
        <f>IF($C$5*'Tariffs Jul2022'!AL39/'Tariffs Jul2022'!AJ39&lt;'Tariffs Jul2022'!J39,0,IF($C$5*'Tariffs Jul2022'!AL39/'Tariffs Jul2022'!AJ39&lt;='Tariffs Jul2022'!K39,($C$5*'Tariffs Jul2022'!AL39/'Tariffs Jul2022'!AJ39-'Tariffs Jul2022'!J39)*('Tariffs Jul2022'!V39/100)*'Tariffs Jul2022'!AJ39,('Tariffs Jul2022'!K39-'Tariffs Jul2022'!J39)*('Tariffs Jul2022'!V39/100)*'Tariffs Jul2022'!AJ39))</f>
        <v>124.90636363636364</v>
      </c>
      <c r="L45" s="85">
        <f>IF($C$5*'Tariffs Jul2022'!AL39/'Tariffs Jul2022'!AJ39&lt;'Tariffs Jul2022'!K39,0,IF($C$5*'Tariffs Jul2022'!AL39/'Tariffs Jul2022'!AJ39&lt;='Tariffs Jul2022'!L39,($C$5*'Tariffs Jul2022'!AL39/'Tariffs Jul2022'!AJ39-'Tariffs Jul2022'!K39)*('Tariffs Jul2022'!W39/100)*'Tariffs Jul2022'!AJ39,('Tariffs Jul2022'!L39-'Tariffs Jul2022'!K39)*('Tariffs Jul2022'!W39/100)*'Tariffs Jul2022'!AJ39))</f>
        <v>0</v>
      </c>
      <c r="M45" s="85">
        <f>IF($C$5*'Tariffs Jul2022'!AL39/'Tariffs Jul2022'!AJ39&lt;'Tariffs Jul2022'!L39,0,IF($C$5*'Tariffs Jul2022'!AL39/'Tariffs Jul2022'!AJ39&lt;='Tariffs Jul2022'!M39,($C$5*'Tariffs Jul2022'!AL39/'Tariffs Jul2022'!AJ39-'Tariffs Jul2022'!L39)*('Tariffs Jul2022'!X39/100)*'Tariffs Jul2022'!AJ39,('Tariffs Jul2022'!M39-'Tariffs Jul2022'!L39)*('Tariffs Jul2022'!X39/100)*'Tariffs Jul2022'!AJ39))</f>
        <v>0</v>
      </c>
      <c r="N45" s="85">
        <f>IF(($C$5*'Tariffs Jul2022'!AL39/'Tariffs Jul2022'!AJ39&gt;'Tariffs Jul2022'!M39),($C$5*'Tariffs Jul2022'!AL39/'Tariffs Jul2022'!AJ39-'Tariffs Jul2022'!M39)*'Tariffs Jul2022'!Y39/100*'Tariffs Jul2022'!AJ39,0)</f>
        <v>589.09090909090901</v>
      </c>
      <c r="O45" s="73">
        <f t="shared" si="0"/>
        <v>2062.9349999999995</v>
      </c>
      <c r="P45" s="498">
        <f t="shared" si="1"/>
        <v>2269.2284999999997</v>
      </c>
      <c r="Q45" s="549"/>
      <c r="R45" s="549"/>
      <c r="S45" s="549"/>
      <c r="T45" s="549"/>
      <c r="U45" s="549"/>
      <c r="V45" s="549"/>
    </row>
    <row r="46" spans="1:22" ht="14" thickTop="1" x14ac:dyDescent="0.15">
      <c r="A46" s="286" t="str">
        <f>'Tariffs Jul2022'!F40</f>
        <v>GloBird</v>
      </c>
      <c r="B46" s="47" t="str">
        <f>'Tariffs Jul2022'!D40</f>
        <v>AGN North</v>
      </c>
      <c r="C46" s="287">
        <f>'Tariffs Jul2022'!E40</f>
        <v>44760</v>
      </c>
      <c r="D46" s="85">
        <f>365*'Tariffs Jul2022'!H40/100</f>
        <v>292</v>
      </c>
      <c r="E46" s="85">
        <f>IF($C$5*'Tariffs Jul2022'!AK40/'Tariffs Jul2022'!AI40&gt;='Tariffs Jul2022'!J40,( 'Tariffs Jul2022'!J40*'Tariffs Jul2022'!O40/100)* 'Tariffs Jul2022'!AI40,($C$5*'Tariffs Jul2022'!AK40/'Tariffs Jul2022'!AI40*'Tariffs Jul2022'!O40/100)* 'Tariffs Jul2022'!AI40)</f>
        <v>504</v>
      </c>
      <c r="F46" s="85">
        <f>IF($C$5*'Tariffs Jul2022'!AK40/'Tariffs Jul2022'!AI40&lt;'Tariffs Jul2022'!J40,0,IF($C$5*'Tariffs Jul2022'!AK40/'Tariffs Jul2022'!AI40&lt;='Tariffs Jul2022'!K40,($C$5*'Tariffs Jul2022'!AK40/'Tariffs Jul2022'!AI40-'Tariffs Jul2022'!J40)*('Tariffs Jul2022'!P40/100)*'Tariffs Jul2022'!AI40,('Tariffs Jul2022'!K40-'Tariffs Jul2022'!J40)*('Tariffs Jul2022'!P40/100)*'Tariffs Jul2022'!AI40))</f>
        <v>0</v>
      </c>
      <c r="G46" s="85">
        <f>IF($C$5*'Tariffs Jul2022'!AK40/'Tariffs Jul2022'!AI40&lt;'Tariffs Jul2022'!K40,0,IF($C$5*'Tariffs Jul2022'!AK40/'Tariffs Jul2022'!AI40&lt;='Tariffs Jul2022'!L40,($C$5*'Tariffs Jul2022'!AK40/'Tariffs Jul2022'!AI40-'Tariffs Jul2022'!K40)*('Tariffs Jul2022'!Q40/100)*'Tariffs Jul2022'!AI40,('Tariffs Jul2022'!L40-'Tariffs Jul2022'!K40)*('Tariffs Jul2022'!Q40/100)*'Tariffs Jul2022'!AI40))</f>
        <v>0</v>
      </c>
      <c r="H46" s="85">
        <f>IF($C$5*'Tariffs Jul2022'!AK40/'Tariffs Jul2022'!AI40&lt;'Tariffs Jul2022'!L40,0,IF($C$5*'Tariffs Jul2022'!AK40/'Tariffs Jul2022'!AI40&lt;='Tariffs Jul2022'!M40,($C$5*'Tariffs Jul2022'!AK40/'Tariffs Jul2022'!AI40-'Tariffs Jul2022'!L40)*('Tariffs Jul2022'!R40/100)*'Tariffs Jul2022'!AI40,('Tariffs Jul2022'!M40-'Tariffs Jul2022'!L40)*('Tariffs Jul2022'!R40/100)*'Tariffs Jul2022'!AI40))</f>
        <v>0</v>
      </c>
      <c r="I46" s="85">
        <f>IF(($C$5*'Tariffs Jul2022'!AK40/'Tariffs Jul2022'!AI40&gt;'Tariffs Jul2022'!M40),($C$5*'Tariffs Jul2022'!AK40/'Tariffs Jul2022'!AI40-'Tariffs Jul2022'!M40)*'Tariffs Jul2022'!S40/100*'Tariffs Jul2022'!AI40,0)</f>
        <v>1125</v>
      </c>
      <c r="J46" s="85">
        <f>IF($C$5*'Tariffs Jul2022'!AL40/'Tariffs Jul2022'!AJ40&gt;='Tariffs Jul2022'!J40,('Tariffs Jul2022'!J40*'Tariffs Jul2022'!U40/100)* 'Tariffs Jul2022'!AJ40,($C$5*'Tariffs Jul2022'!AL40/'Tariffs Jul2022'!AJ40*'Tariffs Jul2022'!U40/100)* 'Tariffs Jul2022'!AJ40)</f>
        <v>504</v>
      </c>
      <c r="K46" s="85">
        <f>IF($C$5*'Tariffs Jul2022'!AL40/'Tariffs Jul2022'!AJ40&lt;'Tariffs Jul2022'!J40,0,IF($C$5*'Tariffs Jul2022'!AL40/'Tariffs Jul2022'!AJ40&lt;='Tariffs Jul2022'!K40,($C$5*'Tariffs Jul2022'!AL40/'Tariffs Jul2022'!AJ40-'Tariffs Jul2022'!J40)*('Tariffs Jul2022'!V40/100)*'Tariffs Jul2022'!AJ40,('Tariffs Jul2022'!K40-'Tariffs Jul2022'!J40)*('Tariffs Jul2022'!V40/100)*'Tariffs Jul2022'!AJ40))</f>
        <v>0</v>
      </c>
      <c r="L46" s="85">
        <f>IF($C$5*'Tariffs Jul2022'!AL40/'Tariffs Jul2022'!AJ40&lt;'Tariffs Jul2022'!K40,0,IF($C$5*'Tariffs Jul2022'!AL40/'Tariffs Jul2022'!AJ40&lt;='Tariffs Jul2022'!L40,($C$5*'Tariffs Jul2022'!AL40/'Tariffs Jul2022'!AJ40-'Tariffs Jul2022'!K40)*('Tariffs Jul2022'!W40/100)*'Tariffs Jul2022'!AJ40,('Tariffs Jul2022'!L40-'Tariffs Jul2022'!K40)*('Tariffs Jul2022'!W40/100)*'Tariffs Jul2022'!AJ40))</f>
        <v>0</v>
      </c>
      <c r="M46" s="85">
        <f>IF($C$5*'Tariffs Jul2022'!AL40/'Tariffs Jul2022'!AJ40&lt;'Tariffs Jul2022'!L40,0,IF($C$5*'Tariffs Jul2022'!AL40/'Tariffs Jul2022'!AJ40&lt;='Tariffs Jul2022'!M40,($C$5*'Tariffs Jul2022'!AL40/'Tariffs Jul2022'!AJ40-'Tariffs Jul2022'!L40)*('Tariffs Jul2022'!X40/100)*'Tariffs Jul2022'!AJ40,('Tariffs Jul2022'!M40-'Tariffs Jul2022'!L40)*('Tariffs Jul2022'!X40/100)*'Tariffs Jul2022'!AJ40))</f>
        <v>0</v>
      </c>
      <c r="N46" s="85">
        <f>IF(($C$5*'Tariffs Jul2022'!AL40/'Tariffs Jul2022'!AJ40&gt;'Tariffs Jul2022'!M40),($C$5*'Tariffs Jul2022'!AL40/'Tariffs Jul2022'!AJ40-'Tariffs Jul2022'!M40)*'Tariffs Jul2022'!Y40/100*'Tariffs Jul2022'!AJ40,0)</f>
        <v>1125</v>
      </c>
      <c r="O46" s="73">
        <f t="shared" si="0"/>
        <v>3550</v>
      </c>
      <c r="P46" s="498">
        <f t="shared" si="1"/>
        <v>3905.0000000000005</v>
      </c>
      <c r="Q46" s="549"/>
      <c r="R46" s="549"/>
      <c r="S46" s="549"/>
      <c r="T46" s="549"/>
      <c r="U46" s="549"/>
      <c r="V46" s="549"/>
    </row>
    <row r="47" spans="1:22" s="289" customFormat="1" ht="14" thickBot="1" x14ac:dyDescent="0.2">
      <c r="A47" s="286" t="str">
        <f>'Tariffs Jul2022'!F41</f>
        <v>Powershop</v>
      </c>
      <c r="B47" s="47" t="str">
        <f>'Tariffs Jul2022'!D41</f>
        <v>AGN North</v>
      </c>
      <c r="C47" s="287">
        <f>'Tariffs Jul2022'!E41</f>
        <v>44562</v>
      </c>
      <c r="D47" s="85">
        <f>365*'Tariffs Jul2022'!H41/100</f>
        <v>287.45409090909089</v>
      </c>
      <c r="E47" s="85">
        <f>((C$5*'Tariffs Jul2022'!AK41/'Tariffs Jul2022'!AI41)*('Tariffs Jul2022'!O41/100))*'Tariffs Jul2022'!AI41</f>
        <v>615.68181818181802</v>
      </c>
      <c r="F47" s="85">
        <v>0</v>
      </c>
      <c r="G47" s="85">
        <v>0</v>
      </c>
      <c r="H47" s="85">
        <v>0</v>
      </c>
      <c r="I47" s="85">
        <v>0</v>
      </c>
      <c r="J47" s="85">
        <f>((C$5*'Tariffs Jul2022'!AL41/'Tariffs Jul2022'!AJ41)*('Tariffs Jul2022'!U41/100))*'Tariffs Jul2022'!AJ41</f>
        <v>615.68181818181802</v>
      </c>
      <c r="K47" s="85">
        <v>0</v>
      </c>
      <c r="L47" s="85">
        <v>0</v>
      </c>
      <c r="M47" s="85">
        <v>0</v>
      </c>
      <c r="N47" s="85">
        <v>0</v>
      </c>
      <c r="O47" s="73">
        <f t="shared" si="0"/>
        <v>1518.8177272727269</v>
      </c>
      <c r="P47" s="498">
        <f t="shared" si="1"/>
        <v>1670.6994999999997</v>
      </c>
      <c r="Q47" s="549"/>
      <c r="R47" s="549"/>
      <c r="S47" s="549"/>
      <c r="T47" s="549"/>
      <c r="U47" s="549"/>
      <c r="V47" s="549"/>
    </row>
    <row r="48" spans="1:22" ht="14" thickTop="1" x14ac:dyDescent="0.15">
      <c r="A48" s="286" t="str">
        <f>'Tariffs Jul2022'!F42</f>
        <v>1st Energy</v>
      </c>
      <c r="B48" s="47" t="str">
        <f>'Tariffs Jul2022'!D42</f>
        <v>AGN North</v>
      </c>
      <c r="C48" s="287">
        <f>'Tariffs Jul2022'!E42</f>
        <v>44562</v>
      </c>
      <c r="D48" s="85">
        <f>365*'Tariffs Jul2022'!H42/100</f>
        <v>295.64999999999998</v>
      </c>
      <c r="E48" s="85">
        <f>IF($C$5*'Tariffs Jul2022'!AK42/'Tariffs Jul2022'!AI42&gt;='Tariffs Jul2022'!J42,( 'Tariffs Jul2022'!J42*'Tariffs Jul2022'!O42/100)* 'Tariffs Jul2022'!AI42,($C$5*'Tariffs Jul2022'!AK42/'Tariffs Jul2022'!AI42*'Tariffs Jul2022'!O42/100)* 'Tariffs Jul2022'!AI42)</f>
        <v>157.02272727272728</v>
      </c>
      <c r="F48" s="85">
        <f>IF($C$5*'Tariffs Jul2022'!AK42/'Tariffs Jul2022'!AI42&lt;'Tariffs Jul2022'!J42,0,IF($C$5*'Tariffs Jul2022'!AK42/'Tariffs Jul2022'!AI42&lt;='Tariffs Jul2022'!K42,($C$5*'Tariffs Jul2022'!AK42/'Tariffs Jul2022'!AI42-'Tariffs Jul2022'!J42)*('Tariffs Jul2022'!P42/100)*'Tariffs Jul2022'!AI42,('Tariffs Jul2022'!K42-'Tariffs Jul2022'!J42)*('Tariffs Jul2022'!P42/100)*'Tariffs Jul2022'!AI42))</f>
        <v>112.71136363636364</v>
      </c>
      <c r="G48" s="85">
        <f>IF($C$5*'Tariffs Jul2022'!AK42/'Tariffs Jul2022'!AI42&lt;'Tariffs Jul2022'!K42,0,IF($C$5*'Tariffs Jul2022'!AK42/'Tariffs Jul2022'!AI42&lt;='Tariffs Jul2022'!L42,($C$5*'Tariffs Jul2022'!AK42/'Tariffs Jul2022'!AI42-'Tariffs Jul2022'!K42)*('Tariffs Jul2022'!Q42/100)*'Tariffs Jul2022'!AI42,('Tariffs Jul2022'!L42-'Tariffs Jul2022'!K42)*('Tariffs Jul2022'!Q42/100)*'Tariffs Jul2022'!AI42))</f>
        <v>0</v>
      </c>
      <c r="H48" s="85">
        <f>IF($C$5*'Tariffs Jul2022'!AK42/'Tariffs Jul2022'!AI42&lt;'Tariffs Jul2022'!L42,0,IF($C$5*'Tariffs Jul2022'!AK42/'Tariffs Jul2022'!AI42&lt;='Tariffs Jul2022'!M42,($C$5*'Tariffs Jul2022'!AK42/'Tariffs Jul2022'!AI42-'Tariffs Jul2022'!L42)*('Tariffs Jul2022'!R42/100)*'Tariffs Jul2022'!AI42,('Tariffs Jul2022'!M42-'Tariffs Jul2022'!L42)*('Tariffs Jul2022'!R42/100)*'Tariffs Jul2022'!AI42))</f>
        <v>0</v>
      </c>
      <c r="I48" s="85">
        <f>IF(($C$5*'Tariffs Jul2022'!AK42/'Tariffs Jul2022'!AI42&gt;'Tariffs Jul2022'!M42),($C$5*'Tariffs Jul2022'!AK42/'Tariffs Jul2022'!AI42-'Tariffs Jul2022'!M42)*'Tariffs Jul2022'!S42/100*'Tariffs Jul2022'!AI42,0)</f>
        <v>533.86363636363626</v>
      </c>
      <c r="J48" s="85">
        <f>IF($C$5*'Tariffs Jul2022'!AL42/'Tariffs Jul2022'!AJ42&gt;='Tariffs Jul2022'!J42,('Tariffs Jul2022'!J42*'Tariffs Jul2022'!U42/100)* 'Tariffs Jul2022'!AJ42,($C$5*'Tariffs Jul2022'!AL42/'Tariffs Jul2022'!AJ42*'Tariffs Jul2022'!U42/100)* 'Tariffs Jul2022'!AJ42)</f>
        <v>157.02272727272728</v>
      </c>
      <c r="K48" s="85">
        <f>IF($C$5*'Tariffs Jul2022'!AL42/'Tariffs Jul2022'!AJ42&lt;'Tariffs Jul2022'!J42,0,IF($C$5*'Tariffs Jul2022'!AL42/'Tariffs Jul2022'!AJ42&lt;='Tariffs Jul2022'!K42,($C$5*'Tariffs Jul2022'!AL42/'Tariffs Jul2022'!AJ42-'Tariffs Jul2022'!J42)*('Tariffs Jul2022'!V42/100)*'Tariffs Jul2022'!AJ42,('Tariffs Jul2022'!K42-'Tariffs Jul2022'!J42)*('Tariffs Jul2022'!V42/100)*'Tariffs Jul2022'!AJ42))</f>
        <v>112.71136363636364</v>
      </c>
      <c r="L48" s="85">
        <f>IF($C$5*'Tariffs Jul2022'!AL42/'Tariffs Jul2022'!AJ42&lt;'Tariffs Jul2022'!K42,0,IF($C$5*'Tariffs Jul2022'!AL42/'Tariffs Jul2022'!AJ42&lt;='Tariffs Jul2022'!L42,($C$5*'Tariffs Jul2022'!AL42/'Tariffs Jul2022'!AJ42-'Tariffs Jul2022'!K42)*('Tariffs Jul2022'!W42/100)*'Tariffs Jul2022'!AJ42,('Tariffs Jul2022'!L42-'Tariffs Jul2022'!K42)*('Tariffs Jul2022'!W42/100)*'Tariffs Jul2022'!AJ42))</f>
        <v>0</v>
      </c>
      <c r="M48" s="85">
        <f>IF($C$5*'Tariffs Jul2022'!AL42/'Tariffs Jul2022'!AJ42&lt;'Tariffs Jul2022'!L42,0,IF($C$5*'Tariffs Jul2022'!AL42/'Tariffs Jul2022'!AJ42&lt;='Tariffs Jul2022'!M42,($C$5*'Tariffs Jul2022'!AL42/'Tariffs Jul2022'!AJ42-'Tariffs Jul2022'!L42)*('Tariffs Jul2022'!X42/100)*'Tariffs Jul2022'!AJ42,('Tariffs Jul2022'!M42-'Tariffs Jul2022'!L42)*('Tariffs Jul2022'!X42/100)*'Tariffs Jul2022'!AJ42))</f>
        <v>0</v>
      </c>
      <c r="N48" s="85">
        <f>IF(($C$5*'Tariffs Jul2022'!AL42/'Tariffs Jul2022'!AJ42&gt;'Tariffs Jul2022'!M42),($C$5*'Tariffs Jul2022'!AL42/'Tariffs Jul2022'!AJ42-'Tariffs Jul2022'!M42)*'Tariffs Jul2022'!Y42/100*'Tariffs Jul2022'!AJ42,0)</f>
        <v>533.86363636363626</v>
      </c>
      <c r="O48" s="73">
        <f t="shared" si="0"/>
        <v>1902.8454545454542</v>
      </c>
      <c r="P48" s="498">
        <f t="shared" si="1"/>
        <v>2093.1299999999997</v>
      </c>
      <c r="Q48" s="549"/>
      <c r="R48" s="549"/>
      <c r="S48" s="549"/>
      <c r="T48" s="549"/>
      <c r="U48" s="549"/>
      <c r="V48" s="549"/>
    </row>
    <row r="49" spans="1:22" ht="14" thickBot="1" x14ac:dyDescent="0.2">
      <c r="A49" s="288" t="str">
        <f>'Tariffs Jul2022'!F43</f>
        <v>Discover Energy</v>
      </c>
      <c r="B49" s="289" t="str">
        <f>'Tariffs Jul2022'!D43</f>
        <v>AGN North</v>
      </c>
      <c r="C49" s="290">
        <f>'Tariffs Jul2022'!E43</f>
        <v>44562</v>
      </c>
      <c r="D49" s="291">
        <f>365*'Tariffs Jul2022'!H43/100</f>
        <v>297.30909090909086</v>
      </c>
      <c r="E49" s="291">
        <f>IF($C$5*'Tariffs Jul2022'!AK43/'Tariffs Jul2022'!AI43&gt;='Tariffs Jul2022'!J43,( 'Tariffs Jul2022'!J43*'Tariffs Jul2022'!O43/100)* 'Tariffs Jul2022'!AI43,($C$5*'Tariffs Jul2022'!AK43/'Tariffs Jul2022'!AI43*'Tariffs Jul2022'!O43/100)* 'Tariffs Jul2022'!AI43)</f>
        <v>140.87181818181818</v>
      </c>
      <c r="F49" s="291">
        <f>IF($C$5*'Tariffs Jul2022'!AK43/'Tariffs Jul2022'!AI43&lt;'Tariffs Jul2022'!J43,0,IF($C$5*'Tariffs Jul2022'!AK43/'Tariffs Jul2022'!AI43&lt;='Tariffs Jul2022'!K43,($C$5*'Tariffs Jul2022'!AK43/'Tariffs Jul2022'!AI43-'Tariffs Jul2022'!J43)*('Tariffs Jul2022'!P43/100)*'Tariffs Jul2022'!AI43,('Tariffs Jul2022'!K43-'Tariffs Jul2022'!J43)*('Tariffs Jul2022'!P43/100)*'Tariffs Jul2022'!AI43))</f>
        <v>101.25545454545454</v>
      </c>
      <c r="G49" s="291">
        <f>IF($C$5*'Tariffs Jul2022'!AK43/'Tariffs Jul2022'!AI43&lt;'Tariffs Jul2022'!K43,0,IF($C$5*'Tariffs Jul2022'!AK43/'Tariffs Jul2022'!AI43&lt;='Tariffs Jul2022'!L43,($C$5*'Tariffs Jul2022'!AK43/'Tariffs Jul2022'!AI43-'Tariffs Jul2022'!K43)*('Tariffs Jul2022'!Q43/100)*'Tariffs Jul2022'!AI43,('Tariffs Jul2022'!L43-'Tariffs Jul2022'!K43)*('Tariffs Jul2022'!Q43/100)*'Tariffs Jul2022'!AI43))</f>
        <v>0</v>
      </c>
      <c r="H49" s="291">
        <f>IF($C$5*'Tariffs Jul2022'!AK43/'Tariffs Jul2022'!AI43&lt;'Tariffs Jul2022'!L43,0,IF($C$5*'Tariffs Jul2022'!AK43/'Tariffs Jul2022'!AI43&lt;='Tariffs Jul2022'!M43,($C$5*'Tariffs Jul2022'!AK43/'Tariffs Jul2022'!AI43-'Tariffs Jul2022'!L43)*('Tariffs Jul2022'!R43/100)*'Tariffs Jul2022'!AI43,('Tariffs Jul2022'!M43-'Tariffs Jul2022'!L43)*('Tariffs Jul2022'!R43/100)*'Tariffs Jul2022'!AI43))</f>
        <v>0</v>
      </c>
      <c r="I49" s="291">
        <f>IF(($C$5*'Tariffs Jul2022'!AK43/'Tariffs Jul2022'!AI43&gt;'Tariffs Jul2022'!M43),($C$5*'Tariffs Jul2022'!AK43/'Tariffs Jul2022'!AI43-'Tariffs Jul2022'!M43)*'Tariffs Jul2022'!S43/100*'Tariffs Jul2022'!AI43,0)</f>
        <v>464.31818181818176</v>
      </c>
      <c r="J49" s="291">
        <f>IF($C$5*'Tariffs Jul2022'!AL43/'Tariffs Jul2022'!AJ43&gt;='Tariffs Jul2022'!J43,('Tariffs Jul2022'!J43*'Tariffs Jul2022'!U43/100)* 'Tariffs Jul2022'!AJ43,($C$5*'Tariffs Jul2022'!AL43/'Tariffs Jul2022'!AJ43*'Tariffs Jul2022'!U43/100)* 'Tariffs Jul2022'!AJ43)</f>
        <v>140.87181818181818</v>
      </c>
      <c r="K49" s="291">
        <f>IF($C$5*'Tariffs Jul2022'!AL43/'Tariffs Jul2022'!AJ43&lt;'Tariffs Jul2022'!J43,0,IF($C$5*'Tariffs Jul2022'!AL43/'Tariffs Jul2022'!AJ43&lt;='Tariffs Jul2022'!K43,($C$5*'Tariffs Jul2022'!AL43/'Tariffs Jul2022'!AJ43-'Tariffs Jul2022'!J43)*('Tariffs Jul2022'!V43/100)*'Tariffs Jul2022'!AJ43,('Tariffs Jul2022'!K43-'Tariffs Jul2022'!J43)*('Tariffs Jul2022'!V43/100)*'Tariffs Jul2022'!AJ43))</f>
        <v>101.25545454545454</v>
      </c>
      <c r="L49" s="291">
        <f>IF($C$5*'Tariffs Jul2022'!AL43/'Tariffs Jul2022'!AJ43&lt;'Tariffs Jul2022'!K43,0,IF($C$5*'Tariffs Jul2022'!AL43/'Tariffs Jul2022'!AJ43&lt;='Tariffs Jul2022'!L43,($C$5*'Tariffs Jul2022'!AL43/'Tariffs Jul2022'!AJ43-'Tariffs Jul2022'!K43)*('Tariffs Jul2022'!W43/100)*'Tariffs Jul2022'!AJ43,('Tariffs Jul2022'!L43-'Tariffs Jul2022'!K43)*('Tariffs Jul2022'!W43/100)*'Tariffs Jul2022'!AJ43))</f>
        <v>0</v>
      </c>
      <c r="M49" s="291">
        <f>IF($C$5*'Tariffs Jul2022'!AL43/'Tariffs Jul2022'!AJ43&lt;'Tariffs Jul2022'!L43,0,IF($C$5*'Tariffs Jul2022'!AL43/'Tariffs Jul2022'!AJ43&lt;='Tariffs Jul2022'!M43,($C$5*'Tariffs Jul2022'!AL43/'Tariffs Jul2022'!AJ43-'Tariffs Jul2022'!L43)*('Tariffs Jul2022'!X43/100)*'Tariffs Jul2022'!AJ43,('Tariffs Jul2022'!M43-'Tariffs Jul2022'!L43)*('Tariffs Jul2022'!X43/100)*'Tariffs Jul2022'!AJ43))</f>
        <v>0</v>
      </c>
      <c r="N49" s="291">
        <f>IF(($C$5*'Tariffs Jul2022'!AL43/'Tariffs Jul2022'!AJ43&gt;'Tariffs Jul2022'!M43),($C$5*'Tariffs Jul2022'!AL43/'Tariffs Jul2022'!AJ43-'Tariffs Jul2022'!M43)*'Tariffs Jul2022'!Y43/100*'Tariffs Jul2022'!AJ43,0)</f>
        <v>464.31818181818176</v>
      </c>
      <c r="O49" s="292">
        <f t="shared" si="0"/>
        <v>1710.1999999999998</v>
      </c>
      <c r="P49" s="499">
        <f t="shared" si="1"/>
        <v>1881.22</v>
      </c>
      <c r="Q49" s="549"/>
      <c r="R49" s="549"/>
      <c r="S49" s="549"/>
      <c r="T49" s="549"/>
      <c r="U49" s="549"/>
      <c r="V49" s="549"/>
    </row>
    <row r="50" spans="1:22" ht="14" thickTop="1" x14ac:dyDescent="0.15">
      <c r="A50" s="286" t="str">
        <f>'Tariffs Jul2022'!F44</f>
        <v>AGL</v>
      </c>
      <c r="B50" s="47" t="str">
        <f>'Tariffs Jul2022'!D44</f>
        <v>AGN Central 2</v>
      </c>
      <c r="C50" s="287">
        <f>'Tariffs Jul2022'!E44</f>
        <v>44743</v>
      </c>
      <c r="D50" s="85">
        <f>365*'Tariffs Jul2022'!H44/100</f>
        <v>314.62999999999994</v>
      </c>
      <c r="E50" s="85">
        <f>IF($C$5*'Tariffs Jul2022'!AK44/'Tariffs Jul2022'!AI44&gt;='Tariffs Jul2022'!J44,( 'Tariffs Jul2022'!J44*'Tariffs Jul2022'!O44/100)* 'Tariffs Jul2022'!AI44,($C$5*'Tariffs Jul2022'!AK44/'Tariffs Jul2022'!AI44*'Tariffs Jul2022'!O44/100)* 'Tariffs Jul2022'!AI44)</f>
        <v>157.92000000000002</v>
      </c>
      <c r="F50" s="85">
        <f>IF($C$5*'Tariffs Jul2022'!AK44/'Tariffs Jul2022'!AI44&lt;'Tariffs Jul2022'!J44,0,IF($C$5*'Tariffs Jul2022'!AK44/'Tariffs Jul2022'!AI44&lt;='Tariffs Jul2022'!K44,($C$5*'Tariffs Jul2022'!AK44/'Tariffs Jul2022'!AI44-'Tariffs Jul2022'!J44)*('Tariffs Jul2022'!P44/100)*'Tariffs Jul2022'!AI44,('Tariffs Jul2022'!K44-'Tariffs Jul2022'!J44)*('Tariffs Jul2022'!P44/100)*'Tariffs Jul2022'!AI44))</f>
        <v>124.16727272727272</v>
      </c>
      <c r="G50" s="85">
        <f>IF($C$5*'Tariffs Jul2022'!AK44/'Tariffs Jul2022'!AI44&lt;'Tariffs Jul2022'!K44,0,IF($C$5*'Tariffs Jul2022'!AK44/'Tariffs Jul2022'!AI44&lt;='Tariffs Jul2022'!L44,($C$5*'Tariffs Jul2022'!AK44/'Tariffs Jul2022'!AI44-'Tariffs Jul2022'!K44)*('Tariffs Jul2022'!Q44/100)*'Tariffs Jul2022'!AI44,('Tariffs Jul2022'!L44-'Tariffs Jul2022'!K44)*('Tariffs Jul2022'!Q44/100)*'Tariffs Jul2022'!AI44))</f>
        <v>0</v>
      </c>
      <c r="H50" s="85">
        <f>IF($C$5*'Tariffs Jul2022'!AK44/'Tariffs Jul2022'!AI44&lt;'Tariffs Jul2022'!L44,0,IF($C$5*'Tariffs Jul2022'!AK44/'Tariffs Jul2022'!AI44&lt;='Tariffs Jul2022'!M44,($C$5*'Tariffs Jul2022'!AK44/'Tariffs Jul2022'!AI44-'Tariffs Jul2022'!L44)*('Tariffs Jul2022'!R44/100)*'Tariffs Jul2022'!AI44,('Tariffs Jul2022'!M44-'Tariffs Jul2022'!L44)*('Tariffs Jul2022'!R44/100)*'Tariffs Jul2022'!AI44))</f>
        <v>0</v>
      </c>
      <c r="I50" s="85">
        <f>IF(($C$5*'Tariffs Jul2022'!AK44/'Tariffs Jul2022'!AI44&gt;'Tariffs Jul2022'!M44),($C$5*'Tariffs Jul2022'!AK44/'Tariffs Jul2022'!AI44-'Tariffs Jul2022'!M44)*'Tariffs Jul2022'!S44/100*'Tariffs Jul2022'!AI44,0)</f>
        <v>468.40909090909088</v>
      </c>
      <c r="J50" s="85">
        <f>IF($C$5*'Tariffs Jul2022'!AL44/'Tariffs Jul2022'!AJ44&gt;='Tariffs Jul2022'!J44,('Tariffs Jul2022'!J44*'Tariffs Jul2022'!U44/100)* 'Tariffs Jul2022'!AJ44,($C$5*'Tariffs Jul2022'!AL44/'Tariffs Jul2022'!AJ44*'Tariffs Jul2022'!U44/100)* 'Tariffs Jul2022'!AJ44)</f>
        <v>157.92000000000002</v>
      </c>
      <c r="K50" s="85">
        <f>IF($C$5*'Tariffs Jul2022'!AL44/'Tariffs Jul2022'!AJ44&lt;'Tariffs Jul2022'!J44,0,IF($C$5*'Tariffs Jul2022'!AL44/'Tariffs Jul2022'!AJ44&lt;='Tariffs Jul2022'!K44,($C$5*'Tariffs Jul2022'!AL44/'Tariffs Jul2022'!AJ44-'Tariffs Jul2022'!J44)*('Tariffs Jul2022'!V44/100)*'Tariffs Jul2022'!AJ44,('Tariffs Jul2022'!K44-'Tariffs Jul2022'!J44)*('Tariffs Jul2022'!V44/100)*'Tariffs Jul2022'!AJ44))</f>
        <v>124.16727272727272</v>
      </c>
      <c r="L50" s="85">
        <f>IF($C$5*'Tariffs Jul2022'!AL44/'Tariffs Jul2022'!AJ44&lt;'Tariffs Jul2022'!K44,0,IF($C$5*'Tariffs Jul2022'!AL44/'Tariffs Jul2022'!AJ44&lt;='Tariffs Jul2022'!L44,($C$5*'Tariffs Jul2022'!AL44/'Tariffs Jul2022'!AJ44-'Tariffs Jul2022'!K44)*('Tariffs Jul2022'!W44/100)*'Tariffs Jul2022'!AJ44,('Tariffs Jul2022'!L44-'Tariffs Jul2022'!K44)*('Tariffs Jul2022'!W44/100)*'Tariffs Jul2022'!AJ44))</f>
        <v>0</v>
      </c>
      <c r="M50" s="85">
        <f>IF($C$5*'Tariffs Jul2022'!AL44/'Tariffs Jul2022'!AJ44&lt;'Tariffs Jul2022'!L44,0,IF($C$5*'Tariffs Jul2022'!AL44/'Tariffs Jul2022'!AJ44&lt;='Tariffs Jul2022'!M44,($C$5*'Tariffs Jul2022'!AL44/'Tariffs Jul2022'!AJ44-'Tariffs Jul2022'!L44)*('Tariffs Jul2022'!X44/100)*'Tariffs Jul2022'!AJ44,('Tariffs Jul2022'!M44-'Tariffs Jul2022'!L44)*('Tariffs Jul2022'!X44/100)*'Tariffs Jul2022'!AJ44))</f>
        <v>0</v>
      </c>
      <c r="N50" s="85">
        <f>IF(($C$5*'Tariffs Jul2022'!AL44/'Tariffs Jul2022'!AJ44&gt;'Tariffs Jul2022'!M44),($C$5*'Tariffs Jul2022'!AL44/'Tariffs Jul2022'!AJ44-'Tariffs Jul2022'!M44)*'Tariffs Jul2022'!Y44/100*'Tariffs Jul2022'!AJ44,0)</f>
        <v>468.40909090909088</v>
      </c>
      <c r="O50" s="73">
        <f t="shared" si="0"/>
        <v>1815.6227272727274</v>
      </c>
      <c r="P50" s="498">
        <f t="shared" si="1"/>
        <v>1997.1850000000004</v>
      </c>
      <c r="Q50" s="549"/>
      <c r="R50" s="549"/>
      <c r="S50" s="549"/>
      <c r="T50" s="549"/>
      <c r="U50" s="549"/>
      <c r="V50" s="549"/>
    </row>
    <row r="51" spans="1:22" x14ac:dyDescent="0.15">
      <c r="A51" s="286" t="str">
        <f>'Tariffs Jul2022'!F45</f>
        <v>Alinta Energy</v>
      </c>
      <c r="B51" s="47" t="str">
        <f>'Tariffs Jul2022'!D45</f>
        <v>AGN Central 2</v>
      </c>
      <c r="C51" s="287">
        <f>'Tariffs Jul2022'!E45</f>
        <v>44593</v>
      </c>
      <c r="D51" s="85">
        <f>365*'Tariffs Jul2022'!H45/100</f>
        <v>229.94999999999996</v>
      </c>
      <c r="E51" s="85">
        <f>IF($C$5*'Tariffs Jul2022'!AK45/'Tariffs Jul2022'!AI45&gt;='Tariffs Jul2022'!J45,( 'Tariffs Jul2022'!J45*'Tariffs Jul2022'!O45/100)* 'Tariffs Jul2022'!AI45,($C$5*'Tariffs Jul2022'!AK45/'Tariffs Jul2022'!AI45*'Tariffs Jul2022'!O45/100)* 'Tariffs Jul2022'!AI45)</f>
        <v>147.15272727272725</v>
      </c>
      <c r="F51" s="85">
        <f>IF($C$5*'Tariffs Jul2022'!AK45/'Tariffs Jul2022'!AI45&lt;'Tariffs Jul2022'!J45,0,IF($C$5*'Tariffs Jul2022'!AK45/'Tariffs Jul2022'!AI45&lt;='Tariffs Jul2022'!K45,($C$5*'Tariffs Jul2022'!AK45/'Tariffs Jul2022'!AI45-'Tariffs Jul2022'!J45)*('Tariffs Jul2022'!P45/100)*'Tariffs Jul2022'!AI45,('Tariffs Jul2022'!K45-'Tariffs Jul2022'!J45)*('Tariffs Jul2022'!P45/100)*'Tariffs Jul2022'!AI45))</f>
        <v>105.69</v>
      </c>
      <c r="G51" s="85">
        <f>IF($C$5*'Tariffs Jul2022'!AK45/'Tariffs Jul2022'!AI45&lt;'Tariffs Jul2022'!K45,0,IF($C$5*'Tariffs Jul2022'!AK45/'Tariffs Jul2022'!AI45&lt;='Tariffs Jul2022'!L45,($C$5*'Tariffs Jul2022'!AK45/'Tariffs Jul2022'!AI45-'Tariffs Jul2022'!K45)*('Tariffs Jul2022'!Q45/100)*'Tariffs Jul2022'!AI45,('Tariffs Jul2022'!L45-'Tariffs Jul2022'!K45)*('Tariffs Jul2022'!Q45/100)*'Tariffs Jul2022'!AI45))</f>
        <v>0</v>
      </c>
      <c r="H51" s="85">
        <f>IF($C$5*'Tariffs Jul2022'!AK45/'Tariffs Jul2022'!AI45&lt;'Tariffs Jul2022'!L45,0,IF($C$5*'Tariffs Jul2022'!AK45/'Tariffs Jul2022'!AI45&lt;='Tariffs Jul2022'!M45,($C$5*'Tariffs Jul2022'!AK45/'Tariffs Jul2022'!AI45-'Tariffs Jul2022'!L45)*('Tariffs Jul2022'!R45/100)*'Tariffs Jul2022'!AI45,('Tariffs Jul2022'!M45-'Tariffs Jul2022'!L45)*('Tariffs Jul2022'!R45/100)*'Tariffs Jul2022'!AI45))</f>
        <v>0</v>
      </c>
      <c r="I51" s="85">
        <f>IF(($C$5*'Tariffs Jul2022'!AK45/'Tariffs Jul2022'!AI45&gt;'Tariffs Jul2022'!M45),($C$5*'Tariffs Jul2022'!AK45/'Tariffs Jul2022'!AI45-'Tariffs Jul2022'!M45)*'Tariffs Jul2022'!S45/100*'Tariffs Jul2022'!AI45,0)</f>
        <v>454.09090909090912</v>
      </c>
      <c r="J51" s="85">
        <f>IF($C$5*'Tariffs Jul2022'!AL45/'Tariffs Jul2022'!AJ45&gt;='Tariffs Jul2022'!J45,('Tariffs Jul2022'!J45*'Tariffs Jul2022'!U45/100)* 'Tariffs Jul2022'!AJ45,($C$5*'Tariffs Jul2022'!AL45/'Tariffs Jul2022'!AJ45*'Tariffs Jul2022'!U45/100)* 'Tariffs Jul2022'!AJ45)</f>
        <v>147.15272727272725</v>
      </c>
      <c r="K51" s="85">
        <f>IF($C$5*'Tariffs Jul2022'!AL45/'Tariffs Jul2022'!AJ45&lt;'Tariffs Jul2022'!J45,0,IF($C$5*'Tariffs Jul2022'!AL45/'Tariffs Jul2022'!AJ45&lt;='Tariffs Jul2022'!K45,($C$5*'Tariffs Jul2022'!AL45/'Tariffs Jul2022'!AJ45-'Tariffs Jul2022'!J45)*('Tariffs Jul2022'!V45/100)*'Tariffs Jul2022'!AJ45,('Tariffs Jul2022'!K45-'Tariffs Jul2022'!J45)*('Tariffs Jul2022'!V45/100)*'Tariffs Jul2022'!AJ45))</f>
        <v>105.69</v>
      </c>
      <c r="L51" s="85">
        <f>IF($C$5*'Tariffs Jul2022'!AL45/'Tariffs Jul2022'!AJ45&lt;'Tariffs Jul2022'!K45,0,IF($C$5*'Tariffs Jul2022'!AL45/'Tariffs Jul2022'!AJ45&lt;='Tariffs Jul2022'!L45,($C$5*'Tariffs Jul2022'!AL45/'Tariffs Jul2022'!AJ45-'Tariffs Jul2022'!K45)*('Tariffs Jul2022'!W45/100)*'Tariffs Jul2022'!AJ45,('Tariffs Jul2022'!L45-'Tariffs Jul2022'!K45)*('Tariffs Jul2022'!W45/100)*'Tariffs Jul2022'!AJ45))</f>
        <v>0</v>
      </c>
      <c r="M51" s="85">
        <f>IF($C$5*'Tariffs Jul2022'!AL45/'Tariffs Jul2022'!AJ45&lt;'Tariffs Jul2022'!L45,0,IF($C$5*'Tariffs Jul2022'!AL45/'Tariffs Jul2022'!AJ45&lt;='Tariffs Jul2022'!M45,($C$5*'Tariffs Jul2022'!AL45/'Tariffs Jul2022'!AJ45-'Tariffs Jul2022'!L45)*('Tariffs Jul2022'!X45/100)*'Tariffs Jul2022'!AJ45,('Tariffs Jul2022'!M45-'Tariffs Jul2022'!L45)*('Tariffs Jul2022'!X45/100)*'Tariffs Jul2022'!AJ45))</f>
        <v>0</v>
      </c>
      <c r="N51" s="85">
        <f>IF(($C$5*'Tariffs Jul2022'!AL45/'Tariffs Jul2022'!AJ45&gt;'Tariffs Jul2022'!M45),($C$5*'Tariffs Jul2022'!AL45/'Tariffs Jul2022'!AJ45-'Tariffs Jul2022'!M45)*'Tariffs Jul2022'!Y45/100*'Tariffs Jul2022'!AJ45,0)</f>
        <v>454.09090909090912</v>
      </c>
      <c r="O51" s="73">
        <f t="shared" si="0"/>
        <v>1643.8172727272727</v>
      </c>
      <c r="P51" s="498">
        <f t="shared" si="1"/>
        <v>1808.1990000000001</v>
      </c>
      <c r="Q51" s="549"/>
      <c r="R51" s="549"/>
      <c r="S51" s="549"/>
      <c r="T51" s="549"/>
      <c r="U51" s="549"/>
      <c r="V51" s="549"/>
    </row>
    <row r="52" spans="1:22" x14ac:dyDescent="0.15">
      <c r="A52" s="286" t="str">
        <f>'Tariffs Jul2022'!F46</f>
        <v>Covau</v>
      </c>
      <c r="B52" s="47" t="str">
        <f>'Tariffs Jul2022'!D46</f>
        <v>AGN Central 2</v>
      </c>
      <c r="C52" s="287">
        <f>'Tariffs Jul2022'!E46</f>
        <v>44562</v>
      </c>
      <c r="D52" s="85">
        <f>365*'Tariffs Jul2022'!H46/100</f>
        <v>273.75</v>
      </c>
      <c r="E52" s="85">
        <f>IF($C$5*'Tariffs Jul2022'!AK46/'Tariffs Jul2022'!AI46&gt;='Tariffs Jul2022'!J46,( 'Tariffs Jul2022'!J46*'Tariffs Jul2022'!O46/100)* 'Tariffs Jul2022'!AI46,($C$5*'Tariffs Jul2022'!AK46/'Tariffs Jul2022'!AI46*'Tariffs Jul2022'!O46/100)* 'Tariffs Jul2022'!AI46)</f>
        <v>171.24450000000002</v>
      </c>
      <c r="F52" s="85">
        <f>IF($C$5*'Tariffs Jul2022'!AK46/'Tariffs Jul2022'!AI46&lt;'Tariffs Jul2022'!J46,0,IF($C$5*'Tariffs Jul2022'!AK46/'Tariffs Jul2022'!AI46&lt;='Tariffs Jul2022'!K46,($C$5*'Tariffs Jul2022'!AK46/'Tariffs Jul2022'!AI46-'Tariffs Jul2022'!J46)*('Tariffs Jul2022'!P46/100)*'Tariffs Jul2022'!AI46,('Tariffs Jul2022'!K46-'Tariffs Jul2022'!J46)*('Tariffs Jul2022'!P46/100)*'Tariffs Jul2022'!AI46))</f>
        <v>107.316</v>
      </c>
      <c r="G52" s="85">
        <f>IF($C$5*'Tariffs Jul2022'!AK46/'Tariffs Jul2022'!AI46&lt;'Tariffs Jul2022'!K46,0,IF($C$5*'Tariffs Jul2022'!AK46/'Tariffs Jul2022'!AI46&lt;='Tariffs Jul2022'!L46,($C$5*'Tariffs Jul2022'!AK46/'Tariffs Jul2022'!AI46-'Tariffs Jul2022'!K46)*('Tariffs Jul2022'!Q46/100)*'Tariffs Jul2022'!AI46,('Tariffs Jul2022'!L46-'Tariffs Jul2022'!K46)*('Tariffs Jul2022'!Q46/100)*'Tariffs Jul2022'!AI46))</f>
        <v>0</v>
      </c>
      <c r="H52" s="85">
        <f>IF($C$5*'Tariffs Jul2022'!AK46/'Tariffs Jul2022'!AI46&lt;'Tariffs Jul2022'!L46,0,IF($C$5*'Tariffs Jul2022'!AK46/'Tariffs Jul2022'!AI46&lt;='Tariffs Jul2022'!M46,($C$5*'Tariffs Jul2022'!AK46/'Tariffs Jul2022'!AI46-'Tariffs Jul2022'!L46)*('Tariffs Jul2022'!R46/100)*'Tariffs Jul2022'!AI46,('Tariffs Jul2022'!M46-'Tariffs Jul2022'!L46)*('Tariffs Jul2022'!R46/100)*'Tariffs Jul2022'!AI46))</f>
        <v>0</v>
      </c>
      <c r="I52" s="85">
        <f>IF(($C$5*'Tariffs Jul2022'!AK46/'Tariffs Jul2022'!AI46&gt;'Tariffs Jul2022'!M46),($C$5*'Tariffs Jul2022'!AK46/'Tariffs Jul2022'!AI46-'Tariffs Jul2022'!M46)*'Tariffs Jul2022'!S46/100*'Tariffs Jul2022'!AI46,0)</f>
        <v>477</v>
      </c>
      <c r="J52" s="85">
        <f>IF($C$5*'Tariffs Jul2022'!AL46/'Tariffs Jul2022'!AJ46&gt;='Tariffs Jul2022'!J46,('Tariffs Jul2022'!J46*'Tariffs Jul2022'!U46/100)* 'Tariffs Jul2022'!AJ46,($C$5*'Tariffs Jul2022'!AL46/'Tariffs Jul2022'!AJ46*'Tariffs Jul2022'!U46/100)* 'Tariffs Jul2022'!AJ46)</f>
        <v>171.24450000000002</v>
      </c>
      <c r="K52" s="85">
        <f>IF($C$5*'Tariffs Jul2022'!AL46/'Tariffs Jul2022'!AJ46&lt;'Tariffs Jul2022'!J46,0,IF($C$5*'Tariffs Jul2022'!AL46/'Tariffs Jul2022'!AJ46&lt;='Tariffs Jul2022'!K46,($C$5*'Tariffs Jul2022'!AL46/'Tariffs Jul2022'!AJ46-'Tariffs Jul2022'!J46)*('Tariffs Jul2022'!V46/100)*'Tariffs Jul2022'!AJ46,('Tariffs Jul2022'!K46-'Tariffs Jul2022'!J46)*('Tariffs Jul2022'!V46/100)*'Tariffs Jul2022'!AJ46))</f>
        <v>107.316</v>
      </c>
      <c r="L52" s="85">
        <f>IF($C$5*'Tariffs Jul2022'!AL46/'Tariffs Jul2022'!AJ46&lt;'Tariffs Jul2022'!K46,0,IF($C$5*'Tariffs Jul2022'!AL46/'Tariffs Jul2022'!AJ46&lt;='Tariffs Jul2022'!L46,($C$5*'Tariffs Jul2022'!AL46/'Tariffs Jul2022'!AJ46-'Tariffs Jul2022'!K46)*('Tariffs Jul2022'!W46/100)*'Tariffs Jul2022'!AJ46,('Tariffs Jul2022'!L46-'Tariffs Jul2022'!K46)*('Tariffs Jul2022'!W46/100)*'Tariffs Jul2022'!AJ46))</f>
        <v>0</v>
      </c>
      <c r="M52" s="85">
        <f>IF($C$5*'Tariffs Jul2022'!AL46/'Tariffs Jul2022'!AJ46&lt;'Tariffs Jul2022'!L46,0,IF($C$5*'Tariffs Jul2022'!AL46/'Tariffs Jul2022'!AJ46&lt;='Tariffs Jul2022'!M46,($C$5*'Tariffs Jul2022'!AL46/'Tariffs Jul2022'!AJ46-'Tariffs Jul2022'!L46)*('Tariffs Jul2022'!X46/100)*'Tariffs Jul2022'!AJ46,('Tariffs Jul2022'!M46-'Tariffs Jul2022'!L46)*('Tariffs Jul2022'!X46/100)*'Tariffs Jul2022'!AJ46))</f>
        <v>0</v>
      </c>
      <c r="N52" s="85">
        <f>IF(($C$5*'Tariffs Jul2022'!AL46/'Tariffs Jul2022'!AJ46&gt;'Tariffs Jul2022'!M46),($C$5*'Tariffs Jul2022'!AL46/'Tariffs Jul2022'!AJ46-'Tariffs Jul2022'!M46)*'Tariffs Jul2022'!Y46/100*'Tariffs Jul2022'!AJ46,0)</f>
        <v>477</v>
      </c>
      <c r="O52" s="73">
        <f t="shared" si="0"/>
        <v>1784.8710000000001</v>
      </c>
      <c r="P52" s="498">
        <f t="shared" si="1"/>
        <v>1963.3581000000001</v>
      </c>
      <c r="Q52" s="549"/>
      <c r="R52" s="549"/>
      <c r="S52" s="549"/>
      <c r="T52" s="549"/>
      <c r="U52" s="549"/>
      <c r="V52" s="549"/>
    </row>
    <row r="53" spans="1:22" x14ac:dyDescent="0.15">
      <c r="A53" s="286" t="str">
        <f>'Tariffs Jul2022'!F47</f>
        <v>Dodo Power &amp; Gas</v>
      </c>
      <c r="B53" s="47" t="str">
        <f>'Tariffs Jul2022'!D47</f>
        <v>AGN Central 2</v>
      </c>
      <c r="C53" s="287">
        <f>'Tariffs Jul2022'!E47</f>
        <v>44562</v>
      </c>
      <c r="D53" s="85">
        <f>365*'Tariffs Jul2022'!H47/100</f>
        <v>216.37863636363633</v>
      </c>
      <c r="E53" s="85">
        <f>IF($C$5*'Tariffs Jul2022'!AK47/'Tariffs Jul2022'!AI47&gt;='Tariffs Jul2022'!J47,( 'Tariffs Jul2022'!J47*'Tariffs Jul2022'!O47/100)* 'Tariffs Jul2022'!AI47,($C$5*'Tariffs Jul2022'!AK47/'Tariffs Jul2022'!AI47*'Tariffs Jul2022'!O47/100)* 'Tariffs Jul2022'!AI47)</f>
        <v>152.98499999999999</v>
      </c>
      <c r="F53" s="85">
        <f>IF($C$5*'Tariffs Jul2022'!AK47/'Tariffs Jul2022'!AI47&lt;'Tariffs Jul2022'!J47,0,IF($C$5*'Tariffs Jul2022'!AK47/'Tariffs Jul2022'!AI47&lt;='Tariffs Jul2022'!K47,($C$5*'Tariffs Jul2022'!AK47/'Tariffs Jul2022'!AI47-'Tariffs Jul2022'!J47)*('Tariffs Jul2022'!P47/100)*'Tariffs Jul2022'!AI47,('Tariffs Jul2022'!K47-'Tariffs Jul2022'!J47)*('Tariffs Jul2022'!P47/100)*'Tariffs Jul2022'!AI47))</f>
        <v>100.14681818181816</v>
      </c>
      <c r="G53" s="85">
        <f>IF($C$5*'Tariffs Jul2022'!AK47/'Tariffs Jul2022'!AI47&lt;'Tariffs Jul2022'!K47,0,IF($C$5*'Tariffs Jul2022'!AK47/'Tariffs Jul2022'!AI47&lt;='Tariffs Jul2022'!L47,($C$5*'Tariffs Jul2022'!AK47/'Tariffs Jul2022'!AI47-'Tariffs Jul2022'!K47)*('Tariffs Jul2022'!Q47/100)*'Tariffs Jul2022'!AI47,('Tariffs Jul2022'!L47-'Tariffs Jul2022'!K47)*('Tariffs Jul2022'!Q47/100)*'Tariffs Jul2022'!AI47))</f>
        <v>0</v>
      </c>
      <c r="H53" s="85">
        <f>IF($C$5*'Tariffs Jul2022'!AK47/'Tariffs Jul2022'!AI47&lt;'Tariffs Jul2022'!L47,0,IF($C$5*'Tariffs Jul2022'!AK47/'Tariffs Jul2022'!AI47&lt;='Tariffs Jul2022'!M47,($C$5*'Tariffs Jul2022'!AK47/'Tariffs Jul2022'!AI47-'Tariffs Jul2022'!L47)*('Tariffs Jul2022'!R47/100)*'Tariffs Jul2022'!AI47,('Tariffs Jul2022'!M47-'Tariffs Jul2022'!L47)*('Tariffs Jul2022'!R47/100)*'Tariffs Jul2022'!AI47))</f>
        <v>0</v>
      </c>
      <c r="I53" s="85">
        <f>IF(($C$5*'Tariffs Jul2022'!AK47/'Tariffs Jul2022'!AI47&gt;'Tariffs Jul2022'!M47),($C$5*'Tariffs Jul2022'!AK47/'Tariffs Jul2022'!AI47-'Tariffs Jul2022'!M47)*'Tariffs Jul2022'!S47/100*'Tariffs Jul2022'!AI47,0)</f>
        <v>464.31818181818176</v>
      </c>
      <c r="J53" s="85">
        <f>IF($C$5*'Tariffs Jul2022'!AL47/'Tariffs Jul2022'!AJ47&gt;='Tariffs Jul2022'!J47,('Tariffs Jul2022'!J47*'Tariffs Jul2022'!U47/100)* 'Tariffs Jul2022'!AJ47,($C$5*'Tariffs Jul2022'!AL47/'Tariffs Jul2022'!AJ47*'Tariffs Jul2022'!U47/100)* 'Tariffs Jul2022'!AJ47)</f>
        <v>152.98499999999999</v>
      </c>
      <c r="K53" s="85">
        <f>IF($C$5*'Tariffs Jul2022'!AL47/'Tariffs Jul2022'!AJ47&lt;'Tariffs Jul2022'!J47,0,IF($C$5*'Tariffs Jul2022'!AL47/'Tariffs Jul2022'!AJ47&lt;='Tariffs Jul2022'!K47,($C$5*'Tariffs Jul2022'!AL47/'Tariffs Jul2022'!AJ47-'Tariffs Jul2022'!J47)*('Tariffs Jul2022'!V47/100)*'Tariffs Jul2022'!AJ47,('Tariffs Jul2022'!K47-'Tariffs Jul2022'!J47)*('Tariffs Jul2022'!V47/100)*'Tariffs Jul2022'!AJ47))</f>
        <v>100.14681818181816</v>
      </c>
      <c r="L53" s="85">
        <f>IF($C$5*'Tariffs Jul2022'!AL47/'Tariffs Jul2022'!AJ47&lt;'Tariffs Jul2022'!K47,0,IF($C$5*'Tariffs Jul2022'!AL47/'Tariffs Jul2022'!AJ47&lt;='Tariffs Jul2022'!L47,($C$5*'Tariffs Jul2022'!AL47/'Tariffs Jul2022'!AJ47-'Tariffs Jul2022'!K47)*('Tariffs Jul2022'!W47/100)*'Tariffs Jul2022'!AJ47,('Tariffs Jul2022'!L47-'Tariffs Jul2022'!K47)*('Tariffs Jul2022'!W47/100)*'Tariffs Jul2022'!AJ47))</f>
        <v>0</v>
      </c>
      <c r="M53" s="85">
        <f>IF($C$5*'Tariffs Jul2022'!AL47/'Tariffs Jul2022'!AJ47&lt;'Tariffs Jul2022'!L47,0,IF($C$5*'Tariffs Jul2022'!AL47/'Tariffs Jul2022'!AJ47&lt;='Tariffs Jul2022'!M47,($C$5*'Tariffs Jul2022'!AL47/'Tariffs Jul2022'!AJ47-'Tariffs Jul2022'!L47)*('Tariffs Jul2022'!X47/100)*'Tariffs Jul2022'!AJ47,('Tariffs Jul2022'!M47-'Tariffs Jul2022'!L47)*('Tariffs Jul2022'!X47/100)*'Tariffs Jul2022'!AJ47))</f>
        <v>0</v>
      </c>
      <c r="N53" s="85">
        <f>IF(($C$5*'Tariffs Jul2022'!AL47/'Tariffs Jul2022'!AJ47&gt;'Tariffs Jul2022'!M47),($C$5*'Tariffs Jul2022'!AL47/'Tariffs Jul2022'!AJ47-'Tariffs Jul2022'!M47)*'Tariffs Jul2022'!Y47/100*'Tariffs Jul2022'!AJ47,0)</f>
        <v>464.31818181818176</v>
      </c>
      <c r="O53" s="73">
        <f t="shared" si="0"/>
        <v>1651.278636363636</v>
      </c>
      <c r="P53" s="498">
        <f t="shared" si="1"/>
        <v>1816.4064999999998</v>
      </c>
      <c r="Q53" s="549"/>
      <c r="R53" s="549"/>
      <c r="S53" s="549"/>
      <c r="T53" s="549"/>
      <c r="U53" s="549"/>
      <c r="V53" s="549"/>
    </row>
    <row r="54" spans="1:22" x14ac:dyDescent="0.15">
      <c r="A54" s="286" t="str">
        <f>'Tariffs Jul2022'!F48</f>
        <v>EnergyAustralia</v>
      </c>
      <c r="B54" s="47" t="str">
        <f>'Tariffs Jul2022'!D48</f>
        <v>AGN Central 2</v>
      </c>
      <c r="C54" s="287">
        <f>'Tariffs Jul2022'!E48</f>
        <v>44734</v>
      </c>
      <c r="D54" s="85">
        <f>365*'Tariffs Jul2022'!H48/100</f>
        <v>317.91499999999996</v>
      </c>
      <c r="E54" s="85">
        <f>IF($C$5*'Tariffs Jul2022'!AK48/'Tariffs Jul2022'!AI48&gt;='Tariffs Jul2022'!J48,( 'Tariffs Jul2022'!J48*'Tariffs Jul2022'!O48/100)* 'Tariffs Jul2022'!AI48,($C$5*'Tariffs Jul2022'!AK48/'Tariffs Jul2022'!AI48*'Tariffs Jul2022'!O48/100)* 'Tariffs Jul2022'!AI48)</f>
        <v>173.62227272727273</v>
      </c>
      <c r="F54" s="85">
        <f>IF($C$5*'Tariffs Jul2022'!AK48/'Tariffs Jul2022'!AI48&lt;'Tariffs Jul2022'!J48,0,IF($C$5*'Tariffs Jul2022'!AK48/'Tariffs Jul2022'!AI48&lt;='Tariffs Jul2022'!K48,($C$5*'Tariffs Jul2022'!AK48/'Tariffs Jul2022'!AI48-'Tariffs Jul2022'!J48)*('Tariffs Jul2022'!P48/100)*'Tariffs Jul2022'!AI48,('Tariffs Jul2022'!K48-'Tariffs Jul2022'!J48)*('Tariffs Jul2022'!P48/100)*'Tariffs Jul2022'!AI48))</f>
        <v>108.64636363636362</v>
      </c>
      <c r="G54" s="85">
        <f>IF($C$5*'Tariffs Jul2022'!AK48/'Tariffs Jul2022'!AI48&lt;'Tariffs Jul2022'!K48,0,IF($C$5*'Tariffs Jul2022'!AK48/'Tariffs Jul2022'!AI48&lt;='Tariffs Jul2022'!L48,($C$5*'Tariffs Jul2022'!AK48/'Tariffs Jul2022'!AI48-'Tariffs Jul2022'!K48)*('Tariffs Jul2022'!Q48/100)*'Tariffs Jul2022'!AI48,('Tariffs Jul2022'!L48-'Tariffs Jul2022'!K48)*('Tariffs Jul2022'!Q48/100)*'Tariffs Jul2022'!AI48))</f>
        <v>0</v>
      </c>
      <c r="H54" s="85">
        <f>IF($C$5*'Tariffs Jul2022'!AK48/'Tariffs Jul2022'!AI48&lt;'Tariffs Jul2022'!L48,0,IF($C$5*'Tariffs Jul2022'!AK48/'Tariffs Jul2022'!AI48&lt;='Tariffs Jul2022'!M48,($C$5*'Tariffs Jul2022'!AK48/'Tariffs Jul2022'!AI48-'Tariffs Jul2022'!L48)*('Tariffs Jul2022'!R48/100)*'Tariffs Jul2022'!AI48,('Tariffs Jul2022'!M48-'Tariffs Jul2022'!L48)*('Tariffs Jul2022'!R48/100)*'Tariffs Jul2022'!AI48))</f>
        <v>0</v>
      </c>
      <c r="I54" s="85">
        <f>IF(($C$5*'Tariffs Jul2022'!AK48/'Tariffs Jul2022'!AI48&gt;'Tariffs Jul2022'!M48),($C$5*'Tariffs Jul2022'!AK48/'Tariffs Jul2022'!AI48-'Tariffs Jul2022'!M48)*'Tariffs Jul2022'!S48/100*'Tariffs Jul2022'!AI48,0)</f>
        <v>492.95454545454544</v>
      </c>
      <c r="J54" s="85">
        <f>IF($C$5*'Tariffs Jul2022'!AL48/'Tariffs Jul2022'!AJ48&gt;='Tariffs Jul2022'!J48,('Tariffs Jul2022'!J48*'Tariffs Jul2022'!U48/100)* 'Tariffs Jul2022'!AJ48,($C$5*'Tariffs Jul2022'!AL48/'Tariffs Jul2022'!AJ48*'Tariffs Jul2022'!U48/100)* 'Tariffs Jul2022'!AJ48)</f>
        <v>173.62227272727273</v>
      </c>
      <c r="K54" s="85">
        <f>IF($C$5*'Tariffs Jul2022'!AL48/'Tariffs Jul2022'!AJ48&lt;'Tariffs Jul2022'!J48,0,IF($C$5*'Tariffs Jul2022'!AL48/'Tariffs Jul2022'!AJ48&lt;='Tariffs Jul2022'!K48,($C$5*'Tariffs Jul2022'!AL48/'Tariffs Jul2022'!AJ48-'Tariffs Jul2022'!J48)*('Tariffs Jul2022'!V48/100)*'Tariffs Jul2022'!AJ48,('Tariffs Jul2022'!K48-'Tariffs Jul2022'!J48)*('Tariffs Jul2022'!V48/100)*'Tariffs Jul2022'!AJ48))</f>
        <v>108.64636363636362</v>
      </c>
      <c r="L54" s="85">
        <f>IF($C$5*'Tariffs Jul2022'!AL48/'Tariffs Jul2022'!AJ48&lt;'Tariffs Jul2022'!K48,0,IF($C$5*'Tariffs Jul2022'!AL48/'Tariffs Jul2022'!AJ48&lt;='Tariffs Jul2022'!L48,($C$5*'Tariffs Jul2022'!AL48/'Tariffs Jul2022'!AJ48-'Tariffs Jul2022'!K48)*('Tariffs Jul2022'!W48/100)*'Tariffs Jul2022'!AJ48,('Tariffs Jul2022'!L48-'Tariffs Jul2022'!K48)*('Tariffs Jul2022'!W48/100)*'Tariffs Jul2022'!AJ48))</f>
        <v>0</v>
      </c>
      <c r="M54" s="85">
        <f>IF($C$5*'Tariffs Jul2022'!AL48/'Tariffs Jul2022'!AJ48&lt;'Tariffs Jul2022'!L48,0,IF($C$5*'Tariffs Jul2022'!AL48/'Tariffs Jul2022'!AJ48&lt;='Tariffs Jul2022'!M48,($C$5*'Tariffs Jul2022'!AL48/'Tariffs Jul2022'!AJ48-'Tariffs Jul2022'!L48)*('Tariffs Jul2022'!X48/100)*'Tariffs Jul2022'!AJ48,('Tariffs Jul2022'!M48-'Tariffs Jul2022'!L48)*('Tariffs Jul2022'!X48/100)*'Tariffs Jul2022'!AJ48))</f>
        <v>0</v>
      </c>
      <c r="N54" s="85">
        <f>IF(($C$5*'Tariffs Jul2022'!AL48/'Tariffs Jul2022'!AJ48&gt;'Tariffs Jul2022'!M48),($C$5*'Tariffs Jul2022'!AL48/'Tariffs Jul2022'!AJ48-'Tariffs Jul2022'!M48)*'Tariffs Jul2022'!Y48/100*'Tariffs Jul2022'!AJ48,0)</f>
        <v>492.95454545454544</v>
      </c>
      <c r="O54" s="73">
        <f t="shared" si="0"/>
        <v>1868.3613636363634</v>
      </c>
      <c r="P54" s="498">
        <f t="shared" si="1"/>
        <v>2055.1974999999998</v>
      </c>
      <c r="Q54" s="549"/>
      <c r="R54" s="549"/>
      <c r="S54" s="549"/>
      <c r="T54" s="549"/>
      <c r="U54" s="549"/>
      <c r="V54" s="549"/>
    </row>
    <row r="55" spans="1:22" x14ac:dyDescent="0.15">
      <c r="A55" s="286" t="str">
        <f>'Tariffs Jul2022'!F49</f>
        <v>Lumo Energy</v>
      </c>
      <c r="B55" s="47" t="str">
        <f>'Tariffs Jul2022'!D49</f>
        <v>AGN Central 2</v>
      </c>
      <c r="C55" s="287">
        <f>'Tariffs Jul2022'!E49</f>
        <v>44562</v>
      </c>
      <c r="D55" s="85">
        <f>365*'Tariffs Jul2022'!H49/100</f>
        <v>284.7</v>
      </c>
      <c r="E55" s="85">
        <f>IF($C$5*'Tariffs Jul2022'!AK49/'Tariffs Jul2022'!AI49&gt;='Tariffs Jul2022'!J49,( 'Tariffs Jul2022'!J49*'Tariffs Jul2022'!O49/100)* 'Tariffs Jul2022'!AI49,($C$5*'Tariffs Jul2022'!AK49/'Tariffs Jul2022'!AI49*'Tariffs Jul2022'!O49/100)* 'Tariffs Jul2022'!AI49)</f>
        <v>140.4231818181818</v>
      </c>
      <c r="F55" s="85">
        <f>IF($C$5*'Tariffs Jul2022'!AK49/'Tariffs Jul2022'!AI49&lt;'Tariffs Jul2022'!J49,0,IF($C$5*'Tariffs Jul2022'!AK49/'Tariffs Jul2022'!AI49&lt;='Tariffs Jul2022'!K49,($C$5*'Tariffs Jul2022'!AK49/'Tariffs Jul2022'!AI49-'Tariffs Jul2022'!J49)*('Tariffs Jul2022'!P49/100)*'Tariffs Jul2022'!AI49,('Tariffs Jul2022'!K49-'Tariffs Jul2022'!J49)*('Tariffs Jul2022'!P49/100)*'Tariffs Jul2022'!AI49))</f>
        <v>97.190454545454543</v>
      </c>
      <c r="G55" s="85">
        <f>IF($C$5*'Tariffs Jul2022'!AK49/'Tariffs Jul2022'!AI49&lt;'Tariffs Jul2022'!K49,0,IF($C$5*'Tariffs Jul2022'!AK49/'Tariffs Jul2022'!AI49&lt;='Tariffs Jul2022'!L49,($C$5*'Tariffs Jul2022'!AK49/'Tariffs Jul2022'!AI49-'Tariffs Jul2022'!K49)*('Tariffs Jul2022'!Q49/100)*'Tariffs Jul2022'!AI49,('Tariffs Jul2022'!L49-'Tariffs Jul2022'!K49)*('Tariffs Jul2022'!Q49/100)*'Tariffs Jul2022'!AI49))</f>
        <v>0</v>
      </c>
      <c r="H55" s="85">
        <f>IF($C$5*'Tariffs Jul2022'!AK49/'Tariffs Jul2022'!AI49&lt;'Tariffs Jul2022'!L49,0,IF($C$5*'Tariffs Jul2022'!AK49/'Tariffs Jul2022'!AI49&lt;='Tariffs Jul2022'!M49,($C$5*'Tariffs Jul2022'!AK49/'Tariffs Jul2022'!AI49-'Tariffs Jul2022'!L49)*('Tariffs Jul2022'!R49/100)*'Tariffs Jul2022'!AI49,('Tariffs Jul2022'!M49-'Tariffs Jul2022'!L49)*('Tariffs Jul2022'!R49/100)*'Tariffs Jul2022'!AI49))</f>
        <v>0</v>
      </c>
      <c r="I55" s="85">
        <f>IF(($C$5*'Tariffs Jul2022'!AK49/'Tariffs Jul2022'!AI49&gt;'Tariffs Jul2022'!M49),($C$5*'Tariffs Jul2022'!AK49/'Tariffs Jul2022'!AI49-'Tariffs Jul2022'!M49)*'Tariffs Jul2022'!S49/100*'Tariffs Jul2022'!AI49,0)</f>
        <v>447.95454545454544</v>
      </c>
      <c r="J55" s="85">
        <f>IF($C$5*'Tariffs Jul2022'!AL49/'Tariffs Jul2022'!AJ49&gt;='Tariffs Jul2022'!J49,('Tariffs Jul2022'!J49*'Tariffs Jul2022'!U49/100)* 'Tariffs Jul2022'!AJ49,($C$5*'Tariffs Jul2022'!AL49/'Tariffs Jul2022'!AJ49*'Tariffs Jul2022'!U49/100)* 'Tariffs Jul2022'!AJ49)</f>
        <v>140.4231818181818</v>
      </c>
      <c r="K55" s="85">
        <f>IF($C$5*'Tariffs Jul2022'!AL49/'Tariffs Jul2022'!AJ49&lt;'Tariffs Jul2022'!J49,0,IF($C$5*'Tariffs Jul2022'!AL49/'Tariffs Jul2022'!AJ49&lt;='Tariffs Jul2022'!K49,($C$5*'Tariffs Jul2022'!AL49/'Tariffs Jul2022'!AJ49-'Tariffs Jul2022'!J49)*('Tariffs Jul2022'!V49/100)*'Tariffs Jul2022'!AJ49,('Tariffs Jul2022'!K49-'Tariffs Jul2022'!J49)*('Tariffs Jul2022'!V49/100)*'Tariffs Jul2022'!AJ49))</f>
        <v>97.190454545454543</v>
      </c>
      <c r="L55" s="85">
        <f>IF($C$5*'Tariffs Jul2022'!AL49/'Tariffs Jul2022'!AJ49&lt;'Tariffs Jul2022'!K49,0,IF($C$5*'Tariffs Jul2022'!AL49/'Tariffs Jul2022'!AJ49&lt;='Tariffs Jul2022'!L49,($C$5*'Tariffs Jul2022'!AL49/'Tariffs Jul2022'!AJ49-'Tariffs Jul2022'!K49)*('Tariffs Jul2022'!W49/100)*'Tariffs Jul2022'!AJ49,('Tariffs Jul2022'!L49-'Tariffs Jul2022'!K49)*('Tariffs Jul2022'!W49/100)*'Tariffs Jul2022'!AJ49))</f>
        <v>0</v>
      </c>
      <c r="M55" s="85">
        <f>IF($C$5*'Tariffs Jul2022'!AL49/'Tariffs Jul2022'!AJ49&lt;'Tariffs Jul2022'!L49,0,IF($C$5*'Tariffs Jul2022'!AL49/'Tariffs Jul2022'!AJ49&lt;='Tariffs Jul2022'!M49,($C$5*'Tariffs Jul2022'!AL49/'Tariffs Jul2022'!AJ49-'Tariffs Jul2022'!L49)*('Tariffs Jul2022'!X49/100)*'Tariffs Jul2022'!AJ49,('Tariffs Jul2022'!M49-'Tariffs Jul2022'!L49)*('Tariffs Jul2022'!X49/100)*'Tariffs Jul2022'!AJ49))</f>
        <v>0</v>
      </c>
      <c r="N55" s="85">
        <f>IF(($C$5*'Tariffs Jul2022'!AL49/'Tariffs Jul2022'!AJ49&gt;'Tariffs Jul2022'!M49),($C$5*'Tariffs Jul2022'!AL49/'Tariffs Jul2022'!AJ49-'Tariffs Jul2022'!M49)*'Tariffs Jul2022'!Y49/100*'Tariffs Jul2022'!AJ49,0)</f>
        <v>447.95454545454544</v>
      </c>
      <c r="O55" s="73">
        <f t="shared" si="0"/>
        <v>1655.8363636363636</v>
      </c>
      <c r="P55" s="498">
        <f t="shared" si="1"/>
        <v>1821.42</v>
      </c>
      <c r="Q55" s="549"/>
      <c r="R55" s="549"/>
      <c r="S55" s="549"/>
      <c r="T55" s="549"/>
      <c r="U55" s="549"/>
      <c r="V55" s="549"/>
    </row>
    <row r="56" spans="1:22" x14ac:dyDescent="0.15">
      <c r="A56" s="286" t="str">
        <f>'Tariffs Jul2022'!F50</f>
        <v>Momentum Energy</v>
      </c>
      <c r="B56" s="47" t="str">
        <f>'Tariffs Jul2022'!D50</f>
        <v>AGN Central 2</v>
      </c>
      <c r="C56" s="287">
        <f>'Tariffs Jul2022'!E50</f>
        <v>44562</v>
      </c>
      <c r="D56" s="85">
        <f>365*'Tariffs Jul2022'!H50/100</f>
        <v>304.8745454545454</v>
      </c>
      <c r="E56" s="85">
        <f>IF($C$5*'Tariffs Jul2022'!AK50/'Tariffs Jul2022'!AI50&gt;='Tariffs Jul2022'!J50,( 'Tariffs Jul2022'!J50*'Tariffs Jul2022'!O50/100)* 'Tariffs Jul2022'!AI50,($C$5*'Tariffs Jul2022'!AK50/'Tariffs Jul2022'!AI50*'Tariffs Jul2022'!O50/100)* 'Tariffs Jul2022'!AI50)</f>
        <v>116.34636363636362</v>
      </c>
      <c r="F56" s="85">
        <f>IF($C$5*'Tariffs Jul2022'!AK50/'Tariffs Jul2022'!AI50&lt;'Tariffs Jul2022'!J50,0,IF($C$5*'Tariffs Jul2022'!AK50/'Tariffs Jul2022'!AI50&lt;='Tariffs Jul2022'!K50,($C$5*'Tariffs Jul2022'!AK50/'Tariffs Jul2022'!AI50-'Tariffs Jul2022'!J50)*('Tariffs Jul2022'!P50/100)*'Tariffs Jul2022'!AI50,('Tariffs Jul2022'!K50-'Tariffs Jul2022'!J50)*('Tariffs Jul2022'!P50/100)*'Tariffs Jul2022'!AI50))</f>
        <v>81.299999999999983</v>
      </c>
      <c r="G56" s="85">
        <f>IF($C$5*'Tariffs Jul2022'!AK50/'Tariffs Jul2022'!AI50&lt;'Tariffs Jul2022'!K50,0,IF($C$5*'Tariffs Jul2022'!AK50/'Tariffs Jul2022'!AI50&lt;='Tariffs Jul2022'!L50,($C$5*'Tariffs Jul2022'!AK50/'Tariffs Jul2022'!AI50-'Tariffs Jul2022'!K50)*('Tariffs Jul2022'!Q50/100)*'Tariffs Jul2022'!AI50,('Tariffs Jul2022'!L50-'Tariffs Jul2022'!K50)*('Tariffs Jul2022'!Q50/100)*'Tariffs Jul2022'!AI50))</f>
        <v>0</v>
      </c>
      <c r="H56" s="85">
        <f>IF($C$5*'Tariffs Jul2022'!AK50/'Tariffs Jul2022'!AI50&lt;'Tariffs Jul2022'!L50,0,IF($C$5*'Tariffs Jul2022'!AK50/'Tariffs Jul2022'!AI50&lt;='Tariffs Jul2022'!M50,($C$5*'Tariffs Jul2022'!AK50/'Tariffs Jul2022'!AI50-'Tariffs Jul2022'!L50)*('Tariffs Jul2022'!R50/100)*'Tariffs Jul2022'!AI50,('Tariffs Jul2022'!M50-'Tariffs Jul2022'!L50)*('Tariffs Jul2022'!R50/100)*'Tariffs Jul2022'!AI50))</f>
        <v>0</v>
      </c>
      <c r="I56" s="85">
        <f>IF(($C$5*'Tariffs Jul2022'!AK50/'Tariffs Jul2022'!AI50&gt;'Tariffs Jul2022'!M50),($C$5*'Tariffs Jul2022'!AK50/'Tariffs Jul2022'!AI50-'Tariffs Jul2022'!M50)*'Tariffs Jul2022'!S50/100*'Tariffs Jul2022'!AI50,0)</f>
        <v>391.30884545454535</v>
      </c>
      <c r="J56" s="85">
        <f>IF($C$5*'Tariffs Jul2022'!AL50/'Tariffs Jul2022'!AJ50&gt;='Tariffs Jul2022'!J50,('Tariffs Jul2022'!J50*'Tariffs Jul2022'!U50/100)* 'Tariffs Jul2022'!AJ50,($C$5*'Tariffs Jul2022'!AL50/'Tariffs Jul2022'!AJ50*'Tariffs Jul2022'!U50/100)* 'Tariffs Jul2022'!AJ50)</f>
        <v>211.7563636363636</v>
      </c>
      <c r="K56" s="85">
        <f>IF($C$5*'Tariffs Jul2022'!AL50/'Tariffs Jul2022'!AJ50&lt;'Tariffs Jul2022'!J50,0,IF($C$5*'Tariffs Jul2022'!AL50/'Tariffs Jul2022'!AJ50&lt;='Tariffs Jul2022'!K50,($C$5*'Tariffs Jul2022'!AL50/'Tariffs Jul2022'!AJ50-'Tariffs Jul2022'!J50)*('Tariffs Jul2022'!V50/100)*'Tariffs Jul2022'!AJ50,('Tariffs Jul2022'!K50-'Tariffs Jul2022'!J50)*('Tariffs Jul2022'!V50/100)*'Tariffs Jul2022'!AJ50))</f>
        <v>147.32545454545453</v>
      </c>
      <c r="L56" s="85">
        <f>IF($C$5*'Tariffs Jul2022'!AL50/'Tariffs Jul2022'!AJ50&lt;'Tariffs Jul2022'!K50,0,IF($C$5*'Tariffs Jul2022'!AL50/'Tariffs Jul2022'!AJ50&lt;='Tariffs Jul2022'!L50,($C$5*'Tariffs Jul2022'!AL50/'Tariffs Jul2022'!AJ50-'Tariffs Jul2022'!K50)*('Tariffs Jul2022'!W50/100)*'Tariffs Jul2022'!AJ50,('Tariffs Jul2022'!L50-'Tariffs Jul2022'!K50)*('Tariffs Jul2022'!W50/100)*'Tariffs Jul2022'!AJ50))</f>
        <v>0</v>
      </c>
      <c r="M56" s="85">
        <f>IF($C$5*'Tariffs Jul2022'!AL50/'Tariffs Jul2022'!AJ50&lt;'Tariffs Jul2022'!L50,0,IF($C$5*'Tariffs Jul2022'!AL50/'Tariffs Jul2022'!AJ50&lt;='Tariffs Jul2022'!M50,($C$5*'Tariffs Jul2022'!AL50/'Tariffs Jul2022'!AJ50-'Tariffs Jul2022'!L50)*('Tariffs Jul2022'!X50/100)*'Tariffs Jul2022'!AJ50,('Tariffs Jul2022'!M50-'Tariffs Jul2022'!L50)*('Tariffs Jul2022'!X50/100)*'Tariffs Jul2022'!AJ50))</f>
        <v>0</v>
      </c>
      <c r="N56" s="85">
        <f>IF(($C$5*'Tariffs Jul2022'!AL50/'Tariffs Jul2022'!AJ50&gt;'Tariffs Jul2022'!M50),($C$5*'Tariffs Jul2022'!AL50/'Tariffs Jul2022'!AJ50-'Tariffs Jul2022'!M50)*'Tariffs Jul2022'!Y50/100*'Tariffs Jul2022'!AJ50,0)</f>
        <v>706.26474545454516</v>
      </c>
      <c r="O56" s="73">
        <f t="shared" si="0"/>
        <v>1959.1763181818176</v>
      </c>
      <c r="P56" s="498">
        <f t="shared" si="1"/>
        <v>2155.0939499999995</v>
      </c>
      <c r="Q56" s="549"/>
      <c r="R56" s="549"/>
      <c r="S56" s="549"/>
      <c r="T56" s="549"/>
      <c r="U56" s="549"/>
      <c r="V56" s="549"/>
    </row>
    <row r="57" spans="1:22" x14ac:dyDescent="0.15">
      <c r="A57" s="286" t="str">
        <f>'Tariffs Jul2022'!F51</f>
        <v>Origin Energy</v>
      </c>
      <c r="B57" s="47" t="str">
        <f>'Tariffs Jul2022'!D51</f>
        <v>AGN Central 2</v>
      </c>
      <c r="C57" s="287">
        <f>'Tariffs Jul2022'!E51</f>
        <v>44743</v>
      </c>
      <c r="D57" s="85">
        <f>365*'Tariffs Jul2022'!H51/100</f>
        <v>286.35909090909087</v>
      </c>
      <c r="E57" s="85">
        <f>IF($C$5*'Tariffs Jul2022'!AK51/'Tariffs Jul2022'!AI51&gt;='Tariffs Jul2022'!J51,( 'Tariffs Jul2022'!J51*'Tariffs Jul2022'!O51/100)* 'Tariffs Jul2022'!AI51,($C$5*'Tariffs Jul2022'!AK51/'Tariffs Jul2022'!AI51*'Tariffs Jul2022'!O51/100)* 'Tariffs Jul2022'!AI51)</f>
        <v>477.81818181818176</v>
      </c>
      <c r="F57" s="85">
        <f>IF($C$5*'Tariffs Jul2022'!AK51/'Tariffs Jul2022'!AI51&lt;'Tariffs Jul2022'!J51,0,IF($C$5*'Tariffs Jul2022'!AK51/'Tariffs Jul2022'!AI51&lt;='Tariffs Jul2022'!K51,($C$5*'Tariffs Jul2022'!AK51/'Tariffs Jul2022'!AI51-'Tariffs Jul2022'!J51)*('Tariffs Jul2022'!P51/100)*'Tariffs Jul2022'!AI51,('Tariffs Jul2022'!K51-'Tariffs Jul2022'!J51)*('Tariffs Jul2022'!P51/100)*'Tariffs Jul2022'!AI51))</f>
        <v>341.18181818181813</v>
      </c>
      <c r="G57" s="85">
        <f>IF($C$5*'Tariffs Jul2022'!AK51/'Tariffs Jul2022'!AI51&lt;'Tariffs Jul2022'!K51,0,IF($C$5*'Tariffs Jul2022'!AK51/'Tariffs Jul2022'!AI51&lt;='Tariffs Jul2022'!L51,($C$5*'Tariffs Jul2022'!AK51/'Tariffs Jul2022'!AI51-'Tariffs Jul2022'!K51)*('Tariffs Jul2022'!Q51/100)*'Tariffs Jul2022'!AI51,('Tariffs Jul2022'!L51-'Tariffs Jul2022'!K51)*('Tariffs Jul2022'!Q51/100)*'Tariffs Jul2022'!AI51))</f>
        <v>0</v>
      </c>
      <c r="H57" s="85">
        <f>IF($C$5*'Tariffs Jul2022'!AK51/'Tariffs Jul2022'!AI51&lt;'Tariffs Jul2022'!L51,0,IF($C$5*'Tariffs Jul2022'!AK51/'Tariffs Jul2022'!AI51&lt;='Tariffs Jul2022'!M51,($C$5*'Tariffs Jul2022'!AK51/'Tariffs Jul2022'!AI51-'Tariffs Jul2022'!L51)*('Tariffs Jul2022'!R51/100)*'Tariffs Jul2022'!AI51,('Tariffs Jul2022'!M51-'Tariffs Jul2022'!L51)*('Tariffs Jul2022'!R51/100)*'Tariffs Jul2022'!AI51))</f>
        <v>0</v>
      </c>
      <c r="I57" s="85">
        <f>IF(($C$5*'Tariffs Jul2022'!AK51/'Tariffs Jul2022'!AI51&gt;'Tariffs Jul2022'!M51),($C$5*'Tariffs Jul2022'!AK51/'Tariffs Jul2022'!AI51-'Tariffs Jul2022'!M51)*'Tariffs Jul2022'!S51/100*'Tariffs Jul2022'!AI51,0)</f>
        <v>0</v>
      </c>
      <c r="J57" s="85">
        <f>IF($C$5*'Tariffs Jul2022'!AL51/'Tariffs Jul2022'!AJ51&gt;='Tariffs Jul2022'!J51,('Tariffs Jul2022'!J51*'Tariffs Jul2022'!U51/100)* 'Tariffs Jul2022'!AJ51,($C$5*'Tariffs Jul2022'!AL51/'Tariffs Jul2022'!AJ51*'Tariffs Jul2022'!U51/100)* 'Tariffs Jul2022'!AJ51)</f>
        <v>477.81818181818176</v>
      </c>
      <c r="K57" s="85">
        <f>IF($C$5*'Tariffs Jul2022'!AL51/'Tariffs Jul2022'!AJ51&lt;'Tariffs Jul2022'!J51,0,IF($C$5*'Tariffs Jul2022'!AL51/'Tariffs Jul2022'!AJ51&lt;='Tariffs Jul2022'!K51,($C$5*'Tariffs Jul2022'!AL51/'Tariffs Jul2022'!AJ51-'Tariffs Jul2022'!J51)*('Tariffs Jul2022'!V51/100)*'Tariffs Jul2022'!AJ51,('Tariffs Jul2022'!K51-'Tariffs Jul2022'!J51)*('Tariffs Jul2022'!V51/100)*'Tariffs Jul2022'!AJ51))</f>
        <v>341.18181818181813</v>
      </c>
      <c r="L57" s="85">
        <f>IF($C$5*'Tariffs Jul2022'!AL51/'Tariffs Jul2022'!AJ51&lt;'Tariffs Jul2022'!K51,0,IF($C$5*'Tariffs Jul2022'!AL51/'Tariffs Jul2022'!AJ51&lt;='Tariffs Jul2022'!L51,($C$5*'Tariffs Jul2022'!AL51/'Tariffs Jul2022'!AJ51-'Tariffs Jul2022'!K51)*('Tariffs Jul2022'!W51/100)*'Tariffs Jul2022'!AJ51,('Tariffs Jul2022'!L51-'Tariffs Jul2022'!K51)*('Tariffs Jul2022'!W51/100)*'Tariffs Jul2022'!AJ51))</f>
        <v>0</v>
      </c>
      <c r="M57" s="85">
        <f>IF($C$5*'Tariffs Jul2022'!AL51/'Tariffs Jul2022'!AJ51&lt;'Tariffs Jul2022'!L51,0,IF($C$5*'Tariffs Jul2022'!AL51/'Tariffs Jul2022'!AJ51&lt;='Tariffs Jul2022'!M51,($C$5*'Tariffs Jul2022'!AL51/'Tariffs Jul2022'!AJ51-'Tariffs Jul2022'!L51)*('Tariffs Jul2022'!X51/100)*'Tariffs Jul2022'!AJ51,('Tariffs Jul2022'!M51-'Tariffs Jul2022'!L51)*('Tariffs Jul2022'!X51/100)*'Tariffs Jul2022'!AJ51))</f>
        <v>0</v>
      </c>
      <c r="N57" s="85">
        <f>IF(($C$5*'Tariffs Jul2022'!AL51/'Tariffs Jul2022'!AJ51&gt;'Tariffs Jul2022'!M51),($C$5*'Tariffs Jul2022'!AL51/'Tariffs Jul2022'!AJ51-'Tariffs Jul2022'!M51)*'Tariffs Jul2022'!Y51/100*'Tariffs Jul2022'!AJ51,0)</f>
        <v>0</v>
      </c>
      <c r="O57" s="73">
        <f t="shared" si="0"/>
        <v>1924.3590909090908</v>
      </c>
      <c r="P57" s="498">
        <f t="shared" si="1"/>
        <v>2116.7950000000001</v>
      </c>
      <c r="Q57" s="549"/>
      <c r="R57" s="549"/>
      <c r="S57" s="549"/>
      <c r="T57" s="549"/>
      <c r="U57" s="549"/>
      <c r="V57" s="549"/>
    </row>
    <row r="58" spans="1:22" x14ac:dyDescent="0.15">
      <c r="A58" s="286" t="str">
        <f>'Tariffs Jul2022'!F52</f>
        <v>Red Energy</v>
      </c>
      <c r="B58" s="47" t="str">
        <f>'Tariffs Jul2022'!D52</f>
        <v>AGN Central 2</v>
      </c>
      <c r="C58" s="287">
        <f>'Tariffs Jul2022'!E52</f>
        <v>44562</v>
      </c>
      <c r="D58" s="85">
        <f>365*'Tariffs Jul2022'!H52/100</f>
        <v>265.72000000000003</v>
      </c>
      <c r="E58" s="85">
        <f>IF($C$5*'Tariffs Jul2022'!AK52/'Tariffs Jul2022'!AI52&gt;='Tariffs Jul2022'!J52,( 'Tariffs Jul2022'!J52*'Tariffs Jul2022'!O52/100)* 'Tariffs Jul2022'!AI52,($C$5*'Tariffs Jul2022'!AK52/'Tariffs Jul2022'!AI52*'Tariffs Jul2022'!O52/100)* 'Tariffs Jul2022'!AI52)</f>
        <v>153.88227272727272</v>
      </c>
      <c r="F58" s="85">
        <f>IF($C$5*'Tariffs Jul2022'!AK52/'Tariffs Jul2022'!AI52&lt;'Tariffs Jul2022'!J52,0,IF($C$5*'Tariffs Jul2022'!AK52/'Tariffs Jul2022'!AI52&lt;='Tariffs Jul2022'!K52,($C$5*'Tariffs Jul2022'!AK52/'Tariffs Jul2022'!AI52-'Tariffs Jul2022'!J52)*('Tariffs Jul2022'!P52/100)*'Tariffs Jul2022'!AI52,('Tariffs Jul2022'!K52-'Tariffs Jul2022'!J52)*('Tariffs Jul2022'!P52/100)*'Tariffs Jul2022'!AI52))</f>
        <v>119.3631818181818</v>
      </c>
      <c r="G58" s="85">
        <f>IF($C$5*'Tariffs Jul2022'!AK52/'Tariffs Jul2022'!AI52&lt;'Tariffs Jul2022'!K52,0,IF($C$5*'Tariffs Jul2022'!AK52/'Tariffs Jul2022'!AI52&lt;='Tariffs Jul2022'!L52,($C$5*'Tariffs Jul2022'!AK52/'Tariffs Jul2022'!AI52-'Tariffs Jul2022'!K52)*('Tariffs Jul2022'!Q52/100)*'Tariffs Jul2022'!AI52,('Tariffs Jul2022'!L52-'Tariffs Jul2022'!K52)*('Tariffs Jul2022'!Q52/100)*'Tariffs Jul2022'!AI52))</f>
        <v>0</v>
      </c>
      <c r="H58" s="85">
        <f>IF($C$5*'Tariffs Jul2022'!AK52/'Tariffs Jul2022'!AI52&lt;'Tariffs Jul2022'!L52,0,IF($C$5*'Tariffs Jul2022'!AK52/'Tariffs Jul2022'!AI52&lt;='Tariffs Jul2022'!M52,($C$5*'Tariffs Jul2022'!AK52/'Tariffs Jul2022'!AI52-'Tariffs Jul2022'!L52)*('Tariffs Jul2022'!R52/100)*'Tariffs Jul2022'!AI52,('Tariffs Jul2022'!M52-'Tariffs Jul2022'!L52)*('Tariffs Jul2022'!R52/100)*'Tariffs Jul2022'!AI52))</f>
        <v>0</v>
      </c>
      <c r="I58" s="85">
        <f>IF(($C$5*'Tariffs Jul2022'!AK52/'Tariffs Jul2022'!AI52&gt;'Tariffs Jul2022'!M52),($C$5*'Tariffs Jul2022'!AK52/'Tariffs Jul2022'!AI52-'Tariffs Jul2022'!M52)*'Tariffs Jul2022'!S52/100*'Tariffs Jul2022'!AI52,0)</f>
        <v>482.72727272727263</v>
      </c>
      <c r="J58" s="85">
        <f>IF($C$5*'Tariffs Jul2022'!AL52/'Tariffs Jul2022'!AJ52&gt;='Tariffs Jul2022'!J52,('Tariffs Jul2022'!J52*'Tariffs Jul2022'!U52/100)* 'Tariffs Jul2022'!AJ52,($C$5*'Tariffs Jul2022'!AL52/'Tariffs Jul2022'!AJ52*'Tariffs Jul2022'!U52/100)* 'Tariffs Jul2022'!AJ52)</f>
        <v>153.88227272727272</v>
      </c>
      <c r="K58" s="85">
        <f>IF($C$5*'Tariffs Jul2022'!AL52/'Tariffs Jul2022'!AJ52&lt;'Tariffs Jul2022'!J52,0,IF($C$5*'Tariffs Jul2022'!AL52/'Tariffs Jul2022'!AJ52&lt;='Tariffs Jul2022'!K52,($C$5*'Tariffs Jul2022'!AL52/'Tariffs Jul2022'!AJ52-'Tariffs Jul2022'!J52)*('Tariffs Jul2022'!V52/100)*'Tariffs Jul2022'!AJ52,('Tariffs Jul2022'!K52-'Tariffs Jul2022'!J52)*('Tariffs Jul2022'!V52/100)*'Tariffs Jul2022'!AJ52))</f>
        <v>119.3631818181818</v>
      </c>
      <c r="L58" s="85">
        <f>IF($C$5*'Tariffs Jul2022'!AL52/'Tariffs Jul2022'!AJ52&lt;'Tariffs Jul2022'!K52,0,IF($C$5*'Tariffs Jul2022'!AL52/'Tariffs Jul2022'!AJ52&lt;='Tariffs Jul2022'!L52,($C$5*'Tariffs Jul2022'!AL52/'Tariffs Jul2022'!AJ52-'Tariffs Jul2022'!K52)*('Tariffs Jul2022'!W52/100)*'Tariffs Jul2022'!AJ52,('Tariffs Jul2022'!L52-'Tariffs Jul2022'!K52)*('Tariffs Jul2022'!W52/100)*'Tariffs Jul2022'!AJ52))</f>
        <v>0</v>
      </c>
      <c r="M58" s="85">
        <f>IF($C$5*'Tariffs Jul2022'!AL52/'Tariffs Jul2022'!AJ52&lt;'Tariffs Jul2022'!L52,0,IF($C$5*'Tariffs Jul2022'!AL52/'Tariffs Jul2022'!AJ52&lt;='Tariffs Jul2022'!M52,($C$5*'Tariffs Jul2022'!AL52/'Tariffs Jul2022'!AJ52-'Tariffs Jul2022'!L52)*('Tariffs Jul2022'!X52/100)*'Tariffs Jul2022'!AJ52,('Tariffs Jul2022'!M52-'Tariffs Jul2022'!L52)*('Tariffs Jul2022'!X52/100)*'Tariffs Jul2022'!AJ52))</f>
        <v>0</v>
      </c>
      <c r="N58" s="85">
        <f>IF(($C$5*'Tariffs Jul2022'!AL52/'Tariffs Jul2022'!AJ52&gt;'Tariffs Jul2022'!M52),($C$5*'Tariffs Jul2022'!AL52/'Tariffs Jul2022'!AJ52-'Tariffs Jul2022'!M52)*'Tariffs Jul2022'!Y52/100*'Tariffs Jul2022'!AJ52,0)</f>
        <v>482.72727272727263</v>
      </c>
      <c r="O58" s="73">
        <f t="shared" si="0"/>
        <v>1777.6654545454544</v>
      </c>
      <c r="P58" s="498">
        <f t="shared" si="1"/>
        <v>1955.432</v>
      </c>
      <c r="Q58" s="549"/>
      <c r="R58" s="549"/>
      <c r="S58" s="549"/>
      <c r="T58" s="549"/>
      <c r="U58" s="549"/>
      <c r="V58" s="549"/>
    </row>
    <row r="59" spans="1:22" s="289" customFormat="1" ht="14" thickBot="1" x14ac:dyDescent="0.2">
      <c r="A59" s="286" t="str">
        <f>'Tariffs Jul2022'!F53</f>
        <v>Simply Energy</v>
      </c>
      <c r="B59" s="47" t="str">
        <f>'Tariffs Jul2022'!D53</f>
        <v>AGN Central 2</v>
      </c>
      <c r="C59" s="287">
        <f>'Tariffs Jul2022'!E53</f>
        <v>44743</v>
      </c>
      <c r="D59" s="85">
        <f>365*'Tariffs Jul2022'!H53/100</f>
        <v>281.68045454545455</v>
      </c>
      <c r="E59" s="85">
        <f>IF($C$5*'Tariffs Jul2022'!AK53/'Tariffs Jul2022'!AI53&gt;='Tariffs Jul2022'!J53,( 'Tariffs Jul2022'!J53*'Tariffs Jul2022'!O53/100)* 'Tariffs Jul2022'!AI53,($C$5*'Tariffs Jul2022'!AK53/'Tariffs Jul2022'!AI53*'Tariffs Jul2022'!O53/100)* 'Tariffs Jul2022'!AI53)</f>
        <v>180.35181818181815</v>
      </c>
      <c r="F59" s="85">
        <f>IF($C$5*'Tariffs Jul2022'!AK53/'Tariffs Jul2022'!AI53&lt;'Tariffs Jul2022'!J53,0,IF($C$5*'Tariffs Jul2022'!AK53/'Tariffs Jul2022'!AI53&lt;='Tariffs Jul2022'!K53,($C$5*'Tariffs Jul2022'!AK53/'Tariffs Jul2022'!AI53-'Tariffs Jul2022'!J53)*('Tariffs Jul2022'!P53/100)*'Tariffs Jul2022'!AI53,('Tariffs Jul2022'!K53-'Tariffs Jul2022'!J53)*('Tariffs Jul2022'!P53/100)*'Tariffs Jul2022'!AI53))</f>
        <v>124.90636363636364</v>
      </c>
      <c r="G59" s="85">
        <f>IF($C$5*'Tariffs Jul2022'!AK53/'Tariffs Jul2022'!AI53&lt;'Tariffs Jul2022'!K53,0,IF($C$5*'Tariffs Jul2022'!AK53/'Tariffs Jul2022'!AI53&lt;='Tariffs Jul2022'!L53,($C$5*'Tariffs Jul2022'!AK53/'Tariffs Jul2022'!AI53-'Tariffs Jul2022'!K53)*('Tariffs Jul2022'!Q53/100)*'Tariffs Jul2022'!AI53,('Tariffs Jul2022'!L53-'Tariffs Jul2022'!K53)*('Tariffs Jul2022'!Q53/100)*'Tariffs Jul2022'!AI53))</f>
        <v>0</v>
      </c>
      <c r="H59" s="85">
        <f>IF($C$5*'Tariffs Jul2022'!AK53/'Tariffs Jul2022'!AI53&lt;'Tariffs Jul2022'!L53,0,IF($C$5*'Tariffs Jul2022'!AK53/'Tariffs Jul2022'!AI53&lt;='Tariffs Jul2022'!M53,($C$5*'Tariffs Jul2022'!AK53/'Tariffs Jul2022'!AI53-'Tariffs Jul2022'!L53)*('Tariffs Jul2022'!R53/100)*'Tariffs Jul2022'!AI53,('Tariffs Jul2022'!M53-'Tariffs Jul2022'!L53)*('Tariffs Jul2022'!R53/100)*'Tariffs Jul2022'!AI53))</f>
        <v>0</v>
      </c>
      <c r="I59" s="85">
        <f>IF(($C$5*'Tariffs Jul2022'!AK53/'Tariffs Jul2022'!AI53&gt;'Tariffs Jul2022'!M53),($C$5*'Tariffs Jul2022'!AK53/'Tariffs Jul2022'!AI53-'Tariffs Jul2022'!M53)*'Tariffs Jul2022'!S53/100*'Tariffs Jul2022'!AI53,0)</f>
        <v>578.86363636363626</v>
      </c>
      <c r="J59" s="85">
        <f>IF($C$5*'Tariffs Jul2022'!AL53/'Tariffs Jul2022'!AJ53&gt;='Tariffs Jul2022'!J53,('Tariffs Jul2022'!J53*'Tariffs Jul2022'!U53/100)* 'Tariffs Jul2022'!AJ53,($C$5*'Tariffs Jul2022'!AL53/'Tariffs Jul2022'!AJ53*'Tariffs Jul2022'!U53/100)* 'Tariffs Jul2022'!AJ53)</f>
        <v>180.35181818181815</v>
      </c>
      <c r="K59" s="85">
        <f>IF($C$5*'Tariffs Jul2022'!AL53/'Tariffs Jul2022'!AJ53&lt;'Tariffs Jul2022'!J53,0,IF($C$5*'Tariffs Jul2022'!AL53/'Tariffs Jul2022'!AJ53&lt;='Tariffs Jul2022'!K53,($C$5*'Tariffs Jul2022'!AL53/'Tariffs Jul2022'!AJ53-'Tariffs Jul2022'!J53)*('Tariffs Jul2022'!V53/100)*'Tariffs Jul2022'!AJ53,('Tariffs Jul2022'!K53-'Tariffs Jul2022'!J53)*('Tariffs Jul2022'!V53/100)*'Tariffs Jul2022'!AJ53))</f>
        <v>124.90636363636364</v>
      </c>
      <c r="L59" s="85">
        <f>IF($C$5*'Tariffs Jul2022'!AL53/'Tariffs Jul2022'!AJ53&lt;'Tariffs Jul2022'!K53,0,IF($C$5*'Tariffs Jul2022'!AL53/'Tariffs Jul2022'!AJ53&lt;='Tariffs Jul2022'!L53,($C$5*'Tariffs Jul2022'!AL53/'Tariffs Jul2022'!AJ53-'Tariffs Jul2022'!K53)*('Tariffs Jul2022'!W53/100)*'Tariffs Jul2022'!AJ53,('Tariffs Jul2022'!L53-'Tariffs Jul2022'!K53)*('Tariffs Jul2022'!W53/100)*'Tariffs Jul2022'!AJ53))</f>
        <v>0</v>
      </c>
      <c r="M59" s="85">
        <f>IF($C$5*'Tariffs Jul2022'!AL53/'Tariffs Jul2022'!AJ53&lt;'Tariffs Jul2022'!L53,0,IF($C$5*'Tariffs Jul2022'!AL53/'Tariffs Jul2022'!AJ53&lt;='Tariffs Jul2022'!M53,($C$5*'Tariffs Jul2022'!AL53/'Tariffs Jul2022'!AJ53-'Tariffs Jul2022'!L53)*('Tariffs Jul2022'!X53/100)*'Tariffs Jul2022'!AJ53,('Tariffs Jul2022'!M53-'Tariffs Jul2022'!L53)*('Tariffs Jul2022'!X53/100)*'Tariffs Jul2022'!AJ53))</f>
        <v>0</v>
      </c>
      <c r="N59" s="85">
        <f>IF(($C$5*'Tariffs Jul2022'!AL53/'Tariffs Jul2022'!AJ53&gt;'Tariffs Jul2022'!M53),($C$5*'Tariffs Jul2022'!AL53/'Tariffs Jul2022'!AJ53-'Tariffs Jul2022'!M53)*'Tariffs Jul2022'!Y53/100*'Tariffs Jul2022'!AJ53,0)</f>
        <v>578.86363636363626</v>
      </c>
      <c r="O59" s="73">
        <f t="shared" si="0"/>
        <v>2049.9240909090904</v>
      </c>
      <c r="P59" s="498">
        <f t="shared" si="1"/>
        <v>2254.9164999999998</v>
      </c>
      <c r="Q59" s="549"/>
      <c r="R59" s="549"/>
      <c r="S59" s="549"/>
      <c r="T59" s="549"/>
      <c r="U59" s="549"/>
      <c r="V59" s="549"/>
    </row>
    <row r="60" spans="1:22" ht="14" thickTop="1" x14ac:dyDescent="0.15">
      <c r="A60" s="286" t="str">
        <f>'Tariffs Jul2022'!F54</f>
        <v>GloBird</v>
      </c>
      <c r="B60" s="47" t="str">
        <f>'Tariffs Jul2022'!D54</f>
        <v>AGN Central 2</v>
      </c>
      <c r="C60" s="287">
        <f>'Tariffs Jul2022'!E54</f>
        <v>44760</v>
      </c>
      <c r="D60" s="85">
        <f>365*'Tariffs Jul2022'!H54/100</f>
        <v>292</v>
      </c>
      <c r="E60" s="85">
        <f>IF($C$5*'Tariffs Jul2022'!AK54/'Tariffs Jul2022'!AI54&gt;='Tariffs Jul2022'!J54,( 'Tariffs Jul2022'!J54*'Tariffs Jul2022'!O54/100)* 'Tariffs Jul2022'!AI54,($C$5*'Tariffs Jul2022'!AK54/'Tariffs Jul2022'!AI54*'Tariffs Jul2022'!O54/100)* 'Tariffs Jul2022'!AI54)</f>
        <v>504</v>
      </c>
      <c r="F60" s="85">
        <f>IF($C$5*'Tariffs Jul2022'!AK54/'Tariffs Jul2022'!AI54&lt;'Tariffs Jul2022'!J54,0,IF($C$5*'Tariffs Jul2022'!AK54/'Tariffs Jul2022'!AI54&lt;='Tariffs Jul2022'!K54,($C$5*'Tariffs Jul2022'!AK54/'Tariffs Jul2022'!AI54-'Tariffs Jul2022'!J54)*('Tariffs Jul2022'!P54/100)*'Tariffs Jul2022'!AI54,('Tariffs Jul2022'!K54-'Tariffs Jul2022'!J54)*('Tariffs Jul2022'!P54/100)*'Tariffs Jul2022'!AI54))</f>
        <v>0</v>
      </c>
      <c r="G60" s="85">
        <f>IF($C$5*'Tariffs Jul2022'!AK54/'Tariffs Jul2022'!AI54&lt;'Tariffs Jul2022'!K54,0,IF($C$5*'Tariffs Jul2022'!AK54/'Tariffs Jul2022'!AI54&lt;='Tariffs Jul2022'!L54,($C$5*'Tariffs Jul2022'!AK54/'Tariffs Jul2022'!AI54-'Tariffs Jul2022'!K54)*('Tariffs Jul2022'!Q54/100)*'Tariffs Jul2022'!AI54,('Tariffs Jul2022'!L54-'Tariffs Jul2022'!K54)*('Tariffs Jul2022'!Q54/100)*'Tariffs Jul2022'!AI54))</f>
        <v>0</v>
      </c>
      <c r="H60" s="85">
        <f>IF($C$5*'Tariffs Jul2022'!AK54/'Tariffs Jul2022'!AI54&lt;'Tariffs Jul2022'!L54,0,IF($C$5*'Tariffs Jul2022'!AK54/'Tariffs Jul2022'!AI54&lt;='Tariffs Jul2022'!M54,($C$5*'Tariffs Jul2022'!AK54/'Tariffs Jul2022'!AI54-'Tariffs Jul2022'!L54)*('Tariffs Jul2022'!R54/100)*'Tariffs Jul2022'!AI54,('Tariffs Jul2022'!M54-'Tariffs Jul2022'!L54)*('Tariffs Jul2022'!R54/100)*'Tariffs Jul2022'!AI54))</f>
        <v>0</v>
      </c>
      <c r="I60" s="85">
        <f>IF(($C$5*'Tariffs Jul2022'!AK54/'Tariffs Jul2022'!AI54&gt;'Tariffs Jul2022'!M54),($C$5*'Tariffs Jul2022'!AK54/'Tariffs Jul2022'!AI54-'Tariffs Jul2022'!M54)*'Tariffs Jul2022'!S54/100*'Tariffs Jul2022'!AI54,0)</f>
        <v>1125</v>
      </c>
      <c r="J60" s="85">
        <f>IF($C$5*'Tariffs Jul2022'!AL54/'Tariffs Jul2022'!AJ54&gt;='Tariffs Jul2022'!J54,('Tariffs Jul2022'!J54*'Tariffs Jul2022'!U54/100)* 'Tariffs Jul2022'!AJ54,($C$5*'Tariffs Jul2022'!AL54/'Tariffs Jul2022'!AJ54*'Tariffs Jul2022'!U54/100)* 'Tariffs Jul2022'!AJ54)</f>
        <v>504</v>
      </c>
      <c r="K60" s="85">
        <f>IF($C$5*'Tariffs Jul2022'!AL54/'Tariffs Jul2022'!AJ54&lt;'Tariffs Jul2022'!J54,0,IF($C$5*'Tariffs Jul2022'!AL54/'Tariffs Jul2022'!AJ54&lt;='Tariffs Jul2022'!K54,($C$5*'Tariffs Jul2022'!AL54/'Tariffs Jul2022'!AJ54-'Tariffs Jul2022'!J54)*('Tariffs Jul2022'!V54/100)*'Tariffs Jul2022'!AJ54,('Tariffs Jul2022'!K54-'Tariffs Jul2022'!J54)*('Tariffs Jul2022'!V54/100)*'Tariffs Jul2022'!AJ54))</f>
        <v>0</v>
      </c>
      <c r="L60" s="85">
        <f>IF($C$5*'Tariffs Jul2022'!AL54/'Tariffs Jul2022'!AJ54&lt;'Tariffs Jul2022'!K54,0,IF($C$5*'Tariffs Jul2022'!AL54/'Tariffs Jul2022'!AJ54&lt;='Tariffs Jul2022'!L54,($C$5*'Tariffs Jul2022'!AL54/'Tariffs Jul2022'!AJ54-'Tariffs Jul2022'!K54)*('Tariffs Jul2022'!W54/100)*'Tariffs Jul2022'!AJ54,('Tariffs Jul2022'!L54-'Tariffs Jul2022'!K54)*('Tariffs Jul2022'!W54/100)*'Tariffs Jul2022'!AJ54))</f>
        <v>0</v>
      </c>
      <c r="M60" s="85">
        <f>IF($C$5*'Tariffs Jul2022'!AL54/'Tariffs Jul2022'!AJ54&lt;'Tariffs Jul2022'!L54,0,IF($C$5*'Tariffs Jul2022'!AL54/'Tariffs Jul2022'!AJ54&lt;='Tariffs Jul2022'!M54,($C$5*'Tariffs Jul2022'!AL54/'Tariffs Jul2022'!AJ54-'Tariffs Jul2022'!L54)*('Tariffs Jul2022'!X54/100)*'Tariffs Jul2022'!AJ54,('Tariffs Jul2022'!M54-'Tariffs Jul2022'!L54)*('Tariffs Jul2022'!X54/100)*'Tariffs Jul2022'!AJ54))</f>
        <v>0</v>
      </c>
      <c r="N60" s="85">
        <f>IF(($C$5*'Tariffs Jul2022'!AL54/'Tariffs Jul2022'!AJ54&gt;'Tariffs Jul2022'!M54),($C$5*'Tariffs Jul2022'!AL54/'Tariffs Jul2022'!AJ54-'Tariffs Jul2022'!M54)*'Tariffs Jul2022'!Y54/100*'Tariffs Jul2022'!AJ54,0)</f>
        <v>1125</v>
      </c>
      <c r="O60" s="73">
        <f t="shared" si="0"/>
        <v>3550</v>
      </c>
      <c r="P60" s="498">
        <f t="shared" si="1"/>
        <v>3905.0000000000005</v>
      </c>
      <c r="Q60" s="549"/>
      <c r="R60" s="549"/>
      <c r="S60" s="549"/>
      <c r="T60" s="549"/>
      <c r="U60" s="549"/>
      <c r="V60" s="549"/>
    </row>
    <row r="61" spans="1:22" s="289" customFormat="1" ht="14" thickBot="1" x14ac:dyDescent="0.2">
      <c r="A61" s="286" t="str">
        <f>'Tariffs Jul2022'!F55</f>
        <v>Powershop</v>
      </c>
      <c r="B61" s="47" t="str">
        <f>'Tariffs Jul2022'!D55</f>
        <v>AGN Central 2</v>
      </c>
      <c r="C61" s="287">
        <f>'Tariffs Jul2022'!E55</f>
        <v>44562</v>
      </c>
      <c r="D61" s="85">
        <f>365*'Tariffs Jul2022'!H55/100</f>
        <v>287.45409090909089</v>
      </c>
      <c r="E61" s="85">
        <f>((C$5*'Tariffs Jul2022'!AK55/'Tariffs Jul2022'!AI55)*('Tariffs Jul2022'!O55/100))*'Tariffs Jul2022'!AI55</f>
        <v>641.4545454545455</v>
      </c>
      <c r="F61" s="85">
        <v>0</v>
      </c>
      <c r="G61" s="85">
        <v>0</v>
      </c>
      <c r="H61" s="85">
        <v>0</v>
      </c>
      <c r="I61" s="85">
        <v>0</v>
      </c>
      <c r="J61" s="85">
        <f>((C$5*'Tariffs Jul2022'!AL55/'Tariffs Jul2022'!AJ55)*('Tariffs Jul2022'!U55/100))*'Tariffs Jul2022'!AJ55</f>
        <v>641.4545454545455</v>
      </c>
      <c r="K61" s="85">
        <v>0</v>
      </c>
      <c r="L61" s="85">
        <v>0</v>
      </c>
      <c r="M61" s="85">
        <v>0</v>
      </c>
      <c r="N61" s="85">
        <v>0</v>
      </c>
      <c r="O61" s="73">
        <f t="shared" si="0"/>
        <v>1570.3631818181818</v>
      </c>
      <c r="P61" s="498">
        <f t="shared" si="1"/>
        <v>1727.3995000000002</v>
      </c>
      <c r="Q61" s="549"/>
      <c r="R61" s="549"/>
      <c r="S61" s="549"/>
      <c r="T61" s="549"/>
      <c r="U61" s="549"/>
      <c r="V61" s="549"/>
    </row>
    <row r="62" spans="1:22" ht="14" thickTop="1" x14ac:dyDescent="0.15">
      <c r="A62" s="286" t="str">
        <f>'Tariffs Jul2022'!F56</f>
        <v>1st Energy</v>
      </c>
      <c r="B62" s="47" t="str">
        <f>'Tariffs Jul2022'!D56</f>
        <v>AGN Central 2</v>
      </c>
      <c r="C62" s="287">
        <f>'Tariffs Jul2022'!E56</f>
        <v>44562</v>
      </c>
      <c r="D62" s="85">
        <f>365*'Tariffs Jul2022'!H56/100</f>
        <v>295.64999999999998</v>
      </c>
      <c r="E62" s="85">
        <f>IF($C$5*'Tariffs Jul2022'!AK56/'Tariffs Jul2022'!AI56&gt;='Tariffs Jul2022'!J56,( 'Tariffs Jul2022'!J56*'Tariffs Jul2022'!O56/100)* 'Tariffs Jul2022'!AI56,($C$5*'Tariffs Jul2022'!AK56/'Tariffs Jul2022'!AI56*'Tariffs Jul2022'!O56/100)* 'Tariffs Jul2022'!AI56)</f>
        <v>157.02272727272728</v>
      </c>
      <c r="F62" s="85">
        <f>IF($C$5*'Tariffs Jul2022'!AK56/'Tariffs Jul2022'!AI56&lt;'Tariffs Jul2022'!J56,0,IF($C$5*'Tariffs Jul2022'!AK56/'Tariffs Jul2022'!AI56&lt;='Tariffs Jul2022'!K56,($C$5*'Tariffs Jul2022'!AK56/'Tariffs Jul2022'!AI56-'Tariffs Jul2022'!J56)*('Tariffs Jul2022'!P56/100)*'Tariffs Jul2022'!AI56,('Tariffs Jul2022'!K56-'Tariffs Jul2022'!J56)*('Tariffs Jul2022'!P56/100)*'Tariffs Jul2022'!AI56))</f>
        <v>112.71136363636364</v>
      </c>
      <c r="G62" s="85">
        <f>IF($C$5*'Tariffs Jul2022'!AK56/'Tariffs Jul2022'!AI56&lt;'Tariffs Jul2022'!K56,0,IF($C$5*'Tariffs Jul2022'!AK56/'Tariffs Jul2022'!AI56&lt;='Tariffs Jul2022'!L56,($C$5*'Tariffs Jul2022'!AK56/'Tariffs Jul2022'!AI56-'Tariffs Jul2022'!K56)*('Tariffs Jul2022'!Q56/100)*'Tariffs Jul2022'!AI56,('Tariffs Jul2022'!L56-'Tariffs Jul2022'!K56)*('Tariffs Jul2022'!Q56/100)*'Tariffs Jul2022'!AI56))</f>
        <v>0</v>
      </c>
      <c r="H62" s="85">
        <f>IF($C$5*'Tariffs Jul2022'!AK56/'Tariffs Jul2022'!AI56&lt;'Tariffs Jul2022'!L56,0,IF($C$5*'Tariffs Jul2022'!AK56/'Tariffs Jul2022'!AI56&lt;='Tariffs Jul2022'!M56,($C$5*'Tariffs Jul2022'!AK56/'Tariffs Jul2022'!AI56-'Tariffs Jul2022'!L56)*('Tariffs Jul2022'!R56/100)*'Tariffs Jul2022'!AI56,('Tariffs Jul2022'!M56-'Tariffs Jul2022'!L56)*('Tariffs Jul2022'!R56/100)*'Tariffs Jul2022'!AI56))</f>
        <v>0</v>
      </c>
      <c r="I62" s="85">
        <f>IF(($C$5*'Tariffs Jul2022'!AK56/'Tariffs Jul2022'!AI56&gt;'Tariffs Jul2022'!M56),($C$5*'Tariffs Jul2022'!AK56/'Tariffs Jul2022'!AI56-'Tariffs Jul2022'!M56)*'Tariffs Jul2022'!S56/100*'Tariffs Jul2022'!AI56,0)</f>
        <v>533.86363636363626</v>
      </c>
      <c r="J62" s="85">
        <f>IF($C$5*'Tariffs Jul2022'!AL56/'Tariffs Jul2022'!AJ56&gt;='Tariffs Jul2022'!J56,('Tariffs Jul2022'!J56*'Tariffs Jul2022'!U56/100)* 'Tariffs Jul2022'!AJ56,($C$5*'Tariffs Jul2022'!AL56/'Tariffs Jul2022'!AJ56*'Tariffs Jul2022'!U56/100)* 'Tariffs Jul2022'!AJ56)</f>
        <v>157.02272727272728</v>
      </c>
      <c r="K62" s="85">
        <f>IF($C$5*'Tariffs Jul2022'!AL56/'Tariffs Jul2022'!AJ56&lt;'Tariffs Jul2022'!J56,0,IF($C$5*'Tariffs Jul2022'!AL56/'Tariffs Jul2022'!AJ56&lt;='Tariffs Jul2022'!K56,($C$5*'Tariffs Jul2022'!AL56/'Tariffs Jul2022'!AJ56-'Tariffs Jul2022'!J56)*('Tariffs Jul2022'!V56/100)*'Tariffs Jul2022'!AJ56,('Tariffs Jul2022'!K56-'Tariffs Jul2022'!J56)*('Tariffs Jul2022'!V56/100)*'Tariffs Jul2022'!AJ56))</f>
        <v>112.71136363636364</v>
      </c>
      <c r="L62" s="85">
        <f>IF($C$5*'Tariffs Jul2022'!AL56/'Tariffs Jul2022'!AJ56&lt;'Tariffs Jul2022'!K56,0,IF($C$5*'Tariffs Jul2022'!AL56/'Tariffs Jul2022'!AJ56&lt;='Tariffs Jul2022'!L56,($C$5*'Tariffs Jul2022'!AL56/'Tariffs Jul2022'!AJ56-'Tariffs Jul2022'!K56)*('Tariffs Jul2022'!W56/100)*'Tariffs Jul2022'!AJ56,('Tariffs Jul2022'!L56-'Tariffs Jul2022'!K56)*('Tariffs Jul2022'!W56/100)*'Tariffs Jul2022'!AJ56))</f>
        <v>0</v>
      </c>
      <c r="M62" s="85">
        <f>IF($C$5*'Tariffs Jul2022'!AL56/'Tariffs Jul2022'!AJ56&lt;'Tariffs Jul2022'!L56,0,IF($C$5*'Tariffs Jul2022'!AL56/'Tariffs Jul2022'!AJ56&lt;='Tariffs Jul2022'!M56,($C$5*'Tariffs Jul2022'!AL56/'Tariffs Jul2022'!AJ56-'Tariffs Jul2022'!L56)*('Tariffs Jul2022'!X56/100)*'Tariffs Jul2022'!AJ56,('Tariffs Jul2022'!M56-'Tariffs Jul2022'!L56)*('Tariffs Jul2022'!X56/100)*'Tariffs Jul2022'!AJ56))</f>
        <v>0</v>
      </c>
      <c r="N62" s="85">
        <f>IF(($C$5*'Tariffs Jul2022'!AL56/'Tariffs Jul2022'!AJ56&gt;'Tariffs Jul2022'!M56),($C$5*'Tariffs Jul2022'!AL56/'Tariffs Jul2022'!AJ56-'Tariffs Jul2022'!M56)*'Tariffs Jul2022'!Y56/100*'Tariffs Jul2022'!AJ56,0)</f>
        <v>533.86363636363626</v>
      </c>
      <c r="O62" s="73">
        <f t="shared" si="0"/>
        <v>1902.8454545454542</v>
      </c>
      <c r="P62" s="498">
        <f t="shared" si="1"/>
        <v>2093.1299999999997</v>
      </c>
      <c r="Q62" s="549"/>
      <c r="R62" s="549"/>
      <c r="S62" s="549"/>
      <c r="T62" s="549"/>
      <c r="U62" s="549"/>
      <c r="V62" s="549"/>
    </row>
    <row r="63" spans="1:22" ht="14" thickBot="1" x14ac:dyDescent="0.2">
      <c r="A63" s="288" t="str">
        <f>'Tariffs Jul2022'!F57</f>
        <v>Discover Energy</v>
      </c>
      <c r="B63" s="289" t="str">
        <f>'Tariffs Jul2022'!D57</f>
        <v>AGN Central 2</v>
      </c>
      <c r="C63" s="290">
        <f>'Tariffs Jul2022'!E57</f>
        <v>44562</v>
      </c>
      <c r="D63" s="291">
        <f>365*'Tariffs Jul2022'!H57/100</f>
        <v>296.37999999999994</v>
      </c>
      <c r="E63" s="291">
        <f>IF($C$5*'Tariffs Jul2022'!AK57/'Tariffs Jul2022'!AI57&gt;='Tariffs Jul2022'!J57,( 'Tariffs Jul2022'!J57*'Tariffs Jul2022'!O57/100)* 'Tariffs Jul2022'!AI57,($C$5*'Tariffs Jul2022'!AK57/'Tariffs Jul2022'!AI57*'Tariffs Jul2022'!O57/100)* 'Tariffs Jul2022'!AI57)</f>
        <v>144.90954545454542</v>
      </c>
      <c r="F63" s="291">
        <f>IF($C$5*'Tariffs Jul2022'!AK57/'Tariffs Jul2022'!AI57&lt;'Tariffs Jul2022'!J57,0,IF($C$5*'Tariffs Jul2022'!AK57/'Tariffs Jul2022'!AI57&lt;='Tariffs Jul2022'!K57,($C$5*'Tariffs Jul2022'!AK57/'Tariffs Jul2022'!AI57-'Tariffs Jul2022'!J57)*('Tariffs Jul2022'!P57/100)*'Tariffs Jul2022'!AI57,('Tariffs Jul2022'!K57-'Tariffs Jul2022'!J57)*('Tariffs Jul2022'!P57/100)*'Tariffs Jul2022'!AI57))</f>
        <v>109.01590909090908</v>
      </c>
      <c r="G63" s="291">
        <f>IF($C$5*'Tariffs Jul2022'!AK57/'Tariffs Jul2022'!AI57&lt;'Tariffs Jul2022'!K57,0,IF($C$5*'Tariffs Jul2022'!AK57/'Tariffs Jul2022'!AI57&lt;='Tariffs Jul2022'!L57,($C$5*'Tariffs Jul2022'!AK57/'Tariffs Jul2022'!AI57-'Tariffs Jul2022'!K57)*('Tariffs Jul2022'!Q57/100)*'Tariffs Jul2022'!AI57,('Tariffs Jul2022'!L57-'Tariffs Jul2022'!K57)*('Tariffs Jul2022'!Q57/100)*'Tariffs Jul2022'!AI57))</f>
        <v>0</v>
      </c>
      <c r="H63" s="291">
        <f>IF($C$5*'Tariffs Jul2022'!AK57/'Tariffs Jul2022'!AI57&lt;'Tariffs Jul2022'!L57,0,IF($C$5*'Tariffs Jul2022'!AK57/'Tariffs Jul2022'!AI57&lt;='Tariffs Jul2022'!M57,($C$5*'Tariffs Jul2022'!AK57/'Tariffs Jul2022'!AI57-'Tariffs Jul2022'!L57)*('Tariffs Jul2022'!R57/100)*'Tariffs Jul2022'!AI57,('Tariffs Jul2022'!M57-'Tariffs Jul2022'!L57)*('Tariffs Jul2022'!R57/100)*'Tariffs Jul2022'!AI57))</f>
        <v>0</v>
      </c>
      <c r="I63" s="291">
        <f>IF(($C$5*'Tariffs Jul2022'!AK57/'Tariffs Jul2022'!AI57&gt;'Tariffs Jul2022'!M57),($C$5*'Tariffs Jul2022'!AK57/'Tariffs Jul2022'!AI57-'Tariffs Jul2022'!M57)*'Tariffs Jul2022'!S57/100*'Tariffs Jul2022'!AI57,0)</f>
        <v>456.13636363636363</v>
      </c>
      <c r="J63" s="291">
        <f>IF($C$5*'Tariffs Jul2022'!AL57/'Tariffs Jul2022'!AJ57&gt;='Tariffs Jul2022'!J57,('Tariffs Jul2022'!J57*'Tariffs Jul2022'!U57/100)* 'Tariffs Jul2022'!AJ57,($C$5*'Tariffs Jul2022'!AL57/'Tariffs Jul2022'!AJ57*'Tariffs Jul2022'!U57/100)* 'Tariffs Jul2022'!AJ57)</f>
        <v>144.90954545454542</v>
      </c>
      <c r="K63" s="291">
        <f>IF($C$5*'Tariffs Jul2022'!AL57/'Tariffs Jul2022'!AJ57&lt;'Tariffs Jul2022'!J57,0,IF($C$5*'Tariffs Jul2022'!AL57/'Tariffs Jul2022'!AJ57&lt;='Tariffs Jul2022'!K57,($C$5*'Tariffs Jul2022'!AL57/'Tariffs Jul2022'!AJ57-'Tariffs Jul2022'!J57)*('Tariffs Jul2022'!V57/100)*'Tariffs Jul2022'!AJ57,('Tariffs Jul2022'!K57-'Tariffs Jul2022'!J57)*('Tariffs Jul2022'!V57/100)*'Tariffs Jul2022'!AJ57))</f>
        <v>109.01590909090908</v>
      </c>
      <c r="L63" s="291">
        <f>IF($C$5*'Tariffs Jul2022'!AL57/'Tariffs Jul2022'!AJ57&lt;'Tariffs Jul2022'!K57,0,IF($C$5*'Tariffs Jul2022'!AL57/'Tariffs Jul2022'!AJ57&lt;='Tariffs Jul2022'!L57,($C$5*'Tariffs Jul2022'!AL57/'Tariffs Jul2022'!AJ57-'Tariffs Jul2022'!K57)*('Tariffs Jul2022'!W57/100)*'Tariffs Jul2022'!AJ57,('Tariffs Jul2022'!L57-'Tariffs Jul2022'!K57)*('Tariffs Jul2022'!W57/100)*'Tariffs Jul2022'!AJ57))</f>
        <v>0</v>
      </c>
      <c r="M63" s="291">
        <f>IF($C$5*'Tariffs Jul2022'!AL57/'Tariffs Jul2022'!AJ57&lt;'Tariffs Jul2022'!L57,0,IF($C$5*'Tariffs Jul2022'!AL57/'Tariffs Jul2022'!AJ57&lt;='Tariffs Jul2022'!M57,($C$5*'Tariffs Jul2022'!AL57/'Tariffs Jul2022'!AJ57-'Tariffs Jul2022'!L57)*('Tariffs Jul2022'!X57/100)*'Tariffs Jul2022'!AJ57,('Tariffs Jul2022'!M57-'Tariffs Jul2022'!L57)*('Tariffs Jul2022'!X57/100)*'Tariffs Jul2022'!AJ57))</f>
        <v>0</v>
      </c>
      <c r="N63" s="291">
        <f>IF(($C$5*'Tariffs Jul2022'!AL57/'Tariffs Jul2022'!AJ57&gt;'Tariffs Jul2022'!M57),($C$5*'Tariffs Jul2022'!AL57/'Tariffs Jul2022'!AJ57-'Tariffs Jul2022'!M57)*'Tariffs Jul2022'!Y57/100*'Tariffs Jul2022'!AJ57,0)</f>
        <v>456.13636363636363</v>
      </c>
      <c r="O63" s="292">
        <f t="shared" si="0"/>
        <v>1716.5036363636364</v>
      </c>
      <c r="P63" s="499">
        <f t="shared" si="1"/>
        <v>1888.1540000000002</v>
      </c>
      <c r="Q63" s="549"/>
      <c r="R63" s="549"/>
      <c r="S63" s="549"/>
      <c r="T63" s="549"/>
      <c r="U63" s="549"/>
      <c r="V63" s="549"/>
    </row>
    <row r="64" spans="1:22" ht="14" thickTop="1" x14ac:dyDescent="0.15">
      <c r="A64" s="286" t="str">
        <f>'Tariffs Jul2022'!F58</f>
        <v>AGL</v>
      </c>
      <c r="B64" s="47" t="str">
        <f>'Tariffs Jul2022'!D58</f>
        <v>AGN Central 1</v>
      </c>
      <c r="C64" s="287">
        <f>'Tariffs Jul2022'!E58</f>
        <v>44743</v>
      </c>
      <c r="D64" s="85">
        <f>365*'Tariffs Jul2022'!H58/100</f>
        <v>314.62999999999994</v>
      </c>
      <c r="E64" s="85">
        <f>IF($C$5*'Tariffs Jul2022'!AK58/'Tariffs Jul2022'!AI58&gt;='Tariffs Jul2022'!J58,( 'Tariffs Jul2022'!J58*'Tariffs Jul2022'!O58/100)* 'Tariffs Jul2022'!AI58,($C$5*'Tariffs Jul2022'!AK58/'Tariffs Jul2022'!AI58*'Tariffs Jul2022'!O58/100)* 'Tariffs Jul2022'!AI58)</f>
        <v>157.92000000000002</v>
      </c>
      <c r="F64" s="85">
        <f>IF($C$5*'Tariffs Jul2022'!AK58/'Tariffs Jul2022'!AI58&lt;'Tariffs Jul2022'!J58,0,IF($C$5*'Tariffs Jul2022'!AK58/'Tariffs Jul2022'!AI58&lt;='Tariffs Jul2022'!K58,($C$5*'Tariffs Jul2022'!AK58/'Tariffs Jul2022'!AI58-'Tariffs Jul2022'!J58)*('Tariffs Jul2022'!P58/100)*'Tariffs Jul2022'!AI58,('Tariffs Jul2022'!K58-'Tariffs Jul2022'!J58)*('Tariffs Jul2022'!P58/100)*'Tariffs Jul2022'!AI58))</f>
        <v>124.16727272727272</v>
      </c>
      <c r="G64" s="85">
        <f>IF($C$5*'Tariffs Jul2022'!AK58/'Tariffs Jul2022'!AI58&lt;'Tariffs Jul2022'!K58,0,IF($C$5*'Tariffs Jul2022'!AK58/'Tariffs Jul2022'!AI58&lt;='Tariffs Jul2022'!L58,($C$5*'Tariffs Jul2022'!AK58/'Tariffs Jul2022'!AI58-'Tariffs Jul2022'!K58)*('Tariffs Jul2022'!Q58/100)*'Tariffs Jul2022'!AI58,('Tariffs Jul2022'!L58-'Tariffs Jul2022'!K58)*('Tariffs Jul2022'!Q58/100)*'Tariffs Jul2022'!AI58))</f>
        <v>0</v>
      </c>
      <c r="H64" s="85">
        <f>IF($C$5*'Tariffs Jul2022'!AK58/'Tariffs Jul2022'!AI58&lt;'Tariffs Jul2022'!L58,0,IF($C$5*'Tariffs Jul2022'!AK58/'Tariffs Jul2022'!AI58&lt;='Tariffs Jul2022'!M58,($C$5*'Tariffs Jul2022'!AK58/'Tariffs Jul2022'!AI58-'Tariffs Jul2022'!L58)*('Tariffs Jul2022'!R58/100)*'Tariffs Jul2022'!AI58,('Tariffs Jul2022'!M58-'Tariffs Jul2022'!L58)*('Tariffs Jul2022'!R58/100)*'Tariffs Jul2022'!AI58))</f>
        <v>0</v>
      </c>
      <c r="I64" s="85">
        <f>IF(($C$5*'Tariffs Jul2022'!AK58/'Tariffs Jul2022'!AI58&gt;'Tariffs Jul2022'!M58),($C$5*'Tariffs Jul2022'!AK58/'Tariffs Jul2022'!AI58-'Tariffs Jul2022'!M58)*'Tariffs Jul2022'!S58/100*'Tariffs Jul2022'!AI58,0)</f>
        <v>468.40909090909088</v>
      </c>
      <c r="J64" s="85">
        <f>IF($C$5*'Tariffs Jul2022'!AL58/'Tariffs Jul2022'!AJ58&gt;='Tariffs Jul2022'!J58,('Tariffs Jul2022'!J58*'Tariffs Jul2022'!U58/100)* 'Tariffs Jul2022'!AJ58,($C$5*'Tariffs Jul2022'!AL58/'Tariffs Jul2022'!AJ58*'Tariffs Jul2022'!U58/100)* 'Tariffs Jul2022'!AJ58)</f>
        <v>157.92000000000002</v>
      </c>
      <c r="K64" s="85">
        <f>IF($C$5*'Tariffs Jul2022'!AL58/'Tariffs Jul2022'!AJ58&lt;'Tariffs Jul2022'!J58,0,IF($C$5*'Tariffs Jul2022'!AL58/'Tariffs Jul2022'!AJ58&lt;='Tariffs Jul2022'!K58,($C$5*'Tariffs Jul2022'!AL58/'Tariffs Jul2022'!AJ58-'Tariffs Jul2022'!J58)*('Tariffs Jul2022'!V58/100)*'Tariffs Jul2022'!AJ58,('Tariffs Jul2022'!K58-'Tariffs Jul2022'!J58)*('Tariffs Jul2022'!V58/100)*'Tariffs Jul2022'!AJ58))</f>
        <v>124.16727272727272</v>
      </c>
      <c r="L64" s="85">
        <f>IF($C$5*'Tariffs Jul2022'!AL58/'Tariffs Jul2022'!AJ58&lt;'Tariffs Jul2022'!K58,0,IF($C$5*'Tariffs Jul2022'!AL58/'Tariffs Jul2022'!AJ58&lt;='Tariffs Jul2022'!L58,($C$5*'Tariffs Jul2022'!AL58/'Tariffs Jul2022'!AJ58-'Tariffs Jul2022'!K58)*('Tariffs Jul2022'!W58/100)*'Tariffs Jul2022'!AJ58,('Tariffs Jul2022'!L58-'Tariffs Jul2022'!K58)*('Tariffs Jul2022'!W58/100)*'Tariffs Jul2022'!AJ58))</f>
        <v>0</v>
      </c>
      <c r="M64" s="85">
        <f>IF($C$5*'Tariffs Jul2022'!AL58/'Tariffs Jul2022'!AJ58&lt;'Tariffs Jul2022'!L58,0,IF($C$5*'Tariffs Jul2022'!AL58/'Tariffs Jul2022'!AJ58&lt;='Tariffs Jul2022'!M58,($C$5*'Tariffs Jul2022'!AL58/'Tariffs Jul2022'!AJ58-'Tariffs Jul2022'!L58)*('Tariffs Jul2022'!X58/100)*'Tariffs Jul2022'!AJ58,('Tariffs Jul2022'!M58-'Tariffs Jul2022'!L58)*('Tariffs Jul2022'!X58/100)*'Tariffs Jul2022'!AJ58))</f>
        <v>0</v>
      </c>
      <c r="N64" s="85">
        <f>IF(($C$5*'Tariffs Jul2022'!AL58/'Tariffs Jul2022'!AJ58&gt;'Tariffs Jul2022'!M58),($C$5*'Tariffs Jul2022'!AL58/'Tariffs Jul2022'!AJ58-'Tariffs Jul2022'!M58)*'Tariffs Jul2022'!Y58/100*'Tariffs Jul2022'!AJ58,0)</f>
        <v>468.40909090909088</v>
      </c>
      <c r="O64" s="73">
        <f t="shared" si="0"/>
        <v>1815.6227272727274</v>
      </c>
      <c r="P64" s="498">
        <f t="shared" si="1"/>
        <v>1997.1850000000004</v>
      </c>
      <c r="Q64" s="549"/>
      <c r="R64" s="549"/>
      <c r="S64" s="549"/>
      <c r="T64" s="549"/>
      <c r="U64" s="549"/>
      <c r="V64" s="549"/>
    </row>
    <row r="65" spans="1:22" x14ac:dyDescent="0.15">
      <c r="A65" s="286" t="str">
        <f>'Tariffs Jul2022'!F59</f>
        <v>Alinta Energy</v>
      </c>
      <c r="B65" s="47" t="str">
        <f>'Tariffs Jul2022'!D59</f>
        <v>AGN Central 1</v>
      </c>
      <c r="C65" s="287">
        <f>'Tariffs Jul2022'!E59</f>
        <v>44593</v>
      </c>
      <c r="D65" s="85">
        <f>365*'Tariffs Jul2022'!H59/100</f>
        <v>229.94999999999996</v>
      </c>
      <c r="E65" s="85">
        <f>IF($C$5*'Tariffs Jul2022'!AK59/'Tariffs Jul2022'!AI59&gt;='Tariffs Jul2022'!J59,( 'Tariffs Jul2022'!J59*'Tariffs Jul2022'!O59/100)* 'Tariffs Jul2022'!AI59,($C$5*'Tariffs Jul2022'!AK59/'Tariffs Jul2022'!AI59*'Tariffs Jul2022'!O59/100)* 'Tariffs Jul2022'!AI59)</f>
        <v>147.15272727272725</v>
      </c>
      <c r="F65" s="85">
        <f>IF($C$5*'Tariffs Jul2022'!AK59/'Tariffs Jul2022'!AI59&lt;'Tariffs Jul2022'!J59,0,IF($C$5*'Tariffs Jul2022'!AK59/'Tariffs Jul2022'!AI59&lt;='Tariffs Jul2022'!K59,($C$5*'Tariffs Jul2022'!AK59/'Tariffs Jul2022'!AI59-'Tariffs Jul2022'!J59)*('Tariffs Jul2022'!P59/100)*'Tariffs Jul2022'!AI59,('Tariffs Jul2022'!K59-'Tariffs Jul2022'!J59)*('Tariffs Jul2022'!P59/100)*'Tariffs Jul2022'!AI59))</f>
        <v>105.69</v>
      </c>
      <c r="G65" s="85">
        <f>IF($C$5*'Tariffs Jul2022'!AK59/'Tariffs Jul2022'!AI59&lt;'Tariffs Jul2022'!K59,0,IF($C$5*'Tariffs Jul2022'!AK59/'Tariffs Jul2022'!AI59&lt;='Tariffs Jul2022'!L59,($C$5*'Tariffs Jul2022'!AK59/'Tariffs Jul2022'!AI59-'Tariffs Jul2022'!K59)*('Tariffs Jul2022'!Q59/100)*'Tariffs Jul2022'!AI59,('Tariffs Jul2022'!L59-'Tariffs Jul2022'!K59)*('Tariffs Jul2022'!Q59/100)*'Tariffs Jul2022'!AI59))</f>
        <v>0</v>
      </c>
      <c r="H65" s="85">
        <f>IF($C$5*'Tariffs Jul2022'!AK59/'Tariffs Jul2022'!AI59&lt;'Tariffs Jul2022'!L59,0,IF($C$5*'Tariffs Jul2022'!AK59/'Tariffs Jul2022'!AI59&lt;='Tariffs Jul2022'!M59,($C$5*'Tariffs Jul2022'!AK59/'Tariffs Jul2022'!AI59-'Tariffs Jul2022'!L59)*('Tariffs Jul2022'!R59/100)*'Tariffs Jul2022'!AI59,('Tariffs Jul2022'!M59-'Tariffs Jul2022'!L59)*('Tariffs Jul2022'!R59/100)*'Tariffs Jul2022'!AI59))</f>
        <v>0</v>
      </c>
      <c r="I65" s="85">
        <f>IF(($C$5*'Tariffs Jul2022'!AK59/'Tariffs Jul2022'!AI59&gt;'Tariffs Jul2022'!M59),($C$5*'Tariffs Jul2022'!AK59/'Tariffs Jul2022'!AI59-'Tariffs Jul2022'!M59)*'Tariffs Jul2022'!S59/100*'Tariffs Jul2022'!AI59,0)</f>
        <v>454.09090909090912</v>
      </c>
      <c r="J65" s="85">
        <f>IF($C$5*'Tariffs Jul2022'!AL59/'Tariffs Jul2022'!AJ59&gt;='Tariffs Jul2022'!J59,('Tariffs Jul2022'!J59*'Tariffs Jul2022'!U59/100)* 'Tariffs Jul2022'!AJ59,($C$5*'Tariffs Jul2022'!AL59/'Tariffs Jul2022'!AJ59*'Tariffs Jul2022'!U59/100)* 'Tariffs Jul2022'!AJ59)</f>
        <v>147.15272727272725</v>
      </c>
      <c r="K65" s="85">
        <f>IF($C$5*'Tariffs Jul2022'!AL59/'Tariffs Jul2022'!AJ59&lt;'Tariffs Jul2022'!J59,0,IF($C$5*'Tariffs Jul2022'!AL59/'Tariffs Jul2022'!AJ59&lt;='Tariffs Jul2022'!K59,($C$5*'Tariffs Jul2022'!AL59/'Tariffs Jul2022'!AJ59-'Tariffs Jul2022'!J59)*('Tariffs Jul2022'!V59/100)*'Tariffs Jul2022'!AJ59,('Tariffs Jul2022'!K59-'Tariffs Jul2022'!J59)*('Tariffs Jul2022'!V59/100)*'Tariffs Jul2022'!AJ59))</f>
        <v>105.69</v>
      </c>
      <c r="L65" s="85">
        <f>IF($C$5*'Tariffs Jul2022'!AL59/'Tariffs Jul2022'!AJ59&lt;'Tariffs Jul2022'!K59,0,IF($C$5*'Tariffs Jul2022'!AL59/'Tariffs Jul2022'!AJ59&lt;='Tariffs Jul2022'!L59,($C$5*'Tariffs Jul2022'!AL59/'Tariffs Jul2022'!AJ59-'Tariffs Jul2022'!K59)*('Tariffs Jul2022'!W59/100)*'Tariffs Jul2022'!AJ59,('Tariffs Jul2022'!L59-'Tariffs Jul2022'!K59)*('Tariffs Jul2022'!W59/100)*'Tariffs Jul2022'!AJ59))</f>
        <v>0</v>
      </c>
      <c r="M65" s="85">
        <f>IF($C$5*'Tariffs Jul2022'!AL59/'Tariffs Jul2022'!AJ59&lt;'Tariffs Jul2022'!L59,0,IF($C$5*'Tariffs Jul2022'!AL59/'Tariffs Jul2022'!AJ59&lt;='Tariffs Jul2022'!M59,($C$5*'Tariffs Jul2022'!AL59/'Tariffs Jul2022'!AJ59-'Tariffs Jul2022'!L59)*('Tariffs Jul2022'!X59/100)*'Tariffs Jul2022'!AJ59,('Tariffs Jul2022'!M59-'Tariffs Jul2022'!L59)*('Tariffs Jul2022'!X59/100)*'Tariffs Jul2022'!AJ59))</f>
        <v>0</v>
      </c>
      <c r="N65" s="85">
        <f>IF(($C$5*'Tariffs Jul2022'!AL59/'Tariffs Jul2022'!AJ59&gt;'Tariffs Jul2022'!M59),($C$5*'Tariffs Jul2022'!AL59/'Tariffs Jul2022'!AJ59-'Tariffs Jul2022'!M59)*'Tariffs Jul2022'!Y59/100*'Tariffs Jul2022'!AJ59,0)</f>
        <v>454.09090909090912</v>
      </c>
      <c r="O65" s="73">
        <f t="shared" si="0"/>
        <v>1643.8172727272727</v>
      </c>
      <c r="P65" s="498">
        <f t="shared" si="1"/>
        <v>1808.1990000000001</v>
      </c>
      <c r="Q65" s="549"/>
      <c r="R65" s="549"/>
      <c r="S65" s="549"/>
      <c r="T65" s="549"/>
      <c r="U65" s="549"/>
      <c r="V65" s="549"/>
    </row>
    <row r="66" spans="1:22" x14ac:dyDescent="0.15">
      <c r="A66" s="286" t="str">
        <f>'Tariffs Jul2022'!F60</f>
        <v>Covau</v>
      </c>
      <c r="B66" s="47" t="str">
        <f>'Tariffs Jul2022'!D60</f>
        <v>AGN Central 1</v>
      </c>
      <c r="C66" s="287">
        <f>'Tariffs Jul2022'!E60</f>
        <v>44562</v>
      </c>
      <c r="D66" s="85">
        <f>365*'Tariffs Jul2022'!H60/100</f>
        <v>273.75</v>
      </c>
      <c r="E66" s="85">
        <f>IF($C$5*'Tariffs Jul2022'!AK60/'Tariffs Jul2022'!AI60&gt;='Tariffs Jul2022'!J60,( 'Tariffs Jul2022'!J60*'Tariffs Jul2022'!O60/100)* 'Tariffs Jul2022'!AI60,($C$5*'Tariffs Jul2022'!AK60/'Tariffs Jul2022'!AI60*'Tariffs Jul2022'!O60/100)* 'Tariffs Jul2022'!AI60)</f>
        <v>171.24450000000002</v>
      </c>
      <c r="F66" s="85">
        <f>IF($C$5*'Tariffs Jul2022'!AK60/'Tariffs Jul2022'!AI60&lt;'Tariffs Jul2022'!J60,0,IF($C$5*'Tariffs Jul2022'!AK60/'Tariffs Jul2022'!AI60&lt;='Tariffs Jul2022'!K60,($C$5*'Tariffs Jul2022'!AK60/'Tariffs Jul2022'!AI60-'Tariffs Jul2022'!J60)*('Tariffs Jul2022'!P60/100)*'Tariffs Jul2022'!AI60,('Tariffs Jul2022'!K60-'Tariffs Jul2022'!J60)*('Tariffs Jul2022'!P60/100)*'Tariffs Jul2022'!AI60))</f>
        <v>107.316</v>
      </c>
      <c r="G66" s="85">
        <f>IF($C$5*'Tariffs Jul2022'!AK60/'Tariffs Jul2022'!AI60&lt;'Tariffs Jul2022'!K60,0,IF($C$5*'Tariffs Jul2022'!AK60/'Tariffs Jul2022'!AI60&lt;='Tariffs Jul2022'!L60,($C$5*'Tariffs Jul2022'!AK60/'Tariffs Jul2022'!AI60-'Tariffs Jul2022'!K60)*('Tariffs Jul2022'!Q60/100)*'Tariffs Jul2022'!AI60,('Tariffs Jul2022'!L60-'Tariffs Jul2022'!K60)*('Tariffs Jul2022'!Q60/100)*'Tariffs Jul2022'!AI60))</f>
        <v>0</v>
      </c>
      <c r="H66" s="85">
        <f>IF($C$5*'Tariffs Jul2022'!AK60/'Tariffs Jul2022'!AI60&lt;'Tariffs Jul2022'!L60,0,IF($C$5*'Tariffs Jul2022'!AK60/'Tariffs Jul2022'!AI60&lt;='Tariffs Jul2022'!M60,($C$5*'Tariffs Jul2022'!AK60/'Tariffs Jul2022'!AI60-'Tariffs Jul2022'!L60)*('Tariffs Jul2022'!R60/100)*'Tariffs Jul2022'!AI60,('Tariffs Jul2022'!M60-'Tariffs Jul2022'!L60)*('Tariffs Jul2022'!R60/100)*'Tariffs Jul2022'!AI60))</f>
        <v>0</v>
      </c>
      <c r="I66" s="85">
        <f>IF(($C$5*'Tariffs Jul2022'!AK60/'Tariffs Jul2022'!AI60&gt;'Tariffs Jul2022'!M60),($C$5*'Tariffs Jul2022'!AK60/'Tariffs Jul2022'!AI60-'Tariffs Jul2022'!M60)*'Tariffs Jul2022'!S60/100*'Tariffs Jul2022'!AI60,0)</f>
        <v>477</v>
      </c>
      <c r="J66" s="85">
        <f>IF($C$5*'Tariffs Jul2022'!AL60/'Tariffs Jul2022'!AJ60&gt;='Tariffs Jul2022'!J60,('Tariffs Jul2022'!J60*'Tariffs Jul2022'!U60/100)* 'Tariffs Jul2022'!AJ60,($C$5*'Tariffs Jul2022'!AL60/'Tariffs Jul2022'!AJ60*'Tariffs Jul2022'!U60/100)* 'Tariffs Jul2022'!AJ60)</f>
        <v>171.24450000000002</v>
      </c>
      <c r="K66" s="85">
        <f>IF($C$5*'Tariffs Jul2022'!AL60/'Tariffs Jul2022'!AJ60&lt;'Tariffs Jul2022'!J60,0,IF($C$5*'Tariffs Jul2022'!AL60/'Tariffs Jul2022'!AJ60&lt;='Tariffs Jul2022'!K60,($C$5*'Tariffs Jul2022'!AL60/'Tariffs Jul2022'!AJ60-'Tariffs Jul2022'!J60)*('Tariffs Jul2022'!V60/100)*'Tariffs Jul2022'!AJ60,('Tariffs Jul2022'!K60-'Tariffs Jul2022'!J60)*('Tariffs Jul2022'!V60/100)*'Tariffs Jul2022'!AJ60))</f>
        <v>107.316</v>
      </c>
      <c r="L66" s="85">
        <f>IF($C$5*'Tariffs Jul2022'!AL60/'Tariffs Jul2022'!AJ60&lt;'Tariffs Jul2022'!K60,0,IF($C$5*'Tariffs Jul2022'!AL60/'Tariffs Jul2022'!AJ60&lt;='Tariffs Jul2022'!L60,($C$5*'Tariffs Jul2022'!AL60/'Tariffs Jul2022'!AJ60-'Tariffs Jul2022'!K60)*('Tariffs Jul2022'!W60/100)*'Tariffs Jul2022'!AJ60,('Tariffs Jul2022'!L60-'Tariffs Jul2022'!K60)*('Tariffs Jul2022'!W60/100)*'Tariffs Jul2022'!AJ60))</f>
        <v>0</v>
      </c>
      <c r="M66" s="85">
        <f>IF($C$5*'Tariffs Jul2022'!AL60/'Tariffs Jul2022'!AJ60&lt;'Tariffs Jul2022'!L60,0,IF($C$5*'Tariffs Jul2022'!AL60/'Tariffs Jul2022'!AJ60&lt;='Tariffs Jul2022'!M60,($C$5*'Tariffs Jul2022'!AL60/'Tariffs Jul2022'!AJ60-'Tariffs Jul2022'!L60)*('Tariffs Jul2022'!X60/100)*'Tariffs Jul2022'!AJ60,('Tariffs Jul2022'!M60-'Tariffs Jul2022'!L60)*('Tariffs Jul2022'!X60/100)*'Tariffs Jul2022'!AJ60))</f>
        <v>0</v>
      </c>
      <c r="N66" s="85">
        <f>IF(($C$5*'Tariffs Jul2022'!AL60/'Tariffs Jul2022'!AJ60&gt;'Tariffs Jul2022'!M60),($C$5*'Tariffs Jul2022'!AL60/'Tariffs Jul2022'!AJ60-'Tariffs Jul2022'!M60)*'Tariffs Jul2022'!Y60/100*'Tariffs Jul2022'!AJ60,0)</f>
        <v>477</v>
      </c>
      <c r="O66" s="73">
        <f t="shared" si="0"/>
        <v>1784.8710000000001</v>
      </c>
      <c r="P66" s="498">
        <f t="shared" si="1"/>
        <v>1963.3581000000001</v>
      </c>
      <c r="Q66" s="549"/>
      <c r="R66" s="549"/>
      <c r="S66" s="549"/>
      <c r="T66" s="549"/>
      <c r="U66" s="549"/>
      <c r="V66" s="549"/>
    </row>
    <row r="67" spans="1:22" x14ac:dyDescent="0.15">
      <c r="A67" s="286" t="str">
        <f>'Tariffs Jul2022'!F61</f>
        <v>Dodo Power &amp; Gas</v>
      </c>
      <c r="B67" s="47" t="str">
        <f>'Tariffs Jul2022'!D61</f>
        <v>AGN Central 1</v>
      </c>
      <c r="C67" s="287">
        <f>'Tariffs Jul2022'!E61</f>
        <v>44562</v>
      </c>
      <c r="D67" s="85">
        <f>365*'Tariffs Jul2022'!H61/100</f>
        <v>216.37863636363633</v>
      </c>
      <c r="E67" s="85">
        <f>IF($C$5*'Tariffs Jul2022'!AK61/'Tariffs Jul2022'!AI61&gt;='Tariffs Jul2022'!J61,( 'Tariffs Jul2022'!J61*'Tariffs Jul2022'!O61/100)* 'Tariffs Jul2022'!AI61,($C$5*'Tariffs Jul2022'!AK61/'Tariffs Jul2022'!AI61*'Tariffs Jul2022'!O61/100)* 'Tariffs Jul2022'!AI61)</f>
        <v>152.98499999999999</v>
      </c>
      <c r="F67" s="85">
        <f>IF($C$5*'Tariffs Jul2022'!AK61/'Tariffs Jul2022'!AI61&lt;'Tariffs Jul2022'!J61,0,IF($C$5*'Tariffs Jul2022'!AK61/'Tariffs Jul2022'!AI61&lt;='Tariffs Jul2022'!K61,($C$5*'Tariffs Jul2022'!AK61/'Tariffs Jul2022'!AI61-'Tariffs Jul2022'!J61)*('Tariffs Jul2022'!P61/100)*'Tariffs Jul2022'!AI61,('Tariffs Jul2022'!K61-'Tariffs Jul2022'!J61)*('Tariffs Jul2022'!P61/100)*'Tariffs Jul2022'!AI61))</f>
        <v>100.14681818181816</v>
      </c>
      <c r="G67" s="85">
        <f>IF($C$5*'Tariffs Jul2022'!AK61/'Tariffs Jul2022'!AI61&lt;'Tariffs Jul2022'!K61,0,IF($C$5*'Tariffs Jul2022'!AK61/'Tariffs Jul2022'!AI61&lt;='Tariffs Jul2022'!L61,($C$5*'Tariffs Jul2022'!AK61/'Tariffs Jul2022'!AI61-'Tariffs Jul2022'!K61)*('Tariffs Jul2022'!Q61/100)*'Tariffs Jul2022'!AI61,('Tariffs Jul2022'!L61-'Tariffs Jul2022'!K61)*('Tariffs Jul2022'!Q61/100)*'Tariffs Jul2022'!AI61))</f>
        <v>0</v>
      </c>
      <c r="H67" s="85">
        <f>IF($C$5*'Tariffs Jul2022'!AK61/'Tariffs Jul2022'!AI61&lt;'Tariffs Jul2022'!L61,0,IF($C$5*'Tariffs Jul2022'!AK61/'Tariffs Jul2022'!AI61&lt;='Tariffs Jul2022'!M61,($C$5*'Tariffs Jul2022'!AK61/'Tariffs Jul2022'!AI61-'Tariffs Jul2022'!L61)*('Tariffs Jul2022'!R61/100)*'Tariffs Jul2022'!AI61,('Tariffs Jul2022'!M61-'Tariffs Jul2022'!L61)*('Tariffs Jul2022'!R61/100)*'Tariffs Jul2022'!AI61))</f>
        <v>0</v>
      </c>
      <c r="I67" s="85">
        <f>IF(($C$5*'Tariffs Jul2022'!AK61/'Tariffs Jul2022'!AI61&gt;'Tariffs Jul2022'!M61),($C$5*'Tariffs Jul2022'!AK61/'Tariffs Jul2022'!AI61-'Tariffs Jul2022'!M61)*'Tariffs Jul2022'!S61/100*'Tariffs Jul2022'!AI61,0)</f>
        <v>464.31818181818176</v>
      </c>
      <c r="J67" s="85">
        <f>IF($C$5*'Tariffs Jul2022'!AL61/'Tariffs Jul2022'!AJ61&gt;='Tariffs Jul2022'!J61,('Tariffs Jul2022'!J61*'Tariffs Jul2022'!U61/100)* 'Tariffs Jul2022'!AJ61,($C$5*'Tariffs Jul2022'!AL61/'Tariffs Jul2022'!AJ61*'Tariffs Jul2022'!U61/100)* 'Tariffs Jul2022'!AJ61)</f>
        <v>152.98499999999999</v>
      </c>
      <c r="K67" s="85">
        <f>IF($C$5*'Tariffs Jul2022'!AL61/'Tariffs Jul2022'!AJ61&lt;'Tariffs Jul2022'!J61,0,IF($C$5*'Tariffs Jul2022'!AL61/'Tariffs Jul2022'!AJ61&lt;='Tariffs Jul2022'!K61,($C$5*'Tariffs Jul2022'!AL61/'Tariffs Jul2022'!AJ61-'Tariffs Jul2022'!J61)*('Tariffs Jul2022'!V61/100)*'Tariffs Jul2022'!AJ61,('Tariffs Jul2022'!K61-'Tariffs Jul2022'!J61)*('Tariffs Jul2022'!V61/100)*'Tariffs Jul2022'!AJ61))</f>
        <v>100.14681818181816</v>
      </c>
      <c r="L67" s="85">
        <f>IF($C$5*'Tariffs Jul2022'!AL61/'Tariffs Jul2022'!AJ61&lt;'Tariffs Jul2022'!K61,0,IF($C$5*'Tariffs Jul2022'!AL61/'Tariffs Jul2022'!AJ61&lt;='Tariffs Jul2022'!L61,($C$5*'Tariffs Jul2022'!AL61/'Tariffs Jul2022'!AJ61-'Tariffs Jul2022'!K61)*('Tariffs Jul2022'!W61/100)*'Tariffs Jul2022'!AJ61,('Tariffs Jul2022'!L61-'Tariffs Jul2022'!K61)*('Tariffs Jul2022'!W61/100)*'Tariffs Jul2022'!AJ61))</f>
        <v>0</v>
      </c>
      <c r="M67" s="85">
        <f>IF($C$5*'Tariffs Jul2022'!AL61/'Tariffs Jul2022'!AJ61&lt;'Tariffs Jul2022'!L61,0,IF($C$5*'Tariffs Jul2022'!AL61/'Tariffs Jul2022'!AJ61&lt;='Tariffs Jul2022'!M61,($C$5*'Tariffs Jul2022'!AL61/'Tariffs Jul2022'!AJ61-'Tariffs Jul2022'!L61)*('Tariffs Jul2022'!X61/100)*'Tariffs Jul2022'!AJ61,('Tariffs Jul2022'!M61-'Tariffs Jul2022'!L61)*('Tariffs Jul2022'!X61/100)*'Tariffs Jul2022'!AJ61))</f>
        <v>0</v>
      </c>
      <c r="N67" s="85">
        <f>IF(($C$5*'Tariffs Jul2022'!AL61/'Tariffs Jul2022'!AJ61&gt;'Tariffs Jul2022'!M61),($C$5*'Tariffs Jul2022'!AL61/'Tariffs Jul2022'!AJ61-'Tariffs Jul2022'!M61)*'Tariffs Jul2022'!Y61/100*'Tariffs Jul2022'!AJ61,0)</f>
        <v>464.31818181818176</v>
      </c>
      <c r="O67" s="73">
        <f t="shared" si="0"/>
        <v>1651.278636363636</v>
      </c>
      <c r="P67" s="498">
        <f t="shared" si="1"/>
        <v>1816.4064999999998</v>
      </c>
      <c r="Q67" s="549"/>
      <c r="R67" s="549"/>
      <c r="S67" s="549"/>
      <c r="T67" s="549"/>
      <c r="U67" s="549"/>
      <c r="V67" s="549"/>
    </row>
    <row r="68" spans="1:22" x14ac:dyDescent="0.15">
      <c r="A68" s="286" t="str">
        <f>'Tariffs Jul2022'!F62</f>
        <v>EnergyAustralia</v>
      </c>
      <c r="B68" s="47" t="str">
        <f>'Tariffs Jul2022'!D62</f>
        <v>AGN Central 1</v>
      </c>
      <c r="C68" s="287">
        <f>'Tariffs Jul2022'!E62</f>
        <v>44734</v>
      </c>
      <c r="D68" s="85">
        <f>365*'Tariffs Jul2022'!H62/100</f>
        <v>318.27999999999997</v>
      </c>
      <c r="E68" s="85">
        <f>IF($C$5*'Tariffs Jul2022'!AK62/'Tariffs Jul2022'!AI62&gt;='Tariffs Jul2022'!J62,( 'Tariffs Jul2022'!J62*'Tariffs Jul2022'!O62/100)* 'Tariffs Jul2022'!AI62,($C$5*'Tariffs Jul2022'!AK62/'Tariffs Jul2022'!AI62*'Tariffs Jul2022'!O62/100)* 'Tariffs Jul2022'!AI62)</f>
        <v>171.82772727272726</v>
      </c>
      <c r="F68" s="85">
        <f>IF($C$5*'Tariffs Jul2022'!AK62/'Tariffs Jul2022'!AI62&lt;'Tariffs Jul2022'!J62,0,IF($C$5*'Tariffs Jul2022'!AK62/'Tariffs Jul2022'!AI62&lt;='Tariffs Jul2022'!K62,($C$5*'Tariffs Jul2022'!AK62/'Tariffs Jul2022'!AI62-'Tariffs Jul2022'!J62)*('Tariffs Jul2022'!P62/100)*'Tariffs Jul2022'!AI62,('Tariffs Jul2022'!K62-'Tariffs Jul2022'!J62)*('Tariffs Jul2022'!P62/100)*'Tariffs Jul2022'!AI62))</f>
        <v>107.16818181818181</v>
      </c>
      <c r="G68" s="85">
        <f>IF($C$5*'Tariffs Jul2022'!AK62/'Tariffs Jul2022'!AI62&lt;'Tariffs Jul2022'!K62,0,IF($C$5*'Tariffs Jul2022'!AK62/'Tariffs Jul2022'!AI62&lt;='Tariffs Jul2022'!L62,($C$5*'Tariffs Jul2022'!AK62/'Tariffs Jul2022'!AI62-'Tariffs Jul2022'!K62)*('Tariffs Jul2022'!Q62/100)*'Tariffs Jul2022'!AI62,('Tariffs Jul2022'!L62-'Tariffs Jul2022'!K62)*('Tariffs Jul2022'!Q62/100)*'Tariffs Jul2022'!AI62))</f>
        <v>0</v>
      </c>
      <c r="H68" s="85">
        <f>IF($C$5*'Tariffs Jul2022'!AK62/'Tariffs Jul2022'!AI62&lt;'Tariffs Jul2022'!L62,0,IF($C$5*'Tariffs Jul2022'!AK62/'Tariffs Jul2022'!AI62&lt;='Tariffs Jul2022'!M62,($C$5*'Tariffs Jul2022'!AK62/'Tariffs Jul2022'!AI62-'Tariffs Jul2022'!L62)*('Tariffs Jul2022'!R62/100)*'Tariffs Jul2022'!AI62,('Tariffs Jul2022'!M62-'Tariffs Jul2022'!L62)*('Tariffs Jul2022'!R62/100)*'Tariffs Jul2022'!AI62))</f>
        <v>0</v>
      </c>
      <c r="I68" s="85">
        <f>IF(($C$5*'Tariffs Jul2022'!AK62/'Tariffs Jul2022'!AI62&gt;'Tariffs Jul2022'!M62),($C$5*'Tariffs Jul2022'!AK62/'Tariffs Jul2022'!AI62-'Tariffs Jul2022'!M62)*'Tariffs Jul2022'!S62/100*'Tariffs Jul2022'!AI62,0)</f>
        <v>494.99999999999989</v>
      </c>
      <c r="J68" s="85">
        <f>IF($C$5*'Tariffs Jul2022'!AL62/'Tariffs Jul2022'!AJ62&gt;='Tariffs Jul2022'!J62,('Tariffs Jul2022'!J62*'Tariffs Jul2022'!U62/100)* 'Tariffs Jul2022'!AJ62,($C$5*'Tariffs Jul2022'!AL62/'Tariffs Jul2022'!AJ62*'Tariffs Jul2022'!U62/100)* 'Tariffs Jul2022'!AJ62)</f>
        <v>171.82772727272726</v>
      </c>
      <c r="K68" s="85">
        <f>IF($C$5*'Tariffs Jul2022'!AL62/'Tariffs Jul2022'!AJ62&lt;'Tariffs Jul2022'!J62,0,IF($C$5*'Tariffs Jul2022'!AL62/'Tariffs Jul2022'!AJ62&lt;='Tariffs Jul2022'!K62,($C$5*'Tariffs Jul2022'!AL62/'Tariffs Jul2022'!AJ62-'Tariffs Jul2022'!J62)*('Tariffs Jul2022'!V62/100)*'Tariffs Jul2022'!AJ62,('Tariffs Jul2022'!K62-'Tariffs Jul2022'!J62)*('Tariffs Jul2022'!V62/100)*'Tariffs Jul2022'!AJ62))</f>
        <v>107.16818181818181</v>
      </c>
      <c r="L68" s="85">
        <f>IF($C$5*'Tariffs Jul2022'!AL62/'Tariffs Jul2022'!AJ62&lt;'Tariffs Jul2022'!K62,0,IF($C$5*'Tariffs Jul2022'!AL62/'Tariffs Jul2022'!AJ62&lt;='Tariffs Jul2022'!L62,($C$5*'Tariffs Jul2022'!AL62/'Tariffs Jul2022'!AJ62-'Tariffs Jul2022'!K62)*('Tariffs Jul2022'!W62/100)*'Tariffs Jul2022'!AJ62,('Tariffs Jul2022'!L62-'Tariffs Jul2022'!K62)*('Tariffs Jul2022'!W62/100)*'Tariffs Jul2022'!AJ62))</f>
        <v>0</v>
      </c>
      <c r="M68" s="85">
        <f>IF($C$5*'Tariffs Jul2022'!AL62/'Tariffs Jul2022'!AJ62&lt;'Tariffs Jul2022'!L62,0,IF($C$5*'Tariffs Jul2022'!AL62/'Tariffs Jul2022'!AJ62&lt;='Tariffs Jul2022'!M62,($C$5*'Tariffs Jul2022'!AL62/'Tariffs Jul2022'!AJ62-'Tariffs Jul2022'!L62)*('Tariffs Jul2022'!X62/100)*'Tariffs Jul2022'!AJ62,('Tariffs Jul2022'!M62-'Tariffs Jul2022'!L62)*('Tariffs Jul2022'!X62/100)*'Tariffs Jul2022'!AJ62))</f>
        <v>0</v>
      </c>
      <c r="N68" s="85">
        <f>IF(($C$5*'Tariffs Jul2022'!AL62/'Tariffs Jul2022'!AJ62&gt;'Tariffs Jul2022'!M62),($C$5*'Tariffs Jul2022'!AL62/'Tariffs Jul2022'!AJ62-'Tariffs Jul2022'!M62)*'Tariffs Jul2022'!Y62/100*'Tariffs Jul2022'!AJ62,0)</f>
        <v>494.99999999999989</v>
      </c>
      <c r="O68" s="73">
        <f t="shared" si="0"/>
        <v>1866.2718181818182</v>
      </c>
      <c r="P68" s="498">
        <f t="shared" si="1"/>
        <v>2052.8990000000003</v>
      </c>
      <c r="Q68" s="549"/>
      <c r="R68" s="549"/>
      <c r="S68" s="549"/>
      <c r="T68" s="549"/>
      <c r="U68" s="549"/>
      <c r="V68" s="549"/>
    </row>
    <row r="69" spans="1:22" x14ac:dyDescent="0.15">
      <c r="A69" s="286" t="str">
        <f>'Tariffs Jul2022'!F63</f>
        <v>Lumo Energy</v>
      </c>
      <c r="B69" s="47" t="str">
        <f>'Tariffs Jul2022'!D63</f>
        <v>AGN Central 1</v>
      </c>
      <c r="C69" s="287">
        <f>'Tariffs Jul2022'!E63</f>
        <v>44562</v>
      </c>
      <c r="D69" s="85">
        <f>365*'Tariffs Jul2022'!H63/100</f>
        <v>284.7</v>
      </c>
      <c r="E69" s="85">
        <f>IF($C$5*'Tariffs Jul2022'!AK63/'Tariffs Jul2022'!AI63&gt;='Tariffs Jul2022'!J63,( 'Tariffs Jul2022'!J63*'Tariffs Jul2022'!O63/100)* 'Tariffs Jul2022'!AI63,($C$5*'Tariffs Jul2022'!AK63/'Tariffs Jul2022'!AI63*'Tariffs Jul2022'!O63/100)* 'Tariffs Jul2022'!AI63)</f>
        <v>140.4231818181818</v>
      </c>
      <c r="F69" s="85">
        <f>IF($C$5*'Tariffs Jul2022'!AK63/'Tariffs Jul2022'!AI63&lt;'Tariffs Jul2022'!J63,0,IF($C$5*'Tariffs Jul2022'!AK63/'Tariffs Jul2022'!AI63&lt;='Tariffs Jul2022'!K63,($C$5*'Tariffs Jul2022'!AK63/'Tariffs Jul2022'!AI63-'Tariffs Jul2022'!J63)*('Tariffs Jul2022'!P63/100)*'Tariffs Jul2022'!AI63,('Tariffs Jul2022'!K63-'Tariffs Jul2022'!J63)*('Tariffs Jul2022'!P63/100)*'Tariffs Jul2022'!AI63))</f>
        <v>97.190454545454543</v>
      </c>
      <c r="G69" s="85">
        <f>IF($C$5*'Tariffs Jul2022'!AK63/'Tariffs Jul2022'!AI63&lt;'Tariffs Jul2022'!K63,0,IF($C$5*'Tariffs Jul2022'!AK63/'Tariffs Jul2022'!AI63&lt;='Tariffs Jul2022'!L63,($C$5*'Tariffs Jul2022'!AK63/'Tariffs Jul2022'!AI63-'Tariffs Jul2022'!K63)*('Tariffs Jul2022'!Q63/100)*'Tariffs Jul2022'!AI63,('Tariffs Jul2022'!L63-'Tariffs Jul2022'!K63)*('Tariffs Jul2022'!Q63/100)*'Tariffs Jul2022'!AI63))</f>
        <v>0</v>
      </c>
      <c r="H69" s="85">
        <f>IF($C$5*'Tariffs Jul2022'!AK63/'Tariffs Jul2022'!AI63&lt;'Tariffs Jul2022'!L63,0,IF($C$5*'Tariffs Jul2022'!AK63/'Tariffs Jul2022'!AI63&lt;='Tariffs Jul2022'!M63,($C$5*'Tariffs Jul2022'!AK63/'Tariffs Jul2022'!AI63-'Tariffs Jul2022'!L63)*('Tariffs Jul2022'!R63/100)*'Tariffs Jul2022'!AI63,('Tariffs Jul2022'!M63-'Tariffs Jul2022'!L63)*('Tariffs Jul2022'!R63/100)*'Tariffs Jul2022'!AI63))</f>
        <v>0</v>
      </c>
      <c r="I69" s="85">
        <f>IF(($C$5*'Tariffs Jul2022'!AK63/'Tariffs Jul2022'!AI63&gt;'Tariffs Jul2022'!M63),($C$5*'Tariffs Jul2022'!AK63/'Tariffs Jul2022'!AI63-'Tariffs Jul2022'!M63)*'Tariffs Jul2022'!S63/100*'Tariffs Jul2022'!AI63,0)</f>
        <v>447.95454545454544</v>
      </c>
      <c r="J69" s="85">
        <f>IF($C$5*'Tariffs Jul2022'!AL63/'Tariffs Jul2022'!AJ63&gt;='Tariffs Jul2022'!J63,('Tariffs Jul2022'!J63*'Tariffs Jul2022'!U63/100)* 'Tariffs Jul2022'!AJ63,($C$5*'Tariffs Jul2022'!AL63/'Tariffs Jul2022'!AJ63*'Tariffs Jul2022'!U63/100)* 'Tariffs Jul2022'!AJ63)</f>
        <v>140.4231818181818</v>
      </c>
      <c r="K69" s="85">
        <f>IF($C$5*'Tariffs Jul2022'!AL63/'Tariffs Jul2022'!AJ63&lt;'Tariffs Jul2022'!J63,0,IF($C$5*'Tariffs Jul2022'!AL63/'Tariffs Jul2022'!AJ63&lt;='Tariffs Jul2022'!K63,($C$5*'Tariffs Jul2022'!AL63/'Tariffs Jul2022'!AJ63-'Tariffs Jul2022'!J63)*('Tariffs Jul2022'!V63/100)*'Tariffs Jul2022'!AJ63,('Tariffs Jul2022'!K63-'Tariffs Jul2022'!J63)*('Tariffs Jul2022'!V63/100)*'Tariffs Jul2022'!AJ63))</f>
        <v>97.190454545454543</v>
      </c>
      <c r="L69" s="85">
        <f>IF($C$5*'Tariffs Jul2022'!AL63/'Tariffs Jul2022'!AJ63&lt;'Tariffs Jul2022'!K63,0,IF($C$5*'Tariffs Jul2022'!AL63/'Tariffs Jul2022'!AJ63&lt;='Tariffs Jul2022'!L63,($C$5*'Tariffs Jul2022'!AL63/'Tariffs Jul2022'!AJ63-'Tariffs Jul2022'!K63)*('Tariffs Jul2022'!W63/100)*'Tariffs Jul2022'!AJ63,('Tariffs Jul2022'!L63-'Tariffs Jul2022'!K63)*('Tariffs Jul2022'!W63/100)*'Tariffs Jul2022'!AJ63))</f>
        <v>0</v>
      </c>
      <c r="M69" s="85">
        <f>IF($C$5*'Tariffs Jul2022'!AL63/'Tariffs Jul2022'!AJ63&lt;'Tariffs Jul2022'!L63,0,IF($C$5*'Tariffs Jul2022'!AL63/'Tariffs Jul2022'!AJ63&lt;='Tariffs Jul2022'!M63,($C$5*'Tariffs Jul2022'!AL63/'Tariffs Jul2022'!AJ63-'Tariffs Jul2022'!L63)*('Tariffs Jul2022'!X63/100)*'Tariffs Jul2022'!AJ63,('Tariffs Jul2022'!M63-'Tariffs Jul2022'!L63)*('Tariffs Jul2022'!X63/100)*'Tariffs Jul2022'!AJ63))</f>
        <v>0</v>
      </c>
      <c r="N69" s="85">
        <f>IF(($C$5*'Tariffs Jul2022'!AL63/'Tariffs Jul2022'!AJ63&gt;'Tariffs Jul2022'!M63),($C$5*'Tariffs Jul2022'!AL63/'Tariffs Jul2022'!AJ63-'Tariffs Jul2022'!M63)*'Tariffs Jul2022'!Y63/100*'Tariffs Jul2022'!AJ63,0)</f>
        <v>447.95454545454544</v>
      </c>
      <c r="O69" s="73">
        <f t="shared" si="0"/>
        <v>1655.8363636363636</v>
      </c>
      <c r="P69" s="498">
        <f t="shared" si="1"/>
        <v>1821.42</v>
      </c>
      <c r="Q69" s="549"/>
      <c r="R69" s="549"/>
      <c r="S69" s="549"/>
      <c r="T69" s="549"/>
      <c r="U69" s="549"/>
      <c r="V69" s="549"/>
    </row>
    <row r="70" spans="1:22" x14ac:dyDescent="0.15">
      <c r="A70" s="286" t="str">
        <f>'Tariffs Jul2022'!F64</f>
        <v>Momentum Energy</v>
      </c>
      <c r="B70" s="47" t="str">
        <f>'Tariffs Jul2022'!D64</f>
        <v>AGN Central 1</v>
      </c>
      <c r="C70" s="287">
        <f>'Tariffs Jul2022'!E64</f>
        <v>44562</v>
      </c>
      <c r="D70" s="85">
        <f>365*'Tariffs Jul2022'!H64/100</f>
        <v>304.8745454545454</v>
      </c>
      <c r="E70" s="85">
        <f>IF($C$5*'Tariffs Jul2022'!AK64/'Tariffs Jul2022'!AI64&gt;='Tariffs Jul2022'!J64,( 'Tariffs Jul2022'!J64*'Tariffs Jul2022'!O64/100)* 'Tariffs Jul2022'!AI64,($C$5*'Tariffs Jul2022'!AK64/'Tariffs Jul2022'!AI64*'Tariffs Jul2022'!O64/100)* 'Tariffs Jul2022'!AI64)</f>
        <v>116.34636363636362</v>
      </c>
      <c r="F70" s="85">
        <f>IF($C$5*'Tariffs Jul2022'!AK64/'Tariffs Jul2022'!AI64&lt;'Tariffs Jul2022'!J64,0,IF($C$5*'Tariffs Jul2022'!AK64/'Tariffs Jul2022'!AI64&lt;='Tariffs Jul2022'!K64,($C$5*'Tariffs Jul2022'!AK64/'Tariffs Jul2022'!AI64-'Tariffs Jul2022'!J64)*('Tariffs Jul2022'!P64/100)*'Tariffs Jul2022'!AI64,('Tariffs Jul2022'!K64-'Tariffs Jul2022'!J64)*('Tariffs Jul2022'!P64/100)*'Tariffs Jul2022'!AI64))</f>
        <v>81.299999999999983</v>
      </c>
      <c r="G70" s="85">
        <f>IF($C$5*'Tariffs Jul2022'!AK64/'Tariffs Jul2022'!AI64&lt;'Tariffs Jul2022'!K64,0,IF($C$5*'Tariffs Jul2022'!AK64/'Tariffs Jul2022'!AI64&lt;='Tariffs Jul2022'!L64,($C$5*'Tariffs Jul2022'!AK64/'Tariffs Jul2022'!AI64-'Tariffs Jul2022'!K64)*('Tariffs Jul2022'!Q64/100)*'Tariffs Jul2022'!AI64,('Tariffs Jul2022'!L64-'Tariffs Jul2022'!K64)*('Tariffs Jul2022'!Q64/100)*'Tariffs Jul2022'!AI64))</f>
        <v>0</v>
      </c>
      <c r="H70" s="85">
        <f>IF($C$5*'Tariffs Jul2022'!AK64/'Tariffs Jul2022'!AI64&lt;'Tariffs Jul2022'!L64,0,IF($C$5*'Tariffs Jul2022'!AK64/'Tariffs Jul2022'!AI64&lt;='Tariffs Jul2022'!M64,($C$5*'Tariffs Jul2022'!AK64/'Tariffs Jul2022'!AI64-'Tariffs Jul2022'!L64)*('Tariffs Jul2022'!R64/100)*'Tariffs Jul2022'!AI64,('Tariffs Jul2022'!M64-'Tariffs Jul2022'!L64)*('Tariffs Jul2022'!R64/100)*'Tariffs Jul2022'!AI64))</f>
        <v>0</v>
      </c>
      <c r="I70" s="85">
        <f>IF(($C$5*'Tariffs Jul2022'!AK64/'Tariffs Jul2022'!AI64&gt;'Tariffs Jul2022'!M64),($C$5*'Tariffs Jul2022'!AK64/'Tariffs Jul2022'!AI64-'Tariffs Jul2022'!M64)*'Tariffs Jul2022'!S64/100*'Tariffs Jul2022'!AI64,0)</f>
        <v>391.30884545454535</v>
      </c>
      <c r="J70" s="85">
        <f>IF($C$5*'Tariffs Jul2022'!AL64/'Tariffs Jul2022'!AJ64&gt;='Tariffs Jul2022'!J64,('Tariffs Jul2022'!J64*'Tariffs Jul2022'!U64/100)* 'Tariffs Jul2022'!AJ64,($C$5*'Tariffs Jul2022'!AL64/'Tariffs Jul2022'!AJ64*'Tariffs Jul2022'!U64/100)* 'Tariffs Jul2022'!AJ64)</f>
        <v>211.7563636363636</v>
      </c>
      <c r="K70" s="85">
        <f>IF($C$5*'Tariffs Jul2022'!AL64/'Tariffs Jul2022'!AJ64&lt;'Tariffs Jul2022'!J64,0,IF($C$5*'Tariffs Jul2022'!AL64/'Tariffs Jul2022'!AJ64&lt;='Tariffs Jul2022'!K64,($C$5*'Tariffs Jul2022'!AL64/'Tariffs Jul2022'!AJ64-'Tariffs Jul2022'!J64)*('Tariffs Jul2022'!V64/100)*'Tariffs Jul2022'!AJ64,('Tariffs Jul2022'!K64-'Tariffs Jul2022'!J64)*('Tariffs Jul2022'!V64/100)*'Tariffs Jul2022'!AJ64))</f>
        <v>147.32545454545453</v>
      </c>
      <c r="L70" s="85">
        <f>IF($C$5*'Tariffs Jul2022'!AL64/'Tariffs Jul2022'!AJ64&lt;'Tariffs Jul2022'!K64,0,IF($C$5*'Tariffs Jul2022'!AL64/'Tariffs Jul2022'!AJ64&lt;='Tariffs Jul2022'!L64,($C$5*'Tariffs Jul2022'!AL64/'Tariffs Jul2022'!AJ64-'Tariffs Jul2022'!K64)*('Tariffs Jul2022'!W64/100)*'Tariffs Jul2022'!AJ64,('Tariffs Jul2022'!L64-'Tariffs Jul2022'!K64)*('Tariffs Jul2022'!W64/100)*'Tariffs Jul2022'!AJ64))</f>
        <v>0</v>
      </c>
      <c r="M70" s="85">
        <f>IF($C$5*'Tariffs Jul2022'!AL64/'Tariffs Jul2022'!AJ64&lt;'Tariffs Jul2022'!L64,0,IF($C$5*'Tariffs Jul2022'!AL64/'Tariffs Jul2022'!AJ64&lt;='Tariffs Jul2022'!M64,($C$5*'Tariffs Jul2022'!AL64/'Tariffs Jul2022'!AJ64-'Tariffs Jul2022'!L64)*('Tariffs Jul2022'!X64/100)*'Tariffs Jul2022'!AJ64,('Tariffs Jul2022'!M64-'Tariffs Jul2022'!L64)*('Tariffs Jul2022'!X64/100)*'Tariffs Jul2022'!AJ64))</f>
        <v>0</v>
      </c>
      <c r="N70" s="85">
        <f>IF(($C$5*'Tariffs Jul2022'!AL64/'Tariffs Jul2022'!AJ64&gt;'Tariffs Jul2022'!M64),($C$5*'Tariffs Jul2022'!AL64/'Tariffs Jul2022'!AJ64-'Tariffs Jul2022'!M64)*'Tariffs Jul2022'!Y64/100*'Tariffs Jul2022'!AJ64,0)</f>
        <v>706.26474545454516</v>
      </c>
      <c r="O70" s="73">
        <f t="shared" si="0"/>
        <v>1959.1763181818176</v>
      </c>
      <c r="P70" s="498">
        <f t="shared" si="1"/>
        <v>2155.0939499999995</v>
      </c>
      <c r="Q70" s="549"/>
      <c r="R70" s="549"/>
      <c r="S70" s="549"/>
      <c r="T70" s="549"/>
      <c r="U70" s="549"/>
      <c r="V70" s="549"/>
    </row>
    <row r="71" spans="1:22" x14ac:dyDescent="0.15">
      <c r="A71" s="286" t="str">
        <f>'Tariffs Jul2022'!F65</f>
        <v>Origin Energy</v>
      </c>
      <c r="B71" s="47" t="str">
        <f>'Tariffs Jul2022'!D65</f>
        <v>AGN Central 1</v>
      </c>
      <c r="C71" s="287">
        <f>'Tariffs Jul2022'!E65</f>
        <v>44743</v>
      </c>
      <c r="D71" s="85">
        <f>365*'Tariffs Jul2022'!H65/100</f>
        <v>286.35909090909087</v>
      </c>
      <c r="E71" s="85">
        <f>IF($C$5*'Tariffs Jul2022'!AK65/'Tariffs Jul2022'!AI65&gt;='Tariffs Jul2022'!J65,( 'Tariffs Jul2022'!J65*'Tariffs Jul2022'!O65/100)* 'Tariffs Jul2022'!AI65,($C$5*'Tariffs Jul2022'!AK65/'Tariffs Jul2022'!AI65*'Tariffs Jul2022'!O65/100)* 'Tariffs Jul2022'!AI65)</f>
        <v>477.81818181818176</v>
      </c>
      <c r="F71" s="85">
        <f>IF($C$5*'Tariffs Jul2022'!AK65/'Tariffs Jul2022'!AI65&lt;'Tariffs Jul2022'!J65,0,IF($C$5*'Tariffs Jul2022'!AK65/'Tariffs Jul2022'!AI65&lt;='Tariffs Jul2022'!K65,($C$5*'Tariffs Jul2022'!AK65/'Tariffs Jul2022'!AI65-'Tariffs Jul2022'!J65)*('Tariffs Jul2022'!P65/100)*'Tariffs Jul2022'!AI65,('Tariffs Jul2022'!K65-'Tariffs Jul2022'!J65)*('Tariffs Jul2022'!P65/100)*'Tariffs Jul2022'!AI65))</f>
        <v>341.18181818181813</v>
      </c>
      <c r="G71" s="85">
        <f>IF($C$5*'Tariffs Jul2022'!AK65/'Tariffs Jul2022'!AI65&lt;'Tariffs Jul2022'!K65,0,IF($C$5*'Tariffs Jul2022'!AK65/'Tariffs Jul2022'!AI65&lt;='Tariffs Jul2022'!L65,($C$5*'Tariffs Jul2022'!AK65/'Tariffs Jul2022'!AI65-'Tariffs Jul2022'!K65)*('Tariffs Jul2022'!Q65/100)*'Tariffs Jul2022'!AI65,('Tariffs Jul2022'!L65-'Tariffs Jul2022'!K65)*('Tariffs Jul2022'!Q65/100)*'Tariffs Jul2022'!AI65))</f>
        <v>0</v>
      </c>
      <c r="H71" s="85">
        <f>IF($C$5*'Tariffs Jul2022'!AK65/'Tariffs Jul2022'!AI65&lt;'Tariffs Jul2022'!L65,0,IF($C$5*'Tariffs Jul2022'!AK65/'Tariffs Jul2022'!AI65&lt;='Tariffs Jul2022'!M65,($C$5*'Tariffs Jul2022'!AK65/'Tariffs Jul2022'!AI65-'Tariffs Jul2022'!L65)*('Tariffs Jul2022'!R65/100)*'Tariffs Jul2022'!AI65,('Tariffs Jul2022'!M65-'Tariffs Jul2022'!L65)*('Tariffs Jul2022'!R65/100)*'Tariffs Jul2022'!AI65))</f>
        <v>0</v>
      </c>
      <c r="I71" s="85">
        <f>IF(($C$5*'Tariffs Jul2022'!AK65/'Tariffs Jul2022'!AI65&gt;'Tariffs Jul2022'!M65),($C$5*'Tariffs Jul2022'!AK65/'Tariffs Jul2022'!AI65-'Tariffs Jul2022'!M65)*'Tariffs Jul2022'!S65/100*'Tariffs Jul2022'!AI65,0)</f>
        <v>0</v>
      </c>
      <c r="J71" s="85">
        <f>IF($C$5*'Tariffs Jul2022'!AL65/'Tariffs Jul2022'!AJ65&gt;='Tariffs Jul2022'!J65,('Tariffs Jul2022'!J65*'Tariffs Jul2022'!U65/100)* 'Tariffs Jul2022'!AJ65,($C$5*'Tariffs Jul2022'!AL65/'Tariffs Jul2022'!AJ65*'Tariffs Jul2022'!U65/100)* 'Tariffs Jul2022'!AJ65)</f>
        <v>477.81818181818176</v>
      </c>
      <c r="K71" s="85">
        <f>IF($C$5*'Tariffs Jul2022'!AL65/'Tariffs Jul2022'!AJ65&lt;'Tariffs Jul2022'!J65,0,IF($C$5*'Tariffs Jul2022'!AL65/'Tariffs Jul2022'!AJ65&lt;='Tariffs Jul2022'!K65,($C$5*'Tariffs Jul2022'!AL65/'Tariffs Jul2022'!AJ65-'Tariffs Jul2022'!J65)*('Tariffs Jul2022'!V65/100)*'Tariffs Jul2022'!AJ65,('Tariffs Jul2022'!K65-'Tariffs Jul2022'!J65)*('Tariffs Jul2022'!V65/100)*'Tariffs Jul2022'!AJ65))</f>
        <v>341.18181818181813</v>
      </c>
      <c r="L71" s="85">
        <f>IF($C$5*'Tariffs Jul2022'!AL65/'Tariffs Jul2022'!AJ65&lt;'Tariffs Jul2022'!K65,0,IF($C$5*'Tariffs Jul2022'!AL65/'Tariffs Jul2022'!AJ65&lt;='Tariffs Jul2022'!L65,($C$5*'Tariffs Jul2022'!AL65/'Tariffs Jul2022'!AJ65-'Tariffs Jul2022'!K65)*('Tariffs Jul2022'!W65/100)*'Tariffs Jul2022'!AJ65,('Tariffs Jul2022'!L65-'Tariffs Jul2022'!K65)*('Tariffs Jul2022'!W65/100)*'Tariffs Jul2022'!AJ65))</f>
        <v>0</v>
      </c>
      <c r="M71" s="85">
        <f>IF($C$5*'Tariffs Jul2022'!AL65/'Tariffs Jul2022'!AJ65&lt;'Tariffs Jul2022'!L65,0,IF($C$5*'Tariffs Jul2022'!AL65/'Tariffs Jul2022'!AJ65&lt;='Tariffs Jul2022'!M65,($C$5*'Tariffs Jul2022'!AL65/'Tariffs Jul2022'!AJ65-'Tariffs Jul2022'!L65)*('Tariffs Jul2022'!X65/100)*'Tariffs Jul2022'!AJ65,('Tariffs Jul2022'!M65-'Tariffs Jul2022'!L65)*('Tariffs Jul2022'!X65/100)*'Tariffs Jul2022'!AJ65))</f>
        <v>0</v>
      </c>
      <c r="N71" s="85">
        <f>IF(($C$5*'Tariffs Jul2022'!AL65/'Tariffs Jul2022'!AJ65&gt;'Tariffs Jul2022'!M65),($C$5*'Tariffs Jul2022'!AL65/'Tariffs Jul2022'!AJ65-'Tariffs Jul2022'!M65)*'Tariffs Jul2022'!Y65/100*'Tariffs Jul2022'!AJ65,0)</f>
        <v>0</v>
      </c>
      <c r="O71" s="73">
        <f t="shared" si="0"/>
        <v>1924.3590909090908</v>
      </c>
      <c r="P71" s="498">
        <f t="shared" si="1"/>
        <v>2116.7950000000001</v>
      </c>
      <c r="Q71" s="549"/>
      <c r="R71" s="549"/>
      <c r="S71" s="549"/>
      <c r="T71" s="549"/>
      <c r="U71" s="549"/>
      <c r="V71" s="549"/>
    </row>
    <row r="72" spans="1:22" x14ac:dyDescent="0.15">
      <c r="A72" s="286" t="str">
        <f>'Tariffs Jul2022'!F66</f>
        <v>Red Energy</v>
      </c>
      <c r="B72" s="47" t="str">
        <f>'Tariffs Jul2022'!D66</f>
        <v>AGN Central 1</v>
      </c>
      <c r="C72" s="287">
        <f>'Tariffs Jul2022'!E66</f>
        <v>44562</v>
      </c>
      <c r="D72" s="85">
        <f>365*'Tariffs Jul2022'!H66/100</f>
        <v>265.72000000000003</v>
      </c>
      <c r="E72" s="85">
        <f>IF($C$5*'Tariffs Jul2022'!AK66/'Tariffs Jul2022'!AI66&gt;='Tariffs Jul2022'!J66,( 'Tariffs Jul2022'!J66*'Tariffs Jul2022'!O66/100)* 'Tariffs Jul2022'!AI66,($C$5*'Tariffs Jul2022'!AK66/'Tariffs Jul2022'!AI66*'Tariffs Jul2022'!O66/100)* 'Tariffs Jul2022'!AI66)</f>
        <v>153.88227272727272</v>
      </c>
      <c r="F72" s="85">
        <f>IF($C$5*'Tariffs Jul2022'!AK66/'Tariffs Jul2022'!AI66&lt;'Tariffs Jul2022'!J66,0,IF($C$5*'Tariffs Jul2022'!AK66/'Tariffs Jul2022'!AI66&lt;='Tariffs Jul2022'!K66,($C$5*'Tariffs Jul2022'!AK66/'Tariffs Jul2022'!AI66-'Tariffs Jul2022'!J66)*('Tariffs Jul2022'!P66/100)*'Tariffs Jul2022'!AI66,('Tariffs Jul2022'!K66-'Tariffs Jul2022'!J66)*('Tariffs Jul2022'!P66/100)*'Tariffs Jul2022'!AI66))</f>
        <v>119.3631818181818</v>
      </c>
      <c r="G72" s="85">
        <f>IF($C$5*'Tariffs Jul2022'!AK66/'Tariffs Jul2022'!AI66&lt;'Tariffs Jul2022'!K66,0,IF($C$5*'Tariffs Jul2022'!AK66/'Tariffs Jul2022'!AI66&lt;='Tariffs Jul2022'!L66,($C$5*'Tariffs Jul2022'!AK66/'Tariffs Jul2022'!AI66-'Tariffs Jul2022'!K66)*('Tariffs Jul2022'!Q66/100)*'Tariffs Jul2022'!AI66,('Tariffs Jul2022'!L66-'Tariffs Jul2022'!K66)*('Tariffs Jul2022'!Q66/100)*'Tariffs Jul2022'!AI66))</f>
        <v>0</v>
      </c>
      <c r="H72" s="85">
        <f>IF($C$5*'Tariffs Jul2022'!AK66/'Tariffs Jul2022'!AI66&lt;'Tariffs Jul2022'!L66,0,IF($C$5*'Tariffs Jul2022'!AK66/'Tariffs Jul2022'!AI66&lt;='Tariffs Jul2022'!M66,($C$5*'Tariffs Jul2022'!AK66/'Tariffs Jul2022'!AI66-'Tariffs Jul2022'!L66)*('Tariffs Jul2022'!R66/100)*'Tariffs Jul2022'!AI66,('Tariffs Jul2022'!M66-'Tariffs Jul2022'!L66)*('Tariffs Jul2022'!R66/100)*'Tariffs Jul2022'!AI66))</f>
        <v>0</v>
      </c>
      <c r="I72" s="85">
        <f>IF(($C$5*'Tariffs Jul2022'!AK66/'Tariffs Jul2022'!AI66&gt;'Tariffs Jul2022'!M66),($C$5*'Tariffs Jul2022'!AK66/'Tariffs Jul2022'!AI66-'Tariffs Jul2022'!M66)*'Tariffs Jul2022'!S66/100*'Tariffs Jul2022'!AI66,0)</f>
        <v>482.72727272727263</v>
      </c>
      <c r="J72" s="85">
        <f>IF($C$5*'Tariffs Jul2022'!AL66/'Tariffs Jul2022'!AJ66&gt;='Tariffs Jul2022'!J66,('Tariffs Jul2022'!J66*'Tariffs Jul2022'!U66/100)* 'Tariffs Jul2022'!AJ66,($C$5*'Tariffs Jul2022'!AL66/'Tariffs Jul2022'!AJ66*'Tariffs Jul2022'!U66/100)* 'Tariffs Jul2022'!AJ66)</f>
        <v>153.88227272727272</v>
      </c>
      <c r="K72" s="85">
        <f>IF($C$5*'Tariffs Jul2022'!AL66/'Tariffs Jul2022'!AJ66&lt;'Tariffs Jul2022'!J66,0,IF($C$5*'Tariffs Jul2022'!AL66/'Tariffs Jul2022'!AJ66&lt;='Tariffs Jul2022'!K66,($C$5*'Tariffs Jul2022'!AL66/'Tariffs Jul2022'!AJ66-'Tariffs Jul2022'!J66)*('Tariffs Jul2022'!V66/100)*'Tariffs Jul2022'!AJ66,('Tariffs Jul2022'!K66-'Tariffs Jul2022'!J66)*('Tariffs Jul2022'!V66/100)*'Tariffs Jul2022'!AJ66))</f>
        <v>119.3631818181818</v>
      </c>
      <c r="L72" s="85">
        <f>IF($C$5*'Tariffs Jul2022'!AL66/'Tariffs Jul2022'!AJ66&lt;'Tariffs Jul2022'!K66,0,IF($C$5*'Tariffs Jul2022'!AL66/'Tariffs Jul2022'!AJ66&lt;='Tariffs Jul2022'!L66,($C$5*'Tariffs Jul2022'!AL66/'Tariffs Jul2022'!AJ66-'Tariffs Jul2022'!K66)*('Tariffs Jul2022'!W66/100)*'Tariffs Jul2022'!AJ66,('Tariffs Jul2022'!L66-'Tariffs Jul2022'!K66)*('Tariffs Jul2022'!W66/100)*'Tariffs Jul2022'!AJ66))</f>
        <v>0</v>
      </c>
      <c r="M72" s="85">
        <f>IF($C$5*'Tariffs Jul2022'!AL66/'Tariffs Jul2022'!AJ66&lt;'Tariffs Jul2022'!L66,0,IF($C$5*'Tariffs Jul2022'!AL66/'Tariffs Jul2022'!AJ66&lt;='Tariffs Jul2022'!M66,($C$5*'Tariffs Jul2022'!AL66/'Tariffs Jul2022'!AJ66-'Tariffs Jul2022'!L66)*('Tariffs Jul2022'!X66/100)*'Tariffs Jul2022'!AJ66,('Tariffs Jul2022'!M66-'Tariffs Jul2022'!L66)*('Tariffs Jul2022'!X66/100)*'Tariffs Jul2022'!AJ66))</f>
        <v>0</v>
      </c>
      <c r="N72" s="85">
        <f>IF(($C$5*'Tariffs Jul2022'!AL66/'Tariffs Jul2022'!AJ66&gt;'Tariffs Jul2022'!M66),($C$5*'Tariffs Jul2022'!AL66/'Tariffs Jul2022'!AJ66-'Tariffs Jul2022'!M66)*'Tariffs Jul2022'!Y66/100*'Tariffs Jul2022'!AJ66,0)</f>
        <v>482.72727272727263</v>
      </c>
      <c r="O72" s="73">
        <f t="shared" si="0"/>
        <v>1777.6654545454544</v>
      </c>
      <c r="P72" s="498">
        <f t="shared" si="1"/>
        <v>1955.432</v>
      </c>
      <c r="Q72" s="549"/>
      <c r="R72" s="549"/>
      <c r="S72" s="549"/>
      <c r="T72" s="549"/>
      <c r="U72" s="549"/>
      <c r="V72" s="549"/>
    </row>
    <row r="73" spans="1:22" s="289" customFormat="1" ht="14" thickBot="1" x14ac:dyDescent="0.2">
      <c r="A73" s="286" t="str">
        <f>'Tariffs Jul2022'!F67</f>
        <v>Simply Energy</v>
      </c>
      <c r="B73" s="47" t="str">
        <f>'Tariffs Jul2022'!D67</f>
        <v>AGN Central 1</v>
      </c>
      <c r="C73" s="287">
        <f>'Tariffs Jul2022'!E67</f>
        <v>44743</v>
      </c>
      <c r="D73" s="85">
        <f>365*'Tariffs Jul2022'!H67/100</f>
        <v>281.68045454545455</v>
      </c>
      <c r="E73" s="85">
        <f>IF($C$5*'Tariffs Jul2022'!AK67/'Tariffs Jul2022'!AI67&gt;='Tariffs Jul2022'!J67,( 'Tariffs Jul2022'!J67*'Tariffs Jul2022'!O67/100)* 'Tariffs Jul2022'!AI67,($C$5*'Tariffs Jul2022'!AK67/'Tariffs Jul2022'!AI67*'Tariffs Jul2022'!O67/100)* 'Tariffs Jul2022'!AI67)</f>
        <v>180.35181818181815</v>
      </c>
      <c r="F73" s="85">
        <f>IF($C$5*'Tariffs Jul2022'!AK67/'Tariffs Jul2022'!AI67&lt;'Tariffs Jul2022'!J67,0,IF($C$5*'Tariffs Jul2022'!AK67/'Tariffs Jul2022'!AI67&lt;='Tariffs Jul2022'!K67,($C$5*'Tariffs Jul2022'!AK67/'Tariffs Jul2022'!AI67-'Tariffs Jul2022'!J67)*('Tariffs Jul2022'!P67/100)*'Tariffs Jul2022'!AI67,('Tariffs Jul2022'!K67-'Tariffs Jul2022'!J67)*('Tariffs Jul2022'!P67/100)*'Tariffs Jul2022'!AI67))</f>
        <v>124.90636363636364</v>
      </c>
      <c r="G73" s="85">
        <f>IF($C$5*'Tariffs Jul2022'!AK67/'Tariffs Jul2022'!AI67&lt;'Tariffs Jul2022'!K67,0,IF($C$5*'Tariffs Jul2022'!AK67/'Tariffs Jul2022'!AI67&lt;='Tariffs Jul2022'!L67,($C$5*'Tariffs Jul2022'!AK67/'Tariffs Jul2022'!AI67-'Tariffs Jul2022'!K67)*('Tariffs Jul2022'!Q67/100)*'Tariffs Jul2022'!AI67,('Tariffs Jul2022'!L67-'Tariffs Jul2022'!K67)*('Tariffs Jul2022'!Q67/100)*'Tariffs Jul2022'!AI67))</f>
        <v>0</v>
      </c>
      <c r="H73" s="85">
        <f>IF($C$5*'Tariffs Jul2022'!AK67/'Tariffs Jul2022'!AI67&lt;'Tariffs Jul2022'!L67,0,IF($C$5*'Tariffs Jul2022'!AK67/'Tariffs Jul2022'!AI67&lt;='Tariffs Jul2022'!M67,($C$5*'Tariffs Jul2022'!AK67/'Tariffs Jul2022'!AI67-'Tariffs Jul2022'!L67)*('Tariffs Jul2022'!R67/100)*'Tariffs Jul2022'!AI67,('Tariffs Jul2022'!M67-'Tariffs Jul2022'!L67)*('Tariffs Jul2022'!R67/100)*'Tariffs Jul2022'!AI67))</f>
        <v>0</v>
      </c>
      <c r="I73" s="85">
        <f>IF(($C$5*'Tariffs Jul2022'!AK67/'Tariffs Jul2022'!AI67&gt;'Tariffs Jul2022'!M67),($C$5*'Tariffs Jul2022'!AK67/'Tariffs Jul2022'!AI67-'Tariffs Jul2022'!M67)*'Tariffs Jul2022'!S67/100*'Tariffs Jul2022'!AI67,0)</f>
        <v>578.86363636363626</v>
      </c>
      <c r="J73" s="85">
        <f>IF($C$5*'Tariffs Jul2022'!AL67/'Tariffs Jul2022'!AJ67&gt;='Tariffs Jul2022'!J67,('Tariffs Jul2022'!J67*'Tariffs Jul2022'!U67/100)* 'Tariffs Jul2022'!AJ67,($C$5*'Tariffs Jul2022'!AL67/'Tariffs Jul2022'!AJ67*'Tariffs Jul2022'!U67/100)* 'Tariffs Jul2022'!AJ67)</f>
        <v>180.35181818181815</v>
      </c>
      <c r="K73" s="85">
        <f>IF($C$5*'Tariffs Jul2022'!AL67/'Tariffs Jul2022'!AJ67&lt;'Tariffs Jul2022'!J67,0,IF($C$5*'Tariffs Jul2022'!AL67/'Tariffs Jul2022'!AJ67&lt;='Tariffs Jul2022'!K67,($C$5*'Tariffs Jul2022'!AL67/'Tariffs Jul2022'!AJ67-'Tariffs Jul2022'!J67)*('Tariffs Jul2022'!V67/100)*'Tariffs Jul2022'!AJ67,('Tariffs Jul2022'!K67-'Tariffs Jul2022'!J67)*('Tariffs Jul2022'!V67/100)*'Tariffs Jul2022'!AJ67))</f>
        <v>124.90636363636364</v>
      </c>
      <c r="L73" s="85">
        <f>IF($C$5*'Tariffs Jul2022'!AL67/'Tariffs Jul2022'!AJ67&lt;'Tariffs Jul2022'!K67,0,IF($C$5*'Tariffs Jul2022'!AL67/'Tariffs Jul2022'!AJ67&lt;='Tariffs Jul2022'!L67,($C$5*'Tariffs Jul2022'!AL67/'Tariffs Jul2022'!AJ67-'Tariffs Jul2022'!K67)*('Tariffs Jul2022'!W67/100)*'Tariffs Jul2022'!AJ67,('Tariffs Jul2022'!L67-'Tariffs Jul2022'!K67)*('Tariffs Jul2022'!W67/100)*'Tariffs Jul2022'!AJ67))</f>
        <v>0</v>
      </c>
      <c r="M73" s="85">
        <f>IF($C$5*'Tariffs Jul2022'!AL67/'Tariffs Jul2022'!AJ67&lt;'Tariffs Jul2022'!L67,0,IF($C$5*'Tariffs Jul2022'!AL67/'Tariffs Jul2022'!AJ67&lt;='Tariffs Jul2022'!M67,($C$5*'Tariffs Jul2022'!AL67/'Tariffs Jul2022'!AJ67-'Tariffs Jul2022'!L67)*('Tariffs Jul2022'!X67/100)*'Tariffs Jul2022'!AJ67,('Tariffs Jul2022'!M67-'Tariffs Jul2022'!L67)*('Tariffs Jul2022'!X67/100)*'Tariffs Jul2022'!AJ67))</f>
        <v>0</v>
      </c>
      <c r="N73" s="85">
        <f>IF(($C$5*'Tariffs Jul2022'!AL67/'Tariffs Jul2022'!AJ67&gt;'Tariffs Jul2022'!M67),($C$5*'Tariffs Jul2022'!AL67/'Tariffs Jul2022'!AJ67-'Tariffs Jul2022'!M67)*'Tariffs Jul2022'!Y67/100*'Tariffs Jul2022'!AJ67,0)</f>
        <v>578.86363636363626</v>
      </c>
      <c r="O73" s="73">
        <f t="shared" si="0"/>
        <v>2049.9240909090904</v>
      </c>
      <c r="P73" s="498">
        <f t="shared" si="1"/>
        <v>2254.9164999999998</v>
      </c>
      <c r="Q73" s="549"/>
      <c r="R73" s="549"/>
      <c r="S73" s="549"/>
      <c r="T73" s="549"/>
      <c r="U73" s="549"/>
      <c r="V73" s="549"/>
    </row>
    <row r="74" spans="1:22" ht="14" thickTop="1" x14ac:dyDescent="0.15">
      <c r="A74" s="286" t="str">
        <f>'Tariffs Jul2022'!F68</f>
        <v>GloBird</v>
      </c>
      <c r="B74" s="47" t="str">
        <f>'Tariffs Jul2022'!D68</f>
        <v>AGN Central 1</v>
      </c>
      <c r="C74" s="287">
        <f>'Tariffs Jul2022'!E68</f>
        <v>44760</v>
      </c>
      <c r="D74" s="85">
        <f>365*'Tariffs Jul2022'!H68/100</f>
        <v>292</v>
      </c>
      <c r="E74" s="85">
        <f>IF($C$5*'Tariffs Jul2022'!AK68/'Tariffs Jul2022'!AI68&gt;='Tariffs Jul2022'!J68,( 'Tariffs Jul2022'!J68*'Tariffs Jul2022'!O68/100)* 'Tariffs Jul2022'!AI68,($C$5*'Tariffs Jul2022'!AK68/'Tariffs Jul2022'!AI68*'Tariffs Jul2022'!O68/100)* 'Tariffs Jul2022'!AI68)</f>
        <v>504</v>
      </c>
      <c r="F74" s="85">
        <f>IF($C$5*'Tariffs Jul2022'!AK68/'Tariffs Jul2022'!AI68&lt;'Tariffs Jul2022'!J68,0,IF($C$5*'Tariffs Jul2022'!AK68/'Tariffs Jul2022'!AI68&lt;='Tariffs Jul2022'!K68,($C$5*'Tariffs Jul2022'!AK68/'Tariffs Jul2022'!AI68-'Tariffs Jul2022'!J68)*('Tariffs Jul2022'!P68/100)*'Tariffs Jul2022'!AI68,('Tariffs Jul2022'!K68-'Tariffs Jul2022'!J68)*('Tariffs Jul2022'!P68/100)*'Tariffs Jul2022'!AI68))</f>
        <v>0</v>
      </c>
      <c r="G74" s="85">
        <f>IF($C$5*'Tariffs Jul2022'!AK68/'Tariffs Jul2022'!AI68&lt;'Tariffs Jul2022'!K68,0,IF($C$5*'Tariffs Jul2022'!AK68/'Tariffs Jul2022'!AI68&lt;='Tariffs Jul2022'!L68,($C$5*'Tariffs Jul2022'!AK68/'Tariffs Jul2022'!AI68-'Tariffs Jul2022'!K68)*('Tariffs Jul2022'!Q68/100)*'Tariffs Jul2022'!AI68,('Tariffs Jul2022'!L68-'Tariffs Jul2022'!K68)*('Tariffs Jul2022'!Q68/100)*'Tariffs Jul2022'!AI68))</f>
        <v>0</v>
      </c>
      <c r="H74" s="85">
        <f>IF($C$5*'Tariffs Jul2022'!AK68/'Tariffs Jul2022'!AI68&lt;'Tariffs Jul2022'!L68,0,IF($C$5*'Tariffs Jul2022'!AK68/'Tariffs Jul2022'!AI68&lt;='Tariffs Jul2022'!M68,($C$5*'Tariffs Jul2022'!AK68/'Tariffs Jul2022'!AI68-'Tariffs Jul2022'!L68)*('Tariffs Jul2022'!R68/100)*'Tariffs Jul2022'!AI68,('Tariffs Jul2022'!M68-'Tariffs Jul2022'!L68)*('Tariffs Jul2022'!R68/100)*'Tariffs Jul2022'!AI68))</f>
        <v>0</v>
      </c>
      <c r="I74" s="85">
        <f>IF(($C$5*'Tariffs Jul2022'!AK68/'Tariffs Jul2022'!AI68&gt;'Tariffs Jul2022'!M68),($C$5*'Tariffs Jul2022'!AK68/'Tariffs Jul2022'!AI68-'Tariffs Jul2022'!M68)*'Tariffs Jul2022'!S68/100*'Tariffs Jul2022'!AI68,0)</f>
        <v>1125</v>
      </c>
      <c r="J74" s="85">
        <f>IF($C$5*'Tariffs Jul2022'!AL68/'Tariffs Jul2022'!AJ68&gt;='Tariffs Jul2022'!J68,('Tariffs Jul2022'!J68*'Tariffs Jul2022'!U68/100)* 'Tariffs Jul2022'!AJ68,($C$5*'Tariffs Jul2022'!AL68/'Tariffs Jul2022'!AJ68*'Tariffs Jul2022'!U68/100)* 'Tariffs Jul2022'!AJ68)</f>
        <v>504</v>
      </c>
      <c r="K74" s="85">
        <f>IF($C$5*'Tariffs Jul2022'!AL68/'Tariffs Jul2022'!AJ68&lt;'Tariffs Jul2022'!J68,0,IF($C$5*'Tariffs Jul2022'!AL68/'Tariffs Jul2022'!AJ68&lt;='Tariffs Jul2022'!K68,($C$5*'Tariffs Jul2022'!AL68/'Tariffs Jul2022'!AJ68-'Tariffs Jul2022'!J68)*('Tariffs Jul2022'!V68/100)*'Tariffs Jul2022'!AJ68,('Tariffs Jul2022'!K68-'Tariffs Jul2022'!J68)*('Tariffs Jul2022'!V68/100)*'Tariffs Jul2022'!AJ68))</f>
        <v>0</v>
      </c>
      <c r="L74" s="85">
        <f>IF($C$5*'Tariffs Jul2022'!AL68/'Tariffs Jul2022'!AJ68&lt;'Tariffs Jul2022'!K68,0,IF($C$5*'Tariffs Jul2022'!AL68/'Tariffs Jul2022'!AJ68&lt;='Tariffs Jul2022'!L68,($C$5*'Tariffs Jul2022'!AL68/'Tariffs Jul2022'!AJ68-'Tariffs Jul2022'!K68)*('Tariffs Jul2022'!W68/100)*'Tariffs Jul2022'!AJ68,('Tariffs Jul2022'!L68-'Tariffs Jul2022'!K68)*('Tariffs Jul2022'!W68/100)*'Tariffs Jul2022'!AJ68))</f>
        <v>0</v>
      </c>
      <c r="M74" s="85">
        <f>IF($C$5*'Tariffs Jul2022'!AL68/'Tariffs Jul2022'!AJ68&lt;'Tariffs Jul2022'!L68,0,IF($C$5*'Tariffs Jul2022'!AL68/'Tariffs Jul2022'!AJ68&lt;='Tariffs Jul2022'!M68,($C$5*'Tariffs Jul2022'!AL68/'Tariffs Jul2022'!AJ68-'Tariffs Jul2022'!L68)*('Tariffs Jul2022'!X68/100)*'Tariffs Jul2022'!AJ68,('Tariffs Jul2022'!M68-'Tariffs Jul2022'!L68)*('Tariffs Jul2022'!X68/100)*'Tariffs Jul2022'!AJ68))</f>
        <v>0</v>
      </c>
      <c r="N74" s="85">
        <f>IF(($C$5*'Tariffs Jul2022'!AL68/'Tariffs Jul2022'!AJ68&gt;'Tariffs Jul2022'!M68),($C$5*'Tariffs Jul2022'!AL68/'Tariffs Jul2022'!AJ68-'Tariffs Jul2022'!M68)*'Tariffs Jul2022'!Y68/100*'Tariffs Jul2022'!AJ68,0)</f>
        <v>1125</v>
      </c>
      <c r="O74" s="73">
        <f t="shared" si="0"/>
        <v>3550</v>
      </c>
      <c r="P74" s="498">
        <f t="shared" si="1"/>
        <v>3905.0000000000005</v>
      </c>
      <c r="Q74" s="549"/>
      <c r="R74" s="549"/>
      <c r="S74" s="549"/>
      <c r="T74" s="549"/>
      <c r="U74" s="549"/>
      <c r="V74" s="549"/>
    </row>
    <row r="75" spans="1:22" s="289" customFormat="1" ht="14" thickBot="1" x14ac:dyDescent="0.2">
      <c r="A75" s="286" t="str">
        <f>'Tariffs Jul2022'!F69</f>
        <v>Powershop</v>
      </c>
      <c r="B75" s="47" t="str">
        <f>'Tariffs Jul2022'!D69</f>
        <v>AGN Central 1</v>
      </c>
      <c r="C75" s="287">
        <f>'Tariffs Jul2022'!E69</f>
        <v>44562</v>
      </c>
      <c r="D75" s="85">
        <f>365*'Tariffs Jul2022'!H69/100</f>
        <v>287.45409090909089</v>
      </c>
      <c r="E75" s="85">
        <f>((C$5*'Tariffs Jul2022'!AK69/'Tariffs Jul2022'!AI69)*('Tariffs Jul2022'!O69/100))*'Tariffs Jul2022'!AI69</f>
        <v>641.4545454545455</v>
      </c>
      <c r="F75" s="85">
        <v>0</v>
      </c>
      <c r="G75" s="85">
        <v>0</v>
      </c>
      <c r="H75" s="85">
        <v>0</v>
      </c>
      <c r="I75" s="85">
        <v>0</v>
      </c>
      <c r="J75" s="85">
        <f>((C$5*'Tariffs Jul2022'!AL69/'Tariffs Jul2022'!AJ69)*('Tariffs Jul2022'!U69/100))*'Tariffs Jul2022'!AJ69</f>
        <v>641.4545454545455</v>
      </c>
      <c r="K75" s="85">
        <v>0</v>
      </c>
      <c r="L75" s="85">
        <v>0</v>
      </c>
      <c r="M75" s="85">
        <v>0</v>
      </c>
      <c r="N75" s="85">
        <v>0</v>
      </c>
      <c r="O75" s="73">
        <f t="shared" si="0"/>
        <v>1570.3631818181818</v>
      </c>
      <c r="P75" s="498">
        <f t="shared" si="1"/>
        <v>1727.3995000000002</v>
      </c>
      <c r="Q75" s="549"/>
      <c r="R75" s="549"/>
      <c r="S75" s="549"/>
      <c r="T75" s="549"/>
      <c r="U75" s="549"/>
      <c r="V75" s="549"/>
    </row>
    <row r="76" spans="1:22" ht="14" thickTop="1" x14ac:dyDescent="0.15">
      <c r="A76" s="286" t="str">
        <f>'Tariffs Jul2022'!F70</f>
        <v>1st Energy</v>
      </c>
      <c r="B76" s="47" t="str">
        <f>'Tariffs Jul2022'!D70</f>
        <v>AGN Central 1</v>
      </c>
      <c r="C76" s="287">
        <f>'Tariffs Jul2022'!E70</f>
        <v>44562</v>
      </c>
      <c r="D76" s="85">
        <f>365*'Tariffs Jul2022'!H70/100</f>
        <v>295.64999999999998</v>
      </c>
      <c r="E76" s="85">
        <f>IF($C$5*'Tariffs Jul2022'!AK70/'Tariffs Jul2022'!AI70&gt;='Tariffs Jul2022'!J70,( 'Tariffs Jul2022'!J70*'Tariffs Jul2022'!O70/100)* 'Tariffs Jul2022'!AI70,($C$5*'Tariffs Jul2022'!AK70/'Tariffs Jul2022'!AI70*'Tariffs Jul2022'!O70/100)* 'Tariffs Jul2022'!AI70)</f>
        <v>157.02272727272728</v>
      </c>
      <c r="F76" s="85">
        <f>IF($C$5*'Tariffs Jul2022'!AK70/'Tariffs Jul2022'!AI70&lt;'Tariffs Jul2022'!J70,0,IF($C$5*'Tariffs Jul2022'!AK70/'Tariffs Jul2022'!AI70&lt;='Tariffs Jul2022'!K70,($C$5*'Tariffs Jul2022'!AK70/'Tariffs Jul2022'!AI70-'Tariffs Jul2022'!J70)*('Tariffs Jul2022'!P70/100)*'Tariffs Jul2022'!AI70,('Tariffs Jul2022'!K70-'Tariffs Jul2022'!J70)*('Tariffs Jul2022'!P70/100)*'Tariffs Jul2022'!AI70))</f>
        <v>112.71136363636364</v>
      </c>
      <c r="G76" s="85">
        <f>IF($C$5*'Tariffs Jul2022'!AK70/'Tariffs Jul2022'!AI70&lt;'Tariffs Jul2022'!K70,0,IF($C$5*'Tariffs Jul2022'!AK70/'Tariffs Jul2022'!AI70&lt;='Tariffs Jul2022'!L70,($C$5*'Tariffs Jul2022'!AK70/'Tariffs Jul2022'!AI70-'Tariffs Jul2022'!K70)*('Tariffs Jul2022'!Q70/100)*'Tariffs Jul2022'!AI70,('Tariffs Jul2022'!L70-'Tariffs Jul2022'!K70)*('Tariffs Jul2022'!Q70/100)*'Tariffs Jul2022'!AI70))</f>
        <v>0</v>
      </c>
      <c r="H76" s="85">
        <f>IF($C$5*'Tariffs Jul2022'!AK70/'Tariffs Jul2022'!AI70&lt;'Tariffs Jul2022'!L70,0,IF($C$5*'Tariffs Jul2022'!AK70/'Tariffs Jul2022'!AI70&lt;='Tariffs Jul2022'!M70,($C$5*'Tariffs Jul2022'!AK70/'Tariffs Jul2022'!AI70-'Tariffs Jul2022'!L70)*('Tariffs Jul2022'!R70/100)*'Tariffs Jul2022'!AI70,('Tariffs Jul2022'!M70-'Tariffs Jul2022'!L70)*('Tariffs Jul2022'!R70/100)*'Tariffs Jul2022'!AI70))</f>
        <v>0</v>
      </c>
      <c r="I76" s="85">
        <f>IF(($C$5*'Tariffs Jul2022'!AK70/'Tariffs Jul2022'!AI70&gt;'Tariffs Jul2022'!M70),($C$5*'Tariffs Jul2022'!AK70/'Tariffs Jul2022'!AI70-'Tariffs Jul2022'!M70)*'Tariffs Jul2022'!S70/100*'Tariffs Jul2022'!AI70,0)</f>
        <v>533.86363636363626</v>
      </c>
      <c r="J76" s="85">
        <f>IF($C$5*'Tariffs Jul2022'!AL70/'Tariffs Jul2022'!AJ70&gt;='Tariffs Jul2022'!J70,('Tariffs Jul2022'!J70*'Tariffs Jul2022'!U70/100)* 'Tariffs Jul2022'!AJ70,($C$5*'Tariffs Jul2022'!AL70/'Tariffs Jul2022'!AJ70*'Tariffs Jul2022'!U70/100)* 'Tariffs Jul2022'!AJ70)</f>
        <v>157.02272727272728</v>
      </c>
      <c r="K76" s="85">
        <f>IF($C$5*'Tariffs Jul2022'!AL70/'Tariffs Jul2022'!AJ70&lt;'Tariffs Jul2022'!J70,0,IF($C$5*'Tariffs Jul2022'!AL70/'Tariffs Jul2022'!AJ70&lt;='Tariffs Jul2022'!K70,($C$5*'Tariffs Jul2022'!AL70/'Tariffs Jul2022'!AJ70-'Tariffs Jul2022'!J70)*('Tariffs Jul2022'!V70/100)*'Tariffs Jul2022'!AJ70,('Tariffs Jul2022'!K70-'Tariffs Jul2022'!J70)*('Tariffs Jul2022'!V70/100)*'Tariffs Jul2022'!AJ70))</f>
        <v>112.71136363636364</v>
      </c>
      <c r="L76" s="85">
        <f>IF($C$5*'Tariffs Jul2022'!AL70/'Tariffs Jul2022'!AJ70&lt;'Tariffs Jul2022'!K70,0,IF($C$5*'Tariffs Jul2022'!AL70/'Tariffs Jul2022'!AJ70&lt;='Tariffs Jul2022'!L70,($C$5*'Tariffs Jul2022'!AL70/'Tariffs Jul2022'!AJ70-'Tariffs Jul2022'!K70)*('Tariffs Jul2022'!W70/100)*'Tariffs Jul2022'!AJ70,('Tariffs Jul2022'!L70-'Tariffs Jul2022'!K70)*('Tariffs Jul2022'!W70/100)*'Tariffs Jul2022'!AJ70))</f>
        <v>0</v>
      </c>
      <c r="M76" s="85">
        <f>IF($C$5*'Tariffs Jul2022'!AL70/'Tariffs Jul2022'!AJ70&lt;'Tariffs Jul2022'!L70,0,IF($C$5*'Tariffs Jul2022'!AL70/'Tariffs Jul2022'!AJ70&lt;='Tariffs Jul2022'!M70,($C$5*'Tariffs Jul2022'!AL70/'Tariffs Jul2022'!AJ70-'Tariffs Jul2022'!L70)*('Tariffs Jul2022'!X70/100)*'Tariffs Jul2022'!AJ70,('Tariffs Jul2022'!M70-'Tariffs Jul2022'!L70)*('Tariffs Jul2022'!X70/100)*'Tariffs Jul2022'!AJ70))</f>
        <v>0</v>
      </c>
      <c r="N76" s="85">
        <f>IF(($C$5*'Tariffs Jul2022'!AL70/'Tariffs Jul2022'!AJ70&gt;'Tariffs Jul2022'!M70),($C$5*'Tariffs Jul2022'!AL70/'Tariffs Jul2022'!AJ70-'Tariffs Jul2022'!M70)*'Tariffs Jul2022'!Y70/100*'Tariffs Jul2022'!AJ70,0)</f>
        <v>533.86363636363626</v>
      </c>
      <c r="O76" s="73">
        <f t="shared" si="0"/>
        <v>1902.8454545454542</v>
      </c>
      <c r="P76" s="498">
        <f t="shared" si="1"/>
        <v>2093.1299999999997</v>
      </c>
      <c r="Q76" s="549"/>
      <c r="R76" s="549"/>
      <c r="S76" s="549"/>
      <c r="T76" s="549"/>
      <c r="U76" s="549"/>
      <c r="V76" s="549"/>
    </row>
    <row r="77" spans="1:22" ht="14" thickBot="1" x14ac:dyDescent="0.2">
      <c r="A77" s="288" t="str">
        <f>'Tariffs Jul2022'!F71</f>
        <v>Discover Energy</v>
      </c>
      <c r="B77" s="289" t="str">
        <f>'Tariffs Jul2022'!D71</f>
        <v>AGN Central 1</v>
      </c>
      <c r="C77" s="290">
        <f>'Tariffs Jul2022'!E71</f>
        <v>44562</v>
      </c>
      <c r="D77" s="291">
        <f>365*'Tariffs Jul2022'!H71/100</f>
        <v>296.37999999999994</v>
      </c>
      <c r="E77" s="291">
        <f>IF($C$5*'Tariffs Jul2022'!AK71/'Tariffs Jul2022'!AI71&gt;='Tariffs Jul2022'!J71,( 'Tariffs Jul2022'!J71*'Tariffs Jul2022'!O71/100)* 'Tariffs Jul2022'!AI71,($C$5*'Tariffs Jul2022'!AK71/'Tariffs Jul2022'!AI71*'Tariffs Jul2022'!O71/100)* 'Tariffs Jul2022'!AI71)</f>
        <v>144.90954545454542</v>
      </c>
      <c r="F77" s="291">
        <f>IF($C$5*'Tariffs Jul2022'!AK71/'Tariffs Jul2022'!AI71&lt;'Tariffs Jul2022'!J71,0,IF($C$5*'Tariffs Jul2022'!AK71/'Tariffs Jul2022'!AI71&lt;='Tariffs Jul2022'!K71,($C$5*'Tariffs Jul2022'!AK71/'Tariffs Jul2022'!AI71-'Tariffs Jul2022'!J71)*('Tariffs Jul2022'!P71/100)*'Tariffs Jul2022'!AI71,('Tariffs Jul2022'!K71-'Tariffs Jul2022'!J71)*('Tariffs Jul2022'!P71/100)*'Tariffs Jul2022'!AI71))</f>
        <v>109.01590909090908</v>
      </c>
      <c r="G77" s="291">
        <f>IF($C$5*'Tariffs Jul2022'!AK71/'Tariffs Jul2022'!AI71&lt;'Tariffs Jul2022'!K71,0,IF($C$5*'Tariffs Jul2022'!AK71/'Tariffs Jul2022'!AI71&lt;='Tariffs Jul2022'!L71,($C$5*'Tariffs Jul2022'!AK71/'Tariffs Jul2022'!AI71-'Tariffs Jul2022'!K71)*('Tariffs Jul2022'!Q71/100)*'Tariffs Jul2022'!AI71,('Tariffs Jul2022'!L71-'Tariffs Jul2022'!K71)*('Tariffs Jul2022'!Q71/100)*'Tariffs Jul2022'!AI71))</f>
        <v>0</v>
      </c>
      <c r="H77" s="291">
        <f>IF($C$5*'Tariffs Jul2022'!AK71/'Tariffs Jul2022'!AI71&lt;'Tariffs Jul2022'!L71,0,IF($C$5*'Tariffs Jul2022'!AK71/'Tariffs Jul2022'!AI71&lt;='Tariffs Jul2022'!M71,($C$5*'Tariffs Jul2022'!AK71/'Tariffs Jul2022'!AI71-'Tariffs Jul2022'!L71)*('Tariffs Jul2022'!R71/100)*'Tariffs Jul2022'!AI71,('Tariffs Jul2022'!M71-'Tariffs Jul2022'!L71)*('Tariffs Jul2022'!R71/100)*'Tariffs Jul2022'!AI71))</f>
        <v>0</v>
      </c>
      <c r="I77" s="291">
        <f>IF(($C$5*'Tariffs Jul2022'!AK71/'Tariffs Jul2022'!AI71&gt;'Tariffs Jul2022'!M71),($C$5*'Tariffs Jul2022'!AK71/'Tariffs Jul2022'!AI71-'Tariffs Jul2022'!M71)*'Tariffs Jul2022'!S71/100*'Tariffs Jul2022'!AI71,0)</f>
        <v>456.13636363636363</v>
      </c>
      <c r="J77" s="291">
        <f>IF($C$5*'Tariffs Jul2022'!AL71/'Tariffs Jul2022'!AJ71&gt;='Tariffs Jul2022'!J71,('Tariffs Jul2022'!J71*'Tariffs Jul2022'!U71/100)* 'Tariffs Jul2022'!AJ71,($C$5*'Tariffs Jul2022'!AL71/'Tariffs Jul2022'!AJ71*'Tariffs Jul2022'!U71/100)* 'Tariffs Jul2022'!AJ71)</f>
        <v>144.90954545454542</v>
      </c>
      <c r="K77" s="291">
        <f>IF($C$5*'Tariffs Jul2022'!AL71/'Tariffs Jul2022'!AJ71&lt;'Tariffs Jul2022'!J71,0,IF($C$5*'Tariffs Jul2022'!AL71/'Tariffs Jul2022'!AJ71&lt;='Tariffs Jul2022'!K71,($C$5*'Tariffs Jul2022'!AL71/'Tariffs Jul2022'!AJ71-'Tariffs Jul2022'!J71)*('Tariffs Jul2022'!V71/100)*'Tariffs Jul2022'!AJ71,('Tariffs Jul2022'!K71-'Tariffs Jul2022'!J71)*('Tariffs Jul2022'!V71/100)*'Tariffs Jul2022'!AJ71))</f>
        <v>109.01590909090908</v>
      </c>
      <c r="L77" s="291">
        <f>IF($C$5*'Tariffs Jul2022'!AL71/'Tariffs Jul2022'!AJ71&lt;'Tariffs Jul2022'!K71,0,IF($C$5*'Tariffs Jul2022'!AL71/'Tariffs Jul2022'!AJ71&lt;='Tariffs Jul2022'!L71,($C$5*'Tariffs Jul2022'!AL71/'Tariffs Jul2022'!AJ71-'Tariffs Jul2022'!K71)*('Tariffs Jul2022'!W71/100)*'Tariffs Jul2022'!AJ71,('Tariffs Jul2022'!L71-'Tariffs Jul2022'!K71)*('Tariffs Jul2022'!W71/100)*'Tariffs Jul2022'!AJ71))</f>
        <v>0</v>
      </c>
      <c r="M77" s="291">
        <f>IF($C$5*'Tariffs Jul2022'!AL71/'Tariffs Jul2022'!AJ71&lt;'Tariffs Jul2022'!L71,0,IF($C$5*'Tariffs Jul2022'!AL71/'Tariffs Jul2022'!AJ71&lt;='Tariffs Jul2022'!M71,($C$5*'Tariffs Jul2022'!AL71/'Tariffs Jul2022'!AJ71-'Tariffs Jul2022'!L71)*('Tariffs Jul2022'!X71/100)*'Tariffs Jul2022'!AJ71,('Tariffs Jul2022'!M71-'Tariffs Jul2022'!L71)*('Tariffs Jul2022'!X71/100)*'Tariffs Jul2022'!AJ71))</f>
        <v>0</v>
      </c>
      <c r="N77" s="291">
        <f>IF(($C$5*'Tariffs Jul2022'!AL71/'Tariffs Jul2022'!AJ71&gt;'Tariffs Jul2022'!M71),($C$5*'Tariffs Jul2022'!AL71/'Tariffs Jul2022'!AJ71-'Tariffs Jul2022'!M71)*'Tariffs Jul2022'!Y71/100*'Tariffs Jul2022'!AJ71,0)</f>
        <v>456.13636363636363</v>
      </c>
      <c r="O77" s="292">
        <f t="shared" si="0"/>
        <v>1716.5036363636364</v>
      </c>
      <c r="P77" s="499">
        <f t="shared" si="1"/>
        <v>1888.1540000000002</v>
      </c>
      <c r="Q77" s="549"/>
      <c r="R77" s="549"/>
      <c r="S77" s="549"/>
      <c r="T77" s="549"/>
      <c r="U77" s="549"/>
      <c r="V77" s="549"/>
    </row>
    <row r="78" spans="1:22" ht="14" thickTop="1" x14ac:dyDescent="0.15">
      <c r="A78" s="286" t="str">
        <f>'Tariffs Jul2022'!F72</f>
        <v>AGL</v>
      </c>
      <c r="B78" s="47" t="str">
        <f>'Tariffs Jul2022'!D72</f>
        <v>AusNet Services West</v>
      </c>
      <c r="C78" s="287">
        <f>'Tariffs Jul2022'!E72</f>
        <v>44743</v>
      </c>
      <c r="D78" s="85">
        <f>365*'Tariffs Jul2022'!H72/100</f>
        <v>378.04045454545457</v>
      </c>
      <c r="E78" s="85">
        <f>IF($C$5*'Tariffs Jul2022'!AK72/'Tariffs Jul2022'!AI72&gt;='Tariffs Jul2022'!J72,( 'Tariffs Jul2022'!J72*'Tariffs Jul2022'!O72/100)* 'Tariffs Jul2022'!AI72,($C$5*'Tariffs Jul2022'!AK72/'Tariffs Jul2022'!AI72*'Tariffs Jul2022'!O72/100)* 'Tariffs Jul2022'!AI72)</f>
        <v>294.54545454545456</v>
      </c>
      <c r="F78" s="85">
        <f>IF($C$5*'Tariffs Jul2022'!AK72/'Tariffs Jul2022'!AI72&lt;'Tariffs Jul2022'!J72,0,IF($C$5*'Tariffs Jul2022'!AK72/'Tariffs Jul2022'!AI72&lt;='Tariffs Jul2022'!K72,($C$5*'Tariffs Jul2022'!AK72/'Tariffs Jul2022'!AI72-'Tariffs Jul2022'!J72)*('Tariffs Jul2022'!P72/100)*'Tariffs Jul2022'!AI72,('Tariffs Jul2022'!K72-'Tariffs Jul2022'!J72)*('Tariffs Jul2022'!P72/100)*'Tariffs Jul2022'!AI72))</f>
        <v>213.49562727272721</v>
      </c>
      <c r="G78" s="85">
        <f>IF($C$5*'Tariffs Jul2022'!AK72/'Tariffs Jul2022'!AI72&lt;'Tariffs Jul2022'!K72,0,IF($C$5*'Tariffs Jul2022'!AK72/'Tariffs Jul2022'!AI72&lt;='Tariffs Jul2022'!L72,($C$5*'Tariffs Jul2022'!AK72/'Tariffs Jul2022'!AI72-'Tariffs Jul2022'!K72)*('Tariffs Jul2022'!Q72/100)*'Tariffs Jul2022'!AI72,('Tariffs Jul2022'!L72-'Tariffs Jul2022'!K72)*('Tariffs Jul2022'!Q72/100)*'Tariffs Jul2022'!AI72))</f>
        <v>0</v>
      </c>
      <c r="H78" s="85">
        <f>IF($C$5*'Tariffs Jul2022'!AK72/'Tariffs Jul2022'!AI72&lt;'Tariffs Jul2022'!L72,0,IF($C$5*'Tariffs Jul2022'!AK72/'Tariffs Jul2022'!AI72&lt;='Tariffs Jul2022'!M72,($C$5*'Tariffs Jul2022'!AK72/'Tariffs Jul2022'!AI72-'Tariffs Jul2022'!L72)*('Tariffs Jul2022'!R72/100)*'Tariffs Jul2022'!AI72,('Tariffs Jul2022'!M72-'Tariffs Jul2022'!L72)*('Tariffs Jul2022'!R72/100)*'Tariffs Jul2022'!AI72))</f>
        <v>0</v>
      </c>
      <c r="I78" s="85">
        <f>IF(($C$5*'Tariffs Jul2022'!AK72/'Tariffs Jul2022'!AI72&gt;'Tariffs Jul2022'!M72),($C$5*'Tariffs Jul2022'!AK72/'Tariffs Jul2022'!AI72-'Tariffs Jul2022'!M72)*'Tariffs Jul2022'!S72/100*'Tariffs Jul2022'!AI72,0)</f>
        <v>0</v>
      </c>
      <c r="J78" s="85">
        <f>IF($C$5*'Tariffs Jul2022'!AL72/'Tariffs Jul2022'!AJ72&gt;='Tariffs Jul2022'!J72,('Tariffs Jul2022'!J72*'Tariffs Jul2022'!U72/100)* 'Tariffs Jul2022'!AJ72,($C$5*'Tariffs Jul2022'!AL72/'Tariffs Jul2022'!AJ72*'Tariffs Jul2022'!U72/100)* 'Tariffs Jul2022'!AJ72)</f>
        <v>541.09090909090901</v>
      </c>
      <c r="K78" s="85">
        <f>IF($C$5*'Tariffs Jul2022'!AL72/'Tariffs Jul2022'!AJ72&lt;'Tariffs Jul2022'!J72,0,IF($C$5*'Tariffs Jul2022'!AL72/'Tariffs Jul2022'!AJ72&lt;='Tariffs Jul2022'!K72,($C$5*'Tariffs Jul2022'!AL72/'Tariffs Jul2022'!AJ72-'Tariffs Jul2022'!J72)*('Tariffs Jul2022'!V72/100)*'Tariffs Jul2022'!AJ72,('Tariffs Jul2022'!K72-'Tariffs Jul2022'!J72)*('Tariffs Jul2022'!V72/100)*'Tariffs Jul2022'!AJ72))</f>
        <v>333.74029090909085</v>
      </c>
      <c r="L78" s="85">
        <f>IF($C$5*'Tariffs Jul2022'!AL72/'Tariffs Jul2022'!AJ72&lt;'Tariffs Jul2022'!K72,0,IF($C$5*'Tariffs Jul2022'!AL72/'Tariffs Jul2022'!AJ72&lt;='Tariffs Jul2022'!L72,($C$5*'Tariffs Jul2022'!AL72/'Tariffs Jul2022'!AJ72-'Tariffs Jul2022'!K72)*('Tariffs Jul2022'!W72/100)*'Tariffs Jul2022'!AJ72,('Tariffs Jul2022'!L72-'Tariffs Jul2022'!K72)*('Tariffs Jul2022'!W72/100)*'Tariffs Jul2022'!AJ72))</f>
        <v>0</v>
      </c>
      <c r="M78" s="85">
        <f>IF($C$5*'Tariffs Jul2022'!AL72/'Tariffs Jul2022'!AJ72&lt;'Tariffs Jul2022'!L72,0,IF($C$5*'Tariffs Jul2022'!AL72/'Tariffs Jul2022'!AJ72&lt;='Tariffs Jul2022'!M72,($C$5*'Tariffs Jul2022'!AL72/'Tariffs Jul2022'!AJ72-'Tariffs Jul2022'!L72)*('Tariffs Jul2022'!X72/100)*'Tariffs Jul2022'!AJ72,('Tariffs Jul2022'!M72-'Tariffs Jul2022'!L72)*('Tariffs Jul2022'!X72/100)*'Tariffs Jul2022'!AJ72))</f>
        <v>0</v>
      </c>
      <c r="N78" s="85">
        <f>IF(($C$5*'Tariffs Jul2022'!AL72/'Tariffs Jul2022'!AJ72&gt;'Tariffs Jul2022'!M72),($C$5*'Tariffs Jul2022'!AL72/'Tariffs Jul2022'!AJ72-'Tariffs Jul2022'!M72)*'Tariffs Jul2022'!Y72/100*'Tariffs Jul2022'!AJ72,0)</f>
        <v>0</v>
      </c>
      <c r="O78" s="73">
        <f t="shared" si="0"/>
        <v>1760.9127363636362</v>
      </c>
      <c r="P78" s="498">
        <f t="shared" si="1"/>
        <v>1937.0040099999999</v>
      </c>
      <c r="Q78" s="549"/>
      <c r="R78" s="549"/>
      <c r="S78" s="549"/>
      <c r="T78" s="549"/>
      <c r="U78" s="549"/>
      <c r="V78" s="549"/>
    </row>
    <row r="79" spans="1:22" x14ac:dyDescent="0.15">
      <c r="A79" s="286" t="str">
        <f>'Tariffs Jul2022'!F73</f>
        <v>Alinta Energy</v>
      </c>
      <c r="B79" s="47" t="str">
        <f>'Tariffs Jul2022'!D73</f>
        <v>AusNet Services West</v>
      </c>
      <c r="C79" s="287">
        <f>'Tariffs Jul2022'!E73</f>
        <v>44593</v>
      </c>
      <c r="D79" s="85">
        <f>365*'Tariffs Jul2022'!H73/100</f>
        <v>292</v>
      </c>
      <c r="E79" s="85">
        <f>IF($C$5*'Tariffs Jul2022'!AK73/'Tariffs Jul2022'!AI73&gt;='Tariffs Jul2022'!J73,( 'Tariffs Jul2022'!J73*'Tariffs Jul2022'!O73/100)* 'Tariffs Jul2022'!AI73,($C$5*'Tariffs Jul2022'!AK73/'Tariffs Jul2022'!AI73*'Tariffs Jul2022'!O73/100)* 'Tariffs Jul2022'!AI73)</f>
        <v>275.99999999999994</v>
      </c>
      <c r="F79" s="85">
        <f>IF($C$5*'Tariffs Jul2022'!AK73/'Tariffs Jul2022'!AI73&lt;'Tariffs Jul2022'!J73,0,IF($C$5*'Tariffs Jul2022'!AK73/'Tariffs Jul2022'!AI73&lt;='Tariffs Jul2022'!K73,($C$5*'Tariffs Jul2022'!AK73/'Tariffs Jul2022'!AI73-'Tariffs Jul2022'!J73)*('Tariffs Jul2022'!P73/100)*'Tariffs Jul2022'!AI73,('Tariffs Jul2022'!K73-'Tariffs Jul2022'!J73)*('Tariffs Jul2022'!P73/100)*'Tariffs Jul2022'!AI73))</f>
        <v>0</v>
      </c>
      <c r="G79" s="85">
        <f>IF($C$5*'Tariffs Jul2022'!AK73/'Tariffs Jul2022'!AI73&lt;'Tariffs Jul2022'!K73,0,IF($C$5*'Tariffs Jul2022'!AK73/'Tariffs Jul2022'!AI73&lt;='Tariffs Jul2022'!L73,($C$5*'Tariffs Jul2022'!AK73/'Tariffs Jul2022'!AI73-'Tariffs Jul2022'!K73)*('Tariffs Jul2022'!Q73/100)*'Tariffs Jul2022'!AI73,('Tariffs Jul2022'!L73-'Tariffs Jul2022'!K73)*('Tariffs Jul2022'!Q73/100)*'Tariffs Jul2022'!AI73))</f>
        <v>0</v>
      </c>
      <c r="H79" s="85">
        <f>IF($C$5*'Tariffs Jul2022'!AK73/'Tariffs Jul2022'!AI73&lt;'Tariffs Jul2022'!L73,0,IF($C$5*'Tariffs Jul2022'!AK73/'Tariffs Jul2022'!AI73&lt;='Tariffs Jul2022'!M73,($C$5*'Tariffs Jul2022'!AK73/'Tariffs Jul2022'!AI73-'Tariffs Jul2022'!L73)*('Tariffs Jul2022'!R73/100)*'Tariffs Jul2022'!AI73,('Tariffs Jul2022'!M73-'Tariffs Jul2022'!L73)*('Tariffs Jul2022'!R73/100)*'Tariffs Jul2022'!AI73))</f>
        <v>0</v>
      </c>
      <c r="I79" s="85">
        <f>IF(($C$5*'Tariffs Jul2022'!AK73/'Tariffs Jul2022'!AI73&gt;'Tariffs Jul2022'!M73),($C$5*'Tariffs Jul2022'!AK73/'Tariffs Jul2022'!AI73-'Tariffs Jul2022'!M73)*'Tariffs Jul2022'!S73/100*'Tariffs Jul2022'!AI73,0)</f>
        <v>188.95589999999996</v>
      </c>
      <c r="J79" s="85">
        <f>IF($C$5*'Tariffs Jul2022'!AL73/'Tariffs Jul2022'!AJ73&gt;='Tariffs Jul2022'!J73,('Tariffs Jul2022'!J73*'Tariffs Jul2022'!U73/100)* 'Tariffs Jul2022'!AJ73,($C$5*'Tariffs Jul2022'!AL73/'Tariffs Jul2022'!AJ73*'Tariffs Jul2022'!U73/100)* 'Tariffs Jul2022'!AJ73)</f>
        <v>482.18181818181807</v>
      </c>
      <c r="K79" s="85">
        <f>IF($C$5*'Tariffs Jul2022'!AL73/'Tariffs Jul2022'!AJ73&lt;'Tariffs Jul2022'!J73,0,IF($C$5*'Tariffs Jul2022'!AL73/'Tariffs Jul2022'!AJ73&lt;='Tariffs Jul2022'!K73,($C$5*'Tariffs Jul2022'!AL73/'Tariffs Jul2022'!AJ73-'Tariffs Jul2022'!J73)*('Tariffs Jul2022'!V73/100)*'Tariffs Jul2022'!AJ73,('Tariffs Jul2022'!K73-'Tariffs Jul2022'!J73)*('Tariffs Jul2022'!V73/100)*'Tariffs Jul2022'!AJ73))</f>
        <v>0</v>
      </c>
      <c r="L79" s="85">
        <f>IF($C$5*'Tariffs Jul2022'!AL73/'Tariffs Jul2022'!AJ73&lt;'Tariffs Jul2022'!K73,0,IF($C$5*'Tariffs Jul2022'!AL73/'Tariffs Jul2022'!AJ73&lt;='Tariffs Jul2022'!L73,($C$5*'Tariffs Jul2022'!AL73/'Tariffs Jul2022'!AJ73-'Tariffs Jul2022'!K73)*('Tariffs Jul2022'!W73/100)*'Tariffs Jul2022'!AJ73,('Tariffs Jul2022'!L73-'Tariffs Jul2022'!K73)*('Tariffs Jul2022'!W73/100)*'Tariffs Jul2022'!AJ73))</f>
        <v>0</v>
      </c>
      <c r="M79" s="85">
        <f>IF($C$5*'Tariffs Jul2022'!AL73/'Tariffs Jul2022'!AJ73&lt;'Tariffs Jul2022'!L73,0,IF($C$5*'Tariffs Jul2022'!AL73/'Tariffs Jul2022'!AJ73&lt;='Tariffs Jul2022'!M73,($C$5*'Tariffs Jul2022'!AL73/'Tariffs Jul2022'!AJ73-'Tariffs Jul2022'!L73)*('Tariffs Jul2022'!X73/100)*'Tariffs Jul2022'!AJ73,('Tariffs Jul2022'!M73-'Tariffs Jul2022'!L73)*('Tariffs Jul2022'!X73/100)*'Tariffs Jul2022'!AJ73))</f>
        <v>0</v>
      </c>
      <c r="N79" s="85">
        <f>IF(($C$5*'Tariffs Jul2022'!AL73/'Tariffs Jul2022'!AJ73&gt;'Tariffs Jul2022'!M73),($C$5*'Tariffs Jul2022'!AL73/'Tariffs Jul2022'!AJ73-'Tariffs Jul2022'!M73)*'Tariffs Jul2022'!Y73/100*'Tariffs Jul2022'!AJ73,0)</f>
        <v>292.84074545454536</v>
      </c>
      <c r="O79" s="73">
        <f t="shared" si="0"/>
        <v>1531.9784636363634</v>
      </c>
      <c r="P79" s="498">
        <f t="shared" si="1"/>
        <v>1685.1763099999998</v>
      </c>
      <c r="Q79" s="549"/>
      <c r="R79" s="549"/>
      <c r="S79" s="549"/>
      <c r="T79" s="549"/>
      <c r="U79" s="549"/>
      <c r="V79" s="549"/>
    </row>
    <row r="80" spans="1:22" x14ac:dyDescent="0.15">
      <c r="A80" s="286" t="str">
        <f>'Tariffs Jul2022'!F74</f>
        <v>Covau</v>
      </c>
      <c r="B80" s="47" t="str">
        <f>'Tariffs Jul2022'!D74</f>
        <v>AusNet Services West</v>
      </c>
      <c r="C80" s="287">
        <f>'Tariffs Jul2022'!E74</f>
        <v>44562</v>
      </c>
      <c r="D80" s="85">
        <f>365*'Tariffs Jul2022'!H74/100</f>
        <v>310.25</v>
      </c>
      <c r="E80" s="85">
        <f>IF($C$5*'Tariffs Jul2022'!AK74/'Tariffs Jul2022'!AI74&gt;='Tariffs Jul2022'!J74,( 'Tariffs Jul2022'!J74*'Tariffs Jul2022'!O74/100)* 'Tariffs Jul2022'!AI74,($C$5*'Tariffs Jul2022'!AK74/'Tariffs Jul2022'!AI74*'Tariffs Jul2022'!O74/100)* 'Tariffs Jul2022'!AI74)</f>
        <v>259.63636363636363</v>
      </c>
      <c r="F80" s="85">
        <f>IF($C$5*'Tariffs Jul2022'!AK74/'Tariffs Jul2022'!AI74&lt;'Tariffs Jul2022'!J74,0,IF($C$5*'Tariffs Jul2022'!AK74/'Tariffs Jul2022'!AI74&lt;='Tariffs Jul2022'!K74,($C$5*'Tariffs Jul2022'!AK74/'Tariffs Jul2022'!AI74-'Tariffs Jul2022'!J74)*('Tariffs Jul2022'!P74/100)*'Tariffs Jul2022'!AI74,('Tariffs Jul2022'!K74-'Tariffs Jul2022'!J74)*('Tariffs Jul2022'!P74/100)*'Tariffs Jul2022'!AI74))</f>
        <v>179.14000909090905</v>
      </c>
      <c r="G80" s="85">
        <f>IF($C$5*'Tariffs Jul2022'!AK74/'Tariffs Jul2022'!AI74&lt;'Tariffs Jul2022'!K74,0,IF($C$5*'Tariffs Jul2022'!AK74/'Tariffs Jul2022'!AI74&lt;='Tariffs Jul2022'!L74,($C$5*'Tariffs Jul2022'!AK74/'Tariffs Jul2022'!AI74-'Tariffs Jul2022'!K74)*('Tariffs Jul2022'!Q74/100)*'Tariffs Jul2022'!AI74,('Tariffs Jul2022'!L74-'Tariffs Jul2022'!K74)*('Tariffs Jul2022'!Q74/100)*'Tariffs Jul2022'!AI74))</f>
        <v>0</v>
      </c>
      <c r="H80" s="85">
        <f>IF($C$5*'Tariffs Jul2022'!AK74/'Tariffs Jul2022'!AI74&lt;'Tariffs Jul2022'!L74,0,IF($C$5*'Tariffs Jul2022'!AK74/'Tariffs Jul2022'!AI74&lt;='Tariffs Jul2022'!M74,($C$5*'Tariffs Jul2022'!AK74/'Tariffs Jul2022'!AI74-'Tariffs Jul2022'!L74)*('Tariffs Jul2022'!R74/100)*'Tariffs Jul2022'!AI74,('Tariffs Jul2022'!M74-'Tariffs Jul2022'!L74)*('Tariffs Jul2022'!R74/100)*'Tariffs Jul2022'!AI74))</f>
        <v>0</v>
      </c>
      <c r="I80" s="85">
        <f>IF(($C$5*'Tariffs Jul2022'!AK74/'Tariffs Jul2022'!AI74&gt;'Tariffs Jul2022'!M74),($C$5*'Tariffs Jul2022'!AK74/'Tariffs Jul2022'!AI74-'Tariffs Jul2022'!M74)*'Tariffs Jul2022'!S74/100*'Tariffs Jul2022'!AI74,0)</f>
        <v>0</v>
      </c>
      <c r="J80" s="85">
        <f>IF($C$5*'Tariffs Jul2022'!AL74/'Tariffs Jul2022'!AJ74&gt;='Tariffs Jul2022'!J74,('Tariffs Jul2022'!J74*'Tariffs Jul2022'!U74/100)* 'Tariffs Jul2022'!AJ74,($C$5*'Tariffs Jul2022'!AL74/'Tariffs Jul2022'!AJ74*'Tariffs Jul2022'!U74/100)* 'Tariffs Jul2022'!AJ74)</f>
        <v>397.09090909090912</v>
      </c>
      <c r="K80" s="85">
        <f>IF($C$5*'Tariffs Jul2022'!AL74/'Tariffs Jul2022'!AJ74&lt;'Tariffs Jul2022'!J74,0,IF($C$5*'Tariffs Jul2022'!AL74/'Tariffs Jul2022'!AJ74&lt;='Tariffs Jul2022'!K74,($C$5*'Tariffs Jul2022'!AL74/'Tariffs Jul2022'!AJ74-'Tariffs Jul2022'!J74)*('Tariffs Jul2022'!V74/100)*'Tariffs Jul2022'!AJ74,('Tariffs Jul2022'!K74-'Tariffs Jul2022'!J74)*('Tariffs Jul2022'!V74/100)*'Tariffs Jul2022'!AJ74))</f>
        <v>294.47672727272715</v>
      </c>
      <c r="L80" s="85">
        <f>IF($C$5*'Tariffs Jul2022'!AL74/'Tariffs Jul2022'!AJ74&lt;'Tariffs Jul2022'!K74,0,IF($C$5*'Tariffs Jul2022'!AL74/'Tariffs Jul2022'!AJ74&lt;='Tariffs Jul2022'!L74,($C$5*'Tariffs Jul2022'!AL74/'Tariffs Jul2022'!AJ74-'Tariffs Jul2022'!K74)*('Tariffs Jul2022'!W74/100)*'Tariffs Jul2022'!AJ74,('Tariffs Jul2022'!L74-'Tariffs Jul2022'!K74)*('Tariffs Jul2022'!W74/100)*'Tariffs Jul2022'!AJ74))</f>
        <v>0</v>
      </c>
      <c r="M80" s="85">
        <f>IF($C$5*'Tariffs Jul2022'!AL74/'Tariffs Jul2022'!AJ74&lt;'Tariffs Jul2022'!L74,0,IF($C$5*'Tariffs Jul2022'!AL74/'Tariffs Jul2022'!AJ74&lt;='Tariffs Jul2022'!M74,($C$5*'Tariffs Jul2022'!AL74/'Tariffs Jul2022'!AJ74-'Tariffs Jul2022'!L74)*('Tariffs Jul2022'!X74/100)*'Tariffs Jul2022'!AJ74,('Tariffs Jul2022'!M74-'Tariffs Jul2022'!L74)*('Tariffs Jul2022'!X74/100)*'Tariffs Jul2022'!AJ74))</f>
        <v>0</v>
      </c>
      <c r="N80" s="85">
        <f>IF(($C$5*'Tariffs Jul2022'!AL74/'Tariffs Jul2022'!AJ74&gt;'Tariffs Jul2022'!M74),($C$5*'Tariffs Jul2022'!AL74/'Tariffs Jul2022'!AJ74-'Tariffs Jul2022'!M74)*'Tariffs Jul2022'!Y74/100*'Tariffs Jul2022'!AJ74,0)</f>
        <v>0</v>
      </c>
      <c r="O80" s="73">
        <f t="shared" si="0"/>
        <v>1440.5940090909089</v>
      </c>
      <c r="P80" s="498">
        <f t="shared" si="1"/>
        <v>1584.6534099999999</v>
      </c>
      <c r="Q80" s="549"/>
      <c r="R80" s="549"/>
      <c r="S80" s="549"/>
      <c r="T80" s="549"/>
      <c r="U80" s="549"/>
      <c r="V80" s="549"/>
    </row>
    <row r="81" spans="1:22" x14ac:dyDescent="0.15">
      <c r="A81" s="286" t="str">
        <f>'Tariffs Jul2022'!F75</f>
        <v>EnergyAustralia</v>
      </c>
      <c r="B81" s="47" t="str">
        <f>'Tariffs Jul2022'!D75</f>
        <v>AusNet Services West</v>
      </c>
      <c r="C81" s="287">
        <f>'Tariffs Jul2022'!E75</f>
        <v>44734</v>
      </c>
      <c r="D81" s="85">
        <f>365*'Tariffs Jul2022'!H75/100</f>
        <v>378.50499999999994</v>
      </c>
      <c r="E81" s="85">
        <f>IF($C$5*'Tariffs Jul2022'!AK75/'Tariffs Jul2022'!AI75&gt;='Tariffs Jul2022'!J75,( 'Tariffs Jul2022'!J75*'Tariffs Jul2022'!O75/100)* 'Tariffs Jul2022'!AI75,($C$5*'Tariffs Jul2022'!AK75/'Tariffs Jul2022'!AI75*'Tariffs Jul2022'!O75/100)* 'Tariffs Jul2022'!AI75)</f>
        <v>309.81818181818181</v>
      </c>
      <c r="F81" s="85">
        <f>IF($C$5*'Tariffs Jul2022'!AK75/'Tariffs Jul2022'!AI75&lt;'Tariffs Jul2022'!J75,0,IF($C$5*'Tariffs Jul2022'!AK75/'Tariffs Jul2022'!AI75&lt;='Tariffs Jul2022'!K75,($C$5*'Tariffs Jul2022'!AK75/'Tariffs Jul2022'!AI75-'Tariffs Jul2022'!J75)*('Tariffs Jul2022'!P75/100)*'Tariffs Jul2022'!AI75,('Tariffs Jul2022'!K75-'Tariffs Jul2022'!J75)*('Tariffs Jul2022'!P75/100)*'Tariffs Jul2022'!AI75))</f>
        <v>213.49562727272721</v>
      </c>
      <c r="G81" s="85">
        <f>IF($C$5*'Tariffs Jul2022'!AK75/'Tariffs Jul2022'!AI75&lt;'Tariffs Jul2022'!K75,0,IF($C$5*'Tariffs Jul2022'!AK75/'Tariffs Jul2022'!AI75&lt;='Tariffs Jul2022'!L75,($C$5*'Tariffs Jul2022'!AK75/'Tariffs Jul2022'!AI75-'Tariffs Jul2022'!K75)*('Tariffs Jul2022'!Q75/100)*'Tariffs Jul2022'!AI75,('Tariffs Jul2022'!L75-'Tariffs Jul2022'!K75)*('Tariffs Jul2022'!Q75/100)*'Tariffs Jul2022'!AI75))</f>
        <v>0</v>
      </c>
      <c r="H81" s="85">
        <f>IF($C$5*'Tariffs Jul2022'!AK75/'Tariffs Jul2022'!AI75&lt;'Tariffs Jul2022'!L75,0,IF($C$5*'Tariffs Jul2022'!AK75/'Tariffs Jul2022'!AI75&lt;='Tariffs Jul2022'!M75,($C$5*'Tariffs Jul2022'!AK75/'Tariffs Jul2022'!AI75-'Tariffs Jul2022'!L75)*('Tariffs Jul2022'!R75/100)*'Tariffs Jul2022'!AI75,('Tariffs Jul2022'!M75-'Tariffs Jul2022'!L75)*('Tariffs Jul2022'!R75/100)*'Tariffs Jul2022'!AI75))</f>
        <v>0</v>
      </c>
      <c r="I81" s="85">
        <f>IF(($C$5*'Tariffs Jul2022'!AK75/'Tariffs Jul2022'!AI75&gt;'Tariffs Jul2022'!M75),($C$5*'Tariffs Jul2022'!AK75/'Tariffs Jul2022'!AI75-'Tariffs Jul2022'!M75)*'Tariffs Jul2022'!S75/100*'Tariffs Jul2022'!AI75,0)</f>
        <v>0</v>
      </c>
      <c r="J81" s="85">
        <f>IF($C$5*'Tariffs Jul2022'!AL75/'Tariffs Jul2022'!AJ75&gt;='Tariffs Jul2022'!J75,('Tariffs Jul2022'!J75*'Tariffs Jul2022'!U75/100)* 'Tariffs Jul2022'!AJ75,($C$5*'Tariffs Jul2022'!AL75/'Tariffs Jul2022'!AJ75*'Tariffs Jul2022'!U75/100)* 'Tariffs Jul2022'!AJ75)</f>
        <v>510.5454545454545</v>
      </c>
      <c r="K81" s="85">
        <f>IF($C$5*'Tariffs Jul2022'!AL75/'Tariffs Jul2022'!AJ75&lt;'Tariffs Jul2022'!J75,0,IF($C$5*'Tariffs Jul2022'!AL75/'Tariffs Jul2022'!AJ75&lt;='Tariffs Jul2022'!K75,($C$5*'Tariffs Jul2022'!AL75/'Tariffs Jul2022'!AJ75-'Tariffs Jul2022'!J75)*('Tariffs Jul2022'!V75/100)*'Tariffs Jul2022'!AJ75,('Tariffs Jul2022'!K75-'Tariffs Jul2022'!J75)*('Tariffs Jul2022'!V75/100)*'Tariffs Jul2022'!AJ75))</f>
        <v>379.5477818181817</v>
      </c>
      <c r="L81" s="85">
        <f>IF($C$5*'Tariffs Jul2022'!AL75/'Tariffs Jul2022'!AJ75&lt;'Tariffs Jul2022'!K75,0,IF($C$5*'Tariffs Jul2022'!AL75/'Tariffs Jul2022'!AJ75&lt;='Tariffs Jul2022'!L75,($C$5*'Tariffs Jul2022'!AL75/'Tariffs Jul2022'!AJ75-'Tariffs Jul2022'!K75)*('Tariffs Jul2022'!W75/100)*'Tariffs Jul2022'!AJ75,('Tariffs Jul2022'!L75-'Tariffs Jul2022'!K75)*('Tariffs Jul2022'!W75/100)*'Tariffs Jul2022'!AJ75))</f>
        <v>0</v>
      </c>
      <c r="M81" s="85">
        <f>IF($C$5*'Tariffs Jul2022'!AL75/'Tariffs Jul2022'!AJ75&lt;'Tariffs Jul2022'!L75,0,IF($C$5*'Tariffs Jul2022'!AL75/'Tariffs Jul2022'!AJ75&lt;='Tariffs Jul2022'!M75,($C$5*'Tariffs Jul2022'!AL75/'Tariffs Jul2022'!AJ75-'Tariffs Jul2022'!L75)*('Tariffs Jul2022'!X75/100)*'Tariffs Jul2022'!AJ75,('Tariffs Jul2022'!M75-'Tariffs Jul2022'!L75)*('Tariffs Jul2022'!X75/100)*'Tariffs Jul2022'!AJ75))</f>
        <v>0</v>
      </c>
      <c r="N81" s="85">
        <f>IF(($C$5*'Tariffs Jul2022'!AL75/'Tariffs Jul2022'!AJ75&gt;'Tariffs Jul2022'!M75),($C$5*'Tariffs Jul2022'!AL75/'Tariffs Jul2022'!AJ75-'Tariffs Jul2022'!M75)*'Tariffs Jul2022'!Y75/100*'Tariffs Jul2022'!AJ75,0)</f>
        <v>0</v>
      </c>
      <c r="O81" s="73">
        <f t="shared" si="0"/>
        <v>1791.912045454545</v>
      </c>
      <c r="P81" s="498">
        <f t="shared" si="1"/>
        <v>1971.1032499999997</v>
      </c>
      <c r="Q81" s="549"/>
      <c r="R81" s="549"/>
      <c r="S81" s="549"/>
      <c r="T81" s="549"/>
      <c r="U81" s="549"/>
      <c r="V81" s="549"/>
    </row>
    <row r="82" spans="1:22" x14ac:dyDescent="0.15">
      <c r="A82" s="286" t="str">
        <f>'Tariffs Jul2022'!F76</f>
        <v>Lumo Energy</v>
      </c>
      <c r="B82" s="47" t="str">
        <f>'Tariffs Jul2022'!D76</f>
        <v>AusNet Services West</v>
      </c>
      <c r="C82" s="287">
        <f>'Tariffs Jul2022'!E76</f>
        <v>44562</v>
      </c>
      <c r="D82" s="85">
        <f>365*'Tariffs Jul2022'!H76/100</f>
        <v>346.3186363636363</v>
      </c>
      <c r="E82" s="85">
        <f>IF($C$5*'Tariffs Jul2022'!AK76/'Tariffs Jul2022'!AI76&gt;='Tariffs Jul2022'!J76,( 'Tariffs Jul2022'!J76*'Tariffs Jul2022'!O76/100)* 'Tariffs Jul2022'!AI76,($C$5*'Tariffs Jul2022'!AK76/'Tariffs Jul2022'!AI76*'Tariffs Jul2022'!O76/100)* 'Tariffs Jul2022'!AI76)</f>
        <v>248.72727272727269</v>
      </c>
      <c r="F82" s="85">
        <f>IF($C$5*'Tariffs Jul2022'!AK76/'Tariffs Jul2022'!AI76&lt;'Tariffs Jul2022'!J76,0,IF($C$5*'Tariffs Jul2022'!AK76/'Tariffs Jul2022'!AI76&lt;='Tariffs Jul2022'!K76,($C$5*'Tariffs Jul2022'!AK76/'Tariffs Jul2022'!AI76-'Tariffs Jul2022'!J76)*('Tariffs Jul2022'!P76/100)*'Tariffs Jul2022'!AI76,('Tariffs Jul2022'!K76-'Tariffs Jul2022'!J76)*('Tariffs Jul2022'!P76/100)*'Tariffs Jul2022'!AI76))</f>
        <v>184.8659454545454</v>
      </c>
      <c r="G82" s="85">
        <f>IF($C$5*'Tariffs Jul2022'!AK76/'Tariffs Jul2022'!AI76&lt;'Tariffs Jul2022'!K76,0,IF($C$5*'Tariffs Jul2022'!AK76/'Tariffs Jul2022'!AI76&lt;='Tariffs Jul2022'!L76,($C$5*'Tariffs Jul2022'!AK76/'Tariffs Jul2022'!AI76-'Tariffs Jul2022'!K76)*('Tariffs Jul2022'!Q76/100)*'Tariffs Jul2022'!AI76,('Tariffs Jul2022'!L76-'Tariffs Jul2022'!K76)*('Tariffs Jul2022'!Q76/100)*'Tariffs Jul2022'!AI76))</f>
        <v>0</v>
      </c>
      <c r="H82" s="85">
        <f>IF($C$5*'Tariffs Jul2022'!AK76/'Tariffs Jul2022'!AI76&lt;'Tariffs Jul2022'!L76,0,IF($C$5*'Tariffs Jul2022'!AK76/'Tariffs Jul2022'!AI76&lt;='Tariffs Jul2022'!M76,($C$5*'Tariffs Jul2022'!AK76/'Tariffs Jul2022'!AI76-'Tariffs Jul2022'!L76)*('Tariffs Jul2022'!R76/100)*'Tariffs Jul2022'!AI76,('Tariffs Jul2022'!M76-'Tariffs Jul2022'!L76)*('Tariffs Jul2022'!R76/100)*'Tariffs Jul2022'!AI76))</f>
        <v>0</v>
      </c>
      <c r="I82" s="85">
        <f>IF(($C$5*'Tariffs Jul2022'!AK76/'Tariffs Jul2022'!AI76&gt;'Tariffs Jul2022'!M76),($C$5*'Tariffs Jul2022'!AK76/'Tariffs Jul2022'!AI76-'Tariffs Jul2022'!M76)*'Tariffs Jul2022'!S76/100*'Tariffs Jul2022'!AI76,0)</f>
        <v>0</v>
      </c>
      <c r="J82" s="85">
        <f>IF($C$5*'Tariffs Jul2022'!AL76/'Tariffs Jul2022'!AJ76&gt;='Tariffs Jul2022'!J76,('Tariffs Jul2022'!J76*'Tariffs Jul2022'!U76/100)* 'Tariffs Jul2022'!AJ76,($C$5*'Tariffs Jul2022'!AL76/'Tariffs Jul2022'!AJ76*'Tariffs Jul2022'!U76/100)* 'Tariffs Jul2022'!AJ76)</f>
        <v>431.99999999999994</v>
      </c>
      <c r="K82" s="85">
        <f>IF($C$5*'Tariffs Jul2022'!AL76/'Tariffs Jul2022'!AJ76&lt;'Tariffs Jul2022'!J76,0,IF($C$5*'Tariffs Jul2022'!AL76/'Tariffs Jul2022'!AJ76&lt;='Tariffs Jul2022'!K76,($C$5*'Tariffs Jul2022'!AL76/'Tariffs Jul2022'!AJ76-'Tariffs Jul2022'!J76)*('Tariffs Jul2022'!V76/100)*'Tariffs Jul2022'!AJ76,('Tariffs Jul2022'!K76-'Tariffs Jul2022'!J76)*('Tariffs Jul2022'!V76/100)*'Tariffs Jul2022'!AJ76))</f>
        <v>323.92439999999988</v>
      </c>
      <c r="L82" s="85">
        <f>IF($C$5*'Tariffs Jul2022'!AL76/'Tariffs Jul2022'!AJ76&lt;'Tariffs Jul2022'!K76,0,IF($C$5*'Tariffs Jul2022'!AL76/'Tariffs Jul2022'!AJ76&lt;='Tariffs Jul2022'!L76,($C$5*'Tariffs Jul2022'!AL76/'Tariffs Jul2022'!AJ76-'Tariffs Jul2022'!K76)*('Tariffs Jul2022'!W76/100)*'Tariffs Jul2022'!AJ76,('Tariffs Jul2022'!L76-'Tariffs Jul2022'!K76)*('Tariffs Jul2022'!W76/100)*'Tariffs Jul2022'!AJ76))</f>
        <v>0</v>
      </c>
      <c r="M82" s="85">
        <f>IF($C$5*'Tariffs Jul2022'!AL76/'Tariffs Jul2022'!AJ76&lt;'Tariffs Jul2022'!L76,0,IF($C$5*'Tariffs Jul2022'!AL76/'Tariffs Jul2022'!AJ76&lt;='Tariffs Jul2022'!M76,($C$5*'Tariffs Jul2022'!AL76/'Tariffs Jul2022'!AJ76-'Tariffs Jul2022'!L76)*('Tariffs Jul2022'!X76/100)*'Tariffs Jul2022'!AJ76,('Tariffs Jul2022'!M76-'Tariffs Jul2022'!L76)*('Tariffs Jul2022'!X76/100)*'Tariffs Jul2022'!AJ76))</f>
        <v>0</v>
      </c>
      <c r="N82" s="85">
        <f>IF(($C$5*'Tariffs Jul2022'!AL76/'Tariffs Jul2022'!AJ76&gt;'Tariffs Jul2022'!M76),($C$5*'Tariffs Jul2022'!AL76/'Tariffs Jul2022'!AJ76-'Tariffs Jul2022'!M76)*'Tariffs Jul2022'!Y76/100*'Tariffs Jul2022'!AJ76,0)</f>
        <v>0</v>
      </c>
      <c r="O82" s="73">
        <f t="shared" si="0"/>
        <v>1535.8362545454543</v>
      </c>
      <c r="P82" s="498">
        <f t="shared" si="1"/>
        <v>1689.4198799999999</v>
      </c>
      <c r="Q82" s="549"/>
      <c r="R82" s="549"/>
      <c r="S82" s="549"/>
      <c r="T82" s="549"/>
      <c r="U82" s="549"/>
      <c r="V82" s="549"/>
    </row>
    <row r="83" spans="1:22" x14ac:dyDescent="0.15">
      <c r="A83" s="286" t="str">
        <f>'Tariffs Jul2022'!F77</f>
        <v>Momentum Energy</v>
      </c>
      <c r="B83" s="47" t="str">
        <f>'Tariffs Jul2022'!D77</f>
        <v>AusNet Services West</v>
      </c>
      <c r="C83" s="287">
        <f>'Tariffs Jul2022'!E77</f>
        <v>44562</v>
      </c>
      <c r="D83" s="85">
        <f>365*'Tariffs Jul2022'!H77/100</f>
        <v>373.02999999999992</v>
      </c>
      <c r="E83" s="85">
        <f>IF($C$5*'Tariffs Jul2022'!AK77/'Tariffs Jul2022'!AI77&gt;='Tariffs Jul2022'!J77,( 'Tariffs Jul2022'!J77*'Tariffs Jul2022'!O77/100)* 'Tariffs Jul2022'!AI77,($C$5*'Tariffs Jul2022'!AK77/'Tariffs Jul2022'!AI77*'Tariffs Jul2022'!O77/100)* 'Tariffs Jul2022'!AI77)</f>
        <v>317.4545454545455</v>
      </c>
      <c r="F83" s="85">
        <f>IF($C$5*'Tariffs Jul2022'!AK77/'Tariffs Jul2022'!AI77&lt;'Tariffs Jul2022'!J77,0,IF($C$5*'Tariffs Jul2022'!AK77/'Tariffs Jul2022'!AI77&lt;='Tariffs Jul2022'!K77,($C$5*'Tariffs Jul2022'!AK77/'Tariffs Jul2022'!AI77-'Tariffs Jul2022'!J77)*('Tariffs Jul2022'!P77/100)*'Tariffs Jul2022'!AI77,('Tariffs Jul2022'!K77-'Tariffs Jul2022'!J77)*('Tariffs Jul2022'!P77/100)*'Tariffs Jul2022'!AI77))</f>
        <v>224.12950909090904</v>
      </c>
      <c r="G83" s="85">
        <f>IF($C$5*'Tariffs Jul2022'!AK77/'Tariffs Jul2022'!AI77&lt;'Tariffs Jul2022'!K77,0,IF($C$5*'Tariffs Jul2022'!AK77/'Tariffs Jul2022'!AI77&lt;='Tariffs Jul2022'!L77,($C$5*'Tariffs Jul2022'!AK77/'Tariffs Jul2022'!AI77-'Tariffs Jul2022'!K77)*('Tariffs Jul2022'!Q77/100)*'Tariffs Jul2022'!AI77,('Tariffs Jul2022'!L77-'Tariffs Jul2022'!K77)*('Tariffs Jul2022'!Q77/100)*'Tariffs Jul2022'!AI77))</f>
        <v>0</v>
      </c>
      <c r="H83" s="85">
        <f>IF($C$5*'Tariffs Jul2022'!AK77/'Tariffs Jul2022'!AI77&lt;'Tariffs Jul2022'!L77,0,IF($C$5*'Tariffs Jul2022'!AK77/'Tariffs Jul2022'!AI77&lt;='Tariffs Jul2022'!M77,($C$5*'Tariffs Jul2022'!AK77/'Tariffs Jul2022'!AI77-'Tariffs Jul2022'!L77)*('Tariffs Jul2022'!R77/100)*'Tariffs Jul2022'!AI77,('Tariffs Jul2022'!M77-'Tariffs Jul2022'!L77)*('Tariffs Jul2022'!R77/100)*'Tariffs Jul2022'!AI77))</f>
        <v>0</v>
      </c>
      <c r="I83" s="85">
        <f>IF(($C$5*'Tariffs Jul2022'!AK77/'Tariffs Jul2022'!AI77&gt;'Tariffs Jul2022'!M77),($C$5*'Tariffs Jul2022'!AK77/'Tariffs Jul2022'!AI77-'Tariffs Jul2022'!M77)*'Tariffs Jul2022'!S77/100*'Tariffs Jul2022'!AI77,0)</f>
        <v>0</v>
      </c>
      <c r="J83" s="85">
        <f>IF($C$5*'Tariffs Jul2022'!AL77/'Tariffs Jul2022'!AJ77&gt;='Tariffs Jul2022'!J77,('Tariffs Jul2022'!J77*'Tariffs Jul2022'!U77/100)* 'Tariffs Jul2022'!AJ77,($C$5*'Tariffs Jul2022'!AL77/'Tariffs Jul2022'!AJ77*'Tariffs Jul2022'!U77/100)* 'Tariffs Jul2022'!AJ77)</f>
        <v>488.7272727272728</v>
      </c>
      <c r="K83" s="85">
        <f>IF($C$5*'Tariffs Jul2022'!AL77/'Tariffs Jul2022'!AJ77&lt;'Tariffs Jul2022'!J77,0,IF($C$5*'Tariffs Jul2022'!AL77/'Tariffs Jul2022'!AJ77&lt;='Tariffs Jul2022'!K77,($C$5*'Tariffs Jul2022'!AL77/'Tariffs Jul2022'!AJ77-'Tariffs Jul2022'!J77)*('Tariffs Jul2022'!V77/100)*'Tariffs Jul2022'!AJ77,('Tariffs Jul2022'!K77-'Tariffs Jul2022'!J77)*('Tariffs Jul2022'!V77/100)*'Tariffs Jul2022'!AJ77))</f>
        <v>363.18796363636352</v>
      </c>
      <c r="L83" s="85">
        <f>IF($C$5*'Tariffs Jul2022'!AL77/'Tariffs Jul2022'!AJ77&lt;'Tariffs Jul2022'!K77,0,IF($C$5*'Tariffs Jul2022'!AL77/'Tariffs Jul2022'!AJ77&lt;='Tariffs Jul2022'!L77,($C$5*'Tariffs Jul2022'!AL77/'Tariffs Jul2022'!AJ77-'Tariffs Jul2022'!K77)*('Tariffs Jul2022'!W77/100)*'Tariffs Jul2022'!AJ77,('Tariffs Jul2022'!L77-'Tariffs Jul2022'!K77)*('Tariffs Jul2022'!W77/100)*'Tariffs Jul2022'!AJ77))</f>
        <v>0</v>
      </c>
      <c r="M83" s="85">
        <f>IF($C$5*'Tariffs Jul2022'!AL77/'Tariffs Jul2022'!AJ77&lt;'Tariffs Jul2022'!L77,0,IF($C$5*'Tariffs Jul2022'!AL77/'Tariffs Jul2022'!AJ77&lt;='Tariffs Jul2022'!M77,($C$5*'Tariffs Jul2022'!AL77/'Tariffs Jul2022'!AJ77-'Tariffs Jul2022'!L77)*('Tariffs Jul2022'!X77/100)*'Tariffs Jul2022'!AJ77,('Tariffs Jul2022'!M77-'Tariffs Jul2022'!L77)*('Tariffs Jul2022'!X77/100)*'Tariffs Jul2022'!AJ77))</f>
        <v>0</v>
      </c>
      <c r="N83" s="85">
        <f>IF(($C$5*'Tariffs Jul2022'!AL77/'Tariffs Jul2022'!AJ77&gt;'Tariffs Jul2022'!M77),($C$5*'Tariffs Jul2022'!AL77/'Tariffs Jul2022'!AJ77-'Tariffs Jul2022'!M77)*'Tariffs Jul2022'!Y77/100*'Tariffs Jul2022'!AJ77,0)</f>
        <v>0</v>
      </c>
      <c r="O83" s="73">
        <f t="shared" si="0"/>
        <v>1766.5292909090908</v>
      </c>
      <c r="P83" s="498">
        <f t="shared" si="1"/>
        <v>1943.1822200000001</v>
      </c>
      <c r="Q83" s="549"/>
      <c r="R83" s="549"/>
      <c r="S83" s="549"/>
      <c r="T83" s="549"/>
      <c r="U83" s="549"/>
      <c r="V83" s="549"/>
    </row>
    <row r="84" spans="1:22" x14ac:dyDescent="0.15">
      <c r="A84" s="286" t="str">
        <f>'Tariffs Jul2022'!F78</f>
        <v>Origin Energy</v>
      </c>
      <c r="B84" s="47" t="str">
        <f>'Tariffs Jul2022'!D78</f>
        <v>AusNet Services West</v>
      </c>
      <c r="C84" s="287">
        <f>'Tariffs Jul2022'!E78</f>
        <v>44743</v>
      </c>
      <c r="D84" s="85">
        <f>365*'Tariffs Jul2022'!H78/100</f>
        <v>337.0277272727273</v>
      </c>
      <c r="E84" s="85">
        <f>((C$5*'Tariffs Jul2022'!AK78/'Tariffs Jul2022'!AI78)*('Tariffs Jul2022'!O78/100))*'Tariffs Jul2022'!AI78</f>
        <v>733.09090909090901</v>
      </c>
      <c r="F84" s="85">
        <v>0</v>
      </c>
      <c r="G84" s="85">
        <v>0</v>
      </c>
      <c r="H84" s="85">
        <v>0</v>
      </c>
      <c r="I84" s="85">
        <v>0</v>
      </c>
      <c r="J84" s="85">
        <f>((C$5*'Tariffs Jul2022'!AL78/'Tariffs Jul2022'!AJ78)*('Tariffs Jul2022'!U78/100))*'Tariffs Jul2022'!AJ78</f>
        <v>733.09090909090901</v>
      </c>
      <c r="K84" s="85">
        <v>0</v>
      </c>
      <c r="L84" s="85">
        <v>0</v>
      </c>
      <c r="M84" s="85">
        <v>0</v>
      </c>
      <c r="N84" s="85">
        <v>0</v>
      </c>
      <c r="O84" s="73">
        <f t="shared" si="0"/>
        <v>1803.2095454545454</v>
      </c>
      <c r="P84" s="498">
        <f t="shared" si="1"/>
        <v>1983.5305000000001</v>
      </c>
      <c r="Q84" s="549"/>
      <c r="R84" s="549"/>
      <c r="S84" s="549"/>
      <c r="T84" s="549"/>
      <c r="U84" s="549"/>
      <c r="V84" s="549"/>
    </row>
    <row r="85" spans="1:22" x14ac:dyDescent="0.15">
      <c r="A85" s="286" t="str">
        <f>'Tariffs Jul2022'!F79</f>
        <v>Red Energy</v>
      </c>
      <c r="B85" s="47" t="str">
        <f>'Tariffs Jul2022'!D79</f>
        <v>AusNet Services West</v>
      </c>
      <c r="C85" s="287">
        <f>'Tariffs Jul2022'!E79</f>
        <v>44562</v>
      </c>
      <c r="D85" s="85">
        <f>365*'Tariffs Jul2022'!H79/100</f>
        <v>318.9436363636363</v>
      </c>
      <c r="E85" s="85">
        <f>IF($C$5*'Tariffs Jul2022'!AK79/'Tariffs Jul2022'!AI79&gt;='Tariffs Jul2022'!J79,( 'Tariffs Jul2022'!J79*'Tariffs Jul2022'!O79/100)* 'Tariffs Jul2022'!AI79,($C$5*'Tariffs Jul2022'!AK79/'Tariffs Jul2022'!AI79*'Tariffs Jul2022'!O79/100)* 'Tariffs Jul2022'!AI79)</f>
        <v>289.09090909090907</v>
      </c>
      <c r="F85" s="85">
        <f>IF($C$5*'Tariffs Jul2022'!AK79/'Tariffs Jul2022'!AI79&lt;'Tariffs Jul2022'!J79,0,IF($C$5*'Tariffs Jul2022'!AK79/'Tariffs Jul2022'!AI79&lt;='Tariffs Jul2022'!K79,($C$5*'Tariffs Jul2022'!AK79/'Tariffs Jul2022'!AI79-'Tariffs Jul2022'!J79)*('Tariffs Jul2022'!P79/100)*'Tariffs Jul2022'!AI79,('Tariffs Jul2022'!K79-'Tariffs Jul2022'!J79)*('Tariffs Jul2022'!P79/100)*'Tariffs Jul2022'!AI79))</f>
        <v>204.49772727272719</v>
      </c>
      <c r="G85" s="85">
        <f>IF($C$5*'Tariffs Jul2022'!AK79/'Tariffs Jul2022'!AI79&lt;'Tariffs Jul2022'!K79,0,IF($C$5*'Tariffs Jul2022'!AK79/'Tariffs Jul2022'!AI79&lt;='Tariffs Jul2022'!L79,($C$5*'Tariffs Jul2022'!AK79/'Tariffs Jul2022'!AI79-'Tariffs Jul2022'!K79)*('Tariffs Jul2022'!Q79/100)*'Tariffs Jul2022'!AI79,('Tariffs Jul2022'!L79-'Tariffs Jul2022'!K79)*('Tariffs Jul2022'!Q79/100)*'Tariffs Jul2022'!AI79))</f>
        <v>0</v>
      </c>
      <c r="H85" s="85">
        <f>IF($C$5*'Tariffs Jul2022'!AK79/'Tariffs Jul2022'!AI79&lt;'Tariffs Jul2022'!L79,0,IF($C$5*'Tariffs Jul2022'!AK79/'Tariffs Jul2022'!AI79&lt;='Tariffs Jul2022'!M79,($C$5*'Tariffs Jul2022'!AK79/'Tariffs Jul2022'!AI79-'Tariffs Jul2022'!L79)*('Tariffs Jul2022'!R79/100)*'Tariffs Jul2022'!AI79,('Tariffs Jul2022'!M79-'Tariffs Jul2022'!L79)*('Tariffs Jul2022'!R79/100)*'Tariffs Jul2022'!AI79))</f>
        <v>0</v>
      </c>
      <c r="I85" s="85">
        <f>IF(($C$5*'Tariffs Jul2022'!AK79/'Tariffs Jul2022'!AI79&gt;'Tariffs Jul2022'!M79),($C$5*'Tariffs Jul2022'!AK79/'Tariffs Jul2022'!AI79-'Tariffs Jul2022'!M79)*'Tariffs Jul2022'!S79/100*'Tariffs Jul2022'!AI79,0)</f>
        <v>0</v>
      </c>
      <c r="J85" s="85">
        <f>IF($C$5*'Tariffs Jul2022'!AL79/'Tariffs Jul2022'!AJ79&gt;='Tariffs Jul2022'!J79,('Tariffs Jul2022'!J79*'Tariffs Jul2022'!U79/100)* 'Tariffs Jul2022'!AJ79,($C$5*'Tariffs Jul2022'!AL79/'Tariffs Jul2022'!AJ79*'Tariffs Jul2022'!U79/100)* 'Tariffs Jul2022'!AJ79)</f>
        <v>551.99999999999989</v>
      </c>
      <c r="K85" s="85">
        <f>IF($C$5*'Tariffs Jul2022'!AL79/'Tariffs Jul2022'!AJ79&lt;'Tariffs Jul2022'!J79,0,IF($C$5*'Tariffs Jul2022'!AL79/'Tariffs Jul2022'!AJ79&lt;='Tariffs Jul2022'!K79,($C$5*'Tariffs Jul2022'!AL79/'Tariffs Jul2022'!AJ79-'Tariffs Jul2022'!J79)*('Tariffs Jul2022'!V79/100)*'Tariffs Jul2022'!AJ79,('Tariffs Jul2022'!K79-'Tariffs Jul2022'!J79)*('Tariffs Jul2022'!V79/100)*'Tariffs Jul2022'!AJ79))</f>
        <v>404.08750909090901</v>
      </c>
      <c r="L85" s="85">
        <f>IF($C$5*'Tariffs Jul2022'!AL79/'Tariffs Jul2022'!AJ79&lt;'Tariffs Jul2022'!K79,0,IF($C$5*'Tariffs Jul2022'!AL79/'Tariffs Jul2022'!AJ79&lt;='Tariffs Jul2022'!L79,($C$5*'Tariffs Jul2022'!AL79/'Tariffs Jul2022'!AJ79-'Tariffs Jul2022'!K79)*('Tariffs Jul2022'!W79/100)*'Tariffs Jul2022'!AJ79,('Tariffs Jul2022'!L79-'Tariffs Jul2022'!K79)*('Tariffs Jul2022'!W79/100)*'Tariffs Jul2022'!AJ79))</f>
        <v>0</v>
      </c>
      <c r="M85" s="85">
        <f>IF($C$5*'Tariffs Jul2022'!AL79/'Tariffs Jul2022'!AJ79&lt;'Tariffs Jul2022'!L79,0,IF($C$5*'Tariffs Jul2022'!AL79/'Tariffs Jul2022'!AJ79&lt;='Tariffs Jul2022'!M79,($C$5*'Tariffs Jul2022'!AL79/'Tariffs Jul2022'!AJ79-'Tariffs Jul2022'!L79)*('Tariffs Jul2022'!X79/100)*'Tariffs Jul2022'!AJ79,('Tariffs Jul2022'!M79-'Tariffs Jul2022'!L79)*('Tariffs Jul2022'!X79/100)*'Tariffs Jul2022'!AJ79))</f>
        <v>0</v>
      </c>
      <c r="N85" s="85">
        <f>IF(($C$5*'Tariffs Jul2022'!AL79/'Tariffs Jul2022'!AJ79&gt;'Tariffs Jul2022'!M79),($C$5*'Tariffs Jul2022'!AL79/'Tariffs Jul2022'!AJ79-'Tariffs Jul2022'!M79)*'Tariffs Jul2022'!Y79/100*'Tariffs Jul2022'!AJ79,0)</f>
        <v>0</v>
      </c>
      <c r="O85" s="73">
        <f t="shared" si="0"/>
        <v>1768.6197818181813</v>
      </c>
      <c r="P85" s="498">
        <f t="shared" si="1"/>
        <v>1945.4817599999997</v>
      </c>
      <c r="Q85" s="549"/>
      <c r="R85" s="549"/>
      <c r="S85" s="549"/>
      <c r="T85" s="549"/>
      <c r="U85" s="549"/>
      <c r="V85" s="549"/>
    </row>
    <row r="86" spans="1:22" s="289" customFormat="1" ht="14" thickBot="1" x14ac:dyDescent="0.2">
      <c r="A86" s="286" t="str">
        <f>'Tariffs Jul2022'!F80</f>
        <v>Simply Energy</v>
      </c>
      <c r="B86" s="47" t="str">
        <f>'Tariffs Jul2022'!D80</f>
        <v>AusNet Services West</v>
      </c>
      <c r="C86" s="287">
        <f>'Tariffs Jul2022'!E80</f>
        <v>44743</v>
      </c>
      <c r="D86" s="85">
        <f>365*'Tariffs Jul2022'!H80/100</f>
        <v>319.93909090909091</v>
      </c>
      <c r="E86" s="85">
        <f>IF($C$5*'Tariffs Jul2022'!AK80/'Tariffs Jul2022'!AI80&gt;='Tariffs Jul2022'!J80,( 'Tariffs Jul2022'!J80*'Tariffs Jul2022'!O80/100)* 'Tariffs Jul2022'!AI80,($C$5*'Tariffs Jul2022'!AK80/'Tariffs Jul2022'!AI80*'Tariffs Jul2022'!O80/100)* 'Tariffs Jul2022'!AI80)</f>
        <v>352.36363636363632</v>
      </c>
      <c r="F86" s="85">
        <f>IF($C$5*'Tariffs Jul2022'!AK80/'Tariffs Jul2022'!AI80&lt;'Tariffs Jul2022'!J80,0,IF($C$5*'Tariffs Jul2022'!AK80/'Tariffs Jul2022'!AI80&lt;='Tariffs Jul2022'!K80,($C$5*'Tariffs Jul2022'!AK80/'Tariffs Jul2022'!AI80-'Tariffs Jul2022'!J80)*('Tariffs Jul2022'!P80/100)*'Tariffs Jul2022'!AI80,('Tariffs Jul2022'!K80-'Tariffs Jul2022'!J80)*('Tariffs Jul2022'!P80/100)*'Tariffs Jul2022'!AI80))</f>
        <v>260.93909999999994</v>
      </c>
      <c r="G86" s="85">
        <f>IF($C$5*'Tariffs Jul2022'!AK80/'Tariffs Jul2022'!AI80&lt;'Tariffs Jul2022'!K80,0,IF($C$5*'Tariffs Jul2022'!AK80/'Tariffs Jul2022'!AI80&lt;='Tariffs Jul2022'!L80,($C$5*'Tariffs Jul2022'!AK80/'Tariffs Jul2022'!AI80-'Tariffs Jul2022'!K80)*('Tariffs Jul2022'!Q80/100)*'Tariffs Jul2022'!AI80,('Tariffs Jul2022'!L80-'Tariffs Jul2022'!K80)*('Tariffs Jul2022'!Q80/100)*'Tariffs Jul2022'!AI80))</f>
        <v>0</v>
      </c>
      <c r="H86" s="85">
        <f>IF($C$5*'Tariffs Jul2022'!AK80/'Tariffs Jul2022'!AI80&lt;'Tariffs Jul2022'!L80,0,IF($C$5*'Tariffs Jul2022'!AK80/'Tariffs Jul2022'!AI80&lt;='Tariffs Jul2022'!M80,($C$5*'Tariffs Jul2022'!AK80/'Tariffs Jul2022'!AI80-'Tariffs Jul2022'!L80)*('Tariffs Jul2022'!R80/100)*'Tariffs Jul2022'!AI80,('Tariffs Jul2022'!M80-'Tariffs Jul2022'!L80)*('Tariffs Jul2022'!R80/100)*'Tariffs Jul2022'!AI80))</f>
        <v>0</v>
      </c>
      <c r="I86" s="85">
        <f>IF(($C$5*'Tariffs Jul2022'!AK80/'Tariffs Jul2022'!AI80&gt;'Tariffs Jul2022'!M80),($C$5*'Tariffs Jul2022'!AK80/'Tariffs Jul2022'!AI80-'Tariffs Jul2022'!M80)*'Tariffs Jul2022'!S80/100*'Tariffs Jul2022'!AI80,0)</f>
        <v>0</v>
      </c>
      <c r="J86" s="85">
        <f>IF($C$5*'Tariffs Jul2022'!AL80/'Tariffs Jul2022'!AJ80&gt;='Tariffs Jul2022'!J80,('Tariffs Jul2022'!J80*'Tariffs Jul2022'!U80/100)* 'Tariffs Jul2022'!AJ80,($C$5*'Tariffs Jul2022'!AL80/'Tariffs Jul2022'!AJ80*'Tariffs Jul2022'!U80/100)* 'Tariffs Jul2022'!AJ80)</f>
        <v>576</v>
      </c>
      <c r="K86" s="85">
        <f>IF($C$5*'Tariffs Jul2022'!AL80/'Tariffs Jul2022'!AJ80&lt;'Tariffs Jul2022'!J80,0,IF($C$5*'Tariffs Jul2022'!AL80/'Tariffs Jul2022'!AJ80&lt;='Tariffs Jul2022'!K80,($C$5*'Tariffs Jul2022'!AL80/'Tariffs Jul2022'!AJ80-'Tariffs Jul2022'!J80)*('Tariffs Jul2022'!V80/100)*'Tariffs Jul2022'!AJ80,('Tariffs Jul2022'!K80-'Tariffs Jul2022'!J80)*('Tariffs Jul2022'!V80/100)*'Tariffs Jul2022'!AJ80))</f>
        <v>423.71929090909072</v>
      </c>
      <c r="L86" s="85">
        <f>IF($C$5*'Tariffs Jul2022'!AL80/'Tariffs Jul2022'!AJ80&lt;'Tariffs Jul2022'!K80,0,IF($C$5*'Tariffs Jul2022'!AL80/'Tariffs Jul2022'!AJ80&lt;='Tariffs Jul2022'!L80,($C$5*'Tariffs Jul2022'!AL80/'Tariffs Jul2022'!AJ80-'Tariffs Jul2022'!K80)*('Tariffs Jul2022'!W80/100)*'Tariffs Jul2022'!AJ80,('Tariffs Jul2022'!L80-'Tariffs Jul2022'!K80)*('Tariffs Jul2022'!W80/100)*'Tariffs Jul2022'!AJ80))</f>
        <v>0</v>
      </c>
      <c r="M86" s="85">
        <f>IF($C$5*'Tariffs Jul2022'!AL80/'Tariffs Jul2022'!AJ80&lt;'Tariffs Jul2022'!L80,0,IF($C$5*'Tariffs Jul2022'!AL80/'Tariffs Jul2022'!AJ80&lt;='Tariffs Jul2022'!M80,($C$5*'Tariffs Jul2022'!AL80/'Tariffs Jul2022'!AJ80-'Tariffs Jul2022'!L80)*('Tariffs Jul2022'!X80/100)*'Tariffs Jul2022'!AJ80,('Tariffs Jul2022'!M80-'Tariffs Jul2022'!L80)*('Tariffs Jul2022'!X80/100)*'Tariffs Jul2022'!AJ80))</f>
        <v>0</v>
      </c>
      <c r="N86" s="85">
        <f>IF(($C$5*'Tariffs Jul2022'!AL80/'Tariffs Jul2022'!AJ80&gt;'Tariffs Jul2022'!M80),($C$5*'Tariffs Jul2022'!AL80/'Tariffs Jul2022'!AJ80-'Tariffs Jul2022'!M80)*'Tariffs Jul2022'!Y80/100*'Tariffs Jul2022'!AJ80,0)</f>
        <v>0</v>
      </c>
      <c r="O86" s="73">
        <f t="shared" si="0"/>
        <v>1932.9611181818179</v>
      </c>
      <c r="P86" s="498">
        <f t="shared" si="1"/>
        <v>2126.2572299999997</v>
      </c>
      <c r="Q86" s="549"/>
      <c r="R86" s="549"/>
      <c r="S86" s="549"/>
      <c r="T86" s="549"/>
      <c r="U86" s="549"/>
      <c r="V86" s="549"/>
    </row>
    <row r="87" spans="1:22" ht="14" thickTop="1" x14ac:dyDescent="0.15">
      <c r="A87" s="286" t="str">
        <f>'Tariffs Jul2022'!F81</f>
        <v>GloBird</v>
      </c>
      <c r="B87" s="47" t="str">
        <f>'Tariffs Jul2022'!D81</f>
        <v>AusNet Services West</v>
      </c>
      <c r="C87" s="287">
        <f>'Tariffs Jul2022'!E81</f>
        <v>44760</v>
      </c>
      <c r="D87" s="85">
        <f>365*'Tariffs Jul2022'!H81/100</f>
        <v>383.24999999999994</v>
      </c>
      <c r="E87" s="85">
        <f>IF($C$5*'Tariffs Jul2022'!AK81/'Tariffs Jul2022'!AI81&gt;='Tariffs Jul2022'!J81,( 'Tariffs Jul2022'!J81*'Tariffs Jul2022'!O81/100)* 'Tariffs Jul2022'!AI81,($C$5*'Tariffs Jul2022'!AK81/'Tariffs Jul2022'!AI81*'Tariffs Jul2022'!O81/100)* 'Tariffs Jul2022'!AI81)</f>
        <v>587.99999999999989</v>
      </c>
      <c r="F87" s="85">
        <f>IF($C$5*'Tariffs Jul2022'!AK81/'Tariffs Jul2022'!AI81&lt;'Tariffs Jul2022'!J81,0,IF($C$5*'Tariffs Jul2022'!AK81/'Tariffs Jul2022'!AI81&lt;='Tariffs Jul2022'!K81,($C$5*'Tariffs Jul2022'!AK81/'Tariffs Jul2022'!AI81-'Tariffs Jul2022'!J81)*('Tariffs Jul2022'!P81/100)*'Tariffs Jul2022'!AI81,('Tariffs Jul2022'!K81-'Tariffs Jul2022'!J81)*('Tariffs Jul2022'!P81/100)*'Tariffs Jul2022'!AI81))</f>
        <v>0</v>
      </c>
      <c r="G87" s="85">
        <f>IF($C$5*'Tariffs Jul2022'!AK81/'Tariffs Jul2022'!AI81&lt;'Tariffs Jul2022'!K81,0,IF($C$5*'Tariffs Jul2022'!AK81/'Tariffs Jul2022'!AI81&lt;='Tariffs Jul2022'!L81,($C$5*'Tariffs Jul2022'!AK81/'Tariffs Jul2022'!AI81-'Tariffs Jul2022'!K81)*('Tariffs Jul2022'!Q81/100)*'Tariffs Jul2022'!AI81,('Tariffs Jul2022'!L81-'Tariffs Jul2022'!K81)*('Tariffs Jul2022'!Q81/100)*'Tariffs Jul2022'!AI81))</f>
        <v>0</v>
      </c>
      <c r="H87" s="85">
        <f>IF($C$5*'Tariffs Jul2022'!AK81/'Tariffs Jul2022'!AI81&lt;'Tariffs Jul2022'!L81,0,IF($C$5*'Tariffs Jul2022'!AK81/'Tariffs Jul2022'!AI81&lt;='Tariffs Jul2022'!M81,($C$5*'Tariffs Jul2022'!AK81/'Tariffs Jul2022'!AI81-'Tariffs Jul2022'!L81)*('Tariffs Jul2022'!R81/100)*'Tariffs Jul2022'!AI81,('Tariffs Jul2022'!M81-'Tariffs Jul2022'!L81)*('Tariffs Jul2022'!R81/100)*'Tariffs Jul2022'!AI81))</f>
        <v>0</v>
      </c>
      <c r="I87" s="85">
        <f>IF(($C$5*'Tariffs Jul2022'!AK81/'Tariffs Jul2022'!AI81&gt;'Tariffs Jul2022'!M81),($C$5*'Tariffs Jul2022'!AK81/'Tariffs Jul2022'!AI81-'Tariffs Jul2022'!M81)*'Tariffs Jul2022'!S81/100*'Tariffs Jul2022'!AI81,0)</f>
        <v>440.89709999999985</v>
      </c>
      <c r="J87" s="85">
        <f>IF($C$5*'Tariffs Jul2022'!AL81/'Tariffs Jul2022'!AJ81&gt;='Tariffs Jul2022'!J81,('Tariffs Jul2022'!J81*'Tariffs Jul2022'!U81/100)* 'Tariffs Jul2022'!AJ81,($C$5*'Tariffs Jul2022'!AL81/'Tariffs Jul2022'!AJ81*'Tariffs Jul2022'!U81/100)* 'Tariffs Jul2022'!AJ81)</f>
        <v>1175.9999999999998</v>
      </c>
      <c r="K87" s="85">
        <f>IF($C$5*'Tariffs Jul2022'!AL81/'Tariffs Jul2022'!AJ81&lt;'Tariffs Jul2022'!J81,0,IF($C$5*'Tariffs Jul2022'!AL81/'Tariffs Jul2022'!AJ81&lt;='Tariffs Jul2022'!K81,($C$5*'Tariffs Jul2022'!AL81/'Tariffs Jul2022'!AJ81-'Tariffs Jul2022'!J81)*('Tariffs Jul2022'!V81/100)*'Tariffs Jul2022'!AJ81,('Tariffs Jul2022'!K81-'Tariffs Jul2022'!J81)*('Tariffs Jul2022'!V81/100)*'Tariffs Jul2022'!AJ81))</f>
        <v>0</v>
      </c>
      <c r="L87" s="85">
        <f>IF($C$5*'Tariffs Jul2022'!AL81/'Tariffs Jul2022'!AJ81&lt;'Tariffs Jul2022'!K81,0,IF($C$5*'Tariffs Jul2022'!AL81/'Tariffs Jul2022'!AJ81&lt;='Tariffs Jul2022'!L81,($C$5*'Tariffs Jul2022'!AL81/'Tariffs Jul2022'!AJ81-'Tariffs Jul2022'!K81)*('Tariffs Jul2022'!W81/100)*'Tariffs Jul2022'!AJ81,('Tariffs Jul2022'!L81-'Tariffs Jul2022'!K81)*('Tariffs Jul2022'!W81/100)*'Tariffs Jul2022'!AJ81))</f>
        <v>0</v>
      </c>
      <c r="M87" s="85">
        <f>IF($C$5*'Tariffs Jul2022'!AL81/'Tariffs Jul2022'!AJ81&lt;'Tariffs Jul2022'!L81,0,IF($C$5*'Tariffs Jul2022'!AL81/'Tariffs Jul2022'!AJ81&lt;='Tariffs Jul2022'!M81,($C$5*'Tariffs Jul2022'!AL81/'Tariffs Jul2022'!AJ81-'Tariffs Jul2022'!L81)*('Tariffs Jul2022'!X81/100)*'Tariffs Jul2022'!AJ81,('Tariffs Jul2022'!M81-'Tariffs Jul2022'!L81)*('Tariffs Jul2022'!X81/100)*'Tariffs Jul2022'!AJ81))</f>
        <v>0</v>
      </c>
      <c r="N87" s="85">
        <f>IF(($C$5*'Tariffs Jul2022'!AL81/'Tariffs Jul2022'!AJ81&gt;'Tariffs Jul2022'!M81),($C$5*'Tariffs Jul2022'!AL81/'Tariffs Jul2022'!AJ81-'Tariffs Jul2022'!M81)*'Tariffs Jul2022'!Y81/100*'Tariffs Jul2022'!AJ81,0)</f>
        <v>881.79419999999971</v>
      </c>
      <c r="O87" s="73">
        <f t="shared" ref="O87:O117" si="2">SUM(D87:N87)</f>
        <v>3469.941299999999</v>
      </c>
      <c r="P87" s="498">
        <f t="shared" ref="P87:P117" si="3">O87*1.1</f>
        <v>3816.9354299999991</v>
      </c>
      <c r="Q87" s="549"/>
      <c r="R87" s="549"/>
      <c r="S87" s="549"/>
      <c r="T87" s="549"/>
      <c r="U87" s="549"/>
      <c r="V87" s="549"/>
    </row>
    <row r="88" spans="1:22" s="289" customFormat="1" ht="14" thickBot="1" x14ac:dyDescent="0.2">
      <c r="A88" s="286" t="str">
        <f>'Tariffs Jul2022'!F82</f>
        <v>Powershop</v>
      </c>
      <c r="B88" s="47" t="str">
        <f>'Tariffs Jul2022'!D82</f>
        <v>AusNet Services West</v>
      </c>
      <c r="C88" s="287">
        <f>'Tariffs Jul2022'!E82</f>
        <v>44562</v>
      </c>
      <c r="D88" s="85">
        <f>365*'Tariffs Jul2022'!H82/100</f>
        <v>375.61818181818182</v>
      </c>
      <c r="E88" s="85">
        <f>((C$5*'Tariffs Jul2022'!AK82/'Tariffs Jul2022'!AI82)*('Tariffs Jul2022'!O82/100))*'Tariffs Jul2022'!AI82</f>
        <v>512.59090909090901</v>
      </c>
      <c r="F88" s="85">
        <v>0</v>
      </c>
      <c r="G88" s="85">
        <v>0</v>
      </c>
      <c r="H88" s="85">
        <v>0</v>
      </c>
      <c r="I88" s="85">
        <v>0</v>
      </c>
      <c r="J88" s="85">
        <f>((C$5*'Tariffs Jul2022'!AL82/'Tariffs Jul2022'!AJ82)*('Tariffs Jul2022'!U82/100))*'Tariffs Jul2022'!AJ82</f>
        <v>512.59090909090901</v>
      </c>
      <c r="K88" s="85">
        <v>0</v>
      </c>
      <c r="L88" s="85">
        <v>0</v>
      </c>
      <c r="M88" s="85">
        <v>0</v>
      </c>
      <c r="N88" s="85">
        <v>0</v>
      </c>
      <c r="O88" s="73">
        <f t="shared" si="2"/>
        <v>1400.7999999999997</v>
      </c>
      <c r="P88" s="498">
        <f t="shared" si="3"/>
        <v>1540.8799999999999</v>
      </c>
      <c r="Q88" s="549"/>
      <c r="R88" s="549"/>
      <c r="S88" s="549"/>
      <c r="T88" s="549"/>
      <c r="U88" s="549"/>
      <c r="V88" s="549"/>
    </row>
    <row r="89" spans="1:22" ht="15" thickTop="1" thickBot="1" x14ac:dyDescent="0.2">
      <c r="A89" s="288" t="str">
        <f>'Tariffs Jul2022'!F83</f>
        <v>1st Energy</v>
      </c>
      <c r="B89" s="289" t="str">
        <f>'Tariffs Jul2022'!D83</f>
        <v>AusNet Services West</v>
      </c>
      <c r="C89" s="290">
        <f>'Tariffs Jul2022'!E83</f>
        <v>44562</v>
      </c>
      <c r="D89" s="291">
        <f>365*'Tariffs Jul2022'!H83/100</f>
        <v>346.74999999999994</v>
      </c>
      <c r="E89" s="291">
        <f>IF($C$5*'Tariffs Jul2022'!AK83/'Tariffs Jul2022'!AI83&gt;='Tariffs Jul2022'!J83,( 'Tariffs Jul2022'!J83*'Tariffs Jul2022'!O83/100)* 'Tariffs Jul2022'!AI83,($C$5*'Tariffs Jul2022'!AK83/'Tariffs Jul2022'!AI83*'Tariffs Jul2022'!O83/100)* 'Tariffs Jul2022'!AI83)</f>
        <v>410.72727272727263</v>
      </c>
      <c r="F89" s="291">
        <f>IF($C$5*'Tariffs Jul2022'!AK83/'Tariffs Jul2022'!AI83&lt;'Tariffs Jul2022'!J83,0,IF($C$5*'Tariffs Jul2022'!AK83/'Tariffs Jul2022'!AI83&lt;='Tariffs Jul2022'!K83,($C$5*'Tariffs Jul2022'!AK83/'Tariffs Jul2022'!AI83-'Tariffs Jul2022'!J83)*('Tariffs Jul2022'!P83/100)*'Tariffs Jul2022'!AI83,('Tariffs Jul2022'!K83-'Tariffs Jul2022'!J83)*('Tariffs Jul2022'!P83/100)*'Tariffs Jul2022'!AI83))</f>
        <v>295.77272727272725</v>
      </c>
      <c r="G89" s="291">
        <f>IF($C$5*'Tariffs Jul2022'!AK83/'Tariffs Jul2022'!AI83&lt;'Tariffs Jul2022'!K83,0,IF($C$5*'Tariffs Jul2022'!AK83/'Tariffs Jul2022'!AI83&lt;='Tariffs Jul2022'!L83,($C$5*'Tariffs Jul2022'!AK83/'Tariffs Jul2022'!AI83-'Tariffs Jul2022'!K83)*('Tariffs Jul2022'!Q83/100)*'Tariffs Jul2022'!AI83,('Tariffs Jul2022'!L83-'Tariffs Jul2022'!K83)*('Tariffs Jul2022'!Q83/100)*'Tariffs Jul2022'!AI83))</f>
        <v>0</v>
      </c>
      <c r="H89" s="291">
        <f>IF($C$5*'Tariffs Jul2022'!AK83/'Tariffs Jul2022'!AI83&lt;'Tariffs Jul2022'!L83,0,IF($C$5*'Tariffs Jul2022'!AK83/'Tariffs Jul2022'!AI83&lt;='Tariffs Jul2022'!M83,($C$5*'Tariffs Jul2022'!AK83/'Tariffs Jul2022'!AI83-'Tariffs Jul2022'!L83)*('Tariffs Jul2022'!R83/100)*'Tariffs Jul2022'!AI83,('Tariffs Jul2022'!M83-'Tariffs Jul2022'!L83)*('Tariffs Jul2022'!R83/100)*'Tariffs Jul2022'!AI83))</f>
        <v>0</v>
      </c>
      <c r="I89" s="291">
        <f>IF(($C$5*'Tariffs Jul2022'!AK83/'Tariffs Jul2022'!AI83&gt;'Tariffs Jul2022'!M83),($C$5*'Tariffs Jul2022'!AK83/'Tariffs Jul2022'!AI83-'Tariffs Jul2022'!M83)*'Tariffs Jul2022'!S83/100*'Tariffs Jul2022'!AI83,0)</f>
        <v>0</v>
      </c>
      <c r="J89" s="291">
        <f>IF($C$5*'Tariffs Jul2022'!AL83/'Tariffs Jul2022'!AJ83&gt;='Tariffs Jul2022'!J83,('Tariffs Jul2022'!J83*'Tariffs Jul2022'!U83/100)* 'Tariffs Jul2022'!AJ83,($C$5*'Tariffs Jul2022'!AL83/'Tariffs Jul2022'!AJ83*'Tariffs Jul2022'!U83/100)* 'Tariffs Jul2022'!AJ83)</f>
        <v>410.72727272727263</v>
      </c>
      <c r="K89" s="291">
        <f>IF($C$5*'Tariffs Jul2022'!AL83/'Tariffs Jul2022'!AJ83&lt;'Tariffs Jul2022'!J83,0,IF($C$5*'Tariffs Jul2022'!AL83/'Tariffs Jul2022'!AJ83&lt;='Tariffs Jul2022'!K83,($C$5*'Tariffs Jul2022'!AL83/'Tariffs Jul2022'!AJ83-'Tariffs Jul2022'!J83)*('Tariffs Jul2022'!V83/100)*'Tariffs Jul2022'!AJ83,('Tariffs Jul2022'!K83-'Tariffs Jul2022'!J83)*('Tariffs Jul2022'!V83/100)*'Tariffs Jul2022'!AJ83))</f>
        <v>295.77272727272725</v>
      </c>
      <c r="L89" s="291">
        <f>IF($C$5*'Tariffs Jul2022'!AL83/'Tariffs Jul2022'!AJ83&lt;'Tariffs Jul2022'!K83,0,IF($C$5*'Tariffs Jul2022'!AL83/'Tariffs Jul2022'!AJ83&lt;='Tariffs Jul2022'!L83,($C$5*'Tariffs Jul2022'!AL83/'Tariffs Jul2022'!AJ83-'Tariffs Jul2022'!K83)*('Tariffs Jul2022'!W83/100)*'Tariffs Jul2022'!AJ83,('Tariffs Jul2022'!L83-'Tariffs Jul2022'!K83)*('Tariffs Jul2022'!W83/100)*'Tariffs Jul2022'!AJ83))</f>
        <v>0</v>
      </c>
      <c r="M89" s="291">
        <f>IF($C$5*'Tariffs Jul2022'!AL83/'Tariffs Jul2022'!AJ83&lt;'Tariffs Jul2022'!L83,0,IF($C$5*'Tariffs Jul2022'!AL83/'Tariffs Jul2022'!AJ83&lt;='Tariffs Jul2022'!M83,($C$5*'Tariffs Jul2022'!AL83/'Tariffs Jul2022'!AJ83-'Tariffs Jul2022'!L83)*('Tariffs Jul2022'!X83/100)*'Tariffs Jul2022'!AJ83,('Tariffs Jul2022'!M83-'Tariffs Jul2022'!L83)*('Tariffs Jul2022'!X83/100)*'Tariffs Jul2022'!AJ83))</f>
        <v>0</v>
      </c>
      <c r="N89" s="291">
        <f>IF(($C$5*'Tariffs Jul2022'!AL83/'Tariffs Jul2022'!AJ83&gt;'Tariffs Jul2022'!M83),($C$5*'Tariffs Jul2022'!AL83/'Tariffs Jul2022'!AJ83-'Tariffs Jul2022'!M83)*'Tariffs Jul2022'!Y83/100*'Tariffs Jul2022'!AJ83,0)</f>
        <v>0</v>
      </c>
      <c r="O89" s="292">
        <f t="shared" si="2"/>
        <v>1759.7499999999998</v>
      </c>
      <c r="P89" s="499">
        <f t="shared" si="3"/>
        <v>1935.7249999999999</v>
      </c>
      <c r="Q89" s="549"/>
      <c r="R89" s="549"/>
      <c r="S89" s="549"/>
      <c r="T89" s="549"/>
      <c r="U89" s="549"/>
      <c r="V89" s="549"/>
    </row>
    <row r="90" spans="1:22" ht="14" thickTop="1" x14ac:dyDescent="0.15">
      <c r="A90" s="286" t="str">
        <f>'Tariffs Jul2022'!F84</f>
        <v>AGL</v>
      </c>
      <c r="B90" s="47" t="str">
        <f>'Tariffs Jul2022'!D84</f>
        <v>AusNet Services Central 2</v>
      </c>
      <c r="C90" s="287">
        <f>'Tariffs Jul2022'!E84</f>
        <v>44743</v>
      </c>
      <c r="D90" s="85">
        <f>365*'Tariffs Jul2022'!H84/100</f>
        <v>377.41</v>
      </c>
      <c r="E90" s="85">
        <f>IF($C$5*'Tariffs Jul2022'!AK84/'Tariffs Jul2022'!AI84&gt;='Tariffs Jul2022'!J84,( 'Tariffs Jul2022'!J84*'Tariffs Jul2022'!O84/100)* 'Tariffs Jul2022'!AI84,($C$5*'Tariffs Jul2022'!AK84/'Tariffs Jul2022'!AI84*'Tariffs Jul2022'!O84/100)* 'Tariffs Jul2022'!AI84)</f>
        <v>328.36363636363632</v>
      </c>
      <c r="F90" s="85">
        <f>IF($C$5*'Tariffs Jul2022'!AK84/'Tariffs Jul2022'!AI84&lt;'Tariffs Jul2022'!J84,0,IF($C$5*'Tariffs Jul2022'!AK84/'Tariffs Jul2022'!AI84&lt;='Tariffs Jul2022'!K84,($C$5*'Tariffs Jul2022'!AK84/'Tariffs Jul2022'!AI84-'Tariffs Jul2022'!J84)*('Tariffs Jul2022'!P84/100)*'Tariffs Jul2022'!AI84,('Tariffs Jul2022'!K84-'Tariffs Jul2022'!J84)*('Tariffs Jul2022'!P84/100)*'Tariffs Jul2022'!AI84))</f>
        <v>238.85334545454538</v>
      </c>
      <c r="G90" s="85">
        <f>IF($C$5*'Tariffs Jul2022'!AK84/'Tariffs Jul2022'!AI84&lt;'Tariffs Jul2022'!K84,0,IF($C$5*'Tariffs Jul2022'!AK84/'Tariffs Jul2022'!AI84&lt;='Tariffs Jul2022'!L84,($C$5*'Tariffs Jul2022'!AK84/'Tariffs Jul2022'!AI84-'Tariffs Jul2022'!K84)*('Tariffs Jul2022'!Q84/100)*'Tariffs Jul2022'!AI84,('Tariffs Jul2022'!L84-'Tariffs Jul2022'!K84)*('Tariffs Jul2022'!Q84/100)*'Tariffs Jul2022'!AI84))</f>
        <v>0</v>
      </c>
      <c r="H90" s="85">
        <f>IF($C$5*'Tariffs Jul2022'!AK84/'Tariffs Jul2022'!AI84&lt;'Tariffs Jul2022'!L84,0,IF($C$5*'Tariffs Jul2022'!AK84/'Tariffs Jul2022'!AI84&lt;='Tariffs Jul2022'!M84,($C$5*'Tariffs Jul2022'!AK84/'Tariffs Jul2022'!AI84-'Tariffs Jul2022'!L84)*('Tariffs Jul2022'!R84/100)*'Tariffs Jul2022'!AI84,('Tariffs Jul2022'!M84-'Tariffs Jul2022'!L84)*('Tariffs Jul2022'!R84/100)*'Tariffs Jul2022'!AI84))</f>
        <v>0</v>
      </c>
      <c r="I90" s="85">
        <f>IF(($C$5*'Tariffs Jul2022'!AK84/'Tariffs Jul2022'!AI84&gt;'Tariffs Jul2022'!M84),($C$5*'Tariffs Jul2022'!AK84/'Tariffs Jul2022'!AI84-'Tariffs Jul2022'!M84)*'Tariffs Jul2022'!S84/100*'Tariffs Jul2022'!AI84,0)</f>
        <v>0</v>
      </c>
      <c r="J90" s="85">
        <f>IF($C$5*'Tariffs Jul2022'!AL84/'Tariffs Jul2022'!AJ84&gt;='Tariffs Jul2022'!J84,('Tariffs Jul2022'!J84*'Tariffs Jul2022'!U84/100)* 'Tariffs Jul2022'!AJ84,($C$5*'Tariffs Jul2022'!AL84/'Tariffs Jul2022'!AJ84*'Tariffs Jul2022'!U84/100)* 'Tariffs Jul2022'!AJ84)</f>
        <v>567.27272727272725</v>
      </c>
      <c r="K90" s="85">
        <f>IF($C$5*'Tariffs Jul2022'!AL84/'Tariffs Jul2022'!AJ84&lt;'Tariffs Jul2022'!J84,0,IF($C$5*'Tariffs Jul2022'!AL84/'Tariffs Jul2022'!AJ84&lt;='Tariffs Jul2022'!K84,($C$5*'Tariffs Jul2022'!AL84/'Tariffs Jul2022'!AJ84-'Tariffs Jul2022'!J84)*('Tariffs Jul2022'!V84/100)*'Tariffs Jul2022'!AJ84,('Tariffs Jul2022'!K84-'Tariffs Jul2022'!J84)*('Tariffs Jul2022'!V84/100)*'Tariffs Jul2022'!AJ84))</f>
        <v>376.27581818181801</v>
      </c>
      <c r="L90" s="85">
        <f>IF($C$5*'Tariffs Jul2022'!AL84/'Tariffs Jul2022'!AJ84&lt;'Tariffs Jul2022'!K84,0,IF($C$5*'Tariffs Jul2022'!AL84/'Tariffs Jul2022'!AJ84&lt;='Tariffs Jul2022'!L84,($C$5*'Tariffs Jul2022'!AL84/'Tariffs Jul2022'!AJ84-'Tariffs Jul2022'!K84)*('Tariffs Jul2022'!W84/100)*'Tariffs Jul2022'!AJ84,('Tariffs Jul2022'!L84-'Tariffs Jul2022'!K84)*('Tariffs Jul2022'!W84/100)*'Tariffs Jul2022'!AJ84))</f>
        <v>0</v>
      </c>
      <c r="M90" s="85">
        <f>IF($C$5*'Tariffs Jul2022'!AL84/'Tariffs Jul2022'!AJ84&lt;'Tariffs Jul2022'!L84,0,IF($C$5*'Tariffs Jul2022'!AL84/'Tariffs Jul2022'!AJ84&lt;='Tariffs Jul2022'!M84,($C$5*'Tariffs Jul2022'!AL84/'Tariffs Jul2022'!AJ84-'Tariffs Jul2022'!L84)*('Tariffs Jul2022'!X84/100)*'Tariffs Jul2022'!AJ84,('Tariffs Jul2022'!M84-'Tariffs Jul2022'!L84)*('Tariffs Jul2022'!X84/100)*'Tariffs Jul2022'!AJ84))</f>
        <v>0</v>
      </c>
      <c r="N90" s="85">
        <f>IF(($C$5*'Tariffs Jul2022'!AL84/'Tariffs Jul2022'!AJ84&gt;'Tariffs Jul2022'!M84),($C$5*'Tariffs Jul2022'!AL84/'Tariffs Jul2022'!AJ84-'Tariffs Jul2022'!M84)*'Tariffs Jul2022'!Y84/100*'Tariffs Jul2022'!AJ84,0)</f>
        <v>0</v>
      </c>
      <c r="O90" s="73">
        <f t="shared" si="2"/>
        <v>1888.1755272727271</v>
      </c>
      <c r="P90" s="498">
        <f t="shared" si="3"/>
        <v>2076.9930800000002</v>
      </c>
      <c r="Q90" s="549"/>
      <c r="R90" s="549"/>
      <c r="S90" s="549"/>
      <c r="T90" s="549"/>
      <c r="U90" s="549"/>
      <c r="V90" s="549"/>
    </row>
    <row r="91" spans="1:22" x14ac:dyDescent="0.15">
      <c r="A91" s="286" t="str">
        <f>'Tariffs Jul2022'!F85</f>
        <v>Alinta Energy</v>
      </c>
      <c r="B91" s="47" t="str">
        <f>'Tariffs Jul2022'!D85</f>
        <v>AusNet Services Central 2</v>
      </c>
      <c r="C91" s="287">
        <f>'Tariffs Jul2022'!E85</f>
        <v>44593</v>
      </c>
      <c r="D91" s="85">
        <f>365*'Tariffs Jul2022'!H85/100</f>
        <v>266.45</v>
      </c>
      <c r="E91" s="85">
        <f>IF($C$5*'Tariffs Jul2022'!AK85/'Tariffs Jul2022'!AI85&gt;='Tariffs Jul2022'!J85,( 'Tariffs Jul2022'!J85*'Tariffs Jul2022'!O85/100)* 'Tariffs Jul2022'!AI85,($C$5*'Tariffs Jul2022'!AK85/'Tariffs Jul2022'!AI85*'Tariffs Jul2022'!O85/100)* 'Tariffs Jul2022'!AI85)</f>
        <v>309.81818181818181</v>
      </c>
      <c r="F91" s="85">
        <f>IF($C$5*'Tariffs Jul2022'!AK85/'Tariffs Jul2022'!AI85&lt;'Tariffs Jul2022'!J85,0,IF($C$5*'Tariffs Jul2022'!AK85/'Tariffs Jul2022'!AI85&lt;='Tariffs Jul2022'!K85,($C$5*'Tariffs Jul2022'!AK85/'Tariffs Jul2022'!AI85-'Tariffs Jul2022'!J85)*('Tariffs Jul2022'!P85/100)*'Tariffs Jul2022'!AI85,('Tariffs Jul2022'!K85-'Tariffs Jul2022'!J85)*('Tariffs Jul2022'!P85/100)*'Tariffs Jul2022'!AI85))</f>
        <v>0</v>
      </c>
      <c r="G91" s="85">
        <f>IF($C$5*'Tariffs Jul2022'!AK85/'Tariffs Jul2022'!AI85&lt;'Tariffs Jul2022'!K85,0,IF($C$5*'Tariffs Jul2022'!AK85/'Tariffs Jul2022'!AI85&lt;='Tariffs Jul2022'!L85,($C$5*'Tariffs Jul2022'!AK85/'Tariffs Jul2022'!AI85-'Tariffs Jul2022'!K85)*('Tariffs Jul2022'!Q85/100)*'Tariffs Jul2022'!AI85,('Tariffs Jul2022'!L85-'Tariffs Jul2022'!K85)*('Tariffs Jul2022'!Q85/100)*'Tariffs Jul2022'!AI85))</f>
        <v>0</v>
      </c>
      <c r="H91" s="85">
        <f>IF($C$5*'Tariffs Jul2022'!AK85/'Tariffs Jul2022'!AI85&lt;'Tariffs Jul2022'!L85,0,IF($C$5*'Tariffs Jul2022'!AK85/'Tariffs Jul2022'!AI85&lt;='Tariffs Jul2022'!M85,($C$5*'Tariffs Jul2022'!AK85/'Tariffs Jul2022'!AI85-'Tariffs Jul2022'!L85)*('Tariffs Jul2022'!R85/100)*'Tariffs Jul2022'!AI85,('Tariffs Jul2022'!M85-'Tariffs Jul2022'!L85)*('Tariffs Jul2022'!R85/100)*'Tariffs Jul2022'!AI85))</f>
        <v>0</v>
      </c>
      <c r="I91" s="85">
        <f>IF(($C$5*'Tariffs Jul2022'!AK85/'Tariffs Jul2022'!AI85&gt;'Tariffs Jul2022'!M85),($C$5*'Tariffs Jul2022'!AK85/'Tariffs Jul2022'!AI85-'Tariffs Jul2022'!M85)*'Tariffs Jul2022'!S85/100*'Tariffs Jul2022'!AI85,0)</f>
        <v>179.95799999999997</v>
      </c>
      <c r="J91" s="85">
        <f>IF($C$5*'Tariffs Jul2022'!AL85/'Tariffs Jul2022'!AJ85&gt;='Tariffs Jul2022'!J85,('Tariffs Jul2022'!J85*'Tariffs Jul2022'!U85/100)* 'Tariffs Jul2022'!AJ85,($C$5*'Tariffs Jul2022'!AL85/'Tariffs Jul2022'!AJ85*'Tariffs Jul2022'!U85/100)* 'Tariffs Jul2022'!AJ85)</f>
        <v>573.81818181818176</v>
      </c>
      <c r="K91" s="85">
        <f>IF($C$5*'Tariffs Jul2022'!AL85/'Tariffs Jul2022'!AJ85&lt;'Tariffs Jul2022'!J85,0,IF($C$5*'Tariffs Jul2022'!AL85/'Tariffs Jul2022'!AJ85&lt;='Tariffs Jul2022'!K85,($C$5*'Tariffs Jul2022'!AL85/'Tariffs Jul2022'!AJ85-'Tariffs Jul2022'!J85)*('Tariffs Jul2022'!V85/100)*'Tariffs Jul2022'!AJ85,('Tariffs Jul2022'!K85-'Tariffs Jul2022'!J85)*('Tariffs Jul2022'!V85/100)*'Tariffs Jul2022'!AJ85))</f>
        <v>0</v>
      </c>
      <c r="L91" s="85">
        <f>IF($C$5*'Tariffs Jul2022'!AL85/'Tariffs Jul2022'!AJ85&lt;'Tariffs Jul2022'!K85,0,IF($C$5*'Tariffs Jul2022'!AL85/'Tariffs Jul2022'!AJ85&lt;='Tariffs Jul2022'!L85,($C$5*'Tariffs Jul2022'!AL85/'Tariffs Jul2022'!AJ85-'Tariffs Jul2022'!K85)*('Tariffs Jul2022'!W85/100)*'Tariffs Jul2022'!AJ85,('Tariffs Jul2022'!L85-'Tariffs Jul2022'!K85)*('Tariffs Jul2022'!W85/100)*'Tariffs Jul2022'!AJ85))</f>
        <v>0</v>
      </c>
      <c r="M91" s="85">
        <f>IF($C$5*'Tariffs Jul2022'!AL85/'Tariffs Jul2022'!AJ85&lt;'Tariffs Jul2022'!L85,0,IF($C$5*'Tariffs Jul2022'!AL85/'Tariffs Jul2022'!AJ85&lt;='Tariffs Jul2022'!M85,($C$5*'Tariffs Jul2022'!AL85/'Tariffs Jul2022'!AJ85-'Tariffs Jul2022'!L85)*('Tariffs Jul2022'!X85/100)*'Tariffs Jul2022'!AJ85,('Tariffs Jul2022'!M85-'Tariffs Jul2022'!L85)*('Tariffs Jul2022'!X85/100)*'Tariffs Jul2022'!AJ85))</f>
        <v>0</v>
      </c>
      <c r="N91" s="85">
        <f>IF(($C$5*'Tariffs Jul2022'!AL85/'Tariffs Jul2022'!AJ85&gt;'Tariffs Jul2022'!M85),($C$5*'Tariffs Jul2022'!AL85/'Tariffs Jul2022'!AJ85-'Tariffs Jul2022'!M85)*'Tariffs Jul2022'!Y85/100*'Tariffs Jul2022'!AJ85,0)</f>
        <v>343.5561818181817</v>
      </c>
      <c r="O91" s="73">
        <f t="shared" si="2"/>
        <v>1673.6005454545452</v>
      </c>
      <c r="P91" s="498">
        <f t="shared" si="3"/>
        <v>1840.9605999999999</v>
      </c>
      <c r="Q91" s="549"/>
      <c r="R91" s="549"/>
      <c r="S91" s="549"/>
      <c r="T91" s="549"/>
      <c r="U91" s="549"/>
      <c r="V91" s="549"/>
    </row>
    <row r="92" spans="1:22" x14ac:dyDescent="0.15">
      <c r="A92" s="286" t="str">
        <f>'Tariffs Jul2022'!F86</f>
        <v>Covau</v>
      </c>
      <c r="B92" s="47" t="str">
        <f>'Tariffs Jul2022'!D86</f>
        <v>AusNet Services Central 2</v>
      </c>
      <c r="C92" s="287">
        <f>'Tariffs Jul2022'!E86</f>
        <v>44562</v>
      </c>
      <c r="D92" s="85">
        <f>365*'Tariffs Jul2022'!H86/100</f>
        <v>310.25</v>
      </c>
      <c r="E92" s="85">
        <f>IF($C$5*'Tariffs Jul2022'!AK86/'Tariffs Jul2022'!AI86&gt;='Tariffs Jul2022'!J86,( 'Tariffs Jul2022'!J86*'Tariffs Jul2022'!O86/100)* 'Tariffs Jul2022'!AI86,($C$5*'Tariffs Jul2022'!AK86/'Tariffs Jul2022'!AI86*'Tariffs Jul2022'!O86/100)* 'Tariffs Jul2022'!AI86)</f>
        <v>315.27272727272725</v>
      </c>
      <c r="F92" s="85">
        <f>IF($C$5*'Tariffs Jul2022'!AK86/'Tariffs Jul2022'!AI86&lt;'Tariffs Jul2022'!J86,0,IF($C$5*'Tariffs Jul2022'!AK86/'Tariffs Jul2022'!AI86&lt;='Tariffs Jul2022'!K86,($C$5*'Tariffs Jul2022'!AK86/'Tariffs Jul2022'!AI86-'Tariffs Jul2022'!J86)*('Tariffs Jul2022'!P86/100)*'Tariffs Jul2022'!AI86,('Tariffs Jul2022'!K86-'Tariffs Jul2022'!J86)*('Tariffs Jul2022'!P86/100)*'Tariffs Jul2022'!AI86))</f>
        <v>197.95379999999994</v>
      </c>
      <c r="G92" s="85">
        <f>IF($C$5*'Tariffs Jul2022'!AK86/'Tariffs Jul2022'!AI86&lt;'Tariffs Jul2022'!K86,0,IF($C$5*'Tariffs Jul2022'!AK86/'Tariffs Jul2022'!AI86&lt;='Tariffs Jul2022'!L86,($C$5*'Tariffs Jul2022'!AK86/'Tariffs Jul2022'!AI86-'Tariffs Jul2022'!K86)*('Tariffs Jul2022'!Q86/100)*'Tariffs Jul2022'!AI86,('Tariffs Jul2022'!L86-'Tariffs Jul2022'!K86)*('Tariffs Jul2022'!Q86/100)*'Tariffs Jul2022'!AI86))</f>
        <v>0</v>
      </c>
      <c r="H92" s="85">
        <f>IF($C$5*'Tariffs Jul2022'!AK86/'Tariffs Jul2022'!AI86&lt;'Tariffs Jul2022'!L86,0,IF($C$5*'Tariffs Jul2022'!AK86/'Tariffs Jul2022'!AI86&lt;='Tariffs Jul2022'!M86,($C$5*'Tariffs Jul2022'!AK86/'Tariffs Jul2022'!AI86-'Tariffs Jul2022'!L86)*('Tariffs Jul2022'!R86/100)*'Tariffs Jul2022'!AI86,('Tariffs Jul2022'!M86-'Tariffs Jul2022'!L86)*('Tariffs Jul2022'!R86/100)*'Tariffs Jul2022'!AI86))</f>
        <v>0</v>
      </c>
      <c r="I92" s="85">
        <f>IF(($C$5*'Tariffs Jul2022'!AK86/'Tariffs Jul2022'!AI86&gt;'Tariffs Jul2022'!M86),($C$5*'Tariffs Jul2022'!AK86/'Tariffs Jul2022'!AI86-'Tariffs Jul2022'!M86)*'Tariffs Jul2022'!S86/100*'Tariffs Jul2022'!AI86,0)</f>
        <v>0</v>
      </c>
      <c r="J92" s="85">
        <f>IF($C$5*'Tariffs Jul2022'!AL86/'Tariffs Jul2022'!AJ86&gt;='Tariffs Jul2022'!J86,('Tariffs Jul2022'!J86*'Tariffs Jul2022'!U86/100)* 'Tariffs Jul2022'!AJ86,($C$5*'Tariffs Jul2022'!AL86/'Tariffs Jul2022'!AJ86*'Tariffs Jul2022'!U86/100)* 'Tariffs Jul2022'!AJ86)</f>
        <v>438.5454545454545</v>
      </c>
      <c r="K92" s="85">
        <f>IF($C$5*'Tariffs Jul2022'!AL86/'Tariffs Jul2022'!AJ86&lt;'Tariffs Jul2022'!J86,0,IF($C$5*'Tariffs Jul2022'!AL86/'Tariffs Jul2022'!AJ86&lt;='Tariffs Jul2022'!K86,($C$5*'Tariffs Jul2022'!AL86/'Tariffs Jul2022'!AJ86-'Tariffs Jul2022'!J86)*('Tariffs Jul2022'!V86/100)*'Tariffs Jul2022'!AJ86,('Tariffs Jul2022'!K86-'Tariffs Jul2022'!J86)*('Tariffs Jul2022'!V86/100)*'Tariffs Jul2022'!AJ86))</f>
        <v>317.3804727272726</v>
      </c>
      <c r="L92" s="85">
        <f>IF($C$5*'Tariffs Jul2022'!AL86/'Tariffs Jul2022'!AJ86&lt;'Tariffs Jul2022'!K86,0,IF($C$5*'Tariffs Jul2022'!AL86/'Tariffs Jul2022'!AJ86&lt;='Tariffs Jul2022'!L86,($C$5*'Tariffs Jul2022'!AL86/'Tariffs Jul2022'!AJ86-'Tariffs Jul2022'!K86)*('Tariffs Jul2022'!W86/100)*'Tariffs Jul2022'!AJ86,('Tariffs Jul2022'!L86-'Tariffs Jul2022'!K86)*('Tariffs Jul2022'!W86/100)*'Tariffs Jul2022'!AJ86))</f>
        <v>0</v>
      </c>
      <c r="M92" s="85">
        <f>IF($C$5*'Tariffs Jul2022'!AL86/'Tariffs Jul2022'!AJ86&lt;'Tariffs Jul2022'!L86,0,IF($C$5*'Tariffs Jul2022'!AL86/'Tariffs Jul2022'!AJ86&lt;='Tariffs Jul2022'!M86,($C$5*'Tariffs Jul2022'!AL86/'Tariffs Jul2022'!AJ86-'Tariffs Jul2022'!L86)*('Tariffs Jul2022'!X86/100)*'Tariffs Jul2022'!AJ86,('Tariffs Jul2022'!M86-'Tariffs Jul2022'!L86)*('Tariffs Jul2022'!X86/100)*'Tariffs Jul2022'!AJ86))</f>
        <v>0</v>
      </c>
      <c r="N92" s="85">
        <f>IF(($C$5*'Tariffs Jul2022'!AL86/'Tariffs Jul2022'!AJ86&gt;'Tariffs Jul2022'!M86),($C$5*'Tariffs Jul2022'!AL86/'Tariffs Jul2022'!AJ86-'Tariffs Jul2022'!M86)*'Tariffs Jul2022'!Y86/100*'Tariffs Jul2022'!AJ86,0)</f>
        <v>0</v>
      </c>
      <c r="O92" s="73">
        <f t="shared" si="2"/>
        <v>1579.4024545454545</v>
      </c>
      <c r="P92" s="498">
        <f t="shared" si="3"/>
        <v>1737.3427000000001</v>
      </c>
      <c r="Q92" s="549"/>
      <c r="R92" s="549"/>
      <c r="S92" s="549"/>
      <c r="T92" s="549"/>
      <c r="U92" s="549"/>
      <c r="V92" s="549"/>
    </row>
    <row r="93" spans="1:22" x14ac:dyDescent="0.15">
      <c r="A93" s="286" t="str">
        <f>'Tariffs Jul2022'!F87</f>
        <v>Dodo Power &amp; Gas</v>
      </c>
      <c r="B93" s="47" t="str">
        <f>'Tariffs Jul2022'!D87</f>
        <v>AusNet Services Central 2</v>
      </c>
      <c r="C93" s="287">
        <f>'Tariffs Jul2022'!E87</f>
        <v>44562</v>
      </c>
      <c r="D93" s="85">
        <f>365*'Tariffs Jul2022'!H87/100</f>
        <v>304.57590909090908</v>
      </c>
      <c r="E93" s="85">
        <f>IF($C$5*'Tariffs Jul2022'!AK87/'Tariffs Jul2022'!AI87&gt;='Tariffs Jul2022'!J87,( 'Tariffs Jul2022'!J87*'Tariffs Jul2022'!O87/100)* 'Tariffs Jul2022'!AI87,($C$5*'Tariffs Jul2022'!AK87/'Tariffs Jul2022'!AI87*'Tariffs Jul2022'!O87/100)* 'Tariffs Jul2022'!AI87)</f>
        <v>292.36363636363637</v>
      </c>
      <c r="F93" s="85">
        <f>IF($C$5*'Tariffs Jul2022'!AK87/'Tariffs Jul2022'!AI87&lt;'Tariffs Jul2022'!J87,0,IF($C$5*'Tariffs Jul2022'!AK87/'Tariffs Jul2022'!AI87&lt;='Tariffs Jul2022'!K87,($C$5*'Tariffs Jul2022'!AK87/'Tariffs Jul2022'!AI87-'Tariffs Jul2022'!J87)*('Tariffs Jul2022'!P87/100)*'Tariffs Jul2022'!AI87,('Tariffs Jul2022'!K87-'Tariffs Jul2022'!J87)*('Tariffs Jul2022'!P87/100)*'Tariffs Jul2022'!AI87))</f>
        <v>193.86384545454541</v>
      </c>
      <c r="G93" s="85">
        <f>IF($C$5*'Tariffs Jul2022'!AK87/'Tariffs Jul2022'!AI87&lt;'Tariffs Jul2022'!K87,0,IF($C$5*'Tariffs Jul2022'!AK87/'Tariffs Jul2022'!AI87&lt;='Tariffs Jul2022'!L87,($C$5*'Tariffs Jul2022'!AK87/'Tariffs Jul2022'!AI87-'Tariffs Jul2022'!K87)*('Tariffs Jul2022'!Q87/100)*'Tariffs Jul2022'!AI87,('Tariffs Jul2022'!L87-'Tariffs Jul2022'!K87)*('Tariffs Jul2022'!Q87/100)*'Tariffs Jul2022'!AI87))</f>
        <v>0</v>
      </c>
      <c r="H93" s="85">
        <f>IF($C$5*'Tariffs Jul2022'!AK87/'Tariffs Jul2022'!AI87&lt;'Tariffs Jul2022'!L87,0,IF($C$5*'Tariffs Jul2022'!AK87/'Tariffs Jul2022'!AI87&lt;='Tariffs Jul2022'!M87,($C$5*'Tariffs Jul2022'!AK87/'Tariffs Jul2022'!AI87-'Tariffs Jul2022'!L87)*('Tariffs Jul2022'!R87/100)*'Tariffs Jul2022'!AI87,('Tariffs Jul2022'!M87-'Tariffs Jul2022'!L87)*('Tariffs Jul2022'!R87/100)*'Tariffs Jul2022'!AI87))</f>
        <v>0</v>
      </c>
      <c r="I93" s="85">
        <f>IF(($C$5*'Tariffs Jul2022'!AK87/'Tariffs Jul2022'!AI87&gt;'Tariffs Jul2022'!M87),($C$5*'Tariffs Jul2022'!AK87/'Tariffs Jul2022'!AI87-'Tariffs Jul2022'!M87)*'Tariffs Jul2022'!S87/100*'Tariffs Jul2022'!AI87,0)</f>
        <v>0</v>
      </c>
      <c r="J93" s="85">
        <f>IF($C$5*'Tariffs Jul2022'!AL87/'Tariffs Jul2022'!AJ87&gt;='Tariffs Jul2022'!J87,('Tariffs Jul2022'!J87*'Tariffs Jul2022'!U87/100)* 'Tariffs Jul2022'!AJ87,($C$5*'Tariffs Jul2022'!AL87/'Tariffs Jul2022'!AJ87*'Tariffs Jul2022'!U87/100)* 'Tariffs Jul2022'!AJ87)</f>
        <v>469.09090909090907</v>
      </c>
      <c r="K93" s="85">
        <f>IF($C$5*'Tariffs Jul2022'!AL87/'Tariffs Jul2022'!AJ87&lt;'Tariffs Jul2022'!J87,0,IF($C$5*'Tariffs Jul2022'!AL87/'Tariffs Jul2022'!AJ87&lt;='Tariffs Jul2022'!K87,($C$5*'Tariffs Jul2022'!AL87/'Tariffs Jul2022'!AJ87-'Tariffs Jul2022'!J87)*('Tariffs Jul2022'!V87/100)*'Tariffs Jul2022'!AJ87,('Tariffs Jul2022'!K87-'Tariffs Jul2022'!J87)*('Tariffs Jul2022'!V87/100)*'Tariffs Jul2022'!AJ87))</f>
        <v>343.5561818181817</v>
      </c>
      <c r="L93" s="85">
        <f>IF($C$5*'Tariffs Jul2022'!AL87/'Tariffs Jul2022'!AJ87&lt;'Tariffs Jul2022'!K87,0,IF($C$5*'Tariffs Jul2022'!AL87/'Tariffs Jul2022'!AJ87&lt;='Tariffs Jul2022'!L87,($C$5*'Tariffs Jul2022'!AL87/'Tariffs Jul2022'!AJ87-'Tariffs Jul2022'!K87)*('Tariffs Jul2022'!W87/100)*'Tariffs Jul2022'!AJ87,('Tariffs Jul2022'!L87-'Tariffs Jul2022'!K87)*('Tariffs Jul2022'!W87/100)*'Tariffs Jul2022'!AJ87))</f>
        <v>0</v>
      </c>
      <c r="M93" s="85">
        <f>IF($C$5*'Tariffs Jul2022'!AL87/'Tariffs Jul2022'!AJ87&lt;'Tariffs Jul2022'!L87,0,IF($C$5*'Tariffs Jul2022'!AL87/'Tariffs Jul2022'!AJ87&lt;='Tariffs Jul2022'!M87,($C$5*'Tariffs Jul2022'!AL87/'Tariffs Jul2022'!AJ87-'Tariffs Jul2022'!L87)*('Tariffs Jul2022'!X87/100)*'Tariffs Jul2022'!AJ87,('Tariffs Jul2022'!M87-'Tariffs Jul2022'!L87)*('Tariffs Jul2022'!X87/100)*'Tariffs Jul2022'!AJ87))</f>
        <v>0</v>
      </c>
      <c r="N93" s="85">
        <f>IF(($C$5*'Tariffs Jul2022'!AL87/'Tariffs Jul2022'!AJ87&gt;'Tariffs Jul2022'!M87),($C$5*'Tariffs Jul2022'!AL87/'Tariffs Jul2022'!AJ87-'Tariffs Jul2022'!M87)*'Tariffs Jul2022'!Y87/100*'Tariffs Jul2022'!AJ87,0)</f>
        <v>0</v>
      </c>
      <c r="O93" s="73">
        <f t="shared" si="2"/>
        <v>1603.4504818181817</v>
      </c>
      <c r="P93" s="498">
        <f t="shared" si="3"/>
        <v>1763.7955300000001</v>
      </c>
      <c r="Q93" s="549"/>
      <c r="R93" s="549"/>
      <c r="S93" s="549"/>
      <c r="T93" s="549"/>
      <c r="U93" s="549"/>
      <c r="V93" s="549"/>
    </row>
    <row r="94" spans="1:22" x14ac:dyDescent="0.15">
      <c r="A94" s="286" t="str">
        <f>'Tariffs Jul2022'!F88</f>
        <v>EnergyAustralia</v>
      </c>
      <c r="B94" s="47" t="str">
        <f>'Tariffs Jul2022'!D88</f>
        <v>AusNet Services Central 2</v>
      </c>
      <c r="C94" s="287">
        <f>'Tariffs Jul2022'!E88</f>
        <v>44734</v>
      </c>
      <c r="D94" s="85">
        <f>365*'Tariffs Jul2022'!H88/100</f>
        <v>381.42500000000001</v>
      </c>
      <c r="E94" s="85">
        <f>IF($C$5*'Tariffs Jul2022'!AK88/'Tariffs Jul2022'!AI88&gt;='Tariffs Jul2022'!J88,( 'Tariffs Jul2022'!J88*'Tariffs Jul2022'!O88/100)* 'Tariffs Jul2022'!AI88,($C$5*'Tariffs Jul2022'!AK88/'Tariffs Jul2022'!AI88*'Tariffs Jul2022'!O88/100)* 'Tariffs Jul2022'!AI88)</f>
        <v>355.63636363636363</v>
      </c>
      <c r="F94" s="85">
        <f>IF($C$5*'Tariffs Jul2022'!AK88/'Tariffs Jul2022'!AI88&lt;'Tariffs Jul2022'!J88,0,IF($C$5*'Tariffs Jul2022'!AK88/'Tariffs Jul2022'!AI88&lt;='Tariffs Jul2022'!K88,($C$5*'Tariffs Jul2022'!AK88/'Tariffs Jul2022'!AI88-'Tariffs Jul2022'!J88)*('Tariffs Jul2022'!P88/100)*'Tariffs Jul2022'!AI88,('Tariffs Jul2022'!K88-'Tariffs Jul2022'!J88)*('Tariffs Jul2022'!P88/100)*'Tariffs Jul2022'!AI88))</f>
        <v>224.94749999999996</v>
      </c>
      <c r="G94" s="85">
        <f>IF($C$5*'Tariffs Jul2022'!AK88/'Tariffs Jul2022'!AI88&lt;'Tariffs Jul2022'!K88,0,IF($C$5*'Tariffs Jul2022'!AK88/'Tariffs Jul2022'!AI88&lt;='Tariffs Jul2022'!L88,($C$5*'Tariffs Jul2022'!AK88/'Tariffs Jul2022'!AI88-'Tariffs Jul2022'!K88)*('Tariffs Jul2022'!Q88/100)*'Tariffs Jul2022'!AI88,('Tariffs Jul2022'!L88-'Tariffs Jul2022'!K88)*('Tariffs Jul2022'!Q88/100)*'Tariffs Jul2022'!AI88))</f>
        <v>0</v>
      </c>
      <c r="H94" s="85">
        <f>IF($C$5*'Tariffs Jul2022'!AK88/'Tariffs Jul2022'!AI88&lt;'Tariffs Jul2022'!L88,0,IF($C$5*'Tariffs Jul2022'!AK88/'Tariffs Jul2022'!AI88&lt;='Tariffs Jul2022'!M88,($C$5*'Tariffs Jul2022'!AK88/'Tariffs Jul2022'!AI88-'Tariffs Jul2022'!L88)*('Tariffs Jul2022'!R88/100)*'Tariffs Jul2022'!AI88,('Tariffs Jul2022'!M88-'Tariffs Jul2022'!L88)*('Tariffs Jul2022'!R88/100)*'Tariffs Jul2022'!AI88))</f>
        <v>0</v>
      </c>
      <c r="I94" s="85">
        <f>IF(($C$5*'Tariffs Jul2022'!AK88/'Tariffs Jul2022'!AI88&gt;'Tariffs Jul2022'!M88),($C$5*'Tariffs Jul2022'!AK88/'Tariffs Jul2022'!AI88-'Tariffs Jul2022'!M88)*'Tariffs Jul2022'!S88/100*'Tariffs Jul2022'!AI88,0)</f>
        <v>0</v>
      </c>
      <c r="J94" s="85">
        <f>IF($C$5*'Tariffs Jul2022'!AL88/'Tariffs Jul2022'!AJ88&gt;='Tariffs Jul2022'!J88,('Tariffs Jul2022'!J88*'Tariffs Jul2022'!U88/100)* 'Tariffs Jul2022'!AJ88,($C$5*'Tariffs Jul2022'!AL88/'Tariffs Jul2022'!AJ88*'Tariffs Jul2022'!U88/100)* 'Tariffs Jul2022'!AJ88)</f>
        <v>551.99999999999989</v>
      </c>
      <c r="K94" s="85">
        <f>IF($C$5*'Tariffs Jul2022'!AL88/'Tariffs Jul2022'!AJ88&lt;'Tariffs Jul2022'!J88,0,IF($C$5*'Tariffs Jul2022'!AL88/'Tariffs Jul2022'!AJ88&lt;='Tariffs Jul2022'!K88,($C$5*'Tariffs Jul2022'!AL88/'Tariffs Jul2022'!AJ88-'Tariffs Jul2022'!J88)*('Tariffs Jul2022'!V88/100)*'Tariffs Jul2022'!AJ88,('Tariffs Jul2022'!K88-'Tariffs Jul2022'!J88)*('Tariffs Jul2022'!V88/100)*'Tariffs Jul2022'!AJ88))</f>
        <v>392.63563636363625</v>
      </c>
      <c r="L94" s="85">
        <f>IF($C$5*'Tariffs Jul2022'!AL88/'Tariffs Jul2022'!AJ88&lt;'Tariffs Jul2022'!K88,0,IF($C$5*'Tariffs Jul2022'!AL88/'Tariffs Jul2022'!AJ88&lt;='Tariffs Jul2022'!L88,($C$5*'Tariffs Jul2022'!AL88/'Tariffs Jul2022'!AJ88-'Tariffs Jul2022'!K88)*('Tariffs Jul2022'!W88/100)*'Tariffs Jul2022'!AJ88,('Tariffs Jul2022'!L88-'Tariffs Jul2022'!K88)*('Tariffs Jul2022'!W88/100)*'Tariffs Jul2022'!AJ88))</f>
        <v>0</v>
      </c>
      <c r="M94" s="85">
        <f>IF($C$5*'Tariffs Jul2022'!AL88/'Tariffs Jul2022'!AJ88&lt;'Tariffs Jul2022'!L88,0,IF($C$5*'Tariffs Jul2022'!AL88/'Tariffs Jul2022'!AJ88&lt;='Tariffs Jul2022'!M88,($C$5*'Tariffs Jul2022'!AL88/'Tariffs Jul2022'!AJ88-'Tariffs Jul2022'!L88)*('Tariffs Jul2022'!X88/100)*'Tariffs Jul2022'!AJ88,('Tariffs Jul2022'!M88-'Tariffs Jul2022'!L88)*('Tariffs Jul2022'!X88/100)*'Tariffs Jul2022'!AJ88))</f>
        <v>0</v>
      </c>
      <c r="N94" s="85">
        <f>IF(($C$5*'Tariffs Jul2022'!AL88/'Tariffs Jul2022'!AJ88&gt;'Tariffs Jul2022'!M88),($C$5*'Tariffs Jul2022'!AL88/'Tariffs Jul2022'!AJ88-'Tariffs Jul2022'!M88)*'Tariffs Jul2022'!Y88/100*'Tariffs Jul2022'!AJ88,0)</f>
        <v>0</v>
      </c>
      <c r="O94" s="73">
        <f t="shared" si="2"/>
        <v>1906.6444999999997</v>
      </c>
      <c r="P94" s="498">
        <f t="shared" si="3"/>
        <v>2097.3089499999996</v>
      </c>
      <c r="Q94" s="549"/>
      <c r="R94" s="549"/>
      <c r="S94" s="549"/>
      <c r="T94" s="549"/>
      <c r="U94" s="549"/>
      <c r="V94" s="549"/>
    </row>
    <row r="95" spans="1:22" x14ac:dyDescent="0.15">
      <c r="A95" s="286" t="str">
        <f>'Tariffs Jul2022'!F89</f>
        <v>Lumo Energy</v>
      </c>
      <c r="B95" s="47" t="str">
        <f>'Tariffs Jul2022'!D89</f>
        <v>AusNet Services Central 2</v>
      </c>
      <c r="C95" s="287">
        <f>'Tariffs Jul2022'!E89</f>
        <v>44562</v>
      </c>
      <c r="D95" s="85">
        <f>365*'Tariffs Jul2022'!H89/100</f>
        <v>346.3186363636363</v>
      </c>
      <c r="E95" s="85">
        <f>IF($C$5*'Tariffs Jul2022'!AK89/'Tariffs Jul2022'!AI89&gt;='Tariffs Jul2022'!J89,( 'Tariffs Jul2022'!J89*'Tariffs Jul2022'!O89/100)* 'Tariffs Jul2022'!AI89,($C$5*'Tariffs Jul2022'!AK89/'Tariffs Jul2022'!AI89*'Tariffs Jul2022'!O89/100)* 'Tariffs Jul2022'!AI89)</f>
        <v>282.5454545454545</v>
      </c>
      <c r="F95" s="85">
        <f>IF($C$5*'Tariffs Jul2022'!AK89/'Tariffs Jul2022'!AI89&lt;'Tariffs Jul2022'!J89,0,IF($C$5*'Tariffs Jul2022'!AK89/'Tariffs Jul2022'!AI89&lt;='Tariffs Jul2022'!K89,($C$5*'Tariffs Jul2022'!AK89/'Tariffs Jul2022'!AI89-'Tariffs Jul2022'!J89)*('Tariffs Jul2022'!P89/100)*'Tariffs Jul2022'!AI89,('Tariffs Jul2022'!K89-'Tariffs Jul2022'!J89)*('Tariffs Jul2022'!P89/100)*'Tariffs Jul2022'!AI89))</f>
        <v>196.31781818181813</v>
      </c>
      <c r="G95" s="85">
        <f>IF($C$5*'Tariffs Jul2022'!AK89/'Tariffs Jul2022'!AI89&lt;'Tariffs Jul2022'!K89,0,IF($C$5*'Tariffs Jul2022'!AK89/'Tariffs Jul2022'!AI89&lt;='Tariffs Jul2022'!L89,($C$5*'Tariffs Jul2022'!AK89/'Tariffs Jul2022'!AI89-'Tariffs Jul2022'!K89)*('Tariffs Jul2022'!Q89/100)*'Tariffs Jul2022'!AI89,('Tariffs Jul2022'!L89-'Tariffs Jul2022'!K89)*('Tariffs Jul2022'!Q89/100)*'Tariffs Jul2022'!AI89))</f>
        <v>0</v>
      </c>
      <c r="H95" s="85">
        <f>IF($C$5*'Tariffs Jul2022'!AK89/'Tariffs Jul2022'!AI89&lt;'Tariffs Jul2022'!L89,0,IF($C$5*'Tariffs Jul2022'!AK89/'Tariffs Jul2022'!AI89&lt;='Tariffs Jul2022'!M89,($C$5*'Tariffs Jul2022'!AK89/'Tariffs Jul2022'!AI89-'Tariffs Jul2022'!L89)*('Tariffs Jul2022'!R89/100)*'Tariffs Jul2022'!AI89,('Tariffs Jul2022'!M89-'Tariffs Jul2022'!L89)*('Tariffs Jul2022'!R89/100)*'Tariffs Jul2022'!AI89))</f>
        <v>0</v>
      </c>
      <c r="I95" s="85">
        <f>IF(($C$5*'Tariffs Jul2022'!AK89/'Tariffs Jul2022'!AI89&gt;'Tariffs Jul2022'!M89),($C$5*'Tariffs Jul2022'!AK89/'Tariffs Jul2022'!AI89-'Tariffs Jul2022'!M89)*'Tariffs Jul2022'!S89/100*'Tariffs Jul2022'!AI89,0)</f>
        <v>0</v>
      </c>
      <c r="J95" s="85">
        <f>IF($C$5*'Tariffs Jul2022'!AL89/'Tariffs Jul2022'!AJ89&gt;='Tariffs Jul2022'!J89,('Tariffs Jul2022'!J89*'Tariffs Jul2022'!U89/100)* 'Tariffs Jul2022'!AJ89,($C$5*'Tariffs Jul2022'!AL89/'Tariffs Jul2022'!AJ89*'Tariffs Jul2022'!U89/100)* 'Tariffs Jul2022'!AJ89)</f>
        <v>438.5454545454545</v>
      </c>
      <c r="K95" s="85">
        <f>IF($C$5*'Tariffs Jul2022'!AL89/'Tariffs Jul2022'!AJ89&lt;'Tariffs Jul2022'!J89,0,IF($C$5*'Tariffs Jul2022'!AL89/'Tariffs Jul2022'!AJ89&lt;='Tariffs Jul2022'!K89,($C$5*'Tariffs Jul2022'!AL89/'Tariffs Jul2022'!AJ89-'Tariffs Jul2022'!J89)*('Tariffs Jul2022'!V89/100)*'Tariffs Jul2022'!AJ89,('Tariffs Jul2022'!K89-'Tariffs Jul2022'!J89)*('Tariffs Jul2022'!V89/100)*'Tariffs Jul2022'!AJ89))</f>
        <v>322.28841818181809</v>
      </c>
      <c r="L95" s="85">
        <f>IF($C$5*'Tariffs Jul2022'!AL89/'Tariffs Jul2022'!AJ89&lt;'Tariffs Jul2022'!K89,0,IF($C$5*'Tariffs Jul2022'!AL89/'Tariffs Jul2022'!AJ89&lt;='Tariffs Jul2022'!L89,($C$5*'Tariffs Jul2022'!AL89/'Tariffs Jul2022'!AJ89-'Tariffs Jul2022'!K89)*('Tariffs Jul2022'!W89/100)*'Tariffs Jul2022'!AJ89,('Tariffs Jul2022'!L89-'Tariffs Jul2022'!K89)*('Tariffs Jul2022'!W89/100)*'Tariffs Jul2022'!AJ89))</f>
        <v>0</v>
      </c>
      <c r="M95" s="85">
        <f>IF($C$5*'Tariffs Jul2022'!AL89/'Tariffs Jul2022'!AJ89&lt;'Tariffs Jul2022'!L89,0,IF($C$5*'Tariffs Jul2022'!AL89/'Tariffs Jul2022'!AJ89&lt;='Tariffs Jul2022'!M89,($C$5*'Tariffs Jul2022'!AL89/'Tariffs Jul2022'!AJ89-'Tariffs Jul2022'!L89)*('Tariffs Jul2022'!X89/100)*'Tariffs Jul2022'!AJ89,('Tariffs Jul2022'!M89-'Tariffs Jul2022'!L89)*('Tariffs Jul2022'!X89/100)*'Tariffs Jul2022'!AJ89))</f>
        <v>0</v>
      </c>
      <c r="N95" s="85">
        <f>IF(($C$5*'Tariffs Jul2022'!AL89/'Tariffs Jul2022'!AJ89&gt;'Tariffs Jul2022'!M89),($C$5*'Tariffs Jul2022'!AL89/'Tariffs Jul2022'!AJ89-'Tariffs Jul2022'!M89)*'Tariffs Jul2022'!Y89/100*'Tariffs Jul2022'!AJ89,0)</f>
        <v>0</v>
      </c>
      <c r="O95" s="73">
        <f t="shared" si="2"/>
        <v>1586.0157818181815</v>
      </c>
      <c r="P95" s="498">
        <f t="shared" si="3"/>
        <v>1744.6173599999997</v>
      </c>
      <c r="Q95" s="549"/>
      <c r="R95" s="549"/>
      <c r="S95" s="549"/>
      <c r="T95" s="549"/>
      <c r="U95" s="549"/>
      <c r="V95" s="549"/>
    </row>
    <row r="96" spans="1:22" x14ac:dyDescent="0.15">
      <c r="A96" s="286" t="str">
        <f>'Tariffs Jul2022'!F90</f>
        <v>Momentum Energy</v>
      </c>
      <c r="B96" s="47" t="str">
        <f>'Tariffs Jul2022'!D90</f>
        <v>AusNet Services Central 2</v>
      </c>
      <c r="C96" s="287">
        <f>'Tariffs Jul2022'!E90</f>
        <v>44562</v>
      </c>
      <c r="D96" s="85">
        <f>365*'Tariffs Jul2022'!H90/100</f>
        <v>378.37227272727273</v>
      </c>
      <c r="E96" s="85">
        <f>IF($C$5*'Tariffs Jul2022'!AK90/'Tariffs Jul2022'!AI90&gt;='Tariffs Jul2022'!J90,( 'Tariffs Jul2022'!J90*'Tariffs Jul2022'!O90/100)* 'Tariffs Jul2022'!AI90,($C$5*'Tariffs Jul2022'!AK90/'Tariffs Jul2022'!AI90*'Tariffs Jul2022'!O90/100)* 'Tariffs Jul2022'!AI90)</f>
        <v>350.18181818181819</v>
      </c>
      <c r="F96" s="85">
        <f>IF($C$5*'Tariffs Jul2022'!AK90/'Tariffs Jul2022'!AI90&lt;'Tariffs Jul2022'!J90,0,IF($C$5*'Tariffs Jul2022'!AK90/'Tariffs Jul2022'!AI90&lt;='Tariffs Jul2022'!K90,($C$5*'Tariffs Jul2022'!AK90/'Tariffs Jul2022'!AI90-'Tariffs Jul2022'!J90)*('Tariffs Jul2022'!P90/100)*'Tariffs Jul2022'!AI90,('Tariffs Jul2022'!K90-'Tariffs Jul2022'!J90)*('Tariffs Jul2022'!P90/100)*'Tariffs Jul2022'!AI90))</f>
        <v>229.85544545454536</v>
      </c>
      <c r="G96" s="85">
        <f>IF($C$5*'Tariffs Jul2022'!AK90/'Tariffs Jul2022'!AI90&lt;'Tariffs Jul2022'!K90,0,IF($C$5*'Tariffs Jul2022'!AK90/'Tariffs Jul2022'!AI90&lt;='Tariffs Jul2022'!L90,($C$5*'Tariffs Jul2022'!AK90/'Tariffs Jul2022'!AI90-'Tariffs Jul2022'!K90)*('Tariffs Jul2022'!Q90/100)*'Tariffs Jul2022'!AI90,('Tariffs Jul2022'!L90-'Tariffs Jul2022'!K90)*('Tariffs Jul2022'!Q90/100)*'Tariffs Jul2022'!AI90))</f>
        <v>0</v>
      </c>
      <c r="H96" s="85">
        <f>IF($C$5*'Tariffs Jul2022'!AK90/'Tariffs Jul2022'!AI90&lt;'Tariffs Jul2022'!L90,0,IF($C$5*'Tariffs Jul2022'!AK90/'Tariffs Jul2022'!AI90&lt;='Tariffs Jul2022'!M90,($C$5*'Tariffs Jul2022'!AK90/'Tariffs Jul2022'!AI90-'Tariffs Jul2022'!L90)*('Tariffs Jul2022'!R90/100)*'Tariffs Jul2022'!AI90,('Tariffs Jul2022'!M90-'Tariffs Jul2022'!L90)*('Tariffs Jul2022'!R90/100)*'Tariffs Jul2022'!AI90))</f>
        <v>0</v>
      </c>
      <c r="I96" s="85">
        <f>IF(($C$5*'Tariffs Jul2022'!AK90/'Tariffs Jul2022'!AI90&gt;'Tariffs Jul2022'!M90),($C$5*'Tariffs Jul2022'!AK90/'Tariffs Jul2022'!AI90-'Tariffs Jul2022'!M90)*'Tariffs Jul2022'!S90/100*'Tariffs Jul2022'!AI90,0)</f>
        <v>0</v>
      </c>
      <c r="J96" s="85">
        <f>IF($C$5*'Tariffs Jul2022'!AL90/'Tariffs Jul2022'!AJ90&gt;='Tariffs Jul2022'!J90,('Tariffs Jul2022'!J90*'Tariffs Jul2022'!U90/100)* 'Tariffs Jul2022'!AJ90,($C$5*'Tariffs Jul2022'!AL90/'Tariffs Jul2022'!AJ90*'Tariffs Jul2022'!U90/100)* 'Tariffs Jul2022'!AJ90)</f>
        <v>530.18181818181813</v>
      </c>
      <c r="K96" s="85">
        <f>IF($C$5*'Tariffs Jul2022'!AL90/'Tariffs Jul2022'!AJ90&lt;'Tariffs Jul2022'!J90,0,IF($C$5*'Tariffs Jul2022'!AL90/'Tariffs Jul2022'!AJ90&lt;='Tariffs Jul2022'!K90,($C$5*'Tariffs Jul2022'!AL90/'Tariffs Jul2022'!AJ90-'Tariffs Jul2022'!J90)*('Tariffs Jul2022'!V90/100)*'Tariffs Jul2022'!AJ90,('Tariffs Jul2022'!K90-'Tariffs Jul2022'!J90)*('Tariffs Jul2022'!V90/100)*'Tariffs Jul2022'!AJ90))</f>
        <v>389.36367272727261</v>
      </c>
      <c r="L96" s="85">
        <f>IF($C$5*'Tariffs Jul2022'!AL90/'Tariffs Jul2022'!AJ90&lt;'Tariffs Jul2022'!K90,0,IF($C$5*'Tariffs Jul2022'!AL90/'Tariffs Jul2022'!AJ90&lt;='Tariffs Jul2022'!L90,($C$5*'Tariffs Jul2022'!AL90/'Tariffs Jul2022'!AJ90-'Tariffs Jul2022'!K90)*('Tariffs Jul2022'!W90/100)*'Tariffs Jul2022'!AJ90,('Tariffs Jul2022'!L90-'Tariffs Jul2022'!K90)*('Tariffs Jul2022'!W90/100)*'Tariffs Jul2022'!AJ90))</f>
        <v>0</v>
      </c>
      <c r="M96" s="85">
        <f>IF($C$5*'Tariffs Jul2022'!AL90/'Tariffs Jul2022'!AJ90&lt;'Tariffs Jul2022'!L90,0,IF($C$5*'Tariffs Jul2022'!AL90/'Tariffs Jul2022'!AJ90&lt;='Tariffs Jul2022'!M90,($C$5*'Tariffs Jul2022'!AL90/'Tariffs Jul2022'!AJ90-'Tariffs Jul2022'!L90)*('Tariffs Jul2022'!X90/100)*'Tariffs Jul2022'!AJ90,('Tariffs Jul2022'!M90-'Tariffs Jul2022'!L90)*('Tariffs Jul2022'!X90/100)*'Tariffs Jul2022'!AJ90))</f>
        <v>0</v>
      </c>
      <c r="N96" s="85">
        <f>IF(($C$5*'Tariffs Jul2022'!AL90/'Tariffs Jul2022'!AJ90&gt;'Tariffs Jul2022'!M90),($C$5*'Tariffs Jul2022'!AL90/'Tariffs Jul2022'!AJ90-'Tariffs Jul2022'!M90)*'Tariffs Jul2022'!Y90/100*'Tariffs Jul2022'!AJ90,0)</f>
        <v>0</v>
      </c>
      <c r="O96" s="73">
        <f t="shared" si="2"/>
        <v>1877.9550272727272</v>
      </c>
      <c r="P96" s="498">
        <f t="shared" si="3"/>
        <v>2065.7505300000003</v>
      </c>
      <c r="Q96" s="549"/>
      <c r="R96" s="549"/>
      <c r="S96" s="549"/>
      <c r="T96" s="549"/>
      <c r="U96" s="549"/>
      <c r="V96" s="549"/>
    </row>
    <row r="97" spans="1:22" x14ac:dyDescent="0.15">
      <c r="A97" s="286" t="str">
        <f>'Tariffs Jul2022'!F91</f>
        <v>Origin Energy</v>
      </c>
      <c r="B97" s="47" t="str">
        <f>'Tariffs Jul2022'!D91</f>
        <v>AusNet Services Central 2</v>
      </c>
      <c r="C97" s="287">
        <f>'Tariffs Jul2022'!E91</f>
        <v>44743</v>
      </c>
      <c r="D97" s="85">
        <f>365*'Tariffs Jul2022'!H91/100</f>
        <v>336.2313636363636</v>
      </c>
      <c r="E97" s="85">
        <f>((C$5*'Tariffs Jul2022'!AK91/'Tariffs Jul2022'!AI91)*('Tariffs Jul2022'!O91/100))*'Tariffs Jul2022'!AI91</f>
        <v>776.04545454545439</v>
      </c>
      <c r="F97" s="85">
        <v>0</v>
      </c>
      <c r="G97" s="85">
        <v>0</v>
      </c>
      <c r="H97" s="85">
        <v>0</v>
      </c>
      <c r="I97" s="85">
        <v>0</v>
      </c>
      <c r="J97" s="85">
        <f>((C$5*'Tariffs Jul2022'!AL91/'Tariffs Jul2022'!AJ91)*('Tariffs Jul2022'!U91/100))*'Tariffs Jul2022'!AJ91</f>
        <v>776.04545454545439</v>
      </c>
      <c r="K97" s="85">
        <v>0</v>
      </c>
      <c r="L97" s="85">
        <v>0</v>
      </c>
      <c r="M97" s="85">
        <v>0</v>
      </c>
      <c r="N97" s="85">
        <v>0</v>
      </c>
      <c r="O97" s="73">
        <f t="shared" si="2"/>
        <v>1888.3222727272723</v>
      </c>
      <c r="P97" s="498">
        <f t="shared" si="3"/>
        <v>2077.1544999999996</v>
      </c>
      <c r="Q97" s="549"/>
      <c r="R97" s="549"/>
      <c r="S97" s="549"/>
      <c r="T97" s="549"/>
      <c r="U97" s="549"/>
      <c r="V97" s="549"/>
    </row>
    <row r="98" spans="1:22" x14ac:dyDescent="0.15">
      <c r="A98" s="286" t="str">
        <f>'Tariffs Jul2022'!F92</f>
        <v>Red Energy</v>
      </c>
      <c r="B98" s="47" t="str">
        <f>'Tariffs Jul2022'!D92</f>
        <v>AusNet Services Central 2</v>
      </c>
      <c r="C98" s="287">
        <f>'Tariffs Jul2022'!E92</f>
        <v>44562</v>
      </c>
      <c r="D98" s="85">
        <f>365*'Tariffs Jul2022'!H92/100</f>
        <v>318.9436363636363</v>
      </c>
      <c r="E98" s="85">
        <f>IF($C$5*'Tariffs Jul2022'!AK92/'Tariffs Jul2022'!AI92&gt;='Tariffs Jul2022'!J92,( 'Tariffs Jul2022'!J92*'Tariffs Jul2022'!O92/100)* 'Tariffs Jul2022'!AI92,($C$5*'Tariffs Jul2022'!AK92/'Tariffs Jul2022'!AI92*'Tariffs Jul2022'!O92/100)* 'Tariffs Jul2022'!AI92)</f>
        <v>318.5454545454545</v>
      </c>
      <c r="F98" s="85">
        <f>IF($C$5*'Tariffs Jul2022'!AK92/'Tariffs Jul2022'!AI92&lt;'Tariffs Jul2022'!J92,0,IF($C$5*'Tariffs Jul2022'!AK92/'Tariffs Jul2022'!AI92&lt;='Tariffs Jul2022'!K92,($C$5*'Tariffs Jul2022'!AK92/'Tariffs Jul2022'!AI92-'Tariffs Jul2022'!J92)*('Tariffs Jul2022'!P92/100)*'Tariffs Jul2022'!AI92,('Tariffs Jul2022'!K92-'Tariffs Jul2022'!J92)*('Tariffs Jul2022'!P92/100)*'Tariffs Jul2022'!AI92))</f>
        <v>219.22156363636358</v>
      </c>
      <c r="G98" s="85">
        <f>IF($C$5*'Tariffs Jul2022'!AK92/'Tariffs Jul2022'!AI92&lt;'Tariffs Jul2022'!K92,0,IF($C$5*'Tariffs Jul2022'!AK92/'Tariffs Jul2022'!AI92&lt;='Tariffs Jul2022'!L92,($C$5*'Tariffs Jul2022'!AK92/'Tariffs Jul2022'!AI92-'Tariffs Jul2022'!K92)*('Tariffs Jul2022'!Q92/100)*'Tariffs Jul2022'!AI92,('Tariffs Jul2022'!L92-'Tariffs Jul2022'!K92)*('Tariffs Jul2022'!Q92/100)*'Tariffs Jul2022'!AI92))</f>
        <v>0</v>
      </c>
      <c r="H98" s="85">
        <f>IF($C$5*'Tariffs Jul2022'!AK92/'Tariffs Jul2022'!AI92&lt;'Tariffs Jul2022'!L92,0,IF($C$5*'Tariffs Jul2022'!AK92/'Tariffs Jul2022'!AI92&lt;='Tariffs Jul2022'!M92,($C$5*'Tariffs Jul2022'!AK92/'Tariffs Jul2022'!AI92-'Tariffs Jul2022'!L92)*('Tariffs Jul2022'!R92/100)*'Tariffs Jul2022'!AI92,('Tariffs Jul2022'!M92-'Tariffs Jul2022'!L92)*('Tariffs Jul2022'!R92/100)*'Tariffs Jul2022'!AI92))</f>
        <v>0</v>
      </c>
      <c r="I98" s="85">
        <f>IF(($C$5*'Tariffs Jul2022'!AK92/'Tariffs Jul2022'!AI92&gt;'Tariffs Jul2022'!M92),($C$5*'Tariffs Jul2022'!AK92/'Tariffs Jul2022'!AI92-'Tariffs Jul2022'!M92)*'Tariffs Jul2022'!S92/100*'Tariffs Jul2022'!AI92,0)</f>
        <v>0</v>
      </c>
      <c r="J98" s="85">
        <f>IF($C$5*'Tariffs Jul2022'!AL92/'Tariffs Jul2022'!AJ92&gt;='Tariffs Jul2022'!J92,('Tariffs Jul2022'!J92*'Tariffs Jul2022'!U92/100)* 'Tariffs Jul2022'!AJ92,($C$5*'Tariffs Jul2022'!AL92/'Tariffs Jul2022'!AJ92*'Tariffs Jul2022'!U92/100)* 'Tariffs Jul2022'!AJ92)</f>
        <v>549.81818181818176</v>
      </c>
      <c r="K98" s="85">
        <f>IF($C$5*'Tariffs Jul2022'!AL92/'Tariffs Jul2022'!AJ92&lt;'Tariffs Jul2022'!J92,0,IF($C$5*'Tariffs Jul2022'!AL92/'Tariffs Jul2022'!AJ92&lt;='Tariffs Jul2022'!K92,($C$5*'Tariffs Jul2022'!AL92/'Tariffs Jul2022'!AJ92-'Tariffs Jul2022'!J92)*('Tariffs Jul2022'!V92/100)*'Tariffs Jul2022'!AJ92,('Tariffs Jul2022'!K92-'Tariffs Jul2022'!J92)*('Tariffs Jul2022'!V92/100)*'Tariffs Jul2022'!AJ92))</f>
        <v>395.90759999999989</v>
      </c>
      <c r="L98" s="85">
        <f>IF($C$5*'Tariffs Jul2022'!AL92/'Tariffs Jul2022'!AJ92&lt;'Tariffs Jul2022'!K92,0,IF($C$5*'Tariffs Jul2022'!AL92/'Tariffs Jul2022'!AJ92&lt;='Tariffs Jul2022'!L92,($C$5*'Tariffs Jul2022'!AL92/'Tariffs Jul2022'!AJ92-'Tariffs Jul2022'!K92)*('Tariffs Jul2022'!W92/100)*'Tariffs Jul2022'!AJ92,('Tariffs Jul2022'!L92-'Tariffs Jul2022'!K92)*('Tariffs Jul2022'!W92/100)*'Tariffs Jul2022'!AJ92))</f>
        <v>0</v>
      </c>
      <c r="M98" s="85">
        <f>IF($C$5*'Tariffs Jul2022'!AL92/'Tariffs Jul2022'!AJ92&lt;'Tariffs Jul2022'!L92,0,IF($C$5*'Tariffs Jul2022'!AL92/'Tariffs Jul2022'!AJ92&lt;='Tariffs Jul2022'!M92,($C$5*'Tariffs Jul2022'!AL92/'Tariffs Jul2022'!AJ92-'Tariffs Jul2022'!L92)*('Tariffs Jul2022'!X92/100)*'Tariffs Jul2022'!AJ92,('Tariffs Jul2022'!M92-'Tariffs Jul2022'!L92)*('Tariffs Jul2022'!X92/100)*'Tariffs Jul2022'!AJ92))</f>
        <v>0</v>
      </c>
      <c r="N98" s="85">
        <f>IF(($C$5*'Tariffs Jul2022'!AL92/'Tariffs Jul2022'!AJ92&gt;'Tariffs Jul2022'!M92),($C$5*'Tariffs Jul2022'!AL92/'Tariffs Jul2022'!AJ92-'Tariffs Jul2022'!M92)*'Tariffs Jul2022'!Y92/100*'Tariffs Jul2022'!AJ92,0)</f>
        <v>0</v>
      </c>
      <c r="O98" s="73">
        <f t="shared" si="2"/>
        <v>1802.4364363636359</v>
      </c>
      <c r="P98" s="498">
        <f t="shared" si="3"/>
        <v>1982.6800799999996</v>
      </c>
      <c r="Q98" s="549"/>
      <c r="R98" s="549"/>
      <c r="S98" s="549"/>
      <c r="T98" s="549"/>
      <c r="U98" s="549"/>
      <c r="V98" s="549"/>
    </row>
    <row r="99" spans="1:22" s="289" customFormat="1" ht="14" thickBot="1" x14ac:dyDescent="0.2">
      <c r="A99" s="286" t="str">
        <f>'Tariffs Jul2022'!F93</f>
        <v>Simply Energy</v>
      </c>
      <c r="B99" s="47" t="str">
        <f>'Tariffs Jul2022'!D93</f>
        <v>AusNet Services Central 2</v>
      </c>
      <c r="C99" s="287">
        <f>'Tariffs Jul2022'!E93</f>
        <v>44743</v>
      </c>
      <c r="D99" s="85">
        <f>365*'Tariffs Jul2022'!H93/100</f>
        <v>319.9722727272727</v>
      </c>
      <c r="E99" s="85">
        <f>IF($C$5*'Tariffs Jul2022'!AK93/'Tariffs Jul2022'!AI93&gt;='Tariffs Jul2022'!J93,( 'Tariffs Jul2022'!J93*'Tariffs Jul2022'!O93/100)* 'Tariffs Jul2022'!AI93,($C$5*'Tariffs Jul2022'!AK93/'Tariffs Jul2022'!AI93*'Tariffs Jul2022'!O93/100)* 'Tariffs Jul2022'!AI93)</f>
        <v>391.63636363636363</v>
      </c>
      <c r="F99" s="85">
        <f>IF($C$5*'Tariffs Jul2022'!AK93/'Tariffs Jul2022'!AI93&lt;'Tariffs Jul2022'!J93,0,IF($C$5*'Tariffs Jul2022'!AK93/'Tariffs Jul2022'!AI93&lt;='Tariffs Jul2022'!K93,($C$5*'Tariffs Jul2022'!AK93/'Tariffs Jul2022'!AI93-'Tariffs Jul2022'!J93)*('Tariffs Jul2022'!P93/100)*'Tariffs Jul2022'!AI93,('Tariffs Jul2022'!K93-'Tariffs Jul2022'!J93)*('Tariffs Jul2022'!P93/100)*'Tariffs Jul2022'!AI93))</f>
        <v>287.93279999999993</v>
      </c>
      <c r="G99" s="85">
        <f>IF($C$5*'Tariffs Jul2022'!AK93/'Tariffs Jul2022'!AI93&lt;'Tariffs Jul2022'!K93,0,IF($C$5*'Tariffs Jul2022'!AK93/'Tariffs Jul2022'!AI93&lt;='Tariffs Jul2022'!L93,($C$5*'Tariffs Jul2022'!AK93/'Tariffs Jul2022'!AI93-'Tariffs Jul2022'!K93)*('Tariffs Jul2022'!Q93/100)*'Tariffs Jul2022'!AI93,('Tariffs Jul2022'!L93-'Tariffs Jul2022'!K93)*('Tariffs Jul2022'!Q93/100)*'Tariffs Jul2022'!AI93))</f>
        <v>0</v>
      </c>
      <c r="H99" s="85">
        <f>IF($C$5*'Tariffs Jul2022'!AK93/'Tariffs Jul2022'!AI93&lt;'Tariffs Jul2022'!L93,0,IF($C$5*'Tariffs Jul2022'!AK93/'Tariffs Jul2022'!AI93&lt;='Tariffs Jul2022'!M93,($C$5*'Tariffs Jul2022'!AK93/'Tariffs Jul2022'!AI93-'Tariffs Jul2022'!L93)*('Tariffs Jul2022'!R93/100)*'Tariffs Jul2022'!AI93,('Tariffs Jul2022'!M93-'Tariffs Jul2022'!L93)*('Tariffs Jul2022'!R93/100)*'Tariffs Jul2022'!AI93))</f>
        <v>0</v>
      </c>
      <c r="I99" s="85">
        <f>IF(($C$5*'Tariffs Jul2022'!AK93/'Tariffs Jul2022'!AI93&gt;'Tariffs Jul2022'!M93),($C$5*'Tariffs Jul2022'!AK93/'Tariffs Jul2022'!AI93-'Tariffs Jul2022'!M93)*'Tariffs Jul2022'!S93/100*'Tariffs Jul2022'!AI93,0)</f>
        <v>0</v>
      </c>
      <c r="J99" s="85">
        <f>IF($C$5*'Tariffs Jul2022'!AL93/'Tariffs Jul2022'!AJ93&gt;='Tariffs Jul2022'!J93,('Tariffs Jul2022'!J93*'Tariffs Jul2022'!U93/100)* 'Tariffs Jul2022'!AJ93,($C$5*'Tariffs Jul2022'!AL93/'Tariffs Jul2022'!AJ93*'Tariffs Jul2022'!U93/100)* 'Tariffs Jul2022'!AJ93)</f>
        <v>597.81818181818176</v>
      </c>
      <c r="K99" s="85">
        <f>IF($C$5*'Tariffs Jul2022'!AL93/'Tariffs Jul2022'!AJ93&lt;'Tariffs Jul2022'!J93,0,IF($C$5*'Tariffs Jul2022'!AL93/'Tariffs Jul2022'!AJ93&lt;='Tariffs Jul2022'!K93,($C$5*'Tariffs Jul2022'!AL93/'Tariffs Jul2022'!AJ93-'Tariffs Jul2022'!J93)*('Tariffs Jul2022'!V93/100)*'Tariffs Jul2022'!AJ93,('Tariffs Jul2022'!K93-'Tariffs Jul2022'!J93)*('Tariffs Jul2022'!V93/100)*'Tariffs Jul2022'!AJ93))</f>
        <v>431.89919999999989</v>
      </c>
      <c r="L99" s="85">
        <f>IF($C$5*'Tariffs Jul2022'!AL93/'Tariffs Jul2022'!AJ93&lt;'Tariffs Jul2022'!K93,0,IF($C$5*'Tariffs Jul2022'!AL93/'Tariffs Jul2022'!AJ93&lt;='Tariffs Jul2022'!L93,($C$5*'Tariffs Jul2022'!AL93/'Tariffs Jul2022'!AJ93-'Tariffs Jul2022'!K93)*('Tariffs Jul2022'!W93/100)*'Tariffs Jul2022'!AJ93,('Tariffs Jul2022'!L93-'Tariffs Jul2022'!K93)*('Tariffs Jul2022'!W93/100)*'Tariffs Jul2022'!AJ93))</f>
        <v>0</v>
      </c>
      <c r="M99" s="85">
        <f>IF($C$5*'Tariffs Jul2022'!AL93/'Tariffs Jul2022'!AJ93&lt;'Tariffs Jul2022'!L93,0,IF($C$5*'Tariffs Jul2022'!AL93/'Tariffs Jul2022'!AJ93&lt;='Tariffs Jul2022'!M93,($C$5*'Tariffs Jul2022'!AL93/'Tariffs Jul2022'!AJ93-'Tariffs Jul2022'!L93)*('Tariffs Jul2022'!X93/100)*'Tariffs Jul2022'!AJ93,('Tariffs Jul2022'!M93-'Tariffs Jul2022'!L93)*('Tariffs Jul2022'!X93/100)*'Tariffs Jul2022'!AJ93))</f>
        <v>0</v>
      </c>
      <c r="N99" s="85">
        <f>IF(($C$5*'Tariffs Jul2022'!AL93/'Tariffs Jul2022'!AJ93&gt;'Tariffs Jul2022'!M93),($C$5*'Tariffs Jul2022'!AL93/'Tariffs Jul2022'!AJ93-'Tariffs Jul2022'!M93)*'Tariffs Jul2022'!Y93/100*'Tariffs Jul2022'!AJ93,0)</f>
        <v>0</v>
      </c>
      <c r="O99" s="73">
        <f t="shared" si="2"/>
        <v>2029.2588181818178</v>
      </c>
      <c r="P99" s="498">
        <f t="shared" si="3"/>
        <v>2232.1846999999998</v>
      </c>
      <c r="Q99" s="549"/>
      <c r="R99" s="549"/>
      <c r="S99" s="549"/>
      <c r="T99" s="549"/>
      <c r="U99" s="549"/>
      <c r="V99" s="549"/>
    </row>
    <row r="100" spans="1:22" ht="14" thickTop="1" x14ac:dyDescent="0.15">
      <c r="A100" s="286" t="str">
        <f>'Tariffs Jul2022'!F94</f>
        <v>GloBird</v>
      </c>
      <c r="B100" s="47" t="str">
        <f>'Tariffs Jul2022'!D94</f>
        <v>AusNet Services Central 2</v>
      </c>
      <c r="C100" s="287">
        <f>'Tariffs Jul2022'!E94</f>
        <v>44760</v>
      </c>
      <c r="D100" s="85">
        <f>365*'Tariffs Jul2022'!H94/100</f>
        <v>383.24999999999994</v>
      </c>
      <c r="E100" s="85">
        <f>IF($C$5*'Tariffs Jul2022'!AK94/'Tariffs Jul2022'!AI94&gt;='Tariffs Jul2022'!J94,( 'Tariffs Jul2022'!J94*'Tariffs Jul2022'!O94/100)* 'Tariffs Jul2022'!AI94,($C$5*'Tariffs Jul2022'!AK94/'Tariffs Jul2022'!AI94*'Tariffs Jul2022'!O94/100)* 'Tariffs Jul2022'!AI94)</f>
        <v>881.99999999999977</v>
      </c>
      <c r="F100" s="85">
        <f>IF($C$5*'Tariffs Jul2022'!AK94/'Tariffs Jul2022'!AI94&lt;'Tariffs Jul2022'!J94,0,IF($C$5*'Tariffs Jul2022'!AK94/'Tariffs Jul2022'!AI94&lt;='Tariffs Jul2022'!K94,($C$5*'Tariffs Jul2022'!AK94/'Tariffs Jul2022'!AI94-'Tariffs Jul2022'!J94)*('Tariffs Jul2022'!P94/100)*'Tariffs Jul2022'!AI94,('Tariffs Jul2022'!K94-'Tariffs Jul2022'!J94)*('Tariffs Jul2022'!P94/100)*'Tariffs Jul2022'!AI94))</f>
        <v>0</v>
      </c>
      <c r="G100" s="85">
        <f>IF($C$5*'Tariffs Jul2022'!AK94/'Tariffs Jul2022'!AI94&lt;'Tariffs Jul2022'!K94,0,IF($C$5*'Tariffs Jul2022'!AK94/'Tariffs Jul2022'!AI94&lt;='Tariffs Jul2022'!L94,($C$5*'Tariffs Jul2022'!AK94/'Tariffs Jul2022'!AI94-'Tariffs Jul2022'!K94)*('Tariffs Jul2022'!Q94/100)*'Tariffs Jul2022'!AI94,('Tariffs Jul2022'!L94-'Tariffs Jul2022'!K94)*('Tariffs Jul2022'!Q94/100)*'Tariffs Jul2022'!AI94))</f>
        <v>0</v>
      </c>
      <c r="H100" s="85">
        <f>IF($C$5*'Tariffs Jul2022'!AK94/'Tariffs Jul2022'!AI94&lt;'Tariffs Jul2022'!L94,0,IF($C$5*'Tariffs Jul2022'!AK94/'Tariffs Jul2022'!AI94&lt;='Tariffs Jul2022'!M94,($C$5*'Tariffs Jul2022'!AK94/'Tariffs Jul2022'!AI94-'Tariffs Jul2022'!L94)*('Tariffs Jul2022'!R94/100)*'Tariffs Jul2022'!AI94,('Tariffs Jul2022'!M94-'Tariffs Jul2022'!L94)*('Tariffs Jul2022'!R94/100)*'Tariffs Jul2022'!AI94))</f>
        <v>0</v>
      </c>
      <c r="I100" s="85">
        <f>IF(($C$5*'Tariffs Jul2022'!AK94/'Tariffs Jul2022'!AI94&gt;'Tariffs Jul2022'!M94),($C$5*'Tariffs Jul2022'!AK94/'Tariffs Jul2022'!AI94-'Tariffs Jul2022'!M94)*'Tariffs Jul2022'!S94/100*'Tariffs Jul2022'!AI94,0)</f>
        <v>661.49999999999989</v>
      </c>
      <c r="J100" s="85">
        <f>IF($C$5*'Tariffs Jul2022'!AL94/'Tariffs Jul2022'!AJ94&gt;='Tariffs Jul2022'!J94,('Tariffs Jul2022'!J94*'Tariffs Jul2022'!U94/100)* 'Tariffs Jul2022'!AJ94,($C$5*'Tariffs Jul2022'!AL94/'Tariffs Jul2022'!AJ94*'Tariffs Jul2022'!U94/100)* 'Tariffs Jul2022'!AJ94)</f>
        <v>881.99999999999977</v>
      </c>
      <c r="K100" s="85">
        <f>IF($C$5*'Tariffs Jul2022'!AL94/'Tariffs Jul2022'!AJ94&lt;'Tariffs Jul2022'!J94,0,IF($C$5*'Tariffs Jul2022'!AL94/'Tariffs Jul2022'!AJ94&lt;='Tariffs Jul2022'!K94,($C$5*'Tariffs Jul2022'!AL94/'Tariffs Jul2022'!AJ94-'Tariffs Jul2022'!J94)*('Tariffs Jul2022'!V94/100)*'Tariffs Jul2022'!AJ94,('Tariffs Jul2022'!K94-'Tariffs Jul2022'!J94)*('Tariffs Jul2022'!V94/100)*'Tariffs Jul2022'!AJ94))</f>
        <v>0</v>
      </c>
      <c r="L100" s="85">
        <f>IF($C$5*'Tariffs Jul2022'!AL94/'Tariffs Jul2022'!AJ94&lt;'Tariffs Jul2022'!K94,0,IF($C$5*'Tariffs Jul2022'!AL94/'Tariffs Jul2022'!AJ94&lt;='Tariffs Jul2022'!L94,($C$5*'Tariffs Jul2022'!AL94/'Tariffs Jul2022'!AJ94-'Tariffs Jul2022'!K94)*('Tariffs Jul2022'!W94/100)*'Tariffs Jul2022'!AJ94,('Tariffs Jul2022'!L94-'Tariffs Jul2022'!K94)*('Tariffs Jul2022'!W94/100)*'Tariffs Jul2022'!AJ94))</f>
        <v>0</v>
      </c>
      <c r="M100" s="85">
        <f>IF($C$5*'Tariffs Jul2022'!AL94/'Tariffs Jul2022'!AJ94&lt;'Tariffs Jul2022'!L94,0,IF($C$5*'Tariffs Jul2022'!AL94/'Tariffs Jul2022'!AJ94&lt;='Tariffs Jul2022'!M94,($C$5*'Tariffs Jul2022'!AL94/'Tariffs Jul2022'!AJ94-'Tariffs Jul2022'!L94)*('Tariffs Jul2022'!X94/100)*'Tariffs Jul2022'!AJ94,('Tariffs Jul2022'!M94-'Tariffs Jul2022'!L94)*('Tariffs Jul2022'!X94/100)*'Tariffs Jul2022'!AJ94))</f>
        <v>0</v>
      </c>
      <c r="N100" s="85">
        <f>IF(($C$5*'Tariffs Jul2022'!AL94/'Tariffs Jul2022'!AJ94&gt;'Tariffs Jul2022'!M94),($C$5*'Tariffs Jul2022'!AL94/'Tariffs Jul2022'!AJ94-'Tariffs Jul2022'!M94)*'Tariffs Jul2022'!Y94/100*'Tariffs Jul2022'!AJ94,0)</f>
        <v>661.49999999999989</v>
      </c>
      <c r="O100" s="73">
        <f t="shared" si="2"/>
        <v>3470.2499999999991</v>
      </c>
      <c r="P100" s="498">
        <f t="shared" si="3"/>
        <v>3817.2749999999992</v>
      </c>
      <c r="Q100" s="549"/>
      <c r="R100" s="549"/>
      <c r="S100" s="549"/>
      <c r="T100" s="549"/>
      <c r="U100" s="549"/>
      <c r="V100" s="549"/>
    </row>
    <row r="101" spans="1:22" s="289" customFormat="1" ht="14" thickBot="1" x14ac:dyDescent="0.2">
      <c r="A101" s="286" t="str">
        <f>'Tariffs Jul2022'!F95</f>
        <v>Powershop</v>
      </c>
      <c r="B101" s="47" t="str">
        <f>'Tariffs Jul2022'!D95</f>
        <v>AusNet Services Central 2</v>
      </c>
      <c r="C101" s="287">
        <f>'Tariffs Jul2022'!E95</f>
        <v>44562</v>
      </c>
      <c r="D101" s="85">
        <f>365*'Tariffs Jul2022'!H95/100</f>
        <v>375.61818181818182</v>
      </c>
      <c r="E101" s="85">
        <f>((C$5*'Tariffs Jul2022'!AK95/'Tariffs Jul2022'!AI95)*('Tariffs Jul2022'!O95/100))*'Tariffs Jul2022'!AI95</f>
        <v>569.86363636363626</v>
      </c>
      <c r="F101" s="85">
        <v>0</v>
      </c>
      <c r="G101" s="85">
        <v>0</v>
      </c>
      <c r="H101" s="85">
        <v>0</v>
      </c>
      <c r="I101" s="85">
        <v>0</v>
      </c>
      <c r="J101" s="85">
        <f>((C$5*'Tariffs Jul2022'!AL95/'Tariffs Jul2022'!AJ95)*('Tariffs Jul2022'!U95/100))*'Tariffs Jul2022'!AJ95</f>
        <v>569.86363636363626</v>
      </c>
      <c r="K101" s="85">
        <v>0</v>
      </c>
      <c r="L101" s="85">
        <v>0</v>
      </c>
      <c r="M101" s="85">
        <v>0</v>
      </c>
      <c r="N101" s="85">
        <v>0</v>
      </c>
      <c r="O101" s="73">
        <f t="shared" si="2"/>
        <v>1515.3454545454542</v>
      </c>
      <c r="P101" s="498">
        <f t="shared" si="3"/>
        <v>1666.8799999999999</v>
      </c>
      <c r="Q101" s="549"/>
      <c r="R101" s="549"/>
      <c r="S101" s="549"/>
      <c r="T101" s="549"/>
      <c r="U101" s="549"/>
      <c r="V101" s="549"/>
    </row>
    <row r="102" spans="1:22" ht="14" thickTop="1" x14ac:dyDescent="0.15">
      <c r="A102" s="286" t="str">
        <f>'Tariffs Jul2022'!F96</f>
        <v>1st Energy</v>
      </c>
      <c r="B102" s="47" t="str">
        <f>'Tariffs Jul2022'!D96</f>
        <v>AusNet Services Central 2</v>
      </c>
      <c r="C102" s="287">
        <f>'Tariffs Jul2022'!E96</f>
        <v>44562</v>
      </c>
      <c r="D102" s="85">
        <f>365*'Tariffs Jul2022'!H96/100</f>
        <v>346.74999999999994</v>
      </c>
      <c r="E102" s="85">
        <f>IF($C$5*'Tariffs Jul2022'!AK96/'Tariffs Jul2022'!AI96&gt;='Tariffs Jul2022'!J96,( 'Tariffs Jul2022'!J96*'Tariffs Jul2022'!O96/100)* 'Tariffs Jul2022'!AI96,($C$5*'Tariffs Jul2022'!AK96/'Tariffs Jul2022'!AI96*'Tariffs Jul2022'!O96/100)* 'Tariffs Jul2022'!AI96)</f>
        <v>436.90909090909076</v>
      </c>
      <c r="F102" s="85">
        <f>IF($C$5*'Tariffs Jul2022'!AK96/'Tariffs Jul2022'!AI96&lt;'Tariffs Jul2022'!J96,0,IF($C$5*'Tariffs Jul2022'!AK96/'Tariffs Jul2022'!AI96&lt;='Tariffs Jul2022'!K96,($C$5*'Tariffs Jul2022'!AK96/'Tariffs Jul2022'!AI96-'Tariffs Jul2022'!J96)*('Tariffs Jul2022'!P96/100)*'Tariffs Jul2022'!AI96,('Tariffs Jul2022'!K96-'Tariffs Jul2022'!J96)*('Tariffs Jul2022'!P96/100)*'Tariffs Jul2022'!AI96))</f>
        <v>292.09090909090907</v>
      </c>
      <c r="G102" s="85">
        <f>IF($C$5*'Tariffs Jul2022'!AK96/'Tariffs Jul2022'!AI96&lt;'Tariffs Jul2022'!K96,0,IF($C$5*'Tariffs Jul2022'!AK96/'Tariffs Jul2022'!AI96&lt;='Tariffs Jul2022'!L96,($C$5*'Tariffs Jul2022'!AK96/'Tariffs Jul2022'!AI96-'Tariffs Jul2022'!K96)*('Tariffs Jul2022'!Q96/100)*'Tariffs Jul2022'!AI96,('Tariffs Jul2022'!L96-'Tariffs Jul2022'!K96)*('Tariffs Jul2022'!Q96/100)*'Tariffs Jul2022'!AI96))</f>
        <v>0</v>
      </c>
      <c r="H102" s="85">
        <f>IF($C$5*'Tariffs Jul2022'!AK96/'Tariffs Jul2022'!AI96&lt;'Tariffs Jul2022'!L96,0,IF($C$5*'Tariffs Jul2022'!AK96/'Tariffs Jul2022'!AI96&lt;='Tariffs Jul2022'!M96,($C$5*'Tariffs Jul2022'!AK96/'Tariffs Jul2022'!AI96-'Tariffs Jul2022'!L96)*('Tariffs Jul2022'!R96/100)*'Tariffs Jul2022'!AI96,('Tariffs Jul2022'!M96-'Tariffs Jul2022'!L96)*('Tariffs Jul2022'!R96/100)*'Tariffs Jul2022'!AI96))</f>
        <v>0</v>
      </c>
      <c r="I102" s="85">
        <f>IF(($C$5*'Tariffs Jul2022'!AK96/'Tariffs Jul2022'!AI96&gt;'Tariffs Jul2022'!M96),($C$5*'Tariffs Jul2022'!AK96/'Tariffs Jul2022'!AI96-'Tariffs Jul2022'!M96)*'Tariffs Jul2022'!S96/100*'Tariffs Jul2022'!AI96,0)</f>
        <v>0</v>
      </c>
      <c r="J102" s="85">
        <f>IF($C$5*'Tariffs Jul2022'!AL96/'Tariffs Jul2022'!AJ96&gt;='Tariffs Jul2022'!J96,('Tariffs Jul2022'!J96*'Tariffs Jul2022'!U96/100)* 'Tariffs Jul2022'!AJ96,($C$5*'Tariffs Jul2022'!AL96/'Tariffs Jul2022'!AJ96*'Tariffs Jul2022'!U96/100)* 'Tariffs Jul2022'!AJ96)</f>
        <v>436.90909090909076</v>
      </c>
      <c r="K102" s="85">
        <f>IF($C$5*'Tariffs Jul2022'!AL96/'Tariffs Jul2022'!AJ96&lt;'Tariffs Jul2022'!J96,0,IF($C$5*'Tariffs Jul2022'!AL96/'Tariffs Jul2022'!AJ96&lt;='Tariffs Jul2022'!K96,($C$5*'Tariffs Jul2022'!AL96/'Tariffs Jul2022'!AJ96-'Tariffs Jul2022'!J96)*('Tariffs Jul2022'!V96/100)*'Tariffs Jul2022'!AJ96,('Tariffs Jul2022'!K96-'Tariffs Jul2022'!J96)*('Tariffs Jul2022'!V96/100)*'Tariffs Jul2022'!AJ96))</f>
        <v>292.09090909090907</v>
      </c>
      <c r="L102" s="85">
        <f>IF($C$5*'Tariffs Jul2022'!AL96/'Tariffs Jul2022'!AJ96&lt;'Tariffs Jul2022'!K96,0,IF($C$5*'Tariffs Jul2022'!AL96/'Tariffs Jul2022'!AJ96&lt;='Tariffs Jul2022'!L96,($C$5*'Tariffs Jul2022'!AL96/'Tariffs Jul2022'!AJ96-'Tariffs Jul2022'!K96)*('Tariffs Jul2022'!W96/100)*'Tariffs Jul2022'!AJ96,('Tariffs Jul2022'!L96-'Tariffs Jul2022'!K96)*('Tariffs Jul2022'!W96/100)*'Tariffs Jul2022'!AJ96))</f>
        <v>0</v>
      </c>
      <c r="M102" s="85">
        <f>IF($C$5*'Tariffs Jul2022'!AL96/'Tariffs Jul2022'!AJ96&lt;'Tariffs Jul2022'!L96,0,IF($C$5*'Tariffs Jul2022'!AL96/'Tariffs Jul2022'!AJ96&lt;='Tariffs Jul2022'!M96,($C$5*'Tariffs Jul2022'!AL96/'Tariffs Jul2022'!AJ96-'Tariffs Jul2022'!L96)*('Tariffs Jul2022'!X96/100)*'Tariffs Jul2022'!AJ96,('Tariffs Jul2022'!M96-'Tariffs Jul2022'!L96)*('Tariffs Jul2022'!X96/100)*'Tariffs Jul2022'!AJ96))</f>
        <v>0</v>
      </c>
      <c r="N102" s="85">
        <f>IF(($C$5*'Tariffs Jul2022'!AL96/'Tariffs Jul2022'!AJ96&gt;'Tariffs Jul2022'!M96),($C$5*'Tariffs Jul2022'!AL96/'Tariffs Jul2022'!AJ96-'Tariffs Jul2022'!M96)*'Tariffs Jul2022'!Y96/100*'Tariffs Jul2022'!AJ96,0)</f>
        <v>0</v>
      </c>
      <c r="O102" s="73">
        <f t="shared" si="2"/>
        <v>1804.7499999999995</v>
      </c>
      <c r="P102" s="498">
        <f t="shared" si="3"/>
        <v>1985.2249999999997</v>
      </c>
      <c r="Q102" s="549"/>
      <c r="R102" s="549"/>
      <c r="S102" s="549"/>
      <c r="T102" s="549"/>
      <c r="U102" s="549"/>
      <c r="V102" s="549"/>
    </row>
    <row r="103" spans="1:22" ht="14" thickBot="1" x14ac:dyDescent="0.2">
      <c r="A103" s="288" t="str">
        <f>'Tariffs Jul2022'!F97</f>
        <v>Discover Energy</v>
      </c>
      <c r="B103" s="289" t="str">
        <f>'Tariffs Jul2022'!D97</f>
        <v>AusNet Services Central 2</v>
      </c>
      <c r="C103" s="290">
        <f>'Tariffs Jul2022'!E97</f>
        <v>44562</v>
      </c>
      <c r="D103" s="291">
        <f>365*'Tariffs Jul2022'!H97/100</f>
        <v>339.44999999999993</v>
      </c>
      <c r="E103" s="291">
        <f>IF($C$5*'Tariffs Jul2022'!AK97/'Tariffs Jul2022'!AI97&gt;='Tariffs Jul2022'!J97,( 'Tariffs Jul2022'!J97*'Tariffs Jul2022'!O97/100)* 'Tariffs Jul2022'!AI97,($C$5*'Tariffs Jul2022'!AK97/'Tariffs Jul2022'!AI97*'Tariffs Jul2022'!O97/100)* 'Tariffs Jul2022'!AI97)</f>
        <v>310.90909090909088</v>
      </c>
      <c r="F103" s="291">
        <f>IF($C$5*'Tariffs Jul2022'!AK97/'Tariffs Jul2022'!AI97&lt;'Tariffs Jul2022'!J97,0,IF($C$5*'Tariffs Jul2022'!AK97/'Tariffs Jul2022'!AI97&lt;='Tariffs Jul2022'!K97,($C$5*'Tariffs Jul2022'!AK97/'Tariffs Jul2022'!AI97-'Tariffs Jul2022'!J97)*('Tariffs Jul2022'!P97/100)*'Tariffs Jul2022'!AI97,('Tariffs Jul2022'!K97-'Tariffs Jul2022'!J97)*('Tariffs Jul2022'!P97/100)*'Tariffs Jul2022'!AI97))</f>
        <v>224.12950909090904</v>
      </c>
      <c r="G103" s="291">
        <f>IF($C$5*'Tariffs Jul2022'!AK97/'Tariffs Jul2022'!AI97&lt;'Tariffs Jul2022'!K97,0,IF($C$5*'Tariffs Jul2022'!AK97/'Tariffs Jul2022'!AI97&lt;='Tariffs Jul2022'!L97,($C$5*'Tariffs Jul2022'!AK97/'Tariffs Jul2022'!AI97-'Tariffs Jul2022'!K97)*('Tariffs Jul2022'!Q97/100)*'Tariffs Jul2022'!AI97,('Tariffs Jul2022'!L97-'Tariffs Jul2022'!K97)*('Tariffs Jul2022'!Q97/100)*'Tariffs Jul2022'!AI97))</f>
        <v>0</v>
      </c>
      <c r="H103" s="291">
        <f>IF($C$5*'Tariffs Jul2022'!AK97/'Tariffs Jul2022'!AI97&lt;'Tariffs Jul2022'!L97,0,IF($C$5*'Tariffs Jul2022'!AK97/'Tariffs Jul2022'!AI97&lt;='Tariffs Jul2022'!M97,($C$5*'Tariffs Jul2022'!AK97/'Tariffs Jul2022'!AI97-'Tariffs Jul2022'!L97)*('Tariffs Jul2022'!R97/100)*'Tariffs Jul2022'!AI97,('Tariffs Jul2022'!M97-'Tariffs Jul2022'!L97)*('Tariffs Jul2022'!R97/100)*'Tariffs Jul2022'!AI97))</f>
        <v>0</v>
      </c>
      <c r="I103" s="291">
        <f>IF(($C$5*'Tariffs Jul2022'!AK97/'Tariffs Jul2022'!AI97&gt;'Tariffs Jul2022'!M97),($C$5*'Tariffs Jul2022'!AK97/'Tariffs Jul2022'!AI97-'Tariffs Jul2022'!M97)*'Tariffs Jul2022'!S97/100*'Tariffs Jul2022'!AI97,0)</f>
        <v>0</v>
      </c>
      <c r="J103" s="291">
        <f>IF($C$5*'Tariffs Jul2022'!AL97/'Tariffs Jul2022'!AJ97&gt;='Tariffs Jul2022'!J97,('Tariffs Jul2022'!J97*'Tariffs Jul2022'!U97/100)* 'Tariffs Jul2022'!AJ97,($C$5*'Tariffs Jul2022'!AL97/'Tariffs Jul2022'!AJ97*'Tariffs Jul2022'!U97/100)* 'Tariffs Jul2022'!AJ97)</f>
        <v>532.36363636363626</v>
      </c>
      <c r="K103" s="291">
        <f>IF($C$5*'Tariffs Jul2022'!AL97/'Tariffs Jul2022'!AJ97&lt;'Tariffs Jul2022'!J97,0,IF($C$5*'Tariffs Jul2022'!AL97/'Tariffs Jul2022'!AJ97&lt;='Tariffs Jul2022'!K97,($C$5*'Tariffs Jul2022'!AL97/'Tariffs Jul2022'!AJ97-'Tariffs Jul2022'!J97)*('Tariffs Jul2022'!V97/100)*'Tariffs Jul2022'!AJ97,('Tariffs Jul2022'!K97-'Tariffs Jul2022'!J97)*('Tariffs Jul2022'!V97/100)*'Tariffs Jul2022'!AJ97))</f>
        <v>337.01225454545443</v>
      </c>
      <c r="L103" s="291">
        <f>IF($C$5*'Tariffs Jul2022'!AL97/'Tariffs Jul2022'!AJ97&lt;'Tariffs Jul2022'!K97,0,IF($C$5*'Tariffs Jul2022'!AL97/'Tariffs Jul2022'!AJ97&lt;='Tariffs Jul2022'!L97,($C$5*'Tariffs Jul2022'!AL97/'Tariffs Jul2022'!AJ97-'Tariffs Jul2022'!K97)*('Tariffs Jul2022'!W97/100)*'Tariffs Jul2022'!AJ97,('Tariffs Jul2022'!L97-'Tariffs Jul2022'!K97)*('Tariffs Jul2022'!W97/100)*'Tariffs Jul2022'!AJ97))</f>
        <v>0</v>
      </c>
      <c r="M103" s="291">
        <f>IF($C$5*'Tariffs Jul2022'!AL97/'Tariffs Jul2022'!AJ97&lt;'Tariffs Jul2022'!L97,0,IF($C$5*'Tariffs Jul2022'!AL97/'Tariffs Jul2022'!AJ97&lt;='Tariffs Jul2022'!M97,($C$5*'Tariffs Jul2022'!AL97/'Tariffs Jul2022'!AJ97-'Tariffs Jul2022'!L97)*('Tariffs Jul2022'!X97/100)*'Tariffs Jul2022'!AJ97,('Tariffs Jul2022'!M97-'Tariffs Jul2022'!L97)*('Tariffs Jul2022'!X97/100)*'Tariffs Jul2022'!AJ97))</f>
        <v>0</v>
      </c>
      <c r="N103" s="291">
        <f>IF(($C$5*'Tariffs Jul2022'!AL97/'Tariffs Jul2022'!AJ97&gt;'Tariffs Jul2022'!M97),($C$5*'Tariffs Jul2022'!AL97/'Tariffs Jul2022'!AJ97-'Tariffs Jul2022'!M97)*'Tariffs Jul2022'!Y97/100*'Tariffs Jul2022'!AJ97,0)</f>
        <v>0</v>
      </c>
      <c r="O103" s="292">
        <f t="shared" si="2"/>
        <v>1743.8644909090906</v>
      </c>
      <c r="P103" s="499">
        <f t="shared" si="3"/>
        <v>1918.2509399999999</v>
      </c>
      <c r="Q103" s="549"/>
      <c r="R103" s="549"/>
      <c r="S103" s="549"/>
      <c r="T103" s="549"/>
      <c r="U103" s="549"/>
      <c r="V103" s="549"/>
    </row>
    <row r="104" spans="1:22" ht="14" thickTop="1" x14ac:dyDescent="0.15">
      <c r="A104" s="286" t="str">
        <f>'Tariffs Jul2022'!F98</f>
        <v>AGL</v>
      </c>
      <c r="B104" s="47" t="str">
        <f>'Tariffs Jul2022'!D98</f>
        <v>AusNet Services Central 1</v>
      </c>
      <c r="C104" s="287">
        <f>'Tariffs Jul2022'!E98</f>
        <v>44743</v>
      </c>
      <c r="D104" s="85">
        <f>365*'Tariffs Jul2022'!H98/100</f>
        <v>377.41</v>
      </c>
      <c r="E104" s="85">
        <f>IF($C$5*'Tariffs Jul2022'!AK98/'Tariffs Jul2022'!AI98&gt;='Tariffs Jul2022'!J98,( 'Tariffs Jul2022'!J98*'Tariffs Jul2022'!O98/100)* 'Tariffs Jul2022'!AI98,($C$5*'Tariffs Jul2022'!AK98/'Tariffs Jul2022'!AI98*'Tariffs Jul2022'!O98/100)* 'Tariffs Jul2022'!AI98)</f>
        <v>328.36363636363632</v>
      </c>
      <c r="F104" s="85">
        <f>IF($C$5*'Tariffs Jul2022'!AK98/'Tariffs Jul2022'!AI98&lt;'Tariffs Jul2022'!J98,0,IF($C$5*'Tariffs Jul2022'!AK98/'Tariffs Jul2022'!AI98&lt;='Tariffs Jul2022'!K98,($C$5*'Tariffs Jul2022'!AK98/'Tariffs Jul2022'!AI98-'Tariffs Jul2022'!J98)*('Tariffs Jul2022'!P98/100)*'Tariffs Jul2022'!AI98,('Tariffs Jul2022'!K98-'Tariffs Jul2022'!J98)*('Tariffs Jul2022'!P98/100)*'Tariffs Jul2022'!AI98))</f>
        <v>238.85334545454538</v>
      </c>
      <c r="G104" s="85">
        <f>IF($C$5*'Tariffs Jul2022'!AK98/'Tariffs Jul2022'!AI98&lt;'Tariffs Jul2022'!K98,0,IF($C$5*'Tariffs Jul2022'!AK98/'Tariffs Jul2022'!AI98&lt;='Tariffs Jul2022'!L98,($C$5*'Tariffs Jul2022'!AK98/'Tariffs Jul2022'!AI98-'Tariffs Jul2022'!K98)*('Tariffs Jul2022'!Q98/100)*'Tariffs Jul2022'!AI98,('Tariffs Jul2022'!L98-'Tariffs Jul2022'!K98)*('Tariffs Jul2022'!Q98/100)*'Tariffs Jul2022'!AI98))</f>
        <v>0</v>
      </c>
      <c r="H104" s="85">
        <f>IF($C$5*'Tariffs Jul2022'!AK98/'Tariffs Jul2022'!AI98&lt;'Tariffs Jul2022'!L98,0,IF($C$5*'Tariffs Jul2022'!AK98/'Tariffs Jul2022'!AI98&lt;='Tariffs Jul2022'!M98,($C$5*'Tariffs Jul2022'!AK98/'Tariffs Jul2022'!AI98-'Tariffs Jul2022'!L98)*('Tariffs Jul2022'!R98/100)*'Tariffs Jul2022'!AI98,('Tariffs Jul2022'!M98-'Tariffs Jul2022'!L98)*('Tariffs Jul2022'!R98/100)*'Tariffs Jul2022'!AI98))</f>
        <v>0</v>
      </c>
      <c r="I104" s="85">
        <f>IF(($C$5*'Tariffs Jul2022'!AK98/'Tariffs Jul2022'!AI98&gt;'Tariffs Jul2022'!M98),($C$5*'Tariffs Jul2022'!AK98/'Tariffs Jul2022'!AI98-'Tariffs Jul2022'!M98)*'Tariffs Jul2022'!S98/100*'Tariffs Jul2022'!AI98,0)</f>
        <v>0</v>
      </c>
      <c r="J104" s="85">
        <f>IF($C$5*'Tariffs Jul2022'!AL98/'Tariffs Jul2022'!AJ98&gt;='Tariffs Jul2022'!J98,('Tariffs Jul2022'!J98*'Tariffs Jul2022'!U98/100)* 'Tariffs Jul2022'!AJ98,($C$5*'Tariffs Jul2022'!AL98/'Tariffs Jul2022'!AJ98*'Tariffs Jul2022'!U98/100)* 'Tariffs Jul2022'!AJ98)</f>
        <v>567.27272727272725</v>
      </c>
      <c r="K104" s="85">
        <f>IF($C$5*'Tariffs Jul2022'!AL98/'Tariffs Jul2022'!AJ98&lt;'Tariffs Jul2022'!J98,0,IF($C$5*'Tariffs Jul2022'!AL98/'Tariffs Jul2022'!AJ98&lt;='Tariffs Jul2022'!K98,($C$5*'Tariffs Jul2022'!AL98/'Tariffs Jul2022'!AJ98-'Tariffs Jul2022'!J98)*('Tariffs Jul2022'!V98/100)*'Tariffs Jul2022'!AJ98,('Tariffs Jul2022'!K98-'Tariffs Jul2022'!J98)*('Tariffs Jul2022'!V98/100)*'Tariffs Jul2022'!AJ98))</f>
        <v>376.27581818181801</v>
      </c>
      <c r="L104" s="85">
        <f>IF($C$5*'Tariffs Jul2022'!AL98/'Tariffs Jul2022'!AJ98&lt;'Tariffs Jul2022'!K98,0,IF($C$5*'Tariffs Jul2022'!AL98/'Tariffs Jul2022'!AJ98&lt;='Tariffs Jul2022'!L98,($C$5*'Tariffs Jul2022'!AL98/'Tariffs Jul2022'!AJ98-'Tariffs Jul2022'!K98)*('Tariffs Jul2022'!W98/100)*'Tariffs Jul2022'!AJ98,('Tariffs Jul2022'!L98-'Tariffs Jul2022'!K98)*('Tariffs Jul2022'!W98/100)*'Tariffs Jul2022'!AJ98))</f>
        <v>0</v>
      </c>
      <c r="M104" s="85">
        <f>IF($C$5*'Tariffs Jul2022'!AL98/'Tariffs Jul2022'!AJ98&lt;'Tariffs Jul2022'!L98,0,IF($C$5*'Tariffs Jul2022'!AL98/'Tariffs Jul2022'!AJ98&lt;='Tariffs Jul2022'!M98,($C$5*'Tariffs Jul2022'!AL98/'Tariffs Jul2022'!AJ98-'Tariffs Jul2022'!L98)*('Tariffs Jul2022'!X98/100)*'Tariffs Jul2022'!AJ98,('Tariffs Jul2022'!M98-'Tariffs Jul2022'!L98)*('Tariffs Jul2022'!X98/100)*'Tariffs Jul2022'!AJ98))</f>
        <v>0</v>
      </c>
      <c r="N104" s="85">
        <f>IF(($C$5*'Tariffs Jul2022'!AL98/'Tariffs Jul2022'!AJ98&gt;'Tariffs Jul2022'!M98),($C$5*'Tariffs Jul2022'!AL98/'Tariffs Jul2022'!AJ98-'Tariffs Jul2022'!M98)*'Tariffs Jul2022'!Y98/100*'Tariffs Jul2022'!AJ98,0)</f>
        <v>0</v>
      </c>
      <c r="O104" s="73">
        <f t="shared" si="2"/>
        <v>1888.1755272727271</v>
      </c>
      <c r="P104" s="498">
        <f t="shared" si="3"/>
        <v>2076.9930800000002</v>
      </c>
      <c r="Q104" s="549"/>
      <c r="R104" s="549"/>
      <c r="S104" s="549"/>
      <c r="T104" s="549"/>
      <c r="U104" s="549"/>
      <c r="V104" s="549"/>
    </row>
    <row r="105" spans="1:22" x14ac:dyDescent="0.15">
      <c r="A105" s="286" t="str">
        <f>'Tariffs Jul2022'!F99</f>
        <v>Alinta Energy</v>
      </c>
      <c r="B105" s="47" t="str">
        <f>'Tariffs Jul2022'!D99</f>
        <v>AusNet Services Central 1</v>
      </c>
      <c r="C105" s="287">
        <f>'Tariffs Jul2022'!E99</f>
        <v>44593</v>
      </c>
      <c r="D105" s="85">
        <f>365*'Tariffs Jul2022'!H99/100</f>
        <v>266.45</v>
      </c>
      <c r="E105" s="85">
        <f>IF($C$5*'Tariffs Jul2022'!AK99/'Tariffs Jul2022'!AI99&gt;='Tariffs Jul2022'!J99,( 'Tariffs Jul2022'!J99*'Tariffs Jul2022'!O99/100)* 'Tariffs Jul2022'!AI99,($C$5*'Tariffs Jul2022'!AK99/'Tariffs Jul2022'!AI99*'Tariffs Jul2022'!O99/100)* 'Tariffs Jul2022'!AI99)</f>
        <v>309.81818181818181</v>
      </c>
      <c r="F105" s="85">
        <f>IF($C$5*'Tariffs Jul2022'!AK99/'Tariffs Jul2022'!AI99&lt;'Tariffs Jul2022'!J99,0,IF($C$5*'Tariffs Jul2022'!AK99/'Tariffs Jul2022'!AI99&lt;='Tariffs Jul2022'!K99,($C$5*'Tariffs Jul2022'!AK99/'Tariffs Jul2022'!AI99-'Tariffs Jul2022'!J99)*('Tariffs Jul2022'!P99/100)*'Tariffs Jul2022'!AI99,('Tariffs Jul2022'!K99-'Tariffs Jul2022'!J99)*('Tariffs Jul2022'!P99/100)*'Tariffs Jul2022'!AI99))</f>
        <v>0</v>
      </c>
      <c r="G105" s="85">
        <f>IF($C$5*'Tariffs Jul2022'!AK99/'Tariffs Jul2022'!AI99&lt;'Tariffs Jul2022'!K99,0,IF($C$5*'Tariffs Jul2022'!AK99/'Tariffs Jul2022'!AI99&lt;='Tariffs Jul2022'!L99,($C$5*'Tariffs Jul2022'!AK99/'Tariffs Jul2022'!AI99-'Tariffs Jul2022'!K99)*('Tariffs Jul2022'!Q99/100)*'Tariffs Jul2022'!AI99,('Tariffs Jul2022'!L99-'Tariffs Jul2022'!K99)*('Tariffs Jul2022'!Q99/100)*'Tariffs Jul2022'!AI99))</f>
        <v>0</v>
      </c>
      <c r="H105" s="85">
        <f>IF($C$5*'Tariffs Jul2022'!AK99/'Tariffs Jul2022'!AI99&lt;'Tariffs Jul2022'!L99,0,IF($C$5*'Tariffs Jul2022'!AK99/'Tariffs Jul2022'!AI99&lt;='Tariffs Jul2022'!M99,($C$5*'Tariffs Jul2022'!AK99/'Tariffs Jul2022'!AI99-'Tariffs Jul2022'!L99)*('Tariffs Jul2022'!R99/100)*'Tariffs Jul2022'!AI99,('Tariffs Jul2022'!M99-'Tariffs Jul2022'!L99)*('Tariffs Jul2022'!R99/100)*'Tariffs Jul2022'!AI99))</f>
        <v>0</v>
      </c>
      <c r="I105" s="85">
        <f>IF(($C$5*'Tariffs Jul2022'!AK99/'Tariffs Jul2022'!AI99&gt;'Tariffs Jul2022'!M99),($C$5*'Tariffs Jul2022'!AK99/'Tariffs Jul2022'!AI99-'Tariffs Jul2022'!M99)*'Tariffs Jul2022'!S99/100*'Tariffs Jul2022'!AI99,0)</f>
        <v>179.95799999999997</v>
      </c>
      <c r="J105" s="85">
        <f>IF($C$5*'Tariffs Jul2022'!AL99/'Tariffs Jul2022'!AJ99&gt;='Tariffs Jul2022'!J99,('Tariffs Jul2022'!J99*'Tariffs Jul2022'!U99/100)* 'Tariffs Jul2022'!AJ99,($C$5*'Tariffs Jul2022'!AL99/'Tariffs Jul2022'!AJ99*'Tariffs Jul2022'!U99/100)* 'Tariffs Jul2022'!AJ99)</f>
        <v>573.81818181818176</v>
      </c>
      <c r="K105" s="85">
        <f>IF($C$5*'Tariffs Jul2022'!AL99/'Tariffs Jul2022'!AJ99&lt;'Tariffs Jul2022'!J99,0,IF($C$5*'Tariffs Jul2022'!AL99/'Tariffs Jul2022'!AJ99&lt;='Tariffs Jul2022'!K99,($C$5*'Tariffs Jul2022'!AL99/'Tariffs Jul2022'!AJ99-'Tariffs Jul2022'!J99)*('Tariffs Jul2022'!V99/100)*'Tariffs Jul2022'!AJ99,('Tariffs Jul2022'!K99-'Tariffs Jul2022'!J99)*('Tariffs Jul2022'!V99/100)*'Tariffs Jul2022'!AJ99))</f>
        <v>0</v>
      </c>
      <c r="L105" s="85">
        <f>IF($C$5*'Tariffs Jul2022'!AL99/'Tariffs Jul2022'!AJ99&lt;'Tariffs Jul2022'!K99,0,IF($C$5*'Tariffs Jul2022'!AL99/'Tariffs Jul2022'!AJ99&lt;='Tariffs Jul2022'!L99,($C$5*'Tariffs Jul2022'!AL99/'Tariffs Jul2022'!AJ99-'Tariffs Jul2022'!K99)*('Tariffs Jul2022'!W99/100)*'Tariffs Jul2022'!AJ99,('Tariffs Jul2022'!L99-'Tariffs Jul2022'!K99)*('Tariffs Jul2022'!W99/100)*'Tariffs Jul2022'!AJ99))</f>
        <v>0</v>
      </c>
      <c r="M105" s="85">
        <f>IF($C$5*'Tariffs Jul2022'!AL99/'Tariffs Jul2022'!AJ99&lt;'Tariffs Jul2022'!L99,0,IF($C$5*'Tariffs Jul2022'!AL99/'Tariffs Jul2022'!AJ99&lt;='Tariffs Jul2022'!M99,($C$5*'Tariffs Jul2022'!AL99/'Tariffs Jul2022'!AJ99-'Tariffs Jul2022'!L99)*('Tariffs Jul2022'!X99/100)*'Tariffs Jul2022'!AJ99,('Tariffs Jul2022'!M99-'Tariffs Jul2022'!L99)*('Tariffs Jul2022'!X99/100)*'Tariffs Jul2022'!AJ99))</f>
        <v>0</v>
      </c>
      <c r="N105" s="85">
        <f>IF(($C$5*'Tariffs Jul2022'!AL99/'Tariffs Jul2022'!AJ99&gt;'Tariffs Jul2022'!M99),($C$5*'Tariffs Jul2022'!AL99/'Tariffs Jul2022'!AJ99-'Tariffs Jul2022'!M99)*'Tariffs Jul2022'!Y99/100*'Tariffs Jul2022'!AJ99,0)</f>
        <v>343.5561818181817</v>
      </c>
      <c r="O105" s="73">
        <f t="shared" si="2"/>
        <v>1673.6005454545452</v>
      </c>
      <c r="P105" s="498">
        <f t="shared" si="3"/>
        <v>1840.9605999999999</v>
      </c>
      <c r="Q105" s="549"/>
      <c r="R105" s="549"/>
      <c r="S105" s="549"/>
      <c r="T105" s="549"/>
      <c r="U105" s="549"/>
      <c r="V105" s="549"/>
    </row>
    <row r="106" spans="1:22" x14ac:dyDescent="0.15">
      <c r="A106" s="286" t="str">
        <f>'Tariffs Jul2022'!F100</f>
        <v>Covau</v>
      </c>
      <c r="B106" s="47" t="str">
        <f>'Tariffs Jul2022'!D100</f>
        <v>AusNet Services Central 1</v>
      </c>
      <c r="C106" s="287">
        <f>'Tariffs Jul2022'!E100</f>
        <v>44562</v>
      </c>
      <c r="D106" s="85">
        <f>365*'Tariffs Jul2022'!H100/100</f>
        <v>310.25</v>
      </c>
      <c r="E106" s="85">
        <f>IF($C$5*'Tariffs Jul2022'!AK100/'Tariffs Jul2022'!AI100&gt;='Tariffs Jul2022'!J100,( 'Tariffs Jul2022'!J100*'Tariffs Jul2022'!O100/100)* 'Tariffs Jul2022'!AI100,($C$5*'Tariffs Jul2022'!AK100/'Tariffs Jul2022'!AI100*'Tariffs Jul2022'!O100/100)* 'Tariffs Jul2022'!AI100)</f>
        <v>315.27272727272725</v>
      </c>
      <c r="F106" s="85">
        <f>IF($C$5*'Tariffs Jul2022'!AK100/'Tariffs Jul2022'!AI100&lt;'Tariffs Jul2022'!J100,0,IF($C$5*'Tariffs Jul2022'!AK100/'Tariffs Jul2022'!AI100&lt;='Tariffs Jul2022'!K100,($C$5*'Tariffs Jul2022'!AK100/'Tariffs Jul2022'!AI100-'Tariffs Jul2022'!J100)*('Tariffs Jul2022'!P100/100)*'Tariffs Jul2022'!AI100,('Tariffs Jul2022'!K100-'Tariffs Jul2022'!J100)*('Tariffs Jul2022'!P100/100)*'Tariffs Jul2022'!AI100))</f>
        <v>197.95379999999994</v>
      </c>
      <c r="G106" s="85">
        <f>IF($C$5*'Tariffs Jul2022'!AK100/'Tariffs Jul2022'!AI100&lt;'Tariffs Jul2022'!K100,0,IF($C$5*'Tariffs Jul2022'!AK100/'Tariffs Jul2022'!AI100&lt;='Tariffs Jul2022'!L100,($C$5*'Tariffs Jul2022'!AK100/'Tariffs Jul2022'!AI100-'Tariffs Jul2022'!K100)*('Tariffs Jul2022'!Q100/100)*'Tariffs Jul2022'!AI100,('Tariffs Jul2022'!L100-'Tariffs Jul2022'!K100)*('Tariffs Jul2022'!Q100/100)*'Tariffs Jul2022'!AI100))</f>
        <v>0</v>
      </c>
      <c r="H106" s="85">
        <f>IF($C$5*'Tariffs Jul2022'!AK100/'Tariffs Jul2022'!AI100&lt;'Tariffs Jul2022'!L100,0,IF($C$5*'Tariffs Jul2022'!AK100/'Tariffs Jul2022'!AI100&lt;='Tariffs Jul2022'!M100,($C$5*'Tariffs Jul2022'!AK100/'Tariffs Jul2022'!AI100-'Tariffs Jul2022'!L100)*('Tariffs Jul2022'!R100/100)*'Tariffs Jul2022'!AI100,('Tariffs Jul2022'!M100-'Tariffs Jul2022'!L100)*('Tariffs Jul2022'!R100/100)*'Tariffs Jul2022'!AI100))</f>
        <v>0</v>
      </c>
      <c r="I106" s="85">
        <f>IF(($C$5*'Tariffs Jul2022'!AK100/'Tariffs Jul2022'!AI100&gt;'Tariffs Jul2022'!M100),($C$5*'Tariffs Jul2022'!AK100/'Tariffs Jul2022'!AI100-'Tariffs Jul2022'!M100)*'Tariffs Jul2022'!S100/100*'Tariffs Jul2022'!AI100,0)</f>
        <v>0</v>
      </c>
      <c r="J106" s="85">
        <f>IF($C$5*'Tariffs Jul2022'!AL100/'Tariffs Jul2022'!AJ100&gt;='Tariffs Jul2022'!J100,('Tariffs Jul2022'!J100*'Tariffs Jul2022'!U100/100)* 'Tariffs Jul2022'!AJ100,($C$5*'Tariffs Jul2022'!AL100/'Tariffs Jul2022'!AJ100*'Tariffs Jul2022'!U100/100)* 'Tariffs Jul2022'!AJ100)</f>
        <v>438.5454545454545</v>
      </c>
      <c r="K106" s="85">
        <f>IF($C$5*'Tariffs Jul2022'!AL100/'Tariffs Jul2022'!AJ100&lt;'Tariffs Jul2022'!J100,0,IF($C$5*'Tariffs Jul2022'!AL100/'Tariffs Jul2022'!AJ100&lt;='Tariffs Jul2022'!K100,($C$5*'Tariffs Jul2022'!AL100/'Tariffs Jul2022'!AJ100-'Tariffs Jul2022'!J100)*('Tariffs Jul2022'!V100/100)*'Tariffs Jul2022'!AJ100,('Tariffs Jul2022'!K100-'Tariffs Jul2022'!J100)*('Tariffs Jul2022'!V100/100)*'Tariffs Jul2022'!AJ100))</f>
        <v>317.3804727272726</v>
      </c>
      <c r="L106" s="85">
        <f>IF($C$5*'Tariffs Jul2022'!AL100/'Tariffs Jul2022'!AJ100&lt;'Tariffs Jul2022'!K100,0,IF($C$5*'Tariffs Jul2022'!AL100/'Tariffs Jul2022'!AJ100&lt;='Tariffs Jul2022'!L100,($C$5*'Tariffs Jul2022'!AL100/'Tariffs Jul2022'!AJ100-'Tariffs Jul2022'!K100)*('Tariffs Jul2022'!W100/100)*'Tariffs Jul2022'!AJ100,('Tariffs Jul2022'!L100-'Tariffs Jul2022'!K100)*('Tariffs Jul2022'!W100/100)*'Tariffs Jul2022'!AJ100))</f>
        <v>0</v>
      </c>
      <c r="M106" s="85">
        <f>IF($C$5*'Tariffs Jul2022'!AL100/'Tariffs Jul2022'!AJ100&lt;'Tariffs Jul2022'!L100,0,IF($C$5*'Tariffs Jul2022'!AL100/'Tariffs Jul2022'!AJ100&lt;='Tariffs Jul2022'!M100,($C$5*'Tariffs Jul2022'!AL100/'Tariffs Jul2022'!AJ100-'Tariffs Jul2022'!L100)*('Tariffs Jul2022'!X100/100)*'Tariffs Jul2022'!AJ100,('Tariffs Jul2022'!M100-'Tariffs Jul2022'!L100)*('Tariffs Jul2022'!X100/100)*'Tariffs Jul2022'!AJ100))</f>
        <v>0</v>
      </c>
      <c r="N106" s="85">
        <f>IF(($C$5*'Tariffs Jul2022'!AL100/'Tariffs Jul2022'!AJ100&gt;'Tariffs Jul2022'!M100),($C$5*'Tariffs Jul2022'!AL100/'Tariffs Jul2022'!AJ100-'Tariffs Jul2022'!M100)*'Tariffs Jul2022'!Y100/100*'Tariffs Jul2022'!AJ100,0)</f>
        <v>0</v>
      </c>
      <c r="O106" s="73">
        <f t="shared" si="2"/>
        <v>1579.4024545454545</v>
      </c>
      <c r="P106" s="498">
        <f t="shared" si="3"/>
        <v>1737.3427000000001</v>
      </c>
      <c r="Q106" s="549"/>
      <c r="R106" s="549"/>
      <c r="S106" s="549"/>
      <c r="T106" s="549"/>
      <c r="U106" s="549"/>
      <c r="V106" s="549"/>
    </row>
    <row r="107" spans="1:22" x14ac:dyDescent="0.15">
      <c r="A107" s="286" t="str">
        <f>'Tariffs Jul2022'!F101</f>
        <v>Dodo Power &amp; Gas</v>
      </c>
      <c r="B107" s="47" t="str">
        <f>'Tariffs Jul2022'!D101</f>
        <v>AusNet Services Central 1</v>
      </c>
      <c r="C107" s="287">
        <f>'Tariffs Jul2022'!E101</f>
        <v>44562</v>
      </c>
      <c r="D107" s="85">
        <f>365*'Tariffs Jul2022'!H101/100</f>
        <v>304.57590909090908</v>
      </c>
      <c r="E107" s="85">
        <f>IF($C$5*'Tariffs Jul2022'!AK101/'Tariffs Jul2022'!AI101&gt;='Tariffs Jul2022'!J101,( 'Tariffs Jul2022'!J101*'Tariffs Jul2022'!O101/100)* 'Tariffs Jul2022'!AI101,($C$5*'Tariffs Jul2022'!AK101/'Tariffs Jul2022'!AI101*'Tariffs Jul2022'!O101/100)* 'Tariffs Jul2022'!AI101)</f>
        <v>292.36363636363637</v>
      </c>
      <c r="F107" s="85">
        <f>IF($C$5*'Tariffs Jul2022'!AK101/'Tariffs Jul2022'!AI101&lt;'Tariffs Jul2022'!J101,0,IF($C$5*'Tariffs Jul2022'!AK101/'Tariffs Jul2022'!AI101&lt;='Tariffs Jul2022'!K101,($C$5*'Tariffs Jul2022'!AK101/'Tariffs Jul2022'!AI101-'Tariffs Jul2022'!J101)*('Tariffs Jul2022'!P101/100)*'Tariffs Jul2022'!AI101,('Tariffs Jul2022'!K101-'Tariffs Jul2022'!J101)*('Tariffs Jul2022'!P101/100)*'Tariffs Jul2022'!AI101))</f>
        <v>193.86384545454541</v>
      </c>
      <c r="G107" s="85">
        <f>IF($C$5*'Tariffs Jul2022'!AK101/'Tariffs Jul2022'!AI101&lt;'Tariffs Jul2022'!K101,0,IF($C$5*'Tariffs Jul2022'!AK101/'Tariffs Jul2022'!AI101&lt;='Tariffs Jul2022'!L101,($C$5*'Tariffs Jul2022'!AK101/'Tariffs Jul2022'!AI101-'Tariffs Jul2022'!K101)*('Tariffs Jul2022'!Q101/100)*'Tariffs Jul2022'!AI101,('Tariffs Jul2022'!L101-'Tariffs Jul2022'!K101)*('Tariffs Jul2022'!Q101/100)*'Tariffs Jul2022'!AI101))</f>
        <v>0</v>
      </c>
      <c r="H107" s="85">
        <f>IF($C$5*'Tariffs Jul2022'!AK101/'Tariffs Jul2022'!AI101&lt;'Tariffs Jul2022'!L101,0,IF($C$5*'Tariffs Jul2022'!AK101/'Tariffs Jul2022'!AI101&lt;='Tariffs Jul2022'!M101,($C$5*'Tariffs Jul2022'!AK101/'Tariffs Jul2022'!AI101-'Tariffs Jul2022'!L101)*('Tariffs Jul2022'!R101/100)*'Tariffs Jul2022'!AI101,('Tariffs Jul2022'!M101-'Tariffs Jul2022'!L101)*('Tariffs Jul2022'!R101/100)*'Tariffs Jul2022'!AI101))</f>
        <v>0</v>
      </c>
      <c r="I107" s="85">
        <f>IF(($C$5*'Tariffs Jul2022'!AK101/'Tariffs Jul2022'!AI101&gt;'Tariffs Jul2022'!M101),($C$5*'Tariffs Jul2022'!AK101/'Tariffs Jul2022'!AI101-'Tariffs Jul2022'!M101)*'Tariffs Jul2022'!S101/100*'Tariffs Jul2022'!AI101,0)</f>
        <v>0</v>
      </c>
      <c r="J107" s="85">
        <f>IF($C$5*'Tariffs Jul2022'!AL101/'Tariffs Jul2022'!AJ101&gt;='Tariffs Jul2022'!J101,('Tariffs Jul2022'!J101*'Tariffs Jul2022'!U101/100)* 'Tariffs Jul2022'!AJ101,($C$5*'Tariffs Jul2022'!AL101/'Tariffs Jul2022'!AJ101*'Tariffs Jul2022'!U101/100)* 'Tariffs Jul2022'!AJ101)</f>
        <v>469.09090909090907</v>
      </c>
      <c r="K107" s="85">
        <f>IF($C$5*'Tariffs Jul2022'!AL101/'Tariffs Jul2022'!AJ101&lt;'Tariffs Jul2022'!J101,0,IF($C$5*'Tariffs Jul2022'!AL101/'Tariffs Jul2022'!AJ101&lt;='Tariffs Jul2022'!K101,($C$5*'Tariffs Jul2022'!AL101/'Tariffs Jul2022'!AJ101-'Tariffs Jul2022'!J101)*('Tariffs Jul2022'!V101/100)*'Tariffs Jul2022'!AJ101,('Tariffs Jul2022'!K101-'Tariffs Jul2022'!J101)*('Tariffs Jul2022'!V101/100)*'Tariffs Jul2022'!AJ101))</f>
        <v>343.5561818181817</v>
      </c>
      <c r="L107" s="85">
        <f>IF($C$5*'Tariffs Jul2022'!AL101/'Tariffs Jul2022'!AJ101&lt;'Tariffs Jul2022'!K101,0,IF($C$5*'Tariffs Jul2022'!AL101/'Tariffs Jul2022'!AJ101&lt;='Tariffs Jul2022'!L101,($C$5*'Tariffs Jul2022'!AL101/'Tariffs Jul2022'!AJ101-'Tariffs Jul2022'!K101)*('Tariffs Jul2022'!W101/100)*'Tariffs Jul2022'!AJ101,('Tariffs Jul2022'!L101-'Tariffs Jul2022'!K101)*('Tariffs Jul2022'!W101/100)*'Tariffs Jul2022'!AJ101))</f>
        <v>0</v>
      </c>
      <c r="M107" s="85">
        <f>IF($C$5*'Tariffs Jul2022'!AL101/'Tariffs Jul2022'!AJ101&lt;'Tariffs Jul2022'!L101,0,IF($C$5*'Tariffs Jul2022'!AL101/'Tariffs Jul2022'!AJ101&lt;='Tariffs Jul2022'!M101,($C$5*'Tariffs Jul2022'!AL101/'Tariffs Jul2022'!AJ101-'Tariffs Jul2022'!L101)*('Tariffs Jul2022'!X101/100)*'Tariffs Jul2022'!AJ101,('Tariffs Jul2022'!M101-'Tariffs Jul2022'!L101)*('Tariffs Jul2022'!X101/100)*'Tariffs Jul2022'!AJ101))</f>
        <v>0</v>
      </c>
      <c r="N107" s="85">
        <f>IF(($C$5*'Tariffs Jul2022'!AL101/'Tariffs Jul2022'!AJ101&gt;'Tariffs Jul2022'!M101),($C$5*'Tariffs Jul2022'!AL101/'Tariffs Jul2022'!AJ101-'Tariffs Jul2022'!M101)*'Tariffs Jul2022'!Y101/100*'Tariffs Jul2022'!AJ101,0)</f>
        <v>0</v>
      </c>
      <c r="O107" s="73">
        <f t="shared" si="2"/>
        <v>1603.4504818181817</v>
      </c>
      <c r="P107" s="498">
        <f t="shared" si="3"/>
        <v>1763.7955300000001</v>
      </c>
      <c r="Q107" s="549"/>
      <c r="R107" s="549"/>
      <c r="S107" s="549"/>
      <c r="T107" s="549"/>
      <c r="U107" s="549"/>
      <c r="V107" s="549"/>
    </row>
    <row r="108" spans="1:22" x14ac:dyDescent="0.15">
      <c r="A108" s="286" t="str">
        <f>'Tariffs Jul2022'!F102</f>
        <v>EnergyAustralia</v>
      </c>
      <c r="B108" s="47" t="str">
        <f>'Tariffs Jul2022'!D102</f>
        <v>AusNet Services Central 1</v>
      </c>
      <c r="C108" s="287">
        <f>'Tariffs Jul2022'!E102</f>
        <v>44734</v>
      </c>
      <c r="D108" s="85">
        <f>365*'Tariffs Jul2022'!H102/100</f>
        <v>378.50499999999994</v>
      </c>
      <c r="E108" s="85">
        <f>IF($C$5*'Tariffs Jul2022'!AK102/'Tariffs Jul2022'!AI102&gt;='Tariffs Jul2022'!J102,( 'Tariffs Jul2022'!J102*'Tariffs Jul2022'!O102/100)* 'Tariffs Jul2022'!AI102,($C$5*'Tariffs Jul2022'!AK102/'Tariffs Jul2022'!AI102*'Tariffs Jul2022'!O102/100)* 'Tariffs Jul2022'!AI102)</f>
        <v>366.5454545454545</v>
      </c>
      <c r="F108" s="85">
        <f>IF($C$5*'Tariffs Jul2022'!AK102/'Tariffs Jul2022'!AI102&lt;'Tariffs Jul2022'!J102,0,IF($C$5*'Tariffs Jul2022'!AK102/'Tariffs Jul2022'!AI102&lt;='Tariffs Jul2022'!K102,($C$5*'Tariffs Jul2022'!AK102/'Tariffs Jul2022'!AI102-'Tariffs Jul2022'!J102)*('Tariffs Jul2022'!S102/100)*'Tariffs Jul2022'!AI102,('Tariffs Jul2022'!K102-'Tariffs Jul2022'!J102)*('Tariffs Jul2022'!S102/100)*'Tariffs Jul2022'!AI102))</f>
        <v>169.32411818181814</v>
      </c>
      <c r="G108" s="85">
        <f>IF($C$5*'Tariffs Jul2022'!AK102/'Tariffs Jul2022'!AI102&lt;'Tariffs Jul2022'!K102,0,IF($C$5*'Tariffs Jul2022'!AK102/'Tariffs Jul2022'!AI102&lt;='Tariffs Jul2022'!L102,($C$5*'Tariffs Jul2022'!AK102/'Tariffs Jul2022'!AI102-'Tariffs Jul2022'!K102)*('Tariffs Jul2022'!Q102/100)*'Tariffs Jul2022'!AI102,('Tariffs Jul2022'!L102-'Tariffs Jul2022'!K102)*('Tariffs Jul2022'!Q102/100)*'Tariffs Jul2022'!AI102))</f>
        <v>0</v>
      </c>
      <c r="H108" s="85">
        <f>IF($C$5*'Tariffs Jul2022'!AK102/'Tariffs Jul2022'!AI102&lt;'Tariffs Jul2022'!L102,0,IF($C$5*'Tariffs Jul2022'!AK102/'Tariffs Jul2022'!AI102&lt;='Tariffs Jul2022'!M102,($C$5*'Tariffs Jul2022'!AK102/'Tariffs Jul2022'!AI102-'Tariffs Jul2022'!L102)*('Tariffs Jul2022'!R102/100)*'Tariffs Jul2022'!AI102,('Tariffs Jul2022'!M102-'Tariffs Jul2022'!L102)*('Tariffs Jul2022'!R102/100)*'Tariffs Jul2022'!AI102))</f>
        <v>0</v>
      </c>
      <c r="I108" s="85">
        <f>IF(($C$5*'Tariffs Jul2022'!AK102/'Tariffs Jul2022'!AI102&gt;'Tariffs Jul2022'!M102),($C$5*'Tariffs Jul2022'!AK102/'Tariffs Jul2022'!AI102-'Tariffs Jul2022'!M102)*'Tariffs Jul2022'!S102/100*'Tariffs Jul2022'!AI102,0)</f>
        <v>0</v>
      </c>
      <c r="J108" s="85">
        <f>IF($C$5*'Tariffs Jul2022'!AL102/'Tariffs Jul2022'!AJ102&gt;='Tariffs Jul2022'!J102,('Tariffs Jul2022'!J102*'Tariffs Jul2022'!U102/100)* 'Tariffs Jul2022'!AJ102,($C$5*'Tariffs Jul2022'!AL102/'Tariffs Jul2022'!AJ102*'Tariffs Jul2022'!U102/100)* 'Tariffs Jul2022'!AJ102)</f>
        <v>560.72727272727263</v>
      </c>
      <c r="K108" s="85">
        <f>IF($C$5*'Tariffs Jul2022'!AL102/'Tariffs Jul2022'!AJ102&lt;'Tariffs Jul2022'!J102,0,IF($C$5*'Tariffs Jul2022'!AL102/'Tariffs Jul2022'!AJ102&lt;='Tariffs Jul2022'!K102,($C$5*'Tariffs Jul2022'!AL102/'Tariffs Jul2022'!AJ102-'Tariffs Jul2022'!J102)*('Tariffs Jul2022'!V102/100)*'Tariffs Jul2022'!AJ102,('Tariffs Jul2022'!K102-'Tariffs Jul2022'!J102)*('Tariffs Jul2022'!V102/100)*'Tariffs Jul2022'!AJ102))</f>
        <v>381.18376363636349</v>
      </c>
      <c r="L108" s="85">
        <f>IF($C$5*'Tariffs Jul2022'!AL102/'Tariffs Jul2022'!AJ102&lt;'Tariffs Jul2022'!K102,0,IF($C$5*'Tariffs Jul2022'!AL102/'Tariffs Jul2022'!AJ102&lt;='Tariffs Jul2022'!L102,($C$5*'Tariffs Jul2022'!AL102/'Tariffs Jul2022'!AJ102-'Tariffs Jul2022'!K102)*('Tariffs Jul2022'!W102/100)*'Tariffs Jul2022'!AJ102,('Tariffs Jul2022'!L102-'Tariffs Jul2022'!K102)*('Tariffs Jul2022'!W102/100)*'Tariffs Jul2022'!AJ102))</f>
        <v>0</v>
      </c>
      <c r="M108" s="85">
        <f>IF($C$5*'Tariffs Jul2022'!AL102/'Tariffs Jul2022'!AJ102&lt;'Tariffs Jul2022'!L102,0,IF($C$5*'Tariffs Jul2022'!AL102/'Tariffs Jul2022'!AJ102&lt;='Tariffs Jul2022'!M102,($C$5*'Tariffs Jul2022'!AL102/'Tariffs Jul2022'!AJ102-'Tariffs Jul2022'!L102)*('Tariffs Jul2022'!X102/100)*'Tariffs Jul2022'!AJ102,('Tariffs Jul2022'!M102-'Tariffs Jul2022'!L102)*('Tariffs Jul2022'!X102/100)*'Tariffs Jul2022'!AJ102))</f>
        <v>0</v>
      </c>
      <c r="N108" s="85">
        <f>IF(($C$5*'Tariffs Jul2022'!AL102/'Tariffs Jul2022'!AJ102&gt;'Tariffs Jul2022'!M102),($C$5*'Tariffs Jul2022'!AL102/'Tariffs Jul2022'!AJ102-'Tariffs Jul2022'!M102)*'Tariffs Jul2022'!Y102/100*'Tariffs Jul2022'!AJ102,0)</f>
        <v>0</v>
      </c>
      <c r="O108" s="73">
        <f t="shared" si="2"/>
        <v>1856.2856090909086</v>
      </c>
      <c r="P108" s="498">
        <f t="shared" si="3"/>
        <v>2041.9141699999996</v>
      </c>
      <c r="Q108" s="549"/>
      <c r="R108" s="549"/>
      <c r="S108" s="549"/>
      <c r="T108" s="549"/>
      <c r="U108" s="549"/>
      <c r="V108" s="549"/>
    </row>
    <row r="109" spans="1:22" x14ac:dyDescent="0.15">
      <c r="A109" s="286" t="str">
        <f>'Tariffs Jul2022'!F103</f>
        <v>Lumo Energy</v>
      </c>
      <c r="B109" s="47" t="str">
        <f>'Tariffs Jul2022'!D103</f>
        <v>AusNet Services Central 1</v>
      </c>
      <c r="C109" s="287">
        <f>'Tariffs Jul2022'!E103</f>
        <v>44562</v>
      </c>
      <c r="D109" s="85">
        <f>365*'Tariffs Jul2022'!H103/100</f>
        <v>346.3186363636363</v>
      </c>
      <c r="E109" s="85">
        <f>IF($C$5*'Tariffs Jul2022'!AK103/'Tariffs Jul2022'!AI103&gt;='Tariffs Jul2022'!J103,( 'Tariffs Jul2022'!J103*'Tariffs Jul2022'!O103/100)* 'Tariffs Jul2022'!AI103,($C$5*'Tariffs Jul2022'!AK103/'Tariffs Jul2022'!AI103*'Tariffs Jul2022'!O103/100)* 'Tariffs Jul2022'!AI103)</f>
        <v>277.09090909090907</v>
      </c>
      <c r="F109" s="85">
        <f>IF($C$5*'Tariffs Jul2022'!AK103/'Tariffs Jul2022'!AI103&lt;'Tariffs Jul2022'!J103,0,IF($C$5*'Tariffs Jul2022'!AK103/'Tariffs Jul2022'!AI103&lt;='Tariffs Jul2022'!K103,($C$5*'Tariffs Jul2022'!AK103/'Tariffs Jul2022'!AI103-'Tariffs Jul2022'!J103)*('Tariffs Jul2022'!P103/100)*'Tariffs Jul2022'!AI103,('Tariffs Jul2022'!K103-'Tariffs Jul2022'!J103)*('Tariffs Jul2022'!P103/100)*'Tariffs Jul2022'!AI103))</f>
        <v>196.31781818181813</v>
      </c>
      <c r="G109" s="85">
        <f>IF($C$5*'Tariffs Jul2022'!AK103/'Tariffs Jul2022'!AI103&lt;'Tariffs Jul2022'!K103,0,IF($C$5*'Tariffs Jul2022'!AK103/'Tariffs Jul2022'!AI103&lt;='Tariffs Jul2022'!L103,($C$5*'Tariffs Jul2022'!AK103/'Tariffs Jul2022'!AI103-'Tariffs Jul2022'!K103)*('Tariffs Jul2022'!Q103/100)*'Tariffs Jul2022'!AI103,('Tariffs Jul2022'!L103-'Tariffs Jul2022'!K103)*('Tariffs Jul2022'!Q103/100)*'Tariffs Jul2022'!AI103))</f>
        <v>0</v>
      </c>
      <c r="H109" s="85">
        <f>IF($C$5*'Tariffs Jul2022'!AK103/'Tariffs Jul2022'!AI103&lt;'Tariffs Jul2022'!L103,0,IF($C$5*'Tariffs Jul2022'!AK103/'Tariffs Jul2022'!AI103&lt;='Tariffs Jul2022'!M103,($C$5*'Tariffs Jul2022'!AK103/'Tariffs Jul2022'!AI103-'Tariffs Jul2022'!L103)*('Tariffs Jul2022'!R103/100)*'Tariffs Jul2022'!AI103,('Tariffs Jul2022'!M103-'Tariffs Jul2022'!L103)*('Tariffs Jul2022'!R103/100)*'Tariffs Jul2022'!AI103))</f>
        <v>0</v>
      </c>
      <c r="I109" s="85">
        <f>IF(($C$5*'Tariffs Jul2022'!AK103/'Tariffs Jul2022'!AI103&gt;'Tariffs Jul2022'!M103),($C$5*'Tariffs Jul2022'!AK103/'Tariffs Jul2022'!AI103-'Tariffs Jul2022'!M103)*'Tariffs Jul2022'!S103/100*'Tariffs Jul2022'!AI103,0)</f>
        <v>0</v>
      </c>
      <c r="J109" s="85">
        <f>IF($C$5*'Tariffs Jul2022'!AL103/'Tariffs Jul2022'!AJ103&gt;='Tariffs Jul2022'!J103,('Tariffs Jul2022'!J103*'Tariffs Jul2022'!U103/100)* 'Tariffs Jul2022'!AJ103,($C$5*'Tariffs Jul2022'!AL103/'Tariffs Jul2022'!AJ103*'Tariffs Jul2022'!U103/100)* 'Tariffs Jul2022'!AJ103)</f>
        <v>438.5454545454545</v>
      </c>
      <c r="K109" s="85">
        <f>IF($C$5*'Tariffs Jul2022'!AL103/'Tariffs Jul2022'!AJ103&lt;'Tariffs Jul2022'!J103,0,IF($C$5*'Tariffs Jul2022'!AL103/'Tariffs Jul2022'!AJ103&lt;='Tariffs Jul2022'!K103,($C$5*'Tariffs Jul2022'!AL103/'Tariffs Jul2022'!AJ103-'Tariffs Jul2022'!J103)*('Tariffs Jul2022'!V103/100)*'Tariffs Jul2022'!AJ103,('Tariffs Jul2022'!K103-'Tariffs Jul2022'!J103)*('Tariffs Jul2022'!V103/100)*'Tariffs Jul2022'!AJ103))</f>
        <v>328.8323454545453</v>
      </c>
      <c r="L109" s="85">
        <f>IF($C$5*'Tariffs Jul2022'!AL103/'Tariffs Jul2022'!AJ103&lt;'Tariffs Jul2022'!K103,0,IF($C$5*'Tariffs Jul2022'!AL103/'Tariffs Jul2022'!AJ103&lt;='Tariffs Jul2022'!L103,($C$5*'Tariffs Jul2022'!AL103/'Tariffs Jul2022'!AJ103-'Tariffs Jul2022'!K103)*('Tariffs Jul2022'!W103/100)*'Tariffs Jul2022'!AJ103,('Tariffs Jul2022'!L103-'Tariffs Jul2022'!K103)*('Tariffs Jul2022'!W103/100)*'Tariffs Jul2022'!AJ103))</f>
        <v>0</v>
      </c>
      <c r="M109" s="85">
        <f>IF($C$5*'Tariffs Jul2022'!AL103/'Tariffs Jul2022'!AJ103&lt;'Tariffs Jul2022'!L103,0,IF($C$5*'Tariffs Jul2022'!AL103/'Tariffs Jul2022'!AJ103&lt;='Tariffs Jul2022'!M103,($C$5*'Tariffs Jul2022'!AL103/'Tariffs Jul2022'!AJ103-'Tariffs Jul2022'!L103)*('Tariffs Jul2022'!X103/100)*'Tariffs Jul2022'!AJ103,('Tariffs Jul2022'!M103-'Tariffs Jul2022'!L103)*('Tariffs Jul2022'!X103/100)*'Tariffs Jul2022'!AJ103))</f>
        <v>0</v>
      </c>
      <c r="N109" s="85">
        <f>IF(($C$5*'Tariffs Jul2022'!AL103/'Tariffs Jul2022'!AJ103&gt;'Tariffs Jul2022'!M103),($C$5*'Tariffs Jul2022'!AL103/'Tariffs Jul2022'!AJ103-'Tariffs Jul2022'!M103)*'Tariffs Jul2022'!Y103/100*'Tariffs Jul2022'!AJ103,0)</f>
        <v>0</v>
      </c>
      <c r="O109" s="73">
        <f t="shared" si="2"/>
        <v>1587.1051636363632</v>
      </c>
      <c r="P109" s="498">
        <f t="shared" si="3"/>
        <v>1745.8156799999997</v>
      </c>
      <c r="Q109" s="549"/>
      <c r="R109" s="549"/>
      <c r="S109" s="549"/>
      <c r="T109" s="549"/>
      <c r="U109" s="549"/>
      <c r="V109" s="549"/>
    </row>
    <row r="110" spans="1:22" x14ac:dyDescent="0.15">
      <c r="A110" s="286" t="str">
        <f>'Tariffs Jul2022'!F104</f>
        <v>Momentum Energy</v>
      </c>
      <c r="B110" s="47" t="str">
        <f>'Tariffs Jul2022'!D104</f>
        <v>AusNet Services Central 1</v>
      </c>
      <c r="C110" s="287">
        <f>'Tariffs Jul2022'!E104</f>
        <v>44562</v>
      </c>
      <c r="D110" s="85">
        <f>365*'Tariffs Jul2022'!H104/100</f>
        <v>378.37227272727273</v>
      </c>
      <c r="E110" s="85">
        <f>IF($C$5*'Tariffs Jul2022'!AK104/'Tariffs Jul2022'!AI104&gt;='Tariffs Jul2022'!J104,( 'Tariffs Jul2022'!J104*'Tariffs Jul2022'!O104/100)* 'Tariffs Jul2022'!AI104,($C$5*'Tariffs Jul2022'!AK104/'Tariffs Jul2022'!AI104*'Tariffs Jul2022'!O104/100)* 'Tariffs Jul2022'!AI104)</f>
        <v>350.18181818181819</v>
      </c>
      <c r="F110" s="85">
        <f>IF($C$5*'Tariffs Jul2022'!AK104/'Tariffs Jul2022'!AI104&lt;'Tariffs Jul2022'!J104,0,IF($C$5*'Tariffs Jul2022'!AK104/'Tariffs Jul2022'!AI104&lt;='Tariffs Jul2022'!K104,($C$5*'Tariffs Jul2022'!AK104/'Tariffs Jul2022'!AI104-'Tariffs Jul2022'!J104)*('Tariffs Jul2022'!P104/100)*'Tariffs Jul2022'!AI104,('Tariffs Jul2022'!K104-'Tariffs Jul2022'!J104)*('Tariffs Jul2022'!P104/100)*'Tariffs Jul2022'!AI104))</f>
        <v>229.85544545454536</v>
      </c>
      <c r="G110" s="85">
        <f>IF($C$5*'Tariffs Jul2022'!AK104/'Tariffs Jul2022'!AI104&lt;'Tariffs Jul2022'!K104,0,IF($C$5*'Tariffs Jul2022'!AK104/'Tariffs Jul2022'!AI104&lt;='Tariffs Jul2022'!L104,($C$5*'Tariffs Jul2022'!AK104/'Tariffs Jul2022'!AI104-'Tariffs Jul2022'!K104)*('Tariffs Jul2022'!Q104/100)*'Tariffs Jul2022'!AI104,('Tariffs Jul2022'!L104-'Tariffs Jul2022'!K104)*('Tariffs Jul2022'!Q104/100)*'Tariffs Jul2022'!AI104))</f>
        <v>0</v>
      </c>
      <c r="H110" s="85">
        <f>IF($C$5*'Tariffs Jul2022'!AK104/'Tariffs Jul2022'!AI104&lt;'Tariffs Jul2022'!L104,0,IF($C$5*'Tariffs Jul2022'!AK104/'Tariffs Jul2022'!AI104&lt;='Tariffs Jul2022'!M104,($C$5*'Tariffs Jul2022'!AK104/'Tariffs Jul2022'!AI104-'Tariffs Jul2022'!L104)*('Tariffs Jul2022'!R104/100)*'Tariffs Jul2022'!AI104,('Tariffs Jul2022'!M104-'Tariffs Jul2022'!L104)*('Tariffs Jul2022'!R104/100)*'Tariffs Jul2022'!AI104))</f>
        <v>0</v>
      </c>
      <c r="I110" s="85">
        <f>IF(($C$5*'Tariffs Jul2022'!AK104/'Tariffs Jul2022'!AI104&gt;'Tariffs Jul2022'!M104),($C$5*'Tariffs Jul2022'!AK104/'Tariffs Jul2022'!AI104-'Tariffs Jul2022'!M104)*'Tariffs Jul2022'!S104/100*'Tariffs Jul2022'!AI104,0)</f>
        <v>0</v>
      </c>
      <c r="J110" s="85">
        <f>IF($C$5*'Tariffs Jul2022'!AL104/'Tariffs Jul2022'!AJ104&gt;='Tariffs Jul2022'!J104,('Tariffs Jul2022'!J104*'Tariffs Jul2022'!U104/100)* 'Tariffs Jul2022'!AJ104,($C$5*'Tariffs Jul2022'!AL104/'Tariffs Jul2022'!AJ104*'Tariffs Jul2022'!U104/100)* 'Tariffs Jul2022'!AJ104)</f>
        <v>530.18181818181813</v>
      </c>
      <c r="K110" s="85">
        <f>IF($C$5*'Tariffs Jul2022'!AL104/'Tariffs Jul2022'!AJ104&lt;'Tariffs Jul2022'!J104,0,IF($C$5*'Tariffs Jul2022'!AL104/'Tariffs Jul2022'!AJ104&lt;='Tariffs Jul2022'!K104,($C$5*'Tariffs Jul2022'!AL104/'Tariffs Jul2022'!AJ104-'Tariffs Jul2022'!J104)*('Tariffs Jul2022'!V104/100)*'Tariffs Jul2022'!AJ104,('Tariffs Jul2022'!K104-'Tariffs Jul2022'!J104)*('Tariffs Jul2022'!V104/100)*'Tariffs Jul2022'!AJ104))</f>
        <v>389.36367272727261</v>
      </c>
      <c r="L110" s="85">
        <f>IF($C$5*'Tariffs Jul2022'!AL104/'Tariffs Jul2022'!AJ104&lt;'Tariffs Jul2022'!K104,0,IF($C$5*'Tariffs Jul2022'!AL104/'Tariffs Jul2022'!AJ104&lt;='Tariffs Jul2022'!L104,($C$5*'Tariffs Jul2022'!AL104/'Tariffs Jul2022'!AJ104-'Tariffs Jul2022'!K104)*('Tariffs Jul2022'!W104/100)*'Tariffs Jul2022'!AJ104,('Tariffs Jul2022'!L104-'Tariffs Jul2022'!K104)*('Tariffs Jul2022'!W104/100)*'Tariffs Jul2022'!AJ104))</f>
        <v>0</v>
      </c>
      <c r="M110" s="85">
        <f>IF($C$5*'Tariffs Jul2022'!AL104/'Tariffs Jul2022'!AJ104&lt;'Tariffs Jul2022'!L104,0,IF($C$5*'Tariffs Jul2022'!AL104/'Tariffs Jul2022'!AJ104&lt;='Tariffs Jul2022'!M104,($C$5*'Tariffs Jul2022'!AL104/'Tariffs Jul2022'!AJ104-'Tariffs Jul2022'!L104)*('Tariffs Jul2022'!X104/100)*'Tariffs Jul2022'!AJ104,('Tariffs Jul2022'!M104-'Tariffs Jul2022'!L104)*('Tariffs Jul2022'!X104/100)*'Tariffs Jul2022'!AJ104))</f>
        <v>0</v>
      </c>
      <c r="N110" s="85">
        <f>IF(($C$5*'Tariffs Jul2022'!AL104/'Tariffs Jul2022'!AJ104&gt;'Tariffs Jul2022'!M104),($C$5*'Tariffs Jul2022'!AL104/'Tariffs Jul2022'!AJ104-'Tariffs Jul2022'!M104)*'Tariffs Jul2022'!Y104/100*'Tariffs Jul2022'!AJ104,0)</f>
        <v>0</v>
      </c>
      <c r="O110" s="73">
        <f t="shared" si="2"/>
        <v>1877.9550272727272</v>
      </c>
      <c r="P110" s="498">
        <f t="shared" si="3"/>
        <v>2065.7505300000003</v>
      </c>
      <c r="Q110" s="549"/>
      <c r="R110" s="549"/>
      <c r="S110" s="549"/>
      <c r="T110" s="549"/>
      <c r="U110" s="549"/>
      <c r="V110" s="549"/>
    </row>
    <row r="111" spans="1:22" x14ac:dyDescent="0.15">
      <c r="A111" s="286" t="str">
        <f>'Tariffs Jul2022'!F105</f>
        <v>Origin Energy</v>
      </c>
      <c r="B111" s="47" t="str">
        <f>'Tariffs Jul2022'!D105</f>
        <v>AusNet Services Central 1</v>
      </c>
      <c r="C111" s="287">
        <f>'Tariffs Jul2022'!E105</f>
        <v>44743</v>
      </c>
      <c r="D111" s="85">
        <f>365*'Tariffs Jul2022'!H105/100</f>
        <v>336.2313636363636</v>
      </c>
      <c r="E111" s="85">
        <f>((C$5*'Tariffs Jul2022'!AK105/'Tariffs Jul2022'!AI105)*('Tariffs Jul2022'!O105/100))*'Tariffs Jul2022'!AI105</f>
        <v>776.04545454545439</v>
      </c>
      <c r="F111" s="85">
        <v>0</v>
      </c>
      <c r="G111" s="85">
        <v>0</v>
      </c>
      <c r="H111" s="85">
        <v>0</v>
      </c>
      <c r="I111" s="85">
        <v>0</v>
      </c>
      <c r="J111" s="85">
        <f>((C$5*'Tariffs Jul2022'!AL105/'Tariffs Jul2022'!AJ105)*('Tariffs Jul2022'!U105/100))*'Tariffs Jul2022'!AJ105</f>
        <v>776.04545454545439</v>
      </c>
      <c r="K111" s="85">
        <v>0</v>
      </c>
      <c r="L111" s="85">
        <v>0</v>
      </c>
      <c r="M111" s="85">
        <v>0</v>
      </c>
      <c r="N111" s="85">
        <v>0</v>
      </c>
      <c r="O111" s="73">
        <f t="shared" si="2"/>
        <v>1888.3222727272723</v>
      </c>
      <c r="P111" s="498">
        <f t="shared" si="3"/>
        <v>2077.1544999999996</v>
      </c>
      <c r="Q111" s="549"/>
      <c r="R111" s="549"/>
      <c r="S111" s="549"/>
      <c r="T111" s="549"/>
      <c r="U111" s="549"/>
      <c r="V111" s="549"/>
    </row>
    <row r="112" spans="1:22" x14ac:dyDescent="0.15">
      <c r="A112" s="286" t="str">
        <f>'Tariffs Jul2022'!F106</f>
        <v>Red Energy</v>
      </c>
      <c r="B112" s="47" t="str">
        <f>'Tariffs Jul2022'!D106</f>
        <v>AusNet Services Central 1</v>
      </c>
      <c r="C112" s="287">
        <f>'Tariffs Jul2022'!E106</f>
        <v>44562</v>
      </c>
      <c r="D112" s="85">
        <f>365*'Tariffs Jul2022'!H106/100</f>
        <v>318.9436363636363</v>
      </c>
      <c r="E112" s="85">
        <f>IF($C$5*'Tariffs Jul2022'!AK106/'Tariffs Jul2022'!AI106&gt;='Tariffs Jul2022'!J106,( 'Tariffs Jul2022'!J106*'Tariffs Jul2022'!O106/100)* 'Tariffs Jul2022'!AI106,($C$5*'Tariffs Jul2022'!AK106/'Tariffs Jul2022'!AI106*'Tariffs Jul2022'!O106/100)* 'Tariffs Jul2022'!AI106)</f>
        <v>318.5454545454545</v>
      </c>
      <c r="F112" s="85">
        <f>IF($C$5*'Tariffs Jul2022'!AK106/'Tariffs Jul2022'!AI106&lt;'Tariffs Jul2022'!J106,0,IF($C$5*'Tariffs Jul2022'!AK106/'Tariffs Jul2022'!AI106&lt;='Tariffs Jul2022'!K106,($C$5*'Tariffs Jul2022'!AK106/'Tariffs Jul2022'!AI106-'Tariffs Jul2022'!J106)*('Tariffs Jul2022'!P106/100)*'Tariffs Jul2022'!AI106,('Tariffs Jul2022'!K106-'Tariffs Jul2022'!J106)*('Tariffs Jul2022'!P106/100)*'Tariffs Jul2022'!AI106))</f>
        <v>219.22156363636358</v>
      </c>
      <c r="G112" s="85">
        <f>IF($C$5*'Tariffs Jul2022'!AK106/'Tariffs Jul2022'!AI106&lt;'Tariffs Jul2022'!K106,0,IF($C$5*'Tariffs Jul2022'!AK106/'Tariffs Jul2022'!AI106&lt;='Tariffs Jul2022'!L106,($C$5*'Tariffs Jul2022'!AK106/'Tariffs Jul2022'!AI106-'Tariffs Jul2022'!K106)*('Tariffs Jul2022'!Q106/100)*'Tariffs Jul2022'!AI106,('Tariffs Jul2022'!L106-'Tariffs Jul2022'!K106)*('Tariffs Jul2022'!Q106/100)*'Tariffs Jul2022'!AI106))</f>
        <v>0</v>
      </c>
      <c r="H112" s="85">
        <f>IF($C$5*'Tariffs Jul2022'!AK106/'Tariffs Jul2022'!AI106&lt;'Tariffs Jul2022'!L106,0,IF($C$5*'Tariffs Jul2022'!AK106/'Tariffs Jul2022'!AI106&lt;='Tariffs Jul2022'!M106,($C$5*'Tariffs Jul2022'!AK106/'Tariffs Jul2022'!AI106-'Tariffs Jul2022'!L106)*('Tariffs Jul2022'!R106/100)*'Tariffs Jul2022'!AI106,('Tariffs Jul2022'!M106-'Tariffs Jul2022'!L106)*('Tariffs Jul2022'!R106/100)*'Tariffs Jul2022'!AI106))</f>
        <v>0</v>
      </c>
      <c r="I112" s="85">
        <f>IF(($C$5*'Tariffs Jul2022'!AK106/'Tariffs Jul2022'!AI106&gt;'Tariffs Jul2022'!M106),($C$5*'Tariffs Jul2022'!AK106/'Tariffs Jul2022'!AI106-'Tariffs Jul2022'!M106)*'Tariffs Jul2022'!S106/100*'Tariffs Jul2022'!AI106,0)</f>
        <v>0</v>
      </c>
      <c r="J112" s="85">
        <f>IF($C$5*'Tariffs Jul2022'!AL106/'Tariffs Jul2022'!AJ106&gt;='Tariffs Jul2022'!J106,('Tariffs Jul2022'!J106*'Tariffs Jul2022'!U106/100)* 'Tariffs Jul2022'!AJ106,($C$5*'Tariffs Jul2022'!AL106/'Tariffs Jul2022'!AJ106*'Tariffs Jul2022'!U106/100)* 'Tariffs Jul2022'!AJ106)</f>
        <v>549.81818181818176</v>
      </c>
      <c r="K112" s="85">
        <f>IF($C$5*'Tariffs Jul2022'!AL106/'Tariffs Jul2022'!AJ106&lt;'Tariffs Jul2022'!J106,0,IF($C$5*'Tariffs Jul2022'!AL106/'Tariffs Jul2022'!AJ106&lt;='Tariffs Jul2022'!K106,($C$5*'Tariffs Jul2022'!AL106/'Tariffs Jul2022'!AJ106-'Tariffs Jul2022'!J106)*('Tariffs Jul2022'!V106/100)*'Tariffs Jul2022'!AJ106,('Tariffs Jul2022'!K106-'Tariffs Jul2022'!J106)*('Tariffs Jul2022'!V106/100)*'Tariffs Jul2022'!AJ106))</f>
        <v>395.90759999999989</v>
      </c>
      <c r="L112" s="85">
        <f>IF($C$5*'Tariffs Jul2022'!AL106/'Tariffs Jul2022'!AJ106&lt;'Tariffs Jul2022'!K106,0,IF($C$5*'Tariffs Jul2022'!AL106/'Tariffs Jul2022'!AJ106&lt;='Tariffs Jul2022'!L106,($C$5*'Tariffs Jul2022'!AL106/'Tariffs Jul2022'!AJ106-'Tariffs Jul2022'!K106)*('Tariffs Jul2022'!W106/100)*'Tariffs Jul2022'!AJ106,('Tariffs Jul2022'!L106-'Tariffs Jul2022'!K106)*('Tariffs Jul2022'!W106/100)*'Tariffs Jul2022'!AJ106))</f>
        <v>0</v>
      </c>
      <c r="M112" s="85">
        <f>IF($C$5*'Tariffs Jul2022'!AL106/'Tariffs Jul2022'!AJ106&lt;'Tariffs Jul2022'!L106,0,IF($C$5*'Tariffs Jul2022'!AL106/'Tariffs Jul2022'!AJ106&lt;='Tariffs Jul2022'!M106,($C$5*'Tariffs Jul2022'!AL106/'Tariffs Jul2022'!AJ106-'Tariffs Jul2022'!L106)*('Tariffs Jul2022'!X106/100)*'Tariffs Jul2022'!AJ106,('Tariffs Jul2022'!M106-'Tariffs Jul2022'!L106)*('Tariffs Jul2022'!X106/100)*'Tariffs Jul2022'!AJ106))</f>
        <v>0</v>
      </c>
      <c r="N112" s="85">
        <f>IF(($C$5*'Tariffs Jul2022'!AL106/'Tariffs Jul2022'!AJ106&gt;'Tariffs Jul2022'!M106),($C$5*'Tariffs Jul2022'!AL106/'Tariffs Jul2022'!AJ106-'Tariffs Jul2022'!M106)*'Tariffs Jul2022'!Y106/100*'Tariffs Jul2022'!AJ106,0)</f>
        <v>0</v>
      </c>
      <c r="O112" s="73">
        <f t="shared" si="2"/>
        <v>1802.4364363636359</v>
      </c>
      <c r="P112" s="498">
        <f t="shared" si="3"/>
        <v>1982.6800799999996</v>
      </c>
      <c r="Q112" s="549"/>
      <c r="R112" s="549"/>
      <c r="S112" s="549"/>
      <c r="T112" s="549"/>
      <c r="U112" s="549"/>
      <c r="V112" s="549"/>
    </row>
    <row r="113" spans="1:22" x14ac:dyDescent="0.15">
      <c r="A113" s="286" t="str">
        <f>'Tariffs Jul2022'!F107</f>
        <v>Simply Energy</v>
      </c>
      <c r="B113" s="47" t="str">
        <f>'Tariffs Jul2022'!D107</f>
        <v>AusNet Services Central 1</v>
      </c>
      <c r="C113" s="287">
        <f>'Tariffs Jul2022'!E107</f>
        <v>44743</v>
      </c>
      <c r="D113" s="85">
        <f>365*'Tariffs Jul2022'!H107/100</f>
        <v>319.9722727272727</v>
      </c>
      <c r="E113" s="85">
        <f>IF($C$5*'Tariffs Jul2022'!AK107/'Tariffs Jul2022'!AI107&gt;='Tariffs Jul2022'!J107,( 'Tariffs Jul2022'!J107*'Tariffs Jul2022'!O107/100)* 'Tariffs Jul2022'!AI107,($C$5*'Tariffs Jul2022'!AK107/'Tariffs Jul2022'!AI107*'Tariffs Jul2022'!O107/100)* 'Tariffs Jul2022'!AI107)</f>
        <v>391.63636363636363</v>
      </c>
      <c r="F113" s="85">
        <f>IF($C$5*'Tariffs Jul2022'!AK107/'Tariffs Jul2022'!AI107&lt;'Tariffs Jul2022'!J107,0,IF($C$5*'Tariffs Jul2022'!AK107/'Tariffs Jul2022'!AI107&lt;='Tariffs Jul2022'!K107,($C$5*'Tariffs Jul2022'!AK107/'Tariffs Jul2022'!AI107-'Tariffs Jul2022'!J107)*('Tariffs Jul2022'!P107/100)*'Tariffs Jul2022'!AI107,('Tariffs Jul2022'!K107-'Tariffs Jul2022'!J107)*('Tariffs Jul2022'!P107/100)*'Tariffs Jul2022'!AI107))</f>
        <v>287.93279999999993</v>
      </c>
      <c r="G113" s="85">
        <f>IF($C$5*'Tariffs Jul2022'!AK107/'Tariffs Jul2022'!AI107&lt;'Tariffs Jul2022'!K107,0,IF($C$5*'Tariffs Jul2022'!AK107/'Tariffs Jul2022'!AI107&lt;='Tariffs Jul2022'!L107,($C$5*'Tariffs Jul2022'!AK107/'Tariffs Jul2022'!AI107-'Tariffs Jul2022'!K107)*('Tariffs Jul2022'!Q107/100)*'Tariffs Jul2022'!AI107,('Tariffs Jul2022'!L107-'Tariffs Jul2022'!K107)*('Tariffs Jul2022'!Q107/100)*'Tariffs Jul2022'!AI107))</f>
        <v>0</v>
      </c>
      <c r="H113" s="85">
        <f>IF($C$5*'Tariffs Jul2022'!AK107/'Tariffs Jul2022'!AI107&lt;'Tariffs Jul2022'!L107,0,IF($C$5*'Tariffs Jul2022'!AK107/'Tariffs Jul2022'!AI107&lt;='Tariffs Jul2022'!M107,($C$5*'Tariffs Jul2022'!AK107/'Tariffs Jul2022'!AI107-'Tariffs Jul2022'!L107)*('Tariffs Jul2022'!R107/100)*'Tariffs Jul2022'!AI107,('Tariffs Jul2022'!M107-'Tariffs Jul2022'!L107)*('Tariffs Jul2022'!R107/100)*'Tariffs Jul2022'!AI107))</f>
        <v>0</v>
      </c>
      <c r="I113" s="85">
        <f>IF(($C$5*'Tariffs Jul2022'!AK107/'Tariffs Jul2022'!AI107&gt;'Tariffs Jul2022'!M107),($C$5*'Tariffs Jul2022'!AK107/'Tariffs Jul2022'!AI107-'Tariffs Jul2022'!M107)*'Tariffs Jul2022'!S107/100*'Tariffs Jul2022'!AI107,0)</f>
        <v>0</v>
      </c>
      <c r="J113" s="85">
        <f>IF($C$5*'Tariffs Jul2022'!AL107/'Tariffs Jul2022'!AJ107&gt;='Tariffs Jul2022'!J107,('Tariffs Jul2022'!J107*'Tariffs Jul2022'!U107/100)* 'Tariffs Jul2022'!AJ107,($C$5*'Tariffs Jul2022'!AL107/'Tariffs Jul2022'!AJ107*'Tariffs Jul2022'!U107/100)* 'Tariffs Jul2022'!AJ107)</f>
        <v>597.81818181818176</v>
      </c>
      <c r="K113" s="85">
        <f>IF($C$5*'Tariffs Jul2022'!AL107/'Tariffs Jul2022'!AJ107&lt;'Tariffs Jul2022'!J107,0,IF($C$5*'Tariffs Jul2022'!AL107/'Tariffs Jul2022'!AJ107&lt;='Tariffs Jul2022'!K107,($C$5*'Tariffs Jul2022'!AL107/'Tariffs Jul2022'!AJ107-'Tariffs Jul2022'!J107)*('Tariffs Jul2022'!V107/100)*'Tariffs Jul2022'!AJ107,('Tariffs Jul2022'!K107-'Tariffs Jul2022'!J107)*('Tariffs Jul2022'!V107/100)*'Tariffs Jul2022'!AJ107))</f>
        <v>431.89919999999989</v>
      </c>
      <c r="L113" s="85">
        <f>IF($C$5*'Tariffs Jul2022'!AL107/'Tariffs Jul2022'!AJ107&lt;'Tariffs Jul2022'!K107,0,IF($C$5*'Tariffs Jul2022'!AL107/'Tariffs Jul2022'!AJ107&lt;='Tariffs Jul2022'!L107,($C$5*'Tariffs Jul2022'!AL107/'Tariffs Jul2022'!AJ107-'Tariffs Jul2022'!K107)*('Tariffs Jul2022'!W107/100)*'Tariffs Jul2022'!AJ107,('Tariffs Jul2022'!L107-'Tariffs Jul2022'!K107)*('Tariffs Jul2022'!W107/100)*'Tariffs Jul2022'!AJ107))</f>
        <v>0</v>
      </c>
      <c r="M113" s="85">
        <f>IF($C$5*'Tariffs Jul2022'!AL107/'Tariffs Jul2022'!AJ107&lt;'Tariffs Jul2022'!L107,0,IF($C$5*'Tariffs Jul2022'!AL107/'Tariffs Jul2022'!AJ107&lt;='Tariffs Jul2022'!M107,($C$5*'Tariffs Jul2022'!AL107/'Tariffs Jul2022'!AJ107-'Tariffs Jul2022'!L107)*('Tariffs Jul2022'!X107/100)*'Tariffs Jul2022'!AJ107,('Tariffs Jul2022'!M107-'Tariffs Jul2022'!L107)*('Tariffs Jul2022'!X107/100)*'Tariffs Jul2022'!AJ107))</f>
        <v>0</v>
      </c>
      <c r="N113" s="85">
        <f>IF(($C$5*'Tariffs Jul2022'!AL107/'Tariffs Jul2022'!AJ107&gt;'Tariffs Jul2022'!M107),($C$5*'Tariffs Jul2022'!AL107/'Tariffs Jul2022'!AJ107-'Tariffs Jul2022'!M107)*'Tariffs Jul2022'!Y107/100*'Tariffs Jul2022'!AJ107,0)</f>
        <v>0</v>
      </c>
      <c r="O113" s="73">
        <f t="shared" si="2"/>
        <v>2029.2588181818178</v>
      </c>
      <c r="P113" s="498">
        <f t="shared" si="3"/>
        <v>2232.1846999999998</v>
      </c>
      <c r="Q113" s="549"/>
      <c r="R113" s="549"/>
      <c r="S113" s="549"/>
      <c r="T113" s="549"/>
      <c r="U113" s="549"/>
      <c r="V113" s="549"/>
    </row>
    <row r="114" spans="1:22" x14ac:dyDescent="0.15">
      <c r="A114" s="286" t="str">
        <f>'Tariffs Jul2022'!F108</f>
        <v>GloBird</v>
      </c>
      <c r="B114" s="47" t="str">
        <f>'Tariffs Jul2022'!D108</f>
        <v>AusNet Services Central 1</v>
      </c>
      <c r="C114" s="287">
        <f>'Tariffs Jul2022'!E108</f>
        <v>44760</v>
      </c>
      <c r="D114" s="85">
        <f>365*'Tariffs Jul2022'!H108/100</f>
        <v>383.24999999999994</v>
      </c>
      <c r="E114" s="85">
        <f>IF($C$5*'Tariffs Jul2022'!AK108/'Tariffs Jul2022'!AI108&gt;='Tariffs Jul2022'!J108,( 'Tariffs Jul2022'!J108*'Tariffs Jul2022'!O108/100)* 'Tariffs Jul2022'!AI108,($C$5*'Tariffs Jul2022'!AK108/'Tariffs Jul2022'!AI108*'Tariffs Jul2022'!O108/100)* 'Tariffs Jul2022'!AI108)</f>
        <v>881.99999999999977</v>
      </c>
      <c r="F114" s="85">
        <f>IF($C$5*'Tariffs Jul2022'!AK108/'Tariffs Jul2022'!AI108&lt;'Tariffs Jul2022'!J108,0,IF($C$5*'Tariffs Jul2022'!AK108/'Tariffs Jul2022'!AI108&lt;='Tariffs Jul2022'!K108,($C$5*'Tariffs Jul2022'!AK108/'Tariffs Jul2022'!AI108-'Tariffs Jul2022'!J108)*('Tariffs Jul2022'!P108/100)*'Tariffs Jul2022'!AI108,('Tariffs Jul2022'!K108-'Tariffs Jul2022'!J108)*('Tariffs Jul2022'!P108/100)*'Tariffs Jul2022'!AI108))</f>
        <v>0</v>
      </c>
      <c r="G114" s="85">
        <f>IF($C$5*'Tariffs Jul2022'!AK108/'Tariffs Jul2022'!AI108&lt;'Tariffs Jul2022'!K108,0,IF($C$5*'Tariffs Jul2022'!AK108/'Tariffs Jul2022'!AI108&lt;='Tariffs Jul2022'!L108,($C$5*'Tariffs Jul2022'!AK108/'Tariffs Jul2022'!AI108-'Tariffs Jul2022'!K108)*('Tariffs Jul2022'!Q108/100)*'Tariffs Jul2022'!AI108,('Tariffs Jul2022'!L108-'Tariffs Jul2022'!K108)*('Tariffs Jul2022'!Q108/100)*'Tariffs Jul2022'!AI108))</f>
        <v>0</v>
      </c>
      <c r="H114" s="85">
        <f>IF($C$5*'Tariffs Jul2022'!AK108/'Tariffs Jul2022'!AI108&lt;'Tariffs Jul2022'!L108,0,IF($C$5*'Tariffs Jul2022'!AK108/'Tariffs Jul2022'!AI108&lt;='Tariffs Jul2022'!M108,($C$5*'Tariffs Jul2022'!AK108/'Tariffs Jul2022'!AI108-'Tariffs Jul2022'!L108)*('Tariffs Jul2022'!R108/100)*'Tariffs Jul2022'!AI108,('Tariffs Jul2022'!M108-'Tariffs Jul2022'!L108)*('Tariffs Jul2022'!R108/100)*'Tariffs Jul2022'!AI108))</f>
        <v>0</v>
      </c>
      <c r="I114" s="85">
        <f>IF(($C$5*'Tariffs Jul2022'!AK108/'Tariffs Jul2022'!AI108&gt;'Tariffs Jul2022'!M108),($C$5*'Tariffs Jul2022'!AK108/'Tariffs Jul2022'!AI108-'Tariffs Jul2022'!M108)*'Tariffs Jul2022'!S108/100*'Tariffs Jul2022'!AI108,0)</f>
        <v>661.49999999999989</v>
      </c>
      <c r="J114" s="85">
        <f>IF($C$5*'Tariffs Jul2022'!AL108/'Tariffs Jul2022'!AJ108&gt;='Tariffs Jul2022'!J108,('Tariffs Jul2022'!J108*'Tariffs Jul2022'!U108/100)* 'Tariffs Jul2022'!AJ108,($C$5*'Tariffs Jul2022'!AL108/'Tariffs Jul2022'!AJ108*'Tariffs Jul2022'!U108/100)* 'Tariffs Jul2022'!AJ108)</f>
        <v>881.99999999999977</v>
      </c>
      <c r="K114" s="85">
        <f>IF($C$5*'Tariffs Jul2022'!AL108/'Tariffs Jul2022'!AJ108&lt;'Tariffs Jul2022'!J108,0,IF($C$5*'Tariffs Jul2022'!AL108/'Tariffs Jul2022'!AJ108&lt;='Tariffs Jul2022'!K108,($C$5*'Tariffs Jul2022'!AL108/'Tariffs Jul2022'!AJ108-'Tariffs Jul2022'!J108)*('Tariffs Jul2022'!V108/100)*'Tariffs Jul2022'!AJ108,('Tariffs Jul2022'!K108-'Tariffs Jul2022'!J108)*('Tariffs Jul2022'!V108/100)*'Tariffs Jul2022'!AJ108))</f>
        <v>0</v>
      </c>
      <c r="L114" s="85">
        <f>IF($C$5*'Tariffs Jul2022'!AL108/'Tariffs Jul2022'!AJ108&lt;'Tariffs Jul2022'!K108,0,IF($C$5*'Tariffs Jul2022'!AL108/'Tariffs Jul2022'!AJ108&lt;='Tariffs Jul2022'!L108,($C$5*'Tariffs Jul2022'!AL108/'Tariffs Jul2022'!AJ108-'Tariffs Jul2022'!K108)*('Tariffs Jul2022'!W108/100)*'Tariffs Jul2022'!AJ108,('Tariffs Jul2022'!L108-'Tariffs Jul2022'!K108)*('Tariffs Jul2022'!W108/100)*'Tariffs Jul2022'!AJ108))</f>
        <v>0</v>
      </c>
      <c r="M114" s="85">
        <f>IF($C$5*'Tariffs Jul2022'!AL108/'Tariffs Jul2022'!AJ108&lt;'Tariffs Jul2022'!L108,0,IF($C$5*'Tariffs Jul2022'!AL108/'Tariffs Jul2022'!AJ108&lt;='Tariffs Jul2022'!M108,($C$5*'Tariffs Jul2022'!AL108/'Tariffs Jul2022'!AJ108-'Tariffs Jul2022'!L108)*('Tariffs Jul2022'!X108/100)*'Tariffs Jul2022'!AJ108,('Tariffs Jul2022'!M108-'Tariffs Jul2022'!L108)*('Tariffs Jul2022'!X108/100)*'Tariffs Jul2022'!AJ108))</f>
        <v>0</v>
      </c>
      <c r="N114" s="85">
        <f>IF(($C$5*'Tariffs Jul2022'!AL108/'Tariffs Jul2022'!AJ108&gt;'Tariffs Jul2022'!M108),($C$5*'Tariffs Jul2022'!AL108/'Tariffs Jul2022'!AJ108-'Tariffs Jul2022'!M108)*'Tariffs Jul2022'!Y108/100*'Tariffs Jul2022'!AJ108,0)</f>
        <v>661.49999999999989</v>
      </c>
      <c r="O114" s="73">
        <f t="shared" si="2"/>
        <v>3470.2499999999991</v>
      </c>
      <c r="P114" s="498">
        <f t="shared" si="3"/>
        <v>3817.2749999999992</v>
      </c>
      <c r="Q114" s="549"/>
      <c r="R114" s="549"/>
      <c r="S114" s="549"/>
      <c r="T114" s="549"/>
      <c r="U114" s="549"/>
      <c r="V114" s="549"/>
    </row>
    <row r="115" spans="1:22" x14ac:dyDescent="0.15">
      <c r="A115" s="286" t="str">
        <f>'Tariffs Jul2022'!F109</f>
        <v>Powershop</v>
      </c>
      <c r="B115" s="47" t="str">
        <f>'Tariffs Jul2022'!D109</f>
        <v>AusNet Services Central 1</v>
      </c>
      <c r="C115" s="287">
        <f>'Tariffs Jul2022'!E109</f>
        <v>44562</v>
      </c>
      <c r="D115" s="85">
        <f>365*'Tariffs Jul2022'!H109/100</f>
        <v>375.61818181818182</v>
      </c>
      <c r="E115" s="85">
        <f>((C$5*'Tariffs Jul2022'!AK109/'Tariffs Jul2022'!AI109)*('Tariffs Jul2022'!O109/100))*'Tariffs Jul2022'!AI109</f>
        <v>569.86363636363626</v>
      </c>
      <c r="F115" s="85">
        <v>0</v>
      </c>
      <c r="G115" s="85">
        <v>0</v>
      </c>
      <c r="H115" s="85">
        <v>0</v>
      </c>
      <c r="I115" s="85">
        <v>0</v>
      </c>
      <c r="J115" s="85">
        <f>((C$5*'Tariffs Jul2022'!AL109/'Tariffs Jul2022'!AJ109)*('Tariffs Jul2022'!U109/100))*'Tariffs Jul2022'!AJ109</f>
        <v>569.86363636363626</v>
      </c>
      <c r="K115" s="85">
        <v>0</v>
      </c>
      <c r="L115" s="85">
        <v>0</v>
      </c>
      <c r="M115" s="85">
        <v>0</v>
      </c>
      <c r="N115" s="85">
        <v>0</v>
      </c>
      <c r="O115" s="73">
        <f t="shared" si="2"/>
        <v>1515.3454545454542</v>
      </c>
      <c r="P115" s="498">
        <f t="shared" si="3"/>
        <v>1666.8799999999999</v>
      </c>
      <c r="Q115" s="549"/>
      <c r="R115" s="549"/>
      <c r="S115" s="549"/>
      <c r="T115" s="549"/>
      <c r="U115" s="549"/>
      <c r="V115" s="549"/>
    </row>
    <row r="116" spans="1:22" x14ac:dyDescent="0.15">
      <c r="A116" s="286" t="str">
        <f>'Tariffs Jul2022'!F110</f>
        <v>1st Energy</v>
      </c>
      <c r="B116" s="47" t="str">
        <f>'Tariffs Jul2022'!D110</f>
        <v>AusNet Services Central 1</v>
      </c>
      <c r="C116" s="287">
        <f>'Tariffs Jul2022'!E110</f>
        <v>44562</v>
      </c>
      <c r="D116" s="85">
        <f>365*'Tariffs Jul2022'!H110/100</f>
        <v>346.74999999999994</v>
      </c>
      <c r="E116" s="85">
        <f>IF($C$5*'Tariffs Jul2022'!AK110/'Tariffs Jul2022'!AI110&gt;='Tariffs Jul2022'!J110,( 'Tariffs Jul2022'!J110*'Tariffs Jul2022'!O110/100)* 'Tariffs Jul2022'!AI110,($C$5*'Tariffs Jul2022'!AK110/'Tariffs Jul2022'!AI110*'Tariffs Jul2022'!O110/100)* 'Tariffs Jul2022'!AI110)</f>
        <v>436.90909090909076</v>
      </c>
      <c r="F116" s="85">
        <f>IF($C$5*'Tariffs Jul2022'!AK110/'Tariffs Jul2022'!AI110&lt;'Tariffs Jul2022'!J110,0,IF($C$5*'Tariffs Jul2022'!AK110/'Tariffs Jul2022'!AI110&lt;='Tariffs Jul2022'!K110,($C$5*'Tariffs Jul2022'!AK110/'Tariffs Jul2022'!AI110-'Tariffs Jul2022'!J110)*('Tariffs Jul2022'!P110/100)*'Tariffs Jul2022'!AI110,('Tariffs Jul2022'!K110-'Tariffs Jul2022'!J110)*('Tariffs Jul2022'!P110/100)*'Tariffs Jul2022'!AI110))</f>
        <v>292.09090909090907</v>
      </c>
      <c r="G116" s="85">
        <f>IF($C$5*'Tariffs Jul2022'!AK110/'Tariffs Jul2022'!AI110&lt;'Tariffs Jul2022'!K110,0,IF($C$5*'Tariffs Jul2022'!AK110/'Tariffs Jul2022'!AI110&lt;='Tariffs Jul2022'!L110,($C$5*'Tariffs Jul2022'!AK110/'Tariffs Jul2022'!AI110-'Tariffs Jul2022'!K110)*('Tariffs Jul2022'!Q110/100)*'Tariffs Jul2022'!AI110,('Tariffs Jul2022'!L110-'Tariffs Jul2022'!K110)*('Tariffs Jul2022'!Q110/100)*'Tariffs Jul2022'!AI110))</f>
        <v>0</v>
      </c>
      <c r="H116" s="85">
        <f>IF($C$5*'Tariffs Jul2022'!AK110/'Tariffs Jul2022'!AI110&lt;'Tariffs Jul2022'!L110,0,IF($C$5*'Tariffs Jul2022'!AK110/'Tariffs Jul2022'!AI110&lt;='Tariffs Jul2022'!M110,($C$5*'Tariffs Jul2022'!AK110/'Tariffs Jul2022'!AI110-'Tariffs Jul2022'!L110)*('Tariffs Jul2022'!R110/100)*'Tariffs Jul2022'!AI110,('Tariffs Jul2022'!M110-'Tariffs Jul2022'!L110)*('Tariffs Jul2022'!R110/100)*'Tariffs Jul2022'!AI110))</f>
        <v>0</v>
      </c>
      <c r="I116" s="85">
        <f>IF(($C$5*'Tariffs Jul2022'!AK110/'Tariffs Jul2022'!AI110&gt;'Tariffs Jul2022'!M110),($C$5*'Tariffs Jul2022'!AK110/'Tariffs Jul2022'!AI110-'Tariffs Jul2022'!M110)*'Tariffs Jul2022'!S110/100*'Tariffs Jul2022'!AI110,0)</f>
        <v>0</v>
      </c>
      <c r="J116" s="85">
        <f>IF($C$5*'Tariffs Jul2022'!AL110/'Tariffs Jul2022'!AJ110&gt;='Tariffs Jul2022'!J110,('Tariffs Jul2022'!J110*'Tariffs Jul2022'!U110/100)* 'Tariffs Jul2022'!AJ110,($C$5*'Tariffs Jul2022'!AL110/'Tariffs Jul2022'!AJ110*'Tariffs Jul2022'!U110/100)* 'Tariffs Jul2022'!AJ110)</f>
        <v>436.90909090909076</v>
      </c>
      <c r="K116" s="85">
        <f>IF($C$5*'Tariffs Jul2022'!AL110/'Tariffs Jul2022'!AJ110&lt;'Tariffs Jul2022'!J110,0,IF($C$5*'Tariffs Jul2022'!AL110/'Tariffs Jul2022'!AJ110&lt;='Tariffs Jul2022'!K110,($C$5*'Tariffs Jul2022'!AL110/'Tariffs Jul2022'!AJ110-'Tariffs Jul2022'!J110)*('Tariffs Jul2022'!V110/100)*'Tariffs Jul2022'!AJ110,('Tariffs Jul2022'!K110-'Tariffs Jul2022'!J110)*('Tariffs Jul2022'!V110/100)*'Tariffs Jul2022'!AJ110))</f>
        <v>292.09090909090907</v>
      </c>
      <c r="L116" s="85">
        <f>IF($C$5*'Tariffs Jul2022'!AL110/'Tariffs Jul2022'!AJ110&lt;'Tariffs Jul2022'!K110,0,IF($C$5*'Tariffs Jul2022'!AL110/'Tariffs Jul2022'!AJ110&lt;='Tariffs Jul2022'!L110,($C$5*'Tariffs Jul2022'!AL110/'Tariffs Jul2022'!AJ110-'Tariffs Jul2022'!K110)*('Tariffs Jul2022'!W110/100)*'Tariffs Jul2022'!AJ110,('Tariffs Jul2022'!L110-'Tariffs Jul2022'!K110)*('Tariffs Jul2022'!W110/100)*'Tariffs Jul2022'!AJ110))</f>
        <v>0</v>
      </c>
      <c r="M116" s="85">
        <f>IF($C$5*'Tariffs Jul2022'!AL110/'Tariffs Jul2022'!AJ110&lt;'Tariffs Jul2022'!L110,0,IF($C$5*'Tariffs Jul2022'!AL110/'Tariffs Jul2022'!AJ110&lt;='Tariffs Jul2022'!M110,($C$5*'Tariffs Jul2022'!AL110/'Tariffs Jul2022'!AJ110-'Tariffs Jul2022'!L110)*('Tariffs Jul2022'!X110/100)*'Tariffs Jul2022'!AJ110,('Tariffs Jul2022'!M110-'Tariffs Jul2022'!L110)*('Tariffs Jul2022'!X110/100)*'Tariffs Jul2022'!AJ110))</f>
        <v>0</v>
      </c>
      <c r="N116" s="85">
        <f>IF(($C$5*'Tariffs Jul2022'!AL110/'Tariffs Jul2022'!AJ110&gt;'Tariffs Jul2022'!M110),($C$5*'Tariffs Jul2022'!AL110/'Tariffs Jul2022'!AJ110-'Tariffs Jul2022'!M110)*'Tariffs Jul2022'!Y110/100*'Tariffs Jul2022'!AJ110,0)</f>
        <v>0</v>
      </c>
      <c r="O116" s="73">
        <f t="shared" si="2"/>
        <v>1804.7499999999995</v>
      </c>
      <c r="P116" s="498">
        <f t="shared" si="3"/>
        <v>1985.2249999999997</v>
      </c>
      <c r="Q116" s="549"/>
      <c r="R116" s="549"/>
      <c r="S116" s="549"/>
      <c r="T116" s="549"/>
      <c r="U116" s="549"/>
      <c r="V116" s="549"/>
    </row>
    <row r="117" spans="1:22" ht="14" thickBot="1" x14ac:dyDescent="0.2">
      <c r="A117" s="293" t="str">
        <f>'Tariffs Jul2022'!F111</f>
        <v>Discover Energy</v>
      </c>
      <c r="B117" s="294" t="str">
        <f>'Tariffs Jul2022'!D111</f>
        <v>AusNet Services Central 1</v>
      </c>
      <c r="C117" s="295">
        <f>'Tariffs Jul2022'!E111</f>
        <v>44562</v>
      </c>
      <c r="D117" s="296">
        <f>365*'Tariffs Jul2022'!H111/100</f>
        <v>339.44999999999993</v>
      </c>
      <c r="E117" s="296">
        <f>IF($C$5*'Tariffs Jul2022'!AK111/'Tariffs Jul2022'!AI111&gt;='Tariffs Jul2022'!J111,( 'Tariffs Jul2022'!J111*'Tariffs Jul2022'!O111/100)* 'Tariffs Jul2022'!AI111,($C$5*'Tariffs Jul2022'!AK111/'Tariffs Jul2022'!AI111*'Tariffs Jul2022'!O111/100)* 'Tariffs Jul2022'!AI111)</f>
        <v>310.90909090909088</v>
      </c>
      <c r="F117" s="296">
        <f>IF($C$5*'Tariffs Jul2022'!AK111/'Tariffs Jul2022'!AI111&lt;'Tariffs Jul2022'!J111,0,IF($C$5*'Tariffs Jul2022'!AK111/'Tariffs Jul2022'!AI111&lt;='Tariffs Jul2022'!K111,($C$5*'Tariffs Jul2022'!AK111/'Tariffs Jul2022'!AI111-'Tariffs Jul2022'!J111)*('Tariffs Jul2022'!P111/100)*'Tariffs Jul2022'!AI111,('Tariffs Jul2022'!K111-'Tariffs Jul2022'!J111)*('Tariffs Jul2022'!P111/100)*'Tariffs Jul2022'!AI111))</f>
        <v>224.12950909090904</v>
      </c>
      <c r="G117" s="296">
        <f>IF($C$5*'Tariffs Jul2022'!AK111/'Tariffs Jul2022'!AI111&lt;'Tariffs Jul2022'!K111,0,IF($C$5*'Tariffs Jul2022'!AK111/'Tariffs Jul2022'!AI111&lt;='Tariffs Jul2022'!L111,($C$5*'Tariffs Jul2022'!AK111/'Tariffs Jul2022'!AI111-'Tariffs Jul2022'!K111)*('Tariffs Jul2022'!Q111/100)*'Tariffs Jul2022'!AI111,('Tariffs Jul2022'!L111-'Tariffs Jul2022'!K111)*('Tariffs Jul2022'!Q111/100)*'Tariffs Jul2022'!AI111))</f>
        <v>0</v>
      </c>
      <c r="H117" s="296">
        <f>IF($C$5*'Tariffs Jul2022'!AK111/'Tariffs Jul2022'!AI111&lt;'Tariffs Jul2022'!L111,0,IF($C$5*'Tariffs Jul2022'!AK111/'Tariffs Jul2022'!AI111&lt;='Tariffs Jul2022'!M111,($C$5*'Tariffs Jul2022'!AK111/'Tariffs Jul2022'!AI111-'Tariffs Jul2022'!L111)*('Tariffs Jul2022'!R111/100)*'Tariffs Jul2022'!AI111,('Tariffs Jul2022'!M111-'Tariffs Jul2022'!L111)*('Tariffs Jul2022'!R111/100)*'Tariffs Jul2022'!AI111))</f>
        <v>0</v>
      </c>
      <c r="I117" s="296">
        <f>IF(($C$5*'Tariffs Jul2022'!AK111/'Tariffs Jul2022'!AI111&gt;'Tariffs Jul2022'!M111),($C$5*'Tariffs Jul2022'!AK111/'Tariffs Jul2022'!AI111-'Tariffs Jul2022'!M111)*'Tariffs Jul2022'!S111/100*'Tariffs Jul2022'!AI111,0)</f>
        <v>0</v>
      </c>
      <c r="J117" s="296">
        <f>IF($C$5*'Tariffs Jul2022'!AL111/'Tariffs Jul2022'!AJ111&gt;='Tariffs Jul2022'!J111,('Tariffs Jul2022'!J111*'Tariffs Jul2022'!U111/100)* 'Tariffs Jul2022'!AJ111,($C$5*'Tariffs Jul2022'!AL111/'Tariffs Jul2022'!AJ111*'Tariffs Jul2022'!U111/100)* 'Tariffs Jul2022'!AJ111)</f>
        <v>532.36363636363626</v>
      </c>
      <c r="K117" s="296">
        <f>IF($C$5*'Tariffs Jul2022'!AL111/'Tariffs Jul2022'!AJ111&lt;'Tariffs Jul2022'!J111,0,IF($C$5*'Tariffs Jul2022'!AL111/'Tariffs Jul2022'!AJ111&lt;='Tariffs Jul2022'!K111,($C$5*'Tariffs Jul2022'!AL111/'Tariffs Jul2022'!AJ111-'Tariffs Jul2022'!J111)*('Tariffs Jul2022'!V111/100)*'Tariffs Jul2022'!AJ111,('Tariffs Jul2022'!K111-'Tariffs Jul2022'!J111)*('Tariffs Jul2022'!V111/100)*'Tariffs Jul2022'!AJ111))</f>
        <v>337.01225454545443</v>
      </c>
      <c r="L117" s="296">
        <f>IF($C$5*'Tariffs Jul2022'!AL111/'Tariffs Jul2022'!AJ111&lt;'Tariffs Jul2022'!K111,0,IF($C$5*'Tariffs Jul2022'!AL111/'Tariffs Jul2022'!AJ111&lt;='Tariffs Jul2022'!L111,($C$5*'Tariffs Jul2022'!AL111/'Tariffs Jul2022'!AJ111-'Tariffs Jul2022'!K111)*('Tariffs Jul2022'!W111/100)*'Tariffs Jul2022'!AJ111,('Tariffs Jul2022'!L111-'Tariffs Jul2022'!K111)*('Tariffs Jul2022'!W111/100)*'Tariffs Jul2022'!AJ111))</f>
        <v>0</v>
      </c>
      <c r="M117" s="296">
        <f>IF($C$5*'Tariffs Jul2022'!AL111/'Tariffs Jul2022'!AJ111&lt;'Tariffs Jul2022'!L111,0,IF($C$5*'Tariffs Jul2022'!AL111/'Tariffs Jul2022'!AJ111&lt;='Tariffs Jul2022'!M111,($C$5*'Tariffs Jul2022'!AL111/'Tariffs Jul2022'!AJ111-'Tariffs Jul2022'!L111)*('Tariffs Jul2022'!X111/100)*'Tariffs Jul2022'!AJ111,('Tariffs Jul2022'!M111-'Tariffs Jul2022'!L111)*('Tariffs Jul2022'!X111/100)*'Tariffs Jul2022'!AJ111))</f>
        <v>0</v>
      </c>
      <c r="N117" s="296">
        <f>IF(($C$5*'Tariffs Jul2022'!AL111/'Tariffs Jul2022'!AJ111&gt;'Tariffs Jul2022'!M111),($C$5*'Tariffs Jul2022'!AL111/'Tariffs Jul2022'!AJ111-'Tariffs Jul2022'!M111)*'Tariffs Jul2022'!Y111/100*'Tariffs Jul2022'!AJ111,0)</f>
        <v>0</v>
      </c>
      <c r="O117" s="297">
        <f t="shared" si="2"/>
        <v>1743.8644909090906</v>
      </c>
      <c r="P117" s="500">
        <f t="shared" si="3"/>
        <v>1918.2509399999999</v>
      </c>
      <c r="Q117" s="549"/>
      <c r="R117" s="549"/>
      <c r="S117" s="549"/>
      <c r="T117" s="549"/>
      <c r="U117" s="549"/>
      <c r="V117" s="549"/>
    </row>
    <row r="118" spans="1:22" customFormat="1" x14ac:dyDescent="0.15">
      <c r="A118" s="549"/>
      <c r="B118" s="549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549"/>
      <c r="N118" s="549"/>
      <c r="O118" s="549"/>
      <c r="P118" s="549"/>
      <c r="Q118" s="549"/>
      <c r="R118" s="549"/>
      <c r="S118" s="549"/>
      <c r="T118" s="549"/>
      <c r="U118" s="549"/>
      <c r="V118" s="549"/>
    </row>
    <row r="119" spans="1:22" customFormat="1" x14ac:dyDescent="0.15">
      <c r="A119" s="549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/>
      <c r="O119" s="549"/>
      <c r="P119" s="549"/>
      <c r="Q119" s="549"/>
      <c r="R119" s="549"/>
      <c r="S119" s="549"/>
      <c r="T119" s="549"/>
      <c r="U119" s="549"/>
      <c r="V119" s="549"/>
    </row>
    <row r="120" spans="1:22" customFormat="1" x14ac:dyDescent="0.15">
      <c r="A120" s="549"/>
      <c r="B120" s="549"/>
      <c r="C120" s="549"/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49"/>
      <c r="O120" s="549"/>
      <c r="P120" s="549"/>
      <c r="Q120" s="549"/>
      <c r="R120" s="549"/>
      <c r="S120" s="549"/>
      <c r="T120" s="549"/>
      <c r="U120" s="549"/>
      <c r="V120" s="549"/>
    </row>
    <row r="121" spans="1:22" customFormat="1" x14ac:dyDescent="0.15">
      <c r="A121" s="549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49"/>
      <c r="P121" s="549"/>
      <c r="Q121" s="549"/>
      <c r="R121" s="549"/>
      <c r="S121" s="549"/>
      <c r="T121" s="549"/>
      <c r="U121" s="549"/>
      <c r="V121" s="549"/>
    </row>
    <row r="122" spans="1:22" customFormat="1" x14ac:dyDescent="0.15">
      <c r="A122" s="549"/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49"/>
      <c r="O122" s="549"/>
      <c r="P122" s="549"/>
      <c r="Q122" s="549"/>
      <c r="R122" s="549"/>
      <c r="S122" s="549"/>
      <c r="T122" s="549"/>
      <c r="U122" s="549"/>
      <c r="V122" s="549"/>
    </row>
    <row r="123" spans="1:22" customFormat="1" x14ac:dyDescent="0.15">
      <c r="A123" s="549"/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</row>
    <row r="124" spans="1:22" customFormat="1" x14ac:dyDescent="0.15">
      <c r="A124" s="549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</row>
    <row r="125" spans="1:22" customFormat="1" x14ac:dyDescent="0.15">
      <c r="A125" s="549"/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</row>
    <row r="126" spans="1:22" customFormat="1" x14ac:dyDescent="0.15">
      <c r="A126" s="549"/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</row>
    <row r="127" spans="1:22" customFormat="1" x14ac:dyDescent="0.15">
      <c r="A127" s="549"/>
      <c r="B127" s="549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</row>
    <row r="128" spans="1:22" customFormat="1" x14ac:dyDescent="0.15">
      <c r="A128" s="549"/>
      <c r="B128" s="549"/>
      <c r="C128" s="549"/>
      <c r="D128" s="549"/>
      <c r="E128" s="549"/>
      <c r="F128" s="549"/>
      <c r="G128" s="549"/>
      <c r="H128" s="549"/>
      <c r="I128" s="549"/>
      <c r="J128" s="549"/>
      <c r="K128" s="549"/>
      <c r="L128" s="549"/>
      <c r="M128" s="549"/>
      <c r="N128" s="549"/>
      <c r="O128" s="549"/>
      <c r="P128" s="549"/>
      <c r="Q128" s="549"/>
      <c r="R128" s="549"/>
      <c r="S128" s="549"/>
      <c r="T128" s="549"/>
      <c r="U128" s="549"/>
      <c r="V128" s="549"/>
    </row>
    <row r="129" spans="1:22" customFormat="1" x14ac:dyDescent="0.15">
      <c r="A129" s="549"/>
      <c r="B129" s="549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549"/>
      <c r="N129" s="549"/>
      <c r="O129" s="549"/>
      <c r="P129" s="549"/>
      <c r="Q129" s="549"/>
      <c r="R129" s="549"/>
      <c r="S129" s="549"/>
      <c r="T129" s="549"/>
      <c r="U129" s="549"/>
      <c r="V129" s="549"/>
    </row>
    <row r="130" spans="1:22" customFormat="1" x14ac:dyDescent="0.15">
      <c r="A130" s="549"/>
      <c r="B130" s="549"/>
      <c r="C130" s="549"/>
      <c r="D130" s="549"/>
      <c r="E130" s="549"/>
      <c r="F130" s="549"/>
      <c r="G130" s="549"/>
      <c r="H130" s="549"/>
      <c r="I130" s="549"/>
      <c r="J130" s="549"/>
      <c r="K130" s="549"/>
      <c r="L130" s="549"/>
      <c r="M130" s="549"/>
      <c r="N130" s="549"/>
      <c r="O130" s="549"/>
      <c r="P130" s="549"/>
      <c r="Q130" s="549"/>
      <c r="R130" s="549"/>
      <c r="S130" s="549"/>
      <c r="T130" s="549"/>
      <c r="U130" s="549"/>
      <c r="V130" s="549"/>
    </row>
    <row r="131" spans="1:22" customFormat="1" x14ac:dyDescent="0.15">
      <c r="A131" s="549"/>
      <c r="B131" s="549"/>
      <c r="C131" s="549"/>
      <c r="D131" s="549"/>
      <c r="E131" s="549"/>
      <c r="F131" s="549"/>
      <c r="G131" s="549"/>
      <c r="H131" s="549"/>
      <c r="I131" s="549"/>
      <c r="J131" s="549"/>
      <c r="K131" s="549"/>
      <c r="L131" s="549"/>
      <c r="M131" s="549"/>
      <c r="N131" s="549"/>
      <c r="O131" s="549"/>
      <c r="P131" s="549"/>
      <c r="Q131" s="549"/>
      <c r="R131" s="549"/>
      <c r="S131" s="549"/>
      <c r="T131" s="549"/>
      <c r="U131" s="549"/>
      <c r="V131" s="549"/>
    </row>
    <row r="132" spans="1:22" customFormat="1" x14ac:dyDescent="0.15">
      <c r="A132" s="549"/>
      <c r="B132" s="549"/>
      <c r="C132" s="549"/>
      <c r="D132" s="549"/>
      <c r="E132" s="549"/>
      <c r="F132" s="549"/>
      <c r="G132" s="549"/>
      <c r="H132" s="549"/>
      <c r="I132" s="549"/>
      <c r="J132" s="549"/>
      <c r="K132" s="549"/>
      <c r="L132" s="549"/>
      <c r="M132" s="549"/>
      <c r="N132" s="549"/>
      <c r="O132" s="549"/>
      <c r="P132" s="549"/>
      <c r="Q132" s="549"/>
      <c r="R132" s="549"/>
      <c r="S132" s="549"/>
      <c r="T132" s="549"/>
      <c r="U132" s="549"/>
      <c r="V132" s="549"/>
    </row>
    <row r="133" spans="1:22" customFormat="1" x14ac:dyDescent="0.15">
      <c r="A133" s="549"/>
      <c r="B133" s="549"/>
      <c r="C133" s="549"/>
      <c r="D133" s="549"/>
      <c r="E133" s="549"/>
      <c r="F133" s="549"/>
      <c r="G133" s="549"/>
      <c r="H133" s="549"/>
      <c r="I133" s="549"/>
      <c r="J133" s="549"/>
      <c r="K133" s="549"/>
      <c r="L133" s="549"/>
      <c r="M133" s="549"/>
      <c r="N133" s="549"/>
      <c r="O133" s="549"/>
      <c r="P133" s="549"/>
      <c r="Q133" s="549"/>
      <c r="R133" s="549"/>
      <c r="S133" s="549"/>
      <c r="T133" s="549"/>
      <c r="U133" s="549"/>
      <c r="V133" s="549"/>
    </row>
    <row r="134" spans="1:22" customFormat="1" x14ac:dyDescent="0.15">
      <c r="A134" s="549"/>
      <c r="B134" s="549"/>
      <c r="C134" s="549"/>
      <c r="D134" s="549"/>
      <c r="E134" s="549"/>
      <c r="F134" s="549"/>
      <c r="G134" s="549"/>
      <c r="H134" s="549"/>
      <c r="I134" s="549"/>
      <c r="J134" s="549"/>
      <c r="K134" s="549"/>
      <c r="L134" s="549"/>
      <c r="M134" s="549"/>
      <c r="N134" s="549"/>
      <c r="O134" s="549"/>
      <c r="P134" s="549"/>
      <c r="Q134" s="549"/>
      <c r="R134" s="549"/>
      <c r="S134" s="549"/>
      <c r="T134" s="549"/>
      <c r="U134" s="549"/>
      <c r="V134" s="549"/>
    </row>
    <row r="135" spans="1:22" customFormat="1" x14ac:dyDescent="0.15">
      <c r="A135" s="549"/>
      <c r="B135" s="549"/>
      <c r="C135" s="549"/>
      <c r="D135" s="549"/>
      <c r="E135" s="549"/>
      <c r="F135" s="549"/>
      <c r="G135" s="549"/>
      <c r="H135" s="549"/>
      <c r="I135" s="549"/>
      <c r="J135" s="549"/>
      <c r="K135" s="549"/>
      <c r="L135" s="549"/>
      <c r="M135" s="549"/>
      <c r="N135" s="549"/>
      <c r="O135" s="549"/>
      <c r="P135" s="549"/>
      <c r="Q135" s="549"/>
      <c r="R135" s="549"/>
      <c r="S135" s="549"/>
      <c r="T135" s="549"/>
      <c r="U135" s="549"/>
      <c r="V135" s="549"/>
    </row>
    <row r="136" spans="1:22" customFormat="1" x14ac:dyDescent="0.15">
      <c r="A136" s="549"/>
      <c r="B136" s="549"/>
      <c r="C136" s="549"/>
      <c r="D136" s="549"/>
      <c r="E136" s="549"/>
      <c r="F136" s="549"/>
      <c r="G136" s="549"/>
      <c r="H136" s="549"/>
      <c r="I136" s="549"/>
      <c r="J136" s="549"/>
      <c r="K136" s="549"/>
      <c r="L136" s="549"/>
      <c r="M136" s="549"/>
      <c r="N136" s="549"/>
      <c r="O136" s="549"/>
      <c r="P136" s="549"/>
      <c r="Q136" s="549"/>
      <c r="R136" s="549"/>
      <c r="S136" s="549"/>
      <c r="T136" s="549"/>
      <c r="U136" s="549"/>
      <c r="V136" s="549"/>
    </row>
    <row r="137" spans="1:22" customFormat="1" x14ac:dyDescent="0.15">
      <c r="A137" s="549"/>
      <c r="B137" s="549"/>
      <c r="C137" s="549"/>
      <c r="D137" s="549"/>
      <c r="E137" s="549"/>
      <c r="F137" s="549"/>
      <c r="G137" s="549"/>
      <c r="H137" s="549"/>
      <c r="I137" s="549"/>
      <c r="J137" s="549"/>
      <c r="K137" s="549"/>
      <c r="L137" s="549"/>
      <c r="M137" s="549"/>
      <c r="N137" s="549"/>
      <c r="O137" s="549"/>
      <c r="P137" s="549"/>
      <c r="Q137" s="549"/>
      <c r="R137" s="549"/>
      <c r="S137" s="549"/>
      <c r="T137" s="549"/>
      <c r="U137" s="549"/>
      <c r="V137" s="549"/>
    </row>
    <row r="138" spans="1:22" customFormat="1" x14ac:dyDescent="0.15">
      <c r="A138" s="549"/>
      <c r="B138" s="549"/>
      <c r="C138" s="549"/>
      <c r="D138" s="549"/>
      <c r="E138" s="549"/>
      <c r="F138" s="549"/>
      <c r="G138" s="549"/>
      <c r="H138" s="549"/>
      <c r="I138" s="549"/>
      <c r="J138" s="549"/>
      <c r="K138" s="549"/>
      <c r="L138" s="549"/>
      <c r="M138" s="549"/>
      <c r="N138" s="549"/>
      <c r="O138" s="549"/>
      <c r="P138" s="549"/>
      <c r="Q138" s="549"/>
      <c r="R138" s="549"/>
      <c r="S138" s="549"/>
      <c r="T138" s="549"/>
      <c r="U138" s="549"/>
      <c r="V138" s="549"/>
    </row>
    <row r="139" spans="1:22" customFormat="1" x14ac:dyDescent="0.15">
      <c r="A139" s="549"/>
      <c r="B139" s="549"/>
      <c r="C139" s="549"/>
      <c r="D139" s="549"/>
      <c r="E139" s="549"/>
      <c r="F139" s="549"/>
      <c r="G139" s="549"/>
      <c r="H139" s="549"/>
      <c r="I139" s="549"/>
      <c r="J139" s="549"/>
      <c r="K139" s="549"/>
      <c r="L139" s="549"/>
      <c r="M139" s="549"/>
      <c r="N139" s="549"/>
      <c r="O139" s="549"/>
      <c r="P139" s="549"/>
      <c r="Q139" s="549"/>
      <c r="R139" s="549"/>
      <c r="S139" s="549"/>
      <c r="T139" s="549"/>
      <c r="U139" s="549"/>
      <c r="V139" s="549"/>
    </row>
    <row r="140" spans="1:22" customFormat="1" x14ac:dyDescent="0.15">
      <c r="A140" s="549"/>
      <c r="B140" s="549"/>
      <c r="C140" s="549"/>
      <c r="D140" s="549"/>
      <c r="E140" s="549"/>
      <c r="F140" s="549"/>
      <c r="G140" s="549"/>
      <c r="H140" s="549"/>
      <c r="I140" s="549"/>
      <c r="J140" s="549"/>
      <c r="K140" s="549"/>
      <c r="L140" s="549"/>
      <c r="M140" s="549"/>
      <c r="N140" s="549"/>
      <c r="O140" s="549"/>
      <c r="P140" s="549"/>
      <c r="Q140" s="549"/>
      <c r="R140" s="549"/>
      <c r="S140" s="549"/>
      <c r="T140" s="549"/>
      <c r="U140" s="549"/>
      <c r="V140" s="549"/>
    </row>
    <row r="141" spans="1:22" customFormat="1" x14ac:dyDescent="0.15">
      <c r="A141" s="549"/>
      <c r="B141" s="549"/>
      <c r="C141" s="549"/>
      <c r="D141" s="549"/>
      <c r="E141" s="549"/>
      <c r="F141" s="549"/>
      <c r="G141" s="549"/>
      <c r="H141" s="549"/>
      <c r="I141" s="549"/>
      <c r="J141" s="549"/>
      <c r="K141" s="549"/>
      <c r="L141" s="549"/>
      <c r="M141" s="549"/>
      <c r="N141" s="549"/>
      <c r="O141" s="549"/>
      <c r="P141" s="549"/>
      <c r="Q141" s="549"/>
      <c r="R141" s="549"/>
      <c r="S141" s="549"/>
      <c r="T141" s="549"/>
      <c r="U141" s="549"/>
      <c r="V141" s="549"/>
    </row>
    <row r="142" spans="1:22" customFormat="1" x14ac:dyDescent="0.15">
      <c r="A142" s="549"/>
      <c r="B142" s="549"/>
      <c r="C142" s="549"/>
      <c r="D142" s="549"/>
      <c r="E142" s="549"/>
      <c r="F142" s="549"/>
      <c r="G142" s="549"/>
      <c r="H142" s="549"/>
      <c r="I142" s="549"/>
      <c r="J142" s="549"/>
      <c r="K142" s="549"/>
      <c r="L142" s="549"/>
      <c r="M142" s="549"/>
      <c r="N142" s="549"/>
      <c r="O142" s="549"/>
      <c r="P142" s="549"/>
      <c r="Q142" s="549"/>
      <c r="R142" s="549"/>
      <c r="S142" s="549"/>
      <c r="T142" s="549"/>
      <c r="U142" s="549"/>
      <c r="V142" s="549"/>
    </row>
    <row r="143" spans="1:22" customFormat="1" x14ac:dyDescent="0.15">
      <c r="A143" s="549"/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</row>
    <row r="144" spans="1:22" customFormat="1" x14ac:dyDescent="0.15">
      <c r="A144" s="549"/>
      <c r="B144" s="549"/>
      <c r="C144" s="549"/>
      <c r="D144" s="549"/>
      <c r="E144" s="549"/>
      <c r="F144" s="549"/>
      <c r="G144" s="549"/>
      <c r="H144" s="549"/>
      <c r="I144" s="549"/>
      <c r="J144" s="549"/>
      <c r="K144" s="549"/>
      <c r="L144" s="549"/>
      <c r="M144" s="549"/>
      <c r="N144" s="549"/>
      <c r="O144" s="549"/>
      <c r="P144" s="549"/>
      <c r="Q144" s="549"/>
      <c r="R144" s="549"/>
      <c r="S144" s="549"/>
      <c r="T144" s="549"/>
      <c r="U144" s="549"/>
      <c r="V144" s="549"/>
    </row>
    <row r="145" spans="1:22" customFormat="1" x14ac:dyDescent="0.15">
      <c r="A145" s="549"/>
      <c r="B145" s="549"/>
      <c r="C145" s="549"/>
      <c r="D145" s="549"/>
      <c r="E145" s="549"/>
      <c r="F145" s="549"/>
      <c r="G145" s="549"/>
      <c r="H145" s="549"/>
      <c r="I145" s="549"/>
      <c r="J145" s="549"/>
      <c r="K145" s="549"/>
      <c r="L145" s="549"/>
      <c r="M145" s="549"/>
      <c r="N145" s="549"/>
      <c r="O145" s="549"/>
      <c r="P145" s="549"/>
      <c r="Q145" s="549"/>
      <c r="R145" s="549"/>
      <c r="S145" s="549"/>
      <c r="T145" s="549"/>
      <c r="U145" s="549"/>
      <c r="V145" s="549"/>
    </row>
    <row r="146" spans="1:22" customFormat="1" x14ac:dyDescent="0.15">
      <c r="A146" s="549"/>
      <c r="B146" s="549"/>
      <c r="C146" s="549"/>
      <c r="D146" s="549"/>
      <c r="E146" s="549"/>
      <c r="F146" s="549"/>
      <c r="G146" s="549"/>
      <c r="H146" s="549"/>
      <c r="I146" s="549"/>
      <c r="J146" s="549"/>
      <c r="K146" s="549"/>
      <c r="L146" s="549"/>
      <c r="M146" s="549"/>
      <c r="N146" s="549"/>
      <c r="O146" s="549"/>
      <c r="P146" s="549"/>
      <c r="Q146" s="549"/>
      <c r="R146" s="549"/>
      <c r="S146" s="549"/>
      <c r="T146" s="549"/>
      <c r="U146" s="549"/>
      <c r="V146" s="549"/>
    </row>
    <row r="147" spans="1:22" customFormat="1" x14ac:dyDescent="0.15">
      <c r="A147" s="549"/>
      <c r="B147" s="549"/>
      <c r="C147" s="549"/>
      <c r="D147" s="549"/>
      <c r="E147" s="549"/>
      <c r="F147" s="549"/>
      <c r="G147" s="549"/>
      <c r="H147" s="549"/>
      <c r="I147" s="549"/>
      <c r="J147" s="549"/>
      <c r="K147" s="549"/>
      <c r="L147" s="549"/>
      <c r="M147" s="549"/>
      <c r="N147" s="549"/>
      <c r="O147" s="549"/>
      <c r="P147" s="549"/>
      <c r="Q147" s="549"/>
      <c r="R147" s="549"/>
      <c r="S147" s="549"/>
      <c r="T147" s="549"/>
      <c r="U147" s="549"/>
      <c r="V147" s="549"/>
    </row>
    <row r="148" spans="1:22" customFormat="1" x14ac:dyDescent="0.15">
      <c r="A148" s="549"/>
      <c r="B148" s="549"/>
      <c r="C148" s="549"/>
      <c r="D148" s="549"/>
      <c r="E148" s="549"/>
      <c r="F148" s="549"/>
      <c r="G148" s="549"/>
      <c r="H148" s="549"/>
      <c r="I148" s="549"/>
      <c r="J148" s="549"/>
      <c r="K148" s="549"/>
      <c r="L148" s="549"/>
      <c r="M148" s="549"/>
      <c r="N148" s="549"/>
      <c r="O148" s="549"/>
      <c r="P148" s="549"/>
      <c r="Q148" s="549"/>
      <c r="R148" s="549"/>
      <c r="S148" s="549"/>
      <c r="T148" s="549"/>
      <c r="U148" s="549"/>
      <c r="V148" s="549"/>
    </row>
    <row r="149" spans="1:22" customFormat="1" x14ac:dyDescent="0.15">
      <c r="A149" s="549"/>
      <c r="B149" s="549"/>
      <c r="C149" s="549"/>
      <c r="D149" s="549"/>
      <c r="E149" s="549"/>
      <c r="F149" s="549"/>
      <c r="G149" s="549"/>
      <c r="H149" s="549"/>
      <c r="I149" s="549"/>
      <c r="J149" s="549"/>
      <c r="K149" s="549"/>
      <c r="L149" s="549"/>
      <c r="M149" s="549"/>
      <c r="N149" s="549"/>
      <c r="O149" s="549"/>
      <c r="P149" s="549"/>
      <c r="Q149" s="549"/>
      <c r="R149" s="549"/>
      <c r="S149" s="549"/>
      <c r="T149" s="549"/>
      <c r="U149" s="549"/>
      <c r="V149" s="549"/>
    </row>
    <row r="150" spans="1:22" customFormat="1" x14ac:dyDescent="0.15">
      <c r="A150" s="549"/>
      <c r="B150" s="549"/>
      <c r="C150" s="549"/>
      <c r="D150" s="549"/>
      <c r="E150" s="549"/>
      <c r="F150" s="549"/>
      <c r="G150" s="549"/>
      <c r="H150" s="549"/>
      <c r="I150" s="549"/>
      <c r="J150" s="549"/>
      <c r="K150" s="549"/>
      <c r="L150" s="549"/>
      <c r="M150" s="549"/>
      <c r="N150" s="549"/>
      <c r="O150" s="549"/>
      <c r="P150" s="549"/>
      <c r="Q150" s="549"/>
      <c r="R150" s="549"/>
      <c r="S150" s="549"/>
      <c r="T150" s="549"/>
      <c r="U150" s="549"/>
      <c r="V150" s="549"/>
    </row>
    <row r="151" spans="1:22" customFormat="1" x14ac:dyDescent="0.15">
      <c r="A151" s="549"/>
      <c r="B151" s="549"/>
      <c r="C151" s="549"/>
      <c r="D151" s="549"/>
      <c r="E151" s="549"/>
      <c r="F151" s="549"/>
      <c r="G151" s="549"/>
      <c r="H151" s="549"/>
      <c r="I151" s="549"/>
      <c r="J151" s="549"/>
      <c r="K151" s="549"/>
      <c r="L151" s="549"/>
      <c r="M151" s="549"/>
      <c r="N151" s="549"/>
      <c r="O151" s="549"/>
      <c r="P151" s="549"/>
      <c r="Q151" s="549"/>
      <c r="R151" s="549"/>
      <c r="S151" s="549"/>
      <c r="T151" s="549"/>
      <c r="U151" s="549"/>
      <c r="V151" s="549"/>
    </row>
    <row r="152" spans="1:22" customFormat="1" x14ac:dyDescent="0.15">
      <c r="A152" s="549"/>
      <c r="B152" s="549"/>
      <c r="C152" s="549"/>
      <c r="D152" s="549"/>
      <c r="E152" s="549"/>
      <c r="F152" s="549"/>
      <c r="G152" s="549"/>
      <c r="H152" s="549"/>
      <c r="I152" s="549"/>
      <c r="J152" s="549"/>
      <c r="K152" s="549"/>
      <c r="L152" s="549"/>
      <c r="M152" s="549"/>
      <c r="N152" s="549"/>
      <c r="O152" s="549"/>
      <c r="P152" s="549"/>
      <c r="Q152" s="549"/>
      <c r="R152" s="549"/>
      <c r="S152" s="549"/>
      <c r="T152" s="549"/>
      <c r="U152" s="549"/>
      <c r="V152" s="549"/>
    </row>
    <row r="153" spans="1:22" customFormat="1" x14ac:dyDescent="0.15">
      <c r="A153" s="549"/>
      <c r="B153" s="549"/>
      <c r="C153" s="549"/>
      <c r="D153" s="549"/>
      <c r="E153" s="549"/>
      <c r="F153" s="549"/>
      <c r="G153" s="549"/>
      <c r="H153" s="549"/>
      <c r="I153" s="549"/>
      <c r="J153" s="549"/>
      <c r="K153" s="549"/>
      <c r="L153" s="549"/>
      <c r="M153" s="549"/>
      <c r="N153" s="549"/>
      <c r="O153" s="549"/>
      <c r="P153" s="549"/>
      <c r="Q153" s="549"/>
      <c r="R153" s="549"/>
      <c r="S153" s="549"/>
      <c r="T153" s="549"/>
      <c r="U153" s="549"/>
      <c r="V153" s="549"/>
    </row>
    <row r="154" spans="1:22" customFormat="1" x14ac:dyDescent="0.15">
      <c r="A154" s="549"/>
      <c r="B154" s="549"/>
      <c r="C154" s="549"/>
      <c r="D154" s="549"/>
      <c r="E154" s="549"/>
      <c r="F154" s="549"/>
      <c r="G154" s="549"/>
      <c r="H154" s="549"/>
      <c r="I154" s="549"/>
      <c r="J154" s="549"/>
      <c r="K154" s="549"/>
      <c r="L154" s="549"/>
      <c r="M154" s="549"/>
      <c r="N154" s="549"/>
      <c r="O154" s="549"/>
      <c r="P154" s="549"/>
      <c r="Q154" s="549"/>
      <c r="R154" s="549"/>
      <c r="S154" s="549"/>
      <c r="T154" s="549"/>
      <c r="U154" s="549"/>
      <c r="V154" s="549"/>
    </row>
  </sheetData>
  <sheetProtection algorithmName="SHA-512" hashValue="vIsr5EO9AOqWFifQ35ZxjVa4OX6CNTTxI4CMC5iKB+GekOJb6u1opSG8SlevsqPcibm9u3/JRLmKwoZRvs349g==" saltValue="S+ytk/ov3Duu4L+DIIgrvg==" spinCount="100000" sheet="1" objects="1" scenarios="1"/>
  <pageMargins left="0.7" right="0.7" top="0.75" bottom="0.7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B3031-141C-2A44-9D9B-F7CFCC83E5E0}">
  <sheetPr codeName="Sheet28"/>
  <dimension ref="A1:AM112"/>
  <sheetViews>
    <sheetView zoomScale="110" zoomScaleNormal="110" workbookViewId="0">
      <pane ySplit="1" topLeftCell="A2" activePane="bottomLeft" state="frozen"/>
      <selection activeCell="E70" sqref="E70"/>
      <selection pane="bottomLeft" activeCell="E70" sqref="E70"/>
    </sheetView>
  </sheetViews>
  <sheetFormatPr baseColWidth="10" defaultRowHeight="13" x14ac:dyDescent="0.15"/>
  <cols>
    <col min="1" max="2" width="10.83203125" style="432"/>
    <col min="3" max="3" width="5.6640625" style="432" bestFit="1" customWidth="1"/>
    <col min="4" max="4" width="24" style="432" bestFit="1" customWidth="1"/>
    <col min="5" max="5" width="8.5" style="432" bestFit="1" customWidth="1"/>
    <col min="6" max="6" width="17.5" style="432" bestFit="1" customWidth="1"/>
    <col min="7" max="7" width="13.6640625" style="432" bestFit="1" customWidth="1"/>
    <col min="8" max="8" width="7.5" style="432" bestFit="1" customWidth="1"/>
    <col min="9" max="16384" width="10.83203125" style="432"/>
  </cols>
  <sheetData>
    <row r="1" spans="1:39" ht="42" x14ac:dyDescent="0.15">
      <c r="A1" s="453" t="s">
        <v>93</v>
      </c>
      <c r="B1" s="453" t="s">
        <v>94</v>
      </c>
      <c r="C1" s="454" t="s">
        <v>208</v>
      </c>
      <c r="D1" s="455" t="s">
        <v>209</v>
      </c>
      <c r="E1" s="456" t="s">
        <v>210</v>
      </c>
      <c r="F1" s="454" t="s">
        <v>191</v>
      </c>
      <c r="G1" s="455" t="s">
        <v>211</v>
      </c>
      <c r="H1" s="457" t="s">
        <v>212</v>
      </c>
      <c r="I1" s="458" t="s">
        <v>213</v>
      </c>
      <c r="J1" s="458" t="s">
        <v>101</v>
      </c>
      <c r="K1" s="458" t="s">
        <v>102</v>
      </c>
      <c r="L1" s="458" t="s">
        <v>103</v>
      </c>
      <c r="M1" s="458" t="s">
        <v>104</v>
      </c>
      <c r="N1" s="459" t="s">
        <v>105</v>
      </c>
      <c r="O1" s="460" t="s">
        <v>106</v>
      </c>
      <c r="P1" s="460" t="s">
        <v>162</v>
      </c>
      <c r="Q1" s="460" t="s">
        <v>130</v>
      </c>
      <c r="R1" s="460" t="s">
        <v>131</v>
      </c>
      <c r="S1" s="460" t="s">
        <v>132</v>
      </c>
      <c r="T1" s="461" t="s">
        <v>133</v>
      </c>
      <c r="U1" s="462" t="s">
        <v>134</v>
      </c>
      <c r="V1" s="462" t="s">
        <v>135</v>
      </c>
      <c r="W1" s="462" t="s">
        <v>171</v>
      </c>
      <c r="X1" s="462" t="s">
        <v>172</v>
      </c>
      <c r="Y1" s="462" t="s">
        <v>173</v>
      </c>
      <c r="Z1" s="463" t="s">
        <v>95</v>
      </c>
      <c r="AA1" s="464" t="s">
        <v>96</v>
      </c>
      <c r="AB1" s="464" t="s">
        <v>97</v>
      </c>
      <c r="AC1" s="464" t="s">
        <v>98</v>
      </c>
      <c r="AD1" s="464" t="s">
        <v>99</v>
      </c>
      <c r="AE1" s="464" t="s">
        <v>100</v>
      </c>
      <c r="AF1" s="465" t="s">
        <v>159</v>
      </c>
      <c r="AG1" s="466" t="s">
        <v>160</v>
      </c>
      <c r="AH1" s="466" t="s">
        <v>161</v>
      </c>
      <c r="AI1" s="466" t="s">
        <v>799</v>
      </c>
      <c r="AJ1" s="467" t="s">
        <v>800</v>
      </c>
      <c r="AK1" s="466" t="s">
        <v>801</v>
      </c>
      <c r="AL1" s="466" t="s">
        <v>802</v>
      </c>
    </row>
    <row r="2" spans="1:39" x14ac:dyDescent="0.15">
      <c r="A2" s="468">
        <v>1372</v>
      </c>
      <c r="B2" s="351">
        <v>43836</v>
      </c>
      <c r="C2" s="469" t="s">
        <v>13</v>
      </c>
      <c r="D2" s="430" t="s">
        <v>912</v>
      </c>
      <c r="E2" s="351">
        <v>43831</v>
      </c>
      <c r="F2" s="449" t="s">
        <v>15</v>
      </c>
      <c r="G2" s="430" t="s">
        <v>16</v>
      </c>
      <c r="H2" s="431">
        <v>80.2</v>
      </c>
      <c r="I2" s="470" t="s">
        <v>913</v>
      </c>
      <c r="J2" s="471">
        <v>3000</v>
      </c>
      <c r="K2" s="471">
        <v>6000</v>
      </c>
      <c r="L2" s="471">
        <v>9000</v>
      </c>
      <c r="M2" s="471">
        <v>15000</v>
      </c>
      <c r="N2" s="430"/>
      <c r="O2" s="431">
        <v>2.73</v>
      </c>
      <c r="P2" s="431">
        <v>2.42</v>
      </c>
      <c r="Q2" s="431">
        <v>1.94</v>
      </c>
      <c r="R2" s="431">
        <v>1.69</v>
      </c>
      <c r="S2" s="431">
        <v>1.57</v>
      </c>
      <c r="T2" s="431" t="s">
        <v>914</v>
      </c>
      <c r="U2" s="431">
        <v>2.59</v>
      </c>
      <c r="V2" s="431">
        <v>2.2799999999999998</v>
      </c>
      <c r="W2" s="431">
        <v>1.88</v>
      </c>
      <c r="X2" s="431">
        <v>1.66</v>
      </c>
      <c r="Y2" s="431">
        <v>1.53</v>
      </c>
      <c r="Z2" s="431" t="s">
        <v>914</v>
      </c>
      <c r="AA2" s="431" t="s">
        <v>914</v>
      </c>
      <c r="AB2" s="431" t="s">
        <v>914</v>
      </c>
      <c r="AC2" s="431" t="s">
        <v>914</v>
      </c>
      <c r="AD2" s="431" t="s">
        <v>914</v>
      </c>
      <c r="AE2" s="431" t="s">
        <v>914</v>
      </c>
      <c r="AF2" s="431" t="s">
        <v>914</v>
      </c>
      <c r="AG2" s="472" t="s">
        <v>18</v>
      </c>
      <c r="AH2" s="472" t="s">
        <v>19</v>
      </c>
      <c r="AI2" s="472">
        <v>3</v>
      </c>
      <c r="AJ2" s="472">
        <v>3</v>
      </c>
      <c r="AK2" s="473">
        <v>0.5</v>
      </c>
      <c r="AL2" s="473">
        <v>0.5</v>
      </c>
      <c r="AM2" s="432" t="s">
        <v>921</v>
      </c>
    </row>
    <row r="3" spans="1:39" x14ac:dyDescent="0.15">
      <c r="A3" s="468">
        <v>2182</v>
      </c>
      <c r="B3" s="351">
        <v>43837</v>
      </c>
      <c r="C3" s="469" t="s">
        <v>13</v>
      </c>
      <c r="D3" s="430" t="s">
        <v>912</v>
      </c>
      <c r="E3" s="351">
        <v>43831</v>
      </c>
      <c r="F3" s="449" t="s">
        <v>20</v>
      </c>
      <c r="G3" s="430" t="s">
        <v>16</v>
      </c>
      <c r="H3" s="431">
        <v>69</v>
      </c>
      <c r="I3" s="470" t="s">
        <v>913</v>
      </c>
      <c r="J3" s="471">
        <v>3000</v>
      </c>
      <c r="K3" s="471">
        <v>6000</v>
      </c>
      <c r="L3" s="471">
        <v>6000</v>
      </c>
      <c r="M3" s="471">
        <v>6000</v>
      </c>
      <c r="N3" s="430"/>
      <c r="O3" s="431">
        <v>2.6</v>
      </c>
      <c r="P3" s="431">
        <v>2.2999999999999998</v>
      </c>
      <c r="Q3" s="431">
        <v>0</v>
      </c>
      <c r="R3" s="431">
        <v>0</v>
      </c>
      <c r="S3" s="431">
        <v>1.8</v>
      </c>
      <c r="T3" s="431" t="s">
        <v>914</v>
      </c>
      <c r="U3" s="431">
        <v>2.5</v>
      </c>
      <c r="V3" s="431">
        <v>2.2000000000000002</v>
      </c>
      <c r="W3" s="431">
        <v>0</v>
      </c>
      <c r="X3" s="431">
        <v>0</v>
      </c>
      <c r="Y3" s="431">
        <v>1.8</v>
      </c>
      <c r="Z3" s="431" t="s">
        <v>914</v>
      </c>
      <c r="AA3" s="431" t="s">
        <v>914</v>
      </c>
      <c r="AB3" s="431" t="s">
        <v>914</v>
      </c>
      <c r="AC3" s="431" t="s">
        <v>914</v>
      </c>
      <c r="AD3" s="431" t="s">
        <v>914</v>
      </c>
      <c r="AE3" s="431" t="s">
        <v>914</v>
      </c>
      <c r="AF3" s="431" t="s">
        <v>914</v>
      </c>
      <c r="AG3" s="472" t="s">
        <v>18</v>
      </c>
      <c r="AH3" s="472" t="s">
        <v>19</v>
      </c>
      <c r="AI3" s="472">
        <v>3</v>
      </c>
      <c r="AJ3" s="472">
        <v>3</v>
      </c>
      <c r="AK3" s="473">
        <v>0.5</v>
      </c>
      <c r="AL3" s="473">
        <v>0.5</v>
      </c>
      <c r="AM3" s="432" t="s">
        <v>921</v>
      </c>
    </row>
    <row r="4" spans="1:39" x14ac:dyDescent="0.15">
      <c r="A4" s="468">
        <v>1135</v>
      </c>
      <c r="B4" s="351">
        <v>43837</v>
      </c>
      <c r="C4" s="469" t="s">
        <v>3</v>
      </c>
      <c r="D4" s="430" t="s">
        <v>912</v>
      </c>
      <c r="E4" s="351">
        <v>43831</v>
      </c>
      <c r="F4" s="449" t="s">
        <v>916</v>
      </c>
      <c r="G4" s="430" t="s">
        <v>401</v>
      </c>
      <c r="H4" s="431">
        <v>78</v>
      </c>
      <c r="I4" s="470" t="s">
        <v>917</v>
      </c>
      <c r="J4" s="430">
        <v>3000</v>
      </c>
      <c r="K4" s="430">
        <v>9000</v>
      </c>
      <c r="L4" s="430">
        <v>12000</v>
      </c>
      <c r="M4" s="430">
        <v>18000</v>
      </c>
      <c r="N4" s="430"/>
      <c r="O4" s="431">
        <v>2.9</v>
      </c>
      <c r="P4" s="431">
        <v>2.61</v>
      </c>
      <c r="Q4" s="431">
        <v>2.4</v>
      </c>
      <c r="R4" s="431">
        <v>2.2000000000000002</v>
      </c>
      <c r="S4" s="431">
        <v>2</v>
      </c>
      <c r="T4" s="430"/>
      <c r="U4" s="431">
        <v>2.7</v>
      </c>
      <c r="V4" s="431">
        <v>2.54</v>
      </c>
      <c r="W4" s="431">
        <v>2.1</v>
      </c>
      <c r="X4" s="431">
        <v>1.9</v>
      </c>
      <c r="Y4" s="431">
        <v>1.7</v>
      </c>
      <c r="Z4" s="430"/>
      <c r="AA4" s="430"/>
      <c r="AB4" s="430"/>
      <c r="AC4" s="430"/>
      <c r="AD4" s="430"/>
      <c r="AE4" s="430"/>
      <c r="AF4" s="430"/>
      <c r="AG4" s="472" t="s">
        <v>918</v>
      </c>
      <c r="AH4" s="472" t="s">
        <v>919</v>
      </c>
      <c r="AI4" s="472">
        <v>3</v>
      </c>
      <c r="AJ4" s="472">
        <v>3</v>
      </c>
      <c r="AK4" s="473">
        <v>0.5</v>
      </c>
      <c r="AL4" s="473">
        <v>0.5</v>
      </c>
      <c r="AM4" s="432" t="s">
        <v>921</v>
      </c>
    </row>
    <row r="5" spans="1:39" x14ac:dyDescent="0.15">
      <c r="A5" s="468"/>
      <c r="B5" s="351">
        <v>43837</v>
      </c>
      <c r="C5" s="469" t="s">
        <v>3</v>
      </c>
      <c r="D5" s="430" t="s">
        <v>912</v>
      </c>
      <c r="E5" s="351">
        <v>43647</v>
      </c>
      <c r="F5" s="449" t="s">
        <v>922</v>
      </c>
      <c r="G5" s="430" t="s">
        <v>16</v>
      </c>
      <c r="H5" s="430">
        <v>67.75</v>
      </c>
      <c r="I5" s="470" t="s">
        <v>917</v>
      </c>
      <c r="J5" s="471">
        <v>6000</v>
      </c>
      <c r="K5" s="471">
        <v>9000</v>
      </c>
      <c r="L5" s="471">
        <v>9000</v>
      </c>
      <c r="M5" s="471">
        <v>9000</v>
      </c>
      <c r="N5" s="430"/>
      <c r="O5" s="431">
        <v>2.4272727272727268</v>
      </c>
      <c r="P5" s="431">
        <v>1.8363636363636362</v>
      </c>
      <c r="Q5" s="431">
        <v>0</v>
      </c>
      <c r="R5" s="431">
        <v>0</v>
      </c>
      <c r="S5" s="431">
        <v>1.4636363636363636</v>
      </c>
      <c r="T5" s="430"/>
      <c r="U5" s="431">
        <v>2.2999999999999998</v>
      </c>
      <c r="V5" s="431">
        <v>1.7545454545454544</v>
      </c>
      <c r="W5" s="431">
        <v>0</v>
      </c>
      <c r="X5" s="431">
        <v>0</v>
      </c>
      <c r="Y5" s="431">
        <v>1.4636363636363636</v>
      </c>
      <c r="Z5" s="430"/>
      <c r="AA5" s="430"/>
      <c r="AB5" s="430"/>
      <c r="AC5" s="430"/>
      <c r="AD5" s="430"/>
      <c r="AE5" s="430"/>
      <c r="AF5" s="430"/>
      <c r="AG5" s="472" t="s">
        <v>918</v>
      </c>
      <c r="AH5" s="472" t="s">
        <v>919</v>
      </c>
      <c r="AI5" s="472">
        <v>3</v>
      </c>
      <c r="AJ5" s="472">
        <v>3</v>
      </c>
      <c r="AK5" s="473">
        <v>0.5</v>
      </c>
      <c r="AL5" s="473">
        <v>0.5</v>
      </c>
      <c r="AM5" s="432" t="s">
        <v>957</v>
      </c>
    </row>
    <row r="6" spans="1:39" x14ac:dyDescent="0.15">
      <c r="A6" s="468">
        <v>2113</v>
      </c>
      <c r="B6" s="351">
        <v>43837</v>
      </c>
      <c r="C6" s="469" t="s">
        <v>13</v>
      </c>
      <c r="D6" s="430" t="s">
        <v>912</v>
      </c>
      <c r="E6" s="351">
        <v>43831</v>
      </c>
      <c r="F6" s="449" t="s">
        <v>22</v>
      </c>
      <c r="G6" s="430" t="s">
        <v>401</v>
      </c>
      <c r="H6" s="431">
        <v>82.2</v>
      </c>
      <c r="I6" s="470" t="s">
        <v>913</v>
      </c>
      <c r="J6" s="471">
        <v>6000</v>
      </c>
      <c r="K6" s="471">
        <v>6000</v>
      </c>
      <c r="L6" s="471">
        <v>6000</v>
      </c>
      <c r="M6" s="471">
        <v>6000</v>
      </c>
      <c r="N6" s="430"/>
      <c r="O6" s="431">
        <v>2.7</v>
      </c>
      <c r="P6" s="431">
        <v>0</v>
      </c>
      <c r="Q6" s="431">
        <v>0</v>
      </c>
      <c r="R6" s="431">
        <v>0</v>
      </c>
      <c r="S6" s="431">
        <v>1.95</v>
      </c>
      <c r="T6" s="431" t="s">
        <v>914</v>
      </c>
      <c r="U6" s="431">
        <v>2.7</v>
      </c>
      <c r="V6" s="431">
        <v>0</v>
      </c>
      <c r="W6" s="431">
        <v>0</v>
      </c>
      <c r="X6" s="431">
        <v>0</v>
      </c>
      <c r="Y6" s="431">
        <v>1.95</v>
      </c>
      <c r="Z6" s="431" t="s">
        <v>914</v>
      </c>
      <c r="AA6" s="431" t="s">
        <v>914</v>
      </c>
      <c r="AB6" s="431" t="s">
        <v>914</v>
      </c>
      <c r="AC6" s="431" t="s">
        <v>914</v>
      </c>
      <c r="AD6" s="431" t="s">
        <v>914</v>
      </c>
      <c r="AE6" s="431" t="s">
        <v>914</v>
      </c>
      <c r="AF6" s="431" t="s">
        <v>914</v>
      </c>
      <c r="AG6" s="472" t="s">
        <v>23</v>
      </c>
      <c r="AH6" s="430"/>
      <c r="AI6" s="472">
        <v>3</v>
      </c>
      <c r="AJ6" s="472">
        <v>3</v>
      </c>
      <c r="AK6" s="473">
        <v>0.5</v>
      </c>
      <c r="AL6" s="473">
        <v>0.5</v>
      </c>
      <c r="AM6" s="430" t="s">
        <v>921</v>
      </c>
    </row>
    <row r="7" spans="1:39" x14ac:dyDescent="0.15">
      <c r="A7" s="468">
        <v>1942</v>
      </c>
      <c r="B7" s="351">
        <v>43837</v>
      </c>
      <c r="C7" s="469" t="s">
        <v>13</v>
      </c>
      <c r="D7" s="430" t="s">
        <v>912</v>
      </c>
      <c r="E7" s="351">
        <v>43831</v>
      </c>
      <c r="F7" s="449" t="s">
        <v>923</v>
      </c>
      <c r="G7" s="430" t="s">
        <v>16</v>
      </c>
      <c r="H7" s="431">
        <v>66.2</v>
      </c>
      <c r="I7" s="470" t="s">
        <v>913</v>
      </c>
      <c r="J7" s="471">
        <v>3000</v>
      </c>
      <c r="K7" s="471">
        <v>6000</v>
      </c>
      <c r="L7" s="471">
        <v>9000</v>
      </c>
      <c r="M7" s="471">
        <v>15000</v>
      </c>
      <c r="N7" s="430"/>
      <c r="O7" s="431">
        <v>2.5363636363636362</v>
      </c>
      <c r="P7" s="431">
        <v>2.2181818181818178</v>
      </c>
      <c r="Q7" s="431">
        <v>1.8454545454545452</v>
      </c>
      <c r="R7" s="431">
        <v>1.6545454545454545</v>
      </c>
      <c r="S7" s="431">
        <v>1.5999999999999999</v>
      </c>
      <c r="T7" s="431" t="s">
        <v>914</v>
      </c>
      <c r="U7" s="431">
        <v>2.3909090909090907</v>
      </c>
      <c r="V7" s="431">
        <v>2.1090909090909089</v>
      </c>
      <c r="W7" s="431">
        <v>1.7909090909090908</v>
      </c>
      <c r="X7" s="431">
        <v>1.6272727272727272</v>
      </c>
      <c r="Y7" s="431">
        <v>1.5818181818181818</v>
      </c>
      <c r="Z7" s="431" t="s">
        <v>914</v>
      </c>
      <c r="AA7" s="431" t="s">
        <v>914</v>
      </c>
      <c r="AB7" s="431" t="s">
        <v>914</v>
      </c>
      <c r="AC7" s="431" t="s">
        <v>914</v>
      </c>
      <c r="AD7" s="431" t="s">
        <v>914</v>
      </c>
      <c r="AE7" s="431" t="s">
        <v>914</v>
      </c>
      <c r="AF7" s="431" t="s">
        <v>914</v>
      </c>
      <c r="AG7" s="472" t="s">
        <v>18</v>
      </c>
      <c r="AH7" s="472" t="s">
        <v>19</v>
      </c>
      <c r="AI7" s="472">
        <v>3</v>
      </c>
      <c r="AJ7" s="472">
        <v>3</v>
      </c>
      <c r="AK7" s="473">
        <v>0.5</v>
      </c>
      <c r="AL7" s="473">
        <v>0.5</v>
      </c>
      <c r="AM7" s="430" t="s">
        <v>921</v>
      </c>
    </row>
    <row r="8" spans="1:39" x14ac:dyDescent="0.15">
      <c r="A8" s="468">
        <v>312</v>
      </c>
      <c r="B8" s="351">
        <v>43837</v>
      </c>
      <c r="C8" s="469" t="s">
        <v>13</v>
      </c>
      <c r="D8" s="430" t="s">
        <v>912</v>
      </c>
      <c r="E8" s="351">
        <v>43831</v>
      </c>
      <c r="F8" s="430" t="s">
        <v>24</v>
      </c>
      <c r="G8" s="430" t="s">
        <v>401</v>
      </c>
      <c r="H8" s="431">
        <v>83.75</v>
      </c>
      <c r="I8" s="470" t="s">
        <v>913</v>
      </c>
      <c r="J8" s="471">
        <v>3000</v>
      </c>
      <c r="K8" s="471">
        <v>6000</v>
      </c>
      <c r="L8" s="471">
        <v>9000</v>
      </c>
      <c r="M8" s="471">
        <v>15000</v>
      </c>
      <c r="N8" s="430"/>
      <c r="O8" s="431">
        <v>2.92</v>
      </c>
      <c r="P8" s="431">
        <v>2.67</v>
      </c>
      <c r="Q8" s="431">
        <v>2.36</v>
      </c>
      <c r="R8" s="431">
        <v>2.2000000000000002</v>
      </c>
      <c r="S8" s="431">
        <v>2.15</v>
      </c>
      <c r="T8" s="431" t="s">
        <v>914</v>
      </c>
      <c r="U8" s="431">
        <v>2.72</v>
      </c>
      <c r="V8" s="431">
        <v>2.5</v>
      </c>
      <c r="W8" s="431">
        <v>2.2400000000000002</v>
      </c>
      <c r="X8" s="431">
        <v>2.1</v>
      </c>
      <c r="Y8" s="431">
        <v>2.06</v>
      </c>
      <c r="Z8" s="431" t="s">
        <v>914</v>
      </c>
      <c r="AA8" s="431" t="s">
        <v>914</v>
      </c>
      <c r="AB8" s="431" t="s">
        <v>914</v>
      </c>
      <c r="AC8" s="431" t="s">
        <v>914</v>
      </c>
      <c r="AD8" s="431" t="s">
        <v>914</v>
      </c>
      <c r="AE8" s="431" t="s">
        <v>914</v>
      </c>
      <c r="AF8" s="431" t="s">
        <v>914</v>
      </c>
      <c r="AG8" s="472" t="s">
        <v>18</v>
      </c>
      <c r="AH8" s="472" t="s">
        <v>19</v>
      </c>
      <c r="AI8" s="472">
        <v>3</v>
      </c>
      <c r="AJ8" s="472">
        <v>3</v>
      </c>
      <c r="AK8" s="473">
        <v>0.5</v>
      </c>
      <c r="AL8" s="473">
        <v>0.5</v>
      </c>
      <c r="AM8" s="430" t="s">
        <v>921</v>
      </c>
    </row>
    <row r="9" spans="1:39" x14ac:dyDescent="0.15">
      <c r="A9" s="468">
        <v>2257</v>
      </c>
      <c r="B9" s="351">
        <v>43837</v>
      </c>
      <c r="C9" s="469" t="s">
        <v>13</v>
      </c>
      <c r="D9" s="430" t="s">
        <v>912</v>
      </c>
      <c r="E9" s="351">
        <v>43831</v>
      </c>
      <c r="F9" s="449" t="s">
        <v>924</v>
      </c>
      <c r="G9" s="430" t="s">
        <v>401</v>
      </c>
      <c r="H9" s="431">
        <v>70</v>
      </c>
      <c r="I9" s="470" t="s">
        <v>913</v>
      </c>
      <c r="J9" s="471">
        <v>6000</v>
      </c>
      <c r="K9" s="471">
        <v>9000</v>
      </c>
      <c r="L9" s="471">
        <v>9000</v>
      </c>
      <c r="M9" s="471">
        <v>9000</v>
      </c>
      <c r="N9" s="471"/>
      <c r="O9" s="431">
        <v>2.4</v>
      </c>
      <c r="P9" s="431">
        <v>1.95</v>
      </c>
      <c r="Q9" s="431">
        <v>0</v>
      </c>
      <c r="R9" s="431">
        <v>0</v>
      </c>
      <c r="S9" s="431">
        <v>1.45</v>
      </c>
      <c r="T9" s="431" t="s">
        <v>914</v>
      </c>
      <c r="U9" s="431">
        <v>2.2000000000000002</v>
      </c>
      <c r="V9" s="431">
        <v>1.75</v>
      </c>
      <c r="W9" s="431">
        <v>0</v>
      </c>
      <c r="X9" s="431">
        <v>0</v>
      </c>
      <c r="Y9" s="431">
        <v>1.35</v>
      </c>
      <c r="Z9" s="431" t="s">
        <v>914</v>
      </c>
      <c r="AA9" s="431" t="s">
        <v>914</v>
      </c>
      <c r="AB9" s="431" t="s">
        <v>914</v>
      </c>
      <c r="AC9" s="431" t="s">
        <v>914</v>
      </c>
      <c r="AD9" s="431" t="s">
        <v>914</v>
      </c>
      <c r="AE9" s="431" t="s">
        <v>914</v>
      </c>
      <c r="AF9" s="431" t="s">
        <v>914</v>
      </c>
      <c r="AG9" s="472" t="s">
        <v>18</v>
      </c>
      <c r="AH9" s="472" t="s">
        <v>19</v>
      </c>
      <c r="AI9" s="472">
        <v>3</v>
      </c>
      <c r="AJ9" s="472">
        <v>3</v>
      </c>
      <c r="AK9" s="473">
        <v>0.5</v>
      </c>
      <c r="AL9" s="473">
        <v>0.5</v>
      </c>
      <c r="AM9" s="430" t="s">
        <v>921</v>
      </c>
    </row>
    <row r="10" spans="1:39" x14ac:dyDescent="0.15">
      <c r="A10" s="468">
        <v>1425</v>
      </c>
      <c r="B10" s="351">
        <v>43837</v>
      </c>
      <c r="C10" s="469" t="s">
        <v>13</v>
      </c>
      <c r="D10" s="430" t="s">
        <v>912</v>
      </c>
      <c r="E10" s="351">
        <v>43831</v>
      </c>
      <c r="F10" s="449" t="s">
        <v>925</v>
      </c>
      <c r="G10" s="430" t="s">
        <v>401</v>
      </c>
      <c r="H10" s="431">
        <v>75</v>
      </c>
      <c r="I10" s="470" t="s">
        <v>913</v>
      </c>
      <c r="J10" s="471">
        <v>3000</v>
      </c>
      <c r="K10" s="471">
        <v>6000</v>
      </c>
      <c r="L10" s="471">
        <v>9000</v>
      </c>
      <c r="M10" s="471">
        <v>15000</v>
      </c>
      <c r="N10" s="430"/>
      <c r="O10" s="431">
        <v>2.33</v>
      </c>
      <c r="P10" s="431">
        <v>2.1800000000000002</v>
      </c>
      <c r="Q10" s="431">
        <v>1.98</v>
      </c>
      <c r="R10" s="431">
        <v>1.88</v>
      </c>
      <c r="S10" s="431">
        <v>1.78</v>
      </c>
      <c r="T10" s="431" t="s">
        <v>914</v>
      </c>
      <c r="U10" s="431">
        <v>2.23</v>
      </c>
      <c r="V10" s="431">
        <v>2.0299999999999998</v>
      </c>
      <c r="W10" s="431">
        <v>1.88</v>
      </c>
      <c r="X10" s="431">
        <v>1.78</v>
      </c>
      <c r="Y10" s="431">
        <v>1.73</v>
      </c>
      <c r="Z10" s="431" t="s">
        <v>914</v>
      </c>
      <c r="AA10" s="431"/>
      <c r="AB10" s="431"/>
      <c r="AC10" s="431"/>
      <c r="AD10" s="431"/>
      <c r="AE10" s="431"/>
      <c r="AF10" s="431" t="s">
        <v>914</v>
      </c>
      <c r="AG10" s="472" t="s">
        <v>18</v>
      </c>
      <c r="AH10" s="472" t="s">
        <v>19</v>
      </c>
      <c r="AI10" s="472">
        <v>3</v>
      </c>
      <c r="AJ10" s="472">
        <v>3</v>
      </c>
      <c r="AK10" s="473">
        <v>0.5</v>
      </c>
      <c r="AL10" s="473">
        <v>0.5</v>
      </c>
      <c r="AM10" s="430" t="s">
        <v>921</v>
      </c>
    </row>
    <row r="11" spans="1:39" x14ac:dyDescent="0.15">
      <c r="A11" s="468">
        <v>778</v>
      </c>
      <c r="B11" s="351">
        <v>43837</v>
      </c>
      <c r="C11" s="469" t="s">
        <v>13</v>
      </c>
      <c r="D11" s="430" t="s">
        <v>912</v>
      </c>
      <c r="E11" s="351">
        <v>43831</v>
      </c>
      <c r="F11" s="449" t="s">
        <v>926</v>
      </c>
      <c r="G11" s="430" t="s">
        <v>401</v>
      </c>
      <c r="H11" s="431">
        <v>76.099999999999994</v>
      </c>
      <c r="I11" s="470" t="s">
        <v>913</v>
      </c>
      <c r="J11" s="471">
        <v>3000</v>
      </c>
      <c r="K11" s="471">
        <v>6000</v>
      </c>
      <c r="L11" s="471">
        <v>9000</v>
      </c>
      <c r="M11" s="471">
        <v>15000</v>
      </c>
      <c r="N11" s="430"/>
      <c r="O11" s="431">
        <v>3.04</v>
      </c>
      <c r="P11" s="431">
        <v>2.71</v>
      </c>
      <c r="Q11" s="431">
        <v>2.3199999999999998</v>
      </c>
      <c r="R11" s="431">
        <v>2.11</v>
      </c>
      <c r="S11" s="431">
        <v>2.06</v>
      </c>
      <c r="T11" s="431" t="s">
        <v>914</v>
      </c>
      <c r="U11" s="431">
        <v>2.88</v>
      </c>
      <c r="V11" s="431">
        <v>2.6</v>
      </c>
      <c r="W11" s="431">
        <v>2.27</v>
      </c>
      <c r="X11" s="431">
        <v>2.08</v>
      </c>
      <c r="Y11" s="431">
        <v>2.04</v>
      </c>
      <c r="Z11" s="431" t="s">
        <v>914</v>
      </c>
      <c r="AA11" s="431"/>
      <c r="AB11" s="431"/>
      <c r="AC11" s="431"/>
      <c r="AD11" s="431"/>
      <c r="AE11" s="431"/>
      <c r="AF11" s="431" t="s">
        <v>914</v>
      </c>
      <c r="AG11" s="472" t="s">
        <v>18</v>
      </c>
      <c r="AH11" s="472" t="s">
        <v>19</v>
      </c>
      <c r="AI11" s="472">
        <v>3</v>
      </c>
      <c r="AJ11" s="472">
        <v>3</v>
      </c>
      <c r="AK11" s="473">
        <v>0.5</v>
      </c>
      <c r="AL11" s="473">
        <v>0.5</v>
      </c>
      <c r="AM11" s="430" t="s">
        <v>921</v>
      </c>
    </row>
    <row r="12" spans="1:39" x14ac:dyDescent="0.15">
      <c r="A12" s="468">
        <v>2223</v>
      </c>
      <c r="B12" s="351">
        <v>43837</v>
      </c>
      <c r="C12" s="469" t="s">
        <v>13</v>
      </c>
      <c r="D12" s="430" t="s">
        <v>912</v>
      </c>
      <c r="E12" s="475">
        <v>43647</v>
      </c>
      <c r="F12" s="430" t="s">
        <v>30</v>
      </c>
      <c r="G12" s="430" t="s">
        <v>401</v>
      </c>
      <c r="H12" s="431">
        <v>76.8</v>
      </c>
      <c r="I12" s="470" t="s">
        <v>913</v>
      </c>
      <c r="J12" s="471">
        <v>3000</v>
      </c>
      <c r="K12" s="471">
        <v>6000</v>
      </c>
      <c r="L12" s="471">
        <v>9000</v>
      </c>
      <c r="M12" s="471">
        <v>15000</v>
      </c>
      <c r="N12" s="355"/>
      <c r="O12" s="431">
        <v>3.28</v>
      </c>
      <c r="P12" s="431">
        <v>2.85</v>
      </c>
      <c r="Q12" s="431">
        <v>2.4500000000000002</v>
      </c>
      <c r="R12" s="431">
        <v>2.0499999999999998</v>
      </c>
      <c r="S12" s="431">
        <v>1.92</v>
      </c>
      <c r="T12" s="431" t="s">
        <v>914</v>
      </c>
      <c r="U12" s="431">
        <v>2.95</v>
      </c>
      <c r="V12" s="431">
        <v>2.58</v>
      </c>
      <c r="W12" s="431">
        <v>2.23</v>
      </c>
      <c r="X12" s="431">
        <v>1.92</v>
      </c>
      <c r="Y12" s="431">
        <v>1.76</v>
      </c>
      <c r="Z12" s="431" t="s">
        <v>914</v>
      </c>
      <c r="AA12" s="431"/>
      <c r="AB12" s="431"/>
      <c r="AC12" s="431"/>
      <c r="AD12" s="431"/>
      <c r="AE12" s="431"/>
      <c r="AF12" s="431" t="s">
        <v>914</v>
      </c>
      <c r="AG12" s="356" t="s">
        <v>18</v>
      </c>
      <c r="AH12" s="356" t="s">
        <v>19</v>
      </c>
      <c r="AI12" s="472">
        <v>3</v>
      </c>
      <c r="AJ12" s="472">
        <v>3</v>
      </c>
      <c r="AK12" s="473">
        <v>0.5</v>
      </c>
      <c r="AL12" s="473">
        <v>0.5</v>
      </c>
      <c r="AM12" s="430" t="s">
        <v>927</v>
      </c>
    </row>
    <row r="13" spans="1:39" x14ac:dyDescent="0.15">
      <c r="A13" s="468">
        <v>1920</v>
      </c>
      <c r="B13" s="351">
        <v>43837</v>
      </c>
      <c r="C13" s="469" t="s">
        <v>13</v>
      </c>
      <c r="D13" s="430" t="s">
        <v>912</v>
      </c>
      <c r="E13" s="351">
        <v>43831</v>
      </c>
      <c r="F13" s="449" t="s">
        <v>54</v>
      </c>
      <c r="G13" s="430" t="s">
        <v>401</v>
      </c>
      <c r="H13" s="431">
        <v>78.099999999999994</v>
      </c>
      <c r="I13" s="470" t="s">
        <v>913</v>
      </c>
      <c r="J13" s="471">
        <v>3000</v>
      </c>
      <c r="K13" s="471">
        <v>6000</v>
      </c>
      <c r="L13" s="471">
        <v>9000</v>
      </c>
      <c r="M13" s="471">
        <v>15000</v>
      </c>
      <c r="N13" s="430"/>
      <c r="O13" s="431">
        <v>3.35</v>
      </c>
      <c r="P13" s="431">
        <v>2.95</v>
      </c>
      <c r="Q13" s="431">
        <v>2.5499999999999998</v>
      </c>
      <c r="R13" s="431">
        <v>2.35</v>
      </c>
      <c r="S13" s="431">
        <v>2.25</v>
      </c>
      <c r="T13" s="431" t="s">
        <v>914</v>
      </c>
      <c r="U13" s="431">
        <v>3.25</v>
      </c>
      <c r="V13" s="431">
        <v>2.9</v>
      </c>
      <c r="W13" s="431">
        <v>2.5</v>
      </c>
      <c r="X13" s="431">
        <v>2.35</v>
      </c>
      <c r="Y13" s="431">
        <v>2.2999999999999998</v>
      </c>
      <c r="Z13" s="431" t="s">
        <v>914</v>
      </c>
      <c r="AA13" s="431"/>
      <c r="AB13" s="431"/>
      <c r="AC13" s="431"/>
      <c r="AD13" s="431"/>
      <c r="AE13" s="431"/>
      <c r="AF13" s="431" t="s">
        <v>914</v>
      </c>
      <c r="AG13" s="472" t="s">
        <v>18</v>
      </c>
      <c r="AH13" s="472" t="s">
        <v>19</v>
      </c>
      <c r="AI13" s="472">
        <v>3</v>
      </c>
      <c r="AJ13" s="472">
        <v>3</v>
      </c>
      <c r="AK13" s="473">
        <v>0.5</v>
      </c>
      <c r="AL13" s="473">
        <v>0.5</v>
      </c>
      <c r="AM13" s="430" t="s">
        <v>921</v>
      </c>
    </row>
    <row r="14" spans="1:39" x14ac:dyDescent="0.15">
      <c r="A14" s="468">
        <v>1682</v>
      </c>
      <c r="B14" s="351">
        <v>43837</v>
      </c>
      <c r="C14" s="469" t="s">
        <v>403</v>
      </c>
      <c r="D14" s="430" t="s">
        <v>912</v>
      </c>
      <c r="E14" s="351">
        <v>43709</v>
      </c>
      <c r="F14" s="449" t="s">
        <v>909</v>
      </c>
      <c r="G14" s="430" t="s">
        <v>401</v>
      </c>
      <c r="H14" s="431">
        <v>95</v>
      </c>
      <c r="I14" s="470" t="s">
        <v>405</v>
      </c>
      <c r="J14" s="430">
        <v>6000</v>
      </c>
      <c r="K14" s="430">
        <v>6000</v>
      </c>
      <c r="L14" s="430">
        <v>6000</v>
      </c>
      <c r="M14" s="430">
        <v>6000</v>
      </c>
      <c r="N14" s="430"/>
      <c r="O14" s="431">
        <v>2.9</v>
      </c>
      <c r="P14" s="431">
        <v>0</v>
      </c>
      <c r="Q14" s="431">
        <v>0</v>
      </c>
      <c r="R14" s="431">
        <v>0</v>
      </c>
      <c r="S14" s="431">
        <v>2.1</v>
      </c>
      <c r="T14" s="431" t="s">
        <v>914</v>
      </c>
      <c r="U14" s="431">
        <v>2.75</v>
      </c>
      <c r="V14" s="431">
        <v>0</v>
      </c>
      <c r="W14" s="431">
        <v>0</v>
      </c>
      <c r="X14" s="431">
        <v>0</v>
      </c>
      <c r="Y14" s="431">
        <v>2.0499999999999998</v>
      </c>
      <c r="Z14" s="431" t="s">
        <v>914</v>
      </c>
      <c r="AA14" s="431"/>
      <c r="AB14" s="431"/>
      <c r="AC14" s="431"/>
      <c r="AD14" s="431"/>
      <c r="AE14" s="431"/>
      <c r="AF14" s="431" t="s">
        <v>914</v>
      </c>
      <c r="AG14" s="356" t="s">
        <v>18</v>
      </c>
      <c r="AH14" s="356" t="s">
        <v>19</v>
      </c>
      <c r="AI14" s="472">
        <v>3</v>
      </c>
      <c r="AJ14" s="472">
        <v>3</v>
      </c>
      <c r="AK14" s="473">
        <v>0.5</v>
      </c>
      <c r="AL14" s="473">
        <v>0.5</v>
      </c>
      <c r="AM14" s="430" t="s">
        <v>1001</v>
      </c>
    </row>
    <row r="15" spans="1:39" x14ac:dyDescent="0.15">
      <c r="A15" s="468">
        <v>2215</v>
      </c>
      <c r="B15" s="351">
        <v>43837</v>
      </c>
      <c r="C15" s="469" t="s">
        <v>13</v>
      </c>
      <c r="D15" s="430" t="s">
        <v>912</v>
      </c>
      <c r="E15" s="351">
        <v>43831</v>
      </c>
      <c r="F15" s="430" t="s">
        <v>4</v>
      </c>
      <c r="G15" s="430" t="s">
        <v>401</v>
      </c>
      <c r="H15" s="431">
        <v>70.7</v>
      </c>
      <c r="I15" s="435"/>
      <c r="J15" s="435"/>
      <c r="K15" s="435"/>
      <c r="L15" s="355"/>
      <c r="M15" s="355"/>
      <c r="N15" s="355"/>
      <c r="O15" s="431">
        <v>1.89</v>
      </c>
      <c r="P15" s="431">
        <v>0</v>
      </c>
      <c r="Q15" s="431">
        <v>0</v>
      </c>
      <c r="R15" s="431">
        <v>0</v>
      </c>
      <c r="S15" s="431">
        <v>0</v>
      </c>
      <c r="T15" s="431" t="s">
        <v>914</v>
      </c>
      <c r="U15" s="431">
        <v>1.7</v>
      </c>
      <c r="V15" s="431">
        <v>0</v>
      </c>
      <c r="W15" s="431">
        <v>0</v>
      </c>
      <c r="X15" s="431">
        <v>0</v>
      </c>
      <c r="Y15" s="431">
        <v>0</v>
      </c>
      <c r="Z15" s="431" t="s">
        <v>914</v>
      </c>
      <c r="AA15" s="431"/>
      <c r="AB15" s="431"/>
      <c r="AC15" s="431"/>
      <c r="AD15" s="431"/>
      <c r="AE15" s="431"/>
      <c r="AF15" s="431" t="s">
        <v>914</v>
      </c>
      <c r="AG15" s="472" t="s">
        <v>18</v>
      </c>
      <c r="AH15" s="472" t="s">
        <v>19</v>
      </c>
      <c r="AI15" s="472">
        <v>3</v>
      </c>
      <c r="AJ15" s="472">
        <v>3</v>
      </c>
      <c r="AK15" s="473">
        <v>0.5</v>
      </c>
      <c r="AL15" s="473">
        <v>0.5</v>
      </c>
      <c r="AM15" s="432" t="s">
        <v>921</v>
      </c>
    </row>
    <row r="16" spans="1:39" x14ac:dyDescent="0.15">
      <c r="A16" s="468">
        <v>1351</v>
      </c>
      <c r="B16" s="351">
        <v>43836</v>
      </c>
      <c r="C16" s="469" t="s">
        <v>13</v>
      </c>
      <c r="D16" s="430" t="s">
        <v>930</v>
      </c>
      <c r="E16" s="351">
        <v>43831</v>
      </c>
      <c r="F16" s="449" t="s">
        <v>15</v>
      </c>
      <c r="G16" s="430" t="s">
        <v>401</v>
      </c>
      <c r="H16" s="431">
        <v>85.7</v>
      </c>
      <c r="I16" s="470" t="s">
        <v>913</v>
      </c>
      <c r="J16" s="471">
        <v>3000</v>
      </c>
      <c r="K16" s="471">
        <v>6000</v>
      </c>
      <c r="L16" s="471">
        <v>9000</v>
      </c>
      <c r="M16" s="471">
        <v>15000</v>
      </c>
      <c r="N16" s="430"/>
      <c r="O16" s="431">
        <v>2.68</v>
      </c>
      <c r="P16" s="431">
        <v>2.39</v>
      </c>
      <c r="Q16" s="431">
        <v>1.94</v>
      </c>
      <c r="R16" s="431">
        <v>1.7</v>
      </c>
      <c r="S16" s="431">
        <v>1.66</v>
      </c>
      <c r="T16" s="431" t="s">
        <v>914</v>
      </c>
      <c r="U16" s="431">
        <v>2.5499999999999998</v>
      </c>
      <c r="V16" s="431">
        <v>2.2599999999999998</v>
      </c>
      <c r="W16" s="431">
        <v>1.87</v>
      </c>
      <c r="X16" s="431">
        <v>1.66</v>
      </c>
      <c r="Y16" s="431">
        <v>1.61</v>
      </c>
      <c r="Z16" s="431" t="s">
        <v>914</v>
      </c>
      <c r="AA16" s="431"/>
      <c r="AB16" s="431"/>
      <c r="AC16" s="431"/>
      <c r="AD16" s="431"/>
      <c r="AE16" s="431"/>
      <c r="AF16" s="431" t="s">
        <v>914</v>
      </c>
      <c r="AG16" s="472" t="s">
        <v>18</v>
      </c>
      <c r="AH16" s="472" t="s">
        <v>19</v>
      </c>
      <c r="AI16" s="472">
        <v>3</v>
      </c>
      <c r="AJ16" s="472">
        <v>3</v>
      </c>
      <c r="AK16" s="473">
        <v>0.5</v>
      </c>
      <c r="AL16" s="473">
        <v>0.5</v>
      </c>
      <c r="AM16" s="432" t="s">
        <v>921</v>
      </c>
    </row>
    <row r="17" spans="1:39" x14ac:dyDescent="0.15">
      <c r="A17" s="468">
        <v>2183</v>
      </c>
      <c r="B17" s="351">
        <v>43837</v>
      </c>
      <c r="C17" s="469" t="s">
        <v>13</v>
      </c>
      <c r="D17" s="430" t="s">
        <v>930</v>
      </c>
      <c r="E17" s="351">
        <v>43831</v>
      </c>
      <c r="F17" s="449" t="s">
        <v>20</v>
      </c>
      <c r="G17" s="430" t="s">
        <v>401</v>
      </c>
      <c r="H17" s="431">
        <v>69</v>
      </c>
      <c r="I17" s="470" t="s">
        <v>913</v>
      </c>
      <c r="J17" s="471">
        <v>3000</v>
      </c>
      <c r="K17" s="471">
        <v>6000</v>
      </c>
      <c r="L17" s="471">
        <v>6000</v>
      </c>
      <c r="M17" s="471">
        <v>6000</v>
      </c>
      <c r="N17" s="430"/>
      <c r="O17" s="431">
        <v>2.6</v>
      </c>
      <c r="P17" s="431">
        <v>2.2999999999999998</v>
      </c>
      <c r="Q17" s="431">
        <v>0</v>
      </c>
      <c r="R17" s="431">
        <v>0</v>
      </c>
      <c r="S17" s="431">
        <v>1.8</v>
      </c>
      <c r="T17" s="431" t="s">
        <v>914</v>
      </c>
      <c r="U17" s="431">
        <v>2.5</v>
      </c>
      <c r="V17" s="431">
        <v>2.2000000000000002</v>
      </c>
      <c r="W17" s="431">
        <v>0</v>
      </c>
      <c r="X17" s="431">
        <v>0</v>
      </c>
      <c r="Y17" s="431">
        <v>1.8</v>
      </c>
      <c r="Z17" s="431" t="s">
        <v>914</v>
      </c>
      <c r="AA17" s="431"/>
      <c r="AB17" s="431"/>
      <c r="AC17" s="431"/>
      <c r="AD17" s="431"/>
      <c r="AE17" s="431"/>
      <c r="AF17" s="431" t="s">
        <v>914</v>
      </c>
      <c r="AG17" s="472" t="s">
        <v>18</v>
      </c>
      <c r="AH17" s="472" t="s">
        <v>19</v>
      </c>
      <c r="AI17" s="472">
        <v>3</v>
      </c>
      <c r="AJ17" s="472">
        <v>3</v>
      </c>
      <c r="AK17" s="473">
        <v>0.5</v>
      </c>
      <c r="AL17" s="473">
        <v>0.5</v>
      </c>
      <c r="AM17" s="432" t="s">
        <v>921</v>
      </c>
    </row>
    <row r="18" spans="1:39" x14ac:dyDescent="0.15">
      <c r="A18" s="468">
        <v>1136</v>
      </c>
      <c r="B18" s="351">
        <v>43837</v>
      </c>
      <c r="C18" s="469" t="s">
        <v>3</v>
      </c>
      <c r="D18" s="430" t="s">
        <v>930</v>
      </c>
      <c r="E18" s="351">
        <v>43831</v>
      </c>
      <c r="F18" s="449" t="s">
        <v>916</v>
      </c>
      <c r="G18" s="430" t="s">
        <v>401</v>
      </c>
      <c r="H18" s="431">
        <v>78</v>
      </c>
      <c r="I18" s="470" t="s">
        <v>917</v>
      </c>
      <c r="J18" s="430">
        <v>3000</v>
      </c>
      <c r="K18" s="430">
        <v>9000</v>
      </c>
      <c r="L18" s="430">
        <v>12000</v>
      </c>
      <c r="M18" s="430">
        <v>18000</v>
      </c>
      <c r="N18" s="430"/>
      <c r="O18" s="431">
        <v>2.9</v>
      </c>
      <c r="P18" s="431">
        <v>2.61</v>
      </c>
      <c r="Q18" s="431">
        <v>2.4</v>
      </c>
      <c r="R18" s="431">
        <v>2.2000000000000002</v>
      </c>
      <c r="S18" s="431">
        <v>2</v>
      </c>
      <c r="T18" s="430"/>
      <c r="U18" s="431">
        <v>2.7</v>
      </c>
      <c r="V18" s="431">
        <v>2.54</v>
      </c>
      <c r="W18" s="431">
        <v>2.1</v>
      </c>
      <c r="X18" s="431">
        <v>1.9</v>
      </c>
      <c r="Y18" s="431">
        <v>1.7</v>
      </c>
      <c r="Z18" s="430"/>
      <c r="AA18" s="431"/>
      <c r="AB18" s="431"/>
      <c r="AC18" s="431"/>
      <c r="AD18" s="431"/>
      <c r="AE18" s="431"/>
      <c r="AF18" s="430"/>
      <c r="AG18" s="472" t="s">
        <v>918</v>
      </c>
      <c r="AH18" s="472" t="s">
        <v>919</v>
      </c>
      <c r="AI18" s="472">
        <v>3</v>
      </c>
      <c r="AJ18" s="472">
        <v>3</v>
      </c>
      <c r="AK18" s="473">
        <v>0.5</v>
      </c>
      <c r="AL18" s="473">
        <v>0.5</v>
      </c>
      <c r="AM18" s="432" t="s">
        <v>921</v>
      </c>
    </row>
    <row r="19" spans="1:39" x14ac:dyDescent="0.15">
      <c r="A19" s="468"/>
      <c r="B19" s="351">
        <v>43837</v>
      </c>
      <c r="C19" s="469" t="s">
        <v>3</v>
      </c>
      <c r="D19" s="430" t="s">
        <v>930</v>
      </c>
      <c r="E19" s="351">
        <v>43647</v>
      </c>
      <c r="F19" s="449" t="s">
        <v>922</v>
      </c>
      <c r="G19" s="430" t="s">
        <v>401</v>
      </c>
      <c r="H19" s="430">
        <v>67.75</v>
      </c>
      <c r="I19" s="470" t="s">
        <v>917</v>
      </c>
      <c r="J19" s="471">
        <v>3500</v>
      </c>
      <c r="K19" s="471">
        <v>3500</v>
      </c>
      <c r="L19" s="471">
        <v>3500</v>
      </c>
      <c r="M19" s="471">
        <v>3500</v>
      </c>
      <c r="N19" s="430"/>
      <c r="O19" s="431">
        <v>2.4272727272727268</v>
      </c>
      <c r="P19" s="431">
        <v>0</v>
      </c>
      <c r="Q19" s="431">
        <v>0</v>
      </c>
      <c r="R19" s="431">
        <v>0</v>
      </c>
      <c r="S19" s="431">
        <v>1.89</v>
      </c>
      <c r="T19" s="430"/>
      <c r="U19" s="431">
        <v>2.2000000000000002</v>
      </c>
      <c r="V19" s="431">
        <v>0</v>
      </c>
      <c r="W19" s="431">
        <v>0</v>
      </c>
      <c r="X19" s="431">
        <v>0</v>
      </c>
      <c r="Y19" s="431">
        <v>1.84</v>
      </c>
      <c r="Z19" s="430"/>
      <c r="AA19" s="430"/>
      <c r="AB19" s="430"/>
      <c r="AC19" s="430"/>
      <c r="AD19" s="430"/>
      <c r="AE19" s="430"/>
      <c r="AF19" s="430"/>
      <c r="AG19" s="472" t="s">
        <v>918</v>
      </c>
      <c r="AH19" s="472" t="s">
        <v>919</v>
      </c>
      <c r="AI19" s="472">
        <v>3</v>
      </c>
      <c r="AJ19" s="472">
        <v>3</v>
      </c>
      <c r="AK19" s="473">
        <v>0.5</v>
      </c>
      <c r="AL19" s="473">
        <v>0.5</v>
      </c>
      <c r="AM19" s="432" t="s">
        <v>957</v>
      </c>
    </row>
    <row r="20" spans="1:39" x14ac:dyDescent="0.15">
      <c r="A20" s="468">
        <v>2114</v>
      </c>
      <c r="B20" s="351">
        <v>43837</v>
      </c>
      <c r="C20" s="469" t="s">
        <v>13</v>
      </c>
      <c r="D20" s="430" t="s">
        <v>930</v>
      </c>
      <c r="E20" s="351">
        <v>43831</v>
      </c>
      <c r="F20" s="449" t="s">
        <v>22</v>
      </c>
      <c r="G20" s="430" t="s">
        <v>401</v>
      </c>
      <c r="H20" s="431">
        <v>82.2</v>
      </c>
      <c r="I20" s="470" t="s">
        <v>913</v>
      </c>
      <c r="J20" s="471">
        <v>6000</v>
      </c>
      <c r="K20" s="471">
        <v>6000</v>
      </c>
      <c r="L20" s="471">
        <v>6000</v>
      </c>
      <c r="M20" s="471">
        <v>6000</v>
      </c>
      <c r="N20" s="430"/>
      <c r="O20" s="431">
        <v>2.7</v>
      </c>
      <c r="P20" s="431">
        <v>0</v>
      </c>
      <c r="Q20" s="431">
        <v>0</v>
      </c>
      <c r="R20" s="431">
        <v>0</v>
      </c>
      <c r="S20" s="431">
        <v>1.95</v>
      </c>
      <c r="T20" s="431" t="s">
        <v>914</v>
      </c>
      <c r="U20" s="431">
        <v>2.7</v>
      </c>
      <c r="V20" s="431">
        <v>0</v>
      </c>
      <c r="W20" s="431">
        <v>0</v>
      </c>
      <c r="X20" s="431">
        <v>0</v>
      </c>
      <c r="Y20" s="431">
        <v>1.95</v>
      </c>
      <c r="Z20" s="431" t="s">
        <v>914</v>
      </c>
      <c r="AA20" s="431"/>
      <c r="AB20" s="431"/>
      <c r="AC20" s="431"/>
      <c r="AD20" s="431"/>
      <c r="AE20" s="431"/>
      <c r="AF20" s="431" t="s">
        <v>914</v>
      </c>
      <c r="AG20" s="472" t="s">
        <v>23</v>
      </c>
      <c r="AH20" s="430"/>
      <c r="AI20" s="472">
        <v>3</v>
      </c>
      <c r="AJ20" s="472">
        <v>3</v>
      </c>
      <c r="AK20" s="473">
        <v>0.5</v>
      </c>
      <c r="AL20" s="473">
        <v>0.5</v>
      </c>
      <c r="AM20" s="432" t="s">
        <v>921</v>
      </c>
    </row>
    <row r="21" spans="1:39" x14ac:dyDescent="0.15">
      <c r="A21" s="468">
        <v>1943</v>
      </c>
      <c r="B21" s="351">
        <v>43837</v>
      </c>
      <c r="C21" s="469" t="s">
        <v>13</v>
      </c>
      <c r="D21" s="430" t="s">
        <v>930</v>
      </c>
      <c r="E21" s="351">
        <v>43831</v>
      </c>
      <c r="F21" s="449" t="s">
        <v>923</v>
      </c>
      <c r="G21" s="430" t="s">
        <v>16</v>
      </c>
      <c r="H21" s="431">
        <v>66.2</v>
      </c>
      <c r="I21" s="470" t="s">
        <v>913</v>
      </c>
      <c r="J21" s="471">
        <v>3000</v>
      </c>
      <c r="K21" s="471">
        <v>6000</v>
      </c>
      <c r="L21" s="471">
        <v>9000</v>
      </c>
      <c r="M21" s="471">
        <v>15000</v>
      </c>
      <c r="N21" s="430"/>
      <c r="O21" s="431">
        <v>2.5545454545454542</v>
      </c>
      <c r="P21" s="431">
        <v>2.2454545454545456</v>
      </c>
      <c r="Q21" s="431">
        <v>1.8727272727272726</v>
      </c>
      <c r="R21" s="431">
        <v>1.6727272727272726</v>
      </c>
      <c r="S21" s="431">
        <v>1.6272727272727272</v>
      </c>
      <c r="T21" s="431" t="s">
        <v>914</v>
      </c>
      <c r="U21" s="431">
        <v>2.4090909090909087</v>
      </c>
      <c r="V21" s="431">
        <v>2.1363636363636362</v>
      </c>
      <c r="W21" s="431">
        <v>1.8181818181818181</v>
      </c>
      <c r="X21" s="431">
        <v>1.6545454545454545</v>
      </c>
      <c r="Y21" s="431">
        <v>1.6090909090909089</v>
      </c>
      <c r="Z21" s="431" t="s">
        <v>914</v>
      </c>
      <c r="AA21" s="431"/>
      <c r="AB21" s="431"/>
      <c r="AC21" s="431"/>
      <c r="AD21" s="431"/>
      <c r="AE21" s="431"/>
      <c r="AF21" s="431" t="s">
        <v>914</v>
      </c>
      <c r="AG21" s="472" t="s">
        <v>18</v>
      </c>
      <c r="AH21" s="472" t="s">
        <v>19</v>
      </c>
      <c r="AI21" s="472">
        <v>3</v>
      </c>
      <c r="AJ21" s="472">
        <v>3</v>
      </c>
      <c r="AK21" s="473">
        <v>0.5</v>
      </c>
      <c r="AL21" s="473">
        <v>0.5</v>
      </c>
      <c r="AM21" s="432" t="s">
        <v>921</v>
      </c>
    </row>
    <row r="22" spans="1:39" x14ac:dyDescent="0.15">
      <c r="A22" s="468">
        <v>313</v>
      </c>
      <c r="B22" s="351">
        <v>43837</v>
      </c>
      <c r="C22" s="469" t="s">
        <v>13</v>
      </c>
      <c r="D22" s="430" t="s">
        <v>930</v>
      </c>
      <c r="E22" s="351">
        <v>43831</v>
      </c>
      <c r="F22" s="430" t="s">
        <v>24</v>
      </c>
      <c r="G22" s="430" t="s">
        <v>401</v>
      </c>
      <c r="H22" s="431">
        <v>83.75</v>
      </c>
      <c r="I22" s="470" t="s">
        <v>913</v>
      </c>
      <c r="J22" s="471">
        <v>3000</v>
      </c>
      <c r="K22" s="471">
        <v>6000</v>
      </c>
      <c r="L22" s="471">
        <v>9000</v>
      </c>
      <c r="M22" s="471">
        <v>15000</v>
      </c>
      <c r="N22" s="430"/>
      <c r="O22" s="431">
        <v>2.92</v>
      </c>
      <c r="P22" s="431">
        <v>2.67</v>
      </c>
      <c r="Q22" s="431">
        <v>2.36</v>
      </c>
      <c r="R22" s="431">
        <v>2.2000000000000002</v>
      </c>
      <c r="S22" s="431">
        <v>2.15</v>
      </c>
      <c r="T22" s="431" t="s">
        <v>914</v>
      </c>
      <c r="U22" s="431">
        <v>2.72</v>
      </c>
      <c r="V22" s="431">
        <v>2.5</v>
      </c>
      <c r="W22" s="431">
        <v>2.2400000000000002</v>
      </c>
      <c r="X22" s="431">
        <v>2.1</v>
      </c>
      <c r="Y22" s="431">
        <v>2.06</v>
      </c>
      <c r="Z22" s="431" t="s">
        <v>914</v>
      </c>
      <c r="AA22" s="431"/>
      <c r="AB22" s="431"/>
      <c r="AC22" s="431"/>
      <c r="AD22" s="431"/>
      <c r="AE22" s="431"/>
      <c r="AF22" s="431" t="s">
        <v>914</v>
      </c>
      <c r="AG22" s="472" t="s">
        <v>18</v>
      </c>
      <c r="AH22" s="472" t="s">
        <v>19</v>
      </c>
      <c r="AI22" s="472">
        <v>3</v>
      </c>
      <c r="AJ22" s="472">
        <v>3</v>
      </c>
      <c r="AK22" s="473">
        <v>0.5</v>
      </c>
      <c r="AL22" s="473">
        <v>0.5</v>
      </c>
      <c r="AM22" s="432" t="s">
        <v>921</v>
      </c>
    </row>
    <row r="23" spans="1:39" x14ac:dyDescent="0.15">
      <c r="A23" s="468">
        <v>2258</v>
      </c>
      <c r="B23" s="351">
        <v>43837</v>
      </c>
      <c r="C23" s="469" t="s">
        <v>13</v>
      </c>
      <c r="D23" s="430" t="s">
        <v>930</v>
      </c>
      <c r="E23" s="351">
        <v>43831</v>
      </c>
      <c r="F23" s="449" t="s">
        <v>924</v>
      </c>
      <c r="G23" s="430" t="s">
        <v>401</v>
      </c>
      <c r="H23" s="431">
        <v>70</v>
      </c>
      <c r="I23" s="470" t="s">
        <v>913</v>
      </c>
      <c r="J23" s="471">
        <v>6000</v>
      </c>
      <c r="K23" s="471">
        <v>9000</v>
      </c>
      <c r="L23" s="471">
        <v>9000</v>
      </c>
      <c r="M23" s="471">
        <v>9000</v>
      </c>
      <c r="N23" s="471"/>
      <c r="O23" s="431">
        <v>2.4</v>
      </c>
      <c r="P23" s="431">
        <v>1.95</v>
      </c>
      <c r="Q23" s="431">
        <v>0</v>
      </c>
      <c r="R23" s="431">
        <v>0</v>
      </c>
      <c r="S23" s="431">
        <v>1.45</v>
      </c>
      <c r="T23" s="431" t="s">
        <v>914</v>
      </c>
      <c r="U23" s="431">
        <v>2.2000000000000002</v>
      </c>
      <c r="V23" s="431">
        <v>1.75</v>
      </c>
      <c r="W23" s="431">
        <v>0</v>
      </c>
      <c r="X23" s="431">
        <v>0</v>
      </c>
      <c r="Y23" s="431">
        <v>1.35</v>
      </c>
      <c r="Z23" s="431" t="s">
        <v>914</v>
      </c>
      <c r="AA23" s="431"/>
      <c r="AB23" s="431"/>
      <c r="AC23" s="431"/>
      <c r="AD23" s="431"/>
      <c r="AE23" s="431"/>
      <c r="AF23" s="431" t="s">
        <v>914</v>
      </c>
      <c r="AG23" s="472" t="s">
        <v>18</v>
      </c>
      <c r="AH23" s="472" t="s">
        <v>19</v>
      </c>
      <c r="AI23" s="472">
        <v>3</v>
      </c>
      <c r="AJ23" s="472">
        <v>3</v>
      </c>
      <c r="AK23" s="473">
        <v>0.5</v>
      </c>
      <c r="AL23" s="473">
        <v>0.5</v>
      </c>
      <c r="AM23" s="432" t="s">
        <v>921</v>
      </c>
    </row>
    <row r="24" spans="1:39" x14ac:dyDescent="0.15">
      <c r="A24" s="468">
        <v>1426</v>
      </c>
      <c r="B24" s="351">
        <v>43837</v>
      </c>
      <c r="C24" s="469" t="s">
        <v>13</v>
      </c>
      <c r="D24" s="430" t="s">
        <v>930</v>
      </c>
      <c r="E24" s="351">
        <v>43831</v>
      </c>
      <c r="F24" s="449" t="s">
        <v>925</v>
      </c>
      <c r="G24" s="430" t="s">
        <v>401</v>
      </c>
      <c r="H24" s="431">
        <v>75</v>
      </c>
      <c r="I24" s="470" t="s">
        <v>913</v>
      </c>
      <c r="J24" s="471">
        <v>3000</v>
      </c>
      <c r="K24" s="471">
        <v>6000</v>
      </c>
      <c r="L24" s="471">
        <v>9000</v>
      </c>
      <c r="M24" s="471">
        <v>15000</v>
      </c>
      <c r="N24" s="430"/>
      <c r="O24" s="431">
        <v>2.33</v>
      </c>
      <c r="P24" s="431">
        <v>2.1800000000000002</v>
      </c>
      <c r="Q24" s="431">
        <v>1.98</v>
      </c>
      <c r="R24" s="431">
        <v>1.88</v>
      </c>
      <c r="S24" s="431">
        <v>1.78</v>
      </c>
      <c r="T24" s="431" t="s">
        <v>914</v>
      </c>
      <c r="U24" s="431">
        <v>2.23</v>
      </c>
      <c r="V24" s="431">
        <v>2.0299999999999998</v>
      </c>
      <c r="W24" s="431">
        <v>1.88</v>
      </c>
      <c r="X24" s="431">
        <v>1.78</v>
      </c>
      <c r="Y24" s="431">
        <v>1.73</v>
      </c>
      <c r="Z24" s="431" t="s">
        <v>914</v>
      </c>
      <c r="AA24" s="431"/>
      <c r="AB24" s="431"/>
      <c r="AC24" s="431"/>
      <c r="AD24" s="431"/>
      <c r="AE24" s="431"/>
      <c r="AF24" s="431" t="s">
        <v>914</v>
      </c>
      <c r="AG24" s="472" t="s">
        <v>18</v>
      </c>
      <c r="AH24" s="472" t="s">
        <v>19</v>
      </c>
      <c r="AI24" s="472">
        <v>3</v>
      </c>
      <c r="AJ24" s="472">
        <v>3</v>
      </c>
      <c r="AK24" s="473">
        <v>0.5</v>
      </c>
      <c r="AL24" s="473">
        <v>0.5</v>
      </c>
      <c r="AM24" s="432" t="s">
        <v>921</v>
      </c>
    </row>
    <row r="25" spans="1:39" x14ac:dyDescent="0.15">
      <c r="A25" s="468">
        <v>781</v>
      </c>
      <c r="B25" s="351">
        <v>43837</v>
      </c>
      <c r="C25" s="469" t="s">
        <v>13</v>
      </c>
      <c r="D25" s="430" t="s">
        <v>930</v>
      </c>
      <c r="E25" s="351">
        <v>43831</v>
      </c>
      <c r="F25" s="449" t="s">
        <v>926</v>
      </c>
      <c r="G25" s="430" t="s">
        <v>401</v>
      </c>
      <c r="H25" s="431">
        <v>76.09</v>
      </c>
      <c r="I25" s="470" t="s">
        <v>913</v>
      </c>
      <c r="J25" s="471">
        <v>3000</v>
      </c>
      <c r="K25" s="471">
        <v>6000</v>
      </c>
      <c r="L25" s="471">
        <v>9000</v>
      </c>
      <c r="M25" s="471">
        <v>15000</v>
      </c>
      <c r="N25" s="430"/>
      <c r="O25" s="431">
        <v>3.04</v>
      </c>
      <c r="P25" s="431">
        <v>2.71</v>
      </c>
      <c r="Q25" s="431">
        <v>2.3199999999999998</v>
      </c>
      <c r="R25" s="431">
        <v>2.11</v>
      </c>
      <c r="S25" s="431">
        <v>2.06</v>
      </c>
      <c r="T25" s="431" t="s">
        <v>914</v>
      </c>
      <c r="U25" s="431">
        <v>2.88</v>
      </c>
      <c r="V25" s="431">
        <v>2.6</v>
      </c>
      <c r="W25" s="431">
        <v>2.27</v>
      </c>
      <c r="X25" s="431">
        <v>2.08</v>
      </c>
      <c r="Y25" s="431">
        <v>2.04</v>
      </c>
      <c r="Z25" s="431" t="s">
        <v>914</v>
      </c>
      <c r="AA25" s="431"/>
      <c r="AB25" s="431"/>
      <c r="AC25" s="431"/>
      <c r="AD25" s="431"/>
      <c r="AE25" s="431"/>
      <c r="AF25" s="431" t="s">
        <v>914</v>
      </c>
      <c r="AG25" s="472" t="s">
        <v>18</v>
      </c>
      <c r="AH25" s="472" t="s">
        <v>19</v>
      </c>
      <c r="AI25" s="472">
        <v>3</v>
      </c>
      <c r="AJ25" s="472">
        <v>3</v>
      </c>
      <c r="AK25" s="473">
        <v>0.5</v>
      </c>
      <c r="AL25" s="473">
        <v>0.5</v>
      </c>
      <c r="AM25" s="432" t="s">
        <v>921</v>
      </c>
    </row>
    <row r="26" spans="1:39" x14ac:dyDescent="0.15">
      <c r="A26" s="468">
        <v>2224</v>
      </c>
      <c r="B26" s="351">
        <v>43837</v>
      </c>
      <c r="C26" s="469" t="s">
        <v>13</v>
      </c>
      <c r="D26" s="430" t="s">
        <v>930</v>
      </c>
      <c r="E26" s="475">
        <v>43647</v>
      </c>
      <c r="F26" s="430" t="s">
        <v>30</v>
      </c>
      <c r="G26" s="430" t="s">
        <v>401</v>
      </c>
      <c r="H26" s="431">
        <v>76.8</v>
      </c>
      <c r="I26" s="470" t="s">
        <v>913</v>
      </c>
      <c r="J26" s="471">
        <v>3000</v>
      </c>
      <c r="K26" s="471">
        <v>6000</v>
      </c>
      <c r="L26" s="471">
        <v>9000</v>
      </c>
      <c r="M26" s="471">
        <v>15000</v>
      </c>
      <c r="N26" s="355"/>
      <c r="O26" s="431">
        <v>3.14</v>
      </c>
      <c r="P26" s="431">
        <v>2.73</v>
      </c>
      <c r="Q26" s="431">
        <v>2.35</v>
      </c>
      <c r="R26" s="431">
        <v>1.97</v>
      </c>
      <c r="S26" s="431">
        <v>1.83</v>
      </c>
      <c r="T26" s="431" t="s">
        <v>914</v>
      </c>
      <c r="U26" s="431">
        <v>3.02</v>
      </c>
      <c r="V26" s="431">
        <v>2.65</v>
      </c>
      <c r="W26" s="431">
        <v>2.2799999999999998</v>
      </c>
      <c r="X26" s="431">
        <v>1.96</v>
      </c>
      <c r="Y26" s="431">
        <v>1.8</v>
      </c>
      <c r="Z26" s="431" t="s">
        <v>914</v>
      </c>
      <c r="AA26" s="431"/>
      <c r="AB26" s="431"/>
      <c r="AC26" s="431"/>
      <c r="AD26" s="431"/>
      <c r="AE26" s="431"/>
      <c r="AF26" s="431" t="s">
        <v>914</v>
      </c>
      <c r="AG26" s="356" t="s">
        <v>18</v>
      </c>
      <c r="AH26" s="356" t="s">
        <v>19</v>
      </c>
      <c r="AI26" s="472">
        <v>3</v>
      </c>
      <c r="AJ26" s="472">
        <v>3</v>
      </c>
      <c r="AK26" s="473">
        <v>0.5</v>
      </c>
      <c r="AL26" s="473">
        <v>0.5</v>
      </c>
      <c r="AM26" s="430" t="s">
        <v>931</v>
      </c>
    </row>
    <row r="27" spans="1:39" x14ac:dyDescent="0.15">
      <c r="A27" s="468">
        <v>1921</v>
      </c>
      <c r="B27" s="351">
        <v>43837</v>
      </c>
      <c r="C27" s="469" t="s">
        <v>13</v>
      </c>
      <c r="D27" s="430" t="s">
        <v>930</v>
      </c>
      <c r="E27" s="351">
        <v>43831</v>
      </c>
      <c r="F27" s="449" t="s">
        <v>54</v>
      </c>
      <c r="G27" s="430" t="s">
        <v>401</v>
      </c>
      <c r="H27" s="431">
        <v>78.099999999999994</v>
      </c>
      <c r="I27" s="470" t="s">
        <v>913</v>
      </c>
      <c r="J27" s="471">
        <v>3000</v>
      </c>
      <c r="K27" s="471">
        <v>6000</v>
      </c>
      <c r="L27" s="471">
        <v>9000</v>
      </c>
      <c r="M27" s="471">
        <v>15000</v>
      </c>
      <c r="N27" s="430"/>
      <c r="O27" s="431">
        <v>3.35</v>
      </c>
      <c r="P27" s="431">
        <v>2.95</v>
      </c>
      <c r="Q27" s="431">
        <v>2.5499999999999998</v>
      </c>
      <c r="R27" s="431">
        <v>2.35</v>
      </c>
      <c r="S27" s="431">
        <v>2.25</v>
      </c>
      <c r="T27" s="431" t="s">
        <v>914</v>
      </c>
      <c r="U27" s="431">
        <v>3.25</v>
      </c>
      <c r="V27" s="431">
        <v>2.9</v>
      </c>
      <c r="W27" s="431">
        <v>2.5</v>
      </c>
      <c r="X27" s="431">
        <v>2.35</v>
      </c>
      <c r="Y27" s="431">
        <v>2.2999999999999998</v>
      </c>
      <c r="Z27" s="431" t="s">
        <v>914</v>
      </c>
      <c r="AA27" s="431"/>
      <c r="AB27" s="431"/>
      <c r="AC27" s="431"/>
      <c r="AD27" s="431"/>
      <c r="AE27" s="431"/>
      <c r="AF27" s="431" t="s">
        <v>914</v>
      </c>
      <c r="AG27" s="472" t="s">
        <v>18</v>
      </c>
      <c r="AH27" s="472" t="s">
        <v>19</v>
      </c>
      <c r="AI27" s="472">
        <v>3</v>
      </c>
      <c r="AJ27" s="472">
        <v>3</v>
      </c>
      <c r="AK27" s="473">
        <v>0.5</v>
      </c>
      <c r="AL27" s="473">
        <v>0.5</v>
      </c>
      <c r="AM27" s="432" t="s">
        <v>921</v>
      </c>
    </row>
    <row r="28" spans="1:39" x14ac:dyDescent="0.15">
      <c r="A28" s="468">
        <v>1683</v>
      </c>
      <c r="B28" s="351">
        <v>43837</v>
      </c>
      <c r="C28" s="469" t="s">
        <v>403</v>
      </c>
      <c r="D28" s="430" t="s">
        <v>930</v>
      </c>
      <c r="E28" s="351">
        <v>43466</v>
      </c>
      <c r="F28" s="449" t="s">
        <v>909</v>
      </c>
      <c r="G28" s="430" t="s">
        <v>401</v>
      </c>
      <c r="H28" s="431">
        <v>95</v>
      </c>
      <c r="I28" s="470" t="s">
        <v>405</v>
      </c>
      <c r="J28" s="430">
        <v>6000</v>
      </c>
      <c r="K28" s="430">
        <v>6000</v>
      </c>
      <c r="L28" s="430">
        <v>6000</v>
      </c>
      <c r="M28" s="430">
        <v>6000</v>
      </c>
      <c r="N28" s="430"/>
      <c r="O28" s="431">
        <v>2.9</v>
      </c>
      <c r="P28" s="431">
        <v>0</v>
      </c>
      <c r="Q28" s="431">
        <v>0</v>
      </c>
      <c r="R28" s="431">
        <v>0</v>
      </c>
      <c r="S28" s="431">
        <v>2.1</v>
      </c>
      <c r="T28" s="431" t="s">
        <v>914</v>
      </c>
      <c r="U28" s="431">
        <v>2.75</v>
      </c>
      <c r="V28" s="431">
        <v>0</v>
      </c>
      <c r="W28" s="431">
        <v>0</v>
      </c>
      <c r="X28" s="431">
        <v>0</v>
      </c>
      <c r="Y28" s="431">
        <v>2.0499999999999998</v>
      </c>
      <c r="Z28" s="431" t="s">
        <v>914</v>
      </c>
      <c r="AA28" s="431" t="s">
        <v>914</v>
      </c>
      <c r="AB28" s="431" t="s">
        <v>914</v>
      </c>
      <c r="AC28" s="431" t="s">
        <v>914</v>
      </c>
      <c r="AD28" s="431" t="s">
        <v>914</v>
      </c>
      <c r="AE28" s="431" t="s">
        <v>914</v>
      </c>
      <c r="AF28" s="431" t="s">
        <v>914</v>
      </c>
      <c r="AG28" s="356" t="s">
        <v>18</v>
      </c>
      <c r="AH28" s="356" t="s">
        <v>19</v>
      </c>
      <c r="AI28" s="472">
        <v>3</v>
      </c>
      <c r="AJ28" s="472">
        <v>3</v>
      </c>
      <c r="AK28" s="473">
        <v>0.5</v>
      </c>
      <c r="AL28" s="473">
        <v>0.5</v>
      </c>
      <c r="AM28" s="430" t="s">
        <v>928</v>
      </c>
    </row>
    <row r="29" spans="1:39" x14ac:dyDescent="0.15">
      <c r="A29" s="468">
        <v>2216</v>
      </c>
      <c r="B29" s="351">
        <v>43837</v>
      </c>
      <c r="C29" s="469" t="s">
        <v>13</v>
      </c>
      <c r="D29" s="430" t="s">
        <v>930</v>
      </c>
      <c r="E29" s="351">
        <v>43831</v>
      </c>
      <c r="F29" s="430" t="s">
        <v>4</v>
      </c>
      <c r="G29" s="430" t="s">
        <v>401</v>
      </c>
      <c r="H29" s="431">
        <v>70.7</v>
      </c>
      <c r="I29" s="435"/>
      <c r="J29" s="436"/>
      <c r="K29" s="436"/>
      <c r="L29" s="355"/>
      <c r="M29" s="355"/>
      <c r="N29" s="355"/>
      <c r="O29" s="431">
        <v>1.89</v>
      </c>
      <c r="P29" s="431">
        <v>0</v>
      </c>
      <c r="Q29" s="431">
        <v>0</v>
      </c>
      <c r="R29" s="431">
        <v>0</v>
      </c>
      <c r="S29" s="431">
        <v>0</v>
      </c>
      <c r="T29" s="431" t="s">
        <v>914</v>
      </c>
      <c r="U29" s="431">
        <v>1.7</v>
      </c>
      <c r="V29" s="431">
        <v>0</v>
      </c>
      <c r="W29" s="431">
        <v>0</v>
      </c>
      <c r="X29" s="431">
        <v>0</v>
      </c>
      <c r="Y29" s="431">
        <v>0</v>
      </c>
      <c r="Z29" s="431" t="s">
        <v>914</v>
      </c>
      <c r="AA29" s="431" t="s">
        <v>914</v>
      </c>
      <c r="AB29" s="431" t="s">
        <v>914</v>
      </c>
      <c r="AC29" s="431" t="s">
        <v>914</v>
      </c>
      <c r="AD29" s="431" t="s">
        <v>914</v>
      </c>
      <c r="AE29" s="431" t="s">
        <v>914</v>
      </c>
      <c r="AF29" s="431" t="s">
        <v>914</v>
      </c>
      <c r="AG29" s="472" t="s">
        <v>18</v>
      </c>
      <c r="AH29" s="472" t="s">
        <v>19</v>
      </c>
      <c r="AI29" s="472">
        <v>3</v>
      </c>
      <c r="AJ29" s="472">
        <v>3</v>
      </c>
      <c r="AK29" s="473">
        <v>0.5</v>
      </c>
      <c r="AL29" s="473">
        <v>0.5</v>
      </c>
      <c r="AM29" s="432" t="s">
        <v>921</v>
      </c>
    </row>
    <row r="30" spans="1:39" x14ac:dyDescent="0.15">
      <c r="A30" s="468">
        <v>1369</v>
      </c>
      <c r="B30" s="351">
        <v>43836</v>
      </c>
      <c r="C30" s="469" t="s">
        <v>13</v>
      </c>
      <c r="D30" s="430" t="s">
        <v>933</v>
      </c>
      <c r="E30" s="351">
        <v>43831</v>
      </c>
      <c r="F30" s="449" t="s">
        <v>15</v>
      </c>
      <c r="G30" s="430" t="s">
        <v>401</v>
      </c>
      <c r="H30" s="431">
        <v>78.3</v>
      </c>
      <c r="I30" s="470" t="s">
        <v>913</v>
      </c>
      <c r="J30" s="430">
        <v>1645</v>
      </c>
      <c r="K30" s="430">
        <v>3000</v>
      </c>
      <c r="L30" s="430">
        <v>3000</v>
      </c>
      <c r="M30" s="430">
        <v>3000</v>
      </c>
      <c r="N30" s="430"/>
      <c r="O30" s="431">
        <v>2.76</v>
      </c>
      <c r="P30" s="431">
        <v>2.56</v>
      </c>
      <c r="Q30" s="431">
        <v>0</v>
      </c>
      <c r="R30" s="431">
        <v>0</v>
      </c>
      <c r="S30" s="431">
        <v>2.14</v>
      </c>
      <c r="T30" s="431" t="s">
        <v>914</v>
      </c>
      <c r="U30" s="431">
        <v>2.76</v>
      </c>
      <c r="V30" s="431">
        <v>2.56</v>
      </c>
      <c r="W30" s="431">
        <v>0</v>
      </c>
      <c r="X30" s="431">
        <v>0</v>
      </c>
      <c r="Y30" s="431">
        <v>2.14</v>
      </c>
      <c r="Z30" s="431" t="s">
        <v>914</v>
      </c>
      <c r="AA30" s="431" t="s">
        <v>914</v>
      </c>
      <c r="AB30" s="431" t="s">
        <v>914</v>
      </c>
      <c r="AC30" s="431" t="s">
        <v>914</v>
      </c>
      <c r="AD30" s="431" t="s">
        <v>914</v>
      </c>
      <c r="AE30" s="431" t="s">
        <v>914</v>
      </c>
      <c r="AF30" s="431" t="s">
        <v>914</v>
      </c>
      <c r="AG30" s="472" t="s">
        <v>23</v>
      </c>
      <c r="AH30" s="472"/>
      <c r="AI30" s="472">
        <v>2</v>
      </c>
      <c r="AJ30" s="472">
        <v>4</v>
      </c>
      <c r="AK30" s="476">
        <v>0.33329999999999999</v>
      </c>
      <c r="AL30" s="476">
        <v>0.66659999999999997</v>
      </c>
      <c r="AM30" s="432" t="s">
        <v>921</v>
      </c>
    </row>
    <row r="31" spans="1:39" x14ac:dyDescent="0.15">
      <c r="A31" s="468">
        <v>2184</v>
      </c>
      <c r="B31" s="351">
        <v>43837</v>
      </c>
      <c r="C31" s="469" t="s">
        <v>13</v>
      </c>
      <c r="D31" s="430" t="s">
        <v>933</v>
      </c>
      <c r="E31" s="351">
        <v>43831</v>
      </c>
      <c r="F31" s="449" t="s">
        <v>20</v>
      </c>
      <c r="G31" s="430" t="s">
        <v>401</v>
      </c>
      <c r="H31" s="431">
        <v>67</v>
      </c>
      <c r="I31" s="470" t="s">
        <v>913</v>
      </c>
      <c r="J31" s="430">
        <v>1645</v>
      </c>
      <c r="K31" s="430">
        <v>3000</v>
      </c>
      <c r="L31" s="430">
        <v>3000</v>
      </c>
      <c r="M31" s="430">
        <v>3000</v>
      </c>
      <c r="N31" s="430"/>
      <c r="O31" s="431">
        <v>2.5</v>
      </c>
      <c r="P31" s="431">
        <v>2.5</v>
      </c>
      <c r="Q31" s="361">
        <v>0</v>
      </c>
      <c r="R31" s="361">
        <v>0</v>
      </c>
      <c r="S31" s="431">
        <v>2.2000000000000002</v>
      </c>
      <c r="T31" s="431" t="s">
        <v>914</v>
      </c>
      <c r="U31" s="431">
        <v>2.5</v>
      </c>
      <c r="V31" s="431">
        <v>2.5</v>
      </c>
      <c r="W31" s="361">
        <v>0</v>
      </c>
      <c r="X31" s="361">
        <v>0</v>
      </c>
      <c r="Y31" s="431">
        <v>2.2000000000000002</v>
      </c>
      <c r="Z31" s="431" t="s">
        <v>914</v>
      </c>
      <c r="AA31" s="431" t="s">
        <v>914</v>
      </c>
      <c r="AB31" s="431" t="s">
        <v>914</v>
      </c>
      <c r="AC31" s="431" t="s">
        <v>914</v>
      </c>
      <c r="AD31" s="431" t="s">
        <v>914</v>
      </c>
      <c r="AE31" s="431" t="s">
        <v>914</v>
      </c>
      <c r="AF31" s="431" t="s">
        <v>914</v>
      </c>
      <c r="AG31" s="472" t="s">
        <v>23</v>
      </c>
      <c r="AH31" s="472"/>
      <c r="AI31" s="472">
        <v>2</v>
      </c>
      <c r="AJ31" s="472">
        <v>4</v>
      </c>
      <c r="AK31" s="476">
        <v>0.33329999999999999</v>
      </c>
      <c r="AL31" s="476">
        <v>0.66659999999999997</v>
      </c>
      <c r="AM31" s="432" t="s">
        <v>921</v>
      </c>
    </row>
    <row r="32" spans="1:39" x14ac:dyDescent="0.15">
      <c r="A32" s="468">
        <v>1137</v>
      </c>
      <c r="B32" s="351">
        <v>43837</v>
      </c>
      <c r="C32" s="469" t="s">
        <v>3</v>
      </c>
      <c r="D32" s="430" t="s">
        <v>933</v>
      </c>
      <c r="E32" s="351">
        <v>43831</v>
      </c>
      <c r="F32" s="449" t="s">
        <v>916</v>
      </c>
      <c r="G32" s="430" t="s">
        <v>401</v>
      </c>
      <c r="H32" s="431">
        <v>75</v>
      </c>
      <c r="I32" s="470" t="s">
        <v>917</v>
      </c>
      <c r="J32" s="430">
        <v>1645</v>
      </c>
      <c r="K32" s="430">
        <v>3000</v>
      </c>
      <c r="L32" s="430">
        <v>3000</v>
      </c>
      <c r="M32" s="430">
        <v>3000</v>
      </c>
      <c r="N32" s="430"/>
      <c r="O32" s="431">
        <v>2.99</v>
      </c>
      <c r="P32" s="431">
        <v>2.65</v>
      </c>
      <c r="Q32" s="361">
        <v>0</v>
      </c>
      <c r="R32" s="361">
        <v>0</v>
      </c>
      <c r="S32" s="431">
        <v>2.2200000000000002</v>
      </c>
      <c r="T32" s="430"/>
      <c r="U32" s="431">
        <v>2.99</v>
      </c>
      <c r="V32" s="431">
        <v>2.65</v>
      </c>
      <c r="W32" s="361">
        <v>0</v>
      </c>
      <c r="X32" s="361">
        <v>0</v>
      </c>
      <c r="Y32" s="431">
        <v>2.2200000000000002</v>
      </c>
      <c r="Z32" s="430"/>
      <c r="AA32" s="430"/>
      <c r="AB32" s="430"/>
      <c r="AC32" s="430"/>
      <c r="AD32" s="430"/>
      <c r="AE32" s="430"/>
      <c r="AF32" s="430"/>
      <c r="AG32" s="472" t="s">
        <v>920</v>
      </c>
      <c r="AH32" s="472"/>
      <c r="AI32" s="472">
        <v>2</v>
      </c>
      <c r="AJ32" s="472">
        <v>4</v>
      </c>
      <c r="AK32" s="476">
        <v>0.33329999999999999</v>
      </c>
      <c r="AL32" s="476">
        <v>0.66659999999999997</v>
      </c>
      <c r="AM32" s="432" t="s">
        <v>921</v>
      </c>
    </row>
    <row r="33" spans="1:39" x14ac:dyDescent="0.15">
      <c r="A33" s="468"/>
      <c r="B33" s="351">
        <v>43837</v>
      </c>
      <c r="C33" s="469" t="s">
        <v>3</v>
      </c>
      <c r="D33" s="430" t="s">
        <v>933</v>
      </c>
      <c r="E33" s="351">
        <v>43647</v>
      </c>
      <c r="F33" s="449" t="s">
        <v>922</v>
      </c>
      <c r="G33" s="430" t="s">
        <v>401</v>
      </c>
      <c r="H33" s="430">
        <v>74.58</v>
      </c>
      <c r="I33" s="470" t="s">
        <v>917</v>
      </c>
      <c r="J33" s="430">
        <v>4000</v>
      </c>
      <c r="K33" s="471">
        <v>12000</v>
      </c>
      <c r="L33" s="471">
        <v>12000</v>
      </c>
      <c r="M33" s="471">
        <v>12000</v>
      </c>
      <c r="N33" s="430"/>
      <c r="O33" s="431">
        <v>2.4</v>
      </c>
      <c r="P33" s="431">
        <v>2.0818181818181816</v>
      </c>
      <c r="Q33" s="361">
        <v>0</v>
      </c>
      <c r="R33" s="361">
        <v>0</v>
      </c>
      <c r="S33" s="431">
        <v>1.718181818181818</v>
      </c>
      <c r="T33" s="430"/>
      <c r="U33" s="431">
        <v>2.4</v>
      </c>
      <c r="V33" s="431">
        <v>2.0818181818181816</v>
      </c>
      <c r="W33" s="361">
        <v>0</v>
      </c>
      <c r="X33" s="361">
        <v>0</v>
      </c>
      <c r="Y33" s="431">
        <v>1.718181818181818</v>
      </c>
      <c r="Z33" s="430"/>
      <c r="AA33" s="430"/>
      <c r="AB33" s="430"/>
      <c r="AC33" s="430"/>
      <c r="AD33" s="430"/>
      <c r="AE33" s="430"/>
      <c r="AF33" s="430"/>
      <c r="AG33" s="472" t="s">
        <v>918</v>
      </c>
      <c r="AH33" s="472" t="s">
        <v>919</v>
      </c>
      <c r="AI33" s="472">
        <v>2</v>
      </c>
      <c r="AJ33" s="472">
        <v>4</v>
      </c>
      <c r="AK33" s="476">
        <v>0.33329999999999999</v>
      </c>
      <c r="AL33" s="476">
        <v>0.66659999999999997</v>
      </c>
      <c r="AM33" s="432" t="s">
        <v>958</v>
      </c>
    </row>
    <row r="34" spans="1:39" x14ac:dyDescent="0.15">
      <c r="A34" s="468">
        <v>2115</v>
      </c>
      <c r="B34" s="351">
        <v>43837</v>
      </c>
      <c r="C34" s="469" t="s">
        <v>13</v>
      </c>
      <c r="D34" s="430" t="s">
        <v>933</v>
      </c>
      <c r="E34" s="351">
        <v>43831</v>
      </c>
      <c r="F34" s="449" t="s">
        <v>22</v>
      </c>
      <c r="G34" s="430" t="s">
        <v>401</v>
      </c>
      <c r="H34" s="431">
        <v>85</v>
      </c>
      <c r="I34" s="470" t="s">
        <v>913</v>
      </c>
      <c r="J34" s="471">
        <v>3000</v>
      </c>
      <c r="K34" s="471">
        <v>3000</v>
      </c>
      <c r="L34" s="471">
        <v>3000</v>
      </c>
      <c r="M34" s="471">
        <v>3000</v>
      </c>
      <c r="N34" s="430"/>
      <c r="O34" s="431">
        <v>3.12</v>
      </c>
      <c r="P34" s="361">
        <v>0</v>
      </c>
      <c r="Q34" s="361">
        <v>0</v>
      </c>
      <c r="R34" s="361">
        <v>0</v>
      </c>
      <c r="S34" s="431">
        <v>2.09</v>
      </c>
      <c r="T34" s="431" t="s">
        <v>914</v>
      </c>
      <c r="U34" s="431">
        <v>3.12</v>
      </c>
      <c r="V34" s="361">
        <v>0</v>
      </c>
      <c r="W34" s="361">
        <v>0</v>
      </c>
      <c r="X34" s="361">
        <v>0</v>
      </c>
      <c r="Y34" s="431">
        <v>2.09</v>
      </c>
      <c r="Z34" s="431" t="s">
        <v>914</v>
      </c>
      <c r="AA34" s="431" t="s">
        <v>914</v>
      </c>
      <c r="AB34" s="431" t="s">
        <v>914</v>
      </c>
      <c r="AC34" s="431" t="s">
        <v>914</v>
      </c>
      <c r="AD34" s="431" t="s">
        <v>914</v>
      </c>
      <c r="AE34" s="431" t="s">
        <v>914</v>
      </c>
      <c r="AF34" s="431" t="s">
        <v>914</v>
      </c>
      <c r="AG34" s="472" t="s">
        <v>23</v>
      </c>
      <c r="AH34" s="430"/>
      <c r="AI34" s="472">
        <v>2</v>
      </c>
      <c r="AJ34" s="472">
        <v>4</v>
      </c>
      <c r="AK34" s="476">
        <v>0.33329999999999999</v>
      </c>
      <c r="AL34" s="476">
        <v>0.66659999999999997</v>
      </c>
      <c r="AM34" s="432" t="s">
        <v>921</v>
      </c>
    </row>
    <row r="35" spans="1:39" x14ac:dyDescent="0.15">
      <c r="A35" s="468">
        <v>1937</v>
      </c>
      <c r="B35" s="351">
        <v>43837</v>
      </c>
      <c r="C35" s="469" t="s">
        <v>13</v>
      </c>
      <c r="D35" s="430" t="s">
        <v>933</v>
      </c>
      <c r="E35" s="351">
        <v>43831</v>
      </c>
      <c r="F35" s="449" t="s">
        <v>923</v>
      </c>
      <c r="G35" s="430" t="s">
        <v>401</v>
      </c>
      <c r="H35" s="431">
        <v>67.2</v>
      </c>
      <c r="I35" s="470" t="s">
        <v>913</v>
      </c>
      <c r="J35" s="430">
        <v>1645</v>
      </c>
      <c r="K35" s="430">
        <v>3000</v>
      </c>
      <c r="L35" s="430">
        <v>3000</v>
      </c>
      <c r="M35" s="430">
        <v>3000</v>
      </c>
      <c r="N35" s="430"/>
      <c r="O35" s="431">
        <v>2.9</v>
      </c>
      <c r="P35" s="431">
        <v>2.4272727272727268</v>
      </c>
      <c r="Q35" s="361">
        <v>0</v>
      </c>
      <c r="R35" s="361">
        <v>0</v>
      </c>
      <c r="S35" s="431">
        <v>2.0545454545454542</v>
      </c>
      <c r="T35" s="431" t="s">
        <v>914</v>
      </c>
      <c r="U35" s="431">
        <v>2.9</v>
      </c>
      <c r="V35" s="431">
        <v>2.4272727272727268</v>
      </c>
      <c r="W35" s="361">
        <v>0</v>
      </c>
      <c r="X35" s="361">
        <v>0</v>
      </c>
      <c r="Y35" s="431">
        <v>2.0545454545454542</v>
      </c>
      <c r="Z35" s="431" t="s">
        <v>914</v>
      </c>
      <c r="AA35" s="431" t="s">
        <v>914</v>
      </c>
      <c r="AB35" s="431" t="s">
        <v>914</v>
      </c>
      <c r="AC35" s="431" t="s">
        <v>914</v>
      </c>
      <c r="AD35" s="431" t="s">
        <v>914</v>
      </c>
      <c r="AE35" s="431" t="s">
        <v>914</v>
      </c>
      <c r="AF35" s="431" t="s">
        <v>914</v>
      </c>
      <c r="AG35" s="472" t="s">
        <v>23</v>
      </c>
      <c r="AH35" s="472"/>
      <c r="AI35" s="472">
        <v>2</v>
      </c>
      <c r="AJ35" s="472">
        <v>4</v>
      </c>
      <c r="AK35" s="476">
        <v>0.33329999999999999</v>
      </c>
      <c r="AL35" s="476">
        <v>0.66659999999999997</v>
      </c>
      <c r="AM35" s="432" t="s">
        <v>921</v>
      </c>
    </row>
    <row r="36" spans="1:39" x14ac:dyDescent="0.15">
      <c r="A36" s="468">
        <v>314</v>
      </c>
      <c r="B36" s="351">
        <v>43837</v>
      </c>
      <c r="C36" s="469" t="s">
        <v>13</v>
      </c>
      <c r="D36" s="430" t="s">
        <v>933</v>
      </c>
      <c r="E36" s="351">
        <v>43831</v>
      </c>
      <c r="F36" s="430" t="s">
        <v>24</v>
      </c>
      <c r="G36" s="430" t="s">
        <v>401</v>
      </c>
      <c r="H36" s="431">
        <v>80.33</v>
      </c>
      <c r="I36" s="470" t="s">
        <v>913</v>
      </c>
      <c r="J36" s="430">
        <v>1645</v>
      </c>
      <c r="K36" s="430">
        <v>3000</v>
      </c>
      <c r="L36" s="430">
        <v>3000</v>
      </c>
      <c r="M36" s="430">
        <v>3000</v>
      </c>
      <c r="N36" s="430"/>
      <c r="O36" s="431">
        <v>3.4</v>
      </c>
      <c r="P36" s="431">
        <v>2.95</v>
      </c>
      <c r="Q36" s="361">
        <v>0</v>
      </c>
      <c r="R36" s="361">
        <v>0</v>
      </c>
      <c r="S36" s="431">
        <v>2.6</v>
      </c>
      <c r="T36" s="431" t="s">
        <v>914</v>
      </c>
      <c r="U36" s="431">
        <v>3.05</v>
      </c>
      <c r="V36" s="431">
        <v>2.64</v>
      </c>
      <c r="W36" s="361">
        <v>0</v>
      </c>
      <c r="X36" s="361">
        <v>0</v>
      </c>
      <c r="Y36" s="431">
        <v>2.3199999999999998</v>
      </c>
      <c r="Z36" s="431" t="s">
        <v>914</v>
      </c>
      <c r="AA36" s="431" t="s">
        <v>914</v>
      </c>
      <c r="AB36" s="431" t="s">
        <v>914</v>
      </c>
      <c r="AC36" s="431" t="s">
        <v>914</v>
      </c>
      <c r="AD36" s="431" t="s">
        <v>914</v>
      </c>
      <c r="AE36" s="431" t="s">
        <v>914</v>
      </c>
      <c r="AF36" s="431" t="s">
        <v>914</v>
      </c>
      <c r="AG36" s="472" t="s">
        <v>18</v>
      </c>
      <c r="AH36" s="472" t="s">
        <v>19</v>
      </c>
      <c r="AI36" s="472">
        <v>2</v>
      </c>
      <c r="AJ36" s="472">
        <v>4</v>
      </c>
      <c r="AK36" s="476">
        <v>0.33329999999999999</v>
      </c>
      <c r="AL36" s="476">
        <v>0.66659999999999997</v>
      </c>
      <c r="AM36" s="432" t="s">
        <v>921</v>
      </c>
    </row>
    <row r="37" spans="1:39" x14ac:dyDescent="0.15">
      <c r="A37" s="468">
        <v>2259</v>
      </c>
      <c r="B37" s="351">
        <v>43837</v>
      </c>
      <c r="C37" s="469" t="s">
        <v>13</v>
      </c>
      <c r="D37" s="430" t="s">
        <v>933</v>
      </c>
      <c r="E37" s="351">
        <v>43831</v>
      </c>
      <c r="F37" s="449" t="s">
        <v>924</v>
      </c>
      <c r="G37" s="430" t="s">
        <v>401</v>
      </c>
      <c r="H37" s="431">
        <v>69</v>
      </c>
      <c r="I37" s="470" t="s">
        <v>913</v>
      </c>
      <c r="J37" s="471">
        <v>6000</v>
      </c>
      <c r="K37" s="471">
        <v>12000</v>
      </c>
      <c r="L37" s="471">
        <v>12000</v>
      </c>
      <c r="M37" s="471">
        <v>12000</v>
      </c>
      <c r="N37" s="430"/>
      <c r="O37" s="431">
        <v>2.2000000000000002</v>
      </c>
      <c r="P37" s="431">
        <v>2.1</v>
      </c>
      <c r="Q37" s="361">
        <v>0</v>
      </c>
      <c r="R37" s="361">
        <v>0</v>
      </c>
      <c r="S37" s="431">
        <v>1.8</v>
      </c>
      <c r="T37" s="431" t="s">
        <v>914</v>
      </c>
      <c r="U37" s="431">
        <v>2.2000000000000002</v>
      </c>
      <c r="V37" s="431">
        <v>2.1</v>
      </c>
      <c r="W37" s="361">
        <v>0</v>
      </c>
      <c r="X37" s="361">
        <v>0</v>
      </c>
      <c r="Y37" s="431">
        <v>1.8</v>
      </c>
      <c r="Z37" s="431" t="s">
        <v>914</v>
      </c>
      <c r="AA37" s="431" t="s">
        <v>914</v>
      </c>
      <c r="AB37" s="431" t="s">
        <v>914</v>
      </c>
      <c r="AC37" s="431" t="s">
        <v>914</v>
      </c>
      <c r="AD37" s="431" t="s">
        <v>914</v>
      </c>
      <c r="AE37" s="431" t="s">
        <v>914</v>
      </c>
      <c r="AF37" s="431" t="s">
        <v>914</v>
      </c>
      <c r="AG37" s="472" t="s">
        <v>23</v>
      </c>
      <c r="AH37" s="472"/>
      <c r="AI37" s="472">
        <v>2</v>
      </c>
      <c r="AJ37" s="472">
        <v>4</v>
      </c>
      <c r="AK37" s="476">
        <v>0.33329999999999999</v>
      </c>
      <c r="AL37" s="476">
        <v>0.66659999999999997</v>
      </c>
      <c r="AM37" s="432" t="s">
        <v>921</v>
      </c>
    </row>
    <row r="38" spans="1:39" x14ac:dyDescent="0.15">
      <c r="A38" s="468">
        <v>1427</v>
      </c>
      <c r="B38" s="351">
        <v>43837</v>
      </c>
      <c r="C38" s="469" t="s">
        <v>13</v>
      </c>
      <c r="D38" s="430" t="s">
        <v>933</v>
      </c>
      <c r="E38" s="351">
        <v>43831</v>
      </c>
      <c r="F38" s="449" t="s">
        <v>925</v>
      </c>
      <c r="G38" s="430" t="s">
        <v>401</v>
      </c>
      <c r="H38" s="431">
        <v>75</v>
      </c>
      <c r="I38" s="470" t="s">
        <v>913</v>
      </c>
      <c r="J38" s="430">
        <v>1645</v>
      </c>
      <c r="K38" s="430">
        <v>3000</v>
      </c>
      <c r="L38" s="430">
        <v>3000</v>
      </c>
      <c r="M38" s="430">
        <v>3000</v>
      </c>
      <c r="N38" s="430"/>
      <c r="O38" s="431">
        <v>2.8</v>
      </c>
      <c r="P38" s="361">
        <v>2.5499999999999998</v>
      </c>
      <c r="Q38" s="361">
        <v>0</v>
      </c>
      <c r="R38" s="361">
        <v>0</v>
      </c>
      <c r="S38" s="431">
        <v>2.15</v>
      </c>
      <c r="T38" s="431" t="s">
        <v>914</v>
      </c>
      <c r="U38" s="431">
        <v>2.8</v>
      </c>
      <c r="V38" s="361">
        <v>2.5499999999999998</v>
      </c>
      <c r="W38" s="361">
        <v>0</v>
      </c>
      <c r="X38" s="361">
        <v>0</v>
      </c>
      <c r="Y38" s="431">
        <v>2.15</v>
      </c>
      <c r="Z38" s="431" t="s">
        <v>914</v>
      </c>
      <c r="AA38" s="431" t="s">
        <v>914</v>
      </c>
      <c r="AB38" s="431" t="s">
        <v>914</v>
      </c>
      <c r="AC38" s="431" t="s">
        <v>914</v>
      </c>
      <c r="AD38" s="431" t="s">
        <v>914</v>
      </c>
      <c r="AE38" s="431" t="s">
        <v>914</v>
      </c>
      <c r="AF38" s="431" t="s">
        <v>914</v>
      </c>
      <c r="AG38" s="472" t="s">
        <v>23</v>
      </c>
      <c r="AH38" s="472"/>
      <c r="AI38" s="472">
        <v>2</v>
      </c>
      <c r="AJ38" s="472">
        <v>4</v>
      </c>
      <c r="AK38" s="476">
        <v>0.33329999999999999</v>
      </c>
      <c r="AL38" s="476">
        <v>0.66659999999999997</v>
      </c>
      <c r="AM38" s="432" t="s">
        <v>921</v>
      </c>
    </row>
    <row r="39" spans="1:39" x14ac:dyDescent="0.15">
      <c r="A39" s="468">
        <v>784</v>
      </c>
      <c r="B39" s="351">
        <v>43837</v>
      </c>
      <c r="C39" s="469" t="s">
        <v>13</v>
      </c>
      <c r="D39" s="430" t="s">
        <v>933</v>
      </c>
      <c r="E39" s="351">
        <v>43831</v>
      </c>
      <c r="F39" s="449" t="s">
        <v>926</v>
      </c>
      <c r="G39" s="430" t="s">
        <v>401</v>
      </c>
      <c r="H39" s="431">
        <v>77.099999999999994</v>
      </c>
      <c r="I39" s="470" t="s">
        <v>913</v>
      </c>
      <c r="J39" s="430">
        <v>1645</v>
      </c>
      <c r="K39" s="430">
        <v>3000</v>
      </c>
      <c r="L39" s="430">
        <v>3000</v>
      </c>
      <c r="M39" s="430">
        <v>3000</v>
      </c>
      <c r="N39" s="430"/>
      <c r="O39" s="431">
        <v>3.17</v>
      </c>
      <c r="P39" s="431">
        <v>2.72</v>
      </c>
      <c r="Q39" s="361">
        <v>0</v>
      </c>
      <c r="R39" s="361">
        <v>0</v>
      </c>
      <c r="S39" s="431">
        <v>2.3199999999999998</v>
      </c>
      <c r="T39" s="431" t="s">
        <v>914</v>
      </c>
      <c r="U39" s="431">
        <v>3.17</v>
      </c>
      <c r="V39" s="431">
        <v>2.72</v>
      </c>
      <c r="W39" s="361">
        <v>0</v>
      </c>
      <c r="X39" s="361">
        <v>0</v>
      </c>
      <c r="Y39" s="431">
        <v>2.3199999999999998</v>
      </c>
      <c r="Z39" s="431" t="s">
        <v>914</v>
      </c>
      <c r="AA39" s="431" t="s">
        <v>914</v>
      </c>
      <c r="AB39" s="431" t="s">
        <v>914</v>
      </c>
      <c r="AC39" s="431" t="s">
        <v>914</v>
      </c>
      <c r="AD39" s="431" t="s">
        <v>914</v>
      </c>
      <c r="AE39" s="431" t="s">
        <v>914</v>
      </c>
      <c r="AF39" s="431" t="s">
        <v>914</v>
      </c>
      <c r="AG39" s="472" t="s">
        <v>23</v>
      </c>
      <c r="AH39" s="472"/>
      <c r="AI39" s="472">
        <v>2</v>
      </c>
      <c r="AJ39" s="472">
        <v>4</v>
      </c>
      <c r="AK39" s="476">
        <v>0.33329999999999999</v>
      </c>
      <c r="AL39" s="476">
        <v>0.66659999999999997</v>
      </c>
      <c r="AM39" s="432" t="s">
        <v>921</v>
      </c>
    </row>
    <row r="40" spans="1:39" x14ac:dyDescent="0.15">
      <c r="A40" s="468">
        <v>2222</v>
      </c>
      <c r="B40" s="351">
        <v>43837</v>
      </c>
      <c r="C40" s="469" t="s">
        <v>13</v>
      </c>
      <c r="D40" s="430" t="s">
        <v>933</v>
      </c>
      <c r="E40" s="475">
        <v>43647</v>
      </c>
      <c r="F40" s="430" t="s">
        <v>30</v>
      </c>
      <c r="G40" s="430" t="s">
        <v>401</v>
      </c>
      <c r="H40" s="431">
        <v>78.88</v>
      </c>
      <c r="I40" s="470" t="s">
        <v>913</v>
      </c>
      <c r="J40" s="430">
        <v>1645</v>
      </c>
      <c r="K40" s="430">
        <v>3000</v>
      </c>
      <c r="L40" s="430">
        <v>3000</v>
      </c>
      <c r="M40" s="430">
        <v>3000</v>
      </c>
      <c r="N40" s="355"/>
      <c r="O40" s="431">
        <v>3.137</v>
      </c>
      <c r="P40" s="431">
        <v>2.851</v>
      </c>
      <c r="Q40" s="361">
        <v>0</v>
      </c>
      <c r="R40" s="361">
        <v>0</v>
      </c>
      <c r="S40" s="431">
        <v>2.379</v>
      </c>
      <c r="T40" s="431" t="s">
        <v>914</v>
      </c>
      <c r="U40" s="431">
        <v>3.137</v>
      </c>
      <c r="V40" s="431">
        <v>2.851</v>
      </c>
      <c r="W40" s="361">
        <v>0</v>
      </c>
      <c r="X40" s="361">
        <v>0</v>
      </c>
      <c r="Y40" s="431">
        <v>2.379</v>
      </c>
      <c r="Z40" s="431" t="s">
        <v>914</v>
      </c>
      <c r="AA40" s="431" t="s">
        <v>914</v>
      </c>
      <c r="AB40" s="431" t="s">
        <v>914</v>
      </c>
      <c r="AC40" s="431" t="s">
        <v>914</v>
      </c>
      <c r="AD40" s="431" t="s">
        <v>914</v>
      </c>
      <c r="AE40" s="431" t="s">
        <v>914</v>
      </c>
      <c r="AF40" s="431" t="s">
        <v>914</v>
      </c>
      <c r="AG40" s="356" t="s">
        <v>23</v>
      </c>
      <c r="AH40" s="356"/>
      <c r="AI40" s="472">
        <v>2</v>
      </c>
      <c r="AJ40" s="472">
        <v>4</v>
      </c>
      <c r="AK40" s="476">
        <v>0.33329999999999999</v>
      </c>
      <c r="AL40" s="476">
        <v>0.66659999999999997</v>
      </c>
      <c r="AM40" s="430" t="s">
        <v>934</v>
      </c>
    </row>
    <row r="41" spans="1:39" x14ac:dyDescent="0.15">
      <c r="A41" s="468">
        <v>1914</v>
      </c>
      <c r="B41" s="351">
        <v>43837</v>
      </c>
      <c r="C41" s="469" t="s">
        <v>13</v>
      </c>
      <c r="D41" s="430" t="s">
        <v>933</v>
      </c>
      <c r="E41" s="351">
        <v>43831</v>
      </c>
      <c r="F41" s="449" t="s">
        <v>54</v>
      </c>
      <c r="G41" s="430" t="s">
        <v>401</v>
      </c>
      <c r="H41" s="431">
        <v>80.2</v>
      </c>
      <c r="I41" s="470" t="s">
        <v>913</v>
      </c>
      <c r="J41" s="430">
        <v>1645</v>
      </c>
      <c r="K41" s="430">
        <v>3000</v>
      </c>
      <c r="L41" s="430">
        <v>3000</v>
      </c>
      <c r="M41" s="430">
        <v>3000</v>
      </c>
      <c r="N41" s="430"/>
      <c r="O41" s="431">
        <v>3.75</v>
      </c>
      <c r="P41" s="431">
        <v>3.2</v>
      </c>
      <c r="Q41" s="361">
        <v>0</v>
      </c>
      <c r="R41" s="361">
        <v>0</v>
      </c>
      <c r="S41" s="431">
        <v>2.8</v>
      </c>
      <c r="T41" s="431" t="s">
        <v>914</v>
      </c>
      <c r="U41" s="431">
        <v>3.75</v>
      </c>
      <c r="V41" s="431">
        <v>3.2</v>
      </c>
      <c r="W41" s="361">
        <v>0</v>
      </c>
      <c r="X41" s="361">
        <v>0</v>
      </c>
      <c r="Y41" s="431">
        <v>2.8</v>
      </c>
      <c r="Z41" s="431" t="s">
        <v>914</v>
      </c>
      <c r="AA41" s="431" t="s">
        <v>914</v>
      </c>
      <c r="AB41" s="431" t="s">
        <v>914</v>
      </c>
      <c r="AC41" s="431" t="s">
        <v>914</v>
      </c>
      <c r="AD41" s="431" t="s">
        <v>914</v>
      </c>
      <c r="AE41" s="431" t="s">
        <v>914</v>
      </c>
      <c r="AF41" s="431" t="s">
        <v>914</v>
      </c>
      <c r="AG41" s="472" t="s">
        <v>23</v>
      </c>
      <c r="AH41" s="472"/>
      <c r="AI41" s="472">
        <v>2</v>
      </c>
      <c r="AJ41" s="472">
        <v>4</v>
      </c>
      <c r="AK41" s="476">
        <v>0.33329999999999999</v>
      </c>
      <c r="AL41" s="476">
        <v>0.66659999999999997</v>
      </c>
      <c r="AM41" s="432" t="s">
        <v>921</v>
      </c>
    </row>
    <row r="42" spans="1:39" x14ac:dyDescent="0.15">
      <c r="A42" s="468">
        <v>1684</v>
      </c>
      <c r="B42" s="351">
        <v>43837</v>
      </c>
      <c r="C42" s="469" t="s">
        <v>403</v>
      </c>
      <c r="D42" s="430" t="s">
        <v>933</v>
      </c>
      <c r="E42" s="351">
        <v>43466</v>
      </c>
      <c r="F42" s="449" t="s">
        <v>909</v>
      </c>
      <c r="G42" s="430" t="s">
        <v>401</v>
      </c>
      <c r="H42" s="431">
        <v>95</v>
      </c>
      <c r="I42" s="470" t="s">
        <v>405</v>
      </c>
      <c r="J42" s="430">
        <v>3000</v>
      </c>
      <c r="K42" s="430">
        <v>3000</v>
      </c>
      <c r="L42" s="430">
        <v>3000</v>
      </c>
      <c r="M42" s="430">
        <v>3000</v>
      </c>
      <c r="N42" s="430"/>
      <c r="O42" s="431">
        <v>3.4</v>
      </c>
      <c r="P42" s="361">
        <v>0</v>
      </c>
      <c r="Q42" s="361">
        <v>0</v>
      </c>
      <c r="R42" s="361">
        <v>0</v>
      </c>
      <c r="S42" s="431">
        <v>2.2000000000000002</v>
      </c>
      <c r="T42" s="431" t="s">
        <v>914</v>
      </c>
      <c r="U42" s="431">
        <v>3.4</v>
      </c>
      <c r="V42" s="361">
        <v>0</v>
      </c>
      <c r="W42" s="361">
        <v>0</v>
      </c>
      <c r="X42" s="361">
        <v>0</v>
      </c>
      <c r="Y42" s="431">
        <v>2.2000000000000002</v>
      </c>
      <c r="Z42" s="431" t="s">
        <v>914</v>
      </c>
      <c r="AA42" s="431" t="s">
        <v>914</v>
      </c>
      <c r="AB42" s="431" t="s">
        <v>914</v>
      </c>
      <c r="AC42" s="431" t="s">
        <v>914</v>
      </c>
      <c r="AD42" s="431" t="s">
        <v>914</v>
      </c>
      <c r="AE42" s="431" t="s">
        <v>914</v>
      </c>
      <c r="AF42" s="431" t="s">
        <v>914</v>
      </c>
      <c r="AG42" s="472" t="s">
        <v>23</v>
      </c>
      <c r="AH42" s="472"/>
      <c r="AI42" s="472">
        <v>2</v>
      </c>
      <c r="AJ42" s="472">
        <v>4</v>
      </c>
      <c r="AK42" s="476">
        <v>0.33329999999999999</v>
      </c>
      <c r="AL42" s="476">
        <v>0.66659999999999997</v>
      </c>
      <c r="AM42" s="430" t="s">
        <v>1001</v>
      </c>
    </row>
    <row r="43" spans="1:39" x14ac:dyDescent="0.15">
      <c r="A43" s="468">
        <v>2214</v>
      </c>
      <c r="B43" s="351">
        <v>43837</v>
      </c>
      <c r="C43" s="469" t="s">
        <v>13</v>
      </c>
      <c r="D43" s="430" t="s">
        <v>933</v>
      </c>
      <c r="E43" s="351">
        <v>43831</v>
      </c>
      <c r="F43" s="430" t="s">
        <v>4</v>
      </c>
      <c r="G43" s="430" t="s">
        <v>401</v>
      </c>
      <c r="H43" s="431">
        <v>72.650000000000006</v>
      </c>
      <c r="I43" s="435"/>
      <c r="J43" s="435"/>
      <c r="K43" s="435"/>
      <c r="L43" s="355"/>
      <c r="M43" s="355"/>
      <c r="N43" s="355"/>
      <c r="O43" s="431">
        <v>1.9</v>
      </c>
      <c r="P43" s="431">
        <v>0</v>
      </c>
      <c r="Q43" s="431">
        <v>0</v>
      </c>
      <c r="R43" s="431">
        <v>0</v>
      </c>
      <c r="S43" s="431">
        <v>0</v>
      </c>
      <c r="T43" s="431" t="s">
        <v>914</v>
      </c>
      <c r="U43" s="431">
        <v>1.9</v>
      </c>
      <c r="V43" s="431">
        <v>0</v>
      </c>
      <c r="W43" s="431">
        <v>0</v>
      </c>
      <c r="X43" s="431">
        <v>0</v>
      </c>
      <c r="Y43" s="431">
        <v>0</v>
      </c>
      <c r="Z43" s="431" t="s">
        <v>914</v>
      </c>
      <c r="AA43" s="431" t="s">
        <v>914</v>
      </c>
      <c r="AB43" s="431" t="s">
        <v>914</v>
      </c>
      <c r="AC43" s="431" t="s">
        <v>914</v>
      </c>
      <c r="AD43" s="431" t="s">
        <v>914</v>
      </c>
      <c r="AE43" s="431" t="s">
        <v>914</v>
      </c>
      <c r="AF43" s="431" t="s">
        <v>914</v>
      </c>
      <c r="AG43" s="356" t="s">
        <v>23</v>
      </c>
      <c r="AH43" s="356"/>
      <c r="AI43" s="472">
        <v>2</v>
      </c>
      <c r="AJ43" s="472">
        <v>4</v>
      </c>
      <c r="AK43" s="476">
        <v>0.33329999999999999</v>
      </c>
      <c r="AL43" s="476">
        <v>0.66659999999999997</v>
      </c>
      <c r="AM43" s="432" t="s">
        <v>921</v>
      </c>
    </row>
    <row r="44" spans="1:39" x14ac:dyDescent="0.15">
      <c r="A44" s="468">
        <v>1342</v>
      </c>
      <c r="B44" s="351">
        <v>43836</v>
      </c>
      <c r="C44" s="469" t="s">
        <v>13</v>
      </c>
      <c r="D44" s="430" t="s">
        <v>935</v>
      </c>
      <c r="E44" s="351">
        <v>43831</v>
      </c>
      <c r="F44" s="449" t="s">
        <v>15</v>
      </c>
      <c r="G44" s="430" t="s">
        <v>401</v>
      </c>
      <c r="H44" s="431">
        <v>78.3</v>
      </c>
      <c r="I44" s="470" t="s">
        <v>913</v>
      </c>
      <c r="J44" s="430">
        <v>1645</v>
      </c>
      <c r="K44" s="430">
        <v>3000</v>
      </c>
      <c r="L44" s="430">
        <v>3000</v>
      </c>
      <c r="M44" s="430">
        <v>3000</v>
      </c>
      <c r="N44" s="430"/>
      <c r="O44" s="431">
        <v>2.86</v>
      </c>
      <c r="P44" s="431">
        <v>2.77</v>
      </c>
      <c r="Q44" s="361">
        <v>0</v>
      </c>
      <c r="R44" s="361">
        <v>0</v>
      </c>
      <c r="S44" s="361">
        <v>1.89</v>
      </c>
      <c r="T44" s="431" t="s">
        <v>914</v>
      </c>
      <c r="U44" s="431">
        <v>2.86</v>
      </c>
      <c r="V44" s="431">
        <v>2.77</v>
      </c>
      <c r="W44" s="361">
        <v>0</v>
      </c>
      <c r="X44" s="361">
        <v>0</v>
      </c>
      <c r="Y44" s="361">
        <v>1.89</v>
      </c>
      <c r="Z44" s="431" t="s">
        <v>914</v>
      </c>
      <c r="AA44" s="431" t="s">
        <v>914</v>
      </c>
      <c r="AB44" s="431" t="s">
        <v>914</v>
      </c>
      <c r="AC44" s="431" t="s">
        <v>914</v>
      </c>
      <c r="AD44" s="431" t="s">
        <v>914</v>
      </c>
      <c r="AE44" s="431" t="s">
        <v>914</v>
      </c>
      <c r="AF44" s="431" t="s">
        <v>914</v>
      </c>
      <c r="AG44" s="472" t="s">
        <v>23</v>
      </c>
      <c r="AH44" s="472"/>
      <c r="AI44" s="472">
        <v>2</v>
      </c>
      <c r="AJ44" s="472">
        <v>4</v>
      </c>
      <c r="AK44" s="476">
        <v>0.33329999999999999</v>
      </c>
      <c r="AL44" s="476">
        <v>0.66659999999999997</v>
      </c>
      <c r="AM44" s="432" t="s">
        <v>921</v>
      </c>
    </row>
    <row r="45" spans="1:39" x14ac:dyDescent="0.15">
      <c r="A45" s="468">
        <v>2186</v>
      </c>
      <c r="B45" s="351">
        <v>43837</v>
      </c>
      <c r="C45" s="469" t="s">
        <v>13</v>
      </c>
      <c r="D45" s="430" t="s">
        <v>935</v>
      </c>
      <c r="E45" s="351">
        <v>43831</v>
      </c>
      <c r="F45" s="449" t="s">
        <v>20</v>
      </c>
      <c r="G45" s="430" t="s">
        <v>401</v>
      </c>
      <c r="H45" s="431">
        <v>63</v>
      </c>
      <c r="I45" s="470" t="s">
        <v>913</v>
      </c>
      <c r="J45" s="430">
        <v>1645</v>
      </c>
      <c r="K45" s="430">
        <v>3000</v>
      </c>
      <c r="L45" s="430">
        <v>3000</v>
      </c>
      <c r="M45" s="430">
        <v>3000</v>
      </c>
      <c r="N45" s="430"/>
      <c r="O45" s="431">
        <v>3.1</v>
      </c>
      <c r="P45" s="431">
        <v>2.7</v>
      </c>
      <c r="Q45" s="361">
        <v>0</v>
      </c>
      <c r="R45" s="361">
        <v>0</v>
      </c>
      <c r="S45" s="431">
        <v>2.1</v>
      </c>
      <c r="T45" s="431" t="s">
        <v>914</v>
      </c>
      <c r="U45" s="431">
        <v>3.1</v>
      </c>
      <c r="V45" s="431">
        <v>2.7</v>
      </c>
      <c r="W45" s="361">
        <v>0</v>
      </c>
      <c r="X45" s="361">
        <v>0</v>
      </c>
      <c r="Y45" s="431">
        <v>2.1</v>
      </c>
      <c r="Z45" s="431" t="s">
        <v>914</v>
      </c>
      <c r="AA45" s="431" t="s">
        <v>914</v>
      </c>
      <c r="AB45" s="431" t="s">
        <v>914</v>
      </c>
      <c r="AC45" s="431" t="s">
        <v>914</v>
      </c>
      <c r="AD45" s="431" t="s">
        <v>914</v>
      </c>
      <c r="AE45" s="431" t="s">
        <v>914</v>
      </c>
      <c r="AF45" s="431" t="s">
        <v>914</v>
      </c>
      <c r="AG45" s="472" t="s">
        <v>23</v>
      </c>
      <c r="AH45" s="472"/>
      <c r="AI45" s="472">
        <v>2</v>
      </c>
      <c r="AJ45" s="472">
        <v>4</v>
      </c>
      <c r="AK45" s="476">
        <v>0.33329999999999999</v>
      </c>
      <c r="AL45" s="476">
        <v>0.66659999999999997</v>
      </c>
      <c r="AM45" s="432" t="s">
        <v>921</v>
      </c>
    </row>
    <row r="46" spans="1:39" x14ac:dyDescent="0.15">
      <c r="A46" s="468">
        <v>1139</v>
      </c>
      <c r="B46" s="351">
        <v>43837</v>
      </c>
      <c r="C46" s="469" t="s">
        <v>3</v>
      </c>
      <c r="D46" s="430" t="s">
        <v>935</v>
      </c>
      <c r="E46" s="351">
        <v>43831</v>
      </c>
      <c r="F46" s="449" t="s">
        <v>916</v>
      </c>
      <c r="G46" s="430" t="s">
        <v>401</v>
      </c>
      <c r="H46" s="431">
        <v>75</v>
      </c>
      <c r="I46" s="470" t="s">
        <v>917</v>
      </c>
      <c r="J46" s="430">
        <v>1645</v>
      </c>
      <c r="K46" s="430">
        <v>3000</v>
      </c>
      <c r="L46" s="430">
        <v>3000</v>
      </c>
      <c r="M46" s="430">
        <v>3000</v>
      </c>
      <c r="N46" s="430"/>
      <c r="O46" s="431">
        <v>3.17</v>
      </c>
      <c r="P46" s="431">
        <v>2.5</v>
      </c>
      <c r="Q46" s="361">
        <v>0</v>
      </c>
      <c r="R46" s="361">
        <v>0</v>
      </c>
      <c r="S46" s="431">
        <v>2.25</v>
      </c>
      <c r="T46" s="430"/>
      <c r="U46" s="431">
        <v>3.17</v>
      </c>
      <c r="V46" s="431">
        <v>2.5</v>
      </c>
      <c r="W46" s="431">
        <v>0</v>
      </c>
      <c r="X46" s="431">
        <v>0</v>
      </c>
      <c r="Y46" s="431">
        <v>2.25</v>
      </c>
      <c r="Z46" s="430"/>
      <c r="AA46" s="430"/>
      <c r="AB46" s="430"/>
      <c r="AC46" s="430"/>
      <c r="AD46" s="430"/>
      <c r="AE46" s="430"/>
      <c r="AF46" s="430"/>
      <c r="AG46" s="472" t="s">
        <v>920</v>
      </c>
      <c r="AH46" s="472"/>
      <c r="AI46" s="472">
        <v>2</v>
      </c>
      <c r="AJ46" s="472">
        <v>4</v>
      </c>
      <c r="AK46" s="476">
        <v>0.33329999999999999</v>
      </c>
      <c r="AL46" s="476">
        <v>0.66659999999999997</v>
      </c>
      <c r="AM46" s="432" t="s">
        <v>921</v>
      </c>
    </row>
    <row r="47" spans="1:39" x14ac:dyDescent="0.15">
      <c r="A47" s="468"/>
      <c r="B47" s="351">
        <v>43837</v>
      </c>
      <c r="C47" s="469" t="s">
        <v>3</v>
      </c>
      <c r="D47" s="430" t="s">
        <v>935</v>
      </c>
      <c r="E47" s="477">
        <v>43647</v>
      </c>
      <c r="F47" s="478" t="s">
        <v>922</v>
      </c>
      <c r="G47" s="479" t="s">
        <v>401</v>
      </c>
      <c r="H47" s="430">
        <v>74.58</v>
      </c>
      <c r="I47" s="470" t="s">
        <v>917</v>
      </c>
      <c r="J47" s="471">
        <v>3150</v>
      </c>
      <c r="K47" s="471">
        <v>3150</v>
      </c>
      <c r="L47" s="471">
        <v>3150</v>
      </c>
      <c r="M47" s="471">
        <v>3150</v>
      </c>
      <c r="N47" s="430"/>
      <c r="O47" s="431">
        <v>2.39</v>
      </c>
      <c r="P47" s="361">
        <v>0</v>
      </c>
      <c r="Q47" s="361">
        <v>0</v>
      </c>
      <c r="R47" s="361">
        <v>0</v>
      </c>
      <c r="S47" s="361">
        <v>1.89</v>
      </c>
      <c r="T47" s="430"/>
      <c r="U47" s="431">
        <v>2.39</v>
      </c>
      <c r="V47" s="361">
        <v>0</v>
      </c>
      <c r="W47" s="361">
        <v>0</v>
      </c>
      <c r="X47" s="361">
        <v>0</v>
      </c>
      <c r="Y47" s="361">
        <v>1.89</v>
      </c>
      <c r="Z47" s="430"/>
      <c r="AA47" s="430"/>
      <c r="AB47" s="430"/>
      <c r="AC47" s="430"/>
      <c r="AD47" s="430"/>
      <c r="AE47" s="430"/>
      <c r="AF47" s="430"/>
      <c r="AG47" s="472" t="s">
        <v>918</v>
      </c>
      <c r="AH47" s="472" t="s">
        <v>919</v>
      </c>
      <c r="AI47" s="472">
        <v>2</v>
      </c>
      <c r="AJ47" s="472">
        <v>4</v>
      </c>
      <c r="AK47" s="476">
        <v>0.33329999999999999</v>
      </c>
      <c r="AL47" s="476">
        <v>0.66659999999999997</v>
      </c>
      <c r="AM47" s="432" t="s">
        <v>959</v>
      </c>
    </row>
    <row r="48" spans="1:39" x14ac:dyDescent="0.15">
      <c r="A48" s="468">
        <v>2117</v>
      </c>
      <c r="B48" s="351">
        <v>43837</v>
      </c>
      <c r="C48" s="469" t="s">
        <v>13</v>
      </c>
      <c r="D48" s="430" t="s">
        <v>935</v>
      </c>
      <c r="E48" s="351">
        <v>43831</v>
      </c>
      <c r="F48" s="449" t="s">
        <v>22</v>
      </c>
      <c r="G48" s="430" t="s">
        <v>401</v>
      </c>
      <c r="H48" s="431">
        <v>85</v>
      </c>
      <c r="I48" s="470" t="s">
        <v>913</v>
      </c>
      <c r="J48" s="471">
        <v>3000</v>
      </c>
      <c r="K48" s="471">
        <v>3000</v>
      </c>
      <c r="L48" s="471">
        <v>3000</v>
      </c>
      <c r="M48" s="471">
        <v>3000</v>
      </c>
      <c r="N48" s="430"/>
      <c r="O48" s="431">
        <v>3.12</v>
      </c>
      <c r="P48" s="361">
        <v>0</v>
      </c>
      <c r="Q48" s="361">
        <v>0</v>
      </c>
      <c r="R48" s="361">
        <v>0</v>
      </c>
      <c r="S48" s="431">
        <v>2.09</v>
      </c>
      <c r="T48" s="431" t="s">
        <v>914</v>
      </c>
      <c r="U48" s="431">
        <v>3.12</v>
      </c>
      <c r="V48" s="361">
        <v>0</v>
      </c>
      <c r="W48" s="361">
        <v>0</v>
      </c>
      <c r="X48" s="361">
        <v>0</v>
      </c>
      <c r="Y48" s="431">
        <v>2.09</v>
      </c>
      <c r="Z48" s="431" t="s">
        <v>914</v>
      </c>
      <c r="AA48" s="431" t="s">
        <v>914</v>
      </c>
      <c r="AB48" s="431" t="s">
        <v>914</v>
      </c>
      <c r="AC48" s="431" t="s">
        <v>914</v>
      </c>
      <c r="AD48" s="431" t="s">
        <v>914</v>
      </c>
      <c r="AE48" s="431" t="s">
        <v>914</v>
      </c>
      <c r="AF48" s="431" t="s">
        <v>914</v>
      </c>
      <c r="AG48" s="472" t="s">
        <v>23</v>
      </c>
      <c r="AH48" s="430"/>
      <c r="AI48" s="472">
        <v>2</v>
      </c>
      <c r="AJ48" s="472">
        <v>4</v>
      </c>
      <c r="AK48" s="476">
        <v>0.33329999999999999</v>
      </c>
      <c r="AL48" s="476">
        <v>0.66659999999999997</v>
      </c>
      <c r="AM48" s="432" t="s">
        <v>921</v>
      </c>
    </row>
    <row r="49" spans="1:39" x14ac:dyDescent="0.15">
      <c r="A49" s="468">
        <v>1935</v>
      </c>
      <c r="B49" s="351">
        <v>43837</v>
      </c>
      <c r="C49" s="469" t="s">
        <v>13</v>
      </c>
      <c r="D49" s="430" t="s">
        <v>935</v>
      </c>
      <c r="E49" s="351">
        <v>43831</v>
      </c>
      <c r="F49" s="449" t="s">
        <v>923</v>
      </c>
      <c r="G49" s="430" t="s">
        <v>401</v>
      </c>
      <c r="H49" s="431">
        <v>67.2</v>
      </c>
      <c r="I49" s="470" t="s">
        <v>913</v>
      </c>
      <c r="J49" s="430">
        <v>1645</v>
      </c>
      <c r="K49" s="430">
        <v>3000</v>
      </c>
      <c r="L49" s="430">
        <v>3000</v>
      </c>
      <c r="M49" s="430">
        <v>3000</v>
      </c>
      <c r="N49" s="430"/>
      <c r="O49" s="431">
        <v>2.95</v>
      </c>
      <c r="P49" s="431">
        <v>2.44</v>
      </c>
      <c r="Q49" s="361">
        <v>0</v>
      </c>
      <c r="R49" s="361">
        <v>0</v>
      </c>
      <c r="S49" s="431">
        <v>2.0299999999999998</v>
      </c>
      <c r="T49" s="431" t="s">
        <v>914</v>
      </c>
      <c r="U49" s="431">
        <v>2.95</v>
      </c>
      <c r="V49" s="431">
        <v>2.44</v>
      </c>
      <c r="W49" s="361">
        <v>0</v>
      </c>
      <c r="X49" s="361">
        <v>0</v>
      </c>
      <c r="Y49" s="431">
        <v>2.0299999999999998</v>
      </c>
      <c r="Z49" s="431" t="s">
        <v>914</v>
      </c>
      <c r="AA49" s="431" t="s">
        <v>914</v>
      </c>
      <c r="AB49" s="431" t="s">
        <v>914</v>
      </c>
      <c r="AC49" s="431" t="s">
        <v>914</v>
      </c>
      <c r="AD49" s="431" t="s">
        <v>914</v>
      </c>
      <c r="AE49" s="431" t="s">
        <v>914</v>
      </c>
      <c r="AF49" s="431" t="s">
        <v>914</v>
      </c>
      <c r="AG49" s="472" t="s">
        <v>23</v>
      </c>
      <c r="AH49" s="472"/>
      <c r="AI49" s="472">
        <v>2</v>
      </c>
      <c r="AJ49" s="472">
        <v>4</v>
      </c>
      <c r="AK49" s="476">
        <v>0.33329999999999999</v>
      </c>
      <c r="AL49" s="476">
        <v>0.66659999999999997</v>
      </c>
      <c r="AM49" s="432" t="s">
        <v>921</v>
      </c>
    </row>
    <row r="50" spans="1:39" x14ac:dyDescent="0.15">
      <c r="A50" s="468">
        <v>316</v>
      </c>
      <c r="B50" s="351">
        <v>43837</v>
      </c>
      <c r="C50" s="469" t="s">
        <v>13</v>
      </c>
      <c r="D50" s="430" t="s">
        <v>935</v>
      </c>
      <c r="E50" s="351">
        <v>43831</v>
      </c>
      <c r="F50" s="430" t="s">
        <v>24</v>
      </c>
      <c r="G50" s="430" t="s">
        <v>401</v>
      </c>
      <c r="H50" s="431">
        <v>81.64</v>
      </c>
      <c r="I50" s="470" t="s">
        <v>913</v>
      </c>
      <c r="J50" s="430">
        <v>1645</v>
      </c>
      <c r="K50" s="430">
        <v>3000</v>
      </c>
      <c r="L50" s="430">
        <v>3000</v>
      </c>
      <c r="M50" s="430">
        <v>3000</v>
      </c>
      <c r="N50" s="430"/>
      <c r="O50" s="431">
        <v>3.46</v>
      </c>
      <c r="P50" s="431">
        <v>2.94</v>
      </c>
      <c r="Q50" s="361">
        <v>0</v>
      </c>
      <c r="R50" s="361">
        <v>0</v>
      </c>
      <c r="S50" s="431">
        <v>2.5499999999999998</v>
      </c>
      <c r="T50" s="431" t="s">
        <v>914</v>
      </c>
      <c r="U50" s="431">
        <v>3.15</v>
      </c>
      <c r="V50" s="431">
        <v>2.65</v>
      </c>
      <c r="W50" s="361">
        <v>0</v>
      </c>
      <c r="X50" s="361">
        <v>0</v>
      </c>
      <c r="Y50" s="431">
        <v>2.2999999999999998</v>
      </c>
      <c r="Z50" s="431" t="s">
        <v>914</v>
      </c>
      <c r="AA50" s="431" t="s">
        <v>914</v>
      </c>
      <c r="AB50" s="431" t="s">
        <v>914</v>
      </c>
      <c r="AC50" s="431" t="s">
        <v>914</v>
      </c>
      <c r="AD50" s="431" t="s">
        <v>914</v>
      </c>
      <c r="AE50" s="431" t="s">
        <v>914</v>
      </c>
      <c r="AF50" s="431" t="s">
        <v>914</v>
      </c>
      <c r="AG50" s="472" t="s">
        <v>18</v>
      </c>
      <c r="AH50" s="472" t="s">
        <v>19</v>
      </c>
      <c r="AI50" s="472">
        <v>2</v>
      </c>
      <c r="AJ50" s="472">
        <v>4</v>
      </c>
      <c r="AK50" s="476">
        <v>0.33329999999999999</v>
      </c>
      <c r="AL50" s="476">
        <v>0.66659999999999997</v>
      </c>
      <c r="AM50" s="432" t="s">
        <v>921</v>
      </c>
    </row>
    <row r="51" spans="1:39" x14ac:dyDescent="0.15">
      <c r="A51" s="468">
        <v>2261</v>
      </c>
      <c r="B51" s="351">
        <v>43837</v>
      </c>
      <c r="C51" s="469" t="s">
        <v>13</v>
      </c>
      <c r="D51" s="430" t="s">
        <v>935</v>
      </c>
      <c r="E51" s="351">
        <v>43831</v>
      </c>
      <c r="F51" s="449" t="s">
        <v>924</v>
      </c>
      <c r="G51" s="430" t="s">
        <v>401</v>
      </c>
      <c r="H51" s="431">
        <v>69</v>
      </c>
      <c r="I51" s="470" t="s">
        <v>913</v>
      </c>
      <c r="J51" s="471">
        <v>6000</v>
      </c>
      <c r="K51" s="471">
        <v>12000</v>
      </c>
      <c r="L51" s="471">
        <v>12000</v>
      </c>
      <c r="M51" s="471">
        <v>12000</v>
      </c>
      <c r="N51" s="430"/>
      <c r="O51" s="431">
        <v>2.2000000000000002</v>
      </c>
      <c r="P51" s="431">
        <v>2.1</v>
      </c>
      <c r="Q51" s="361">
        <v>0</v>
      </c>
      <c r="R51" s="361">
        <v>0</v>
      </c>
      <c r="S51" s="431">
        <v>1.8</v>
      </c>
      <c r="T51" s="431" t="s">
        <v>914</v>
      </c>
      <c r="U51" s="431">
        <v>2.2000000000000002</v>
      </c>
      <c r="V51" s="431">
        <v>2.1</v>
      </c>
      <c r="W51" s="361">
        <v>0</v>
      </c>
      <c r="X51" s="361">
        <v>0</v>
      </c>
      <c r="Y51" s="431">
        <v>1.8</v>
      </c>
      <c r="Z51" s="431" t="s">
        <v>914</v>
      </c>
      <c r="AA51" s="431" t="s">
        <v>914</v>
      </c>
      <c r="AB51" s="431" t="s">
        <v>914</v>
      </c>
      <c r="AC51" s="431" t="s">
        <v>914</v>
      </c>
      <c r="AD51" s="431" t="s">
        <v>914</v>
      </c>
      <c r="AE51" s="431" t="s">
        <v>914</v>
      </c>
      <c r="AF51" s="431" t="s">
        <v>914</v>
      </c>
      <c r="AG51" s="472" t="s">
        <v>23</v>
      </c>
      <c r="AH51" s="472"/>
      <c r="AI51" s="472">
        <v>2</v>
      </c>
      <c r="AJ51" s="472">
        <v>4</v>
      </c>
      <c r="AK51" s="476">
        <v>0.33329999999999999</v>
      </c>
      <c r="AL51" s="476">
        <v>0.66659999999999997</v>
      </c>
      <c r="AM51" s="432" t="s">
        <v>921</v>
      </c>
    </row>
    <row r="52" spans="1:39" x14ac:dyDescent="0.15">
      <c r="A52" s="468">
        <v>1429</v>
      </c>
      <c r="B52" s="351">
        <v>43837</v>
      </c>
      <c r="C52" s="469" t="s">
        <v>13</v>
      </c>
      <c r="D52" s="430" t="s">
        <v>935</v>
      </c>
      <c r="E52" s="351">
        <v>43831</v>
      </c>
      <c r="F52" s="449" t="s">
        <v>925</v>
      </c>
      <c r="G52" s="430" t="s">
        <v>401</v>
      </c>
      <c r="H52" s="431">
        <v>82.5</v>
      </c>
      <c r="I52" s="470" t="s">
        <v>913</v>
      </c>
      <c r="J52" s="430">
        <v>1645</v>
      </c>
      <c r="K52" s="430">
        <v>3000</v>
      </c>
      <c r="L52" s="430">
        <v>3000</v>
      </c>
      <c r="M52" s="430">
        <v>3000</v>
      </c>
      <c r="N52" s="430"/>
      <c r="O52" s="431">
        <v>2.8</v>
      </c>
      <c r="P52" s="361">
        <v>2.5499999999999998</v>
      </c>
      <c r="Q52" s="361">
        <v>0</v>
      </c>
      <c r="R52" s="361">
        <v>0</v>
      </c>
      <c r="S52" s="431">
        <v>2.0499999999999998</v>
      </c>
      <c r="T52" s="431" t="s">
        <v>914</v>
      </c>
      <c r="U52" s="431">
        <v>2.8</v>
      </c>
      <c r="V52" s="361">
        <v>2.5499999999999998</v>
      </c>
      <c r="W52" s="361">
        <v>0</v>
      </c>
      <c r="X52" s="361">
        <v>0</v>
      </c>
      <c r="Y52" s="431">
        <v>2.0499999999999998</v>
      </c>
      <c r="Z52" s="431" t="s">
        <v>914</v>
      </c>
      <c r="AA52" s="431" t="s">
        <v>914</v>
      </c>
      <c r="AB52" s="431" t="s">
        <v>914</v>
      </c>
      <c r="AC52" s="431" t="s">
        <v>914</v>
      </c>
      <c r="AD52" s="431" t="s">
        <v>914</v>
      </c>
      <c r="AE52" s="431" t="s">
        <v>914</v>
      </c>
      <c r="AF52" s="431" t="s">
        <v>914</v>
      </c>
      <c r="AG52" s="472" t="s">
        <v>1008</v>
      </c>
      <c r="AH52" s="472"/>
      <c r="AI52" s="472">
        <v>2</v>
      </c>
      <c r="AJ52" s="472">
        <v>4</v>
      </c>
      <c r="AK52" s="476">
        <v>0.33329999999999999</v>
      </c>
      <c r="AL52" s="476">
        <v>0.66659999999999997</v>
      </c>
      <c r="AM52" s="432" t="s">
        <v>921</v>
      </c>
    </row>
    <row r="53" spans="1:39" x14ac:dyDescent="0.15">
      <c r="A53" s="468">
        <v>790</v>
      </c>
      <c r="B53" s="351">
        <v>43837</v>
      </c>
      <c r="C53" s="469" t="s">
        <v>13</v>
      </c>
      <c r="D53" s="430" t="s">
        <v>935</v>
      </c>
      <c r="E53" s="351">
        <v>43831</v>
      </c>
      <c r="F53" s="449" t="s">
        <v>926</v>
      </c>
      <c r="G53" s="430" t="s">
        <v>401</v>
      </c>
      <c r="H53" s="431">
        <v>77.12</v>
      </c>
      <c r="I53" s="470" t="s">
        <v>913</v>
      </c>
      <c r="J53" s="430">
        <v>1645</v>
      </c>
      <c r="K53" s="430">
        <v>3000</v>
      </c>
      <c r="L53" s="430">
        <v>3000</v>
      </c>
      <c r="M53" s="430">
        <v>3000</v>
      </c>
      <c r="N53" s="430"/>
      <c r="O53" s="431">
        <v>3.22</v>
      </c>
      <c r="P53" s="431">
        <v>2.71</v>
      </c>
      <c r="Q53" s="361">
        <v>0</v>
      </c>
      <c r="R53" s="361">
        <v>0</v>
      </c>
      <c r="S53" s="431">
        <v>2.27</v>
      </c>
      <c r="T53" s="431" t="s">
        <v>914</v>
      </c>
      <c r="U53" s="431">
        <v>3.22</v>
      </c>
      <c r="V53" s="431">
        <v>2.71</v>
      </c>
      <c r="W53" s="361">
        <v>0</v>
      </c>
      <c r="X53" s="361">
        <v>0</v>
      </c>
      <c r="Y53" s="431">
        <v>2.27</v>
      </c>
      <c r="Z53" s="431" t="s">
        <v>914</v>
      </c>
      <c r="AA53" s="431" t="s">
        <v>914</v>
      </c>
      <c r="AB53" s="431" t="s">
        <v>914</v>
      </c>
      <c r="AC53" s="431" t="s">
        <v>914</v>
      </c>
      <c r="AD53" s="431" t="s">
        <v>914</v>
      </c>
      <c r="AE53" s="431" t="s">
        <v>914</v>
      </c>
      <c r="AF53" s="431" t="s">
        <v>914</v>
      </c>
      <c r="AG53" s="472" t="s">
        <v>23</v>
      </c>
      <c r="AH53" s="472"/>
      <c r="AI53" s="472">
        <v>2</v>
      </c>
      <c r="AJ53" s="472">
        <v>4</v>
      </c>
      <c r="AK53" s="476">
        <v>0.33329999999999999</v>
      </c>
      <c r="AL53" s="476">
        <v>0.66659999999999997</v>
      </c>
      <c r="AM53" s="432" t="s">
        <v>921</v>
      </c>
    </row>
    <row r="54" spans="1:39" x14ac:dyDescent="0.15">
      <c r="A54" s="468">
        <v>2221</v>
      </c>
      <c r="B54" s="351">
        <v>43837</v>
      </c>
      <c r="C54" s="469" t="s">
        <v>13</v>
      </c>
      <c r="D54" s="430" t="s">
        <v>935</v>
      </c>
      <c r="E54" s="475">
        <v>43647</v>
      </c>
      <c r="F54" s="430" t="s">
        <v>30</v>
      </c>
      <c r="G54" s="430" t="s">
        <v>401</v>
      </c>
      <c r="H54" s="431">
        <v>77.650000000000006</v>
      </c>
      <c r="I54" s="470" t="s">
        <v>913</v>
      </c>
      <c r="J54" s="430">
        <v>1645</v>
      </c>
      <c r="K54" s="430">
        <v>3000</v>
      </c>
      <c r="L54" s="430">
        <v>3000</v>
      </c>
      <c r="M54" s="430">
        <v>3000</v>
      </c>
      <c r="N54" s="355"/>
      <c r="O54" s="431">
        <v>3.67</v>
      </c>
      <c r="P54" s="431">
        <v>3.51</v>
      </c>
      <c r="Q54" s="361">
        <v>0</v>
      </c>
      <c r="R54" s="361">
        <v>0</v>
      </c>
      <c r="S54" s="431">
        <v>2.37</v>
      </c>
      <c r="T54" s="431" t="s">
        <v>914</v>
      </c>
      <c r="U54" s="431">
        <v>3.67</v>
      </c>
      <c r="V54" s="431">
        <v>3.51</v>
      </c>
      <c r="W54" s="361">
        <v>0</v>
      </c>
      <c r="X54" s="361">
        <v>0</v>
      </c>
      <c r="Y54" s="431">
        <v>2.37</v>
      </c>
      <c r="Z54" s="431" t="s">
        <v>914</v>
      </c>
      <c r="AA54" s="431" t="s">
        <v>914</v>
      </c>
      <c r="AB54" s="431" t="s">
        <v>914</v>
      </c>
      <c r="AC54" s="431" t="s">
        <v>914</v>
      </c>
      <c r="AD54" s="431" t="s">
        <v>914</v>
      </c>
      <c r="AE54" s="431" t="s">
        <v>914</v>
      </c>
      <c r="AF54" s="431" t="s">
        <v>914</v>
      </c>
      <c r="AG54" s="356" t="s">
        <v>23</v>
      </c>
      <c r="AH54" s="356"/>
      <c r="AI54" s="472">
        <v>2</v>
      </c>
      <c r="AJ54" s="472">
        <v>4</v>
      </c>
      <c r="AK54" s="476">
        <v>0.33329999999999999</v>
      </c>
      <c r="AL54" s="476">
        <v>0.66659999999999997</v>
      </c>
      <c r="AM54" s="430" t="s">
        <v>936</v>
      </c>
    </row>
    <row r="55" spans="1:39" x14ac:dyDescent="0.15">
      <c r="A55" s="468">
        <v>1912</v>
      </c>
      <c r="B55" s="351">
        <v>43837</v>
      </c>
      <c r="C55" s="469" t="s">
        <v>13</v>
      </c>
      <c r="D55" s="430" t="s">
        <v>935</v>
      </c>
      <c r="E55" s="351">
        <v>43831</v>
      </c>
      <c r="F55" s="449" t="s">
        <v>54</v>
      </c>
      <c r="G55" s="430" t="s">
        <v>401</v>
      </c>
      <c r="H55" s="431">
        <v>80.2</v>
      </c>
      <c r="I55" s="470" t="s">
        <v>913</v>
      </c>
      <c r="J55" s="430">
        <v>1645</v>
      </c>
      <c r="K55" s="430">
        <v>3000</v>
      </c>
      <c r="L55" s="430">
        <v>3000</v>
      </c>
      <c r="M55" s="430">
        <v>3000</v>
      </c>
      <c r="N55" s="430"/>
      <c r="O55" s="431">
        <v>3.75</v>
      </c>
      <c r="P55" s="431">
        <v>3.2</v>
      </c>
      <c r="Q55" s="361">
        <v>0</v>
      </c>
      <c r="R55" s="361">
        <v>0</v>
      </c>
      <c r="S55" s="431">
        <v>2.75</v>
      </c>
      <c r="T55" s="431" t="s">
        <v>914</v>
      </c>
      <c r="U55" s="431">
        <v>3.75</v>
      </c>
      <c r="V55" s="431">
        <v>3.2</v>
      </c>
      <c r="W55" s="361">
        <v>0</v>
      </c>
      <c r="X55" s="361">
        <v>0</v>
      </c>
      <c r="Y55" s="431">
        <v>2.75</v>
      </c>
      <c r="Z55" s="431" t="s">
        <v>914</v>
      </c>
      <c r="AA55" s="431" t="s">
        <v>914</v>
      </c>
      <c r="AB55" s="431" t="s">
        <v>914</v>
      </c>
      <c r="AC55" s="431" t="s">
        <v>914</v>
      </c>
      <c r="AD55" s="431" t="s">
        <v>914</v>
      </c>
      <c r="AE55" s="431" t="s">
        <v>914</v>
      </c>
      <c r="AF55" s="431" t="s">
        <v>914</v>
      </c>
      <c r="AG55" s="472" t="s">
        <v>23</v>
      </c>
      <c r="AH55" s="472"/>
      <c r="AI55" s="472">
        <v>2</v>
      </c>
      <c r="AJ55" s="472">
        <v>4</v>
      </c>
      <c r="AK55" s="476">
        <v>0.33329999999999999</v>
      </c>
      <c r="AL55" s="476">
        <v>0.66659999999999997</v>
      </c>
      <c r="AM55" s="432" t="s">
        <v>921</v>
      </c>
    </row>
    <row r="56" spans="1:39" x14ac:dyDescent="0.15">
      <c r="A56" s="468">
        <v>1686</v>
      </c>
      <c r="B56" s="351">
        <v>43837</v>
      </c>
      <c r="C56" s="469" t="s">
        <v>403</v>
      </c>
      <c r="D56" s="430" t="s">
        <v>935</v>
      </c>
      <c r="E56" s="351">
        <v>43466</v>
      </c>
      <c r="F56" s="449" t="s">
        <v>909</v>
      </c>
      <c r="G56" s="430" t="s">
        <v>401</v>
      </c>
      <c r="H56" s="431">
        <v>95</v>
      </c>
      <c r="I56" s="470" t="s">
        <v>405</v>
      </c>
      <c r="J56" s="430">
        <v>3000</v>
      </c>
      <c r="K56" s="430">
        <v>3000</v>
      </c>
      <c r="L56" s="430">
        <v>3000</v>
      </c>
      <c r="M56" s="430">
        <v>3000</v>
      </c>
      <c r="N56" s="430"/>
      <c r="O56" s="431">
        <v>3.4</v>
      </c>
      <c r="P56" s="361">
        <v>0</v>
      </c>
      <c r="Q56" s="361">
        <v>0</v>
      </c>
      <c r="R56" s="361">
        <v>0</v>
      </c>
      <c r="S56" s="431">
        <v>2.2000000000000002</v>
      </c>
      <c r="T56" s="431" t="s">
        <v>914</v>
      </c>
      <c r="U56" s="431">
        <v>3.4</v>
      </c>
      <c r="V56" s="361">
        <v>0</v>
      </c>
      <c r="W56" s="361">
        <v>0</v>
      </c>
      <c r="X56" s="361">
        <v>0</v>
      </c>
      <c r="Y56" s="431">
        <v>2.2000000000000002</v>
      </c>
      <c r="Z56" s="431" t="s">
        <v>914</v>
      </c>
      <c r="AA56" s="431" t="s">
        <v>914</v>
      </c>
      <c r="AB56" s="431" t="s">
        <v>914</v>
      </c>
      <c r="AC56" s="431" t="s">
        <v>914</v>
      </c>
      <c r="AD56" s="431" t="s">
        <v>914</v>
      </c>
      <c r="AE56" s="431" t="s">
        <v>914</v>
      </c>
      <c r="AF56" s="431" t="s">
        <v>914</v>
      </c>
      <c r="AG56" s="472" t="s">
        <v>23</v>
      </c>
      <c r="AH56" s="472"/>
      <c r="AI56" s="472">
        <v>2</v>
      </c>
      <c r="AJ56" s="472">
        <v>4</v>
      </c>
      <c r="AK56" s="476">
        <v>0.33329999999999999</v>
      </c>
      <c r="AL56" s="476">
        <v>0.66659999999999997</v>
      </c>
      <c r="AM56" s="430" t="s">
        <v>937</v>
      </c>
    </row>
    <row r="57" spans="1:39" x14ac:dyDescent="0.15">
      <c r="A57" s="468">
        <v>2213</v>
      </c>
      <c r="B57" s="351">
        <v>43837</v>
      </c>
      <c r="C57" s="469" t="s">
        <v>13</v>
      </c>
      <c r="D57" s="430" t="s">
        <v>935</v>
      </c>
      <c r="E57" s="351">
        <v>43831</v>
      </c>
      <c r="F57" s="430" t="s">
        <v>4</v>
      </c>
      <c r="G57" s="430" t="s">
        <v>401</v>
      </c>
      <c r="H57" s="431">
        <v>72.650000000000006</v>
      </c>
      <c r="I57" s="435"/>
      <c r="J57" s="436"/>
      <c r="K57" s="355"/>
      <c r="L57" s="355"/>
      <c r="M57" s="355"/>
      <c r="N57" s="355"/>
      <c r="O57" s="431">
        <v>1.94</v>
      </c>
      <c r="P57" s="361">
        <v>0</v>
      </c>
      <c r="Q57" s="361">
        <v>0</v>
      </c>
      <c r="R57" s="361">
        <v>0</v>
      </c>
      <c r="S57" s="361">
        <v>0</v>
      </c>
      <c r="T57" s="431" t="s">
        <v>914</v>
      </c>
      <c r="U57" s="431">
        <v>1.94</v>
      </c>
      <c r="V57" s="361">
        <v>0</v>
      </c>
      <c r="W57" s="361">
        <v>0</v>
      </c>
      <c r="X57" s="361">
        <v>0</v>
      </c>
      <c r="Y57" s="361">
        <v>0</v>
      </c>
      <c r="Z57" s="431" t="s">
        <v>914</v>
      </c>
      <c r="AA57" s="431" t="s">
        <v>914</v>
      </c>
      <c r="AB57" s="431" t="s">
        <v>914</v>
      </c>
      <c r="AC57" s="431" t="s">
        <v>914</v>
      </c>
      <c r="AD57" s="431" t="s">
        <v>914</v>
      </c>
      <c r="AE57" s="431" t="s">
        <v>914</v>
      </c>
      <c r="AF57" s="431" t="s">
        <v>914</v>
      </c>
      <c r="AG57" s="356" t="s">
        <v>23</v>
      </c>
      <c r="AH57" s="356"/>
      <c r="AI57" s="472">
        <v>2</v>
      </c>
      <c r="AJ57" s="472">
        <v>4</v>
      </c>
      <c r="AK57" s="476">
        <v>0.33329999999999999</v>
      </c>
      <c r="AL57" s="476">
        <v>0.66659999999999997</v>
      </c>
      <c r="AM57" s="432" t="s">
        <v>921</v>
      </c>
    </row>
    <row r="58" spans="1:39" x14ac:dyDescent="0.15">
      <c r="A58" s="468">
        <v>1366</v>
      </c>
      <c r="B58" s="351">
        <v>43836</v>
      </c>
      <c r="C58" s="469" t="s">
        <v>403</v>
      </c>
      <c r="D58" s="430" t="s">
        <v>938</v>
      </c>
      <c r="E58" s="351">
        <v>43831</v>
      </c>
      <c r="F58" s="449" t="s">
        <v>15</v>
      </c>
      <c r="G58" s="430" t="s">
        <v>401</v>
      </c>
      <c r="H58" s="431">
        <v>79.2</v>
      </c>
      <c r="I58" s="470" t="s">
        <v>405</v>
      </c>
      <c r="J58" s="430">
        <v>1645</v>
      </c>
      <c r="K58" s="430">
        <v>3000</v>
      </c>
      <c r="L58" s="430">
        <v>3000</v>
      </c>
      <c r="M58" s="430">
        <v>3000</v>
      </c>
      <c r="N58" s="430"/>
      <c r="O58" s="431">
        <v>2.9</v>
      </c>
      <c r="P58" s="431">
        <v>2.5299999999999998</v>
      </c>
      <c r="Q58" s="361">
        <v>0</v>
      </c>
      <c r="R58" s="361">
        <v>0</v>
      </c>
      <c r="S58" s="431">
        <v>2.02</v>
      </c>
      <c r="T58" s="431" t="s">
        <v>914</v>
      </c>
      <c r="U58" s="431">
        <v>2.9</v>
      </c>
      <c r="V58" s="431">
        <v>2.5299999999999998</v>
      </c>
      <c r="W58" s="361">
        <v>0</v>
      </c>
      <c r="X58" s="361">
        <v>0</v>
      </c>
      <c r="Y58" s="431">
        <v>2.02</v>
      </c>
      <c r="Z58" s="431" t="s">
        <v>914</v>
      </c>
      <c r="AA58" s="431" t="s">
        <v>914</v>
      </c>
      <c r="AB58" s="431" t="s">
        <v>914</v>
      </c>
      <c r="AC58" s="431" t="s">
        <v>914</v>
      </c>
      <c r="AD58" s="431" t="s">
        <v>914</v>
      </c>
      <c r="AE58" s="431" t="s">
        <v>914</v>
      </c>
      <c r="AF58" s="431" t="s">
        <v>914</v>
      </c>
      <c r="AG58" s="472" t="s">
        <v>23</v>
      </c>
      <c r="AH58" s="472"/>
      <c r="AI58" s="472">
        <v>2</v>
      </c>
      <c r="AJ58" s="472">
        <v>4</v>
      </c>
      <c r="AK58" s="476">
        <v>0.33329999999999999</v>
      </c>
      <c r="AL58" s="476">
        <v>0.66659999999999997</v>
      </c>
      <c r="AM58" s="432" t="s">
        <v>921</v>
      </c>
    </row>
    <row r="59" spans="1:39" x14ac:dyDescent="0.15">
      <c r="A59" s="468">
        <v>2185</v>
      </c>
      <c r="B59" s="351">
        <v>43837</v>
      </c>
      <c r="C59" s="469" t="s">
        <v>13</v>
      </c>
      <c r="D59" s="430" t="s">
        <v>938</v>
      </c>
      <c r="E59" s="351">
        <v>43831</v>
      </c>
      <c r="F59" s="449" t="s">
        <v>20</v>
      </c>
      <c r="G59" s="430" t="s">
        <v>401</v>
      </c>
      <c r="H59" s="431">
        <v>63</v>
      </c>
      <c r="I59" s="470" t="s">
        <v>913</v>
      </c>
      <c r="J59" s="430">
        <v>1645</v>
      </c>
      <c r="K59" s="430">
        <v>3000</v>
      </c>
      <c r="L59" s="430">
        <v>3000</v>
      </c>
      <c r="M59" s="430">
        <v>3000</v>
      </c>
      <c r="N59" s="430"/>
      <c r="O59" s="431">
        <v>3.1</v>
      </c>
      <c r="P59" s="431">
        <v>2.7</v>
      </c>
      <c r="Q59" s="361">
        <v>0</v>
      </c>
      <c r="R59" s="361">
        <v>0</v>
      </c>
      <c r="S59" s="431">
        <v>2.1</v>
      </c>
      <c r="T59" s="431" t="s">
        <v>914</v>
      </c>
      <c r="U59" s="431">
        <v>3.1</v>
      </c>
      <c r="V59" s="431">
        <v>2.7</v>
      </c>
      <c r="W59" s="361">
        <v>0</v>
      </c>
      <c r="X59" s="361">
        <v>0</v>
      </c>
      <c r="Y59" s="431">
        <v>2.1</v>
      </c>
      <c r="Z59" s="431" t="s">
        <v>914</v>
      </c>
      <c r="AA59" s="431" t="s">
        <v>914</v>
      </c>
      <c r="AB59" s="431" t="s">
        <v>914</v>
      </c>
      <c r="AC59" s="431" t="s">
        <v>914</v>
      </c>
      <c r="AD59" s="431" t="s">
        <v>914</v>
      </c>
      <c r="AE59" s="431" t="s">
        <v>914</v>
      </c>
      <c r="AF59" s="431" t="s">
        <v>914</v>
      </c>
      <c r="AG59" s="472" t="s">
        <v>23</v>
      </c>
      <c r="AH59" s="472"/>
      <c r="AI59" s="472">
        <v>2</v>
      </c>
      <c r="AJ59" s="472">
        <v>4</v>
      </c>
      <c r="AK59" s="476">
        <v>0.33329999999999999</v>
      </c>
      <c r="AL59" s="476">
        <v>0.66659999999999997</v>
      </c>
      <c r="AM59" s="432" t="s">
        <v>921</v>
      </c>
    </row>
    <row r="60" spans="1:39" x14ac:dyDescent="0.15">
      <c r="A60" s="468">
        <v>1138</v>
      </c>
      <c r="B60" s="351">
        <v>43837</v>
      </c>
      <c r="C60" s="469" t="s">
        <v>3</v>
      </c>
      <c r="D60" s="430" t="s">
        <v>938</v>
      </c>
      <c r="E60" s="351">
        <v>43831</v>
      </c>
      <c r="F60" s="449" t="s">
        <v>916</v>
      </c>
      <c r="G60" s="430" t="s">
        <v>401</v>
      </c>
      <c r="H60" s="431">
        <v>75</v>
      </c>
      <c r="I60" s="470" t="s">
        <v>917</v>
      </c>
      <c r="J60" s="430">
        <v>1645</v>
      </c>
      <c r="K60" s="430">
        <v>3000</v>
      </c>
      <c r="L60" s="430">
        <v>3000</v>
      </c>
      <c r="M60" s="430">
        <v>3000</v>
      </c>
      <c r="N60" s="430"/>
      <c r="O60" s="431">
        <v>3.17</v>
      </c>
      <c r="P60" s="431">
        <v>2.5</v>
      </c>
      <c r="Q60" s="361">
        <v>0</v>
      </c>
      <c r="R60" s="361">
        <v>0</v>
      </c>
      <c r="S60" s="431">
        <v>2.25</v>
      </c>
      <c r="T60" s="430"/>
      <c r="U60" s="431">
        <v>3.17</v>
      </c>
      <c r="V60" s="431">
        <v>2.5</v>
      </c>
      <c r="W60" s="361">
        <v>0</v>
      </c>
      <c r="X60" s="361">
        <v>0</v>
      </c>
      <c r="Y60" s="431">
        <v>2.25</v>
      </c>
      <c r="Z60" s="430"/>
      <c r="AA60" s="430"/>
      <c r="AB60" s="430"/>
      <c r="AC60" s="430"/>
      <c r="AD60" s="430"/>
      <c r="AE60" s="430"/>
      <c r="AF60" s="430"/>
      <c r="AG60" s="472" t="s">
        <v>920</v>
      </c>
      <c r="AH60" s="472"/>
      <c r="AI60" s="472">
        <v>2</v>
      </c>
      <c r="AJ60" s="472">
        <v>4</v>
      </c>
      <c r="AK60" s="476">
        <v>0.33329999999999999</v>
      </c>
      <c r="AL60" s="476">
        <v>0.66659999999999997</v>
      </c>
      <c r="AM60" s="432" t="s">
        <v>921</v>
      </c>
    </row>
    <row r="61" spans="1:39" x14ac:dyDescent="0.15">
      <c r="A61" s="468"/>
      <c r="B61" s="351">
        <v>43837</v>
      </c>
      <c r="C61" s="469" t="s">
        <v>3</v>
      </c>
      <c r="D61" s="430" t="s">
        <v>938</v>
      </c>
      <c r="E61" s="351">
        <v>43647</v>
      </c>
      <c r="F61" s="449" t="s">
        <v>922</v>
      </c>
      <c r="G61" s="430" t="s">
        <v>401</v>
      </c>
      <c r="H61" s="430">
        <v>74.58</v>
      </c>
      <c r="I61" s="470" t="s">
        <v>917</v>
      </c>
      <c r="J61" s="430">
        <v>4000</v>
      </c>
      <c r="K61" s="430">
        <v>12000</v>
      </c>
      <c r="L61" s="430">
        <v>12000</v>
      </c>
      <c r="M61" s="430">
        <v>12000</v>
      </c>
      <c r="N61" s="430"/>
      <c r="O61" s="431">
        <v>2.4300000000000002</v>
      </c>
      <c r="P61" s="361">
        <v>1.99</v>
      </c>
      <c r="Q61" s="361">
        <v>0</v>
      </c>
      <c r="R61" s="361">
        <v>0</v>
      </c>
      <c r="S61" s="361">
        <v>1.7</v>
      </c>
      <c r="T61" s="430"/>
      <c r="U61" s="431">
        <v>2.4300000000000002</v>
      </c>
      <c r="V61" s="361">
        <v>1.99</v>
      </c>
      <c r="W61" s="361">
        <v>0</v>
      </c>
      <c r="X61" s="361">
        <v>0</v>
      </c>
      <c r="Y61" s="361">
        <v>1.72</v>
      </c>
      <c r="Z61" s="430"/>
      <c r="AA61" s="430"/>
      <c r="AB61" s="430"/>
      <c r="AC61" s="430"/>
      <c r="AD61" s="430"/>
      <c r="AE61" s="430"/>
      <c r="AF61" s="430"/>
      <c r="AG61" s="472" t="s">
        <v>918</v>
      </c>
      <c r="AH61" s="472" t="s">
        <v>919</v>
      </c>
      <c r="AI61" s="472">
        <v>2</v>
      </c>
      <c r="AJ61" s="472">
        <v>4</v>
      </c>
      <c r="AK61" s="476">
        <v>0.33329999999999999</v>
      </c>
      <c r="AL61" s="476">
        <v>0.66659999999999997</v>
      </c>
      <c r="AM61" s="432" t="s">
        <v>959</v>
      </c>
    </row>
    <row r="62" spans="1:39" x14ac:dyDescent="0.15">
      <c r="A62" s="468">
        <v>2116</v>
      </c>
      <c r="B62" s="351">
        <v>43837</v>
      </c>
      <c r="C62" s="469" t="s">
        <v>13</v>
      </c>
      <c r="D62" s="430" t="s">
        <v>938</v>
      </c>
      <c r="E62" s="351">
        <v>43831</v>
      </c>
      <c r="F62" s="449" t="s">
        <v>22</v>
      </c>
      <c r="G62" s="430" t="s">
        <v>401</v>
      </c>
      <c r="H62" s="431">
        <v>85</v>
      </c>
      <c r="I62" s="470" t="s">
        <v>913</v>
      </c>
      <c r="J62" s="471">
        <v>3000</v>
      </c>
      <c r="K62" s="471">
        <v>3000</v>
      </c>
      <c r="L62" s="471">
        <v>3000</v>
      </c>
      <c r="M62" s="471">
        <v>3000</v>
      </c>
      <c r="N62" s="430"/>
      <c r="O62" s="431">
        <v>3.12</v>
      </c>
      <c r="P62" s="361">
        <v>0</v>
      </c>
      <c r="Q62" s="361">
        <v>0</v>
      </c>
      <c r="R62" s="361">
        <v>0</v>
      </c>
      <c r="S62" s="431">
        <v>2.09</v>
      </c>
      <c r="T62" s="431" t="s">
        <v>914</v>
      </c>
      <c r="U62" s="431">
        <v>3.12</v>
      </c>
      <c r="V62" s="361">
        <v>0</v>
      </c>
      <c r="W62" s="361">
        <v>0</v>
      </c>
      <c r="X62" s="361">
        <v>0</v>
      </c>
      <c r="Y62" s="431">
        <v>2.09</v>
      </c>
      <c r="Z62" s="431" t="s">
        <v>914</v>
      </c>
      <c r="AA62" s="431" t="s">
        <v>914</v>
      </c>
      <c r="AB62" s="431" t="s">
        <v>914</v>
      </c>
      <c r="AC62" s="431" t="s">
        <v>914</v>
      </c>
      <c r="AD62" s="431" t="s">
        <v>914</v>
      </c>
      <c r="AE62" s="431" t="s">
        <v>914</v>
      </c>
      <c r="AF62" s="431" t="s">
        <v>914</v>
      </c>
      <c r="AG62" s="472" t="s">
        <v>23</v>
      </c>
      <c r="AH62" s="430"/>
      <c r="AI62" s="472">
        <v>2</v>
      </c>
      <c r="AJ62" s="472">
        <v>4</v>
      </c>
      <c r="AK62" s="476">
        <v>0.33329999999999999</v>
      </c>
      <c r="AL62" s="476">
        <v>0.66659999999999997</v>
      </c>
      <c r="AM62" s="432" t="s">
        <v>921</v>
      </c>
    </row>
    <row r="63" spans="1:39" x14ac:dyDescent="0.15">
      <c r="A63" s="468">
        <v>1934</v>
      </c>
      <c r="B63" s="351">
        <v>43837</v>
      </c>
      <c r="C63" s="469" t="s">
        <v>13</v>
      </c>
      <c r="D63" s="430" t="s">
        <v>938</v>
      </c>
      <c r="E63" s="351">
        <v>43831</v>
      </c>
      <c r="F63" s="449" t="s">
        <v>923</v>
      </c>
      <c r="G63" s="430" t="s">
        <v>401</v>
      </c>
      <c r="H63" s="431">
        <v>67.2</v>
      </c>
      <c r="I63" s="470" t="s">
        <v>913</v>
      </c>
      <c r="J63" s="430">
        <v>1645</v>
      </c>
      <c r="K63" s="430">
        <v>3000</v>
      </c>
      <c r="L63" s="430">
        <v>3000</v>
      </c>
      <c r="M63" s="430">
        <v>3000</v>
      </c>
      <c r="N63" s="430"/>
      <c r="O63" s="431">
        <v>2.9636363636363634</v>
      </c>
      <c r="P63" s="431">
        <v>2.4</v>
      </c>
      <c r="Q63" s="361">
        <v>0</v>
      </c>
      <c r="R63" s="361">
        <v>0</v>
      </c>
      <c r="S63" s="431">
        <v>1.9909090909090907</v>
      </c>
      <c r="T63" s="431" t="s">
        <v>914</v>
      </c>
      <c r="U63" s="431">
        <v>2.9636363636363634</v>
      </c>
      <c r="V63" s="431">
        <v>2.4</v>
      </c>
      <c r="W63" s="361">
        <v>0</v>
      </c>
      <c r="X63" s="361">
        <v>0</v>
      </c>
      <c r="Y63" s="431">
        <v>1.9909090909090907</v>
      </c>
      <c r="Z63" s="431" t="s">
        <v>914</v>
      </c>
      <c r="AA63" s="431" t="s">
        <v>914</v>
      </c>
      <c r="AB63" s="431" t="s">
        <v>914</v>
      </c>
      <c r="AC63" s="431" t="s">
        <v>914</v>
      </c>
      <c r="AD63" s="431" t="s">
        <v>914</v>
      </c>
      <c r="AE63" s="431" t="s">
        <v>914</v>
      </c>
      <c r="AF63" s="431" t="s">
        <v>914</v>
      </c>
      <c r="AG63" s="472" t="s">
        <v>23</v>
      </c>
      <c r="AH63" s="472"/>
      <c r="AI63" s="472">
        <v>2</v>
      </c>
      <c r="AJ63" s="472">
        <v>4</v>
      </c>
      <c r="AK63" s="476">
        <v>0.33329999999999999</v>
      </c>
      <c r="AL63" s="476">
        <v>0.66659999999999997</v>
      </c>
      <c r="AM63" s="432" t="s">
        <v>921</v>
      </c>
    </row>
    <row r="64" spans="1:39" x14ac:dyDescent="0.15">
      <c r="A64" s="468">
        <v>315</v>
      </c>
      <c r="B64" s="351">
        <v>43837</v>
      </c>
      <c r="C64" s="469" t="s">
        <v>13</v>
      </c>
      <c r="D64" s="430" t="s">
        <v>938</v>
      </c>
      <c r="E64" s="351">
        <v>43831</v>
      </c>
      <c r="F64" s="430" t="s">
        <v>24</v>
      </c>
      <c r="G64" s="430" t="s">
        <v>401</v>
      </c>
      <c r="H64" s="431">
        <v>81.64</v>
      </c>
      <c r="I64" s="470" t="s">
        <v>913</v>
      </c>
      <c r="J64" s="430">
        <v>1645</v>
      </c>
      <c r="K64" s="430">
        <v>3000</v>
      </c>
      <c r="L64" s="430">
        <v>3000</v>
      </c>
      <c r="M64" s="430">
        <v>3000</v>
      </c>
      <c r="N64" s="430"/>
      <c r="O64" s="431">
        <v>3.46</v>
      </c>
      <c r="P64" s="431">
        <v>2.94</v>
      </c>
      <c r="Q64" s="361">
        <v>0</v>
      </c>
      <c r="R64" s="361">
        <v>0</v>
      </c>
      <c r="S64" s="431">
        <v>2.5499999999999998</v>
      </c>
      <c r="T64" s="431" t="s">
        <v>914</v>
      </c>
      <c r="U64" s="431">
        <v>3.15</v>
      </c>
      <c r="V64" s="431">
        <v>2.65</v>
      </c>
      <c r="W64" s="361">
        <v>0</v>
      </c>
      <c r="X64" s="361">
        <v>0</v>
      </c>
      <c r="Y64" s="431">
        <v>2.2999999999999998</v>
      </c>
      <c r="Z64" s="431" t="s">
        <v>914</v>
      </c>
      <c r="AA64" s="431" t="s">
        <v>914</v>
      </c>
      <c r="AB64" s="431" t="s">
        <v>914</v>
      </c>
      <c r="AC64" s="431" t="s">
        <v>914</v>
      </c>
      <c r="AD64" s="431" t="s">
        <v>914</v>
      </c>
      <c r="AE64" s="431" t="s">
        <v>914</v>
      </c>
      <c r="AF64" s="431" t="s">
        <v>914</v>
      </c>
      <c r="AG64" s="472" t="s">
        <v>18</v>
      </c>
      <c r="AH64" s="472" t="s">
        <v>19</v>
      </c>
      <c r="AI64" s="472">
        <v>2</v>
      </c>
      <c r="AJ64" s="472">
        <v>4</v>
      </c>
      <c r="AK64" s="476">
        <v>0.33329999999999999</v>
      </c>
      <c r="AL64" s="476">
        <v>0.66659999999999997</v>
      </c>
      <c r="AM64" s="432" t="s">
        <v>921</v>
      </c>
    </row>
    <row r="65" spans="1:39" x14ac:dyDescent="0.15">
      <c r="A65" s="468">
        <v>2260</v>
      </c>
      <c r="B65" s="351">
        <v>43837</v>
      </c>
      <c r="C65" s="469" t="s">
        <v>13</v>
      </c>
      <c r="D65" s="430" t="s">
        <v>938</v>
      </c>
      <c r="E65" s="351">
        <v>43831</v>
      </c>
      <c r="F65" s="449" t="s">
        <v>924</v>
      </c>
      <c r="G65" s="430" t="s">
        <v>401</v>
      </c>
      <c r="H65" s="431">
        <v>69</v>
      </c>
      <c r="I65" s="470" t="s">
        <v>913</v>
      </c>
      <c r="J65" s="471">
        <v>6000</v>
      </c>
      <c r="K65" s="471">
        <v>12000</v>
      </c>
      <c r="L65" s="471">
        <v>12000</v>
      </c>
      <c r="M65" s="471">
        <v>12000</v>
      </c>
      <c r="N65" s="430"/>
      <c r="O65" s="431">
        <v>2.2000000000000002</v>
      </c>
      <c r="P65" s="431">
        <v>2.1</v>
      </c>
      <c r="Q65" s="361">
        <v>0</v>
      </c>
      <c r="R65" s="361">
        <v>0</v>
      </c>
      <c r="S65" s="431">
        <v>1.8</v>
      </c>
      <c r="T65" s="431" t="s">
        <v>914</v>
      </c>
      <c r="U65" s="431">
        <v>2.2000000000000002</v>
      </c>
      <c r="V65" s="431">
        <v>2.1</v>
      </c>
      <c r="W65" s="361">
        <v>0</v>
      </c>
      <c r="X65" s="361">
        <v>0</v>
      </c>
      <c r="Y65" s="431">
        <v>1.8</v>
      </c>
      <c r="Z65" s="431" t="s">
        <v>914</v>
      </c>
      <c r="AA65" s="431" t="s">
        <v>914</v>
      </c>
      <c r="AB65" s="431" t="s">
        <v>914</v>
      </c>
      <c r="AC65" s="431" t="s">
        <v>914</v>
      </c>
      <c r="AD65" s="431" t="s">
        <v>914</v>
      </c>
      <c r="AE65" s="431" t="s">
        <v>914</v>
      </c>
      <c r="AF65" s="431" t="s">
        <v>914</v>
      </c>
      <c r="AG65" s="472" t="s">
        <v>23</v>
      </c>
      <c r="AH65" s="472"/>
      <c r="AI65" s="472">
        <v>2</v>
      </c>
      <c r="AJ65" s="472">
        <v>4</v>
      </c>
      <c r="AK65" s="476">
        <v>0.33329999999999999</v>
      </c>
      <c r="AL65" s="476">
        <v>0.66659999999999997</v>
      </c>
      <c r="AM65" s="432" t="s">
        <v>921</v>
      </c>
    </row>
    <row r="66" spans="1:39" x14ac:dyDescent="0.15">
      <c r="A66" s="468">
        <v>1428</v>
      </c>
      <c r="B66" s="351">
        <v>43837</v>
      </c>
      <c r="C66" s="469" t="s">
        <v>13</v>
      </c>
      <c r="D66" s="430" t="s">
        <v>938</v>
      </c>
      <c r="E66" s="351">
        <v>43831</v>
      </c>
      <c r="F66" s="449" t="s">
        <v>925</v>
      </c>
      <c r="G66" s="430" t="s">
        <v>401</v>
      </c>
      <c r="H66" s="431">
        <v>82.5</v>
      </c>
      <c r="I66" s="470" t="s">
        <v>913</v>
      </c>
      <c r="J66" s="430">
        <v>1645</v>
      </c>
      <c r="K66" s="430">
        <v>3000</v>
      </c>
      <c r="L66" s="430">
        <v>3000</v>
      </c>
      <c r="M66" s="430">
        <v>3000</v>
      </c>
      <c r="N66" s="430"/>
      <c r="O66" s="431">
        <v>2.8</v>
      </c>
      <c r="P66" s="361">
        <v>2.5499999999999998</v>
      </c>
      <c r="Q66" s="361">
        <v>0</v>
      </c>
      <c r="R66" s="361">
        <v>0</v>
      </c>
      <c r="S66" s="431">
        <v>2.0499999999999998</v>
      </c>
      <c r="T66" s="431" t="s">
        <v>914</v>
      </c>
      <c r="U66" s="431">
        <v>2.8</v>
      </c>
      <c r="V66" s="361">
        <v>2.5499999999999998</v>
      </c>
      <c r="W66" s="361">
        <v>0</v>
      </c>
      <c r="X66" s="361">
        <v>0</v>
      </c>
      <c r="Y66" s="431">
        <v>2.0499999999999998</v>
      </c>
      <c r="Z66" s="431" t="s">
        <v>914</v>
      </c>
      <c r="AA66" s="431" t="s">
        <v>914</v>
      </c>
      <c r="AB66" s="431" t="s">
        <v>914</v>
      </c>
      <c r="AC66" s="431" t="s">
        <v>914</v>
      </c>
      <c r="AD66" s="431" t="s">
        <v>914</v>
      </c>
      <c r="AE66" s="431" t="s">
        <v>914</v>
      </c>
      <c r="AF66" s="431" t="s">
        <v>914</v>
      </c>
      <c r="AG66" s="472" t="s">
        <v>23</v>
      </c>
      <c r="AH66" s="472"/>
      <c r="AI66" s="472">
        <v>2</v>
      </c>
      <c r="AJ66" s="472">
        <v>4</v>
      </c>
      <c r="AK66" s="476">
        <v>0.33329999999999999</v>
      </c>
      <c r="AL66" s="476">
        <v>0.66659999999999997</v>
      </c>
      <c r="AM66" s="432" t="s">
        <v>921</v>
      </c>
    </row>
    <row r="67" spans="1:39" x14ac:dyDescent="0.15">
      <c r="A67" s="468">
        <v>787</v>
      </c>
      <c r="B67" s="351">
        <v>43837</v>
      </c>
      <c r="C67" s="469" t="s">
        <v>13</v>
      </c>
      <c r="D67" s="430" t="s">
        <v>938</v>
      </c>
      <c r="E67" s="351">
        <v>43831</v>
      </c>
      <c r="F67" s="449" t="s">
        <v>926</v>
      </c>
      <c r="G67" s="430" t="s">
        <v>401</v>
      </c>
      <c r="H67" s="431">
        <v>77.17</v>
      </c>
      <c r="I67" s="470" t="s">
        <v>913</v>
      </c>
      <c r="J67" s="430">
        <v>1645</v>
      </c>
      <c r="K67" s="430">
        <v>3000</v>
      </c>
      <c r="L67" s="430">
        <v>3000</v>
      </c>
      <c r="M67" s="430">
        <v>3000</v>
      </c>
      <c r="N67" s="430"/>
      <c r="O67" s="431">
        <v>3.22</v>
      </c>
      <c r="P67" s="431">
        <v>2.71</v>
      </c>
      <c r="Q67" s="361">
        <v>0</v>
      </c>
      <c r="R67" s="361">
        <v>0</v>
      </c>
      <c r="S67" s="431">
        <v>2.27</v>
      </c>
      <c r="T67" s="431" t="s">
        <v>914</v>
      </c>
      <c r="U67" s="431">
        <v>3.22</v>
      </c>
      <c r="V67" s="431">
        <v>2.71</v>
      </c>
      <c r="W67" s="361">
        <v>0</v>
      </c>
      <c r="X67" s="361">
        <v>0</v>
      </c>
      <c r="Y67" s="431">
        <v>2.27</v>
      </c>
      <c r="Z67" s="431" t="s">
        <v>914</v>
      </c>
      <c r="AA67" s="431" t="s">
        <v>914</v>
      </c>
      <c r="AB67" s="431" t="s">
        <v>914</v>
      </c>
      <c r="AC67" s="431" t="s">
        <v>914</v>
      </c>
      <c r="AD67" s="431" t="s">
        <v>914</v>
      </c>
      <c r="AE67" s="431" t="s">
        <v>914</v>
      </c>
      <c r="AF67" s="431" t="s">
        <v>914</v>
      </c>
      <c r="AG67" s="472" t="s">
        <v>23</v>
      </c>
      <c r="AH67" s="472"/>
      <c r="AI67" s="472">
        <v>2</v>
      </c>
      <c r="AJ67" s="472">
        <v>4</v>
      </c>
      <c r="AK67" s="476">
        <v>0.33329999999999999</v>
      </c>
      <c r="AL67" s="476">
        <v>0.66659999999999997</v>
      </c>
      <c r="AM67" s="432" t="s">
        <v>921</v>
      </c>
    </row>
    <row r="68" spans="1:39" x14ac:dyDescent="0.15">
      <c r="A68" s="468">
        <v>2220</v>
      </c>
      <c r="B68" s="351">
        <v>43837</v>
      </c>
      <c r="C68" s="469" t="s">
        <v>13</v>
      </c>
      <c r="D68" s="430" t="s">
        <v>938</v>
      </c>
      <c r="E68" s="475">
        <v>43647</v>
      </c>
      <c r="F68" s="430" t="s">
        <v>30</v>
      </c>
      <c r="G68" s="430" t="s">
        <v>401</v>
      </c>
      <c r="H68" s="431">
        <v>71.043999999999997</v>
      </c>
      <c r="I68" s="470" t="s">
        <v>913</v>
      </c>
      <c r="J68" s="430">
        <v>1645</v>
      </c>
      <c r="K68" s="430">
        <v>3000</v>
      </c>
      <c r="L68" s="430">
        <v>3000</v>
      </c>
      <c r="M68" s="430">
        <v>3000</v>
      </c>
      <c r="N68" s="355"/>
      <c r="O68" s="431">
        <v>3.722</v>
      </c>
      <c r="P68" s="431">
        <v>3.1859999999999999</v>
      </c>
      <c r="Q68" s="361">
        <v>0</v>
      </c>
      <c r="R68" s="361">
        <v>0</v>
      </c>
      <c r="S68" s="431">
        <v>2.536</v>
      </c>
      <c r="T68" s="431" t="s">
        <v>914</v>
      </c>
      <c r="U68" s="431">
        <v>3.722</v>
      </c>
      <c r="V68" s="431">
        <v>3.1859999999999999</v>
      </c>
      <c r="W68" s="361">
        <v>0</v>
      </c>
      <c r="X68" s="361">
        <v>0</v>
      </c>
      <c r="Y68" s="431">
        <v>2.536</v>
      </c>
      <c r="Z68" s="431" t="s">
        <v>914</v>
      </c>
      <c r="AA68" s="431" t="s">
        <v>914</v>
      </c>
      <c r="AB68" s="431" t="s">
        <v>914</v>
      </c>
      <c r="AC68" s="431" t="s">
        <v>914</v>
      </c>
      <c r="AD68" s="431" t="s">
        <v>914</v>
      </c>
      <c r="AE68" s="431" t="s">
        <v>914</v>
      </c>
      <c r="AF68" s="431" t="s">
        <v>914</v>
      </c>
      <c r="AG68" s="356" t="s">
        <v>23</v>
      </c>
      <c r="AH68" s="356"/>
      <c r="AI68" s="472">
        <v>2</v>
      </c>
      <c r="AJ68" s="472">
        <v>4</v>
      </c>
      <c r="AK68" s="476">
        <v>0.33329999999999999</v>
      </c>
      <c r="AL68" s="476">
        <v>0.66659999999999997</v>
      </c>
      <c r="AM68" s="430" t="s">
        <v>940</v>
      </c>
    </row>
    <row r="69" spans="1:39" x14ac:dyDescent="0.15">
      <c r="A69" s="468">
        <v>1911</v>
      </c>
      <c r="B69" s="351">
        <v>43837</v>
      </c>
      <c r="C69" s="469" t="s">
        <v>13</v>
      </c>
      <c r="D69" s="430" t="s">
        <v>938</v>
      </c>
      <c r="E69" s="351">
        <v>43831</v>
      </c>
      <c r="F69" s="449" t="s">
        <v>54</v>
      </c>
      <c r="G69" s="430" t="s">
        <v>401</v>
      </c>
      <c r="H69" s="431">
        <v>80.2</v>
      </c>
      <c r="I69" s="470" t="s">
        <v>913</v>
      </c>
      <c r="J69" s="430">
        <v>1645</v>
      </c>
      <c r="K69" s="430">
        <v>3000</v>
      </c>
      <c r="L69" s="430">
        <v>3000</v>
      </c>
      <c r="M69" s="430">
        <v>3000</v>
      </c>
      <c r="N69" s="430"/>
      <c r="O69" s="431">
        <v>3.75</v>
      </c>
      <c r="P69" s="431">
        <v>3.2</v>
      </c>
      <c r="Q69" s="361">
        <v>0</v>
      </c>
      <c r="R69" s="361">
        <v>0</v>
      </c>
      <c r="S69" s="431">
        <v>2.75</v>
      </c>
      <c r="T69" s="431" t="s">
        <v>914</v>
      </c>
      <c r="U69" s="431">
        <v>3.75</v>
      </c>
      <c r="V69" s="431">
        <v>3.2</v>
      </c>
      <c r="W69" s="361">
        <v>0</v>
      </c>
      <c r="X69" s="361">
        <v>0</v>
      </c>
      <c r="Y69" s="431">
        <v>2.75</v>
      </c>
      <c r="Z69" s="431" t="s">
        <v>914</v>
      </c>
      <c r="AA69" s="431" t="s">
        <v>914</v>
      </c>
      <c r="AB69" s="431" t="s">
        <v>914</v>
      </c>
      <c r="AC69" s="431" t="s">
        <v>914</v>
      </c>
      <c r="AD69" s="431" t="s">
        <v>914</v>
      </c>
      <c r="AE69" s="431" t="s">
        <v>914</v>
      </c>
      <c r="AF69" s="431" t="s">
        <v>914</v>
      </c>
      <c r="AG69" s="472" t="s">
        <v>23</v>
      </c>
      <c r="AH69" s="472"/>
      <c r="AI69" s="472">
        <v>2</v>
      </c>
      <c r="AJ69" s="472">
        <v>4</v>
      </c>
      <c r="AK69" s="476">
        <v>0.33329999999999999</v>
      </c>
      <c r="AL69" s="476">
        <v>0.66659999999999997</v>
      </c>
      <c r="AM69" s="432" t="s">
        <v>921</v>
      </c>
    </row>
    <row r="70" spans="1:39" x14ac:dyDescent="0.15">
      <c r="A70" s="468">
        <v>1685</v>
      </c>
      <c r="B70" s="351">
        <v>43837</v>
      </c>
      <c r="C70" s="469" t="s">
        <v>403</v>
      </c>
      <c r="D70" s="430" t="s">
        <v>938</v>
      </c>
      <c r="E70" s="351">
        <v>43466</v>
      </c>
      <c r="F70" s="449" t="s">
        <v>909</v>
      </c>
      <c r="G70" s="430" t="s">
        <v>401</v>
      </c>
      <c r="H70" s="431">
        <v>95</v>
      </c>
      <c r="I70" s="470" t="s">
        <v>405</v>
      </c>
      <c r="J70" s="430">
        <v>3000</v>
      </c>
      <c r="K70" s="430">
        <v>3000</v>
      </c>
      <c r="L70" s="430">
        <v>3000</v>
      </c>
      <c r="M70" s="430">
        <v>3000</v>
      </c>
      <c r="N70" s="430"/>
      <c r="O70" s="431">
        <v>3.4</v>
      </c>
      <c r="P70" s="361">
        <v>0</v>
      </c>
      <c r="Q70" s="361">
        <v>0</v>
      </c>
      <c r="R70" s="361">
        <v>0</v>
      </c>
      <c r="S70" s="431">
        <v>2.2000000000000002</v>
      </c>
      <c r="T70" s="431" t="s">
        <v>914</v>
      </c>
      <c r="U70" s="431">
        <v>3.4</v>
      </c>
      <c r="V70" s="361">
        <v>0</v>
      </c>
      <c r="W70" s="361">
        <v>0</v>
      </c>
      <c r="X70" s="361">
        <v>0</v>
      </c>
      <c r="Y70" s="431">
        <v>2.2000000000000002</v>
      </c>
      <c r="Z70" s="431" t="s">
        <v>914</v>
      </c>
      <c r="AA70" s="431" t="s">
        <v>914</v>
      </c>
      <c r="AB70" s="431" t="s">
        <v>914</v>
      </c>
      <c r="AC70" s="431" t="s">
        <v>914</v>
      </c>
      <c r="AD70" s="431" t="s">
        <v>914</v>
      </c>
      <c r="AE70" s="431" t="s">
        <v>914</v>
      </c>
      <c r="AF70" s="431" t="s">
        <v>914</v>
      </c>
      <c r="AG70" s="472" t="s">
        <v>23</v>
      </c>
      <c r="AH70" s="472"/>
      <c r="AI70" s="472">
        <v>2</v>
      </c>
      <c r="AJ70" s="472">
        <v>4</v>
      </c>
      <c r="AK70" s="476">
        <v>0.33329999999999999</v>
      </c>
      <c r="AL70" s="476">
        <v>0.66659999999999997</v>
      </c>
      <c r="AM70" s="430" t="s">
        <v>937</v>
      </c>
    </row>
    <row r="71" spans="1:39" x14ac:dyDescent="0.15">
      <c r="A71" s="468">
        <v>2212</v>
      </c>
      <c r="B71" s="351">
        <v>43837</v>
      </c>
      <c r="C71" s="469" t="s">
        <v>13</v>
      </c>
      <c r="D71" s="430" t="s">
        <v>938</v>
      </c>
      <c r="E71" s="351">
        <v>43831</v>
      </c>
      <c r="F71" s="430" t="s">
        <v>4</v>
      </c>
      <c r="G71" s="430" t="s">
        <v>401</v>
      </c>
      <c r="H71" s="431">
        <v>72.650000000000006</v>
      </c>
      <c r="I71" s="435"/>
      <c r="J71" s="436"/>
      <c r="K71" s="355"/>
      <c r="L71" s="355"/>
      <c r="M71" s="355"/>
      <c r="N71" s="355"/>
      <c r="O71" s="431">
        <v>1.94</v>
      </c>
      <c r="P71" s="361">
        <v>0</v>
      </c>
      <c r="Q71" s="361">
        <v>0</v>
      </c>
      <c r="R71" s="361">
        <v>0</v>
      </c>
      <c r="S71" s="361">
        <v>0</v>
      </c>
      <c r="T71" s="431" t="s">
        <v>914</v>
      </c>
      <c r="U71" s="431">
        <v>1.94</v>
      </c>
      <c r="V71" s="361">
        <v>0</v>
      </c>
      <c r="W71" s="361">
        <v>0</v>
      </c>
      <c r="X71" s="361">
        <v>0</v>
      </c>
      <c r="Y71" s="361">
        <v>0</v>
      </c>
      <c r="Z71" s="431" t="s">
        <v>914</v>
      </c>
      <c r="AA71" s="431" t="s">
        <v>914</v>
      </c>
      <c r="AB71" s="431" t="s">
        <v>914</v>
      </c>
      <c r="AC71" s="431" t="s">
        <v>914</v>
      </c>
      <c r="AD71" s="431" t="s">
        <v>914</v>
      </c>
      <c r="AE71" s="431" t="s">
        <v>914</v>
      </c>
      <c r="AF71" s="431" t="s">
        <v>914</v>
      </c>
      <c r="AG71" s="356" t="s">
        <v>23</v>
      </c>
      <c r="AH71" s="356"/>
      <c r="AI71" s="472">
        <v>2</v>
      </c>
      <c r="AJ71" s="472">
        <v>4</v>
      </c>
      <c r="AK71" s="476">
        <v>0.33329999999999999</v>
      </c>
      <c r="AL71" s="476">
        <v>0.66659999999999997</v>
      </c>
      <c r="AM71" s="432" t="s">
        <v>921</v>
      </c>
    </row>
    <row r="72" spans="1:39" x14ac:dyDescent="0.15">
      <c r="A72" s="468">
        <v>1345</v>
      </c>
      <c r="B72" s="351">
        <v>43836</v>
      </c>
      <c r="C72" s="469" t="s">
        <v>13</v>
      </c>
      <c r="D72" s="430" t="s">
        <v>941</v>
      </c>
      <c r="E72" s="351">
        <v>43831</v>
      </c>
      <c r="F72" s="449" t="s">
        <v>15</v>
      </c>
      <c r="G72" s="430" t="s">
        <v>401</v>
      </c>
      <c r="H72" s="431">
        <v>87.1</v>
      </c>
      <c r="I72" s="470" t="s">
        <v>913</v>
      </c>
      <c r="J72" s="430">
        <v>6000</v>
      </c>
      <c r="K72" s="430">
        <v>12000</v>
      </c>
      <c r="L72" s="430">
        <v>84000</v>
      </c>
      <c r="M72" s="430">
        <v>84000</v>
      </c>
      <c r="N72" s="430"/>
      <c r="O72" s="431">
        <v>2.27</v>
      </c>
      <c r="P72" s="431">
        <v>2.2400000000000002</v>
      </c>
      <c r="Q72" s="431">
        <v>1.87</v>
      </c>
      <c r="R72" s="361">
        <v>0</v>
      </c>
      <c r="S72" s="431">
        <v>1.68</v>
      </c>
      <c r="T72" s="431" t="s">
        <v>914</v>
      </c>
      <c r="U72" s="431">
        <v>2.0699999999999998</v>
      </c>
      <c r="V72" s="431">
        <v>1.72</v>
      </c>
      <c r="W72" s="431">
        <v>1.6</v>
      </c>
      <c r="X72" s="361">
        <v>0</v>
      </c>
      <c r="Y72" s="431">
        <v>1.58</v>
      </c>
      <c r="Z72" s="431" t="s">
        <v>914</v>
      </c>
      <c r="AA72" s="431" t="s">
        <v>914</v>
      </c>
      <c r="AB72" s="431" t="s">
        <v>914</v>
      </c>
      <c r="AC72" s="431" t="s">
        <v>914</v>
      </c>
      <c r="AD72" s="431" t="s">
        <v>914</v>
      </c>
      <c r="AE72" s="431" t="s">
        <v>914</v>
      </c>
      <c r="AF72" s="431" t="s">
        <v>914</v>
      </c>
      <c r="AG72" s="472" t="s">
        <v>18</v>
      </c>
      <c r="AH72" s="472" t="s">
        <v>19</v>
      </c>
      <c r="AI72" s="472">
        <v>2</v>
      </c>
      <c r="AJ72" s="472">
        <v>4</v>
      </c>
      <c r="AK72" s="476">
        <v>0.33329999999999999</v>
      </c>
      <c r="AL72" s="476">
        <v>0.66659999999999997</v>
      </c>
      <c r="AM72" s="432" t="s">
        <v>921</v>
      </c>
    </row>
    <row r="73" spans="1:39" x14ac:dyDescent="0.15">
      <c r="A73" s="468">
        <v>2187</v>
      </c>
      <c r="B73" s="351">
        <v>43837</v>
      </c>
      <c r="C73" s="469" t="s">
        <v>13</v>
      </c>
      <c r="D73" s="430" t="s">
        <v>941</v>
      </c>
      <c r="E73" s="351">
        <v>43831</v>
      </c>
      <c r="F73" s="449" t="s">
        <v>20</v>
      </c>
      <c r="G73" s="430" t="s">
        <v>401</v>
      </c>
      <c r="H73" s="431">
        <v>80</v>
      </c>
      <c r="I73" s="470" t="s">
        <v>913</v>
      </c>
      <c r="J73" s="471">
        <v>6000</v>
      </c>
      <c r="K73" s="471">
        <v>6000</v>
      </c>
      <c r="L73" s="471">
        <v>6000</v>
      </c>
      <c r="M73" s="471">
        <v>6000</v>
      </c>
      <c r="N73" s="430"/>
      <c r="O73" s="431">
        <v>2.4</v>
      </c>
      <c r="P73" s="431">
        <v>0</v>
      </c>
      <c r="Q73" s="431">
        <v>0</v>
      </c>
      <c r="R73" s="431">
        <v>0</v>
      </c>
      <c r="S73" s="431">
        <v>2.2000000000000002</v>
      </c>
      <c r="T73" s="431" t="s">
        <v>914</v>
      </c>
      <c r="U73" s="431">
        <v>2.1</v>
      </c>
      <c r="V73" s="431">
        <v>0</v>
      </c>
      <c r="W73" s="431">
        <v>0</v>
      </c>
      <c r="X73" s="431">
        <v>0</v>
      </c>
      <c r="Y73" s="431">
        <v>1.7</v>
      </c>
      <c r="Z73" s="431" t="s">
        <v>914</v>
      </c>
      <c r="AA73" s="431" t="s">
        <v>914</v>
      </c>
      <c r="AB73" s="431" t="s">
        <v>914</v>
      </c>
      <c r="AC73" s="431" t="s">
        <v>914</v>
      </c>
      <c r="AD73" s="431" t="s">
        <v>914</v>
      </c>
      <c r="AE73" s="431" t="s">
        <v>914</v>
      </c>
      <c r="AF73" s="431" t="s">
        <v>914</v>
      </c>
      <c r="AG73" s="472" t="s">
        <v>18</v>
      </c>
      <c r="AH73" s="472" t="s">
        <v>19</v>
      </c>
      <c r="AI73" s="472">
        <v>2</v>
      </c>
      <c r="AJ73" s="472">
        <v>4</v>
      </c>
      <c r="AK73" s="476">
        <v>0.33329999999999999</v>
      </c>
      <c r="AL73" s="476">
        <v>0.66659999999999997</v>
      </c>
      <c r="AM73" s="432" t="s">
        <v>921</v>
      </c>
    </row>
    <row r="74" spans="1:39" x14ac:dyDescent="0.15">
      <c r="A74" s="468">
        <v>1140</v>
      </c>
      <c r="B74" s="351">
        <v>43837</v>
      </c>
      <c r="C74" s="469" t="s">
        <v>3</v>
      </c>
      <c r="D74" s="430" t="s">
        <v>941</v>
      </c>
      <c r="E74" s="351">
        <v>43831</v>
      </c>
      <c r="F74" s="449" t="s">
        <v>916</v>
      </c>
      <c r="G74" s="430" t="s">
        <v>401</v>
      </c>
      <c r="H74" s="431">
        <v>85</v>
      </c>
      <c r="I74" s="470" t="s">
        <v>917</v>
      </c>
      <c r="J74" s="430">
        <v>6000</v>
      </c>
      <c r="K74" s="430">
        <v>12000</v>
      </c>
      <c r="L74" s="430">
        <v>84000</v>
      </c>
      <c r="M74" s="430">
        <v>84000</v>
      </c>
      <c r="N74" s="430"/>
      <c r="O74" s="431">
        <v>2.4</v>
      </c>
      <c r="P74" s="431">
        <v>2.25</v>
      </c>
      <c r="Q74" s="431">
        <v>2</v>
      </c>
      <c r="R74" s="431">
        <v>0</v>
      </c>
      <c r="S74" s="431">
        <v>1.8</v>
      </c>
      <c r="T74" s="430"/>
      <c r="U74" s="431">
        <v>2.09</v>
      </c>
      <c r="V74" s="431">
        <v>1.94</v>
      </c>
      <c r="W74" s="431">
        <v>1.69</v>
      </c>
      <c r="X74" s="431">
        <v>0</v>
      </c>
      <c r="Y74" s="431">
        <v>1.58</v>
      </c>
      <c r="Z74" s="430"/>
      <c r="AA74" s="430"/>
      <c r="AB74" s="430"/>
      <c r="AC74" s="430"/>
      <c r="AD74" s="430"/>
      <c r="AE74" s="430"/>
      <c r="AF74" s="430"/>
      <c r="AG74" s="472" t="s">
        <v>918</v>
      </c>
      <c r="AH74" s="472" t="s">
        <v>919</v>
      </c>
      <c r="AI74" s="472">
        <v>3</v>
      </c>
      <c r="AJ74" s="472">
        <v>3</v>
      </c>
      <c r="AK74" s="476">
        <v>0.5</v>
      </c>
      <c r="AL74" s="476">
        <v>0.5</v>
      </c>
      <c r="AM74" s="432" t="s">
        <v>921</v>
      </c>
    </row>
    <row r="75" spans="1:39" x14ac:dyDescent="0.15">
      <c r="A75" s="468">
        <v>2118</v>
      </c>
      <c r="B75" s="351">
        <v>43837</v>
      </c>
      <c r="C75" s="469" t="s">
        <v>13</v>
      </c>
      <c r="D75" s="430" t="s">
        <v>941</v>
      </c>
      <c r="E75" s="351">
        <v>43831</v>
      </c>
      <c r="F75" s="449" t="s">
        <v>22</v>
      </c>
      <c r="G75" s="430" t="s">
        <v>401</v>
      </c>
      <c r="H75" s="431">
        <v>98.7</v>
      </c>
      <c r="I75" s="470" t="s">
        <v>913</v>
      </c>
      <c r="J75" s="471">
        <v>12000</v>
      </c>
      <c r="K75" s="471">
        <v>12000</v>
      </c>
      <c r="L75" s="471">
        <v>12000</v>
      </c>
      <c r="M75" s="471">
        <v>12000</v>
      </c>
      <c r="N75" s="430"/>
      <c r="O75" s="431">
        <v>2.59</v>
      </c>
      <c r="P75" s="431">
        <v>0</v>
      </c>
      <c r="Q75" s="431">
        <v>0</v>
      </c>
      <c r="R75" s="431">
        <v>0</v>
      </c>
      <c r="S75" s="431">
        <v>1.95</v>
      </c>
      <c r="T75" s="431" t="s">
        <v>914</v>
      </c>
      <c r="U75" s="431">
        <v>1.95</v>
      </c>
      <c r="V75" s="431">
        <v>0</v>
      </c>
      <c r="W75" s="431">
        <v>0</v>
      </c>
      <c r="X75" s="431">
        <v>0</v>
      </c>
      <c r="Y75" s="431">
        <v>1.95</v>
      </c>
      <c r="Z75" s="431" t="s">
        <v>914</v>
      </c>
      <c r="AA75" s="431" t="s">
        <v>914</v>
      </c>
      <c r="AB75" s="431" t="s">
        <v>914</v>
      </c>
      <c r="AC75" s="431" t="s">
        <v>914</v>
      </c>
      <c r="AD75" s="431" t="s">
        <v>914</v>
      </c>
      <c r="AE75" s="431" t="s">
        <v>914</v>
      </c>
      <c r="AF75" s="431" t="s">
        <v>914</v>
      </c>
      <c r="AG75" s="472" t="s">
        <v>18</v>
      </c>
      <c r="AH75" s="472" t="s">
        <v>19</v>
      </c>
      <c r="AI75" s="472">
        <v>2</v>
      </c>
      <c r="AJ75" s="472">
        <v>4</v>
      </c>
      <c r="AK75" s="476">
        <v>0.33329999999999999</v>
      </c>
      <c r="AL75" s="476">
        <v>0.66659999999999997</v>
      </c>
      <c r="AM75" s="432" t="s">
        <v>921</v>
      </c>
    </row>
    <row r="76" spans="1:39" x14ac:dyDescent="0.15">
      <c r="A76" s="468">
        <v>1941</v>
      </c>
      <c r="B76" s="351">
        <v>43837</v>
      </c>
      <c r="C76" s="469" t="s">
        <v>13</v>
      </c>
      <c r="D76" s="430" t="s">
        <v>941</v>
      </c>
      <c r="E76" s="351">
        <v>43831</v>
      </c>
      <c r="F76" s="449" t="s">
        <v>923</v>
      </c>
      <c r="G76" s="430" t="s">
        <v>401</v>
      </c>
      <c r="H76" s="431">
        <v>79.8</v>
      </c>
      <c r="I76" s="470" t="s">
        <v>913</v>
      </c>
      <c r="J76" s="430">
        <v>6000</v>
      </c>
      <c r="K76" s="430">
        <v>12000</v>
      </c>
      <c r="L76" s="430">
        <v>84000</v>
      </c>
      <c r="M76" s="430">
        <v>84000</v>
      </c>
      <c r="N76" s="430"/>
      <c r="O76" s="431">
        <v>2.2818181818181813</v>
      </c>
      <c r="P76" s="431">
        <v>2.1181818181818182</v>
      </c>
      <c r="Q76" s="431">
        <v>1.7454545454545451</v>
      </c>
      <c r="R76" s="431">
        <v>0</v>
      </c>
      <c r="S76" s="431">
        <v>1.7363636363636361</v>
      </c>
      <c r="T76" s="431" t="s">
        <v>914</v>
      </c>
      <c r="U76" s="431">
        <v>1.8181818181818181</v>
      </c>
      <c r="V76" s="431">
        <v>1.7818181818181817</v>
      </c>
      <c r="W76" s="431">
        <v>1.718181818181818</v>
      </c>
      <c r="X76" s="431">
        <v>0</v>
      </c>
      <c r="Y76" s="431">
        <v>1.5999999999999999</v>
      </c>
      <c r="Z76" s="431" t="s">
        <v>914</v>
      </c>
      <c r="AA76" s="431" t="s">
        <v>914</v>
      </c>
      <c r="AB76" s="431" t="s">
        <v>914</v>
      </c>
      <c r="AC76" s="431" t="s">
        <v>914</v>
      </c>
      <c r="AD76" s="431" t="s">
        <v>914</v>
      </c>
      <c r="AE76" s="431" t="s">
        <v>914</v>
      </c>
      <c r="AF76" s="431" t="s">
        <v>914</v>
      </c>
      <c r="AG76" s="472" t="s">
        <v>18</v>
      </c>
      <c r="AH76" s="472" t="s">
        <v>19</v>
      </c>
      <c r="AI76" s="472">
        <v>2</v>
      </c>
      <c r="AJ76" s="472">
        <v>4</v>
      </c>
      <c r="AK76" s="476">
        <v>0.33329999999999999</v>
      </c>
      <c r="AL76" s="476">
        <v>0.66659999999999997</v>
      </c>
      <c r="AM76" s="432" t="s">
        <v>921</v>
      </c>
    </row>
    <row r="77" spans="1:39" x14ac:dyDescent="0.15">
      <c r="A77" s="468">
        <v>317</v>
      </c>
      <c r="B77" s="351">
        <v>43837</v>
      </c>
      <c r="C77" s="469" t="s">
        <v>13</v>
      </c>
      <c r="D77" s="430" t="s">
        <v>941</v>
      </c>
      <c r="E77" s="351">
        <v>43831</v>
      </c>
      <c r="F77" s="430" t="s">
        <v>24</v>
      </c>
      <c r="G77" s="430" t="s">
        <v>401</v>
      </c>
      <c r="H77" s="431">
        <v>100.88</v>
      </c>
      <c r="I77" s="470" t="s">
        <v>913</v>
      </c>
      <c r="J77" s="430">
        <v>6000</v>
      </c>
      <c r="K77" s="430">
        <v>12000</v>
      </c>
      <c r="L77" s="430">
        <v>84000</v>
      </c>
      <c r="M77" s="430">
        <v>84000</v>
      </c>
      <c r="N77" s="430"/>
      <c r="O77" s="431">
        <v>2.61</v>
      </c>
      <c r="P77" s="431">
        <v>2.46</v>
      </c>
      <c r="Q77" s="431">
        <v>2.2000000000000002</v>
      </c>
      <c r="R77" s="431">
        <v>0</v>
      </c>
      <c r="S77" s="431">
        <v>2.2000000000000002</v>
      </c>
      <c r="T77" s="431" t="s">
        <v>914</v>
      </c>
      <c r="U77" s="431">
        <v>2.0099999999999998</v>
      </c>
      <c r="V77" s="431">
        <v>1.99</v>
      </c>
      <c r="W77" s="431">
        <v>1.94</v>
      </c>
      <c r="X77" s="431">
        <v>0</v>
      </c>
      <c r="Y77" s="431">
        <v>1.87</v>
      </c>
      <c r="Z77" s="431" t="s">
        <v>914</v>
      </c>
      <c r="AA77" s="431" t="s">
        <v>914</v>
      </c>
      <c r="AB77" s="431" t="s">
        <v>914</v>
      </c>
      <c r="AC77" s="431" t="s">
        <v>914</v>
      </c>
      <c r="AD77" s="431" t="s">
        <v>914</v>
      </c>
      <c r="AE77" s="431" t="s">
        <v>914</v>
      </c>
      <c r="AF77" s="431" t="s">
        <v>914</v>
      </c>
      <c r="AG77" s="472" t="s">
        <v>18</v>
      </c>
      <c r="AH77" s="472" t="s">
        <v>19</v>
      </c>
      <c r="AI77" s="472">
        <v>2</v>
      </c>
      <c r="AJ77" s="472">
        <v>4</v>
      </c>
      <c r="AK77" s="476">
        <v>0.33329999999999999</v>
      </c>
      <c r="AL77" s="476">
        <v>0.66659999999999997</v>
      </c>
      <c r="AM77" s="432" t="s">
        <v>921</v>
      </c>
    </row>
    <row r="78" spans="1:39" x14ac:dyDescent="0.15">
      <c r="A78" s="468">
        <v>2262</v>
      </c>
      <c r="B78" s="351">
        <v>43837</v>
      </c>
      <c r="C78" s="469" t="s">
        <v>13</v>
      </c>
      <c r="D78" s="430" t="s">
        <v>941</v>
      </c>
      <c r="E78" s="351">
        <v>43831</v>
      </c>
      <c r="F78" s="449" t="s">
        <v>924</v>
      </c>
      <c r="G78" s="430" t="s">
        <v>401</v>
      </c>
      <c r="H78" s="431">
        <v>79</v>
      </c>
      <c r="I78" s="470" t="s">
        <v>913</v>
      </c>
      <c r="J78" s="471">
        <v>3000</v>
      </c>
      <c r="K78" s="471">
        <v>3000</v>
      </c>
      <c r="L78" s="471">
        <v>3000</v>
      </c>
      <c r="M78" s="471">
        <v>3000</v>
      </c>
      <c r="N78" s="430"/>
      <c r="O78" s="431">
        <v>2.4</v>
      </c>
      <c r="P78" s="431">
        <v>0</v>
      </c>
      <c r="Q78" s="431">
        <v>0</v>
      </c>
      <c r="R78" s="431">
        <v>0</v>
      </c>
      <c r="S78" s="431">
        <v>2.1</v>
      </c>
      <c r="T78" s="431" t="s">
        <v>914</v>
      </c>
      <c r="U78" s="431">
        <v>1.75</v>
      </c>
      <c r="V78" s="431">
        <v>0</v>
      </c>
      <c r="W78" s="431">
        <v>0</v>
      </c>
      <c r="X78" s="431">
        <v>0</v>
      </c>
      <c r="Y78" s="431">
        <v>1.6</v>
      </c>
      <c r="Z78" s="431" t="s">
        <v>914</v>
      </c>
      <c r="AA78" s="431" t="s">
        <v>914</v>
      </c>
      <c r="AB78" s="431" t="s">
        <v>914</v>
      </c>
      <c r="AC78" s="431" t="s">
        <v>914</v>
      </c>
      <c r="AD78" s="431" t="s">
        <v>914</v>
      </c>
      <c r="AE78" s="431" t="s">
        <v>914</v>
      </c>
      <c r="AF78" s="431" t="s">
        <v>914</v>
      </c>
      <c r="AG78" s="472" t="s">
        <v>18</v>
      </c>
      <c r="AH78" s="472" t="s">
        <v>19</v>
      </c>
      <c r="AI78" s="472">
        <v>2</v>
      </c>
      <c r="AJ78" s="472">
        <v>4</v>
      </c>
      <c r="AK78" s="476">
        <v>0.33329999999999999</v>
      </c>
      <c r="AL78" s="476">
        <v>0.66659999999999997</v>
      </c>
      <c r="AM78" s="432" t="s">
        <v>921</v>
      </c>
    </row>
    <row r="79" spans="1:39" x14ac:dyDescent="0.15">
      <c r="A79" s="468">
        <v>1430</v>
      </c>
      <c r="B79" s="351">
        <v>43837</v>
      </c>
      <c r="C79" s="469" t="s">
        <v>13</v>
      </c>
      <c r="D79" s="430" t="s">
        <v>941</v>
      </c>
      <c r="E79" s="351">
        <v>43831</v>
      </c>
      <c r="F79" s="449" t="s">
        <v>925</v>
      </c>
      <c r="G79" s="430" t="s">
        <v>401</v>
      </c>
      <c r="H79" s="431">
        <v>85</v>
      </c>
      <c r="I79" s="470" t="s">
        <v>913</v>
      </c>
      <c r="J79" s="430">
        <v>6000</v>
      </c>
      <c r="K79" s="430">
        <v>12000</v>
      </c>
      <c r="L79" s="430">
        <v>84000</v>
      </c>
      <c r="M79" s="430">
        <v>84000</v>
      </c>
      <c r="N79" s="430"/>
      <c r="O79" s="431">
        <v>2.2999999999999998</v>
      </c>
      <c r="P79" s="431">
        <v>2.2000000000000002</v>
      </c>
      <c r="Q79" s="431">
        <v>2</v>
      </c>
      <c r="R79" s="431">
        <v>0</v>
      </c>
      <c r="S79" s="431">
        <v>1.9</v>
      </c>
      <c r="T79" s="431" t="s">
        <v>914</v>
      </c>
      <c r="U79" s="431">
        <v>2.1</v>
      </c>
      <c r="V79" s="431">
        <v>2</v>
      </c>
      <c r="W79" s="431">
        <v>1.8</v>
      </c>
      <c r="X79" s="431">
        <v>0</v>
      </c>
      <c r="Y79" s="431">
        <v>1.7</v>
      </c>
      <c r="Z79" s="431" t="s">
        <v>914</v>
      </c>
      <c r="AA79" s="431" t="s">
        <v>914</v>
      </c>
      <c r="AB79" s="431" t="s">
        <v>914</v>
      </c>
      <c r="AC79" s="431" t="s">
        <v>914</v>
      </c>
      <c r="AD79" s="431" t="s">
        <v>914</v>
      </c>
      <c r="AE79" s="431" t="s">
        <v>914</v>
      </c>
      <c r="AF79" s="431" t="s">
        <v>914</v>
      </c>
      <c r="AG79" s="472" t="s">
        <v>18</v>
      </c>
      <c r="AH79" s="472" t="s">
        <v>19</v>
      </c>
      <c r="AI79" s="472">
        <v>2</v>
      </c>
      <c r="AJ79" s="472">
        <v>4</v>
      </c>
      <c r="AK79" s="476">
        <v>0.33329999999999999</v>
      </c>
      <c r="AL79" s="476">
        <v>0.66659999999999997</v>
      </c>
      <c r="AM79" s="432" t="s">
        <v>921</v>
      </c>
    </row>
    <row r="80" spans="1:39" x14ac:dyDescent="0.15">
      <c r="A80" s="468">
        <v>793</v>
      </c>
      <c r="B80" s="351">
        <v>43837</v>
      </c>
      <c r="C80" s="469" t="s">
        <v>13</v>
      </c>
      <c r="D80" s="430" t="s">
        <v>941</v>
      </c>
      <c r="E80" s="351">
        <v>43831</v>
      </c>
      <c r="F80" s="449" t="s">
        <v>926</v>
      </c>
      <c r="G80" s="430" t="s">
        <v>401</v>
      </c>
      <c r="H80" s="431">
        <v>82.73</v>
      </c>
      <c r="I80" s="470" t="s">
        <v>913</v>
      </c>
      <c r="J80" s="430">
        <v>6000</v>
      </c>
      <c r="K80" s="430">
        <v>12000</v>
      </c>
      <c r="L80" s="430">
        <v>84000</v>
      </c>
      <c r="M80" s="430">
        <v>84000</v>
      </c>
      <c r="N80" s="430"/>
      <c r="O80" s="431">
        <v>2.65</v>
      </c>
      <c r="P80" s="431">
        <v>2.61</v>
      </c>
      <c r="Q80" s="431">
        <v>2.0699999999999998</v>
      </c>
      <c r="R80" s="431">
        <v>0</v>
      </c>
      <c r="S80" s="431">
        <v>2.06</v>
      </c>
      <c r="T80" s="431" t="s">
        <v>914</v>
      </c>
      <c r="U80" s="431">
        <v>2.16</v>
      </c>
      <c r="V80" s="431">
        <v>2.12</v>
      </c>
      <c r="W80" s="431">
        <v>2</v>
      </c>
      <c r="X80" s="431">
        <v>0</v>
      </c>
      <c r="Y80" s="431">
        <v>1.86</v>
      </c>
      <c r="Z80" s="431" t="s">
        <v>914</v>
      </c>
      <c r="AA80" s="431" t="s">
        <v>914</v>
      </c>
      <c r="AB80" s="431" t="s">
        <v>914</v>
      </c>
      <c r="AC80" s="431" t="s">
        <v>914</v>
      </c>
      <c r="AD80" s="431" t="s">
        <v>914</v>
      </c>
      <c r="AE80" s="431" t="s">
        <v>914</v>
      </c>
      <c r="AF80" s="431" t="s">
        <v>914</v>
      </c>
      <c r="AG80" s="472" t="s">
        <v>18</v>
      </c>
      <c r="AH80" s="472" t="s">
        <v>19</v>
      </c>
      <c r="AI80" s="472">
        <v>2</v>
      </c>
      <c r="AJ80" s="472">
        <v>4</v>
      </c>
      <c r="AK80" s="476">
        <v>0.33329999999999999</v>
      </c>
      <c r="AL80" s="476">
        <v>0.66659999999999997</v>
      </c>
      <c r="AM80" s="432" t="s">
        <v>921</v>
      </c>
    </row>
    <row r="81" spans="1:39" x14ac:dyDescent="0.15">
      <c r="A81" s="468">
        <v>2219</v>
      </c>
      <c r="B81" s="351">
        <v>43837</v>
      </c>
      <c r="C81" s="469" t="s">
        <v>13</v>
      </c>
      <c r="D81" s="430" t="s">
        <v>941</v>
      </c>
      <c r="E81" s="475">
        <v>43647</v>
      </c>
      <c r="F81" s="430" t="s">
        <v>30</v>
      </c>
      <c r="G81" s="430" t="s">
        <v>401</v>
      </c>
      <c r="H81" s="431">
        <v>85.266000000000005</v>
      </c>
      <c r="I81" s="470" t="s">
        <v>913</v>
      </c>
      <c r="J81" s="430">
        <v>6000</v>
      </c>
      <c r="K81" s="430">
        <v>12000</v>
      </c>
      <c r="L81" s="430">
        <v>84000</v>
      </c>
      <c r="M81" s="430">
        <v>84000</v>
      </c>
      <c r="N81" s="355"/>
      <c r="O81" s="431">
        <v>2.61</v>
      </c>
      <c r="P81" s="431">
        <v>2.5059999999999998</v>
      </c>
      <c r="Q81" s="431">
        <v>2.0859999999999999</v>
      </c>
      <c r="R81" s="431">
        <v>0</v>
      </c>
      <c r="S81" s="431">
        <v>1.9379999999999999</v>
      </c>
      <c r="T81" s="431" t="s">
        <v>914</v>
      </c>
      <c r="U81" s="431">
        <v>2.4580000000000002</v>
      </c>
      <c r="V81" s="431">
        <v>1.9830000000000001</v>
      </c>
      <c r="W81" s="431">
        <v>1.952</v>
      </c>
      <c r="X81" s="431">
        <v>0</v>
      </c>
      <c r="Y81" s="431">
        <v>1.8140000000000001</v>
      </c>
      <c r="Z81" s="431" t="s">
        <v>914</v>
      </c>
      <c r="AA81" s="431" t="s">
        <v>914</v>
      </c>
      <c r="AB81" s="431" t="s">
        <v>914</v>
      </c>
      <c r="AC81" s="431" t="s">
        <v>914</v>
      </c>
      <c r="AD81" s="431" t="s">
        <v>914</v>
      </c>
      <c r="AE81" s="431" t="s">
        <v>914</v>
      </c>
      <c r="AF81" s="431" t="s">
        <v>914</v>
      </c>
      <c r="AG81" s="356" t="s">
        <v>18</v>
      </c>
      <c r="AH81" s="356" t="s">
        <v>19</v>
      </c>
      <c r="AI81" s="472">
        <v>2</v>
      </c>
      <c r="AJ81" s="472">
        <v>4</v>
      </c>
      <c r="AK81" s="476">
        <v>0.33329999999999999</v>
      </c>
      <c r="AL81" s="476">
        <v>0.66659999999999997</v>
      </c>
      <c r="AM81" s="430" t="s">
        <v>942</v>
      </c>
    </row>
    <row r="82" spans="1:39" x14ac:dyDescent="0.15">
      <c r="A82" s="468">
        <v>1919</v>
      </c>
      <c r="B82" s="351">
        <v>43837</v>
      </c>
      <c r="C82" s="469" t="s">
        <v>13</v>
      </c>
      <c r="D82" s="430" t="s">
        <v>941</v>
      </c>
      <c r="E82" s="351">
        <v>43831</v>
      </c>
      <c r="F82" s="449" t="s">
        <v>54</v>
      </c>
      <c r="G82" s="430" t="s">
        <v>401</v>
      </c>
      <c r="H82" s="431">
        <v>96.8</v>
      </c>
      <c r="I82" s="470" t="s">
        <v>913</v>
      </c>
      <c r="J82" s="430">
        <v>6000</v>
      </c>
      <c r="K82" s="430">
        <v>12000</v>
      </c>
      <c r="L82" s="430">
        <v>12000</v>
      </c>
      <c r="M82" s="430">
        <v>12000</v>
      </c>
      <c r="N82" s="430"/>
      <c r="O82" s="431">
        <v>3.05</v>
      </c>
      <c r="P82" s="431">
        <v>2.9</v>
      </c>
      <c r="Q82" s="431">
        <v>0</v>
      </c>
      <c r="R82" s="431">
        <v>0</v>
      </c>
      <c r="S82" s="431">
        <v>2.4500000000000002</v>
      </c>
      <c r="T82" s="431" t="s">
        <v>914</v>
      </c>
      <c r="U82" s="431">
        <v>2.5</v>
      </c>
      <c r="V82" s="431">
        <v>2.4500000000000002</v>
      </c>
      <c r="W82" s="431">
        <v>0</v>
      </c>
      <c r="X82" s="431">
        <v>0</v>
      </c>
      <c r="Y82" s="431">
        <v>2.35</v>
      </c>
      <c r="Z82" s="431" t="s">
        <v>914</v>
      </c>
      <c r="AA82" s="431" t="s">
        <v>914</v>
      </c>
      <c r="AB82" s="431" t="s">
        <v>914</v>
      </c>
      <c r="AC82" s="431" t="s">
        <v>914</v>
      </c>
      <c r="AD82" s="431" t="s">
        <v>914</v>
      </c>
      <c r="AE82" s="431" t="s">
        <v>914</v>
      </c>
      <c r="AF82" s="431" t="s">
        <v>914</v>
      </c>
      <c r="AG82" s="472" t="s">
        <v>18</v>
      </c>
      <c r="AH82" s="472" t="s">
        <v>19</v>
      </c>
      <c r="AI82" s="472">
        <v>2</v>
      </c>
      <c r="AJ82" s="472">
        <v>4</v>
      </c>
      <c r="AK82" s="476">
        <v>0.33329999999999999</v>
      </c>
      <c r="AL82" s="476">
        <v>0.66659999999999997</v>
      </c>
      <c r="AM82" s="432" t="s">
        <v>921</v>
      </c>
    </row>
    <row r="83" spans="1:39" x14ac:dyDescent="0.15">
      <c r="A83" s="468">
        <v>1687</v>
      </c>
      <c r="B83" s="351">
        <v>43837</v>
      </c>
      <c r="C83" s="469" t="s">
        <v>403</v>
      </c>
      <c r="D83" s="430" t="s">
        <v>941</v>
      </c>
      <c r="E83" s="351">
        <v>43466</v>
      </c>
      <c r="F83" s="449" t="s">
        <v>909</v>
      </c>
      <c r="G83" s="430" t="s">
        <v>401</v>
      </c>
      <c r="H83" s="431">
        <v>112</v>
      </c>
      <c r="I83" s="470" t="s">
        <v>405</v>
      </c>
      <c r="J83" s="430">
        <v>12000</v>
      </c>
      <c r="K83" s="430">
        <v>12000</v>
      </c>
      <c r="L83" s="430">
        <v>12000</v>
      </c>
      <c r="M83" s="430">
        <v>12000</v>
      </c>
      <c r="N83" s="430"/>
      <c r="O83" s="431">
        <v>2.5</v>
      </c>
      <c r="P83" s="431">
        <v>0</v>
      </c>
      <c r="Q83" s="431">
        <v>0</v>
      </c>
      <c r="R83" s="431">
        <v>0</v>
      </c>
      <c r="S83" s="431">
        <v>2</v>
      </c>
      <c r="T83" s="431" t="s">
        <v>914</v>
      </c>
      <c r="U83" s="431">
        <v>2.0499999999999998</v>
      </c>
      <c r="V83" s="431">
        <v>0</v>
      </c>
      <c r="W83" s="431">
        <v>0</v>
      </c>
      <c r="X83" s="431">
        <v>0</v>
      </c>
      <c r="Y83" s="431">
        <v>1.75</v>
      </c>
      <c r="Z83" s="431" t="s">
        <v>914</v>
      </c>
      <c r="AA83" s="431" t="s">
        <v>914</v>
      </c>
      <c r="AB83" s="431" t="s">
        <v>914</v>
      </c>
      <c r="AC83" s="431" t="s">
        <v>914</v>
      </c>
      <c r="AD83" s="431" t="s">
        <v>914</v>
      </c>
      <c r="AE83" s="431" t="s">
        <v>914</v>
      </c>
      <c r="AF83" s="431" t="s">
        <v>914</v>
      </c>
      <c r="AG83" s="472" t="s">
        <v>18</v>
      </c>
      <c r="AH83" s="472" t="s">
        <v>19</v>
      </c>
      <c r="AI83" s="472">
        <v>2</v>
      </c>
      <c r="AJ83" s="472">
        <v>4</v>
      </c>
      <c r="AK83" s="476">
        <v>0.33329999999999999</v>
      </c>
      <c r="AL83" s="476">
        <v>0.66659999999999997</v>
      </c>
      <c r="AM83" s="474" t="s">
        <v>1001</v>
      </c>
    </row>
    <row r="84" spans="1:39" x14ac:dyDescent="0.15">
      <c r="A84" s="468">
        <v>2211</v>
      </c>
      <c r="B84" s="351">
        <v>43837</v>
      </c>
      <c r="C84" s="469" t="s">
        <v>13</v>
      </c>
      <c r="D84" s="430" t="s">
        <v>941</v>
      </c>
      <c r="E84" s="351">
        <v>43831</v>
      </c>
      <c r="F84" s="430" t="s">
        <v>4</v>
      </c>
      <c r="G84" s="430" t="s">
        <v>401</v>
      </c>
      <c r="H84" s="431">
        <v>80.599999999999994</v>
      </c>
      <c r="I84" s="435"/>
      <c r="J84" s="435"/>
      <c r="K84" s="435"/>
      <c r="L84" s="355"/>
      <c r="M84" s="355"/>
      <c r="N84" s="355"/>
      <c r="O84" s="431">
        <v>1.79</v>
      </c>
      <c r="P84" s="431">
        <v>0</v>
      </c>
      <c r="Q84" s="431">
        <v>0</v>
      </c>
      <c r="R84" s="431">
        <v>0</v>
      </c>
      <c r="S84" s="431">
        <v>0</v>
      </c>
      <c r="T84" s="431" t="s">
        <v>914</v>
      </c>
      <c r="U84" s="431">
        <v>1.61</v>
      </c>
      <c r="V84" s="431">
        <v>0</v>
      </c>
      <c r="W84" s="431">
        <v>0</v>
      </c>
      <c r="X84" s="431">
        <v>0</v>
      </c>
      <c r="Y84" s="431">
        <v>0</v>
      </c>
      <c r="Z84" s="431" t="s">
        <v>914</v>
      </c>
      <c r="AA84" s="431" t="s">
        <v>914</v>
      </c>
      <c r="AB84" s="431" t="s">
        <v>914</v>
      </c>
      <c r="AC84" s="431" t="s">
        <v>914</v>
      </c>
      <c r="AD84" s="431" t="s">
        <v>914</v>
      </c>
      <c r="AE84" s="431" t="s">
        <v>914</v>
      </c>
      <c r="AF84" s="431" t="s">
        <v>914</v>
      </c>
      <c r="AG84" s="356" t="s">
        <v>18</v>
      </c>
      <c r="AH84" s="356" t="s">
        <v>19</v>
      </c>
      <c r="AI84" s="472">
        <v>2</v>
      </c>
      <c r="AJ84" s="472">
        <v>4</v>
      </c>
      <c r="AK84" s="476">
        <v>0.33329999999999999</v>
      </c>
      <c r="AL84" s="476">
        <v>0.66659999999999997</v>
      </c>
      <c r="AM84" s="432" t="s">
        <v>921</v>
      </c>
    </row>
    <row r="85" spans="1:39" x14ac:dyDescent="0.15">
      <c r="A85" s="468">
        <v>1348</v>
      </c>
      <c r="B85" s="351">
        <v>43836</v>
      </c>
      <c r="C85" s="469" t="s">
        <v>13</v>
      </c>
      <c r="D85" s="430" t="s">
        <v>943</v>
      </c>
      <c r="E85" s="351">
        <v>43831</v>
      </c>
      <c r="F85" s="449" t="s">
        <v>15</v>
      </c>
      <c r="G85" s="430" t="s">
        <v>401</v>
      </c>
      <c r="H85" s="431">
        <v>89.1</v>
      </c>
      <c r="I85" s="470" t="s">
        <v>913</v>
      </c>
      <c r="J85" s="430">
        <v>6000</v>
      </c>
      <c r="K85" s="430">
        <v>12000</v>
      </c>
      <c r="L85" s="430">
        <v>84000</v>
      </c>
      <c r="M85" s="430">
        <v>84000</v>
      </c>
      <c r="N85" s="430"/>
      <c r="O85" s="431">
        <v>2.5099999999999998</v>
      </c>
      <c r="P85" s="431">
        <v>2.4500000000000002</v>
      </c>
      <c r="Q85" s="431">
        <v>1.88</v>
      </c>
      <c r="R85" s="431">
        <v>0</v>
      </c>
      <c r="S85" s="431">
        <v>1.61</v>
      </c>
      <c r="T85" s="431" t="s">
        <v>914</v>
      </c>
      <c r="U85" s="431">
        <v>2.16</v>
      </c>
      <c r="V85" s="431">
        <v>1.93</v>
      </c>
      <c r="W85" s="431">
        <v>1.78</v>
      </c>
      <c r="X85" s="431">
        <v>0</v>
      </c>
      <c r="Y85" s="431">
        <v>1.52</v>
      </c>
      <c r="Z85" s="431" t="s">
        <v>914</v>
      </c>
      <c r="AA85" s="431" t="s">
        <v>914</v>
      </c>
      <c r="AB85" s="431" t="s">
        <v>914</v>
      </c>
      <c r="AC85" s="431" t="s">
        <v>914</v>
      </c>
      <c r="AD85" s="431" t="s">
        <v>914</v>
      </c>
      <c r="AE85" s="431" t="s">
        <v>914</v>
      </c>
      <c r="AF85" s="431" t="s">
        <v>914</v>
      </c>
      <c r="AG85" s="472" t="s">
        <v>18</v>
      </c>
      <c r="AH85" s="472" t="s">
        <v>19</v>
      </c>
      <c r="AI85" s="472">
        <v>2</v>
      </c>
      <c r="AJ85" s="472">
        <v>4</v>
      </c>
      <c r="AK85" s="476">
        <v>0.33329999999999999</v>
      </c>
      <c r="AL85" s="476">
        <v>0.66659999999999997</v>
      </c>
      <c r="AM85" s="432" t="s">
        <v>921</v>
      </c>
    </row>
    <row r="86" spans="1:39" x14ac:dyDescent="0.15">
      <c r="A86" s="468">
        <v>2189</v>
      </c>
      <c r="B86" s="351">
        <v>43837</v>
      </c>
      <c r="C86" s="469" t="s">
        <v>13</v>
      </c>
      <c r="D86" s="430" t="s">
        <v>943</v>
      </c>
      <c r="E86" s="351">
        <v>43831</v>
      </c>
      <c r="F86" s="449" t="s">
        <v>20</v>
      </c>
      <c r="G86" s="430" t="s">
        <v>401</v>
      </c>
      <c r="H86" s="431">
        <v>73</v>
      </c>
      <c r="I86" s="470" t="s">
        <v>913</v>
      </c>
      <c r="J86" s="471">
        <v>6000</v>
      </c>
      <c r="K86" s="471">
        <v>6000</v>
      </c>
      <c r="L86" s="471">
        <v>6000</v>
      </c>
      <c r="M86" s="471">
        <v>6000</v>
      </c>
      <c r="N86" s="430"/>
      <c r="O86" s="431">
        <v>2.7</v>
      </c>
      <c r="P86" s="431">
        <v>0</v>
      </c>
      <c r="Q86" s="431">
        <v>0</v>
      </c>
      <c r="R86" s="431">
        <v>0</v>
      </c>
      <c r="S86" s="431">
        <v>2.1</v>
      </c>
      <c r="T86" s="431" t="s">
        <v>914</v>
      </c>
      <c r="U86" s="431">
        <v>2.7</v>
      </c>
      <c r="V86" s="431">
        <v>0</v>
      </c>
      <c r="W86" s="431">
        <v>0</v>
      </c>
      <c r="X86" s="431">
        <v>0</v>
      </c>
      <c r="Y86" s="431">
        <v>2.1</v>
      </c>
      <c r="Z86" s="431" t="s">
        <v>914</v>
      </c>
      <c r="AA86" s="431" t="s">
        <v>914</v>
      </c>
      <c r="AB86" s="431" t="s">
        <v>914</v>
      </c>
      <c r="AC86" s="431" t="s">
        <v>914</v>
      </c>
      <c r="AD86" s="431" t="s">
        <v>914</v>
      </c>
      <c r="AE86" s="431" t="s">
        <v>914</v>
      </c>
      <c r="AF86" s="431" t="s">
        <v>914</v>
      </c>
      <c r="AG86" s="472" t="s">
        <v>18</v>
      </c>
      <c r="AH86" s="472" t="s">
        <v>19</v>
      </c>
      <c r="AI86" s="472">
        <v>2</v>
      </c>
      <c r="AJ86" s="472">
        <v>4</v>
      </c>
      <c r="AK86" s="476">
        <v>0.33329999999999999</v>
      </c>
      <c r="AL86" s="476">
        <v>0.66659999999999997</v>
      </c>
      <c r="AM86" s="432" t="s">
        <v>921</v>
      </c>
    </row>
    <row r="87" spans="1:39" x14ac:dyDescent="0.15">
      <c r="A87" s="468">
        <v>1142</v>
      </c>
      <c r="B87" s="351">
        <v>43837</v>
      </c>
      <c r="C87" s="469" t="s">
        <v>3</v>
      </c>
      <c r="D87" s="430" t="s">
        <v>943</v>
      </c>
      <c r="E87" s="351">
        <v>43831</v>
      </c>
      <c r="F87" s="449" t="s">
        <v>916</v>
      </c>
      <c r="G87" s="430" t="s">
        <v>401</v>
      </c>
      <c r="H87" s="431">
        <v>85</v>
      </c>
      <c r="I87" s="470" t="s">
        <v>917</v>
      </c>
      <c r="J87" s="430">
        <v>6000</v>
      </c>
      <c r="K87" s="430">
        <v>12000</v>
      </c>
      <c r="L87" s="430">
        <v>84000</v>
      </c>
      <c r="M87" s="430">
        <v>84000</v>
      </c>
      <c r="N87" s="430"/>
      <c r="O87" s="431">
        <v>2.87</v>
      </c>
      <c r="P87" s="431">
        <v>2.5499999999999998</v>
      </c>
      <c r="Q87" s="431">
        <v>2.1</v>
      </c>
      <c r="R87" s="431">
        <v>0</v>
      </c>
      <c r="S87" s="431">
        <v>1.8</v>
      </c>
      <c r="T87" s="430"/>
      <c r="U87" s="431">
        <v>2.4</v>
      </c>
      <c r="V87" s="431">
        <v>2.2000000000000002</v>
      </c>
      <c r="W87" s="431">
        <v>2</v>
      </c>
      <c r="X87" s="431">
        <v>0</v>
      </c>
      <c r="Y87" s="431">
        <v>1.6</v>
      </c>
      <c r="Z87" s="430"/>
      <c r="AA87" s="430"/>
      <c r="AB87" s="430"/>
      <c r="AC87" s="430"/>
      <c r="AD87" s="430"/>
      <c r="AE87" s="430"/>
      <c r="AF87" s="430"/>
      <c r="AG87" s="472" t="s">
        <v>918</v>
      </c>
      <c r="AH87" s="472" t="s">
        <v>919</v>
      </c>
      <c r="AI87" s="472">
        <v>3</v>
      </c>
      <c r="AJ87" s="472">
        <v>3</v>
      </c>
      <c r="AK87" s="476">
        <v>0.5</v>
      </c>
      <c r="AL87" s="476">
        <v>0.5</v>
      </c>
      <c r="AM87" s="432" t="s">
        <v>921</v>
      </c>
    </row>
    <row r="88" spans="1:39" x14ac:dyDescent="0.15">
      <c r="A88" s="468"/>
      <c r="B88" s="351">
        <v>43837</v>
      </c>
      <c r="C88" s="469" t="s">
        <v>3</v>
      </c>
      <c r="D88" s="430" t="s">
        <v>943</v>
      </c>
      <c r="E88" s="351">
        <v>43647</v>
      </c>
      <c r="F88" s="449" t="s">
        <v>922</v>
      </c>
      <c r="G88" s="430" t="s">
        <v>401</v>
      </c>
      <c r="H88" s="430">
        <v>72.59</v>
      </c>
      <c r="I88" s="470" t="s">
        <v>917</v>
      </c>
      <c r="J88" s="430">
        <v>3000</v>
      </c>
      <c r="K88" s="430">
        <v>3000</v>
      </c>
      <c r="L88" s="430">
        <v>3000</v>
      </c>
      <c r="M88" s="430">
        <v>3000</v>
      </c>
      <c r="N88" s="430"/>
      <c r="O88" s="431">
        <v>2.7</v>
      </c>
      <c r="P88" s="431">
        <v>0</v>
      </c>
      <c r="Q88" s="431">
        <v>0</v>
      </c>
      <c r="R88" s="431">
        <v>0</v>
      </c>
      <c r="S88" s="361">
        <v>2.2999999999999998</v>
      </c>
      <c r="T88" s="430"/>
      <c r="U88" s="431">
        <v>2.1818181818181817</v>
      </c>
      <c r="V88" s="431">
        <v>0</v>
      </c>
      <c r="W88" s="431">
        <v>0</v>
      </c>
      <c r="X88" s="431">
        <v>0</v>
      </c>
      <c r="Y88" s="361">
        <v>1.7545454545454544</v>
      </c>
      <c r="Z88" s="430"/>
      <c r="AA88" s="430"/>
      <c r="AB88" s="430"/>
      <c r="AC88" s="430"/>
      <c r="AD88" s="430"/>
      <c r="AE88" s="430"/>
      <c r="AF88" s="430"/>
      <c r="AG88" s="472" t="s">
        <v>918</v>
      </c>
      <c r="AH88" s="472" t="s">
        <v>919</v>
      </c>
      <c r="AI88" s="472">
        <v>2</v>
      </c>
      <c r="AJ88" s="472">
        <v>4</v>
      </c>
      <c r="AK88" s="476">
        <v>0.33329999999999999</v>
      </c>
      <c r="AL88" s="476">
        <v>0.66659999999999997</v>
      </c>
      <c r="AM88" s="432" t="s">
        <v>960</v>
      </c>
    </row>
    <row r="89" spans="1:39" x14ac:dyDescent="0.15">
      <c r="A89" s="468">
        <v>2120</v>
      </c>
      <c r="B89" s="351">
        <v>43837</v>
      </c>
      <c r="C89" s="469" t="s">
        <v>13</v>
      </c>
      <c r="D89" s="430" t="s">
        <v>943</v>
      </c>
      <c r="E89" s="351">
        <v>43831</v>
      </c>
      <c r="F89" s="449" t="s">
        <v>22</v>
      </c>
      <c r="G89" s="430" t="s">
        <v>401</v>
      </c>
      <c r="H89" s="431">
        <v>98.7</v>
      </c>
      <c r="I89" s="470" t="s">
        <v>913</v>
      </c>
      <c r="J89" s="471">
        <v>12000</v>
      </c>
      <c r="K89" s="471">
        <v>12000</v>
      </c>
      <c r="L89" s="471">
        <v>12000</v>
      </c>
      <c r="M89" s="471">
        <v>12000</v>
      </c>
      <c r="N89" s="430"/>
      <c r="O89" s="431">
        <v>2.86</v>
      </c>
      <c r="P89" s="431">
        <v>0</v>
      </c>
      <c r="Q89" s="431">
        <v>0</v>
      </c>
      <c r="R89" s="431">
        <v>0</v>
      </c>
      <c r="S89" s="431">
        <v>1.85</v>
      </c>
      <c r="T89" s="431" t="s">
        <v>914</v>
      </c>
      <c r="U89" s="431">
        <v>2.1</v>
      </c>
      <c r="V89" s="431">
        <v>0</v>
      </c>
      <c r="W89" s="431">
        <v>0</v>
      </c>
      <c r="X89" s="431">
        <v>0</v>
      </c>
      <c r="Y89" s="431">
        <v>2.1</v>
      </c>
      <c r="Z89" s="431" t="s">
        <v>914</v>
      </c>
      <c r="AA89" s="431" t="s">
        <v>914</v>
      </c>
      <c r="AB89" s="431" t="s">
        <v>914</v>
      </c>
      <c r="AC89" s="431" t="s">
        <v>914</v>
      </c>
      <c r="AD89" s="431" t="s">
        <v>914</v>
      </c>
      <c r="AE89" s="431" t="s">
        <v>914</v>
      </c>
      <c r="AF89" s="431" t="s">
        <v>914</v>
      </c>
      <c r="AG89" s="472" t="s">
        <v>18</v>
      </c>
      <c r="AH89" s="472" t="s">
        <v>19</v>
      </c>
      <c r="AI89" s="472">
        <v>2</v>
      </c>
      <c r="AJ89" s="472">
        <v>4</v>
      </c>
      <c r="AK89" s="476">
        <v>0.33329999999999999</v>
      </c>
      <c r="AL89" s="476">
        <v>0.66659999999999997</v>
      </c>
      <c r="AM89" s="432" t="s">
        <v>921</v>
      </c>
    </row>
    <row r="90" spans="1:39" x14ac:dyDescent="0.15">
      <c r="A90" s="468">
        <v>1940</v>
      </c>
      <c r="B90" s="351">
        <v>43837</v>
      </c>
      <c r="C90" s="469" t="s">
        <v>13</v>
      </c>
      <c r="D90" s="430" t="s">
        <v>943</v>
      </c>
      <c r="E90" s="351">
        <v>43831</v>
      </c>
      <c r="F90" s="449" t="s">
        <v>923</v>
      </c>
      <c r="G90" s="430" t="s">
        <v>401</v>
      </c>
      <c r="H90" s="431">
        <v>79.8</v>
      </c>
      <c r="I90" s="470" t="s">
        <v>913</v>
      </c>
      <c r="J90" s="430">
        <v>6000</v>
      </c>
      <c r="K90" s="430">
        <v>12000</v>
      </c>
      <c r="L90" s="430">
        <v>84000</v>
      </c>
      <c r="M90" s="430">
        <v>84000</v>
      </c>
      <c r="N90" s="430"/>
      <c r="O90" s="431">
        <v>2.7181818181818183</v>
      </c>
      <c r="P90" s="431">
        <v>2.3090909090909091</v>
      </c>
      <c r="Q90" s="431">
        <v>1.6454545454545453</v>
      </c>
      <c r="R90" s="431">
        <v>0</v>
      </c>
      <c r="S90" s="431">
        <v>1.6181818181818182</v>
      </c>
      <c r="T90" s="431" t="s">
        <v>914</v>
      </c>
      <c r="U90" s="431">
        <v>1.8636363636363633</v>
      </c>
      <c r="V90" s="431">
        <v>1.7999999999999998</v>
      </c>
      <c r="W90" s="431">
        <v>1.6363636363636362</v>
      </c>
      <c r="X90" s="431">
        <v>0</v>
      </c>
      <c r="Y90" s="431">
        <v>1.5545454545454545</v>
      </c>
      <c r="Z90" s="431" t="s">
        <v>914</v>
      </c>
      <c r="AA90" s="431" t="s">
        <v>914</v>
      </c>
      <c r="AB90" s="431" t="s">
        <v>914</v>
      </c>
      <c r="AC90" s="431" t="s">
        <v>914</v>
      </c>
      <c r="AD90" s="431" t="s">
        <v>914</v>
      </c>
      <c r="AE90" s="431" t="s">
        <v>914</v>
      </c>
      <c r="AF90" s="431" t="s">
        <v>914</v>
      </c>
      <c r="AG90" s="472" t="s">
        <v>18</v>
      </c>
      <c r="AH90" s="472" t="s">
        <v>19</v>
      </c>
      <c r="AI90" s="472">
        <v>2</v>
      </c>
      <c r="AJ90" s="472">
        <v>4</v>
      </c>
      <c r="AK90" s="476">
        <v>0.33329999999999999</v>
      </c>
      <c r="AL90" s="476">
        <v>0.66659999999999997</v>
      </c>
      <c r="AM90" s="432" t="s">
        <v>921</v>
      </c>
    </row>
    <row r="91" spans="1:39" x14ac:dyDescent="0.15">
      <c r="A91" s="468">
        <v>319</v>
      </c>
      <c r="B91" s="351">
        <v>43837</v>
      </c>
      <c r="C91" s="469" t="s">
        <v>13</v>
      </c>
      <c r="D91" s="430" t="s">
        <v>943</v>
      </c>
      <c r="E91" s="351">
        <v>43831</v>
      </c>
      <c r="F91" s="430" t="s">
        <v>24</v>
      </c>
      <c r="G91" s="430" t="s">
        <v>401</v>
      </c>
      <c r="H91" s="431">
        <v>102.32</v>
      </c>
      <c r="I91" s="470" t="s">
        <v>913</v>
      </c>
      <c r="J91" s="430">
        <v>6000</v>
      </c>
      <c r="K91" s="430">
        <v>12000</v>
      </c>
      <c r="L91" s="430">
        <v>84000</v>
      </c>
      <c r="M91" s="430">
        <v>84000</v>
      </c>
      <c r="N91" s="430"/>
      <c r="O91" s="431">
        <v>2.87</v>
      </c>
      <c r="P91" s="431">
        <v>2.52</v>
      </c>
      <c r="Q91" s="431">
        <v>2.08</v>
      </c>
      <c r="R91" s="431">
        <v>0</v>
      </c>
      <c r="S91" s="431">
        <v>2.06</v>
      </c>
      <c r="T91" s="431" t="s">
        <v>914</v>
      </c>
      <c r="U91" s="431">
        <v>2.1800000000000002</v>
      </c>
      <c r="V91" s="431">
        <v>2.14</v>
      </c>
      <c r="W91" s="431">
        <v>2.04</v>
      </c>
      <c r="X91" s="431">
        <v>0</v>
      </c>
      <c r="Y91" s="431">
        <v>1.97</v>
      </c>
      <c r="Z91" s="431" t="s">
        <v>914</v>
      </c>
      <c r="AA91" s="431" t="s">
        <v>914</v>
      </c>
      <c r="AB91" s="431" t="s">
        <v>914</v>
      </c>
      <c r="AC91" s="431" t="s">
        <v>914</v>
      </c>
      <c r="AD91" s="431" t="s">
        <v>914</v>
      </c>
      <c r="AE91" s="431" t="s">
        <v>914</v>
      </c>
      <c r="AF91" s="431" t="s">
        <v>914</v>
      </c>
      <c r="AG91" s="472" t="s">
        <v>18</v>
      </c>
      <c r="AH91" s="472" t="s">
        <v>19</v>
      </c>
      <c r="AI91" s="472">
        <v>2</v>
      </c>
      <c r="AJ91" s="472">
        <v>4</v>
      </c>
      <c r="AK91" s="476">
        <v>0.33329999999999999</v>
      </c>
      <c r="AL91" s="476">
        <v>0.66659999999999997</v>
      </c>
      <c r="AM91" s="432" t="s">
        <v>921</v>
      </c>
    </row>
    <row r="92" spans="1:39" x14ac:dyDescent="0.15">
      <c r="A92" s="468">
        <v>2264</v>
      </c>
      <c r="B92" s="351">
        <v>43837</v>
      </c>
      <c r="C92" s="469" t="s">
        <v>13</v>
      </c>
      <c r="D92" s="430" t="s">
        <v>943</v>
      </c>
      <c r="E92" s="351">
        <v>43831</v>
      </c>
      <c r="F92" s="449" t="s">
        <v>924</v>
      </c>
      <c r="G92" s="430" t="s">
        <v>401</v>
      </c>
      <c r="H92" s="431">
        <v>78</v>
      </c>
      <c r="I92" s="470" t="s">
        <v>913</v>
      </c>
      <c r="J92" s="471">
        <v>3000</v>
      </c>
      <c r="K92" s="471">
        <v>3000</v>
      </c>
      <c r="L92" s="471">
        <v>3000</v>
      </c>
      <c r="M92" s="471">
        <v>3000</v>
      </c>
      <c r="N92" s="430"/>
      <c r="O92" s="431">
        <v>2.8</v>
      </c>
      <c r="P92" s="431">
        <v>0</v>
      </c>
      <c r="Q92" s="431">
        <v>0</v>
      </c>
      <c r="R92" s="431">
        <v>0</v>
      </c>
      <c r="S92" s="431">
        <v>2.2000000000000002</v>
      </c>
      <c r="T92" s="431" t="s">
        <v>914</v>
      </c>
      <c r="U92" s="431">
        <v>2</v>
      </c>
      <c r="V92" s="431">
        <v>0</v>
      </c>
      <c r="W92" s="431">
        <v>0</v>
      </c>
      <c r="X92" s="431">
        <v>0</v>
      </c>
      <c r="Y92" s="431">
        <v>1.6</v>
      </c>
      <c r="Z92" s="431" t="s">
        <v>914</v>
      </c>
      <c r="AA92" s="431" t="s">
        <v>914</v>
      </c>
      <c r="AB92" s="431" t="s">
        <v>914</v>
      </c>
      <c r="AC92" s="431" t="s">
        <v>914</v>
      </c>
      <c r="AD92" s="431" t="s">
        <v>914</v>
      </c>
      <c r="AE92" s="431" t="s">
        <v>914</v>
      </c>
      <c r="AF92" s="431" t="s">
        <v>914</v>
      </c>
      <c r="AG92" s="472" t="s">
        <v>18</v>
      </c>
      <c r="AH92" s="472" t="s">
        <v>19</v>
      </c>
      <c r="AI92" s="472">
        <v>2</v>
      </c>
      <c r="AJ92" s="472">
        <v>4</v>
      </c>
      <c r="AK92" s="476">
        <v>0.33329999999999999</v>
      </c>
      <c r="AL92" s="476">
        <v>0.66659999999999997</v>
      </c>
      <c r="AM92" s="432" t="s">
        <v>921</v>
      </c>
    </row>
    <row r="93" spans="1:39" x14ac:dyDescent="0.15">
      <c r="A93" s="468">
        <v>1432</v>
      </c>
      <c r="B93" s="351">
        <v>43837</v>
      </c>
      <c r="C93" s="469" t="s">
        <v>13</v>
      </c>
      <c r="D93" s="430" t="s">
        <v>943</v>
      </c>
      <c r="E93" s="351">
        <v>43831</v>
      </c>
      <c r="F93" s="449" t="s">
        <v>925</v>
      </c>
      <c r="G93" s="430" t="s">
        <v>401</v>
      </c>
      <c r="H93" s="431">
        <v>85</v>
      </c>
      <c r="I93" s="470" t="s">
        <v>913</v>
      </c>
      <c r="J93" s="430">
        <v>6000</v>
      </c>
      <c r="K93" s="430">
        <v>12000</v>
      </c>
      <c r="L93" s="430">
        <v>84000</v>
      </c>
      <c r="M93" s="430">
        <v>84000</v>
      </c>
      <c r="N93" s="430"/>
      <c r="O93" s="431">
        <v>2.6</v>
      </c>
      <c r="P93" s="431">
        <v>2.2000000000000002</v>
      </c>
      <c r="Q93" s="431">
        <v>2.1</v>
      </c>
      <c r="R93" s="431">
        <v>0</v>
      </c>
      <c r="S93" s="431">
        <v>2.0499999999999998</v>
      </c>
      <c r="T93" s="431" t="s">
        <v>914</v>
      </c>
      <c r="U93" s="431">
        <v>2.1</v>
      </c>
      <c r="V93" s="431">
        <v>2.0499999999999998</v>
      </c>
      <c r="W93" s="431">
        <v>1.95</v>
      </c>
      <c r="X93" s="431">
        <v>0</v>
      </c>
      <c r="Y93" s="431">
        <v>1.9</v>
      </c>
      <c r="Z93" s="431" t="s">
        <v>914</v>
      </c>
      <c r="AA93" s="431" t="s">
        <v>914</v>
      </c>
      <c r="AB93" s="431" t="s">
        <v>914</v>
      </c>
      <c r="AC93" s="431" t="s">
        <v>914</v>
      </c>
      <c r="AD93" s="431" t="s">
        <v>914</v>
      </c>
      <c r="AE93" s="431" t="s">
        <v>914</v>
      </c>
      <c r="AF93" s="431" t="s">
        <v>914</v>
      </c>
      <c r="AG93" s="472" t="s">
        <v>18</v>
      </c>
      <c r="AH93" s="472" t="s">
        <v>19</v>
      </c>
      <c r="AI93" s="472">
        <v>2</v>
      </c>
      <c r="AJ93" s="472">
        <v>4</v>
      </c>
      <c r="AK93" s="476">
        <v>0.33329999999999999</v>
      </c>
      <c r="AL93" s="476">
        <v>0.66659999999999997</v>
      </c>
      <c r="AM93" s="432" t="s">
        <v>921</v>
      </c>
    </row>
    <row r="94" spans="1:39" x14ac:dyDescent="0.15">
      <c r="A94" s="468">
        <v>799</v>
      </c>
      <c r="B94" s="351">
        <v>43837</v>
      </c>
      <c r="C94" s="469" t="s">
        <v>403</v>
      </c>
      <c r="D94" s="430" t="s">
        <v>943</v>
      </c>
      <c r="E94" s="351">
        <v>43831</v>
      </c>
      <c r="F94" s="449" t="s">
        <v>404</v>
      </c>
      <c r="G94" s="430" t="s">
        <v>401</v>
      </c>
      <c r="H94" s="431">
        <v>82.74</v>
      </c>
      <c r="I94" s="470" t="s">
        <v>913</v>
      </c>
      <c r="J94" s="430">
        <v>6000</v>
      </c>
      <c r="K94" s="430">
        <v>12000</v>
      </c>
      <c r="L94" s="430">
        <v>84000</v>
      </c>
      <c r="M94" s="430">
        <v>84000</v>
      </c>
      <c r="N94" s="430"/>
      <c r="O94" s="431">
        <v>2.96</v>
      </c>
      <c r="P94" s="431">
        <v>2.9</v>
      </c>
      <c r="Q94" s="431">
        <v>1.97</v>
      </c>
      <c r="R94" s="431">
        <v>0</v>
      </c>
      <c r="S94" s="431">
        <v>1.92</v>
      </c>
      <c r="T94" s="431" t="s">
        <v>914</v>
      </c>
      <c r="U94" s="431">
        <v>2.2599999999999998</v>
      </c>
      <c r="V94" s="431">
        <v>2.1800000000000002</v>
      </c>
      <c r="W94" s="431">
        <v>1.95</v>
      </c>
      <c r="X94" s="431">
        <v>0</v>
      </c>
      <c r="Y94" s="431">
        <v>1.83</v>
      </c>
      <c r="Z94" s="431" t="s">
        <v>914</v>
      </c>
      <c r="AA94" s="431" t="s">
        <v>914</v>
      </c>
      <c r="AB94" s="431" t="s">
        <v>914</v>
      </c>
      <c r="AC94" s="431" t="s">
        <v>914</v>
      </c>
      <c r="AD94" s="431" t="s">
        <v>914</v>
      </c>
      <c r="AE94" s="431" t="s">
        <v>914</v>
      </c>
      <c r="AF94" s="431" t="s">
        <v>914</v>
      </c>
      <c r="AG94" s="472" t="s">
        <v>406</v>
      </c>
      <c r="AH94" s="472" t="s">
        <v>407</v>
      </c>
      <c r="AI94" s="472">
        <v>2</v>
      </c>
      <c r="AJ94" s="472">
        <v>4</v>
      </c>
      <c r="AK94" s="476">
        <v>0.33329999999999999</v>
      </c>
      <c r="AL94" s="476">
        <v>0.66659999999999997</v>
      </c>
      <c r="AM94" s="432" t="s">
        <v>921</v>
      </c>
    </row>
    <row r="95" spans="1:39" x14ac:dyDescent="0.15">
      <c r="A95" s="468">
        <v>2218</v>
      </c>
      <c r="B95" s="351">
        <v>43837</v>
      </c>
      <c r="C95" s="469" t="s">
        <v>13</v>
      </c>
      <c r="D95" s="430" t="s">
        <v>943</v>
      </c>
      <c r="E95" s="475">
        <v>43647</v>
      </c>
      <c r="F95" s="430" t="s">
        <v>30</v>
      </c>
      <c r="G95" s="430" t="s">
        <v>401</v>
      </c>
      <c r="H95" s="431">
        <v>87.504999999999995</v>
      </c>
      <c r="I95" s="470" t="s">
        <v>913</v>
      </c>
      <c r="J95" s="430">
        <v>6000</v>
      </c>
      <c r="K95" s="430">
        <v>12000</v>
      </c>
      <c r="L95" s="430">
        <v>84000</v>
      </c>
      <c r="M95" s="430">
        <v>84000</v>
      </c>
      <c r="N95" s="355"/>
      <c r="O95" s="431">
        <v>3.07</v>
      </c>
      <c r="P95" s="431">
        <v>2.92</v>
      </c>
      <c r="Q95" s="431">
        <v>2.23</v>
      </c>
      <c r="R95" s="431">
        <v>0</v>
      </c>
      <c r="S95" s="431">
        <v>1.9</v>
      </c>
      <c r="T95" s="431" t="s">
        <v>914</v>
      </c>
      <c r="U95" s="431">
        <v>2.4300000000000002</v>
      </c>
      <c r="V95" s="431">
        <v>2.11</v>
      </c>
      <c r="W95" s="431">
        <v>1.94</v>
      </c>
      <c r="X95" s="431">
        <v>0</v>
      </c>
      <c r="Y95" s="431">
        <v>1.65</v>
      </c>
      <c r="Z95" s="431" t="s">
        <v>914</v>
      </c>
      <c r="AA95" s="431" t="s">
        <v>914</v>
      </c>
      <c r="AB95" s="431" t="s">
        <v>914</v>
      </c>
      <c r="AC95" s="431" t="s">
        <v>914</v>
      </c>
      <c r="AD95" s="431" t="s">
        <v>914</v>
      </c>
      <c r="AE95" s="431" t="s">
        <v>914</v>
      </c>
      <c r="AF95" s="431" t="s">
        <v>914</v>
      </c>
      <c r="AG95" s="356" t="s">
        <v>18</v>
      </c>
      <c r="AH95" s="356" t="s">
        <v>19</v>
      </c>
      <c r="AI95" s="472">
        <v>2</v>
      </c>
      <c r="AJ95" s="472">
        <v>4</v>
      </c>
      <c r="AK95" s="476">
        <v>0.33329999999999999</v>
      </c>
      <c r="AL95" s="476">
        <v>0.66659999999999997</v>
      </c>
      <c r="AM95" s="430" t="s">
        <v>944</v>
      </c>
    </row>
    <row r="96" spans="1:39" x14ac:dyDescent="0.15">
      <c r="A96" s="468">
        <v>1918</v>
      </c>
      <c r="B96" s="351">
        <v>43837</v>
      </c>
      <c r="C96" s="469" t="s">
        <v>13</v>
      </c>
      <c r="D96" s="430" t="s">
        <v>943</v>
      </c>
      <c r="E96" s="351">
        <v>43831</v>
      </c>
      <c r="F96" s="449" t="s">
        <v>54</v>
      </c>
      <c r="G96" s="430" t="s">
        <v>401</v>
      </c>
      <c r="H96" s="431">
        <v>96.8</v>
      </c>
      <c r="I96" s="470" t="s">
        <v>913</v>
      </c>
      <c r="J96" s="430">
        <v>6000</v>
      </c>
      <c r="K96" s="430">
        <v>12000</v>
      </c>
      <c r="L96" s="430">
        <v>12000</v>
      </c>
      <c r="M96" s="430">
        <v>12000</v>
      </c>
      <c r="N96" s="430"/>
      <c r="O96" s="431">
        <v>3.55</v>
      </c>
      <c r="P96" s="431">
        <v>3.05</v>
      </c>
      <c r="Q96" s="431">
        <v>0</v>
      </c>
      <c r="R96" s="431">
        <v>0</v>
      </c>
      <c r="S96" s="431">
        <v>2.2999999999999998</v>
      </c>
      <c r="T96" s="431" t="s">
        <v>914</v>
      </c>
      <c r="U96" s="431">
        <v>2.5</v>
      </c>
      <c r="V96" s="431">
        <v>2.4500000000000002</v>
      </c>
      <c r="W96" s="431">
        <v>0</v>
      </c>
      <c r="X96" s="431">
        <v>0</v>
      </c>
      <c r="Y96" s="431">
        <v>2.2999999999999998</v>
      </c>
      <c r="Z96" s="431" t="s">
        <v>914</v>
      </c>
      <c r="AA96" s="431" t="s">
        <v>914</v>
      </c>
      <c r="AB96" s="431" t="s">
        <v>914</v>
      </c>
      <c r="AC96" s="431" t="s">
        <v>914</v>
      </c>
      <c r="AD96" s="431" t="s">
        <v>914</v>
      </c>
      <c r="AE96" s="431" t="s">
        <v>914</v>
      </c>
      <c r="AF96" s="431" t="s">
        <v>914</v>
      </c>
      <c r="AG96" s="472" t="s">
        <v>18</v>
      </c>
      <c r="AH96" s="472" t="s">
        <v>19</v>
      </c>
      <c r="AI96" s="472">
        <v>2</v>
      </c>
      <c r="AJ96" s="472">
        <v>4</v>
      </c>
      <c r="AK96" s="476">
        <v>0.33329999999999999</v>
      </c>
      <c r="AL96" s="476">
        <v>0.66659999999999997</v>
      </c>
      <c r="AM96" s="432" t="s">
        <v>921</v>
      </c>
    </row>
    <row r="97" spans="1:39" x14ac:dyDescent="0.15">
      <c r="A97" s="468">
        <v>1689</v>
      </c>
      <c r="B97" s="351">
        <v>43837</v>
      </c>
      <c r="C97" s="469" t="s">
        <v>403</v>
      </c>
      <c r="D97" s="430" t="s">
        <v>943</v>
      </c>
      <c r="E97" s="351">
        <v>43466</v>
      </c>
      <c r="F97" s="449" t="s">
        <v>909</v>
      </c>
      <c r="G97" s="430" t="s">
        <v>401</v>
      </c>
      <c r="H97" s="431">
        <v>112</v>
      </c>
      <c r="I97" s="470" t="s">
        <v>405</v>
      </c>
      <c r="J97" s="430">
        <v>12000</v>
      </c>
      <c r="K97" s="430">
        <v>12000</v>
      </c>
      <c r="L97" s="430">
        <v>12000</v>
      </c>
      <c r="M97" s="430">
        <v>12000</v>
      </c>
      <c r="N97" s="430"/>
      <c r="O97" s="431">
        <v>2.8</v>
      </c>
      <c r="P97" s="431">
        <v>0</v>
      </c>
      <c r="Q97" s="431">
        <v>0</v>
      </c>
      <c r="R97" s="431">
        <v>0</v>
      </c>
      <c r="S97" s="431">
        <v>2</v>
      </c>
      <c r="T97" s="431" t="s">
        <v>914</v>
      </c>
      <c r="U97" s="431">
        <v>2.15</v>
      </c>
      <c r="V97" s="431">
        <v>0</v>
      </c>
      <c r="W97" s="431">
        <v>0</v>
      </c>
      <c r="X97" s="431">
        <v>0</v>
      </c>
      <c r="Y97" s="431">
        <v>1.75</v>
      </c>
      <c r="Z97" s="431" t="s">
        <v>914</v>
      </c>
      <c r="AA97" s="431" t="s">
        <v>914</v>
      </c>
      <c r="AB97" s="431" t="s">
        <v>914</v>
      </c>
      <c r="AC97" s="431" t="s">
        <v>914</v>
      </c>
      <c r="AD97" s="431" t="s">
        <v>914</v>
      </c>
      <c r="AE97" s="431" t="s">
        <v>914</v>
      </c>
      <c r="AF97" s="431" t="s">
        <v>914</v>
      </c>
      <c r="AG97" s="472" t="s">
        <v>18</v>
      </c>
      <c r="AH97" s="472" t="s">
        <v>19</v>
      </c>
      <c r="AI97" s="472">
        <v>2</v>
      </c>
      <c r="AJ97" s="472">
        <v>4</v>
      </c>
      <c r="AK97" s="476">
        <v>0.33329999999999999</v>
      </c>
      <c r="AL97" s="476">
        <v>0.66659999999999997</v>
      </c>
      <c r="AM97" s="430" t="s">
        <v>946</v>
      </c>
    </row>
    <row r="98" spans="1:39" x14ac:dyDescent="0.15">
      <c r="A98" s="468">
        <v>2210</v>
      </c>
      <c r="B98" s="351">
        <v>43837</v>
      </c>
      <c r="C98" s="469" t="s">
        <v>13</v>
      </c>
      <c r="D98" s="430" t="s">
        <v>943</v>
      </c>
      <c r="E98" s="351">
        <v>43831</v>
      </c>
      <c r="F98" s="430" t="s">
        <v>4</v>
      </c>
      <c r="G98" s="430" t="s">
        <v>401</v>
      </c>
      <c r="H98" s="431">
        <v>80.599999999999994</v>
      </c>
      <c r="I98" s="435"/>
      <c r="J98" s="435"/>
      <c r="K98" s="435"/>
      <c r="L98" s="355"/>
      <c r="M98" s="355"/>
      <c r="N98" s="355"/>
      <c r="O98" s="431">
        <v>1.93</v>
      </c>
      <c r="P98" s="431">
        <v>0</v>
      </c>
      <c r="Q98" s="431">
        <v>0</v>
      </c>
      <c r="R98" s="431">
        <v>0</v>
      </c>
      <c r="S98" s="431">
        <v>0</v>
      </c>
      <c r="T98" s="431" t="s">
        <v>914</v>
      </c>
      <c r="U98" s="431">
        <v>1.62</v>
      </c>
      <c r="V98" s="431">
        <v>0</v>
      </c>
      <c r="W98" s="431">
        <v>0</v>
      </c>
      <c r="X98" s="431">
        <v>0</v>
      </c>
      <c r="Y98" s="431">
        <v>0</v>
      </c>
      <c r="Z98" s="431" t="s">
        <v>914</v>
      </c>
      <c r="AA98" s="431" t="s">
        <v>914</v>
      </c>
      <c r="AB98" s="431" t="s">
        <v>914</v>
      </c>
      <c r="AC98" s="431" t="s">
        <v>914</v>
      </c>
      <c r="AD98" s="431" t="s">
        <v>914</v>
      </c>
      <c r="AE98" s="431" t="s">
        <v>914</v>
      </c>
      <c r="AF98" s="431" t="s">
        <v>914</v>
      </c>
      <c r="AG98" s="356" t="s">
        <v>18</v>
      </c>
      <c r="AH98" s="356" t="s">
        <v>19</v>
      </c>
      <c r="AI98" s="472">
        <v>2</v>
      </c>
      <c r="AJ98" s="472">
        <v>4</v>
      </c>
      <c r="AK98" s="476">
        <v>0.33329999999999999</v>
      </c>
      <c r="AL98" s="476">
        <v>0.66659999999999997</v>
      </c>
      <c r="AM98" s="432" t="s">
        <v>921</v>
      </c>
    </row>
    <row r="99" spans="1:39" x14ac:dyDescent="0.15">
      <c r="A99" s="468">
        <v>1357</v>
      </c>
      <c r="B99" s="351">
        <v>43836</v>
      </c>
      <c r="C99" s="469" t="s">
        <v>13</v>
      </c>
      <c r="D99" s="430" t="s">
        <v>947</v>
      </c>
      <c r="E99" s="351">
        <v>43831</v>
      </c>
      <c r="F99" s="449" t="s">
        <v>15</v>
      </c>
      <c r="G99" s="430" t="s">
        <v>401</v>
      </c>
      <c r="H99" s="431">
        <v>87.1</v>
      </c>
      <c r="I99" s="470" t="s">
        <v>913</v>
      </c>
      <c r="J99" s="430">
        <v>6000</v>
      </c>
      <c r="K99" s="430">
        <v>12000</v>
      </c>
      <c r="L99" s="430">
        <v>84000</v>
      </c>
      <c r="M99" s="430">
        <v>84000</v>
      </c>
      <c r="N99" s="430"/>
      <c r="O99" s="431">
        <v>2.52</v>
      </c>
      <c r="P99" s="431">
        <v>2.4500000000000002</v>
      </c>
      <c r="Q99" s="431">
        <v>1.64</v>
      </c>
      <c r="R99" s="431">
        <v>0</v>
      </c>
      <c r="S99" s="431">
        <v>1.59</v>
      </c>
      <c r="T99" s="431" t="s">
        <v>914</v>
      </c>
      <c r="U99" s="431">
        <v>2.31</v>
      </c>
      <c r="V99" s="431">
        <v>1.82</v>
      </c>
      <c r="W99" s="431">
        <v>1.63</v>
      </c>
      <c r="X99" s="431">
        <v>0</v>
      </c>
      <c r="Y99" s="431">
        <v>1.48</v>
      </c>
      <c r="Z99" s="431" t="s">
        <v>914</v>
      </c>
      <c r="AA99" s="431" t="s">
        <v>914</v>
      </c>
      <c r="AB99" s="431" t="s">
        <v>914</v>
      </c>
      <c r="AC99" s="431" t="s">
        <v>914</v>
      </c>
      <c r="AD99" s="431" t="s">
        <v>914</v>
      </c>
      <c r="AE99" s="431" t="s">
        <v>914</v>
      </c>
      <c r="AF99" s="431" t="s">
        <v>914</v>
      </c>
      <c r="AG99" s="472" t="s">
        <v>18</v>
      </c>
      <c r="AH99" s="472" t="s">
        <v>19</v>
      </c>
      <c r="AI99" s="472">
        <v>2</v>
      </c>
      <c r="AJ99" s="472">
        <v>4</v>
      </c>
      <c r="AK99" s="476">
        <v>0.33329999999999999</v>
      </c>
      <c r="AL99" s="476">
        <v>0.66659999999999997</v>
      </c>
      <c r="AM99" s="432" t="s">
        <v>921</v>
      </c>
    </row>
    <row r="100" spans="1:39" x14ac:dyDescent="0.15">
      <c r="A100" s="468">
        <v>2188</v>
      </c>
      <c r="B100" s="351">
        <v>43837</v>
      </c>
      <c r="C100" s="469" t="s">
        <v>13</v>
      </c>
      <c r="D100" s="430" t="s">
        <v>947</v>
      </c>
      <c r="E100" s="351">
        <v>43831</v>
      </c>
      <c r="F100" s="449" t="s">
        <v>20</v>
      </c>
      <c r="G100" s="430" t="s">
        <v>401</v>
      </c>
      <c r="H100" s="431">
        <v>73</v>
      </c>
      <c r="I100" s="470" t="s">
        <v>913</v>
      </c>
      <c r="J100" s="471">
        <v>6000</v>
      </c>
      <c r="K100" s="471">
        <v>6000</v>
      </c>
      <c r="L100" s="471">
        <v>6000</v>
      </c>
      <c r="M100" s="471">
        <v>6000</v>
      </c>
      <c r="N100" s="430"/>
      <c r="O100" s="431">
        <v>2.7</v>
      </c>
      <c r="P100" s="431">
        <v>0</v>
      </c>
      <c r="Q100" s="431">
        <v>0</v>
      </c>
      <c r="R100" s="431">
        <v>0</v>
      </c>
      <c r="S100" s="431">
        <v>2.1</v>
      </c>
      <c r="T100" s="431" t="s">
        <v>914</v>
      </c>
      <c r="U100" s="431">
        <v>2.7</v>
      </c>
      <c r="V100" s="431">
        <v>0</v>
      </c>
      <c r="W100" s="431">
        <v>0</v>
      </c>
      <c r="X100" s="431">
        <v>0</v>
      </c>
      <c r="Y100" s="431">
        <v>2.1</v>
      </c>
      <c r="Z100" s="431" t="s">
        <v>914</v>
      </c>
      <c r="AA100" s="431" t="s">
        <v>914</v>
      </c>
      <c r="AB100" s="431" t="s">
        <v>914</v>
      </c>
      <c r="AC100" s="431" t="s">
        <v>914</v>
      </c>
      <c r="AD100" s="431" t="s">
        <v>914</v>
      </c>
      <c r="AE100" s="431" t="s">
        <v>914</v>
      </c>
      <c r="AF100" s="431" t="s">
        <v>914</v>
      </c>
      <c r="AG100" s="472" t="s">
        <v>18</v>
      </c>
      <c r="AH100" s="472" t="s">
        <v>19</v>
      </c>
      <c r="AI100" s="472">
        <v>2</v>
      </c>
      <c r="AJ100" s="472">
        <v>4</v>
      </c>
      <c r="AK100" s="476">
        <v>0.33329999999999999</v>
      </c>
      <c r="AL100" s="476">
        <v>0.66659999999999997</v>
      </c>
      <c r="AM100" s="432" t="s">
        <v>921</v>
      </c>
    </row>
    <row r="101" spans="1:39" x14ac:dyDescent="0.15">
      <c r="A101" s="468">
        <v>1141</v>
      </c>
      <c r="B101" s="351">
        <v>43837</v>
      </c>
      <c r="C101" s="469" t="s">
        <v>3</v>
      </c>
      <c r="D101" s="430" t="s">
        <v>947</v>
      </c>
      <c r="E101" s="351">
        <v>43831</v>
      </c>
      <c r="F101" s="449" t="s">
        <v>916</v>
      </c>
      <c r="G101" s="430" t="s">
        <v>401</v>
      </c>
      <c r="H101" s="431">
        <v>85</v>
      </c>
      <c r="I101" s="470" t="s">
        <v>917</v>
      </c>
      <c r="J101" s="430">
        <v>6000</v>
      </c>
      <c r="K101" s="430">
        <v>12000</v>
      </c>
      <c r="L101" s="430">
        <v>84000</v>
      </c>
      <c r="M101" s="430">
        <v>84000</v>
      </c>
      <c r="N101" s="430"/>
      <c r="O101" s="431">
        <v>2.87</v>
      </c>
      <c r="P101" s="431">
        <v>2.5499999999999998</v>
      </c>
      <c r="Q101" s="431">
        <v>2.1</v>
      </c>
      <c r="R101" s="431">
        <v>0</v>
      </c>
      <c r="S101" s="431">
        <v>1.8</v>
      </c>
      <c r="T101" s="430"/>
      <c r="U101" s="431">
        <v>2.4</v>
      </c>
      <c r="V101" s="431">
        <v>2.2000000000000002</v>
      </c>
      <c r="W101" s="431">
        <v>2</v>
      </c>
      <c r="X101" s="431">
        <v>0</v>
      </c>
      <c r="Y101" s="431">
        <v>1.6</v>
      </c>
      <c r="Z101" s="480"/>
      <c r="AB101" s="430"/>
      <c r="AC101" s="430"/>
      <c r="AD101" s="430"/>
      <c r="AE101" s="430"/>
      <c r="AF101" s="430"/>
      <c r="AG101" s="472" t="s">
        <v>918</v>
      </c>
      <c r="AH101" s="472" t="s">
        <v>919</v>
      </c>
      <c r="AI101" s="472">
        <v>3</v>
      </c>
      <c r="AJ101" s="472">
        <v>3</v>
      </c>
      <c r="AK101" s="476">
        <v>0.5</v>
      </c>
      <c r="AL101" s="476">
        <v>0.5</v>
      </c>
      <c r="AM101" s="432" t="s">
        <v>921</v>
      </c>
    </row>
    <row r="102" spans="1:39" x14ac:dyDescent="0.15">
      <c r="A102" s="468"/>
      <c r="B102" s="351">
        <v>43837</v>
      </c>
      <c r="C102" s="469" t="s">
        <v>3</v>
      </c>
      <c r="D102" s="430" t="s">
        <v>947</v>
      </c>
      <c r="E102" s="351">
        <v>43647</v>
      </c>
      <c r="F102" s="449" t="s">
        <v>922</v>
      </c>
      <c r="G102" s="430" t="s">
        <v>401</v>
      </c>
      <c r="H102" s="430">
        <v>72.59</v>
      </c>
      <c r="I102" s="470" t="s">
        <v>917</v>
      </c>
      <c r="J102" s="471">
        <v>3150</v>
      </c>
      <c r="K102" s="471">
        <v>3150</v>
      </c>
      <c r="L102" s="471">
        <v>3150</v>
      </c>
      <c r="M102" s="471">
        <v>3150</v>
      </c>
      <c r="N102" s="430"/>
      <c r="O102" s="431">
        <v>2.7</v>
      </c>
      <c r="P102" s="431">
        <v>0</v>
      </c>
      <c r="Q102" s="431">
        <v>0</v>
      </c>
      <c r="R102" s="431">
        <v>0</v>
      </c>
      <c r="S102" s="361">
        <v>2.2999999999999998</v>
      </c>
      <c r="T102" s="430"/>
      <c r="U102" s="431">
        <v>2.1818181818181817</v>
      </c>
      <c r="V102" s="431">
        <v>0</v>
      </c>
      <c r="W102" s="431">
        <v>0</v>
      </c>
      <c r="X102" s="431">
        <v>0</v>
      </c>
      <c r="Y102" s="361">
        <v>1.7545454545454544</v>
      </c>
      <c r="Z102" s="430"/>
      <c r="AA102" s="430"/>
      <c r="AB102" s="430"/>
      <c r="AC102" s="430"/>
      <c r="AD102" s="430"/>
      <c r="AE102" s="430"/>
      <c r="AF102" s="430"/>
      <c r="AG102" s="472" t="s">
        <v>918</v>
      </c>
      <c r="AH102" s="472" t="s">
        <v>919</v>
      </c>
      <c r="AI102" s="472">
        <v>2</v>
      </c>
      <c r="AJ102" s="472">
        <v>4</v>
      </c>
      <c r="AK102" s="476">
        <v>0.33329999999999999</v>
      </c>
      <c r="AL102" s="476">
        <v>0.66659999999999997</v>
      </c>
      <c r="AM102" s="432" t="s">
        <v>960</v>
      </c>
    </row>
    <row r="103" spans="1:39" x14ac:dyDescent="0.15">
      <c r="A103" s="468">
        <v>2119</v>
      </c>
      <c r="B103" s="351">
        <v>43837</v>
      </c>
      <c r="C103" s="469" t="s">
        <v>13</v>
      </c>
      <c r="D103" s="430" t="s">
        <v>947</v>
      </c>
      <c r="E103" s="351">
        <v>43831</v>
      </c>
      <c r="F103" s="449" t="s">
        <v>22</v>
      </c>
      <c r="G103" s="430" t="s">
        <v>401</v>
      </c>
      <c r="H103" s="431">
        <v>98.7</v>
      </c>
      <c r="I103" s="470" t="s">
        <v>913</v>
      </c>
      <c r="J103" s="471">
        <v>12000</v>
      </c>
      <c r="K103" s="471">
        <v>12000</v>
      </c>
      <c r="L103" s="471">
        <v>12000</v>
      </c>
      <c r="M103" s="471">
        <v>12000</v>
      </c>
      <c r="N103" s="430"/>
      <c r="O103" s="431">
        <v>2.86</v>
      </c>
      <c r="P103" s="431">
        <v>0</v>
      </c>
      <c r="Q103" s="431">
        <v>0</v>
      </c>
      <c r="R103" s="431">
        <v>0</v>
      </c>
      <c r="S103" s="431">
        <v>1.85</v>
      </c>
      <c r="T103" s="431" t="s">
        <v>914</v>
      </c>
      <c r="U103" s="431">
        <v>2.1</v>
      </c>
      <c r="V103" s="431">
        <v>0</v>
      </c>
      <c r="W103" s="431">
        <v>0</v>
      </c>
      <c r="X103" s="431">
        <v>0</v>
      </c>
      <c r="Y103" s="431">
        <v>2.1</v>
      </c>
      <c r="Z103" s="431" t="s">
        <v>914</v>
      </c>
      <c r="AA103" s="431" t="s">
        <v>914</v>
      </c>
      <c r="AB103" s="431" t="s">
        <v>914</v>
      </c>
      <c r="AC103" s="431" t="s">
        <v>914</v>
      </c>
      <c r="AD103" s="431" t="s">
        <v>914</v>
      </c>
      <c r="AE103" s="431" t="s">
        <v>914</v>
      </c>
      <c r="AF103" s="431" t="s">
        <v>914</v>
      </c>
      <c r="AG103" s="472" t="s">
        <v>18</v>
      </c>
      <c r="AH103" s="472" t="s">
        <v>19</v>
      </c>
      <c r="AI103" s="472">
        <v>2</v>
      </c>
      <c r="AJ103" s="472">
        <v>4</v>
      </c>
      <c r="AK103" s="476">
        <v>0.33329999999999999</v>
      </c>
      <c r="AL103" s="476">
        <v>0.66659999999999997</v>
      </c>
      <c r="AM103" s="432" t="s">
        <v>921</v>
      </c>
    </row>
    <row r="104" spans="1:39" x14ac:dyDescent="0.15">
      <c r="A104" s="468">
        <v>1939</v>
      </c>
      <c r="B104" s="351">
        <v>43837</v>
      </c>
      <c r="C104" s="469" t="s">
        <v>13</v>
      </c>
      <c r="D104" s="430" t="s">
        <v>947</v>
      </c>
      <c r="E104" s="351">
        <v>43831</v>
      </c>
      <c r="F104" s="449" t="s">
        <v>923</v>
      </c>
      <c r="G104" s="430" t="s">
        <v>401</v>
      </c>
      <c r="H104" s="431">
        <v>79.8</v>
      </c>
      <c r="I104" s="470" t="s">
        <v>913</v>
      </c>
      <c r="J104" s="430">
        <v>6000</v>
      </c>
      <c r="K104" s="430">
        <v>12000</v>
      </c>
      <c r="L104" s="430">
        <v>84000</v>
      </c>
      <c r="M104" s="430">
        <v>84000</v>
      </c>
      <c r="N104" s="430"/>
      <c r="O104" s="431">
        <v>2.7272727272727271</v>
      </c>
      <c r="P104" s="431">
        <v>2.3181818181818179</v>
      </c>
      <c r="Q104" s="431">
        <v>1.6636363636363636</v>
      </c>
      <c r="R104" s="431">
        <v>0</v>
      </c>
      <c r="S104" s="431">
        <v>1.6272727272727272</v>
      </c>
      <c r="T104" s="431" t="s">
        <v>914</v>
      </c>
      <c r="U104" s="431">
        <v>1.8727272727272726</v>
      </c>
      <c r="V104" s="431">
        <v>1.8090909090909089</v>
      </c>
      <c r="W104" s="431">
        <v>1.6545454545454545</v>
      </c>
      <c r="X104" s="431">
        <v>0</v>
      </c>
      <c r="Y104" s="431">
        <v>1.5636363636363635</v>
      </c>
      <c r="Z104" s="431" t="s">
        <v>914</v>
      </c>
      <c r="AA104" s="431" t="s">
        <v>914</v>
      </c>
      <c r="AB104" s="431" t="s">
        <v>914</v>
      </c>
      <c r="AC104" s="431" t="s">
        <v>914</v>
      </c>
      <c r="AD104" s="431" t="s">
        <v>914</v>
      </c>
      <c r="AE104" s="431" t="s">
        <v>914</v>
      </c>
      <c r="AF104" s="431" t="s">
        <v>914</v>
      </c>
      <c r="AG104" s="472" t="s">
        <v>18</v>
      </c>
      <c r="AH104" s="472" t="s">
        <v>19</v>
      </c>
      <c r="AI104" s="472">
        <v>2</v>
      </c>
      <c r="AJ104" s="472">
        <v>4</v>
      </c>
      <c r="AK104" s="476">
        <v>0.33329999999999999</v>
      </c>
      <c r="AL104" s="476">
        <v>0.66659999999999997</v>
      </c>
      <c r="AM104" s="432" t="s">
        <v>921</v>
      </c>
    </row>
    <row r="105" spans="1:39" x14ac:dyDescent="0.15">
      <c r="A105" s="468">
        <v>318</v>
      </c>
      <c r="B105" s="351">
        <v>43837</v>
      </c>
      <c r="C105" s="469" t="s">
        <v>13</v>
      </c>
      <c r="D105" s="430" t="s">
        <v>947</v>
      </c>
      <c r="E105" s="351">
        <v>43831</v>
      </c>
      <c r="F105" s="430" t="s">
        <v>24</v>
      </c>
      <c r="G105" s="430" t="s">
        <v>401</v>
      </c>
      <c r="H105" s="431">
        <v>102.32</v>
      </c>
      <c r="I105" s="470" t="s">
        <v>913</v>
      </c>
      <c r="J105" s="430">
        <v>6000</v>
      </c>
      <c r="K105" s="430">
        <v>12000</v>
      </c>
      <c r="L105" s="430">
        <v>84000</v>
      </c>
      <c r="M105" s="430">
        <v>84000</v>
      </c>
      <c r="N105" s="430"/>
      <c r="O105" s="431">
        <v>2.87</v>
      </c>
      <c r="P105" s="431">
        <v>2.52</v>
      </c>
      <c r="Q105" s="431">
        <v>2.08</v>
      </c>
      <c r="R105" s="431">
        <v>0</v>
      </c>
      <c r="S105" s="431">
        <v>2.06</v>
      </c>
      <c r="T105" s="431" t="s">
        <v>914</v>
      </c>
      <c r="U105" s="431">
        <v>2.1800000000000002</v>
      </c>
      <c r="V105" s="431">
        <v>2.14</v>
      </c>
      <c r="W105" s="431">
        <v>2.04</v>
      </c>
      <c r="X105" s="431">
        <v>0</v>
      </c>
      <c r="Y105" s="431">
        <v>1.97</v>
      </c>
      <c r="Z105" s="431" t="s">
        <v>914</v>
      </c>
      <c r="AA105" s="431" t="s">
        <v>914</v>
      </c>
      <c r="AB105" s="431" t="s">
        <v>914</v>
      </c>
      <c r="AC105" s="431" t="s">
        <v>914</v>
      </c>
      <c r="AD105" s="431" t="s">
        <v>914</v>
      </c>
      <c r="AE105" s="431" t="s">
        <v>914</v>
      </c>
      <c r="AF105" s="431" t="s">
        <v>914</v>
      </c>
      <c r="AG105" s="472" t="s">
        <v>18</v>
      </c>
      <c r="AH105" s="472" t="s">
        <v>19</v>
      </c>
      <c r="AI105" s="472">
        <v>2</v>
      </c>
      <c r="AJ105" s="472">
        <v>4</v>
      </c>
      <c r="AK105" s="476">
        <v>0.33329999999999999</v>
      </c>
      <c r="AL105" s="476">
        <v>0.66659999999999997</v>
      </c>
      <c r="AM105" s="432" t="s">
        <v>921</v>
      </c>
    </row>
    <row r="106" spans="1:39" x14ac:dyDescent="0.15">
      <c r="A106" s="468">
        <v>2263</v>
      </c>
      <c r="B106" s="351">
        <v>43837</v>
      </c>
      <c r="C106" s="469" t="s">
        <v>13</v>
      </c>
      <c r="D106" s="430" t="s">
        <v>947</v>
      </c>
      <c r="E106" s="351">
        <v>43831</v>
      </c>
      <c r="F106" s="449" t="s">
        <v>924</v>
      </c>
      <c r="G106" s="430" t="s">
        <v>401</v>
      </c>
      <c r="H106" s="431">
        <v>78</v>
      </c>
      <c r="I106" s="470" t="s">
        <v>913</v>
      </c>
      <c r="J106" s="471">
        <v>3000</v>
      </c>
      <c r="K106" s="471">
        <v>3000</v>
      </c>
      <c r="L106" s="471">
        <v>3000</v>
      </c>
      <c r="M106" s="471">
        <v>3000</v>
      </c>
      <c r="N106" s="430"/>
      <c r="O106" s="431">
        <v>2.8</v>
      </c>
      <c r="P106" s="431">
        <v>0</v>
      </c>
      <c r="Q106" s="431">
        <v>0</v>
      </c>
      <c r="R106" s="431">
        <v>0</v>
      </c>
      <c r="S106" s="431">
        <v>2.2000000000000002</v>
      </c>
      <c r="T106" s="431" t="s">
        <v>914</v>
      </c>
      <c r="U106" s="431">
        <v>2</v>
      </c>
      <c r="V106" s="431">
        <v>0</v>
      </c>
      <c r="W106" s="431">
        <v>0</v>
      </c>
      <c r="X106" s="431">
        <v>0</v>
      </c>
      <c r="Y106" s="431">
        <v>1.6</v>
      </c>
      <c r="Z106" s="431" t="s">
        <v>914</v>
      </c>
      <c r="AA106" s="431" t="s">
        <v>914</v>
      </c>
      <c r="AB106" s="431" t="s">
        <v>914</v>
      </c>
      <c r="AC106" s="431" t="s">
        <v>914</v>
      </c>
      <c r="AD106" s="431" t="s">
        <v>914</v>
      </c>
      <c r="AE106" s="431" t="s">
        <v>914</v>
      </c>
      <c r="AF106" s="431" t="s">
        <v>914</v>
      </c>
      <c r="AG106" s="472" t="s">
        <v>18</v>
      </c>
      <c r="AH106" s="472" t="s">
        <v>19</v>
      </c>
      <c r="AI106" s="472">
        <v>2</v>
      </c>
      <c r="AJ106" s="472">
        <v>4</v>
      </c>
      <c r="AK106" s="476">
        <v>0.33329999999999999</v>
      </c>
      <c r="AL106" s="476">
        <v>0.66659999999999997</v>
      </c>
      <c r="AM106" s="432" t="s">
        <v>921</v>
      </c>
    </row>
    <row r="107" spans="1:39" x14ac:dyDescent="0.15">
      <c r="A107" s="468">
        <v>1431</v>
      </c>
      <c r="B107" s="351">
        <v>43837</v>
      </c>
      <c r="C107" s="469" t="s">
        <v>13</v>
      </c>
      <c r="D107" s="430" t="s">
        <v>947</v>
      </c>
      <c r="E107" s="351">
        <v>43831</v>
      </c>
      <c r="F107" s="449" t="s">
        <v>925</v>
      </c>
      <c r="G107" s="430" t="s">
        <v>401</v>
      </c>
      <c r="H107" s="431">
        <v>85</v>
      </c>
      <c r="I107" s="470" t="s">
        <v>913</v>
      </c>
      <c r="J107" s="430">
        <v>6000</v>
      </c>
      <c r="K107" s="430">
        <v>12000</v>
      </c>
      <c r="L107" s="430">
        <v>84000</v>
      </c>
      <c r="M107" s="430">
        <v>84000</v>
      </c>
      <c r="N107" s="430"/>
      <c r="O107" s="431">
        <v>2.6</v>
      </c>
      <c r="P107" s="431">
        <v>2.2000000000000002</v>
      </c>
      <c r="Q107" s="431">
        <v>2.1</v>
      </c>
      <c r="R107" s="431">
        <v>0</v>
      </c>
      <c r="S107" s="431">
        <v>2.0499999999999998</v>
      </c>
      <c r="T107" s="431" t="s">
        <v>914</v>
      </c>
      <c r="U107" s="431">
        <v>2.1</v>
      </c>
      <c r="V107" s="431">
        <v>2.0499999999999998</v>
      </c>
      <c r="W107" s="431">
        <v>1.95</v>
      </c>
      <c r="X107" s="431">
        <v>0</v>
      </c>
      <c r="Y107" s="431">
        <v>1.9</v>
      </c>
      <c r="Z107" s="431" t="s">
        <v>914</v>
      </c>
      <c r="AA107" s="431" t="s">
        <v>914</v>
      </c>
      <c r="AB107" s="431" t="s">
        <v>914</v>
      </c>
      <c r="AC107" s="431" t="s">
        <v>914</v>
      </c>
      <c r="AD107" s="431" t="s">
        <v>914</v>
      </c>
      <c r="AE107" s="431" t="s">
        <v>914</v>
      </c>
      <c r="AF107" s="431" t="s">
        <v>914</v>
      </c>
      <c r="AG107" s="472" t="s">
        <v>18</v>
      </c>
      <c r="AH107" s="472" t="s">
        <v>19</v>
      </c>
      <c r="AI107" s="472">
        <v>2</v>
      </c>
      <c r="AJ107" s="472">
        <v>4</v>
      </c>
      <c r="AK107" s="476">
        <v>0.33329999999999999</v>
      </c>
      <c r="AL107" s="476">
        <v>0.66659999999999997</v>
      </c>
      <c r="AM107" s="432" t="s">
        <v>921</v>
      </c>
    </row>
    <row r="108" spans="1:39" x14ac:dyDescent="0.15">
      <c r="A108" s="468">
        <v>796</v>
      </c>
      <c r="B108" s="351">
        <v>43837</v>
      </c>
      <c r="C108" s="469" t="s">
        <v>13</v>
      </c>
      <c r="D108" s="430" t="s">
        <v>947</v>
      </c>
      <c r="E108" s="351">
        <v>43831</v>
      </c>
      <c r="F108" s="449" t="s">
        <v>926</v>
      </c>
      <c r="G108" s="430" t="s">
        <v>401</v>
      </c>
      <c r="H108" s="431">
        <v>82.73</v>
      </c>
      <c r="I108" s="470" t="s">
        <v>913</v>
      </c>
      <c r="J108" s="430">
        <v>6000</v>
      </c>
      <c r="K108" s="430">
        <v>12000</v>
      </c>
      <c r="L108" s="430">
        <v>84000</v>
      </c>
      <c r="M108" s="430">
        <v>84000</v>
      </c>
      <c r="N108" s="430"/>
      <c r="O108" s="431">
        <v>2.96</v>
      </c>
      <c r="P108" s="431">
        <v>2.9</v>
      </c>
      <c r="Q108" s="431">
        <v>1.97</v>
      </c>
      <c r="R108" s="431">
        <v>0</v>
      </c>
      <c r="S108" s="431">
        <v>1.92</v>
      </c>
      <c r="T108" s="431" t="s">
        <v>914</v>
      </c>
      <c r="U108" s="431">
        <v>2.2599999999999998</v>
      </c>
      <c r="V108" s="431">
        <v>2.1800000000000002</v>
      </c>
      <c r="W108" s="431">
        <v>1.95</v>
      </c>
      <c r="X108" s="431">
        <v>0</v>
      </c>
      <c r="Y108" s="431">
        <v>1.83</v>
      </c>
      <c r="Z108" s="431" t="s">
        <v>914</v>
      </c>
      <c r="AA108" s="431" t="s">
        <v>914</v>
      </c>
      <c r="AB108" s="431" t="s">
        <v>914</v>
      </c>
      <c r="AC108" s="431" t="s">
        <v>914</v>
      </c>
      <c r="AD108" s="431" t="s">
        <v>914</v>
      </c>
      <c r="AE108" s="431" t="s">
        <v>914</v>
      </c>
      <c r="AF108" s="431" t="s">
        <v>914</v>
      </c>
      <c r="AG108" s="472" t="s">
        <v>18</v>
      </c>
      <c r="AH108" s="472" t="s">
        <v>19</v>
      </c>
      <c r="AI108" s="472">
        <v>2</v>
      </c>
      <c r="AJ108" s="472">
        <v>4</v>
      </c>
      <c r="AK108" s="476">
        <v>0.33329999999999999</v>
      </c>
      <c r="AL108" s="476">
        <v>0.66659999999999997</v>
      </c>
      <c r="AM108" s="432" t="s">
        <v>921</v>
      </c>
    </row>
    <row r="109" spans="1:39" x14ac:dyDescent="0.15">
      <c r="A109" s="468">
        <v>2217</v>
      </c>
      <c r="B109" s="351">
        <v>43837</v>
      </c>
      <c r="C109" s="469" t="s">
        <v>13</v>
      </c>
      <c r="D109" s="430" t="s">
        <v>947</v>
      </c>
      <c r="E109" s="475">
        <v>43647</v>
      </c>
      <c r="F109" s="430" t="s">
        <v>30</v>
      </c>
      <c r="G109" s="430" t="s">
        <v>401</v>
      </c>
      <c r="H109" s="431">
        <v>85.5</v>
      </c>
      <c r="I109" s="470" t="s">
        <v>913</v>
      </c>
      <c r="J109" s="430">
        <v>6000</v>
      </c>
      <c r="K109" s="430">
        <v>12000</v>
      </c>
      <c r="L109" s="430">
        <v>84000</v>
      </c>
      <c r="M109" s="430">
        <v>84000</v>
      </c>
      <c r="N109" s="355"/>
      <c r="O109" s="431">
        <v>3.14</v>
      </c>
      <c r="P109" s="431">
        <v>2.97</v>
      </c>
      <c r="Q109" s="431">
        <v>1.98</v>
      </c>
      <c r="R109" s="431">
        <v>0</v>
      </c>
      <c r="S109" s="431">
        <v>1.91</v>
      </c>
      <c r="T109" s="431" t="s">
        <v>914</v>
      </c>
      <c r="U109" s="431">
        <v>2.5150000000000001</v>
      </c>
      <c r="V109" s="431">
        <v>1.917</v>
      </c>
      <c r="W109" s="431">
        <v>1.716</v>
      </c>
      <c r="X109" s="431">
        <v>0</v>
      </c>
      <c r="Y109" s="431">
        <v>1.552</v>
      </c>
      <c r="Z109" s="431" t="s">
        <v>914</v>
      </c>
      <c r="AA109" s="431" t="s">
        <v>914</v>
      </c>
      <c r="AB109" s="431" t="s">
        <v>914</v>
      </c>
      <c r="AC109" s="431" t="s">
        <v>914</v>
      </c>
      <c r="AD109" s="431" t="s">
        <v>914</v>
      </c>
      <c r="AE109" s="431" t="s">
        <v>914</v>
      </c>
      <c r="AF109" s="431" t="s">
        <v>914</v>
      </c>
      <c r="AG109" s="356" t="s">
        <v>18</v>
      </c>
      <c r="AH109" s="356" t="s">
        <v>19</v>
      </c>
      <c r="AI109" s="472">
        <v>2</v>
      </c>
      <c r="AJ109" s="472">
        <v>4</v>
      </c>
      <c r="AK109" s="476">
        <v>0.33329999999999999</v>
      </c>
      <c r="AL109" s="476">
        <v>0.66659999999999997</v>
      </c>
      <c r="AM109" s="430" t="s">
        <v>948</v>
      </c>
    </row>
    <row r="110" spans="1:39" x14ac:dyDescent="0.15">
      <c r="A110" s="468">
        <v>1917</v>
      </c>
      <c r="B110" s="351">
        <v>43837</v>
      </c>
      <c r="C110" s="469" t="s">
        <v>13</v>
      </c>
      <c r="D110" s="430" t="s">
        <v>947</v>
      </c>
      <c r="E110" s="351">
        <v>43831</v>
      </c>
      <c r="F110" s="449" t="s">
        <v>54</v>
      </c>
      <c r="G110" s="430" t="s">
        <v>401</v>
      </c>
      <c r="H110" s="431">
        <v>96.8</v>
      </c>
      <c r="I110" s="470" t="s">
        <v>913</v>
      </c>
      <c r="J110" s="430">
        <v>6000</v>
      </c>
      <c r="K110" s="430">
        <v>12000</v>
      </c>
      <c r="L110" s="430">
        <v>12000</v>
      </c>
      <c r="M110" s="430">
        <v>12000</v>
      </c>
      <c r="N110" s="430"/>
      <c r="O110" s="431">
        <v>3.55</v>
      </c>
      <c r="P110" s="431">
        <v>3.05</v>
      </c>
      <c r="Q110" s="431">
        <v>0</v>
      </c>
      <c r="R110" s="431">
        <v>0</v>
      </c>
      <c r="S110" s="431">
        <v>2.2999999999999998</v>
      </c>
      <c r="T110" s="431" t="s">
        <v>914</v>
      </c>
      <c r="U110" s="431">
        <v>2.5</v>
      </c>
      <c r="V110" s="431">
        <v>2.4500000000000002</v>
      </c>
      <c r="W110" s="431">
        <v>0</v>
      </c>
      <c r="X110" s="431">
        <v>0</v>
      </c>
      <c r="Y110" s="431">
        <v>2.2999999999999998</v>
      </c>
      <c r="Z110" s="431" t="s">
        <v>914</v>
      </c>
      <c r="AA110" s="431" t="s">
        <v>914</v>
      </c>
      <c r="AB110" s="431" t="s">
        <v>914</v>
      </c>
      <c r="AC110" s="431" t="s">
        <v>914</v>
      </c>
      <c r="AD110" s="431" t="s">
        <v>914</v>
      </c>
      <c r="AE110" s="431" t="s">
        <v>914</v>
      </c>
      <c r="AF110" s="431" t="s">
        <v>914</v>
      </c>
      <c r="AG110" s="472" t="s">
        <v>18</v>
      </c>
      <c r="AH110" s="472" t="s">
        <v>19</v>
      </c>
      <c r="AI110" s="472">
        <v>2</v>
      </c>
      <c r="AJ110" s="472">
        <v>4</v>
      </c>
      <c r="AK110" s="476">
        <v>0.33329999999999999</v>
      </c>
      <c r="AL110" s="476">
        <v>0.66659999999999997</v>
      </c>
      <c r="AM110" s="432" t="s">
        <v>921</v>
      </c>
    </row>
    <row r="111" spans="1:39" x14ac:dyDescent="0.15">
      <c r="A111" s="468">
        <v>1688</v>
      </c>
      <c r="B111" s="351">
        <v>43837</v>
      </c>
      <c r="C111" s="469" t="s">
        <v>403</v>
      </c>
      <c r="D111" s="430" t="s">
        <v>947</v>
      </c>
      <c r="E111" s="351">
        <v>43466</v>
      </c>
      <c r="F111" s="449" t="s">
        <v>909</v>
      </c>
      <c r="G111" s="430" t="s">
        <v>401</v>
      </c>
      <c r="H111" s="431">
        <v>112</v>
      </c>
      <c r="I111" s="470" t="s">
        <v>405</v>
      </c>
      <c r="J111" s="430">
        <v>12000</v>
      </c>
      <c r="K111" s="430">
        <v>12000</v>
      </c>
      <c r="L111" s="430">
        <v>12000</v>
      </c>
      <c r="M111" s="430">
        <v>12000</v>
      </c>
      <c r="N111" s="430"/>
      <c r="O111" s="431">
        <v>2.8</v>
      </c>
      <c r="P111" s="431">
        <v>0</v>
      </c>
      <c r="Q111" s="431">
        <v>0</v>
      </c>
      <c r="R111" s="431">
        <v>0</v>
      </c>
      <c r="S111" s="431">
        <v>2</v>
      </c>
      <c r="T111" s="431" t="s">
        <v>914</v>
      </c>
      <c r="U111" s="431">
        <v>2.15</v>
      </c>
      <c r="V111" s="431">
        <v>0</v>
      </c>
      <c r="W111" s="431">
        <v>0</v>
      </c>
      <c r="X111" s="431">
        <v>0</v>
      </c>
      <c r="Y111" s="431">
        <v>1.75</v>
      </c>
      <c r="Z111" s="431" t="s">
        <v>914</v>
      </c>
      <c r="AA111" s="431" t="s">
        <v>914</v>
      </c>
      <c r="AB111" s="431" t="s">
        <v>914</v>
      </c>
      <c r="AC111" s="431" t="s">
        <v>914</v>
      </c>
      <c r="AD111" s="431" t="s">
        <v>914</v>
      </c>
      <c r="AE111" s="431" t="s">
        <v>914</v>
      </c>
      <c r="AF111" s="431" t="s">
        <v>914</v>
      </c>
      <c r="AG111" s="472" t="s">
        <v>18</v>
      </c>
      <c r="AH111" s="472" t="s">
        <v>19</v>
      </c>
      <c r="AI111" s="472">
        <v>2</v>
      </c>
      <c r="AJ111" s="472">
        <v>4</v>
      </c>
      <c r="AK111" s="476">
        <v>0.33329999999999999</v>
      </c>
      <c r="AL111" s="476">
        <v>0.66659999999999997</v>
      </c>
      <c r="AM111" s="430" t="s">
        <v>946</v>
      </c>
    </row>
    <row r="112" spans="1:39" x14ac:dyDescent="0.15">
      <c r="A112" s="468">
        <v>2209</v>
      </c>
      <c r="B112" s="351">
        <v>43837</v>
      </c>
      <c r="C112" s="469" t="s">
        <v>13</v>
      </c>
      <c r="D112" s="430" t="s">
        <v>947</v>
      </c>
      <c r="E112" s="351">
        <v>43831</v>
      </c>
      <c r="F112" s="430" t="s">
        <v>4</v>
      </c>
      <c r="G112" s="430" t="s">
        <v>401</v>
      </c>
      <c r="H112" s="431">
        <v>80.599999999999994</v>
      </c>
      <c r="I112" s="435"/>
      <c r="J112" s="435"/>
      <c r="K112" s="435"/>
      <c r="L112" s="355"/>
      <c r="M112" s="355"/>
      <c r="N112" s="355"/>
      <c r="O112" s="431">
        <v>1.93</v>
      </c>
      <c r="P112" s="431">
        <v>0</v>
      </c>
      <c r="Q112" s="431">
        <v>0</v>
      </c>
      <c r="R112" s="431">
        <v>0</v>
      </c>
      <c r="S112" s="431">
        <v>0</v>
      </c>
      <c r="T112" s="431" t="s">
        <v>914</v>
      </c>
      <c r="U112" s="431">
        <v>1.62</v>
      </c>
      <c r="V112" s="431">
        <v>0</v>
      </c>
      <c r="W112" s="431">
        <v>0</v>
      </c>
      <c r="X112" s="431">
        <v>0</v>
      </c>
      <c r="Y112" s="431">
        <v>0</v>
      </c>
      <c r="Z112" s="431" t="s">
        <v>914</v>
      </c>
      <c r="AA112" s="431" t="s">
        <v>914</v>
      </c>
      <c r="AB112" s="431" t="s">
        <v>914</v>
      </c>
      <c r="AC112" s="431" t="s">
        <v>914</v>
      </c>
      <c r="AD112" s="431" t="s">
        <v>914</v>
      </c>
      <c r="AE112" s="431" t="s">
        <v>914</v>
      </c>
      <c r="AF112" s="431" t="s">
        <v>914</v>
      </c>
      <c r="AG112" s="356" t="s">
        <v>18</v>
      </c>
      <c r="AH112" s="356" t="s">
        <v>19</v>
      </c>
      <c r="AI112" s="472">
        <v>2</v>
      </c>
      <c r="AJ112" s="472">
        <v>4</v>
      </c>
      <c r="AK112" s="476">
        <v>0.33329999999999999</v>
      </c>
      <c r="AL112" s="476">
        <v>0.66659999999999997</v>
      </c>
      <c r="AM112" s="432" t="s">
        <v>921</v>
      </c>
    </row>
  </sheetData>
  <sheetProtection algorithmName="SHA-512" hashValue="EipqlkwElSzrHzDYrL8XnWkc7O25xCOK7JQI4G+ArE2kBc0oVlqY5vOguvtqrd7NeoUe6PkCtyQnynd5wnGQVQ==" saltValue="l7pVkovEHbizwxV+TNXqLg==" spinCount="100000" sheet="1" objects="1" scenarios="1"/>
  <hyperlinks>
    <hyperlink ref="AM83" r:id="rId1" xr:uid="{9BD31B83-8D78-EB4D-95C7-812284FEDACC}"/>
  </hyperlinks>
  <pageMargins left="0.7" right="0.7" top="0.75" bottom="0.75" header="0.5" footer="0.5"/>
  <pageSetup paperSize="10" orientation="portrait" horizontalDpi="4294967292" verticalDpi="4294967292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FDEB1-DF14-5B47-9BC9-7E76AF1D169F}">
  <sheetPr codeName="Sheet29"/>
  <dimension ref="A1:AN112"/>
  <sheetViews>
    <sheetView zoomScale="110" zoomScaleNormal="110" workbookViewId="0">
      <pane ySplit="1" topLeftCell="A2" activePane="bottomLeft" state="frozen"/>
      <selection activeCell="E70" sqref="E70"/>
      <selection pane="bottomLeft" activeCell="E70" sqref="E70"/>
    </sheetView>
  </sheetViews>
  <sheetFormatPr baseColWidth="10" defaultRowHeight="13" x14ac:dyDescent="0.15"/>
  <cols>
    <col min="4" max="4" width="25.33203125" customWidth="1"/>
    <col min="6" max="6" width="16" bestFit="1" customWidth="1"/>
    <col min="7" max="7" width="12.5" bestFit="1" customWidth="1"/>
  </cols>
  <sheetData>
    <row r="1" spans="1:39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39" x14ac:dyDescent="0.15">
      <c r="A2" s="235">
        <v>1372</v>
      </c>
      <c r="B2" s="351">
        <v>43692</v>
      </c>
      <c r="C2" s="322" t="s">
        <v>13</v>
      </c>
      <c r="D2" s="430" t="s">
        <v>912</v>
      </c>
      <c r="E2" s="437">
        <v>43647</v>
      </c>
      <c r="F2" s="438" t="s">
        <v>15</v>
      </c>
      <c r="G2" s="439" t="s">
        <v>16</v>
      </c>
      <c r="H2" s="431">
        <v>78.5</v>
      </c>
      <c r="I2" s="255" t="s">
        <v>913</v>
      </c>
      <c r="J2" s="257">
        <v>3000</v>
      </c>
      <c r="K2" s="257">
        <v>6000</v>
      </c>
      <c r="L2" s="257">
        <v>9000</v>
      </c>
      <c r="M2" s="257">
        <v>15000</v>
      </c>
      <c r="N2" s="254"/>
      <c r="O2" s="431">
        <v>2.6363636363636362</v>
      </c>
      <c r="P2" s="431">
        <v>2.3636363636363633</v>
      </c>
      <c r="Q2" s="431">
        <v>1.8818181818181816</v>
      </c>
      <c r="R2" s="431">
        <v>1.6272727272727272</v>
      </c>
      <c r="S2" s="431">
        <v>1.5090909090909088</v>
      </c>
      <c r="T2" s="431" t="s">
        <v>914</v>
      </c>
      <c r="U2" s="431">
        <v>2.5</v>
      </c>
      <c r="V2" s="431">
        <v>2.2181818181818178</v>
      </c>
      <c r="W2" s="431">
        <v>1.8181818181818181</v>
      </c>
      <c r="X2" s="431">
        <v>1.5999999999999999</v>
      </c>
      <c r="Y2" s="431">
        <v>1.4727272727272727</v>
      </c>
      <c r="Z2" s="431" t="s">
        <v>914</v>
      </c>
      <c r="AA2" s="431" t="s">
        <v>914</v>
      </c>
      <c r="AB2" s="431" t="s">
        <v>914</v>
      </c>
      <c r="AC2" s="431" t="s">
        <v>914</v>
      </c>
      <c r="AD2" s="431" t="s">
        <v>914</v>
      </c>
      <c r="AE2" s="431" t="s">
        <v>914</v>
      </c>
      <c r="AF2" s="431" t="s">
        <v>914</v>
      </c>
      <c r="AG2" s="256" t="s">
        <v>18</v>
      </c>
      <c r="AH2" s="256" t="s">
        <v>19</v>
      </c>
      <c r="AI2" s="256">
        <v>3</v>
      </c>
      <c r="AJ2" s="256">
        <v>3</v>
      </c>
      <c r="AK2" s="395">
        <v>0.5</v>
      </c>
      <c r="AL2" s="395">
        <v>0.5</v>
      </c>
      <c r="AM2" s="430" t="s">
        <v>949</v>
      </c>
    </row>
    <row r="3" spans="1:39" x14ac:dyDescent="0.15">
      <c r="A3" s="235">
        <v>2182</v>
      </c>
      <c r="B3" s="351">
        <v>43692</v>
      </c>
      <c r="C3" s="322" t="s">
        <v>13</v>
      </c>
      <c r="D3" s="430" t="s">
        <v>912</v>
      </c>
      <c r="E3" s="441">
        <v>43647</v>
      </c>
      <c r="F3" s="438" t="s">
        <v>20</v>
      </c>
      <c r="G3" s="439" t="s">
        <v>401</v>
      </c>
      <c r="H3" s="431">
        <v>76</v>
      </c>
      <c r="I3" s="255" t="s">
        <v>913</v>
      </c>
      <c r="J3" s="257">
        <v>3000</v>
      </c>
      <c r="K3" s="257">
        <v>6000</v>
      </c>
      <c r="L3" s="257">
        <v>6000</v>
      </c>
      <c r="M3" s="257">
        <v>6000</v>
      </c>
      <c r="N3" s="254"/>
      <c r="O3" s="431">
        <v>2.2727272727272725</v>
      </c>
      <c r="P3" s="431">
        <v>2</v>
      </c>
      <c r="Q3" s="442">
        <v>0</v>
      </c>
      <c r="R3" s="431">
        <v>0</v>
      </c>
      <c r="S3" s="431">
        <v>1.5454545454545452</v>
      </c>
      <c r="T3" s="431" t="s">
        <v>914</v>
      </c>
      <c r="U3" s="431">
        <v>2.1818181818181817</v>
      </c>
      <c r="V3" s="431">
        <v>1.9090909090909089</v>
      </c>
      <c r="W3" s="431">
        <v>0</v>
      </c>
      <c r="X3" s="431">
        <v>0</v>
      </c>
      <c r="Y3" s="431">
        <v>2.4545454545454546</v>
      </c>
      <c r="Z3" s="431" t="s">
        <v>914</v>
      </c>
      <c r="AA3" s="431" t="s">
        <v>914</v>
      </c>
      <c r="AB3" s="431" t="s">
        <v>914</v>
      </c>
      <c r="AC3" s="431" t="s">
        <v>914</v>
      </c>
      <c r="AD3" s="431" t="s">
        <v>914</v>
      </c>
      <c r="AE3" s="431" t="s">
        <v>914</v>
      </c>
      <c r="AF3" s="431" t="s">
        <v>914</v>
      </c>
      <c r="AG3" s="256" t="s">
        <v>18</v>
      </c>
      <c r="AH3" s="256" t="s">
        <v>19</v>
      </c>
      <c r="AI3" s="256">
        <v>3</v>
      </c>
      <c r="AJ3" s="256">
        <v>3</v>
      </c>
      <c r="AK3" s="395">
        <v>0.5</v>
      </c>
      <c r="AL3" s="395">
        <v>0.5</v>
      </c>
      <c r="AM3" s="430" t="s">
        <v>915</v>
      </c>
    </row>
    <row r="4" spans="1:39" x14ac:dyDescent="0.15">
      <c r="A4" s="235">
        <v>1135</v>
      </c>
      <c r="B4" s="351">
        <v>43481</v>
      </c>
      <c r="C4" s="322" t="s">
        <v>3</v>
      </c>
      <c r="D4" s="430" t="s">
        <v>912</v>
      </c>
      <c r="E4" s="437">
        <v>43466</v>
      </c>
      <c r="F4" s="438" t="s">
        <v>916</v>
      </c>
      <c r="G4" s="439" t="s">
        <v>401</v>
      </c>
      <c r="H4" s="254">
        <v>78</v>
      </c>
      <c r="I4" s="255" t="s">
        <v>917</v>
      </c>
      <c r="J4" s="254">
        <v>3000</v>
      </c>
      <c r="K4" s="254">
        <v>9000</v>
      </c>
      <c r="L4" s="254">
        <v>12000</v>
      </c>
      <c r="M4" s="254">
        <v>18000</v>
      </c>
      <c r="N4" s="254"/>
      <c r="O4" s="442">
        <v>2.9</v>
      </c>
      <c r="P4" s="442">
        <v>2.61</v>
      </c>
      <c r="Q4" s="442">
        <v>2.4</v>
      </c>
      <c r="R4" s="442">
        <v>2.2000000000000002</v>
      </c>
      <c r="S4" s="442">
        <v>2</v>
      </c>
      <c r="T4" s="254"/>
      <c r="U4" s="442">
        <v>2.7</v>
      </c>
      <c r="V4" s="442">
        <v>2.54</v>
      </c>
      <c r="W4" s="442">
        <v>2.1</v>
      </c>
      <c r="X4" s="442">
        <v>1.9</v>
      </c>
      <c r="Y4" s="442">
        <v>1.7</v>
      </c>
      <c r="Z4" s="254"/>
      <c r="AA4" s="254"/>
      <c r="AB4" s="254"/>
      <c r="AC4" s="254"/>
      <c r="AD4" s="254"/>
      <c r="AE4" s="254"/>
      <c r="AF4" s="254"/>
      <c r="AG4" s="256" t="s">
        <v>918</v>
      </c>
      <c r="AH4" s="256" t="s">
        <v>919</v>
      </c>
      <c r="AI4" s="256">
        <v>3</v>
      </c>
      <c r="AJ4" s="256">
        <v>3</v>
      </c>
      <c r="AK4" s="395">
        <v>0.5</v>
      </c>
      <c r="AL4" s="395">
        <v>0.5</v>
      </c>
      <c r="AM4" s="432" t="s">
        <v>921</v>
      </c>
    </row>
    <row r="5" spans="1:39" x14ac:dyDescent="0.15">
      <c r="A5" s="235"/>
      <c r="B5" s="433">
        <v>43706</v>
      </c>
      <c r="C5" s="322" t="s">
        <v>3</v>
      </c>
      <c r="D5" s="430" t="s">
        <v>912</v>
      </c>
      <c r="E5" s="321">
        <v>43647</v>
      </c>
      <c r="F5" s="323" t="s">
        <v>922</v>
      </c>
      <c r="G5" s="254" t="s">
        <v>16</v>
      </c>
      <c r="H5" s="254">
        <v>67.75</v>
      </c>
      <c r="I5" s="255" t="s">
        <v>917</v>
      </c>
      <c r="J5" s="257">
        <v>6000</v>
      </c>
      <c r="K5" s="257">
        <v>9000</v>
      </c>
      <c r="L5" s="257">
        <v>9000</v>
      </c>
      <c r="M5" s="257">
        <v>9000</v>
      </c>
      <c r="N5" s="254"/>
      <c r="O5" s="442">
        <v>2.4272727272727268</v>
      </c>
      <c r="P5" s="442">
        <v>1.8363636363636362</v>
      </c>
      <c r="Q5" s="442">
        <v>0</v>
      </c>
      <c r="R5" s="442">
        <v>0</v>
      </c>
      <c r="S5" s="442">
        <v>1.4636363636363636</v>
      </c>
      <c r="T5" s="254"/>
      <c r="U5" s="442">
        <v>2.2999999999999998</v>
      </c>
      <c r="V5" s="442">
        <v>1.7545454545454544</v>
      </c>
      <c r="W5" s="442">
        <v>0</v>
      </c>
      <c r="X5" s="442">
        <v>0</v>
      </c>
      <c r="Y5" s="442">
        <v>1.4636363636363636</v>
      </c>
      <c r="Z5" s="254"/>
      <c r="AA5" s="254"/>
      <c r="AB5" s="254"/>
      <c r="AC5" s="254"/>
      <c r="AD5" s="254"/>
      <c r="AE5" s="254"/>
      <c r="AF5" s="254"/>
      <c r="AG5" s="256" t="s">
        <v>918</v>
      </c>
      <c r="AH5" s="256" t="s">
        <v>919</v>
      </c>
      <c r="AI5" s="256">
        <v>3</v>
      </c>
      <c r="AJ5" s="256">
        <v>3</v>
      </c>
      <c r="AK5" s="395">
        <v>0.5</v>
      </c>
      <c r="AL5" s="395">
        <v>0.5</v>
      </c>
      <c r="AM5" s="432" t="s">
        <v>957</v>
      </c>
    </row>
    <row r="6" spans="1:39" x14ac:dyDescent="0.15">
      <c r="A6" s="235">
        <v>2113</v>
      </c>
      <c r="B6" s="351">
        <v>43692</v>
      </c>
      <c r="C6" s="322" t="s">
        <v>13</v>
      </c>
      <c r="D6" s="430" t="s">
        <v>912</v>
      </c>
      <c r="E6" s="437">
        <v>43647</v>
      </c>
      <c r="F6" s="438" t="s">
        <v>22</v>
      </c>
      <c r="G6" s="439" t="s">
        <v>401</v>
      </c>
      <c r="H6" s="431">
        <v>80.900000000000006</v>
      </c>
      <c r="I6" s="255" t="s">
        <v>913</v>
      </c>
      <c r="J6" s="257">
        <v>6000</v>
      </c>
      <c r="K6" s="257">
        <v>6000</v>
      </c>
      <c r="L6" s="257">
        <v>6000</v>
      </c>
      <c r="M6" s="257">
        <v>6000</v>
      </c>
      <c r="N6" s="254"/>
      <c r="O6" s="431">
        <v>2.6363636363636362</v>
      </c>
      <c r="P6" s="442">
        <v>0</v>
      </c>
      <c r="Q6" s="442">
        <v>0</v>
      </c>
      <c r="R6" s="431">
        <v>0</v>
      </c>
      <c r="S6" s="431">
        <v>1.918181818181818</v>
      </c>
      <c r="T6" s="431" t="s">
        <v>914</v>
      </c>
      <c r="U6" s="431">
        <v>2.6363636363636362</v>
      </c>
      <c r="V6" s="442">
        <v>0</v>
      </c>
      <c r="W6" s="442">
        <v>0</v>
      </c>
      <c r="X6" s="431">
        <v>0</v>
      </c>
      <c r="Y6" s="431">
        <v>1.918181818181818</v>
      </c>
      <c r="Z6" s="431" t="s">
        <v>914</v>
      </c>
      <c r="AA6" s="431" t="s">
        <v>914</v>
      </c>
      <c r="AB6" s="431" t="s">
        <v>914</v>
      </c>
      <c r="AC6" s="431" t="s">
        <v>914</v>
      </c>
      <c r="AD6" s="431" t="s">
        <v>914</v>
      </c>
      <c r="AE6" s="431" t="s">
        <v>914</v>
      </c>
      <c r="AF6" s="431" t="s">
        <v>914</v>
      </c>
      <c r="AG6" s="256" t="s">
        <v>23</v>
      </c>
      <c r="AH6" s="254"/>
      <c r="AI6" s="256">
        <v>3</v>
      </c>
      <c r="AJ6" s="256">
        <v>3</v>
      </c>
      <c r="AK6" s="395">
        <v>0.5</v>
      </c>
      <c r="AL6" s="395">
        <v>0.5</v>
      </c>
      <c r="AM6" s="434" t="s">
        <v>961</v>
      </c>
    </row>
    <row r="7" spans="1:39" x14ac:dyDescent="0.15">
      <c r="A7" s="235">
        <v>1942</v>
      </c>
      <c r="B7" s="351">
        <v>43692</v>
      </c>
      <c r="C7" s="322" t="s">
        <v>13</v>
      </c>
      <c r="D7" s="430" t="s">
        <v>912</v>
      </c>
      <c r="E7" s="437">
        <v>43497</v>
      </c>
      <c r="F7" s="438" t="s">
        <v>923</v>
      </c>
      <c r="G7" s="439" t="s">
        <v>16</v>
      </c>
      <c r="H7" s="431">
        <v>66.2</v>
      </c>
      <c r="I7" s="255" t="s">
        <v>913</v>
      </c>
      <c r="J7" s="257">
        <v>3000</v>
      </c>
      <c r="K7" s="257">
        <v>6000</v>
      </c>
      <c r="L7" s="257">
        <v>9000</v>
      </c>
      <c r="M7" s="257">
        <v>15000</v>
      </c>
      <c r="N7" s="254"/>
      <c r="O7" s="431">
        <v>2.5363636363636362</v>
      </c>
      <c r="P7" s="431">
        <v>2.2181818181818178</v>
      </c>
      <c r="Q7" s="431">
        <v>1.8454545454545452</v>
      </c>
      <c r="R7" s="431">
        <v>1.6545454545454545</v>
      </c>
      <c r="S7" s="431">
        <v>1.5999999999999999</v>
      </c>
      <c r="T7" s="431" t="s">
        <v>914</v>
      </c>
      <c r="U7" s="431">
        <v>2.3909090909090907</v>
      </c>
      <c r="V7" s="431">
        <v>2.1090909090909089</v>
      </c>
      <c r="W7" s="431">
        <v>1.7909090909090908</v>
      </c>
      <c r="X7" s="431">
        <v>1.6272727272727272</v>
      </c>
      <c r="Y7" s="431">
        <v>1.5818181818181818</v>
      </c>
      <c r="Z7" s="431" t="s">
        <v>914</v>
      </c>
      <c r="AA7" s="431" t="s">
        <v>914</v>
      </c>
      <c r="AB7" s="431" t="s">
        <v>914</v>
      </c>
      <c r="AC7" s="431" t="s">
        <v>914</v>
      </c>
      <c r="AD7" s="431" t="s">
        <v>914</v>
      </c>
      <c r="AE7" s="431" t="s">
        <v>914</v>
      </c>
      <c r="AF7" s="431" t="s">
        <v>914</v>
      </c>
      <c r="AG7" s="256" t="s">
        <v>18</v>
      </c>
      <c r="AH7" s="256" t="s">
        <v>19</v>
      </c>
      <c r="AI7" s="256">
        <v>3</v>
      </c>
      <c r="AJ7" s="256">
        <v>3</v>
      </c>
      <c r="AK7" s="395">
        <v>0.5</v>
      </c>
      <c r="AL7" s="395">
        <v>0.5</v>
      </c>
      <c r="AM7" s="254" t="s">
        <v>965</v>
      </c>
    </row>
    <row r="8" spans="1:39" x14ac:dyDescent="0.15">
      <c r="A8" s="235">
        <v>312</v>
      </c>
      <c r="B8" s="441">
        <v>43713</v>
      </c>
      <c r="C8" s="322" t="s">
        <v>13</v>
      </c>
      <c r="D8" s="430" t="s">
        <v>912</v>
      </c>
      <c r="E8" s="437">
        <v>43647</v>
      </c>
      <c r="F8" s="439" t="s">
        <v>24</v>
      </c>
      <c r="G8" s="439" t="s">
        <v>401</v>
      </c>
      <c r="H8" s="431">
        <v>83.96</v>
      </c>
      <c r="I8" s="255" t="s">
        <v>913</v>
      </c>
      <c r="J8" s="257">
        <v>3000</v>
      </c>
      <c r="K8" s="257">
        <v>6000</v>
      </c>
      <c r="L8" s="257">
        <v>9000</v>
      </c>
      <c r="M8" s="257">
        <v>15000</v>
      </c>
      <c r="N8" s="254"/>
      <c r="O8" s="431">
        <v>2.85</v>
      </c>
      <c r="P8" s="431">
        <v>2.61</v>
      </c>
      <c r="Q8" s="431">
        <v>2.31</v>
      </c>
      <c r="R8" s="431">
        <v>2.15</v>
      </c>
      <c r="S8" s="431">
        <v>2.11</v>
      </c>
      <c r="T8" s="431" t="s">
        <v>914</v>
      </c>
      <c r="U8" s="431">
        <v>2.64</v>
      </c>
      <c r="V8" s="431">
        <v>2.4300000000000002</v>
      </c>
      <c r="W8" s="431">
        <v>2.17</v>
      </c>
      <c r="X8" s="431">
        <v>2.04</v>
      </c>
      <c r="Y8" s="431">
        <v>2.0099999999999998</v>
      </c>
      <c r="Z8" s="431" t="s">
        <v>914</v>
      </c>
      <c r="AA8" s="431" t="s">
        <v>914</v>
      </c>
      <c r="AB8" s="431" t="s">
        <v>914</v>
      </c>
      <c r="AC8" s="431" t="s">
        <v>914</v>
      </c>
      <c r="AD8" s="431" t="s">
        <v>914</v>
      </c>
      <c r="AE8" s="431" t="s">
        <v>914</v>
      </c>
      <c r="AF8" s="431" t="s">
        <v>914</v>
      </c>
      <c r="AG8" s="256" t="s">
        <v>18</v>
      </c>
      <c r="AH8" s="256" t="s">
        <v>19</v>
      </c>
      <c r="AI8" s="256">
        <v>3</v>
      </c>
      <c r="AJ8" s="256">
        <v>3</v>
      </c>
      <c r="AK8" s="395">
        <v>0.5</v>
      </c>
      <c r="AL8" s="395">
        <v>0.5</v>
      </c>
      <c r="AM8" s="443" t="s">
        <v>973</v>
      </c>
    </row>
    <row r="9" spans="1:39" x14ac:dyDescent="0.15">
      <c r="A9" s="235">
        <v>2257</v>
      </c>
      <c r="B9" s="351">
        <v>43692</v>
      </c>
      <c r="C9" s="322" t="s">
        <v>13</v>
      </c>
      <c r="D9" s="430" t="s">
        <v>912</v>
      </c>
      <c r="E9" s="437">
        <v>43647</v>
      </c>
      <c r="F9" s="438" t="s">
        <v>924</v>
      </c>
      <c r="G9" s="439" t="s">
        <v>401</v>
      </c>
      <c r="H9" s="431">
        <v>70</v>
      </c>
      <c r="I9" s="255" t="s">
        <v>913</v>
      </c>
      <c r="J9" s="257">
        <v>6000</v>
      </c>
      <c r="K9" s="257">
        <v>9000</v>
      </c>
      <c r="L9" s="257">
        <v>9000</v>
      </c>
      <c r="M9" s="257">
        <v>9000</v>
      </c>
      <c r="N9" s="257"/>
      <c r="O9" s="431">
        <v>2.4</v>
      </c>
      <c r="P9" s="431">
        <v>1.95</v>
      </c>
      <c r="Q9" s="442">
        <v>0</v>
      </c>
      <c r="R9" s="431">
        <v>0</v>
      </c>
      <c r="S9" s="431">
        <v>1.45</v>
      </c>
      <c r="T9" s="431" t="s">
        <v>914</v>
      </c>
      <c r="U9" s="431">
        <v>2.2000000000000002</v>
      </c>
      <c r="V9" s="431">
        <v>1.75</v>
      </c>
      <c r="W9" s="431">
        <v>0</v>
      </c>
      <c r="X9" s="431">
        <v>0</v>
      </c>
      <c r="Y9" s="431">
        <v>1.35</v>
      </c>
      <c r="Z9" s="431" t="s">
        <v>914</v>
      </c>
      <c r="AA9" s="431" t="s">
        <v>914</v>
      </c>
      <c r="AB9" s="431" t="s">
        <v>914</v>
      </c>
      <c r="AC9" s="431" t="s">
        <v>914</v>
      </c>
      <c r="AD9" s="431" t="s">
        <v>914</v>
      </c>
      <c r="AE9" s="431" t="s">
        <v>914</v>
      </c>
      <c r="AF9" s="431" t="s">
        <v>914</v>
      </c>
      <c r="AG9" s="256" t="s">
        <v>18</v>
      </c>
      <c r="AH9" s="256" t="s">
        <v>19</v>
      </c>
      <c r="AI9" s="256">
        <v>3</v>
      </c>
      <c r="AJ9" s="256">
        <v>3</v>
      </c>
      <c r="AK9" s="395">
        <v>0.5</v>
      </c>
      <c r="AL9" s="395">
        <v>0.5</v>
      </c>
      <c r="AM9" s="430" t="s">
        <v>921</v>
      </c>
    </row>
    <row r="10" spans="1:39" x14ac:dyDescent="0.15">
      <c r="A10" s="235">
        <v>1425</v>
      </c>
      <c r="B10" s="441">
        <v>43713</v>
      </c>
      <c r="C10" s="322" t="s">
        <v>13</v>
      </c>
      <c r="D10" s="430" t="s">
        <v>912</v>
      </c>
      <c r="E10" s="440">
        <v>43497</v>
      </c>
      <c r="F10" s="438" t="s">
        <v>925</v>
      </c>
      <c r="G10" s="439" t="s">
        <v>401</v>
      </c>
      <c r="H10" s="431">
        <v>72.5</v>
      </c>
      <c r="I10" s="255" t="s">
        <v>913</v>
      </c>
      <c r="J10" s="257">
        <v>6000</v>
      </c>
      <c r="K10" s="257">
        <v>9000</v>
      </c>
      <c r="L10" s="257">
        <v>9000</v>
      </c>
      <c r="M10" s="257">
        <v>9000</v>
      </c>
      <c r="N10" s="254"/>
      <c r="O10" s="431">
        <v>2.36</v>
      </c>
      <c r="P10" s="431">
        <v>1.88</v>
      </c>
      <c r="Q10" s="442">
        <v>0</v>
      </c>
      <c r="R10" s="431">
        <v>0</v>
      </c>
      <c r="S10" s="431">
        <v>1.69</v>
      </c>
      <c r="T10" s="431" t="s">
        <v>914</v>
      </c>
      <c r="U10" s="431">
        <v>2.2400000000000002</v>
      </c>
      <c r="V10" s="431">
        <v>1.83</v>
      </c>
      <c r="W10" s="431">
        <v>0</v>
      </c>
      <c r="X10" s="431">
        <v>0</v>
      </c>
      <c r="Y10" s="431">
        <v>1.67</v>
      </c>
      <c r="Z10" s="431" t="s">
        <v>914</v>
      </c>
      <c r="AA10" s="431"/>
      <c r="AB10" s="431"/>
      <c r="AC10" s="431"/>
      <c r="AD10" s="431"/>
      <c r="AE10" s="431"/>
      <c r="AF10" s="431" t="s">
        <v>914</v>
      </c>
      <c r="AG10" s="256" t="s">
        <v>18</v>
      </c>
      <c r="AH10" s="256" t="s">
        <v>19</v>
      </c>
      <c r="AI10" s="256">
        <v>3</v>
      </c>
      <c r="AJ10" s="256">
        <v>3</v>
      </c>
      <c r="AK10" s="395">
        <v>0.5</v>
      </c>
      <c r="AL10" s="395">
        <v>0.5</v>
      </c>
      <c r="AM10" s="430" t="s">
        <v>978</v>
      </c>
    </row>
    <row r="11" spans="1:39" x14ac:dyDescent="0.15">
      <c r="A11" s="235">
        <v>778</v>
      </c>
      <c r="B11" s="441">
        <v>43713</v>
      </c>
      <c r="C11" s="322" t="s">
        <v>13</v>
      </c>
      <c r="D11" s="430" t="s">
        <v>912</v>
      </c>
      <c r="E11" s="440">
        <v>43647</v>
      </c>
      <c r="F11" s="438" t="s">
        <v>926</v>
      </c>
      <c r="G11" s="439" t="s">
        <v>401</v>
      </c>
      <c r="H11" s="431">
        <v>77.75454545454545</v>
      </c>
      <c r="I11" s="255" t="s">
        <v>913</v>
      </c>
      <c r="J11" s="257">
        <v>3000</v>
      </c>
      <c r="K11" s="257">
        <v>6000</v>
      </c>
      <c r="L11" s="257">
        <v>9000</v>
      </c>
      <c r="M11" s="257">
        <v>15000</v>
      </c>
      <c r="N11" s="254"/>
      <c r="O11" s="431">
        <v>2.93</v>
      </c>
      <c r="P11" s="431">
        <v>2.62</v>
      </c>
      <c r="Q11" s="431">
        <v>2.2400000000000002</v>
      </c>
      <c r="R11" s="431">
        <v>2.04</v>
      </c>
      <c r="S11" s="431">
        <v>1.99</v>
      </c>
      <c r="T11" s="431" t="s">
        <v>914</v>
      </c>
      <c r="U11" s="431">
        <v>2.78</v>
      </c>
      <c r="V11" s="431">
        <v>2.5099999999999998</v>
      </c>
      <c r="W11" s="431">
        <v>2.19</v>
      </c>
      <c r="X11" s="431">
        <v>2.0099999999999998</v>
      </c>
      <c r="Y11" s="431">
        <v>1.97</v>
      </c>
      <c r="Z11" s="431" t="s">
        <v>914</v>
      </c>
      <c r="AA11" s="431"/>
      <c r="AB11" s="431"/>
      <c r="AC11" s="431"/>
      <c r="AD11" s="431"/>
      <c r="AE11" s="431"/>
      <c r="AF11" s="431" t="s">
        <v>914</v>
      </c>
      <c r="AG11" s="256" t="s">
        <v>18</v>
      </c>
      <c r="AH11" s="256" t="s">
        <v>19</v>
      </c>
      <c r="AI11" s="256">
        <v>3</v>
      </c>
      <c r="AJ11" s="256">
        <v>3</v>
      </c>
      <c r="AK11" s="395">
        <v>0.5</v>
      </c>
      <c r="AL11" s="395">
        <v>0.5</v>
      </c>
      <c r="AM11" s="254" t="s">
        <v>985</v>
      </c>
    </row>
    <row r="12" spans="1:39" x14ac:dyDescent="0.15">
      <c r="A12" s="235">
        <v>2223</v>
      </c>
      <c r="B12" s="351">
        <v>43692</v>
      </c>
      <c r="C12" s="322" t="s">
        <v>13</v>
      </c>
      <c r="D12" s="430" t="s">
        <v>912</v>
      </c>
      <c r="E12" s="411">
        <v>43647</v>
      </c>
      <c r="F12" s="254" t="s">
        <v>30</v>
      </c>
      <c r="G12" s="254" t="s">
        <v>401</v>
      </c>
      <c r="H12" s="431">
        <v>76.8</v>
      </c>
      <c r="I12" s="255" t="s">
        <v>913</v>
      </c>
      <c r="J12" s="257">
        <v>3000</v>
      </c>
      <c r="K12" s="257">
        <v>6000</v>
      </c>
      <c r="L12" s="257">
        <v>9000</v>
      </c>
      <c r="M12" s="257">
        <v>15000</v>
      </c>
      <c r="N12" s="355"/>
      <c r="O12" s="431">
        <v>3.28</v>
      </c>
      <c r="P12" s="431">
        <v>2.85</v>
      </c>
      <c r="Q12" s="431">
        <v>2.4500000000000002</v>
      </c>
      <c r="R12" s="431">
        <v>2.0499999999999998</v>
      </c>
      <c r="S12" s="431">
        <v>1.92</v>
      </c>
      <c r="T12" s="431" t="s">
        <v>914</v>
      </c>
      <c r="U12" s="431">
        <v>2.95</v>
      </c>
      <c r="V12" s="431">
        <v>2.58</v>
      </c>
      <c r="W12" s="431">
        <v>2.23</v>
      </c>
      <c r="X12" s="431">
        <v>1.92</v>
      </c>
      <c r="Y12" s="431">
        <v>1.76</v>
      </c>
      <c r="Z12" s="431" t="s">
        <v>914</v>
      </c>
      <c r="AA12" s="431"/>
      <c r="AB12" s="431"/>
      <c r="AC12" s="431"/>
      <c r="AD12" s="431"/>
      <c r="AE12" s="431"/>
      <c r="AF12" s="431" t="s">
        <v>914</v>
      </c>
      <c r="AG12" s="356" t="s">
        <v>18</v>
      </c>
      <c r="AH12" s="356" t="s">
        <v>19</v>
      </c>
      <c r="AI12" s="256">
        <v>3</v>
      </c>
      <c r="AJ12" s="256">
        <v>3</v>
      </c>
      <c r="AK12" s="395">
        <v>0.5</v>
      </c>
      <c r="AL12" s="395">
        <v>0.5</v>
      </c>
      <c r="AM12" s="254" t="s">
        <v>927</v>
      </c>
    </row>
    <row r="13" spans="1:39" x14ac:dyDescent="0.15">
      <c r="A13" s="235">
        <v>1920</v>
      </c>
      <c r="B13" s="441">
        <v>43713</v>
      </c>
      <c r="C13" s="322" t="s">
        <v>13</v>
      </c>
      <c r="D13" s="430" t="s">
        <v>912</v>
      </c>
      <c r="E13" s="321">
        <v>43647</v>
      </c>
      <c r="F13" s="323" t="s">
        <v>54</v>
      </c>
      <c r="G13" s="254" t="s">
        <v>401</v>
      </c>
      <c r="H13" s="431">
        <v>78.099999999999994</v>
      </c>
      <c r="I13" s="255" t="s">
        <v>913</v>
      </c>
      <c r="J13" s="257">
        <v>3000</v>
      </c>
      <c r="K13" s="257">
        <v>6000</v>
      </c>
      <c r="L13" s="257">
        <v>9000</v>
      </c>
      <c r="M13" s="257">
        <v>15000</v>
      </c>
      <c r="N13" s="254"/>
      <c r="O13" s="431">
        <v>3.35</v>
      </c>
      <c r="P13" s="431">
        <v>2.95</v>
      </c>
      <c r="Q13" s="431">
        <v>2.5499999999999998</v>
      </c>
      <c r="R13" s="431">
        <v>2.35</v>
      </c>
      <c r="S13" s="431">
        <v>2.25</v>
      </c>
      <c r="T13" s="431" t="s">
        <v>914</v>
      </c>
      <c r="U13" s="431">
        <v>3.25</v>
      </c>
      <c r="V13" s="431">
        <v>2.9</v>
      </c>
      <c r="W13" s="431">
        <v>2.5</v>
      </c>
      <c r="X13" s="431">
        <v>2.35</v>
      </c>
      <c r="Y13" s="431">
        <v>2.2999999999999998</v>
      </c>
      <c r="Z13" s="431" t="s">
        <v>914</v>
      </c>
      <c r="AA13" s="431"/>
      <c r="AB13" s="431"/>
      <c r="AC13" s="431"/>
      <c r="AD13" s="431"/>
      <c r="AE13" s="431"/>
      <c r="AF13" s="431" t="s">
        <v>914</v>
      </c>
      <c r="AG13" s="256" t="s">
        <v>18</v>
      </c>
      <c r="AH13" s="256" t="s">
        <v>19</v>
      </c>
      <c r="AI13" s="256">
        <v>3</v>
      </c>
      <c r="AJ13" s="256">
        <v>3</v>
      </c>
      <c r="AK13" s="395">
        <v>0.5</v>
      </c>
      <c r="AL13" s="395">
        <v>0.5</v>
      </c>
      <c r="AM13" s="254" t="s">
        <v>992</v>
      </c>
    </row>
    <row r="14" spans="1:39" x14ac:dyDescent="0.15">
      <c r="A14" s="235">
        <v>1682</v>
      </c>
      <c r="B14" s="441">
        <v>43713</v>
      </c>
      <c r="C14" s="322" t="s">
        <v>403</v>
      </c>
      <c r="D14" s="430" t="s">
        <v>912</v>
      </c>
      <c r="E14" s="351">
        <v>43709</v>
      </c>
      <c r="F14" s="449" t="s">
        <v>909</v>
      </c>
      <c r="G14" s="254" t="s">
        <v>401</v>
      </c>
      <c r="H14" s="431">
        <v>95</v>
      </c>
      <c r="I14" s="255" t="s">
        <v>405</v>
      </c>
      <c r="J14" s="254">
        <v>6000</v>
      </c>
      <c r="K14" s="254">
        <v>6000</v>
      </c>
      <c r="L14" s="254">
        <v>6000</v>
      </c>
      <c r="M14" s="254">
        <v>6000</v>
      </c>
      <c r="N14" s="254"/>
      <c r="O14" s="431">
        <v>2.9</v>
      </c>
      <c r="P14" s="442">
        <v>0</v>
      </c>
      <c r="Q14" s="442">
        <v>0</v>
      </c>
      <c r="R14" s="431">
        <v>0</v>
      </c>
      <c r="S14" s="431">
        <v>2.1</v>
      </c>
      <c r="T14" s="431" t="s">
        <v>914</v>
      </c>
      <c r="U14" s="431">
        <v>2.75</v>
      </c>
      <c r="V14" s="431">
        <v>0</v>
      </c>
      <c r="W14" s="431">
        <v>0</v>
      </c>
      <c r="X14" s="431">
        <v>0</v>
      </c>
      <c r="Y14" s="431">
        <v>2.0499999999999998</v>
      </c>
      <c r="Z14" s="431" t="s">
        <v>914</v>
      </c>
      <c r="AA14" s="431"/>
      <c r="AB14" s="431"/>
      <c r="AC14" s="431"/>
      <c r="AD14" s="431"/>
      <c r="AE14" s="431"/>
      <c r="AF14" s="431" t="s">
        <v>914</v>
      </c>
      <c r="AG14" s="356" t="s">
        <v>18</v>
      </c>
      <c r="AH14" s="356" t="s">
        <v>19</v>
      </c>
      <c r="AI14" s="256">
        <v>3</v>
      </c>
      <c r="AJ14" s="256">
        <v>3</v>
      </c>
      <c r="AK14" s="395">
        <v>0.5</v>
      </c>
      <c r="AL14" s="395">
        <v>0.5</v>
      </c>
      <c r="AM14" s="254" t="s">
        <v>1001</v>
      </c>
    </row>
    <row r="15" spans="1:39" x14ac:dyDescent="0.15">
      <c r="A15" s="235">
        <v>2215</v>
      </c>
      <c r="B15" s="441">
        <v>43713</v>
      </c>
      <c r="C15" s="322" t="s">
        <v>13</v>
      </c>
      <c r="D15" s="430" t="s">
        <v>912</v>
      </c>
      <c r="E15" s="440">
        <v>43646</v>
      </c>
      <c r="F15" s="439" t="s">
        <v>4</v>
      </c>
      <c r="G15" s="439" t="s">
        <v>401</v>
      </c>
      <c r="H15" s="431">
        <v>84.6</v>
      </c>
      <c r="I15" s="435"/>
      <c r="J15" s="435"/>
      <c r="K15" s="435"/>
      <c r="L15" s="355"/>
      <c r="M15" s="355"/>
      <c r="N15" s="355"/>
      <c r="O15" s="431">
        <v>1.85</v>
      </c>
      <c r="P15" s="442">
        <v>0</v>
      </c>
      <c r="Q15" s="442">
        <v>0</v>
      </c>
      <c r="R15" s="431">
        <v>0</v>
      </c>
      <c r="S15" s="431">
        <v>0</v>
      </c>
      <c r="T15" s="431" t="s">
        <v>914</v>
      </c>
      <c r="U15" s="431">
        <v>1.71</v>
      </c>
      <c r="V15" s="431">
        <v>0</v>
      </c>
      <c r="W15" s="431">
        <v>0</v>
      </c>
      <c r="X15" s="431">
        <v>0</v>
      </c>
      <c r="Y15" s="431">
        <v>0</v>
      </c>
      <c r="Z15" s="431" t="s">
        <v>914</v>
      </c>
      <c r="AA15" s="431"/>
      <c r="AB15" s="431"/>
      <c r="AC15" s="431"/>
      <c r="AD15" s="431"/>
      <c r="AE15" s="431"/>
      <c r="AF15" s="431" t="s">
        <v>914</v>
      </c>
      <c r="AG15" s="256" t="s">
        <v>18</v>
      </c>
      <c r="AH15" s="256" t="s">
        <v>19</v>
      </c>
      <c r="AI15" s="256">
        <v>3</v>
      </c>
      <c r="AJ15" s="256">
        <v>3</v>
      </c>
      <c r="AK15" s="395">
        <v>0.5</v>
      </c>
      <c r="AL15" s="395">
        <v>0.5</v>
      </c>
      <c r="AM15" s="254" t="s">
        <v>1002</v>
      </c>
    </row>
    <row r="16" spans="1:39" x14ac:dyDescent="0.15">
      <c r="A16" s="235">
        <v>1351</v>
      </c>
      <c r="B16" s="351">
        <v>43692</v>
      </c>
      <c r="C16" s="322" t="s">
        <v>13</v>
      </c>
      <c r="D16" s="430" t="s">
        <v>930</v>
      </c>
      <c r="E16" s="437">
        <v>43647</v>
      </c>
      <c r="F16" s="438" t="s">
        <v>15</v>
      </c>
      <c r="G16" s="439" t="s">
        <v>401</v>
      </c>
      <c r="H16" s="431">
        <v>83.5</v>
      </c>
      <c r="I16" s="255" t="s">
        <v>913</v>
      </c>
      <c r="J16" s="257">
        <v>3000</v>
      </c>
      <c r="K16" s="257">
        <v>6000</v>
      </c>
      <c r="L16" s="257">
        <v>9000</v>
      </c>
      <c r="M16" s="257">
        <v>15000</v>
      </c>
      <c r="N16" s="254"/>
      <c r="O16" s="431">
        <v>2.5909090909090908</v>
      </c>
      <c r="P16" s="431">
        <v>2.3272727272727272</v>
      </c>
      <c r="Q16" s="431">
        <v>1.8818181818181816</v>
      </c>
      <c r="R16" s="431">
        <v>1.6363636363636362</v>
      </c>
      <c r="S16" s="431">
        <v>1.5999999999999999</v>
      </c>
      <c r="T16" s="431" t="s">
        <v>914</v>
      </c>
      <c r="U16" s="431">
        <v>2.4636363636363634</v>
      </c>
      <c r="V16" s="431">
        <v>2.1999999999999997</v>
      </c>
      <c r="W16" s="431">
        <v>1.8090909090909089</v>
      </c>
      <c r="X16" s="431">
        <v>1.5999999999999999</v>
      </c>
      <c r="Y16" s="431">
        <v>1.5545454545454545</v>
      </c>
      <c r="Z16" s="431" t="s">
        <v>914</v>
      </c>
      <c r="AA16" s="431"/>
      <c r="AB16" s="431"/>
      <c r="AC16" s="431"/>
      <c r="AD16" s="431"/>
      <c r="AE16" s="431"/>
      <c r="AF16" s="431" t="s">
        <v>914</v>
      </c>
      <c r="AG16" s="256" t="s">
        <v>18</v>
      </c>
      <c r="AH16" s="256" t="s">
        <v>19</v>
      </c>
      <c r="AI16" s="256">
        <v>3</v>
      </c>
      <c r="AJ16" s="256">
        <v>3</v>
      </c>
      <c r="AK16" s="395">
        <v>0.5</v>
      </c>
      <c r="AL16" s="395">
        <v>0.5</v>
      </c>
      <c r="AM16" s="443" t="s">
        <v>950</v>
      </c>
    </row>
    <row r="17" spans="1:39" x14ac:dyDescent="0.15">
      <c r="A17" s="235">
        <v>2183</v>
      </c>
      <c r="B17" s="351">
        <v>43692</v>
      </c>
      <c r="C17" s="322" t="s">
        <v>13</v>
      </c>
      <c r="D17" s="430" t="s">
        <v>930</v>
      </c>
      <c r="E17" s="441">
        <v>43647</v>
      </c>
      <c r="F17" s="438" t="s">
        <v>20</v>
      </c>
      <c r="G17" s="439" t="s">
        <v>401</v>
      </c>
      <c r="H17" s="431">
        <v>80</v>
      </c>
      <c r="I17" s="255" t="s">
        <v>913</v>
      </c>
      <c r="J17" s="257">
        <v>3000</v>
      </c>
      <c r="K17" s="257">
        <v>6000</v>
      </c>
      <c r="L17" s="257">
        <v>6000</v>
      </c>
      <c r="M17" s="257">
        <v>6000</v>
      </c>
      <c r="N17" s="254"/>
      <c r="O17" s="431">
        <v>2.2727272727272725</v>
      </c>
      <c r="P17" s="431">
        <v>1.7272727272727271</v>
      </c>
      <c r="Q17" s="442">
        <v>0</v>
      </c>
      <c r="R17" s="431">
        <v>0</v>
      </c>
      <c r="S17" s="431">
        <v>1.7272727272727271</v>
      </c>
      <c r="T17" s="431" t="s">
        <v>914</v>
      </c>
      <c r="U17" s="431">
        <v>2.1818181818181817</v>
      </c>
      <c r="V17" s="431">
        <v>1.6363636363636362</v>
      </c>
      <c r="W17" s="431">
        <v>0</v>
      </c>
      <c r="X17" s="431">
        <v>0</v>
      </c>
      <c r="Y17" s="431">
        <v>1.6363636363636362</v>
      </c>
      <c r="Z17" s="431" t="s">
        <v>914</v>
      </c>
      <c r="AA17" s="431"/>
      <c r="AB17" s="431"/>
      <c r="AC17" s="431"/>
      <c r="AD17" s="431"/>
      <c r="AE17" s="431"/>
      <c r="AF17" s="431" t="s">
        <v>914</v>
      </c>
      <c r="AG17" s="256" t="s">
        <v>18</v>
      </c>
      <c r="AH17" s="256" t="s">
        <v>19</v>
      </c>
      <c r="AI17" s="256">
        <v>3</v>
      </c>
      <c r="AJ17" s="256">
        <v>3</v>
      </c>
      <c r="AK17" s="395">
        <v>0.5</v>
      </c>
      <c r="AL17" s="395">
        <v>0.5</v>
      </c>
      <c r="AM17" s="430" t="s">
        <v>915</v>
      </c>
    </row>
    <row r="18" spans="1:39" x14ac:dyDescent="0.15">
      <c r="A18" s="235">
        <v>1136</v>
      </c>
      <c r="B18" s="351">
        <v>43481</v>
      </c>
      <c r="C18" s="322" t="s">
        <v>3</v>
      </c>
      <c r="D18" s="430" t="s">
        <v>930</v>
      </c>
      <c r="E18" s="437">
        <v>43466</v>
      </c>
      <c r="F18" s="438" t="s">
        <v>916</v>
      </c>
      <c r="G18" s="439" t="s">
        <v>401</v>
      </c>
      <c r="H18" s="254">
        <v>78</v>
      </c>
      <c r="I18" s="255" t="s">
        <v>917</v>
      </c>
      <c r="J18" s="254">
        <v>3000</v>
      </c>
      <c r="K18" s="254">
        <v>9000</v>
      </c>
      <c r="L18" s="254">
        <v>12000</v>
      </c>
      <c r="M18" s="254">
        <v>18000</v>
      </c>
      <c r="N18" s="254"/>
      <c r="O18" s="442">
        <v>2.9</v>
      </c>
      <c r="P18" s="442">
        <v>2.61</v>
      </c>
      <c r="Q18" s="442">
        <v>2.4</v>
      </c>
      <c r="R18" s="442">
        <v>2.2000000000000002</v>
      </c>
      <c r="S18" s="442">
        <v>2</v>
      </c>
      <c r="T18" s="254"/>
      <c r="U18" s="442">
        <v>2.7</v>
      </c>
      <c r="V18" s="442">
        <v>2.54</v>
      </c>
      <c r="W18" s="442">
        <v>2.1</v>
      </c>
      <c r="X18" s="442">
        <v>1.9</v>
      </c>
      <c r="Y18" s="442">
        <v>1.7</v>
      </c>
      <c r="Z18" s="254"/>
      <c r="AA18" s="431"/>
      <c r="AB18" s="431"/>
      <c r="AC18" s="431"/>
      <c r="AD18" s="431"/>
      <c r="AE18" s="431"/>
      <c r="AF18" s="254"/>
      <c r="AG18" s="256" t="s">
        <v>918</v>
      </c>
      <c r="AH18" s="256" t="s">
        <v>919</v>
      </c>
      <c r="AI18" s="256">
        <v>3</v>
      </c>
      <c r="AJ18" s="256">
        <v>3</v>
      </c>
      <c r="AK18" s="395">
        <v>0.5</v>
      </c>
      <c r="AL18" s="395">
        <v>0.5</v>
      </c>
      <c r="AM18" s="432" t="s">
        <v>921</v>
      </c>
    </row>
    <row r="19" spans="1:39" x14ac:dyDescent="0.15">
      <c r="A19" s="235"/>
      <c r="B19" s="433">
        <v>43706</v>
      </c>
      <c r="C19" s="322" t="s">
        <v>3</v>
      </c>
      <c r="D19" s="430" t="s">
        <v>930</v>
      </c>
      <c r="E19" s="321">
        <v>43647</v>
      </c>
      <c r="F19" s="323" t="s">
        <v>922</v>
      </c>
      <c r="G19" s="254" t="s">
        <v>401</v>
      </c>
      <c r="H19" s="254">
        <v>67.75</v>
      </c>
      <c r="I19" s="255" t="s">
        <v>917</v>
      </c>
      <c r="J19" s="257">
        <v>3500</v>
      </c>
      <c r="K19" s="257">
        <v>3500</v>
      </c>
      <c r="L19" s="257">
        <v>3500</v>
      </c>
      <c r="M19" s="257">
        <v>3500</v>
      </c>
      <c r="N19" s="254"/>
      <c r="O19" s="442">
        <v>2.4272727272727268</v>
      </c>
      <c r="P19" s="442">
        <v>0</v>
      </c>
      <c r="Q19" s="442">
        <v>0</v>
      </c>
      <c r="R19" s="442">
        <v>0</v>
      </c>
      <c r="S19" s="442">
        <v>1.89</v>
      </c>
      <c r="T19" s="254"/>
      <c r="U19" s="442">
        <v>2.2000000000000002</v>
      </c>
      <c r="V19" s="442">
        <v>0</v>
      </c>
      <c r="W19" s="442">
        <v>0</v>
      </c>
      <c r="X19" s="442">
        <v>0</v>
      </c>
      <c r="Y19" s="442">
        <v>1.84</v>
      </c>
      <c r="Z19" s="254"/>
      <c r="AA19" s="254"/>
      <c r="AB19" s="254"/>
      <c r="AC19" s="254"/>
      <c r="AD19" s="254"/>
      <c r="AE19" s="254"/>
      <c r="AF19" s="254"/>
      <c r="AG19" s="256" t="s">
        <v>918</v>
      </c>
      <c r="AH19" s="256" t="s">
        <v>919</v>
      </c>
      <c r="AI19" s="256">
        <v>3</v>
      </c>
      <c r="AJ19" s="256">
        <v>3</v>
      </c>
      <c r="AK19" s="395">
        <v>0.5</v>
      </c>
      <c r="AL19" s="395">
        <v>0.5</v>
      </c>
      <c r="AM19" s="432" t="s">
        <v>957</v>
      </c>
    </row>
    <row r="20" spans="1:39" x14ac:dyDescent="0.15">
      <c r="A20" s="235">
        <v>2114</v>
      </c>
      <c r="B20" s="351">
        <v>43692</v>
      </c>
      <c r="C20" s="322" t="s">
        <v>13</v>
      </c>
      <c r="D20" s="430" t="s">
        <v>930</v>
      </c>
      <c r="E20" s="437">
        <v>43647</v>
      </c>
      <c r="F20" s="438" t="s">
        <v>22</v>
      </c>
      <c r="G20" s="439" t="s">
        <v>401</v>
      </c>
      <c r="H20" s="431">
        <v>80.900000000000006</v>
      </c>
      <c r="I20" s="255" t="s">
        <v>913</v>
      </c>
      <c r="J20" s="257">
        <v>6000</v>
      </c>
      <c r="K20" s="257">
        <v>6000</v>
      </c>
      <c r="L20" s="257">
        <v>6000</v>
      </c>
      <c r="M20" s="257">
        <v>6000</v>
      </c>
      <c r="N20" s="254"/>
      <c r="O20" s="431">
        <v>2.6363636363636362</v>
      </c>
      <c r="P20" s="442">
        <v>0</v>
      </c>
      <c r="Q20" s="442">
        <v>0</v>
      </c>
      <c r="R20" s="431">
        <v>0</v>
      </c>
      <c r="S20" s="431">
        <v>1.918181818181818</v>
      </c>
      <c r="T20" s="431" t="s">
        <v>914</v>
      </c>
      <c r="U20" s="431">
        <v>2.6363636363636362</v>
      </c>
      <c r="V20" s="442">
        <v>0</v>
      </c>
      <c r="W20" s="442">
        <v>0</v>
      </c>
      <c r="X20" s="431">
        <v>0</v>
      </c>
      <c r="Y20" s="431">
        <v>1.918181818181818</v>
      </c>
      <c r="Z20" s="431" t="s">
        <v>914</v>
      </c>
      <c r="AA20" s="431"/>
      <c r="AB20" s="431"/>
      <c r="AC20" s="431"/>
      <c r="AD20" s="431"/>
      <c r="AE20" s="431"/>
      <c r="AF20" s="431" t="s">
        <v>914</v>
      </c>
      <c r="AG20" s="256" t="s">
        <v>23</v>
      </c>
      <c r="AH20" s="254"/>
      <c r="AI20" s="256">
        <v>3</v>
      </c>
      <c r="AJ20" s="256">
        <v>3</v>
      </c>
      <c r="AK20" s="395">
        <v>0.5</v>
      </c>
      <c r="AL20" s="395">
        <v>0.5</v>
      </c>
      <c r="AM20" s="434" t="s">
        <v>961</v>
      </c>
    </row>
    <row r="21" spans="1:39" x14ac:dyDescent="0.15">
      <c r="A21" s="235">
        <v>1943</v>
      </c>
      <c r="B21" s="351">
        <v>43692</v>
      </c>
      <c r="C21" s="322" t="s">
        <v>13</v>
      </c>
      <c r="D21" s="430" t="s">
        <v>930</v>
      </c>
      <c r="E21" s="437">
        <v>43497</v>
      </c>
      <c r="F21" s="438" t="s">
        <v>923</v>
      </c>
      <c r="G21" s="439" t="s">
        <v>16</v>
      </c>
      <c r="H21" s="431">
        <v>66.2</v>
      </c>
      <c r="I21" s="255" t="s">
        <v>913</v>
      </c>
      <c r="J21" s="257">
        <v>3000</v>
      </c>
      <c r="K21" s="257">
        <v>6000</v>
      </c>
      <c r="L21" s="257">
        <v>9000</v>
      </c>
      <c r="M21" s="257">
        <v>15000</v>
      </c>
      <c r="N21" s="254"/>
      <c r="O21" s="431">
        <v>2.5545454545454542</v>
      </c>
      <c r="P21" s="431">
        <v>2.2454545454545456</v>
      </c>
      <c r="Q21" s="431">
        <v>1.8727272727272726</v>
      </c>
      <c r="R21" s="431">
        <v>1.6727272727272726</v>
      </c>
      <c r="S21" s="431">
        <v>1.6272727272727272</v>
      </c>
      <c r="T21" s="431" t="s">
        <v>914</v>
      </c>
      <c r="U21" s="431">
        <v>2.4090909090909087</v>
      </c>
      <c r="V21" s="431">
        <v>2.1363636363636362</v>
      </c>
      <c r="W21" s="431">
        <v>1.8181818181818181</v>
      </c>
      <c r="X21" s="431">
        <v>1.6545454545454545</v>
      </c>
      <c r="Y21" s="431">
        <v>1.6090909090909089</v>
      </c>
      <c r="Z21" s="431" t="s">
        <v>914</v>
      </c>
      <c r="AA21" s="431"/>
      <c r="AB21" s="431"/>
      <c r="AC21" s="431"/>
      <c r="AD21" s="431"/>
      <c r="AE21" s="431"/>
      <c r="AF21" s="431" t="s">
        <v>914</v>
      </c>
      <c r="AG21" s="256" t="s">
        <v>18</v>
      </c>
      <c r="AH21" s="256" t="s">
        <v>19</v>
      </c>
      <c r="AI21" s="256">
        <v>3</v>
      </c>
      <c r="AJ21" s="256">
        <v>3</v>
      </c>
      <c r="AK21" s="395">
        <v>0.5</v>
      </c>
      <c r="AL21" s="395">
        <v>0.5</v>
      </c>
      <c r="AM21" s="254" t="s">
        <v>966</v>
      </c>
    </row>
    <row r="22" spans="1:39" x14ac:dyDescent="0.15">
      <c r="A22" s="235">
        <v>313</v>
      </c>
      <c r="B22" s="441">
        <v>43713</v>
      </c>
      <c r="C22" s="322" t="s">
        <v>13</v>
      </c>
      <c r="D22" s="430" t="s">
        <v>930</v>
      </c>
      <c r="E22" s="437">
        <v>43647</v>
      </c>
      <c r="F22" s="439" t="s">
        <v>24</v>
      </c>
      <c r="G22" s="439" t="s">
        <v>401</v>
      </c>
      <c r="H22" s="431">
        <v>83.75</v>
      </c>
      <c r="I22" s="255" t="s">
        <v>913</v>
      </c>
      <c r="J22" s="257">
        <v>3000</v>
      </c>
      <c r="K22" s="257">
        <v>6000</v>
      </c>
      <c r="L22" s="257">
        <v>9000</v>
      </c>
      <c r="M22" s="257">
        <v>15000</v>
      </c>
      <c r="N22" s="254"/>
      <c r="O22" s="431">
        <v>2.85</v>
      </c>
      <c r="P22" s="431">
        <v>2.61</v>
      </c>
      <c r="Q22" s="431">
        <v>2.31</v>
      </c>
      <c r="R22" s="431">
        <v>2.15</v>
      </c>
      <c r="S22" s="431">
        <v>2.11</v>
      </c>
      <c r="T22" s="431" t="s">
        <v>914</v>
      </c>
      <c r="U22" s="431">
        <v>2.64</v>
      </c>
      <c r="V22" s="431">
        <v>2.4300000000000002</v>
      </c>
      <c r="W22" s="431">
        <v>2.17</v>
      </c>
      <c r="X22" s="431">
        <v>2.04</v>
      </c>
      <c r="Y22" s="431">
        <v>2.0099999999999998</v>
      </c>
      <c r="Z22" s="431" t="s">
        <v>914</v>
      </c>
      <c r="AA22" s="431"/>
      <c r="AB22" s="431"/>
      <c r="AC22" s="431"/>
      <c r="AD22" s="431"/>
      <c r="AE22" s="431"/>
      <c r="AF22" s="431" t="s">
        <v>914</v>
      </c>
      <c r="AG22" s="256" t="s">
        <v>18</v>
      </c>
      <c r="AH22" s="256" t="s">
        <v>19</v>
      </c>
      <c r="AI22" s="256">
        <v>3</v>
      </c>
      <c r="AJ22" s="256">
        <v>3</v>
      </c>
      <c r="AK22" s="395">
        <v>0.5</v>
      </c>
      <c r="AL22" s="395">
        <v>0.5</v>
      </c>
      <c r="AM22" s="443" t="s">
        <v>973</v>
      </c>
    </row>
    <row r="23" spans="1:39" x14ac:dyDescent="0.15">
      <c r="A23" s="235">
        <v>2258</v>
      </c>
      <c r="B23" s="351">
        <v>43692</v>
      </c>
      <c r="C23" s="322" t="s">
        <v>13</v>
      </c>
      <c r="D23" s="430" t="s">
        <v>930</v>
      </c>
      <c r="E23" s="437">
        <v>43647</v>
      </c>
      <c r="F23" s="438" t="s">
        <v>924</v>
      </c>
      <c r="G23" s="439" t="s">
        <v>401</v>
      </c>
      <c r="H23" s="431">
        <v>70</v>
      </c>
      <c r="I23" s="255" t="s">
        <v>913</v>
      </c>
      <c r="J23" s="257">
        <v>6000</v>
      </c>
      <c r="K23" s="257">
        <v>9000</v>
      </c>
      <c r="L23" s="257">
        <v>9000</v>
      </c>
      <c r="M23" s="257">
        <v>9000</v>
      </c>
      <c r="N23" s="257"/>
      <c r="O23" s="431">
        <v>2.4</v>
      </c>
      <c r="P23" s="431">
        <v>1.95</v>
      </c>
      <c r="Q23" s="442">
        <v>0</v>
      </c>
      <c r="R23" s="431">
        <v>0</v>
      </c>
      <c r="S23" s="431">
        <v>1.45</v>
      </c>
      <c r="T23" s="431" t="s">
        <v>914</v>
      </c>
      <c r="U23" s="431">
        <v>2.2000000000000002</v>
      </c>
      <c r="V23" s="431">
        <v>1.75</v>
      </c>
      <c r="W23" s="431">
        <v>0</v>
      </c>
      <c r="X23" s="431">
        <v>0</v>
      </c>
      <c r="Y23" s="431">
        <v>1.35</v>
      </c>
      <c r="Z23" s="431" t="s">
        <v>914</v>
      </c>
      <c r="AA23" s="431"/>
      <c r="AB23" s="431"/>
      <c r="AC23" s="431"/>
      <c r="AD23" s="431"/>
      <c r="AE23" s="431"/>
      <c r="AF23" s="431" t="s">
        <v>914</v>
      </c>
      <c r="AG23" s="256" t="s">
        <v>18</v>
      </c>
      <c r="AH23" s="256" t="s">
        <v>19</v>
      </c>
      <c r="AI23" s="256">
        <v>3</v>
      </c>
      <c r="AJ23" s="256">
        <v>3</v>
      </c>
      <c r="AK23" s="395">
        <v>0.5</v>
      </c>
      <c r="AL23" s="395">
        <v>0.5</v>
      </c>
      <c r="AM23" s="430" t="s">
        <v>921</v>
      </c>
    </row>
    <row r="24" spans="1:39" x14ac:dyDescent="0.15">
      <c r="A24" s="235">
        <v>1426</v>
      </c>
      <c r="B24" s="441">
        <v>43713</v>
      </c>
      <c r="C24" s="322" t="s">
        <v>13</v>
      </c>
      <c r="D24" s="430" t="s">
        <v>930</v>
      </c>
      <c r="E24" s="440">
        <v>43497</v>
      </c>
      <c r="F24" s="438" t="s">
        <v>925</v>
      </c>
      <c r="G24" s="439" t="s">
        <v>401</v>
      </c>
      <c r="H24" s="431">
        <v>72.5</v>
      </c>
      <c r="I24" s="255" t="s">
        <v>913</v>
      </c>
      <c r="J24" s="257">
        <v>3500</v>
      </c>
      <c r="K24" s="257">
        <v>3500</v>
      </c>
      <c r="L24" s="257">
        <v>3500</v>
      </c>
      <c r="M24" s="257">
        <v>3500</v>
      </c>
      <c r="N24" s="254"/>
      <c r="O24" s="431">
        <v>2.23</v>
      </c>
      <c r="P24" s="442">
        <v>0</v>
      </c>
      <c r="Q24" s="442">
        <v>0</v>
      </c>
      <c r="R24" s="431">
        <v>0</v>
      </c>
      <c r="S24" s="431">
        <v>1.98</v>
      </c>
      <c r="T24" s="431" t="s">
        <v>914</v>
      </c>
      <c r="U24" s="431">
        <v>2.11</v>
      </c>
      <c r="V24" s="431">
        <v>0</v>
      </c>
      <c r="W24" s="431">
        <v>0</v>
      </c>
      <c r="X24" s="431">
        <v>0</v>
      </c>
      <c r="Y24" s="431">
        <v>1.89</v>
      </c>
      <c r="Z24" s="431" t="s">
        <v>914</v>
      </c>
      <c r="AA24" s="431"/>
      <c r="AB24" s="431"/>
      <c r="AC24" s="431"/>
      <c r="AD24" s="431"/>
      <c r="AE24" s="431"/>
      <c r="AF24" s="431" t="s">
        <v>914</v>
      </c>
      <c r="AG24" s="256" t="s">
        <v>18</v>
      </c>
      <c r="AH24" s="256" t="s">
        <v>19</v>
      </c>
      <c r="AI24" s="256">
        <v>3</v>
      </c>
      <c r="AJ24" s="256">
        <v>3</v>
      </c>
      <c r="AK24" s="395">
        <v>0.5</v>
      </c>
      <c r="AL24" s="395">
        <v>0.5</v>
      </c>
      <c r="AM24" s="430" t="s">
        <v>979</v>
      </c>
    </row>
    <row r="25" spans="1:39" x14ac:dyDescent="0.15">
      <c r="A25" s="235">
        <v>781</v>
      </c>
      <c r="B25" s="441">
        <v>43713</v>
      </c>
      <c r="C25" s="322" t="s">
        <v>13</v>
      </c>
      <c r="D25" s="430" t="s">
        <v>930</v>
      </c>
      <c r="E25" s="440">
        <v>43647</v>
      </c>
      <c r="F25" s="438" t="s">
        <v>926</v>
      </c>
      <c r="G25" s="439" t="s">
        <v>401</v>
      </c>
      <c r="H25" s="431">
        <v>70.099999999999994</v>
      </c>
      <c r="I25" s="255" t="s">
        <v>913</v>
      </c>
      <c r="J25" s="257">
        <v>3000</v>
      </c>
      <c r="K25" s="257">
        <v>6000</v>
      </c>
      <c r="L25" s="257">
        <v>9000</v>
      </c>
      <c r="M25" s="257">
        <v>15000</v>
      </c>
      <c r="N25" s="254"/>
      <c r="O25" s="431">
        <v>2.93</v>
      </c>
      <c r="P25" s="431">
        <v>2.62</v>
      </c>
      <c r="Q25" s="431">
        <v>2.2400000000000002</v>
      </c>
      <c r="R25" s="431">
        <v>2.04</v>
      </c>
      <c r="S25" s="431">
        <v>1.99</v>
      </c>
      <c r="T25" s="431" t="s">
        <v>914</v>
      </c>
      <c r="U25" s="431">
        <v>2.78</v>
      </c>
      <c r="V25" s="431">
        <v>2.5099999999999998</v>
      </c>
      <c r="W25" s="431">
        <v>2.19</v>
      </c>
      <c r="X25" s="431">
        <v>2.0099999999999998</v>
      </c>
      <c r="Y25" s="431">
        <v>1.97</v>
      </c>
      <c r="Z25" s="431" t="s">
        <v>914</v>
      </c>
      <c r="AA25" s="431"/>
      <c r="AB25" s="431"/>
      <c r="AC25" s="431"/>
      <c r="AD25" s="431"/>
      <c r="AE25" s="431"/>
      <c r="AF25" s="431" t="s">
        <v>914</v>
      </c>
      <c r="AG25" s="256" t="s">
        <v>18</v>
      </c>
      <c r="AH25" s="256" t="s">
        <v>19</v>
      </c>
      <c r="AI25" s="256">
        <v>3</v>
      </c>
      <c r="AJ25" s="256">
        <v>3</v>
      </c>
      <c r="AK25" s="395">
        <v>0.5</v>
      </c>
      <c r="AL25" s="395">
        <v>0.5</v>
      </c>
      <c r="AM25" s="254" t="s">
        <v>986</v>
      </c>
    </row>
    <row r="26" spans="1:39" x14ac:dyDescent="0.15">
      <c r="A26" s="235">
        <v>2224</v>
      </c>
      <c r="B26" s="351">
        <v>43692</v>
      </c>
      <c r="C26" s="322" t="s">
        <v>13</v>
      </c>
      <c r="D26" s="430" t="s">
        <v>930</v>
      </c>
      <c r="E26" s="411">
        <v>43647</v>
      </c>
      <c r="F26" s="254" t="s">
        <v>30</v>
      </c>
      <c r="G26" s="254" t="s">
        <v>401</v>
      </c>
      <c r="H26" s="431">
        <v>76.8</v>
      </c>
      <c r="I26" s="255" t="s">
        <v>913</v>
      </c>
      <c r="J26" s="257">
        <v>3000</v>
      </c>
      <c r="K26" s="257">
        <v>6000</v>
      </c>
      <c r="L26" s="257">
        <v>9000</v>
      </c>
      <c r="M26" s="257">
        <v>15000</v>
      </c>
      <c r="N26" s="355"/>
      <c r="O26" s="431">
        <v>3.14</v>
      </c>
      <c r="P26" s="431">
        <v>2.73</v>
      </c>
      <c r="Q26" s="431">
        <v>2.35</v>
      </c>
      <c r="R26" s="431">
        <v>1.97</v>
      </c>
      <c r="S26" s="431">
        <v>1.83</v>
      </c>
      <c r="T26" s="431" t="s">
        <v>914</v>
      </c>
      <c r="U26" s="431">
        <v>3.02</v>
      </c>
      <c r="V26" s="431">
        <v>2.65</v>
      </c>
      <c r="W26" s="431">
        <v>2.2799999999999998</v>
      </c>
      <c r="X26" s="431">
        <v>1.96</v>
      </c>
      <c r="Y26" s="431">
        <v>1.8</v>
      </c>
      <c r="Z26" s="431" t="s">
        <v>914</v>
      </c>
      <c r="AA26" s="431"/>
      <c r="AB26" s="431"/>
      <c r="AC26" s="431"/>
      <c r="AD26" s="431"/>
      <c r="AE26" s="431"/>
      <c r="AF26" s="431" t="s">
        <v>914</v>
      </c>
      <c r="AG26" s="356" t="s">
        <v>18</v>
      </c>
      <c r="AH26" s="356" t="s">
        <v>19</v>
      </c>
      <c r="AI26" s="256">
        <v>3</v>
      </c>
      <c r="AJ26" s="256">
        <v>3</v>
      </c>
      <c r="AK26" s="395">
        <v>0.5</v>
      </c>
      <c r="AL26" s="395">
        <v>0.5</v>
      </c>
      <c r="AM26" s="254" t="s">
        <v>931</v>
      </c>
    </row>
    <row r="27" spans="1:39" x14ac:dyDescent="0.15">
      <c r="A27" s="235">
        <v>1921</v>
      </c>
      <c r="B27" s="441">
        <v>43713</v>
      </c>
      <c r="C27" s="322" t="s">
        <v>13</v>
      </c>
      <c r="D27" s="430" t="s">
        <v>930</v>
      </c>
      <c r="E27" s="321">
        <v>43647</v>
      </c>
      <c r="F27" s="323" t="s">
        <v>54</v>
      </c>
      <c r="G27" s="254" t="s">
        <v>401</v>
      </c>
      <c r="H27" s="431">
        <v>78.099999999999994</v>
      </c>
      <c r="I27" s="255" t="s">
        <v>913</v>
      </c>
      <c r="J27" s="257">
        <v>3000</v>
      </c>
      <c r="K27" s="257">
        <v>6000</v>
      </c>
      <c r="L27" s="257">
        <v>9000</v>
      </c>
      <c r="M27" s="257">
        <v>15000</v>
      </c>
      <c r="N27" s="254"/>
      <c r="O27" s="431">
        <v>3.35</v>
      </c>
      <c r="P27" s="431">
        <v>2.95</v>
      </c>
      <c r="Q27" s="431">
        <v>2.5499999999999998</v>
      </c>
      <c r="R27" s="431">
        <v>2.35</v>
      </c>
      <c r="S27" s="431">
        <v>2.25</v>
      </c>
      <c r="T27" s="431" t="s">
        <v>914</v>
      </c>
      <c r="U27" s="431">
        <v>3.25</v>
      </c>
      <c r="V27" s="431">
        <v>2.9</v>
      </c>
      <c r="W27" s="431">
        <v>2.5</v>
      </c>
      <c r="X27" s="431">
        <v>2.35</v>
      </c>
      <c r="Y27" s="431">
        <v>2.2999999999999998</v>
      </c>
      <c r="Z27" s="431" t="s">
        <v>914</v>
      </c>
      <c r="AA27" s="431"/>
      <c r="AB27" s="431"/>
      <c r="AC27" s="431"/>
      <c r="AD27" s="431"/>
      <c r="AE27" s="431"/>
      <c r="AF27" s="431" t="s">
        <v>914</v>
      </c>
      <c r="AG27" s="256" t="s">
        <v>18</v>
      </c>
      <c r="AH27" s="256" t="s">
        <v>19</v>
      </c>
      <c r="AI27" s="256">
        <v>3</v>
      </c>
      <c r="AJ27" s="256">
        <v>3</v>
      </c>
      <c r="AK27" s="395">
        <v>0.5</v>
      </c>
      <c r="AL27" s="395">
        <v>0.5</v>
      </c>
      <c r="AM27" s="254" t="s">
        <v>932</v>
      </c>
    </row>
    <row r="28" spans="1:39" x14ac:dyDescent="0.15">
      <c r="A28" s="235">
        <v>1683</v>
      </c>
      <c r="B28" s="441">
        <v>43713</v>
      </c>
      <c r="C28" s="322" t="s">
        <v>403</v>
      </c>
      <c r="D28" s="430" t="s">
        <v>930</v>
      </c>
      <c r="E28" s="351">
        <v>43466</v>
      </c>
      <c r="F28" s="449" t="s">
        <v>909</v>
      </c>
      <c r="G28" s="254" t="s">
        <v>401</v>
      </c>
      <c r="H28" s="431">
        <v>95</v>
      </c>
      <c r="I28" s="255" t="s">
        <v>405</v>
      </c>
      <c r="J28" s="254">
        <v>6000</v>
      </c>
      <c r="K28" s="254">
        <v>6000</v>
      </c>
      <c r="L28" s="254">
        <v>6000</v>
      </c>
      <c r="M28" s="254">
        <v>6000</v>
      </c>
      <c r="N28" s="254"/>
      <c r="O28" s="431">
        <v>2.9</v>
      </c>
      <c r="P28" s="442">
        <v>0</v>
      </c>
      <c r="Q28" s="442">
        <v>0</v>
      </c>
      <c r="R28" s="431">
        <v>0</v>
      </c>
      <c r="S28" s="431">
        <v>2.1</v>
      </c>
      <c r="T28" s="431" t="s">
        <v>914</v>
      </c>
      <c r="U28" s="431">
        <v>2.75</v>
      </c>
      <c r="V28" s="431">
        <v>0</v>
      </c>
      <c r="W28" s="431">
        <v>0</v>
      </c>
      <c r="X28" s="431">
        <v>0</v>
      </c>
      <c r="Y28" s="431">
        <v>2.0499999999999998</v>
      </c>
      <c r="Z28" s="431" t="s">
        <v>914</v>
      </c>
      <c r="AA28" s="431" t="s">
        <v>914</v>
      </c>
      <c r="AB28" s="431" t="s">
        <v>914</v>
      </c>
      <c r="AC28" s="431" t="s">
        <v>914</v>
      </c>
      <c r="AD28" s="431" t="s">
        <v>914</v>
      </c>
      <c r="AE28" s="431" t="s">
        <v>914</v>
      </c>
      <c r="AF28" s="431" t="s">
        <v>914</v>
      </c>
      <c r="AG28" s="356" t="s">
        <v>18</v>
      </c>
      <c r="AH28" s="356" t="s">
        <v>19</v>
      </c>
      <c r="AI28" s="256">
        <v>3</v>
      </c>
      <c r="AJ28" s="256">
        <v>3</v>
      </c>
      <c r="AK28" s="395">
        <v>0.5</v>
      </c>
      <c r="AL28" s="395">
        <v>0.5</v>
      </c>
      <c r="AM28" s="254" t="s">
        <v>928</v>
      </c>
    </row>
    <row r="29" spans="1:39" x14ac:dyDescent="0.15">
      <c r="A29" s="235">
        <v>2216</v>
      </c>
      <c r="B29" s="351">
        <v>43692</v>
      </c>
      <c r="C29" s="322" t="s">
        <v>13</v>
      </c>
      <c r="D29" s="430" t="s">
        <v>930</v>
      </c>
      <c r="E29" s="411">
        <v>43646</v>
      </c>
      <c r="F29" s="254" t="s">
        <v>4</v>
      </c>
      <c r="G29" s="254" t="s">
        <v>401</v>
      </c>
      <c r="H29" s="431">
        <v>84.6</v>
      </c>
      <c r="I29" s="435"/>
      <c r="J29" s="436"/>
      <c r="K29" s="436"/>
      <c r="L29" s="355"/>
      <c r="M29" s="355"/>
      <c r="N29" s="355"/>
      <c r="O29" s="431">
        <v>1.85</v>
      </c>
      <c r="P29" s="442">
        <v>0</v>
      </c>
      <c r="Q29" s="442">
        <v>0</v>
      </c>
      <c r="R29" s="431">
        <v>0</v>
      </c>
      <c r="S29" s="431">
        <v>0</v>
      </c>
      <c r="T29" s="431" t="s">
        <v>914</v>
      </c>
      <c r="U29" s="431">
        <v>1.71</v>
      </c>
      <c r="V29" s="431">
        <v>0</v>
      </c>
      <c r="W29" s="431">
        <v>0</v>
      </c>
      <c r="X29" s="431">
        <v>0</v>
      </c>
      <c r="Y29" s="431">
        <v>0</v>
      </c>
      <c r="Z29" s="431" t="s">
        <v>914</v>
      </c>
      <c r="AA29" s="431" t="s">
        <v>914</v>
      </c>
      <c r="AB29" s="431" t="s">
        <v>914</v>
      </c>
      <c r="AC29" s="431" t="s">
        <v>914</v>
      </c>
      <c r="AD29" s="431" t="s">
        <v>914</v>
      </c>
      <c r="AE29" s="431" t="s">
        <v>914</v>
      </c>
      <c r="AF29" s="431" t="s">
        <v>914</v>
      </c>
      <c r="AG29" s="256" t="s">
        <v>18</v>
      </c>
      <c r="AH29" s="256" t="s">
        <v>19</v>
      </c>
      <c r="AI29" s="256">
        <v>3</v>
      </c>
      <c r="AJ29" s="256">
        <v>3</v>
      </c>
      <c r="AK29" s="395">
        <v>0.5</v>
      </c>
      <c r="AL29" s="395">
        <v>0.5</v>
      </c>
      <c r="AM29" s="254" t="s">
        <v>929</v>
      </c>
    </row>
    <row r="30" spans="1:39" x14ac:dyDescent="0.15">
      <c r="A30" s="235">
        <v>1369</v>
      </c>
      <c r="B30" s="351">
        <v>43692</v>
      </c>
      <c r="C30" s="322" t="s">
        <v>13</v>
      </c>
      <c r="D30" s="430" t="s">
        <v>933</v>
      </c>
      <c r="E30" s="437">
        <v>43647</v>
      </c>
      <c r="F30" s="438" t="s">
        <v>15</v>
      </c>
      <c r="G30" s="439" t="s">
        <v>401</v>
      </c>
      <c r="H30" s="431">
        <v>76.599999999999994</v>
      </c>
      <c r="I30" s="255" t="s">
        <v>913</v>
      </c>
      <c r="J30" s="254">
        <v>1645</v>
      </c>
      <c r="K30" s="254">
        <v>3000</v>
      </c>
      <c r="L30" s="254">
        <v>3000</v>
      </c>
      <c r="M30" s="254">
        <v>3000</v>
      </c>
      <c r="N30" s="254"/>
      <c r="O30" s="431">
        <v>2.6727272727272724</v>
      </c>
      <c r="P30" s="431">
        <v>2.4909090909090907</v>
      </c>
      <c r="Q30" s="442">
        <v>0</v>
      </c>
      <c r="R30" s="431">
        <v>0</v>
      </c>
      <c r="S30" s="431">
        <v>2.0818181818181816</v>
      </c>
      <c r="T30" s="431" t="s">
        <v>914</v>
      </c>
      <c r="U30" s="431">
        <v>2.6727272727272724</v>
      </c>
      <c r="V30" s="431">
        <v>2.4909090909090907</v>
      </c>
      <c r="W30" s="442">
        <v>0</v>
      </c>
      <c r="X30" s="431">
        <v>0</v>
      </c>
      <c r="Y30" s="431">
        <v>2.0818181818181816</v>
      </c>
      <c r="Z30" s="431" t="s">
        <v>914</v>
      </c>
      <c r="AA30" s="431" t="s">
        <v>914</v>
      </c>
      <c r="AB30" s="431" t="s">
        <v>914</v>
      </c>
      <c r="AC30" s="431" t="s">
        <v>914</v>
      </c>
      <c r="AD30" s="431" t="s">
        <v>914</v>
      </c>
      <c r="AE30" s="431" t="s">
        <v>914</v>
      </c>
      <c r="AF30" s="431" t="s">
        <v>914</v>
      </c>
      <c r="AG30" s="256" t="s">
        <v>23</v>
      </c>
      <c r="AH30" s="256"/>
      <c r="AI30" s="256">
        <v>2</v>
      </c>
      <c r="AJ30" s="256">
        <v>4</v>
      </c>
      <c r="AK30" s="398">
        <v>0.33329999999999999</v>
      </c>
      <c r="AL30" s="398">
        <v>0.66659999999999997</v>
      </c>
      <c r="AM30" s="443" t="s">
        <v>951</v>
      </c>
    </row>
    <row r="31" spans="1:39" x14ac:dyDescent="0.15">
      <c r="A31" s="235">
        <v>2184</v>
      </c>
      <c r="B31" s="351">
        <v>43692</v>
      </c>
      <c r="C31" s="322" t="s">
        <v>13</v>
      </c>
      <c r="D31" s="430" t="s">
        <v>933</v>
      </c>
      <c r="E31" s="441">
        <v>43647</v>
      </c>
      <c r="F31" s="438" t="s">
        <v>20</v>
      </c>
      <c r="G31" s="439" t="s">
        <v>401</v>
      </c>
      <c r="H31" s="431">
        <v>74</v>
      </c>
      <c r="I31" s="255" t="s">
        <v>913</v>
      </c>
      <c r="J31" s="254">
        <v>1645</v>
      </c>
      <c r="K31" s="254">
        <v>3000</v>
      </c>
      <c r="L31" s="254">
        <v>3000</v>
      </c>
      <c r="M31" s="254">
        <v>3000</v>
      </c>
      <c r="N31" s="254"/>
      <c r="O31" s="431">
        <v>2.1818181818181817</v>
      </c>
      <c r="P31" s="431">
        <v>2.1818181818181817</v>
      </c>
      <c r="Q31" s="361">
        <v>0</v>
      </c>
      <c r="R31" s="361">
        <v>0</v>
      </c>
      <c r="S31" s="431">
        <v>1.9090909090909089</v>
      </c>
      <c r="T31" s="431" t="s">
        <v>914</v>
      </c>
      <c r="U31" s="431">
        <v>2.1818181818181817</v>
      </c>
      <c r="V31" s="431">
        <v>2.1818181818181817</v>
      </c>
      <c r="W31" s="361">
        <v>0</v>
      </c>
      <c r="X31" s="361">
        <v>0</v>
      </c>
      <c r="Y31" s="431">
        <v>1.9090909090909089</v>
      </c>
      <c r="Z31" s="431" t="s">
        <v>914</v>
      </c>
      <c r="AA31" s="431" t="s">
        <v>914</v>
      </c>
      <c r="AB31" s="431" t="s">
        <v>914</v>
      </c>
      <c r="AC31" s="431" t="s">
        <v>914</v>
      </c>
      <c r="AD31" s="431" t="s">
        <v>914</v>
      </c>
      <c r="AE31" s="431" t="s">
        <v>914</v>
      </c>
      <c r="AF31" s="431" t="s">
        <v>914</v>
      </c>
      <c r="AG31" s="256" t="s">
        <v>23</v>
      </c>
      <c r="AH31" s="256"/>
      <c r="AI31" s="256">
        <v>2</v>
      </c>
      <c r="AJ31" s="256">
        <v>4</v>
      </c>
      <c r="AK31" s="398">
        <v>0.33329999999999999</v>
      </c>
      <c r="AL31" s="398">
        <v>0.66659999999999997</v>
      </c>
      <c r="AM31" s="430" t="s">
        <v>915</v>
      </c>
    </row>
    <row r="32" spans="1:39" x14ac:dyDescent="0.15">
      <c r="A32" s="235">
        <v>1137</v>
      </c>
      <c r="B32" s="351">
        <v>43481</v>
      </c>
      <c r="C32" s="322" t="s">
        <v>3</v>
      </c>
      <c r="D32" s="430" t="s">
        <v>933</v>
      </c>
      <c r="E32" s="437">
        <v>43466</v>
      </c>
      <c r="F32" s="438" t="s">
        <v>916</v>
      </c>
      <c r="G32" s="439" t="s">
        <v>401</v>
      </c>
      <c r="H32" s="254">
        <v>75</v>
      </c>
      <c r="I32" s="255" t="s">
        <v>917</v>
      </c>
      <c r="J32" s="254">
        <v>1645</v>
      </c>
      <c r="K32" s="254">
        <v>3000</v>
      </c>
      <c r="L32" s="254">
        <v>3000</v>
      </c>
      <c r="M32" s="254">
        <v>3000</v>
      </c>
      <c r="N32" s="254"/>
      <c r="O32" s="442">
        <v>2.99</v>
      </c>
      <c r="P32" s="442">
        <v>2.65</v>
      </c>
      <c r="Q32" s="361">
        <v>0</v>
      </c>
      <c r="R32" s="361">
        <v>0</v>
      </c>
      <c r="S32" s="442">
        <v>2.2200000000000002</v>
      </c>
      <c r="T32" s="254"/>
      <c r="U32" s="442">
        <v>2.99</v>
      </c>
      <c r="V32" s="442">
        <v>2.65</v>
      </c>
      <c r="W32" s="361">
        <v>0</v>
      </c>
      <c r="X32" s="361">
        <v>0</v>
      </c>
      <c r="Y32" s="442">
        <v>2.2200000000000002</v>
      </c>
      <c r="Z32" s="254"/>
      <c r="AA32" s="254"/>
      <c r="AB32" s="254"/>
      <c r="AC32" s="254"/>
      <c r="AD32" s="254"/>
      <c r="AE32" s="254"/>
      <c r="AF32" s="254"/>
      <c r="AG32" s="256" t="s">
        <v>920</v>
      </c>
      <c r="AH32" s="256"/>
      <c r="AI32" s="256">
        <v>2</v>
      </c>
      <c r="AJ32" s="256">
        <v>4</v>
      </c>
      <c r="AK32" s="398">
        <v>0.33329999999999999</v>
      </c>
      <c r="AL32" s="398">
        <v>0.66659999999999997</v>
      </c>
      <c r="AM32" s="432" t="s">
        <v>921</v>
      </c>
    </row>
    <row r="33" spans="1:39" x14ac:dyDescent="0.15">
      <c r="A33" s="235"/>
      <c r="B33" s="433">
        <v>43706</v>
      </c>
      <c r="C33" s="322" t="s">
        <v>3</v>
      </c>
      <c r="D33" s="430" t="s">
        <v>933</v>
      </c>
      <c r="E33" s="321">
        <v>43647</v>
      </c>
      <c r="F33" s="323" t="s">
        <v>922</v>
      </c>
      <c r="G33" s="254" t="s">
        <v>401</v>
      </c>
      <c r="H33" s="254">
        <v>74.58</v>
      </c>
      <c r="I33" s="255" t="s">
        <v>917</v>
      </c>
      <c r="J33" s="254">
        <v>4000</v>
      </c>
      <c r="K33" s="257">
        <v>12000</v>
      </c>
      <c r="L33" s="257">
        <v>12000</v>
      </c>
      <c r="M33" s="257">
        <v>12000</v>
      </c>
      <c r="N33" s="254"/>
      <c r="O33" s="442">
        <v>2.4</v>
      </c>
      <c r="P33" s="442">
        <v>2.0818181818181816</v>
      </c>
      <c r="Q33" s="361">
        <v>0</v>
      </c>
      <c r="R33" s="361">
        <v>0</v>
      </c>
      <c r="S33" s="442">
        <v>1.718181818181818</v>
      </c>
      <c r="T33" s="254"/>
      <c r="U33" s="442">
        <v>2.4</v>
      </c>
      <c r="V33" s="442">
        <v>2.0818181818181816</v>
      </c>
      <c r="W33" s="361">
        <v>0</v>
      </c>
      <c r="X33" s="361">
        <v>0</v>
      </c>
      <c r="Y33" s="442">
        <v>1.718181818181818</v>
      </c>
      <c r="Z33" s="254"/>
      <c r="AA33" s="254"/>
      <c r="AB33" s="254"/>
      <c r="AC33" s="254"/>
      <c r="AD33" s="254"/>
      <c r="AE33" s="254"/>
      <c r="AF33" s="254"/>
      <c r="AG33" s="256" t="s">
        <v>918</v>
      </c>
      <c r="AH33" s="256" t="s">
        <v>919</v>
      </c>
      <c r="AI33" s="256">
        <v>2</v>
      </c>
      <c r="AJ33" s="256">
        <v>4</v>
      </c>
      <c r="AK33" s="398">
        <v>0.33329999999999999</v>
      </c>
      <c r="AL33" s="398">
        <v>0.66659999999999997</v>
      </c>
      <c r="AM33" s="432" t="s">
        <v>958</v>
      </c>
    </row>
    <row r="34" spans="1:39" x14ac:dyDescent="0.15">
      <c r="A34" s="235">
        <v>2115</v>
      </c>
      <c r="B34" s="351">
        <v>43692</v>
      </c>
      <c r="C34" s="322" t="s">
        <v>13</v>
      </c>
      <c r="D34" s="430" t="s">
        <v>933</v>
      </c>
      <c r="E34" s="437">
        <v>43647</v>
      </c>
      <c r="F34" s="438" t="s">
        <v>22</v>
      </c>
      <c r="G34" s="439" t="s">
        <v>401</v>
      </c>
      <c r="H34" s="431">
        <v>83.4</v>
      </c>
      <c r="I34" s="255" t="s">
        <v>913</v>
      </c>
      <c r="J34" s="257">
        <v>3000</v>
      </c>
      <c r="K34" s="257">
        <v>3000</v>
      </c>
      <c r="L34" s="257">
        <v>3000</v>
      </c>
      <c r="M34" s="257">
        <v>3000</v>
      </c>
      <c r="N34" s="254"/>
      <c r="O34" s="431">
        <v>3.0636363636363635</v>
      </c>
      <c r="P34" s="361">
        <v>0</v>
      </c>
      <c r="Q34" s="361">
        <v>0</v>
      </c>
      <c r="R34" s="361">
        <v>0</v>
      </c>
      <c r="S34" s="431">
        <v>2.0636363636363635</v>
      </c>
      <c r="T34" s="431" t="s">
        <v>914</v>
      </c>
      <c r="U34" s="431">
        <v>3.0636363636363635</v>
      </c>
      <c r="V34" s="361">
        <v>0</v>
      </c>
      <c r="W34" s="361">
        <v>0</v>
      </c>
      <c r="X34" s="361">
        <v>0</v>
      </c>
      <c r="Y34" s="431">
        <v>2.0636363636363635</v>
      </c>
      <c r="Z34" s="431" t="s">
        <v>914</v>
      </c>
      <c r="AA34" s="431" t="s">
        <v>914</v>
      </c>
      <c r="AB34" s="431" t="s">
        <v>914</v>
      </c>
      <c r="AC34" s="431" t="s">
        <v>914</v>
      </c>
      <c r="AD34" s="431" t="s">
        <v>914</v>
      </c>
      <c r="AE34" s="431" t="s">
        <v>914</v>
      </c>
      <c r="AF34" s="431" t="s">
        <v>914</v>
      </c>
      <c r="AG34" s="256" t="s">
        <v>23</v>
      </c>
      <c r="AH34" s="254"/>
      <c r="AI34" s="256">
        <v>2</v>
      </c>
      <c r="AJ34" s="256">
        <v>4</v>
      </c>
      <c r="AK34" s="398">
        <v>0.33329999999999999</v>
      </c>
      <c r="AL34" s="398">
        <v>0.66659999999999997</v>
      </c>
      <c r="AM34" s="434" t="s">
        <v>962</v>
      </c>
    </row>
    <row r="35" spans="1:39" x14ac:dyDescent="0.15">
      <c r="A35" s="235">
        <v>1937</v>
      </c>
      <c r="B35" s="351">
        <v>43692</v>
      </c>
      <c r="C35" s="322" t="s">
        <v>13</v>
      </c>
      <c r="D35" s="430" t="s">
        <v>933</v>
      </c>
      <c r="E35" s="437">
        <v>43497</v>
      </c>
      <c r="F35" s="438" t="s">
        <v>923</v>
      </c>
      <c r="G35" s="439" t="s">
        <v>401</v>
      </c>
      <c r="H35" s="431">
        <v>67.2</v>
      </c>
      <c r="I35" s="255" t="s">
        <v>913</v>
      </c>
      <c r="J35" s="254">
        <v>1645</v>
      </c>
      <c r="K35" s="254">
        <v>3000</v>
      </c>
      <c r="L35" s="254">
        <v>3000</v>
      </c>
      <c r="M35" s="254">
        <v>3000</v>
      </c>
      <c r="N35" s="254"/>
      <c r="O35" s="431">
        <v>2.9</v>
      </c>
      <c r="P35" s="431">
        <v>2.4272727272727268</v>
      </c>
      <c r="Q35" s="361">
        <v>0</v>
      </c>
      <c r="R35" s="361">
        <v>0</v>
      </c>
      <c r="S35" s="431">
        <v>2.0545454545454542</v>
      </c>
      <c r="T35" s="431" t="s">
        <v>914</v>
      </c>
      <c r="U35" s="431">
        <v>2.9</v>
      </c>
      <c r="V35" s="431">
        <v>2.4272727272727268</v>
      </c>
      <c r="W35" s="361">
        <v>0</v>
      </c>
      <c r="X35" s="361">
        <v>0</v>
      </c>
      <c r="Y35" s="431">
        <v>2.0545454545454542</v>
      </c>
      <c r="Z35" s="431" t="s">
        <v>914</v>
      </c>
      <c r="AA35" s="431" t="s">
        <v>914</v>
      </c>
      <c r="AB35" s="431" t="s">
        <v>914</v>
      </c>
      <c r="AC35" s="431" t="s">
        <v>914</v>
      </c>
      <c r="AD35" s="431" t="s">
        <v>914</v>
      </c>
      <c r="AE35" s="431" t="s">
        <v>914</v>
      </c>
      <c r="AF35" s="431" t="s">
        <v>914</v>
      </c>
      <c r="AG35" s="256" t="s">
        <v>23</v>
      </c>
      <c r="AH35" s="256"/>
      <c r="AI35" s="256">
        <v>2</v>
      </c>
      <c r="AJ35" s="256">
        <v>4</v>
      </c>
      <c r="AK35" s="398">
        <v>0.33329999999999999</v>
      </c>
      <c r="AL35" s="398">
        <v>0.66659999999999997</v>
      </c>
      <c r="AM35" s="443" t="s">
        <v>967</v>
      </c>
    </row>
    <row r="36" spans="1:39" x14ac:dyDescent="0.15">
      <c r="A36" s="235">
        <v>314</v>
      </c>
      <c r="B36" s="441">
        <v>43713</v>
      </c>
      <c r="C36" s="322" t="s">
        <v>13</v>
      </c>
      <c r="D36" s="430" t="s">
        <v>933</v>
      </c>
      <c r="E36" s="437">
        <v>43647</v>
      </c>
      <c r="F36" s="439" t="s">
        <v>24</v>
      </c>
      <c r="G36" s="439" t="s">
        <v>401</v>
      </c>
      <c r="H36" s="431">
        <v>79.989999999999995</v>
      </c>
      <c r="I36" s="255" t="s">
        <v>913</v>
      </c>
      <c r="J36" s="254">
        <v>1645</v>
      </c>
      <c r="K36" s="254">
        <v>3000</v>
      </c>
      <c r="L36" s="254">
        <v>3000</v>
      </c>
      <c r="M36" s="254">
        <v>3000</v>
      </c>
      <c r="N36" s="254"/>
      <c r="O36" s="431">
        <v>3.33</v>
      </c>
      <c r="P36" s="431">
        <v>2.88</v>
      </c>
      <c r="Q36" s="361">
        <v>0</v>
      </c>
      <c r="R36" s="361">
        <v>0</v>
      </c>
      <c r="S36" s="431">
        <v>2.81</v>
      </c>
      <c r="T36" s="431" t="s">
        <v>914</v>
      </c>
      <c r="U36" s="431">
        <v>2.98</v>
      </c>
      <c r="V36" s="431">
        <v>2.57</v>
      </c>
      <c r="W36" s="361">
        <v>0</v>
      </c>
      <c r="X36" s="361">
        <v>0</v>
      </c>
      <c r="Y36" s="431">
        <v>2.27</v>
      </c>
      <c r="Z36" s="431" t="s">
        <v>914</v>
      </c>
      <c r="AA36" s="431" t="s">
        <v>914</v>
      </c>
      <c r="AB36" s="431" t="s">
        <v>914</v>
      </c>
      <c r="AC36" s="431" t="s">
        <v>914</v>
      </c>
      <c r="AD36" s="431" t="s">
        <v>914</v>
      </c>
      <c r="AE36" s="431" t="s">
        <v>914</v>
      </c>
      <c r="AF36" s="431" t="s">
        <v>914</v>
      </c>
      <c r="AG36" s="256" t="s">
        <v>18</v>
      </c>
      <c r="AH36" s="256" t="s">
        <v>19</v>
      </c>
      <c r="AI36" s="256">
        <v>2</v>
      </c>
      <c r="AJ36" s="256">
        <v>4</v>
      </c>
      <c r="AK36" s="398">
        <v>0.33329999999999999</v>
      </c>
      <c r="AL36" s="398">
        <v>0.66659999999999997</v>
      </c>
      <c r="AM36" s="254" t="s">
        <v>974</v>
      </c>
    </row>
    <row r="37" spans="1:39" x14ac:dyDescent="0.15">
      <c r="A37" s="235">
        <v>2259</v>
      </c>
      <c r="B37" s="351">
        <v>43692</v>
      </c>
      <c r="C37" s="322" t="s">
        <v>13</v>
      </c>
      <c r="D37" s="430" t="s">
        <v>933</v>
      </c>
      <c r="E37" s="437">
        <v>43647</v>
      </c>
      <c r="F37" s="438" t="s">
        <v>924</v>
      </c>
      <c r="G37" s="439" t="s">
        <v>401</v>
      </c>
      <c r="H37" s="431">
        <v>69</v>
      </c>
      <c r="I37" s="255" t="s">
        <v>913</v>
      </c>
      <c r="J37" s="257">
        <v>6000</v>
      </c>
      <c r="K37" s="257">
        <v>12000</v>
      </c>
      <c r="L37" s="257">
        <v>12000</v>
      </c>
      <c r="M37" s="257">
        <v>12000</v>
      </c>
      <c r="N37" s="254"/>
      <c r="O37" s="431">
        <v>2.2000000000000002</v>
      </c>
      <c r="P37" s="431">
        <v>2.1</v>
      </c>
      <c r="Q37" s="361">
        <v>0</v>
      </c>
      <c r="R37" s="361">
        <v>0</v>
      </c>
      <c r="S37" s="431">
        <v>1.8</v>
      </c>
      <c r="T37" s="431" t="s">
        <v>914</v>
      </c>
      <c r="U37" s="431">
        <v>2.2000000000000002</v>
      </c>
      <c r="V37" s="431">
        <v>2.1</v>
      </c>
      <c r="W37" s="361">
        <v>0</v>
      </c>
      <c r="X37" s="361">
        <v>0</v>
      </c>
      <c r="Y37" s="431">
        <v>1.8</v>
      </c>
      <c r="Z37" s="431" t="s">
        <v>914</v>
      </c>
      <c r="AA37" s="431" t="s">
        <v>914</v>
      </c>
      <c r="AB37" s="431" t="s">
        <v>914</v>
      </c>
      <c r="AC37" s="431" t="s">
        <v>914</v>
      </c>
      <c r="AD37" s="431" t="s">
        <v>914</v>
      </c>
      <c r="AE37" s="431" t="s">
        <v>914</v>
      </c>
      <c r="AF37" s="431" t="s">
        <v>914</v>
      </c>
      <c r="AG37" s="256" t="s">
        <v>23</v>
      </c>
      <c r="AH37" s="256"/>
      <c r="AI37" s="256">
        <v>2</v>
      </c>
      <c r="AJ37" s="256">
        <v>4</v>
      </c>
      <c r="AK37" s="398">
        <v>0.33329999999999999</v>
      </c>
      <c r="AL37" s="398">
        <v>0.66659999999999997</v>
      </c>
      <c r="AM37" s="430" t="s">
        <v>921</v>
      </c>
    </row>
    <row r="38" spans="1:39" x14ac:dyDescent="0.15">
      <c r="A38" s="235">
        <v>1427</v>
      </c>
      <c r="B38" s="441">
        <v>43713</v>
      </c>
      <c r="C38" s="322" t="s">
        <v>13</v>
      </c>
      <c r="D38" s="430" t="s">
        <v>933</v>
      </c>
      <c r="E38" s="440">
        <v>43530</v>
      </c>
      <c r="F38" s="438" t="s">
        <v>925</v>
      </c>
      <c r="G38" s="439" t="s">
        <v>401</v>
      </c>
      <c r="H38" s="431">
        <v>71.900000000000006</v>
      </c>
      <c r="I38" s="255" t="s">
        <v>913</v>
      </c>
      <c r="J38" s="254">
        <v>3000</v>
      </c>
      <c r="K38" s="254">
        <v>3000</v>
      </c>
      <c r="L38" s="254">
        <v>3000</v>
      </c>
      <c r="M38" s="254">
        <v>3000</v>
      </c>
      <c r="N38" s="254"/>
      <c r="O38" s="431">
        <v>2.7</v>
      </c>
      <c r="P38" s="361">
        <v>0</v>
      </c>
      <c r="Q38" s="361">
        <v>0</v>
      </c>
      <c r="R38" s="361">
        <v>0</v>
      </c>
      <c r="S38" s="431">
        <v>2.09</v>
      </c>
      <c r="T38" s="431" t="s">
        <v>914</v>
      </c>
      <c r="U38" s="431">
        <v>2.7</v>
      </c>
      <c r="V38" s="361">
        <v>0</v>
      </c>
      <c r="W38" s="361">
        <v>0</v>
      </c>
      <c r="X38" s="361">
        <v>0</v>
      </c>
      <c r="Y38" s="431">
        <v>2.09</v>
      </c>
      <c r="Z38" s="431" t="s">
        <v>914</v>
      </c>
      <c r="AA38" s="431" t="s">
        <v>914</v>
      </c>
      <c r="AB38" s="431" t="s">
        <v>914</v>
      </c>
      <c r="AC38" s="431" t="s">
        <v>914</v>
      </c>
      <c r="AD38" s="431" t="s">
        <v>914</v>
      </c>
      <c r="AE38" s="431" t="s">
        <v>914</v>
      </c>
      <c r="AF38" s="431" t="s">
        <v>914</v>
      </c>
      <c r="AG38" s="256" t="s">
        <v>23</v>
      </c>
      <c r="AH38" s="256"/>
      <c r="AI38" s="256">
        <v>2</v>
      </c>
      <c r="AJ38" s="256">
        <v>4</v>
      </c>
      <c r="AK38" s="398">
        <v>0.33329999999999999</v>
      </c>
      <c r="AL38" s="398">
        <v>0.66659999999999997</v>
      </c>
      <c r="AM38" s="430" t="s">
        <v>980</v>
      </c>
    </row>
    <row r="39" spans="1:39" x14ac:dyDescent="0.15">
      <c r="A39" s="235">
        <v>784</v>
      </c>
      <c r="B39" s="441">
        <v>43713</v>
      </c>
      <c r="C39" s="322" t="s">
        <v>13</v>
      </c>
      <c r="D39" s="430" t="s">
        <v>933</v>
      </c>
      <c r="E39" s="440">
        <v>43647</v>
      </c>
      <c r="F39" s="438" t="s">
        <v>926</v>
      </c>
      <c r="G39" s="439" t="s">
        <v>401</v>
      </c>
      <c r="H39" s="431">
        <v>71.11</v>
      </c>
      <c r="I39" s="255" t="s">
        <v>913</v>
      </c>
      <c r="J39" s="254">
        <v>1645</v>
      </c>
      <c r="K39" s="254">
        <v>3000</v>
      </c>
      <c r="L39" s="254">
        <v>3000</v>
      </c>
      <c r="M39" s="254">
        <v>3000</v>
      </c>
      <c r="N39" s="254"/>
      <c r="O39" s="431">
        <v>3.07</v>
      </c>
      <c r="P39" s="431">
        <v>2.63</v>
      </c>
      <c r="Q39" s="361">
        <v>0</v>
      </c>
      <c r="R39" s="361">
        <v>0</v>
      </c>
      <c r="S39" s="431">
        <v>2.2400000000000002</v>
      </c>
      <c r="T39" s="431" t="s">
        <v>914</v>
      </c>
      <c r="U39" s="431">
        <v>3.07</v>
      </c>
      <c r="V39" s="431">
        <v>2.63</v>
      </c>
      <c r="W39" s="361">
        <v>0</v>
      </c>
      <c r="X39" s="361">
        <v>0</v>
      </c>
      <c r="Y39" s="431">
        <v>2.2400000000000002</v>
      </c>
      <c r="Z39" s="431" t="s">
        <v>914</v>
      </c>
      <c r="AA39" s="431" t="s">
        <v>914</v>
      </c>
      <c r="AB39" s="431" t="s">
        <v>914</v>
      </c>
      <c r="AC39" s="431" t="s">
        <v>914</v>
      </c>
      <c r="AD39" s="431" t="s">
        <v>914</v>
      </c>
      <c r="AE39" s="431" t="s">
        <v>914</v>
      </c>
      <c r="AF39" s="431" t="s">
        <v>914</v>
      </c>
      <c r="AG39" s="256" t="s">
        <v>23</v>
      </c>
      <c r="AH39" s="256"/>
      <c r="AI39" s="256">
        <v>2</v>
      </c>
      <c r="AJ39" s="256">
        <v>4</v>
      </c>
      <c r="AK39" s="398">
        <v>0.33329999999999999</v>
      </c>
      <c r="AL39" s="398">
        <v>0.66659999999999997</v>
      </c>
      <c r="AM39" s="254" t="s">
        <v>987</v>
      </c>
    </row>
    <row r="40" spans="1:39" x14ac:dyDescent="0.15">
      <c r="A40" s="235">
        <v>2222</v>
      </c>
      <c r="B40" s="351">
        <v>43692</v>
      </c>
      <c r="C40" s="322" t="s">
        <v>13</v>
      </c>
      <c r="D40" s="430" t="s">
        <v>933</v>
      </c>
      <c r="E40" s="411">
        <v>43647</v>
      </c>
      <c r="F40" s="254" t="s">
        <v>30</v>
      </c>
      <c r="G40" s="254" t="s">
        <v>401</v>
      </c>
      <c r="H40" s="431">
        <v>78.88</v>
      </c>
      <c r="I40" s="255" t="s">
        <v>913</v>
      </c>
      <c r="J40" s="254">
        <v>1645</v>
      </c>
      <c r="K40" s="254">
        <v>3000</v>
      </c>
      <c r="L40" s="254">
        <v>3000</v>
      </c>
      <c r="M40" s="254">
        <v>3000</v>
      </c>
      <c r="N40" s="355"/>
      <c r="O40" s="431">
        <v>3.137</v>
      </c>
      <c r="P40" s="431">
        <v>2.851</v>
      </c>
      <c r="Q40" s="361">
        <v>0</v>
      </c>
      <c r="R40" s="361">
        <v>0</v>
      </c>
      <c r="S40" s="431">
        <v>2.379</v>
      </c>
      <c r="T40" s="431" t="s">
        <v>914</v>
      </c>
      <c r="U40" s="431">
        <v>3.137</v>
      </c>
      <c r="V40" s="431">
        <v>2.851</v>
      </c>
      <c r="W40" s="361">
        <v>0</v>
      </c>
      <c r="X40" s="361">
        <v>0</v>
      </c>
      <c r="Y40" s="431">
        <v>2.379</v>
      </c>
      <c r="Z40" s="431" t="s">
        <v>914</v>
      </c>
      <c r="AA40" s="431" t="s">
        <v>914</v>
      </c>
      <c r="AB40" s="431" t="s">
        <v>914</v>
      </c>
      <c r="AC40" s="431" t="s">
        <v>914</v>
      </c>
      <c r="AD40" s="431" t="s">
        <v>914</v>
      </c>
      <c r="AE40" s="431" t="s">
        <v>914</v>
      </c>
      <c r="AF40" s="431" t="s">
        <v>914</v>
      </c>
      <c r="AG40" s="356" t="s">
        <v>23</v>
      </c>
      <c r="AH40" s="356"/>
      <c r="AI40" s="256">
        <v>2</v>
      </c>
      <c r="AJ40" s="256">
        <v>4</v>
      </c>
      <c r="AK40" s="398">
        <v>0.33329999999999999</v>
      </c>
      <c r="AL40" s="398">
        <v>0.66659999999999997</v>
      </c>
      <c r="AM40" s="254" t="s">
        <v>934</v>
      </c>
    </row>
    <row r="41" spans="1:39" x14ac:dyDescent="0.15">
      <c r="A41" s="235">
        <v>1914</v>
      </c>
      <c r="B41" s="441">
        <v>43713</v>
      </c>
      <c r="C41" s="322" t="s">
        <v>13</v>
      </c>
      <c r="D41" s="430" t="s">
        <v>933</v>
      </c>
      <c r="E41" s="321">
        <v>43647</v>
      </c>
      <c r="F41" s="323" t="s">
        <v>54</v>
      </c>
      <c r="G41" s="254" t="s">
        <v>401</v>
      </c>
      <c r="H41" s="431">
        <v>80.2</v>
      </c>
      <c r="I41" s="255" t="s">
        <v>913</v>
      </c>
      <c r="J41" s="254">
        <v>1645</v>
      </c>
      <c r="K41" s="254">
        <v>3000</v>
      </c>
      <c r="L41" s="254">
        <v>3000</v>
      </c>
      <c r="M41" s="254">
        <v>3000</v>
      </c>
      <c r="N41" s="254"/>
      <c r="O41" s="431">
        <v>3.75</v>
      </c>
      <c r="P41" s="431">
        <v>3.2</v>
      </c>
      <c r="Q41" s="361">
        <v>0</v>
      </c>
      <c r="R41" s="361">
        <v>0</v>
      </c>
      <c r="S41" s="431">
        <v>2.8</v>
      </c>
      <c r="T41" s="431" t="s">
        <v>914</v>
      </c>
      <c r="U41" s="431">
        <v>3.75</v>
      </c>
      <c r="V41" s="431">
        <v>3.2</v>
      </c>
      <c r="W41" s="361">
        <v>0</v>
      </c>
      <c r="X41" s="361">
        <v>0</v>
      </c>
      <c r="Y41" s="431">
        <v>2.8</v>
      </c>
      <c r="Z41" s="431" t="s">
        <v>914</v>
      </c>
      <c r="AA41" s="431" t="s">
        <v>914</v>
      </c>
      <c r="AB41" s="431" t="s">
        <v>914</v>
      </c>
      <c r="AC41" s="431" t="s">
        <v>914</v>
      </c>
      <c r="AD41" s="431" t="s">
        <v>914</v>
      </c>
      <c r="AE41" s="431" t="s">
        <v>914</v>
      </c>
      <c r="AF41" s="431" t="s">
        <v>914</v>
      </c>
      <c r="AG41" s="256" t="s">
        <v>23</v>
      </c>
      <c r="AH41" s="256"/>
      <c r="AI41" s="256">
        <v>2</v>
      </c>
      <c r="AJ41" s="256">
        <v>4</v>
      </c>
      <c r="AK41" s="398">
        <v>0.33329999999999999</v>
      </c>
      <c r="AL41" s="398">
        <v>0.66659999999999997</v>
      </c>
      <c r="AM41" s="254" t="s">
        <v>993</v>
      </c>
    </row>
    <row r="42" spans="1:39" x14ac:dyDescent="0.15">
      <c r="A42" s="235">
        <v>1684</v>
      </c>
      <c r="B42" s="441">
        <v>43713</v>
      </c>
      <c r="C42" s="322" t="s">
        <v>403</v>
      </c>
      <c r="D42" s="430" t="s">
        <v>933</v>
      </c>
      <c r="E42" s="351">
        <v>43466</v>
      </c>
      <c r="F42" s="449" t="s">
        <v>909</v>
      </c>
      <c r="G42" s="254" t="s">
        <v>401</v>
      </c>
      <c r="H42" s="431">
        <v>95</v>
      </c>
      <c r="I42" s="255" t="s">
        <v>405</v>
      </c>
      <c r="J42" s="254">
        <v>3000</v>
      </c>
      <c r="K42" s="254">
        <v>3000</v>
      </c>
      <c r="L42" s="254">
        <v>3000</v>
      </c>
      <c r="M42" s="254">
        <v>3000</v>
      </c>
      <c r="N42" s="254"/>
      <c r="O42" s="431">
        <v>3.4</v>
      </c>
      <c r="P42" s="361">
        <v>0</v>
      </c>
      <c r="Q42" s="361">
        <v>0</v>
      </c>
      <c r="R42" s="361">
        <v>0</v>
      </c>
      <c r="S42" s="431">
        <v>2.2000000000000002</v>
      </c>
      <c r="T42" s="431" t="s">
        <v>914</v>
      </c>
      <c r="U42" s="431">
        <v>3.4</v>
      </c>
      <c r="V42" s="361">
        <v>0</v>
      </c>
      <c r="W42" s="361">
        <v>0</v>
      </c>
      <c r="X42" s="361">
        <v>0</v>
      </c>
      <c r="Y42" s="431">
        <v>2.2000000000000002</v>
      </c>
      <c r="Z42" s="431" t="s">
        <v>914</v>
      </c>
      <c r="AA42" s="431" t="s">
        <v>914</v>
      </c>
      <c r="AB42" s="431" t="s">
        <v>914</v>
      </c>
      <c r="AC42" s="431" t="s">
        <v>914</v>
      </c>
      <c r="AD42" s="431" t="s">
        <v>914</v>
      </c>
      <c r="AE42" s="431" t="s">
        <v>914</v>
      </c>
      <c r="AF42" s="431" t="s">
        <v>914</v>
      </c>
      <c r="AG42" s="256" t="s">
        <v>23</v>
      </c>
      <c r="AH42" s="256"/>
      <c r="AI42" s="256">
        <v>2</v>
      </c>
      <c r="AJ42" s="256">
        <v>4</v>
      </c>
      <c r="AK42" s="398">
        <v>0.33329999999999999</v>
      </c>
      <c r="AL42" s="398">
        <v>0.66659999999999997</v>
      </c>
      <c r="AM42" s="254" t="s">
        <v>1001</v>
      </c>
    </row>
    <row r="43" spans="1:39" x14ac:dyDescent="0.15">
      <c r="A43" s="235">
        <v>2214</v>
      </c>
      <c r="B43" s="441">
        <v>43713</v>
      </c>
      <c r="C43" s="322" t="s">
        <v>13</v>
      </c>
      <c r="D43" s="430" t="s">
        <v>933</v>
      </c>
      <c r="E43" s="411">
        <v>43646</v>
      </c>
      <c r="F43" s="254" t="s">
        <v>4</v>
      </c>
      <c r="G43" s="439" t="s">
        <v>401</v>
      </c>
      <c r="H43" s="431">
        <v>86.65</v>
      </c>
      <c r="I43" s="435"/>
      <c r="J43" s="435"/>
      <c r="K43" s="435"/>
      <c r="L43" s="355"/>
      <c r="M43" s="355"/>
      <c r="N43" s="355"/>
      <c r="O43" s="431">
        <v>1.87</v>
      </c>
      <c r="P43" s="442">
        <v>0</v>
      </c>
      <c r="Q43" s="442">
        <v>0</v>
      </c>
      <c r="R43" s="431">
        <v>0</v>
      </c>
      <c r="S43" s="431">
        <v>0</v>
      </c>
      <c r="T43" s="431" t="s">
        <v>914</v>
      </c>
      <c r="U43" s="431">
        <v>1.87</v>
      </c>
      <c r="V43" s="431">
        <v>0</v>
      </c>
      <c r="W43" s="431">
        <v>0</v>
      </c>
      <c r="X43" s="431">
        <v>0</v>
      </c>
      <c r="Y43" s="431">
        <v>0</v>
      </c>
      <c r="Z43" s="431" t="s">
        <v>914</v>
      </c>
      <c r="AA43" s="431" t="s">
        <v>914</v>
      </c>
      <c r="AB43" s="431" t="s">
        <v>914</v>
      </c>
      <c r="AC43" s="431" t="s">
        <v>914</v>
      </c>
      <c r="AD43" s="431" t="s">
        <v>914</v>
      </c>
      <c r="AE43" s="431" t="s">
        <v>914</v>
      </c>
      <c r="AF43" s="431" t="s">
        <v>914</v>
      </c>
      <c r="AG43" s="356" t="s">
        <v>23</v>
      </c>
      <c r="AH43" s="356"/>
      <c r="AI43" s="256">
        <v>2</v>
      </c>
      <c r="AJ43" s="256">
        <v>4</v>
      </c>
      <c r="AK43" s="398">
        <v>0.33329999999999999</v>
      </c>
      <c r="AL43" s="398">
        <v>0.66659999999999997</v>
      </c>
      <c r="AM43" s="254" t="s">
        <v>1002</v>
      </c>
    </row>
    <row r="44" spans="1:39" x14ac:dyDescent="0.15">
      <c r="A44" s="235">
        <v>1342</v>
      </c>
      <c r="B44" s="351">
        <v>43692</v>
      </c>
      <c r="C44" s="322" t="s">
        <v>13</v>
      </c>
      <c r="D44" s="430" t="s">
        <v>935</v>
      </c>
      <c r="E44" s="437">
        <v>43647</v>
      </c>
      <c r="F44" s="438" t="s">
        <v>15</v>
      </c>
      <c r="G44" s="439" t="s">
        <v>401</v>
      </c>
      <c r="H44" s="431">
        <v>76.599999999999994</v>
      </c>
      <c r="I44" s="255" t="s">
        <v>913</v>
      </c>
      <c r="J44" s="254">
        <v>1645</v>
      </c>
      <c r="K44" s="254">
        <v>3000</v>
      </c>
      <c r="L44" s="254">
        <v>3000</v>
      </c>
      <c r="M44" s="254">
        <v>3000</v>
      </c>
      <c r="N44" s="254"/>
      <c r="O44" s="431">
        <v>2.7636363636363632</v>
      </c>
      <c r="P44" s="431">
        <v>2.7</v>
      </c>
      <c r="Q44" s="361">
        <v>0</v>
      </c>
      <c r="R44" s="361">
        <v>0</v>
      </c>
      <c r="S44" s="431">
        <v>1.8272727272727269</v>
      </c>
      <c r="T44" s="431" t="s">
        <v>914</v>
      </c>
      <c r="U44" s="431">
        <v>2.7636363636363632</v>
      </c>
      <c r="V44" s="431">
        <v>2.7</v>
      </c>
      <c r="W44" s="361">
        <v>0</v>
      </c>
      <c r="X44" s="361">
        <v>0</v>
      </c>
      <c r="Y44" s="431">
        <v>1.8272727272727269</v>
      </c>
      <c r="Z44" s="431" t="s">
        <v>914</v>
      </c>
      <c r="AA44" s="431" t="s">
        <v>914</v>
      </c>
      <c r="AB44" s="431" t="s">
        <v>914</v>
      </c>
      <c r="AC44" s="431" t="s">
        <v>914</v>
      </c>
      <c r="AD44" s="431" t="s">
        <v>914</v>
      </c>
      <c r="AE44" s="431" t="s">
        <v>914</v>
      </c>
      <c r="AF44" s="431" t="s">
        <v>914</v>
      </c>
      <c r="AG44" s="256" t="s">
        <v>23</v>
      </c>
      <c r="AH44" s="256"/>
      <c r="AI44" s="256">
        <v>2</v>
      </c>
      <c r="AJ44" s="256">
        <v>4</v>
      </c>
      <c r="AK44" s="398">
        <v>0.33329999999999999</v>
      </c>
      <c r="AL44" s="398">
        <v>0.66659999999999997</v>
      </c>
      <c r="AM44" s="430" t="s">
        <v>952</v>
      </c>
    </row>
    <row r="45" spans="1:39" x14ac:dyDescent="0.15">
      <c r="A45" s="235">
        <v>2186</v>
      </c>
      <c r="B45" s="351">
        <v>43692</v>
      </c>
      <c r="C45" s="322" t="s">
        <v>13</v>
      </c>
      <c r="D45" s="430" t="s">
        <v>935</v>
      </c>
      <c r="E45" s="441">
        <v>43647</v>
      </c>
      <c r="F45" s="438" t="s">
        <v>20</v>
      </c>
      <c r="G45" s="439" t="s">
        <v>401</v>
      </c>
      <c r="H45" s="431">
        <v>75</v>
      </c>
      <c r="I45" s="255" t="s">
        <v>913</v>
      </c>
      <c r="J45" s="254">
        <v>1645</v>
      </c>
      <c r="K45" s="254">
        <v>3000</v>
      </c>
      <c r="L45" s="254">
        <v>3000</v>
      </c>
      <c r="M45" s="254">
        <v>3000</v>
      </c>
      <c r="N45" s="254"/>
      <c r="O45" s="431">
        <v>2.3636363636363633</v>
      </c>
      <c r="P45" s="431">
        <v>2.3636363636363633</v>
      </c>
      <c r="Q45" s="361">
        <v>0</v>
      </c>
      <c r="R45" s="361">
        <v>0</v>
      </c>
      <c r="S45" s="431">
        <v>1.9090909090909089</v>
      </c>
      <c r="T45" s="431" t="s">
        <v>914</v>
      </c>
      <c r="U45" s="431">
        <v>2.3636363636363633</v>
      </c>
      <c r="V45" s="431">
        <v>2.3636363636363633</v>
      </c>
      <c r="W45" s="361">
        <v>0</v>
      </c>
      <c r="X45" s="361">
        <v>0</v>
      </c>
      <c r="Y45" s="431">
        <v>1.9090909090909089</v>
      </c>
      <c r="Z45" s="431" t="s">
        <v>914</v>
      </c>
      <c r="AA45" s="431" t="s">
        <v>914</v>
      </c>
      <c r="AB45" s="431" t="s">
        <v>914</v>
      </c>
      <c r="AC45" s="431" t="s">
        <v>914</v>
      </c>
      <c r="AD45" s="431" t="s">
        <v>914</v>
      </c>
      <c r="AE45" s="431" t="s">
        <v>914</v>
      </c>
      <c r="AF45" s="431" t="s">
        <v>914</v>
      </c>
      <c r="AG45" s="256" t="s">
        <v>23</v>
      </c>
      <c r="AH45" s="256"/>
      <c r="AI45" s="256">
        <v>2</v>
      </c>
      <c r="AJ45" s="256">
        <v>4</v>
      </c>
      <c r="AK45" s="398">
        <v>0.33329999999999999</v>
      </c>
      <c r="AL45" s="398">
        <v>0.66659999999999997</v>
      </c>
      <c r="AM45" s="430" t="s">
        <v>915</v>
      </c>
    </row>
    <row r="46" spans="1:39" x14ac:dyDescent="0.15">
      <c r="A46" s="235">
        <v>1139</v>
      </c>
      <c r="B46" s="351">
        <v>43481</v>
      </c>
      <c r="C46" s="322" t="s">
        <v>3</v>
      </c>
      <c r="D46" s="430" t="s">
        <v>935</v>
      </c>
      <c r="E46" s="437">
        <v>43466</v>
      </c>
      <c r="F46" s="438" t="s">
        <v>916</v>
      </c>
      <c r="G46" s="439" t="s">
        <v>401</v>
      </c>
      <c r="H46" s="254">
        <v>75</v>
      </c>
      <c r="I46" s="255" t="s">
        <v>917</v>
      </c>
      <c r="J46" s="254">
        <v>1645</v>
      </c>
      <c r="K46" s="254">
        <v>3000</v>
      </c>
      <c r="L46" s="254">
        <v>3000</v>
      </c>
      <c r="M46" s="254">
        <v>3000</v>
      </c>
      <c r="N46" s="254"/>
      <c r="O46" s="442">
        <v>3.17</v>
      </c>
      <c r="P46" s="442">
        <v>2.5</v>
      </c>
      <c r="Q46" s="361">
        <v>0</v>
      </c>
      <c r="R46" s="361">
        <v>0</v>
      </c>
      <c r="S46" s="442">
        <v>2.25</v>
      </c>
      <c r="T46" s="254"/>
      <c r="U46" s="442">
        <v>3.17</v>
      </c>
      <c r="V46" s="442">
        <v>2.5</v>
      </c>
      <c r="W46" s="442">
        <v>0</v>
      </c>
      <c r="X46" s="442">
        <v>0</v>
      </c>
      <c r="Y46" s="442">
        <v>2.25</v>
      </c>
      <c r="Z46" s="254"/>
      <c r="AA46" s="254"/>
      <c r="AB46" s="254"/>
      <c r="AC46" s="254"/>
      <c r="AD46" s="254"/>
      <c r="AE46" s="254"/>
      <c r="AF46" s="254"/>
      <c r="AG46" s="256" t="s">
        <v>920</v>
      </c>
      <c r="AH46" s="256"/>
      <c r="AI46" s="256">
        <v>2</v>
      </c>
      <c r="AJ46" s="256">
        <v>4</v>
      </c>
      <c r="AK46" s="398">
        <v>0.33329999999999999</v>
      </c>
      <c r="AL46" s="398">
        <v>0.66659999999999997</v>
      </c>
      <c r="AM46" s="432" t="s">
        <v>921</v>
      </c>
    </row>
    <row r="47" spans="1:39" x14ac:dyDescent="0.15">
      <c r="A47" s="235"/>
      <c r="B47" s="433">
        <v>43706</v>
      </c>
      <c r="C47" s="322" t="s">
        <v>3</v>
      </c>
      <c r="D47" s="430" t="s">
        <v>935</v>
      </c>
      <c r="E47" s="445">
        <v>43647</v>
      </c>
      <c r="F47" s="446" t="s">
        <v>922</v>
      </c>
      <c r="G47" s="447" t="s">
        <v>401</v>
      </c>
      <c r="H47" s="254">
        <v>74.58</v>
      </c>
      <c r="I47" s="255" t="s">
        <v>917</v>
      </c>
      <c r="J47" s="257">
        <v>3150</v>
      </c>
      <c r="K47" s="257">
        <v>3150</v>
      </c>
      <c r="L47" s="257">
        <v>3150</v>
      </c>
      <c r="M47" s="257">
        <v>3150</v>
      </c>
      <c r="N47" s="254"/>
      <c r="O47" s="442">
        <v>2.39</v>
      </c>
      <c r="P47" s="361">
        <v>0</v>
      </c>
      <c r="Q47" s="361">
        <v>0</v>
      </c>
      <c r="R47" s="361">
        <v>0</v>
      </c>
      <c r="S47" s="361">
        <v>1.89</v>
      </c>
      <c r="T47" s="254"/>
      <c r="U47" s="442">
        <v>2.39</v>
      </c>
      <c r="V47" s="361">
        <v>0</v>
      </c>
      <c r="W47" s="361">
        <v>0</v>
      </c>
      <c r="X47" s="361">
        <v>0</v>
      </c>
      <c r="Y47" s="361">
        <v>1.89</v>
      </c>
      <c r="Z47" s="254"/>
      <c r="AA47" s="254"/>
      <c r="AB47" s="254"/>
      <c r="AC47" s="254"/>
      <c r="AD47" s="254"/>
      <c r="AE47" s="254"/>
      <c r="AF47" s="254"/>
      <c r="AG47" s="256" t="s">
        <v>918</v>
      </c>
      <c r="AH47" s="256" t="s">
        <v>919</v>
      </c>
      <c r="AI47" s="256">
        <v>2</v>
      </c>
      <c r="AJ47" s="256">
        <v>4</v>
      </c>
      <c r="AK47" s="398">
        <v>0.33329999999999999</v>
      </c>
      <c r="AL47" s="398">
        <v>0.66659999999999997</v>
      </c>
      <c r="AM47" s="432" t="s">
        <v>959</v>
      </c>
    </row>
    <row r="48" spans="1:39" x14ac:dyDescent="0.15">
      <c r="A48" s="235">
        <v>2117</v>
      </c>
      <c r="B48" s="351">
        <v>43692</v>
      </c>
      <c r="C48" s="322" t="s">
        <v>13</v>
      </c>
      <c r="D48" s="430" t="s">
        <v>935</v>
      </c>
      <c r="E48" s="437">
        <v>43647</v>
      </c>
      <c r="F48" s="438" t="s">
        <v>22</v>
      </c>
      <c r="G48" s="439" t="s">
        <v>401</v>
      </c>
      <c r="H48" s="431">
        <v>83.4</v>
      </c>
      <c r="I48" s="255" t="s">
        <v>913</v>
      </c>
      <c r="J48" s="257">
        <v>3000</v>
      </c>
      <c r="K48" s="257">
        <v>3000</v>
      </c>
      <c r="L48" s="257">
        <v>3000</v>
      </c>
      <c r="M48" s="257">
        <v>3000</v>
      </c>
      <c r="N48" s="254"/>
      <c r="O48" s="431">
        <v>3.0636363636363635</v>
      </c>
      <c r="P48" s="361">
        <v>0</v>
      </c>
      <c r="Q48" s="361">
        <v>0</v>
      </c>
      <c r="R48" s="361">
        <v>0</v>
      </c>
      <c r="S48" s="431">
        <v>2.0636363636363635</v>
      </c>
      <c r="T48" s="431" t="s">
        <v>914</v>
      </c>
      <c r="U48" s="431">
        <v>3.0636363636363635</v>
      </c>
      <c r="V48" s="361">
        <v>0</v>
      </c>
      <c r="W48" s="361">
        <v>0</v>
      </c>
      <c r="X48" s="361">
        <v>0</v>
      </c>
      <c r="Y48" s="431">
        <v>2.0636363636363635</v>
      </c>
      <c r="Z48" s="431" t="s">
        <v>914</v>
      </c>
      <c r="AA48" s="431" t="s">
        <v>914</v>
      </c>
      <c r="AB48" s="431" t="s">
        <v>914</v>
      </c>
      <c r="AC48" s="431" t="s">
        <v>914</v>
      </c>
      <c r="AD48" s="431" t="s">
        <v>914</v>
      </c>
      <c r="AE48" s="431" t="s">
        <v>914</v>
      </c>
      <c r="AF48" s="431" t="s">
        <v>914</v>
      </c>
      <c r="AG48" s="256" t="s">
        <v>23</v>
      </c>
      <c r="AH48" s="254"/>
      <c r="AI48" s="256">
        <v>2</v>
      </c>
      <c r="AJ48" s="256">
        <v>4</v>
      </c>
      <c r="AK48" s="398">
        <v>0.33329999999999999</v>
      </c>
      <c r="AL48" s="398">
        <v>0.66659999999999997</v>
      </c>
      <c r="AM48" s="434" t="s">
        <v>962</v>
      </c>
    </row>
    <row r="49" spans="1:39" x14ac:dyDescent="0.15">
      <c r="A49" s="235">
        <v>1935</v>
      </c>
      <c r="B49" s="351">
        <v>43692</v>
      </c>
      <c r="C49" s="322" t="s">
        <v>13</v>
      </c>
      <c r="D49" s="430" t="s">
        <v>935</v>
      </c>
      <c r="E49" s="321">
        <v>43497</v>
      </c>
      <c r="F49" s="323" t="s">
        <v>923</v>
      </c>
      <c r="G49" s="254" t="s">
        <v>401</v>
      </c>
      <c r="H49" s="431">
        <v>67.2</v>
      </c>
      <c r="I49" s="255" t="s">
        <v>913</v>
      </c>
      <c r="J49" s="254">
        <v>1645</v>
      </c>
      <c r="K49" s="254">
        <v>3000</v>
      </c>
      <c r="L49" s="254">
        <v>3000</v>
      </c>
      <c r="M49" s="254">
        <v>3000</v>
      </c>
      <c r="N49" s="254"/>
      <c r="O49" s="431">
        <v>2.95</v>
      </c>
      <c r="P49" s="431">
        <v>2.44</v>
      </c>
      <c r="Q49" s="361">
        <v>0</v>
      </c>
      <c r="R49" s="361">
        <v>0</v>
      </c>
      <c r="S49" s="431">
        <v>2.0299999999999998</v>
      </c>
      <c r="T49" s="431" t="s">
        <v>914</v>
      </c>
      <c r="U49" s="431">
        <v>2.95</v>
      </c>
      <c r="V49" s="431">
        <v>2.44</v>
      </c>
      <c r="W49" s="361">
        <v>0</v>
      </c>
      <c r="X49" s="361">
        <v>0</v>
      </c>
      <c r="Y49" s="431">
        <v>2.0299999999999998</v>
      </c>
      <c r="Z49" s="431" t="s">
        <v>914</v>
      </c>
      <c r="AA49" s="431" t="s">
        <v>914</v>
      </c>
      <c r="AB49" s="431" t="s">
        <v>914</v>
      </c>
      <c r="AC49" s="431" t="s">
        <v>914</v>
      </c>
      <c r="AD49" s="431" t="s">
        <v>914</v>
      </c>
      <c r="AE49" s="431" t="s">
        <v>914</v>
      </c>
      <c r="AF49" s="431" t="s">
        <v>914</v>
      </c>
      <c r="AG49" s="256" t="s">
        <v>23</v>
      </c>
      <c r="AH49" s="256"/>
      <c r="AI49" s="256">
        <v>2</v>
      </c>
      <c r="AJ49" s="256">
        <v>4</v>
      </c>
      <c r="AK49" s="398">
        <v>0.33329999999999999</v>
      </c>
      <c r="AL49" s="398">
        <v>0.66659999999999997</v>
      </c>
      <c r="AM49" s="254" t="s">
        <v>968</v>
      </c>
    </row>
    <row r="50" spans="1:39" x14ac:dyDescent="0.15">
      <c r="A50" s="235">
        <v>316</v>
      </c>
      <c r="B50" s="441">
        <v>43713</v>
      </c>
      <c r="C50" s="322" t="s">
        <v>13</v>
      </c>
      <c r="D50" s="430" t="s">
        <v>935</v>
      </c>
      <c r="E50" s="437">
        <v>43647</v>
      </c>
      <c r="F50" s="439" t="s">
        <v>24</v>
      </c>
      <c r="G50" s="439" t="s">
        <v>401</v>
      </c>
      <c r="H50" s="431">
        <v>81.349999999999994</v>
      </c>
      <c r="I50" s="255" t="s">
        <v>913</v>
      </c>
      <c r="J50" s="254">
        <v>1645</v>
      </c>
      <c r="K50" s="254">
        <v>3000</v>
      </c>
      <c r="L50" s="254">
        <v>3000</v>
      </c>
      <c r="M50" s="254">
        <v>3000</v>
      </c>
      <c r="N50" s="254"/>
      <c r="O50" s="431">
        <v>3.38</v>
      </c>
      <c r="P50" s="431">
        <v>2.87</v>
      </c>
      <c r="Q50" s="361">
        <v>0</v>
      </c>
      <c r="R50" s="361">
        <v>0</v>
      </c>
      <c r="S50" s="431">
        <v>2.5</v>
      </c>
      <c r="T50" s="431" t="s">
        <v>914</v>
      </c>
      <c r="U50" s="431">
        <v>3.07</v>
      </c>
      <c r="V50" s="431">
        <v>2.59</v>
      </c>
      <c r="W50" s="361">
        <v>0</v>
      </c>
      <c r="X50" s="361">
        <v>0</v>
      </c>
      <c r="Y50" s="431">
        <v>2.25</v>
      </c>
      <c r="Z50" s="431" t="s">
        <v>914</v>
      </c>
      <c r="AA50" s="431" t="s">
        <v>914</v>
      </c>
      <c r="AB50" s="431" t="s">
        <v>914</v>
      </c>
      <c r="AC50" s="431" t="s">
        <v>914</v>
      </c>
      <c r="AD50" s="431" t="s">
        <v>914</v>
      </c>
      <c r="AE50" s="431" t="s">
        <v>914</v>
      </c>
      <c r="AF50" s="431" t="s">
        <v>914</v>
      </c>
      <c r="AG50" s="256" t="s">
        <v>18</v>
      </c>
      <c r="AH50" s="256" t="s">
        <v>19</v>
      </c>
      <c r="AI50" s="256">
        <v>2</v>
      </c>
      <c r="AJ50" s="256">
        <v>4</v>
      </c>
      <c r="AK50" s="398">
        <v>0.33329999999999999</v>
      </c>
      <c r="AL50" s="398">
        <v>0.66659999999999997</v>
      </c>
      <c r="AM50" s="254" t="s">
        <v>975</v>
      </c>
    </row>
    <row r="51" spans="1:39" x14ac:dyDescent="0.15">
      <c r="A51" s="235">
        <v>2261</v>
      </c>
      <c r="B51" s="351">
        <v>43692</v>
      </c>
      <c r="C51" s="322" t="s">
        <v>13</v>
      </c>
      <c r="D51" s="430" t="s">
        <v>935</v>
      </c>
      <c r="E51" s="437">
        <v>43647</v>
      </c>
      <c r="F51" s="438" t="s">
        <v>924</v>
      </c>
      <c r="G51" s="439" t="s">
        <v>401</v>
      </c>
      <c r="H51" s="431">
        <v>69</v>
      </c>
      <c r="I51" s="255" t="s">
        <v>913</v>
      </c>
      <c r="J51" s="257">
        <v>6000</v>
      </c>
      <c r="K51" s="257">
        <v>12000</v>
      </c>
      <c r="L51" s="257">
        <v>12000</v>
      </c>
      <c r="M51" s="257">
        <v>12000</v>
      </c>
      <c r="N51" s="254"/>
      <c r="O51" s="431">
        <v>2.2000000000000002</v>
      </c>
      <c r="P51" s="431">
        <v>2.1</v>
      </c>
      <c r="Q51" s="361">
        <v>0</v>
      </c>
      <c r="R51" s="361">
        <v>0</v>
      </c>
      <c r="S51" s="431">
        <v>1.8</v>
      </c>
      <c r="T51" s="431" t="s">
        <v>914</v>
      </c>
      <c r="U51" s="431">
        <v>2.2000000000000002</v>
      </c>
      <c r="V51" s="431">
        <v>2.1</v>
      </c>
      <c r="W51" s="361">
        <v>0</v>
      </c>
      <c r="X51" s="361">
        <v>0</v>
      </c>
      <c r="Y51" s="431">
        <v>1.8</v>
      </c>
      <c r="Z51" s="431" t="s">
        <v>914</v>
      </c>
      <c r="AA51" s="431" t="s">
        <v>914</v>
      </c>
      <c r="AB51" s="431" t="s">
        <v>914</v>
      </c>
      <c r="AC51" s="431" t="s">
        <v>914</v>
      </c>
      <c r="AD51" s="431" t="s">
        <v>914</v>
      </c>
      <c r="AE51" s="431" t="s">
        <v>914</v>
      </c>
      <c r="AF51" s="431" t="s">
        <v>914</v>
      </c>
      <c r="AG51" s="256" t="s">
        <v>23</v>
      </c>
      <c r="AH51" s="256"/>
      <c r="AI51" s="256">
        <v>2</v>
      </c>
      <c r="AJ51" s="256">
        <v>4</v>
      </c>
      <c r="AK51" s="398">
        <v>0.33329999999999999</v>
      </c>
      <c r="AL51" s="398">
        <v>0.66659999999999997</v>
      </c>
      <c r="AM51" s="430" t="s">
        <v>921</v>
      </c>
    </row>
    <row r="52" spans="1:39" x14ac:dyDescent="0.15">
      <c r="A52" s="235">
        <v>1429</v>
      </c>
      <c r="B52" s="441">
        <v>43713</v>
      </c>
      <c r="C52" s="322" t="s">
        <v>13</v>
      </c>
      <c r="D52" s="430" t="s">
        <v>935</v>
      </c>
      <c r="E52" s="440">
        <v>43497</v>
      </c>
      <c r="F52" s="438" t="s">
        <v>925</v>
      </c>
      <c r="G52" s="439" t="s">
        <v>401</v>
      </c>
      <c r="H52" s="431">
        <v>84.5</v>
      </c>
      <c r="I52" s="255" t="s">
        <v>913</v>
      </c>
      <c r="J52" s="254">
        <v>3000</v>
      </c>
      <c r="K52" s="254">
        <v>3000</v>
      </c>
      <c r="L52" s="254">
        <v>3000</v>
      </c>
      <c r="M52" s="254">
        <v>3000</v>
      </c>
      <c r="N52" s="254"/>
      <c r="O52" s="431">
        <v>2.87</v>
      </c>
      <c r="P52" s="361">
        <v>0</v>
      </c>
      <c r="Q52" s="361">
        <v>0</v>
      </c>
      <c r="R52" s="361">
        <v>0</v>
      </c>
      <c r="S52" s="431">
        <v>1.98</v>
      </c>
      <c r="T52" s="431" t="s">
        <v>914</v>
      </c>
      <c r="U52" s="431">
        <v>1.99</v>
      </c>
      <c r="V52" s="361">
        <v>0</v>
      </c>
      <c r="W52" s="361">
        <v>0</v>
      </c>
      <c r="X52" s="361">
        <v>0</v>
      </c>
      <c r="Y52" s="431">
        <v>1.82</v>
      </c>
      <c r="Z52" s="431" t="s">
        <v>914</v>
      </c>
      <c r="AA52" s="431" t="s">
        <v>914</v>
      </c>
      <c r="AB52" s="431" t="s">
        <v>914</v>
      </c>
      <c r="AC52" s="431" t="s">
        <v>914</v>
      </c>
      <c r="AD52" s="431" t="s">
        <v>914</v>
      </c>
      <c r="AE52" s="431" t="s">
        <v>914</v>
      </c>
      <c r="AF52" s="431" t="s">
        <v>914</v>
      </c>
      <c r="AG52" s="444" t="s">
        <v>406</v>
      </c>
      <c r="AH52" s="256"/>
      <c r="AI52" s="256">
        <v>2</v>
      </c>
      <c r="AJ52" s="256">
        <v>4</v>
      </c>
      <c r="AK52" s="398">
        <v>0.33329999999999999</v>
      </c>
      <c r="AL52" s="398">
        <v>0.66659999999999997</v>
      </c>
      <c r="AM52" s="430" t="s">
        <v>981</v>
      </c>
    </row>
    <row r="53" spans="1:39" x14ac:dyDescent="0.15">
      <c r="A53" s="235">
        <v>790</v>
      </c>
      <c r="B53" s="441">
        <v>43713</v>
      </c>
      <c r="C53" s="322" t="s">
        <v>13</v>
      </c>
      <c r="D53" s="430" t="s">
        <v>935</v>
      </c>
      <c r="E53" s="440">
        <v>43647</v>
      </c>
      <c r="F53" s="438" t="s">
        <v>926</v>
      </c>
      <c r="G53" s="439" t="s">
        <v>401</v>
      </c>
      <c r="H53" s="431">
        <v>71.11</v>
      </c>
      <c r="I53" s="255" t="s">
        <v>913</v>
      </c>
      <c r="J53" s="254">
        <v>1645</v>
      </c>
      <c r="K53" s="254">
        <v>3000</v>
      </c>
      <c r="L53" s="254">
        <v>3000</v>
      </c>
      <c r="M53" s="254">
        <v>3000</v>
      </c>
      <c r="N53" s="254"/>
      <c r="O53" s="431">
        <v>3.11</v>
      </c>
      <c r="P53" s="431">
        <v>2.62</v>
      </c>
      <c r="Q53" s="361">
        <v>0</v>
      </c>
      <c r="R53" s="361">
        <v>0</v>
      </c>
      <c r="S53" s="431">
        <v>2.19</v>
      </c>
      <c r="T53" s="431" t="s">
        <v>914</v>
      </c>
      <c r="U53" s="431">
        <v>3.11</v>
      </c>
      <c r="V53" s="431">
        <v>2.62</v>
      </c>
      <c r="W53" s="361">
        <v>0</v>
      </c>
      <c r="X53" s="361">
        <v>0</v>
      </c>
      <c r="Y53" s="431">
        <v>2.19</v>
      </c>
      <c r="Z53" s="431" t="s">
        <v>914</v>
      </c>
      <c r="AA53" s="431" t="s">
        <v>914</v>
      </c>
      <c r="AB53" s="431" t="s">
        <v>914</v>
      </c>
      <c r="AC53" s="431" t="s">
        <v>914</v>
      </c>
      <c r="AD53" s="431" t="s">
        <v>914</v>
      </c>
      <c r="AE53" s="431" t="s">
        <v>914</v>
      </c>
      <c r="AF53" s="431" t="s">
        <v>914</v>
      </c>
      <c r="AG53" s="256" t="s">
        <v>23</v>
      </c>
      <c r="AH53" s="256"/>
      <c r="AI53" s="256">
        <v>2</v>
      </c>
      <c r="AJ53" s="256">
        <v>4</v>
      </c>
      <c r="AK53" s="398">
        <v>0.33329999999999999</v>
      </c>
      <c r="AL53" s="398">
        <v>0.66659999999999997</v>
      </c>
      <c r="AM53" s="254" t="s">
        <v>988</v>
      </c>
    </row>
    <row r="54" spans="1:39" x14ac:dyDescent="0.15">
      <c r="A54" s="235">
        <v>2221</v>
      </c>
      <c r="B54" s="351">
        <v>43692</v>
      </c>
      <c r="C54" s="322" t="s">
        <v>13</v>
      </c>
      <c r="D54" s="430" t="s">
        <v>935</v>
      </c>
      <c r="E54" s="411">
        <v>43647</v>
      </c>
      <c r="F54" s="254" t="s">
        <v>30</v>
      </c>
      <c r="G54" s="254" t="s">
        <v>401</v>
      </c>
      <c r="H54" s="431">
        <v>77.650000000000006</v>
      </c>
      <c r="I54" s="255" t="s">
        <v>913</v>
      </c>
      <c r="J54" s="254">
        <v>1645</v>
      </c>
      <c r="K54" s="254">
        <v>3000</v>
      </c>
      <c r="L54" s="254">
        <v>3000</v>
      </c>
      <c r="M54" s="254">
        <v>3000</v>
      </c>
      <c r="N54" s="355"/>
      <c r="O54" s="431">
        <v>3.67</v>
      </c>
      <c r="P54" s="431">
        <v>3.51</v>
      </c>
      <c r="Q54" s="361">
        <v>0</v>
      </c>
      <c r="R54" s="361">
        <v>0</v>
      </c>
      <c r="S54" s="431">
        <v>2.37</v>
      </c>
      <c r="T54" s="431" t="s">
        <v>914</v>
      </c>
      <c r="U54" s="431">
        <v>3.67</v>
      </c>
      <c r="V54" s="431">
        <v>3.51</v>
      </c>
      <c r="W54" s="361">
        <v>0</v>
      </c>
      <c r="X54" s="361">
        <v>0</v>
      </c>
      <c r="Y54" s="431">
        <v>2.37</v>
      </c>
      <c r="Z54" s="431" t="s">
        <v>914</v>
      </c>
      <c r="AA54" s="431" t="s">
        <v>914</v>
      </c>
      <c r="AB54" s="431" t="s">
        <v>914</v>
      </c>
      <c r="AC54" s="431" t="s">
        <v>914</v>
      </c>
      <c r="AD54" s="431" t="s">
        <v>914</v>
      </c>
      <c r="AE54" s="431" t="s">
        <v>914</v>
      </c>
      <c r="AF54" s="431" t="s">
        <v>914</v>
      </c>
      <c r="AG54" s="356" t="s">
        <v>23</v>
      </c>
      <c r="AH54" s="356"/>
      <c r="AI54" s="256">
        <v>2</v>
      </c>
      <c r="AJ54" s="256">
        <v>4</v>
      </c>
      <c r="AK54" s="398">
        <v>0.33329999999999999</v>
      </c>
      <c r="AL54" s="398">
        <v>0.66659999999999997</v>
      </c>
      <c r="AM54" s="254" t="s">
        <v>936</v>
      </c>
    </row>
    <row r="55" spans="1:39" x14ac:dyDescent="0.15">
      <c r="A55" s="235">
        <v>1912</v>
      </c>
      <c r="B55" s="441">
        <v>43713</v>
      </c>
      <c r="C55" s="322" t="s">
        <v>13</v>
      </c>
      <c r="D55" s="430" t="s">
        <v>935</v>
      </c>
      <c r="E55" s="437">
        <v>43647</v>
      </c>
      <c r="F55" s="438" t="s">
        <v>54</v>
      </c>
      <c r="G55" s="439" t="s">
        <v>401</v>
      </c>
      <c r="H55" s="431">
        <v>80.2</v>
      </c>
      <c r="I55" s="255" t="s">
        <v>913</v>
      </c>
      <c r="J55" s="254">
        <v>1645</v>
      </c>
      <c r="K55" s="254">
        <v>3000</v>
      </c>
      <c r="L55" s="254">
        <v>3000</v>
      </c>
      <c r="M55" s="254">
        <v>3000</v>
      </c>
      <c r="N55" s="254"/>
      <c r="O55" s="431">
        <v>3.75</v>
      </c>
      <c r="P55" s="431">
        <v>3.2</v>
      </c>
      <c r="Q55" s="361">
        <v>0</v>
      </c>
      <c r="R55" s="361">
        <v>0</v>
      </c>
      <c r="S55" s="431">
        <v>2.75</v>
      </c>
      <c r="T55" s="431" t="s">
        <v>914</v>
      </c>
      <c r="U55" s="431">
        <v>3.75</v>
      </c>
      <c r="V55" s="431">
        <v>3.2</v>
      </c>
      <c r="W55" s="361">
        <v>0</v>
      </c>
      <c r="X55" s="361">
        <v>0</v>
      </c>
      <c r="Y55" s="431">
        <v>2.75</v>
      </c>
      <c r="Z55" s="431" t="s">
        <v>914</v>
      </c>
      <c r="AA55" s="431" t="s">
        <v>914</v>
      </c>
      <c r="AB55" s="431" t="s">
        <v>914</v>
      </c>
      <c r="AC55" s="431" t="s">
        <v>914</v>
      </c>
      <c r="AD55" s="431" t="s">
        <v>914</v>
      </c>
      <c r="AE55" s="431" t="s">
        <v>914</v>
      </c>
      <c r="AF55" s="431" t="s">
        <v>914</v>
      </c>
      <c r="AG55" s="256" t="s">
        <v>23</v>
      </c>
      <c r="AH55" s="256"/>
      <c r="AI55" s="256">
        <v>2</v>
      </c>
      <c r="AJ55" s="256">
        <v>4</v>
      </c>
      <c r="AK55" s="398">
        <v>0.33329999999999999</v>
      </c>
      <c r="AL55" s="398">
        <v>0.66659999999999997</v>
      </c>
      <c r="AM55" s="254" t="s">
        <v>997</v>
      </c>
    </row>
    <row r="56" spans="1:39" x14ac:dyDescent="0.15">
      <c r="A56" s="235">
        <v>1686</v>
      </c>
      <c r="B56" s="441">
        <v>43713</v>
      </c>
      <c r="C56" s="322" t="s">
        <v>403</v>
      </c>
      <c r="D56" s="430" t="s">
        <v>935</v>
      </c>
      <c r="E56" s="351">
        <v>43466</v>
      </c>
      <c r="F56" s="449" t="s">
        <v>909</v>
      </c>
      <c r="G56" s="254" t="s">
        <v>401</v>
      </c>
      <c r="H56" s="431">
        <v>95</v>
      </c>
      <c r="I56" s="255" t="s">
        <v>405</v>
      </c>
      <c r="J56" s="254">
        <v>3000</v>
      </c>
      <c r="K56" s="254">
        <v>3000</v>
      </c>
      <c r="L56" s="254">
        <v>3000</v>
      </c>
      <c r="M56" s="254">
        <v>3000</v>
      </c>
      <c r="N56" s="254"/>
      <c r="O56" s="431">
        <v>3.4</v>
      </c>
      <c r="P56" s="361">
        <v>0</v>
      </c>
      <c r="Q56" s="361">
        <v>0</v>
      </c>
      <c r="R56" s="361">
        <v>0</v>
      </c>
      <c r="S56" s="431">
        <v>2.2000000000000002</v>
      </c>
      <c r="T56" s="431" t="s">
        <v>914</v>
      </c>
      <c r="U56" s="431">
        <v>3.4</v>
      </c>
      <c r="V56" s="361">
        <v>0</v>
      </c>
      <c r="W56" s="361">
        <v>0</v>
      </c>
      <c r="X56" s="361">
        <v>0</v>
      </c>
      <c r="Y56" s="431">
        <v>2.2000000000000002</v>
      </c>
      <c r="Z56" s="431" t="s">
        <v>914</v>
      </c>
      <c r="AA56" s="431" t="s">
        <v>914</v>
      </c>
      <c r="AB56" s="431" t="s">
        <v>914</v>
      </c>
      <c r="AC56" s="431" t="s">
        <v>914</v>
      </c>
      <c r="AD56" s="431" t="s">
        <v>914</v>
      </c>
      <c r="AE56" s="431" t="s">
        <v>914</v>
      </c>
      <c r="AF56" s="431" t="s">
        <v>914</v>
      </c>
      <c r="AG56" s="256" t="s">
        <v>23</v>
      </c>
      <c r="AH56" s="256"/>
      <c r="AI56" s="256">
        <v>2</v>
      </c>
      <c r="AJ56" s="256">
        <v>4</v>
      </c>
      <c r="AK56" s="398">
        <v>0.33329999999999999</v>
      </c>
      <c r="AL56" s="398">
        <v>0.66659999999999997</v>
      </c>
      <c r="AM56" s="254" t="s">
        <v>937</v>
      </c>
    </row>
    <row r="57" spans="1:39" x14ac:dyDescent="0.15">
      <c r="A57" s="235">
        <v>2213</v>
      </c>
      <c r="B57" s="441">
        <v>43713</v>
      </c>
      <c r="C57" s="322" t="s">
        <v>13</v>
      </c>
      <c r="D57" s="430" t="s">
        <v>935</v>
      </c>
      <c r="E57" s="440">
        <v>43646</v>
      </c>
      <c r="F57" s="439" t="s">
        <v>4</v>
      </c>
      <c r="G57" s="439" t="s">
        <v>401</v>
      </c>
      <c r="H57" s="431">
        <v>86.65</v>
      </c>
      <c r="I57" s="435"/>
      <c r="J57" s="436"/>
      <c r="K57" s="355"/>
      <c r="L57" s="355"/>
      <c r="M57" s="355"/>
      <c r="N57" s="355"/>
      <c r="O57" s="431">
        <v>1.85</v>
      </c>
      <c r="P57" s="361">
        <v>0</v>
      </c>
      <c r="Q57" s="361">
        <v>0</v>
      </c>
      <c r="R57" s="361">
        <v>0</v>
      </c>
      <c r="S57" s="361">
        <v>0</v>
      </c>
      <c r="T57" s="431" t="s">
        <v>914</v>
      </c>
      <c r="U57" s="431">
        <v>1.85</v>
      </c>
      <c r="V57" s="361">
        <v>0</v>
      </c>
      <c r="W57" s="361">
        <v>0</v>
      </c>
      <c r="X57" s="361">
        <v>0</v>
      </c>
      <c r="Y57" s="361">
        <v>0</v>
      </c>
      <c r="Z57" s="431" t="s">
        <v>914</v>
      </c>
      <c r="AA57" s="431" t="s">
        <v>914</v>
      </c>
      <c r="AB57" s="431" t="s">
        <v>914</v>
      </c>
      <c r="AC57" s="431" t="s">
        <v>914</v>
      </c>
      <c r="AD57" s="431" t="s">
        <v>914</v>
      </c>
      <c r="AE57" s="431" t="s">
        <v>914</v>
      </c>
      <c r="AF57" s="431" t="s">
        <v>914</v>
      </c>
      <c r="AG57" s="356" t="s">
        <v>23</v>
      </c>
      <c r="AH57" s="356"/>
      <c r="AI57" s="256">
        <v>2</v>
      </c>
      <c r="AJ57" s="256">
        <v>4</v>
      </c>
      <c r="AK57" s="398">
        <v>0.33329999999999999</v>
      </c>
      <c r="AL57" s="398">
        <v>0.66659999999999997</v>
      </c>
      <c r="AM57" s="254" t="s">
        <v>1003</v>
      </c>
    </row>
    <row r="58" spans="1:39" x14ac:dyDescent="0.15">
      <c r="A58" s="235">
        <v>1366</v>
      </c>
      <c r="B58" s="351">
        <v>43692</v>
      </c>
      <c r="C58" s="322" t="s">
        <v>403</v>
      </c>
      <c r="D58" s="430" t="s">
        <v>938</v>
      </c>
      <c r="E58" s="437">
        <v>43647</v>
      </c>
      <c r="F58" s="438" t="s">
        <v>872</v>
      </c>
      <c r="G58" s="439" t="s">
        <v>401</v>
      </c>
      <c r="H58" s="431">
        <v>78.5</v>
      </c>
      <c r="I58" s="255" t="s">
        <v>405</v>
      </c>
      <c r="J58" s="254">
        <v>1645</v>
      </c>
      <c r="K58" s="254">
        <v>3000</v>
      </c>
      <c r="L58" s="254">
        <v>3000</v>
      </c>
      <c r="M58" s="254">
        <v>3000</v>
      </c>
      <c r="N58" s="254"/>
      <c r="O58" s="431">
        <v>2.8</v>
      </c>
      <c r="P58" s="431">
        <v>2.4636363636363634</v>
      </c>
      <c r="Q58" s="361">
        <v>0</v>
      </c>
      <c r="R58" s="361">
        <v>0</v>
      </c>
      <c r="S58" s="431">
        <v>1.9636363636363636</v>
      </c>
      <c r="T58" s="431" t="s">
        <v>914</v>
      </c>
      <c r="U58" s="431">
        <v>2.8</v>
      </c>
      <c r="V58" s="431">
        <v>2.4636363636363634</v>
      </c>
      <c r="W58" s="361">
        <v>0</v>
      </c>
      <c r="X58" s="361">
        <v>0</v>
      </c>
      <c r="Y58" s="431">
        <v>1.9636363636363636</v>
      </c>
      <c r="Z58" s="431" t="s">
        <v>914</v>
      </c>
      <c r="AA58" s="431" t="s">
        <v>914</v>
      </c>
      <c r="AB58" s="431" t="s">
        <v>914</v>
      </c>
      <c r="AC58" s="431" t="s">
        <v>914</v>
      </c>
      <c r="AD58" s="431" t="s">
        <v>914</v>
      </c>
      <c r="AE58" s="431" t="s">
        <v>914</v>
      </c>
      <c r="AF58" s="431" t="s">
        <v>914</v>
      </c>
      <c r="AG58" s="256" t="s">
        <v>23</v>
      </c>
      <c r="AH58" s="256"/>
      <c r="AI58" s="256">
        <v>2</v>
      </c>
      <c r="AJ58" s="256">
        <v>4</v>
      </c>
      <c r="AK58" s="398">
        <v>0.33329999999999999</v>
      </c>
      <c r="AL58" s="398">
        <v>0.66659999999999997</v>
      </c>
      <c r="AM58" s="430" t="s">
        <v>953</v>
      </c>
    </row>
    <row r="59" spans="1:39" x14ac:dyDescent="0.15">
      <c r="A59" s="235">
        <v>2185</v>
      </c>
      <c r="B59" s="351">
        <v>43692</v>
      </c>
      <c r="C59" s="322" t="s">
        <v>13</v>
      </c>
      <c r="D59" s="430" t="s">
        <v>938</v>
      </c>
      <c r="E59" s="441">
        <v>43647</v>
      </c>
      <c r="F59" s="438" t="s">
        <v>20</v>
      </c>
      <c r="G59" s="439" t="s">
        <v>401</v>
      </c>
      <c r="H59" s="431">
        <v>74</v>
      </c>
      <c r="I59" s="255" t="s">
        <v>913</v>
      </c>
      <c r="J59" s="254">
        <v>1645</v>
      </c>
      <c r="K59" s="254">
        <v>3000</v>
      </c>
      <c r="L59" s="254">
        <v>3000</v>
      </c>
      <c r="M59" s="254">
        <v>3000</v>
      </c>
      <c r="N59" s="254"/>
      <c r="O59" s="431">
        <v>2.7272727272727271</v>
      </c>
      <c r="P59" s="431">
        <v>2.3636363636363633</v>
      </c>
      <c r="Q59" s="361">
        <v>0</v>
      </c>
      <c r="R59" s="361">
        <v>0</v>
      </c>
      <c r="S59" s="431">
        <v>1.8181818181818181</v>
      </c>
      <c r="T59" s="431" t="s">
        <v>914</v>
      </c>
      <c r="U59" s="431">
        <v>2.7272727272727271</v>
      </c>
      <c r="V59" s="431">
        <v>2.3636363636363633</v>
      </c>
      <c r="W59" s="361">
        <v>0</v>
      </c>
      <c r="X59" s="361">
        <v>0</v>
      </c>
      <c r="Y59" s="431">
        <v>1.8181818181818181</v>
      </c>
      <c r="Z59" s="431" t="s">
        <v>914</v>
      </c>
      <c r="AA59" s="431" t="s">
        <v>914</v>
      </c>
      <c r="AB59" s="431" t="s">
        <v>914</v>
      </c>
      <c r="AC59" s="431" t="s">
        <v>914</v>
      </c>
      <c r="AD59" s="431" t="s">
        <v>914</v>
      </c>
      <c r="AE59" s="431" t="s">
        <v>914</v>
      </c>
      <c r="AF59" s="431" t="s">
        <v>914</v>
      </c>
      <c r="AG59" s="256" t="s">
        <v>23</v>
      </c>
      <c r="AH59" s="256"/>
      <c r="AI59" s="256">
        <v>2</v>
      </c>
      <c r="AJ59" s="256">
        <v>4</v>
      </c>
      <c r="AK59" s="398">
        <v>0.33329999999999999</v>
      </c>
      <c r="AL59" s="398">
        <v>0.66659999999999997</v>
      </c>
      <c r="AM59" s="430" t="s">
        <v>915</v>
      </c>
    </row>
    <row r="60" spans="1:39" x14ac:dyDescent="0.15">
      <c r="A60" s="235">
        <v>1138</v>
      </c>
      <c r="B60" s="351">
        <v>43481</v>
      </c>
      <c r="C60" s="322" t="s">
        <v>3</v>
      </c>
      <c r="D60" s="430" t="s">
        <v>938</v>
      </c>
      <c r="E60" s="437">
        <v>43466</v>
      </c>
      <c r="F60" s="438" t="s">
        <v>886</v>
      </c>
      <c r="G60" s="439" t="s">
        <v>401</v>
      </c>
      <c r="H60" s="254">
        <v>75</v>
      </c>
      <c r="I60" s="255" t="s">
        <v>917</v>
      </c>
      <c r="J60" s="254">
        <v>1645</v>
      </c>
      <c r="K60" s="254">
        <v>3000</v>
      </c>
      <c r="L60" s="254">
        <v>3000</v>
      </c>
      <c r="M60" s="254">
        <v>3000</v>
      </c>
      <c r="N60" s="254"/>
      <c r="O60" s="442">
        <v>3.17</v>
      </c>
      <c r="P60" s="442">
        <v>2.5</v>
      </c>
      <c r="Q60" s="361">
        <v>0</v>
      </c>
      <c r="R60" s="361">
        <v>0</v>
      </c>
      <c r="S60" s="442">
        <v>2.25</v>
      </c>
      <c r="T60" s="254"/>
      <c r="U60" s="442">
        <v>3.17</v>
      </c>
      <c r="V60" s="442">
        <v>2.5</v>
      </c>
      <c r="W60" s="361">
        <v>0</v>
      </c>
      <c r="X60" s="361">
        <v>0</v>
      </c>
      <c r="Y60" s="442">
        <v>2.25</v>
      </c>
      <c r="Z60" s="254"/>
      <c r="AA60" s="254"/>
      <c r="AB60" s="254"/>
      <c r="AC60" s="254"/>
      <c r="AD60" s="254"/>
      <c r="AE60" s="254"/>
      <c r="AF60" s="254"/>
      <c r="AG60" s="256" t="s">
        <v>920</v>
      </c>
      <c r="AH60" s="256"/>
      <c r="AI60" s="256">
        <v>2</v>
      </c>
      <c r="AJ60" s="256">
        <v>4</v>
      </c>
      <c r="AK60" s="398">
        <v>0.33329999999999999</v>
      </c>
      <c r="AL60" s="398">
        <v>0.66659999999999997</v>
      </c>
      <c r="AM60" s="432" t="s">
        <v>921</v>
      </c>
    </row>
    <row r="61" spans="1:39" x14ac:dyDescent="0.15">
      <c r="A61" s="235"/>
      <c r="B61" s="433">
        <v>43706</v>
      </c>
      <c r="C61" s="322" t="s">
        <v>3</v>
      </c>
      <c r="D61" s="430" t="s">
        <v>938</v>
      </c>
      <c r="E61" s="321">
        <v>43647</v>
      </c>
      <c r="F61" s="323" t="s">
        <v>922</v>
      </c>
      <c r="G61" s="254" t="s">
        <v>401</v>
      </c>
      <c r="H61" s="254">
        <v>74.58</v>
      </c>
      <c r="I61" s="255" t="s">
        <v>917</v>
      </c>
      <c r="J61" s="254">
        <v>4000</v>
      </c>
      <c r="K61" s="254">
        <v>12000</v>
      </c>
      <c r="L61" s="254">
        <v>12000</v>
      </c>
      <c r="M61" s="254">
        <v>12000</v>
      </c>
      <c r="N61" s="254"/>
      <c r="O61" s="442">
        <v>2.4300000000000002</v>
      </c>
      <c r="P61" s="361">
        <v>1.99</v>
      </c>
      <c r="Q61" s="361">
        <v>0</v>
      </c>
      <c r="R61" s="361">
        <v>0</v>
      </c>
      <c r="S61" s="361">
        <v>1.7</v>
      </c>
      <c r="T61" s="254"/>
      <c r="U61" s="442">
        <v>2.4300000000000002</v>
      </c>
      <c r="V61" s="361">
        <v>1.99</v>
      </c>
      <c r="W61" s="361">
        <v>0</v>
      </c>
      <c r="X61" s="361">
        <v>0</v>
      </c>
      <c r="Y61" s="361">
        <v>1.72</v>
      </c>
      <c r="Z61" s="254"/>
      <c r="AA61" s="254"/>
      <c r="AB61" s="254"/>
      <c r="AC61" s="254"/>
      <c r="AD61" s="254"/>
      <c r="AE61" s="254"/>
      <c r="AF61" s="254"/>
      <c r="AG61" s="256" t="s">
        <v>918</v>
      </c>
      <c r="AH61" s="256" t="s">
        <v>919</v>
      </c>
      <c r="AI61" s="256">
        <v>2</v>
      </c>
      <c r="AJ61" s="256">
        <v>4</v>
      </c>
      <c r="AK61" s="398">
        <v>0.33329999999999999</v>
      </c>
      <c r="AL61" s="398">
        <v>0.66659999999999997</v>
      </c>
      <c r="AM61" s="432" t="s">
        <v>959</v>
      </c>
    </row>
    <row r="62" spans="1:39" x14ac:dyDescent="0.15">
      <c r="A62" s="235">
        <v>2116</v>
      </c>
      <c r="B62" s="351">
        <v>43692</v>
      </c>
      <c r="C62" s="322" t="s">
        <v>13</v>
      </c>
      <c r="D62" s="430" t="s">
        <v>938</v>
      </c>
      <c r="E62" s="437">
        <v>43647</v>
      </c>
      <c r="F62" s="438" t="s">
        <v>22</v>
      </c>
      <c r="G62" s="439" t="s">
        <v>401</v>
      </c>
      <c r="H62" s="431">
        <v>83.4</v>
      </c>
      <c r="I62" s="255" t="s">
        <v>913</v>
      </c>
      <c r="J62" s="257">
        <v>3000</v>
      </c>
      <c r="K62" s="257">
        <v>3000</v>
      </c>
      <c r="L62" s="257">
        <v>3000</v>
      </c>
      <c r="M62" s="257">
        <v>3000</v>
      </c>
      <c r="N62" s="254"/>
      <c r="O62" s="431">
        <v>3.0636363636363635</v>
      </c>
      <c r="P62" s="361">
        <v>0</v>
      </c>
      <c r="Q62" s="361">
        <v>0</v>
      </c>
      <c r="R62" s="361">
        <v>0</v>
      </c>
      <c r="S62" s="431">
        <v>2.0636363636363635</v>
      </c>
      <c r="T62" s="431" t="s">
        <v>914</v>
      </c>
      <c r="U62" s="431">
        <v>3.0636363636363635</v>
      </c>
      <c r="V62" s="361">
        <v>0</v>
      </c>
      <c r="W62" s="361">
        <v>0</v>
      </c>
      <c r="X62" s="361">
        <v>0</v>
      </c>
      <c r="Y62" s="431">
        <v>2.0636363636363635</v>
      </c>
      <c r="Z62" s="431" t="s">
        <v>914</v>
      </c>
      <c r="AA62" s="431" t="s">
        <v>914</v>
      </c>
      <c r="AB62" s="431" t="s">
        <v>914</v>
      </c>
      <c r="AC62" s="431" t="s">
        <v>914</v>
      </c>
      <c r="AD62" s="431" t="s">
        <v>914</v>
      </c>
      <c r="AE62" s="431" t="s">
        <v>914</v>
      </c>
      <c r="AF62" s="431" t="s">
        <v>914</v>
      </c>
      <c r="AG62" s="256" t="s">
        <v>23</v>
      </c>
      <c r="AH62" s="254"/>
      <c r="AI62" s="256">
        <v>2</v>
      </c>
      <c r="AJ62" s="256">
        <v>4</v>
      </c>
      <c r="AK62" s="398">
        <v>0.33329999999999999</v>
      </c>
      <c r="AL62" s="398">
        <v>0.66659999999999997</v>
      </c>
      <c r="AM62" s="434" t="s">
        <v>962</v>
      </c>
    </row>
    <row r="63" spans="1:39" x14ac:dyDescent="0.15">
      <c r="A63" s="235">
        <v>1934</v>
      </c>
      <c r="B63" s="351">
        <v>43692</v>
      </c>
      <c r="C63" s="322" t="s">
        <v>13</v>
      </c>
      <c r="D63" s="430" t="s">
        <v>938</v>
      </c>
      <c r="E63" s="437">
        <v>43497</v>
      </c>
      <c r="F63" s="438" t="s">
        <v>923</v>
      </c>
      <c r="G63" s="439" t="s">
        <v>401</v>
      </c>
      <c r="H63" s="431">
        <v>67.2</v>
      </c>
      <c r="I63" s="255" t="s">
        <v>913</v>
      </c>
      <c r="J63" s="254">
        <v>1645</v>
      </c>
      <c r="K63" s="254">
        <v>3000</v>
      </c>
      <c r="L63" s="254">
        <v>3000</v>
      </c>
      <c r="M63" s="254">
        <v>3000</v>
      </c>
      <c r="N63" s="254"/>
      <c r="O63" s="431">
        <v>2.9636363636363634</v>
      </c>
      <c r="P63" s="431">
        <v>2.4</v>
      </c>
      <c r="Q63" s="361">
        <v>0</v>
      </c>
      <c r="R63" s="361">
        <v>0</v>
      </c>
      <c r="S63" s="431">
        <v>1.9909090909090907</v>
      </c>
      <c r="T63" s="431" t="s">
        <v>914</v>
      </c>
      <c r="U63" s="431">
        <v>2.9636363636363634</v>
      </c>
      <c r="V63" s="431">
        <v>2.4</v>
      </c>
      <c r="W63" s="361">
        <v>0</v>
      </c>
      <c r="X63" s="361">
        <v>0</v>
      </c>
      <c r="Y63" s="431">
        <v>1.9909090909090907</v>
      </c>
      <c r="Z63" s="431" t="s">
        <v>914</v>
      </c>
      <c r="AA63" s="431" t="s">
        <v>914</v>
      </c>
      <c r="AB63" s="431" t="s">
        <v>914</v>
      </c>
      <c r="AC63" s="431" t="s">
        <v>914</v>
      </c>
      <c r="AD63" s="431" t="s">
        <v>914</v>
      </c>
      <c r="AE63" s="431" t="s">
        <v>914</v>
      </c>
      <c r="AF63" s="431" t="s">
        <v>914</v>
      </c>
      <c r="AG63" s="256" t="s">
        <v>23</v>
      </c>
      <c r="AH63" s="256"/>
      <c r="AI63" s="256">
        <v>2</v>
      </c>
      <c r="AJ63" s="256">
        <v>4</v>
      </c>
      <c r="AK63" s="398">
        <v>0.33329999999999999</v>
      </c>
      <c r="AL63" s="398">
        <v>0.66659999999999997</v>
      </c>
      <c r="AM63" s="254" t="s">
        <v>969</v>
      </c>
    </row>
    <row r="64" spans="1:39" x14ac:dyDescent="0.15">
      <c r="A64" s="235">
        <v>315</v>
      </c>
      <c r="B64" s="441">
        <v>43713</v>
      </c>
      <c r="C64" s="322" t="s">
        <v>13</v>
      </c>
      <c r="D64" s="430" t="s">
        <v>938</v>
      </c>
      <c r="E64" s="437">
        <v>43647</v>
      </c>
      <c r="F64" s="439" t="s">
        <v>24</v>
      </c>
      <c r="G64" s="439" t="s">
        <v>401</v>
      </c>
      <c r="H64" s="431">
        <v>81.349999999999994</v>
      </c>
      <c r="I64" s="255" t="s">
        <v>913</v>
      </c>
      <c r="J64" s="254">
        <v>1645</v>
      </c>
      <c r="K64" s="254">
        <v>3000</v>
      </c>
      <c r="L64" s="254">
        <v>3000</v>
      </c>
      <c r="M64" s="254">
        <v>3000</v>
      </c>
      <c r="N64" s="254"/>
      <c r="O64" s="431">
        <v>3.38</v>
      </c>
      <c r="P64" s="431">
        <v>2.87</v>
      </c>
      <c r="Q64" s="361">
        <v>0</v>
      </c>
      <c r="R64" s="361">
        <v>0</v>
      </c>
      <c r="S64" s="431">
        <v>2.5</v>
      </c>
      <c r="T64" s="431" t="s">
        <v>914</v>
      </c>
      <c r="U64" s="431">
        <v>3.07</v>
      </c>
      <c r="V64" s="431">
        <v>2.59</v>
      </c>
      <c r="W64" s="361">
        <v>0</v>
      </c>
      <c r="X64" s="361">
        <v>0</v>
      </c>
      <c r="Y64" s="431">
        <v>2.25</v>
      </c>
      <c r="Z64" s="431" t="s">
        <v>914</v>
      </c>
      <c r="AA64" s="431" t="s">
        <v>914</v>
      </c>
      <c r="AB64" s="431" t="s">
        <v>914</v>
      </c>
      <c r="AC64" s="431" t="s">
        <v>914</v>
      </c>
      <c r="AD64" s="431" t="s">
        <v>914</v>
      </c>
      <c r="AE64" s="431" t="s">
        <v>914</v>
      </c>
      <c r="AF64" s="431" t="s">
        <v>914</v>
      </c>
      <c r="AG64" s="256" t="s">
        <v>18</v>
      </c>
      <c r="AH64" s="256" t="s">
        <v>19</v>
      </c>
      <c r="AI64" s="256">
        <v>2</v>
      </c>
      <c r="AJ64" s="256">
        <v>4</v>
      </c>
      <c r="AK64" s="398">
        <v>0.33329999999999999</v>
      </c>
      <c r="AL64" s="398">
        <v>0.66659999999999997</v>
      </c>
      <c r="AM64" s="254" t="s">
        <v>975</v>
      </c>
    </row>
    <row r="65" spans="1:39" x14ac:dyDescent="0.15">
      <c r="A65" s="235">
        <v>2260</v>
      </c>
      <c r="B65" s="351">
        <v>43692</v>
      </c>
      <c r="C65" s="322" t="s">
        <v>13</v>
      </c>
      <c r="D65" s="430" t="s">
        <v>938</v>
      </c>
      <c r="E65" s="437">
        <v>43647</v>
      </c>
      <c r="F65" s="438" t="s">
        <v>924</v>
      </c>
      <c r="G65" s="439" t="s">
        <v>401</v>
      </c>
      <c r="H65" s="431">
        <v>69</v>
      </c>
      <c r="I65" s="255" t="s">
        <v>913</v>
      </c>
      <c r="J65" s="257">
        <v>6000</v>
      </c>
      <c r="K65" s="257">
        <v>12000</v>
      </c>
      <c r="L65" s="257">
        <v>12000</v>
      </c>
      <c r="M65" s="257">
        <v>12000</v>
      </c>
      <c r="N65" s="254"/>
      <c r="O65" s="431">
        <v>2.2000000000000002</v>
      </c>
      <c r="P65" s="431">
        <v>2.1</v>
      </c>
      <c r="Q65" s="361">
        <v>0</v>
      </c>
      <c r="R65" s="361">
        <v>0</v>
      </c>
      <c r="S65" s="431">
        <v>1.8</v>
      </c>
      <c r="T65" s="431" t="s">
        <v>914</v>
      </c>
      <c r="U65" s="431">
        <v>2.2000000000000002</v>
      </c>
      <c r="V65" s="431">
        <v>2.1</v>
      </c>
      <c r="W65" s="361">
        <v>0</v>
      </c>
      <c r="X65" s="361">
        <v>0</v>
      </c>
      <c r="Y65" s="431">
        <v>1.8</v>
      </c>
      <c r="Z65" s="431" t="s">
        <v>914</v>
      </c>
      <c r="AA65" s="431" t="s">
        <v>914</v>
      </c>
      <c r="AB65" s="431" t="s">
        <v>914</v>
      </c>
      <c r="AC65" s="431" t="s">
        <v>914</v>
      </c>
      <c r="AD65" s="431" t="s">
        <v>914</v>
      </c>
      <c r="AE65" s="431" t="s">
        <v>914</v>
      </c>
      <c r="AF65" s="431" t="s">
        <v>914</v>
      </c>
      <c r="AG65" s="256" t="s">
        <v>23</v>
      </c>
      <c r="AH65" s="256"/>
      <c r="AI65" s="256">
        <v>2</v>
      </c>
      <c r="AJ65" s="256">
        <v>4</v>
      </c>
      <c r="AK65" s="398">
        <v>0.33329999999999999</v>
      </c>
      <c r="AL65" s="398">
        <v>0.66659999999999997</v>
      </c>
      <c r="AM65" s="430" t="s">
        <v>921</v>
      </c>
    </row>
    <row r="66" spans="1:39" x14ac:dyDescent="0.15">
      <c r="A66" s="235">
        <v>1428</v>
      </c>
      <c r="B66" s="441">
        <v>43713</v>
      </c>
      <c r="C66" s="322" t="s">
        <v>13</v>
      </c>
      <c r="D66" s="430" t="s">
        <v>938</v>
      </c>
      <c r="E66" s="440">
        <v>43497</v>
      </c>
      <c r="F66" s="438" t="s">
        <v>925</v>
      </c>
      <c r="G66" s="439" t="s">
        <v>401</v>
      </c>
      <c r="H66" s="431">
        <v>71.900000000000006</v>
      </c>
      <c r="I66" s="255" t="s">
        <v>913</v>
      </c>
      <c r="J66" s="257">
        <v>3000</v>
      </c>
      <c r="K66" s="257">
        <v>3000</v>
      </c>
      <c r="L66" s="257">
        <v>3000</v>
      </c>
      <c r="M66" s="257">
        <v>3000</v>
      </c>
      <c r="N66" s="254"/>
      <c r="O66" s="431">
        <v>2.66</v>
      </c>
      <c r="P66" s="448">
        <v>0</v>
      </c>
      <c r="Q66" s="361">
        <v>0</v>
      </c>
      <c r="R66" s="361">
        <v>0</v>
      </c>
      <c r="S66" s="431">
        <v>1.97</v>
      </c>
      <c r="T66" s="431" t="s">
        <v>914</v>
      </c>
      <c r="U66" s="431">
        <v>2.66</v>
      </c>
      <c r="V66" s="448">
        <v>0</v>
      </c>
      <c r="W66" s="361">
        <v>0</v>
      </c>
      <c r="X66" s="361">
        <v>0</v>
      </c>
      <c r="Y66" s="431">
        <v>1.97</v>
      </c>
      <c r="Z66" s="431" t="s">
        <v>914</v>
      </c>
      <c r="AA66" s="431" t="s">
        <v>914</v>
      </c>
      <c r="AB66" s="431" t="s">
        <v>914</v>
      </c>
      <c r="AC66" s="431" t="s">
        <v>914</v>
      </c>
      <c r="AD66" s="431" t="s">
        <v>914</v>
      </c>
      <c r="AE66" s="431" t="s">
        <v>914</v>
      </c>
      <c r="AF66" s="431" t="s">
        <v>914</v>
      </c>
      <c r="AG66" s="256" t="s">
        <v>23</v>
      </c>
      <c r="AH66" s="256"/>
      <c r="AI66" s="256">
        <v>2</v>
      </c>
      <c r="AJ66" s="256">
        <v>4</v>
      </c>
      <c r="AK66" s="398">
        <v>0.33329999999999999</v>
      </c>
      <c r="AL66" s="398">
        <v>0.66659999999999997</v>
      </c>
      <c r="AM66" s="430" t="s">
        <v>982</v>
      </c>
    </row>
    <row r="67" spans="1:39" x14ac:dyDescent="0.15">
      <c r="A67" s="235">
        <v>787</v>
      </c>
      <c r="B67" s="441">
        <v>43713</v>
      </c>
      <c r="C67" s="322" t="s">
        <v>13</v>
      </c>
      <c r="D67" s="430" t="s">
        <v>938</v>
      </c>
      <c r="E67" s="440">
        <v>43647</v>
      </c>
      <c r="F67" s="438" t="s">
        <v>926</v>
      </c>
      <c r="G67" s="439" t="s">
        <v>401</v>
      </c>
      <c r="H67" s="431">
        <v>71.11</v>
      </c>
      <c r="I67" s="255" t="s">
        <v>913</v>
      </c>
      <c r="J67" s="254">
        <v>1645</v>
      </c>
      <c r="K67" s="254">
        <v>3000</v>
      </c>
      <c r="L67" s="254">
        <v>3000</v>
      </c>
      <c r="M67" s="254">
        <v>3000</v>
      </c>
      <c r="N67" s="254"/>
      <c r="O67" s="431">
        <v>3.11</v>
      </c>
      <c r="P67" s="431">
        <v>2.62</v>
      </c>
      <c r="Q67" s="361">
        <v>0</v>
      </c>
      <c r="R67" s="361">
        <v>0</v>
      </c>
      <c r="S67" s="431">
        <v>2.19</v>
      </c>
      <c r="T67" s="431" t="s">
        <v>914</v>
      </c>
      <c r="U67" s="431">
        <v>3.11</v>
      </c>
      <c r="V67" s="431">
        <v>2.62</v>
      </c>
      <c r="W67" s="361">
        <v>0</v>
      </c>
      <c r="X67" s="361">
        <v>0</v>
      </c>
      <c r="Y67" s="431">
        <v>2.19</v>
      </c>
      <c r="Z67" s="431" t="s">
        <v>914</v>
      </c>
      <c r="AA67" s="431" t="s">
        <v>914</v>
      </c>
      <c r="AB67" s="431" t="s">
        <v>914</v>
      </c>
      <c r="AC67" s="431" t="s">
        <v>914</v>
      </c>
      <c r="AD67" s="431" t="s">
        <v>914</v>
      </c>
      <c r="AE67" s="431" t="s">
        <v>914</v>
      </c>
      <c r="AF67" s="431" t="s">
        <v>914</v>
      </c>
      <c r="AG67" s="256" t="s">
        <v>23</v>
      </c>
      <c r="AH67" s="256"/>
      <c r="AI67" s="256">
        <v>2</v>
      </c>
      <c r="AJ67" s="256">
        <v>4</v>
      </c>
      <c r="AK67" s="398">
        <v>0.33329999999999999</v>
      </c>
      <c r="AL67" s="398">
        <v>0.66659999999999997</v>
      </c>
      <c r="AM67" s="254" t="s">
        <v>939</v>
      </c>
    </row>
    <row r="68" spans="1:39" x14ac:dyDescent="0.15">
      <c r="A68" s="235">
        <v>2220</v>
      </c>
      <c r="B68" s="351">
        <v>43692</v>
      </c>
      <c r="C68" s="322" t="s">
        <v>13</v>
      </c>
      <c r="D68" s="430" t="s">
        <v>938</v>
      </c>
      <c r="E68" s="411">
        <v>43647</v>
      </c>
      <c r="F68" s="254" t="s">
        <v>30</v>
      </c>
      <c r="G68" s="254" t="s">
        <v>401</v>
      </c>
      <c r="H68" s="431">
        <v>71.043999999999997</v>
      </c>
      <c r="I68" s="255" t="s">
        <v>913</v>
      </c>
      <c r="J68" s="254">
        <v>1645</v>
      </c>
      <c r="K68" s="254">
        <v>3000</v>
      </c>
      <c r="L68" s="254">
        <v>3000</v>
      </c>
      <c r="M68" s="254">
        <v>3000</v>
      </c>
      <c r="N68" s="355"/>
      <c r="O68" s="431">
        <v>3.722</v>
      </c>
      <c r="P68" s="431">
        <v>3.1859999999999999</v>
      </c>
      <c r="Q68" s="361">
        <v>0</v>
      </c>
      <c r="R68" s="361">
        <v>0</v>
      </c>
      <c r="S68" s="431">
        <v>2.536</v>
      </c>
      <c r="T68" s="431" t="s">
        <v>914</v>
      </c>
      <c r="U68" s="431">
        <v>3.722</v>
      </c>
      <c r="V68" s="431">
        <v>3.1859999999999999</v>
      </c>
      <c r="W68" s="361">
        <v>0</v>
      </c>
      <c r="X68" s="361">
        <v>0</v>
      </c>
      <c r="Y68" s="431">
        <v>2.536</v>
      </c>
      <c r="Z68" s="431" t="s">
        <v>914</v>
      </c>
      <c r="AA68" s="431" t="s">
        <v>914</v>
      </c>
      <c r="AB68" s="431" t="s">
        <v>914</v>
      </c>
      <c r="AC68" s="431" t="s">
        <v>914</v>
      </c>
      <c r="AD68" s="431" t="s">
        <v>914</v>
      </c>
      <c r="AE68" s="431" t="s">
        <v>914</v>
      </c>
      <c r="AF68" s="431" t="s">
        <v>914</v>
      </c>
      <c r="AG68" s="356" t="s">
        <v>23</v>
      </c>
      <c r="AH68" s="356"/>
      <c r="AI68" s="256">
        <v>2</v>
      </c>
      <c r="AJ68" s="256">
        <v>4</v>
      </c>
      <c r="AK68" s="398">
        <v>0.33329999999999999</v>
      </c>
      <c r="AL68" s="398">
        <v>0.66659999999999997</v>
      </c>
      <c r="AM68" s="254" t="s">
        <v>940</v>
      </c>
    </row>
    <row r="69" spans="1:39" x14ac:dyDescent="0.15">
      <c r="A69" s="235">
        <v>1911</v>
      </c>
      <c r="B69" s="441">
        <v>43713</v>
      </c>
      <c r="C69" s="322" t="s">
        <v>13</v>
      </c>
      <c r="D69" s="430" t="s">
        <v>938</v>
      </c>
      <c r="E69" s="437">
        <v>43647</v>
      </c>
      <c r="F69" s="438" t="s">
        <v>54</v>
      </c>
      <c r="G69" s="439" t="s">
        <v>401</v>
      </c>
      <c r="H69" s="431">
        <v>80.2</v>
      </c>
      <c r="I69" s="255" t="s">
        <v>913</v>
      </c>
      <c r="J69" s="254">
        <v>1645</v>
      </c>
      <c r="K69" s="254">
        <v>3000</v>
      </c>
      <c r="L69" s="254">
        <v>3000</v>
      </c>
      <c r="M69" s="254">
        <v>3000</v>
      </c>
      <c r="N69" s="254"/>
      <c r="O69" s="431">
        <v>3.75</v>
      </c>
      <c r="P69" s="431">
        <v>3.2</v>
      </c>
      <c r="Q69" s="361">
        <v>0</v>
      </c>
      <c r="R69" s="361">
        <v>0</v>
      </c>
      <c r="S69" s="431">
        <v>2.75</v>
      </c>
      <c r="T69" s="431" t="s">
        <v>914</v>
      </c>
      <c r="U69" s="431">
        <v>3.75</v>
      </c>
      <c r="V69" s="431">
        <v>3.2</v>
      </c>
      <c r="W69" s="361">
        <v>0</v>
      </c>
      <c r="X69" s="361">
        <v>0</v>
      </c>
      <c r="Y69" s="431">
        <v>2.75</v>
      </c>
      <c r="Z69" s="431" t="s">
        <v>914</v>
      </c>
      <c r="AA69" s="431" t="s">
        <v>914</v>
      </c>
      <c r="AB69" s="431" t="s">
        <v>914</v>
      </c>
      <c r="AC69" s="431" t="s">
        <v>914</v>
      </c>
      <c r="AD69" s="431" t="s">
        <v>914</v>
      </c>
      <c r="AE69" s="431" t="s">
        <v>914</v>
      </c>
      <c r="AF69" s="431" t="s">
        <v>914</v>
      </c>
      <c r="AG69" s="256" t="s">
        <v>23</v>
      </c>
      <c r="AH69" s="256"/>
      <c r="AI69" s="256">
        <v>2</v>
      </c>
      <c r="AJ69" s="256">
        <v>4</v>
      </c>
      <c r="AK69" s="398">
        <v>0.33329999999999999</v>
      </c>
      <c r="AL69" s="398">
        <v>0.66659999999999997</v>
      </c>
      <c r="AM69" s="254" t="s">
        <v>998</v>
      </c>
    </row>
    <row r="70" spans="1:39" x14ac:dyDescent="0.15">
      <c r="A70" s="235">
        <v>1685</v>
      </c>
      <c r="B70" s="441">
        <v>43713</v>
      </c>
      <c r="C70" s="322" t="s">
        <v>403</v>
      </c>
      <c r="D70" s="430" t="s">
        <v>938</v>
      </c>
      <c r="E70" s="351">
        <v>43466</v>
      </c>
      <c r="F70" s="449" t="s">
        <v>909</v>
      </c>
      <c r="G70" s="254" t="s">
        <v>401</v>
      </c>
      <c r="H70" s="431">
        <v>95</v>
      </c>
      <c r="I70" s="255" t="s">
        <v>405</v>
      </c>
      <c r="J70" s="254">
        <v>3000</v>
      </c>
      <c r="K70" s="254">
        <v>3000</v>
      </c>
      <c r="L70" s="254">
        <v>3000</v>
      </c>
      <c r="M70" s="254">
        <v>3000</v>
      </c>
      <c r="N70" s="254"/>
      <c r="O70" s="431">
        <v>3.4</v>
      </c>
      <c r="P70" s="361">
        <v>0</v>
      </c>
      <c r="Q70" s="361">
        <v>0</v>
      </c>
      <c r="R70" s="361">
        <v>0</v>
      </c>
      <c r="S70" s="431">
        <v>2.2000000000000002</v>
      </c>
      <c r="T70" s="431" t="s">
        <v>914</v>
      </c>
      <c r="U70" s="431">
        <v>3.4</v>
      </c>
      <c r="V70" s="361">
        <v>0</v>
      </c>
      <c r="W70" s="361">
        <v>0</v>
      </c>
      <c r="X70" s="361">
        <v>0</v>
      </c>
      <c r="Y70" s="431">
        <v>2.2000000000000002</v>
      </c>
      <c r="Z70" s="431" t="s">
        <v>914</v>
      </c>
      <c r="AA70" s="431" t="s">
        <v>914</v>
      </c>
      <c r="AB70" s="431" t="s">
        <v>914</v>
      </c>
      <c r="AC70" s="431" t="s">
        <v>914</v>
      </c>
      <c r="AD70" s="431" t="s">
        <v>914</v>
      </c>
      <c r="AE70" s="431" t="s">
        <v>914</v>
      </c>
      <c r="AF70" s="431" t="s">
        <v>914</v>
      </c>
      <c r="AG70" s="256" t="s">
        <v>23</v>
      </c>
      <c r="AH70" s="256"/>
      <c r="AI70" s="256">
        <v>2</v>
      </c>
      <c r="AJ70" s="256">
        <v>4</v>
      </c>
      <c r="AK70" s="398">
        <v>0.33329999999999999</v>
      </c>
      <c r="AL70" s="398">
        <v>0.66659999999999997</v>
      </c>
      <c r="AM70" s="254" t="s">
        <v>937</v>
      </c>
    </row>
    <row r="71" spans="1:39" x14ac:dyDescent="0.15">
      <c r="A71" s="235">
        <v>2212</v>
      </c>
      <c r="B71" s="441">
        <v>43713</v>
      </c>
      <c r="C71" s="322" t="s">
        <v>13</v>
      </c>
      <c r="D71" s="430" t="s">
        <v>938</v>
      </c>
      <c r="E71" s="440">
        <v>43646</v>
      </c>
      <c r="F71" s="439" t="s">
        <v>4</v>
      </c>
      <c r="G71" s="439" t="s">
        <v>401</v>
      </c>
      <c r="H71" s="431">
        <v>86.65</v>
      </c>
      <c r="I71" s="435"/>
      <c r="J71" s="436"/>
      <c r="K71" s="355"/>
      <c r="L71" s="355"/>
      <c r="M71" s="355"/>
      <c r="N71" s="355"/>
      <c r="O71" s="431">
        <v>1.85</v>
      </c>
      <c r="P71" s="361">
        <v>0</v>
      </c>
      <c r="Q71" s="361">
        <v>0</v>
      </c>
      <c r="R71" s="361">
        <v>0</v>
      </c>
      <c r="S71" s="361">
        <v>0</v>
      </c>
      <c r="T71" s="431" t="s">
        <v>914</v>
      </c>
      <c r="U71" s="431">
        <v>1.85</v>
      </c>
      <c r="V71" s="361">
        <v>0</v>
      </c>
      <c r="W71" s="361">
        <v>0</v>
      </c>
      <c r="X71" s="361">
        <v>0</v>
      </c>
      <c r="Y71" s="361">
        <v>0</v>
      </c>
      <c r="Z71" s="431" t="s">
        <v>914</v>
      </c>
      <c r="AA71" s="431" t="s">
        <v>914</v>
      </c>
      <c r="AB71" s="431" t="s">
        <v>914</v>
      </c>
      <c r="AC71" s="431" t="s">
        <v>914</v>
      </c>
      <c r="AD71" s="431" t="s">
        <v>914</v>
      </c>
      <c r="AE71" s="431" t="s">
        <v>914</v>
      </c>
      <c r="AF71" s="431" t="s">
        <v>914</v>
      </c>
      <c r="AG71" s="356" t="s">
        <v>23</v>
      </c>
      <c r="AH71" s="356"/>
      <c r="AI71" s="256">
        <v>2</v>
      </c>
      <c r="AJ71" s="256">
        <v>4</v>
      </c>
      <c r="AK71" s="398">
        <v>0.33329999999999999</v>
      </c>
      <c r="AL71" s="398">
        <v>0.66659999999999997</v>
      </c>
      <c r="AM71" s="254" t="s">
        <v>1003</v>
      </c>
    </row>
    <row r="72" spans="1:39" x14ac:dyDescent="0.15">
      <c r="A72" s="235">
        <v>1345</v>
      </c>
      <c r="B72" s="351">
        <v>43692</v>
      </c>
      <c r="C72" s="322" t="s">
        <v>13</v>
      </c>
      <c r="D72" s="430" t="s">
        <v>941</v>
      </c>
      <c r="E72" s="437">
        <v>43647</v>
      </c>
      <c r="F72" s="438" t="s">
        <v>15</v>
      </c>
      <c r="G72" s="439" t="s">
        <v>401</v>
      </c>
      <c r="H72" s="431">
        <v>85.5</v>
      </c>
      <c r="I72" s="255" t="s">
        <v>913</v>
      </c>
      <c r="J72" s="254">
        <v>6000</v>
      </c>
      <c r="K72" s="254">
        <v>12000</v>
      </c>
      <c r="L72" s="254">
        <v>84000</v>
      </c>
      <c r="M72" s="254">
        <v>84000</v>
      </c>
      <c r="N72" s="254"/>
      <c r="O72" s="431">
        <v>2.209090909090909</v>
      </c>
      <c r="P72" s="431">
        <v>2.1818181818181817</v>
      </c>
      <c r="Q72" s="431">
        <v>1.8090909090909089</v>
      </c>
      <c r="R72" s="361">
        <v>0</v>
      </c>
      <c r="S72" s="431">
        <v>1.6181818181818182</v>
      </c>
      <c r="T72" s="431" t="s">
        <v>914</v>
      </c>
      <c r="U72" s="431">
        <v>2.0099999999999998</v>
      </c>
      <c r="V72" s="431">
        <v>1.66</v>
      </c>
      <c r="W72" s="431">
        <v>1.54</v>
      </c>
      <c r="X72" s="361">
        <v>0</v>
      </c>
      <c r="Y72" s="431">
        <v>1.52</v>
      </c>
      <c r="Z72" s="431" t="s">
        <v>914</v>
      </c>
      <c r="AA72" s="431" t="s">
        <v>914</v>
      </c>
      <c r="AB72" s="431" t="s">
        <v>914</v>
      </c>
      <c r="AC72" s="431" t="s">
        <v>914</v>
      </c>
      <c r="AD72" s="431" t="s">
        <v>914</v>
      </c>
      <c r="AE72" s="431" t="s">
        <v>914</v>
      </c>
      <c r="AF72" s="431" t="s">
        <v>914</v>
      </c>
      <c r="AG72" s="256" t="s">
        <v>18</v>
      </c>
      <c r="AH72" s="256" t="s">
        <v>19</v>
      </c>
      <c r="AI72" s="256">
        <v>2</v>
      </c>
      <c r="AJ72" s="256">
        <v>4</v>
      </c>
      <c r="AK72" s="398">
        <v>0.33329999999999999</v>
      </c>
      <c r="AL72" s="398">
        <v>0.66659999999999997</v>
      </c>
      <c r="AM72" s="430" t="s">
        <v>954</v>
      </c>
    </row>
    <row r="73" spans="1:39" x14ac:dyDescent="0.15">
      <c r="A73" s="235">
        <v>2187</v>
      </c>
      <c r="B73" s="351">
        <v>43692</v>
      </c>
      <c r="C73" s="322" t="s">
        <v>13</v>
      </c>
      <c r="D73" s="430" t="s">
        <v>941</v>
      </c>
      <c r="E73" s="441">
        <v>43647</v>
      </c>
      <c r="F73" s="438" t="s">
        <v>20</v>
      </c>
      <c r="G73" s="439" t="s">
        <v>401</v>
      </c>
      <c r="H73" s="431">
        <v>85</v>
      </c>
      <c r="I73" s="255" t="s">
        <v>913</v>
      </c>
      <c r="J73" s="257">
        <v>6000</v>
      </c>
      <c r="K73" s="257">
        <v>6000</v>
      </c>
      <c r="L73" s="257">
        <v>6000</v>
      </c>
      <c r="M73" s="257">
        <v>6000</v>
      </c>
      <c r="N73" s="254"/>
      <c r="O73" s="431">
        <v>2.0909090909090904</v>
      </c>
      <c r="P73" s="442">
        <v>0</v>
      </c>
      <c r="Q73" s="442">
        <v>0</v>
      </c>
      <c r="R73" s="442">
        <v>0</v>
      </c>
      <c r="S73" s="431">
        <v>1.9090909090909089</v>
      </c>
      <c r="T73" s="431" t="s">
        <v>914</v>
      </c>
      <c r="U73" s="431">
        <v>1.8181818181818181</v>
      </c>
      <c r="V73" s="442">
        <v>0</v>
      </c>
      <c r="W73" s="442">
        <v>0</v>
      </c>
      <c r="X73" s="442">
        <v>0</v>
      </c>
      <c r="Y73" s="431">
        <v>1.5454545454545452</v>
      </c>
      <c r="Z73" s="431" t="s">
        <v>914</v>
      </c>
      <c r="AA73" s="431" t="s">
        <v>914</v>
      </c>
      <c r="AB73" s="431" t="s">
        <v>914</v>
      </c>
      <c r="AC73" s="431" t="s">
        <v>914</v>
      </c>
      <c r="AD73" s="431" t="s">
        <v>914</v>
      </c>
      <c r="AE73" s="431" t="s">
        <v>914</v>
      </c>
      <c r="AF73" s="431" t="s">
        <v>914</v>
      </c>
      <c r="AG73" s="256" t="s">
        <v>18</v>
      </c>
      <c r="AH73" s="256" t="s">
        <v>19</v>
      </c>
      <c r="AI73" s="256">
        <v>2</v>
      </c>
      <c r="AJ73" s="256">
        <v>4</v>
      </c>
      <c r="AK73" s="398">
        <v>0.33329999999999999</v>
      </c>
      <c r="AL73" s="398">
        <v>0.66659999999999997</v>
      </c>
      <c r="AM73" s="430" t="s">
        <v>915</v>
      </c>
    </row>
    <row r="74" spans="1:39" x14ac:dyDescent="0.15">
      <c r="A74" s="235">
        <v>1140</v>
      </c>
      <c r="B74" s="351">
        <v>43481</v>
      </c>
      <c r="C74" s="322" t="s">
        <v>3</v>
      </c>
      <c r="D74" s="430" t="s">
        <v>941</v>
      </c>
      <c r="E74" s="437">
        <v>43466</v>
      </c>
      <c r="F74" s="438" t="s">
        <v>916</v>
      </c>
      <c r="G74" s="439" t="s">
        <v>401</v>
      </c>
      <c r="H74" s="254">
        <v>85</v>
      </c>
      <c r="I74" s="255" t="s">
        <v>917</v>
      </c>
      <c r="J74" s="254">
        <v>6000</v>
      </c>
      <c r="K74" s="254">
        <v>12000</v>
      </c>
      <c r="L74" s="254">
        <v>84000</v>
      </c>
      <c r="M74" s="254">
        <v>84000</v>
      </c>
      <c r="N74" s="254"/>
      <c r="O74" s="442">
        <v>2.4</v>
      </c>
      <c r="P74" s="442">
        <v>2.25</v>
      </c>
      <c r="Q74" s="442">
        <v>2</v>
      </c>
      <c r="R74" s="442">
        <v>0</v>
      </c>
      <c r="S74" s="442">
        <v>1.8</v>
      </c>
      <c r="T74" s="254"/>
      <c r="U74" s="442">
        <v>2.09</v>
      </c>
      <c r="V74" s="442">
        <v>1.94</v>
      </c>
      <c r="W74" s="442">
        <v>1.69</v>
      </c>
      <c r="X74" s="442">
        <v>0</v>
      </c>
      <c r="Y74" s="442">
        <v>1.58</v>
      </c>
      <c r="Z74" s="254"/>
      <c r="AA74" s="254"/>
      <c r="AB74" s="254"/>
      <c r="AC74" s="254"/>
      <c r="AD74" s="254"/>
      <c r="AE74" s="254"/>
      <c r="AF74" s="254"/>
      <c r="AG74" s="256" t="s">
        <v>918</v>
      </c>
      <c r="AH74" s="256" t="s">
        <v>919</v>
      </c>
      <c r="AI74" s="256">
        <v>3</v>
      </c>
      <c r="AJ74" s="256">
        <v>3</v>
      </c>
      <c r="AK74" s="398">
        <v>0.5</v>
      </c>
      <c r="AL74" s="398">
        <v>0.5</v>
      </c>
      <c r="AM74" s="432" t="s">
        <v>921</v>
      </c>
    </row>
    <row r="75" spans="1:39" x14ac:dyDescent="0.15">
      <c r="A75" s="235">
        <v>2118</v>
      </c>
      <c r="B75" s="351">
        <v>43692</v>
      </c>
      <c r="C75" s="322" t="s">
        <v>13</v>
      </c>
      <c r="D75" s="430" t="s">
        <v>941</v>
      </c>
      <c r="E75" s="437">
        <v>43647</v>
      </c>
      <c r="F75" s="438" t="s">
        <v>22</v>
      </c>
      <c r="G75" s="439" t="s">
        <v>401</v>
      </c>
      <c r="H75" s="431">
        <v>97.5</v>
      </c>
      <c r="I75" s="255" t="s">
        <v>913</v>
      </c>
      <c r="J75" s="257">
        <v>12000</v>
      </c>
      <c r="K75" s="257">
        <v>12000</v>
      </c>
      <c r="L75" s="257">
        <v>12000</v>
      </c>
      <c r="M75" s="257">
        <v>12000</v>
      </c>
      <c r="N75" s="254"/>
      <c r="O75" s="431">
        <v>2.5363636363636362</v>
      </c>
      <c r="P75" s="442">
        <v>0</v>
      </c>
      <c r="Q75" s="442">
        <v>0</v>
      </c>
      <c r="R75" s="442">
        <v>0</v>
      </c>
      <c r="S75" s="431">
        <v>1.9272727272727272</v>
      </c>
      <c r="T75" s="431" t="s">
        <v>914</v>
      </c>
      <c r="U75" s="431">
        <v>1.918181818181818</v>
      </c>
      <c r="V75" s="442">
        <v>0</v>
      </c>
      <c r="W75" s="442">
        <v>0</v>
      </c>
      <c r="X75" s="442">
        <v>0</v>
      </c>
      <c r="Y75" s="431">
        <v>1.918181818181818</v>
      </c>
      <c r="Z75" s="431" t="s">
        <v>914</v>
      </c>
      <c r="AA75" s="431" t="s">
        <v>914</v>
      </c>
      <c r="AB75" s="431" t="s">
        <v>914</v>
      </c>
      <c r="AC75" s="431" t="s">
        <v>914</v>
      </c>
      <c r="AD75" s="431" t="s">
        <v>914</v>
      </c>
      <c r="AE75" s="431" t="s">
        <v>914</v>
      </c>
      <c r="AF75" s="431" t="s">
        <v>914</v>
      </c>
      <c r="AG75" s="256" t="s">
        <v>18</v>
      </c>
      <c r="AH75" s="256" t="s">
        <v>19</v>
      </c>
      <c r="AI75" s="256">
        <v>2</v>
      </c>
      <c r="AJ75" s="256">
        <v>4</v>
      </c>
      <c r="AK75" s="398">
        <v>0.33329999999999999</v>
      </c>
      <c r="AL75" s="398">
        <v>0.66659999999999997</v>
      </c>
      <c r="AM75" s="434" t="s">
        <v>963</v>
      </c>
    </row>
    <row r="76" spans="1:39" x14ac:dyDescent="0.15">
      <c r="A76" s="235">
        <v>1941</v>
      </c>
      <c r="B76" s="351">
        <v>43692</v>
      </c>
      <c r="C76" s="322" t="s">
        <v>13</v>
      </c>
      <c r="D76" s="430" t="s">
        <v>941</v>
      </c>
      <c r="E76" s="437">
        <v>43497</v>
      </c>
      <c r="F76" s="438" t="s">
        <v>923</v>
      </c>
      <c r="G76" s="439" t="s">
        <v>401</v>
      </c>
      <c r="H76" s="431">
        <v>79.8</v>
      </c>
      <c r="I76" s="255" t="s">
        <v>913</v>
      </c>
      <c r="J76" s="254">
        <v>6000</v>
      </c>
      <c r="K76" s="254">
        <v>12000</v>
      </c>
      <c r="L76" s="254">
        <v>84000</v>
      </c>
      <c r="M76" s="254">
        <v>84000</v>
      </c>
      <c r="N76" s="254"/>
      <c r="O76" s="431">
        <v>2.2818181818181813</v>
      </c>
      <c r="P76" s="431">
        <v>2.1181818181818182</v>
      </c>
      <c r="Q76" s="431">
        <v>1.7454545454545451</v>
      </c>
      <c r="R76" s="442">
        <v>0</v>
      </c>
      <c r="S76" s="431">
        <v>1.7363636363636361</v>
      </c>
      <c r="T76" s="431" t="s">
        <v>914</v>
      </c>
      <c r="U76" s="431">
        <v>1.8181818181818181</v>
      </c>
      <c r="V76" s="431">
        <v>1.7818181818181817</v>
      </c>
      <c r="W76" s="431">
        <v>1.718181818181818</v>
      </c>
      <c r="X76" s="442">
        <v>0</v>
      </c>
      <c r="Y76" s="431">
        <v>1.5999999999999999</v>
      </c>
      <c r="Z76" s="431" t="s">
        <v>914</v>
      </c>
      <c r="AA76" s="431" t="s">
        <v>914</v>
      </c>
      <c r="AB76" s="431" t="s">
        <v>914</v>
      </c>
      <c r="AC76" s="431" t="s">
        <v>914</v>
      </c>
      <c r="AD76" s="431" t="s">
        <v>914</v>
      </c>
      <c r="AE76" s="431" t="s">
        <v>914</v>
      </c>
      <c r="AF76" s="431" t="s">
        <v>914</v>
      </c>
      <c r="AG76" s="256" t="s">
        <v>18</v>
      </c>
      <c r="AH76" s="256" t="s">
        <v>19</v>
      </c>
      <c r="AI76" s="256">
        <v>2</v>
      </c>
      <c r="AJ76" s="256">
        <v>4</v>
      </c>
      <c r="AK76" s="398">
        <v>0.33329999999999999</v>
      </c>
      <c r="AL76" s="398">
        <v>0.66659999999999997</v>
      </c>
      <c r="AM76" s="254" t="s">
        <v>970</v>
      </c>
    </row>
    <row r="77" spans="1:39" x14ac:dyDescent="0.15">
      <c r="A77" s="235">
        <v>317</v>
      </c>
      <c r="B77" s="441">
        <v>43713</v>
      </c>
      <c r="C77" s="322" t="s">
        <v>13</v>
      </c>
      <c r="D77" s="430" t="s">
        <v>941</v>
      </c>
      <c r="E77" s="437">
        <v>43647</v>
      </c>
      <c r="F77" s="439" t="s">
        <v>24</v>
      </c>
      <c r="G77" s="439" t="s">
        <v>401</v>
      </c>
      <c r="H77" s="431">
        <v>96.74</v>
      </c>
      <c r="I77" s="255" t="s">
        <v>913</v>
      </c>
      <c r="J77" s="254">
        <v>6000</v>
      </c>
      <c r="K77" s="254">
        <v>12000</v>
      </c>
      <c r="L77" s="254">
        <v>84000</v>
      </c>
      <c r="M77" s="254">
        <v>84000</v>
      </c>
      <c r="N77" s="254"/>
      <c r="O77" s="431">
        <v>2.56</v>
      </c>
      <c r="P77" s="431">
        <v>2.42</v>
      </c>
      <c r="Q77" s="431">
        <v>2.16</v>
      </c>
      <c r="R77" s="442">
        <v>0</v>
      </c>
      <c r="S77" s="431">
        <v>2.16</v>
      </c>
      <c r="T77" s="431" t="s">
        <v>914</v>
      </c>
      <c r="U77" s="431">
        <v>1.96</v>
      </c>
      <c r="V77" s="431">
        <v>1.95</v>
      </c>
      <c r="W77" s="431">
        <v>1.9</v>
      </c>
      <c r="X77" s="442">
        <v>0</v>
      </c>
      <c r="Y77" s="431">
        <v>1.84</v>
      </c>
      <c r="Z77" s="431" t="s">
        <v>914</v>
      </c>
      <c r="AA77" s="431" t="s">
        <v>914</v>
      </c>
      <c r="AB77" s="431" t="s">
        <v>914</v>
      </c>
      <c r="AC77" s="431" t="s">
        <v>914</v>
      </c>
      <c r="AD77" s="431" t="s">
        <v>914</v>
      </c>
      <c r="AE77" s="431" t="s">
        <v>914</v>
      </c>
      <c r="AF77" s="431" t="s">
        <v>914</v>
      </c>
      <c r="AG77" s="256" t="s">
        <v>18</v>
      </c>
      <c r="AH77" s="256" t="s">
        <v>19</v>
      </c>
      <c r="AI77" s="256">
        <v>2</v>
      </c>
      <c r="AJ77" s="256">
        <v>4</v>
      </c>
      <c r="AK77" s="398">
        <v>0.33329999999999999</v>
      </c>
      <c r="AL77" s="398">
        <v>0.66659999999999997</v>
      </c>
      <c r="AM77" s="254" t="s">
        <v>976</v>
      </c>
    </row>
    <row r="78" spans="1:39" x14ac:dyDescent="0.15">
      <c r="A78" s="235">
        <v>2262</v>
      </c>
      <c r="B78" s="351">
        <v>43692</v>
      </c>
      <c r="C78" s="322" t="s">
        <v>13</v>
      </c>
      <c r="D78" s="430" t="s">
        <v>941</v>
      </c>
      <c r="E78" s="437">
        <v>43647</v>
      </c>
      <c r="F78" s="438" t="s">
        <v>924</v>
      </c>
      <c r="G78" s="439" t="s">
        <v>401</v>
      </c>
      <c r="H78" s="431">
        <v>79</v>
      </c>
      <c r="I78" s="255" t="s">
        <v>913</v>
      </c>
      <c r="J78" s="257">
        <v>3000</v>
      </c>
      <c r="K78" s="257">
        <v>3000</v>
      </c>
      <c r="L78" s="257">
        <v>3000</v>
      </c>
      <c r="M78" s="257">
        <v>3000</v>
      </c>
      <c r="N78" s="254"/>
      <c r="O78" s="431">
        <v>2.4</v>
      </c>
      <c r="P78" s="442">
        <v>0</v>
      </c>
      <c r="Q78" s="442">
        <v>0</v>
      </c>
      <c r="R78" s="442">
        <v>0</v>
      </c>
      <c r="S78" s="431">
        <v>2.1</v>
      </c>
      <c r="T78" s="431" t="s">
        <v>914</v>
      </c>
      <c r="U78" s="431">
        <v>1.75</v>
      </c>
      <c r="V78" s="442">
        <v>0</v>
      </c>
      <c r="W78" s="442">
        <v>0</v>
      </c>
      <c r="X78" s="442">
        <v>0</v>
      </c>
      <c r="Y78" s="431">
        <v>1.6</v>
      </c>
      <c r="Z78" s="431" t="s">
        <v>914</v>
      </c>
      <c r="AA78" s="431" t="s">
        <v>914</v>
      </c>
      <c r="AB78" s="431" t="s">
        <v>914</v>
      </c>
      <c r="AC78" s="431" t="s">
        <v>914</v>
      </c>
      <c r="AD78" s="431" t="s">
        <v>914</v>
      </c>
      <c r="AE78" s="431" t="s">
        <v>914</v>
      </c>
      <c r="AF78" s="431" t="s">
        <v>914</v>
      </c>
      <c r="AG78" s="256" t="s">
        <v>18</v>
      </c>
      <c r="AH78" s="256" t="s">
        <v>19</v>
      </c>
      <c r="AI78" s="256">
        <v>2</v>
      </c>
      <c r="AJ78" s="256">
        <v>4</v>
      </c>
      <c r="AK78" s="398">
        <v>0.33329999999999999</v>
      </c>
      <c r="AL78" s="398">
        <v>0.66659999999999997</v>
      </c>
      <c r="AM78" s="430" t="s">
        <v>921</v>
      </c>
    </row>
    <row r="79" spans="1:39" x14ac:dyDescent="0.15">
      <c r="A79" s="235">
        <v>1430</v>
      </c>
      <c r="B79" s="441">
        <v>43713</v>
      </c>
      <c r="C79" s="322" t="s">
        <v>13</v>
      </c>
      <c r="D79" s="430" t="s">
        <v>941</v>
      </c>
      <c r="E79" s="440">
        <v>43497</v>
      </c>
      <c r="F79" s="438" t="s">
        <v>925</v>
      </c>
      <c r="G79" s="439" t="s">
        <v>401</v>
      </c>
      <c r="H79" s="431">
        <v>84.5</v>
      </c>
      <c r="I79" s="255" t="s">
        <v>913</v>
      </c>
      <c r="J79" s="257">
        <v>3150</v>
      </c>
      <c r="K79" s="257">
        <v>3150</v>
      </c>
      <c r="L79" s="257">
        <v>3150</v>
      </c>
      <c r="M79" s="257">
        <v>3150</v>
      </c>
      <c r="N79" s="254"/>
      <c r="O79" s="431">
        <v>2.4500000000000002</v>
      </c>
      <c r="P79" s="442">
        <v>0</v>
      </c>
      <c r="Q79" s="442">
        <v>0</v>
      </c>
      <c r="R79" s="442">
        <v>0</v>
      </c>
      <c r="S79" s="431">
        <v>1.88</v>
      </c>
      <c r="T79" s="431" t="s">
        <v>914</v>
      </c>
      <c r="U79" s="431">
        <v>2.08</v>
      </c>
      <c r="V79" s="442">
        <v>0</v>
      </c>
      <c r="W79" s="442">
        <v>0</v>
      </c>
      <c r="X79" s="442">
        <v>0</v>
      </c>
      <c r="Y79" s="431">
        <v>1.71</v>
      </c>
      <c r="Z79" s="431" t="s">
        <v>914</v>
      </c>
      <c r="AA79" s="431" t="s">
        <v>914</v>
      </c>
      <c r="AB79" s="431" t="s">
        <v>914</v>
      </c>
      <c r="AC79" s="431" t="s">
        <v>914</v>
      </c>
      <c r="AD79" s="431" t="s">
        <v>914</v>
      </c>
      <c r="AE79" s="431" t="s">
        <v>914</v>
      </c>
      <c r="AF79" s="431" t="s">
        <v>914</v>
      </c>
      <c r="AG79" s="256" t="s">
        <v>18</v>
      </c>
      <c r="AH79" s="256" t="s">
        <v>19</v>
      </c>
      <c r="AI79" s="256">
        <v>2</v>
      </c>
      <c r="AJ79" s="256">
        <v>4</v>
      </c>
      <c r="AK79" s="398">
        <v>0.33329999999999999</v>
      </c>
      <c r="AL79" s="398">
        <v>0.66659999999999997</v>
      </c>
      <c r="AM79" s="430" t="s">
        <v>983</v>
      </c>
    </row>
    <row r="80" spans="1:39" x14ac:dyDescent="0.15">
      <c r="A80" s="235">
        <v>793</v>
      </c>
      <c r="B80" s="441">
        <v>43713</v>
      </c>
      <c r="C80" s="322" t="s">
        <v>13</v>
      </c>
      <c r="D80" s="430" t="s">
        <v>941</v>
      </c>
      <c r="E80" s="440">
        <v>43647</v>
      </c>
      <c r="F80" s="438" t="s">
        <v>926</v>
      </c>
      <c r="G80" s="439" t="s">
        <v>401</v>
      </c>
      <c r="H80" s="431">
        <v>76.81</v>
      </c>
      <c r="I80" s="255" t="s">
        <v>913</v>
      </c>
      <c r="J80" s="254">
        <v>6000</v>
      </c>
      <c r="K80" s="254">
        <v>12000</v>
      </c>
      <c r="L80" s="254">
        <v>84000</v>
      </c>
      <c r="M80" s="254">
        <v>84000</v>
      </c>
      <c r="N80" s="254"/>
      <c r="O80" s="431">
        <v>2.57</v>
      </c>
      <c r="P80" s="431">
        <v>2.5299999999999998</v>
      </c>
      <c r="Q80" s="431">
        <v>2.0099999999999998</v>
      </c>
      <c r="R80" s="442">
        <v>0</v>
      </c>
      <c r="S80" s="431">
        <v>2</v>
      </c>
      <c r="T80" s="431" t="s">
        <v>914</v>
      </c>
      <c r="U80" s="431">
        <v>2.1</v>
      </c>
      <c r="V80" s="431">
        <v>2.06</v>
      </c>
      <c r="W80" s="431">
        <v>1.94</v>
      </c>
      <c r="X80" s="442">
        <v>0</v>
      </c>
      <c r="Y80" s="431">
        <v>1.8</v>
      </c>
      <c r="Z80" s="431" t="s">
        <v>914</v>
      </c>
      <c r="AA80" s="431" t="s">
        <v>914</v>
      </c>
      <c r="AB80" s="431" t="s">
        <v>914</v>
      </c>
      <c r="AC80" s="431" t="s">
        <v>914</v>
      </c>
      <c r="AD80" s="431" t="s">
        <v>914</v>
      </c>
      <c r="AE80" s="431" t="s">
        <v>914</v>
      </c>
      <c r="AF80" s="431" t="s">
        <v>914</v>
      </c>
      <c r="AG80" s="256" t="s">
        <v>18</v>
      </c>
      <c r="AH80" s="256" t="s">
        <v>19</v>
      </c>
      <c r="AI80" s="256">
        <v>2</v>
      </c>
      <c r="AJ80" s="256">
        <v>4</v>
      </c>
      <c r="AK80" s="398">
        <v>0.33329999999999999</v>
      </c>
      <c r="AL80" s="398">
        <v>0.66659999999999997</v>
      </c>
      <c r="AM80" s="254" t="s">
        <v>989</v>
      </c>
    </row>
    <row r="81" spans="1:39" x14ac:dyDescent="0.15">
      <c r="A81" s="235">
        <v>2219</v>
      </c>
      <c r="B81" s="351">
        <v>43692</v>
      </c>
      <c r="C81" s="322" t="s">
        <v>13</v>
      </c>
      <c r="D81" s="430" t="s">
        <v>941</v>
      </c>
      <c r="E81" s="411">
        <v>43647</v>
      </c>
      <c r="F81" s="254" t="s">
        <v>30</v>
      </c>
      <c r="G81" s="254" t="s">
        <v>401</v>
      </c>
      <c r="H81" s="431">
        <v>85.266000000000005</v>
      </c>
      <c r="I81" s="255" t="s">
        <v>913</v>
      </c>
      <c r="J81" s="254">
        <v>6000</v>
      </c>
      <c r="K81" s="254">
        <v>12000</v>
      </c>
      <c r="L81" s="254">
        <v>84000</v>
      </c>
      <c r="M81" s="254">
        <v>84000</v>
      </c>
      <c r="N81" s="355"/>
      <c r="O81" s="431">
        <v>2.61</v>
      </c>
      <c r="P81" s="431">
        <v>2.5059999999999998</v>
      </c>
      <c r="Q81" s="431">
        <v>2.0859999999999999</v>
      </c>
      <c r="R81" s="442">
        <v>0</v>
      </c>
      <c r="S81" s="431">
        <v>1.9379999999999999</v>
      </c>
      <c r="T81" s="431" t="s">
        <v>914</v>
      </c>
      <c r="U81" s="431">
        <v>2.4580000000000002</v>
      </c>
      <c r="V81" s="431">
        <v>1.9830000000000001</v>
      </c>
      <c r="W81" s="431">
        <v>1.952</v>
      </c>
      <c r="X81" s="442">
        <v>0</v>
      </c>
      <c r="Y81" s="431">
        <v>1.8140000000000001</v>
      </c>
      <c r="Z81" s="431" t="s">
        <v>914</v>
      </c>
      <c r="AA81" s="431" t="s">
        <v>914</v>
      </c>
      <c r="AB81" s="431" t="s">
        <v>914</v>
      </c>
      <c r="AC81" s="431" t="s">
        <v>914</v>
      </c>
      <c r="AD81" s="431" t="s">
        <v>914</v>
      </c>
      <c r="AE81" s="431" t="s">
        <v>914</v>
      </c>
      <c r="AF81" s="431" t="s">
        <v>914</v>
      </c>
      <c r="AG81" s="356" t="s">
        <v>18</v>
      </c>
      <c r="AH81" s="356" t="s">
        <v>19</v>
      </c>
      <c r="AI81" s="256">
        <v>2</v>
      </c>
      <c r="AJ81" s="256">
        <v>4</v>
      </c>
      <c r="AK81" s="398">
        <v>0.33329999999999999</v>
      </c>
      <c r="AL81" s="398">
        <v>0.66659999999999997</v>
      </c>
      <c r="AM81" s="254" t="s">
        <v>942</v>
      </c>
    </row>
    <row r="82" spans="1:39" x14ac:dyDescent="0.15">
      <c r="A82" s="235">
        <v>1919</v>
      </c>
      <c r="B82" s="441">
        <v>43713</v>
      </c>
      <c r="C82" s="322" t="s">
        <v>13</v>
      </c>
      <c r="D82" s="430" t="s">
        <v>941</v>
      </c>
      <c r="E82" s="437">
        <v>43647</v>
      </c>
      <c r="F82" s="438" t="s">
        <v>54</v>
      </c>
      <c r="G82" s="439" t="s">
        <v>401</v>
      </c>
      <c r="H82" s="431">
        <v>96.8</v>
      </c>
      <c r="I82" s="255" t="s">
        <v>913</v>
      </c>
      <c r="J82" s="254">
        <v>6000</v>
      </c>
      <c r="K82" s="254">
        <v>12000</v>
      </c>
      <c r="L82" s="254">
        <v>12000</v>
      </c>
      <c r="M82" s="254">
        <v>12000</v>
      </c>
      <c r="N82" s="254"/>
      <c r="O82" s="431">
        <v>3.05</v>
      </c>
      <c r="P82" s="431">
        <v>2.9</v>
      </c>
      <c r="Q82" s="442">
        <v>0</v>
      </c>
      <c r="R82" s="442">
        <v>0</v>
      </c>
      <c r="S82" s="431">
        <v>2.4500000000000002</v>
      </c>
      <c r="T82" s="431" t="s">
        <v>914</v>
      </c>
      <c r="U82" s="431">
        <v>2.5</v>
      </c>
      <c r="V82" s="431">
        <v>2.4500000000000002</v>
      </c>
      <c r="W82" s="442">
        <v>0</v>
      </c>
      <c r="X82" s="442">
        <v>0</v>
      </c>
      <c r="Y82" s="431">
        <v>2.35</v>
      </c>
      <c r="Z82" s="431" t="s">
        <v>914</v>
      </c>
      <c r="AA82" s="431" t="s">
        <v>914</v>
      </c>
      <c r="AB82" s="431" t="s">
        <v>914</v>
      </c>
      <c r="AC82" s="431" t="s">
        <v>914</v>
      </c>
      <c r="AD82" s="431" t="s">
        <v>914</v>
      </c>
      <c r="AE82" s="431" t="s">
        <v>914</v>
      </c>
      <c r="AF82" s="431" t="s">
        <v>914</v>
      </c>
      <c r="AG82" s="256" t="s">
        <v>18</v>
      </c>
      <c r="AH82" s="256" t="s">
        <v>19</v>
      </c>
      <c r="AI82" s="256">
        <v>2</v>
      </c>
      <c r="AJ82" s="256">
        <v>4</v>
      </c>
      <c r="AK82" s="398">
        <v>0.33329999999999999</v>
      </c>
      <c r="AL82" s="398">
        <v>0.66659999999999997</v>
      </c>
      <c r="AM82" s="254" t="s">
        <v>999</v>
      </c>
    </row>
    <row r="83" spans="1:39" x14ac:dyDescent="0.15">
      <c r="A83" s="235">
        <v>1687</v>
      </c>
      <c r="B83" s="441">
        <v>43713</v>
      </c>
      <c r="C83" s="322" t="s">
        <v>403</v>
      </c>
      <c r="D83" s="430" t="s">
        <v>941</v>
      </c>
      <c r="E83" s="351">
        <v>43466</v>
      </c>
      <c r="F83" s="449" t="s">
        <v>909</v>
      </c>
      <c r="G83" s="254" t="s">
        <v>401</v>
      </c>
      <c r="H83" s="431">
        <v>112</v>
      </c>
      <c r="I83" s="255" t="s">
        <v>405</v>
      </c>
      <c r="J83" s="254">
        <v>12000</v>
      </c>
      <c r="K83" s="254">
        <v>12000</v>
      </c>
      <c r="L83" s="254">
        <v>12000</v>
      </c>
      <c r="M83" s="254">
        <v>12000</v>
      </c>
      <c r="N83" s="254"/>
      <c r="O83" s="431">
        <v>2.5</v>
      </c>
      <c r="P83" s="442">
        <v>0</v>
      </c>
      <c r="Q83" s="442">
        <v>0</v>
      </c>
      <c r="R83" s="442">
        <v>0</v>
      </c>
      <c r="S83" s="431">
        <v>2</v>
      </c>
      <c r="T83" s="431" t="s">
        <v>914</v>
      </c>
      <c r="U83" s="431">
        <v>2.0499999999999998</v>
      </c>
      <c r="V83" s="442">
        <v>0</v>
      </c>
      <c r="W83" s="442">
        <v>0</v>
      </c>
      <c r="X83" s="442">
        <v>0</v>
      </c>
      <c r="Y83" s="431">
        <v>1.75</v>
      </c>
      <c r="Z83" s="431" t="s">
        <v>914</v>
      </c>
      <c r="AA83" s="431" t="s">
        <v>914</v>
      </c>
      <c r="AB83" s="431" t="s">
        <v>914</v>
      </c>
      <c r="AC83" s="431" t="s">
        <v>914</v>
      </c>
      <c r="AD83" s="431" t="s">
        <v>914</v>
      </c>
      <c r="AE83" s="431" t="s">
        <v>914</v>
      </c>
      <c r="AF83" s="431" t="s">
        <v>914</v>
      </c>
      <c r="AG83" s="256" t="s">
        <v>18</v>
      </c>
      <c r="AH83" s="256" t="s">
        <v>19</v>
      </c>
      <c r="AI83" s="256">
        <v>2</v>
      </c>
      <c r="AJ83" s="256">
        <v>4</v>
      </c>
      <c r="AK83" s="398">
        <v>0.33329999999999999</v>
      </c>
      <c r="AL83" s="398">
        <v>0.66659999999999997</v>
      </c>
      <c r="AM83" s="443" t="s">
        <v>1001</v>
      </c>
    </row>
    <row r="84" spans="1:39" x14ac:dyDescent="0.15">
      <c r="A84" s="235">
        <v>2211</v>
      </c>
      <c r="B84" s="441">
        <v>43713</v>
      </c>
      <c r="C84" s="322" t="s">
        <v>13</v>
      </c>
      <c r="D84" s="430" t="s">
        <v>941</v>
      </c>
      <c r="E84" s="440">
        <v>43646</v>
      </c>
      <c r="F84" s="439" t="s">
        <v>4</v>
      </c>
      <c r="G84" s="439" t="s">
        <v>401</v>
      </c>
      <c r="H84" s="431">
        <v>99.26</v>
      </c>
      <c r="I84" s="435"/>
      <c r="J84" s="435"/>
      <c r="K84" s="435"/>
      <c r="L84" s="355"/>
      <c r="M84" s="355"/>
      <c r="N84" s="355"/>
      <c r="O84" s="431">
        <v>1.68</v>
      </c>
      <c r="P84" s="442">
        <v>0</v>
      </c>
      <c r="Q84" s="442">
        <v>0</v>
      </c>
      <c r="R84" s="442">
        <v>0</v>
      </c>
      <c r="S84" s="442">
        <v>0</v>
      </c>
      <c r="T84" s="431" t="s">
        <v>914</v>
      </c>
      <c r="U84" s="431">
        <v>1.5</v>
      </c>
      <c r="V84" s="442">
        <v>0</v>
      </c>
      <c r="W84" s="442">
        <v>0</v>
      </c>
      <c r="X84" s="442">
        <v>0</v>
      </c>
      <c r="Y84" s="442">
        <v>0</v>
      </c>
      <c r="Z84" s="431" t="s">
        <v>914</v>
      </c>
      <c r="AA84" s="431" t="s">
        <v>914</v>
      </c>
      <c r="AB84" s="431" t="s">
        <v>914</v>
      </c>
      <c r="AC84" s="431" t="s">
        <v>914</v>
      </c>
      <c r="AD84" s="431" t="s">
        <v>914</v>
      </c>
      <c r="AE84" s="431" t="s">
        <v>914</v>
      </c>
      <c r="AF84" s="431" t="s">
        <v>914</v>
      </c>
      <c r="AG84" s="356" t="s">
        <v>18</v>
      </c>
      <c r="AH84" s="356" t="s">
        <v>19</v>
      </c>
      <c r="AI84" s="256">
        <v>2</v>
      </c>
      <c r="AJ84" s="256">
        <v>4</v>
      </c>
      <c r="AK84" s="398">
        <v>0.33329999999999999</v>
      </c>
      <c r="AL84" s="398">
        <v>0.66659999999999997</v>
      </c>
      <c r="AM84" s="254" t="s">
        <v>1004</v>
      </c>
    </row>
    <row r="85" spans="1:39" x14ac:dyDescent="0.15">
      <c r="A85" s="235">
        <v>1348</v>
      </c>
      <c r="B85" s="351">
        <v>43692</v>
      </c>
      <c r="C85" s="322" t="s">
        <v>13</v>
      </c>
      <c r="D85" s="430" t="s">
        <v>943</v>
      </c>
      <c r="E85" s="437">
        <v>43647</v>
      </c>
      <c r="F85" s="438" t="s">
        <v>15</v>
      </c>
      <c r="G85" s="439" t="s">
        <v>401</v>
      </c>
      <c r="H85" s="431">
        <v>87.5</v>
      </c>
      <c r="I85" s="255" t="s">
        <v>913</v>
      </c>
      <c r="J85" s="254">
        <v>6000</v>
      </c>
      <c r="K85" s="254">
        <v>12000</v>
      </c>
      <c r="L85" s="254">
        <v>84000</v>
      </c>
      <c r="M85" s="254">
        <v>84000</v>
      </c>
      <c r="N85" s="254"/>
      <c r="O85" s="431">
        <v>2.46</v>
      </c>
      <c r="P85" s="431">
        <v>2.4</v>
      </c>
      <c r="Q85" s="431">
        <v>1.83</v>
      </c>
      <c r="R85" s="442">
        <v>0</v>
      </c>
      <c r="S85" s="431">
        <v>1.56</v>
      </c>
      <c r="T85" s="431" t="s">
        <v>914</v>
      </c>
      <c r="U85" s="431">
        <v>2.1090909090909089</v>
      </c>
      <c r="V85" s="431">
        <v>1.8818181818181816</v>
      </c>
      <c r="W85" s="431">
        <v>1.7272727272727271</v>
      </c>
      <c r="X85" s="442">
        <v>0</v>
      </c>
      <c r="Y85" s="431">
        <v>1.4727272727272727</v>
      </c>
      <c r="Z85" s="431" t="s">
        <v>914</v>
      </c>
      <c r="AA85" s="431" t="s">
        <v>914</v>
      </c>
      <c r="AB85" s="431" t="s">
        <v>914</v>
      </c>
      <c r="AC85" s="431" t="s">
        <v>914</v>
      </c>
      <c r="AD85" s="431" t="s">
        <v>914</v>
      </c>
      <c r="AE85" s="431" t="s">
        <v>914</v>
      </c>
      <c r="AF85" s="431" t="s">
        <v>914</v>
      </c>
      <c r="AG85" s="256" t="s">
        <v>18</v>
      </c>
      <c r="AH85" s="256" t="s">
        <v>19</v>
      </c>
      <c r="AI85" s="256">
        <v>2</v>
      </c>
      <c r="AJ85" s="256">
        <v>4</v>
      </c>
      <c r="AK85" s="398">
        <v>0.33329999999999999</v>
      </c>
      <c r="AL85" s="398">
        <v>0.66659999999999997</v>
      </c>
      <c r="AM85" s="430" t="s">
        <v>955</v>
      </c>
    </row>
    <row r="86" spans="1:39" x14ac:dyDescent="0.15">
      <c r="A86" s="235">
        <v>2189</v>
      </c>
      <c r="B86" s="351">
        <v>43692</v>
      </c>
      <c r="C86" s="322" t="s">
        <v>13</v>
      </c>
      <c r="D86" s="430" t="s">
        <v>943</v>
      </c>
      <c r="E86" s="441">
        <v>43647</v>
      </c>
      <c r="F86" s="438" t="s">
        <v>20</v>
      </c>
      <c r="G86" s="439" t="s">
        <v>401</v>
      </c>
      <c r="H86" s="431">
        <v>88</v>
      </c>
      <c r="I86" s="255" t="s">
        <v>913</v>
      </c>
      <c r="J86" s="257">
        <v>6000</v>
      </c>
      <c r="K86" s="257">
        <v>6000</v>
      </c>
      <c r="L86" s="257">
        <v>6000</v>
      </c>
      <c r="M86" s="257">
        <v>6000</v>
      </c>
      <c r="N86" s="254"/>
      <c r="O86" s="431">
        <v>2.3636363636363633</v>
      </c>
      <c r="P86" s="442">
        <v>0</v>
      </c>
      <c r="Q86" s="442">
        <v>0</v>
      </c>
      <c r="R86" s="442">
        <v>0</v>
      </c>
      <c r="S86" s="431">
        <v>1.8181818181818181</v>
      </c>
      <c r="T86" s="431" t="s">
        <v>914</v>
      </c>
      <c r="U86" s="431">
        <v>2.0909090909090904</v>
      </c>
      <c r="V86" s="442">
        <v>0</v>
      </c>
      <c r="W86" s="442">
        <v>0</v>
      </c>
      <c r="X86" s="442">
        <v>0</v>
      </c>
      <c r="Y86" s="431">
        <v>1.7272727272727271</v>
      </c>
      <c r="Z86" s="431" t="s">
        <v>914</v>
      </c>
      <c r="AA86" s="431" t="s">
        <v>914</v>
      </c>
      <c r="AB86" s="431" t="s">
        <v>914</v>
      </c>
      <c r="AC86" s="431" t="s">
        <v>914</v>
      </c>
      <c r="AD86" s="431" t="s">
        <v>914</v>
      </c>
      <c r="AE86" s="431" t="s">
        <v>914</v>
      </c>
      <c r="AF86" s="431" t="s">
        <v>914</v>
      </c>
      <c r="AG86" s="256" t="s">
        <v>18</v>
      </c>
      <c r="AH86" s="256" t="s">
        <v>19</v>
      </c>
      <c r="AI86" s="256">
        <v>2</v>
      </c>
      <c r="AJ86" s="256">
        <v>4</v>
      </c>
      <c r="AK86" s="398">
        <v>0.33329999999999999</v>
      </c>
      <c r="AL86" s="398">
        <v>0.66659999999999997</v>
      </c>
      <c r="AM86" s="430" t="s">
        <v>915</v>
      </c>
    </row>
    <row r="87" spans="1:39" x14ac:dyDescent="0.15">
      <c r="A87" s="235">
        <v>1142</v>
      </c>
      <c r="B87" s="351">
        <v>43481</v>
      </c>
      <c r="C87" s="322" t="s">
        <v>3</v>
      </c>
      <c r="D87" s="430" t="s">
        <v>943</v>
      </c>
      <c r="E87" s="437">
        <v>43466</v>
      </c>
      <c r="F87" s="438" t="s">
        <v>916</v>
      </c>
      <c r="G87" s="439" t="s">
        <v>401</v>
      </c>
      <c r="H87" s="254">
        <v>85</v>
      </c>
      <c r="I87" s="255" t="s">
        <v>917</v>
      </c>
      <c r="J87" s="254">
        <v>6000</v>
      </c>
      <c r="K87" s="254">
        <v>12000</v>
      </c>
      <c r="L87" s="254">
        <v>84000</v>
      </c>
      <c r="M87" s="254">
        <v>84000</v>
      </c>
      <c r="N87" s="254"/>
      <c r="O87" s="442">
        <v>2.87</v>
      </c>
      <c r="P87" s="442">
        <v>2.5499999999999998</v>
      </c>
      <c r="Q87" s="442">
        <v>2.1</v>
      </c>
      <c r="R87" s="442">
        <v>0</v>
      </c>
      <c r="S87" s="442">
        <v>1.8</v>
      </c>
      <c r="T87" s="254"/>
      <c r="U87" s="442">
        <v>2.4</v>
      </c>
      <c r="V87" s="442">
        <v>2.2000000000000002</v>
      </c>
      <c r="W87" s="442">
        <v>2</v>
      </c>
      <c r="X87" s="442">
        <v>0</v>
      </c>
      <c r="Y87" s="442">
        <v>1.6</v>
      </c>
      <c r="Z87" s="254"/>
      <c r="AA87" s="254"/>
      <c r="AB87" s="254"/>
      <c r="AC87" s="254"/>
      <c r="AD87" s="254"/>
      <c r="AE87" s="254"/>
      <c r="AF87" s="254"/>
      <c r="AG87" s="256" t="s">
        <v>918</v>
      </c>
      <c r="AH87" s="256" t="s">
        <v>919</v>
      </c>
      <c r="AI87" s="256">
        <v>3</v>
      </c>
      <c r="AJ87" s="256">
        <v>3</v>
      </c>
      <c r="AK87" s="398">
        <v>0.5</v>
      </c>
      <c r="AL87" s="398">
        <v>0.5</v>
      </c>
      <c r="AM87" s="432" t="s">
        <v>921</v>
      </c>
    </row>
    <row r="88" spans="1:39" x14ac:dyDescent="0.15">
      <c r="A88" s="235"/>
      <c r="B88" s="433">
        <v>43706</v>
      </c>
      <c r="C88" s="322" t="s">
        <v>3</v>
      </c>
      <c r="D88" s="430" t="s">
        <v>943</v>
      </c>
      <c r="E88" s="437">
        <v>43647</v>
      </c>
      <c r="F88" s="438" t="s">
        <v>922</v>
      </c>
      <c r="G88" s="439" t="s">
        <v>401</v>
      </c>
      <c r="H88" s="254">
        <v>72.59</v>
      </c>
      <c r="I88" s="255" t="s">
        <v>917</v>
      </c>
      <c r="J88" s="254">
        <v>3000</v>
      </c>
      <c r="K88" s="254">
        <v>3000</v>
      </c>
      <c r="L88" s="254">
        <v>3000</v>
      </c>
      <c r="M88" s="254">
        <v>3000</v>
      </c>
      <c r="N88" s="254"/>
      <c r="O88" s="442">
        <v>2.7</v>
      </c>
      <c r="P88" s="442">
        <v>0</v>
      </c>
      <c r="Q88" s="442">
        <v>0</v>
      </c>
      <c r="R88" s="442">
        <v>0</v>
      </c>
      <c r="S88" s="361">
        <v>2.2999999999999998</v>
      </c>
      <c r="T88" s="254"/>
      <c r="U88" s="442">
        <v>2.1818181818181817</v>
      </c>
      <c r="V88" s="442">
        <v>0</v>
      </c>
      <c r="W88" s="431">
        <v>0</v>
      </c>
      <c r="X88" s="442">
        <v>0</v>
      </c>
      <c r="Y88" s="361">
        <v>1.7545454545454544</v>
      </c>
      <c r="Z88" s="254"/>
      <c r="AA88" s="254"/>
      <c r="AB88" s="254"/>
      <c r="AC88" s="254"/>
      <c r="AD88" s="254"/>
      <c r="AE88" s="254"/>
      <c r="AF88" s="254"/>
      <c r="AG88" s="256" t="s">
        <v>918</v>
      </c>
      <c r="AH88" s="256" t="s">
        <v>919</v>
      </c>
      <c r="AI88" s="256">
        <v>2</v>
      </c>
      <c r="AJ88" s="256">
        <v>4</v>
      </c>
      <c r="AK88" s="398">
        <v>0.33329999999999999</v>
      </c>
      <c r="AL88" s="398">
        <v>0.66659999999999997</v>
      </c>
      <c r="AM88" s="432" t="s">
        <v>960</v>
      </c>
    </row>
    <row r="89" spans="1:39" x14ac:dyDescent="0.15">
      <c r="A89" s="235">
        <v>2120</v>
      </c>
      <c r="B89" s="351">
        <v>43692</v>
      </c>
      <c r="C89" s="322" t="s">
        <v>13</v>
      </c>
      <c r="D89" s="430" t="s">
        <v>943</v>
      </c>
      <c r="E89" s="437">
        <v>43647</v>
      </c>
      <c r="F89" s="438" t="s">
        <v>22</v>
      </c>
      <c r="G89" s="439" t="s">
        <v>401</v>
      </c>
      <c r="H89" s="431">
        <v>97.5</v>
      </c>
      <c r="I89" s="255" t="s">
        <v>913</v>
      </c>
      <c r="J89" s="257">
        <v>12000</v>
      </c>
      <c r="K89" s="257">
        <v>12000</v>
      </c>
      <c r="L89" s="257">
        <v>12000</v>
      </c>
      <c r="M89" s="257">
        <v>12000</v>
      </c>
      <c r="N89" s="254"/>
      <c r="O89" s="431">
        <v>2.8181818181818179</v>
      </c>
      <c r="P89" s="442">
        <v>0</v>
      </c>
      <c r="Q89" s="442">
        <v>0</v>
      </c>
      <c r="R89" s="442">
        <v>0</v>
      </c>
      <c r="S89" s="431">
        <v>1.8181818181818181</v>
      </c>
      <c r="T89" s="431" t="s">
        <v>914</v>
      </c>
      <c r="U89" s="431">
        <v>2.0727272727272723</v>
      </c>
      <c r="V89" s="442">
        <v>0</v>
      </c>
      <c r="W89" s="442">
        <v>0</v>
      </c>
      <c r="X89" s="442">
        <v>0</v>
      </c>
      <c r="Y89" s="431">
        <v>2.0727272727272723</v>
      </c>
      <c r="Z89" s="431" t="s">
        <v>914</v>
      </c>
      <c r="AA89" s="431" t="s">
        <v>914</v>
      </c>
      <c r="AB89" s="431" t="s">
        <v>914</v>
      </c>
      <c r="AC89" s="431" t="s">
        <v>914</v>
      </c>
      <c r="AD89" s="431" t="s">
        <v>914</v>
      </c>
      <c r="AE89" s="431" t="s">
        <v>914</v>
      </c>
      <c r="AF89" s="431" t="s">
        <v>914</v>
      </c>
      <c r="AG89" s="256" t="s">
        <v>18</v>
      </c>
      <c r="AH89" s="256" t="s">
        <v>19</v>
      </c>
      <c r="AI89" s="256">
        <v>2</v>
      </c>
      <c r="AJ89" s="256">
        <v>4</v>
      </c>
      <c r="AK89" s="398">
        <v>0.33329999999999999</v>
      </c>
      <c r="AL89" s="398">
        <v>0.66659999999999997</v>
      </c>
      <c r="AM89" s="434" t="s">
        <v>964</v>
      </c>
    </row>
    <row r="90" spans="1:39" x14ac:dyDescent="0.15">
      <c r="A90" s="235">
        <v>1940</v>
      </c>
      <c r="B90" s="351">
        <v>43692</v>
      </c>
      <c r="C90" s="322" t="s">
        <v>13</v>
      </c>
      <c r="D90" s="430" t="s">
        <v>943</v>
      </c>
      <c r="E90" s="437">
        <v>43497</v>
      </c>
      <c r="F90" s="438" t="s">
        <v>923</v>
      </c>
      <c r="G90" s="439" t="s">
        <v>401</v>
      </c>
      <c r="H90" s="431">
        <v>79.8</v>
      </c>
      <c r="I90" s="255" t="s">
        <v>913</v>
      </c>
      <c r="J90" s="254">
        <v>6000</v>
      </c>
      <c r="K90" s="254">
        <v>12000</v>
      </c>
      <c r="L90" s="254">
        <v>84000</v>
      </c>
      <c r="M90" s="254">
        <v>84000</v>
      </c>
      <c r="N90" s="254"/>
      <c r="O90" s="431">
        <v>2.7181818181818183</v>
      </c>
      <c r="P90" s="431">
        <v>2.3090909090909091</v>
      </c>
      <c r="Q90" s="431">
        <v>1.6454545454545453</v>
      </c>
      <c r="R90" s="442">
        <v>0</v>
      </c>
      <c r="S90" s="431">
        <v>1.6181818181818182</v>
      </c>
      <c r="T90" s="431" t="s">
        <v>914</v>
      </c>
      <c r="U90" s="431">
        <v>1.8636363636363633</v>
      </c>
      <c r="V90" s="431">
        <v>1.7999999999999998</v>
      </c>
      <c r="W90" s="431">
        <v>1.6363636363636362</v>
      </c>
      <c r="X90" s="442">
        <v>0</v>
      </c>
      <c r="Y90" s="431">
        <v>1.5545454545454545</v>
      </c>
      <c r="Z90" s="431" t="s">
        <v>914</v>
      </c>
      <c r="AA90" s="431" t="s">
        <v>914</v>
      </c>
      <c r="AB90" s="431" t="s">
        <v>914</v>
      </c>
      <c r="AC90" s="431" t="s">
        <v>914</v>
      </c>
      <c r="AD90" s="431" t="s">
        <v>914</v>
      </c>
      <c r="AE90" s="431" t="s">
        <v>914</v>
      </c>
      <c r="AF90" s="431" t="s">
        <v>914</v>
      </c>
      <c r="AG90" s="256" t="s">
        <v>18</v>
      </c>
      <c r="AH90" s="256" t="s">
        <v>19</v>
      </c>
      <c r="AI90" s="256">
        <v>2</v>
      </c>
      <c r="AJ90" s="256">
        <v>4</v>
      </c>
      <c r="AK90" s="398">
        <v>0.33329999999999999</v>
      </c>
      <c r="AL90" s="398">
        <v>0.66659999999999997</v>
      </c>
      <c r="AM90" s="254" t="s">
        <v>971</v>
      </c>
    </row>
    <row r="91" spans="1:39" x14ac:dyDescent="0.15">
      <c r="A91" s="235">
        <v>319</v>
      </c>
      <c r="B91" s="441">
        <v>43713</v>
      </c>
      <c r="C91" s="322" t="s">
        <v>13</v>
      </c>
      <c r="D91" s="430" t="s">
        <v>943</v>
      </c>
      <c r="E91" s="437">
        <v>43647</v>
      </c>
      <c r="F91" s="439" t="s">
        <v>24</v>
      </c>
      <c r="G91" s="439" t="s">
        <v>401</v>
      </c>
      <c r="H91" s="431">
        <v>98.21</v>
      </c>
      <c r="I91" s="255" t="s">
        <v>913</v>
      </c>
      <c r="J91" s="254">
        <v>6000</v>
      </c>
      <c r="K91" s="254">
        <v>12000</v>
      </c>
      <c r="L91" s="254">
        <v>84000</v>
      </c>
      <c r="M91" s="254">
        <v>84000</v>
      </c>
      <c r="N91" s="254"/>
      <c r="O91" s="431">
        <v>2.84</v>
      </c>
      <c r="P91" s="431">
        <v>2.48</v>
      </c>
      <c r="Q91" s="431">
        <v>2.0499999999999998</v>
      </c>
      <c r="R91" s="442">
        <v>0</v>
      </c>
      <c r="S91" s="431">
        <v>2.0299999999999998</v>
      </c>
      <c r="T91" s="431" t="s">
        <v>914</v>
      </c>
      <c r="U91" s="431">
        <v>2.15</v>
      </c>
      <c r="V91" s="431">
        <v>2.1</v>
      </c>
      <c r="W91" s="431">
        <v>2</v>
      </c>
      <c r="X91" s="442">
        <v>0</v>
      </c>
      <c r="Y91" s="431">
        <v>1.95</v>
      </c>
      <c r="Z91" s="431" t="s">
        <v>914</v>
      </c>
      <c r="AA91" s="431" t="s">
        <v>914</v>
      </c>
      <c r="AB91" s="431" t="s">
        <v>914</v>
      </c>
      <c r="AC91" s="431" t="s">
        <v>914</v>
      </c>
      <c r="AD91" s="431" t="s">
        <v>914</v>
      </c>
      <c r="AE91" s="431" t="s">
        <v>914</v>
      </c>
      <c r="AF91" s="431" t="s">
        <v>914</v>
      </c>
      <c r="AG91" s="256" t="s">
        <v>18</v>
      </c>
      <c r="AH91" s="256" t="s">
        <v>19</v>
      </c>
      <c r="AI91" s="256">
        <v>2</v>
      </c>
      <c r="AJ91" s="256">
        <v>4</v>
      </c>
      <c r="AK91" s="398">
        <v>0.33329999999999999</v>
      </c>
      <c r="AL91" s="398">
        <v>0.66659999999999997</v>
      </c>
      <c r="AM91" s="254" t="s">
        <v>977</v>
      </c>
    </row>
    <row r="92" spans="1:39" x14ac:dyDescent="0.15">
      <c r="A92" s="235">
        <v>2264</v>
      </c>
      <c r="B92" s="351">
        <v>43692</v>
      </c>
      <c r="C92" s="322" t="s">
        <v>13</v>
      </c>
      <c r="D92" s="430" t="s">
        <v>943</v>
      </c>
      <c r="E92" s="437">
        <v>43647</v>
      </c>
      <c r="F92" s="438" t="s">
        <v>924</v>
      </c>
      <c r="G92" s="439" t="s">
        <v>401</v>
      </c>
      <c r="H92" s="431">
        <v>78</v>
      </c>
      <c r="I92" s="255" t="s">
        <v>913</v>
      </c>
      <c r="J92" s="257">
        <v>3000</v>
      </c>
      <c r="K92" s="257">
        <v>3000</v>
      </c>
      <c r="L92" s="257">
        <v>3000</v>
      </c>
      <c r="M92" s="257">
        <v>3000</v>
      </c>
      <c r="N92" s="254"/>
      <c r="O92" s="431">
        <v>2.8</v>
      </c>
      <c r="P92" s="442">
        <v>0</v>
      </c>
      <c r="Q92" s="442">
        <v>0</v>
      </c>
      <c r="R92" s="442">
        <v>0</v>
      </c>
      <c r="S92" s="431">
        <v>2.2000000000000002</v>
      </c>
      <c r="T92" s="431" t="s">
        <v>914</v>
      </c>
      <c r="U92" s="431">
        <v>2</v>
      </c>
      <c r="V92" s="442">
        <v>0</v>
      </c>
      <c r="W92" s="442">
        <v>0</v>
      </c>
      <c r="X92" s="442">
        <v>0</v>
      </c>
      <c r="Y92" s="431">
        <v>1.6</v>
      </c>
      <c r="Z92" s="431" t="s">
        <v>914</v>
      </c>
      <c r="AA92" s="431" t="s">
        <v>914</v>
      </c>
      <c r="AB92" s="431" t="s">
        <v>914</v>
      </c>
      <c r="AC92" s="431" t="s">
        <v>914</v>
      </c>
      <c r="AD92" s="431" t="s">
        <v>914</v>
      </c>
      <c r="AE92" s="431" t="s">
        <v>914</v>
      </c>
      <c r="AF92" s="431" t="s">
        <v>914</v>
      </c>
      <c r="AG92" s="256" t="s">
        <v>18</v>
      </c>
      <c r="AH92" s="256" t="s">
        <v>19</v>
      </c>
      <c r="AI92" s="256">
        <v>2</v>
      </c>
      <c r="AJ92" s="256">
        <v>4</v>
      </c>
      <c r="AK92" s="398">
        <v>0.33329999999999999</v>
      </c>
      <c r="AL92" s="398">
        <v>0.66659999999999997</v>
      </c>
      <c r="AM92" s="430" t="s">
        <v>921</v>
      </c>
    </row>
    <row r="93" spans="1:39" x14ac:dyDescent="0.15">
      <c r="A93" s="235">
        <v>1432</v>
      </c>
      <c r="B93" s="441">
        <v>43713</v>
      </c>
      <c r="C93" s="322" t="s">
        <v>13</v>
      </c>
      <c r="D93" s="430" t="s">
        <v>943</v>
      </c>
      <c r="E93" s="440">
        <v>43497</v>
      </c>
      <c r="F93" s="438" t="s">
        <v>925</v>
      </c>
      <c r="G93" s="439" t="s">
        <v>401</v>
      </c>
      <c r="H93" s="431">
        <v>84.5</v>
      </c>
      <c r="I93" s="255" t="s">
        <v>913</v>
      </c>
      <c r="J93" s="257">
        <v>3150</v>
      </c>
      <c r="K93" s="257">
        <v>3150</v>
      </c>
      <c r="L93" s="257">
        <v>3150</v>
      </c>
      <c r="M93" s="257">
        <v>3150</v>
      </c>
      <c r="N93" s="254"/>
      <c r="O93" s="431">
        <v>2.87</v>
      </c>
      <c r="P93" s="442">
        <v>0</v>
      </c>
      <c r="Q93" s="442">
        <v>0</v>
      </c>
      <c r="R93" s="442">
        <v>0</v>
      </c>
      <c r="S93" s="431">
        <v>1.98</v>
      </c>
      <c r="T93" s="431" t="s">
        <v>914</v>
      </c>
      <c r="U93" s="431">
        <v>1.99</v>
      </c>
      <c r="V93" s="442">
        <v>0</v>
      </c>
      <c r="W93" s="442">
        <v>0</v>
      </c>
      <c r="X93" s="442">
        <v>0</v>
      </c>
      <c r="Y93" s="431">
        <v>1.82</v>
      </c>
      <c r="Z93" s="431" t="s">
        <v>914</v>
      </c>
      <c r="AA93" s="431" t="s">
        <v>914</v>
      </c>
      <c r="AB93" s="431" t="s">
        <v>914</v>
      </c>
      <c r="AC93" s="431" t="s">
        <v>914</v>
      </c>
      <c r="AD93" s="431" t="s">
        <v>914</v>
      </c>
      <c r="AE93" s="431" t="s">
        <v>914</v>
      </c>
      <c r="AF93" s="431" t="s">
        <v>914</v>
      </c>
      <c r="AG93" s="256" t="s">
        <v>18</v>
      </c>
      <c r="AH93" s="256" t="s">
        <v>19</v>
      </c>
      <c r="AI93" s="256">
        <v>2</v>
      </c>
      <c r="AJ93" s="256">
        <v>4</v>
      </c>
      <c r="AK93" s="398">
        <v>0.33329999999999999</v>
      </c>
      <c r="AL93" s="398">
        <v>0.66659999999999997</v>
      </c>
      <c r="AM93" s="430" t="s">
        <v>981</v>
      </c>
    </row>
    <row r="94" spans="1:39" x14ac:dyDescent="0.15">
      <c r="A94" s="235">
        <v>799</v>
      </c>
      <c r="B94" s="441">
        <v>43713</v>
      </c>
      <c r="C94" s="322" t="s">
        <v>403</v>
      </c>
      <c r="D94" s="430" t="s">
        <v>943</v>
      </c>
      <c r="E94" s="440">
        <v>43647</v>
      </c>
      <c r="F94" s="438" t="s">
        <v>404</v>
      </c>
      <c r="G94" s="439" t="s">
        <v>401</v>
      </c>
      <c r="H94" s="431">
        <v>76.81</v>
      </c>
      <c r="I94" s="255" t="s">
        <v>913</v>
      </c>
      <c r="J94" s="254">
        <v>6000</v>
      </c>
      <c r="K94" s="254">
        <v>12000</v>
      </c>
      <c r="L94" s="254">
        <v>84000</v>
      </c>
      <c r="M94" s="254">
        <v>84000</v>
      </c>
      <c r="N94" s="254"/>
      <c r="O94" s="431">
        <v>2.88</v>
      </c>
      <c r="P94" s="431">
        <v>2.82</v>
      </c>
      <c r="Q94" s="431">
        <v>1.91</v>
      </c>
      <c r="R94" s="442">
        <v>0</v>
      </c>
      <c r="S94" s="431">
        <v>1.87</v>
      </c>
      <c r="T94" s="431" t="s">
        <v>914</v>
      </c>
      <c r="U94" s="431">
        <v>2.2000000000000002</v>
      </c>
      <c r="V94" s="431">
        <v>2.12</v>
      </c>
      <c r="W94" s="431">
        <v>1.9</v>
      </c>
      <c r="X94" s="442">
        <v>0</v>
      </c>
      <c r="Y94" s="431">
        <v>1.78</v>
      </c>
      <c r="Z94" s="431" t="s">
        <v>914</v>
      </c>
      <c r="AA94" s="431" t="s">
        <v>914</v>
      </c>
      <c r="AB94" s="431" t="s">
        <v>914</v>
      </c>
      <c r="AC94" s="431" t="s">
        <v>914</v>
      </c>
      <c r="AD94" s="431" t="s">
        <v>914</v>
      </c>
      <c r="AE94" s="431" t="s">
        <v>914</v>
      </c>
      <c r="AF94" s="431" t="s">
        <v>914</v>
      </c>
      <c r="AG94" s="256" t="s">
        <v>406</v>
      </c>
      <c r="AH94" s="256" t="s">
        <v>407</v>
      </c>
      <c r="AI94" s="256">
        <v>2</v>
      </c>
      <c r="AJ94" s="256">
        <v>4</v>
      </c>
      <c r="AK94" s="398">
        <v>0.33329999999999999</v>
      </c>
      <c r="AL94" s="398">
        <v>0.66659999999999997</v>
      </c>
      <c r="AM94" s="254" t="s">
        <v>990</v>
      </c>
    </row>
    <row r="95" spans="1:39" x14ac:dyDescent="0.15">
      <c r="A95" s="235">
        <v>2218</v>
      </c>
      <c r="B95" s="351">
        <v>43692</v>
      </c>
      <c r="C95" s="322" t="s">
        <v>13</v>
      </c>
      <c r="D95" s="430" t="s">
        <v>943</v>
      </c>
      <c r="E95" s="411">
        <v>43647</v>
      </c>
      <c r="F95" s="254" t="s">
        <v>30</v>
      </c>
      <c r="G95" s="254" t="s">
        <v>401</v>
      </c>
      <c r="H95" s="431">
        <v>87.504999999999995</v>
      </c>
      <c r="I95" s="255" t="s">
        <v>913</v>
      </c>
      <c r="J95" s="254">
        <v>6000</v>
      </c>
      <c r="K95" s="254">
        <v>12000</v>
      </c>
      <c r="L95" s="254">
        <v>84000</v>
      </c>
      <c r="M95" s="254">
        <v>84000</v>
      </c>
      <c r="N95" s="355"/>
      <c r="O95" s="431">
        <v>3.07</v>
      </c>
      <c r="P95" s="431">
        <v>2.92</v>
      </c>
      <c r="Q95" s="431">
        <v>2.23</v>
      </c>
      <c r="R95" s="442">
        <v>0</v>
      </c>
      <c r="S95" s="431">
        <v>1.9</v>
      </c>
      <c r="T95" s="431" t="s">
        <v>914</v>
      </c>
      <c r="U95" s="431">
        <v>2.4300000000000002</v>
      </c>
      <c r="V95" s="431">
        <v>2.11</v>
      </c>
      <c r="W95" s="431">
        <v>1.94</v>
      </c>
      <c r="X95" s="442">
        <v>0</v>
      </c>
      <c r="Y95" s="431">
        <v>1.65</v>
      </c>
      <c r="Z95" s="431" t="s">
        <v>914</v>
      </c>
      <c r="AA95" s="431" t="s">
        <v>914</v>
      </c>
      <c r="AB95" s="431" t="s">
        <v>914</v>
      </c>
      <c r="AC95" s="431" t="s">
        <v>914</v>
      </c>
      <c r="AD95" s="431" t="s">
        <v>914</v>
      </c>
      <c r="AE95" s="431" t="s">
        <v>914</v>
      </c>
      <c r="AF95" s="431" t="s">
        <v>914</v>
      </c>
      <c r="AG95" s="356" t="s">
        <v>18</v>
      </c>
      <c r="AH95" s="356" t="s">
        <v>19</v>
      </c>
      <c r="AI95" s="256">
        <v>2</v>
      </c>
      <c r="AJ95" s="256">
        <v>4</v>
      </c>
      <c r="AK95" s="398">
        <v>0.33329999999999999</v>
      </c>
      <c r="AL95" s="398">
        <v>0.66659999999999997</v>
      </c>
      <c r="AM95" s="254" t="s">
        <v>944</v>
      </c>
    </row>
    <row r="96" spans="1:39" x14ac:dyDescent="0.15">
      <c r="A96" s="235">
        <v>1918</v>
      </c>
      <c r="B96" s="441">
        <v>43713</v>
      </c>
      <c r="C96" s="322" t="s">
        <v>13</v>
      </c>
      <c r="D96" s="430" t="s">
        <v>943</v>
      </c>
      <c r="E96" s="437">
        <v>43647</v>
      </c>
      <c r="F96" s="438" t="s">
        <v>54</v>
      </c>
      <c r="G96" s="439" t="s">
        <v>401</v>
      </c>
      <c r="H96" s="431">
        <v>96.8</v>
      </c>
      <c r="I96" s="255" t="s">
        <v>913</v>
      </c>
      <c r="J96" s="254">
        <v>6000</v>
      </c>
      <c r="K96" s="254">
        <v>12000</v>
      </c>
      <c r="L96" s="254">
        <v>12000</v>
      </c>
      <c r="M96" s="254">
        <v>12000</v>
      </c>
      <c r="N96" s="254"/>
      <c r="O96" s="431">
        <v>3.55</v>
      </c>
      <c r="P96" s="442">
        <v>3.05</v>
      </c>
      <c r="Q96" s="442">
        <v>0</v>
      </c>
      <c r="R96" s="442">
        <v>0</v>
      </c>
      <c r="S96" s="431">
        <v>2.2999999999999998</v>
      </c>
      <c r="T96" s="431" t="s">
        <v>914</v>
      </c>
      <c r="U96" s="431">
        <v>2.5</v>
      </c>
      <c r="V96" s="442">
        <v>2.4500000000000002</v>
      </c>
      <c r="W96" s="442">
        <v>0</v>
      </c>
      <c r="X96" s="442">
        <v>0</v>
      </c>
      <c r="Y96" s="431">
        <v>2.2999999999999998</v>
      </c>
      <c r="Z96" s="431" t="s">
        <v>914</v>
      </c>
      <c r="AA96" s="431" t="s">
        <v>914</v>
      </c>
      <c r="AB96" s="431" t="s">
        <v>914</v>
      </c>
      <c r="AC96" s="431" t="s">
        <v>914</v>
      </c>
      <c r="AD96" s="431" t="s">
        <v>914</v>
      </c>
      <c r="AE96" s="431" t="s">
        <v>914</v>
      </c>
      <c r="AF96" s="431" t="s">
        <v>914</v>
      </c>
      <c r="AG96" s="256" t="s">
        <v>18</v>
      </c>
      <c r="AH96" s="256" t="s">
        <v>19</v>
      </c>
      <c r="AI96" s="256">
        <v>2</v>
      </c>
      <c r="AJ96" s="256">
        <v>4</v>
      </c>
      <c r="AK96" s="398">
        <v>0.33329999999999999</v>
      </c>
      <c r="AL96" s="398">
        <v>0.66659999999999997</v>
      </c>
      <c r="AM96" s="254" t="s">
        <v>1000</v>
      </c>
    </row>
    <row r="97" spans="1:40" x14ac:dyDescent="0.15">
      <c r="A97" s="235">
        <v>1689</v>
      </c>
      <c r="B97" s="441">
        <v>43713</v>
      </c>
      <c r="C97" s="322" t="s">
        <v>403</v>
      </c>
      <c r="D97" s="430" t="s">
        <v>943</v>
      </c>
      <c r="E97" s="351">
        <v>43466</v>
      </c>
      <c r="F97" s="449" t="s">
        <v>909</v>
      </c>
      <c r="G97" s="254" t="s">
        <v>401</v>
      </c>
      <c r="H97" s="431">
        <v>112</v>
      </c>
      <c r="I97" s="255" t="s">
        <v>405</v>
      </c>
      <c r="J97" s="254">
        <v>12000</v>
      </c>
      <c r="K97" s="254">
        <v>12000</v>
      </c>
      <c r="L97" s="254">
        <v>12000</v>
      </c>
      <c r="M97" s="254">
        <v>12000</v>
      </c>
      <c r="N97" s="254"/>
      <c r="O97" s="431">
        <v>2.8</v>
      </c>
      <c r="P97" s="442">
        <v>0</v>
      </c>
      <c r="Q97" s="442">
        <v>0</v>
      </c>
      <c r="R97" s="442">
        <v>0</v>
      </c>
      <c r="S97" s="431">
        <v>2</v>
      </c>
      <c r="T97" s="431" t="s">
        <v>914</v>
      </c>
      <c r="U97" s="431">
        <v>2.15</v>
      </c>
      <c r="V97" s="442">
        <v>0</v>
      </c>
      <c r="W97" s="442">
        <v>0</v>
      </c>
      <c r="X97" s="442">
        <v>0</v>
      </c>
      <c r="Y97" s="431">
        <v>1.75</v>
      </c>
      <c r="Z97" s="431" t="s">
        <v>914</v>
      </c>
      <c r="AA97" s="431" t="s">
        <v>914</v>
      </c>
      <c r="AB97" s="431" t="s">
        <v>914</v>
      </c>
      <c r="AC97" s="431" t="s">
        <v>914</v>
      </c>
      <c r="AD97" s="431" t="s">
        <v>914</v>
      </c>
      <c r="AE97" s="431" t="s">
        <v>914</v>
      </c>
      <c r="AF97" s="431" t="s">
        <v>914</v>
      </c>
      <c r="AG97" s="256" t="s">
        <v>18</v>
      </c>
      <c r="AH97" s="256" t="s">
        <v>19</v>
      </c>
      <c r="AI97" s="256">
        <v>2</v>
      </c>
      <c r="AJ97" s="256">
        <v>4</v>
      </c>
      <c r="AK97" s="398">
        <v>0.33329999999999999</v>
      </c>
      <c r="AL97" s="398">
        <v>0.66659999999999997</v>
      </c>
      <c r="AM97" s="254" t="s">
        <v>946</v>
      </c>
    </row>
    <row r="98" spans="1:40" x14ac:dyDescent="0.15">
      <c r="A98" s="235">
        <v>2210</v>
      </c>
      <c r="B98" s="441">
        <v>43713</v>
      </c>
      <c r="C98" s="322" t="s">
        <v>13</v>
      </c>
      <c r="D98" s="430" t="s">
        <v>943</v>
      </c>
      <c r="E98" s="440">
        <v>43646</v>
      </c>
      <c r="F98" s="439" t="s">
        <v>4</v>
      </c>
      <c r="G98" s="439" t="s">
        <v>401</v>
      </c>
      <c r="H98" s="431">
        <v>99.26</v>
      </c>
      <c r="I98" s="435"/>
      <c r="J98" s="435"/>
      <c r="K98" s="435"/>
      <c r="L98" s="355"/>
      <c r="M98" s="355"/>
      <c r="N98" s="355"/>
      <c r="O98" s="431">
        <v>1.82</v>
      </c>
      <c r="P98" s="442">
        <v>0</v>
      </c>
      <c r="Q98" s="442">
        <v>0</v>
      </c>
      <c r="R98" s="442">
        <v>0</v>
      </c>
      <c r="S98" s="442">
        <v>0</v>
      </c>
      <c r="T98" s="431" t="s">
        <v>914</v>
      </c>
      <c r="U98" s="431">
        <v>1.56</v>
      </c>
      <c r="V98" s="442">
        <v>0</v>
      </c>
      <c r="W98" s="442">
        <v>0</v>
      </c>
      <c r="X98" s="442">
        <v>0</v>
      </c>
      <c r="Y98" s="442">
        <v>0</v>
      </c>
      <c r="Z98" s="431" t="s">
        <v>914</v>
      </c>
      <c r="AA98" s="431" t="s">
        <v>914</v>
      </c>
      <c r="AB98" s="431" t="s">
        <v>914</v>
      </c>
      <c r="AC98" s="431" t="s">
        <v>914</v>
      </c>
      <c r="AD98" s="431" t="s">
        <v>914</v>
      </c>
      <c r="AE98" s="431" t="s">
        <v>914</v>
      </c>
      <c r="AF98" s="431" t="s">
        <v>914</v>
      </c>
      <c r="AG98" s="356" t="s">
        <v>18</v>
      </c>
      <c r="AH98" s="356" t="s">
        <v>19</v>
      </c>
      <c r="AI98" s="256">
        <v>2</v>
      </c>
      <c r="AJ98" s="256">
        <v>4</v>
      </c>
      <c r="AK98" s="398">
        <v>0.33329999999999999</v>
      </c>
      <c r="AL98" s="398">
        <v>0.66659999999999997</v>
      </c>
      <c r="AM98" s="254" t="s">
        <v>1005</v>
      </c>
    </row>
    <row r="99" spans="1:40" x14ac:dyDescent="0.15">
      <c r="A99" s="235">
        <v>1357</v>
      </c>
      <c r="B99" s="351">
        <v>43692</v>
      </c>
      <c r="C99" s="322" t="s">
        <v>13</v>
      </c>
      <c r="D99" s="430" t="s">
        <v>947</v>
      </c>
      <c r="E99" s="437">
        <v>43647</v>
      </c>
      <c r="F99" s="438" t="s">
        <v>15</v>
      </c>
      <c r="G99" s="439" t="s">
        <v>401</v>
      </c>
      <c r="H99" s="431">
        <v>85.5</v>
      </c>
      <c r="I99" s="255" t="s">
        <v>913</v>
      </c>
      <c r="J99" s="254">
        <v>6000</v>
      </c>
      <c r="K99" s="254">
        <v>12000</v>
      </c>
      <c r="L99" s="254">
        <v>84000</v>
      </c>
      <c r="M99" s="254">
        <v>84000</v>
      </c>
      <c r="N99" s="254"/>
      <c r="O99" s="431">
        <v>2.4727272727272727</v>
      </c>
      <c r="P99" s="431">
        <v>2.4</v>
      </c>
      <c r="Q99" s="431">
        <v>1.5909090909090908</v>
      </c>
      <c r="R99" s="442">
        <v>0</v>
      </c>
      <c r="S99" s="431">
        <v>1.5363636363636362</v>
      </c>
      <c r="T99" s="431" t="s">
        <v>914</v>
      </c>
      <c r="U99" s="431">
        <v>2.2636363636363637</v>
      </c>
      <c r="V99" s="431">
        <v>1.7727272727272725</v>
      </c>
      <c r="W99" s="431">
        <v>1.5818181818181818</v>
      </c>
      <c r="X99" s="442">
        <v>0</v>
      </c>
      <c r="Y99" s="431">
        <v>1.4272727272727272</v>
      </c>
      <c r="Z99" s="431" t="s">
        <v>914</v>
      </c>
      <c r="AA99" s="431" t="s">
        <v>914</v>
      </c>
      <c r="AB99" s="431" t="s">
        <v>914</v>
      </c>
      <c r="AC99" s="431" t="s">
        <v>914</v>
      </c>
      <c r="AD99" s="431" t="s">
        <v>914</v>
      </c>
      <c r="AE99" s="431" t="s">
        <v>914</v>
      </c>
      <c r="AF99" s="431" t="s">
        <v>914</v>
      </c>
      <c r="AG99" s="256" t="s">
        <v>18</v>
      </c>
      <c r="AH99" s="256" t="s">
        <v>19</v>
      </c>
      <c r="AI99" s="256">
        <v>2</v>
      </c>
      <c r="AJ99" s="256">
        <v>4</v>
      </c>
      <c r="AK99" s="398">
        <v>0.33329999999999999</v>
      </c>
      <c r="AL99" s="398">
        <v>0.66659999999999997</v>
      </c>
      <c r="AM99" s="430" t="s">
        <v>956</v>
      </c>
    </row>
    <row r="100" spans="1:40" x14ac:dyDescent="0.15">
      <c r="A100" s="235">
        <v>2188</v>
      </c>
      <c r="B100" s="351">
        <v>43692</v>
      </c>
      <c r="C100" s="322" t="s">
        <v>13</v>
      </c>
      <c r="D100" s="430" t="s">
        <v>947</v>
      </c>
      <c r="E100" s="441">
        <v>43647</v>
      </c>
      <c r="F100" s="438" t="s">
        <v>20</v>
      </c>
      <c r="G100" s="439" t="s">
        <v>401</v>
      </c>
      <c r="H100" s="431">
        <v>88</v>
      </c>
      <c r="I100" s="255" t="s">
        <v>913</v>
      </c>
      <c r="J100" s="257">
        <v>6000</v>
      </c>
      <c r="K100" s="257">
        <v>6000</v>
      </c>
      <c r="L100" s="257">
        <v>6000</v>
      </c>
      <c r="M100" s="257">
        <v>6000</v>
      </c>
      <c r="N100" s="254"/>
      <c r="O100" s="431">
        <v>2.3636363636363633</v>
      </c>
      <c r="P100" s="442">
        <v>0</v>
      </c>
      <c r="Q100" s="442">
        <v>0</v>
      </c>
      <c r="R100" s="442">
        <v>0</v>
      </c>
      <c r="S100" s="431">
        <v>1.8181818181818181</v>
      </c>
      <c r="T100" s="431" t="s">
        <v>914</v>
      </c>
      <c r="U100" s="431">
        <v>2.1818181818181817</v>
      </c>
      <c r="V100" s="442">
        <v>0</v>
      </c>
      <c r="W100" s="442">
        <v>0</v>
      </c>
      <c r="X100" s="442">
        <v>0</v>
      </c>
      <c r="Y100" s="431">
        <v>1.7272727272727271</v>
      </c>
      <c r="Z100" s="431" t="s">
        <v>914</v>
      </c>
      <c r="AA100" s="431" t="s">
        <v>914</v>
      </c>
      <c r="AB100" s="431" t="s">
        <v>914</v>
      </c>
      <c r="AC100" s="431" t="s">
        <v>914</v>
      </c>
      <c r="AD100" s="431" t="s">
        <v>914</v>
      </c>
      <c r="AE100" s="431" t="s">
        <v>914</v>
      </c>
      <c r="AF100" s="431" t="s">
        <v>914</v>
      </c>
      <c r="AG100" s="256" t="s">
        <v>18</v>
      </c>
      <c r="AH100" s="256" t="s">
        <v>19</v>
      </c>
      <c r="AI100" s="256">
        <v>2</v>
      </c>
      <c r="AJ100" s="256">
        <v>4</v>
      </c>
      <c r="AK100" s="398">
        <v>0.33329999999999999</v>
      </c>
      <c r="AL100" s="398">
        <v>0.66659999999999997</v>
      </c>
      <c r="AM100" s="430" t="s">
        <v>915</v>
      </c>
    </row>
    <row r="101" spans="1:40" x14ac:dyDescent="0.15">
      <c r="A101" s="235">
        <v>1141</v>
      </c>
      <c r="B101" s="351">
        <v>43481</v>
      </c>
      <c r="C101" s="322" t="s">
        <v>3</v>
      </c>
      <c r="D101" s="430" t="s">
        <v>947</v>
      </c>
      <c r="E101" s="437">
        <v>43466</v>
      </c>
      <c r="F101" s="438" t="s">
        <v>916</v>
      </c>
      <c r="G101" s="439" t="s">
        <v>401</v>
      </c>
      <c r="H101" s="254">
        <v>85</v>
      </c>
      <c r="I101" s="255" t="s">
        <v>917</v>
      </c>
      <c r="J101" s="254">
        <v>6000</v>
      </c>
      <c r="K101" s="254">
        <v>12000</v>
      </c>
      <c r="L101" s="254">
        <v>84000</v>
      </c>
      <c r="M101" s="254">
        <v>84000</v>
      </c>
      <c r="N101" s="254"/>
      <c r="O101" s="442">
        <v>2.87</v>
      </c>
      <c r="P101" s="442">
        <v>2.5499999999999998</v>
      </c>
      <c r="Q101" s="442">
        <v>2.1</v>
      </c>
      <c r="R101" s="442">
        <v>0</v>
      </c>
      <c r="S101" s="442">
        <v>1.8</v>
      </c>
      <c r="T101" s="254"/>
      <c r="U101" s="442">
        <v>2.4</v>
      </c>
      <c r="V101" s="442">
        <v>2.2000000000000002</v>
      </c>
      <c r="W101" s="442">
        <v>2</v>
      </c>
      <c r="X101" s="442">
        <v>0</v>
      </c>
      <c r="Y101" s="442">
        <v>1.6</v>
      </c>
      <c r="Z101" s="358"/>
      <c r="AB101" s="254"/>
      <c r="AC101" s="254"/>
      <c r="AD101" s="254"/>
      <c r="AE101" s="254"/>
      <c r="AF101" s="254"/>
      <c r="AG101" s="256" t="s">
        <v>918</v>
      </c>
      <c r="AH101" s="256" t="s">
        <v>919</v>
      </c>
      <c r="AI101" s="256">
        <v>3</v>
      </c>
      <c r="AJ101" s="256">
        <v>3</v>
      </c>
      <c r="AK101" s="398">
        <v>0.5</v>
      </c>
      <c r="AL101" s="398">
        <v>0.5</v>
      </c>
      <c r="AM101" s="432" t="s">
        <v>921</v>
      </c>
    </row>
    <row r="102" spans="1:40" x14ac:dyDescent="0.15">
      <c r="A102" s="235"/>
      <c r="B102" s="433">
        <v>43706</v>
      </c>
      <c r="C102" s="322" t="s">
        <v>3</v>
      </c>
      <c r="D102" s="430" t="s">
        <v>947</v>
      </c>
      <c r="E102" s="321">
        <v>43647</v>
      </c>
      <c r="F102" s="323" t="s">
        <v>922</v>
      </c>
      <c r="G102" s="254" t="s">
        <v>401</v>
      </c>
      <c r="H102" s="254">
        <v>72.59</v>
      </c>
      <c r="I102" s="255" t="s">
        <v>917</v>
      </c>
      <c r="J102" s="257">
        <v>3150</v>
      </c>
      <c r="K102" s="257">
        <v>3150</v>
      </c>
      <c r="L102" s="257">
        <v>3150</v>
      </c>
      <c r="M102" s="257">
        <v>3150</v>
      </c>
      <c r="N102" s="254"/>
      <c r="O102" s="442">
        <v>2.7</v>
      </c>
      <c r="P102" s="442">
        <v>0</v>
      </c>
      <c r="Q102" s="442">
        <v>0</v>
      </c>
      <c r="R102" s="442">
        <v>0</v>
      </c>
      <c r="S102" s="361">
        <v>2.2999999999999998</v>
      </c>
      <c r="T102" s="254"/>
      <c r="U102" s="442">
        <v>2.1818181818181817</v>
      </c>
      <c r="V102" s="442">
        <v>0</v>
      </c>
      <c r="W102" s="431">
        <v>0</v>
      </c>
      <c r="X102" s="442">
        <v>0</v>
      </c>
      <c r="Y102" s="361">
        <v>1.7545454545454544</v>
      </c>
      <c r="Z102" s="254"/>
      <c r="AA102" s="254"/>
      <c r="AB102" s="254"/>
      <c r="AC102" s="254"/>
      <c r="AD102" s="254"/>
      <c r="AE102" s="254"/>
      <c r="AF102" s="254"/>
      <c r="AG102" s="256" t="s">
        <v>918</v>
      </c>
      <c r="AH102" s="256" t="s">
        <v>919</v>
      </c>
      <c r="AI102" s="256">
        <v>2</v>
      </c>
      <c r="AJ102" s="256">
        <v>4</v>
      </c>
      <c r="AK102" s="398">
        <v>0.33329999999999999</v>
      </c>
      <c r="AL102" s="398">
        <v>0.66659999999999997</v>
      </c>
      <c r="AM102" s="432" t="s">
        <v>960</v>
      </c>
    </row>
    <row r="103" spans="1:40" x14ac:dyDescent="0.15">
      <c r="A103" s="235">
        <v>2119</v>
      </c>
      <c r="B103" s="351">
        <v>43692</v>
      </c>
      <c r="C103" s="322" t="s">
        <v>13</v>
      </c>
      <c r="D103" s="430" t="s">
        <v>947</v>
      </c>
      <c r="E103" s="437">
        <v>43647</v>
      </c>
      <c r="F103" s="438" t="s">
        <v>22</v>
      </c>
      <c r="G103" s="439" t="s">
        <v>401</v>
      </c>
      <c r="H103" s="431">
        <v>97.5</v>
      </c>
      <c r="I103" s="255" t="s">
        <v>913</v>
      </c>
      <c r="J103" s="257">
        <v>12000</v>
      </c>
      <c r="K103" s="257">
        <v>12000</v>
      </c>
      <c r="L103" s="257">
        <v>12000</v>
      </c>
      <c r="M103" s="257">
        <v>12000</v>
      </c>
      <c r="N103" s="254"/>
      <c r="O103" s="431">
        <v>2.8181818181818179</v>
      </c>
      <c r="P103" s="442">
        <v>0</v>
      </c>
      <c r="Q103" s="442">
        <v>0</v>
      </c>
      <c r="R103" s="442">
        <v>0</v>
      </c>
      <c r="S103" s="431">
        <v>1.8181818181818181</v>
      </c>
      <c r="T103" s="431" t="s">
        <v>914</v>
      </c>
      <c r="U103" s="431">
        <v>2.0727272727272723</v>
      </c>
      <c r="V103" s="442">
        <v>0</v>
      </c>
      <c r="W103" s="442">
        <v>0</v>
      </c>
      <c r="X103" s="442">
        <v>0</v>
      </c>
      <c r="Y103" s="431">
        <v>2.0727272727272723</v>
      </c>
      <c r="Z103" s="431" t="s">
        <v>914</v>
      </c>
      <c r="AA103" s="431" t="s">
        <v>914</v>
      </c>
      <c r="AB103" s="431" t="s">
        <v>914</v>
      </c>
      <c r="AC103" s="431" t="s">
        <v>914</v>
      </c>
      <c r="AD103" s="431" t="s">
        <v>914</v>
      </c>
      <c r="AE103" s="431" t="s">
        <v>914</v>
      </c>
      <c r="AF103" s="431" t="s">
        <v>914</v>
      </c>
      <c r="AG103" s="256" t="s">
        <v>18</v>
      </c>
      <c r="AH103" s="256" t="s">
        <v>19</v>
      </c>
      <c r="AI103" s="256">
        <v>2</v>
      </c>
      <c r="AJ103" s="256">
        <v>4</v>
      </c>
      <c r="AK103" s="398">
        <v>0.33329999999999999</v>
      </c>
      <c r="AL103" s="398">
        <v>0.66659999999999997</v>
      </c>
      <c r="AM103" s="434" t="s">
        <v>964</v>
      </c>
    </row>
    <row r="104" spans="1:40" x14ac:dyDescent="0.15">
      <c r="A104" s="235">
        <v>1939</v>
      </c>
      <c r="B104" s="351">
        <v>43692</v>
      </c>
      <c r="C104" s="322" t="s">
        <v>13</v>
      </c>
      <c r="D104" s="430" t="s">
        <v>947</v>
      </c>
      <c r="E104" s="437">
        <v>43497</v>
      </c>
      <c r="F104" s="438" t="s">
        <v>923</v>
      </c>
      <c r="G104" s="439" t="s">
        <v>401</v>
      </c>
      <c r="H104" s="431">
        <v>79.8</v>
      </c>
      <c r="I104" s="255" t="s">
        <v>913</v>
      </c>
      <c r="J104" s="254">
        <v>6000</v>
      </c>
      <c r="K104" s="254">
        <v>12000</v>
      </c>
      <c r="L104" s="254">
        <v>84000</v>
      </c>
      <c r="M104" s="254">
        <v>84000</v>
      </c>
      <c r="N104" s="254"/>
      <c r="O104" s="431">
        <v>2.7272727272727271</v>
      </c>
      <c r="P104" s="431">
        <v>2.3181818181818179</v>
      </c>
      <c r="Q104" s="431">
        <v>1.6636363636363636</v>
      </c>
      <c r="R104" s="442">
        <v>0</v>
      </c>
      <c r="S104" s="431">
        <v>1.6272727272727272</v>
      </c>
      <c r="T104" s="431" t="s">
        <v>914</v>
      </c>
      <c r="U104" s="431">
        <v>1.8727272727272726</v>
      </c>
      <c r="V104" s="431">
        <v>1.8090909090909089</v>
      </c>
      <c r="W104" s="431">
        <v>1.6545454545454545</v>
      </c>
      <c r="X104" s="442">
        <v>0</v>
      </c>
      <c r="Y104" s="431">
        <v>1.5636363636363635</v>
      </c>
      <c r="Z104" s="431" t="s">
        <v>914</v>
      </c>
      <c r="AA104" s="431" t="s">
        <v>914</v>
      </c>
      <c r="AB104" s="431" t="s">
        <v>914</v>
      </c>
      <c r="AC104" s="431" t="s">
        <v>914</v>
      </c>
      <c r="AD104" s="431" t="s">
        <v>914</v>
      </c>
      <c r="AE104" s="431" t="s">
        <v>914</v>
      </c>
      <c r="AF104" s="431" t="s">
        <v>914</v>
      </c>
      <c r="AG104" s="256" t="s">
        <v>18</v>
      </c>
      <c r="AH104" s="256" t="s">
        <v>19</v>
      </c>
      <c r="AI104" s="256">
        <v>2</v>
      </c>
      <c r="AJ104" s="256">
        <v>4</v>
      </c>
      <c r="AK104" s="398">
        <v>0.33329999999999999</v>
      </c>
      <c r="AL104" s="398">
        <v>0.66659999999999997</v>
      </c>
      <c r="AM104" s="254" t="s">
        <v>972</v>
      </c>
    </row>
    <row r="105" spans="1:40" x14ac:dyDescent="0.15">
      <c r="A105" s="235">
        <v>318</v>
      </c>
      <c r="B105" s="441">
        <v>43713</v>
      </c>
      <c r="C105" s="322" t="s">
        <v>13</v>
      </c>
      <c r="D105" s="430" t="s">
        <v>947</v>
      </c>
      <c r="E105" s="437">
        <v>43647</v>
      </c>
      <c r="F105" s="439" t="s">
        <v>24</v>
      </c>
      <c r="G105" s="439" t="s">
        <v>401</v>
      </c>
      <c r="H105" s="431">
        <v>98.21</v>
      </c>
      <c r="I105" s="255" t="s">
        <v>913</v>
      </c>
      <c r="J105" s="254">
        <v>6000</v>
      </c>
      <c r="K105" s="254">
        <v>12000</v>
      </c>
      <c r="L105" s="254">
        <v>84000</v>
      </c>
      <c r="M105" s="254">
        <v>84000</v>
      </c>
      <c r="N105" s="254"/>
      <c r="O105" s="431">
        <v>2.84</v>
      </c>
      <c r="P105" s="431">
        <v>2.48</v>
      </c>
      <c r="Q105" s="431">
        <v>2.0499999999999998</v>
      </c>
      <c r="R105" s="442">
        <v>0</v>
      </c>
      <c r="S105" s="431">
        <v>2.0299999999999998</v>
      </c>
      <c r="T105" s="431" t="s">
        <v>914</v>
      </c>
      <c r="U105" s="431">
        <v>2.15</v>
      </c>
      <c r="V105" s="431">
        <v>2.1</v>
      </c>
      <c r="W105" s="431">
        <v>2</v>
      </c>
      <c r="X105" s="442">
        <v>0</v>
      </c>
      <c r="Y105" s="431">
        <v>1.95</v>
      </c>
      <c r="Z105" s="431" t="s">
        <v>914</v>
      </c>
      <c r="AA105" s="431" t="s">
        <v>914</v>
      </c>
      <c r="AB105" s="431" t="s">
        <v>914</v>
      </c>
      <c r="AC105" s="431" t="s">
        <v>914</v>
      </c>
      <c r="AD105" s="431" t="s">
        <v>914</v>
      </c>
      <c r="AE105" s="431" t="s">
        <v>914</v>
      </c>
      <c r="AF105" s="431" t="s">
        <v>914</v>
      </c>
      <c r="AG105" s="256" t="s">
        <v>18</v>
      </c>
      <c r="AH105" s="256" t="s">
        <v>19</v>
      </c>
      <c r="AI105" s="256">
        <v>2</v>
      </c>
      <c r="AJ105" s="256">
        <v>4</v>
      </c>
      <c r="AK105" s="398">
        <v>0.33329999999999999</v>
      </c>
      <c r="AL105" s="398">
        <v>0.66659999999999997</v>
      </c>
      <c r="AM105" s="254" t="s">
        <v>977</v>
      </c>
    </row>
    <row r="106" spans="1:40" x14ac:dyDescent="0.15">
      <c r="A106" s="235">
        <v>2263</v>
      </c>
      <c r="B106" s="351">
        <v>43692</v>
      </c>
      <c r="C106" s="322" t="s">
        <v>13</v>
      </c>
      <c r="D106" s="430" t="s">
        <v>947</v>
      </c>
      <c r="E106" s="437">
        <v>43647</v>
      </c>
      <c r="F106" s="438" t="s">
        <v>924</v>
      </c>
      <c r="G106" s="439" t="s">
        <v>401</v>
      </c>
      <c r="H106" s="431">
        <v>78</v>
      </c>
      <c r="I106" s="255" t="s">
        <v>913</v>
      </c>
      <c r="J106" s="257">
        <v>3000</v>
      </c>
      <c r="K106" s="257">
        <v>3000</v>
      </c>
      <c r="L106" s="257">
        <v>3000</v>
      </c>
      <c r="M106" s="257">
        <v>3000</v>
      </c>
      <c r="N106" s="254"/>
      <c r="O106" s="431">
        <v>2.8</v>
      </c>
      <c r="P106" s="442">
        <v>0</v>
      </c>
      <c r="Q106" s="442">
        <v>0</v>
      </c>
      <c r="R106" s="442">
        <v>0</v>
      </c>
      <c r="S106" s="431">
        <v>2.2000000000000002</v>
      </c>
      <c r="T106" s="431" t="s">
        <v>914</v>
      </c>
      <c r="U106" s="431">
        <v>2</v>
      </c>
      <c r="V106" s="442">
        <v>0</v>
      </c>
      <c r="W106" s="442">
        <v>0</v>
      </c>
      <c r="X106" s="442">
        <v>0</v>
      </c>
      <c r="Y106" s="431">
        <v>1.6</v>
      </c>
      <c r="Z106" s="431" t="s">
        <v>914</v>
      </c>
      <c r="AA106" s="431" t="s">
        <v>914</v>
      </c>
      <c r="AB106" s="431" t="s">
        <v>914</v>
      </c>
      <c r="AC106" s="431" t="s">
        <v>914</v>
      </c>
      <c r="AD106" s="431" t="s">
        <v>914</v>
      </c>
      <c r="AE106" s="431" t="s">
        <v>914</v>
      </c>
      <c r="AF106" s="431" t="s">
        <v>914</v>
      </c>
      <c r="AG106" s="256" t="s">
        <v>18</v>
      </c>
      <c r="AH106" s="256" t="s">
        <v>19</v>
      </c>
      <c r="AI106" s="256">
        <v>2</v>
      </c>
      <c r="AJ106" s="256">
        <v>4</v>
      </c>
      <c r="AK106" s="398">
        <v>0.33329999999999999</v>
      </c>
      <c r="AL106" s="398">
        <v>0.66659999999999997</v>
      </c>
      <c r="AM106" s="430" t="s">
        <v>921</v>
      </c>
      <c r="AN106" s="432"/>
    </row>
    <row r="107" spans="1:40" x14ac:dyDescent="0.15">
      <c r="A107" s="235">
        <v>1431</v>
      </c>
      <c r="B107" s="441">
        <v>43713</v>
      </c>
      <c r="C107" s="322" t="s">
        <v>13</v>
      </c>
      <c r="D107" s="430" t="s">
        <v>947</v>
      </c>
      <c r="E107" s="440">
        <v>43497</v>
      </c>
      <c r="F107" s="438" t="s">
        <v>925</v>
      </c>
      <c r="G107" s="439" t="s">
        <v>401</v>
      </c>
      <c r="H107" s="431">
        <v>84.5</v>
      </c>
      <c r="I107" s="255" t="s">
        <v>913</v>
      </c>
      <c r="J107" s="257">
        <v>3500</v>
      </c>
      <c r="K107" s="257">
        <v>3500</v>
      </c>
      <c r="L107" s="257">
        <v>3500</v>
      </c>
      <c r="M107" s="257">
        <v>3500</v>
      </c>
      <c r="N107" s="254"/>
      <c r="O107" s="431">
        <v>2.87</v>
      </c>
      <c r="P107" s="442">
        <v>0</v>
      </c>
      <c r="Q107" s="442">
        <v>0</v>
      </c>
      <c r="R107" s="442">
        <v>0</v>
      </c>
      <c r="S107" s="431">
        <v>2.23</v>
      </c>
      <c r="T107" s="431" t="s">
        <v>914</v>
      </c>
      <c r="U107" s="431">
        <v>2.1</v>
      </c>
      <c r="V107" s="442">
        <v>0</v>
      </c>
      <c r="W107" s="442">
        <v>0</v>
      </c>
      <c r="X107" s="442">
        <v>0</v>
      </c>
      <c r="Y107" s="431">
        <v>1.7</v>
      </c>
      <c r="Z107" s="431" t="s">
        <v>914</v>
      </c>
      <c r="AA107" s="431" t="s">
        <v>914</v>
      </c>
      <c r="AB107" s="431" t="s">
        <v>914</v>
      </c>
      <c r="AC107" s="431" t="s">
        <v>914</v>
      </c>
      <c r="AD107" s="431" t="s">
        <v>914</v>
      </c>
      <c r="AE107" s="431" t="s">
        <v>914</v>
      </c>
      <c r="AF107" s="431" t="s">
        <v>914</v>
      </c>
      <c r="AG107" s="256" t="s">
        <v>18</v>
      </c>
      <c r="AH107" s="256" t="s">
        <v>19</v>
      </c>
      <c r="AI107" s="256">
        <v>2</v>
      </c>
      <c r="AJ107" s="256">
        <v>4</v>
      </c>
      <c r="AK107" s="398">
        <v>0.33329999999999999</v>
      </c>
      <c r="AL107" s="398">
        <v>0.66659999999999997</v>
      </c>
      <c r="AM107" s="430" t="s">
        <v>984</v>
      </c>
    </row>
    <row r="108" spans="1:40" x14ac:dyDescent="0.15">
      <c r="A108" s="235">
        <v>796</v>
      </c>
      <c r="B108" s="441">
        <v>43713</v>
      </c>
      <c r="C108" s="322" t="s">
        <v>13</v>
      </c>
      <c r="D108" s="430" t="s">
        <v>947</v>
      </c>
      <c r="E108" s="440">
        <v>43647</v>
      </c>
      <c r="F108" s="438" t="s">
        <v>926</v>
      </c>
      <c r="G108" s="439" t="s">
        <v>401</v>
      </c>
      <c r="H108" s="431">
        <v>76.81</v>
      </c>
      <c r="I108" s="255" t="s">
        <v>913</v>
      </c>
      <c r="J108" s="254">
        <v>6000</v>
      </c>
      <c r="K108" s="254">
        <v>12000</v>
      </c>
      <c r="L108" s="254">
        <v>84000</v>
      </c>
      <c r="M108" s="254">
        <v>84000</v>
      </c>
      <c r="N108" s="254"/>
      <c r="O108" s="431">
        <v>2.88</v>
      </c>
      <c r="P108" s="431">
        <v>2.82</v>
      </c>
      <c r="Q108" s="431">
        <v>1.91</v>
      </c>
      <c r="R108" s="442">
        <v>0</v>
      </c>
      <c r="S108" s="431">
        <v>1.87</v>
      </c>
      <c r="T108" s="431" t="s">
        <v>914</v>
      </c>
      <c r="U108" s="431">
        <v>2.2000000000000002</v>
      </c>
      <c r="V108" s="431">
        <v>2.12</v>
      </c>
      <c r="W108" s="431">
        <v>1.9</v>
      </c>
      <c r="X108" s="442">
        <v>0</v>
      </c>
      <c r="Y108" s="431">
        <v>1.78</v>
      </c>
      <c r="Z108" s="431" t="s">
        <v>914</v>
      </c>
      <c r="AA108" s="431" t="s">
        <v>914</v>
      </c>
      <c r="AB108" s="431" t="s">
        <v>914</v>
      </c>
      <c r="AC108" s="431" t="s">
        <v>914</v>
      </c>
      <c r="AD108" s="431" t="s">
        <v>914</v>
      </c>
      <c r="AE108" s="431" t="s">
        <v>914</v>
      </c>
      <c r="AF108" s="431" t="s">
        <v>914</v>
      </c>
      <c r="AG108" s="256" t="s">
        <v>18</v>
      </c>
      <c r="AH108" s="256" t="s">
        <v>19</v>
      </c>
      <c r="AI108" s="256">
        <v>2</v>
      </c>
      <c r="AJ108" s="256">
        <v>4</v>
      </c>
      <c r="AK108" s="398">
        <v>0.33329999999999999</v>
      </c>
      <c r="AL108" s="398">
        <v>0.66659999999999997</v>
      </c>
      <c r="AM108" s="254" t="s">
        <v>991</v>
      </c>
    </row>
    <row r="109" spans="1:40" x14ac:dyDescent="0.15">
      <c r="A109" s="235">
        <v>2217</v>
      </c>
      <c r="B109" s="351">
        <v>43692</v>
      </c>
      <c r="C109" s="322" t="s">
        <v>13</v>
      </c>
      <c r="D109" s="430" t="s">
        <v>947</v>
      </c>
      <c r="E109" s="411">
        <v>43647</v>
      </c>
      <c r="F109" s="254" t="s">
        <v>30</v>
      </c>
      <c r="G109" s="254" t="s">
        <v>401</v>
      </c>
      <c r="H109" s="431">
        <v>85.5</v>
      </c>
      <c r="I109" s="255" t="s">
        <v>913</v>
      </c>
      <c r="J109" s="254">
        <v>6000</v>
      </c>
      <c r="K109" s="254">
        <v>12000</v>
      </c>
      <c r="L109" s="254">
        <v>84000</v>
      </c>
      <c r="M109" s="254">
        <v>84000</v>
      </c>
      <c r="N109" s="355"/>
      <c r="O109" s="431">
        <v>3.14</v>
      </c>
      <c r="P109" s="431">
        <v>2.97</v>
      </c>
      <c r="Q109" s="431">
        <v>1.98</v>
      </c>
      <c r="R109" s="442">
        <v>0</v>
      </c>
      <c r="S109" s="431">
        <v>1.91</v>
      </c>
      <c r="T109" s="431" t="s">
        <v>914</v>
      </c>
      <c r="U109" s="431">
        <v>2.5150000000000001</v>
      </c>
      <c r="V109" s="431">
        <v>1.917</v>
      </c>
      <c r="W109" s="431">
        <v>1.716</v>
      </c>
      <c r="X109" s="442">
        <v>0</v>
      </c>
      <c r="Y109" s="431">
        <v>1.552</v>
      </c>
      <c r="Z109" s="431" t="s">
        <v>914</v>
      </c>
      <c r="AA109" s="431" t="s">
        <v>914</v>
      </c>
      <c r="AB109" s="431" t="s">
        <v>914</v>
      </c>
      <c r="AC109" s="431" t="s">
        <v>914</v>
      </c>
      <c r="AD109" s="431" t="s">
        <v>914</v>
      </c>
      <c r="AE109" s="431" t="s">
        <v>914</v>
      </c>
      <c r="AF109" s="431" t="s">
        <v>914</v>
      </c>
      <c r="AG109" s="356" t="s">
        <v>18</v>
      </c>
      <c r="AH109" s="356" t="s">
        <v>19</v>
      </c>
      <c r="AI109" s="256">
        <v>2</v>
      </c>
      <c r="AJ109" s="256">
        <v>4</v>
      </c>
      <c r="AK109" s="398">
        <v>0.33329999999999999</v>
      </c>
      <c r="AL109" s="398">
        <v>0.66659999999999997</v>
      </c>
      <c r="AM109" s="254" t="s">
        <v>948</v>
      </c>
    </row>
    <row r="110" spans="1:40" x14ac:dyDescent="0.15">
      <c r="A110" s="235">
        <v>1917</v>
      </c>
      <c r="B110" s="441">
        <v>43713</v>
      </c>
      <c r="C110" s="322" t="s">
        <v>13</v>
      </c>
      <c r="D110" s="430" t="s">
        <v>947</v>
      </c>
      <c r="E110" s="437">
        <v>43647</v>
      </c>
      <c r="F110" s="438" t="s">
        <v>54</v>
      </c>
      <c r="G110" s="439" t="s">
        <v>401</v>
      </c>
      <c r="H110" s="431">
        <v>96.8</v>
      </c>
      <c r="I110" s="255" t="s">
        <v>913</v>
      </c>
      <c r="J110" s="254">
        <v>6000</v>
      </c>
      <c r="K110" s="254">
        <v>12000</v>
      </c>
      <c r="L110" s="254">
        <v>12000</v>
      </c>
      <c r="M110" s="254">
        <v>12000</v>
      </c>
      <c r="N110" s="254"/>
      <c r="O110" s="431">
        <v>3.55</v>
      </c>
      <c r="P110" s="442">
        <v>3.05</v>
      </c>
      <c r="Q110" s="442">
        <v>0</v>
      </c>
      <c r="R110" s="442">
        <v>0</v>
      </c>
      <c r="S110" s="431">
        <v>2.2999999999999998</v>
      </c>
      <c r="T110" s="431" t="s">
        <v>914</v>
      </c>
      <c r="U110" s="431">
        <v>2.5</v>
      </c>
      <c r="V110" s="442">
        <v>2.4500000000000002</v>
      </c>
      <c r="W110" s="442">
        <v>0</v>
      </c>
      <c r="X110" s="442">
        <v>0</v>
      </c>
      <c r="Y110" s="431">
        <v>2.2999999999999998</v>
      </c>
      <c r="Z110" s="431" t="s">
        <v>914</v>
      </c>
      <c r="AA110" s="431" t="s">
        <v>914</v>
      </c>
      <c r="AB110" s="431" t="s">
        <v>914</v>
      </c>
      <c r="AC110" s="431" t="s">
        <v>914</v>
      </c>
      <c r="AD110" s="431" t="s">
        <v>914</v>
      </c>
      <c r="AE110" s="431" t="s">
        <v>914</v>
      </c>
      <c r="AF110" s="431" t="s">
        <v>914</v>
      </c>
      <c r="AG110" s="256" t="s">
        <v>18</v>
      </c>
      <c r="AH110" s="256" t="s">
        <v>19</v>
      </c>
      <c r="AI110" s="256">
        <v>2</v>
      </c>
      <c r="AJ110" s="256">
        <v>4</v>
      </c>
      <c r="AK110" s="398">
        <v>0.33329999999999999</v>
      </c>
      <c r="AL110" s="398">
        <v>0.66659999999999997</v>
      </c>
      <c r="AM110" s="254" t="s">
        <v>945</v>
      </c>
    </row>
    <row r="111" spans="1:40" x14ac:dyDescent="0.15">
      <c r="A111" s="235">
        <v>1688</v>
      </c>
      <c r="B111" s="441">
        <v>43713</v>
      </c>
      <c r="C111" s="322" t="s">
        <v>403</v>
      </c>
      <c r="D111" s="430" t="s">
        <v>947</v>
      </c>
      <c r="E111" s="351">
        <v>43466</v>
      </c>
      <c r="F111" s="449" t="s">
        <v>909</v>
      </c>
      <c r="G111" s="254" t="s">
        <v>401</v>
      </c>
      <c r="H111" s="431">
        <v>112</v>
      </c>
      <c r="I111" s="255" t="s">
        <v>405</v>
      </c>
      <c r="J111" s="254">
        <v>12000</v>
      </c>
      <c r="K111" s="254">
        <v>12000</v>
      </c>
      <c r="L111" s="254">
        <v>12000</v>
      </c>
      <c r="M111" s="254">
        <v>12000</v>
      </c>
      <c r="N111" s="254"/>
      <c r="O111" s="431">
        <v>2.8</v>
      </c>
      <c r="P111" s="442">
        <v>0</v>
      </c>
      <c r="Q111" s="442">
        <v>0</v>
      </c>
      <c r="R111" s="442">
        <v>0</v>
      </c>
      <c r="S111" s="431">
        <v>2</v>
      </c>
      <c r="T111" s="431" t="s">
        <v>914</v>
      </c>
      <c r="U111" s="431">
        <v>2.15</v>
      </c>
      <c r="V111" s="442">
        <v>0</v>
      </c>
      <c r="W111" s="442">
        <v>0</v>
      </c>
      <c r="X111" s="442">
        <v>0</v>
      </c>
      <c r="Y111" s="431">
        <v>1.75</v>
      </c>
      <c r="Z111" s="431" t="s">
        <v>914</v>
      </c>
      <c r="AA111" s="431" t="s">
        <v>914</v>
      </c>
      <c r="AB111" s="431" t="s">
        <v>914</v>
      </c>
      <c r="AC111" s="431" t="s">
        <v>914</v>
      </c>
      <c r="AD111" s="431" t="s">
        <v>914</v>
      </c>
      <c r="AE111" s="431" t="s">
        <v>914</v>
      </c>
      <c r="AF111" s="431" t="s">
        <v>914</v>
      </c>
      <c r="AG111" s="256" t="s">
        <v>18</v>
      </c>
      <c r="AH111" s="256" t="s">
        <v>19</v>
      </c>
      <c r="AI111" s="256">
        <v>2</v>
      </c>
      <c r="AJ111" s="256">
        <v>4</v>
      </c>
      <c r="AK111" s="398">
        <v>0.33329999999999999</v>
      </c>
      <c r="AL111" s="398">
        <v>0.66659999999999997</v>
      </c>
      <c r="AM111" s="254" t="s">
        <v>946</v>
      </c>
    </row>
    <row r="112" spans="1:40" x14ac:dyDescent="0.15">
      <c r="A112" s="235">
        <v>2209</v>
      </c>
      <c r="B112" s="441">
        <v>43713</v>
      </c>
      <c r="C112" s="322" t="s">
        <v>13</v>
      </c>
      <c r="D112" s="430" t="s">
        <v>947</v>
      </c>
      <c r="E112" s="440">
        <v>43646</v>
      </c>
      <c r="F112" s="439" t="s">
        <v>4</v>
      </c>
      <c r="G112" s="439" t="s">
        <v>401</v>
      </c>
      <c r="H112" s="431">
        <v>99.26</v>
      </c>
      <c r="I112" s="435"/>
      <c r="J112" s="435"/>
      <c r="K112" s="435"/>
      <c r="L112" s="355"/>
      <c r="M112" s="355"/>
      <c r="N112" s="355"/>
      <c r="O112" s="431">
        <v>1.82</v>
      </c>
      <c r="P112" s="442">
        <v>0</v>
      </c>
      <c r="Q112" s="442">
        <v>0</v>
      </c>
      <c r="R112" s="442">
        <v>0</v>
      </c>
      <c r="S112" s="442">
        <v>0</v>
      </c>
      <c r="T112" s="431" t="s">
        <v>914</v>
      </c>
      <c r="U112" s="431">
        <v>1.56</v>
      </c>
      <c r="V112" s="442">
        <v>0</v>
      </c>
      <c r="W112" s="442">
        <v>0</v>
      </c>
      <c r="X112" s="442">
        <v>0</v>
      </c>
      <c r="Y112" s="442">
        <v>0</v>
      </c>
      <c r="Z112" s="431" t="s">
        <v>914</v>
      </c>
      <c r="AA112" s="431" t="s">
        <v>914</v>
      </c>
      <c r="AB112" s="431" t="s">
        <v>914</v>
      </c>
      <c r="AC112" s="431" t="s">
        <v>914</v>
      </c>
      <c r="AD112" s="431" t="s">
        <v>914</v>
      </c>
      <c r="AE112" s="431" t="s">
        <v>914</v>
      </c>
      <c r="AF112" s="431" t="s">
        <v>914</v>
      </c>
      <c r="AG112" s="356" t="s">
        <v>18</v>
      </c>
      <c r="AH112" s="356" t="s">
        <v>19</v>
      </c>
      <c r="AI112" s="256">
        <v>2</v>
      </c>
      <c r="AJ112" s="256">
        <v>4</v>
      </c>
      <c r="AK112" s="398">
        <v>0.33329999999999999</v>
      </c>
      <c r="AL112" s="398">
        <v>0.66659999999999997</v>
      </c>
      <c r="AM112" s="254" t="s">
        <v>1005</v>
      </c>
    </row>
  </sheetData>
  <sheetProtection algorithmName="SHA-512" hashValue="sK4Ud80Obj9lFta/FPaso9+BslL0jGKI9wZMtkJE+MItQdmSWG/ofspizE+Dbe6Qmz8XbIwEfJ0xoeQCEqChlA==" saltValue="DYQcoP+w+K6p9dn4LR1fwg==" spinCount="100000" sheet="1" objects="1" scenarios="1"/>
  <hyperlinks>
    <hyperlink ref="AM35" r:id="rId1" xr:uid="{96EA38AE-6EC3-9E4B-9B1E-C39699EEFBE9}"/>
    <hyperlink ref="AM16" r:id="rId2" xr:uid="{7DDF77E9-BB37-A844-9EDC-B4DDEAB0F1BA}"/>
    <hyperlink ref="AM30" r:id="rId3" xr:uid="{0863F632-3C84-814A-A45D-98860B6BF876}"/>
    <hyperlink ref="AM83" r:id="rId4" xr:uid="{5E81CE68-5FAB-6D47-AB11-9EF91C9AA597}"/>
  </hyperlinks>
  <pageMargins left="0.7" right="0.7" top="0.75" bottom="0.75" header="0.5" footer="0.5"/>
  <pageSetup paperSize="10" orientation="portrait" horizontalDpi="4294967292" verticalDpi="4294967292"/>
  <legacy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BI120"/>
  <sheetViews>
    <sheetView topLeftCell="A88" workbookViewId="0">
      <selection activeCell="U40" sqref="U40:Y40"/>
    </sheetView>
  </sheetViews>
  <sheetFormatPr baseColWidth="10" defaultRowHeight="13" x14ac:dyDescent="0.15"/>
  <cols>
    <col min="4" max="4" width="14.83203125" customWidth="1"/>
    <col min="6" max="6" width="16" bestFit="1" customWidth="1"/>
    <col min="7" max="7" width="12.5" bestFit="1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35">
        <v>76</v>
      </c>
      <c r="B2" s="386">
        <v>43437</v>
      </c>
      <c r="C2" s="322" t="s">
        <v>13</v>
      </c>
      <c r="D2" s="254" t="s">
        <v>14</v>
      </c>
      <c r="E2" s="321">
        <v>43466</v>
      </c>
      <c r="F2" s="323" t="s">
        <v>15</v>
      </c>
      <c r="G2" s="254" t="s">
        <v>16</v>
      </c>
      <c r="H2" s="254">
        <v>78.5</v>
      </c>
      <c r="I2" s="255" t="s">
        <v>17</v>
      </c>
      <c r="J2" s="254">
        <v>3000</v>
      </c>
      <c r="K2" s="254">
        <v>6000</v>
      </c>
      <c r="L2" s="254">
        <v>9000</v>
      </c>
      <c r="M2" s="254">
        <v>15000</v>
      </c>
      <c r="N2" s="254"/>
      <c r="O2" s="254">
        <v>2.64</v>
      </c>
      <c r="P2" s="254">
        <v>2.36</v>
      </c>
      <c r="Q2" s="254">
        <v>1.88</v>
      </c>
      <c r="R2" s="254">
        <v>1.63</v>
      </c>
      <c r="S2" s="254">
        <v>1.51</v>
      </c>
      <c r="T2" s="254"/>
      <c r="U2" s="254">
        <v>2.5</v>
      </c>
      <c r="V2" s="254">
        <v>2.2200000000000002</v>
      </c>
      <c r="W2" s="254">
        <v>1.82</v>
      </c>
      <c r="X2" s="254">
        <v>1.6</v>
      </c>
      <c r="Y2" s="254">
        <v>1.47</v>
      </c>
      <c r="Z2" s="254"/>
      <c r="AA2" s="254"/>
      <c r="AB2" s="254"/>
      <c r="AC2" s="254"/>
      <c r="AD2" s="254"/>
      <c r="AE2" s="254"/>
      <c r="AF2" s="254"/>
      <c r="AG2" s="256" t="s">
        <v>18</v>
      </c>
      <c r="AH2" s="256" t="s">
        <v>19</v>
      </c>
      <c r="AI2" s="256">
        <v>3</v>
      </c>
      <c r="AJ2" s="256">
        <v>3</v>
      </c>
      <c r="AK2" s="395">
        <v>0.5</v>
      </c>
      <c r="AL2" s="395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35">
        <v>1160</v>
      </c>
      <c r="B3" s="386">
        <v>43437</v>
      </c>
      <c r="C3" s="322" t="s">
        <v>13</v>
      </c>
      <c r="D3" s="254" t="s">
        <v>14</v>
      </c>
      <c r="E3" s="321">
        <v>43477</v>
      </c>
      <c r="F3" s="323" t="s">
        <v>20</v>
      </c>
      <c r="G3" s="254" t="s">
        <v>16</v>
      </c>
      <c r="H3" s="254">
        <v>76</v>
      </c>
      <c r="I3" s="255" t="s">
        <v>17</v>
      </c>
      <c r="J3" s="257">
        <v>3000</v>
      </c>
      <c r="K3" s="257">
        <v>6000</v>
      </c>
      <c r="L3" s="257">
        <v>6000</v>
      </c>
      <c r="M3" s="257">
        <v>6000</v>
      </c>
      <c r="N3" s="254"/>
      <c r="O3" s="254">
        <v>2.5</v>
      </c>
      <c r="P3" s="254">
        <v>2.2000000000000002</v>
      </c>
      <c r="Q3" s="354">
        <v>0</v>
      </c>
      <c r="R3" s="254">
        <v>0</v>
      </c>
      <c r="S3" s="254">
        <v>1.7</v>
      </c>
      <c r="T3" s="254"/>
      <c r="U3" s="254">
        <v>2.4</v>
      </c>
      <c r="V3" s="254">
        <v>2.1</v>
      </c>
      <c r="W3" s="354">
        <v>0</v>
      </c>
      <c r="X3" s="254">
        <v>0</v>
      </c>
      <c r="Y3" s="254">
        <v>1.7</v>
      </c>
      <c r="Z3" s="254"/>
      <c r="AA3" s="254"/>
      <c r="AB3" s="254"/>
      <c r="AC3" s="254"/>
      <c r="AD3" s="254"/>
      <c r="AE3" s="254"/>
      <c r="AF3" s="254"/>
      <c r="AG3" s="256" t="s">
        <v>18</v>
      </c>
      <c r="AH3" s="256" t="s">
        <v>19</v>
      </c>
      <c r="AI3" s="256">
        <v>3</v>
      </c>
      <c r="AJ3" s="256">
        <v>3</v>
      </c>
      <c r="AK3" s="395">
        <v>0.5</v>
      </c>
      <c r="AL3" s="395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35">
        <v>273</v>
      </c>
      <c r="B4" s="407">
        <v>43486</v>
      </c>
      <c r="C4" s="322" t="s">
        <v>31</v>
      </c>
      <c r="D4" s="254" t="s">
        <v>32</v>
      </c>
      <c r="E4" s="321">
        <v>43101</v>
      </c>
      <c r="F4" s="323" t="s">
        <v>44</v>
      </c>
      <c r="G4" s="254" t="s">
        <v>401</v>
      </c>
      <c r="H4" s="254">
        <v>78.099999999999994</v>
      </c>
      <c r="I4" s="255" t="s">
        <v>120</v>
      </c>
      <c r="J4" s="254">
        <v>3000</v>
      </c>
      <c r="K4" s="254">
        <v>6000</v>
      </c>
      <c r="L4" s="254">
        <v>9000</v>
      </c>
      <c r="M4" s="254">
        <v>15000</v>
      </c>
      <c r="N4" s="254"/>
      <c r="O4" s="254">
        <v>3.35</v>
      </c>
      <c r="P4" s="254">
        <v>2.95</v>
      </c>
      <c r="Q4" s="254">
        <v>2.5499999999999998</v>
      </c>
      <c r="R4" s="254">
        <v>2.35</v>
      </c>
      <c r="S4" s="254">
        <v>2.25</v>
      </c>
      <c r="T4" s="254"/>
      <c r="U4" s="254">
        <v>3.25</v>
      </c>
      <c r="V4" s="254">
        <v>2.9</v>
      </c>
      <c r="W4" s="254">
        <v>2.5</v>
      </c>
      <c r="X4" s="254">
        <v>2.35</v>
      </c>
      <c r="Y4" s="254">
        <v>2.2999999999999998</v>
      </c>
      <c r="Z4" s="254"/>
      <c r="AA4" s="254"/>
      <c r="AB4" s="254"/>
      <c r="AC4" s="254"/>
      <c r="AD4" s="254"/>
      <c r="AE4" s="254"/>
      <c r="AF4" s="254"/>
      <c r="AG4" s="256" t="s">
        <v>56</v>
      </c>
      <c r="AH4" s="256" t="s">
        <v>57</v>
      </c>
      <c r="AI4" s="256">
        <v>3</v>
      </c>
      <c r="AJ4" s="256">
        <v>3</v>
      </c>
      <c r="AK4" s="395">
        <v>0.5</v>
      </c>
      <c r="AL4" s="395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35">
        <v>1135</v>
      </c>
      <c r="B5" s="403">
        <v>43437</v>
      </c>
      <c r="C5" s="322" t="s">
        <v>13</v>
      </c>
      <c r="D5" s="254" t="s">
        <v>14</v>
      </c>
      <c r="E5" s="321">
        <v>43466</v>
      </c>
      <c r="F5" s="323" t="s">
        <v>21</v>
      </c>
      <c r="G5" s="254" t="s">
        <v>16</v>
      </c>
      <c r="H5" s="254">
        <v>78</v>
      </c>
      <c r="I5" s="255" t="s">
        <v>17</v>
      </c>
      <c r="J5" s="254">
        <v>3000</v>
      </c>
      <c r="K5" s="254">
        <v>9000</v>
      </c>
      <c r="L5" s="254">
        <v>12000</v>
      </c>
      <c r="M5" s="254">
        <v>18000</v>
      </c>
      <c r="N5" s="254"/>
      <c r="O5" s="254">
        <v>2.9</v>
      </c>
      <c r="P5" s="254">
        <v>2.61</v>
      </c>
      <c r="Q5" s="254">
        <v>2.4</v>
      </c>
      <c r="R5" s="254">
        <v>2.2000000000000002</v>
      </c>
      <c r="S5" s="254">
        <v>2</v>
      </c>
      <c r="T5" s="254"/>
      <c r="U5" s="254">
        <v>2.7</v>
      </c>
      <c r="V5" s="254">
        <v>2.54</v>
      </c>
      <c r="W5" s="254">
        <v>2.1</v>
      </c>
      <c r="X5" s="254">
        <v>1.9</v>
      </c>
      <c r="Y5" s="254">
        <v>1.7</v>
      </c>
      <c r="Z5" s="254"/>
      <c r="AA5" s="254"/>
      <c r="AB5" s="254"/>
      <c r="AC5" s="254"/>
      <c r="AD5" s="254"/>
      <c r="AE5" s="254"/>
      <c r="AF5" s="254"/>
      <c r="AG5" s="256" t="s">
        <v>18</v>
      </c>
      <c r="AH5" s="256" t="s">
        <v>19</v>
      </c>
      <c r="AI5" s="256">
        <v>3</v>
      </c>
      <c r="AJ5" s="256">
        <v>3</v>
      </c>
      <c r="AK5" s="395">
        <v>0.5</v>
      </c>
      <c r="AL5" s="395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35">
        <v>883</v>
      </c>
      <c r="B6" s="407">
        <v>43486</v>
      </c>
      <c r="C6" s="322" t="s">
        <v>31</v>
      </c>
      <c r="D6" s="254" t="s">
        <v>32</v>
      </c>
      <c r="E6" s="321">
        <v>42917</v>
      </c>
      <c r="F6" s="323" t="s">
        <v>46</v>
      </c>
      <c r="G6" s="254" t="s">
        <v>401</v>
      </c>
      <c r="H6" s="254">
        <v>67.75</v>
      </c>
      <c r="I6" s="255" t="s">
        <v>893</v>
      </c>
      <c r="J6" s="257">
        <v>6000</v>
      </c>
      <c r="K6" s="257">
        <v>9000</v>
      </c>
      <c r="L6" s="257">
        <v>9000</v>
      </c>
      <c r="M6" s="257">
        <v>9000</v>
      </c>
      <c r="N6" s="254"/>
      <c r="O6" s="254">
        <v>2.46</v>
      </c>
      <c r="P6" s="254">
        <v>1.84</v>
      </c>
      <c r="Q6" s="254">
        <v>0</v>
      </c>
      <c r="R6" s="254">
        <v>0</v>
      </c>
      <c r="S6" s="254">
        <v>1.46</v>
      </c>
      <c r="T6" s="254"/>
      <c r="U6" s="254">
        <v>2.46</v>
      </c>
      <c r="V6" s="254">
        <v>1.84</v>
      </c>
      <c r="W6" s="254">
        <v>0</v>
      </c>
      <c r="X6" s="254">
        <v>0</v>
      </c>
      <c r="Y6" s="254">
        <v>1.46</v>
      </c>
      <c r="Z6" s="254"/>
      <c r="AA6" s="254"/>
      <c r="AB6" s="254"/>
      <c r="AC6" s="254"/>
      <c r="AD6" s="254"/>
      <c r="AE6" s="254"/>
      <c r="AF6" s="254"/>
      <c r="AG6" s="256" t="s">
        <v>56</v>
      </c>
      <c r="AH6" s="256" t="s">
        <v>57</v>
      </c>
      <c r="AI6" s="256">
        <v>3</v>
      </c>
      <c r="AJ6" s="256">
        <v>3</v>
      </c>
      <c r="AK6" s="395">
        <v>0.5</v>
      </c>
      <c r="AL6" s="395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35">
        <v>157</v>
      </c>
      <c r="B7" s="404">
        <v>43437</v>
      </c>
      <c r="C7" s="322" t="s">
        <v>13</v>
      </c>
      <c r="D7" s="254" t="s">
        <v>14</v>
      </c>
      <c r="E7" s="321">
        <v>43467</v>
      </c>
      <c r="F7" s="323" t="s">
        <v>22</v>
      </c>
      <c r="G7" s="254" t="s">
        <v>16</v>
      </c>
      <c r="H7" s="254">
        <v>80.900000000000006</v>
      </c>
      <c r="I7" s="255" t="s">
        <v>17</v>
      </c>
      <c r="J7" s="254">
        <v>6000</v>
      </c>
      <c r="K7" s="254">
        <v>6000</v>
      </c>
      <c r="L7" s="254">
        <v>6000</v>
      </c>
      <c r="M7" s="254">
        <v>6000</v>
      </c>
      <c r="N7" s="254"/>
      <c r="O7" s="254">
        <v>2.64</v>
      </c>
      <c r="P7" s="254">
        <v>0</v>
      </c>
      <c r="Q7" s="254">
        <v>0</v>
      </c>
      <c r="R7" s="254">
        <v>0</v>
      </c>
      <c r="S7" s="254">
        <v>1.92</v>
      </c>
      <c r="T7" s="254"/>
      <c r="U7" s="254">
        <v>2.64</v>
      </c>
      <c r="V7" s="254">
        <v>0</v>
      </c>
      <c r="W7" s="254">
        <v>0</v>
      </c>
      <c r="X7" s="254">
        <v>0</v>
      </c>
      <c r="Y7" s="254">
        <v>1.92</v>
      </c>
      <c r="Z7" s="254"/>
      <c r="AA7" s="254"/>
      <c r="AB7" s="254"/>
      <c r="AC7" s="254"/>
      <c r="AD7" s="254"/>
      <c r="AE7" s="254"/>
      <c r="AF7" s="254"/>
      <c r="AG7" s="256" t="s">
        <v>23</v>
      </c>
      <c r="AH7" s="254"/>
      <c r="AI7" s="256">
        <v>3</v>
      </c>
      <c r="AJ7" s="256">
        <v>3</v>
      </c>
      <c r="AK7" s="395">
        <v>0.5</v>
      </c>
      <c r="AL7" s="395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35">
        <v>171</v>
      </c>
      <c r="B8" s="407">
        <v>43486</v>
      </c>
      <c r="C8" s="322" t="s">
        <v>31</v>
      </c>
      <c r="D8" s="254" t="s">
        <v>32</v>
      </c>
      <c r="E8" s="321">
        <v>43466</v>
      </c>
      <c r="F8" s="323" t="s">
        <v>48</v>
      </c>
      <c r="G8" s="254" t="s">
        <v>401</v>
      </c>
      <c r="H8" s="254">
        <v>66.2</v>
      </c>
      <c r="I8" s="255" t="s">
        <v>120</v>
      </c>
      <c r="J8" s="254">
        <v>3000</v>
      </c>
      <c r="K8" s="254">
        <v>6000</v>
      </c>
      <c r="L8" s="254">
        <v>9000</v>
      </c>
      <c r="M8" s="254">
        <v>15000</v>
      </c>
      <c r="N8" s="254"/>
      <c r="O8" s="254">
        <v>2.5329999999999999</v>
      </c>
      <c r="P8" s="254">
        <v>2.2149999999999999</v>
      </c>
      <c r="Q8" s="254">
        <v>1.847</v>
      </c>
      <c r="R8" s="254">
        <v>1.653</v>
      </c>
      <c r="S8" s="254">
        <v>1.6020000000000001</v>
      </c>
      <c r="T8" s="254"/>
      <c r="U8" s="254">
        <v>2.387</v>
      </c>
      <c r="V8" s="254">
        <v>2.1120000000000001</v>
      </c>
      <c r="W8" s="254">
        <v>1.7929999999999999</v>
      </c>
      <c r="X8" s="254">
        <v>1.625</v>
      </c>
      <c r="Y8" s="254">
        <v>1.583</v>
      </c>
      <c r="Z8" s="254"/>
      <c r="AA8" s="254"/>
      <c r="AB8" s="254"/>
      <c r="AC8" s="254"/>
      <c r="AD8" s="254"/>
      <c r="AE8" s="254"/>
      <c r="AF8" s="254"/>
      <c r="AG8" s="256" t="s">
        <v>56</v>
      </c>
      <c r="AH8" s="256" t="s">
        <v>57</v>
      </c>
      <c r="AI8" s="256">
        <v>3</v>
      </c>
      <c r="AJ8" s="256">
        <v>3</v>
      </c>
      <c r="AK8" s="395">
        <v>0.5</v>
      </c>
      <c r="AL8" s="395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35">
        <v>312</v>
      </c>
      <c r="B9" s="404">
        <v>43437</v>
      </c>
      <c r="C9" s="322" t="s">
        <v>13</v>
      </c>
      <c r="D9" s="254" t="s">
        <v>14</v>
      </c>
      <c r="E9" s="321">
        <v>43466</v>
      </c>
      <c r="F9" s="254" t="s">
        <v>24</v>
      </c>
      <c r="G9" s="254" t="s">
        <v>16</v>
      </c>
      <c r="H9" s="254">
        <v>83.96</v>
      </c>
      <c r="I9" s="255" t="s">
        <v>17</v>
      </c>
      <c r="J9" s="254">
        <v>3000</v>
      </c>
      <c r="K9" s="254">
        <v>6000</v>
      </c>
      <c r="L9" s="254">
        <v>9000</v>
      </c>
      <c r="M9" s="254">
        <v>15000</v>
      </c>
      <c r="N9" s="254"/>
      <c r="O9" s="254">
        <v>2.859</v>
      </c>
      <c r="P9" s="254">
        <v>2.6110000000000002</v>
      </c>
      <c r="Q9" s="354">
        <v>2.3109999999999999</v>
      </c>
      <c r="R9" s="254">
        <v>2.1509999999999998</v>
      </c>
      <c r="S9" s="254">
        <v>2.11</v>
      </c>
      <c r="T9" s="254"/>
      <c r="U9" s="254">
        <v>2.6389999999999998</v>
      </c>
      <c r="V9" s="254">
        <v>2.4300000000000002</v>
      </c>
      <c r="W9" s="354">
        <v>2.17</v>
      </c>
      <c r="X9" s="254">
        <v>2.04</v>
      </c>
      <c r="Y9" s="254">
        <v>2.0070000000000001</v>
      </c>
      <c r="Z9" s="254"/>
      <c r="AA9" s="254"/>
      <c r="AB9" s="254"/>
      <c r="AC9" s="254"/>
      <c r="AD9" s="254"/>
      <c r="AE9" s="254"/>
      <c r="AF9" s="254"/>
      <c r="AG9" s="256" t="s">
        <v>18</v>
      </c>
      <c r="AH9" s="256" t="s">
        <v>19</v>
      </c>
      <c r="AI9" s="256">
        <v>3</v>
      </c>
      <c r="AJ9" s="256">
        <v>3</v>
      </c>
      <c r="AK9" s="395">
        <v>0.5</v>
      </c>
      <c r="AL9" s="395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35">
        <v>567</v>
      </c>
      <c r="B10" s="407">
        <v>43486</v>
      </c>
      <c r="C10" s="322" t="s">
        <v>31</v>
      </c>
      <c r="D10" s="254" t="s">
        <v>32</v>
      </c>
      <c r="E10" s="321">
        <v>43466</v>
      </c>
      <c r="F10" s="323" t="s">
        <v>50</v>
      </c>
      <c r="G10" s="254" t="s">
        <v>401</v>
      </c>
      <c r="H10" s="254">
        <v>70</v>
      </c>
      <c r="I10" s="255" t="s">
        <v>120</v>
      </c>
      <c r="J10" s="257">
        <v>6000</v>
      </c>
      <c r="K10" s="257">
        <v>9000</v>
      </c>
      <c r="L10" s="257">
        <v>9000</v>
      </c>
      <c r="M10" s="257">
        <v>9000</v>
      </c>
      <c r="N10" s="257"/>
      <c r="O10" s="254">
        <v>2.4</v>
      </c>
      <c r="P10" s="254">
        <v>1.95</v>
      </c>
      <c r="Q10" s="354">
        <v>0</v>
      </c>
      <c r="R10" s="254">
        <v>0</v>
      </c>
      <c r="S10" s="254">
        <v>1.45</v>
      </c>
      <c r="T10" s="254"/>
      <c r="U10" s="254">
        <v>2.2000000000000002</v>
      </c>
      <c r="V10" s="254">
        <v>1.75</v>
      </c>
      <c r="W10" s="354">
        <v>0</v>
      </c>
      <c r="X10" s="254">
        <v>0</v>
      </c>
      <c r="Y10" s="254">
        <v>1.35</v>
      </c>
      <c r="Z10" s="254"/>
      <c r="AA10" s="254"/>
      <c r="AB10" s="254"/>
      <c r="AC10" s="254"/>
      <c r="AD10" s="254"/>
      <c r="AE10" s="254"/>
      <c r="AF10" s="254"/>
      <c r="AG10" s="256" t="s">
        <v>56</v>
      </c>
      <c r="AH10" s="256" t="s">
        <v>57</v>
      </c>
      <c r="AI10" s="256">
        <v>3</v>
      </c>
      <c r="AJ10" s="256">
        <v>3</v>
      </c>
      <c r="AK10" s="395">
        <v>0.5</v>
      </c>
      <c r="AL10" s="395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35">
        <v>233</v>
      </c>
      <c r="B11" s="407">
        <v>43486</v>
      </c>
      <c r="C11" s="322" t="s">
        <v>31</v>
      </c>
      <c r="D11" s="254" t="s">
        <v>32</v>
      </c>
      <c r="E11" s="321">
        <v>43466</v>
      </c>
      <c r="F11" s="323" t="s">
        <v>51</v>
      </c>
      <c r="G11" s="254" t="s">
        <v>401</v>
      </c>
      <c r="H11" s="254">
        <v>72.5</v>
      </c>
      <c r="I11" s="255" t="s">
        <v>120</v>
      </c>
      <c r="J11" s="257">
        <v>6000</v>
      </c>
      <c r="K11" s="257">
        <v>9000</v>
      </c>
      <c r="L11" s="257">
        <v>9000</v>
      </c>
      <c r="M11" s="257">
        <v>9000</v>
      </c>
      <c r="N11" s="254"/>
      <c r="O11" s="254">
        <v>2.36</v>
      </c>
      <c r="P11" s="254">
        <v>1.88</v>
      </c>
      <c r="Q11" s="354">
        <v>0</v>
      </c>
      <c r="R11" s="254">
        <v>0</v>
      </c>
      <c r="S11" s="254">
        <v>1.69</v>
      </c>
      <c r="T11" s="254"/>
      <c r="U11" s="254">
        <v>2.2400000000000002</v>
      </c>
      <c r="V11" s="254">
        <v>1.83</v>
      </c>
      <c r="W11" s="354">
        <v>0</v>
      </c>
      <c r="X11" s="254">
        <v>0</v>
      </c>
      <c r="Y11" s="254">
        <v>1.67</v>
      </c>
      <c r="Z11" s="254"/>
      <c r="AA11" s="254"/>
      <c r="AB11" s="254"/>
      <c r="AC11" s="254"/>
      <c r="AD11" s="254"/>
      <c r="AE11" s="254"/>
      <c r="AF11" s="254"/>
      <c r="AG11" s="256" t="s">
        <v>56</v>
      </c>
      <c r="AH11" s="256" t="s">
        <v>57</v>
      </c>
      <c r="AI11" s="256">
        <v>3</v>
      </c>
      <c r="AJ11" s="256">
        <v>3</v>
      </c>
      <c r="AK11" s="395">
        <v>0.5</v>
      </c>
      <c r="AL11" s="395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35">
        <v>778</v>
      </c>
      <c r="B12" s="407">
        <v>43486</v>
      </c>
      <c r="C12" s="322" t="s">
        <v>31</v>
      </c>
      <c r="D12" s="254" t="s">
        <v>32</v>
      </c>
      <c r="E12" s="321">
        <v>43101</v>
      </c>
      <c r="F12" s="323" t="s">
        <v>52</v>
      </c>
      <c r="G12" s="254" t="s">
        <v>401</v>
      </c>
      <c r="H12" s="254">
        <v>70.099999999999994</v>
      </c>
      <c r="I12" s="255" t="s">
        <v>120</v>
      </c>
      <c r="J12" s="254">
        <v>3000</v>
      </c>
      <c r="K12" s="254">
        <v>6000</v>
      </c>
      <c r="L12" s="254">
        <v>9000</v>
      </c>
      <c r="M12" s="254">
        <v>15000</v>
      </c>
      <c r="N12" s="254"/>
      <c r="O12" s="254">
        <v>2.95</v>
      </c>
      <c r="P12" s="254">
        <v>2.63</v>
      </c>
      <c r="Q12" s="254">
        <v>2.25</v>
      </c>
      <c r="R12" s="254">
        <v>2.04</v>
      </c>
      <c r="S12" s="254">
        <v>1.99</v>
      </c>
      <c r="T12" s="254"/>
      <c r="U12" s="254">
        <v>2.78</v>
      </c>
      <c r="V12" s="254">
        <v>2.5099999999999998</v>
      </c>
      <c r="W12" s="254">
        <v>2.19</v>
      </c>
      <c r="X12" s="254">
        <v>2.0099999999999998</v>
      </c>
      <c r="Y12" s="254">
        <v>1.97</v>
      </c>
      <c r="Z12" s="254"/>
      <c r="AA12" s="254">
        <v>2.9</v>
      </c>
      <c r="AB12" s="254">
        <v>2.59</v>
      </c>
      <c r="AC12" s="254">
        <v>2.23</v>
      </c>
      <c r="AD12" s="254">
        <v>2.0299999999999998</v>
      </c>
      <c r="AE12" s="254">
        <v>1.99</v>
      </c>
      <c r="AF12" s="254"/>
      <c r="AG12" s="256" t="s">
        <v>56</v>
      </c>
      <c r="AH12" s="256" t="s">
        <v>57</v>
      </c>
      <c r="AI12" s="256">
        <v>3</v>
      </c>
      <c r="AJ12" s="256">
        <v>3</v>
      </c>
      <c r="AK12" s="395">
        <v>0.5</v>
      </c>
      <c r="AL12" s="395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118" customFormat="1" x14ac:dyDescent="0.15">
      <c r="A13" s="235">
        <v>1126</v>
      </c>
      <c r="B13" s="386">
        <v>43438</v>
      </c>
      <c r="C13" s="322" t="s">
        <v>13</v>
      </c>
      <c r="D13" s="254" t="s">
        <v>14</v>
      </c>
      <c r="E13" s="321">
        <v>43466</v>
      </c>
      <c r="F13" s="254" t="s">
        <v>30</v>
      </c>
      <c r="G13" s="254" t="s">
        <v>16</v>
      </c>
      <c r="H13" s="355">
        <v>76.804000000000002</v>
      </c>
      <c r="I13" s="255" t="s">
        <v>17</v>
      </c>
      <c r="J13" s="254">
        <v>3000</v>
      </c>
      <c r="K13" s="254">
        <v>6000</v>
      </c>
      <c r="L13" s="254">
        <v>9000</v>
      </c>
      <c r="M13" s="254">
        <v>15000</v>
      </c>
      <c r="N13" s="355"/>
      <c r="O13" s="355">
        <v>3.2829999999999999</v>
      </c>
      <c r="P13" s="355">
        <v>2.8519999999999999</v>
      </c>
      <c r="Q13" s="355">
        <v>2.452</v>
      </c>
      <c r="R13" s="254">
        <v>2.056</v>
      </c>
      <c r="S13" s="355">
        <v>1.915</v>
      </c>
      <c r="T13" s="355"/>
      <c r="U13" s="355">
        <v>2.944</v>
      </c>
      <c r="V13" s="355">
        <v>2.5830000000000002</v>
      </c>
      <c r="W13" s="355">
        <v>2.2250000000000001</v>
      </c>
      <c r="X13" s="254">
        <v>1.9159999999999999</v>
      </c>
      <c r="Y13" s="355">
        <v>1.7629999999999999</v>
      </c>
      <c r="Z13" s="355"/>
      <c r="AA13" s="355"/>
      <c r="AB13" s="355"/>
      <c r="AC13" s="355"/>
      <c r="AD13" s="355"/>
      <c r="AE13" s="355"/>
      <c r="AF13" s="355"/>
      <c r="AG13" s="356" t="s">
        <v>18</v>
      </c>
      <c r="AH13" s="356" t="s">
        <v>19</v>
      </c>
      <c r="AI13" s="256">
        <v>3</v>
      </c>
      <c r="AJ13" s="256">
        <v>3</v>
      </c>
      <c r="AK13" s="395">
        <v>0.5</v>
      </c>
      <c r="AL13" s="395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118" customFormat="1" x14ac:dyDescent="0.15">
      <c r="A14" s="235">
        <v>1260</v>
      </c>
      <c r="B14" s="407">
        <v>43486</v>
      </c>
      <c r="C14" s="322" t="s">
        <v>31</v>
      </c>
      <c r="D14" s="254" t="s">
        <v>32</v>
      </c>
      <c r="E14" s="321">
        <v>43101</v>
      </c>
      <c r="F14" s="323" t="s">
        <v>54</v>
      </c>
      <c r="G14" s="254" t="s">
        <v>401</v>
      </c>
      <c r="H14" s="254">
        <v>78.099999999999994</v>
      </c>
      <c r="I14" s="255" t="s">
        <v>120</v>
      </c>
      <c r="J14" s="254">
        <v>3000</v>
      </c>
      <c r="K14" s="254">
        <v>6000</v>
      </c>
      <c r="L14" s="254">
        <v>9000</v>
      </c>
      <c r="M14" s="254">
        <v>15000</v>
      </c>
      <c r="N14" s="254"/>
      <c r="O14" s="254">
        <v>3.35</v>
      </c>
      <c r="P14" s="254">
        <v>2.95</v>
      </c>
      <c r="Q14" s="254">
        <v>2.5499999999999998</v>
      </c>
      <c r="R14" s="254">
        <v>2.35</v>
      </c>
      <c r="S14" s="254">
        <v>2.25</v>
      </c>
      <c r="T14" s="254"/>
      <c r="U14" s="254">
        <v>3.25</v>
      </c>
      <c r="V14" s="254">
        <v>2.9</v>
      </c>
      <c r="W14" s="254">
        <v>2.5</v>
      </c>
      <c r="X14" s="254">
        <v>2.35</v>
      </c>
      <c r="Y14" s="254">
        <v>2.2999999999999998</v>
      </c>
      <c r="Z14" s="254"/>
      <c r="AA14" s="254"/>
      <c r="AB14" s="254"/>
      <c r="AC14" s="254"/>
      <c r="AD14" s="254"/>
      <c r="AE14" s="254"/>
      <c r="AF14" s="254"/>
      <c r="AG14" s="256" t="s">
        <v>56</v>
      </c>
      <c r="AH14" s="256" t="s">
        <v>57</v>
      </c>
      <c r="AI14" s="256">
        <v>3</v>
      </c>
      <c r="AJ14" s="256">
        <v>3</v>
      </c>
      <c r="AK14" s="395">
        <v>0.5</v>
      </c>
      <c r="AL14" s="395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118" customFormat="1" x14ac:dyDescent="0.15">
      <c r="A15" s="385"/>
      <c r="B15" s="404">
        <v>43437</v>
      </c>
      <c r="C15" s="322" t="s">
        <v>403</v>
      </c>
      <c r="D15" s="254" t="s">
        <v>5</v>
      </c>
      <c r="E15" s="321">
        <v>43466</v>
      </c>
      <c r="F15" s="323" t="s">
        <v>2</v>
      </c>
      <c r="G15" s="254" t="s">
        <v>16</v>
      </c>
      <c r="H15" s="254">
        <v>95</v>
      </c>
      <c r="I15" s="255" t="s">
        <v>6</v>
      </c>
      <c r="J15" s="254">
        <v>6000</v>
      </c>
      <c r="K15" s="254">
        <v>6000</v>
      </c>
      <c r="L15" s="254">
        <v>6000</v>
      </c>
      <c r="M15" s="254">
        <v>6000</v>
      </c>
      <c r="N15" s="254"/>
      <c r="O15" s="254">
        <v>2.96</v>
      </c>
      <c r="P15" s="254">
        <v>0</v>
      </c>
      <c r="Q15" s="254">
        <v>0</v>
      </c>
      <c r="R15" s="254">
        <v>0</v>
      </c>
      <c r="S15" s="254">
        <v>2.14</v>
      </c>
      <c r="T15" s="254"/>
      <c r="U15" s="254">
        <v>2.8050000000000002</v>
      </c>
      <c r="V15" s="254">
        <v>0</v>
      </c>
      <c r="W15" s="254">
        <v>0</v>
      </c>
      <c r="X15" s="254">
        <v>0</v>
      </c>
      <c r="Y15" s="254">
        <v>2.09</v>
      </c>
      <c r="Z15" s="254"/>
      <c r="AA15" s="254"/>
      <c r="AB15" s="254"/>
      <c r="AC15" s="254"/>
      <c r="AD15" s="254"/>
      <c r="AE15" s="254"/>
      <c r="AF15" s="254"/>
      <c r="AG15" s="356" t="s">
        <v>18</v>
      </c>
      <c r="AH15" s="356" t="s">
        <v>19</v>
      </c>
      <c r="AI15" s="256">
        <v>3</v>
      </c>
      <c r="AJ15" s="256">
        <v>3</v>
      </c>
      <c r="AK15" s="395">
        <v>0.5</v>
      </c>
      <c r="AL15" s="395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118" customFormat="1" x14ac:dyDescent="0.15">
      <c r="A16" s="385">
        <v>1514</v>
      </c>
      <c r="B16" s="405">
        <v>43438</v>
      </c>
      <c r="C16" s="322" t="s">
        <v>13</v>
      </c>
      <c r="D16" s="254" t="s">
        <v>14</v>
      </c>
      <c r="E16" s="321">
        <v>43466</v>
      </c>
      <c r="F16" s="254" t="s">
        <v>4</v>
      </c>
      <c r="G16" s="254" t="s">
        <v>16</v>
      </c>
      <c r="H16" s="355">
        <v>84.6</v>
      </c>
      <c r="I16" s="255"/>
      <c r="J16" s="254"/>
      <c r="K16" s="254"/>
      <c r="L16" s="254"/>
      <c r="M16" s="254"/>
      <c r="N16" s="254"/>
      <c r="O16" s="355">
        <v>1.85</v>
      </c>
      <c r="P16" s="355">
        <v>0</v>
      </c>
      <c r="Q16" s="355">
        <v>0</v>
      </c>
      <c r="R16" s="406">
        <v>0</v>
      </c>
      <c r="S16" s="355">
        <v>0</v>
      </c>
      <c r="T16" s="355"/>
      <c r="U16" s="355">
        <v>1.71</v>
      </c>
      <c r="V16" s="355">
        <v>0</v>
      </c>
      <c r="W16" s="355">
        <v>0</v>
      </c>
      <c r="X16" s="406">
        <v>0</v>
      </c>
      <c r="Y16" s="355">
        <v>0</v>
      </c>
      <c r="Z16" s="355"/>
      <c r="AA16" s="355"/>
      <c r="AB16" s="254"/>
      <c r="AC16" s="254"/>
      <c r="AD16" s="254"/>
      <c r="AE16" s="254"/>
      <c r="AF16" s="254"/>
      <c r="AG16" s="256" t="s">
        <v>18</v>
      </c>
      <c r="AH16" s="256" t="s">
        <v>19</v>
      </c>
      <c r="AI16" s="256">
        <v>3</v>
      </c>
      <c r="AJ16" s="256">
        <v>3</v>
      </c>
      <c r="AK16" s="395">
        <v>0.5</v>
      </c>
      <c r="AL16" s="395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35">
        <v>77</v>
      </c>
      <c r="B17" s="407">
        <v>43437</v>
      </c>
      <c r="C17" s="322" t="s">
        <v>13</v>
      </c>
      <c r="D17" s="254" t="s">
        <v>25</v>
      </c>
      <c r="E17" s="321">
        <v>43466</v>
      </c>
      <c r="F17" s="323" t="s">
        <v>15</v>
      </c>
      <c r="G17" s="254" t="s">
        <v>16</v>
      </c>
      <c r="H17" s="254">
        <v>83.5</v>
      </c>
      <c r="I17" s="255" t="s">
        <v>17</v>
      </c>
      <c r="J17" s="254">
        <v>3000</v>
      </c>
      <c r="K17" s="254">
        <v>6000</v>
      </c>
      <c r="L17" s="254">
        <v>9000</v>
      </c>
      <c r="M17" s="254">
        <v>15000</v>
      </c>
      <c r="N17" s="254"/>
      <c r="O17" s="254">
        <v>2.59</v>
      </c>
      <c r="P17" s="254">
        <v>2.33</v>
      </c>
      <c r="Q17" s="254">
        <v>1.88</v>
      </c>
      <c r="R17" s="254">
        <v>1.64</v>
      </c>
      <c r="S17" s="254">
        <v>1.6</v>
      </c>
      <c r="T17" s="254"/>
      <c r="U17" s="254">
        <v>2.46</v>
      </c>
      <c r="V17" s="254">
        <v>2.2000000000000002</v>
      </c>
      <c r="W17" s="254">
        <v>1.81</v>
      </c>
      <c r="X17" s="254">
        <v>1.6</v>
      </c>
      <c r="Y17" s="254">
        <v>1.55</v>
      </c>
      <c r="Z17" s="254"/>
      <c r="AA17" s="254"/>
      <c r="AB17" s="254"/>
      <c r="AC17" s="254"/>
      <c r="AD17" s="254"/>
      <c r="AE17" s="254"/>
      <c r="AF17" s="254"/>
      <c r="AG17" s="256" t="s">
        <v>18</v>
      </c>
      <c r="AH17" s="256" t="s">
        <v>19</v>
      </c>
      <c r="AI17" s="256">
        <v>3</v>
      </c>
      <c r="AJ17" s="256">
        <v>3</v>
      </c>
      <c r="AK17" s="395">
        <v>0.5</v>
      </c>
      <c r="AL17" s="395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35">
        <v>1161</v>
      </c>
      <c r="B18" s="407">
        <v>43437</v>
      </c>
      <c r="C18" s="322" t="s">
        <v>13</v>
      </c>
      <c r="D18" s="254" t="s">
        <v>25</v>
      </c>
      <c r="E18" s="321">
        <v>43477</v>
      </c>
      <c r="F18" s="323" t="s">
        <v>20</v>
      </c>
      <c r="G18" s="254" t="s">
        <v>16</v>
      </c>
      <c r="H18" s="254">
        <v>80</v>
      </c>
      <c r="I18" s="255" t="s">
        <v>17</v>
      </c>
      <c r="J18" s="257">
        <v>3000</v>
      </c>
      <c r="K18" s="257">
        <v>6000</v>
      </c>
      <c r="L18" s="257">
        <v>6000</v>
      </c>
      <c r="M18" s="257">
        <v>6000</v>
      </c>
      <c r="N18" s="254"/>
      <c r="O18" s="254">
        <v>2.5</v>
      </c>
      <c r="P18" s="254">
        <v>1.9</v>
      </c>
      <c r="Q18" s="354">
        <v>0</v>
      </c>
      <c r="R18" s="254">
        <v>0</v>
      </c>
      <c r="S18" s="254">
        <v>1.9</v>
      </c>
      <c r="T18" s="254"/>
      <c r="U18" s="254">
        <v>2.4</v>
      </c>
      <c r="V18" s="254">
        <v>1.8</v>
      </c>
      <c r="W18" s="354">
        <v>0</v>
      </c>
      <c r="X18" s="254">
        <v>0</v>
      </c>
      <c r="Y18" s="254">
        <v>1.8</v>
      </c>
      <c r="Z18" s="254"/>
      <c r="AA18" s="254"/>
      <c r="AB18" s="254"/>
      <c r="AC18" s="254"/>
      <c r="AD18" s="254"/>
      <c r="AE18" s="254"/>
      <c r="AF18" s="254"/>
      <c r="AG18" s="256" t="s">
        <v>18</v>
      </c>
      <c r="AH18" s="256" t="s">
        <v>19</v>
      </c>
      <c r="AI18" s="256">
        <v>3</v>
      </c>
      <c r="AJ18" s="256">
        <v>3</v>
      </c>
      <c r="AK18" s="395">
        <v>0.5</v>
      </c>
      <c r="AL18" s="395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35">
        <v>274</v>
      </c>
      <c r="B19" s="407">
        <v>43486</v>
      </c>
      <c r="C19" s="322" t="s">
        <v>31</v>
      </c>
      <c r="D19" s="254" t="s">
        <v>35</v>
      </c>
      <c r="E19" s="321">
        <v>43101</v>
      </c>
      <c r="F19" s="323" t="s">
        <v>44</v>
      </c>
      <c r="G19" s="254" t="s">
        <v>401</v>
      </c>
      <c r="H19" s="254">
        <v>78.099999999999994</v>
      </c>
      <c r="I19" s="255" t="s">
        <v>120</v>
      </c>
      <c r="J19" s="254">
        <v>3000</v>
      </c>
      <c r="K19" s="254">
        <v>6000</v>
      </c>
      <c r="L19" s="254">
        <v>9000</v>
      </c>
      <c r="M19" s="254">
        <v>15000</v>
      </c>
      <c r="N19" s="254"/>
      <c r="O19" s="254">
        <v>3.35</v>
      </c>
      <c r="P19" s="254">
        <v>2.95</v>
      </c>
      <c r="Q19" s="254">
        <v>2.5499999999999998</v>
      </c>
      <c r="R19" s="254">
        <v>2.35</v>
      </c>
      <c r="S19" s="254">
        <v>2.25</v>
      </c>
      <c r="T19" s="254"/>
      <c r="U19" s="254">
        <v>3.25</v>
      </c>
      <c r="V19" s="254">
        <v>2.9</v>
      </c>
      <c r="W19" s="254">
        <v>2.5</v>
      </c>
      <c r="X19" s="254">
        <v>2.35</v>
      </c>
      <c r="Y19" s="254">
        <v>2.2999999999999998</v>
      </c>
      <c r="Z19" s="254"/>
      <c r="AA19" s="254"/>
      <c r="AB19" s="254"/>
      <c r="AC19" s="254"/>
      <c r="AD19" s="254"/>
      <c r="AE19" s="254"/>
      <c r="AF19" s="254"/>
      <c r="AG19" s="256" t="s">
        <v>56</v>
      </c>
      <c r="AH19" s="256" t="s">
        <v>57</v>
      </c>
      <c r="AI19" s="256">
        <v>3</v>
      </c>
      <c r="AJ19" s="256">
        <v>3</v>
      </c>
      <c r="AK19" s="395">
        <v>0.5</v>
      </c>
      <c r="AL19" s="395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35">
        <v>1136</v>
      </c>
      <c r="B20" s="408">
        <v>43437</v>
      </c>
      <c r="C20" s="322" t="s">
        <v>13</v>
      </c>
      <c r="D20" s="254" t="s">
        <v>25</v>
      </c>
      <c r="E20" s="321">
        <v>43466</v>
      </c>
      <c r="F20" s="323" t="s">
        <v>21</v>
      </c>
      <c r="G20" s="254" t="s">
        <v>16</v>
      </c>
      <c r="H20" s="254">
        <v>78</v>
      </c>
      <c r="I20" s="255" t="s">
        <v>17</v>
      </c>
      <c r="J20" s="254">
        <v>3000</v>
      </c>
      <c r="K20" s="254">
        <v>9000</v>
      </c>
      <c r="L20" s="254">
        <v>12000</v>
      </c>
      <c r="M20" s="254">
        <v>18000</v>
      </c>
      <c r="N20" s="254"/>
      <c r="O20" s="254">
        <v>2.9</v>
      </c>
      <c r="P20" s="254">
        <v>2.61</v>
      </c>
      <c r="Q20" s="254">
        <v>2.4</v>
      </c>
      <c r="R20" s="254">
        <v>2.2000000000000002</v>
      </c>
      <c r="S20" s="254">
        <v>2</v>
      </c>
      <c r="T20" s="254"/>
      <c r="U20" s="254">
        <v>2.7</v>
      </c>
      <c r="V20" s="254">
        <v>2.54</v>
      </c>
      <c r="W20" s="254">
        <v>2.1</v>
      </c>
      <c r="X20" s="254">
        <v>1.9</v>
      </c>
      <c r="Y20" s="254">
        <v>1.7</v>
      </c>
      <c r="Z20" s="254"/>
      <c r="AA20" s="254"/>
      <c r="AB20" s="254"/>
      <c r="AC20" s="254"/>
      <c r="AD20" s="254"/>
      <c r="AE20" s="254"/>
      <c r="AF20" s="254"/>
      <c r="AG20" s="256" t="s">
        <v>18</v>
      </c>
      <c r="AH20" s="256" t="s">
        <v>19</v>
      </c>
      <c r="AI20" s="256">
        <v>3</v>
      </c>
      <c r="AJ20" s="256">
        <v>3</v>
      </c>
      <c r="AK20" s="395">
        <v>0.5</v>
      </c>
      <c r="AL20" s="395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35">
        <v>884</v>
      </c>
      <c r="B21" s="407">
        <v>43486</v>
      </c>
      <c r="C21" s="322" t="s">
        <v>31</v>
      </c>
      <c r="D21" s="254" t="s">
        <v>35</v>
      </c>
      <c r="E21" s="321">
        <v>42917</v>
      </c>
      <c r="F21" s="323" t="s">
        <v>46</v>
      </c>
      <c r="G21" s="254" t="s">
        <v>401</v>
      </c>
      <c r="H21" s="254">
        <v>67.75</v>
      </c>
      <c r="I21" s="255" t="s">
        <v>893</v>
      </c>
      <c r="J21" s="257">
        <v>3500</v>
      </c>
      <c r="K21" s="257">
        <v>3500</v>
      </c>
      <c r="L21" s="257">
        <v>3500</v>
      </c>
      <c r="M21" s="257">
        <v>3500</v>
      </c>
      <c r="N21" s="254"/>
      <c r="O21" s="254">
        <v>2.34</v>
      </c>
      <c r="P21" s="254">
        <v>0</v>
      </c>
      <c r="Q21" s="254">
        <v>0</v>
      </c>
      <c r="R21" s="254">
        <v>0</v>
      </c>
      <c r="S21" s="254">
        <v>1.89</v>
      </c>
      <c r="T21" s="254"/>
      <c r="U21" s="254">
        <v>2.34</v>
      </c>
      <c r="V21" s="254">
        <v>0</v>
      </c>
      <c r="W21" s="254">
        <v>0</v>
      </c>
      <c r="X21" s="254">
        <v>0</v>
      </c>
      <c r="Y21" s="254">
        <v>1.89</v>
      </c>
      <c r="Z21" s="254"/>
      <c r="AA21" s="254"/>
      <c r="AB21" s="254"/>
      <c r="AC21" s="254"/>
      <c r="AD21" s="254"/>
      <c r="AE21" s="254"/>
      <c r="AF21" s="254"/>
      <c r="AG21" s="256" t="s">
        <v>56</v>
      </c>
      <c r="AH21" s="256" t="s">
        <v>57</v>
      </c>
      <c r="AI21" s="256">
        <v>3</v>
      </c>
      <c r="AJ21" s="256">
        <v>3</v>
      </c>
      <c r="AK21" s="395">
        <v>0.5</v>
      </c>
      <c r="AL21" s="395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35">
        <v>158</v>
      </c>
      <c r="B22" s="409">
        <v>43437</v>
      </c>
      <c r="C22" s="322" t="s">
        <v>13</v>
      </c>
      <c r="D22" s="254" t="s">
        <v>25</v>
      </c>
      <c r="E22" s="321">
        <v>43467</v>
      </c>
      <c r="F22" s="323" t="s">
        <v>22</v>
      </c>
      <c r="G22" s="254" t="s">
        <v>16</v>
      </c>
      <c r="H22" s="254">
        <v>80.900000000000006</v>
      </c>
      <c r="I22" s="255" t="s">
        <v>17</v>
      </c>
      <c r="J22" s="254">
        <v>6000</v>
      </c>
      <c r="K22" s="254">
        <v>6000</v>
      </c>
      <c r="L22" s="254">
        <v>6000</v>
      </c>
      <c r="M22" s="254">
        <v>6000</v>
      </c>
      <c r="N22" s="254"/>
      <c r="O22" s="254">
        <v>2.64</v>
      </c>
      <c r="P22" s="254">
        <v>0</v>
      </c>
      <c r="Q22" s="254">
        <v>0</v>
      </c>
      <c r="R22" s="254">
        <v>0</v>
      </c>
      <c r="S22" s="254">
        <v>1.92</v>
      </c>
      <c r="T22" s="254"/>
      <c r="U22" s="254">
        <v>2.64</v>
      </c>
      <c r="V22" s="254">
        <v>0</v>
      </c>
      <c r="W22" s="254">
        <v>0</v>
      </c>
      <c r="X22" s="254">
        <v>0</v>
      </c>
      <c r="Y22" s="254">
        <v>1.92</v>
      </c>
      <c r="Z22" s="254"/>
      <c r="AA22" s="254"/>
      <c r="AB22" s="254"/>
      <c r="AC22" s="254"/>
      <c r="AD22" s="254"/>
      <c r="AE22" s="254"/>
      <c r="AF22" s="254"/>
      <c r="AG22" s="256" t="s">
        <v>18</v>
      </c>
      <c r="AH22" s="256" t="s">
        <v>19</v>
      </c>
      <c r="AI22" s="256">
        <v>3</v>
      </c>
      <c r="AJ22" s="256">
        <v>3</v>
      </c>
      <c r="AK22" s="395">
        <v>0.5</v>
      </c>
      <c r="AL22" s="395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35">
        <v>172</v>
      </c>
      <c r="B23" s="407">
        <v>43486</v>
      </c>
      <c r="C23" s="322" t="s">
        <v>31</v>
      </c>
      <c r="D23" s="254" t="s">
        <v>35</v>
      </c>
      <c r="E23" s="321">
        <v>43466</v>
      </c>
      <c r="F23" s="323" t="s">
        <v>48</v>
      </c>
      <c r="G23" s="254" t="s">
        <v>401</v>
      </c>
      <c r="H23" s="254">
        <v>66.2</v>
      </c>
      <c r="I23" s="255" t="s">
        <v>120</v>
      </c>
      <c r="J23" s="254">
        <v>3000</v>
      </c>
      <c r="K23" s="254">
        <v>6000</v>
      </c>
      <c r="L23" s="254">
        <v>9000</v>
      </c>
      <c r="M23" s="254">
        <v>15000</v>
      </c>
      <c r="N23" s="254"/>
      <c r="O23" s="254">
        <v>2.552</v>
      </c>
      <c r="P23" s="254">
        <v>2.242</v>
      </c>
      <c r="Q23" s="254">
        <v>1.8720000000000001</v>
      </c>
      <c r="R23" s="254">
        <v>1.6759999999999999</v>
      </c>
      <c r="S23" s="254">
        <v>1.6259999999999999</v>
      </c>
      <c r="T23" s="254"/>
      <c r="U23" s="254">
        <v>2.4060000000000001</v>
      </c>
      <c r="V23" s="254">
        <v>2.137</v>
      </c>
      <c r="W23" s="254">
        <v>1.819</v>
      </c>
      <c r="X23" s="254">
        <v>1.65</v>
      </c>
      <c r="Y23" s="254">
        <v>1.6060000000000001</v>
      </c>
      <c r="Z23" s="254"/>
      <c r="AA23" s="254"/>
      <c r="AB23" s="254"/>
      <c r="AC23" s="254"/>
      <c r="AD23" s="254"/>
      <c r="AE23" s="254"/>
      <c r="AF23" s="254"/>
      <c r="AG23" s="256" t="s">
        <v>56</v>
      </c>
      <c r="AH23" s="256" t="s">
        <v>57</v>
      </c>
      <c r="AI23" s="256">
        <v>3</v>
      </c>
      <c r="AJ23" s="256">
        <v>3</v>
      </c>
      <c r="AK23" s="395">
        <v>0.5</v>
      </c>
      <c r="AL23" s="395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24" customFormat="1" x14ac:dyDescent="0.15">
      <c r="A24" s="235">
        <v>313</v>
      </c>
      <c r="B24" s="409">
        <v>43437</v>
      </c>
      <c r="C24" s="322" t="s">
        <v>13</v>
      </c>
      <c r="D24" s="254" t="s">
        <v>25</v>
      </c>
      <c r="E24" s="321">
        <v>43466</v>
      </c>
      <c r="F24" s="254" t="s">
        <v>24</v>
      </c>
      <c r="G24" s="254" t="s">
        <v>16</v>
      </c>
      <c r="H24" s="4">
        <v>83.96</v>
      </c>
      <c r="I24" s="255" t="s">
        <v>17</v>
      </c>
      <c r="J24" s="254">
        <v>3000</v>
      </c>
      <c r="K24" s="254">
        <v>6000</v>
      </c>
      <c r="L24" s="254">
        <v>9000</v>
      </c>
      <c r="M24" s="254">
        <v>15000</v>
      </c>
      <c r="N24" s="254"/>
      <c r="O24" s="254">
        <v>2.859</v>
      </c>
      <c r="P24" s="354">
        <v>2.6110000000000002</v>
      </c>
      <c r="Q24" s="254">
        <v>2.3109999999999999</v>
      </c>
      <c r="R24" s="254">
        <v>2.1509999999999998</v>
      </c>
      <c r="S24" s="254">
        <v>2.11</v>
      </c>
      <c r="T24" s="254"/>
      <c r="U24" s="254">
        <v>2.6389999999999998</v>
      </c>
      <c r="V24" s="354">
        <v>2.4300000000000002</v>
      </c>
      <c r="W24" s="254">
        <v>2.17</v>
      </c>
      <c r="X24" s="254">
        <v>2.04</v>
      </c>
      <c r="Y24" s="254">
        <v>2.0070000000000001</v>
      </c>
      <c r="Z24" s="254"/>
      <c r="AA24" s="254"/>
      <c r="AB24" s="254"/>
      <c r="AC24" s="254"/>
      <c r="AD24" s="254"/>
      <c r="AE24" s="254"/>
      <c r="AF24" s="254"/>
      <c r="AG24" s="256" t="s">
        <v>18</v>
      </c>
      <c r="AH24" s="256" t="s">
        <v>19</v>
      </c>
      <c r="AI24" s="256">
        <v>3</v>
      </c>
      <c r="AJ24" s="256">
        <v>3</v>
      </c>
      <c r="AK24" s="395">
        <v>0.5</v>
      </c>
      <c r="AL24" s="395">
        <v>0.5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24" customFormat="1" x14ac:dyDescent="0.15">
      <c r="A25" s="235">
        <v>568</v>
      </c>
      <c r="B25" s="407">
        <v>43486</v>
      </c>
      <c r="C25" s="322" t="s">
        <v>31</v>
      </c>
      <c r="D25" s="254" t="s">
        <v>35</v>
      </c>
      <c r="E25" s="321">
        <v>43466</v>
      </c>
      <c r="F25" s="323" t="s">
        <v>50</v>
      </c>
      <c r="G25" s="254" t="s">
        <v>401</v>
      </c>
      <c r="H25" s="4">
        <v>70</v>
      </c>
      <c r="I25" s="255" t="s">
        <v>120</v>
      </c>
      <c r="J25" s="257">
        <v>6000</v>
      </c>
      <c r="K25" s="257">
        <v>9000</v>
      </c>
      <c r="L25" s="257">
        <v>9000</v>
      </c>
      <c r="M25" s="257">
        <v>9000</v>
      </c>
      <c r="N25" s="257"/>
      <c r="O25" s="254">
        <v>2.4</v>
      </c>
      <c r="P25" s="254">
        <v>1.95</v>
      </c>
      <c r="Q25" s="354">
        <v>0</v>
      </c>
      <c r="R25" s="254">
        <v>0</v>
      </c>
      <c r="S25" s="254">
        <v>1.45</v>
      </c>
      <c r="T25" s="254"/>
      <c r="U25" s="254">
        <v>2.2000000000000002</v>
      </c>
      <c r="V25" s="254">
        <v>1.75</v>
      </c>
      <c r="W25" s="354">
        <v>0</v>
      </c>
      <c r="X25" s="254">
        <v>0</v>
      </c>
      <c r="Y25" s="254">
        <v>1.35</v>
      </c>
      <c r="Z25" s="254"/>
      <c r="AA25" s="254"/>
      <c r="AB25" s="254"/>
      <c r="AC25" s="254"/>
      <c r="AD25" s="254"/>
      <c r="AE25" s="254"/>
      <c r="AF25" s="254"/>
      <c r="AG25" s="256" t="s">
        <v>56</v>
      </c>
      <c r="AH25" s="256" t="s">
        <v>57</v>
      </c>
      <c r="AI25" s="256">
        <v>3</v>
      </c>
      <c r="AJ25" s="256">
        <v>3</v>
      </c>
      <c r="AK25" s="395">
        <v>0.5</v>
      </c>
      <c r="AL25" s="395">
        <v>0.5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24" customFormat="1" x14ac:dyDescent="0.15">
      <c r="A26" s="235">
        <v>234</v>
      </c>
      <c r="B26" s="407">
        <v>43486</v>
      </c>
      <c r="C26" s="322" t="s">
        <v>31</v>
      </c>
      <c r="D26" s="254" t="s">
        <v>35</v>
      </c>
      <c r="E26" s="321">
        <v>43466</v>
      </c>
      <c r="F26" s="323" t="s">
        <v>51</v>
      </c>
      <c r="G26" s="254" t="s">
        <v>401</v>
      </c>
      <c r="H26" s="4">
        <v>72.5</v>
      </c>
      <c r="I26" s="255" t="s">
        <v>120</v>
      </c>
      <c r="J26" s="257">
        <v>3500</v>
      </c>
      <c r="K26" s="257">
        <v>3500</v>
      </c>
      <c r="L26" s="257">
        <v>3500</v>
      </c>
      <c r="M26" s="257">
        <v>3500</v>
      </c>
      <c r="N26" s="254"/>
      <c r="O26" s="254">
        <v>2.23</v>
      </c>
      <c r="P26" s="354">
        <v>0</v>
      </c>
      <c r="Q26" s="254">
        <v>0</v>
      </c>
      <c r="R26" s="254">
        <v>0</v>
      </c>
      <c r="S26" s="254">
        <v>1.98</v>
      </c>
      <c r="T26" s="254"/>
      <c r="U26" s="254">
        <v>2.11</v>
      </c>
      <c r="V26" s="354">
        <v>0</v>
      </c>
      <c r="W26" s="254">
        <v>0</v>
      </c>
      <c r="X26" s="254">
        <v>0</v>
      </c>
      <c r="Y26" s="254">
        <v>1.89</v>
      </c>
      <c r="Z26" s="254"/>
      <c r="AA26" s="254"/>
      <c r="AB26" s="254"/>
      <c r="AC26" s="254"/>
      <c r="AD26" s="254"/>
      <c r="AE26" s="254"/>
      <c r="AF26" s="254"/>
      <c r="AG26" s="256" t="s">
        <v>56</v>
      </c>
      <c r="AH26" s="256" t="s">
        <v>57</v>
      </c>
      <c r="AI26" s="256">
        <v>3</v>
      </c>
      <c r="AJ26" s="256">
        <v>3</v>
      </c>
      <c r="AK26" s="395">
        <v>0.5</v>
      </c>
      <c r="AL26" s="395">
        <v>0.5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24" customFormat="1" x14ac:dyDescent="0.15">
      <c r="A27" s="235">
        <v>781</v>
      </c>
      <c r="B27" s="407">
        <v>43486</v>
      </c>
      <c r="C27" s="322" t="s">
        <v>31</v>
      </c>
      <c r="D27" s="254" t="s">
        <v>35</v>
      </c>
      <c r="E27" s="321">
        <v>43101</v>
      </c>
      <c r="F27" s="323" t="s">
        <v>52</v>
      </c>
      <c r="G27" s="254" t="s">
        <v>401</v>
      </c>
      <c r="H27" s="4">
        <v>70.099999999999994</v>
      </c>
      <c r="I27" s="255" t="s">
        <v>120</v>
      </c>
      <c r="J27" s="254">
        <v>3000</v>
      </c>
      <c r="K27" s="254">
        <v>6000</v>
      </c>
      <c r="L27" s="254">
        <v>9000</v>
      </c>
      <c r="M27" s="254">
        <v>15000</v>
      </c>
      <c r="N27" s="254"/>
      <c r="O27" s="254">
        <v>2.95</v>
      </c>
      <c r="P27" s="254">
        <v>2.63</v>
      </c>
      <c r="Q27" s="254">
        <v>2.25</v>
      </c>
      <c r="R27" s="254">
        <v>2.04</v>
      </c>
      <c r="S27" s="254">
        <v>1.99</v>
      </c>
      <c r="T27" s="254"/>
      <c r="U27" s="254">
        <v>2.78</v>
      </c>
      <c r="V27" s="254">
        <v>2.5099999999999998</v>
      </c>
      <c r="W27" s="254">
        <v>2.19</v>
      </c>
      <c r="X27" s="254">
        <v>2.0099999999999998</v>
      </c>
      <c r="Y27" s="254">
        <v>1.97</v>
      </c>
      <c r="Z27" s="254"/>
      <c r="AA27" s="254">
        <v>2.9</v>
      </c>
      <c r="AB27" s="254">
        <v>2.59</v>
      </c>
      <c r="AC27" s="254">
        <v>2.23</v>
      </c>
      <c r="AD27" s="254">
        <v>2.0299999999999998</v>
      </c>
      <c r="AE27" s="254">
        <v>1.99</v>
      </c>
      <c r="AF27" s="254"/>
      <c r="AG27" s="256" t="s">
        <v>56</v>
      </c>
      <c r="AH27" s="256" t="s">
        <v>57</v>
      </c>
      <c r="AI27" s="256">
        <v>3</v>
      </c>
      <c r="AJ27" s="256">
        <v>3</v>
      </c>
      <c r="AK27" s="395">
        <v>0.5</v>
      </c>
      <c r="AL27" s="395">
        <v>0.5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24" customFormat="1" x14ac:dyDescent="0.15">
      <c r="A28" s="235">
        <v>1127</v>
      </c>
      <c r="B28" s="407">
        <v>43438</v>
      </c>
      <c r="C28" s="396" t="s">
        <v>13</v>
      </c>
      <c r="D28" s="254" t="s">
        <v>25</v>
      </c>
      <c r="E28" s="321">
        <v>43466</v>
      </c>
      <c r="F28" s="397" t="s">
        <v>30</v>
      </c>
      <c r="G28" s="254" t="s">
        <v>16</v>
      </c>
      <c r="H28" s="355">
        <v>76.804000000000002</v>
      </c>
      <c r="I28" s="255" t="s">
        <v>17</v>
      </c>
      <c r="J28" s="254">
        <v>3000</v>
      </c>
      <c r="K28" s="254">
        <v>6000</v>
      </c>
      <c r="L28" s="254">
        <v>9000</v>
      </c>
      <c r="M28" s="254">
        <v>15000</v>
      </c>
      <c r="N28" s="355"/>
      <c r="O28" s="355">
        <v>3.14</v>
      </c>
      <c r="P28" s="355">
        <v>2.7280000000000002</v>
      </c>
      <c r="Q28" s="355">
        <v>2.3450000000000002</v>
      </c>
      <c r="R28" s="355">
        <v>1.9670000000000001</v>
      </c>
      <c r="S28" s="355">
        <v>1.8320000000000001</v>
      </c>
      <c r="T28" s="355"/>
      <c r="U28" s="355">
        <v>3.02</v>
      </c>
      <c r="V28" s="355">
        <v>2.649</v>
      </c>
      <c r="W28" s="355">
        <v>2.2829999999999999</v>
      </c>
      <c r="X28" s="254">
        <v>1.9650000000000001</v>
      </c>
      <c r="Y28" s="355">
        <v>1.8080000000000001</v>
      </c>
      <c r="Z28" s="355"/>
      <c r="AA28" s="355"/>
      <c r="AB28" s="355"/>
      <c r="AC28" s="355"/>
      <c r="AD28" s="355"/>
      <c r="AE28" s="355"/>
      <c r="AF28" s="355"/>
      <c r="AG28" s="356" t="s">
        <v>18</v>
      </c>
      <c r="AH28" s="356" t="s">
        <v>19</v>
      </c>
      <c r="AI28" s="256">
        <v>3</v>
      </c>
      <c r="AJ28" s="256">
        <v>3</v>
      </c>
      <c r="AK28" s="395">
        <v>0.5</v>
      </c>
      <c r="AL28" s="395">
        <v>0.5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24" customFormat="1" x14ac:dyDescent="0.15">
      <c r="A29" s="235">
        <v>1261</v>
      </c>
      <c r="B29" s="407">
        <v>43486</v>
      </c>
      <c r="C29" s="322" t="s">
        <v>31</v>
      </c>
      <c r="D29" s="254" t="s">
        <v>35</v>
      </c>
      <c r="E29" s="321">
        <v>43101</v>
      </c>
      <c r="F29" s="323" t="s">
        <v>54</v>
      </c>
      <c r="G29" s="254" t="s">
        <v>401</v>
      </c>
      <c r="H29" s="254">
        <v>78.099999999999994</v>
      </c>
      <c r="I29" s="255" t="s">
        <v>120</v>
      </c>
      <c r="J29" s="254">
        <v>3000</v>
      </c>
      <c r="K29" s="254">
        <v>6000</v>
      </c>
      <c r="L29" s="254">
        <v>9000</v>
      </c>
      <c r="M29" s="254">
        <v>15000</v>
      </c>
      <c r="N29" s="254"/>
      <c r="O29" s="254">
        <v>3.35</v>
      </c>
      <c r="P29" s="254">
        <v>2.95</v>
      </c>
      <c r="Q29" s="254">
        <v>2.5499999999999998</v>
      </c>
      <c r="R29" s="254">
        <v>2.35</v>
      </c>
      <c r="S29" s="254">
        <v>2.25</v>
      </c>
      <c r="T29" s="254"/>
      <c r="U29" s="254">
        <v>3.25</v>
      </c>
      <c r="V29" s="254">
        <v>2.9</v>
      </c>
      <c r="W29" s="254">
        <v>2.5</v>
      </c>
      <c r="X29" s="254">
        <v>2.35</v>
      </c>
      <c r="Y29" s="254">
        <v>2.2999999999999998</v>
      </c>
      <c r="Z29" s="254"/>
      <c r="AA29" s="254"/>
      <c r="AB29" s="254"/>
      <c r="AC29" s="254"/>
      <c r="AD29" s="254"/>
      <c r="AE29" s="254"/>
      <c r="AF29" s="254"/>
      <c r="AG29" s="256" t="s">
        <v>56</v>
      </c>
      <c r="AH29" s="256" t="s">
        <v>57</v>
      </c>
      <c r="AI29" s="256">
        <v>3</v>
      </c>
      <c r="AJ29" s="256">
        <v>3</v>
      </c>
      <c r="AK29" s="395">
        <v>0.5</v>
      </c>
      <c r="AL29" s="395">
        <v>0.5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24" customFormat="1" x14ac:dyDescent="0.15">
      <c r="A30" s="385"/>
      <c r="B30" s="409">
        <v>43437</v>
      </c>
      <c r="C30" s="322" t="s">
        <v>403</v>
      </c>
      <c r="D30" s="254" t="s">
        <v>25</v>
      </c>
      <c r="E30" s="321">
        <v>43466</v>
      </c>
      <c r="F30" s="323" t="s">
        <v>2</v>
      </c>
      <c r="G30" s="254" t="s">
        <v>16</v>
      </c>
      <c r="H30" s="254">
        <v>95</v>
      </c>
      <c r="I30" s="255" t="s">
        <v>6</v>
      </c>
      <c r="J30" s="254">
        <v>6000</v>
      </c>
      <c r="K30" s="254">
        <v>6000</v>
      </c>
      <c r="L30" s="254">
        <v>6000</v>
      </c>
      <c r="M30" s="254">
        <v>6000</v>
      </c>
      <c r="N30" s="254"/>
      <c r="O30" s="254">
        <v>2.96</v>
      </c>
      <c r="P30" s="254">
        <v>0</v>
      </c>
      <c r="Q30" s="254">
        <v>0</v>
      </c>
      <c r="R30" s="254">
        <v>0</v>
      </c>
      <c r="S30" s="254">
        <v>2.14</v>
      </c>
      <c r="T30" s="254"/>
      <c r="U30" s="254">
        <v>2.8050000000000002</v>
      </c>
      <c r="V30" s="254">
        <v>0</v>
      </c>
      <c r="W30" s="254">
        <v>0</v>
      </c>
      <c r="X30" s="254">
        <v>0</v>
      </c>
      <c r="Y30" s="254">
        <v>2.09</v>
      </c>
      <c r="Z30" s="254"/>
      <c r="AA30" s="254"/>
      <c r="AB30" s="254"/>
      <c r="AC30" s="254"/>
      <c r="AD30" s="254"/>
      <c r="AE30" s="254"/>
      <c r="AF30" s="254"/>
      <c r="AG30" s="356" t="s">
        <v>18</v>
      </c>
      <c r="AH30" s="356" t="s">
        <v>19</v>
      </c>
      <c r="AI30" s="256">
        <v>3</v>
      </c>
      <c r="AJ30" s="256">
        <v>3</v>
      </c>
      <c r="AK30" s="395">
        <v>0.5</v>
      </c>
      <c r="AL30" s="395">
        <v>0.5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24" customFormat="1" x14ac:dyDescent="0.15">
      <c r="A31" s="388">
        <v>1515</v>
      </c>
      <c r="B31" s="410">
        <v>43438</v>
      </c>
      <c r="C31" s="322" t="s">
        <v>13</v>
      </c>
      <c r="D31" s="254" t="s">
        <v>25</v>
      </c>
      <c r="E31" s="321">
        <v>43466</v>
      </c>
      <c r="F31" s="254" t="s">
        <v>4</v>
      </c>
      <c r="G31" s="254" t="s">
        <v>16</v>
      </c>
      <c r="H31" s="357">
        <v>84.6</v>
      </c>
      <c r="I31" s="255"/>
      <c r="J31" s="254"/>
      <c r="K31" s="254"/>
      <c r="L31" s="254"/>
      <c r="M31" s="254"/>
      <c r="N31" s="254"/>
      <c r="O31" s="355">
        <v>1.85</v>
      </c>
      <c r="P31" s="355">
        <v>0</v>
      </c>
      <c r="Q31" s="355">
        <v>0</v>
      </c>
      <c r="R31" s="406">
        <v>0</v>
      </c>
      <c r="S31" s="355">
        <v>0</v>
      </c>
      <c r="T31" s="355"/>
      <c r="U31" s="355">
        <v>1.71</v>
      </c>
      <c r="V31" s="355">
        <v>0</v>
      </c>
      <c r="W31" s="355">
        <v>0</v>
      </c>
      <c r="X31" s="406">
        <v>0</v>
      </c>
      <c r="Y31" s="355">
        <v>0</v>
      </c>
      <c r="Z31" s="355"/>
      <c r="AA31" s="355"/>
      <c r="AB31" s="254"/>
      <c r="AC31" s="254"/>
      <c r="AD31" s="254"/>
      <c r="AE31" s="254"/>
      <c r="AF31" s="254"/>
      <c r="AG31" s="256" t="s">
        <v>18</v>
      </c>
      <c r="AH31" s="256" t="s">
        <v>19</v>
      </c>
      <c r="AI31" s="256">
        <v>3</v>
      </c>
      <c r="AJ31" s="256">
        <v>3</v>
      </c>
      <c r="AK31" s="395">
        <v>0.5</v>
      </c>
      <c r="AL31" s="395">
        <v>0.5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35">
        <v>78</v>
      </c>
      <c r="B32" s="407">
        <v>43437</v>
      </c>
      <c r="C32" s="322" t="s">
        <v>13</v>
      </c>
      <c r="D32" s="254" t="s">
        <v>26</v>
      </c>
      <c r="E32" s="321">
        <v>43466</v>
      </c>
      <c r="F32" s="323" t="s">
        <v>15</v>
      </c>
      <c r="G32" s="254" t="s">
        <v>16</v>
      </c>
      <c r="H32" s="254">
        <v>76.599999999999994</v>
      </c>
      <c r="I32" s="255" t="s">
        <v>17</v>
      </c>
      <c r="J32" s="254">
        <v>1645</v>
      </c>
      <c r="K32" s="254">
        <v>3000</v>
      </c>
      <c r="L32" s="254">
        <v>3000</v>
      </c>
      <c r="M32" s="254">
        <v>3000</v>
      </c>
      <c r="N32" s="254"/>
      <c r="O32" s="254">
        <v>2.67</v>
      </c>
      <c r="P32" s="254">
        <v>2.4900000000000002</v>
      </c>
      <c r="Q32" s="354">
        <v>0</v>
      </c>
      <c r="R32" s="354">
        <v>0</v>
      </c>
      <c r="S32" s="254">
        <v>2.08</v>
      </c>
      <c r="T32" s="254"/>
      <c r="U32" s="254">
        <v>2.67</v>
      </c>
      <c r="V32" s="254">
        <v>2.4900000000000002</v>
      </c>
      <c r="W32" s="354">
        <v>0</v>
      </c>
      <c r="X32" s="354">
        <v>0</v>
      </c>
      <c r="Y32" s="254">
        <v>2.08</v>
      </c>
      <c r="Z32" s="254"/>
      <c r="AA32" s="254"/>
      <c r="AB32" s="254"/>
      <c r="AC32" s="254"/>
      <c r="AD32" s="254"/>
      <c r="AE32" s="254"/>
      <c r="AF32" s="254"/>
      <c r="AG32" s="256" t="s">
        <v>23</v>
      </c>
      <c r="AH32" s="256"/>
      <c r="AI32" s="256">
        <v>2</v>
      </c>
      <c r="AJ32" s="256">
        <v>4</v>
      </c>
      <c r="AK32" s="398">
        <v>0.33329999999999999</v>
      </c>
      <c r="AL32" s="398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35">
        <v>1162</v>
      </c>
      <c r="B33" s="407">
        <v>43437</v>
      </c>
      <c r="C33" s="322" t="s">
        <v>13</v>
      </c>
      <c r="D33" s="254" t="s">
        <v>26</v>
      </c>
      <c r="E33" s="321">
        <v>43477</v>
      </c>
      <c r="F33" s="323" t="s">
        <v>20</v>
      </c>
      <c r="G33" s="254" t="s">
        <v>16</v>
      </c>
      <c r="H33" s="254">
        <v>74</v>
      </c>
      <c r="I33" s="255" t="s">
        <v>17</v>
      </c>
      <c r="J33" s="254">
        <v>1645</v>
      </c>
      <c r="K33" s="254">
        <v>3000</v>
      </c>
      <c r="L33" s="254">
        <v>3000</v>
      </c>
      <c r="M33" s="254">
        <v>3000</v>
      </c>
      <c r="N33" s="254"/>
      <c r="O33" s="254">
        <v>2.4</v>
      </c>
      <c r="P33" s="254">
        <v>2.4</v>
      </c>
      <c r="Q33" s="354">
        <v>0</v>
      </c>
      <c r="R33" s="354">
        <v>0</v>
      </c>
      <c r="S33" s="254">
        <v>2.1</v>
      </c>
      <c r="T33" s="254"/>
      <c r="U33" s="254">
        <v>2.4</v>
      </c>
      <c r="V33" s="254">
        <v>2.4</v>
      </c>
      <c r="W33" s="354">
        <v>0</v>
      </c>
      <c r="X33" s="354">
        <v>0</v>
      </c>
      <c r="Y33" s="254">
        <v>2.1</v>
      </c>
      <c r="Z33" s="254"/>
      <c r="AA33" s="254"/>
      <c r="AB33" s="254"/>
      <c r="AC33" s="254"/>
      <c r="AD33" s="254"/>
      <c r="AE33" s="254"/>
      <c r="AF33" s="254"/>
      <c r="AG33" s="256" t="s">
        <v>23</v>
      </c>
      <c r="AH33" s="256"/>
      <c r="AI33" s="256">
        <v>2</v>
      </c>
      <c r="AJ33" s="256">
        <v>4</v>
      </c>
      <c r="AK33" s="398">
        <v>0.33329999999999999</v>
      </c>
      <c r="AL33" s="398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35">
        <v>275</v>
      </c>
      <c r="B34" s="407">
        <v>43486</v>
      </c>
      <c r="C34" s="322" t="s">
        <v>31</v>
      </c>
      <c r="D34" s="254" t="s">
        <v>37</v>
      </c>
      <c r="E34" s="321">
        <v>43101</v>
      </c>
      <c r="F34" s="323" t="s">
        <v>44</v>
      </c>
      <c r="G34" s="254" t="s">
        <v>401</v>
      </c>
      <c r="H34" s="254">
        <v>80.2</v>
      </c>
      <c r="I34" s="255" t="s">
        <v>120</v>
      </c>
      <c r="J34" s="254">
        <v>1645</v>
      </c>
      <c r="K34" s="254">
        <v>3000</v>
      </c>
      <c r="L34" s="254">
        <v>3000</v>
      </c>
      <c r="M34" s="254">
        <v>3000</v>
      </c>
      <c r="N34" s="254"/>
      <c r="O34" s="254">
        <v>3.75</v>
      </c>
      <c r="P34" s="254">
        <v>3.2</v>
      </c>
      <c r="Q34" s="354">
        <v>0</v>
      </c>
      <c r="R34" s="354">
        <v>0</v>
      </c>
      <c r="S34" s="254">
        <v>2.8</v>
      </c>
      <c r="T34" s="254"/>
      <c r="U34" s="254">
        <v>3.75</v>
      </c>
      <c r="V34" s="254">
        <v>3.2</v>
      </c>
      <c r="W34" s="354">
        <v>0</v>
      </c>
      <c r="X34" s="354">
        <v>0</v>
      </c>
      <c r="Y34" s="254">
        <v>2.8</v>
      </c>
      <c r="Z34" s="254"/>
      <c r="AA34" s="254"/>
      <c r="AB34" s="254"/>
      <c r="AC34" s="254"/>
      <c r="AD34" s="254"/>
      <c r="AE34" s="254"/>
      <c r="AF34" s="254"/>
      <c r="AG34" s="256" t="s">
        <v>63</v>
      </c>
      <c r="AH34" s="256"/>
      <c r="AI34" s="256">
        <v>2</v>
      </c>
      <c r="AJ34" s="256">
        <v>4</v>
      </c>
      <c r="AK34" s="398">
        <v>0.33329999999999999</v>
      </c>
      <c r="AL34" s="398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34" customFormat="1" x14ac:dyDescent="0.15">
      <c r="A35" s="235">
        <v>1137</v>
      </c>
      <c r="B35" s="408">
        <v>43437</v>
      </c>
      <c r="C35" s="322" t="s">
        <v>13</v>
      </c>
      <c r="D35" s="254" t="s">
        <v>26</v>
      </c>
      <c r="E35" s="321">
        <v>43466</v>
      </c>
      <c r="F35" s="323" t="s">
        <v>21</v>
      </c>
      <c r="G35" s="254" t="s">
        <v>16</v>
      </c>
      <c r="H35" s="254">
        <v>75</v>
      </c>
      <c r="I35" s="255" t="s">
        <v>17</v>
      </c>
      <c r="J35" s="254">
        <v>1645</v>
      </c>
      <c r="K35" s="254">
        <v>3000</v>
      </c>
      <c r="L35" s="254">
        <v>3000</v>
      </c>
      <c r="M35" s="254">
        <v>3000</v>
      </c>
      <c r="N35" s="254"/>
      <c r="O35" s="254">
        <v>3.17</v>
      </c>
      <c r="P35" s="254">
        <v>2.5</v>
      </c>
      <c r="Q35" s="254">
        <v>0</v>
      </c>
      <c r="R35" s="254">
        <v>0</v>
      </c>
      <c r="S35" s="254">
        <v>2.25</v>
      </c>
      <c r="T35" s="254"/>
      <c r="U35" s="254">
        <v>3.17</v>
      </c>
      <c r="V35" s="254">
        <v>2.5</v>
      </c>
      <c r="W35" s="254">
        <v>0</v>
      </c>
      <c r="X35" s="254">
        <v>0</v>
      </c>
      <c r="Y35" s="254">
        <v>2.25</v>
      </c>
      <c r="Z35" s="254"/>
      <c r="AA35" s="254"/>
      <c r="AB35" s="254"/>
      <c r="AC35" s="254"/>
      <c r="AD35" s="254"/>
      <c r="AE35" s="254"/>
      <c r="AF35" s="254"/>
      <c r="AG35" s="256" t="s">
        <v>23</v>
      </c>
      <c r="AH35" s="256"/>
      <c r="AI35" s="256">
        <v>2</v>
      </c>
      <c r="AJ35" s="256">
        <v>4</v>
      </c>
      <c r="AK35" s="398">
        <v>0.33329999999999999</v>
      </c>
      <c r="AL35" s="398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34" customFormat="1" x14ac:dyDescent="0.15">
      <c r="A36" s="235">
        <v>882</v>
      </c>
      <c r="B36" s="407">
        <v>43486</v>
      </c>
      <c r="C36" s="322" t="s">
        <v>31</v>
      </c>
      <c r="D36" s="254" t="s">
        <v>37</v>
      </c>
      <c r="E36" s="321">
        <v>42917</v>
      </c>
      <c r="F36" s="323" t="s">
        <v>46</v>
      </c>
      <c r="G36" s="254" t="s">
        <v>401</v>
      </c>
      <c r="H36" s="254">
        <v>74.58</v>
      </c>
      <c r="I36" s="255" t="s">
        <v>893</v>
      </c>
      <c r="J36" s="257">
        <v>4000</v>
      </c>
      <c r="K36" s="257">
        <v>12000</v>
      </c>
      <c r="L36" s="257">
        <v>12000</v>
      </c>
      <c r="M36" s="257">
        <v>12000</v>
      </c>
      <c r="N36" s="254"/>
      <c r="O36" s="254">
        <v>2.4</v>
      </c>
      <c r="P36" s="254">
        <v>2.08</v>
      </c>
      <c r="Q36" s="254">
        <v>0</v>
      </c>
      <c r="R36" s="254">
        <v>0</v>
      </c>
      <c r="S36" s="254">
        <v>1.72</v>
      </c>
      <c r="T36" s="254"/>
      <c r="U36" s="254">
        <v>2.4</v>
      </c>
      <c r="V36" s="254">
        <v>2.08</v>
      </c>
      <c r="W36" s="254">
        <v>0</v>
      </c>
      <c r="X36" s="254">
        <v>0</v>
      </c>
      <c r="Y36" s="254">
        <v>1.72</v>
      </c>
      <c r="Z36" s="254"/>
      <c r="AA36" s="254"/>
      <c r="AB36" s="254"/>
      <c r="AC36" s="254"/>
      <c r="AD36" s="254"/>
      <c r="AE36" s="254"/>
      <c r="AF36" s="254"/>
      <c r="AG36" s="256" t="s">
        <v>56</v>
      </c>
      <c r="AH36" s="256" t="s">
        <v>57</v>
      </c>
      <c r="AI36" s="256">
        <v>2</v>
      </c>
      <c r="AJ36" s="256">
        <v>4</v>
      </c>
      <c r="AK36" s="398">
        <v>0.33329999999999999</v>
      </c>
      <c r="AL36" s="398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34" customFormat="1" x14ac:dyDescent="0.15">
      <c r="A37" s="235">
        <v>159</v>
      </c>
      <c r="B37" s="409">
        <v>43437</v>
      </c>
      <c r="C37" s="322" t="s">
        <v>13</v>
      </c>
      <c r="D37" s="254" t="s">
        <v>26</v>
      </c>
      <c r="E37" s="321">
        <v>43467</v>
      </c>
      <c r="F37" s="323" t="s">
        <v>22</v>
      </c>
      <c r="G37" s="254" t="s">
        <v>16</v>
      </c>
      <c r="H37" s="254">
        <v>83.4</v>
      </c>
      <c r="I37" s="255" t="s">
        <v>17</v>
      </c>
      <c r="J37" s="254">
        <v>3000</v>
      </c>
      <c r="K37" s="254">
        <v>3000</v>
      </c>
      <c r="L37" s="254">
        <v>3000</v>
      </c>
      <c r="M37" s="254">
        <v>3000</v>
      </c>
      <c r="N37" s="254"/>
      <c r="O37" s="254">
        <v>3.06</v>
      </c>
      <c r="P37" s="254">
        <v>0</v>
      </c>
      <c r="Q37" s="354">
        <v>0</v>
      </c>
      <c r="R37" s="354">
        <v>0</v>
      </c>
      <c r="S37" s="254">
        <v>2.06</v>
      </c>
      <c r="T37" s="254"/>
      <c r="U37" s="254">
        <v>3.06</v>
      </c>
      <c r="V37" s="254">
        <v>0</v>
      </c>
      <c r="W37" s="354">
        <v>0</v>
      </c>
      <c r="X37" s="354">
        <v>0</v>
      </c>
      <c r="Y37" s="254">
        <v>2.06</v>
      </c>
      <c r="Z37" s="254"/>
      <c r="AA37" s="254"/>
      <c r="AB37" s="254"/>
      <c r="AC37" s="254"/>
      <c r="AD37" s="254"/>
      <c r="AE37" s="254"/>
      <c r="AF37" s="254"/>
      <c r="AG37" s="256" t="s">
        <v>23</v>
      </c>
      <c r="AH37" s="254"/>
      <c r="AI37" s="256">
        <v>2</v>
      </c>
      <c r="AJ37" s="256">
        <v>4</v>
      </c>
      <c r="AK37" s="398">
        <v>0.33329999999999999</v>
      </c>
      <c r="AL37" s="398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34" customFormat="1" x14ac:dyDescent="0.15">
      <c r="A38" s="235">
        <v>173</v>
      </c>
      <c r="B38" s="407">
        <v>43486</v>
      </c>
      <c r="C38" s="322" t="s">
        <v>31</v>
      </c>
      <c r="D38" s="254" t="s">
        <v>37</v>
      </c>
      <c r="E38" s="321">
        <v>43466</v>
      </c>
      <c r="F38" s="323" t="s">
        <v>48</v>
      </c>
      <c r="G38" s="254" t="s">
        <v>401</v>
      </c>
      <c r="H38" s="254">
        <v>67.2</v>
      </c>
      <c r="I38" s="255" t="s">
        <v>120</v>
      </c>
      <c r="J38" s="254">
        <v>1645</v>
      </c>
      <c r="K38" s="254">
        <v>3000</v>
      </c>
      <c r="L38" s="254">
        <v>3000</v>
      </c>
      <c r="M38" s="254">
        <v>3000</v>
      </c>
      <c r="N38" s="254"/>
      <c r="O38" s="254">
        <v>2.899</v>
      </c>
      <c r="P38" s="254">
        <v>2.4260000000000002</v>
      </c>
      <c r="Q38" s="354">
        <v>0</v>
      </c>
      <c r="R38" s="354">
        <v>0</v>
      </c>
      <c r="S38" s="254">
        <v>2.0590000000000002</v>
      </c>
      <c r="T38" s="254"/>
      <c r="U38" s="254">
        <v>2.899</v>
      </c>
      <c r="V38" s="254">
        <v>2.4260000000000002</v>
      </c>
      <c r="W38" s="354">
        <v>0</v>
      </c>
      <c r="X38" s="354">
        <v>0</v>
      </c>
      <c r="Y38" s="254">
        <v>2.0590000000000002</v>
      </c>
      <c r="Z38" s="254"/>
      <c r="AA38" s="254"/>
      <c r="AB38" s="254"/>
      <c r="AC38" s="254"/>
      <c r="AD38" s="254"/>
      <c r="AE38" s="254"/>
      <c r="AF38" s="254"/>
      <c r="AG38" s="256" t="s">
        <v>63</v>
      </c>
      <c r="AH38" s="256"/>
      <c r="AI38" s="256">
        <v>2</v>
      </c>
      <c r="AJ38" s="256">
        <v>4</v>
      </c>
      <c r="AK38" s="398">
        <v>0.33329999999999999</v>
      </c>
      <c r="AL38" s="398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34" customFormat="1" x14ac:dyDescent="0.15">
      <c r="A39" s="235">
        <v>314</v>
      </c>
      <c r="B39" s="409">
        <v>43437</v>
      </c>
      <c r="C39" s="322" t="s">
        <v>13</v>
      </c>
      <c r="D39" s="254" t="s">
        <v>26</v>
      </c>
      <c r="E39" s="321">
        <v>43466</v>
      </c>
      <c r="F39" s="254" t="s">
        <v>24</v>
      </c>
      <c r="G39" s="254" t="s">
        <v>16</v>
      </c>
      <c r="H39" s="254">
        <v>79.989999999999995</v>
      </c>
      <c r="I39" s="255" t="s">
        <v>17</v>
      </c>
      <c r="J39" s="254">
        <v>1645</v>
      </c>
      <c r="K39" s="254">
        <v>3000</v>
      </c>
      <c r="L39" s="254">
        <v>3000</v>
      </c>
      <c r="M39" s="254">
        <v>3000</v>
      </c>
      <c r="N39" s="254"/>
      <c r="O39" s="254">
        <v>3.3290000000000002</v>
      </c>
      <c r="P39" s="354">
        <v>2.8860000000000001</v>
      </c>
      <c r="Q39" s="354">
        <v>0</v>
      </c>
      <c r="R39" s="354">
        <v>0</v>
      </c>
      <c r="S39" s="254">
        <v>2.5510000000000002</v>
      </c>
      <c r="T39" s="254"/>
      <c r="U39" s="254">
        <v>2.9830000000000001</v>
      </c>
      <c r="V39" s="354">
        <v>2.5760000000000001</v>
      </c>
      <c r="W39" s="354">
        <v>0</v>
      </c>
      <c r="X39" s="354">
        <v>0</v>
      </c>
      <c r="Y39" s="254">
        <v>2.2690000000000001</v>
      </c>
      <c r="Z39" s="358"/>
      <c r="AA39"/>
      <c r="AB39" s="254"/>
      <c r="AC39" s="254"/>
      <c r="AD39" s="254"/>
      <c r="AE39" s="254"/>
      <c r="AF39" s="254"/>
      <c r="AG39" s="256" t="s">
        <v>18</v>
      </c>
      <c r="AH39" s="256" t="s">
        <v>19</v>
      </c>
      <c r="AI39" s="256">
        <v>2</v>
      </c>
      <c r="AJ39" s="256">
        <v>4</v>
      </c>
      <c r="AK39" s="398">
        <v>0.33329999999999999</v>
      </c>
      <c r="AL39" s="398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34" customFormat="1" x14ac:dyDescent="0.15">
      <c r="A40" s="235">
        <v>569</v>
      </c>
      <c r="B40" s="407">
        <v>43486</v>
      </c>
      <c r="C40" s="322" t="s">
        <v>31</v>
      </c>
      <c r="D40" s="254" t="s">
        <v>37</v>
      </c>
      <c r="E40" s="321">
        <v>43466</v>
      </c>
      <c r="F40" s="323" t="s">
        <v>50</v>
      </c>
      <c r="G40" s="254" t="s">
        <v>401</v>
      </c>
      <c r="H40" s="254">
        <v>69</v>
      </c>
      <c r="I40" s="255" t="s">
        <v>120</v>
      </c>
      <c r="J40" s="257">
        <v>4000</v>
      </c>
      <c r="K40" s="257">
        <v>12000</v>
      </c>
      <c r="L40" s="257">
        <v>12000</v>
      </c>
      <c r="M40" s="257">
        <v>12000</v>
      </c>
      <c r="N40" s="254"/>
      <c r="O40" s="254">
        <v>2.2000000000000002</v>
      </c>
      <c r="P40" s="254">
        <v>2.1</v>
      </c>
      <c r="Q40" s="354">
        <v>0</v>
      </c>
      <c r="R40" s="354">
        <v>0</v>
      </c>
      <c r="S40" s="254">
        <v>1.8</v>
      </c>
      <c r="T40" s="254"/>
      <c r="U40" s="254">
        <v>2.2000000000000002</v>
      </c>
      <c r="V40" s="254">
        <v>2.1</v>
      </c>
      <c r="W40" s="354">
        <v>0</v>
      </c>
      <c r="X40" s="354">
        <v>0</v>
      </c>
      <c r="Y40" s="254">
        <v>1.8</v>
      </c>
      <c r="Z40" s="358"/>
      <c r="AA40"/>
      <c r="AB40" s="254"/>
      <c r="AC40" s="254"/>
      <c r="AD40" s="254"/>
      <c r="AE40" s="254"/>
      <c r="AF40" s="254"/>
      <c r="AG40" s="256" t="s">
        <v>63</v>
      </c>
      <c r="AH40" s="256"/>
      <c r="AI40" s="256">
        <v>2</v>
      </c>
      <c r="AJ40" s="256">
        <v>4</v>
      </c>
      <c r="AK40" s="398">
        <v>0.33329999999999999</v>
      </c>
      <c r="AL40" s="398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34" customFormat="1" x14ac:dyDescent="0.15">
      <c r="A41" s="235">
        <v>235</v>
      </c>
      <c r="B41" s="407">
        <v>43486</v>
      </c>
      <c r="C41" s="322" t="s">
        <v>31</v>
      </c>
      <c r="D41" s="254" t="s">
        <v>37</v>
      </c>
      <c r="E41" s="321">
        <v>43466</v>
      </c>
      <c r="F41" s="323" t="s">
        <v>51</v>
      </c>
      <c r="G41" s="254" t="s">
        <v>401</v>
      </c>
      <c r="H41" s="254">
        <v>71.900000000000006</v>
      </c>
      <c r="I41" s="255" t="s">
        <v>120</v>
      </c>
      <c r="J41" s="257">
        <v>3000</v>
      </c>
      <c r="K41" s="257">
        <v>3000</v>
      </c>
      <c r="L41" s="257">
        <v>3000</v>
      </c>
      <c r="M41" s="257">
        <v>3000</v>
      </c>
      <c r="N41" s="254"/>
      <c r="O41" s="254">
        <v>2.7</v>
      </c>
      <c r="P41" s="359">
        <v>0</v>
      </c>
      <c r="Q41" s="354">
        <v>0</v>
      </c>
      <c r="R41" s="354">
        <v>0</v>
      </c>
      <c r="S41" s="254">
        <v>2.09</v>
      </c>
      <c r="T41" s="254"/>
      <c r="U41" s="254">
        <v>2.7</v>
      </c>
      <c r="V41" s="359">
        <v>0</v>
      </c>
      <c r="W41" s="354">
        <v>0</v>
      </c>
      <c r="X41" s="354">
        <v>0</v>
      </c>
      <c r="Y41" s="254">
        <v>2.09</v>
      </c>
      <c r="Z41" s="358"/>
      <c r="AA41"/>
      <c r="AB41" s="254"/>
      <c r="AC41" s="254"/>
      <c r="AD41" s="254"/>
      <c r="AE41" s="254"/>
      <c r="AF41" s="254"/>
      <c r="AG41" s="256" t="s">
        <v>63</v>
      </c>
      <c r="AH41" s="256"/>
      <c r="AI41" s="256">
        <v>2</v>
      </c>
      <c r="AJ41" s="256">
        <v>4</v>
      </c>
      <c r="AK41" s="398">
        <v>0.33329999999999999</v>
      </c>
      <c r="AL41" s="398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34" customFormat="1" x14ac:dyDescent="0.15">
      <c r="A42" s="235">
        <v>784</v>
      </c>
      <c r="B42" s="407">
        <v>43486</v>
      </c>
      <c r="C42" s="322" t="s">
        <v>31</v>
      </c>
      <c r="D42" s="254" t="s">
        <v>37</v>
      </c>
      <c r="E42" s="321">
        <v>43101</v>
      </c>
      <c r="F42" s="323" t="s">
        <v>52</v>
      </c>
      <c r="G42" s="254" t="s">
        <v>401</v>
      </c>
      <c r="H42" s="360">
        <v>71.11</v>
      </c>
      <c r="I42" s="255" t="s">
        <v>120</v>
      </c>
      <c r="J42" s="254">
        <v>1645</v>
      </c>
      <c r="K42" s="254">
        <v>3000</v>
      </c>
      <c r="L42" s="254">
        <v>3000</v>
      </c>
      <c r="M42" s="254">
        <v>3000</v>
      </c>
      <c r="N42" s="254"/>
      <c r="O42" s="361">
        <v>3.07</v>
      </c>
      <c r="P42" s="355">
        <v>2.63</v>
      </c>
      <c r="Q42" s="354">
        <v>0</v>
      </c>
      <c r="R42" s="354">
        <v>0</v>
      </c>
      <c r="S42" s="362">
        <v>2.2400000000000002</v>
      </c>
      <c r="T42" s="254"/>
      <c r="U42" s="361">
        <v>3.07</v>
      </c>
      <c r="V42" s="355">
        <v>2.63</v>
      </c>
      <c r="W42" s="354">
        <v>0</v>
      </c>
      <c r="X42" s="354">
        <v>0</v>
      </c>
      <c r="Y42" s="362">
        <v>2.2400000000000002</v>
      </c>
      <c r="Z42" s="358"/>
      <c r="AA42"/>
      <c r="AB42" s="254"/>
      <c r="AC42" s="254"/>
      <c r="AD42" s="254"/>
      <c r="AE42" s="254"/>
      <c r="AF42" s="254"/>
      <c r="AG42" s="256" t="s">
        <v>63</v>
      </c>
      <c r="AH42" s="256"/>
      <c r="AI42" s="256">
        <v>2</v>
      </c>
      <c r="AJ42" s="256">
        <v>4</v>
      </c>
      <c r="AK42" s="398">
        <v>0.33329999999999999</v>
      </c>
      <c r="AL42" s="398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34" customFormat="1" x14ac:dyDescent="0.15">
      <c r="A43" s="235">
        <v>1128</v>
      </c>
      <c r="B43" s="407">
        <v>43438</v>
      </c>
      <c r="C43" s="322" t="s">
        <v>13</v>
      </c>
      <c r="D43" s="254" t="s">
        <v>26</v>
      </c>
      <c r="E43" s="321">
        <v>43466</v>
      </c>
      <c r="F43" s="254" t="s">
        <v>30</v>
      </c>
      <c r="G43" s="254" t="s">
        <v>16</v>
      </c>
      <c r="H43" s="355">
        <v>78.88</v>
      </c>
      <c r="I43" s="255" t="s">
        <v>17</v>
      </c>
      <c r="J43" s="254">
        <v>1645</v>
      </c>
      <c r="K43" s="254">
        <v>3000</v>
      </c>
      <c r="L43" s="254">
        <v>3000</v>
      </c>
      <c r="M43" s="254">
        <v>3000</v>
      </c>
      <c r="N43" s="355"/>
      <c r="O43" s="355">
        <v>3.137</v>
      </c>
      <c r="P43" s="355">
        <v>2.851</v>
      </c>
      <c r="Q43" s="254">
        <v>0</v>
      </c>
      <c r="R43" s="254">
        <v>0</v>
      </c>
      <c r="S43" s="355">
        <v>2.379</v>
      </c>
      <c r="T43" s="355"/>
      <c r="U43" s="355">
        <v>3.137</v>
      </c>
      <c r="V43" s="355">
        <v>2.851</v>
      </c>
      <c r="W43" s="254">
        <v>0</v>
      </c>
      <c r="X43" s="354">
        <v>0</v>
      </c>
      <c r="Y43" s="355">
        <v>2.379</v>
      </c>
      <c r="Z43" s="355"/>
      <c r="AA43" s="355"/>
      <c r="AB43" s="355"/>
      <c r="AC43" s="355"/>
      <c r="AD43" s="355"/>
      <c r="AE43" s="355"/>
      <c r="AF43" s="355"/>
      <c r="AG43" s="356" t="s">
        <v>23</v>
      </c>
      <c r="AH43" s="356"/>
      <c r="AI43" s="256">
        <v>2</v>
      </c>
      <c r="AJ43" s="256">
        <v>4</v>
      </c>
      <c r="AK43" s="398">
        <v>0.33329999999999999</v>
      </c>
      <c r="AL43" s="398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34" customFormat="1" x14ac:dyDescent="0.15">
      <c r="A44" s="235">
        <v>1262</v>
      </c>
      <c r="B44" s="407">
        <v>43486</v>
      </c>
      <c r="C44" s="322" t="s">
        <v>31</v>
      </c>
      <c r="D44" s="254" t="s">
        <v>37</v>
      </c>
      <c r="E44" s="321">
        <v>43101</v>
      </c>
      <c r="F44" s="323" t="s">
        <v>54</v>
      </c>
      <c r="G44" s="254" t="s">
        <v>401</v>
      </c>
      <c r="H44" s="254">
        <v>80.2</v>
      </c>
      <c r="I44" s="255" t="s">
        <v>120</v>
      </c>
      <c r="J44" s="254">
        <v>1645</v>
      </c>
      <c r="K44" s="254">
        <v>3000</v>
      </c>
      <c r="L44" s="254">
        <v>3000</v>
      </c>
      <c r="M44" s="254">
        <v>3000</v>
      </c>
      <c r="N44" s="254"/>
      <c r="O44" s="254">
        <v>3.75</v>
      </c>
      <c r="P44" s="254">
        <v>3.2</v>
      </c>
      <c r="Q44" s="354">
        <v>0</v>
      </c>
      <c r="R44" s="354">
        <v>0</v>
      </c>
      <c r="S44" s="254">
        <v>2.8</v>
      </c>
      <c r="T44" s="254"/>
      <c r="U44" s="254">
        <v>3.75</v>
      </c>
      <c r="V44" s="254">
        <v>3.2</v>
      </c>
      <c r="W44" s="354">
        <v>0</v>
      </c>
      <c r="X44" s="354">
        <v>0</v>
      </c>
      <c r="Y44" s="254">
        <v>2.8</v>
      </c>
      <c r="Z44" s="254"/>
      <c r="AA44" s="254"/>
      <c r="AB44" s="254"/>
      <c r="AC44" s="254"/>
      <c r="AD44" s="254"/>
      <c r="AE44" s="254"/>
      <c r="AF44" s="254"/>
      <c r="AG44" s="256" t="s">
        <v>63</v>
      </c>
      <c r="AH44" s="256"/>
      <c r="AI44" s="256">
        <v>2</v>
      </c>
      <c r="AJ44" s="256">
        <v>4</v>
      </c>
      <c r="AK44" s="398">
        <v>0.33329999999999999</v>
      </c>
      <c r="AL44" s="398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34" customFormat="1" x14ac:dyDescent="0.15">
      <c r="A45" s="384"/>
      <c r="B45" s="409">
        <v>43437</v>
      </c>
      <c r="C45" s="322" t="s">
        <v>403</v>
      </c>
      <c r="D45" s="254" t="s">
        <v>26</v>
      </c>
      <c r="E45" s="321">
        <v>43466</v>
      </c>
      <c r="F45" s="323" t="s">
        <v>2</v>
      </c>
      <c r="G45" s="254" t="s">
        <v>16</v>
      </c>
      <c r="H45" s="254">
        <v>95</v>
      </c>
      <c r="I45" s="255" t="s">
        <v>405</v>
      </c>
      <c r="J45" s="254">
        <v>3000</v>
      </c>
      <c r="K45" s="254">
        <v>3000</v>
      </c>
      <c r="L45" s="254">
        <v>3000</v>
      </c>
      <c r="M45" s="254">
        <v>3000</v>
      </c>
      <c r="N45" s="254"/>
      <c r="O45" s="254">
        <v>3.74</v>
      </c>
      <c r="P45" s="254">
        <v>0</v>
      </c>
      <c r="Q45" s="354">
        <v>0</v>
      </c>
      <c r="R45" s="354">
        <v>0</v>
      </c>
      <c r="S45" s="254">
        <v>2.42</v>
      </c>
      <c r="T45" s="254"/>
      <c r="U45" s="254">
        <v>3.74</v>
      </c>
      <c r="V45" s="254">
        <v>0</v>
      </c>
      <c r="W45" s="354">
        <v>0</v>
      </c>
      <c r="X45" s="354">
        <v>0</v>
      </c>
      <c r="Y45" s="254">
        <v>2.42</v>
      </c>
      <c r="Z45" s="254"/>
      <c r="AA45" s="254"/>
      <c r="AB45" s="254"/>
      <c r="AC45" s="254"/>
      <c r="AD45" s="254"/>
      <c r="AE45" s="254"/>
      <c r="AF45" s="254"/>
      <c r="AG45" s="356" t="s">
        <v>23</v>
      </c>
      <c r="AH45" s="356"/>
      <c r="AI45" s="256">
        <v>2</v>
      </c>
      <c r="AJ45" s="256">
        <v>4</v>
      </c>
      <c r="AK45" s="398">
        <v>0.33329999999999999</v>
      </c>
      <c r="AL45" s="398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34" customFormat="1" x14ac:dyDescent="0.15">
      <c r="A46" s="384">
        <v>1513</v>
      </c>
      <c r="B46" s="410">
        <v>43438</v>
      </c>
      <c r="C46" s="322" t="s">
        <v>13</v>
      </c>
      <c r="D46" s="254" t="s">
        <v>26</v>
      </c>
      <c r="E46" s="321">
        <v>43466</v>
      </c>
      <c r="F46" s="254" t="s">
        <v>4</v>
      </c>
      <c r="G46" s="254" t="s">
        <v>16</v>
      </c>
      <c r="H46" s="355">
        <v>86.65</v>
      </c>
      <c r="I46" s="255"/>
      <c r="J46" s="254"/>
      <c r="K46" s="254"/>
      <c r="L46" s="254"/>
      <c r="M46" s="254"/>
      <c r="N46" s="254"/>
      <c r="O46" s="355">
        <v>1.87</v>
      </c>
      <c r="P46" s="355">
        <v>0</v>
      </c>
      <c r="Q46" s="406">
        <v>0</v>
      </c>
      <c r="R46" s="406">
        <v>0</v>
      </c>
      <c r="S46" s="355">
        <v>0</v>
      </c>
      <c r="T46" s="355"/>
      <c r="U46" s="355">
        <v>1.87</v>
      </c>
      <c r="V46" s="355">
        <v>0</v>
      </c>
      <c r="W46" s="406">
        <v>0</v>
      </c>
      <c r="X46" s="406">
        <v>0</v>
      </c>
      <c r="Y46" s="355">
        <v>0</v>
      </c>
      <c r="Z46" s="358"/>
      <c r="AA46"/>
      <c r="AB46" s="254"/>
      <c r="AC46" s="254"/>
      <c r="AD46" s="254"/>
      <c r="AE46" s="254"/>
      <c r="AF46" s="254"/>
      <c r="AG46" s="256" t="s">
        <v>23</v>
      </c>
      <c r="AH46" s="256"/>
      <c r="AI46" s="256">
        <v>2</v>
      </c>
      <c r="AJ46" s="256">
        <v>4</v>
      </c>
      <c r="AK46" s="398">
        <v>0.33329999999999999</v>
      </c>
      <c r="AL46" s="398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18" customFormat="1" x14ac:dyDescent="0.15">
      <c r="A47" s="235">
        <v>80</v>
      </c>
      <c r="B47" s="407">
        <v>43437</v>
      </c>
      <c r="C47" s="322" t="s">
        <v>13</v>
      </c>
      <c r="D47" s="254" t="s">
        <v>180</v>
      </c>
      <c r="E47" s="321">
        <v>43466</v>
      </c>
      <c r="F47" s="323" t="s">
        <v>15</v>
      </c>
      <c r="G47" s="254" t="s">
        <v>16</v>
      </c>
      <c r="H47" s="254">
        <v>76.599999999999994</v>
      </c>
      <c r="I47" s="255" t="s">
        <v>17</v>
      </c>
      <c r="J47" s="254">
        <v>1645</v>
      </c>
      <c r="K47" s="254">
        <v>3000</v>
      </c>
      <c r="L47" s="254">
        <v>3000</v>
      </c>
      <c r="M47" s="254">
        <v>3000</v>
      </c>
      <c r="N47" s="254"/>
      <c r="O47" s="254">
        <v>2.76</v>
      </c>
      <c r="P47" s="254">
        <v>2.7</v>
      </c>
      <c r="Q47" s="354">
        <v>0</v>
      </c>
      <c r="R47" s="354">
        <v>0</v>
      </c>
      <c r="S47" s="254">
        <v>1.83</v>
      </c>
      <c r="T47" s="254"/>
      <c r="U47" s="254">
        <v>2.76</v>
      </c>
      <c r="V47" s="254">
        <v>2.7</v>
      </c>
      <c r="W47" s="354">
        <v>0</v>
      </c>
      <c r="X47" s="354">
        <v>0</v>
      </c>
      <c r="Y47" s="254">
        <v>1.83</v>
      </c>
      <c r="Z47" s="254"/>
      <c r="AA47" s="254"/>
      <c r="AB47" s="254"/>
      <c r="AC47" s="254"/>
      <c r="AD47" s="254"/>
      <c r="AE47" s="254"/>
      <c r="AF47" s="254"/>
      <c r="AG47" s="256" t="s">
        <v>23</v>
      </c>
      <c r="AH47" s="256"/>
      <c r="AI47" s="256">
        <v>2</v>
      </c>
      <c r="AJ47" s="256">
        <v>4</v>
      </c>
      <c r="AK47" s="398">
        <v>0.33329999999999999</v>
      </c>
      <c r="AL47" s="398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18" customFormat="1" x14ac:dyDescent="0.15">
      <c r="A48" s="235">
        <v>1164</v>
      </c>
      <c r="B48" s="407">
        <v>43437</v>
      </c>
      <c r="C48" s="322" t="s">
        <v>13</v>
      </c>
      <c r="D48" s="254" t="s">
        <v>180</v>
      </c>
      <c r="E48" s="321">
        <v>43477</v>
      </c>
      <c r="F48" s="323" t="s">
        <v>20</v>
      </c>
      <c r="G48" s="254" t="s">
        <v>16</v>
      </c>
      <c r="H48" s="254">
        <v>75</v>
      </c>
      <c r="I48" s="255" t="s">
        <v>17</v>
      </c>
      <c r="J48" s="254">
        <v>1645</v>
      </c>
      <c r="K48" s="254">
        <v>3000</v>
      </c>
      <c r="L48" s="254">
        <v>3000</v>
      </c>
      <c r="M48" s="254">
        <v>3000</v>
      </c>
      <c r="N48" s="254"/>
      <c r="O48" s="254">
        <v>2.6</v>
      </c>
      <c r="P48" s="254">
        <v>2.6</v>
      </c>
      <c r="Q48" s="354">
        <v>0</v>
      </c>
      <c r="R48" s="354">
        <v>0</v>
      </c>
      <c r="S48" s="254">
        <v>2.1</v>
      </c>
      <c r="T48" s="254"/>
      <c r="U48" s="254">
        <v>2.6</v>
      </c>
      <c r="V48" s="254">
        <v>2.6</v>
      </c>
      <c r="W48" s="354">
        <v>0</v>
      </c>
      <c r="X48" s="354">
        <v>0</v>
      </c>
      <c r="Y48" s="254">
        <v>2.1</v>
      </c>
      <c r="Z48" s="254"/>
      <c r="AA48" s="254"/>
      <c r="AB48" s="254"/>
      <c r="AC48" s="254"/>
      <c r="AD48" s="254"/>
      <c r="AE48" s="254"/>
      <c r="AF48" s="254"/>
      <c r="AG48" s="256" t="s">
        <v>23</v>
      </c>
      <c r="AH48" s="256"/>
      <c r="AI48" s="256">
        <v>2</v>
      </c>
      <c r="AJ48" s="256">
        <v>4</v>
      </c>
      <c r="AK48" s="398">
        <v>0.33329999999999999</v>
      </c>
      <c r="AL48" s="398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18" customFormat="1" x14ac:dyDescent="0.15">
      <c r="A49" s="235">
        <v>277</v>
      </c>
      <c r="B49" s="407">
        <v>43486</v>
      </c>
      <c r="C49" s="322" t="s">
        <v>31</v>
      </c>
      <c r="D49" s="254" t="s">
        <v>180</v>
      </c>
      <c r="E49" s="321">
        <v>43101</v>
      </c>
      <c r="F49" s="323" t="s">
        <v>44</v>
      </c>
      <c r="G49" s="254" t="s">
        <v>401</v>
      </c>
      <c r="H49" s="254">
        <v>80.2</v>
      </c>
      <c r="I49" s="255" t="s">
        <v>120</v>
      </c>
      <c r="J49" s="254">
        <v>1645</v>
      </c>
      <c r="K49" s="254">
        <v>3000</v>
      </c>
      <c r="L49" s="254">
        <v>3000</v>
      </c>
      <c r="M49" s="254">
        <v>3000</v>
      </c>
      <c r="N49" s="254"/>
      <c r="O49" s="254">
        <v>3.75</v>
      </c>
      <c r="P49" s="254">
        <v>3.2</v>
      </c>
      <c r="Q49" s="354">
        <v>0</v>
      </c>
      <c r="R49" s="354">
        <v>0</v>
      </c>
      <c r="S49" s="254">
        <v>2.75</v>
      </c>
      <c r="T49" s="254"/>
      <c r="U49" s="254">
        <v>3.75</v>
      </c>
      <c r="V49" s="254">
        <v>3.2</v>
      </c>
      <c r="W49" s="354">
        <v>0</v>
      </c>
      <c r="X49" s="354">
        <v>0</v>
      </c>
      <c r="Y49" s="254">
        <v>2.75</v>
      </c>
      <c r="Z49" s="254"/>
      <c r="AA49" s="254"/>
      <c r="AB49" s="254"/>
      <c r="AC49" s="254"/>
      <c r="AD49" s="254"/>
      <c r="AE49" s="254"/>
      <c r="AF49" s="254"/>
      <c r="AG49" s="256" t="s">
        <v>63</v>
      </c>
      <c r="AH49" s="256"/>
      <c r="AI49" s="256">
        <v>2</v>
      </c>
      <c r="AJ49" s="256">
        <v>4</v>
      </c>
      <c r="AK49" s="398">
        <v>0.33329999999999999</v>
      </c>
      <c r="AL49" s="398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18" customFormat="1" x14ac:dyDescent="0.15">
      <c r="A50" s="235">
        <v>1139</v>
      </c>
      <c r="B50" s="408">
        <v>43437</v>
      </c>
      <c r="C50" s="322" t="s">
        <v>13</v>
      </c>
      <c r="D50" s="254" t="s">
        <v>180</v>
      </c>
      <c r="E50" s="321">
        <v>43466</v>
      </c>
      <c r="F50" s="323" t="s">
        <v>21</v>
      </c>
      <c r="G50" s="254" t="s">
        <v>16</v>
      </c>
      <c r="H50" s="254">
        <v>75</v>
      </c>
      <c r="I50" s="255" t="s">
        <v>17</v>
      </c>
      <c r="J50" s="254">
        <v>1645</v>
      </c>
      <c r="K50" s="254">
        <v>3000</v>
      </c>
      <c r="L50" s="254">
        <v>3000</v>
      </c>
      <c r="M50" s="254">
        <v>3000</v>
      </c>
      <c r="N50" s="254"/>
      <c r="O50" s="254">
        <v>3.17</v>
      </c>
      <c r="P50" s="254">
        <v>2.5</v>
      </c>
      <c r="Q50" s="254">
        <v>0</v>
      </c>
      <c r="R50" s="254">
        <v>0</v>
      </c>
      <c r="S50" s="254">
        <v>2.25</v>
      </c>
      <c r="T50" s="254"/>
      <c r="U50" s="254">
        <v>3.17</v>
      </c>
      <c r="V50" s="254">
        <v>2.5</v>
      </c>
      <c r="W50" s="254">
        <v>0</v>
      </c>
      <c r="X50" s="254">
        <v>0</v>
      </c>
      <c r="Y50" s="254">
        <v>2.25</v>
      </c>
      <c r="Z50" s="254"/>
      <c r="AA50" s="254"/>
      <c r="AB50" s="254"/>
      <c r="AC50" s="254"/>
      <c r="AD50" s="254"/>
      <c r="AE50" s="254"/>
      <c r="AF50" s="254"/>
      <c r="AG50" s="256" t="s">
        <v>23</v>
      </c>
      <c r="AH50" s="256"/>
      <c r="AI50" s="256">
        <v>2</v>
      </c>
      <c r="AJ50" s="256">
        <v>4</v>
      </c>
      <c r="AK50" s="398">
        <v>0.33329999999999999</v>
      </c>
      <c r="AL50" s="398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18" customFormat="1" x14ac:dyDescent="0.15">
      <c r="A51" s="235">
        <v>881</v>
      </c>
      <c r="B51" s="407">
        <v>43486</v>
      </c>
      <c r="C51" s="322" t="s">
        <v>31</v>
      </c>
      <c r="D51" s="254" t="s">
        <v>180</v>
      </c>
      <c r="E51" s="321">
        <v>42917</v>
      </c>
      <c r="F51" s="323" t="s">
        <v>46</v>
      </c>
      <c r="G51" s="254" t="s">
        <v>401</v>
      </c>
      <c r="H51" s="254">
        <v>74.58</v>
      </c>
      <c r="I51" s="255" t="s">
        <v>893</v>
      </c>
      <c r="J51" s="257">
        <v>3200</v>
      </c>
      <c r="K51" s="257">
        <v>3200</v>
      </c>
      <c r="L51" s="257">
        <v>3200</v>
      </c>
      <c r="M51" s="257">
        <v>3200</v>
      </c>
      <c r="N51" s="254"/>
      <c r="O51" s="254">
        <v>2.39</v>
      </c>
      <c r="P51" s="254">
        <v>0</v>
      </c>
      <c r="Q51" s="254">
        <v>0</v>
      </c>
      <c r="R51" s="254">
        <v>0</v>
      </c>
      <c r="S51" s="254">
        <v>1.89</v>
      </c>
      <c r="T51" s="254"/>
      <c r="U51" s="254">
        <v>2.39</v>
      </c>
      <c r="V51" s="254">
        <v>0</v>
      </c>
      <c r="W51" s="254">
        <v>0</v>
      </c>
      <c r="X51" s="254">
        <v>0</v>
      </c>
      <c r="Y51" s="254">
        <v>1.89</v>
      </c>
      <c r="Z51" s="254"/>
      <c r="AA51" s="254"/>
      <c r="AB51" s="254"/>
      <c r="AC51" s="254"/>
      <c r="AD51" s="254"/>
      <c r="AE51" s="254"/>
      <c r="AF51" s="254"/>
      <c r="AG51" s="256" t="s">
        <v>56</v>
      </c>
      <c r="AH51" s="256" t="s">
        <v>57</v>
      </c>
      <c r="AI51" s="256">
        <v>2</v>
      </c>
      <c r="AJ51" s="256">
        <v>4</v>
      </c>
      <c r="AK51" s="398">
        <v>0.33329999999999999</v>
      </c>
      <c r="AL51" s="398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18" customFormat="1" x14ac:dyDescent="0.15">
      <c r="A52" s="235">
        <v>161</v>
      </c>
      <c r="B52" s="409">
        <v>43437</v>
      </c>
      <c r="C52" s="322" t="s">
        <v>13</v>
      </c>
      <c r="D52" s="254" t="s">
        <v>180</v>
      </c>
      <c r="E52" s="321">
        <v>43467</v>
      </c>
      <c r="F52" s="323" t="s">
        <v>22</v>
      </c>
      <c r="G52" s="254" t="s">
        <v>16</v>
      </c>
      <c r="H52" s="254">
        <v>83.4</v>
      </c>
      <c r="I52" s="255" t="s">
        <v>17</v>
      </c>
      <c r="J52" s="254">
        <v>3000</v>
      </c>
      <c r="K52" s="254">
        <v>3000</v>
      </c>
      <c r="L52" s="254">
        <v>3000</v>
      </c>
      <c r="M52" s="254">
        <v>3000</v>
      </c>
      <c r="N52" s="254"/>
      <c r="O52" s="254">
        <v>3.06</v>
      </c>
      <c r="P52" s="254">
        <v>0</v>
      </c>
      <c r="Q52" s="354">
        <v>0</v>
      </c>
      <c r="R52" s="354">
        <v>0</v>
      </c>
      <c r="S52" s="254">
        <v>2.06</v>
      </c>
      <c r="T52" s="254"/>
      <c r="U52" s="254">
        <v>3.06</v>
      </c>
      <c r="V52" s="254">
        <v>0</v>
      </c>
      <c r="W52" s="354">
        <v>0</v>
      </c>
      <c r="X52" s="354">
        <v>0</v>
      </c>
      <c r="Y52" s="254">
        <v>2.06</v>
      </c>
      <c r="Z52" s="254"/>
      <c r="AA52" s="254"/>
      <c r="AB52" s="254"/>
      <c r="AC52" s="254"/>
      <c r="AD52" s="254"/>
      <c r="AE52" s="254"/>
      <c r="AF52" s="254"/>
      <c r="AG52" s="256" t="s">
        <v>23</v>
      </c>
      <c r="AH52" s="254"/>
      <c r="AI52" s="256">
        <v>2</v>
      </c>
      <c r="AJ52" s="256">
        <v>4</v>
      </c>
      <c r="AK52" s="398">
        <v>0.33329999999999999</v>
      </c>
      <c r="AL52" s="398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18" customFormat="1" x14ac:dyDescent="0.15">
      <c r="A53" s="235">
        <v>175</v>
      </c>
      <c r="B53" s="407">
        <v>43486</v>
      </c>
      <c r="C53" s="322" t="s">
        <v>31</v>
      </c>
      <c r="D53" s="254" t="s">
        <v>180</v>
      </c>
      <c r="E53" s="321">
        <v>43466</v>
      </c>
      <c r="F53" s="323" t="s">
        <v>48</v>
      </c>
      <c r="G53" s="254" t="s">
        <v>401</v>
      </c>
      <c r="H53" s="254">
        <v>67.2</v>
      </c>
      <c r="I53" s="255" t="s">
        <v>120</v>
      </c>
      <c r="J53" s="254">
        <v>1645</v>
      </c>
      <c r="K53" s="254">
        <v>3000</v>
      </c>
      <c r="L53" s="254">
        <v>3000</v>
      </c>
      <c r="M53" s="254">
        <v>3000</v>
      </c>
      <c r="N53" s="254"/>
      <c r="O53" s="254">
        <v>2.956</v>
      </c>
      <c r="P53" s="254">
        <v>2.4359999999999999</v>
      </c>
      <c r="Q53" s="354">
        <v>0</v>
      </c>
      <c r="R53" s="354">
        <v>0</v>
      </c>
      <c r="S53" s="254">
        <v>2.024</v>
      </c>
      <c r="T53" s="254"/>
      <c r="U53" s="254">
        <v>2.956</v>
      </c>
      <c r="V53" s="254">
        <v>2.4359999999999999</v>
      </c>
      <c r="W53" s="354">
        <v>0</v>
      </c>
      <c r="X53" s="354">
        <v>0</v>
      </c>
      <c r="Y53" s="254">
        <v>2.024</v>
      </c>
      <c r="Z53" s="254"/>
      <c r="AA53" s="254"/>
      <c r="AB53" s="254"/>
      <c r="AC53" s="254"/>
      <c r="AD53" s="254"/>
      <c r="AE53" s="254"/>
      <c r="AF53" s="254"/>
      <c r="AG53" s="256" t="s">
        <v>63</v>
      </c>
      <c r="AH53" s="256"/>
      <c r="AI53" s="256">
        <v>2</v>
      </c>
      <c r="AJ53" s="256">
        <v>4</v>
      </c>
      <c r="AK53" s="398">
        <v>0.33329999999999999</v>
      </c>
      <c r="AL53" s="398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18" customFormat="1" x14ac:dyDescent="0.15">
      <c r="A54" s="235">
        <v>316</v>
      </c>
      <c r="B54" s="409">
        <v>43437</v>
      </c>
      <c r="C54" s="322" t="s">
        <v>13</v>
      </c>
      <c r="D54" s="254" t="s">
        <v>180</v>
      </c>
      <c r="E54" s="321">
        <v>43466</v>
      </c>
      <c r="F54" s="254" t="s">
        <v>24</v>
      </c>
      <c r="G54" s="254" t="s">
        <v>16</v>
      </c>
      <c r="H54" s="254">
        <v>81.349999999999994</v>
      </c>
      <c r="I54" s="255" t="s">
        <v>17</v>
      </c>
      <c r="J54" s="254">
        <v>1645</v>
      </c>
      <c r="K54" s="254">
        <v>3000</v>
      </c>
      <c r="L54" s="254">
        <v>3000</v>
      </c>
      <c r="M54" s="254">
        <v>3000</v>
      </c>
      <c r="N54" s="254"/>
      <c r="O54" s="254">
        <v>3.3849999999999998</v>
      </c>
      <c r="P54" s="354">
        <v>2.8690000000000002</v>
      </c>
      <c r="Q54" s="354">
        <v>0</v>
      </c>
      <c r="R54" s="354">
        <v>0</v>
      </c>
      <c r="S54" s="254">
        <v>2.4969999999999999</v>
      </c>
      <c r="T54" s="254"/>
      <c r="U54" s="254">
        <v>3.0710000000000002</v>
      </c>
      <c r="V54" s="354">
        <v>2.593</v>
      </c>
      <c r="W54" s="354">
        <v>0</v>
      </c>
      <c r="X54" s="354">
        <v>0</v>
      </c>
      <c r="Y54" s="254">
        <v>2.2480000000000002</v>
      </c>
      <c r="Z54" s="254"/>
      <c r="AA54" s="254"/>
      <c r="AB54" s="254"/>
      <c r="AC54" s="254"/>
      <c r="AD54" s="254"/>
      <c r="AE54" s="254"/>
      <c r="AF54" s="254"/>
      <c r="AG54" s="256" t="s">
        <v>18</v>
      </c>
      <c r="AH54" s="256" t="s">
        <v>19</v>
      </c>
      <c r="AI54" s="256">
        <v>2</v>
      </c>
      <c r="AJ54" s="256">
        <v>4</v>
      </c>
      <c r="AK54" s="398">
        <v>0.33329999999999999</v>
      </c>
      <c r="AL54" s="398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18" customFormat="1" x14ac:dyDescent="0.15">
      <c r="A55" s="235">
        <v>571</v>
      </c>
      <c r="B55" s="407">
        <v>43486</v>
      </c>
      <c r="C55" s="322" t="s">
        <v>31</v>
      </c>
      <c r="D55" s="254" t="s">
        <v>180</v>
      </c>
      <c r="E55" s="321">
        <v>43466</v>
      </c>
      <c r="F55" s="323" t="s">
        <v>50</v>
      </c>
      <c r="G55" s="254" t="s">
        <v>401</v>
      </c>
      <c r="H55" s="254">
        <v>69</v>
      </c>
      <c r="I55" s="255" t="s">
        <v>120</v>
      </c>
      <c r="J55" s="257">
        <v>4000</v>
      </c>
      <c r="K55" s="257">
        <v>12000</v>
      </c>
      <c r="L55" s="257">
        <v>12000</v>
      </c>
      <c r="M55" s="257">
        <v>12000</v>
      </c>
      <c r="N55" s="254"/>
      <c r="O55" s="254">
        <v>2.2000000000000002</v>
      </c>
      <c r="P55" s="254">
        <v>2.1</v>
      </c>
      <c r="Q55" s="354">
        <v>0</v>
      </c>
      <c r="R55" s="354">
        <v>0</v>
      </c>
      <c r="S55" s="254">
        <v>1.8</v>
      </c>
      <c r="T55" s="254"/>
      <c r="U55" s="254">
        <v>2.2000000000000002</v>
      </c>
      <c r="V55" s="254">
        <v>2.1</v>
      </c>
      <c r="W55" s="354">
        <v>0</v>
      </c>
      <c r="X55" s="354">
        <v>0</v>
      </c>
      <c r="Y55" s="254">
        <v>1.8</v>
      </c>
      <c r="Z55" s="254"/>
      <c r="AA55" s="254"/>
      <c r="AB55" s="254"/>
      <c r="AC55" s="254"/>
      <c r="AD55" s="254"/>
      <c r="AE55" s="254"/>
      <c r="AF55" s="254"/>
      <c r="AG55" s="256" t="s">
        <v>63</v>
      </c>
      <c r="AH55" s="256"/>
      <c r="AI55" s="256">
        <v>2</v>
      </c>
      <c r="AJ55" s="256">
        <v>4</v>
      </c>
      <c r="AK55" s="398">
        <v>0.33329999999999999</v>
      </c>
      <c r="AL55" s="398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18" customFormat="1" x14ac:dyDescent="0.15">
      <c r="A56" s="235">
        <v>237</v>
      </c>
      <c r="B56" s="407">
        <v>43486</v>
      </c>
      <c r="C56" s="322" t="s">
        <v>31</v>
      </c>
      <c r="D56" s="254" t="s">
        <v>180</v>
      </c>
      <c r="E56" s="321">
        <v>43466</v>
      </c>
      <c r="F56" s="323" t="s">
        <v>51</v>
      </c>
      <c r="G56" s="254" t="s">
        <v>401</v>
      </c>
      <c r="H56" s="254">
        <v>71.900000000000006</v>
      </c>
      <c r="I56" s="255" t="s">
        <v>120</v>
      </c>
      <c r="J56" s="257">
        <v>3000</v>
      </c>
      <c r="K56" s="257">
        <v>3000</v>
      </c>
      <c r="L56" s="257">
        <v>3000</v>
      </c>
      <c r="M56" s="257">
        <v>3000</v>
      </c>
      <c r="N56" s="254"/>
      <c r="O56" s="254">
        <v>2.64</v>
      </c>
      <c r="P56" s="354">
        <v>0</v>
      </c>
      <c r="Q56" s="354">
        <v>0</v>
      </c>
      <c r="R56" s="354">
        <v>0</v>
      </c>
      <c r="S56" s="254">
        <v>1.98</v>
      </c>
      <c r="T56" s="254"/>
      <c r="U56" s="254">
        <v>2.64</v>
      </c>
      <c r="V56" s="354">
        <v>0</v>
      </c>
      <c r="W56" s="354">
        <v>0</v>
      </c>
      <c r="X56" s="354">
        <v>0</v>
      </c>
      <c r="Y56" s="254">
        <v>1.98</v>
      </c>
      <c r="Z56" s="254"/>
      <c r="AA56" s="254"/>
      <c r="AB56" s="254"/>
      <c r="AC56" s="254"/>
      <c r="AD56" s="254"/>
      <c r="AE56" s="254"/>
      <c r="AF56" s="254"/>
      <c r="AG56" s="256" t="s">
        <v>63</v>
      </c>
      <c r="AH56" s="256"/>
      <c r="AI56" s="256">
        <v>2</v>
      </c>
      <c r="AJ56" s="256">
        <v>4</v>
      </c>
      <c r="AK56" s="398">
        <v>0.33329999999999999</v>
      </c>
      <c r="AL56" s="398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18" customFormat="1" x14ac:dyDescent="0.15">
      <c r="A57" s="235">
        <v>790</v>
      </c>
      <c r="B57" s="407">
        <v>43486</v>
      </c>
      <c r="C57" s="322" t="s">
        <v>31</v>
      </c>
      <c r="D57" s="254" t="s">
        <v>180</v>
      </c>
      <c r="E57" s="321">
        <v>43101</v>
      </c>
      <c r="F57" s="323" t="s">
        <v>52</v>
      </c>
      <c r="G57" s="254" t="s">
        <v>401</v>
      </c>
      <c r="H57" s="360">
        <v>71.11</v>
      </c>
      <c r="I57" s="255" t="s">
        <v>120</v>
      </c>
      <c r="J57" s="254">
        <v>1645</v>
      </c>
      <c r="K57" s="254">
        <v>3000</v>
      </c>
      <c r="L57" s="254">
        <v>3000</v>
      </c>
      <c r="M57" s="254">
        <v>3000</v>
      </c>
      <c r="N57" s="254"/>
      <c r="O57" s="362">
        <v>3.11</v>
      </c>
      <c r="P57" s="355">
        <v>2.62</v>
      </c>
      <c r="Q57" s="354">
        <v>0</v>
      </c>
      <c r="R57" s="354">
        <v>0</v>
      </c>
      <c r="S57" s="362">
        <v>2.19</v>
      </c>
      <c r="T57" s="254"/>
      <c r="U57" s="362">
        <v>3.11</v>
      </c>
      <c r="V57" s="355">
        <v>2.62</v>
      </c>
      <c r="W57" s="354">
        <v>0</v>
      </c>
      <c r="X57" s="354">
        <v>0</v>
      </c>
      <c r="Y57" s="362">
        <v>2.19</v>
      </c>
      <c r="Z57" s="254"/>
      <c r="AA57" s="254"/>
      <c r="AB57" s="254"/>
      <c r="AC57" s="254"/>
      <c r="AD57" s="254"/>
      <c r="AE57" s="254"/>
      <c r="AF57" s="254"/>
      <c r="AG57" s="256" t="s">
        <v>63</v>
      </c>
      <c r="AH57" s="256"/>
      <c r="AI57" s="256">
        <v>2</v>
      </c>
      <c r="AJ57" s="256">
        <v>4</v>
      </c>
      <c r="AK57" s="398">
        <v>0.33329999999999999</v>
      </c>
      <c r="AL57" s="398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18" customFormat="1" x14ac:dyDescent="0.15">
      <c r="A58" s="235">
        <v>1130</v>
      </c>
      <c r="B58" s="407">
        <v>43438</v>
      </c>
      <c r="C58" s="322" t="s">
        <v>13</v>
      </c>
      <c r="D58" s="254" t="s">
        <v>180</v>
      </c>
      <c r="E58" s="321">
        <v>43466</v>
      </c>
      <c r="F58" s="254" t="s">
        <v>30</v>
      </c>
      <c r="G58" s="254" t="s">
        <v>16</v>
      </c>
      <c r="H58" s="355">
        <v>77.647999999999996</v>
      </c>
      <c r="I58" s="255" t="s">
        <v>17</v>
      </c>
      <c r="J58" s="254">
        <v>1645</v>
      </c>
      <c r="K58" s="254">
        <v>3000</v>
      </c>
      <c r="L58" s="254">
        <v>3000</v>
      </c>
      <c r="M58" s="254">
        <v>3000</v>
      </c>
      <c r="N58" s="355"/>
      <c r="O58" s="355">
        <v>3.6749999999999998</v>
      </c>
      <c r="P58" s="355">
        <v>3.51</v>
      </c>
      <c r="Q58" s="254">
        <v>0</v>
      </c>
      <c r="R58" s="254">
        <v>0</v>
      </c>
      <c r="S58" s="355">
        <v>2.3740000000000001</v>
      </c>
      <c r="T58" s="355"/>
      <c r="U58" s="355">
        <v>3.6749999999999998</v>
      </c>
      <c r="V58" s="355">
        <v>3.51</v>
      </c>
      <c r="W58" s="254">
        <v>0</v>
      </c>
      <c r="X58" s="254">
        <v>0</v>
      </c>
      <c r="Y58" s="355">
        <v>2.3740000000000001</v>
      </c>
      <c r="Z58" s="355"/>
      <c r="AA58" s="355"/>
      <c r="AB58" s="355"/>
      <c r="AC58" s="355"/>
      <c r="AD58" s="355"/>
      <c r="AE58" s="355"/>
      <c r="AF58" s="355"/>
      <c r="AG58" s="356" t="s">
        <v>23</v>
      </c>
      <c r="AH58" s="356"/>
      <c r="AI58" s="256">
        <v>2</v>
      </c>
      <c r="AJ58" s="256">
        <v>4</v>
      </c>
      <c r="AK58" s="398">
        <v>0.33329999999999999</v>
      </c>
      <c r="AL58" s="398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18" customFormat="1" x14ac:dyDescent="0.15">
      <c r="A59" s="235">
        <v>1264</v>
      </c>
      <c r="B59" s="407">
        <v>43486</v>
      </c>
      <c r="C59" s="322" t="s">
        <v>31</v>
      </c>
      <c r="D59" s="254" t="s">
        <v>180</v>
      </c>
      <c r="E59" s="321">
        <v>43101</v>
      </c>
      <c r="F59" s="323" t="s">
        <v>54</v>
      </c>
      <c r="G59" s="254" t="s">
        <v>401</v>
      </c>
      <c r="H59" s="254">
        <v>80.2</v>
      </c>
      <c r="I59" s="255" t="s">
        <v>120</v>
      </c>
      <c r="J59" s="254">
        <v>1645</v>
      </c>
      <c r="K59" s="254">
        <v>3000</v>
      </c>
      <c r="L59" s="254">
        <v>3000</v>
      </c>
      <c r="M59" s="254">
        <v>3000</v>
      </c>
      <c r="N59" s="254"/>
      <c r="O59" s="254">
        <v>3.75</v>
      </c>
      <c r="P59" s="254">
        <v>3.2</v>
      </c>
      <c r="Q59" s="354">
        <v>0</v>
      </c>
      <c r="R59" s="354">
        <v>0</v>
      </c>
      <c r="S59" s="254">
        <v>2.75</v>
      </c>
      <c r="T59" s="254"/>
      <c r="U59" s="254">
        <v>3.75</v>
      </c>
      <c r="V59" s="254">
        <v>3.2</v>
      </c>
      <c r="W59" s="354">
        <v>0</v>
      </c>
      <c r="X59" s="354">
        <v>0</v>
      </c>
      <c r="Y59" s="254">
        <v>2.75</v>
      </c>
      <c r="Z59" s="254"/>
      <c r="AA59" s="254"/>
      <c r="AB59" s="254"/>
      <c r="AC59" s="254"/>
      <c r="AD59" s="254"/>
      <c r="AE59" s="254"/>
      <c r="AF59" s="254"/>
      <c r="AG59" s="256" t="s">
        <v>63</v>
      </c>
      <c r="AH59" s="256"/>
      <c r="AI59" s="256">
        <v>2</v>
      </c>
      <c r="AJ59" s="256">
        <v>4</v>
      </c>
      <c r="AK59" s="398">
        <v>0.33329999999999999</v>
      </c>
      <c r="AL59" s="398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18" customFormat="1" x14ac:dyDescent="0.15">
      <c r="A60" s="384"/>
      <c r="B60" s="409">
        <v>43437</v>
      </c>
      <c r="C60" s="322" t="s">
        <v>403</v>
      </c>
      <c r="D60" s="254" t="s">
        <v>180</v>
      </c>
      <c r="E60" s="321">
        <v>43466</v>
      </c>
      <c r="F60" s="323" t="s">
        <v>2</v>
      </c>
      <c r="G60" s="254" t="s">
        <v>16</v>
      </c>
      <c r="H60" s="254">
        <v>95</v>
      </c>
      <c r="I60" s="255" t="s">
        <v>405</v>
      </c>
      <c r="J60" s="254">
        <v>3000</v>
      </c>
      <c r="K60" s="254">
        <v>3000</v>
      </c>
      <c r="L60" s="254">
        <v>3000</v>
      </c>
      <c r="M60" s="254">
        <v>3000</v>
      </c>
      <c r="N60" s="254"/>
      <c r="O60" s="254">
        <v>3.74</v>
      </c>
      <c r="P60" s="254">
        <v>0</v>
      </c>
      <c r="Q60" s="354">
        <v>0</v>
      </c>
      <c r="R60" s="354">
        <v>0</v>
      </c>
      <c r="S60" s="254">
        <v>2.42</v>
      </c>
      <c r="T60" s="254"/>
      <c r="U60" s="254">
        <v>3.74</v>
      </c>
      <c r="V60" s="254">
        <v>0</v>
      </c>
      <c r="W60" s="354">
        <v>0</v>
      </c>
      <c r="X60" s="254">
        <v>0</v>
      </c>
      <c r="Y60" s="254">
        <v>2.42</v>
      </c>
      <c r="Z60" s="254"/>
      <c r="AA60" s="254"/>
      <c r="AB60" s="254"/>
      <c r="AC60" s="254"/>
      <c r="AD60" s="254"/>
      <c r="AE60" s="254"/>
      <c r="AF60" s="254"/>
      <c r="AG60" s="356" t="s">
        <v>23</v>
      </c>
      <c r="AH60" s="356"/>
      <c r="AI60" s="256">
        <v>2</v>
      </c>
      <c r="AJ60" s="256">
        <v>4</v>
      </c>
      <c r="AK60" s="398">
        <v>0.33329999999999999</v>
      </c>
      <c r="AL60" s="398">
        <v>0.66659999999999997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18" customFormat="1" x14ac:dyDescent="0.15">
      <c r="A61" s="389">
        <v>1512</v>
      </c>
      <c r="B61" s="410">
        <v>43438</v>
      </c>
      <c r="C61" s="322" t="s">
        <v>13</v>
      </c>
      <c r="D61" s="254" t="s">
        <v>180</v>
      </c>
      <c r="E61" s="321">
        <v>43466</v>
      </c>
      <c r="F61" s="254" t="s">
        <v>4</v>
      </c>
      <c r="G61" s="254" t="s">
        <v>16</v>
      </c>
      <c r="H61" s="355">
        <v>86.65</v>
      </c>
      <c r="I61" s="255"/>
      <c r="J61" s="254"/>
      <c r="K61" s="254"/>
      <c r="L61" s="254"/>
      <c r="M61" s="254"/>
      <c r="N61" s="254"/>
      <c r="O61" s="355">
        <v>1.85</v>
      </c>
      <c r="P61" s="355">
        <v>0</v>
      </c>
      <c r="Q61" s="406">
        <v>0</v>
      </c>
      <c r="R61" s="406">
        <v>0</v>
      </c>
      <c r="S61" s="355">
        <v>0</v>
      </c>
      <c r="T61" s="355"/>
      <c r="U61" s="355">
        <v>1.85</v>
      </c>
      <c r="V61" s="355">
        <v>0</v>
      </c>
      <c r="W61" s="406">
        <v>0</v>
      </c>
      <c r="X61" s="406">
        <v>0</v>
      </c>
      <c r="Y61" s="355">
        <v>0</v>
      </c>
      <c r="Z61" s="254"/>
      <c r="AA61" s="254"/>
      <c r="AB61" s="254"/>
      <c r="AC61" s="254"/>
      <c r="AD61" s="254"/>
      <c r="AE61" s="254"/>
      <c r="AF61" s="254"/>
      <c r="AG61" s="256" t="s">
        <v>23</v>
      </c>
      <c r="AH61" s="256"/>
      <c r="AI61" s="256">
        <v>2</v>
      </c>
      <c r="AJ61" s="256">
        <v>4</v>
      </c>
      <c r="AK61" s="398">
        <v>0.33329999999999999</v>
      </c>
      <c r="AL61" s="398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239" customFormat="1" x14ac:dyDescent="0.15">
      <c r="A62" s="235">
        <v>79</v>
      </c>
      <c r="B62" s="407">
        <v>43437</v>
      </c>
      <c r="C62" s="322" t="s">
        <v>13</v>
      </c>
      <c r="D62" s="254" t="s">
        <v>27</v>
      </c>
      <c r="E62" s="321">
        <v>43466</v>
      </c>
      <c r="F62" s="323" t="s">
        <v>15</v>
      </c>
      <c r="G62" s="254" t="s">
        <v>16</v>
      </c>
      <c r="H62" s="254">
        <v>78.5</v>
      </c>
      <c r="I62" s="255" t="s">
        <v>17</v>
      </c>
      <c r="J62" s="254">
        <v>1645</v>
      </c>
      <c r="K62" s="254">
        <v>3000</v>
      </c>
      <c r="L62" s="254">
        <v>3000</v>
      </c>
      <c r="M62" s="254">
        <v>3000</v>
      </c>
      <c r="N62" s="254"/>
      <c r="O62" s="254">
        <v>2.8</v>
      </c>
      <c r="P62" s="254">
        <v>2.46</v>
      </c>
      <c r="Q62" s="354">
        <v>0</v>
      </c>
      <c r="R62" s="354">
        <v>0</v>
      </c>
      <c r="S62" s="254">
        <v>1.96</v>
      </c>
      <c r="T62" s="254"/>
      <c r="U62" s="254">
        <v>2.8</v>
      </c>
      <c r="V62" s="254">
        <v>2.46</v>
      </c>
      <c r="W62" s="354">
        <v>0</v>
      </c>
      <c r="X62" s="354">
        <v>0</v>
      </c>
      <c r="Y62" s="254">
        <v>1.96</v>
      </c>
      <c r="Z62" s="254"/>
      <c r="AA62" s="254"/>
      <c r="AB62" s="254"/>
      <c r="AC62" s="254"/>
      <c r="AD62" s="254"/>
      <c r="AE62" s="254"/>
      <c r="AF62" s="254"/>
      <c r="AG62" s="256" t="s">
        <v>23</v>
      </c>
      <c r="AH62" s="256"/>
      <c r="AI62" s="256">
        <v>2</v>
      </c>
      <c r="AJ62" s="256">
        <v>4</v>
      </c>
      <c r="AK62" s="398">
        <v>0.33329999999999999</v>
      </c>
      <c r="AL62" s="398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239" customFormat="1" x14ac:dyDescent="0.15">
      <c r="A63" s="235">
        <v>1163</v>
      </c>
      <c r="B63" s="407">
        <v>43437</v>
      </c>
      <c r="C63" s="322" t="s">
        <v>13</v>
      </c>
      <c r="D63" s="254" t="s">
        <v>27</v>
      </c>
      <c r="E63" s="321">
        <v>43477</v>
      </c>
      <c r="F63" s="323" t="s">
        <v>20</v>
      </c>
      <c r="G63" s="254" t="s">
        <v>16</v>
      </c>
      <c r="H63" s="254">
        <v>74</v>
      </c>
      <c r="I63" s="255" t="s">
        <v>17</v>
      </c>
      <c r="J63" s="254">
        <v>1645</v>
      </c>
      <c r="K63" s="254">
        <v>3000</v>
      </c>
      <c r="L63" s="254">
        <v>3000</v>
      </c>
      <c r="M63" s="254">
        <v>3000</v>
      </c>
      <c r="N63" s="254"/>
      <c r="O63" s="254">
        <v>3</v>
      </c>
      <c r="P63" s="254">
        <v>2.6</v>
      </c>
      <c r="Q63" s="354">
        <v>0</v>
      </c>
      <c r="R63" s="354">
        <v>0</v>
      </c>
      <c r="S63" s="254">
        <v>2</v>
      </c>
      <c r="T63" s="254"/>
      <c r="U63" s="254">
        <v>3</v>
      </c>
      <c r="V63" s="254">
        <v>2.6</v>
      </c>
      <c r="W63" s="354">
        <v>0</v>
      </c>
      <c r="X63" s="354">
        <v>0</v>
      </c>
      <c r="Y63" s="254">
        <v>2</v>
      </c>
      <c r="Z63" s="254"/>
      <c r="AA63" s="254"/>
      <c r="AB63" s="254"/>
      <c r="AC63" s="254"/>
      <c r="AD63" s="254"/>
      <c r="AE63" s="254"/>
      <c r="AF63" s="254"/>
      <c r="AG63" s="256" t="s">
        <v>23</v>
      </c>
      <c r="AH63" s="256"/>
      <c r="AI63" s="256">
        <v>2</v>
      </c>
      <c r="AJ63" s="256">
        <v>4</v>
      </c>
      <c r="AK63" s="398">
        <v>0.33329999999999999</v>
      </c>
      <c r="AL63" s="398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239" customFormat="1" x14ac:dyDescent="0.15">
      <c r="A64" s="235">
        <v>276</v>
      </c>
      <c r="B64" s="407">
        <v>43486</v>
      </c>
      <c r="C64" s="322" t="s">
        <v>31</v>
      </c>
      <c r="D64" s="254" t="s">
        <v>39</v>
      </c>
      <c r="E64" s="321">
        <v>43101</v>
      </c>
      <c r="F64" s="323" t="s">
        <v>44</v>
      </c>
      <c r="G64" s="254" t="s">
        <v>401</v>
      </c>
      <c r="H64" s="254">
        <v>80.2</v>
      </c>
      <c r="I64" s="255" t="s">
        <v>120</v>
      </c>
      <c r="J64" s="254">
        <v>1645</v>
      </c>
      <c r="K64" s="254">
        <v>3000</v>
      </c>
      <c r="L64" s="254">
        <v>3000</v>
      </c>
      <c r="M64" s="254">
        <v>3000</v>
      </c>
      <c r="N64" s="254"/>
      <c r="O64" s="254">
        <v>3.75</v>
      </c>
      <c r="P64" s="254">
        <v>3.2</v>
      </c>
      <c r="Q64" s="354">
        <v>0</v>
      </c>
      <c r="R64" s="354">
        <v>0</v>
      </c>
      <c r="S64" s="254">
        <v>2.75</v>
      </c>
      <c r="T64" s="254"/>
      <c r="U64" s="254">
        <v>3.75</v>
      </c>
      <c r="V64" s="254">
        <v>3.2</v>
      </c>
      <c r="W64" s="354">
        <v>0</v>
      </c>
      <c r="X64" s="354">
        <v>0</v>
      </c>
      <c r="Y64" s="254">
        <v>2.75</v>
      </c>
      <c r="Z64" s="358"/>
      <c r="AA64"/>
      <c r="AB64" s="254"/>
      <c r="AC64" s="254"/>
      <c r="AD64" s="254"/>
      <c r="AE64" s="254"/>
      <c r="AF64" s="254"/>
      <c r="AG64" s="256" t="s">
        <v>63</v>
      </c>
      <c r="AH64" s="256"/>
      <c r="AI64" s="256">
        <v>2</v>
      </c>
      <c r="AJ64" s="256">
        <v>4</v>
      </c>
      <c r="AK64" s="398">
        <v>0.33329999999999999</v>
      </c>
      <c r="AL64" s="398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239" customFormat="1" x14ac:dyDescent="0.15">
      <c r="A65" s="235">
        <v>1138</v>
      </c>
      <c r="B65" s="408">
        <v>43437</v>
      </c>
      <c r="C65" s="322" t="s">
        <v>13</v>
      </c>
      <c r="D65" s="254" t="s">
        <v>27</v>
      </c>
      <c r="E65" s="321">
        <v>43466</v>
      </c>
      <c r="F65" s="323" t="s">
        <v>21</v>
      </c>
      <c r="G65" s="254" t="s">
        <v>16</v>
      </c>
      <c r="H65" s="254">
        <v>75</v>
      </c>
      <c r="I65" s="255" t="s">
        <v>17</v>
      </c>
      <c r="J65" s="254">
        <v>1645</v>
      </c>
      <c r="K65" s="254">
        <v>3000</v>
      </c>
      <c r="L65" s="254">
        <v>3000</v>
      </c>
      <c r="M65" s="254">
        <v>3000</v>
      </c>
      <c r="N65" s="254"/>
      <c r="O65" s="254">
        <v>3.17</v>
      </c>
      <c r="P65" s="254">
        <v>2.5</v>
      </c>
      <c r="Q65" s="254">
        <v>0</v>
      </c>
      <c r="R65" s="254">
        <v>0</v>
      </c>
      <c r="S65" s="254">
        <v>2.25</v>
      </c>
      <c r="T65" s="254"/>
      <c r="U65" s="254">
        <v>3.17</v>
      </c>
      <c r="V65" s="254">
        <v>2.5</v>
      </c>
      <c r="W65" s="254">
        <v>0</v>
      </c>
      <c r="X65" s="254">
        <v>0</v>
      </c>
      <c r="Y65" s="254">
        <v>2.25</v>
      </c>
      <c r="Z65" s="254"/>
      <c r="AA65" s="254"/>
      <c r="AB65" s="254"/>
      <c r="AC65" s="254"/>
      <c r="AD65" s="254"/>
      <c r="AE65" s="254"/>
      <c r="AF65" s="254"/>
      <c r="AG65" s="256" t="s">
        <v>23</v>
      </c>
      <c r="AH65" s="256"/>
      <c r="AI65" s="256">
        <v>2</v>
      </c>
      <c r="AJ65" s="256">
        <v>4</v>
      </c>
      <c r="AK65" s="398">
        <v>0.33329999999999999</v>
      </c>
      <c r="AL65" s="398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239" customFormat="1" x14ac:dyDescent="0.15">
      <c r="A66" s="235">
        <v>880</v>
      </c>
      <c r="B66" s="407">
        <v>43486</v>
      </c>
      <c r="C66" s="322" t="s">
        <v>31</v>
      </c>
      <c r="D66" s="254" t="s">
        <v>39</v>
      </c>
      <c r="E66" s="321">
        <v>42917</v>
      </c>
      <c r="F66" s="323" t="s">
        <v>46</v>
      </c>
      <c r="G66" s="254" t="s">
        <v>401</v>
      </c>
      <c r="H66" s="254">
        <v>74.58</v>
      </c>
      <c r="I66" s="255" t="s">
        <v>893</v>
      </c>
      <c r="J66" s="257">
        <v>4000</v>
      </c>
      <c r="K66" s="257">
        <v>12000</v>
      </c>
      <c r="L66" s="257">
        <v>12000</v>
      </c>
      <c r="M66" s="257">
        <v>12000</v>
      </c>
      <c r="N66" s="254"/>
      <c r="O66" s="254">
        <v>2.4300000000000002</v>
      </c>
      <c r="P66" s="254">
        <v>1.99</v>
      </c>
      <c r="Q66" s="254">
        <v>0</v>
      </c>
      <c r="R66" s="254">
        <v>0</v>
      </c>
      <c r="S66" s="254">
        <v>1.72</v>
      </c>
      <c r="T66" s="254"/>
      <c r="U66" s="254">
        <v>2.4300000000000002</v>
      </c>
      <c r="V66" s="254">
        <v>1.99</v>
      </c>
      <c r="W66" s="254">
        <v>0</v>
      </c>
      <c r="X66" s="254">
        <v>0</v>
      </c>
      <c r="Y66" s="254">
        <v>1.72</v>
      </c>
      <c r="Z66" s="254"/>
      <c r="AA66" s="254"/>
      <c r="AB66" s="254"/>
      <c r="AC66" s="254"/>
      <c r="AD66" s="254"/>
      <c r="AE66" s="254"/>
      <c r="AF66" s="254"/>
      <c r="AG66" s="256" t="s">
        <v>56</v>
      </c>
      <c r="AH66" s="256" t="s">
        <v>57</v>
      </c>
      <c r="AI66" s="256">
        <v>2</v>
      </c>
      <c r="AJ66" s="256">
        <v>4</v>
      </c>
      <c r="AK66" s="398">
        <v>0.33329999999999999</v>
      </c>
      <c r="AL66" s="398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239" customFormat="1" x14ac:dyDescent="0.15">
      <c r="A67" s="235">
        <v>160</v>
      </c>
      <c r="B67" s="409">
        <v>43437</v>
      </c>
      <c r="C67" s="322" t="s">
        <v>13</v>
      </c>
      <c r="D67" s="254" t="s">
        <v>27</v>
      </c>
      <c r="E67" s="321">
        <v>43467</v>
      </c>
      <c r="F67" s="323" t="s">
        <v>22</v>
      </c>
      <c r="G67" s="254" t="s">
        <v>16</v>
      </c>
      <c r="H67" s="254">
        <v>83.4</v>
      </c>
      <c r="I67" s="255" t="s">
        <v>17</v>
      </c>
      <c r="J67" s="254">
        <v>3000</v>
      </c>
      <c r="K67" s="254">
        <v>3000</v>
      </c>
      <c r="L67" s="254">
        <v>3000</v>
      </c>
      <c r="M67" s="254">
        <v>3000</v>
      </c>
      <c r="N67" s="254"/>
      <c r="O67" s="254">
        <v>3.06</v>
      </c>
      <c r="P67" s="254">
        <v>0</v>
      </c>
      <c r="Q67" s="354">
        <v>0</v>
      </c>
      <c r="R67" s="354">
        <v>0</v>
      </c>
      <c r="S67" s="254">
        <v>2.06</v>
      </c>
      <c r="T67" s="254"/>
      <c r="U67" s="254">
        <v>3.06</v>
      </c>
      <c r="V67" s="254">
        <v>0</v>
      </c>
      <c r="W67" s="354">
        <v>0</v>
      </c>
      <c r="X67" s="354">
        <v>0</v>
      </c>
      <c r="Y67" s="254">
        <v>2.06</v>
      </c>
      <c r="Z67" s="254"/>
      <c r="AA67" s="254"/>
      <c r="AB67" s="254"/>
      <c r="AC67" s="254"/>
      <c r="AD67" s="254"/>
      <c r="AE67" s="254"/>
      <c r="AF67" s="254"/>
      <c r="AG67" s="256" t="s">
        <v>23</v>
      </c>
      <c r="AH67" s="254"/>
      <c r="AI67" s="256">
        <v>2</v>
      </c>
      <c r="AJ67" s="256">
        <v>4</v>
      </c>
      <c r="AK67" s="398">
        <v>0.33329999999999999</v>
      </c>
      <c r="AL67" s="398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239" customFormat="1" x14ac:dyDescent="0.15">
      <c r="A68" s="235">
        <v>174</v>
      </c>
      <c r="B68" s="407">
        <v>43486</v>
      </c>
      <c r="C68" s="322" t="s">
        <v>31</v>
      </c>
      <c r="D68" s="254" t="s">
        <v>39</v>
      </c>
      <c r="E68" s="321">
        <v>43466</v>
      </c>
      <c r="F68" s="323" t="s">
        <v>48</v>
      </c>
      <c r="G68" s="254" t="s">
        <v>401</v>
      </c>
      <c r="H68" s="254">
        <v>67.2</v>
      </c>
      <c r="I68" s="255" t="s">
        <v>120</v>
      </c>
      <c r="J68" s="254">
        <v>1645</v>
      </c>
      <c r="K68" s="254">
        <v>3000</v>
      </c>
      <c r="L68" s="254">
        <v>3000</v>
      </c>
      <c r="M68" s="254">
        <v>3000</v>
      </c>
      <c r="N68" s="254"/>
      <c r="O68" s="254">
        <v>2.96</v>
      </c>
      <c r="P68" s="254">
        <v>2.4039999999999999</v>
      </c>
      <c r="Q68" s="354">
        <v>0</v>
      </c>
      <c r="R68" s="354">
        <v>0</v>
      </c>
      <c r="S68" s="254">
        <v>1.9950000000000001</v>
      </c>
      <c r="T68" s="254"/>
      <c r="U68" s="254">
        <v>2.96</v>
      </c>
      <c r="V68" s="254">
        <v>2.4039999999999999</v>
      </c>
      <c r="W68" s="354">
        <v>0</v>
      </c>
      <c r="X68" s="354">
        <v>0</v>
      </c>
      <c r="Y68" s="254">
        <v>1.9950000000000001</v>
      </c>
      <c r="Z68" s="254"/>
      <c r="AA68" s="254"/>
      <c r="AB68" s="254"/>
      <c r="AC68" s="254"/>
      <c r="AD68" s="254"/>
      <c r="AE68" s="254"/>
      <c r="AF68" s="254"/>
      <c r="AG68" s="256" t="s">
        <v>63</v>
      </c>
      <c r="AH68" s="256"/>
      <c r="AI68" s="256">
        <v>2</v>
      </c>
      <c r="AJ68" s="256">
        <v>4</v>
      </c>
      <c r="AK68" s="398">
        <v>0.33329999999999999</v>
      </c>
      <c r="AL68" s="398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239" customFormat="1" x14ac:dyDescent="0.15">
      <c r="A69" s="235">
        <v>315</v>
      </c>
      <c r="B69" s="409">
        <v>43437</v>
      </c>
      <c r="C69" s="322" t="s">
        <v>13</v>
      </c>
      <c r="D69" s="254" t="s">
        <v>27</v>
      </c>
      <c r="E69" s="321">
        <v>43466</v>
      </c>
      <c r="F69" s="254" t="s">
        <v>24</v>
      </c>
      <c r="G69" s="254" t="s">
        <v>16</v>
      </c>
      <c r="H69" s="254">
        <v>81.349999999999994</v>
      </c>
      <c r="I69" s="255" t="s">
        <v>17</v>
      </c>
      <c r="J69" s="254">
        <v>1645</v>
      </c>
      <c r="K69" s="254">
        <v>3000</v>
      </c>
      <c r="L69" s="254">
        <v>3000</v>
      </c>
      <c r="M69" s="254">
        <v>3000</v>
      </c>
      <c r="N69" s="254"/>
      <c r="O69" s="254">
        <v>3.3849999999999998</v>
      </c>
      <c r="P69" s="354">
        <v>2.8690000000000002</v>
      </c>
      <c r="Q69" s="354">
        <v>0</v>
      </c>
      <c r="R69" s="354">
        <v>0</v>
      </c>
      <c r="S69" s="254">
        <v>2.4969999999999999</v>
      </c>
      <c r="T69" s="254"/>
      <c r="U69" s="254">
        <v>3.0710000000000002</v>
      </c>
      <c r="V69" s="354">
        <v>2.593</v>
      </c>
      <c r="W69" s="354">
        <v>0</v>
      </c>
      <c r="X69" s="354">
        <v>0</v>
      </c>
      <c r="Y69" s="254">
        <v>2.2480000000000002</v>
      </c>
      <c r="Z69" s="358"/>
      <c r="AA69"/>
      <c r="AB69" s="254"/>
      <c r="AC69" s="254"/>
      <c r="AD69" s="254"/>
      <c r="AE69" s="254"/>
      <c r="AF69" s="254"/>
      <c r="AG69" s="256" t="s">
        <v>18</v>
      </c>
      <c r="AH69" s="256" t="s">
        <v>19</v>
      </c>
      <c r="AI69" s="256">
        <v>2</v>
      </c>
      <c r="AJ69" s="256">
        <v>4</v>
      </c>
      <c r="AK69" s="398">
        <v>0.33329999999999999</v>
      </c>
      <c r="AL69" s="398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239" customFormat="1" x14ac:dyDescent="0.15">
      <c r="A70" s="235">
        <v>570</v>
      </c>
      <c r="B70" s="407">
        <v>43486</v>
      </c>
      <c r="C70" s="322" t="s">
        <v>31</v>
      </c>
      <c r="D70" s="254" t="s">
        <v>39</v>
      </c>
      <c r="E70" s="321">
        <v>43466</v>
      </c>
      <c r="F70" s="323" t="s">
        <v>50</v>
      </c>
      <c r="G70" s="254" t="s">
        <v>401</v>
      </c>
      <c r="H70" s="254">
        <v>69</v>
      </c>
      <c r="I70" s="255" t="s">
        <v>120</v>
      </c>
      <c r="J70" s="257">
        <v>4000</v>
      </c>
      <c r="K70" s="257">
        <v>12000</v>
      </c>
      <c r="L70" s="257">
        <v>12000</v>
      </c>
      <c r="M70" s="257">
        <v>12000</v>
      </c>
      <c r="N70" s="254"/>
      <c r="O70" s="254">
        <v>2.2000000000000002</v>
      </c>
      <c r="P70" s="254">
        <v>2.1</v>
      </c>
      <c r="Q70" s="354">
        <v>0</v>
      </c>
      <c r="R70" s="354">
        <v>0</v>
      </c>
      <c r="S70" s="254">
        <v>1.8</v>
      </c>
      <c r="T70" s="254"/>
      <c r="U70" s="254">
        <v>2.2000000000000002</v>
      </c>
      <c r="V70" s="254">
        <v>2.1</v>
      </c>
      <c r="W70" s="354">
        <v>0</v>
      </c>
      <c r="X70" s="354">
        <v>0</v>
      </c>
      <c r="Y70" s="254">
        <v>1.8</v>
      </c>
      <c r="Z70" s="254"/>
      <c r="AA70" s="254"/>
      <c r="AB70" s="254"/>
      <c r="AC70" s="254"/>
      <c r="AD70" s="254"/>
      <c r="AE70" s="254"/>
      <c r="AF70" s="254"/>
      <c r="AG70" s="256" t="s">
        <v>63</v>
      </c>
      <c r="AH70" s="256"/>
      <c r="AI70" s="256">
        <v>2</v>
      </c>
      <c r="AJ70" s="256">
        <v>4</v>
      </c>
      <c r="AK70" s="398">
        <v>0.33329999999999999</v>
      </c>
      <c r="AL70" s="398">
        <v>0.66659999999999997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239" customFormat="1" x14ac:dyDescent="0.15">
      <c r="A71" s="235">
        <v>236</v>
      </c>
      <c r="B71" s="407">
        <v>43486</v>
      </c>
      <c r="C71" s="322" t="s">
        <v>31</v>
      </c>
      <c r="D71" s="254" t="s">
        <v>39</v>
      </c>
      <c r="E71" s="321">
        <v>43466</v>
      </c>
      <c r="F71" s="323" t="s">
        <v>51</v>
      </c>
      <c r="G71" s="254" t="s">
        <v>401</v>
      </c>
      <c r="H71" s="254">
        <v>71.900000000000006</v>
      </c>
      <c r="I71" s="255" t="s">
        <v>120</v>
      </c>
      <c r="J71" s="257">
        <v>3000</v>
      </c>
      <c r="K71" s="257">
        <v>3000</v>
      </c>
      <c r="L71" s="257">
        <v>3000</v>
      </c>
      <c r="M71" s="257">
        <v>3000</v>
      </c>
      <c r="N71" s="254"/>
      <c r="O71" s="254">
        <v>2.66</v>
      </c>
      <c r="P71" s="354">
        <v>0</v>
      </c>
      <c r="Q71" s="354">
        <v>0</v>
      </c>
      <c r="R71" s="354">
        <v>0</v>
      </c>
      <c r="S71" s="254">
        <v>1.97</v>
      </c>
      <c r="T71" s="254"/>
      <c r="U71" s="254">
        <v>2.66</v>
      </c>
      <c r="V71" s="354">
        <v>0</v>
      </c>
      <c r="W71" s="354">
        <v>0</v>
      </c>
      <c r="X71" s="354">
        <v>0</v>
      </c>
      <c r="Y71" s="254">
        <v>1.97</v>
      </c>
      <c r="Z71" s="358"/>
      <c r="AA71"/>
      <c r="AB71" s="254"/>
      <c r="AC71" s="254"/>
      <c r="AD71" s="254"/>
      <c r="AE71" s="254"/>
      <c r="AF71" s="254"/>
      <c r="AG71" s="256" t="s">
        <v>63</v>
      </c>
      <c r="AH71" s="256"/>
      <c r="AI71" s="256">
        <v>2</v>
      </c>
      <c r="AJ71" s="256">
        <v>4</v>
      </c>
      <c r="AK71" s="398">
        <v>0.33329999999999999</v>
      </c>
      <c r="AL71" s="398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239" customFormat="1" x14ac:dyDescent="0.15">
      <c r="A72" s="235">
        <v>787</v>
      </c>
      <c r="B72" s="407">
        <v>43486</v>
      </c>
      <c r="C72" s="322" t="s">
        <v>31</v>
      </c>
      <c r="D72" s="254" t="s">
        <v>39</v>
      </c>
      <c r="E72" s="321">
        <v>43101</v>
      </c>
      <c r="F72" s="323" t="s">
        <v>52</v>
      </c>
      <c r="G72" s="254" t="s">
        <v>401</v>
      </c>
      <c r="H72" s="360">
        <v>71.11</v>
      </c>
      <c r="I72" s="255" t="s">
        <v>120</v>
      </c>
      <c r="J72" s="254">
        <v>1645</v>
      </c>
      <c r="K72" s="254">
        <v>3000</v>
      </c>
      <c r="L72" s="254">
        <v>3000</v>
      </c>
      <c r="M72" s="254">
        <v>3000</v>
      </c>
      <c r="N72" s="254"/>
      <c r="O72" s="362">
        <v>3.11</v>
      </c>
      <c r="P72" s="355">
        <v>2.62</v>
      </c>
      <c r="Q72" s="354">
        <v>0</v>
      </c>
      <c r="R72" s="354">
        <v>0</v>
      </c>
      <c r="S72" s="362">
        <v>2.19</v>
      </c>
      <c r="T72" s="254"/>
      <c r="U72" s="362">
        <v>3.11</v>
      </c>
      <c r="V72" s="355">
        <v>2.62</v>
      </c>
      <c r="W72" s="354">
        <v>0</v>
      </c>
      <c r="X72" s="354">
        <v>0</v>
      </c>
      <c r="Y72" s="362">
        <v>2.19</v>
      </c>
      <c r="Z72" s="358"/>
      <c r="AA72"/>
      <c r="AB72" s="254"/>
      <c r="AC72" s="254"/>
      <c r="AD72" s="254"/>
      <c r="AE72" s="254"/>
      <c r="AF72" s="254"/>
      <c r="AG72" s="256" t="s">
        <v>63</v>
      </c>
      <c r="AH72" s="256"/>
      <c r="AI72" s="256">
        <v>2</v>
      </c>
      <c r="AJ72" s="256">
        <v>4</v>
      </c>
      <c r="AK72" s="398">
        <v>0.33329999999999999</v>
      </c>
      <c r="AL72" s="398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239" customFormat="1" x14ac:dyDescent="0.15">
      <c r="A73" s="235">
        <v>1129</v>
      </c>
      <c r="B73" s="407">
        <v>43438</v>
      </c>
      <c r="C73" s="322" t="s">
        <v>13</v>
      </c>
      <c r="D73" s="254" t="s">
        <v>27</v>
      </c>
      <c r="E73" s="321">
        <v>43466</v>
      </c>
      <c r="F73" s="254" t="s">
        <v>30</v>
      </c>
      <c r="G73" s="254" t="s">
        <v>16</v>
      </c>
      <c r="H73" s="355">
        <v>71.043999999999997</v>
      </c>
      <c r="I73" s="255" t="s">
        <v>17</v>
      </c>
      <c r="J73" s="254">
        <v>1645</v>
      </c>
      <c r="K73" s="254">
        <v>3000</v>
      </c>
      <c r="L73" s="254">
        <v>3000</v>
      </c>
      <c r="M73" s="254">
        <v>3000</v>
      </c>
      <c r="N73" s="355"/>
      <c r="O73" s="355">
        <v>3.722</v>
      </c>
      <c r="P73" s="355">
        <v>3.1859999999999999</v>
      </c>
      <c r="Q73" s="254">
        <v>0</v>
      </c>
      <c r="R73" s="254">
        <v>0</v>
      </c>
      <c r="S73" s="355">
        <v>2.536</v>
      </c>
      <c r="T73" s="355"/>
      <c r="U73" s="355">
        <v>3.722</v>
      </c>
      <c r="V73" s="355">
        <v>3.1859999999999999</v>
      </c>
      <c r="W73" s="254">
        <v>0</v>
      </c>
      <c r="X73" s="254">
        <v>0</v>
      </c>
      <c r="Y73" s="355">
        <v>2.536</v>
      </c>
      <c r="Z73" s="363"/>
      <c r="AA73" s="364"/>
      <c r="AB73" s="355"/>
      <c r="AC73" s="355"/>
      <c r="AD73" s="355"/>
      <c r="AE73" s="355"/>
      <c r="AF73" s="355"/>
      <c r="AG73" s="356" t="s">
        <v>23</v>
      </c>
      <c r="AH73" s="356"/>
      <c r="AI73" s="256">
        <v>2</v>
      </c>
      <c r="AJ73" s="256">
        <v>4</v>
      </c>
      <c r="AK73" s="398">
        <v>0.33329999999999999</v>
      </c>
      <c r="AL73" s="398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239" customFormat="1" x14ac:dyDescent="0.15">
      <c r="A74" s="235">
        <v>1263</v>
      </c>
      <c r="B74" s="407">
        <v>43486</v>
      </c>
      <c r="C74" s="322" t="s">
        <v>31</v>
      </c>
      <c r="D74" s="254" t="s">
        <v>39</v>
      </c>
      <c r="E74" s="321">
        <v>43101</v>
      </c>
      <c r="F74" s="323" t="s">
        <v>54</v>
      </c>
      <c r="G74" s="254" t="s">
        <v>401</v>
      </c>
      <c r="H74" s="254">
        <v>80.2</v>
      </c>
      <c r="I74" s="255" t="s">
        <v>120</v>
      </c>
      <c r="J74" s="254">
        <v>1645</v>
      </c>
      <c r="K74" s="254">
        <v>3000</v>
      </c>
      <c r="L74" s="254">
        <v>3000</v>
      </c>
      <c r="M74" s="254">
        <v>3000</v>
      </c>
      <c r="N74" s="254"/>
      <c r="O74" s="254">
        <v>3.75</v>
      </c>
      <c r="P74" s="254">
        <v>3.2</v>
      </c>
      <c r="Q74" s="354">
        <v>0</v>
      </c>
      <c r="R74" s="354">
        <v>0</v>
      </c>
      <c r="S74" s="254">
        <v>2.75</v>
      </c>
      <c r="T74" s="254"/>
      <c r="U74" s="254">
        <v>3.75</v>
      </c>
      <c r="V74" s="254">
        <v>3.2</v>
      </c>
      <c r="W74" s="354">
        <v>0</v>
      </c>
      <c r="X74" s="354">
        <v>0</v>
      </c>
      <c r="Y74" s="254">
        <v>2.75</v>
      </c>
      <c r="Z74" s="358"/>
      <c r="AA74"/>
      <c r="AB74" s="254"/>
      <c r="AC74" s="254"/>
      <c r="AD74" s="254"/>
      <c r="AE74" s="254"/>
      <c r="AF74" s="254"/>
      <c r="AG74" s="256" t="s">
        <v>63</v>
      </c>
      <c r="AH74" s="256"/>
      <c r="AI74" s="256">
        <v>2</v>
      </c>
      <c r="AJ74" s="256">
        <v>4</v>
      </c>
      <c r="AK74" s="398">
        <v>0.33329999999999999</v>
      </c>
      <c r="AL74" s="398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239" customFormat="1" x14ac:dyDescent="0.15">
      <c r="A75" s="384"/>
      <c r="B75" s="409">
        <v>43437</v>
      </c>
      <c r="C75" s="322" t="s">
        <v>403</v>
      </c>
      <c r="D75" s="254" t="s">
        <v>27</v>
      </c>
      <c r="E75" s="321">
        <v>43466</v>
      </c>
      <c r="F75" s="323" t="s">
        <v>2</v>
      </c>
      <c r="G75" s="254" t="s">
        <v>16</v>
      </c>
      <c r="H75" s="254">
        <v>95</v>
      </c>
      <c r="I75" s="255" t="s">
        <v>405</v>
      </c>
      <c r="J75" s="254">
        <v>3000</v>
      </c>
      <c r="K75" s="254">
        <v>3000</v>
      </c>
      <c r="L75" s="254">
        <v>3000</v>
      </c>
      <c r="M75" s="254">
        <v>3000</v>
      </c>
      <c r="N75" s="254"/>
      <c r="O75" s="254">
        <v>3.74</v>
      </c>
      <c r="P75" s="254">
        <v>0</v>
      </c>
      <c r="Q75" s="354">
        <v>0</v>
      </c>
      <c r="R75" s="354">
        <v>0</v>
      </c>
      <c r="S75" s="254">
        <v>2.42</v>
      </c>
      <c r="T75" s="254"/>
      <c r="U75" s="254">
        <v>3.74</v>
      </c>
      <c r="V75" s="254">
        <v>0</v>
      </c>
      <c r="W75" s="354">
        <v>0</v>
      </c>
      <c r="X75" s="254">
        <v>0</v>
      </c>
      <c r="Y75" s="254">
        <v>2.42</v>
      </c>
      <c r="Z75" s="254"/>
      <c r="AA75" s="254"/>
      <c r="AB75" s="254"/>
      <c r="AC75" s="254"/>
      <c r="AD75" s="254"/>
      <c r="AE75" s="254"/>
      <c r="AF75" s="254"/>
      <c r="AG75" s="356" t="s">
        <v>23</v>
      </c>
      <c r="AH75" s="356"/>
      <c r="AI75" s="256">
        <v>2</v>
      </c>
      <c r="AJ75" s="256">
        <v>4</v>
      </c>
      <c r="AK75" s="398">
        <v>0.33329999999999999</v>
      </c>
      <c r="AL75" s="398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239" customFormat="1" x14ac:dyDescent="0.15">
      <c r="A76" s="390">
        <v>1511</v>
      </c>
      <c r="B76" s="410">
        <v>43438</v>
      </c>
      <c r="C76" s="322" t="s">
        <v>13</v>
      </c>
      <c r="D76" s="254" t="s">
        <v>27</v>
      </c>
      <c r="E76" s="321">
        <v>43466</v>
      </c>
      <c r="F76" s="254" t="s">
        <v>4</v>
      </c>
      <c r="G76" s="254" t="s">
        <v>16</v>
      </c>
      <c r="H76" s="355">
        <v>86.65</v>
      </c>
      <c r="I76" s="255"/>
      <c r="J76" s="254"/>
      <c r="K76" s="254"/>
      <c r="L76" s="254"/>
      <c r="M76" s="254"/>
      <c r="N76" s="254"/>
      <c r="O76" s="355">
        <v>1.85</v>
      </c>
      <c r="P76" s="355">
        <v>0</v>
      </c>
      <c r="Q76" s="406">
        <v>0</v>
      </c>
      <c r="R76" s="406">
        <v>0</v>
      </c>
      <c r="S76" s="355">
        <v>0</v>
      </c>
      <c r="T76" s="355"/>
      <c r="U76" s="355">
        <v>1.85</v>
      </c>
      <c r="V76" s="355">
        <v>0</v>
      </c>
      <c r="W76" s="406">
        <v>0</v>
      </c>
      <c r="X76" s="406">
        <v>0</v>
      </c>
      <c r="Y76" s="355">
        <v>0</v>
      </c>
      <c r="Z76" s="254"/>
      <c r="AA76" s="254"/>
      <c r="AB76" s="254"/>
      <c r="AC76" s="254"/>
      <c r="AD76" s="254"/>
      <c r="AE76" s="254"/>
      <c r="AF76" s="254"/>
      <c r="AG76" s="256" t="s">
        <v>23</v>
      </c>
      <c r="AH76" s="256"/>
      <c r="AI76" s="256">
        <v>2</v>
      </c>
      <c r="AJ76" s="256">
        <v>4</v>
      </c>
      <c r="AK76" s="398">
        <v>0.33329999999999999</v>
      </c>
      <c r="AL76" s="398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6" customFormat="1" x14ac:dyDescent="0.15">
      <c r="A77" s="235">
        <v>81</v>
      </c>
      <c r="B77" s="407">
        <v>43437</v>
      </c>
      <c r="C77" s="322" t="s">
        <v>13</v>
      </c>
      <c r="D77" s="254" t="s">
        <v>28</v>
      </c>
      <c r="E77" s="321">
        <v>43466</v>
      </c>
      <c r="F77" s="323" t="s">
        <v>15</v>
      </c>
      <c r="G77" s="254" t="s">
        <v>16</v>
      </c>
      <c r="H77" s="254">
        <v>85.5</v>
      </c>
      <c r="I77" s="255" t="s">
        <v>17</v>
      </c>
      <c r="J77" s="254">
        <v>6000</v>
      </c>
      <c r="K77" s="254">
        <v>12000</v>
      </c>
      <c r="L77" s="254">
        <v>84000</v>
      </c>
      <c r="M77" s="254">
        <v>84000</v>
      </c>
      <c r="N77" s="254"/>
      <c r="O77" s="254">
        <v>2.21</v>
      </c>
      <c r="P77" s="254">
        <v>2.1800000000000002</v>
      </c>
      <c r="Q77" s="254">
        <v>1.81</v>
      </c>
      <c r="R77" s="354">
        <v>0</v>
      </c>
      <c r="S77" s="254">
        <v>1.62</v>
      </c>
      <c r="T77" s="254"/>
      <c r="U77" s="254">
        <v>2.0099999999999998</v>
      </c>
      <c r="V77" s="254">
        <v>1.66</v>
      </c>
      <c r="W77" s="254">
        <v>1.54</v>
      </c>
      <c r="X77" s="354">
        <v>0</v>
      </c>
      <c r="Y77" s="254">
        <v>1.52</v>
      </c>
      <c r="Z77" s="254"/>
      <c r="AA77" s="254"/>
      <c r="AB77" s="254"/>
      <c r="AC77" s="254"/>
      <c r="AD77" s="254"/>
      <c r="AE77" s="254"/>
      <c r="AF77" s="254"/>
      <c r="AG77" s="256" t="s">
        <v>18</v>
      </c>
      <c r="AH77" s="256" t="s">
        <v>19</v>
      </c>
      <c r="AI77" s="256">
        <v>2</v>
      </c>
      <c r="AJ77" s="256">
        <v>4</v>
      </c>
      <c r="AK77" s="398">
        <v>0.33329999999999999</v>
      </c>
      <c r="AL77" s="398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6" customFormat="1" x14ac:dyDescent="0.15">
      <c r="A78" s="235">
        <v>1165</v>
      </c>
      <c r="B78" s="407">
        <v>43437</v>
      </c>
      <c r="C78" s="322" t="s">
        <v>13</v>
      </c>
      <c r="D78" s="254" t="s">
        <v>28</v>
      </c>
      <c r="E78" s="321">
        <v>43477</v>
      </c>
      <c r="F78" s="323" t="s">
        <v>20</v>
      </c>
      <c r="G78" s="254" t="s">
        <v>16</v>
      </c>
      <c r="H78" s="254">
        <v>85</v>
      </c>
      <c r="I78" s="255" t="s">
        <v>17</v>
      </c>
      <c r="J78" s="257">
        <v>6000</v>
      </c>
      <c r="K78" s="257">
        <v>6000</v>
      </c>
      <c r="L78" s="257">
        <v>6000</v>
      </c>
      <c r="M78" s="257">
        <v>6000</v>
      </c>
      <c r="N78" s="254"/>
      <c r="O78" s="254">
        <v>2.2999999999999998</v>
      </c>
      <c r="P78" s="354">
        <v>0</v>
      </c>
      <c r="Q78" s="254">
        <v>0</v>
      </c>
      <c r="R78" s="354">
        <v>0</v>
      </c>
      <c r="S78" s="254">
        <v>2.1</v>
      </c>
      <c r="T78" s="254"/>
      <c r="U78" s="254">
        <v>2</v>
      </c>
      <c r="V78" s="354">
        <v>0</v>
      </c>
      <c r="W78" s="254">
        <v>0</v>
      </c>
      <c r="X78" s="354">
        <v>0</v>
      </c>
      <c r="Y78" s="254">
        <v>1.7</v>
      </c>
      <c r="Z78" s="254"/>
      <c r="AA78" s="254"/>
      <c r="AB78" s="254"/>
      <c r="AC78" s="254"/>
      <c r="AD78" s="254"/>
      <c r="AE78" s="254"/>
      <c r="AF78" s="254"/>
      <c r="AG78" s="256" t="s">
        <v>18</v>
      </c>
      <c r="AH78" s="256" t="s">
        <v>19</v>
      </c>
      <c r="AI78" s="256">
        <v>2</v>
      </c>
      <c r="AJ78" s="256">
        <v>4</v>
      </c>
      <c r="AK78" s="398">
        <v>0.33329999999999999</v>
      </c>
      <c r="AL78" s="398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6" customFormat="1" x14ac:dyDescent="0.15">
      <c r="A79" s="235">
        <v>278</v>
      </c>
      <c r="B79" s="407">
        <v>43486</v>
      </c>
      <c r="C79" s="322" t="s">
        <v>31</v>
      </c>
      <c r="D79" s="254" t="s">
        <v>40</v>
      </c>
      <c r="E79" s="321">
        <v>43101</v>
      </c>
      <c r="F79" s="323" t="s">
        <v>44</v>
      </c>
      <c r="G79" s="254" t="s">
        <v>401</v>
      </c>
      <c r="H79" s="254">
        <v>96.8</v>
      </c>
      <c r="I79" s="255" t="s">
        <v>120</v>
      </c>
      <c r="J79" s="254">
        <v>6000</v>
      </c>
      <c r="K79" s="254">
        <v>12000</v>
      </c>
      <c r="L79" s="254">
        <v>12000</v>
      </c>
      <c r="M79" s="254">
        <v>12000</v>
      </c>
      <c r="N79" s="254"/>
      <c r="O79" s="254">
        <v>3.05</v>
      </c>
      <c r="P79" s="254">
        <v>2.9</v>
      </c>
      <c r="Q79" s="354">
        <v>0</v>
      </c>
      <c r="R79" s="354">
        <v>0</v>
      </c>
      <c r="S79" s="254">
        <v>2.4500000000000002</v>
      </c>
      <c r="T79" s="254"/>
      <c r="U79" s="254">
        <v>2.5</v>
      </c>
      <c r="V79" s="254">
        <v>2.4500000000000002</v>
      </c>
      <c r="W79" s="354">
        <v>0</v>
      </c>
      <c r="X79" s="354">
        <v>0</v>
      </c>
      <c r="Y79" s="254">
        <v>2.35</v>
      </c>
      <c r="Z79" s="254"/>
      <c r="AA79" s="254"/>
      <c r="AB79" s="254"/>
      <c r="AC79" s="254"/>
      <c r="AD79" s="254"/>
      <c r="AE79" s="254"/>
      <c r="AF79" s="254"/>
      <c r="AG79" s="256" t="s">
        <v>56</v>
      </c>
      <c r="AH79" s="256" t="s">
        <v>57</v>
      </c>
      <c r="AI79" s="256">
        <v>2</v>
      </c>
      <c r="AJ79" s="256">
        <v>4</v>
      </c>
      <c r="AK79" s="398">
        <v>0.33329999999999999</v>
      </c>
      <c r="AL79" s="398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6" customFormat="1" x14ac:dyDescent="0.15">
      <c r="A80" s="235">
        <v>1140</v>
      </c>
      <c r="B80" s="408">
        <v>43437</v>
      </c>
      <c r="C80" s="322" t="s">
        <v>13</v>
      </c>
      <c r="D80" s="254" t="s">
        <v>28</v>
      </c>
      <c r="E80" s="321">
        <v>43466</v>
      </c>
      <c r="F80" s="323" t="s">
        <v>21</v>
      </c>
      <c r="G80" s="254" t="s">
        <v>16</v>
      </c>
      <c r="H80" s="254">
        <v>85</v>
      </c>
      <c r="I80" s="255" t="s">
        <v>17</v>
      </c>
      <c r="J80" s="254">
        <v>6000</v>
      </c>
      <c r="K80" s="254">
        <v>12000</v>
      </c>
      <c r="L80" s="254">
        <v>84000</v>
      </c>
      <c r="M80" s="254">
        <v>84000</v>
      </c>
      <c r="N80" s="254"/>
      <c r="O80" s="254">
        <v>2.4</v>
      </c>
      <c r="P80" s="254">
        <v>2.25</v>
      </c>
      <c r="Q80" s="254">
        <v>2</v>
      </c>
      <c r="R80" s="354">
        <v>0</v>
      </c>
      <c r="S80" s="254">
        <v>1.8</v>
      </c>
      <c r="T80" s="254"/>
      <c r="U80" s="254">
        <v>2.09</v>
      </c>
      <c r="V80" s="354">
        <v>1.94</v>
      </c>
      <c r="W80" s="254">
        <v>1.69</v>
      </c>
      <c r="X80" s="354">
        <v>0</v>
      </c>
      <c r="Y80" s="254">
        <v>1.58</v>
      </c>
      <c r="Z80" s="254"/>
      <c r="AA80" s="254"/>
      <c r="AB80" s="254"/>
      <c r="AC80" s="254"/>
      <c r="AD80" s="254"/>
      <c r="AE80" s="254"/>
      <c r="AF80" s="254"/>
      <c r="AG80" s="256" t="s">
        <v>18</v>
      </c>
      <c r="AH80" s="256" t="s">
        <v>19</v>
      </c>
      <c r="AI80" s="256">
        <v>3</v>
      </c>
      <c r="AJ80" s="256">
        <v>3</v>
      </c>
      <c r="AK80" s="398">
        <v>0.5</v>
      </c>
      <c r="AL80" s="398">
        <v>0.5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6" customFormat="1" x14ac:dyDescent="0.15">
      <c r="A81" s="235">
        <v>162</v>
      </c>
      <c r="B81" s="409">
        <v>43437</v>
      </c>
      <c r="C81" s="322" t="s">
        <v>13</v>
      </c>
      <c r="D81" s="254" t="s">
        <v>28</v>
      </c>
      <c r="E81" s="321">
        <v>43467</v>
      </c>
      <c r="F81" s="323" t="s">
        <v>22</v>
      </c>
      <c r="G81" s="254" t="s">
        <v>16</v>
      </c>
      <c r="H81" s="254">
        <v>97.5</v>
      </c>
      <c r="I81" s="255" t="s">
        <v>17</v>
      </c>
      <c r="J81" s="254">
        <v>12000</v>
      </c>
      <c r="K81" s="254">
        <v>12000</v>
      </c>
      <c r="L81" s="254">
        <v>12000</v>
      </c>
      <c r="M81" s="254">
        <v>12000</v>
      </c>
      <c r="N81" s="254"/>
      <c r="O81" s="254">
        <v>2.54</v>
      </c>
      <c r="P81" s="254">
        <v>0</v>
      </c>
      <c r="Q81" s="254">
        <v>0</v>
      </c>
      <c r="R81" s="354">
        <v>0</v>
      </c>
      <c r="S81" s="254">
        <v>1.93</v>
      </c>
      <c r="T81" s="254"/>
      <c r="U81" s="254">
        <v>1.92</v>
      </c>
      <c r="V81" s="254">
        <v>0</v>
      </c>
      <c r="W81" s="254">
        <v>0</v>
      </c>
      <c r="X81" s="354">
        <v>0</v>
      </c>
      <c r="Y81">
        <v>1.92</v>
      </c>
      <c r="Z81" s="254"/>
      <c r="AA81" s="254"/>
      <c r="AB81" s="254"/>
      <c r="AC81" s="254"/>
      <c r="AD81" s="254"/>
      <c r="AE81" s="254"/>
      <c r="AF81" s="254"/>
      <c r="AG81" s="256" t="s">
        <v>18</v>
      </c>
      <c r="AH81" s="256" t="s">
        <v>19</v>
      </c>
      <c r="AI81" s="256">
        <v>2</v>
      </c>
      <c r="AJ81" s="256">
        <v>4</v>
      </c>
      <c r="AK81" s="398">
        <v>0.33329999999999999</v>
      </c>
      <c r="AL81" s="398">
        <v>0.66659999999999997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6" customFormat="1" x14ac:dyDescent="0.15">
      <c r="A82" s="235">
        <v>176</v>
      </c>
      <c r="B82" s="407">
        <v>43486</v>
      </c>
      <c r="C82" s="322" t="s">
        <v>31</v>
      </c>
      <c r="D82" s="254" t="s">
        <v>40</v>
      </c>
      <c r="E82" s="321">
        <v>43466</v>
      </c>
      <c r="F82" s="323" t="s">
        <v>48</v>
      </c>
      <c r="G82" s="254" t="s">
        <v>401</v>
      </c>
      <c r="H82" s="254">
        <v>79.8</v>
      </c>
      <c r="I82" s="255" t="s">
        <v>120</v>
      </c>
      <c r="J82" s="254">
        <v>6000</v>
      </c>
      <c r="K82" s="254">
        <v>12000</v>
      </c>
      <c r="L82" s="254">
        <v>84000</v>
      </c>
      <c r="M82" s="254">
        <v>84000</v>
      </c>
      <c r="N82" s="254"/>
      <c r="O82" s="254">
        <v>2.286</v>
      </c>
      <c r="P82" s="254">
        <v>2.1190000000000002</v>
      </c>
      <c r="Q82" s="254">
        <v>1.748</v>
      </c>
      <c r="R82" s="354">
        <v>0</v>
      </c>
      <c r="S82" s="254">
        <v>1.7390000000000001</v>
      </c>
      <c r="T82" s="254"/>
      <c r="U82" s="254">
        <v>1.8149999999999999</v>
      </c>
      <c r="V82" s="254">
        <v>1.7829999999999999</v>
      </c>
      <c r="W82" s="254">
        <v>1.7150000000000001</v>
      </c>
      <c r="X82" s="354">
        <v>0</v>
      </c>
      <c r="Y82">
        <v>1.597</v>
      </c>
      <c r="Z82" s="254"/>
      <c r="AA82" s="254"/>
      <c r="AB82" s="254"/>
      <c r="AC82" s="254"/>
      <c r="AD82" s="254"/>
      <c r="AE82" s="254"/>
      <c r="AF82" s="254"/>
      <c r="AG82" s="256" t="s">
        <v>56</v>
      </c>
      <c r="AH82" s="256" t="s">
        <v>57</v>
      </c>
      <c r="AI82" s="256">
        <v>2</v>
      </c>
      <c r="AJ82" s="256">
        <v>4</v>
      </c>
      <c r="AK82" s="398">
        <v>0.33329999999999999</v>
      </c>
      <c r="AL82" s="398">
        <v>0.66659999999999997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6" customFormat="1" x14ac:dyDescent="0.15">
      <c r="A83" s="235">
        <v>317</v>
      </c>
      <c r="B83" s="409">
        <v>43437</v>
      </c>
      <c r="C83" s="322" t="s">
        <v>13</v>
      </c>
      <c r="D83" s="254" t="s">
        <v>28</v>
      </c>
      <c r="E83" s="321">
        <v>43466</v>
      </c>
      <c r="F83" s="254" t="s">
        <v>24</v>
      </c>
      <c r="G83" s="254" t="s">
        <v>16</v>
      </c>
      <c r="H83" s="254">
        <v>96.74</v>
      </c>
      <c r="I83" s="255" t="s">
        <v>17</v>
      </c>
      <c r="J83" s="254">
        <v>6000</v>
      </c>
      <c r="K83" s="254">
        <v>12000</v>
      </c>
      <c r="L83" s="254">
        <v>84000</v>
      </c>
      <c r="M83" s="254">
        <v>84000</v>
      </c>
      <c r="N83" s="254"/>
      <c r="O83" s="254">
        <v>2.5680000000000001</v>
      </c>
      <c r="P83" s="354">
        <v>2.4209999999999998</v>
      </c>
      <c r="Q83" s="254">
        <v>2.1669999999999998</v>
      </c>
      <c r="R83" s="354">
        <v>0</v>
      </c>
      <c r="S83" s="254">
        <v>2.1619999999999999</v>
      </c>
      <c r="T83" s="254"/>
      <c r="U83" s="254">
        <v>1.968</v>
      </c>
      <c r="V83" s="354">
        <v>1.952</v>
      </c>
      <c r="W83" s="254">
        <v>1.8979999999999999</v>
      </c>
      <c r="X83" s="354">
        <v>0</v>
      </c>
      <c r="Y83" s="254">
        <v>1.8340000000000001</v>
      </c>
      <c r="Z83" s="358"/>
      <c r="AA83"/>
      <c r="AB83" s="254"/>
      <c r="AC83" s="254"/>
      <c r="AD83" s="254"/>
      <c r="AE83" s="254"/>
      <c r="AF83" s="254"/>
      <c r="AG83" s="256" t="s">
        <v>18</v>
      </c>
      <c r="AH83" s="256" t="s">
        <v>19</v>
      </c>
      <c r="AI83" s="256">
        <v>2</v>
      </c>
      <c r="AJ83" s="256">
        <v>4</v>
      </c>
      <c r="AK83" s="398">
        <v>0.33329999999999999</v>
      </c>
      <c r="AL83" s="398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6" customFormat="1" x14ac:dyDescent="0.15">
      <c r="A84" s="235">
        <v>572</v>
      </c>
      <c r="B84" s="407">
        <v>43486</v>
      </c>
      <c r="C84" s="322" t="s">
        <v>31</v>
      </c>
      <c r="D84" s="254" t="s">
        <v>40</v>
      </c>
      <c r="E84" s="321">
        <v>43466</v>
      </c>
      <c r="F84" s="323" t="s">
        <v>50</v>
      </c>
      <c r="G84" s="254" t="s">
        <v>401</v>
      </c>
      <c r="H84" s="254">
        <v>79</v>
      </c>
      <c r="I84" s="255" t="s">
        <v>120</v>
      </c>
      <c r="J84" s="257">
        <v>3200</v>
      </c>
      <c r="K84" s="257">
        <v>3200</v>
      </c>
      <c r="L84" s="257">
        <v>3200</v>
      </c>
      <c r="M84" s="257">
        <v>3200</v>
      </c>
      <c r="N84" s="254"/>
      <c r="O84" s="254">
        <v>2.4</v>
      </c>
      <c r="P84" s="354">
        <v>0</v>
      </c>
      <c r="Q84" s="254">
        <v>0</v>
      </c>
      <c r="R84" s="354">
        <v>0</v>
      </c>
      <c r="S84" s="254">
        <v>2.1</v>
      </c>
      <c r="T84" s="254"/>
      <c r="U84" s="254">
        <v>1.75</v>
      </c>
      <c r="V84" s="354">
        <v>0</v>
      </c>
      <c r="W84" s="254">
        <v>0</v>
      </c>
      <c r="X84" s="354">
        <v>0</v>
      </c>
      <c r="Y84" s="254">
        <v>1.6</v>
      </c>
      <c r="Z84" s="358"/>
      <c r="AA84"/>
      <c r="AB84" s="254"/>
      <c r="AC84" s="254"/>
      <c r="AD84" s="254"/>
      <c r="AE84" s="254"/>
      <c r="AF84" s="254"/>
      <c r="AG84" s="256" t="s">
        <v>56</v>
      </c>
      <c r="AH84" s="256" t="s">
        <v>57</v>
      </c>
      <c r="AI84" s="256">
        <v>2</v>
      </c>
      <c r="AJ84" s="256">
        <v>4</v>
      </c>
      <c r="AK84" s="398">
        <v>0.33329999999999999</v>
      </c>
      <c r="AL84" s="398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6" customFormat="1" x14ac:dyDescent="0.15">
      <c r="A85" s="235">
        <v>238</v>
      </c>
      <c r="B85" s="407">
        <v>43486</v>
      </c>
      <c r="C85" s="322" t="s">
        <v>31</v>
      </c>
      <c r="D85" s="254" t="s">
        <v>40</v>
      </c>
      <c r="E85" s="321">
        <v>43466</v>
      </c>
      <c r="F85" s="323" t="s">
        <v>51</v>
      </c>
      <c r="G85" s="254" t="s">
        <v>401</v>
      </c>
      <c r="H85" s="254">
        <v>84.5</v>
      </c>
      <c r="I85" s="255" t="s">
        <v>120</v>
      </c>
      <c r="J85" s="257">
        <v>3200</v>
      </c>
      <c r="K85" s="257">
        <v>3200</v>
      </c>
      <c r="L85" s="257">
        <v>3200</v>
      </c>
      <c r="M85" s="257">
        <v>3200</v>
      </c>
      <c r="N85" s="254"/>
      <c r="O85" s="254">
        <v>2.4500000000000002</v>
      </c>
      <c r="P85" s="354">
        <v>0</v>
      </c>
      <c r="Q85" s="254">
        <v>0</v>
      </c>
      <c r="R85" s="354">
        <v>0</v>
      </c>
      <c r="S85" s="254">
        <v>1.88</v>
      </c>
      <c r="T85" s="254"/>
      <c r="U85" s="254">
        <v>2.08</v>
      </c>
      <c r="V85" s="354">
        <v>0</v>
      </c>
      <c r="W85" s="254">
        <v>0</v>
      </c>
      <c r="X85" s="354">
        <v>0</v>
      </c>
      <c r="Y85" s="254">
        <v>1.71</v>
      </c>
      <c r="Z85" s="358"/>
      <c r="AA85"/>
      <c r="AB85" s="254"/>
      <c r="AC85" s="254"/>
      <c r="AD85" s="254"/>
      <c r="AE85" s="254"/>
      <c r="AF85" s="254"/>
      <c r="AG85" s="256" t="s">
        <v>56</v>
      </c>
      <c r="AH85" s="256" t="s">
        <v>57</v>
      </c>
      <c r="AI85" s="256">
        <v>2</v>
      </c>
      <c r="AJ85" s="256">
        <v>4</v>
      </c>
      <c r="AK85" s="398">
        <v>0.33329999999999999</v>
      </c>
      <c r="AL85" s="398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6" customFormat="1" x14ac:dyDescent="0.15">
      <c r="A86" s="235">
        <v>793</v>
      </c>
      <c r="B86" s="407">
        <v>43486</v>
      </c>
      <c r="C86" s="322" t="s">
        <v>31</v>
      </c>
      <c r="D86" s="254" t="s">
        <v>40</v>
      </c>
      <c r="E86" s="321">
        <v>43101</v>
      </c>
      <c r="F86" s="323" t="s">
        <v>52</v>
      </c>
      <c r="G86" s="254" t="s">
        <v>401</v>
      </c>
      <c r="H86" s="360">
        <v>76.81</v>
      </c>
      <c r="I86" s="255" t="s">
        <v>120</v>
      </c>
      <c r="J86" s="254">
        <v>6000</v>
      </c>
      <c r="K86" s="254">
        <v>12000</v>
      </c>
      <c r="L86" s="254">
        <v>84000</v>
      </c>
      <c r="M86" s="254">
        <v>84000</v>
      </c>
      <c r="N86" s="254"/>
      <c r="O86" s="361">
        <v>2.57</v>
      </c>
      <c r="P86" s="355">
        <v>2.5299999999999998</v>
      </c>
      <c r="Q86" s="355">
        <v>2.0099999999999998</v>
      </c>
      <c r="R86" s="354">
        <v>0</v>
      </c>
      <c r="S86" s="361">
        <v>2</v>
      </c>
      <c r="T86" s="254"/>
      <c r="U86" s="361">
        <v>2.1</v>
      </c>
      <c r="V86" s="355">
        <v>2.06</v>
      </c>
      <c r="W86" s="355">
        <v>1.94</v>
      </c>
      <c r="X86" s="354">
        <v>0</v>
      </c>
      <c r="Y86" s="362">
        <v>1.8</v>
      </c>
      <c r="Z86" s="358"/>
      <c r="AA86"/>
      <c r="AB86" s="254"/>
      <c r="AC86" s="254"/>
      <c r="AD86" s="254"/>
      <c r="AE86" s="254"/>
      <c r="AF86" s="254"/>
      <c r="AG86" s="256" t="s">
        <v>56</v>
      </c>
      <c r="AH86" s="256" t="s">
        <v>57</v>
      </c>
      <c r="AI86" s="256">
        <v>2</v>
      </c>
      <c r="AJ86" s="256">
        <v>4</v>
      </c>
      <c r="AK86" s="398">
        <v>0.33329999999999999</v>
      </c>
      <c r="AL86" s="398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6" customFormat="1" x14ac:dyDescent="0.15">
      <c r="A87" s="235">
        <v>1131</v>
      </c>
      <c r="B87" s="407">
        <v>43438</v>
      </c>
      <c r="C87" s="322" t="s">
        <v>13</v>
      </c>
      <c r="D87" s="254" t="s">
        <v>28</v>
      </c>
      <c r="E87" s="321">
        <v>43466</v>
      </c>
      <c r="F87" s="254" t="s">
        <v>30</v>
      </c>
      <c r="G87" s="254" t="s">
        <v>16</v>
      </c>
      <c r="H87" s="355">
        <v>85.266000000000005</v>
      </c>
      <c r="I87" s="255" t="s">
        <v>17</v>
      </c>
      <c r="J87" s="254">
        <v>6000</v>
      </c>
      <c r="K87" s="254">
        <v>12000</v>
      </c>
      <c r="L87" s="254">
        <v>84000</v>
      </c>
      <c r="M87" s="254">
        <v>84000</v>
      </c>
      <c r="N87" s="355"/>
      <c r="O87" s="355">
        <v>2.61</v>
      </c>
      <c r="P87" s="355">
        <v>2.5059999999999998</v>
      </c>
      <c r="Q87" s="254">
        <v>2.0859999999999999</v>
      </c>
      <c r="R87" s="254">
        <v>0</v>
      </c>
      <c r="S87" s="355">
        <v>1.9379999999999999</v>
      </c>
      <c r="T87" s="355"/>
      <c r="U87" s="355">
        <v>2.4580000000000002</v>
      </c>
      <c r="V87" s="355">
        <v>1.9830000000000001</v>
      </c>
      <c r="W87" s="254">
        <v>1.952</v>
      </c>
      <c r="X87" s="254">
        <v>0</v>
      </c>
      <c r="Y87" s="355">
        <v>1.8140000000000001</v>
      </c>
      <c r="Z87" s="355"/>
      <c r="AA87" s="355"/>
      <c r="AB87" s="355"/>
      <c r="AC87" s="355"/>
      <c r="AD87" s="355"/>
      <c r="AE87" s="355"/>
      <c r="AF87" s="355"/>
      <c r="AG87" s="356" t="s">
        <v>18</v>
      </c>
      <c r="AH87" s="356" t="s">
        <v>19</v>
      </c>
      <c r="AI87" s="256">
        <v>2</v>
      </c>
      <c r="AJ87" s="256">
        <v>4</v>
      </c>
      <c r="AK87" s="398">
        <v>0.33329999999999999</v>
      </c>
      <c r="AL87" s="398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6" customFormat="1" x14ac:dyDescent="0.15">
      <c r="A88" s="235">
        <v>1265</v>
      </c>
      <c r="B88" s="407">
        <v>43486</v>
      </c>
      <c r="C88" s="322" t="s">
        <v>31</v>
      </c>
      <c r="D88" s="254" t="s">
        <v>40</v>
      </c>
      <c r="E88" s="321">
        <v>43101</v>
      </c>
      <c r="F88" s="323" t="s">
        <v>54</v>
      </c>
      <c r="G88" s="254" t="s">
        <v>401</v>
      </c>
      <c r="H88" s="254">
        <v>96.8</v>
      </c>
      <c r="I88" s="255" t="s">
        <v>120</v>
      </c>
      <c r="J88" s="254">
        <v>6000</v>
      </c>
      <c r="K88" s="254">
        <v>12000</v>
      </c>
      <c r="L88" s="254">
        <v>12000</v>
      </c>
      <c r="M88" s="254">
        <v>12000</v>
      </c>
      <c r="N88" s="254"/>
      <c r="O88" s="254">
        <v>3.05</v>
      </c>
      <c r="P88" s="254">
        <v>2.9</v>
      </c>
      <c r="Q88" s="354">
        <v>0</v>
      </c>
      <c r="R88" s="354">
        <v>0</v>
      </c>
      <c r="S88" s="254">
        <v>2.4500000000000002</v>
      </c>
      <c r="T88" s="254"/>
      <c r="U88" s="254">
        <v>2.5</v>
      </c>
      <c r="V88" s="254">
        <v>2.4500000000000002</v>
      </c>
      <c r="W88" s="354">
        <v>0</v>
      </c>
      <c r="X88" s="354">
        <v>0</v>
      </c>
      <c r="Y88" s="254">
        <v>2.35</v>
      </c>
      <c r="Z88" s="254"/>
      <c r="AA88" s="254"/>
      <c r="AB88" s="254"/>
      <c r="AC88" s="254"/>
      <c r="AD88" s="254"/>
      <c r="AE88" s="254"/>
      <c r="AF88" s="254"/>
      <c r="AG88" s="256" t="s">
        <v>56</v>
      </c>
      <c r="AH88" s="256" t="s">
        <v>57</v>
      </c>
      <c r="AI88" s="256">
        <v>2</v>
      </c>
      <c r="AJ88" s="256">
        <v>4</v>
      </c>
      <c r="AK88" s="398">
        <v>0.33329999999999999</v>
      </c>
      <c r="AL88" s="398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  <row r="89" spans="1:61" s="6" customFormat="1" x14ac:dyDescent="0.15">
      <c r="A89" s="391"/>
      <c r="B89" s="409">
        <v>43437</v>
      </c>
      <c r="C89" s="322" t="s">
        <v>403</v>
      </c>
      <c r="D89" s="254" t="s">
        <v>28</v>
      </c>
      <c r="E89" s="321">
        <v>43466</v>
      </c>
      <c r="F89" s="323" t="s">
        <v>2</v>
      </c>
      <c r="G89" s="254" t="s">
        <v>16</v>
      </c>
      <c r="H89" s="254">
        <v>112</v>
      </c>
      <c r="I89" s="255" t="s">
        <v>405</v>
      </c>
      <c r="J89" s="254">
        <v>12000</v>
      </c>
      <c r="K89" s="254">
        <v>12000</v>
      </c>
      <c r="L89" s="254">
        <v>12000</v>
      </c>
      <c r="M89" s="254">
        <v>12000</v>
      </c>
      <c r="N89" s="254"/>
      <c r="O89" s="254">
        <v>2.5499999999999998</v>
      </c>
      <c r="P89" s="254">
        <v>0</v>
      </c>
      <c r="Q89" s="254">
        <v>0</v>
      </c>
      <c r="R89" s="354">
        <v>0</v>
      </c>
      <c r="S89" s="254">
        <v>2.04</v>
      </c>
      <c r="T89" s="254"/>
      <c r="U89" s="254">
        <v>2.09</v>
      </c>
      <c r="V89" s="254">
        <v>0</v>
      </c>
      <c r="W89" s="254">
        <v>0</v>
      </c>
      <c r="X89" s="354">
        <v>0</v>
      </c>
      <c r="Y89">
        <v>1.7849999999999999</v>
      </c>
      <c r="Z89" s="254"/>
      <c r="AA89" s="254"/>
      <c r="AB89" s="254"/>
      <c r="AC89" s="254"/>
      <c r="AD89" s="254"/>
      <c r="AE89" s="254"/>
      <c r="AF89" s="254"/>
      <c r="AG89" s="356" t="s">
        <v>18</v>
      </c>
      <c r="AH89" s="356" t="s">
        <v>19</v>
      </c>
      <c r="AI89" s="256">
        <v>2</v>
      </c>
      <c r="AJ89" s="256">
        <v>4</v>
      </c>
      <c r="AK89" s="398">
        <v>0.33329999999999999</v>
      </c>
      <c r="AL89" s="398">
        <v>0.66659999999999997</v>
      </c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</row>
    <row r="90" spans="1:61" s="6" customFormat="1" x14ac:dyDescent="0.15">
      <c r="A90" s="391">
        <v>1510</v>
      </c>
      <c r="B90" s="410">
        <v>43438</v>
      </c>
      <c r="C90" s="322" t="s">
        <v>13</v>
      </c>
      <c r="D90" s="254" t="s">
        <v>28</v>
      </c>
      <c r="E90" s="321">
        <v>43466</v>
      </c>
      <c r="F90" s="254" t="s">
        <v>4</v>
      </c>
      <c r="G90" s="254" t="s">
        <v>16</v>
      </c>
      <c r="H90" s="355">
        <v>99.26</v>
      </c>
      <c r="I90" s="255"/>
      <c r="J90" s="254"/>
      <c r="K90" s="254"/>
      <c r="L90" s="254"/>
      <c r="M90" s="254"/>
      <c r="N90" s="254"/>
      <c r="O90" s="355">
        <v>1.82</v>
      </c>
      <c r="P90" s="355">
        <v>0</v>
      </c>
      <c r="Q90" s="406">
        <v>0</v>
      </c>
      <c r="R90" s="406">
        <v>0</v>
      </c>
      <c r="S90" s="355">
        <v>0</v>
      </c>
      <c r="T90" s="355"/>
      <c r="U90" s="355">
        <v>1.56</v>
      </c>
      <c r="V90" s="355">
        <v>0</v>
      </c>
      <c r="W90" s="406">
        <v>0</v>
      </c>
      <c r="X90" s="406">
        <v>0</v>
      </c>
      <c r="Y90" s="355">
        <v>0</v>
      </c>
      <c r="Z90" s="254"/>
      <c r="AA90" s="254"/>
      <c r="AB90" s="254"/>
      <c r="AC90" s="254"/>
      <c r="AD90" s="254"/>
      <c r="AE90" s="254"/>
      <c r="AF90" s="254"/>
      <c r="AG90" s="256" t="s">
        <v>18</v>
      </c>
      <c r="AH90" s="256" t="s">
        <v>19</v>
      </c>
      <c r="AI90" s="256">
        <v>2</v>
      </c>
      <c r="AJ90" s="256">
        <v>4</v>
      </c>
      <c r="AK90" s="398">
        <v>0.33329999999999999</v>
      </c>
      <c r="AL90" s="398">
        <v>0.66659999999999997</v>
      </c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</row>
    <row r="91" spans="1:61" s="248" customFormat="1" x14ac:dyDescent="0.15">
      <c r="A91" s="235">
        <v>83</v>
      </c>
      <c r="B91" s="407">
        <v>43437</v>
      </c>
      <c r="C91" s="322" t="s">
        <v>13</v>
      </c>
      <c r="D91" s="254" t="s">
        <v>402</v>
      </c>
      <c r="E91" s="321">
        <v>43466</v>
      </c>
      <c r="F91" s="323" t="s">
        <v>15</v>
      </c>
      <c r="G91" s="254" t="s">
        <v>16</v>
      </c>
      <c r="H91" s="254">
        <v>87.5</v>
      </c>
      <c r="I91" s="255" t="s">
        <v>17</v>
      </c>
      <c r="J91" s="254">
        <v>6000</v>
      </c>
      <c r="K91" s="254">
        <v>12000</v>
      </c>
      <c r="L91" s="254">
        <v>84000</v>
      </c>
      <c r="M91" s="254">
        <v>84000</v>
      </c>
      <c r="N91" s="254"/>
      <c r="O91" s="254">
        <v>2.46</v>
      </c>
      <c r="P91" s="254">
        <v>2.4</v>
      </c>
      <c r="Q91" s="254">
        <v>1.83</v>
      </c>
      <c r="R91" s="354">
        <v>0</v>
      </c>
      <c r="S91" s="254">
        <v>1.56</v>
      </c>
      <c r="T91" s="254"/>
      <c r="U91" s="254">
        <v>2.11</v>
      </c>
      <c r="V91" s="254">
        <v>1.88</v>
      </c>
      <c r="W91" s="254">
        <v>1.73</v>
      </c>
      <c r="X91" s="354">
        <v>0</v>
      </c>
      <c r="Y91" s="254">
        <v>1.47</v>
      </c>
      <c r="Z91" s="254"/>
      <c r="AA91" s="254"/>
      <c r="AB91" s="254"/>
      <c r="AC91" s="254"/>
      <c r="AD91" s="254"/>
      <c r="AE91" s="254"/>
      <c r="AF91" s="254"/>
      <c r="AG91" s="256" t="s">
        <v>18</v>
      </c>
      <c r="AH91" s="256" t="s">
        <v>19</v>
      </c>
      <c r="AI91" s="256">
        <v>2</v>
      </c>
      <c r="AJ91" s="256">
        <v>4</v>
      </c>
      <c r="AK91" s="398">
        <v>0.33329999999999999</v>
      </c>
      <c r="AL91" s="398">
        <v>0.66659999999999997</v>
      </c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</row>
    <row r="92" spans="1:61" s="248" customFormat="1" x14ac:dyDescent="0.15">
      <c r="A92" s="235">
        <v>1167</v>
      </c>
      <c r="B92" s="407">
        <v>43437</v>
      </c>
      <c r="C92" s="322" t="s">
        <v>13</v>
      </c>
      <c r="D92" s="254" t="s">
        <v>402</v>
      </c>
      <c r="E92" s="321">
        <v>43477</v>
      </c>
      <c r="F92" s="323" t="s">
        <v>20</v>
      </c>
      <c r="G92" s="254" t="s">
        <v>16</v>
      </c>
      <c r="H92" s="254">
        <v>88</v>
      </c>
      <c r="I92" s="255" t="s">
        <v>17</v>
      </c>
      <c r="J92" s="257">
        <v>6000</v>
      </c>
      <c r="K92" s="257">
        <v>6000</v>
      </c>
      <c r="L92" s="257">
        <v>6000</v>
      </c>
      <c r="M92" s="257">
        <v>6000</v>
      </c>
      <c r="N92" s="254"/>
      <c r="O92" s="254">
        <v>2.6</v>
      </c>
      <c r="P92" s="354">
        <v>0</v>
      </c>
      <c r="Q92" s="254">
        <v>0</v>
      </c>
      <c r="R92" s="354">
        <v>0</v>
      </c>
      <c r="S92" s="254">
        <v>2</v>
      </c>
      <c r="T92" s="254"/>
      <c r="U92" s="254">
        <v>2.2999999999999998</v>
      </c>
      <c r="V92" s="354">
        <v>0</v>
      </c>
      <c r="W92" s="254">
        <v>0</v>
      </c>
      <c r="X92" s="354">
        <v>0</v>
      </c>
      <c r="Y92" s="254">
        <v>1.9</v>
      </c>
      <c r="Z92" s="254"/>
      <c r="AA92" s="254"/>
      <c r="AB92" s="254"/>
      <c r="AC92" s="254"/>
      <c r="AD92" s="254"/>
      <c r="AE92" s="254"/>
      <c r="AF92" s="254"/>
      <c r="AG92" s="256" t="s">
        <v>18</v>
      </c>
      <c r="AH92" s="256" t="s">
        <v>19</v>
      </c>
      <c r="AI92" s="256">
        <v>2</v>
      </c>
      <c r="AJ92" s="256">
        <v>4</v>
      </c>
      <c r="AK92" s="398">
        <v>0.33329999999999999</v>
      </c>
      <c r="AL92" s="398">
        <v>0.66659999999999997</v>
      </c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</row>
    <row r="93" spans="1:61" s="248" customFormat="1" x14ac:dyDescent="0.15">
      <c r="A93" s="235">
        <v>280</v>
      </c>
      <c r="B93" s="407">
        <v>43486</v>
      </c>
      <c r="C93" s="322" t="s">
        <v>31</v>
      </c>
      <c r="D93" s="254" t="s">
        <v>402</v>
      </c>
      <c r="E93" s="321">
        <v>43101</v>
      </c>
      <c r="F93" s="323" t="s">
        <v>44</v>
      </c>
      <c r="G93" s="254" t="s">
        <v>401</v>
      </c>
      <c r="H93" s="254">
        <v>96.8</v>
      </c>
      <c r="I93" s="255" t="s">
        <v>120</v>
      </c>
      <c r="J93" s="254">
        <v>6000</v>
      </c>
      <c r="K93" s="254">
        <v>12000</v>
      </c>
      <c r="L93" s="254">
        <v>12000</v>
      </c>
      <c r="M93" s="254">
        <v>12000</v>
      </c>
      <c r="N93" s="254"/>
      <c r="O93" s="254">
        <v>3.55</v>
      </c>
      <c r="P93" s="254">
        <v>3.05</v>
      </c>
      <c r="Q93" s="354">
        <v>0</v>
      </c>
      <c r="R93" s="354">
        <v>0</v>
      </c>
      <c r="S93" s="254">
        <v>2.2999999999999998</v>
      </c>
      <c r="T93" s="254"/>
      <c r="U93" s="254">
        <v>2.5</v>
      </c>
      <c r="V93" s="254">
        <v>2.4500000000000002</v>
      </c>
      <c r="W93" s="354">
        <v>0</v>
      </c>
      <c r="X93" s="354">
        <v>0</v>
      </c>
      <c r="Y93" s="254">
        <v>2.2999999999999998</v>
      </c>
      <c r="Z93" s="254"/>
      <c r="AA93" s="254"/>
      <c r="AB93" s="254"/>
      <c r="AC93" s="254"/>
      <c r="AD93" s="254"/>
      <c r="AE93" s="254"/>
      <c r="AF93" s="254"/>
      <c r="AG93" s="256" t="s">
        <v>56</v>
      </c>
      <c r="AH93" s="256" t="s">
        <v>57</v>
      </c>
      <c r="AI93" s="256">
        <v>2</v>
      </c>
      <c r="AJ93" s="256">
        <v>4</v>
      </c>
      <c r="AK93" s="398">
        <v>0.33329999999999999</v>
      </c>
      <c r="AL93" s="398">
        <v>0.66659999999999997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</row>
    <row r="94" spans="1:61" s="248" customFormat="1" x14ac:dyDescent="0.15">
      <c r="A94" s="235">
        <v>1142</v>
      </c>
      <c r="B94" s="408">
        <v>43437</v>
      </c>
      <c r="C94" s="322" t="s">
        <v>13</v>
      </c>
      <c r="D94" s="254" t="s">
        <v>402</v>
      </c>
      <c r="E94" s="321">
        <v>43466</v>
      </c>
      <c r="F94" s="323" t="s">
        <v>21</v>
      </c>
      <c r="G94" s="254" t="s">
        <v>16</v>
      </c>
      <c r="H94" s="254">
        <v>85</v>
      </c>
      <c r="I94" s="255" t="s">
        <v>17</v>
      </c>
      <c r="J94" s="254">
        <v>6000</v>
      </c>
      <c r="K94" s="254">
        <v>12000</v>
      </c>
      <c r="L94" s="254">
        <v>84000</v>
      </c>
      <c r="M94" s="254">
        <v>84000</v>
      </c>
      <c r="N94" s="254"/>
      <c r="O94" s="254">
        <v>2.87</v>
      </c>
      <c r="P94" s="254">
        <v>2.5499999999999998</v>
      </c>
      <c r="Q94" s="254">
        <v>2.1</v>
      </c>
      <c r="R94" s="254">
        <v>0</v>
      </c>
      <c r="S94" s="254">
        <v>1.8</v>
      </c>
      <c r="T94" s="254"/>
      <c r="U94" s="254">
        <v>2.4</v>
      </c>
      <c r="V94" s="254">
        <v>2.2000000000000002</v>
      </c>
      <c r="W94" s="254">
        <v>2</v>
      </c>
      <c r="X94" s="254">
        <v>0</v>
      </c>
      <c r="Y94" s="254">
        <v>1.6</v>
      </c>
      <c r="Z94" s="254"/>
      <c r="AA94" s="254"/>
      <c r="AB94" s="254"/>
      <c r="AC94" s="254"/>
      <c r="AD94" s="254"/>
      <c r="AE94" s="254"/>
      <c r="AF94" s="254"/>
      <c r="AG94" s="256" t="s">
        <v>18</v>
      </c>
      <c r="AH94" s="256" t="s">
        <v>19</v>
      </c>
      <c r="AI94" s="256">
        <v>3</v>
      </c>
      <c r="AJ94" s="256">
        <v>3</v>
      </c>
      <c r="AK94" s="398">
        <v>0.5</v>
      </c>
      <c r="AL94" s="398">
        <v>0.5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</row>
    <row r="95" spans="1:61" s="248" customFormat="1" x14ac:dyDescent="0.15">
      <c r="A95" s="235">
        <v>879</v>
      </c>
      <c r="B95" s="407">
        <v>43486</v>
      </c>
      <c r="C95" s="322" t="s">
        <v>31</v>
      </c>
      <c r="D95" s="254" t="s">
        <v>402</v>
      </c>
      <c r="E95" s="321">
        <v>42917</v>
      </c>
      <c r="F95" s="323" t="s">
        <v>46</v>
      </c>
      <c r="G95" s="254" t="s">
        <v>401</v>
      </c>
      <c r="H95" s="254">
        <v>72.59</v>
      </c>
      <c r="I95" s="255" t="s">
        <v>893</v>
      </c>
      <c r="J95" s="257">
        <v>3500</v>
      </c>
      <c r="K95" s="257">
        <v>3500</v>
      </c>
      <c r="L95" s="257">
        <v>3500</v>
      </c>
      <c r="M95" s="257">
        <v>3500</v>
      </c>
      <c r="N95" s="254"/>
      <c r="O95" s="254">
        <v>2.64</v>
      </c>
      <c r="P95" s="254">
        <v>0</v>
      </c>
      <c r="Q95" s="254">
        <v>0</v>
      </c>
      <c r="R95" s="254">
        <v>0</v>
      </c>
      <c r="S95" s="254">
        <v>2.2400000000000002</v>
      </c>
      <c r="T95" s="254"/>
      <c r="U95" s="254">
        <v>2.64</v>
      </c>
      <c r="V95" s="254">
        <v>0</v>
      </c>
      <c r="W95" s="254">
        <v>0</v>
      </c>
      <c r="X95" s="254">
        <v>0</v>
      </c>
      <c r="Y95" s="254">
        <v>2.2400000000000002</v>
      </c>
      <c r="Z95" s="254"/>
      <c r="AA95" s="254"/>
      <c r="AB95" s="254"/>
      <c r="AC95" s="254"/>
      <c r="AD95" s="254"/>
      <c r="AE95" s="254"/>
      <c r="AF95" s="254"/>
      <c r="AG95" s="256" t="s">
        <v>56</v>
      </c>
      <c r="AH95" s="256" t="s">
        <v>57</v>
      </c>
      <c r="AI95" s="256">
        <v>2</v>
      </c>
      <c r="AJ95" s="256">
        <v>4</v>
      </c>
      <c r="AK95" s="398">
        <v>0.33329999999999999</v>
      </c>
      <c r="AL95" s="398">
        <v>0.66659999999999997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</row>
    <row r="96" spans="1:61" s="248" customFormat="1" x14ac:dyDescent="0.15">
      <c r="A96" s="235">
        <v>164</v>
      </c>
      <c r="B96" s="409">
        <v>43437</v>
      </c>
      <c r="C96" s="322" t="s">
        <v>13</v>
      </c>
      <c r="D96" s="254" t="s">
        <v>402</v>
      </c>
      <c r="E96" s="321">
        <v>43467</v>
      </c>
      <c r="F96" s="323" t="s">
        <v>22</v>
      </c>
      <c r="G96" s="254" t="s">
        <v>16</v>
      </c>
      <c r="H96" s="254">
        <v>97.5</v>
      </c>
      <c r="I96" s="255" t="s">
        <v>17</v>
      </c>
      <c r="J96" s="254">
        <v>12000</v>
      </c>
      <c r="K96" s="254">
        <v>12000</v>
      </c>
      <c r="L96" s="254">
        <v>12000</v>
      </c>
      <c r="M96" s="254">
        <v>12000</v>
      </c>
      <c r="N96" s="254"/>
      <c r="O96" s="254">
        <v>2.82</v>
      </c>
      <c r="P96" s="254">
        <v>0</v>
      </c>
      <c r="Q96" s="254">
        <v>0</v>
      </c>
      <c r="R96" s="354">
        <v>0</v>
      </c>
      <c r="S96" s="254">
        <v>1.82</v>
      </c>
      <c r="T96" s="254"/>
      <c r="U96" s="254">
        <v>2.0699999999999998</v>
      </c>
      <c r="V96" s="254">
        <v>0</v>
      </c>
      <c r="W96" s="254">
        <v>0</v>
      </c>
      <c r="X96" s="354">
        <v>0</v>
      </c>
      <c r="Y96" s="254">
        <v>2.0699999999999998</v>
      </c>
      <c r="Z96" s="254"/>
      <c r="AA96" s="254"/>
      <c r="AB96" s="254"/>
      <c r="AC96" s="254"/>
      <c r="AD96" s="254"/>
      <c r="AE96" s="254"/>
      <c r="AF96" s="254"/>
      <c r="AG96" s="256" t="s">
        <v>18</v>
      </c>
      <c r="AH96" s="256" t="s">
        <v>19</v>
      </c>
      <c r="AI96" s="256">
        <v>2</v>
      </c>
      <c r="AJ96" s="256">
        <v>4</v>
      </c>
      <c r="AK96" s="398">
        <v>0.33329999999999999</v>
      </c>
      <c r="AL96" s="398">
        <v>0.66659999999999997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</row>
    <row r="97" spans="1:61" s="248" customFormat="1" x14ac:dyDescent="0.15">
      <c r="A97" s="235">
        <v>178</v>
      </c>
      <c r="B97" s="407">
        <v>43486</v>
      </c>
      <c r="C97" s="322" t="s">
        <v>31</v>
      </c>
      <c r="D97" s="254" t="s">
        <v>402</v>
      </c>
      <c r="E97" s="321">
        <v>43466</v>
      </c>
      <c r="F97" s="323" t="s">
        <v>48</v>
      </c>
      <c r="G97" s="254" t="s">
        <v>401</v>
      </c>
      <c r="H97" s="254">
        <v>79.8</v>
      </c>
      <c r="I97" s="255" t="s">
        <v>120</v>
      </c>
      <c r="J97" s="254">
        <v>6000</v>
      </c>
      <c r="K97" s="254">
        <v>12000</v>
      </c>
      <c r="L97" s="254">
        <v>84000</v>
      </c>
      <c r="M97" s="254">
        <v>84000</v>
      </c>
      <c r="N97" s="254"/>
      <c r="O97" s="254">
        <v>2.714</v>
      </c>
      <c r="P97" s="254">
        <v>2.3090000000000002</v>
      </c>
      <c r="Q97" s="254">
        <v>1.6459999999999999</v>
      </c>
      <c r="R97" s="354">
        <v>0</v>
      </c>
      <c r="S97" s="254">
        <v>1.6140000000000001</v>
      </c>
      <c r="T97" s="254"/>
      <c r="U97" s="254">
        <v>1.861</v>
      </c>
      <c r="V97" s="254">
        <v>1.7969999999999999</v>
      </c>
      <c r="W97" s="254">
        <v>1.639</v>
      </c>
      <c r="X97" s="354">
        <v>0</v>
      </c>
      <c r="Y97" s="254">
        <v>1.5509999999999999</v>
      </c>
      <c r="Z97" s="254"/>
      <c r="AA97" s="254"/>
      <c r="AB97" s="254"/>
      <c r="AC97" s="254"/>
      <c r="AD97" s="254"/>
      <c r="AE97" s="254"/>
      <c r="AF97" s="254"/>
      <c r="AG97" s="256" t="s">
        <v>56</v>
      </c>
      <c r="AH97" s="256" t="s">
        <v>57</v>
      </c>
      <c r="AI97" s="256">
        <v>2</v>
      </c>
      <c r="AJ97" s="256">
        <v>4</v>
      </c>
      <c r="AK97" s="398">
        <v>0.33329999999999999</v>
      </c>
      <c r="AL97" s="398">
        <v>0.66659999999999997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</row>
    <row r="98" spans="1:61" s="248" customFormat="1" x14ac:dyDescent="0.15">
      <c r="A98" s="235">
        <v>319</v>
      </c>
      <c r="B98" s="409">
        <v>43437</v>
      </c>
      <c r="C98" s="322" t="s">
        <v>13</v>
      </c>
      <c r="D98" s="254" t="s">
        <v>402</v>
      </c>
      <c r="E98" s="321">
        <v>43466</v>
      </c>
      <c r="F98" s="254" t="s">
        <v>24</v>
      </c>
      <c r="G98" s="254" t="s">
        <v>16</v>
      </c>
      <c r="H98" s="254">
        <v>98.21</v>
      </c>
      <c r="I98" s="255" t="s">
        <v>17</v>
      </c>
      <c r="J98" s="254">
        <v>6000</v>
      </c>
      <c r="K98" s="254">
        <v>12000</v>
      </c>
      <c r="L98" s="254">
        <v>84000</v>
      </c>
      <c r="M98" s="254">
        <v>84000</v>
      </c>
      <c r="N98" s="254"/>
      <c r="O98" s="254">
        <v>2.8330000000000002</v>
      </c>
      <c r="P98" s="354">
        <v>2.4830000000000001</v>
      </c>
      <c r="Q98" s="254">
        <v>2.052</v>
      </c>
      <c r="R98" s="354">
        <v>0</v>
      </c>
      <c r="S98" s="254">
        <v>2.0310000000000001</v>
      </c>
      <c r="T98" s="254"/>
      <c r="U98" s="254">
        <v>2.1419999999999999</v>
      </c>
      <c r="V98" s="354">
        <v>2.1019999999999999</v>
      </c>
      <c r="W98" s="254">
        <v>1.9990000000000001</v>
      </c>
      <c r="X98" s="354">
        <v>0</v>
      </c>
      <c r="Y98" s="254">
        <v>1.9419999999999999</v>
      </c>
      <c r="Z98" s="254"/>
      <c r="AA98" s="254"/>
      <c r="AB98" s="254"/>
      <c r="AC98" s="254"/>
      <c r="AD98" s="254"/>
      <c r="AE98" s="254"/>
      <c r="AF98" s="254"/>
      <c r="AG98" s="256" t="s">
        <v>18</v>
      </c>
      <c r="AH98" s="256" t="s">
        <v>19</v>
      </c>
      <c r="AI98" s="256">
        <v>2</v>
      </c>
      <c r="AJ98" s="256">
        <v>4</v>
      </c>
      <c r="AK98" s="398">
        <v>0.33329999999999999</v>
      </c>
      <c r="AL98" s="398">
        <v>0.66659999999999997</v>
      </c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</row>
    <row r="99" spans="1:61" s="248" customFormat="1" x14ac:dyDescent="0.15">
      <c r="A99" s="235">
        <v>574</v>
      </c>
      <c r="B99" s="407">
        <v>43486</v>
      </c>
      <c r="C99" s="322" t="s">
        <v>31</v>
      </c>
      <c r="D99" s="254" t="s">
        <v>402</v>
      </c>
      <c r="E99" s="321">
        <v>43466</v>
      </c>
      <c r="F99" s="323" t="s">
        <v>50</v>
      </c>
      <c r="G99" s="254" t="s">
        <v>401</v>
      </c>
      <c r="H99" s="254">
        <v>78</v>
      </c>
      <c r="I99" s="255" t="s">
        <v>120</v>
      </c>
      <c r="J99" s="257">
        <v>3200</v>
      </c>
      <c r="K99" s="257">
        <v>3200</v>
      </c>
      <c r="L99" s="257">
        <v>3200</v>
      </c>
      <c r="M99" s="257">
        <v>3200</v>
      </c>
      <c r="N99" s="254"/>
      <c r="O99" s="254">
        <v>2.8</v>
      </c>
      <c r="P99" s="354">
        <v>0</v>
      </c>
      <c r="Q99" s="254">
        <v>0</v>
      </c>
      <c r="R99" s="354">
        <v>0</v>
      </c>
      <c r="S99" s="254">
        <v>2.2000000000000002</v>
      </c>
      <c r="T99" s="254"/>
      <c r="U99" s="254">
        <v>2</v>
      </c>
      <c r="V99" s="354">
        <v>0</v>
      </c>
      <c r="W99" s="254">
        <v>0</v>
      </c>
      <c r="X99" s="354">
        <v>0</v>
      </c>
      <c r="Y99" s="254">
        <v>1.6</v>
      </c>
      <c r="Z99" s="254"/>
      <c r="AA99" s="254"/>
      <c r="AB99" s="254"/>
      <c r="AC99" s="254"/>
      <c r="AD99" s="254"/>
      <c r="AE99" s="254"/>
      <c r="AF99" s="254"/>
      <c r="AG99" s="256" t="s">
        <v>56</v>
      </c>
      <c r="AH99" s="256" t="s">
        <v>57</v>
      </c>
      <c r="AI99" s="256">
        <v>2</v>
      </c>
      <c r="AJ99" s="256">
        <v>4</v>
      </c>
      <c r="AK99" s="398">
        <v>0.33329999999999999</v>
      </c>
      <c r="AL99" s="398">
        <v>0.66659999999999997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</row>
    <row r="100" spans="1:61" s="248" customFormat="1" x14ac:dyDescent="0.15">
      <c r="A100" s="235">
        <v>240</v>
      </c>
      <c r="B100" s="407">
        <v>43486</v>
      </c>
      <c r="C100" s="322" t="s">
        <v>31</v>
      </c>
      <c r="D100" s="254" t="s">
        <v>402</v>
      </c>
      <c r="E100" s="321">
        <v>43466</v>
      </c>
      <c r="F100" s="323" t="s">
        <v>51</v>
      </c>
      <c r="G100" s="254" t="s">
        <v>401</v>
      </c>
      <c r="H100" s="254">
        <v>84.5</v>
      </c>
      <c r="I100" s="255" t="s">
        <v>120</v>
      </c>
      <c r="J100" s="257">
        <v>3500</v>
      </c>
      <c r="K100" s="257">
        <v>3500</v>
      </c>
      <c r="L100" s="257">
        <v>3500</v>
      </c>
      <c r="M100" s="257">
        <v>3500</v>
      </c>
      <c r="N100" s="254"/>
      <c r="O100" s="254">
        <v>2.87</v>
      </c>
      <c r="P100" s="354">
        <v>0</v>
      </c>
      <c r="Q100" s="254">
        <v>0</v>
      </c>
      <c r="R100" s="354">
        <v>0</v>
      </c>
      <c r="S100" s="254">
        <v>1.98</v>
      </c>
      <c r="T100" s="254"/>
      <c r="U100" s="254">
        <v>1.99</v>
      </c>
      <c r="V100" s="354">
        <v>0</v>
      </c>
      <c r="W100" s="254">
        <v>0</v>
      </c>
      <c r="X100" s="354">
        <v>0</v>
      </c>
      <c r="Y100" s="254">
        <v>1.82</v>
      </c>
      <c r="Z100" s="254"/>
      <c r="AA100" s="254"/>
      <c r="AB100" s="254"/>
      <c r="AC100" s="254"/>
      <c r="AD100" s="254"/>
      <c r="AE100" s="254"/>
      <c r="AF100" s="254"/>
      <c r="AG100" s="256" t="s">
        <v>56</v>
      </c>
      <c r="AH100" s="256" t="s">
        <v>57</v>
      </c>
      <c r="AI100" s="256">
        <v>2</v>
      </c>
      <c r="AJ100" s="256">
        <v>4</v>
      </c>
      <c r="AK100" s="398">
        <v>0.33329999999999999</v>
      </c>
      <c r="AL100" s="398">
        <v>0.66659999999999997</v>
      </c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</row>
    <row r="101" spans="1:61" s="248" customFormat="1" x14ac:dyDescent="0.15">
      <c r="A101" s="235">
        <v>799</v>
      </c>
      <c r="B101" s="407">
        <v>43486</v>
      </c>
      <c r="C101" s="322" t="s">
        <v>403</v>
      </c>
      <c r="D101" s="254" t="s">
        <v>402</v>
      </c>
      <c r="E101" s="321">
        <v>43101</v>
      </c>
      <c r="F101" s="323" t="s">
        <v>404</v>
      </c>
      <c r="G101" s="254" t="s">
        <v>401</v>
      </c>
      <c r="H101" s="254">
        <v>76.81</v>
      </c>
      <c r="I101" s="255" t="s">
        <v>405</v>
      </c>
      <c r="J101" s="254">
        <v>6000</v>
      </c>
      <c r="K101" s="254">
        <v>12000</v>
      </c>
      <c r="L101" s="254">
        <v>84000</v>
      </c>
      <c r="M101" s="254">
        <v>84000</v>
      </c>
      <c r="N101" s="254"/>
      <c r="O101" s="254">
        <v>2.88</v>
      </c>
      <c r="P101" s="254">
        <v>2.82</v>
      </c>
      <c r="Q101" s="254">
        <v>1.91</v>
      </c>
      <c r="R101" s="354">
        <v>0</v>
      </c>
      <c r="S101" s="254">
        <v>1.87</v>
      </c>
      <c r="T101" s="254"/>
      <c r="U101" s="254">
        <v>2.2000000000000002</v>
      </c>
      <c r="V101" s="254">
        <v>2.12</v>
      </c>
      <c r="W101" s="254">
        <v>1.9</v>
      </c>
      <c r="X101" s="354">
        <v>0</v>
      </c>
      <c r="Y101" s="254">
        <v>1.78</v>
      </c>
      <c r="Z101" s="254"/>
      <c r="AA101" s="254"/>
      <c r="AB101" s="254"/>
      <c r="AC101" s="254"/>
      <c r="AD101" s="254"/>
      <c r="AE101" s="254"/>
      <c r="AF101" s="254"/>
      <c r="AG101" s="256" t="s">
        <v>406</v>
      </c>
      <c r="AH101" s="256" t="s">
        <v>407</v>
      </c>
      <c r="AI101" s="256">
        <v>2</v>
      </c>
      <c r="AJ101" s="256">
        <v>4</v>
      </c>
      <c r="AK101" s="398">
        <v>0.33329999999999999</v>
      </c>
      <c r="AL101" s="398">
        <v>0.66659999999999997</v>
      </c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</row>
    <row r="102" spans="1:61" s="248" customFormat="1" x14ac:dyDescent="0.15">
      <c r="A102" s="235">
        <v>1133</v>
      </c>
      <c r="B102" s="407">
        <v>43438</v>
      </c>
      <c r="C102" s="322" t="s">
        <v>13</v>
      </c>
      <c r="D102" s="254" t="s">
        <v>402</v>
      </c>
      <c r="E102" s="321">
        <v>43466</v>
      </c>
      <c r="F102" s="254" t="s">
        <v>30</v>
      </c>
      <c r="G102" s="254" t="s">
        <v>16</v>
      </c>
      <c r="H102" s="355">
        <v>87.504999999999995</v>
      </c>
      <c r="I102" s="255" t="s">
        <v>17</v>
      </c>
      <c r="J102" s="254">
        <v>6000</v>
      </c>
      <c r="K102" s="254">
        <v>12000</v>
      </c>
      <c r="L102" s="254">
        <v>84000</v>
      </c>
      <c r="M102" s="254">
        <v>84000</v>
      </c>
      <c r="N102" s="355"/>
      <c r="O102" s="355">
        <v>3.069</v>
      </c>
      <c r="P102" s="355">
        <v>2.9239999999999999</v>
      </c>
      <c r="Q102" s="254">
        <v>2.2290000000000001</v>
      </c>
      <c r="R102" s="254">
        <v>0</v>
      </c>
      <c r="S102" s="355">
        <v>1.9</v>
      </c>
      <c r="T102" s="355"/>
      <c r="U102" s="355">
        <v>2.4260000000000002</v>
      </c>
      <c r="V102" s="355">
        <v>2.113</v>
      </c>
      <c r="W102" s="254">
        <v>1.9359999999999999</v>
      </c>
      <c r="X102" s="254">
        <v>0</v>
      </c>
      <c r="Y102" s="355">
        <v>1.651</v>
      </c>
      <c r="Z102" s="355"/>
      <c r="AA102" s="355"/>
      <c r="AB102" s="355"/>
      <c r="AC102" s="355"/>
      <c r="AD102" s="355"/>
      <c r="AE102" s="355"/>
      <c r="AF102" s="355"/>
      <c r="AG102" s="356" t="s">
        <v>18</v>
      </c>
      <c r="AH102" s="356" t="s">
        <v>19</v>
      </c>
      <c r="AI102" s="256">
        <v>2</v>
      </c>
      <c r="AJ102" s="256">
        <v>4</v>
      </c>
      <c r="AK102" s="398">
        <v>0.33329999999999999</v>
      </c>
      <c r="AL102" s="398">
        <v>0.66659999999999997</v>
      </c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</row>
    <row r="103" spans="1:61" s="248" customFormat="1" x14ac:dyDescent="0.15">
      <c r="A103" s="235">
        <v>1267</v>
      </c>
      <c r="B103" s="407">
        <v>43486</v>
      </c>
      <c r="C103" s="322" t="s">
        <v>31</v>
      </c>
      <c r="D103" s="254" t="s">
        <v>402</v>
      </c>
      <c r="E103" s="321">
        <v>43101</v>
      </c>
      <c r="F103" s="323" t="s">
        <v>54</v>
      </c>
      <c r="G103" s="254" t="s">
        <v>401</v>
      </c>
      <c r="H103" s="254">
        <v>96.8</v>
      </c>
      <c r="I103" s="255" t="s">
        <v>120</v>
      </c>
      <c r="J103" s="254">
        <v>6000</v>
      </c>
      <c r="K103" s="254">
        <v>12000</v>
      </c>
      <c r="L103" s="254">
        <v>12000</v>
      </c>
      <c r="M103" s="254">
        <v>12000</v>
      </c>
      <c r="N103" s="254"/>
      <c r="O103" s="254">
        <v>3.55</v>
      </c>
      <c r="P103" s="254">
        <v>3.05</v>
      </c>
      <c r="Q103" s="354">
        <v>0</v>
      </c>
      <c r="R103" s="354">
        <v>0</v>
      </c>
      <c r="S103" s="254">
        <v>2.2999999999999998</v>
      </c>
      <c r="T103" s="254"/>
      <c r="U103" s="254">
        <v>2.5</v>
      </c>
      <c r="V103" s="254">
        <v>2.4500000000000002</v>
      </c>
      <c r="W103" s="354">
        <v>0</v>
      </c>
      <c r="X103" s="354">
        <v>0</v>
      </c>
      <c r="Y103" s="254">
        <v>2.2999999999999998</v>
      </c>
      <c r="Z103" s="254"/>
      <c r="AA103" s="254"/>
      <c r="AB103" s="254"/>
      <c r="AC103" s="254"/>
      <c r="AD103" s="254"/>
      <c r="AE103" s="254"/>
      <c r="AF103" s="254"/>
      <c r="AG103" s="256" t="s">
        <v>56</v>
      </c>
      <c r="AH103" s="256" t="s">
        <v>57</v>
      </c>
      <c r="AI103" s="256">
        <v>2</v>
      </c>
      <c r="AJ103" s="256">
        <v>4</v>
      </c>
      <c r="AK103" s="398">
        <v>0.33329999999999999</v>
      </c>
      <c r="AL103" s="398">
        <v>0.66659999999999997</v>
      </c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</row>
    <row r="104" spans="1:61" s="248" customFormat="1" x14ac:dyDescent="0.15">
      <c r="A104" s="391"/>
      <c r="B104" s="409">
        <v>43437</v>
      </c>
      <c r="C104" s="322" t="s">
        <v>403</v>
      </c>
      <c r="D104" s="254" t="s">
        <v>402</v>
      </c>
      <c r="E104" s="321">
        <v>43466</v>
      </c>
      <c r="F104" s="323" t="s">
        <v>2</v>
      </c>
      <c r="G104" s="254" t="s">
        <v>16</v>
      </c>
      <c r="H104" s="254">
        <v>112</v>
      </c>
      <c r="I104" s="255" t="s">
        <v>405</v>
      </c>
      <c r="J104" s="254">
        <v>12000</v>
      </c>
      <c r="K104" s="254">
        <v>12000</v>
      </c>
      <c r="L104" s="254">
        <v>12000</v>
      </c>
      <c r="M104" s="254">
        <v>12000</v>
      </c>
      <c r="N104" s="254"/>
      <c r="O104" s="254">
        <v>2.86</v>
      </c>
      <c r="P104" s="254">
        <v>0</v>
      </c>
      <c r="Q104" s="254">
        <v>0</v>
      </c>
      <c r="R104" s="354">
        <v>0</v>
      </c>
      <c r="S104" s="254">
        <v>2.04</v>
      </c>
      <c r="T104" s="254"/>
      <c r="U104" s="254">
        <v>2.19</v>
      </c>
      <c r="V104" s="254">
        <v>0</v>
      </c>
      <c r="W104" s="254">
        <v>0</v>
      </c>
      <c r="X104" s="354">
        <v>0</v>
      </c>
      <c r="Y104" s="254">
        <v>1.7849999999999999</v>
      </c>
      <c r="Z104" s="254"/>
      <c r="AA104" s="254"/>
      <c r="AB104" s="254"/>
      <c r="AC104" s="254"/>
      <c r="AD104" s="254"/>
      <c r="AE104" s="254"/>
      <c r="AF104" s="254"/>
      <c r="AG104" s="356" t="s">
        <v>18</v>
      </c>
      <c r="AH104" s="356" t="s">
        <v>19</v>
      </c>
      <c r="AI104" s="256">
        <v>2</v>
      </c>
      <c r="AJ104" s="256">
        <v>4</v>
      </c>
      <c r="AK104" s="398">
        <v>0.33329999999999999</v>
      </c>
      <c r="AL104" s="398">
        <v>0.66659999999999997</v>
      </c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</row>
    <row r="105" spans="1:61" s="248" customFormat="1" x14ac:dyDescent="0.15">
      <c r="A105" s="392">
        <v>1509</v>
      </c>
      <c r="B105" s="410">
        <v>43438</v>
      </c>
      <c r="C105" s="322" t="s">
        <v>13</v>
      </c>
      <c r="D105" s="254" t="s">
        <v>402</v>
      </c>
      <c r="E105" s="321">
        <v>43466</v>
      </c>
      <c r="F105" s="254" t="s">
        <v>4</v>
      </c>
      <c r="G105" s="254" t="s">
        <v>16</v>
      </c>
      <c r="H105" s="355">
        <v>99.26</v>
      </c>
      <c r="I105" s="255"/>
      <c r="J105" s="254"/>
      <c r="K105" s="254"/>
      <c r="L105" s="254"/>
      <c r="M105" s="254"/>
      <c r="N105" s="254"/>
      <c r="O105" s="355">
        <v>1.82</v>
      </c>
      <c r="P105" s="355">
        <v>0</v>
      </c>
      <c r="Q105" s="406">
        <v>0</v>
      </c>
      <c r="R105" s="406">
        <v>0</v>
      </c>
      <c r="S105" s="355">
        <v>0</v>
      </c>
      <c r="T105" s="355"/>
      <c r="U105" s="355">
        <v>1.56</v>
      </c>
      <c r="V105" s="355">
        <v>0</v>
      </c>
      <c r="W105" s="406">
        <v>0</v>
      </c>
      <c r="X105" s="406">
        <v>0</v>
      </c>
      <c r="Y105" s="355">
        <v>0</v>
      </c>
      <c r="Z105" s="254"/>
      <c r="AA105" s="254"/>
      <c r="AB105" s="254"/>
      <c r="AC105" s="254"/>
      <c r="AD105" s="254"/>
      <c r="AE105" s="254"/>
      <c r="AF105" s="254"/>
      <c r="AG105" s="256" t="s">
        <v>18</v>
      </c>
      <c r="AH105" s="256" t="s">
        <v>19</v>
      </c>
      <c r="AI105" s="256">
        <v>2</v>
      </c>
      <c r="AJ105" s="256">
        <v>4</v>
      </c>
      <c r="AK105" s="398">
        <v>0.33329999999999999</v>
      </c>
      <c r="AL105" s="398">
        <v>0.66659999999999997</v>
      </c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</row>
    <row r="106" spans="1:61" s="37" customFormat="1" x14ac:dyDescent="0.15">
      <c r="A106" s="235">
        <v>82</v>
      </c>
      <c r="B106" s="407">
        <v>43437</v>
      </c>
      <c r="C106" s="322" t="s">
        <v>13</v>
      </c>
      <c r="D106" s="254" t="s">
        <v>29</v>
      </c>
      <c r="E106" s="321">
        <v>43466</v>
      </c>
      <c r="F106" s="323" t="s">
        <v>15</v>
      </c>
      <c r="G106" s="254" t="s">
        <v>16</v>
      </c>
      <c r="H106" s="254">
        <v>85.5</v>
      </c>
      <c r="I106" s="255" t="s">
        <v>17</v>
      </c>
      <c r="J106" s="254">
        <v>6000</v>
      </c>
      <c r="K106" s="254">
        <v>12000</v>
      </c>
      <c r="L106" s="254">
        <v>84000</v>
      </c>
      <c r="M106" s="254">
        <v>84000</v>
      </c>
      <c r="N106" s="254"/>
      <c r="O106" s="254">
        <v>2.4700000000000002</v>
      </c>
      <c r="P106" s="254">
        <v>2.4</v>
      </c>
      <c r="Q106" s="254">
        <v>1.59</v>
      </c>
      <c r="R106" s="354">
        <v>0</v>
      </c>
      <c r="S106" s="254">
        <v>1.54</v>
      </c>
      <c r="T106" s="254"/>
      <c r="U106" s="254">
        <v>2.2599999999999998</v>
      </c>
      <c r="V106" s="254">
        <v>1.77</v>
      </c>
      <c r="W106" s="254">
        <v>1.58</v>
      </c>
      <c r="X106" s="354">
        <v>0</v>
      </c>
      <c r="Y106" s="254">
        <v>1.43</v>
      </c>
      <c r="Z106" s="254"/>
      <c r="AA106" s="254"/>
      <c r="AB106" s="254"/>
      <c r="AC106" s="254"/>
      <c r="AD106" s="254"/>
      <c r="AE106" s="254"/>
      <c r="AF106" s="254"/>
      <c r="AG106" s="256" t="s">
        <v>18</v>
      </c>
      <c r="AH106" s="256" t="s">
        <v>19</v>
      </c>
      <c r="AI106" s="256">
        <v>2</v>
      </c>
      <c r="AJ106" s="256">
        <v>4</v>
      </c>
      <c r="AK106" s="398">
        <v>0.33329999999999999</v>
      </c>
      <c r="AL106" s="398">
        <v>0.66659999999999997</v>
      </c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</row>
    <row r="107" spans="1:61" s="37" customFormat="1" x14ac:dyDescent="0.15">
      <c r="A107" s="235">
        <v>1166</v>
      </c>
      <c r="B107" s="407">
        <v>43437</v>
      </c>
      <c r="C107" s="322" t="s">
        <v>13</v>
      </c>
      <c r="D107" s="254" t="s">
        <v>29</v>
      </c>
      <c r="E107" s="321">
        <v>43477</v>
      </c>
      <c r="F107" s="323" t="s">
        <v>20</v>
      </c>
      <c r="G107" s="254" t="s">
        <v>16</v>
      </c>
      <c r="H107" s="254">
        <v>88</v>
      </c>
      <c r="I107" s="255" t="s">
        <v>17</v>
      </c>
      <c r="J107" s="257">
        <v>6000</v>
      </c>
      <c r="K107" s="257">
        <v>6000</v>
      </c>
      <c r="L107" s="257">
        <v>6000</v>
      </c>
      <c r="M107" s="257">
        <v>6000</v>
      </c>
      <c r="N107" s="254"/>
      <c r="O107" s="254">
        <v>2.6</v>
      </c>
      <c r="P107" s="354">
        <v>0</v>
      </c>
      <c r="Q107" s="254">
        <v>0</v>
      </c>
      <c r="R107" s="354">
        <v>0</v>
      </c>
      <c r="S107" s="254">
        <v>2</v>
      </c>
      <c r="T107" s="254"/>
      <c r="U107" s="254">
        <v>2.4</v>
      </c>
      <c r="V107" s="354">
        <v>0</v>
      </c>
      <c r="W107" s="254">
        <v>0</v>
      </c>
      <c r="X107" s="354">
        <v>0</v>
      </c>
      <c r="Y107" s="254">
        <v>1.9</v>
      </c>
      <c r="Z107" s="254"/>
      <c r="AA107" s="254"/>
      <c r="AB107" s="254"/>
      <c r="AC107" s="254"/>
      <c r="AD107" s="254"/>
      <c r="AE107" s="254"/>
      <c r="AF107" s="254"/>
      <c r="AG107" s="256" t="s">
        <v>18</v>
      </c>
      <c r="AH107" s="256" t="s">
        <v>19</v>
      </c>
      <c r="AI107" s="256">
        <v>2</v>
      </c>
      <c r="AJ107" s="256">
        <v>4</v>
      </c>
      <c r="AK107" s="398">
        <v>0.33329999999999999</v>
      </c>
      <c r="AL107" s="398">
        <v>0.66659999999999997</v>
      </c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</row>
    <row r="108" spans="1:61" s="37" customFormat="1" x14ac:dyDescent="0.15">
      <c r="A108" s="235">
        <v>279</v>
      </c>
      <c r="B108" s="407">
        <v>43486</v>
      </c>
      <c r="C108" s="322" t="s">
        <v>31</v>
      </c>
      <c r="D108" s="254" t="s">
        <v>41</v>
      </c>
      <c r="E108" s="321">
        <v>43101</v>
      </c>
      <c r="F108" s="323" t="s">
        <v>44</v>
      </c>
      <c r="G108" s="254" t="s">
        <v>401</v>
      </c>
      <c r="H108" s="254">
        <v>96.8</v>
      </c>
      <c r="I108" s="255" t="s">
        <v>120</v>
      </c>
      <c r="J108" s="254">
        <v>6000</v>
      </c>
      <c r="K108" s="254">
        <v>12000</v>
      </c>
      <c r="L108" s="254">
        <v>12000</v>
      </c>
      <c r="M108" s="254">
        <v>12000</v>
      </c>
      <c r="N108" s="254"/>
      <c r="O108" s="254">
        <v>3.55</v>
      </c>
      <c r="P108" s="254">
        <v>3.05</v>
      </c>
      <c r="Q108" s="354">
        <v>0</v>
      </c>
      <c r="R108" s="354">
        <v>0</v>
      </c>
      <c r="S108" s="254">
        <v>2.2999999999999998</v>
      </c>
      <c r="T108" s="254"/>
      <c r="U108" s="254">
        <v>2.5</v>
      </c>
      <c r="V108" s="254">
        <v>2.4500000000000002</v>
      </c>
      <c r="W108" s="354">
        <v>0</v>
      </c>
      <c r="X108" s="354">
        <v>0</v>
      </c>
      <c r="Y108" s="254">
        <v>2.2999999999999998</v>
      </c>
      <c r="Z108" s="254"/>
      <c r="AA108" s="254"/>
      <c r="AB108" s="254"/>
      <c r="AC108" s="254"/>
      <c r="AD108" s="254"/>
      <c r="AE108" s="254"/>
      <c r="AF108" s="254"/>
      <c r="AG108" s="256" t="s">
        <v>56</v>
      </c>
      <c r="AH108" s="256" t="s">
        <v>57</v>
      </c>
      <c r="AI108" s="256">
        <v>2</v>
      </c>
      <c r="AJ108" s="256">
        <v>4</v>
      </c>
      <c r="AK108" s="398">
        <v>0.33329999999999999</v>
      </c>
      <c r="AL108" s="398">
        <v>0.66659999999999997</v>
      </c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</row>
    <row r="109" spans="1:61" s="37" customFormat="1" x14ac:dyDescent="0.15">
      <c r="A109" s="235">
        <v>1141</v>
      </c>
      <c r="B109" s="408">
        <v>43437</v>
      </c>
      <c r="C109" s="322" t="s">
        <v>13</v>
      </c>
      <c r="D109" s="254" t="s">
        <v>29</v>
      </c>
      <c r="E109" s="321">
        <v>43466</v>
      </c>
      <c r="F109" s="323" t="s">
        <v>21</v>
      </c>
      <c r="G109" s="254" t="s">
        <v>16</v>
      </c>
      <c r="H109" s="254">
        <v>85</v>
      </c>
      <c r="I109" s="255" t="s">
        <v>17</v>
      </c>
      <c r="J109" s="254">
        <v>6000</v>
      </c>
      <c r="K109" s="254">
        <v>12000</v>
      </c>
      <c r="L109" s="254">
        <v>84000</v>
      </c>
      <c r="M109" s="254">
        <v>84000</v>
      </c>
      <c r="N109" s="254"/>
      <c r="O109" s="254">
        <v>2.87</v>
      </c>
      <c r="P109" s="254">
        <v>2.5499999999999998</v>
      </c>
      <c r="Q109" s="254">
        <v>2.1</v>
      </c>
      <c r="R109" s="254">
        <v>0</v>
      </c>
      <c r="S109" s="254">
        <v>1.8</v>
      </c>
      <c r="T109" s="254"/>
      <c r="U109" s="254">
        <v>2.4</v>
      </c>
      <c r="V109" s="254">
        <v>2.2000000000000002</v>
      </c>
      <c r="W109" s="254">
        <v>2</v>
      </c>
      <c r="X109" s="254">
        <v>0</v>
      </c>
      <c r="Y109" s="254">
        <v>1.6</v>
      </c>
      <c r="Z109" s="254"/>
      <c r="AA109" s="254"/>
      <c r="AB109" s="254"/>
      <c r="AC109" s="254"/>
      <c r="AD109" s="254"/>
      <c r="AE109" s="254"/>
      <c r="AF109" s="254"/>
      <c r="AG109" s="256" t="s">
        <v>18</v>
      </c>
      <c r="AH109" s="256" t="s">
        <v>19</v>
      </c>
      <c r="AI109" s="256">
        <v>3</v>
      </c>
      <c r="AJ109" s="256">
        <v>3</v>
      </c>
      <c r="AK109" s="398">
        <v>0.5</v>
      </c>
      <c r="AL109" s="398">
        <v>0.5</v>
      </c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</row>
    <row r="110" spans="1:61" s="37" customFormat="1" x14ac:dyDescent="0.15">
      <c r="A110" s="235">
        <v>878</v>
      </c>
      <c r="B110" s="407">
        <v>43486</v>
      </c>
      <c r="C110" s="322" t="s">
        <v>31</v>
      </c>
      <c r="D110" s="254" t="s">
        <v>41</v>
      </c>
      <c r="E110" s="321">
        <v>42917</v>
      </c>
      <c r="F110" s="323" t="s">
        <v>46</v>
      </c>
      <c r="G110" s="254" t="s">
        <v>401</v>
      </c>
      <c r="H110" s="254">
        <v>72.59</v>
      </c>
      <c r="I110" s="255" t="s">
        <v>893</v>
      </c>
      <c r="J110" s="257">
        <v>3200</v>
      </c>
      <c r="K110" s="257">
        <v>3200</v>
      </c>
      <c r="L110" s="257">
        <v>3200</v>
      </c>
      <c r="M110" s="257">
        <v>3200</v>
      </c>
      <c r="N110" s="254"/>
      <c r="O110" s="254">
        <v>2.39</v>
      </c>
      <c r="P110" s="254">
        <v>0</v>
      </c>
      <c r="Q110" s="254">
        <v>0</v>
      </c>
      <c r="R110" s="254">
        <v>0</v>
      </c>
      <c r="S110" s="254">
        <v>2.13</v>
      </c>
      <c r="T110" s="254"/>
      <c r="U110" s="254">
        <v>2.39</v>
      </c>
      <c r="V110" s="254">
        <v>0</v>
      </c>
      <c r="W110" s="254">
        <v>0</v>
      </c>
      <c r="X110" s="254">
        <v>0</v>
      </c>
      <c r="Y110" s="254">
        <v>2.13</v>
      </c>
      <c r="Z110" s="254"/>
      <c r="AA110" s="254"/>
      <c r="AB110" s="254"/>
      <c r="AC110" s="254"/>
      <c r="AD110" s="254"/>
      <c r="AE110" s="254"/>
      <c r="AF110" s="254"/>
      <c r="AG110" s="256" t="s">
        <v>56</v>
      </c>
      <c r="AH110" s="256" t="s">
        <v>57</v>
      </c>
      <c r="AI110" s="256">
        <v>2</v>
      </c>
      <c r="AJ110" s="256">
        <v>4</v>
      </c>
      <c r="AK110" s="398">
        <v>0.33329999999999999</v>
      </c>
      <c r="AL110" s="398">
        <v>0.66659999999999997</v>
      </c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</row>
    <row r="111" spans="1:61" s="37" customFormat="1" x14ac:dyDescent="0.15">
      <c r="A111" s="235">
        <v>163</v>
      </c>
      <c r="B111" s="409">
        <v>43437</v>
      </c>
      <c r="C111" s="322" t="s">
        <v>13</v>
      </c>
      <c r="D111" s="254" t="s">
        <v>29</v>
      </c>
      <c r="E111" s="321">
        <v>43467</v>
      </c>
      <c r="F111" s="323" t="s">
        <v>22</v>
      </c>
      <c r="G111" s="254" t="s">
        <v>16</v>
      </c>
      <c r="H111" s="254">
        <v>97.5</v>
      </c>
      <c r="I111" s="255" t="s">
        <v>17</v>
      </c>
      <c r="J111" s="254">
        <v>12000</v>
      </c>
      <c r="K111" s="254">
        <v>12000</v>
      </c>
      <c r="L111" s="254">
        <v>12000</v>
      </c>
      <c r="M111" s="254">
        <v>12000</v>
      </c>
      <c r="N111" s="254"/>
      <c r="O111" s="254">
        <v>2.82</v>
      </c>
      <c r="P111" s="254">
        <v>0</v>
      </c>
      <c r="Q111" s="254">
        <v>0</v>
      </c>
      <c r="R111" s="354">
        <v>0</v>
      </c>
      <c r="S111" s="254">
        <v>1.82</v>
      </c>
      <c r="T111" s="254"/>
      <c r="U111" s="254">
        <v>2.0699999999999998</v>
      </c>
      <c r="V111" s="254">
        <v>0</v>
      </c>
      <c r="W111" s="254">
        <v>0</v>
      </c>
      <c r="X111" s="354">
        <v>0</v>
      </c>
      <c r="Y111" s="254">
        <v>2.0699999999999998</v>
      </c>
      <c r="Z111" s="254"/>
      <c r="AA111" s="254"/>
      <c r="AB111" s="254"/>
      <c r="AC111" s="254"/>
      <c r="AD111" s="254"/>
      <c r="AE111" s="254"/>
      <c r="AF111" s="254"/>
      <c r="AG111" s="256" t="s">
        <v>18</v>
      </c>
      <c r="AH111" s="256" t="s">
        <v>19</v>
      </c>
      <c r="AI111" s="256">
        <v>2</v>
      </c>
      <c r="AJ111" s="256">
        <v>4</v>
      </c>
      <c r="AK111" s="398">
        <v>0.33329999999999999</v>
      </c>
      <c r="AL111" s="398">
        <v>0.66659999999999997</v>
      </c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</row>
    <row r="112" spans="1:61" s="37" customFormat="1" x14ac:dyDescent="0.15">
      <c r="A112" s="235">
        <v>177</v>
      </c>
      <c r="B112" s="407">
        <v>43486</v>
      </c>
      <c r="C112" s="322" t="s">
        <v>31</v>
      </c>
      <c r="D112" s="254" t="s">
        <v>41</v>
      </c>
      <c r="E112" s="321">
        <v>43466</v>
      </c>
      <c r="F112" s="323" t="s">
        <v>48</v>
      </c>
      <c r="G112" s="254" t="s">
        <v>401</v>
      </c>
      <c r="H112" s="254">
        <v>79.8</v>
      </c>
      <c r="I112" s="255" t="s">
        <v>120</v>
      </c>
      <c r="J112" s="254">
        <v>6000</v>
      </c>
      <c r="K112" s="254">
        <v>12000</v>
      </c>
      <c r="L112" s="254">
        <v>84000</v>
      </c>
      <c r="M112" s="254">
        <v>84000</v>
      </c>
      <c r="N112" s="254"/>
      <c r="O112" s="254">
        <v>2.7240000000000002</v>
      </c>
      <c r="P112" s="254">
        <v>2.3220000000000001</v>
      </c>
      <c r="Q112" s="254">
        <v>1.661</v>
      </c>
      <c r="R112" s="354">
        <v>0</v>
      </c>
      <c r="S112" s="254">
        <v>1.63</v>
      </c>
      <c r="T112" s="254"/>
      <c r="U112" s="254">
        <v>1.875</v>
      </c>
      <c r="V112" s="254">
        <v>1.8109999999999999</v>
      </c>
      <c r="W112" s="254">
        <v>1.6539999999999999</v>
      </c>
      <c r="X112" s="354">
        <v>0</v>
      </c>
      <c r="Y112" s="254">
        <v>1.5669999999999999</v>
      </c>
      <c r="Z112" s="254"/>
      <c r="AA112" s="254"/>
      <c r="AB112" s="254"/>
      <c r="AC112" s="254"/>
      <c r="AD112" s="254"/>
      <c r="AE112" s="254"/>
      <c r="AF112" s="254"/>
      <c r="AG112" s="256" t="s">
        <v>56</v>
      </c>
      <c r="AH112" s="256" t="s">
        <v>57</v>
      </c>
      <c r="AI112" s="256">
        <v>2</v>
      </c>
      <c r="AJ112" s="256">
        <v>4</v>
      </c>
      <c r="AK112" s="398">
        <v>0.33329999999999999</v>
      </c>
      <c r="AL112" s="398">
        <v>0.66659999999999997</v>
      </c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</row>
    <row r="113" spans="1:61" s="37" customFormat="1" x14ac:dyDescent="0.15">
      <c r="A113" s="235">
        <v>318</v>
      </c>
      <c r="B113" s="409">
        <v>43437</v>
      </c>
      <c r="C113" s="322" t="s">
        <v>13</v>
      </c>
      <c r="D113" s="254" t="s">
        <v>29</v>
      </c>
      <c r="E113" s="321">
        <v>43466</v>
      </c>
      <c r="F113" s="254" t="s">
        <v>24</v>
      </c>
      <c r="G113" s="254" t="s">
        <v>16</v>
      </c>
      <c r="H113" s="254">
        <v>98.21</v>
      </c>
      <c r="I113" s="255" t="s">
        <v>17</v>
      </c>
      <c r="J113" s="254">
        <v>6000</v>
      </c>
      <c r="K113" s="254">
        <v>12000</v>
      </c>
      <c r="L113" s="254">
        <v>84000</v>
      </c>
      <c r="M113" s="254">
        <v>84000</v>
      </c>
      <c r="N113" s="254"/>
      <c r="O113" s="254">
        <v>2.8330000000000002</v>
      </c>
      <c r="P113" s="354">
        <v>2.4830000000000001</v>
      </c>
      <c r="Q113" s="254">
        <v>2.052</v>
      </c>
      <c r="R113" s="354">
        <v>0</v>
      </c>
      <c r="S113" s="254">
        <v>2.0310000000000001</v>
      </c>
      <c r="T113" s="254"/>
      <c r="U113" s="254">
        <v>2.1419999999999999</v>
      </c>
      <c r="V113" s="354">
        <v>2.1019999999999999</v>
      </c>
      <c r="W113" s="254">
        <v>1.9990000000000001</v>
      </c>
      <c r="X113" s="354">
        <v>0</v>
      </c>
      <c r="Y113" s="254">
        <v>1.9419999999999999</v>
      </c>
      <c r="Z113" s="254"/>
      <c r="AA113" s="254"/>
      <c r="AB113" s="254"/>
      <c r="AC113" s="254"/>
      <c r="AD113" s="254"/>
      <c r="AE113" s="254"/>
      <c r="AF113" s="254"/>
      <c r="AG113" s="256" t="s">
        <v>18</v>
      </c>
      <c r="AH113" s="256" t="s">
        <v>19</v>
      </c>
      <c r="AI113" s="256">
        <v>2</v>
      </c>
      <c r="AJ113" s="256">
        <v>4</v>
      </c>
      <c r="AK113" s="398">
        <v>0.33329999999999999</v>
      </c>
      <c r="AL113" s="398">
        <v>0.66659999999999997</v>
      </c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</row>
    <row r="114" spans="1:61" s="37" customFormat="1" x14ac:dyDescent="0.15">
      <c r="A114" s="235">
        <v>573</v>
      </c>
      <c r="B114" s="407">
        <v>43486</v>
      </c>
      <c r="C114" s="322" t="s">
        <v>31</v>
      </c>
      <c r="D114" s="254" t="s">
        <v>41</v>
      </c>
      <c r="E114" s="321">
        <v>43466</v>
      </c>
      <c r="F114" s="323" t="s">
        <v>50</v>
      </c>
      <c r="G114" s="254" t="s">
        <v>401</v>
      </c>
      <c r="H114" s="254">
        <v>78</v>
      </c>
      <c r="I114" s="255" t="s">
        <v>120</v>
      </c>
      <c r="J114" s="257">
        <v>3200</v>
      </c>
      <c r="K114" s="257">
        <v>3200</v>
      </c>
      <c r="L114" s="257">
        <v>3200</v>
      </c>
      <c r="M114" s="257">
        <v>3200</v>
      </c>
      <c r="N114" s="254"/>
      <c r="O114" s="254">
        <v>2.8</v>
      </c>
      <c r="P114" s="354">
        <v>0</v>
      </c>
      <c r="Q114" s="254">
        <v>0</v>
      </c>
      <c r="R114" s="354">
        <v>0</v>
      </c>
      <c r="S114" s="254">
        <v>2.2000000000000002</v>
      </c>
      <c r="T114" s="254"/>
      <c r="U114" s="254">
        <v>2</v>
      </c>
      <c r="V114" s="354">
        <v>0</v>
      </c>
      <c r="W114" s="254">
        <v>0</v>
      </c>
      <c r="X114" s="354">
        <v>0</v>
      </c>
      <c r="Y114" s="254">
        <v>1.6</v>
      </c>
      <c r="Z114" s="254"/>
      <c r="AA114" s="254"/>
      <c r="AB114" s="254"/>
      <c r="AC114" s="254"/>
      <c r="AD114" s="254"/>
      <c r="AE114" s="254"/>
      <c r="AF114" s="254"/>
      <c r="AG114" s="256" t="s">
        <v>56</v>
      </c>
      <c r="AH114" s="256" t="s">
        <v>57</v>
      </c>
      <c r="AI114" s="256">
        <v>2</v>
      </c>
      <c r="AJ114" s="256">
        <v>4</v>
      </c>
      <c r="AK114" s="398">
        <v>0.33329999999999999</v>
      </c>
      <c r="AL114" s="398">
        <v>0.66659999999999997</v>
      </c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</row>
    <row r="115" spans="1:61" s="37" customFormat="1" x14ac:dyDescent="0.15">
      <c r="A115" s="235">
        <v>239</v>
      </c>
      <c r="B115" s="407">
        <v>43486</v>
      </c>
      <c r="C115" s="322" t="s">
        <v>31</v>
      </c>
      <c r="D115" s="254" t="s">
        <v>41</v>
      </c>
      <c r="E115" s="321">
        <v>43466</v>
      </c>
      <c r="F115" s="323" t="s">
        <v>51</v>
      </c>
      <c r="G115" s="254" t="s">
        <v>401</v>
      </c>
      <c r="H115" s="254">
        <v>84.5</v>
      </c>
      <c r="I115" s="255" t="s">
        <v>120</v>
      </c>
      <c r="J115" s="257">
        <v>3200</v>
      </c>
      <c r="K115" s="257">
        <v>3200</v>
      </c>
      <c r="L115" s="257">
        <v>3200</v>
      </c>
      <c r="M115" s="257">
        <v>3200</v>
      </c>
      <c r="N115" s="254"/>
      <c r="O115" s="254">
        <v>2.87</v>
      </c>
      <c r="P115" s="354">
        <v>0</v>
      </c>
      <c r="Q115" s="254">
        <v>0</v>
      </c>
      <c r="R115" s="354">
        <v>0</v>
      </c>
      <c r="S115" s="254">
        <v>2.23</v>
      </c>
      <c r="T115" s="254"/>
      <c r="U115" s="254">
        <v>2.1</v>
      </c>
      <c r="V115" s="354">
        <v>0</v>
      </c>
      <c r="W115" s="254">
        <v>0</v>
      </c>
      <c r="X115" s="354">
        <v>0</v>
      </c>
      <c r="Y115" s="254">
        <v>1.7</v>
      </c>
      <c r="Z115" s="254"/>
      <c r="AA115" s="254"/>
      <c r="AB115" s="254"/>
      <c r="AC115" s="254"/>
      <c r="AD115" s="254"/>
      <c r="AE115" s="254"/>
      <c r="AF115" s="254"/>
      <c r="AG115" s="256" t="s">
        <v>56</v>
      </c>
      <c r="AH115" s="256" t="s">
        <v>57</v>
      </c>
      <c r="AI115" s="256">
        <v>2</v>
      </c>
      <c r="AJ115" s="256">
        <v>4</v>
      </c>
      <c r="AK115" s="398">
        <v>0.33329999999999999</v>
      </c>
      <c r="AL115" s="398">
        <v>0.66659999999999997</v>
      </c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</row>
    <row r="116" spans="1:61" s="37" customFormat="1" x14ac:dyDescent="0.15">
      <c r="A116" s="235">
        <v>796</v>
      </c>
      <c r="B116" s="407">
        <v>43486</v>
      </c>
      <c r="C116" s="322" t="s">
        <v>31</v>
      </c>
      <c r="D116" s="254" t="s">
        <v>41</v>
      </c>
      <c r="E116" s="321">
        <v>43101</v>
      </c>
      <c r="F116" s="323" t="s">
        <v>52</v>
      </c>
      <c r="G116" s="254" t="s">
        <v>401</v>
      </c>
      <c r="H116" s="360">
        <v>76.81</v>
      </c>
      <c r="I116" s="255" t="s">
        <v>120</v>
      </c>
      <c r="J116" s="254">
        <v>6000</v>
      </c>
      <c r="K116" s="254">
        <v>12000</v>
      </c>
      <c r="L116" s="254">
        <v>84000</v>
      </c>
      <c r="M116" s="254">
        <v>84000</v>
      </c>
      <c r="N116" s="254"/>
      <c r="O116" s="362">
        <v>2.88</v>
      </c>
      <c r="P116" s="355">
        <v>2.82</v>
      </c>
      <c r="Q116" s="355">
        <v>1.91</v>
      </c>
      <c r="R116" s="354">
        <v>0</v>
      </c>
      <c r="S116" s="362">
        <v>1.87</v>
      </c>
      <c r="T116" s="254"/>
      <c r="U116" s="361">
        <v>2.2000000000000002</v>
      </c>
      <c r="V116" s="355">
        <v>2.12</v>
      </c>
      <c r="W116" s="355">
        <v>1.9</v>
      </c>
      <c r="X116" s="354">
        <v>0</v>
      </c>
      <c r="Y116" s="362">
        <v>1.78</v>
      </c>
      <c r="Z116" s="254"/>
      <c r="AA116" s="254"/>
      <c r="AB116" s="254"/>
      <c r="AC116" s="254"/>
      <c r="AD116" s="254"/>
      <c r="AE116" s="254"/>
      <c r="AF116" s="254"/>
      <c r="AG116" s="256" t="s">
        <v>56</v>
      </c>
      <c r="AH116" s="256" t="s">
        <v>57</v>
      </c>
      <c r="AI116" s="256">
        <v>2</v>
      </c>
      <c r="AJ116" s="256">
        <v>4</v>
      </c>
      <c r="AK116" s="398">
        <v>0.33329999999999999</v>
      </c>
      <c r="AL116" s="398">
        <v>0.66659999999999997</v>
      </c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</row>
    <row r="117" spans="1:61" x14ac:dyDescent="0.15">
      <c r="A117" s="235">
        <v>1132</v>
      </c>
      <c r="B117" s="407">
        <v>43438</v>
      </c>
      <c r="C117" s="322" t="s">
        <v>13</v>
      </c>
      <c r="D117" s="254" t="s">
        <v>29</v>
      </c>
      <c r="E117" s="321">
        <v>43466</v>
      </c>
      <c r="F117" s="254" t="s">
        <v>30</v>
      </c>
      <c r="G117" s="254" t="s">
        <v>16</v>
      </c>
      <c r="H117" s="355">
        <v>85.504999999999995</v>
      </c>
      <c r="I117" s="255" t="s">
        <v>17</v>
      </c>
      <c r="J117" s="254">
        <v>6000</v>
      </c>
      <c r="K117" s="254">
        <v>12000</v>
      </c>
      <c r="L117" s="254">
        <v>84000</v>
      </c>
      <c r="M117" s="254">
        <v>84000</v>
      </c>
      <c r="N117" s="355"/>
      <c r="O117" s="355">
        <v>3.141</v>
      </c>
      <c r="P117" s="355">
        <v>2.9710000000000001</v>
      </c>
      <c r="Q117" s="254">
        <v>1.9750000000000001</v>
      </c>
      <c r="R117" s="254">
        <v>0</v>
      </c>
      <c r="S117" s="355">
        <v>1.911</v>
      </c>
      <c r="T117" s="355"/>
      <c r="U117" s="355">
        <v>2.5150000000000001</v>
      </c>
      <c r="V117" s="355">
        <v>1.917</v>
      </c>
      <c r="W117" s="254">
        <v>1.716</v>
      </c>
      <c r="X117" s="254">
        <v>0</v>
      </c>
      <c r="Y117" s="355">
        <v>1.552</v>
      </c>
      <c r="Z117" s="364"/>
      <c r="AA117" s="364"/>
      <c r="AB117" s="364"/>
      <c r="AC117" s="364"/>
      <c r="AD117" s="364"/>
      <c r="AE117" s="364"/>
      <c r="AF117" s="364"/>
      <c r="AG117" s="356" t="s">
        <v>18</v>
      </c>
      <c r="AH117" s="356" t="s">
        <v>19</v>
      </c>
      <c r="AI117" s="256">
        <v>2</v>
      </c>
      <c r="AJ117" s="256">
        <v>4</v>
      </c>
      <c r="AK117" s="398">
        <v>0.33329999999999999</v>
      </c>
      <c r="AL117" s="398">
        <v>0.66659999999999997</v>
      </c>
    </row>
    <row r="118" spans="1:61" x14ac:dyDescent="0.15">
      <c r="A118" s="235">
        <v>1266</v>
      </c>
      <c r="B118" s="407">
        <v>43486</v>
      </c>
      <c r="C118" s="322" t="s">
        <v>31</v>
      </c>
      <c r="D118" s="254" t="s">
        <v>41</v>
      </c>
      <c r="E118" s="321">
        <v>43101</v>
      </c>
      <c r="F118" s="323" t="s">
        <v>54</v>
      </c>
      <c r="G118" s="254" t="s">
        <v>401</v>
      </c>
      <c r="H118" s="254">
        <v>96.8</v>
      </c>
      <c r="I118" s="255" t="s">
        <v>120</v>
      </c>
      <c r="J118" s="254">
        <v>6000</v>
      </c>
      <c r="K118" s="254">
        <v>12000</v>
      </c>
      <c r="L118" s="254">
        <v>12000</v>
      </c>
      <c r="M118" s="254">
        <v>12000</v>
      </c>
      <c r="N118" s="254"/>
      <c r="O118" s="254">
        <v>3.55</v>
      </c>
      <c r="P118" s="254">
        <v>3.05</v>
      </c>
      <c r="Q118" s="354">
        <v>0</v>
      </c>
      <c r="R118" s="354">
        <v>0</v>
      </c>
      <c r="S118" s="254">
        <v>2.2999999999999998</v>
      </c>
      <c r="T118" s="254"/>
      <c r="U118" s="254">
        <v>2.5</v>
      </c>
      <c r="V118" s="254">
        <v>2.4500000000000002</v>
      </c>
      <c r="W118" s="354">
        <v>0</v>
      </c>
      <c r="X118" s="354">
        <v>0</v>
      </c>
      <c r="Y118" s="254">
        <v>2.2999999999999998</v>
      </c>
      <c r="Z118" s="254"/>
      <c r="AA118" s="254"/>
      <c r="AB118" s="254"/>
      <c r="AC118" s="254"/>
      <c r="AD118" s="254"/>
      <c r="AE118" s="254"/>
      <c r="AF118" s="254"/>
      <c r="AG118" s="256" t="s">
        <v>56</v>
      </c>
      <c r="AH118" s="256" t="s">
        <v>57</v>
      </c>
      <c r="AI118" s="256">
        <v>2</v>
      </c>
      <c r="AJ118" s="256">
        <v>4</v>
      </c>
      <c r="AK118" s="398">
        <v>0.33329999999999999</v>
      </c>
      <c r="AL118" s="398">
        <v>0.66659999999999997</v>
      </c>
    </row>
    <row r="119" spans="1:61" s="37" customFormat="1" x14ac:dyDescent="0.15">
      <c r="A119" s="391"/>
      <c r="B119" s="409">
        <v>43437</v>
      </c>
      <c r="C119" s="322" t="s">
        <v>403</v>
      </c>
      <c r="D119" s="254" t="s">
        <v>29</v>
      </c>
      <c r="E119" s="321">
        <v>43466</v>
      </c>
      <c r="F119" s="323" t="s">
        <v>2</v>
      </c>
      <c r="G119" s="254" t="s">
        <v>16</v>
      </c>
      <c r="H119" s="254">
        <v>112</v>
      </c>
      <c r="I119" s="255" t="s">
        <v>405</v>
      </c>
      <c r="J119" s="254">
        <v>12000</v>
      </c>
      <c r="K119" s="254">
        <v>12000</v>
      </c>
      <c r="L119" s="254">
        <v>12000</v>
      </c>
      <c r="M119" s="254">
        <v>12000</v>
      </c>
      <c r="N119" s="254"/>
      <c r="O119" s="254">
        <v>2.86</v>
      </c>
      <c r="P119" s="254">
        <v>0</v>
      </c>
      <c r="Q119" s="254">
        <v>0</v>
      </c>
      <c r="R119" s="354">
        <v>0</v>
      </c>
      <c r="S119" s="254">
        <v>2.04</v>
      </c>
      <c r="T119" s="254"/>
      <c r="U119" s="254">
        <v>2.19</v>
      </c>
      <c r="V119" s="254">
        <v>0</v>
      </c>
      <c r="W119" s="254">
        <v>0</v>
      </c>
      <c r="X119" s="354">
        <v>0</v>
      </c>
      <c r="Y119" s="254">
        <v>1.7849999999999999</v>
      </c>
      <c r="Z119" s="254"/>
      <c r="AA119" s="254"/>
      <c r="AB119" s="254"/>
      <c r="AC119" s="254"/>
      <c r="AD119" s="254"/>
      <c r="AE119" s="254"/>
      <c r="AF119" s="254"/>
      <c r="AG119" s="356" t="s">
        <v>18</v>
      </c>
      <c r="AH119" s="356" t="s">
        <v>19</v>
      </c>
      <c r="AI119" s="256">
        <v>2</v>
      </c>
      <c r="AJ119" s="256">
        <v>4</v>
      </c>
      <c r="AK119" s="398">
        <v>0.33329999999999999</v>
      </c>
      <c r="AL119" s="398">
        <v>0.66659999999999997</v>
      </c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</row>
    <row r="120" spans="1:61" x14ac:dyDescent="0.15">
      <c r="A120" s="235">
        <v>1508</v>
      </c>
      <c r="B120" s="410">
        <v>43438</v>
      </c>
      <c r="C120" s="322" t="s">
        <v>13</v>
      </c>
      <c r="D120" s="254" t="s">
        <v>29</v>
      </c>
      <c r="E120" s="321">
        <v>43466</v>
      </c>
      <c r="F120" s="254" t="s">
        <v>4</v>
      </c>
      <c r="G120" s="254" t="s">
        <v>16</v>
      </c>
      <c r="H120" s="355">
        <v>99.26</v>
      </c>
      <c r="I120" s="255"/>
      <c r="J120" s="254"/>
      <c r="K120" s="254"/>
      <c r="L120" s="254"/>
      <c r="M120" s="254"/>
      <c r="N120" s="254"/>
      <c r="O120" s="355">
        <v>1.82</v>
      </c>
      <c r="P120" s="355">
        <v>0</v>
      </c>
      <c r="Q120" s="406">
        <v>0</v>
      </c>
      <c r="R120" s="406">
        <v>0</v>
      </c>
      <c r="S120" s="355">
        <v>0</v>
      </c>
      <c r="T120" s="355"/>
      <c r="U120" s="355">
        <v>1.56</v>
      </c>
      <c r="V120" s="355">
        <v>0</v>
      </c>
      <c r="W120" s="406">
        <v>0</v>
      </c>
      <c r="X120" s="406">
        <v>0</v>
      </c>
      <c r="Y120" s="355">
        <v>0</v>
      </c>
      <c r="Z120" s="254"/>
      <c r="AA120" s="254"/>
      <c r="AB120" s="254"/>
      <c r="AC120" s="254"/>
      <c r="AD120" s="254"/>
      <c r="AE120" s="254"/>
      <c r="AF120" s="254"/>
      <c r="AG120" s="256" t="s">
        <v>18</v>
      </c>
      <c r="AH120" s="256" t="s">
        <v>19</v>
      </c>
      <c r="AI120" s="256">
        <v>2</v>
      </c>
      <c r="AJ120" s="256">
        <v>4</v>
      </c>
      <c r="AK120" s="398">
        <v>0.33329999999999999</v>
      </c>
      <c r="AL120" s="398">
        <v>0.66659999999999997</v>
      </c>
    </row>
  </sheetData>
  <sheetProtection algorithmName="SHA-512" hashValue="DEf0RtCwfdaPsDBMGFmjke07LBdpfwy/bE5CHcDHQpuh887OH32KIXHrwmg0VoDxzAcWTB8LdIJEW0s3tD4+Ug==" saltValue="4KM3kIOY3J4ML7DBIeaXyg==" spinCount="100000" sheet="1" objects="1" scenarios="1"/>
  <phoneticPr fontId="17" type="noConversion"/>
  <pageMargins left="0.7" right="0.7" top="0.75" bottom="0.75" header="0.5" footer="0.5"/>
  <pageSetup paperSize="10"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BI120"/>
  <sheetViews>
    <sheetView topLeftCell="A43" workbookViewId="0">
      <selection activeCell="U40" sqref="U40:Y40"/>
    </sheetView>
  </sheetViews>
  <sheetFormatPr baseColWidth="10" defaultRowHeight="13" x14ac:dyDescent="0.15"/>
  <cols>
    <col min="4" max="4" width="14.83203125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35">
        <v>76</v>
      </c>
      <c r="B2" s="351">
        <v>43117</v>
      </c>
      <c r="C2" s="322" t="s">
        <v>31</v>
      </c>
      <c r="D2" s="254" t="s">
        <v>32</v>
      </c>
      <c r="E2" s="321">
        <v>43101</v>
      </c>
      <c r="F2" s="323" t="s">
        <v>42</v>
      </c>
      <c r="G2" s="254" t="s">
        <v>401</v>
      </c>
      <c r="H2" s="254">
        <v>79</v>
      </c>
      <c r="I2" s="255" t="s">
        <v>120</v>
      </c>
      <c r="J2" s="254">
        <v>3000</v>
      </c>
      <c r="K2" s="254">
        <v>6000</v>
      </c>
      <c r="L2" s="254">
        <v>9000</v>
      </c>
      <c r="M2" s="254">
        <v>15000</v>
      </c>
      <c r="N2" s="254"/>
      <c r="O2" s="254">
        <v>2.71</v>
      </c>
      <c r="P2" s="254">
        <v>2.36</v>
      </c>
      <c r="Q2" s="254">
        <v>1.88</v>
      </c>
      <c r="R2" s="254">
        <v>1.63</v>
      </c>
      <c r="S2" s="254">
        <v>1.51</v>
      </c>
      <c r="T2" s="254"/>
      <c r="U2" s="254">
        <v>2.57</v>
      </c>
      <c r="V2" s="254">
        <v>2.2200000000000002</v>
      </c>
      <c r="W2" s="254">
        <v>1.82</v>
      </c>
      <c r="X2" s="254">
        <v>1.6</v>
      </c>
      <c r="Y2" s="254">
        <v>1.47</v>
      </c>
      <c r="Z2" s="254"/>
      <c r="AA2" s="254"/>
      <c r="AB2" s="254"/>
      <c r="AC2" s="254"/>
      <c r="AD2" s="254"/>
      <c r="AE2" s="254"/>
      <c r="AF2" s="254"/>
      <c r="AG2" s="256" t="s">
        <v>56</v>
      </c>
      <c r="AH2" s="256" t="s">
        <v>57</v>
      </c>
      <c r="AI2" s="259">
        <v>3</v>
      </c>
      <c r="AJ2" s="259">
        <v>3</v>
      </c>
      <c r="AK2" s="260">
        <v>0.5</v>
      </c>
      <c r="AL2" s="260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35">
        <v>1160</v>
      </c>
      <c r="B3" s="351">
        <v>43300</v>
      </c>
      <c r="C3" s="322" t="s">
        <v>31</v>
      </c>
      <c r="D3" s="254" t="s">
        <v>32</v>
      </c>
      <c r="E3" s="321">
        <v>43293</v>
      </c>
      <c r="F3" s="323" t="s">
        <v>43</v>
      </c>
      <c r="G3" s="254" t="s">
        <v>401</v>
      </c>
      <c r="H3" s="254">
        <v>68.78</v>
      </c>
      <c r="I3" s="255" t="s">
        <v>120</v>
      </c>
      <c r="J3" s="257">
        <v>3000</v>
      </c>
      <c r="K3" s="257">
        <v>6000</v>
      </c>
      <c r="L3" s="257">
        <v>6000</v>
      </c>
      <c r="M3" s="257">
        <v>6000</v>
      </c>
      <c r="N3" s="254"/>
      <c r="O3" s="254">
        <v>2.36</v>
      </c>
      <c r="P3" s="254">
        <v>2.0299999999999998</v>
      </c>
      <c r="Q3" s="354">
        <v>0</v>
      </c>
      <c r="R3" s="254">
        <v>0</v>
      </c>
      <c r="S3" s="254">
        <v>1.64</v>
      </c>
      <c r="T3" s="254"/>
      <c r="U3" s="254">
        <v>2.2799999999999998</v>
      </c>
      <c r="V3" s="254">
        <v>1.99</v>
      </c>
      <c r="W3" s="354">
        <v>0</v>
      </c>
      <c r="X3" s="254">
        <v>0</v>
      </c>
      <c r="Y3" s="254">
        <v>1.63</v>
      </c>
      <c r="Z3" s="254"/>
      <c r="AA3" s="254"/>
      <c r="AB3" s="254"/>
      <c r="AC3" s="254"/>
      <c r="AD3" s="254"/>
      <c r="AE3" s="254"/>
      <c r="AF3" s="254"/>
      <c r="AG3" s="256" t="s">
        <v>56</v>
      </c>
      <c r="AH3" s="256" t="s">
        <v>57</v>
      </c>
      <c r="AI3" s="259">
        <v>3</v>
      </c>
      <c r="AJ3" s="259">
        <v>3</v>
      </c>
      <c r="AK3" s="260">
        <v>0.5</v>
      </c>
      <c r="AL3" s="260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35">
        <v>273</v>
      </c>
      <c r="B4" s="351">
        <v>43117</v>
      </c>
      <c r="C4" s="322" t="s">
        <v>31</v>
      </c>
      <c r="D4" s="254" t="s">
        <v>32</v>
      </c>
      <c r="E4" s="321">
        <v>43101</v>
      </c>
      <c r="F4" s="323" t="s">
        <v>44</v>
      </c>
      <c r="G4" s="254" t="s">
        <v>401</v>
      </c>
      <c r="H4" s="254">
        <v>78.099999999999994</v>
      </c>
      <c r="I4" s="255" t="s">
        <v>120</v>
      </c>
      <c r="J4" s="254">
        <v>3000</v>
      </c>
      <c r="K4" s="254">
        <v>6000</v>
      </c>
      <c r="L4" s="254">
        <v>9000</v>
      </c>
      <c r="M4" s="254">
        <v>15000</v>
      </c>
      <c r="N4" s="254"/>
      <c r="O4" s="254">
        <v>3.35</v>
      </c>
      <c r="P4" s="254">
        <v>2.95</v>
      </c>
      <c r="Q4" s="254">
        <v>2.5499999999999998</v>
      </c>
      <c r="R4" s="254">
        <v>2.35</v>
      </c>
      <c r="S4" s="254">
        <v>2.25</v>
      </c>
      <c r="T4" s="254"/>
      <c r="U4" s="254">
        <v>3.25</v>
      </c>
      <c r="V4" s="254">
        <v>2.9</v>
      </c>
      <c r="W4" s="254">
        <v>2.5</v>
      </c>
      <c r="X4" s="254">
        <v>2.35</v>
      </c>
      <c r="Y4" s="254">
        <v>2.2999999999999998</v>
      </c>
      <c r="Z4" s="254"/>
      <c r="AA4" s="254"/>
      <c r="AB4" s="254"/>
      <c r="AC4" s="254"/>
      <c r="AD4" s="254"/>
      <c r="AE4" s="254"/>
      <c r="AF4" s="254"/>
      <c r="AG4" s="256" t="s">
        <v>56</v>
      </c>
      <c r="AH4" s="256" t="s">
        <v>57</v>
      </c>
      <c r="AI4" s="259">
        <v>3</v>
      </c>
      <c r="AJ4" s="259">
        <v>3</v>
      </c>
      <c r="AK4" s="260">
        <v>0.5</v>
      </c>
      <c r="AL4" s="260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35">
        <v>1135</v>
      </c>
      <c r="B5" s="321">
        <v>43117</v>
      </c>
      <c r="C5" s="322" t="s">
        <v>31</v>
      </c>
      <c r="D5" s="254" t="s">
        <v>32</v>
      </c>
      <c r="E5" s="321">
        <v>43101</v>
      </c>
      <c r="F5" s="323" t="s">
        <v>45</v>
      </c>
      <c r="G5" s="254" t="s">
        <v>401</v>
      </c>
      <c r="H5" s="254">
        <v>73.7</v>
      </c>
      <c r="I5" s="255" t="s">
        <v>120</v>
      </c>
      <c r="J5" s="254">
        <v>3000</v>
      </c>
      <c r="K5" s="254">
        <v>9000</v>
      </c>
      <c r="L5" s="254">
        <v>12000</v>
      </c>
      <c r="M5" s="254">
        <v>18000</v>
      </c>
      <c r="N5" s="254"/>
      <c r="O5" s="254">
        <v>2.79</v>
      </c>
      <c r="P5" s="254">
        <v>2.4700000000000002</v>
      </c>
      <c r="Q5" s="254">
        <v>2.0299999999999998</v>
      </c>
      <c r="R5" s="254">
        <v>1.77</v>
      </c>
      <c r="S5" s="254">
        <v>1.7</v>
      </c>
      <c r="T5" s="254"/>
      <c r="U5" s="254">
        <v>2.48</v>
      </c>
      <c r="V5" s="254">
        <v>2.1800000000000002</v>
      </c>
      <c r="W5" s="254">
        <v>1.81</v>
      </c>
      <c r="X5" s="254">
        <v>1.59</v>
      </c>
      <c r="Y5" s="254">
        <v>1.54</v>
      </c>
      <c r="Z5" s="254"/>
      <c r="AA5" s="254"/>
      <c r="AB5" s="254"/>
      <c r="AC5" s="254"/>
      <c r="AD5" s="254"/>
      <c r="AE5" s="254"/>
      <c r="AF5" s="254"/>
      <c r="AG5" s="256" t="s">
        <v>56</v>
      </c>
      <c r="AH5" s="256" t="s">
        <v>57</v>
      </c>
      <c r="AI5" s="259">
        <v>3</v>
      </c>
      <c r="AJ5" s="259">
        <v>3</v>
      </c>
      <c r="AK5" s="260">
        <v>0.5</v>
      </c>
      <c r="AL5" s="260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35">
        <v>883</v>
      </c>
      <c r="B6" s="321">
        <v>43117</v>
      </c>
      <c r="C6" s="322" t="s">
        <v>31</v>
      </c>
      <c r="D6" s="254" t="s">
        <v>32</v>
      </c>
      <c r="E6" s="321">
        <v>42917</v>
      </c>
      <c r="F6" s="323" t="s">
        <v>46</v>
      </c>
      <c r="G6" s="254" t="s">
        <v>401</v>
      </c>
      <c r="H6" s="254">
        <v>67.75</v>
      </c>
      <c r="I6" s="255" t="s">
        <v>893</v>
      </c>
      <c r="J6" s="257">
        <v>6000</v>
      </c>
      <c r="K6" s="257">
        <v>9000</v>
      </c>
      <c r="L6" s="257">
        <v>9000</v>
      </c>
      <c r="M6" s="257">
        <v>9000</v>
      </c>
      <c r="N6" s="254"/>
      <c r="O6" s="254">
        <v>2.46</v>
      </c>
      <c r="P6" s="254">
        <v>1.84</v>
      </c>
      <c r="Q6" s="254">
        <v>0</v>
      </c>
      <c r="R6" s="254">
        <v>0</v>
      </c>
      <c r="S6" s="254">
        <v>1.46</v>
      </c>
      <c r="T6" s="254"/>
      <c r="U6" s="254">
        <v>2.46</v>
      </c>
      <c r="V6" s="254">
        <v>1.84</v>
      </c>
      <c r="W6" s="254">
        <v>0</v>
      </c>
      <c r="X6" s="254">
        <v>0</v>
      </c>
      <c r="Y6" s="254">
        <v>1.46</v>
      </c>
      <c r="Z6" s="254"/>
      <c r="AA6" s="254"/>
      <c r="AB6" s="254"/>
      <c r="AC6" s="254"/>
      <c r="AD6" s="254"/>
      <c r="AE6" s="254"/>
      <c r="AF6" s="254"/>
      <c r="AG6" s="256" t="s">
        <v>56</v>
      </c>
      <c r="AH6" s="256" t="s">
        <v>57</v>
      </c>
      <c r="AI6" s="259">
        <v>3</v>
      </c>
      <c r="AJ6" s="259">
        <v>3</v>
      </c>
      <c r="AK6" s="260">
        <v>0.5</v>
      </c>
      <c r="AL6" s="260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35">
        <v>157</v>
      </c>
      <c r="B7" s="352">
        <v>43117</v>
      </c>
      <c r="C7" s="322" t="s">
        <v>31</v>
      </c>
      <c r="D7" s="254" t="s">
        <v>32</v>
      </c>
      <c r="E7" s="321">
        <v>43102</v>
      </c>
      <c r="F7" s="323" t="s">
        <v>47</v>
      </c>
      <c r="G7" s="254" t="s">
        <v>401</v>
      </c>
      <c r="H7" s="254">
        <v>78.5</v>
      </c>
      <c r="I7" s="255" t="s">
        <v>120</v>
      </c>
      <c r="J7" s="254">
        <v>6000</v>
      </c>
      <c r="K7" s="254">
        <v>6000</v>
      </c>
      <c r="L7" s="254">
        <v>6000</v>
      </c>
      <c r="M7" s="254">
        <v>6000</v>
      </c>
      <c r="N7" s="254"/>
      <c r="O7" s="254">
        <v>2.5099999999999998</v>
      </c>
      <c r="P7" s="254">
        <v>0</v>
      </c>
      <c r="Q7" s="254">
        <v>0</v>
      </c>
      <c r="R7" s="254">
        <v>0</v>
      </c>
      <c r="S7" s="254">
        <v>1.82</v>
      </c>
      <c r="T7" s="254"/>
      <c r="U7" s="254">
        <v>2.5099999999999998</v>
      </c>
      <c r="V7" s="254">
        <v>0</v>
      </c>
      <c r="W7" s="254">
        <v>0</v>
      </c>
      <c r="X7" s="254">
        <v>0</v>
      </c>
      <c r="Y7" s="254">
        <v>1.82</v>
      </c>
      <c r="Z7" s="254"/>
      <c r="AA7" s="254"/>
      <c r="AB7" s="254"/>
      <c r="AC7" s="254"/>
      <c r="AD7" s="254"/>
      <c r="AE7" s="254"/>
      <c r="AF7" s="254"/>
      <c r="AG7" s="256" t="s">
        <v>63</v>
      </c>
      <c r="AH7" s="254"/>
      <c r="AI7" s="259">
        <v>3</v>
      </c>
      <c r="AJ7" s="259">
        <v>3</v>
      </c>
      <c r="AK7" s="260">
        <v>0.5</v>
      </c>
      <c r="AL7" s="260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35">
        <v>171</v>
      </c>
      <c r="B8" s="352">
        <v>43117</v>
      </c>
      <c r="C8" s="322" t="s">
        <v>31</v>
      </c>
      <c r="D8" s="254" t="s">
        <v>32</v>
      </c>
      <c r="E8" s="321">
        <v>43119</v>
      </c>
      <c r="F8" s="323" t="s">
        <v>48</v>
      </c>
      <c r="G8" s="254" t="s">
        <v>401</v>
      </c>
      <c r="H8" s="254">
        <v>66.2</v>
      </c>
      <c r="I8" s="255" t="s">
        <v>120</v>
      </c>
      <c r="J8" s="254">
        <v>3000</v>
      </c>
      <c r="K8" s="254">
        <v>6000</v>
      </c>
      <c r="L8" s="254">
        <v>9000</v>
      </c>
      <c r="M8" s="254">
        <v>15000</v>
      </c>
      <c r="N8" s="254"/>
      <c r="O8" s="254">
        <v>2.5329999999999999</v>
      </c>
      <c r="P8" s="254">
        <v>2.2149999999999999</v>
      </c>
      <c r="Q8" s="254">
        <v>1.847</v>
      </c>
      <c r="R8" s="254">
        <v>1.653</v>
      </c>
      <c r="S8" s="254">
        <v>1.6020000000000001</v>
      </c>
      <c r="T8" s="254"/>
      <c r="U8" s="254">
        <v>2.387</v>
      </c>
      <c r="V8" s="254">
        <v>2.1120000000000001</v>
      </c>
      <c r="W8" s="254">
        <v>1.7929999999999999</v>
      </c>
      <c r="X8" s="254">
        <v>1.625</v>
      </c>
      <c r="Y8" s="254">
        <v>1.583</v>
      </c>
      <c r="Z8" s="254"/>
      <c r="AA8" s="254"/>
      <c r="AB8" s="254"/>
      <c r="AC8" s="254"/>
      <c r="AD8" s="254"/>
      <c r="AE8" s="254"/>
      <c r="AF8" s="254"/>
      <c r="AG8" s="256" t="s">
        <v>56</v>
      </c>
      <c r="AH8" s="256" t="s">
        <v>57</v>
      </c>
      <c r="AI8" s="259">
        <v>3</v>
      </c>
      <c r="AJ8" s="259">
        <v>3</v>
      </c>
      <c r="AK8" s="260">
        <v>0.5</v>
      </c>
      <c r="AL8" s="260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35">
        <v>312</v>
      </c>
      <c r="B9" s="352">
        <v>43117</v>
      </c>
      <c r="C9" s="322" t="s">
        <v>31</v>
      </c>
      <c r="D9" s="254" t="s">
        <v>32</v>
      </c>
      <c r="E9" s="321">
        <v>43101</v>
      </c>
      <c r="F9" s="254" t="s">
        <v>49</v>
      </c>
      <c r="G9" s="254" t="s">
        <v>401</v>
      </c>
      <c r="H9" s="254">
        <v>75.05</v>
      </c>
      <c r="I9" s="255" t="s">
        <v>120</v>
      </c>
      <c r="J9" s="254">
        <v>3000</v>
      </c>
      <c r="K9" s="254">
        <v>6000</v>
      </c>
      <c r="L9" s="254">
        <v>9000</v>
      </c>
      <c r="M9" s="254">
        <v>15000</v>
      </c>
      <c r="N9" s="254"/>
      <c r="O9" s="254">
        <v>2.613</v>
      </c>
      <c r="P9" s="254">
        <v>2.3860000000000001</v>
      </c>
      <c r="Q9" s="254">
        <v>2.1120000000000001</v>
      </c>
      <c r="R9" s="254">
        <v>1.966</v>
      </c>
      <c r="S9" s="254">
        <v>1.9279999999999999</v>
      </c>
      <c r="T9" s="254"/>
      <c r="U9" s="254">
        <v>2.4260000000000002</v>
      </c>
      <c r="V9" s="254">
        <v>2.234</v>
      </c>
      <c r="W9" s="254">
        <v>2</v>
      </c>
      <c r="X9" s="254">
        <v>1.8759999999999999</v>
      </c>
      <c r="Y9" s="254">
        <v>1.845</v>
      </c>
      <c r="Z9" s="254"/>
      <c r="AA9" s="254"/>
      <c r="AB9" s="254"/>
      <c r="AC9" s="254"/>
      <c r="AD9" s="254"/>
      <c r="AE9" s="254"/>
      <c r="AF9" s="254"/>
      <c r="AG9" s="256" t="s">
        <v>56</v>
      </c>
      <c r="AH9" s="256" t="s">
        <v>57</v>
      </c>
      <c r="AI9" s="259">
        <v>3</v>
      </c>
      <c r="AJ9" s="259">
        <v>3</v>
      </c>
      <c r="AK9" s="260">
        <v>0.5</v>
      </c>
      <c r="AL9" s="260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35">
        <v>567</v>
      </c>
      <c r="B10" s="352">
        <v>43111</v>
      </c>
      <c r="C10" s="322" t="s">
        <v>31</v>
      </c>
      <c r="D10" s="254" t="s">
        <v>32</v>
      </c>
      <c r="E10" s="321">
        <v>43101</v>
      </c>
      <c r="F10" s="323" t="s">
        <v>50</v>
      </c>
      <c r="G10" s="254" t="s">
        <v>401</v>
      </c>
      <c r="H10" s="254">
        <v>70</v>
      </c>
      <c r="I10" s="255" t="s">
        <v>120</v>
      </c>
      <c r="J10" s="257">
        <v>6000</v>
      </c>
      <c r="K10" s="257">
        <v>9000</v>
      </c>
      <c r="L10" s="257">
        <v>9000</v>
      </c>
      <c r="M10" s="257">
        <v>9000</v>
      </c>
      <c r="N10" s="257"/>
      <c r="O10" s="254">
        <v>2.4</v>
      </c>
      <c r="P10" s="254">
        <v>1.95</v>
      </c>
      <c r="Q10" s="354">
        <v>0</v>
      </c>
      <c r="R10" s="254">
        <v>0</v>
      </c>
      <c r="S10" s="254">
        <v>1.45</v>
      </c>
      <c r="T10" s="254"/>
      <c r="U10" s="254">
        <v>2.2000000000000002</v>
      </c>
      <c r="V10" s="254">
        <v>1.75</v>
      </c>
      <c r="W10" s="354">
        <v>0</v>
      </c>
      <c r="X10" s="254">
        <v>0</v>
      </c>
      <c r="Y10" s="254">
        <v>1.35</v>
      </c>
      <c r="Z10" s="254"/>
      <c r="AA10" s="254"/>
      <c r="AB10" s="254"/>
      <c r="AC10" s="254"/>
      <c r="AD10" s="254"/>
      <c r="AE10" s="254"/>
      <c r="AF10" s="254"/>
      <c r="AG10" s="256" t="s">
        <v>56</v>
      </c>
      <c r="AH10" s="256" t="s">
        <v>57</v>
      </c>
      <c r="AI10" s="259">
        <v>3</v>
      </c>
      <c r="AJ10" s="259">
        <v>3</v>
      </c>
      <c r="AK10" s="260">
        <v>0.5</v>
      </c>
      <c r="AL10" s="260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35">
        <v>233</v>
      </c>
      <c r="B11" s="352">
        <v>43117</v>
      </c>
      <c r="C11" s="322" t="s">
        <v>31</v>
      </c>
      <c r="D11" s="254" t="s">
        <v>32</v>
      </c>
      <c r="E11" s="321">
        <v>43119</v>
      </c>
      <c r="F11" s="323" t="s">
        <v>51</v>
      </c>
      <c r="G11" s="254" t="s">
        <v>401</v>
      </c>
      <c r="H11" s="254">
        <v>72.5</v>
      </c>
      <c r="I11" s="255" t="s">
        <v>120</v>
      </c>
      <c r="J11" s="257">
        <v>6000</v>
      </c>
      <c r="K11" s="257">
        <v>9000</v>
      </c>
      <c r="L11" s="257">
        <v>9000</v>
      </c>
      <c r="M11" s="257">
        <v>9000</v>
      </c>
      <c r="N11" s="254"/>
      <c r="O11" s="254">
        <v>2.36</v>
      </c>
      <c r="P11" s="254">
        <v>1.88</v>
      </c>
      <c r="Q11" s="354">
        <v>0</v>
      </c>
      <c r="R11" s="254">
        <v>0</v>
      </c>
      <c r="S11" s="254">
        <v>1.69</v>
      </c>
      <c r="T11" s="254"/>
      <c r="U11" s="254">
        <v>2.2400000000000002</v>
      </c>
      <c r="V11" s="254">
        <v>1.83</v>
      </c>
      <c r="W11" s="354">
        <v>0</v>
      </c>
      <c r="X11" s="254">
        <v>0</v>
      </c>
      <c r="Y11" s="254">
        <v>1.67</v>
      </c>
      <c r="Z11" s="254"/>
      <c r="AA11" s="254"/>
      <c r="AB11" s="254"/>
      <c r="AC11" s="254"/>
      <c r="AD11" s="254"/>
      <c r="AE11" s="254"/>
      <c r="AF11" s="254"/>
      <c r="AG11" s="256" t="s">
        <v>56</v>
      </c>
      <c r="AH11" s="256" t="s">
        <v>57</v>
      </c>
      <c r="AI11" s="259">
        <v>3</v>
      </c>
      <c r="AJ11" s="259">
        <v>3</v>
      </c>
      <c r="AK11" s="260">
        <v>0.5</v>
      </c>
      <c r="AL11" s="260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35">
        <v>778</v>
      </c>
      <c r="B12" s="352">
        <v>43088</v>
      </c>
      <c r="C12" s="322" t="s">
        <v>31</v>
      </c>
      <c r="D12" s="254" t="s">
        <v>32</v>
      </c>
      <c r="E12" s="321">
        <v>43101</v>
      </c>
      <c r="F12" s="323" t="s">
        <v>52</v>
      </c>
      <c r="G12" s="254" t="s">
        <v>401</v>
      </c>
      <c r="H12" s="254">
        <v>70.099999999999994</v>
      </c>
      <c r="I12" s="255" t="s">
        <v>120</v>
      </c>
      <c r="J12" s="254">
        <v>3000</v>
      </c>
      <c r="K12" s="254">
        <v>6000</v>
      </c>
      <c r="L12" s="254">
        <v>9000</v>
      </c>
      <c r="M12" s="254">
        <v>15000</v>
      </c>
      <c r="N12" s="254"/>
      <c r="O12" s="254">
        <v>2.95</v>
      </c>
      <c r="P12" s="254">
        <v>2.63</v>
      </c>
      <c r="Q12" s="254">
        <v>2.25</v>
      </c>
      <c r="R12" s="254">
        <v>2.04</v>
      </c>
      <c r="S12" s="254">
        <v>1.99</v>
      </c>
      <c r="T12" s="254"/>
      <c r="U12" s="254">
        <v>2.78</v>
      </c>
      <c r="V12" s="254">
        <v>2.5099999999999998</v>
      </c>
      <c r="W12" s="254">
        <v>2.19</v>
      </c>
      <c r="X12" s="254">
        <v>2.0099999999999998</v>
      </c>
      <c r="Y12" s="254">
        <v>1.97</v>
      </c>
      <c r="Z12" s="254"/>
      <c r="AA12" s="254">
        <v>2.9</v>
      </c>
      <c r="AB12" s="254">
        <v>2.59</v>
      </c>
      <c r="AC12" s="254">
        <v>2.23</v>
      </c>
      <c r="AD12" s="254">
        <v>2.0299999999999998</v>
      </c>
      <c r="AE12" s="254">
        <v>1.99</v>
      </c>
      <c r="AF12" s="254"/>
      <c r="AG12" s="256" t="s">
        <v>56</v>
      </c>
      <c r="AH12" s="256" t="s">
        <v>57</v>
      </c>
      <c r="AI12" s="259">
        <v>3</v>
      </c>
      <c r="AJ12" s="259">
        <v>3</v>
      </c>
      <c r="AK12" s="260">
        <v>0.5</v>
      </c>
      <c r="AL12" s="260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118" customFormat="1" x14ac:dyDescent="0.15">
      <c r="A13" s="235">
        <v>1126</v>
      </c>
      <c r="B13" s="352">
        <v>43088</v>
      </c>
      <c r="C13" s="322" t="s">
        <v>31</v>
      </c>
      <c r="D13" s="254" t="s">
        <v>32</v>
      </c>
      <c r="E13" s="321">
        <v>43132</v>
      </c>
      <c r="F13" s="254" t="s">
        <v>53</v>
      </c>
      <c r="G13" s="254" t="s">
        <v>401</v>
      </c>
      <c r="H13" s="355">
        <v>86.76</v>
      </c>
      <c r="I13" s="255" t="s">
        <v>120</v>
      </c>
      <c r="J13" s="254">
        <v>3000</v>
      </c>
      <c r="K13" s="254">
        <v>6000</v>
      </c>
      <c r="L13" s="254">
        <v>9000</v>
      </c>
      <c r="M13" s="254">
        <v>9000</v>
      </c>
      <c r="N13" s="355"/>
      <c r="O13" s="355">
        <v>3.214</v>
      </c>
      <c r="P13" s="355">
        <v>2.7330000000000001</v>
      </c>
      <c r="Q13" s="355">
        <v>2.173</v>
      </c>
      <c r="R13" s="354">
        <v>0</v>
      </c>
      <c r="S13" s="355">
        <v>1.919</v>
      </c>
      <c r="T13" s="355"/>
      <c r="U13" s="355">
        <v>3.0059999999999998</v>
      </c>
      <c r="V13" s="355">
        <v>2.556</v>
      </c>
      <c r="W13" s="355">
        <v>2.1080000000000001</v>
      </c>
      <c r="X13" s="354">
        <v>0</v>
      </c>
      <c r="Y13" s="355">
        <v>1.901</v>
      </c>
      <c r="Z13" s="355"/>
      <c r="AA13" s="355"/>
      <c r="AB13" s="355"/>
      <c r="AC13" s="355"/>
      <c r="AD13" s="355"/>
      <c r="AE13" s="355"/>
      <c r="AF13" s="355"/>
      <c r="AG13" s="356" t="s">
        <v>56</v>
      </c>
      <c r="AH13" s="356" t="s">
        <v>57</v>
      </c>
      <c r="AI13" s="259">
        <v>3</v>
      </c>
      <c r="AJ13" s="259">
        <v>3</v>
      </c>
      <c r="AK13" s="260">
        <v>0.5</v>
      </c>
      <c r="AL13" s="260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118" customFormat="1" x14ac:dyDescent="0.15">
      <c r="A14" s="235">
        <v>1260</v>
      </c>
      <c r="B14" s="351">
        <v>43117</v>
      </c>
      <c r="C14" s="322" t="s">
        <v>31</v>
      </c>
      <c r="D14" s="254" t="s">
        <v>32</v>
      </c>
      <c r="E14" s="321">
        <v>43101</v>
      </c>
      <c r="F14" s="323" t="s">
        <v>54</v>
      </c>
      <c r="G14" s="254" t="s">
        <v>401</v>
      </c>
      <c r="H14" s="254">
        <v>78.099999999999994</v>
      </c>
      <c r="I14" s="255" t="s">
        <v>120</v>
      </c>
      <c r="J14" s="254">
        <v>3000</v>
      </c>
      <c r="K14" s="254">
        <v>6000</v>
      </c>
      <c r="L14" s="254">
        <v>9000</v>
      </c>
      <c r="M14" s="254">
        <v>15000</v>
      </c>
      <c r="N14" s="254"/>
      <c r="O14" s="254">
        <v>3.35</v>
      </c>
      <c r="P14" s="254">
        <v>2.95</v>
      </c>
      <c r="Q14" s="254">
        <v>2.5499999999999998</v>
      </c>
      <c r="R14" s="254">
        <v>2.35</v>
      </c>
      <c r="S14" s="254">
        <v>2.25</v>
      </c>
      <c r="T14" s="254"/>
      <c r="U14" s="254">
        <v>3.25</v>
      </c>
      <c r="V14" s="254">
        <v>2.9</v>
      </c>
      <c r="W14" s="254">
        <v>2.5</v>
      </c>
      <c r="X14" s="254">
        <v>2.35</v>
      </c>
      <c r="Y14" s="254">
        <v>2.2999999999999998</v>
      </c>
      <c r="Z14" s="254"/>
      <c r="AA14" s="254"/>
      <c r="AB14" s="254"/>
      <c r="AC14" s="254"/>
      <c r="AD14" s="254"/>
      <c r="AE14" s="254"/>
      <c r="AF14" s="254"/>
      <c r="AG14" s="256" t="s">
        <v>56</v>
      </c>
      <c r="AH14" s="256" t="s">
        <v>57</v>
      </c>
      <c r="AI14" s="259">
        <v>3</v>
      </c>
      <c r="AJ14" s="259">
        <v>3</v>
      </c>
      <c r="AK14" s="260">
        <v>0.5</v>
      </c>
      <c r="AL14" s="260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118" customFormat="1" x14ac:dyDescent="0.15">
      <c r="A15" s="385"/>
      <c r="B15" s="351">
        <v>43300</v>
      </c>
      <c r="C15" s="322" t="s">
        <v>403</v>
      </c>
      <c r="D15" s="254" t="s">
        <v>5</v>
      </c>
      <c r="E15" s="321">
        <v>43219</v>
      </c>
      <c r="F15" s="323" t="s">
        <v>2</v>
      </c>
      <c r="G15" s="254" t="s">
        <v>401</v>
      </c>
      <c r="H15" s="254">
        <v>82</v>
      </c>
      <c r="I15" s="255" t="s">
        <v>6</v>
      </c>
      <c r="J15" s="254">
        <v>6000</v>
      </c>
      <c r="K15" s="254">
        <v>6000</v>
      </c>
      <c r="L15" s="254">
        <v>6000</v>
      </c>
      <c r="M15" s="254">
        <v>6000</v>
      </c>
      <c r="N15" s="254"/>
      <c r="O15" s="254">
        <v>2.68</v>
      </c>
      <c r="P15" s="254">
        <v>0</v>
      </c>
      <c r="Q15" s="254">
        <v>0</v>
      </c>
      <c r="R15" s="254">
        <v>0</v>
      </c>
      <c r="S15" s="254">
        <v>2.5</v>
      </c>
      <c r="T15" s="254"/>
      <c r="U15" s="254">
        <v>2.68</v>
      </c>
      <c r="V15" s="254">
        <v>0</v>
      </c>
      <c r="W15" s="254">
        <v>0</v>
      </c>
      <c r="X15" s="254">
        <v>0</v>
      </c>
      <c r="Y15" s="254">
        <v>2.5</v>
      </c>
      <c r="Z15" s="254"/>
      <c r="AA15" s="254"/>
      <c r="AB15" s="254"/>
      <c r="AC15" s="254"/>
      <c r="AD15" s="254"/>
      <c r="AE15" s="254"/>
      <c r="AF15" s="254"/>
      <c r="AG15" s="356" t="s">
        <v>56</v>
      </c>
      <c r="AH15" s="356" t="s">
        <v>57</v>
      </c>
      <c r="AI15" s="259">
        <v>3</v>
      </c>
      <c r="AJ15" s="259">
        <v>3</v>
      </c>
      <c r="AK15" s="260">
        <v>0.5</v>
      </c>
      <c r="AL15" s="260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118" customFormat="1" x14ac:dyDescent="0.15">
      <c r="A16" s="385">
        <v>1514</v>
      </c>
      <c r="B16" s="351">
        <v>43300</v>
      </c>
      <c r="C16" s="322" t="s">
        <v>3</v>
      </c>
      <c r="D16" s="254" t="s">
        <v>7</v>
      </c>
      <c r="E16" s="411">
        <v>43229</v>
      </c>
      <c r="F16" s="254" t="s">
        <v>4</v>
      </c>
      <c r="G16" s="254" t="s">
        <v>401</v>
      </c>
      <c r="H16" s="355">
        <v>80.5</v>
      </c>
      <c r="I16" s="255"/>
      <c r="J16" s="254"/>
      <c r="K16" s="254"/>
      <c r="L16" s="254"/>
      <c r="M16" s="254"/>
      <c r="N16" s="254"/>
      <c r="O16" s="355">
        <v>1.94</v>
      </c>
      <c r="P16" s="355">
        <v>0</v>
      </c>
      <c r="Q16" s="355">
        <v>0</v>
      </c>
      <c r="R16" s="355">
        <v>0</v>
      </c>
      <c r="S16" s="355">
        <v>0</v>
      </c>
      <c r="T16" s="355"/>
      <c r="U16" s="355">
        <v>1.65</v>
      </c>
      <c r="V16" s="355">
        <v>0</v>
      </c>
      <c r="W16" s="355">
        <v>0</v>
      </c>
      <c r="X16" s="355">
        <v>0</v>
      </c>
      <c r="Y16" s="355">
        <v>0</v>
      </c>
      <c r="Z16" s="387"/>
      <c r="AA16" s="387">
        <v>1.78</v>
      </c>
      <c r="AB16" s="254"/>
      <c r="AC16" s="254"/>
      <c r="AD16" s="254"/>
      <c r="AE16" s="254"/>
      <c r="AF16" s="254"/>
      <c r="AG16" s="256" t="s">
        <v>56</v>
      </c>
      <c r="AH16" s="256" t="s">
        <v>57</v>
      </c>
      <c r="AI16" s="259">
        <v>3</v>
      </c>
      <c r="AJ16" s="259">
        <v>3</v>
      </c>
      <c r="AK16" s="260">
        <v>0.5</v>
      </c>
      <c r="AL16" s="260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35">
        <v>77</v>
      </c>
      <c r="B17" s="353">
        <v>43117</v>
      </c>
      <c r="C17" s="322" t="s">
        <v>31</v>
      </c>
      <c r="D17" s="254" t="s">
        <v>35</v>
      </c>
      <c r="E17" s="321">
        <v>43101</v>
      </c>
      <c r="F17" s="323" t="s">
        <v>42</v>
      </c>
      <c r="G17" s="254" t="s">
        <v>401</v>
      </c>
      <c r="H17" s="254">
        <v>84</v>
      </c>
      <c r="I17" s="255" t="s">
        <v>120</v>
      </c>
      <c r="J17" s="254">
        <v>3000</v>
      </c>
      <c r="K17" s="254">
        <v>6000</v>
      </c>
      <c r="L17" s="254">
        <v>9000</v>
      </c>
      <c r="M17" s="254">
        <v>15000</v>
      </c>
      <c r="N17" s="254"/>
      <c r="O17" s="254">
        <v>2.66</v>
      </c>
      <c r="P17" s="254">
        <v>2.33</v>
      </c>
      <c r="Q17" s="254">
        <v>1.88</v>
      </c>
      <c r="R17" s="254">
        <v>1.64</v>
      </c>
      <c r="S17" s="254">
        <v>1.6</v>
      </c>
      <c r="T17" s="254"/>
      <c r="U17" s="254">
        <v>2.52</v>
      </c>
      <c r="V17" s="254">
        <v>2.2000000000000002</v>
      </c>
      <c r="W17" s="254">
        <v>1.81</v>
      </c>
      <c r="X17" s="254">
        <v>1.6</v>
      </c>
      <c r="Y17" s="254">
        <v>1.55</v>
      </c>
      <c r="Z17" s="254"/>
      <c r="AA17" s="254"/>
      <c r="AB17" s="254"/>
      <c r="AC17" s="254"/>
      <c r="AD17" s="254"/>
      <c r="AE17" s="254"/>
      <c r="AF17" s="254"/>
      <c r="AG17" s="256" t="s">
        <v>56</v>
      </c>
      <c r="AH17" s="256" t="s">
        <v>57</v>
      </c>
      <c r="AI17" s="261">
        <v>3</v>
      </c>
      <c r="AJ17" s="261">
        <v>3</v>
      </c>
      <c r="AK17" s="262">
        <v>0.5</v>
      </c>
      <c r="AL17" s="262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35">
        <v>1161</v>
      </c>
      <c r="B18" s="351">
        <v>43300</v>
      </c>
      <c r="C18" s="322" t="s">
        <v>31</v>
      </c>
      <c r="D18" s="254" t="s">
        <v>35</v>
      </c>
      <c r="E18" s="321">
        <v>43293</v>
      </c>
      <c r="F18" s="323" t="s">
        <v>43</v>
      </c>
      <c r="G18" s="254" t="s">
        <v>401</v>
      </c>
      <c r="H18" s="254">
        <v>65.790000000000006</v>
      </c>
      <c r="I18" s="255" t="s">
        <v>120</v>
      </c>
      <c r="J18" s="257">
        <v>3000</v>
      </c>
      <c r="K18" s="257">
        <v>6000</v>
      </c>
      <c r="L18" s="257">
        <v>6000</v>
      </c>
      <c r="M18" s="257">
        <v>6000</v>
      </c>
      <c r="N18" s="254"/>
      <c r="O18" s="254">
        <v>2.4</v>
      </c>
      <c r="P18" s="254">
        <v>1.8</v>
      </c>
      <c r="Q18" s="354">
        <v>0</v>
      </c>
      <c r="R18" s="254">
        <v>0</v>
      </c>
      <c r="S18" s="254">
        <v>1.8</v>
      </c>
      <c r="T18" s="254"/>
      <c r="U18" s="254">
        <v>2.36</v>
      </c>
      <c r="V18" s="254">
        <v>1.71</v>
      </c>
      <c r="W18" s="354">
        <v>0</v>
      </c>
      <c r="X18" s="254">
        <v>0</v>
      </c>
      <c r="Y18" s="254">
        <v>1.71</v>
      </c>
      <c r="Z18" s="254"/>
      <c r="AA18" s="254"/>
      <c r="AB18" s="254"/>
      <c r="AC18" s="254"/>
      <c r="AD18" s="254"/>
      <c r="AE18" s="254"/>
      <c r="AF18" s="254"/>
      <c r="AG18" s="256" t="s">
        <v>56</v>
      </c>
      <c r="AH18" s="256" t="s">
        <v>57</v>
      </c>
      <c r="AI18" s="261">
        <v>3</v>
      </c>
      <c r="AJ18" s="261">
        <v>3</v>
      </c>
      <c r="AK18" s="262">
        <v>0.5</v>
      </c>
      <c r="AL18" s="262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35">
        <v>274</v>
      </c>
      <c r="B19" s="353">
        <v>43117</v>
      </c>
      <c r="C19" s="322" t="s">
        <v>31</v>
      </c>
      <c r="D19" s="254" t="s">
        <v>35</v>
      </c>
      <c r="E19" s="321">
        <v>43101</v>
      </c>
      <c r="F19" s="323" t="s">
        <v>44</v>
      </c>
      <c r="G19" s="254" t="s">
        <v>401</v>
      </c>
      <c r="H19" s="254">
        <v>78.099999999999994</v>
      </c>
      <c r="I19" s="255" t="s">
        <v>120</v>
      </c>
      <c r="J19" s="254">
        <v>3000</v>
      </c>
      <c r="K19" s="254">
        <v>6000</v>
      </c>
      <c r="L19" s="254">
        <v>9000</v>
      </c>
      <c r="M19" s="254">
        <v>15000</v>
      </c>
      <c r="N19" s="254"/>
      <c r="O19" s="254">
        <v>3.35</v>
      </c>
      <c r="P19" s="254">
        <v>2.95</v>
      </c>
      <c r="Q19" s="254">
        <v>2.5499999999999998</v>
      </c>
      <c r="R19" s="254">
        <v>2.35</v>
      </c>
      <c r="S19" s="254">
        <v>2.25</v>
      </c>
      <c r="T19" s="254"/>
      <c r="U19" s="254">
        <v>3.25</v>
      </c>
      <c r="V19" s="254">
        <v>2.9</v>
      </c>
      <c r="W19" s="254">
        <v>2.5</v>
      </c>
      <c r="X19" s="254">
        <v>2.35</v>
      </c>
      <c r="Y19" s="254">
        <v>2.2999999999999998</v>
      </c>
      <c r="Z19" s="254"/>
      <c r="AA19" s="254"/>
      <c r="AB19" s="254"/>
      <c r="AC19" s="254"/>
      <c r="AD19" s="254"/>
      <c r="AE19" s="254"/>
      <c r="AF19" s="254"/>
      <c r="AG19" s="256" t="s">
        <v>56</v>
      </c>
      <c r="AH19" s="256" t="s">
        <v>57</v>
      </c>
      <c r="AI19" s="261">
        <v>3</v>
      </c>
      <c r="AJ19" s="261">
        <v>3</v>
      </c>
      <c r="AK19" s="262">
        <v>0.5</v>
      </c>
      <c r="AL19" s="262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35">
        <v>1136</v>
      </c>
      <c r="B20" s="352">
        <v>43117</v>
      </c>
      <c r="C20" s="322" t="s">
        <v>31</v>
      </c>
      <c r="D20" s="254" t="s">
        <v>35</v>
      </c>
      <c r="E20" s="321">
        <v>43101</v>
      </c>
      <c r="F20" s="323" t="s">
        <v>45</v>
      </c>
      <c r="G20" s="254" t="s">
        <v>401</v>
      </c>
      <c r="H20" s="254">
        <v>73.7</v>
      </c>
      <c r="I20" s="255" t="s">
        <v>120</v>
      </c>
      <c r="J20" s="254">
        <v>3000</v>
      </c>
      <c r="K20" s="254">
        <v>9000</v>
      </c>
      <c r="L20" s="254">
        <v>12000</v>
      </c>
      <c r="M20" s="254">
        <v>18000</v>
      </c>
      <c r="N20" s="254"/>
      <c r="O20" s="254">
        <v>2.79</v>
      </c>
      <c r="P20" s="254">
        <v>2.4700000000000002</v>
      </c>
      <c r="Q20" s="254">
        <v>2.0299999999999998</v>
      </c>
      <c r="R20" s="254">
        <v>1.77</v>
      </c>
      <c r="S20" s="254">
        <v>1.7</v>
      </c>
      <c r="T20" s="254"/>
      <c r="U20" s="254">
        <v>2.48</v>
      </c>
      <c r="V20" s="254">
        <v>2.1800000000000002</v>
      </c>
      <c r="W20" s="254">
        <v>1.81</v>
      </c>
      <c r="X20" s="254">
        <v>1.59</v>
      </c>
      <c r="Y20" s="254">
        <v>1.54</v>
      </c>
      <c r="Z20" s="254"/>
      <c r="AA20" s="254"/>
      <c r="AB20" s="254"/>
      <c r="AC20" s="254"/>
      <c r="AD20" s="254"/>
      <c r="AE20" s="254"/>
      <c r="AF20" s="254"/>
      <c r="AG20" s="256" t="s">
        <v>56</v>
      </c>
      <c r="AH20" s="256" t="s">
        <v>57</v>
      </c>
      <c r="AI20" s="261">
        <v>3</v>
      </c>
      <c r="AJ20" s="261">
        <v>3</v>
      </c>
      <c r="AK20" s="262">
        <v>0.5</v>
      </c>
      <c r="AL20" s="262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35">
        <v>884</v>
      </c>
      <c r="B21" s="352">
        <v>43117</v>
      </c>
      <c r="C21" s="322" t="s">
        <v>31</v>
      </c>
      <c r="D21" s="254" t="s">
        <v>35</v>
      </c>
      <c r="E21" s="321">
        <v>42917</v>
      </c>
      <c r="F21" s="323" t="s">
        <v>46</v>
      </c>
      <c r="G21" s="254" t="s">
        <v>401</v>
      </c>
      <c r="H21" s="254">
        <v>67.75</v>
      </c>
      <c r="I21" s="255" t="s">
        <v>893</v>
      </c>
      <c r="J21" s="257">
        <v>3500</v>
      </c>
      <c r="K21" s="257">
        <v>3500</v>
      </c>
      <c r="L21" s="257">
        <v>3500</v>
      </c>
      <c r="M21" s="257">
        <v>3500</v>
      </c>
      <c r="N21" s="254"/>
      <c r="O21" s="254">
        <v>2.34</v>
      </c>
      <c r="P21" s="254">
        <v>0</v>
      </c>
      <c r="Q21" s="254">
        <v>0</v>
      </c>
      <c r="R21" s="254">
        <v>0</v>
      </c>
      <c r="S21" s="254">
        <v>1.89</v>
      </c>
      <c r="T21" s="254"/>
      <c r="U21" s="254">
        <v>2.34</v>
      </c>
      <c r="V21" s="254">
        <v>0</v>
      </c>
      <c r="W21" s="254">
        <v>0</v>
      </c>
      <c r="X21" s="254">
        <v>0</v>
      </c>
      <c r="Y21" s="254">
        <v>1.89</v>
      </c>
      <c r="Z21" s="254"/>
      <c r="AA21" s="254"/>
      <c r="AB21" s="254"/>
      <c r="AC21" s="254"/>
      <c r="AD21" s="254"/>
      <c r="AE21" s="254"/>
      <c r="AF21" s="254"/>
      <c r="AG21" s="256" t="s">
        <v>56</v>
      </c>
      <c r="AH21" s="256" t="s">
        <v>57</v>
      </c>
      <c r="AI21" s="261">
        <v>3</v>
      </c>
      <c r="AJ21" s="261">
        <v>3</v>
      </c>
      <c r="AK21" s="262">
        <v>0.5</v>
      </c>
      <c r="AL21" s="262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35">
        <v>158</v>
      </c>
      <c r="B22" s="352">
        <v>43117</v>
      </c>
      <c r="C22" s="322" t="s">
        <v>31</v>
      </c>
      <c r="D22" s="254" t="s">
        <v>35</v>
      </c>
      <c r="E22" s="321">
        <v>43102</v>
      </c>
      <c r="F22" s="323" t="s">
        <v>47</v>
      </c>
      <c r="G22" s="254" t="s">
        <v>401</v>
      </c>
      <c r="H22" s="254">
        <v>78.5</v>
      </c>
      <c r="I22" s="255" t="s">
        <v>120</v>
      </c>
      <c r="J22" s="254">
        <v>6000</v>
      </c>
      <c r="K22" s="254">
        <v>6000</v>
      </c>
      <c r="L22" s="254">
        <v>6000</v>
      </c>
      <c r="M22" s="254">
        <v>6000</v>
      </c>
      <c r="N22" s="254"/>
      <c r="O22" s="254">
        <v>2.5099999999999998</v>
      </c>
      <c r="P22" s="254">
        <v>0</v>
      </c>
      <c r="Q22" s="254">
        <v>0</v>
      </c>
      <c r="R22" s="254">
        <v>0</v>
      </c>
      <c r="S22" s="254">
        <v>1.82</v>
      </c>
      <c r="T22" s="254"/>
      <c r="U22" s="254">
        <v>2.5099999999999998</v>
      </c>
      <c r="V22" s="254">
        <v>0</v>
      </c>
      <c r="W22" s="254">
        <v>0</v>
      </c>
      <c r="X22" s="254">
        <v>0</v>
      </c>
      <c r="Y22" s="254">
        <v>1.82</v>
      </c>
      <c r="Z22" s="254"/>
      <c r="AA22" s="254"/>
      <c r="AB22" s="254"/>
      <c r="AC22" s="254"/>
      <c r="AD22" s="254"/>
      <c r="AE22" s="254"/>
      <c r="AF22" s="254"/>
      <c r="AG22" s="256" t="s">
        <v>56</v>
      </c>
      <c r="AH22" s="256" t="s">
        <v>57</v>
      </c>
      <c r="AI22" s="261">
        <v>3</v>
      </c>
      <c r="AJ22" s="261">
        <v>3</v>
      </c>
      <c r="AK22" s="262">
        <v>0.5</v>
      </c>
      <c r="AL22" s="262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35">
        <v>172</v>
      </c>
      <c r="B23" s="321">
        <v>43117</v>
      </c>
      <c r="C23" s="322" t="s">
        <v>31</v>
      </c>
      <c r="D23" s="254" t="s">
        <v>35</v>
      </c>
      <c r="E23" s="321">
        <v>43119</v>
      </c>
      <c r="F23" s="323" t="s">
        <v>48</v>
      </c>
      <c r="G23" s="254" t="s">
        <v>401</v>
      </c>
      <c r="H23" s="254">
        <v>66.2</v>
      </c>
      <c r="I23" s="255" t="s">
        <v>120</v>
      </c>
      <c r="J23" s="254">
        <v>3000</v>
      </c>
      <c r="K23" s="254">
        <v>6000</v>
      </c>
      <c r="L23" s="254">
        <v>9000</v>
      </c>
      <c r="M23" s="254">
        <v>15000</v>
      </c>
      <c r="N23" s="254"/>
      <c r="O23" s="254">
        <v>2.552</v>
      </c>
      <c r="P23" s="254">
        <v>2.242</v>
      </c>
      <c r="Q23" s="254">
        <v>1.8720000000000001</v>
      </c>
      <c r="R23" s="254">
        <v>1.6759999999999999</v>
      </c>
      <c r="S23" s="254">
        <v>1.6259999999999999</v>
      </c>
      <c r="T23" s="254"/>
      <c r="U23" s="254">
        <v>2.4060000000000001</v>
      </c>
      <c r="V23" s="254">
        <v>2.137</v>
      </c>
      <c r="W23" s="254">
        <v>1.819</v>
      </c>
      <c r="X23" s="254">
        <v>1.65</v>
      </c>
      <c r="Y23" s="254">
        <v>1.6060000000000001</v>
      </c>
      <c r="Z23" s="254"/>
      <c r="AA23" s="254"/>
      <c r="AB23" s="254"/>
      <c r="AC23" s="254"/>
      <c r="AD23" s="254"/>
      <c r="AE23" s="254"/>
      <c r="AF23" s="254"/>
      <c r="AG23" s="256" t="s">
        <v>56</v>
      </c>
      <c r="AH23" s="256" t="s">
        <v>57</v>
      </c>
      <c r="AI23" s="261">
        <v>3</v>
      </c>
      <c r="AJ23" s="261">
        <v>3</v>
      </c>
      <c r="AK23" s="262">
        <v>0.5</v>
      </c>
      <c r="AL23" s="262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24" customFormat="1" x14ac:dyDescent="0.15">
      <c r="A24" s="235">
        <v>313</v>
      </c>
      <c r="B24" s="321">
        <v>43117</v>
      </c>
      <c r="C24" s="322" t="s">
        <v>31</v>
      </c>
      <c r="D24" s="254" t="s">
        <v>35</v>
      </c>
      <c r="E24" s="321">
        <v>43101</v>
      </c>
      <c r="F24" s="254" t="s">
        <v>49</v>
      </c>
      <c r="G24" s="254" t="s">
        <v>401</v>
      </c>
      <c r="H24" s="254">
        <v>75.05</v>
      </c>
      <c r="I24" s="255" t="s">
        <v>120</v>
      </c>
      <c r="J24" s="254">
        <v>3000</v>
      </c>
      <c r="K24" s="254">
        <v>6000</v>
      </c>
      <c r="L24" s="254">
        <v>9000</v>
      </c>
      <c r="M24" s="254">
        <v>15000</v>
      </c>
      <c r="N24" s="254"/>
      <c r="O24" s="254">
        <v>2.613</v>
      </c>
      <c r="P24" s="254">
        <v>2.3860000000000001</v>
      </c>
      <c r="Q24" s="254">
        <v>2.1120000000000001</v>
      </c>
      <c r="R24" s="254">
        <v>1.966</v>
      </c>
      <c r="S24" s="254">
        <v>1.9279999999999999</v>
      </c>
      <c r="T24" s="254"/>
      <c r="U24" s="254">
        <v>2.4260000000000002</v>
      </c>
      <c r="V24" s="254">
        <v>2.234</v>
      </c>
      <c r="W24" s="254">
        <v>2</v>
      </c>
      <c r="X24" s="254">
        <v>1.8759999999999999</v>
      </c>
      <c r="Y24" s="254">
        <v>1.845</v>
      </c>
      <c r="Z24" s="254"/>
      <c r="AA24" s="254"/>
      <c r="AB24" s="254"/>
      <c r="AC24" s="254"/>
      <c r="AD24" s="254"/>
      <c r="AE24" s="254"/>
      <c r="AF24" s="254"/>
      <c r="AG24" s="256" t="s">
        <v>56</v>
      </c>
      <c r="AH24" s="256" t="s">
        <v>57</v>
      </c>
      <c r="AI24" s="261">
        <v>3</v>
      </c>
      <c r="AJ24" s="261">
        <v>3</v>
      </c>
      <c r="AK24" s="262">
        <v>0.5</v>
      </c>
      <c r="AL24" s="262">
        <v>0.5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24" customFormat="1" x14ac:dyDescent="0.15">
      <c r="A25" s="235">
        <v>568</v>
      </c>
      <c r="B25" s="321">
        <v>43111</v>
      </c>
      <c r="C25" s="322" t="s">
        <v>31</v>
      </c>
      <c r="D25" s="254" t="s">
        <v>35</v>
      </c>
      <c r="E25" s="321">
        <v>43101</v>
      </c>
      <c r="F25" s="323" t="s">
        <v>50</v>
      </c>
      <c r="G25" s="254" t="s">
        <v>401</v>
      </c>
      <c r="H25" s="4">
        <v>70</v>
      </c>
      <c r="I25" s="255" t="s">
        <v>120</v>
      </c>
      <c r="J25" s="257">
        <v>6000</v>
      </c>
      <c r="K25" s="257">
        <v>9000</v>
      </c>
      <c r="L25" s="257">
        <v>9000</v>
      </c>
      <c r="M25" s="257">
        <v>9000</v>
      </c>
      <c r="N25" s="257"/>
      <c r="O25" s="254">
        <v>2.4</v>
      </c>
      <c r="P25" s="254">
        <v>1.95</v>
      </c>
      <c r="Q25" s="354">
        <v>0</v>
      </c>
      <c r="R25" s="254">
        <v>0</v>
      </c>
      <c r="S25" s="254">
        <v>1.45</v>
      </c>
      <c r="T25" s="254"/>
      <c r="U25" s="254">
        <v>2.2000000000000002</v>
      </c>
      <c r="V25" s="254">
        <v>1.75</v>
      </c>
      <c r="W25" s="354">
        <v>0</v>
      </c>
      <c r="X25" s="254">
        <v>0</v>
      </c>
      <c r="Y25" s="254">
        <v>1.35</v>
      </c>
      <c r="Z25" s="254"/>
      <c r="AA25" s="254"/>
      <c r="AB25" s="254"/>
      <c r="AC25" s="254"/>
      <c r="AD25" s="254"/>
      <c r="AE25" s="254"/>
      <c r="AF25" s="254"/>
      <c r="AG25" s="256" t="s">
        <v>56</v>
      </c>
      <c r="AH25" s="256" t="s">
        <v>57</v>
      </c>
      <c r="AI25" s="261">
        <v>3</v>
      </c>
      <c r="AJ25" s="261">
        <v>3</v>
      </c>
      <c r="AK25" s="262">
        <v>0.5</v>
      </c>
      <c r="AL25" s="262">
        <v>0.5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24" customFormat="1" x14ac:dyDescent="0.15">
      <c r="A26" s="235">
        <v>234</v>
      </c>
      <c r="B26" s="321">
        <v>43117</v>
      </c>
      <c r="C26" s="322" t="s">
        <v>31</v>
      </c>
      <c r="D26" s="254" t="s">
        <v>35</v>
      </c>
      <c r="E26" s="321">
        <v>43119</v>
      </c>
      <c r="F26" s="323" t="s">
        <v>51</v>
      </c>
      <c r="G26" s="254" t="s">
        <v>401</v>
      </c>
      <c r="H26" s="4">
        <v>72.5</v>
      </c>
      <c r="I26" s="255" t="s">
        <v>120</v>
      </c>
      <c r="J26" s="257">
        <v>3500</v>
      </c>
      <c r="K26" s="257">
        <v>3500</v>
      </c>
      <c r="L26" s="257">
        <v>3500</v>
      </c>
      <c r="M26" s="257">
        <v>3500</v>
      </c>
      <c r="N26" s="254"/>
      <c r="O26" s="254">
        <v>2.23</v>
      </c>
      <c r="P26" s="354">
        <v>0</v>
      </c>
      <c r="Q26" s="254">
        <v>0</v>
      </c>
      <c r="R26" s="254">
        <v>0</v>
      </c>
      <c r="S26" s="254">
        <v>1.98</v>
      </c>
      <c r="T26" s="254"/>
      <c r="U26" s="254">
        <v>2.11</v>
      </c>
      <c r="V26" s="354">
        <v>0</v>
      </c>
      <c r="W26" s="254">
        <v>0</v>
      </c>
      <c r="X26" s="254">
        <v>0</v>
      </c>
      <c r="Y26" s="254">
        <v>1.89</v>
      </c>
      <c r="Z26" s="254"/>
      <c r="AA26" s="254"/>
      <c r="AB26" s="254"/>
      <c r="AC26" s="254"/>
      <c r="AD26" s="254"/>
      <c r="AE26" s="254"/>
      <c r="AF26" s="254"/>
      <c r="AG26" s="256" t="s">
        <v>56</v>
      </c>
      <c r="AH26" s="256" t="s">
        <v>57</v>
      </c>
      <c r="AI26" s="261">
        <v>3</v>
      </c>
      <c r="AJ26" s="261">
        <v>3</v>
      </c>
      <c r="AK26" s="262">
        <v>0.5</v>
      </c>
      <c r="AL26" s="262">
        <v>0.5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24" customFormat="1" x14ac:dyDescent="0.15">
      <c r="A27" s="235">
        <v>781</v>
      </c>
      <c r="B27" s="321">
        <v>43088</v>
      </c>
      <c r="C27" s="322" t="s">
        <v>31</v>
      </c>
      <c r="D27" s="254" t="s">
        <v>35</v>
      </c>
      <c r="E27" s="321">
        <v>43101</v>
      </c>
      <c r="F27" s="323" t="s">
        <v>52</v>
      </c>
      <c r="G27" s="254" t="s">
        <v>401</v>
      </c>
      <c r="H27" s="4">
        <v>70.099999999999994</v>
      </c>
      <c r="I27" s="255" t="s">
        <v>120</v>
      </c>
      <c r="J27" s="254">
        <v>3000</v>
      </c>
      <c r="K27" s="254">
        <v>6000</v>
      </c>
      <c r="L27" s="254">
        <v>9000</v>
      </c>
      <c r="M27" s="254">
        <v>15000</v>
      </c>
      <c r="N27" s="254"/>
      <c r="O27" s="254">
        <v>2.95</v>
      </c>
      <c r="P27" s="254">
        <v>2.63</v>
      </c>
      <c r="Q27" s="254">
        <v>2.25</v>
      </c>
      <c r="R27" s="254">
        <v>2.04</v>
      </c>
      <c r="S27" s="254">
        <v>1.99</v>
      </c>
      <c r="T27" s="254"/>
      <c r="U27" s="254">
        <v>2.78</v>
      </c>
      <c r="V27" s="254">
        <v>2.5099999999999998</v>
      </c>
      <c r="W27" s="254">
        <v>2.19</v>
      </c>
      <c r="X27" s="254">
        <v>2.0099999999999998</v>
      </c>
      <c r="Y27" s="254">
        <v>1.97</v>
      </c>
      <c r="Z27" s="254"/>
      <c r="AA27" s="254">
        <v>2.9</v>
      </c>
      <c r="AB27" s="254">
        <v>2.59</v>
      </c>
      <c r="AC27" s="254">
        <v>2.23</v>
      </c>
      <c r="AD27" s="254">
        <v>2.0299999999999998</v>
      </c>
      <c r="AE27" s="254">
        <v>1.99</v>
      </c>
      <c r="AF27" s="254"/>
      <c r="AG27" s="256" t="s">
        <v>56</v>
      </c>
      <c r="AH27" s="256" t="s">
        <v>57</v>
      </c>
      <c r="AI27" s="261">
        <v>3</v>
      </c>
      <c r="AJ27" s="261">
        <v>3</v>
      </c>
      <c r="AK27" s="262">
        <v>0.5</v>
      </c>
      <c r="AL27" s="262">
        <v>0.5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24" customFormat="1" x14ac:dyDescent="0.15">
      <c r="A28" s="235">
        <v>1127</v>
      </c>
      <c r="B28" s="321">
        <v>43088</v>
      </c>
      <c r="C28" s="322" t="s">
        <v>31</v>
      </c>
      <c r="D28" s="254" t="s">
        <v>35</v>
      </c>
      <c r="E28" s="321">
        <v>43132</v>
      </c>
      <c r="F28" s="254" t="s">
        <v>53</v>
      </c>
      <c r="G28" s="254" t="s">
        <v>401</v>
      </c>
      <c r="H28" s="357">
        <v>86.76</v>
      </c>
      <c r="I28" s="255" t="s">
        <v>120</v>
      </c>
      <c r="J28" s="254">
        <v>3000</v>
      </c>
      <c r="K28" s="254">
        <v>6000</v>
      </c>
      <c r="L28" s="254">
        <v>9000</v>
      </c>
      <c r="M28" s="254">
        <v>9000</v>
      </c>
      <c r="N28" s="355"/>
      <c r="O28" s="355">
        <v>3.1659999999999999</v>
      </c>
      <c r="P28" s="355">
        <v>2.746</v>
      </c>
      <c r="Q28" s="355">
        <v>2.218</v>
      </c>
      <c r="R28" s="354">
        <v>0</v>
      </c>
      <c r="S28" s="355">
        <v>1.9630000000000001</v>
      </c>
      <c r="T28" s="355"/>
      <c r="U28" s="355">
        <v>2.9969999999999999</v>
      </c>
      <c r="V28" s="355">
        <v>2.56</v>
      </c>
      <c r="W28" s="355">
        <v>2.1680000000000001</v>
      </c>
      <c r="X28" s="354">
        <v>0</v>
      </c>
      <c r="Y28" s="355">
        <v>1.895</v>
      </c>
      <c r="Z28" s="355"/>
      <c r="AA28" s="355"/>
      <c r="AB28" s="355"/>
      <c r="AC28" s="355"/>
      <c r="AD28" s="355"/>
      <c r="AE28" s="355"/>
      <c r="AF28" s="355"/>
      <c r="AG28" s="356" t="s">
        <v>56</v>
      </c>
      <c r="AH28" s="356" t="s">
        <v>57</v>
      </c>
      <c r="AI28" s="261">
        <v>3</v>
      </c>
      <c r="AJ28" s="261">
        <v>3</v>
      </c>
      <c r="AK28" s="262">
        <v>0.5</v>
      </c>
      <c r="AL28" s="262">
        <v>0.5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24" customFormat="1" x14ac:dyDescent="0.15">
      <c r="A29" s="235">
        <v>1261</v>
      </c>
      <c r="B29" s="353">
        <v>43117</v>
      </c>
      <c r="C29" s="322" t="s">
        <v>31</v>
      </c>
      <c r="D29" s="254" t="s">
        <v>35</v>
      </c>
      <c r="E29" s="321">
        <v>43101</v>
      </c>
      <c r="F29" s="323" t="s">
        <v>54</v>
      </c>
      <c r="G29" s="254" t="s">
        <v>401</v>
      </c>
      <c r="H29" s="254">
        <v>78.099999999999994</v>
      </c>
      <c r="I29" s="255" t="s">
        <v>120</v>
      </c>
      <c r="J29" s="254">
        <v>3000</v>
      </c>
      <c r="K29" s="254">
        <v>6000</v>
      </c>
      <c r="L29" s="254">
        <v>9000</v>
      </c>
      <c r="M29" s="254">
        <v>15000</v>
      </c>
      <c r="N29" s="254"/>
      <c r="O29" s="254">
        <v>3.35</v>
      </c>
      <c r="P29" s="254">
        <v>2.95</v>
      </c>
      <c r="Q29" s="254">
        <v>2.5499999999999998</v>
      </c>
      <c r="R29" s="254">
        <v>2.35</v>
      </c>
      <c r="S29" s="254">
        <v>2.25</v>
      </c>
      <c r="T29" s="254"/>
      <c r="U29" s="254">
        <v>3.25</v>
      </c>
      <c r="V29" s="254">
        <v>2.9</v>
      </c>
      <c r="W29" s="254">
        <v>2.5</v>
      </c>
      <c r="X29" s="254">
        <v>2.35</v>
      </c>
      <c r="Y29" s="254">
        <v>2.2999999999999998</v>
      </c>
      <c r="Z29" s="254"/>
      <c r="AA29" s="254"/>
      <c r="AB29" s="254"/>
      <c r="AC29" s="254"/>
      <c r="AD29" s="254"/>
      <c r="AE29" s="254"/>
      <c r="AF29" s="254"/>
      <c r="AG29" s="256" t="s">
        <v>56</v>
      </c>
      <c r="AH29" s="256" t="s">
        <v>57</v>
      </c>
      <c r="AI29" s="261">
        <v>3</v>
      </c>
      <c r="AJ29" s="261">
        <v>3</v>
      </c>
      <c r="AK29" s="262">
        <v>0.5</v>
      </c>
      <c r="AL29" s="262">
        <v>0.5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24" customFormat="1" x14ac:dyDescent="0.15">
      <c r="A30" s="385"/>
      <c r="B30" s="351">
        <v>43300</v>
      </c>
      <c r="C30" s="322" t="s">
        <v>403</v>
      </c>
      <c r="D30" s="254" t="s">
        <v>8</v>
      </c>
      <c r="E30" s="321">
        <v>43219</v>
      </c>
      <c r="F30" s="323" t="s">
        <v>2</v>
      </c>
      <c r="G30" s="254" t="s">
        <v>401</v>
      </c>
      <c r="H30" s="254">
        <v>82</v>
      </c>
      <c r="I30" s="255" t="s">
        <v>6</v>
      </c>
      <c r="J30" s="254">
        <v>6000</v>
      </c>
      <c r="K30" s="254">
        <v>6000</v>
      </c>
      <c r="L30" s="254">
        <v>6000</v>
      </c>
      <c r="M30" s="254">
        <v>6000</v>
      </c>
      <c r="N30" s="254"/>
      <c r="O30" s="254">
        <v>2.68</v>
      </c>
      <c r="P30" s="254">
        <v>0</v>
      </c>
      <c r="Q30" s="254">
        <v>0</v>
      </c>
      <c r="R30" s="254">
        <v>0</v>
      </c>
      <c r="S30" s="254">
        <v>2.5</v>
      </c>
      <c r="T30" s="254"/>
      <c r="U30" s="254">
        <v>2.68</v>
      </c>
      <c r="V30" s="254">
        <v>0</v>
      </c>
      <c r="W30" s="254">
        <v>0</v>
      </c>
      <c r="X30" s="254">
        <v>0</v>
      </c>
      <c r="Y30" s="254">
        <v>2.5</v>
      </c>
      <c r="Z30" s="254"/>
      <c r="AA30" s="254"/>
      <c r="AB30" s="254"/>
      <c r="AC30" s="254"/>
      <c r="AD30" s="254"/>
      <c r="AE30" s="254"/>
      <c r="AF30" s="254"/>
      <c r="AG30" s="356" t="s">
        <v>56</v>
      </c>
      <c r="AH30" s="356" t="s">
        <v>57</v>
      </c>
      <c r="AI30" s="261">
        <v>3</v>
      </c>
      <c r="AJ30" s="261">
        <v>3</v>
      </c>
      <c r="AK30" s="262">
        <v>0.5</v>
      </c>
      <c r="AL30" s="262">
        <v>0.5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24" customFormat="1" x14ac:dyDescent="0.15">
      <c r="A31" s="388">
        <v>1515</v>
      </c>
      <c r="B31" s="351">
        <v>43293</v>
      </c>
      <c r="C31" s="396" t="s">
        <v>3</v>
      </c>
      <c r="D31" s="254" t="s">
        <v>8</v>
      </c>
      <c r="E31" s="411">
        <v>43229</v>
      </c>
      <c r="F31" s="397" t="s">
        <v>4</v>
      </c>
      <c r="G31" s="254" t="s">
        <v>401</v>
      </c>
      <c r="H31" s="355">
        <v>80.5</v>
      </c>
      <c r="I31" s="255"/>
      <c r="J31" s="254"/>
      <c r="K31" s="254"/>
      <c r="L31" s="254"/>
      <c r="M31" s="254"/>
      <c r="N31" s="254"/>
      <c r="O31" s="355">
        <v>1.94</v>
      </c>
      <c r="P31" s="355">
        <v>0</v>
      </c>
      <c r="Q31" s="355">
        <v>0</v>
      </c>
      <c r="R31" s="355">
        <v>0</v>
      </c>
      <c r="S31" s="355">
        <v>0</v>
      </c>
      <c r="T31" s="355"/>
      <c r="U31" s="355">
        <v>1.65</v>
      </c>
      <c r="V31" s="355">
        <v>0</v>
      </c>
      <c r="W31" s="355">
        <v>0</v>
      </c>
      <c r="X31" s="355">
        <v>0</v>
      </c>
      <c r="Y31" s="355">
        <v>0</v>
      </c>
      <c r="Z31" s="387"/>
      <c r="AA31" s="387">
        <v>1.78</v>
      </c>
      <c r="AB31" s="254"/>
      <c r="AC31" s="254"/>
      <c r="AD31" s="254"/>
      <c r="AE31" s="254"/>
      <c r="AF31" s="254"/>
      <c r="AG31" s="256" t="s">
        <v>56</v>
      </c>
      <c r="AH31" s="256" t="s">
        <v>57</v>
      </c>
      <c r="AI31" s="261">
        <v>3</v>
      </c>
      <c r="AJ31" s="261">
        <v>3</v>
      </c>
      <c r="AK31" s="262">
        <v>0.5</v>
      </c>
      <c r="AL31" s="262">
        <v>0.5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35">
        <v>78</v>
      </c>
      <c r="B32" s="351">
        <v>43117</v>
      </c>
      <c r="C32" s="322" t="s">
        <v>31</v>
      </c>
      <c r="D32" s="254" t="s">
        <v>37</v>
      </c>
      <c r="E32" s="321">
        <v>43101</v>
      </c>
      <c r="F32" s="323" t="s">
        <v>42</v>
      </c>
      <c r="G32" s="254" t="s">
        <v>401</v>
      </c>
      <c r="H32" s="254">
        <v>77</v>
      </c>
      <c r="I32" s="255" t="s">
        <v>120</v>
      </c>
      <c r="J32" s="254">
        <v>1645</v>
      </c>
      <c r="K32" s="254">
        <v>3000</v>
      </c>
      <c r="L32" s="254">
        <v>3000</v>
      </c>
      <c r="M32" s="254">
        <v>3000</v>
      </c>
      <c r="N32" s="254"/>
      <c r="O32" s="254">
        <v>2.74</v>
      </c>
      <c r="P32" s="254">
        <v>2.4900000000000002</v>
      </c>
      <c r="Q32" s="354">
        <v>0</v>
      </c>
      <c r="R32" s="354">
        <v>0</v>
      </c>
      <c r="S32" s="254">
        <v>2.08</v>
      </c>
      <c r="T32" s="254"/>
      <c r="U32" s="254">
        <v>2.74</v>
      </c>
      <c r="V32" s="254">
        <v>2.4900000000000002</v>
      </c>
      <c r="W32" s="354">
        <v>0</v>
      </c>
      <c r="X32" s="354">
        <v>0</v>
      </c>
      <c r="Y32" s="254">
        <v>2.08</v>
      </c>
      <c r="Z32" s="254"/>
      <c r="AA32" s="254"/>
      <c r="AB32" s="254"/>
      <c r="AC32" s="254"/>
      <c r="AD32" s="254"/>
      <c r="AE32" s="254"/>
      <c r="AF32" s="254"/>
      <c r="AG32" s="256" t="s">
        <v>63</v>
      </c>
      <c r="AH32" s="256"/>
      <c r="AI32" s="263">
        <v>2</v>
      </c>
      <c r="AJ32" s="263">
        <v>4</v>
      </c>
      <c r="AK32" s="264">
        <v>0.33329999999999999</v>
      </c>
      <c r="AL32" s="264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35">
        <v>1162</v>
      </c>
      <c r="B33" s="351">
        <v>43300</v>
      </c>
      <c r="C33" s="322" t="s">
        <v>31</v>
      </c>
      <c r="D33" s="254" t="s">
        <v>37</v>
      </c>
      <c r="E33" s="321">
        <v>43293</v>
      </c>
      <c r="F33" s="323" t="s">
        <v>43</v>
      </c>
      <c r="G33" s="254" t="s">
        <v>401</v>
      </c>
      <c r="H33" s="254">
        <v>67.72</v>
      </c>
      <c r="I33" s="255" t="s">
        <v>120</v>
      </c>
      <c r="J33" s="254">
        <v>1645</v>
      </c>
      <c r="K33" s="254">
        <v>3000</v>
      </c>
      <c r="L33" s="254">
        <v>3000</v>
      </c>
      <c r="M33" s="254">
        <v>3000</v>
      </c>
      <c r="N33" s="254"/>
      <c r="O33" s="254">
        <v>2.25</v>
      </c>
      <c r="P33" s="254">
        <v>2.25</v>
      </c>
      <c r="Q33" s="354">
        <v>0</v>
      </c>
      <c r="R33" s="354">
        <v>0</v>
      </c>
      <c r="S33" s="254">
        <v>2</v>
      </c>
      <c r="T33" s="254"/>
      <c r="U33" s="254">
        <v>2.25</v>
      </c>
      <c r="V33" s="254">
        <v>2.25</v>
      </c>
      <c r="W33" s="354">
        <v>0</v>
      </c>
      <c r="X33" s="354">
        <v>0</v>
      </c>
      <c r="Y33" s="254">
        <v>2</v>
      </c>
      <c r="Z33" s="254"/>
      <c r="AA33" s="254"/>
      <c r="AB33" s="254"/>
      <c r="AC33" s="254"/>
      <c r="AD33" s="254"/>
      <c r="AE33" s="254"/>
      <c r="AF33" s="254"/>
      <c r="AG33" s="256" t="s">
        <v>63</v>
      </c>
      <c r="AH33" s="256"/>
      <c r="AI33" s="263">
        <v>2</v>
      </c>
      <c r="AJ33" s="263">
        <v>4</v>
      </c>
      <c r="AK33" s="264">
        <v>0.33329999999999999</v>
      </c>
      <c r="AL33" s="264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35">
        <v>275</v>
      </c>
      <c r="B34" s="351">
        <v>43117</v>
      </c>
      <c r="C34" s="322" t="s">
        <v>31</v>
      </c>
      <c r="D34" s="254" t="s">
        <v>37</v>
      </c>
      <c r="E34" s="321">
        <v>43101</v>
      </c>
      <c r="F34" s="323" t="s">
        <v>44</v>
      </c>
      <c r="G34" s="254" t="s">
        <v>401</v>
      </c>
      <c r="H34" s="254">
        <v>80.2</v>
      </c>
      <c r="I34" s="255" t="s">
        <v>120</v>
      </c>
      <c r="J34" s="254">
        <v>1645</v>
      </c>
      <c r="K34" s="254">
        <v>3000</v>
      </c>
      <c r="L34" s="254">
        <v>3000</v>
      </c>
      <c r="M34" s="254">
        <v>3000</v>
      </c>
      <c r="N34" s="254"/>
      <c r="O34" s="254">
        <v>3.7</v>
      </c>
      <c r="P34" s="254">
        <v>3.2</v>
      </c>
      <c r="Q34" s="354">
        <v>0</v>
      </c>
      <c r="R34" s="354">
        <v>0</v>
      </c>
      <c r="S34" s="254">
        <v>2.8</v>
      </c>
      <c r="T34" s="254"/>
      <c r="U34" s="254">
        <v>3.7</v>
      </c>
      <c r="V34" s="254">
        <v>3.2</v>
      </c>
      <c r="W34" s="354">
        <v>0</v>
      </c>
      <c r="X34" s="354">
        <v>0</v>
      </c>
      <c r="Y34" s="254">
        <v>2.8</v>
      </c>
      <c r="Z34" s="254"/>
      <c r="AA34" s="254"/>
      <c r="AB34" s="254"/>
      <c r="AC34" s="254"/>
      <c r="AD34" s="254"/>
      <c r="AE34" s="254"/>
      <c r="AF34" s="254"/>
      <c r="AG34" s="256" t="s">
        <v>63</v>
      </c>
      <c r="AH34" s="256"/>
      <c r="AI34" s="263">
        <v>2</v>
      </c>
      <c r="AJ34" s="263">
        <v>4</v>
      </c>
      <c r="AK34" s="264">
        <v>0.33329999999999999</v>
      </c>
      <c r="AL34" s="264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34" customFormat="1" x14ac:dyDescent="0.15">
      <c r="A35" s="235">
        <v>1137</v>
      </c>
      <c r="B35" s="321">
        <v>43117</v>
      </c>
      <c r="C35" s="322" t="s">
        <v>31</v>
      </c>
      <c r="D35" s="254" t="s">
        <v>37</v>
      </c>
      <c r="E35" s="321">
        <v>43101</v>
      </c>
      <c r="F35" s="323" t="s">
        <v>45</v>
      </c>
      <c r="G35" s="254" t="s">
        <v>401</v>
      </c>
      <c r="H35" s="254">
        <v>68.2</v>
      </c>
      <c r="I35" s="255" t="s">
        <v>120</v>
      </c>
      <c r="J35" s="254">
        <v>1645</v>
      </c>
      <c r="K35" s="254">
        <v>3000</v>
      </c>
      <c r="L35" s="254">
        <v>3000</v>
      </c>
      <c r="M35" s="254">
        <v>3000</v>
      </c>
      <c r="N35" s="254"/>
      <c r="O35" s="254">
        <v>2.99</v>
      </c>
      <c r="P35" s="254">
        <v>2.41</v>
      </c>
      <c r="Q35" s="354">
        <v>0</v>
      </c>
      <c r="R35" s="354">
        <v>0</v>
      </c>
      <c r="S35" s="254">
        <v>1.95</v>
      </c>
      <c r="T35" s="254"/>
      <c r="U35" s="254">
        <v>2.99</v>
      </c>
      <c r="V35" s="254">
        <v>2.41</v>
      </c>
      <c r="W35" s="354">
        <v>0</v>
      </c>
      <c r="X35" s="354">
        <v>0</v>
      </c>
      <c r="Y35" s="254">
        <v>1.95</v>
      </c>
      <c r="Z35" s="254"/>
      <c r="AA35" s="254"/>
      <c r="AB35" s="254"/>
      <c r="AC35" s="254"/>
      <c r="AD35" s="254"/>
      <c r="AE35" s="254"/>
      <c r="AF35" s="254"/>
      <c r="AG35" s="256" t="s">
        <v>63</v>
      </c>
      <c r="AH35" s="256"/>
      <c r="AI35" s="263">
        <v>2</v>
      </c>
      <c r="AJ35" s="263">
        <v>4</v>
      </c>
      <c r="AK35" s="264">
        <v>0.33329999999999999</v>
      </c>
      <c r="AL35" s="264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34" customFormat="1" x14ac:dyDescent="0.15">
      <c r="A36" s="235">
        <v>882</v>
      </c>
      <c r="B36" s="321">
        <v>43117</v>
      </c>
      <c r="C36" s="322" t="s">
        <v>31</v>
      </c>
      <c r="D36" s="254" t="s">
        <v>37</v>
      </c>
      <c r="E36" s="321">
        <v>42917</v>
      </c>
      <c r="F36" s="323" t="s">
        <v>46</v>
      </c>
      <c r="G36" s="254" t="s">
        <v>401</v>
      </c>
      <c r="H36" s="254">
        <v>74.58</v>
      </c>
      <c r="I36" s="255" t="s">
        <v>893</v>
      </c>
      <c r="J36" s="257">
        <v>4000</v>
      </c>
      <c r="K36" s="257">
        <v>12000</v>
      </c>
      <c r="L36" s="257">
        <v>12000</v>
      </c>
      <c r="M36" s="257">
        <v>12000</v>
      </c>
      <c r="N36" s="254"/>
      <c r="O36" s="254">
        <v>2.4</v>
      </c>
      <c r="P36" s="254">
        <v>2.08</v>
      </c>
      <c r="Q36" s="254">
        <v>0</v>
      </c>
      <c r="R36" s="254">
        <v>0</v>
      </c>
      <c r="S36" s="254">
        <v>1.72</v>
      </c>
      <c r="T36" s="254"/>
      <c r="U36" s="254">
        <v>2.4</v>
      </c>
      <c r="V36" s="254">
        <v>2.08</v>
      </c>
      <c r="W36" s="254">
        <v>0</v>
      </c>
      <c r="X36" s="254">
        <v>0</v>
      </c>
      <c r="Y36" s="254">
        <v>1.72</v>
      </c>
      <c r="Z36" s="254"/>
      <c r="AA36" s="254"/>
      <c r="AB36" s="254"/>
      <c r="AC36" s="254"/>
      <c r="AD36" s="254"/>
      <c r="AE36" s="254"/>
      <c r="AF36" s="254"/>
      <c r="AG36" s="256" t="s">
        <v>56</v>
      </c>
      <c r="AH36" s="256" t="s">
        <v>57</v>
      </c>
      <c r="AI36" s="263">
        <v>2</v>
      </c>
      <c r="AJ36" s="263">
        <v>4</v>
      </c>
      <c r="AK36" s="264">
        <v>0.33329999999999999</v>
      </c>
      <c r="AL36" s="264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34" customFormat="1" x14ac:dyDescent="0.15">
      <c r="A37" s="235">
        <v>159</v>
      </c>
      <c r="B37" s="321">
        <v>43117</v>
      </c>
      <c r="C37" s="322" t="s">
        <v>31</v>
      </c>
      <c r="D37" s="254" t="s">
        <v>37</v>
      </c>
      <c r="E37" s="321">
        <v>43102</v>
      </c>
      <c r="F37" s="323" t="s">
        <v>47</v>
      </c>
      <c r="G37" s="254" t="s">
        <v>401</v>
      </c>
      <c r="H37" s="254">
        <v>81.099999999999994</v>
      </c>
      <c r="I37" s="255" t="s">
        <v>120</v>
      </c>
      <c r="J37" s="254">
        <v>3000</v>
      </c>
      <c r="K37" s="254">
        <v>3000</v>
      </c>
      <c r="L37" s="254">
        <v>3000</v>
      </c>
      <c r="M37" s="254">
        <v>3000</v>
      </c>
      <c r="N37" s="254"/>
      <c r="O37" s="254">
        <v>2.91</v>
      </c>
      <c r="P37" s="254">
        <v>0</v>
      </c>
      <c r="Q37" s="354">
        <v>0</v>
      </c>
      <c r="R37" s="354">
        <v>0</v>
      </c>
      <c r="S37" s="254">
        <v>1.97</v>
      </c>
      <c r="T37" s="254"/>
      <c r="U37" s="254">
        <v>2.91</v>
      </c>
      <c r="V37" s="254">
        <v>0</v>
      </c>
      <c r="W37" s="354">
        <v>0</v>
      </c>
      <c r="X37" s="354">
        <v>0</v>
      </c>
      <c r="Y37" s="254">
        <v>1.97</v>
      </c>
      <c r="Z37" s="254"/>
      <c r="AA37" s="254"/>
      <c r="AB37" s="254"/>
      <c r="AC37" s="254"/>
      <c r="AD37" s="254"/>
      <c r="AE37" s="254"/>
      <c r="AF37" s="254"/>
      <c r="AG37" s="256" t="s">
        <v>63</v>
      </c>
      <c r="AH37" s="254"/>
      <c r="AI37" s="263">
        <v>2</v>
      </c>
      <c r="AJ37" s="263">
        <v>4</v>
      </c>
      <c r="AK37" s="264">
        <v>0.33329999999999999</v>
      </c>
      <c r="AL37" s="264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34" customFormat="1" x14ac:dyDescent="0.15">
      <c r="A38" s="235">
        <v>173</v>
      </c>
      <c r="B38" s="321">
        <v>43117</v>
      </c>
      <c r="C38" s="322" t="s">
        <v>31</v>
      </c>
      <c r="D38" s="254" t="s">
        <v>37</v>
      </c>
      <c r="E38" s="321">
        <v>43119</v>
      </c>
      <c r="F38" s="323" t="s">
        <v>48</v>
      </c>
      <c r="G38" s="254" t="s">
        <v>401</v>
      </c>
      <c r="H38" s="254">
        <v>67.2</v>
      </c>
      <c r="I38" s="255" t="s">
        <v>120</v>
      </c>
      <c r="J38" s="254">
        <v>1645</v>
      </c>
      <c r="K38" s="254">
        <v>3000</v>
      </c>
      <c r="L38" s="254">
        <v>3000</v>
      </c>
      <c r="M38" s="254">
        <v>3000</v>
      </c>
      <c r="N38" s="254"/>
      <c r="O38" s="254">
        <v>2.899</v>
      </c>
      <c r="P38" s="254">
        <v>2.4260000000000002</v>
      </c>
      <c r="Q38" s="354">
        <v>0</v>
      </c>
      <c r="R38" s="354">
        <v>0</v>
      </c>
      <c r="S38" s="254">
        <v>2.0590000000000002</v>
      </c>
      <c r="T38" s="254"/>
      <c r="U38" s="254">
        <v>2.899</v>
      </c>
      <c r="V38" s="254">
        <v>2.4260000000000002</v>
      </c>
      <c r="W38" s="354">
        <v>0</v>
      </c>
      <c r="X38" s="354">
        <v>0</v>
      </c>
      <c r="Y38" s="254">
        <v>2.0590000000000002</v>
      </c>
      <c r="Z38" s="254"/>
      <c r="AA38" s="254"/>
      <c r="AB38" s="254"/>
      <c r="AC38" s="254"/>
      <c r="AD38" s="254"/>
      <c r="AE38" s="254"/>
      <c r="AF38" s="254"/>
      <c r="AG38" s="256" t="s">
        <v>63</v>
      </c>
      <c r="AH38" s="256"/>
      <c r="AI38" s="263">
        <v>2</v>
      </c>
      <c r="AJ38" s="263">
        <v>4</v>
      </c>
      <c r="AK38" s="264">
        <v>0.33329999999999999</v>
      </c>
      <c r="AL38" s="264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34" customFormat="1" x14ac:dyDescent="0.15">
      <c r="A39" s="235">
        <v>314</v>
      </c>
      <c r="B39" s="321">
        <v>43117</v>
      </c>
      <c r="C39" s="322" t="s">
        <v>31</v>
      </c>
      <c r="D39" s="254" t="s">
        <v>37</v>
      </c>
      <c r="E39" s="321">
        <v>43101</v>
      </c>
      <c r="F39" s="254" t="s">
        <v>49</v>
      </c>
      <c r="G39" s="254" t="s">
        <v>401</v>
      </c>
      <c r="H39" s="254">
        <v>74.27</v>
      </c>
      <c r="I39" s="255" t="s">
        <v>120</v>
      </c>
      <c r="J39" s="254">
        <v>1645</v>
      </c>
      <c r="K39" s="254">
        <v>3000</v>
      </c>
      <c r="L39" s="254">
        <v>3000</v>
      </c>
      <c r="M39" s="254">
        <v>3000</v>
      </c>
      <c r="N39" s="254"/>
      <c r="O39" s="254">
        <v>2.8010000000000002</v>
      </c>
      <c r="P39" s="254">
        <v>2.4279999999999999</v>
      </c>
      <c r="Q39" s="354">
        <v>0</v>
      </c>
      <c r="R39" s="354">
        <v>0</v>
      </c>
      <c r="S39" s="254">
        <v>2.145</v>
      </c>
      <c r="T39" s="254"/>
      <c r="U39" s="254">
        <v>2.7509999999999999</v>
      </c>
      <c r="V39" s="254">
        <v>2.375</v>
      </c>
      <c r="W39" s="354">
        <v>0</v>
      </c>
      <c r="X39" s="354">
        <v>0</v>
      </c>
      <c r="Y39" s="254">
        <v>2.0920000000000001</v>
      </c>
      <c r="Z39" s="254"/>
      <c r="AA39" s="254"/>
      <c r="AB39" s="254"/>
      <c r="AC39" s="254"/>
      <c r="AD39" s="254"/>
      <c r="AE39" s="254"/>
      <c r="AF39" s="254"/>
      <c r="AG39" s="256" t="s">
        <v>56</v>
      </c>
      <c r="AH39" s="256" t="s">
        <v>57</v>
      </c>
      <c r="AI39" s="263">
        <v>2</v>
      </c>
      <c r="AJ39" s="263">
        <v>4</v>
      </c>
      <c r="AK39" s="264">
        <v>0.33329999999999999</v>
      </c>
      <c r="AL39" s="264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34" customFormat="1" x14ac:dyDescent="0.15">
      <c r="A40" s="235">
        <v>569</v>
      </c>
      <c r="B40" s="321">
        <v>43111</v>
      </c>
      <c r="C40" s="322" t="s">
        <v>31</v>
      </c>
      <c r="D40" s="254" t="s">
        <v>37</v>
      </c>
      <c r="E40" s="321">
        <v>43101</v>
      </c>
      <c r="F40" s="323" t="s">
        <v>50</v>
      </c>
      <c r="G40" s="254" t="s">
        <v>401</v>
      </c>
      <c r="H40" s="254">
        <v>69</v>
      </c>
      <c r="I40" s="255" t="s">
        <v>120</v>
      </c>
      <c r="J40" s="257">
        <v>4000</v>
      </c>
      <c r="K40" s="257">
        <v>12000</v>
      </c>
      <c r="L40" s="257">
        <v>12000</v>
      </c>
      <c r="M40" s="257">
        <v>12000</v>
      </c>
      <c r="N40" s="254"/>
      <c r="O40" s="254">
        <v>2.2000000000000002</v>
      </c>
      <c r="P40" s="254">
        <v>2.1</v>
      </c>
      <c r="Q40" s="354">
        <v>0</v>
      </c>
      <c r="R40" s="354">
        <v>0</v>
      </c>
      <c r="S40" s="254">
        <v>1.8</v>
      </c>
      <c r="T40" s="254"/>
      <c r="U40" s="254">
        <v>2.2000000000000002</v>
      </c>
      <c r="V40" s="254">
        <v>2.1</v>
      </c>
      <c r="W40" s="354">
        <v>0</v>
      </c>
      <c r="X40" s="354">
        <v>0</v>
      </c>
      <c r="Y40" s="254">
        <v>1.8</v>
      </c>
      <c r="Z40" s="358"/>
      <c r="AA40"/>
      <c r="AB40" s="254"/>
      <c r="AC40" s="254"/>
      <c r="AD40" s="254"/>
      <c r="AE40" s="254"/>
      <c r="AF40" s="254"/>
      <c r="AG40" s="256" t="s">
        <v>63</v>
      </c>
      <c r="AH40" s="256"/>
      <c r="AI40" s="263">
        <v>2</v>
      </c>
      <c r="AJ40" s="263">
        <v>4</v>
      </c>
      <c r="AK40" s="264">
        <v>0.33329999999999999</v>
      </c>
      <c r="AL40" s="264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34" customFormat="1" x14ac:dyDescent="0.15">
      <c r="A41" s="235">
        <v>235</v>
      </c>
      <c r="B41" s="321">
        <v>43117</v>
      </c>
      <c r="C41" s="322" t="s">
        <v>31</v>
      </c>
      <c r="D41" s="254" t="s">
        <v>37</v>
      </c>
      <c r="E41" s="321">
        <v>43119</v>
      </c>
      <c r="F41" s="323" t="s">
        <v>51</v>
      </c>
      <c r="G41" s="254" t="s">
        <v>401</v>
      </c>
      <c r="H41" s="254">
        <v>71.900000000000006</v>
      </c>
      <c r="I41" s="255" t="s">
        <v>120</v>
      </c>
      <c r="J41" s="257">
        <v>3000</v>
      </c>
      <c r="K41" s="257">
        <v>3000</v>
      </c>
      <c r="L41" s="257">
        <v>3000</v>
      </c>
      <c r="M41" s="257">
        <v>3000</v>
      </c>
      <c r="N41" s="254"/>
      <c r="O41" s="254">
        <v>2.7</v>
      </c>
      <c r="P41" s="359">
        <v>0</v>
      </c>
      <c r="Q41" s="354">
        <v>0</v>
      </c>
      <c r="R41" s="354">
        <v>0</v>
      </c>
      <c r="S41" s="254">
        <v>2.09</v>
      </c>
      <c r="T41" s="254"/>
      <c r="U41" s="254">
        <v>2.7</v>
      </c>
      <c r="V41" s="359">
        <v>0</v>
      </c>
      <c r="W41" s="354">
        <v>0</v>
      </c>
      <c r="X41" s="354">
        <v>0</v>
      </c>
      <c r="Y41" s="254">
        <v>2.09</v>
      </c>
      <c r="Z41" s="358"/>
      <c r="AA41"/>
      <c r="AB41" s="254"/>
      <c r="AC41" s="254"/>
      <c r="AD41" s="254"/>
      <c r="AE41" s="254"/>
      <c r="AF41" s="254"/>
      <c r="AG41" s="256" t="s">
        <v>63</v>
      </c>
      <c r="AH41" s="256"/>
      <c r="AI41" s="263">
        <v>2</v>
      </c>
      <c r="AJ41" s="263">
        <v>4</v>
      </c>
      <c r="AK41" s="264">
        <v>0.33329999999999999</v>
      </c>
      <c r="AL41" s="264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34" customFormat="1" x14ac:dyDescent="0.15">
      <c r="A42" s="235">
        <v>784</v>
      </c>
      <c r="B42" s="321">
        <v>43088</v>
      </c>
      <c r="C42" s="322" t="s">
        <v>31</v>
      </c>
      <c r="D42" s="254" t="s">
        <v>37</v>
      </c>
      <c r="E42" s="321">
        <v>43101</v>
      </c>
      <c r="F42" s="323" t="s">
        <v>52</v>
      </c>
      <c r="G42" s="254" t="s">
        <v>401</v>
      </c>
      <c r="H42" s="360">
        <v>71.11</v>
      </c>
      <c r="I42" s="255" t="s">
        <v>120</v>
      </c>
      <c r="J42" s="254">
        <v>1645</v>
      </c>
      <c r="K42" s="254">
        <v>3000</v>
      </c>
      <c r="L42" s="254">
        <v>3000</v>
      </c>
      <c r="M42" s="254">
        <v>3000</v>
      </c>
      <c r="N42" s="254"/>
      <c r="O42" s="361">
        <v>3.07</v>
      </c>
      <c r="P42" s="355">
        <v>2.63</v>
      </c>
      <c r="Q42" s="354">
        <v>0</v>
      </c>
      <c r="R42" s="354">
        <v>0</v>
      </c>
      <c r="S42" s="362">
        <v>2.2400000000000002</v>
      </c>
      <c r="T42" s="254"/>
      <c r="U42" s="361">
        <v>3.07</v>
      </c>
      <c r="V42" s="355">
        <v>2.63</v>
      </c>
      <c r="W42" s="354">
        <v>0</v>
      </c>
      <c r="X42" s="354">
        <v>0</v>
      </c>
      <c r="Y42" s="362">
        <v>2.2400000000000002</v>
      </c>
      <c r="Z42" s="358"/>
      <c r="AA42"/>
      <c r="AB42" s="254"/>
      <c r="AC42" s="254"/>
      <c r="AD42" s="254"/>
      <c r="AE42" s="254"/>
      <c r="AF42" s="254"/>
      <c r="AG42" s="256" t="s">
        <v>63</v>
      </c>
      <c r="AH42" s="256"/>
      <c r="AI42" s="263">
        <v>2</v>
      </c>
      <c r="AJ42" s="263">
        <v>4</v>
      </c>
      <c r="AK42" s="264">
        <v>0.33329999999999999</v>
      </c>
      <c r="AL42" s="264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34" customFormat="1" x14ac:dyDescent="0.15">
      <c r="A43" s="235">
        <v>1128</v>
      </c>
      <c r="B43" s="321">
        <v>43088</v>
      </c>
      <c r="C43" s="322" t="s">
        <v>31</v>
      </c>
      <c r="D43" s="254" t="s">
        <v>37</v>
      </c>
      <c r="E43" s="321">
        <v>43132</v>
      </c>
      <c r="F43" s="254" t="s">
        <v>53</v>
      </c>
      <c r="G43" s="254" t="s">
        <v>401</v>
      </c>
      <c r="H43" s="355">
        <v>78.88</v>
      </c>
      <c r="I43" s="255" t="s">
        <v>120</v>
      </c>
      <c r="J43" s="254">
        <v>6000</v>
      </c>
      <c r="K43" s="254">
        <v>12000</v>
      </c>
      <c r="L43" s="254">
        <v>12000</v>
      </c>
      <c r="M43" s="254">
        <v>12000</v>
      </c>
      <c r="N43" s="355"/>
      <c r="O43" s="355">
        <v>3.17</v>
      </c>
      <c r="P43" s="355">
        <v>2.9119999999999999</v>
      </c>
      <c r="Q43" s="354">
        <v>0</v>
      </c>
      <c r="R43" s="354">
        <v>0</v>
      </c>
      <c r="S43" s="355">
        <v>2.5379999999999998</v>
      </c>
      <c r="T43" s="355"/>
      <c r="U43" s="355">
        <v>3.17</v>
      </c>
      <c r="V43" s="355">
        <v>2.9119999999999999</v>
      </c>
      <c r="W43" s="354">
        <v>0</v>
      </c>
      <c r="X43" s="354">
        <v>0</v>
      </c>
      <c r="Y43" s="355">
        <v>2.5379999999999998</v>
      </c>
      <c r="Z43" s="363"/>
      <c r="AA43" s="364"/>
      <c r="AB43" s="355"/>
      <c r="AC43" s="355"/>
      <c r="AD43" s="355"/>
      <c r="AE43" s="355"/>
      <c r="AF43" s="355"/>
      <c r="AG43" s="356" t="s">
        <v>63</v>
      </c>
      <c r="AH43" s="356"/>
      <c r="AI43" s="263">
        <v>2</v>
      </c>
      <c r="AJ43" s="263">
        <v>4</v>
      </c>
      <c r="AK43" s="264">
        <v>0.33329999999999999</v>
      </c>
      <c r="AL43" s="264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34" customFormat="1" x14ac:dyDescent="0.15">
      <c r="A44" s="235">
        <v>1262</v>
      </c>
      <c r="B44" s="351">
        <v>43117</v>
      </c>
      <c r="C44" s="322" t="s">
        <v>31</v>
      </c>
      <c r="D44" s="254" t="s">
        <v>37</v>
      </c>
      <c r="E44" s="321">
        <v>43101</v>
      </c>
      <c r="F44" s="323" t="s">
        <v>54</v>
      </c>
      <c r="G44" s="254" t="s">
        <v>401</v>
      </c>
      <c r="H44" s="254">
        <v>80.2</v>
      </c>
      <c r="I44" s="255" t="s">
        <v>120</v>
      </c>
      <c r="J44" s="254">
        <v>1645</v>
      </c>
      <c r="K44" s="254">
        <v>3000</v>
      </c>
      <c r="L44" s="254">
        <v>3000</v>
      </c>
      <c r="M44" s="254">
        <v>3000</v>
      </c>
      <c r="N44" s="254"/>
      <c r="O44" s="254">
        <v>3.75</v>
      </c>
      <c r="P44" s="254">
        <v>3.2</v>
      </c>
      <c r="Q44" s="354">
        <v>0</v>
      </c>
      <c r="R44" s="354">
        <v>0</v>
      </c>
      <c r="S44" s="254">
        <v>2.8</v>
      </c>
      <c r="T44" s="254"/>
      <c r="U44" s="254">
        <v>3.75</v>
      </c>
      <c r="V44" s="254">
        <v>3.2</v>
      </c>
      <c r="W44" s="354">
        <v>0</v>
      </c>
      <c r="X44" s="354">
        <v>0</v>
      </c>
      <c r="Y44" s="254">
        <v>2.8</v>
      </c>
      <c r="Z44" s="254"/>
      <c r="AA44" s="254"/>
      <c r="AB44" s="254"/>
      <c r="AC44" s="254"/>
      <c r="AD44" s="254"/>
      <c r="AE44" s="254"/>
      <c r="AF44" s="254"/>
      <c r="AG44" s="256" t="s">
        <v>63</v>
      </c>
      <c r="AH44" s="256"/>
      <c r="AI44" s="263">
        <v>2</v>
      </c>
      <c r="AJ44" s="263">
        <v>4</v>
      </c>
      <c r="AK44" s="264">
        <v>0.33329999999999999</v>
      </c>
      <c r="AL44" s="264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34" customFormat="1" x14ac:dyDescent="0.15">
      <c r="A45" s="384"/>
      <c r="B45" s="351">
        <v>43300</v>
      </c>
      <c r="C45" s="322" t="s">
        <v>403</v>
      </c>
      <c r="D45" s="254" t="s">
        <v>1</v>
      </c>
      <c r="E45" s="321">
        <v>43219</v>
      </c>
      <c r="F45" s="323" t="s">
        <v>2</v>
      </c>
      <c r="G45" s="254" t="s">
        <v>401</v>
      </c>
      <c r="H45" s="254">
        <v>82</v>
      </c>
      <c r="I45" s="255" t="s">
        <v>405</v>
      </c>
      <c r="J45" s="254">
        <v>3000</v>
      </c>
      <c r="K45" s="254">
        <v>3000</v>
      </c>
      <c r="L45" s="254">
        <v>3000</v>
      </c>
      <c r="M45" s="254">
        <v>3000</v>
      </c>
      <c r="N45" s="254"/>
      <c r="O45" s="254">
        <v>3</v>
      </c>
      <c r="P45" s="254">
        <v>0</v>
      </c>
      <c r="Q45" s="354">
        <v>0</v>
      </c>
      <c r="R45" s="354">
        <v>0</v>
      </c>
      <c r="S45" s="254">
        <v>2.75</v>
      </c>
      <c r="T45" s="254"/>
      <c r="U45" s="254">
        <v>3</v>
      </c>
      <c r="V45" s="254">
        <v>0</v>
      </c>
      <c r="W45" s="354">
        <v>0</v>
      </c>
      <c r="X45" s="354">
        <v>0</v>
      </c>
      <c r="Y45" s="254">
        <v>2.75</v>
      </c>
      <c r="Z45" s="254"/>
      <c r="AA45" s="254"/>
      <c r="AB45" s="254"/>
      <c r="AC45" s="254"/>
      <c r="AD45" s="254"/>
      <c r="AE45" s="254"/>
      <c r="AF45" s="254"/>
      <c r="AG45" s="356" t="s">
        <v>63</v>
      </c>
      <c r="AH45" s="356"/>
      <c r="AI45" s="263">
        <v>2</v>
      </c>
      <c r="AJ45" s="263">
        <v>4</v>
      </c>
      <c r="AK45" s="264">
        <v>0.33329999999999999</v>
      </c>
      <c r="AL45" s="264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34" customFormat="1" x14ac:dyDescent="0.15">
      <c r="A46" s="384">
        <v>1513</v>
      </c>
      <c r="B46" s="351">
        <v>43293</v>
      </c>
      <c r="C46" s="322" t="s">
        <v>3</v>
      </c>
      <c r="D46" s="254" t="s">
        <v>1</v>
      </c>
      <c r="E46" s="411">
        <v>43229</v>
      </c>
      <c r="F46" s="254" t="s">
        <v>4</v>
      </c>
      <c r="G46" s="254" t="s">
        <v>401</v>
      </c>
      <c r="H46" s="355">
        <v>82.5</v>
      </c>
      <c r="I46" s="255"/>
      <c r="J46" s="254"/>
      <c r="K46" s="254"/>
      <c r="L46" s="254"/>
      <c r="M46" s="254"/>
      <c r="N46" s="254"/>
      <c r="O46" s="355">
        <v>1.8</v>
      </c>
      <c r="P46" s="355">
        <v>0</v>
      </c>
      <c r="Q46" s="355">
        <v>0</v>
      </c>
      <c r="R46" s="355">
        <v>0</v>
      </c>
      <c r="S46" s="355">
        <v>0</v>
      </c>
      <c r="T46" s="355"/>
      <c r="U46" s="355">
        <v>1.8</v>
      </c>
      <c r="V46" s="355"/>
      <c r="W46" s="355"/>
      <c r="X46" s="354"/>
      <c r="Y46" s="254"/>
      <c r="Z46" s="254"/>
      <c r="AA46" s="254"/>
      <c r="AB46" s="254"/>
      <c r="AC46" s="254"/>
      <c r="AD46" s="254"/>
      <c r="AE46" s="254"/>
      <c r="AF46" s="254"/>
      <c r="AG46" s="256" t="s">
        <v>63</v>
      </c>
      <c r="AH46" s="256"/>
      <c r="AI46" s="263">
        <v>2</v>
      </c>
      <c r="AJ46" s="263">
        <v>4</v>
      </c>
      <c r="AK46" s="264">
        <v>0.33329999999999999</v>
      </c>
      <c r="AL46" s="264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18" customFormat="1" x14ac:dyDescent="0.15">
      <c r="A47" s="235">
        <v>80</v>
      </c>
      <c r="B47" s="351">
        <v>43117</v>
      </c>
      <c r="C47" s="322" t="s">
        <v>31</v>
      </c>
      <c r="D47" s="254" t="s">
        <v>180</v>
      </c>
      <c r="E47" s="321">
        <v>43101</v>
      </c>
      <c r="F47" s="323" t="s">
        <v>42</v>
      </c>
      <c r="G47" s="254" t="s">
        <v>401</v>
      </c>
      <c r="H47" s="254">
        <v>77</v>
      </c>
      <c r="I47" s="255" t="s">
        <v>120</v>
      </c>
      <c r="J47" s="254">
        <v>1645</v>
      </c>
      <c r="K47" s="254">
        <v>3000</v>
      </c>
      <c r="L47" s="254">
        <v>3000</v>
      </c>
      <c r="M47" s="254">
        <v>3000</v>
      </c>
      <c r="N47" s="254"/>
      <c r="O47" s="254">
        <v>2.83</v>
      </c>
      <c r="P47" s="254">
        <v>2.7</v>
      </c>
      <c r="Q47" s="354">
        <v>0</v>
      </c>
      <c r="R47" s="354">
        <v>0</v>
      </c>
      <c r="S47" s="254">
        <v>1.83</v>
      </c>
      <c r="T47" s="254"/>
      <c r="U47" s="254">
        <v>2.83</v>
      </c>
      <c r="V47" s="254">
        <v>2.7</v>
      </c>
      <c r="W47" s="354">
        <v>0</v>
      </c>
      <c r="X47" s="354">
        <v>0</v>
      </c>
      <c r="Y47" s="254">
        <v>1.83</v>
      </c>
      <c r="Z47" s="254"/>
      <c r="AA47" s="254"/>
      <c r="AB47" s="254"/>
      <c r="AC47" s="254"/>
      <c r="AD47" s="254"/>
      <c r="AE47" s="254"/>
      <c r="AF47" s="254"/>
      <c r="AG47" s="256" t="s">
        <v>63</v>
      </c>
      <c r="AH47" s="256"/>
      <c r="AI47" s="263">
        <v>2</v>
      </c>
      <c r="AJ47" s="263">
        <v>4</v>
      </c>
      <c r="AK47" s="265">
        <v>0.33329999999999999</v>
      </c>
      <c r="AL47" s="265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18" customFormat="1" x14ac:dyDescent="0.15">
      <c r="A48" s="235">
        <v>1164</v>
      </c>
      <c r="B48" s="351">
        <v>43300</v>
      </c>
      <c r="C48" s="322" t="s">
        <v>31</v>
      </c>
      <c r="D48" s="254" t="s">
        <v>180</v>
      </c>
      <c r="E48" s="321">
        <v>43293</v>
      </c>
      <c r="F48" s="323" t="s">
        <v>43</v>
      </c>
      <c r="G48" s="254" t="s">
        <v>401</v>
      </c>
      <c r="H48" s="254">
        <v>70.209999999999994</v>
      </c>
      <c r="I48" s="255" t="s">
        <v>120</v>
      </c>
      <c r="J48" s="254">
        <v>1645</v>
      </c>
      <c r="K48" s="254">
        <v>3000</v>
      </c>
      <c r="L48" s="254">
        <v>3000</v>
      </c>
      <c r="M48" s="254">
        <v>3000</v>
      </c>
      <c r="N48" s="254"/>
      <c r="O48" s="254">
        <v>2.4700000000000002</v>
      </c>
      <c r="P48" s="254">
        <v>2.4700000000000002</v>
      </c>
      <c r="Q48" s="354">
        <v>0</v>
      </c>
      <c r="R48" s="354">
        <v>0</v>
      </c>
      <c r="S48" s="254">
        <v>1.94</v>
      </c>
      <c r="T48" s="254"/>
      <c r="U48" s="254">
        <v>2.4700000000000002</v>
      </c>
      <c r="V48" s="254">
        <v>2.4700000000000002</v>
      </c>
      <c r="W48" s="354">
        <v>0</v>
      </c>
      <c r="X48" s="354">
        <v>0</v>
      </c>
      <c r="Y48" s="254">
        <v>1.94</v>
      </c>
      <c r="Z48" s="254"/>
      <c r="AA48" s="254"/>
      <c r="AB48" s="254"/>
      <c r="AC48" s="254"/>
      <c r="AD48" s="254"/>
      <c r="AE48" s="254"/>
      <c r="AF48" s="254"/>
      <c r="AG48" s="256" t="s">
        <v>63</v>
      </c>
      <c r="AH48" s="256"/>
      <c r="AI48" s="263">
        <v>2</v>
      </c>
      <c r="AJ48" s="263">
        <v>4</v>
      </c>
      <c r="AK48" s="265">
        <v>0.33329999999999999</v>
      </c>
      <c r="AL48" s="265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18" customFormat="1" x14ac:dyDescent="0.15">
      <c r="A49" s="235">
        <v>277</v>
      </c>
      <c r="B49" s="351">
        <v>43117</v>
      </c>
      <c r="C49" s="322" t="s">
        <v>31</v>
      </c>
      <c r="D49" s="254" t="s">
        <v>180</v>
      </c>
      <c r="E49" s="321">
        <v>43101</v>
      </c>
      <c r="F49" s="323" t="s">
        <v>44</v>
      </c>
      <c r="G49" s="254" t="s">
        <v>401</v>
      </c>
      <c r="H49" s="254">
        <v>80.2</v>
      </c>
      <c r="I49" s="255" t="s">
        <v>120</v>
      </c>
      <c r="J49" s="254">
        <v>1645</v>
      </c>
      <c r="K49" s="254">
        <v>3000</v>
      </c>
      <c r="L49" s="254">
        <v>3000</v>
      </c>
      <c r="M49" s="254">
        <v>3000</v>
      </c>
      <c r="N49" s="254"/>
      <c r="O49" s="254">
        <v>3.7</v>
      </c>
      <c r="P49" s="254">
        <v>3.2</v>
      </c>
      <c r="Q49" s="354">
        <v>0</v>
      </c>
      <c r="R49" s="354">
        <v>0</v>
      </c>
      <c r="S49" s="254">
        <v>2.9</v>
      </c>
      <c r="T49" s="254"/>
      <c r="U49" s="254">
        <v>3.7</v>
      </c>
      <c r="V49" s="254">
        <v>3.2</v>
      </c>
      <c r="W49" s="354">
        <v>0</v>
      </c>
      <c r="X49" s="354">
        <v>0</v>
      </c>
      <c r="Y49" s="254">
        <v>2.9</v>
      </c>
      <c r="Z49" s="254"/>
      <c r="AA49" s="254"/>
      <c r="AB49" s="254"/>
      <c r="AC49" s="254"/>
      <c r="AD49" s="254"/>
      <c r="AE49" s="254"/>
      <c r="AF49" s="254"/>
      <c r="AG49" s="256" t="s">
        <v>63</v>
      </c>
      <c r="AH49" s="256"/>
      <c r="AI49" s="263">
        <v>2</v>
      </c>
      <c r="AJ49" s="263">
        <v>4</v>
      </c>
      <c r="AK49" s="265">
        <v>0.33329999999999999</v>
      </c>
      <c r="AL49" s="265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18" customFormat="1" x14ac:dyDescent="0.15">
      <c r="A50" s="235">
        <v>1139</v>
      </c>
      <c r="B50" s="321">
        <v>43117</v>
      </c>
      <c r="C50" s="322" t="s">
        <v>31</v>
      </c>
      <c r="D50" s="254" t="s">
        <v>180</v>
      </c>
      <c r="E50" s="321">
        <v>43101</v>
      </c>
      <c r="F50" s="323" t="s">
        <v>45</v>
      </c>
      <c r="G50" s="254" t="s">
        <v>401</v>
      </c>
      <c r="H50" s="254">
        <v>73.150000000000006</v>
      </c>
      <c r="I50" s="255" t="s">
        <v>120</v>
      </c>
      <c r="J50" s="254">
        <v>1645</v>
      </c>
      <c r="K50" s="254">
        <v>3000</v>
      </c>
      <c r="L50" s="254">
        <v>3000</v>
      </c>
      <c r="M50" s="254">
        <v>3000</v>
      </c>
      <c r="N50" s="254"/>
      <c r="O50" s="254">
        <v>3.17</v>
      </c>
      <c r="P50" s="254">
        <v>2.5</v>
      </c>
      <c r="Q50" s="354">
        <v>0</v>
      </c>
      <c r="R50" s="354">
        <v>0</v>
      </c>
      <c r="S50" s="254">
        <v>2</v>
      </c>
      <c r="T50" s="254"/>
      <c r="U50" s="254">
        <v>3.17</v>
      </c>
      <c r="V50" s="254">
        <v>2.5</v>
      </c>
      <c r="W50" s="354">
        <v>0</v>
      </c>
      <c r="X50" s="354">
        <v>0</v>
      </c>
      <c r="Y50" s="254">
        <v>2</v>
      </c>
      <c r="Z50" s="254"/>
      <c r="AA50" s="254"/>
      <c r="AB50" s="254"/>
      <c r="AC50" s="254"/>
      <c r="AD50" s="254"/>
      <c r="AE50" s="254"/>
      <c r="AF50" s="254"/>
      <c r="AG50" s="256" t="s">
        <v>63</v>
      </c>
      <c r="AH50" s="256"/>
      <c r="AI50" s="263">
        <v>2</v>
      </c>
      <c r="AJ50" s="263">
        <v>4</v>
      </c>
      <c r="AK50" s="265">
        <v>0.33329999999999999</v>
      </c>
      <c r="AL50" s="265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18" customFormat="1" x14ac:dyDescent="0.15">
      <c r="A51" s="235">
        <v>881</v>
      </c>
      <c r="B51" s="321">
        <v>43117</v>
      </c>
      <c r="C51" s="322" t="s">
        <v>31</v>
      </c>
      <c r="D51" s="254" t="s">
        <v>180</v>
      </c>
      <c r="E51" s="321">
        <v>42917</v>
      </c>
      <c r="F51" s="323" t="s">
        <v>46</v>
      </c>
      <c r="G51" s="254" t="s">
        <v>401</v>
      </c>
      <c r="H51" s="254">
        <v>74.58</v>
      </c>
      <c r="I51" s="255" t="s">
        <v>893</v>
      </c>
      <c r="J51" s="257">
        <v>3200</v>
      </c>
      <c r="K51" s="257">
        <v>3200</v>
      </c>
      <c r="L51" s="257">
        <v>3200</v>
      </c>
      <c r="M51" s="257">
        <v>3200</v>
      </c>
      <c r="N51" s="254"/>
      <c r="O51" s="254">
        <v>2.39</v>
      </c>
      <c r="P51" s="254">
        <v>0</v>
      </c>
      <c r="Q51" s="254">
        <v>0</v>
      </c>
      <c r="R51" s="254">
        <v>0</v>
      </c>
      <c r="S51" s="254">
        <v>1.89</v>
      </c>
      <c r="T51" s="254"/>
      <c r="U51" s="254">
        <v>2.39</v>
      </c>
      <c r="V51" s="254">
        <v>0</v>
      </c>
      <c r="W51" s="254">
        <v>0</v>
      </c>
      <c r="X51" s="254">
        <v>0</v>
      </c>
      <c r="Y51" s="254">
        <v>1.89</v>
      </c>
      <c r="Z51" s="254"/>
      <c r="AA51" s="254"/>
      <c r="AB51" s="254"/>
      <c r="AC51" s="254"/>
      <c r="AD51" s="254"/>
      <c r="AE51" s="254"/>
      <c r="AF51" s="254"/>
      <c r="AG51" s="256" t="s">
        <v>56</v>
      </c>
      <c r="AH51" s="256" t="s">
        <v>57</v>
      </c>
      <c r="AI51" s="263">
        <v>2</v>
      </c>
      <c r="AJ51" s="263">
        <v>4</v>
      </c>
      <c r="AK51" s="265">
        <v>0.33329999999999999</v>
      </c>
      <c r="AL51" s="265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18" customFormat="1" x14ac:dyDescent="0.15">
      <c r="A52" s="235">
        <v>161</v>
      </c>
      <c r="B52" s="321">
        <v>43117</v>
      </c>
      <c r="C52" s="322" t="s">
        <v>31</v>
      </c>
      <c r="D52" s="254" t="s">
        <v>180</v>
      </c>
      <c r="E52" s="321">
        <v>43102</v>
      </c>
      <c r="F52" s="323" t="s">
        <v>47</v>
      </c>
      <c r="G52" s="254" t="s">
        <v>401</v>
      </c>
      <c r="H52" s="254">
        <v>81.099999999999994</v>
      </c>
      <c r="I52" s="255" t="s">
        <v>120</v>
      </c>
      <c r="J52" s="254">
        <v>3000</v>
      </c>
      <c r="K52" s="254">
        <v>3000</v>
      </c>
      <c r="L52" s="254">
        <v>3000</v>
      </c>
      <c r="M52" s="254">
        <v>3000</v>
      </c>
      <c r="N52" s="254"/>
      <c r="O52" s="254">
        <v>2.91</v>
      </c>
      <c r="P52" s="254">
        <v>0</v>
      </c>
      <c r="Q52" s="354">
        <v>0</v>
      </c>
      <c r="R52" s="354">
        <v>0</v>
      </c>
      <c r="S52" s="254">
        <v>1.97</v>
      </c>
      <c r="T52" s="254"/>
      <c r="U52" s="254">
        <v>2.91</v>
      </c>
      <c r="V52" s="254">
        <v>0</v>
      </c>
      <c r="W52" s="354">
        <v>0</v>
      </c>
      <c r="X52" s="354">
        <v>0</v>
      </c>
      <c r="Y52" s="254">
        <v>1.97</v>
      </c>
      <c r="Z52" s="254"/>
      <c r="AA52" s="254"/>
      <c r="AB52" s="254"/>
      <c r="AC52" s="254"/>
      <c r="AD52" s="254"/>
      <c r="AE52" s="254"/>
      <c r="AF52" s="254"/>
      <c r="AG52" s="256" t="s">
        <v>63</v>
      </c>
      <c r="AH52" s="254"/>
      <c r="AI52" s="263">
        <v>2</v>
      </c>
      <c r="AJ52" s="263">
        <v>4</v>
      </c>
      <c r="AK52" s="265">
        <v>0.33329999999999999</v>
      </c>
      <c r="AL52" s="265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18" customFormat="1" x14ac:dyDescent="0.15">
      <c r="A53" s="235">
        <v>175</v>
      </c>
      <c r="B53" s="321">
        <v>43117</v>
      </c>
      <c r="C53" s="322" t="s">
        <v>31</v>
      </c>
      <c r="D53" s="254" t="s">
        <v>180</v>
      </c>
      <c r="E53" s="321">
        <v>43119</v>
      </c>
      <c r="F53" s="323" t="s">
        <v>48</v>
      </c>
      <c r="G53" s="254" t="s">
        <v>401</v>
      </c>
      <c r="H53" s="254">
        <v>67.2</v>
      </c>
      <c r="I53" s="255" t="s">
        <v>120</v>
      </c>
      <c r="J53" s="254">
        <v>1645</v>
      </c>
      <c r="K53" s="254">
        <v>3000</v>
      </c>
      <c r="L53" s="254">
        <v>3000</v>
      </c>
      <c r="M53" s="254">
        <v>3000</v>
      </c>
      <c r="N53" s="254"/>
      <c r="O53" s="254">
        <v>2.956</v>
      </c>
      <c r="P53" s="254">
        <v>2.4359999999999999</v>
      </c>
      <c r="Q53" s="354">
        <v>0</v>
      </c>
      <c r="R53" s="354">
        <v>0</v>
      </c>
      <c r="S53" s="254">
        <v>2.024</v>
      </c>
      <c r="T53" s="254"/>
      <c r="U53" s="254">
        <v>2.956</v>
      </c>
      <c r="V53" s="254">
        <v>2.4359999999999999</v>
      </c>
      <c r="W53" s="354">
        <v>0</v>
      </c>
      <c r="X53" s="354">
        <v>0</v>
      </c>
      <c r="Y53" s="254">
        <v>2.024</v>
      </c>
      <c r="Z53" s="254"/>
      <c r="AA53" s="254"/>
      <c r="AB53" s="254"/>
      <c r="AC53" s="254"/>
      <c r="AD53" s="254"/>
      <c r="AE53" s="254"/>
      <c r="AF53" s="254"/>
      <c r="AG53" s="256" t="s">
        <v>63</v>
      </c>
      <c r="AH53" s="256"/>
      <c r="AI53" s="263">
        <v>2</v>
      </c>
      <c r="AJ53" s="263">
        <v>4</v>
      </c>
      <c r="AK53" s="265">
        <v>0.33329999999999999</v>
      </c>
      <c r="AL53" s="265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18" customFormat="1" x14ac:dyDescent="0.15">
      <c r="A54" s="235">
        <v>316</v>
      </c>
      <c r="B54" s="321">
        <v>43117</v>
      </c>
      <c r="C54" s="322" t="s">
        <v>31</v>
      </c>
      <c r="D54" s="254" t="s">
        <v>180</v>
      </c>
      <c r="E54" s="321">
        <v>43101</v>
      </c>
      <c r="F54" s="254" t="s">
        <v>49</v>
      </c>
      <c r="G54" s="254" t="s">
        <v>401</v>
      </c>
      <c r="H54" s="254">
        <v>74.66</v>
      </c>
      <c r="I54" s="255" t="s">
        <v>120</v>
      </c>
      <c r="J54" s="254">
        <v>1645</v>
      </c>
      <c r="K54" s="254">
        <v>3000</v>
      </c>
      <c r="L54" s="254">
        <v>3000</v>
      </c>
      <c r="M54" s="254">
        <v>3000</v>
      </c>
      <c r="N54" s="254"/>
      <c r="O54" s="254">
        <v>2.875</v>
      </c>
      <c r="P54" s="254">
        <v>2.4369999999999998</v>
      </c>
      <c r="Q54" s="354">
        <v>0</v>
      </c>
      <c r="R54" s="354">
        <v>0</v>
      </c>
      <c r="S54" s="254">
        <v>2.1219999999999999</v>
      </c>
      <c r="T54" s="254"/>
      <c r="U54" s="254">
        <v>2.8580000000000001</v>
      </c>
      <c r="V54" s="254">
        <v>2.4119999999999999</v>
      </c>
      <c r="W54" s="354">
        <v>0</v>
      </c>
      <c r="X54" s="254">
        <v>0</v>
      </c>
      <c r="Y54" s="254">
        <v>2.0910000000000002</v>
      </c>
      <c r="Z54" s="254"/>
      <c r="AA54" s="254"/>
      <c r="AB54" s="254"/>
      <c r="AC54" s="254"/>
      <c r="AD54" s="254"/>
      <c r="AE54" s="254"/>
      <c r="AF54" s="254"/>
      <c r="AG54" s="256" t="s">
        <v>56</v>
      </c>
      <c r="AH54" s="256" t="s">
        <v>57</v>
      </c>
      <c r="AI54" s="263">
        <v>2</v>
      </c>
      <c r="AJ54" s="263">
        <v>4</v>
      </c>
      <c r="AK54" s="265">
        <v>0.33329999999999999</v>
      </c>
      <c r="AL54" s="265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18" customFormat="1" x14ac:dyDescent="0.15">
      <c r="A55" s="235">
        <v>571</v>
      </c>
      <c r="B55" s="321">
        <v>43111</v>
      </c>
      <c r="C55" s="322" t="s">
        <v>31</v>
      </c>
      <c r="D55" s="254" t="s">
        <v>180</v>
      </c>
      <c r="E55" s="321">
        <v>43101</v>
      </c>
      <c r="F55" s="323" t="s">
        <v>50</v>
      </c>
      <c r="G55" s="254" t="s">
        <v>401</v>
      </c>
      <c r="H55" s="254">
        <v>69</v>
      </c>
      <c r="I55" s="255" t="s">
        <v>120</v>
      </c>
      <c r="J55" s="257">
        <v>4000</v>
      </c>
      <c r="K55" s="257">
        <v>12000</v>
      </c>
      <c r="L55" s="257">
        <v>12000</v>
      </c>
      <c r="M55" s="257">
        <v>12000</v>
      </c>
      <c r="N55" s="254"/>
      <c r="O55" s="254">
        <v>2.2000000000000002</v>
      </c>
      <c r="P55" s="254">
        <v>2.1</v>
      </c>
      <c r="Q55" s="354">
        <v>0</v>
      </c>
      <c r="R55" s="354">
        <v>0</v>
      </c>
      <c r="S55" s="254">
        <v>1.8</v>
      </c>
      <c r="T55" s="254"/>
      <c r="U55" s="254">
        <v>2.2000000000000002</v>
      </c>
      <c r="V55" s="254">
        <v>2.1</v>
      </c>
      <c r="W55" s="354">
        <v>0</v>
      </c>
      <c r="X55" s="354">
        <v>0</v>
      </c>
      <c r="Y55" s="254">
        <v>1.8</v>
      </c>
      <c r="Z55" s="254"/>
      <c r="AA55" s="254"/>
      <c r="AB55" s="254"/>
      <c r="AC55" s="254"/>
      <c r="AD55" s="254"/>
      <c r="AE55" s="254"/>
      <c r="AF55" s="254"/>
      <c r="AG55" s="256" t="s">
        <v>63</v>
      </c>
      <c r="AH55" s="256"/>
      <c r="AI55" s="263">
        <v>2</v>
      </c>
      <c r="AJ55" s="263">
        <v>4</v>
      </c>
      <c r="AK55" s="265">
        <v>0.33329999999999999</v>
      </c>
      <c r="AL55" s="265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18" customFormat="1" x14ac:dyDescent="0.15">
      <c r="A56" s="235">
        <v>237</v>
      </c>
      <c r="B56" s="321">
        <v>43117</v>
      </c>
      <c r="C56" s="322" t="s">
        <v>31</v>
      </c>
      <c r="D56" s="254" t="s">
        <v>180</v>
      </c>
      <c r="E56" s="321">
        <v>43119</v>
      </c>
      <c r="F56" s="323" t="s">
        <v>51</v>
      </c>
      <c r="G56" s="254" t="s">
        <v>401</v>
      </c>
      <c r="H56" s="254">
        <v>71.900000000000006</v>
      </c>
      <c r="I56" s="255" t="s">
        <v>120</v>
      </c>
      <c r="J56" s="257">
        <v>3000</v>
      </c>
      <c r="K56" s="257">
        <v>3000</v>
      </c>
      <c r="L56" s="257">
        <v>3000</v>
      </c>
      <c r="M56" s="257">
        <v>3000</v>
      </c>
      <c r="N56" s="254"/>
      <c r="O56" s="254">
        <v>2.64</v>
      </c>
      <c r="P56" s="354">
        <v>0</v>
      </c>
      <c r="Q56" s="354">
        <v>0</v>
      </c>
      <c r="R56" s="354">
        <v>0</v>
      </c>
      <c r="S56" s="254">
        <v>1.98</v>
      </c>
      <c r="T56" s="254"/>
      <c r="U56" s="254">
        <v>2.64</v>
      </c>
      <c r="V56" s="354">
        <v>0</v>
      </c>
      <c r="W56" s="354">
        <v>0</v>
      </c>
      <c r="X56" s="354">
        <v>0</v>
      </c>
      <c r="Y56" s="254">
        <v>1.98</v>
      </c>
      <c r="Z56" s="254"/>
      <c r="AA56" s="254"/>
      <c r="AB56" s="254"/>
      <c r="AC56" s="254"/>
      <c r="AD56" s="254"/>
      <c r="AE56" s="254"/>
      <c r="AF56" s="254"/>
      <c r="AG56" s="256" t="s">
        <v>63</v>
      </c>
      <c r="AH56" s="256"/>
      <c r="AI56" s="263">
        <v>2</v>
      </c>
      <c r="AJ56" s="263">
        <v>4</v>
      </c>
      <c r="AK56" s="265">
        <v>0.33329999999999999</v>
      </c>
      <c r="AL56" s="265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18" customFormat="1" x14ac:dyDescent="0.15">
      <c r="A57" s="235">
        <v>790</v>
      </c>
      <c r="B57" s="321">
        <v>43088</v>
      </c>
      <c r="C57" s="322" t="s">
        <v>31</v>
      </c>
      <c r="D57" s="254" t="s">
        <v>180</v>
      </c>
      <c r="E57" s="321">
        <v>43101</v>
      </c>
      <c r="F57" s="323" t="s">
        <v>52</v>
      </c>
      <c r="G57" s="254" t="s">
        <v>401</v>
      </c>
      <c r="H57" s="360">
        <v>71.11</v>
      </c>
      <c r="I57" s="255" t="s">
        <v>120</v>
      </c>
      <c r="J57" s="254">
        <v>1645</v>
      </c>
      <c r="K57" s="254">
        <v>3000</v>
      </c>
      <c r="L57" s="254">
        <v>3000</v>
      </c>
      <c r="M57" s="254">
        <v>3000</v>
      </c>
      <c r="N57" s="254"/>
      <c r="O57" s="362">
        <v>3.11</v>
      </c>
      <c r="P57" s="355">
        <v>2.62</v>
      </c>
      <c r="Q57" s="354">
        <v>0</v>
      </c>
      <c r="R57" s="354">
        <v>0</v>
      </c>
      <c r="S57" s="362">
        <v>2.19</v>
      </c>
      <c r="T57" s="254"/>
      <c r="U57" s="362">
        <v>3.11</v>
      </c>
      <c r="V57" s="355">
        <v>2.62</v>
      </c>
      <c r="W57" s="354">
        <v>0</v>
      </c>
      <c r="X57" s="354">
        <v>0</v>
      </c>
      <c r="Y57" s="362">
        <v>2.19</v>
      </c>
      <c r="Z57" s="254"/>
      <c r="AA57" s="254"/>
      <c r="AB57" s="254"/>
      <c r="AC57" s="254"/>
      <c r="AD57" s="254"/>
      <c r="AE57" s="254"/>
      <c r="AF57" s="254"/>
      <c r="AG57" s="256" t="s">
        <v>63</v>
      </c>
      <c r="AH57" s="256"/>
      <c r="AI57" s="263">
        <v>2</v>
      </c>
      <c r="AJ57" s="263">
        <v>4</v>
      </c>
      <c r="AK57" s="265">
        <v>0.33329999999999999</v>
      </c>
      <c r="AL57" s="265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18" customFormat="1" x14ac:dyDescent="0.15">
      <c r="A58" s="235">
        <v>1130</v>
      </c>
      <c r="B58" s="321">
        <v>43088</v>
      </c>
      <c r="C58" s="322" t="s">
        <v>31</v>
      </c>
      <c r="D58" s="254" t="s">
        <v>180</v>
      </c>
      <c r="E58" s="321">
        <v>43132</v>
      </c>
      <c r="F58" s="254" t="s">
        <v>53</v>
      </c>
      <c r="G58" s="254" t="s">
        <v>401</v>
      </c>
      <c r="H58" s="355">
        <v>78.599999999999994</v>
      </c>
      <c r="I58" s="255" t="s">
        <v>120</v>
      </c>
      <c r="J58" s="254">
        <v>6000</v>
      </c>
      <c r="K58" s="254">
        <v>12000</v>
      </c>
      <c r="L58" s="254">
        <v>12000</v>
      </c>
      <c r="M58" s="254">
        <v>12000</v>
      </c>
      <c r="N58" s="355"/>
      <c r="O58" s="355">
        <v>3.32</v>
      </c>
      <c r="P58" s="355">
        <v>3.1709999999999998</v>
      </c>
      <c r="Q58" s="354">
        <v>0</v>
      </c>
      <c r="R58" s="354">
        <v>0</v>
      </c>
      <c r="S58" s="355">
        <v>2.5569999999999999</v>
      </c>
      <c r="T58" s="355"/>
      <c r="U58" s="355">
        <v>3.32</v>
      </c>
      <c r="V58" s="355">
        <v>3.1709999999999998</v>
      </c>
      <c r="W58" s="354">
        <v>0</v>
      </c>
      <c r="X58" s="354">
        <v>0</v>
      </c>
      <c r="Y58" s="355">
        <v>2.5569999999999999</v>
      </c>
      <c r="Z58" s="355"/>
      <c r="AA58" s="355"/>
      <c r="AB58" s="355"/>
      <c r="AC58" s="355"/>
      <c r="AD58" s="355"/>
      <c r="AE58" s="355"/>
      <c r="AF58" s="355"/>
      <c r="AG58" s="356" t="s">
        <v>63</v>
      </c>
      <c r="AH58" s="356"/>
      <c r="AI58" s="263">
        <v>2</v>
      </c>
      <c r="AJ58" s="263">
        <v>4</v>
      </c>
      <c r="AK58" s="265">
        <v>0.33329999999999999</v>
      </c>
      <c r="AL58" s="265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18" customFormat="1" x14ac:dyDescent="0.15">
      <c r="A59" s="235">
        <v>1264</v>
      </c>
      <c r="B59" s="351">
        <v>43117</v>
      </c>
      <c r="C59" s="322" t="s">
        <v>31</v>
      </c>
      <c r="D59" s="254" t="s">
        <v>180</v>
      </c>
      <c r="E59" s="321">
        <v>43101</v>
      </c>
      <c r="F59" s="323" t="s">
        <v>54</v>
      </c>
      <c r="G59" s="254" t="s">
        <v>401</v>
      </c>
      <c r="H59" s="254">
        <v>80.2</v>
      </c>
      <c r="I59" s="255" t="s">
        <v>120</v>
      </c>
      <c r="J59" s="254">
        <v>1645</v>
      </c>
      <c r="K59" s="254">
        <v>3000</v>
      </c>
      <c r="L59" s="254">
        <v>3000</v>
      </c>
      <c r="M59" s="254">
        <v>3000</v>
      </c>
      <c r="N59" s="254"/>
      <c r="O59" s="254">
        <v>3.75</v>
      </c>
      <c r="P59" s="254">
        <v>3.2</v>
      </c>
      <c r="Q59" s="354">
        <v>0</v>
      </c>
      <c r="R59" s="354">
        <v>0</v>
      </c>
      <c r="S59" s="254">
        <v>2.75</v>
      </c>
      <c r="T59" s="254"/>
      <c r="U59" s="254">
        <v>3.75</v>
      </c>
      <c r="V59" s="254">
        <v>3.2</v>
      </c>
      <c r="W59" s="354">
        <v>0</v>
      </c>
      <c r="X59" s="354">
        <v>0</v>
      </c>
      <c r="Y59" s="254">
        <v>2.75</v>
      </c>
      <c r="Z59" s="254"/>
      <c r="AA59" s="254"/>
      <c r="AB59" s="254"/>
      <c r="AC59" s="254"/>
      <c r="AD59" s="254"/>
      <c r="AE59" s="254"/>
      <c r="AF59" s="254"/>
      <c r="AG59" s="256" t="s">
        <v>63</v>
      </c>
      <c r="AH59" s="256"/>
      <c r="AI59" s="263">
        <v>2</v>
      </c>
      <c r="AJ59" s="263">
        <v>4</v>
      </c>
      <c r="AK59" s="265">
        <v>0.33329999999999999</v>
      </c>
      <c r="AL59" s="265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18" customFormat="1" x14ac:dyDescent="0.15">
      <c r="A60" s="384"/>
      <c r="B60" s="351">
        <v>43300</v>
      </c>
      <c r="C60" s="322" t="s">
        <v>403</v>
      </c>
      <c r="D60" s="254" t="s">
        <v>180</v>
      </c>
      <c r="E60" s="321">
        <v>43219</v>
      </c>
      <c r="F60" s="323" t="s">
        <v>2</v>
      </c>
      <c r="G60" s="254" t="s">
        <v>401</v>
      </c>
      <c r="H60" s="254">
        <v>82</v>
      </c>
      <c r="I60" s="255" t="s">
        <v>405</v>
      </c>
      <c r="J60" s="254">
        <v>3000</v>
      </c>
      <c r="K60" s="254">
        <v>3000</v>
      </c>
      <c r="L60" s="254">
        <v>3000</v>
      </c>
      <c r="M60" s="254">
        <v>3000</v>
      </c>
      <c r="N60" s="254"/>
      <c r="O60" s="254">
        <v>3</v>
      </c>
      <c r="P60" s="254">
        <v>0</v>
      </c>
      <c r="Q60" s="354">
        <v>0</v>
      </c>
      <c r="R60" s="354">
        <v>0</v>
      </c>
      <c r="S60" s="254">
        <v>2.75</v>
      </c>
      <c r="T60" s="254"/>
      <c r="U60" s="254">
        <v>3</v>
      </c>
      <c r="V60" s="254">
        <v>0</v>
      </c>
      <c r="W60" s="354">
        <v>0</v>
      </c>
      <c r="X60" s="354">
        <v>0</v>
      </c>
      <c r="Y60" s="254">
        <v>2.75</v>
      </c>
      <c r="Z60" s="254"/>
      <c r="AA60" s="254"/>
      <c r="AB60" s="254"/>
      <c r="AC60" s="254"/>
      <c r="AD60" s="254"/>
      <c r="AE60" s="254"/>
      <c r="AF60" s="254"/>
      <c r="AG60" s="356" t="s">
        <v>63</v>
      </c>
      <c r="AH60" s="356"/>
      <c r="AI60" s="263">
        <v>2</v>
      </c>
      <c r="AJ60" s="263">
        <v>4</v>
      </c>
      <c r="AK60" s="265">
        <v>0.33329999999999999</v>
      </c>
      <c r="AL60" s="265">
        <v>0.66659999999999997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18" customFormat="1" x14ac:dyDescent="0.15">
      <c r="A61" s="389">
        <v>1512</v>
      </c>
      <c r="B61" s="351">
        <v>43293</v>
      </c>
      <c r="C61" s="322" t="s">
        <v>3</v>
      </c>
      <c r="D61" s="254" t="s">
        <v>180</v>
      </c>
      <c r="E61" s="411">
        <v>43229</v>
      </c>
      <c r="F61" s="254" t="s">
        <v>4</v>
      </c>
      <c r="G61" s="254" t="s">
        <v>401</v>
      </c>
      <c r="H61" s="355">
        <v>85.5</v>
      </c>
      <c r="I61" s="255"/>
      <c r="J61" s="254"/>
      <c r="K61" s="254"/>
      <c r="L61" s="254"/>
      <c r="M61" s="254"/>
      <c r="N61" s="254"/>
      <c r="O61" s="355">
        <v>1.75</v>
      </c>
      <c r="P61" s="355"/>
      <c r="Q61" s="355"/>
      <c r="R61" s="355"/>
      <c r="S61" s="355"/>
      <c r="T61" s="355"/>
      <c r="U61" s="355">
        <v>1.75</v>
      </c>
      <c r="V61" s="355"/>
      <c r="W61" s="355"/>
      <c r="X61" s="355"/>
      <c r="Y61" s="355"/>
      <c r="Z61" s="254"/>
      <c r="AA61" s="254"/>
      <c r="AB61" s="254"/>
      <c r="AC61" s="254"/>
      <c r="AD61" s="254"/>
      <c r="AE61" s="254"/>
      <c r="AF61" s="254"/>
      <c r="AG61" s="256" t="s">
        <v>63</v>
      </c>
      <c r="AH61" s="256"/>
      <c r="AI61" s="263">
        <v>2</v>
      </c>
      <c r="AJ61" s="263">
        <v>4</v>
      </c>
      <c r="AK61" s="265">
        <v>0.33329999999999999</v>
      </c>
      <c r="AL61" s="265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239" customFormat="1" x14ac:dyDescent="0.15">
      <c r="A62" s="235">
        <v>79</v>
      </c>
      <c r="B62" s="351">
        <v>43117</v>
      </c>
      <c r="C62" s="322" t="s">
        <v>31</v>
      </c>
      <c r="D62" s="254" t="s">
        <v>39</v>
      </c>
      <c r="E62" s="321">
        <v>43101</v>
      </c>
      <c r="F62" s="323" t="s">
        <v>42</v>
      </c>
      <c r="G62" s="254" t="s">
        <v>401</v>
      </c>
      <c r="H62" s="254">
        <v>79</v>
      </c>
      <c r="I62" s="255" t="s">
        <v>120</v>
      </c>
      <c r="J62" s="254">
        <v>1645</v>
      </c>
      <c r="K62" s="254">
        <v>3000</v>
      </c>
      <c r="L62" s="254">
        <v>3000</v>
      </c>
      <c r="M62" s="254">
        <v>3000</v>
      </c>
      <c r="N62" s="254"/>
      <c r="O62" s="254">
        <v>2.87</v>
      </c>
      <c r="P62" s="254">
        <v>2.46</v>
      </c>
      <c r="Q62" s="354">
        <v>0</v>
      </c>
      <c r="R62" s="354">
        <v>0</v>
      </c>
      <c r="S62" s="254">
        <v>1.96</v>
      </c>
      <c r="T62" s="254"/>
      <c r="U62" s="254">
        <v>2.87</v>
      </c>
      <c r="V62" s="254">
        <v>2.46</v>
      </c>
      <c r="W62" s="354">
        <v>0</v>
      </c>
      <c r="X62" s="354">
        <v>0</v>
      </c>
      <c r="Y62" s="254">
        <v>1.96</v>
      </c>
      <c r="Z62" s="254"/>
      <c r="AA62" s="254"/>
      <c r="AB62" s="254"/>
      <c r="AC62" s="254"/>
      <c r="AD62" s="254"/>
      <c r="AE62" s="254"/>
      <c r="AF62" s="254"/>
      <c r="AG62" s="256" t="s">
        <v>63</v>
      </c>
      <c r="AH62" s="256"/>
      <c r="AI62" s="263">
        <v>2</v>
      </c>
      <c r="AJ62" s="263">
        <v>4</v>
      </c>
      <c r="AK62" s="267">
        <v>0.33329999999999999</v>
      </c>
      <c r="AL62" s="267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239" customFormat="1" x14ac:dyDescent="0.15">
      <c r="A63" s="235">
        <v>1163</v>
      </c>
      <c r="B63" s="351">
        <v>43300</v>
      </c>
      <c r="C63" s="322" t="s">
        <v>31</v>
      </c>
      <c r="D63" s="254" t="s">
        <v>39</v>
      </c>
      <c r="E63" s="321">
        <v>43293</v>
      </c>
      <c r="F63" s="323" t="s">
        <v>43</v>
      </c>
      <c r="G63" s="254" t="s">
        <v>401</v>
      </c>
      <c r="H63" s="254">
        <v>69</v>
      </c>
      <c r="I63" s="255" t="s">
        <v>120</v>
      </c>
      <c r="J63" s="254">
        <v>1645</v>
      </c>
      <c r="K63" s="254">
        <v>3000</v>
      </c>
      <c r="L63" s="254">
        <v>3000</v>
      </c>
      <c r="M63" s="254">
        <v>3000</v>
      </c>
      <c r="N63" s="254"/>
      <c r="O63" s="254">
        <v>2.84</v>
      </c>
      <c r="P63" s="254">
        <v>2.4300000000000002</v>
      </c>
      <c r="Q63" s="354">
        <v>0</v>
      </c>
      <c r="R63" s="354">
        <v>0</v>
      </c>
      <c r="S63" s="254">
        <v>1.91</v>
      </c>
      <c r="T63" s="254"/>
      <c r="U63" s="254">
        <v>2.84</v>
      </c>
      <c r="V63" s="254">
        <v>2.4300000000000002</v>
      </c>
      <c r="W63" s="354">
        <v>0</v>
      </c>
      <c r="X63" s="354">
        <v>0</v>
      </c>
      <c r="Y63" s="254">
        <v>1.91</v>
      </c>
      <c r="Z63" s="254"/>
      <c r="AA63" s="254"/>
      <c r="AB63" s="254"/>
      <c r="AC63" s="254"/>
      <c r="AD63" s="254"/>
      <c r="AE63" s="254"/>
      <c r="AF63" s="254"/>
      <c r="AG63" s="256" t="s">
        <v>63</v>
      </c>
      <c r="AH63" s="256"/>
      <c r="AI63" s="263">
        <v>2</v>
      </c>
      <c r="AJ63" s="263">
        <v>4</v>
      </c>
      <c r="AK63" s="267">
        <v>0.33329999999999999</v>
      </c>
      <c r="AL63" s="267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239" customFormat="1" x14ac:dyDescent="0.15">
      <c r="A64" s="235">
        <v>276</v>
      </c>
      <c r="B64" s="351">
        <v>43117</v>
      </c>
      <c r="C64" s="322" t="s">
        <v>31</v>
      </c>
      <c r="D64" s="254" t="s">
        <v>39</v>
      </c>
      <c r="E64" s="321">
        <v>43101</v>
      </c>
      <c r="F64" s="323" t="s">
        <v>44</v>
      </c>
      <c r="G64" s="254" t="s">
        <v>401</v>
      </c>
      <c r="H64" s="254">
        <v>80.2</v>
      </c>
      <c r="I64" s="255" t="s">
        <v>120</v>
      </c>
      <c r="J64" s="254">
        <v>1645</v>
      </c>
      <c r="K64" s="254">
        <v>3000</v>
      </c>
      <c r="L64" s="254">
        <v>3000</v>
      </c>
      <c r="M64" s="254">
        <v>3000</v>
      </c>
      <c r="N64" s="254"/>
      <c r="O64" s="254">
        <v>3.7</v>
      </c>
      <c r="P64" s="254">
        <v>3.2</v>
      </c>
      <c r="Q64" s="354">
        <v>0</v>
      </c>
      <c r="R64" s="354">
        <v>0</v>
      </c>
      <c r="S64" s="254">
        <v>2.9</v>
      </c>
      <c r="T64" s="254"/>
      <c r="U64" s="254">
        <v>3.7</v>
      </c>
      <c r="V64" s="254">
        <v>3.2</v>
      </c>
      <c r="W64" s="354">
        <v>0</v>
      </c>
      <c r="X64" s="354">
        <v>0</v>
      </c>
      <c r="Y64" s="254">
        <v>2.9</v>
      </c>
      <c r="Z64" s="358"/>
      <c r="AA64"/>
      <c r="AB64" s="254"/>
      <c r="AC64" s="254"/>
      <c r="AD64" s="254"/>
      <c r="AE64" s="254"/>
      <c r="AF64" s="254"/>
      <c r="AG64" s="256" t="s">
        <v>63</v>
      </c>
      <c r="AH64" s="256"/>
      <c r="AI64" s="263">
        <v>2</v>
      </c>
      <c r="AJ64" s="263">
        <v>4</v>
      </c>
      <c r="AK64" s="267">
        <v>0.33329999999999999</v>
      </c>
      <c r="AL64" s="267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239" customFormat="1" x14ac:dyDescent="0.15">
      <c r="A65" s="235">
        <v>1138</v>
      </c>
      <c r="B65" s="321">
        <v>43117</v>
      </c>
      <c r="C65" s="322" t="s">
        <v>31</v>
      </c>
      <c r="D65" s="254" t="s">
        <v>39</v>
      </c>
      <c r="E65" s="321">
        <v>43101</v>
      </c>
      <c r="F65" s="323" t="s">
        <v>45</v>
      </c>
      <c r="G65" s="254" t="s">
        <v>401</v>
      </c>
      <c r="H65" s="254">
        <v>73.150000000000006</v>
      </c>
      <c r="I65" s="255" t="s">
        <v>120</v>
      </c>
      <c r="J65" s="254">
        <v>1645</v>
      </c>
      <c r="K65" s="254">
        <v>3000</v>
      </c>
      <c r="L65" s="254">
        <v>3000</v>
      </c>
      <c r="M65" s="254">
        <v>3000</v>
      </c>
      <c r="N65" s="254"/>
      <c r="O65" s="254">
        <v>3.17</v>
      </c>
      <c r="P65" s="254">
        <v>2.5</v>
      </c>
      <c r="Q65" s="354">
        <v>0</v>
      </c>
      <c r="R65" s="354">
        <v>0</v>
      </c>
      <c r="S65" s="254">
        <v>2</v>
      </c>
      <c r="T65" s="254"/>
      <c r="U65" s="254">
        <v>3.17</v>
      </c>
      <c r="V65" s="254">
        <v>2.5</v>
      </c>
      <c r="W65" s="354">
        <v>0</v>
      </c>
      <c r="X65" s="354">
        <v>0</v>
      </c>
      <c r="Y65" s="254">
        <v>2</v>
      </c>
      <c r="Z65" s="254"/>
      <c r="AA65" s="254"/>
      <c r="AB65" s="254"/>
      <c r="AC65" s="254"/>
      <c r="AD65" s="254"/>
      <c r="AE65" s="254"/>
      <c r="AF65" s="254"/>
      <c r="AG65" s="256" t="s">
        <v>63</v>
      </c>
      <c r="AH65" s="256"/>
      <c r="AI65" s="263">
        <v>2</v>
      </c>
      <c r="AJ65" s="263">
        <v>4</v>
      </c>
      <c r="AK65" s="267">
        <v>0.33329999999999999</v>
      </c>
      <c r="AL65" s="267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239" customFormat="1" x14ac:dyDescent="0.15">
      <c r="A66" s="235">
        <v>880</v>
      </c>
      <c r="B66" s="321">
        <v>43117</v>
      </c>
      <c r="C66" s="322" t="s">
        <v>31</v>
      </c>
      <c r="D66" s="254" t="s">
        <v>39</v>
      </c>
      <c r="E66" s="321">
        <v>42917</v>
      </c>
      <c r="F66" s="323" t="s">
        <v>46</v>
      </c>
      <c r="G66" s="254" t="s">
        <v>401</v>
      </c>
      <c r="H66" s="254">
        <v>74.58</v>
      </c>
      <c r="I66" s="255" t="s">
        <v>893</v>
      </c>
      <c r="J66" s="257">
        <v>4000</v>
      </c>
      <c r="K66" s="257">
        <v>12000</v>
      </c>
      <c r="L66" s="257">
        <v>12000</v>
      </c>
      <c r="M66" s="257">
        <v>12000</v>
      </c>
      <c r="N66" s="254"/>
      <c r="O66" s="254">
        <v>2.4300000000000002</v>
      </c>
      <c r="P66" s="254">
        <v>1.99</v>
      </c>
      <c r="Q66" s="254">
        <v>0</v>
      </c>
      <c r="R66" s="254">
        <v>0</v>
      </c>
      <c r="S66" s="254">
        <v>1.72</v>
      </c>
      <c r="T66" s="254"/>
      <c r="U66" s="254">
        <v>2.4300000000000002</v>
      </c>
      <c r="V66" s="254">
        <v>1.99</v>
      </c>
      <c r="W66" s="254">
        <v>0</v>
      </c>
      <c r="X66" s="254">
        <v>0</v>
      </c>
      <c r="Y66" s="254">
        <v>1.72</v>
      </c>
      <c r="Z66" s="254"/>
      <c r="AA66" s="254"/>
      <c r="AB66" s="254"/>
      <c r="AC66" s="254"/>
      <c r="AD66" s="254"/>
      <c r="AE66" s="254"/>
      <c r="AF66" s="254"/>
      <c r="AG66" s="256" t="s">
        <v>56</v>
      </c>
      <c r="AH66" s="256" t="s">
        <v>57</v>
      </c>
      <c r="AI66" s="263">
        <v>2</v>
      </c>
      <c r="AJ66" s="263">
        <v>4</v>
      </c>
      <c r="AK66" s="267">
        <v>0.33329999999999999</v>
      </c>
      <c r="AL66" s="267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239" customFormat="1" x14ac:dyDescent="0.15">
      <c r="A67" s="235">
        <v>160</v>
      </c>
      <c r="B67" s="321">
        <v>43117</v>
      </c>
      <c r="C67" s="322" t="s">
        <v>31</v>
      </c>
      <c r="D67" s="254" t="s">
        <v>39</v>
      </c>
      <c r="E67" s="321">
        <v>43102</v>
      </c>
      <c r="F67" s="323" t="s">
        <v>47</v>
      </c>
      <c r="G67" s="254" t="s">
        <v>401</v>
      </c>
      <c r="H67" s="254">
        <v>81.099999999999994</v>
      </c>
      <c r="I67" s="255" t="s">
        <v>120</v>
      </c>
      <c r="J67" s="254">
        <v>3000</v>
      </c>
      <c r="K67" s="254">
        <v>3000</v>
      </c>
      <c r="L67" s="254">
        <v>3000</v>
      </c>
      <c r="M67" s="254">
        <v>3000</v>
      </c>
      <c r="N67" s="254"/>
      <c r="O67" s="254">
        <v>2.91</v>
      </c>
      <c r="P67" s="254">
        <v>0</v>
      </c>
      <c r="Q67" s="354">
        <v>0</v>
      </c>
      <c r="R67" s="354">
        <v>0</v>
      </c>
      <c r="S67" s="254">
        <v>1.97</v>
      </c>
      <c r="T67" s="254"/>
      <c r="U67" s="254">
        <v>2.91</v>
      </c>
      <c r="V67" s="254">
        <v>0</v>
      </c>
      <c r="W67" s="354">
        <v>0</v>
      </c>
      <c r="X67" s="354">
        <v>0</v>
      </c>
      <c r="Y67" s="254">
        <v>1.97</v>
      </c>
      <c r="Z67" s="254"/>
      <c r="AA67" s="254"/>
      <c r="AB67" s="254"/>
      <c r="AC67" s="254"/>
      <c r="AD67" s="254"/>
      <c r="AE67" s="254"/>
      <c r="AF67" s="254"/>
      <c r="AG67" s="256" t="s">
        <v>63</v>
      </c>
      <c r="AH67" s="254"/>
      <c r="AI67" s="263">
        <v>2</v>
      </c>
      <c r="AJ67" s="263">
        <v>4</v>
      </c>
      <c r="AK67" s="267">
        <v>0.33329999999999999</v>
      </c>
      <c r="AL67" s="267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239" customFormat="1" x14ac:dyDescent="0.15">
      <c r="A68" s="235">
        <v>174</v>
      </c>
      <c r="B68" s="321">
        <v>43117</v>
      </c>
      <c r="C68" s="322" t="s">
        <v>31</v>
      </c>
      <c r="D68" s="254" t="s">
        <v>39</v>
      </c>
      <c r="E68" s="321">
        <v>43119</v>
      </c>
      <c r="F68" s="323" t="s">
        <v>48</v>
      </c>
      <c r="G68" s="254" t="s">
        <v>401</v>
      </c>
      <c r="H68" s="254">
        <v>67.2</v>
      </c>
      <c r="I68" s="255" t="s">
        <v>120</v>
      </c>
      <c r="J68" s="254">
        <v>1645</v>
      </c>
      <c r="K68" s="254">
        <v>3000</v>
      </c>
      <c r="L68" s="254">
        <v>3000</v>
      </c>
      <c r="M68" s="254">
        <v>3000</v>
      </c>
      <c r="N68" s="254"/>
      <c r="O68" s="254">
        <v>2.96</v>
      </c>
      <c r="P68" s="254">
        <v>2.4039999999999999</v>
      </c>
      <c r="Q68" s="354">
        <v>0</v>
      </c>
      <c r="R68" s="354">
        <v>0</v>
      </c>
      <c r="S68" s="254">
        <v>1.9950000000000001</v>
      </c>
      <c r="T68" s="254"/>
      <c r="U68" s="254">
        <v>2.96</v>
      </c>
      <c r="V68" s="254">
        <v>2.4039999999999999</v>
      </c>
      <c r="W68" s="354">
        <v>0</v>
      </c>
      <c r="X68" s="354">
        <v>0</v>
      </c>
      <c r="Y68" s="254">
        <v>1.9950000000000001</v>
      </c>
      <c r="Z68" s="254"/>
      <c r="AA68" s="254"/>
      <c r="AB68" s="254"/>
      <c r="AC68" s="254"/>
      <c r="AD68" s="254"/>
      <c r="AE68" s="254"/>
      <c r="AF68" s="254"/>
      <c r="AG68" s="256" t="s">
        <v>63</v>
      </c>
      <c r="AH68" s="256"/>
      <c r="AI68" s="263">
        <v>2</v>
      </c>
      <c r="AJ68" s="263">
        <v>4</v>
      </c>
      <c r="AK68" s="267">
        <v>0.33329999999999999</v>
      </c>
      <c r="AL68" s="267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239" customFormat="1" x14ac:dyDescent="0.15">
      <c r="A69" s="235">
        <v>315</v>
      </c>
      <c r="B69" s="321">
        <v>43117</v>
      </c>
      <c r="C69" s="322" t="s">
        <v>31</v>
      </c>
      <c r="D69" s="254" t="s">
        <v>39</v>
      </c>
      <c r="E69" s="321">
        <v>43101</v>
      </c>
      <c r="F69" s="254" t="s">
        <v>49</v>
      </c>
      <c r="G69" s="254" t="s">
        <v>401</v>
      </c>
      <c r="H69" s="254">
        <v>74.66</v>
      </c>
      <c r="I69" s="255" t="s">
        <v>120</v>
      </c>
      <c r="J69" s="254">
        <v>1645</v>
      </c>
      <c r="K69" s="254">
        <v>3000</v>
      </c>
      <c r="L69" s="254">
        <v>3000</v>
      </c>
      <c r="M69" s="254">
        <v>3000</v>
      </c>
      <c r="N69" s="254"/>
      <c r="O69" s="254">
        <v>2.875</v>
      </c>
      <c r="P69" s="254">
        <v>2.4369999999999998</v>
      </c>
      <c r="Q69" s="354">
        <v>0</v>
      </c>
      <c r="R69" s="354">
        <v>0</v>
      </c>
      <c r="S69" s="254">
        <v>2.1219999999999999</v>
      </c>
      <c r="T69" s="254"/>
      <c r="U69" s="254">
        <v>2.8580000000000001</v>
      </c>
      <c r="V69" s="254">
        <v>2.4119999999999999</v>
      </c>
      <c r="W69" s="354">
        <v>0</v>
      </c>
      <c r="X69" s="254">
        <v>0</v>
      </c>
      <c r="Y69" s="254">
        <v>2.0910000000000002</v>
      </c>
      <c r="Z69" s="254"/>
      <c r="AA69" s="254"/>
      <c r="AB69" s="254"/>
      <c r="AC69" s="254"/>
      <c r="AD69" s="254"/>
      <c r="AE69" s="254"/>
      <c r="AF69" s="254"/>
      <c r="AG69" s="256" t="s">
        <v>56</v>
      </c>
      <c r="AH69" s="256" t="s">
        <v>57</v>
      </c>
      <c r="AI69" s="263">
        <v>2</v>
      </c>
      <c r="AJ69" s="263">
        <v>4</v>
      </c>
      <c r="AK69" s="267">
        <v>0.33329999999999999</v>
      </c>
      <c r="AL69" s="267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239" customFormat="1" x14ac:dyDescent="0.15">
      <c r="A70" s="235">
        <v>570</v>
      </c>
      <c r="B70" s="321">
        <v>43111</v>
      </c>
      <c r="C70" s="322" t="s">
        <v>31</v>
      </c>
      <c r="D70" s="254" t="s">
        <v>39</v>
      </c>
      <c r="E70" s="321">
        <v>43101</v>
      </c>
      <c r="F70" s="323" t="s">
        <v>50</v>
      </c>
      <c r="G70" s="254" t="s">
        <v>401</v>
      </c>
      <c r="H70" s="254">
        <v>69</v>
      </c>
      <c r="I70" s="255" t="s">
        <v>120</v>
      </c>
      <c r="J70" s="257">
        <v>4000</v>
      </c>
      <c r="K70" s="257">
        <v>12000</v>
      </c>
      <c r="L70" s="257">
        <v>12000</v>
      </c>
      <c r="M70" s="257">
        <v>12000</v>
      </c>
      <c r="N70" s="254"/>
      <c r="O70" s="254">
        <v>2.2000000000000002</v>
      </c>
      <c r="P70" s="254">
        <v>2.1</v>
      </c>
      <c r="Q70" s="354">
        <v>0</v>
      </c>
      <c r="R70" s="354">
        <v>0</v>
      </c>
      <c r="S70" s="254">
        <v>1.8</v>
      </c>
      <c r="T70" s="254"/>
      <c r="U70" s="254">
        <v>2.2000000000000002</v>
      </c>
      <c r="V70" s="254">
        <v>2.1</v>
      </c>
      <c r="W70" s="354">
        <v>0</v>
      </c>
      <c r="X70" s="354">
        <v>0</v>
      </c>
      <c r="Y70" s="254">
        <v>1.8</v>
      </c>
      <c r="Z70" s="254"/>
      <c r="AA70" s="254"/>
      <c r="AB70" s="254"/>
      <c r="AC70" s="254"/>
      <c r="AD70" s="254"/>
      <c r="AE70" s="254"/>
      <c r="AF70" s="254"/>
      <c r="AG70" s="256" t="s">
        <v>63</v>
      </c>
      <c r="AH70" s="256"/>
      <c r="AI70" s="263">
        <v>2</v>
      </c>
      <c r="AJ70" s="263">
        <v>4</v>
      </c>
      <c r="AK70" s="267">
        <v>0.33329999999999999</v>
      </c>
      <c r="AL70" s="267">
        <v>0.66659999999999997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239" customFormat="1" x14ac:dyDescent="0.15">
      <c r="A71" s="235">
        <v>236</v>
      </c>
      <c r="B71" s="321">
        <v>43117</v>
      </c>
      <c r="C71" s="322" t="s">
        <v>31</v>
      </c>
      <c r="D71" s="254" t="s">
        <v>39</v>
      </c>
      <c r="E71" s="321">
        <v>43119</v>
      </c>
      <c r="F71" s="323" t="s">
        <v>51</v>
      </c>
      <c r="G71" s="254" t="s">
        <v>401</v>
      </c>
      <c r="H71" s="254">
        <v>71.900000000000006</v>
      </c>
      <c r="I71" s="255" t="s">
        <v>120</v>
      </c>
      <c r="J71" s="257">
        <v>3000</v>
      </c>
      <c r="K71" s="257">
        <v>3000</v>
      </c>
      <c r="L71" s="257">
        <v>3000</v>
      </c>
      <c r="M71" s="257">
        <v>3000</v>
      </c>
      <c r="N71" s="254"/>
      <c r="O71" s="254">
        <v>2.66</v>
      </c>
      <c r="P71" s="354">
        <v>0</v>
      </c>
      <c r="Q71" s="354">
        <v>0</v>
      </c>
      <c r="R71" s="354">
        <v>0</v>
      </c>
      <c r="S71" s="254">
        <v>1.97</v>
      </c>
      <c r="T71" s="254"/>
      <c r="U71" s="254">
        <v>2.66</v>
      </c>
      <c r="V71" s="354">
        <v>0</v>
      </c>
      <c r="W71" s="354">
        <v>0</v>
      </c>
      <c r="X71" s="354">
        <v>0</v>
      </c>
      <c r="Y71" s="254">
        <v>1.97</v>
      </c>
      <c r="Z71" s="358"/>
      <c r="AA71"/>
      <c r="AB71" s="254"/>
      <c r="AC71" s="254"/>
      <c r="AD71" s="254"/>
      <c r="AE71" s="254"/>
      <c r="AF71" s="254"/>
      <c r="AG71" s="256" t="s">
        <v>63</v>
      </c>
      <c r="AH71" s="256"/>
      <c r="AI71" s="268">
        <v>2</v>
      </c>
      <c r="AJ71" s="268">
        <v>4</v>
      </c>
      <c r="AK71" s="267">
        <v>0.33329999999999999</v>
      </c>
      <c r="AL71" s="267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239" customFormat="1" x14ac:dyDescent="0.15">
      <c r="A72" s="235">
        <v>787</v>
      </c>
      <c r="B72" s="321">
        <v>43088</v>
      </c>
      <c r="C72" s="322" t="s">
        <v>31</v>
      </c>
      <c r="D72" s="254" t="s">
        <v>39</v>
      </c>
      <c r="E72" s="321">
        <v>43101</v>
      </c>
      <c r="F72" s="323" t="s">
        <v>52</v>
      </c>
      <c r="G72" s="254" t="s">
        <v>401</v>
      </c>
      <c r="H72" s="360">
        <v>71.11</v>
      </c>
      <c r="I72" s="255" t="s">
        <v>120</v>
      </c>
      <c r="J72" s="254">
        <v>1645</v>
      </c>
      <c r="K72" s="254">
        <v>3000</v>
      </c>
      <c r="L72" s="254">
        <v>3000</v>
      </c>
      <c r="M72" s="254">
        <v>3000</v>
      </c>
      <c r="N72" s="254"/>
      <c r="O72" s="362">
        <v>3.11</v>
      </c>
      <c r="P72" s="355">
        <v>2.62</v>
      </c>
      <c r="Q72" s="354">
        <v>0</v>
      </c>
      <c r="R72" s="354">
        <v>0</v>
      </c>
      <c r="S72" s="362">
        <v>2.19</v>
      </c>
      <c r="T72" s="254"/>
      <c r="U72" s="362">
        <v>3.11</v>
      </c>
      <c r="V72" s="355">
        <v>2.62</v>
      </c>
      <c r="W72" s="354">
        <v>0</v>
      </c>
      <c r="X72" s="354">
        <v>0</v>
      </c>
      <c r="Y72" s="362">
        <v>2.19</v>
      </c>
      <c r="Z72" s="358"/>
      <c r="AA72"/>
      <c r="AB72" s="254"/>
      <c r="AC72" s="254"/>
      <c r="AD72" s="254"/>
      <c r="AE72" s="254"/>
      <c r="AF72" s="254"/>
      <c r="AG72" s="256" t="s">
        <v>63</v>
      </c>
      <c r="AH72" s="256"/>
      <c r="AI72" s="263">
        <v>2</v>
      </c>
      <c r="AJ72" s="263">
        <v>4</v>
      </c>
      <c r="AK72" s="265">
        <v>0.33329999999999999</v>
      </c>
      <c r="AL72" s="265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239" customFormat="1" x14ac:dyDescent="0.15">
      <c r="A73" s="235">
        <v>1129</v>
      </c>
      <c r="B73" s="321">
        <v>43088</v>
      </c>
      <c r="C73" s="322" t="s">
        <v>31</v>
      </c>
      <c r="D73" s="254" t="s">
        <v>39</v>
      </c>
      <c r="E73" s="321">
        <v>43132</v>
      </c>
      <c r="F73" s="254" t="s">
        <v>53</v>
      </c>
      <c r="G73" s="254" t="s">
        <v>401</v>
      </c>
      <c r="H73" s="355">
        <v>80.930000000000007</v>
      </c>
      <c r="I73" s="255" t="s">
        <v>120</v>
      </c>
      <c r="J73" s="254">
        <v>6000</v>
      </c>
      <c r="K73" s="254">
        <v>12000</v>
      </c>
      <c r="L73" s="254">
        <v>12000</v>
      </c>
      <c r="M73" s="254">
        <v>12000</v>
      </c>
      <c r="N73" s="355"/>
      <c r="O73" s="355">
        <v>3.4140000000000001</v>
      </c>
      <c r="P73" s="355">
        <v>3.093</v>
      </c>
      <c r="Q73" s="354">
        <v>0</v>
      </c>
      <c r="R73" s="354">
        <v>0</v>
      </c>
      <c r="S73" s="355">
        <v>2.4929999999999999</v>
      </c>
      <c r="T73" s="355"/>
      <c r="U73" s="355">
        <v>3.4140000000000001</v>
      </c>
      <c r="V73" s="355">
        <v>3.093</v>
      </c>
      <c r="W73" s="354">
        <v>0</v>
      </c>
      <c r="X73" s="354">
        <v>0</v>
      </c>
      <c r="Y73" s="355">
        <v>2.4929999999999999</v>
      </c>
      <c r="Z73" s="355"/>
      <c r="AA73" s="355"/>
      <c r="AB73" s="355"/>
      <c r="AC73" s="355"/>
      <c r="AD73" s="355"/>
      <c r="AE73" s="355"/>
      <c r="AF73" s="355"/>
      <c r="AG73" s="356" t="s">
        <v>63</v>
      </c>
      <c r="AH73" s="356"/>
      <c r="AI73" s="268">
        <v>2</v>
      </c>
      <c r="AJ73" s="268">
        <v>4</v>
      </c>
      <c r="AK73" s="267">
        <v>0.33329999999999999</v>
      </c>
      <c r="AL73" s="267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239" customFormat="1" x14ac:dyDescent="0.15">
      <c r="A74" s="235">
        <v>1263</v>
      </c>
      <c r="B74" s="353">
        <v>43117</v>
      </c>
      <c r="C74" s="322" t="s">
        <v>31</v>
      </c>
      <c r="D74" s="254" t="s">
        <v>39</v>
      </c>
      <c r="E74" s="321">
        <v>43101</v>
      </c>
      <c r="F74" s="323" t="s">
        <v>54</v>
      </c>
      <c r="G74" s="254" t="s">
        <v>401</v>
      </c>
      <c r="H74" s="254">
        <v>80.2</v>
      </c>
      <c r="I74" s="255" t="s">
        <v>120</v>
      </c>
      <c r="J74" s="254">
        <v>1645</v>
      </c>
      <c r="K74" s="254">
        <v>3000</v>
      </c>
      <c r="L74" s="254">
        <v>3000</v>
      </c>
      <c r="M74" s="254">
        <v>3000</v>
      </c>
      <c r="N74" s="254"/>
      <c r="O74" s="254">
        <v>3.75</v>
      </c>
      <c r="P74" s="254">
        <v>3.2</v>
      </c>
      <c r="Q74" s="354">
        <v>0</v>
      </c>
      <c r="R74" s="354">
        <v>0</v>
      </c>
      <c r="S74" s="254">
        <v>2.75</v>
      </c>
      <c r="T74" s="254"/>
      <c r="U74" s="254">
        <v>3.75</v>
      </c>
      <c r="V74" s="254">
        <v>3.2</v>
      </c>
      <c r="W74" s="354">
        <v>0</v>
      </c>
      <c r="X74" s="354">
        <v>0</v>
      </c>
      <c r="Y74" s="254">
        <v>2.75</v>
      </c>
      <c r="Z74" s="358"/>
      <c r="AA74"/>
      <c r="AB74" s="254"/>
      <c r="AC74" s="254"/>
      <c r="AD74" s="254"/>
      <c r="AE74" s="254"/>
      <c r="AF74" s="254"/>
      <c r="AG74" s="256" t="s">
        <v>63</v>
      </c>
      <c r="AH74" s="256"/>
      <c r="AI74" s="263">
        <v>2</v>
      </c>
      <c r="AJ74" s="263">
        <v>4</v>
      </c>
      <c r="AK74" s="265">
        <v>0.33329999999999999</v>
      </c>
      <c r="AL74" s="265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239" customFormat="1" x14ac:dyDescent="0.15">
      <c r="A75" s="384"/>
      <c r="B75" s="351">
        <v>43300</v>
      </c>
      <c r="C75" s="322" t="s">
        <v>403</v>
      </c>
      <c r="D75" s="254" t="s">
        <v>9</v>
      </c>
      <c r="E75" s="321">
        <v>43219</v>
      </c>
      <c r="F75" s="323" t="s">
        <v>2</v>
      </c>
      <c r="G75" s="254" t="s">
        <v>401</v>
      </c>
      <c r="H75" s="254">
        <v>82</v>
      </c>
      <c r="I75" s="255" t="s">
        <v>405</v>
      </c>
      <c r="J75" s="254">
        <v>3000</v>
      </c>
      <c r="K75" s="254">
        <v>3000</v>
      </c>
      <c r="L75" s="254">
        <v>3000</v>
      </c>
      <c r="M75" s="254">
        <v>3000</v>
      </c>
      <c r="N75" s="254"/>
      <c r="O75" s="254">
        <v>3</v>
      </c>
      <c r="P75" s="254">
        <v>0</v>
      </c>
      <c r="Q75" s="354">
        <v>0</v>
      </c>
      <c r="R75" s="354">
        <v>0</v>
      </c>
      <c r="S75" s="254">
        <v>2.75</v>
      </c>
      <c r="T75" s="254"/>
      <c r="U75" s="254">
        <v>3</v>
      </c>
      <c r="V75" s="254">
        <v>0</v>
      </c>
      <c r="W75" s="354">
        <v>0</v>
      </c>
      <c r="X75" s="354">
        <v>0</v>
      </c>
      <c r="Y75" s="254">
        <v>2.75</v>
      </c>
      <c r="Z75" s="358"/>
      <c r="AA75"/>
      <c r="AB75" s="254"/>
      <c r="AC75" s="254"/>
      <c r="AD75" s="254"/>
      <c r="AE75" s="254"/>
      <c r="AF75" s="254"/>
      <c r="AG75" s="356" t="s">
        <v>63</v>
      </c>
      <c r="AH75" s="356"/>
      <c r="AI75" s="268">
        <v>2</v>
      </c>
      <c r="AJ75" s="268">
        <v>4</v>
      </c>
      <c r="AK75" s="267">
        <v>0.33329999999999999</v>
      </c>
      <c r="AL75" s="267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239" customFormat="1" x14ac:dyDescent="0.15">
      <c r="A76" s="390">
        <v>1511</v>
      </c>
      <c r="B76" s="351">
        <v>43293</v>
      </c>
      <c r="C76" s="322" t="s">
        <v>3</v>
      </c>
      <c r="D76" s="254" t="s">
        <v>9</v>
      </c>
      <c r="E76" s="411">
        <v>43229</v>
      </c>
      <c r="F76" s="254" t="s">
        <v>4</v>
      </c>
      <c r="G76" s="254" t="s">
        <v>401</v>
      </c>
      <c r="H76" s="355">
        <v>84.65</v>
      </c>
      <c r="I76" s="255"/>
      <c r="J76" s="254"/>
      <c r="K76" s="254"/>
      <c r="L76" s="254"/>
      <c r="M76" s="254"/>
      <c r="N76" s="254"/>
      <c r="O76" s="355">
        <v>1.73</v>
      </c>
      <c r="P76" s="355"/>
      <c r="Q76" s="355"/>
      <c r="R76" s="355"/>
      <c r="S76" s="355"/>
      <c r="T76" s="355"/>
      <c r="U76" s="355">
        <v>1.73</v>
      </c>
      <c r="V76" s="355"/>
      <c r="W76" s="355"/>
      <c r="X76" s="355"/>
      <c r="Y76" s="355"/>
      <c r="Z76" s="358"/>
      <c r="AA76"/>
      <c r="AB76" s="254"/>
      <c r="AC76" s="254"/>
      <c r="AD76" s="254"/>
      <c r="AE76" s="254"/>
      <c r="AF76" s="254"/>
      <c r="AG76" s="256" t="s">
        <v>63</v>
      </c>
      <c r="AH76" s="256"/>
      <c r="AI76" s="263">
        <v>2</v>
      </c>
      <c r="AJ76" s="263">
        <v>4</v>
      </c>
      <c r="AK76" s="265">
        <v>0.33329999999999999</v>
      </c>
      <c r="AL76" s="265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6" customFormat="1" x14ac:dyDescent="0.15">
      <c r="A77" s="235">
        <v>81</v>
      </c>
      <c r="B77" s="353">
        <v>43117</v>
      </c>
      <c r="C77" s="322" t="s">
        <v>31</v>
      </c>
      <c r="D77" s="254" t="s">
        <v>40</v>
      </c>
      <c r="E77" s="321">
        <v>43101</v>
      </c>
      <c r="F77" s="323" t="s">
        <v>42</v>
      </c>
      <c r="G77" s="254" t="s">
        <v>401</v>
      </c>
      <c r="H77" s="254">
        <v>86</v>
      </c>
      <c r="I77" s="255" t="s">
        <v>120</v>
      </c>
      <c r="J77" s="254">
        <v>6000</v>
      </c>
      <c r="K77" s="254">
        <v>12000</v>
      </c>
      <c r="L77" s="254">
        <v>84000</v>
      </c>
      <c r="M77" s="254">
        <v>84000</v>
      </c>
      <c r="N77" s="254"/>
      <c r="O77" s="254">
        <v>2.27</v>
      </c>
      <c r="P77" s="254">
        <v>2.1800000000000002</v>
      </c>
      <c r="Q77" s="254">
        <v>1.81</v>
      </c>
      <c r="R77" s="354">
        <v>0</v>
      </c>
      <c r="S77" s="254">
        <v>1.62</v>
      </c>
      <c r="T77" s="254"/>
      <c r="U77" s="254">
        <v>2.06</v>
      </c>
      <c r="V77" s="254">
        <v>1.66</v>
      </c>
      <c r="W77" s="254">
        <v>1.54</v>
      </c>
      <c r="X77" s="354">
        <v>0</v>
      </c>
      <c r="Y77" s="254">
        <v>1.52</v>
      </c>
      <c r="Z77" s="254"/>
      <c r="AA77" s="254"/>
      <c r="AB77" s="254"/>
      <c r="AC77" s="254"/>
      <c r="AD77" s="254"/>
      <c r="AE77" s="254"/>
      <c r="AF77" s="254"/>
      <c r="AG77" s="256" t="s">
        <v>56</v>
      </c>
      <c r="AH77" s="256" t="s">
        <v>57</v>
      </c>
      <c r="AI77" s="263">
        <v>2</v>
      </c>
      <c r="AJ77" s="263">
        <v>4</v>
      </c>
      <c r="AK77" s="269">
        <v>0.33329999999999999</v>
      </c>
      <c r="AL77" s="269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6" customFormat="1" x14ac:dyDescent="0.15">
      <c r="A78" s="235">
        <v>1165</v>
      </c>
      <c r="B78" s="351">
        <v>43300</v>
      </c>
      <c r="C78" s="322" t="s">
        <v>31</v>
      </c>
      <c r="D78" s="254" t="s">
        <v>40</v>
      </c>
      <c r="E78" s="321">
        <v>43293</v>
      </c>
      <c r="F78" s="323" t="s">
        <v>43</v>
      </c>
      <c r="G78" s="254" t="s">
        <v>401</v>
      </c>
      <c r="H78" s="254">
        <v>74.900000000000006</v>
      </c>
      <c r="I78" s="255" t="s">
        <v>120</v>
      </c>
      <c r="J78" s="257">
        <v>6000</v>
      </c>
      <c r="K78" s="257">
        <v>6000</v>
      </c>
      <c r="L78" s="257">
        <v>6000</v>
      </c>
      <c r="M78" s="257">
        <v>6000</v>
      </c>
      <c r="N78" s="254"/>
      <c r="O78" s="254">
        <v>2.17</v>
      </c>
      <c r="P78" s="354">
        <v>0</v>
      </c>
      <c r="Q78" s="254">
        <v>0</v>
      </c>
      <c r="R78" s="354">
        <v>0</v>
      </c>
      <c r="S78" s="254">
        <v>1.94</v>
      </c>
      <c r="T78" s="254"/>
      <c r="U78" s="254">
        <v>1.92</v>
      </c>
      <c r="V78" s="354">
        <v>0</v>
      </c>
      <c r="W78" s="254">
        <v>0</v>
      </c>
      <c r="X78" s="354">
        <v>0</v>
      </c>
      <c r="Y78" s="254">
        <v>1.61</v>
      </c>
      <c r="Z78" s="254"/>
      <c r="AA78" s="254"/>
      <c r="AB78" s="254"/>
      <c r="AC78" s="254"/>
      <c r="AD78" s="254"/>
      <c r="AE78" s="254"/>
      <c r="AF78" s="254"/>
      <c r="AG78" s="256" t="s">
        <v>56</v>
      </c>
      <c r="AH78" s="256" t="s">
        <v>57</v>
      </c>
      <c r="AI78" s="263">
        <v>2</v>
      </c>
      <c r="AJ78" s="263">
        <v>4</v>
      </c>
      <c r="AK78" s="269">
        <v>0.33329999999999999</v>
      </c>
      <c r="AL78" s="269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6" customFormat="1" x14ac:dyDescent="0.15">
      <c r="A79" s="235">
        <v>278</v>
      </c>
      <c r="B79" s="351">
        <v>43117</v>
      </c>
      <c r="C79" s="322" t="s">
        <v>31</v>
      </c>
      <c r="D79" s="254" t="s">
        <v>40</v>
      </c>
      <c r="E79" s="321">
        <v>43101</v>
      </c>
      <c r="F79" s="323" t="s">
        <v>44</v>
      </c>
      <c r="G79" s="254" t="s">
        <v>401</v>
      </c>
      <c r="H79" s="254">
        <v>96.8</v>
      </c>
      <c r="I79" s="255" t="s">
        <v>120</v>
      </c>
      <c r="J79" s="254">
        <v>6000</v>
      </c>
      <c r="K79" s="254">
        <v>12000</v>
      </c>
      <c r="L79" s="254">
        <v>12000</v>
      </c>
      <c r="M79" s="254">
        <v>12000</v>
      </c>
      <c r="N79" s="254"/>
      <c r="O79" s="254">
        <v>3.05</v>
      </c>
      <c r="P79" s="254">
        <v>2.9</v>
      </c>
      <c r="Q79" s="354">
        <v>0</v>
      </c>
      <c r="R79" s="354">
        <v>0</v>
      </c>
      <c r="S79" s="254">
        <v>2.4500000000000002</v>
      </c>
      <c r="T79" s="254"/>
      <c r="U79" s="254">
        <v>2.5</v>
      </c>
      <c r="V79" s="254">
        <v>2.4500000000000002</v>
      </c>
      <c r="W79" s="354">
        <v>0</v>
      </c>
      <c r="X79" s="354">
        <v>0</v>
      </c>
      <c r="Y79" s="254">
        <v>2.35</v>
      </c>
      <c r="Z79" s="254"/>
      <c r="AA79" s="254"/>
      <c r="AB79" s="254"/>
      <c r="AC79" s="254"/>
      <c r="AD79" s="254"/>
      <c r="AE79" s="254"/>
      <c r="AF79" s="254"/>
      <c r="AG79" s="256" t="s">
        <v>56</v>
      </c>
      <c r="AH79" s="256" t="s">
        <v>57</v>
      </c>
      <c r="AI79" s="263">
        <v>2</v>
      </c>
      <c r="AJ79" s="263">
        <v>4</v>
      </c>
      <c r="AK79" s="269">
        <v>0.33329999999999999</v>
      </c>
      <c r="AL79" s="269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6" customFormat="1" x14ac:dyDescent="0.15">
      <c r="A80" s="235">
        <v>1140</v>
      </c>
      <c r="B80" s="321">
        <v>43117</v>
      </c>
      <c r="C80" s="322" t="s">
        <v>31</v>
      </c>
      <c r="D80" s="254" t="s">
        <v>40</v>
      </c>
      <c r="E80" s="321">
        <v>43101</v>
      </c>
      <c r="F80" s="323" t="s">
        <v>45</v>
      </c>
      <c r="G80" s="254" t="s">
        <v>401</v>
      </c>
      <c r="H80" s="254">
        <v>72.599999999999994</v>
      </c>
      <c r="I80" s="255" t="s">
        <v>120</v>
      </c>
      <c r="J80" s="254">
        <v>6000</v>
      </c>
      <c r="K80" s="254">
        <v>12000</v>
      </c>
      <c r="L80" s="254">
        <v>84000</v>
      </c>
      <c r="M80" s="254">
        <v>84000</v>
      </c>
      <c r="N80" s="254"/>
      <c r="O80" s="254">
        <v>2.87</v>
      </c>
      <c r="P80" s="254">
        <v>2.35</v>
      </c>
      <c r="Q80" s="254">
        <v>1.74</v>
      </c>
      <c r="R80" s="354">
        <v>0</v>
      </c>
      <c r="S80" s="254">
        <v>1.63</v>
      </c>
      <c r="T80" s="254"/>
      <c r="U80" s="254">
        <v>1.84</v>
      </c>
      <c r="V80" s="254">
        <v>1.75</v>
      </c>
      <c r="W80" s="254">
        <v>1.58</v>
      </c>
      <c r="X80" s="354">
        <v>0</v>
      </c>
      <c r="Y80">
        <v>1.42</v>
      </c>
      <c r="Z80" s="254"/>
      <c r="AA80" s="254"/>
      <c r="AB80" s="254"/>
      <c r="AC80" s="254"/>
      <c r="AD80" s="254"/>
      <c r="AE80" s="254"/>
      <c r="AF80" s="254"/>
      <c r="AG80" s="256" t="s">
        <v>56</v>
      </c>
      <c r="AH80" s="256" t="s">
        <v>57</v>
      </c>
      <c r="AI80" s="270">
        <v>3</v>
      </c>
      <c r="AJ80" s="270">
        <v>3</v>
      </c>
      <c r="AK80" s="269">
        <v>0.5</v>
      </c>
      <c r="AL80" s="269">
        <v>0.5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6" customFormat="1" x14ac:dyDescent="0.15">
      <c r="A81" s="235">
        <v>162</v>
      </c>
      <c r="B81" s="321">
        <v>43117</v>
      </c>
      <c r="C81" s="322" t="s">
        <v>31</v>
      </c>
      <c r="D81" s="254" t="s">
        <v>40</v>
      </c>
      <c r="E81" s="321">
        <v>43102</v>
      </c>
      <c r="F81" s="323" t="s">
        <v>47</v>
      </c>
      <c r="G81" s="254" t="s">
        <v>401</v>
      </c>
      <c r="H81" s="254">
        <v>90.6</v>
      </c>
      <c r="I81" s="255" t="s">
        <v>120</v>
      </c>
      <c r="J81" s="254">
        <v>12000</v>
      </c>
      <c r="K81" s="254">
        <v>12000</v>
      </c>
      <c r="L81" s="254">
        <v>12000</v>
      </c>
      <c r="M81" s="254">
        <v>12000</v>
      </c>
      <c r="N81" s="254"/>
      <c r="O81" s="254">
        <v>2.5099999999999998</v>
      </c>
      <c r="P81" s="254">
        <v>0</v>
      </c>
      <c r="Q81" s="254">
        <v>0</v>
      </c>
      <c r="R81" s="354">
        <v>0</v>
      </c>
      <c r="S81" s="254">
        <v>1.83</v>
      </c>
      <c r="T81" s="254"/>
      <c r="U81" s="254">
        <v>1.83</v>
      </c>
      <c r="V81" s="354">
        <v>0</v>
      </c>
      <c r="W81" s="254">
        <v>0</v>
      </c>
      <c r="X81" s="354">
        <v>0</v>
      </c>
      <c r="Y81" s="254">
        <v>1.83</v>
      </c>
      <c r="Z81" s="254"/>
      <c r="AA81" s="254"/>
      <c r="AB81" s="254"/>
      <c r="AC81" s="254"/>
      <c r="AD81" s="254"/>
      <c r="AE81" s="254"/>
      <c r="AF81" s="254"/>
      <c r="AG81" s="256" t="s">
        <v>56</v>
      </c>
      <c r="AH81" s="256" t="s">
        <v>57</v>
      </c>
      <c r="AI81" s="263">
        <v>2</v>
      </c>
      <c r="AJ81" s="263">
        <v>4</v>
      </c>
      <c r="AK81" s="269">
        <v>0.33329999999999999</v>
      </c>
      <c r="AL81" s="269">
        <v>0.66659999999999997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6" customFormat="1" x14ac:dyDescent="0.15">
      <c r="A82" s="235">
        <v>176</v>
      </c>
      <c r="B82" s="321">
        <v>43117</v>
      </c>
      <c r="C82" s="322" t="s">
        <v>31</v>
      </c>
      <c r="D82" s="254" t="s">
        <v>40</v>
      </c>
      <c r="E82" s="321">
        <v>43119</v>
      </c>
      <c r="F82" s="323" t="s">
        <v>48</v>
      </c>
      <c r="G82" s="254" t="s">
        <v>401</v>
      </c>
      <c r="H82" s="254">
        <v>79.8</v>
      </c>
      <c r="I82" s="255" t="s">
        <v>120</v>
      </c>
      <c r="J82" s="254">
        <v>6000</v>
      </c>
      <c r="K82" s="254">
        <v>12000</v>
      </c>
      <c r="L82" s="254">
        <v>84000</v>
      </c>
      <c r="M82" s="254">
        <v>84000</v>
      </c>
      <c r="N82" s="254"/>
      <c r="O82" s="254">
        <v>2.286</v>
      </c>
      <c r="P82" s="254">
        <v>2.1190000000000002</v>
      </c>
      <c r="Q82" s="254">
        <v>1.748</v>
      </c>
      <c r="R82" s="354">
        <v>0</v>
      </c>
      <c r="S82" s="254">
        <v>1.7390000000000001</v>
      </c>
      <c r="T82" s="254"/>
      <c r="U82" s="254">
        <v>1.8149999999999999</v>
      </c>
      <c r="V82" s="254">
        <v>1.7829999999999999</v>
      </c>
      <c r="W82" s="254">
        <v>1.7150000000000001</v>
      </c>
      <c r="X82" s="354">
        <v>0</v>
      </c>
      <c r="Y82">
        <v>1.597</v>
      </c>
      <c r="Z82" s="254"/>
      <c r="AA82" s="254"/>
      <c r="AB82" s="254"/>
      <c r="AC82" s="254"/>
      <c r="AD82" s="254"/>
      <c r="AE82" s="254"/>
      <c r="AF82" s="254"/>
      <c r="AG82" s="256" t="s">
        <v>56</v>
      </c>
      <c r="AH82" s="256" t="s">
        <v>57</v>
      </c>
      <c r="AI82" s="263">
        <v>2</v>
      </c>
      <c r="AJ82" s="263">
        <v>4</v>
      </c>
      <c r="AK82" s="269">
        <v>0.33329999999999999</v>
      </c>
      <c r="AL82" s="269">
        <v>0.66659999999999997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6" customFormat="1" x14ac:dyDescent="0.15">
      <c r="A83" s="235">
        <v>317</v>
      </c>
      <c r="B83" s="321">
        <v>43117</v>
      </c>
      <c r="C83" s="322" t="s">
        <v>31</v>
      </c>
      <c r="D83" s="254" t="s">
        <v>40</v>
      </c>
      <c r="E83" s="321">
        <v>43101</v>
      </c>
      <c r="F83" s="254" t="s">
        <v>49</v>
      </c>
      <c r="G83" s="254" t="s">
        <v>401</v>
      </c>
      <c r="H83" s="254">
        <v>84.76</v>
      </c>
      <c r="I83" s="255" t="s">
        <v>120</v>
      </c>
      <c r="J83" s="254">
        <v>6000</v>
      </c>
      <c r="K83" s="254">
        <v>12000</v>
      </c>
      <c r="L83" s="254">
        <v>84000</v>
      </c>
      <c r="M83" s="254">
        <v>84000</v>
      </c>
      <c r="N83" s="254"/>
      <c r="O83" s="254">
        <v>2.6339999999999999</v>
      </c>
      <c r="P83" s="254">
        <v>2.4830000000000001</v>
      </c>
      <c r="Q83" s="254">
        <v>2.2229999999999999</v>
      </c>
      <c r="R83" s="354">
        <v>0</v>
      </c>
      <c r="S83" s="254">
        <v>2.218</v>
      </c>
      <c r="T83" s="254"/>
      <c r="U83" s="254">
        <v>2.1989999999999998</v>
      </c>
      <c r="V83" s="254">
        <v>2.181</v>
      </c>
      <c r="W83" s="254">
        <v>2.121</v>
      </c>
      <c r="X83" s="354">
        <v>0</v>
      </c>
      <c r="Y83">
        <v>2.0489999999999999</v>
      </c>
      <c r="Z83" s="254"/>
      <c r="AA83" s="254"/>
      <c r="AB83" s="254"/>
      <c r="AC83" s="254"/>
      <c r="AD83" s="254"/>
      <c r="AE83" s="254"/>
      <c r="AF83" s="254"/>
      <c r="AG83" s="256" t="s">
        <v>56</v>
      </c>
      <c r="AH83" s="256" t="s">
        <v>57</v>
      </c>
      <c r="AI83" s="263">
        <v>2</v>
      </c>
      <c r="AJ83" s="263">
        <v>4</v>
      </c>
      <c r="AK83" s="269">
        <v>0.33329999999999999</v>
      </c>
      <c r="AL83" s="269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6" customFormat="1" x14ac:dyDescent="0.15">
      <c r="A84" s="235">
        <v>572</v>
      </c>
      <c r="B84" s="321">
        <v>43111</v>
      </c>
      <c r="C84" s="322" t="s">
        <v>31</v>
      </c>
      <c r="D84" s="254" t="s">
        <v>40</v>
      </c>
      <c r="E84" s="321">
        <v>43101</v>
      </c>
      <c r="F84" s="323" t="s">
        <v>50</v>
      </c>
      <c r="G84" s="254" t="s">
        <v>401</v>
      </c>
      <c r="H84" s="254">
        <v>79</v>
      </c>
      <c r="I84" s="255" t="s">
        <v>120</v>
      </c>
      <c r="J84" s="257">
        <v>3200</v>
      </c>
      <c r="K84" s="257">
        <v>3200</v>
      </c>
      <c r="L84" s="257">
        <v>3200</v>
      </c>
      <c r="M84" s="257">
        <v>3200</v>
      </c>
      <c r="N84" s="254"/>
      <c r="O84" s="254">
        <v>2.4</v>
      </c>
      <c r="P84" s="354">
        <v>0</v>
      </c>
      <c r="Q84" s="254">
        <v>0</v>
      </c>
      <c r="R84" s="354">
        <v>0</v>
      </c>
      <c r="S84" s="254">
        <v>2.1</v>
      </c>
      <c r="T84" s="254"/>
      <c r="U84" s="254">
        <v>1.75</v>
      </c>
      <c r="V84" s="354">
        <v>0</v>
      </c>
      <c r="W84" s="254">
        <v>0</v>
      </c>
      <c r="X84" s="354">
        <v>0</v>
      </c>
      <c r="Y84" s="254">
        <v>1.6</v>
      </c>
      <c r="Z84" s="358"/>
      <c r="AA84"/>
      <c r="AB84" s="254"/>
      <c r="AC84" s="254"/>
      <c r="AD84" s="254"/>
      <c r="AE84" s="254"/>
      <c r="AF84" s="254"/>
      <c r="AG84" s="256" t="s">
        <v>56</v>
      </c>
      <c r="AH84" s="256" t="s">
        <v>57</v>
      </c>
      <c r="AI84" s="263">
        <v>2</v>
      </c>
      <c r="AJ84" s="263">
        <v>4</v>
      </c>
      <c r="AK84" s="269">
        <v>0.33329999999999999</v>
      </c>
      <c r="AL84" s="269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6" customFormat="1" x14ac:dyDescent="0.15">
      <c r="A85" s="235">
        <v>238</v>
      </c>
      <c r="B85" s="321">
        <v>43117</v>
      </c>
      <c r="C85" s="322" t="s">
        <v>31</v>
      </c>
      <c r="D85" s="254" t="s">
        <v>40</v>
      </c>
      <c r="E85" s="321">
        <v>43119</v>
      </c>
      <c r="F85" s="323" t="s">
        <v>51</v>
      </c>
      <c r="G85" s="254" t="s">
        <v>401</v>
      </c>
      <c r="H85" s="254">
        <v>84.5</v>
      </c>
      <c r="I85" s="255" t="s">
        <v>120</v>
      </c>
      <c r="J85" s="257">
        <v>3200</v>
      </c>
      <c r="K85" s="257">
        <v>3200</v>
      </c>
      <c r="L85" s="257">
        <v>3200</v>
      </c>
      <c r="M85" s="257">
        <v>3200</v>
      </c>
      <c r="N85" s="254"/>
      <c r="O85" s="254">
        <v>2.4500000000000002</v>
      </c>
      <c r="P85" s="354">
        <v>0</v>
      </c>
      <c r="Q85" s="254">
        <v>0</v>
      </c>
      <c r="R85" s="354">
        <v>0</v>
      </c>
      <c r="S85" s="254">
        <v>1.88</v>
      </c>
      <c r="T85" s="254"/>
      <c r="U85" s="254">
        <v>2.08</v>
      </c>
      <c r="V85" s="354">
        <v>0</v>
      </c>
      <c r="W85" s="254">
        <v>0</v>
      </c>
      <c r="X85" s="354">
        <v>0</v>
      </c>
      <c r="Y85" s="254">
        <v>1.71</v>
      </c>
      <c r="Z85" s="358"/>
      <c r="AA85"/>
      <c r="AB85" s="254"/>
      <c r="AC85" s="254"/>
      <c r="AD85" s="254"/>
      <c r="AE85" s="254"/>
      <c r="AF85" s="254"/>
      <c r="AG85" s="256" t="s">
        <v>56</v>
      </c>
      <c r="AH85" s="256" t="s">
        <v>57</v>
      </c>
      <c r="AI85" s="270">
        <v>2</v>
      </c>
      <c r="AJ85" s="270">
        <v>4</v>
      </c>
      <c r="AK85" s="269">
        <v>0.33329999999999999</v>
      </c>
      <c r="AL85" s="269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6" customFormat="1" x14ac:dyDescent="0.15">
      <c r="A86" s="235">
        <v>793</v>
      </c>
      <c r="B86" s="321">
        <v>43088</v>
      </c>
      <c r="C86" s="322" t="s">
        <v>31</v>
      </c>
      <c r="D86" s="254" t="s">
        <v>40</v>
      </c>
      <c r="E86" s="321">
        <v>43101</v>
      </c>
      <c r="F86" s="323" t="s">
        <v>52</v>
      </c>
      <c r="G86" s="254" t="s">
        <v>401</v>
      </c>
      <c r="H86" s="360">
        <v>76.81</v>
      </c>
      <c r="I86" s="255" t="s">
        <v>120</v>
      </c>
      <c r="J86" s="254">
        <v>6000</v>
      </c>
      <c r="K86" s="254">
        <v>12000</v>
      </c>
      <c r="L86" s="254">
        <v>84000</v>
      </c>
      <c r="M86" s="254">
        <v>84000</v>
      </c>
      <c r="N86" s="254"/>
      <c r="O86" s="361">
        <v>2.57</v>
      </c>
      <c r="P86" s="355">
        <v>2.5299999999999998</v>
      </c>
      <c r="Q86" s="355">
        <v>2.0099999999999998</v>
      </c>
      <c r="R86" s="354">
        <v>0</v>
      </c>
      <c r="S86" s="361">
        <v>2</v>
      </c>
      <c r="T86" s="254"/>
      <c r="U86" s="361">
        <v>2.1</v>
      </c>
      <c r="V86" s="355">
        <v>2.06</v>
      </c>
      <c r="W86" s="355">
        <v>1.94</v>
      </c>
      <c r="X86" s="354">
        <v>0</v>
      </c>
      <c r="Y86" s="362">
        <v>1.8</v>
      </c>
      <c r="Z86" s="358"/>
      <c r="AA86"/>
      <c r="AB86" s="254"/>
      <c r="AC86" s="254"/>
      <c r="AD86" s="254"/>
      <c r="AE86" s="254"/>
      <c r="AF86" s="254"/>
      <c r="AG86" s="256" t="s">
        <v>56</v>
      </c>
      <c r="AH86" s="256" t="s">
        <v>57</v>
      </c>
      <c r="AI86" s="263">
        <v>2</v>
      </c>
      <c r="AJ86" s="263">
        <v>4</v>
      </c>
      <c r="AK86" s="269">
        <v>0.33329999999999999</v>
      </c>
      <c r="AL86" s="269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6" customFormat="1" x14ac:dyDescent="0.15">
      <c r="A87" s="235">
        <v>1131</v>
      </c>
      <c r="B87" s="321">
        <v>43088</v>
      </c>
      <c r="C87" s="322" t="s">
        <v>31</v>
      </c>
      <c r="D87" s="254" t="s">
        <v>40</v>
      </c>
      <c r="E87" s="321">
        <v>43132</v>
      </c>
      <c r="F87" s="254" t="s">
        <v>53</v>
      </c>
      <c r="G87" s="254" t="s">
        <v>401</v>
      </c>
      <c r="H87" s="355">
        <v>86.31</v>
      </c>
      <c r="I87" s="255" t="s">
        <v>120</v>
      </c>
      <c r="J87" s="254">
        <v>6000</v>
      </c>
      <c r="K87" s="254">
        <v>12000</v>
      </c>
      <c r="L87" s="254">
        <v>84000</v>
      </c>
      <c r="M87" s="254">
        <v>84000</v>
      </c>
      <c r="N87" s="355"/>
      <c r="O87" s="355">
        <v>2.714</v>
      </c>
      <c r="P87" s="355">
        <v>2.5859999999999999</v>
      </c>
      <c r="Q87" s="354">
        <v>0</v>
      </c>
      <c r="R87" s="354">
        <v>0</v>
      </c>
      <c r="S87" s="355">
        <v>2.0289999999999999</v>
      </c>
      <c r="T87" s="355"/>
      <c r="U87" s="355">
        <v>2.4289999999999998</v>
      </c>
      <c r="V87" s="355">
        <v>1.95</v>
      </c>
      <c r="W87" s="354">
        <v>0</v>
      </c>
      <c r="X87" s="354">
        <v>0</v>
      </c>
      <c r="Y87" s="355">
        <v>1.8220000000000001</v>
      </c>
      <c r="Z87" s="355"/>
      <c r="AA87" s="355"/>
      <c r="AB87" s="355"/>
      <c r="AC87" s="355"/>
      <c r="AD87" s="355"/>
      <c r="AE87" s="355"/>
      <c r="AF87" s="355"/>
      <c r="AG87" s="356" t="s">
        <v>56</v>
      </c>
      <c r="AH87" s="356" t="s">
        <v>57</v>
      </c>
      <c r="AI87" s="270">
        <v>2</v>
      </c>
      <c r="AJ87" s="270">
        <v>4</v>
      </c>
      <c r="AK87" s="269">
        <v>0.33329999999999999</v>
      </c>
      <c r="AL87" s="269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6" customFormat="1" x14ac:dyDescent="0.15">
      <c r="A88" s="235">
        <v>1265</v>
      </c>
      <c r="B88" s="353">
        <v>43117</v>
      </c>
      <c r="C88" s="322" t="s">
        <v>31</v>
      </c>
      <c r="D88" s="254" t="s">
        <v>40</v>
      </c>
      <c r="E88" s="321">
        <v>43101</v>
      </c>
      <c r="F88" s="323" t="s">
        <v>54</v>
      </c>
      <c r="G88" s="254" t="s">
        <v>401</v>
      </c>
      <c r="H88" s="254">
        <v>96.8</v>
      </c>
      <c r="I88" s="255" t="s">
        <v>120</v>
      </c>
      <c r="J88" s="254">
        <v>6000</v>
      </c>
      <c r="K88" s="254">
        <v>12000</v>
      </c>
      <c r="L88" s="254">
        <v>12000</v>
      </c>
      <c r="M88" s="254">
        <v>12000</v>
      </c>
      <c r="N88" s="254"/>
      <c r="O88" s="254">
        <v>3.05</v>
      </c>
      <c r="P88" s="254">
        <v>2.9</v>
      </c>
      <c r="Q88" s="354">
        <v>0</v>
      </c>
      <c r="R88" s="354">
        <v>0</v>
      </c>
      <c r="S88" s="254">
        <v>2.4500000000000002</v>
      </c>
      <c r="T88" s="254"/>
      <c r="U88" s="254">
        <v>2.5</v>
      </c>
      <c r="V88" s="254">
        <v>2.4500000000000002</v>
      </c>
      <c r="W88" s="354">
        <v>0</v>
      </c>
      <c r="X88" s="354">
        <v>0</v>
      </c>
      <c r="Y88" s="254">
        <v>2.35</v>
      </c>
      <c r="Z88" s="254"/>
      <c r="AA88" s="254"/>
      <c r="AB88" s="254"/>
      <c r="AC88" s="254"/>
      <c r="AD88" s="254"/>
      <c r="AE88" s="254"/>
      <c r="AF88" s="254"/>
      <c r="AG88" s="256" t="s">
        <v>56</v>
      </c>
      <c r="AH88" s="256" t="s">
        <v>57</v>
      </c>
      <c r="AI88" s="263">
        <v>2</v>
      </c>
      <c r="AJ88" s="263">
        <v>4</v>
      </c>
      <c r="AK88" s="269">
        <v>0.33329999999999999</v>
      </c>
      <c r="AL88" s="269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  <row r="89" spans="1:61" s="6" customFormat="1" x14ac:dyDescent="0.15">
      <c r="A89" s="391"/>
      <c r="B89" s="351">
        <v>43300</v>
      </c>
      <c r="C89" s="322" t="s">
        <v>403</v>
      </c>
      <c r="D89" s="254" t="s">
        <v>10</v>
      </c>
      <c r="E89" s="321">
        <v>43219</v>
      </c>
      <c r="F89" s="323" t="s">
        <v>2</v>
      </c>
      <c r="G89" s="254" t="s">
        <v>401</v>
      </c>
      <c r="H89" s="254">
        <v>98</v>
      </c>
      <c r="I89" s="255" t="s">
        <v>405</v>
      </c>
      <c r="J89" s="254">
        <v>12000</v>
      </c>
      <c r="K89" s="254">
        <v>12000</v>
      </c>
      <c r="L89" s="254">
        <v>12000</v>
      </c>
      <c r="M89" s="254">
        <v>12000</v>
      </c>
      <c r="N89" s="254"/>
      <c r="O89" s="254">
        <v>3</v>
      </c>
      <c r="P89" s="254">
        <v>0</v>
      </c>
      <c r="Q89" s="354">
        <v>0</v>
      </c>
      <c r="R89" s="354">
        <v>0</v>
      </c>
      <c r="S89" s="254">
        <v>2.4</v>
      </c>
      <c r="T89" s="254"/>
      <c r="U89" s="254">
        <v>1.9</v>
      </c>
      <c r="V89" s="254">
        <v>0</v>
      </c>
      <c r="W89" s="354">
        <v>0</v>
      </c>
      <c r="X89" s="354">
        <v>0</v>
      </c>
      <c r="Y89" s="254">
        <v>1.6</v>
      </c>
      <c r="Z89" s="254"/>
      <c r="AA89" s="254"/>
      <c r="AB89" s="254"/>
      <c r="AC89" s="254"/>
      <c r="AD89" s="254"/>
      <c r="AE89" s="254"/>
      <c r="AF89" s="254"/>
      <c r="AG89" s="356" t="s">
        <v>56</v>
      </c>
      <c r="AH89" s="356" t="s">
        <v>57</v>
      </c>
      <c r="AI89" s="270">
        <v>2</v>
      </c>
      <c r="AJ89" s="270">
        <v>4</v>
      </c>
      <c r="AK89" s="269">
        <v>0.33329999999999999</v>
      </c>
      <c r="AL89" s="269">
        <v>0.66659999999999997</v>
      </c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</row>
    <row r="90" spans="1:61" s="6" customFormat="1" x14ac:dyDescent="0.15">
      <c r="A90" s="391">
        <v>1510</v>
      </c>
      <c r="B90" s="351">
        <v>43293</v>
      </c>
      <c r="C90" s="322" t="s">
        <v>3</v>
      </c>
      <c r="D90" s="254" t="s">
        <v>10</v>
      </c>
      <c r="E90" s="411">
        <v>43229</v>
      </c>
      <c r="F90" s="254" t="s">
        <v>4</v>
      </c>
      <c r="G90" s="254" t="s">
        <v>401</v>
      </c>
      <c r="H90" s="355">
        <v>90.5</v>
      </c>
      <c r="I90" s="255"/>
      <c r="J90" s="254"/>
      <c r="K90" s="254"/>
      <c r="L90" s="254"/>
      <c r="M90" s="254"/>
      <c r="N90" s="254"/>
      <c r="O90" s="355">
        <v>1.66</v>
      </c>
      <c r="P90" s="355"/>
      <c r="Q90" s="355"/>
      <c r="R90" s="355"/>
      <c r="S90" s="355"/>
      <c r="T90" s="355"/>
      <c r="U90" s="355">
        <v>1.45</v>
      </c>
      <c r="V90" s="355"/>
      <c r="W90" s="355"/>
      <c r="X90" s="355"/>
      <c r="Y90" s="355"/>
      <c r="Z90" s="254"/>
      <c r="AA90" s="254"/>
      <c r="AB90" s="254"/>
      <c r="AC90" s="254"/>
      <c r="AD90" s="254"/>
      <c r="AE90" s="254"/>
      <c r="AF90" s="254"/>
      <c r="AG90" s="256" t="s">
        <v>56</v>
      </c>
      <c r="AH90" s="256" t="s">
        <v>57</v>
      </c>
      <c r="AI90" s="263">
        <v>2</v>
      </c>
      <c r="AJ90" s="263">
        <v>4</v>
      </c>
      <c r="AK90" s="269">
        <v>0.33329999999999999</v>
      </c>
      <c r="AL90" s="269">
        <v>0.66659999999999997</v>
      </c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</row>
    <row r="91" spans="1:61" s="248" customFormat="1" x14ac:dyDescent="0.15">
      <c r="A91" s="235">
        <v>83</v>
      </c>
      <c r="B91" s="353">
        <v>43117</v>
      </c>
      <c r="C91" s="322" t="s">
        <v>31</v>
      </c>
      <c r="D91" s="254" t="s">
        <v>402</v>
      </c>
      <c r="E91" s="321">
        <v>43101</v>
      </c>
      <c r="F91" s="323" t="s">
        <v>42</v>
      </c>
      <c r="G91" s="254" t="s">
        <v>401</v>
      </c>
      <c r="H91" s="254">
        <v>88</v>
      </c>
      <c r="I91" s="255" t="s">
        <v>120</v>
      </c>
      <c r="J91" s="254">
        <v>6000</v>
      </c>
      <c r="K91" s="254">
        <v>12000</v>
      </c>
      <c r="L91" s="254">
        <v>84000</v>
      </c>
      <c r="M91" s="254">
        <v>84000</v>
      </c>
      <c r="N91" s="254"/>
      <c r="O91" s="254">
        <v>2.52</v>
      </c>
      <c r="P91" s="254">
        <v>2.4</v>
      </c>
      <c r="Q91" s="254">
        <v>1.83</v>
      </c>
      <c r="R91" s="354">
        <v>0</v>
      </c>
      <c r="S91" s="254">
        <v>1.56</v>
      </c>
      <c r="T91" s="254"/>
      <c r="U91" s="254">
        <v>2.16</v>
      </c>
      <c r="V91" s="254">
        <v>1.88</v>
      </c>
      <c r="W91" s="254">
        <v>1.73</v>
      </c>
      <c r="X91" s="354">
        <v>0</v>
      </c>
      <c r="Y91" s="254">
        <v>1.47</v>
      </c>
      <c r="Z91" s="254"/>
      <c r="AA91" s="254"/>
      <c r="AB91" s="254"/>
      <c r="AC91" s="254"/>
      <c r="AD91" s="254"/>
      <c r="AE91" s="254"/>
      <c r="AF91" s="254"/>
      <c r="AG91" s="256" t="s">
        <v>56</v>
      </c>
      <c r="AH91" s="256" t="s">
        <v>57</v>
      </c>
      <c r="AI91" s="263">
        <v>2</v>
      </c>
      <c r="AJ91" s="263">
        <v>4</v>
      </c>
      <c r="AK91" s="271">
        <v>0.33329999999999999</v>
      </c>
      <c r="AL91" s="271">
        <v>0.66659999999999997</v>
      </c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</row>
    <row r="92" spans="1:61" s="248" customFormat="1" x14ac:dyDescent="0.15">
      <c r="A92" s="235">
        <v>1167</v>
      </c>
      <c r="B92" s="351">
        <v>43300</v>
      </c>
      <c r="C92" s="322" t="s">
        <v>31</v>
      </c>
      <c r="D92" s="254" t="s">
        <v>402</v>
      </c>
      <c r="E92" s="321">
        <v>43293</v>
      </c>
      <c r="F92" s="323" t="s">
        <v>43</v>
      </c>
      <c r="G92" s="254" t="s">
        <v>401</v>
      </c>
      <c r="H92" s="254">
        <v>76.900000000000006</v>
      </c>
      <c r="I92" s="255" t="s">
        <v>120</v>
      </c>
      <c r="J92" s="257">
        <v>6000</v>
      </c>
      <c r="K92" s="257">
        <v>6000</v>
      </c>
      <c r="L92" s="257">
        <v>6000</v>
      </c>
      <c r="M92" s="257">
        <v>6000</v>
      </c>
      <c r="N92" s="254"/>
      <c r="O92" s="254">
        <v>2.42</v>
      </c>
      <c r="P92" s="354">
        <v>0</v>
      </c>
      <c r="Q92" s="254">
        <v>0</v>
      </c>
      <c r="R92" s="354">
        <v>0</v>
      </c>
      <c r="S92" s="254">
        <v>1.93</v>
      </c>
      <c r="T92" s="254"/>
      <c r="U92" s="254">
        <v>2.19</v>
      </c>
      <c r="V92" s="354">
        <v>0</v>
      </c>
      <c r="W92" s="254">
        <v>0</v>
      </c>
      <c r="X92" s="354">
        <v>0</v>
      </c>
      <c r="Y92" s="254">
        <v>1.77</v>
      </c>
      <c r="Z92" s="254"/>
      <c r="AA92" s="254"/>
      <c r="AB92" s="254"/>
      <c r="AC92" s="254"/>
      <c r="AD92" s="254"/>
      <c r="AE92" s="254"/>
      <c r="AF92" s="254"/>
      <c r="AG92" s="256" t="s">
        <v>56</v>
      </c>
      <c r="AH92" s="256" t="s">
        <v>57</v>
      </c>
      <c r="AI92" s="263">
        <v>2</v>
      </c>
      <c r="AJ92" s="263">
        <v>4</v>
      </c>
      <c r="AK92" s="271">
        <v>0.33329999999999999</v>
      </c>
      <c r="AL92" s="271">
        <v>0.66659999999999997</v>
      </c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</row>
    <row r="93" spans="1:61" s="248" customFormat="1" x14ac:dyDescent="0.15">
      <c r="A93" s="235">
        <v>280</v>
      </c>
      <c r="B93" s="353">
        <v>43117</v>
      </c>
      <c r="C93" s="322" t="s">
        <v>31</v>
      </c>
      <c r="D93" s="254" t="s">
        <v>402</v>
      </c>
      <c r="E93" s="321">
        <v>43101</v>
      </c>
      <c r="F93" s="323" t="s">
        <v>44</v>
      </c>
      <c r="G93" s="254" t="s">
        <v>401</v>
      </c>
      <c r="H93" s="254">
        <v>96.8</v>
      </c>
      <c r="I93" s="255" t="s">
        <v>120</v>
      </c>
      <c r="J93" s="254">
        <v>6000</v>
      </c>
      <c r="K93" s="254">
        <v>12000</v>
      </c>
      <c r="L93" s="254">
        <v>12000</v>
      </c>
      <c r="M93" s="254">
        <v>12000</v>
      </c>
      <c r="N93" s="254"/>
      <c r="O93" s="254">
        <v>3.55</v>
      </c>
      <c r="P93" s="254">
        <v>3.05</v>
      </c>
      <c r="Q93" s="354">
        <v>0</v>
      </c>
      <c r="R93" s="354">
        <v>0</v>
      </c>
      <c r="S93" s="254">
        <v>2.2999999999999998</v>
      </c>
      <c r="T93" s="254"/>
      <c r="U93" s="254">
        <v>2.5</v>
      </c>
      <c r="V93" s="254">
        <v>2.4500000000000002</v>
      </c>
      <c r="W93" s="354">
        <v>0</v>
      </c>
      <c r="X93" s="354">
        <v>0</v>
      </c>
      <c r="Y93" s="254">
        <v>2.2999999999999998</v>
      </c>
      <c r="Z93" s="254"/>
      <c r="AA93" s="254"/>
      <c r="AB93" s="254"/>
      <c r="AC93" s="254"/>
      <c r="AD93" s="254"/>
      <c r="AE93" s="254"/>
      <c r="AF93" s="254"/>
      <c r="AG93" s="256" t="s">
        <v>56</v>
      </c>
      <c r="AH93" s="256" t="s">
        <v>57</v>
      </c>
      <c r="AI93" s="263">
        <v>2</v>
      </c>
      <c r="AJ93" s="263">
        <v>4</v>
      </c>
      <c r="AK93" s="271">
        <v>0.33329999999999999</v>
      </c>
      <c r="AL93" s="271">
        <v>0.66659999999999997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</row>
    <row r="94" spans="1:61" s="248" customFormat="1" x14ac:dyDescent="0.15">
      <c r="A94" s="235">
        <v>1142</v>
      </c>
      <c r="B94" s="352">
        <v>43117</v>
      </c>
      <c r="C94" s="322" t="s">
        <v>31</v>
      </c>
      <c r="D94" s="254" t="s">
        <v>402</v>
      </c>
      <c r="E94" s="321">
        <v>43101</v>
      </c>
      <c r="F94" s="323" t="s">
        <v>45</v>
      </c>
      <c r="G94" s="254" t="s">
        <v>401</v>
      </c>
      <c r="H94" s="254">
        <v>72.599999999999994</v>
      </c>
      <c r="I94" s="255" t="s">
        <v>120</v>
      </c>
      <c r="J94" s="254">
        <v>6000</v>
      </c>
      <c r="K94" s="254">
        <v>12000</v>
      </c>
      <c r="L94" s="254">
        <v>84000</v>
      </c>
      <c r="M94" s="254">
        <v>84000</v>
      </c>
      <c r="N94" s="254"/>
      <c r="O94" s="254">
        <v>2.87</v>
      </c>
      <c r="P94" s="254">
        <v>2.35</v>
      </c>
      <c r="Q94" s="254">
        <v>1.74</v>
      </c>
      <c r="R94" s="354">
        <v>0</v>
      </c>
      <c r="S94" s="254">
        <v>1.63</v>
      </c>
      <c r="T94" s="254"/>
      <c r="U94" s="254">
        <v>1.84</v>
      </c>
      <c r="V94" s="254">
        <v>1.75</v>
      </c>
      <c r="W94" s="254">
        <v>1.58</v>
      </c>
      <c r="X94" s="354">
        <v>0</v>
      </c>
      <c r="Y94" s="254">
        <v>1.42</v>
      </c>
      <c r="Z94" s="254"/>
      <c r="AA94" s="254"/>
      <c r="AB94" s="254"/>
      <c r="AC94" s="254"/>
      <c r="AD94" s="254"/>
      <c r="AE94" s="254"/>
      <c r="AF94" s="254"/>
      <c r="AG94" s="256" t="s">
        <v>56</v>
      </c>
      <c r="AH94" s="256" t="s">
        <v>57</v>
      </c>
      <c r="AI94" s="272">
        <v>3</v>
      </c>
      <c r="AJ94" s="272">
        <v>3</v>
      </c>
      <c r="AK94" s="271">
        <v>0.5</v>
      </c>
      <c r="AL94" s="271">
        <v>0.5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</row>
    <row r="95" spans="1:61" s="248" customFormat="1" x14ac:dyDescent="0.15">
      <c r="A95" s="235">
        <v>879</v>
      </c>
      <c r="B95" s="352">
        <v>43117</v>
      </c>
      <c r="C95" s="322" t="s">
        <v>31</v>
      </c>
      <c r="D95" s="254" t="s">
        <v>402</v>
      </c>
      <c r="E95" s="321">
        <v>42917</v>
      </c>
      <c r="F95" s="323" t="s">
        <v>46</v>
      </c>
      <c r="G95" s="254" t="s">
        <v>401</v>
      </c>
      <c r="H95" s="254">
        <v>72.59</v>
      </c>
      <c r="I95" s="255" t="s">
        <v>893</v>
      </c>
      <c r="J95" s="257">
        <v>3500</v>
      </c>
      <c r="K95" s="257">
        <v>3500</v>
      </c>
      <c r="L95" s="257">
        <v>3500</v>
      </c>
      <c r="M95" s="257">
        <v>3500</v>
      </c>
      <c r="N95" s="254"/>
      <c r="O95" s="254">
        <v>2.64</v>
      </c>
      <c r="P95" s="254">
        <v>0</v>
      </c>
      <c r="Q95" s="254">
        <v>0</v>
      </c>
      <c r="R95" s="254">
        <v>0</v>
      </c>
      <c r="S95" s="254">
        <v>2.2400000000000002</v>
      </c>
      <c r="T95" s="254"/>
      <c r="U95" s="254">
        <v>2.64</v>
      </c>
      <c r="V95" s="254">
        <v>0</v>
      </c>
      <c r="W95" s="254">
        <v>0</v>
      </c>
      <c r="X95" s="254">
        <v>0</v>
      </c>
      <c r="Y95" s="254">
        <v>2.2400000000000002</v>
      </c>
      <c r="Z95" s="254"/>
      <c r="AA95" s="254"/>
      <c r="AB95" s="254"/>
      <c r="AC95" s="254"/>
      <c r="AD95" s="254"/>
      <c r="AE95" s="254"/>
      <c r="AF95" s="254"/>
      <c r="AG95" s="256" t="s">
        <v>56</v>
      </c>
      <c r="AH95" s="256" t="s">
        <v>57</v>
      </c>
      <c r="AI95" s="263">
        <v>2</v>
      </c>
      <c r="AJ95" s="263">
        <v>4</v>
      </c>
      <c r="AK95" s="271">
        <v>0.33329999999999999</v>
      </c>
      <c r="AL95" s="271">
        <v>0.66659999999999997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</row>
    <row r="96" spans="1:61" s="248" customFormat="1" x14ac:dyDescent="0.15">
      <c r="A96" s="235">
        <v>164</v>
      </c>
      <c r="B96" s="352">
        <v>43117</v>
      </c>
      <c r="C96" s="322" t="s">
        <v>31</v>
      </c>
      <c r="D96" s="254" t="s">
        <v>402</v>
      </c>
      <c r="E96" s="321">
        <v>43102</v>
      </c>
      <c r="F96" s="323" t="s">
        <v>47</v>
      </c>
      <c r="G96" s="254" t="s">
        <v>401</v>
      </c>
      <c r="H96" s="254">
        <v>90.6</v>
      </c>
      <c r="I96" s="255" t="s">
        <v>120</v>
      </c>
      <c r="J96" s="254">
        <v>12000</v>
      </c>
      <c r="K96" s="254">
        <v>12000</v>
      </c>
      <c r="L96" s="254">
        <v>12000</v>
      </c>
      <c r="M96" s="254">
        <v>12000</v>
      </c>
      <c r="N96" s="254"/>
      <c r="O96" s="254">
        <v>2.8</v>
      </c>
      <c r="P96" s="354">
        <v>0</v>
      </c>
      <c r="Q96" s="254">
        <v>0</v>
      </c>
      <c r="R96" s="354">
        <v>0</v>
      </c>
      <c r="S96" s="254">
        <v>1.75</v>
      </c>
      <c r="T96" s="254"/>
      <c r="U96" s="254">
        <v>1.96</v>
      </c>
      <c r="V96" s="254">
        <v>0</v>
      </c>
      <c r="W96" s="254">
        <v>0</v>
      </c>
      <c r="X96" s="354">
        <v>0</v>
      </c>
      <c r="Y96" s="254">
        <v>1.96</v>
      </c>
      <c r="Z96" s="254"/>
      <c r="AA96" s="254"/>
      <c r="AB96" s="254"/>
      <c r="AC96" s="254"/>
      <c r="AD96" s="254"/>
      <c r="AE96" s="254"/>
      <c r="AF96" s="254"/>
      <c r="AG96" s="256" t="s">
        <v>56</v>
      </c>
      <c r="AH96" s="256" t="s">
        <v>57</v>
      </c>
      <c r="AI96" s="263">
        <v>2</v>
      </c>
      <c r="AJ96" s="263">
        <v>4</v>
      </c>
      <c r="AK96" s="271">
        <v>0.33329999999999999</v>
      </c>
      <c r="AL96" s="271">
        <v>0.66659999999999997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</row>
    <row r="97" spans="1:61" s="248" customFormat="1" x14ac:dyDescent="0.15">
      <c r="A97" s="235">
        <v>178</v>
      </c>
      <c r="B97" s="352">
        <v>43117</v>
      </c>
      <c r="C97" s="322" t="s">
        <v>31</v>
      </c>
      <c r="D97" s="254" t="s">
        <v>402</v>
      </c>
      <c r="E97" s="321">
        <v>43119</v>
      </c>
      <c r="F97" s="323" t="s">
        <v>48</v>
      </c>
      <c r="G97" s="254" t="s">
        <v>401</v>
      </c>
      <c r="H97" s="254">
        <v>79.8</v>
      </c>
      <c r="I97" s="255" t="s">
        <v>120</v>
      </c>
      <c r="J97" s="254">
        <v>6000</v>
      </c>
      <c r="K97" s="254">
        <v>12000</v>
      </c>
      <c r="L97" s="254">
        <v>84000</v>
      </c>
      <c r="M97" s="254">
        <v>84000</v>
      </c>
      <c r="N97" s="254"/>
      <c r="O97" s="254">
        <v>2.714</v>
      </c>
      <c r="P97" s="254">
        <v>2.3090000000000002</v>
      </c>
      <c r="Q97" s="254">
        <v>1.6459999999999999</v>
      </c>
      <c r="R97" s="354">
        <v>0</v>
      </c>
      <c r="S97" s="254">
        <v>1.6140000000000001</v>
      </c>
      <c r="T97" s="254"/>
      <c r="U97" s="254">
        <v>1.861</v>
      </c>
      <c r="V97" s="254">
        <v>1.7969999999999999</v>
      </c>
      <c r="W97" s="254">
        <v>1.639</v>
      </c>
      <c r="X97" s="354">
        <v>0</v>
      </c>
      <c r="Y97" s="254">
        <v>1.5509999999999999</v>
      </c>
      <c r="Z97" s="254"/>
      <c r="AA97" s="254"/>
      <c r="AB97" s="254"/>
      <c r="AC97" s="254"/>
      <c r="AD97" s="254"/>
      <c r="AE97" s="254"/>
      <c r="AF97" s="254"/>
      <c r="AG97" s="256" t="s">
        <v>56</v>
      </c>
      <c r="AH97" s="256" t="s">
        <v>57</v>
      </c>
      <c r="AI97" s="263">
        <v>2</v>
      </c>
      <c r="AJ97" s="263">
        <v>4</v>
      </c>
      <c r="AK97" s="271">
        <v>0.33329999999999999</v>
      </c>
      <c r="AL97" s="271">
        <v>0.66659999999999997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</row>
    <row r="98" spans="1:61" s="248" customFormat="1" x14ac:dyDescent="0.15">
      <c r="A98" s="235">
        <v>319</v>
      </c>
      <c r="B98" s="352">
        <v>43117</v>
      </c>
      <c r="C98" s="322" t="s">
        <v>31</v>
      </c>
      <c r="D98" s="254" t="s">
        <v>402</v>
      </c>
      <c r="E98" s="321">
        <v>43101</v>
      </c>
      <c r="F98" s="254" t="s">
        <v>49</v>
      </c>
      <c r="G98" s="254" t="s">
        <v>401</v>
      </c>
      <c r="H98" s="254">
        <v>84.51</v>
      </c>
      <c r="I98" s="255" t="s">
        <v>120</v>
      </c>
      <c r="J98" s="254">
        <v>6000</v>
      </c>
      <c r="K98" s="254">
        <v>12000</v>
      </c>
      <c r="L98" s="254">
        <v>84000</v>
      </c>
      <c r="M98" s="254">
        <v>84000</v>
      </c>
      <c r="N98" s="254"/>
      <c r="O98" s="254">
        <v>3.0390000000000001</v>
      </c>
      <c r="P98" s="254">
        <v>2.6640000000000001</v>
      </c>
      <c r="Q98" s="254">
        <v>2.2010000000000001</v>
      </c>
      <c r="R98" s="354">
        <v>0</v>
      </c>
      <c r="S98" s="254">
        <v>2.1789999999999998</v>
      </c>
      <c r="T98" s="254"/>
      <c r="U98" s="254">
        <v>2.2789999999999999</v>
      </c>
      <c r="V98" s="254">
        <v>2.2370000000000001</v>
      </c>
      <c r="W98" s="254">
        <v>2.1269999999999998</v>
      </c>
      <c r="X98" s="354">
        <v>0</v>
      </c>
      <c r="Y98" s="254">
        <v>2.0659999999999998</v>
      </c>
      <c r="Z98" s="254"/>
      <c r="AA98" s="254"/>
      <c r="AB98" s="254"/>
      <c r="AC98" s="254"/>
      <c r="AD98" s="254"/>
      <c r="AE98" s="254"/>
      <c r="AF98" s="254"/>
      <c r="AG98" s="256" t="s">
        <v>56</v>
      </c>
      <c r="AH98" s="256" t="s">
        <v>57</v>
      </c>
      <c r="AI98" s="263">
        <v>2</v>
      </c>
      <c r="AJ98" s="263">
        <v>4</v>
      </c>
      <c r="AK98" s="271">
        <v>0.33329999999999999</v>
      </c>
      <c r="AL98" s="271">
        <v>0.66659999999999997</v>
      </c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</row>
    <row r="99" spans="1:61" s="248" customFormat="1" x14ac:dyDescent="0.15">
      <c r="A99" s="235">
        <v>574</v>
      </c>
      <c r="B99" s="352">
        <v>43111</v>
      </c>
      <c r="C99" s="322" t="s">
        <v>31</v>
      </c>
      <c r="D99" s="254" t="s">
        <v>402</v>
      </c>
      <c r="E99" s="321">
        <v>43101</v>
      </c>
      <c r="F99" s="323" t="s">
        <v>50</v>
      </c>
      <c r="G99" s="254" t="s">
        <v>401</v>
      </c>
      <c r="H99" s="254">
        <v>78</v>
      </c>
      <c r="I99" s="255" t="s">
        <v>120</v>
      </c>
      <c r="J99" s="257">
        <v>3200</v>
      </c>
      <c r="K99" s="257">
        <v>3200</v>
      </c>
      <c r="L99" s="257">
        <v>3200</v>
      </c>
      <c r="M99" s="257">
        <v>3200</v>
      </c>
      <c r="N99" s="254"/>
      <c r="O99" s="254">
        <v>2.8</v>
      </c>
      <c r="P99" s="354">
        <v>0</v>
      </c>
      <c r="Q99" s="254">
        <v>0</v>
      </c>
      <c r="R99" s="354">
        <v>0</v>
      </c>
      <c r="S99" s="254">
        <v>2.2000000000000002</v>
      </c>
      <c r="T99" s="254"/>
      <c r="U99" s="254">
        <v>2</v>
      </c>
      <c r="V99" s="354">
        <v>0</v>
      </c>
      <c r="W99" s="254">
        <v>0</v>
      </c>
      <c r="X99" s="354">
        <v>0</v>
      </c>
      <c r="Y99" s="254">
        <v>1.6</v>
      </c>
      <c r="Z99" s="254"/>
      <c r="AA99" s="254"/>
      <c r="AB99" s="254"/>
      <c r="AC99" s="254"/>
      <c r="AD99" s="254"/>
      <c r="AE99" s="254"/>
      <c r="AF99" s="254"/>
      <c r="AG99" s="256" t="s">
        <v>56</v>
      </c>
      <c r="AH99" s="256" t="s">
        <v>57</v>
      </c>
      <c r="AI99" s="263">
        <v>2</v>
      </c>
      <c r="AJ99" s="263">
        <v>4</v>
      </c>
      <c r="AK99" s="271">
        <v>0.33329999999999999</v>
      </c>
      <c r="AL99" s="271">
        <v>0.66659999999999997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</row>
    <row r="100" spans="1:61" s="248" customFormat="1" x14ac:dyDescent="0.15">
      <c r="A100" s="235">
        <v>240</v>
      </c>
      <c r="B100" s="352">
        <v>43117</v>
      </c>
      <c r="C100" s="322" t="s">
        <v>31</v>
      </c>
      <c r="D100" s="254" t="s">
        <v>402</v>
      </c>
      <c r="E100" s="321">
        <v>43119</v>
      </c>
      <c r="F100" s="323" t="s">
        <v>51</v>
      </c>
      <c r="G100" s="254" t="s">
        <v>401</v>
      </c>
      <c r="H100" s="254">
        <v>84.5</v>
      </c>
      <c r="I100" s="255" t="s">
        <v>120</v>
      </c>
      <c r="J100" s="257">
        <v>3500</v>
      </c>
      <c r="K100" s="257">
        <v>3500</v>
      </c>
      <c r="L100" s="257">
        <v>3500</v>
      </c>
      <c r="M100" s="257">
        <v>3500</v>
      </c>
      <c r="N100" s="254"/>
      <c r="O100" s="254">
        <v>2.87</v>
      </c>
      <c r="P100" s="354">
        <v>0</v>
      </c>
      <c r="Q100" s="254">
        <v>0</v>
      </c>
      <c r="R100" s="354">
        <v>0</v>
      </c>
      <c r="S100" s="254">
        <v>1.98</v>
      </c>
      <c r="T100" s="254"/>
      <c r="U100" s="254">
        <v>1.99</v>
      </c>
      <c r="V100" s="354">
        <v>0</v>
      </c>
      <c r="W100" s="254">
        <v>0</v>
      </c>
      <c r="X100" s="354">
        <v>0</v>
      </c>
      <c r="Y100" s="254">
        <v>1.82</v>
      </c>
      <c r="Z100" s="254"/>
      <c r="AA100" s="254"/>
      <c r="AB100" s="254"/>
      <c r="AC100" s="254"/>
      <c r="AD100" s="254"/>
      <c r="AE100" s="254"/>
      <c r="AF100" s="254"/>
      <c r="AG100" s="256" t="s">
        <v>56</v>
      </c>
      <c r="AH100" s="256" t="s">
        <v>57</v>
      </c>
      <c r="AI100" s="272">
        <v>2</v>
      </c>
      <c r="AJ100" s="272">
        <v>4</v>
      </c>
      <c r="AK100" s="271">
        <v>0.33329999999999999</v>
      </c>
      <c r="AL100" s="271">
        <v>0.66659999999999997</v>
      </c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</row>
    <row r="101" spans="1:61" s="248" customFormat="1" x14ac:dyDescent="0.15">
      <c r="A101" s="235">
        <v>799</v>
      </c>
      <c r="B101" s="352">
        <v>43088</v>
      </c>
      <c r="C101" s="322" t="s">
        <v>403</v>
      </c>
      <c r="D101" s="254" t="s">
        <v>402</v>
      </c>
      <c r="E101" s="321">
        <v>43101</v>
      </c>
      <c r="F101" s="323" t="s">
        <v>404</v>
      </c>
      <c r="G101" s="254" t="s">
        <v>401</v>
      </c>
      <c r="H101" s="254">
        <v>76.81</v>
      </c>
      <c r="I101" s="255" t="s">
        <v>405</v>
      </c>
      <c r="J101" s="254">
        <v>6000</v>
      </c>
      <c r="K101" s="254">
        <v>12000</v>
      </c>
      <c r="L101" s="254">
        <v>84000</v>
      </c>
      <c r="M101" s="254">
        <v>84000</v>
      </c>
      <c r="N101" s="254"/>
      <c r="O101" s="254">
        <v>2.88</v>
      </c>
      <c r="P101" s="254">
        <v>2.82</v>
      </c>
      <c r="Q101" s="254">
        <v>1.91</v>
      </c>
      <c r="R101" s="354">
        <v>0</v>
      </c>
      <c r="S101" s="254">
        <v>1.87</v>
      </c>
      <c r="T101" s="254"/>
      <c r="U101" s="254">
        <v>2.2000000000000002</v>
      </c>
      <c r="V101" s="254">
        <v>2.12</v>
      </c>
      <c r="W101" s="254">
        <v>1.9</v>
      </c>
      <c r="X101" s="354">
        <v>0</v>
      </c>
      <c r="Y101" s="254">
        <v>1.78</v>
      </c>
      <c r="Z101" s="254"/>
      <c r="AA101" s="254"/>
      <c r="AB101" s="254"/>
      <c r="AC101" s="254"/>
      <c r="AD101" s="254"/>
      <c r="AE101" s="254"/>
      <c r="AF101" s="254"/>
      <c r="AG101" s="256" t="s">
        <v>406</v>
      </c>
      <c r="AH101" s="256" t="s">
        <v>407</v>
      </c>
      <c r="AI101" s="263">
        <v>2</v>
      </c>
      <c r="AJ101" s="263">
        <v>4</v>
      </c>
      <c r="AK101" s="271">
        <v>0.33329999999999999</v>
      </c>
      <c r="AL101" s="271">
        <v>0.66659999999999997</v>
      </c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</row>
    <row r="102" spans="1:61" s="248" customFormat="1" x14ac:dyDescent="0.15">
      <c r="A102" s="235">
        <v>1133</v>
      </c>
      <c r="B102" s="352">
        <v>43088</v>
      </c>
      <c r="C102" s="322" t="s">
        <v>31</v>
      </c>
      <c r="D102" s="254" t="s">
        <v>402</v>
      </c>
      <c r="E102" s="321">
        <v>43132</v>
      </c>
      <c r="F102" s="254" t="s">
        <v>53</v>
      </c>
      <c r="G102" s="254" t="s">
        <v>401</v>
      </c>
      <c r="H102" s="355">
        <v>88.57</v>
      </c>
      <c r="I102" s="255" t="s">
        <v>120</v>
      </c>
      <c r="J102" s="254">
        <v>6000</v>
      </c>
      <c r="K102" s="254">
        <v>12000</v>
      </c>
      <c r="L102" s="254">
        <v>12000</v>
      </c>
      <c r="M102" s="254">
        <v>12000</v>
      </c>
      <c r="N102" s="355"/>
      <c r="O102" s="355">
        <v>3.004</v>
      </c>
      <c r="P102" s="355">
        <v>2.89</v>
      </c>
      <c r="Q102" s="354">
        <v>0</v>
      </c>
      <c r="R102" s="354">
        <v>0</v>
      </c>
      <c r="S102" s="355">
        <v>2.1920000000000002</v>
      </c>
      <c r="T102" s="355"/>
      <c r="U102" s="355">
        <v>2.5939999999999999</v>
      </c>
      <c r="V102" s="355">
        <v>2.246</v>
      </c>
      <c r="W102" s="354">
        <v>0</v>
      </c>
      <c r="X102" s="354">
        <v>0</v>
      </c>
      <c r="Y102" s="355">
        <v>2.0529999999999999</v>
      </c>
      <c r="Z102" s="355"/>
      <c r="AA102" s="355"/>
      <c r="AB102" s="355"/>
      <c r="AC102" s="355"/>
      <c r="AD102" s="355"/>
      <c r="AE102" s="355"/>
      <c r="AF102" s="355"/>
      <c r="AG102" s="356" t="s">
        <v>56</v>
      </c>
      <c r="AH102" s="356" t="s">
        <v>57</v>
      </c>
      <c r="AI102" s="272">
        <v>2</v>
      </c>
      <c r="AJ102" s="272">
        <v>4</v>
      </c>
      <c r="AK102" s="271">
        <v>0.33329999999999999</v>
      </c>
      <c r="AL102" s="271">
        <v>0.66659999999999997</v>
      </c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</row>
    <row r="103" spans="1:61" s="248" customFormat="1" x14ac:dyDescent="0.15">
      <c r="A103" s="235">
        <v>1267</v>
      </c>
      <c r="B103" s="353">
        <v>43117</v>
      </c>
      <c r="C103" s="322" t="s">
        <v>31</v>
      </c>
      <c r="D103" s="254" t="s">
        <v>402</v>
      </c>
      <c r="E103" s="321">
        <v>43101</v>
      </c>
      <c r="F103" s="323" t="s">
        <v>54</v>
      </c>
      <c r="G103" s="254" t="s">
        <v>401</v>
      </c>
      <c r="H103" s="254">
        <v>96.8</v>
      </c>
      <c r="I103" s="255" t="s">
        <v>120</v>
      </c>
      <c r="J103" s="254">
        <v>6000</v>
      </c>
      <c r="K103" s="254">
        <v>12000</v>
      </c>
      <c r="L103" s="254">
        <v>12000</v>
      </c>
      <c r="M103" s="254">
        <v>12000</v>
      </c>
      <c r="N103" s="254"/>
      <c r="O103" s="254">
        <v>3.55</v>
      </c>
      <c r="P103" s="254">
        <v>3.05</v>
      </c>
      <c r="Q103" s="354">
        <v>0</v>
      </c>
      <c r="R103" s="354">
        <v>0</v>
      </c>
      <c r="S103" s="254">
        <v>2.2999999999999998</v>
      </c>
      <c r="T103" s="254"/>
      <c r="U103" s="254">
        <v>2.5</v>
      </c>
      <c r="V103" s="254">
        <v>2.4500000000000002</v>
      </c>
      <c r="W103" s="354">
        <v>0</v>
      </c>
      <c r="X103" s="354">
        <v>0</v>
      </c>
      <c r="Y103" s="254">
        <v>2.2999999999999998</v>
      </c>
      <c r="Z103" s="254"/>
      <c r="AA103" s="254"/>
      <c r="AB103" s="254"/>
      <c r="AC103" s="254"/>
      <c r="AD103" s="254"/>
      <c r="AE103" s="254"/>
      <c r="AF103" s="254"/>
      <c r="AG103" s="256" t="s">
        <v>56</v>
      </c>
      <c r="AH103" s="256" t="s">
        <v>57</v>
      </c>
      <c r="AI103" s="263">
        <v>2</v>
      </c>
      <c r="AJ103" s="263">
        <v>4</v>
      </c>
      <c r="AK103" s="271">
        <v>0.33329999999999999</v>
      </c>
      <c r="AL103" s="271">
        <v>0.66659999999999997</v>
      </c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</row>
    <row r="104" spans="1:61" s="248" customFormat="1" x14ac:dyDescent="0.15">
      <c r="A104" s="391"/>
      <c r="B104" s="351">
        <v>43300</v>
      </c>
      <c r="C104" s="322" t="s">
        <v>403</v>
      </c>
      <c r="D104" s="254" t="s">
        <v>402</v>
      </c>
      <c r="E104" s="321">
        <v>43219</v>
      </c>
      <c r="F104" s="323" t="s">
        <v>2</v>
      </c>
      <c r="G104" s="254" t="s">
        <v>401</v>
      </c>
      <c r="H104" s="254">
        <v>98</v>
      </c>
      <c r="I104" s="255" t="s">
        <v>405</v>
      </c>
      <c r="J104" s="254">
        <v>12000</v>
      </c>
      <c r="K104" s="254">
        <v>12000</v>
      </c>
      <c r="L104" s="254">
        <v>12000</v>
      </c>
      <c r="M104" s="254">
        <v>12000</v>
      </c>
      <c r="N104" s="254"/>
      <c r="O104" s="254">
        <v>3</v>
      </c>
      <c r="P104" s="254">
        <v>0</v>
      </c>
      <c r="Q104" s="354">
        <v>0</v>
      </c>
      <c r="R104" s="354">
        <v>0</v>
      </c>
      <c r="S104" s="254">
        <v>2.4</v>
      </c>
      <c r="T104" s="254"/>
      <c r="U104" s="254">
        <v>1.9</v>
      </c>
      <c r="V104" s="254">
        <v>0</v>
      </c>
      <c r="W104" s="354">
        <v>0</v>
      </c>
      <c r="X104" s="354">
        <v>0</v>
      </c>
      <c r="Y104" s="254">
        <v>1.6</v>
      </c>
      <c r="Z104" s="254"/>
      <c r="AA104" s="254"/>
      <c r="AB104" s="254"/>
      <c r="AC104" s="254"/>
      <c r="AD104" s="254"/>
      <c r="AE104" s="254"/>
      <c r="AF104" s="254"/>
      <c r="AG104" s="356" t="s">
        <v>56</v>
      </c>
      <c r="AH104" s="356" t="s">
        <v>57</v>
      </c>
      <c r="AI104" s="272">
        <v>2</v>
      </c>
      <c r="AJ104" s="272">
        <v>4</v>
      </c>
      <c r="AK104" s="271">
        <v>0.33329999999999999</v>
      </c>
      <c r="AL104" s="271">
        <v>0.66659999999999997</v>
      </c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</row>
    <row r="105" spans="1:61" s="248" customFormat="1" x14ac:dyDescent="0.15">
      <c r="A105" s="392">
        <v>1509</v>
      </c>
      <c r="B105" s="351">
        <v>43293</v>
      </c>
      <c r="C105" s="322" t="s">
        <v>3</v>
      </c>
      <c r="D105" s="254" t="s">
        <v>402</v>
      </c>
      <c r="E105" s="411">
        <v>43229</v>
      </c>
      <c r="F105" s="254" t="s">
        <v>4</v>
      </c>
      <c r="G105" s="254" t="s">
        <v>401</v>
      </c>
      <c r="H105" s="355">
        <v>94.5</v>
      </c>
      <c r="I105" s="255"/>
      <c r="J105" s="254"/>
      <c r="K105" s="254"/>
      <c r="L105" s="254"/>
      <c r="M105" s="254"/>
      <c r="N105" s="254"/>
      <c r="O105" s="355">
        <v>1.78</v>
      </c>
      <c r="P105" s="355"/>
      <c r="Q105" s="355"/>
      <c r="R105" s="355"/>
      <c r="S105" s="355"/>
      <c r="T105" s="355"/>
      <c r="U105" s="355">
        <v>1.46</v>
      </c>
      <c r="V105" s="355"/>
      <c r="W105" s="355"/>
      <c r="X105" s="355"/>
      <c r="Y105" s="355"/>
      <c r="Z105" s="254"/>
      <c r="AA105" s="254"/>
      <c r="AB105" s="254"/>
      <c r="AC105" s="254"/>
      <c r="AD105" s="254"/>
      <c r="AE105" s="254"/>
      <c r="AF105" s="254"/>
      <c r="AG105" s="256" t="s">
        <v>56</v>
      </c>
      <c r="AH105" s="256" t="s">
        <v>57</v>
      </c>
      <c r="AI105" s="263">
        <v>2</v>
      </c>
      <c r="AJ105" s="263">
        <v>4</v>
      </c>
      <c r="AK105" s="271">
        <v>0.33329999999999999</v>
      </c>
      <c r="AL105" s="271">
        <v>0.66659999999999997</v>
      </c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</row>
    <row r="106" spans="1:61" s="37" customFormat="1" x14ac:dyDescent="0.15">
      <c r="A106" s="235">
        <v>82</v>
      </c>
      <c r="B106" s="353">
        <v>43117</v>
      </c>
      <c r="C106" s="322" t="s">
        <v>31</v>
      </c>
      <c r="D106" s="254" t="s">
        <v>41</v>
      </c>
      <c r="E106" s="321">
        <v>43101</v>
      </c>
      <c r="F106" s="323" t="s">
        <v>42</v>
      </c>
      <c r="G106" s="254" t="s">
        <v>401</v>
      </c>
      <c r="H106" s="254">
        <v>86</v>
      </c>
      <c r="I106" s="255" t="s">
        <v>120</v>
      </c>
      <c r="J106" s="254">
        <v>6000</v>
      </c>
      <c r="K106" s="254">
        <v>12000</v>
      </c>
      <c r="L106" s="254">
        <v>84000</v>
      </c>
      <c r="M106" s="254">
        <v>84000</v>
      </c>
      <c r="N106" s="254"/>
      <c r="O106" s="254">
        <v>2.5299999999999998</v>
      </c>
      <c r="P106" s="254">
        <v>2.4</v>
      </c>
      <c r="Q106" s="254">
        <v>1.59</v>
      </c>
      <c r="R106" s="354">
        <v>0</v>
      </c>
      <c r="S106" s="254">
        <v>1.54</v>
      </c>
      <c r="T106" s="254"/>
      <c r="U106" s="254">
        <v>2.3199999999999998</v>
      </c>
      <c r="V106" s="254">
        <v>1.77</v>
      </c>
      <c r="W106" s="254">
        <v>1.58</v>
      </c>
      <c r="X106" s="354">
        <v>0</v>
      </c>
      <c r="Y106" s="254">
        <v>1.43</v>
      </c>
      <c r="Z106" s="254"/>
      <c r="AA106" s="254"/>
      <c r="AB106" s="254"/>
      <c r="AC106" s="254"/>
      <c r="AD106" s="254"/>
      <c r="AE106" s="254"/>
      <c r="AF106" s="254"/>
      <c r="AG106" s="256" t="s">
        <v>56</v>
      </c>
      <c r="AH106" s="256" t="s">
        <v>57</v>
      </c>
      <c r="AI106" s="263">
        <v>2</v>
      </c>
      <c r="AJ106" s="263">
        <v>4</v>
      </c>
      <c r="AK106" s="273">
        <v>0.33329999999999999</v>
      </c>
      <c r="AL106" s="273">
        <v>0.66659999999999997</v>
      </c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</row>
    <row r="107" spans="1:61" s="37" customFormat="1" x14ac:dyDescent="0.15">
      <c r="A107" s="235">
        <v>1166</v>
      </c>
      <c r="B107" s="351">
        <v>43300</v>
      </c>
      <c r="C107" s="322" t="s">
        <v>31</v>
      </c>
      <c r="D107" s="254" t="s">
        <v>41</v>
      </c>
      <c r="E107" s="321">
        <v>43293</v>
      </c>
      <c r="F107" s="323" t="s">
        <v>43</v>
      </c>
      <c r="G107" s="254" t="s">
        <v>401</v>
      </c>
      <c r="H107" s="254">
        <v>74.900000000000006</v>
      </c>
      <c r="I107" s="255" t="s">
        <v>120</v>
      </c>
      <c r="J107" s="257">
        <v>6000</v>
      </c>
      <c r="K107" s="257">
        <v>6000</v>
      </c>
      <c r="L107" s="257">
        <v>6000</v>
      </c>
      <c r="M107" s="257">
        <v>6000</v>
      </c>
      <c r="N107" s="254"/>
      <c r="O107" s="254">
        <v>2.42</v>
      </c>
      <c r="P107" s="354">
        <v>0</v>
      </c>
      <c r="Q107" s="254">
        <v>0</v>
      </c>
      <c r="R107" s="354">
        <v>0</v>
      </c>
      <c r="S107" s="254">
        <v>1.89</v>
      </c>
      <c r="T107" s="254"/>
      <c r="U107" s="254">
        <v>2.2999999999999998</v>
      </c>
      <c r="V107" s="354">
        <v>0</v>
      </c>
      <c r="W107" s="254">
        <v>0</v>
      </c>
      <c r="X107" s="354">
        <v>0</v>
      </c>
      <c r="Y107" s="254">
        <v>1.77</v>
      </c>
      <c r="Z107" s="254"/>
      <c r="AA107" s="254"/>
      <c r="AB107" s="254"/>
      <c r="AC107" s="254"/>
      <c r="AD107" s="254"/>
      <c r="AE107" s="254"/>
      <c r="AF107" s="254"/>
      <c r="AG107" s="256" t="s">
        <v>56</v>
      </c>
      <c r="AH107" s="256" t="s">
        <v>57</v>
      </c>
      <c r="AI107" s="263">
        <v>2</v>
      </c>
      <c r="AJ107" s="263">
        <v>4</v>
      </c>
      <c r="AK107" s="273">
        <v>0.33329999999999999</v>
      </c>
      <c r="AL107" s="273">
        <v>0.66659999999999997</v>
      </c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</row>
    <row r="108" spans="1:61" s="37" customFormat="1" x14ac:dyDescent="0.15">
      <c r="A108" s="235">
        <v>279</v>
      </c>
      <c r="B108" s="353">
        <v>43117</v>
      </c>
      <c r="C108" s="322" t="s">
        <v>31</v>
      </c>
      <c r="D108" s="254" t="s">
        <v>41</v>
      </c>
      <c r="E108" s="321">
        <v>43101</v>
      </c>
      <c r="F108" s="323" t="s">
        <v>44</v>
      </c>
      <c r="G108" s="254" t="s">
        <v>401</v>
      </c>
      <c r="H108" s="254">
        <v>96.8</v>
      </c>
      <c r="I108" s="255" t="s">
        <v>120</v>
      </c>
      <c r="J108" s="254">
        <v>6000</v>
      </c>
      <c r="K108" s="254">
        <v>12000</v>
      </c>
      <c r="L108" s="254">
        <v>12000</v>
      </c>
      <c r="M108" s="254">
        <v>12000</v>
      </c>
      <c r="N108" s="254"/>
      <c r="O108" s="254">
        <v>3.55</v>
      </c>
      <c r="P108" s="254">
        <v>3.05</v>
      </c>
      <c r="Q108" s="354">
        <v>0</v>
      </c>
      <c r="R108" s="354">
        <v>0</v>
      </c>
      <c r="S108" s="254">
        <v>2.2999999999999998</v>
      </c>
      <c r="T108" s="254"/>
      <c r="U108" s="254">
        <v>2.5</v>
      </c>
      <c r="V108" s="254">
        <v>2.4500000000000002</v>
      </c>
      <c r="W108" s="354">
        <v>0</v>
      </c>
      <c r="X108" s="354">
        <v>0</v>
      </c>
      <c r="Y108" s="254">
        <v>2.2999999999999998</v>
      </c>
      <c r="Z108" s="254"/>
      <c r="AA108" s="254"/>
      <c r="AB108" s="254"/>
      <c r="AC108" s="254"/>
      <c r="AD108" s="254"/>
      <c r="AE108" s="254"/>
      <c r="AF108" s="254"/>
      <c r="AG108" s="256" t="s">
        <v>56</v>
      </c>
      <c r="AH108" s="256" t="s">
        <v>57</v>
      </c>
      <c r="AI108" s="263">
        <v>2</v>
      </c>
      <c r="AJ108" s="263">
        <v>4</v>
      </c>
      <c r="AK108" s="273">
        <v>0.33329999999999999</v>
      </c>
      <c r="AL108" s="273">
        <v>0.66659999999999997</v>
      </c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</row>
    <row r="109" spans="1:61" s="37" customFormat="1" x14ac:dyDescent="0.15">
      <c r="A109" s="235">
        <v>1141</v>
      </c>
      <c r="B109" s="352">
        <v>43117</v>
      </c>
      <c r="C109" s="322" t="s">
        <v>31</v>
      </c>
      <c r="D109" s="254" t="s">
        <v>41</v>
      </c>
      <c r="E109" s="321">
        <v>43101</v>
      </c>
      <c r="F109" s="323" t="s">
        <v>45</v>
      </c>
      <c r="G109" s="254" t="s">
        <v>401</v>
      </c>
      <c r="H109" s="254">
        <v>72.599999999999994</v>
      </c>
      <c r="I109" s="255" t="s">
        <v>120</v>
      </c>
      <c r="J109" s="254">
        <v>6000</v>
      </c>
      <c r="K109" s="254">
        <v>12000</v>
      </c>
      <c r="L109" s="254">
        <v>84000</v>
      </c>
      <c r="M109" s="254">
        <v>84000</v>
      </c>
      <c r="N109" s="254"/>
      <c r="O109" s="254">
        <v>2.87</v>
      </c>
      <c r="P109" s="254">
        <v>2.35</v>
      </c>
      <c r="Q109" s="254">
        <v>1.74</v>
      </c>
      <c r="R109" s="354">
        <v>0</v>
      </c>
      <c r="S109" s="254">
        <v>1.63</v>
      </c>
      <c r="T109" s="254"/>
      <c r="U109" s="254">
        <v>1.84</v>
      </c>
      <c r="V109" s="254">
        <v>1.75</v>
      </c>
      <c r="W109" s="254">
        <v>1.58</v>
      </c>
      <c r="X109" s="354">
        <v>0</v>
      </c>
      <c r="Y109" s="254">
        <v>1.42</v>
      </c>
      <c r="Z109" s="254"/>
      <c r="AA109" s="254"/>
      <c r="AB109" s="254"/>
      <c r="AC109" s="254"/>
      <c r="AD109" s="254"/>
      <c r="AE109" s="254"/>
      <c r="AF109" s="254"/>
      <c r="AG109" s="256" t="s">
        <v>56</v>
      </c>
      <c r="AH109" s="256" t="s">
        <v>57</v>
      </c>
      <c r="AI109" s="274">
        <v>3</v>
      </c>
      <c r="AJ109" s="274">
        <v>3</v>
      </c>
      <c r="AK109" s="273">
        <v>0.5</v>
      </c>
      <c r="AL109" s="273">
        <v>0.5</v>
      </c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</row>
    <row r="110" spans="1:61" s="37" customFormat="1" x14ac:dyDescent="0.15">
      <c r="A110" s="235">
        <v>878</v>
      </c>
      <c r="B110" s="352">
        <v>43117</v>
      </c>
      <c r="C110" s="322" t="s">
        <v>31</v>
      </c>
      <c r="D110" s="254" t="s">
        <v>41</v>
      </c>
      <c r="E110" s="321">
        <v>42917</v>
      </c>
      <c r="F110" s="323" t="s">
        <v>46</v>
      </c>
      <c r="G110" s="254" t="s">
        <v>401</v>
      </c>
      <c r="H110" s="254">
        <v>72.59</v>
      </c>
      <c r="I110" s="255" t="s">
        <v>893</v>
      </c>
      <c r="J110" s="257">
        <v>3200</v>
      </c>
      <c r="K110" s="257">
        <v>3200</v>
      </c>
      <c r="L110" s="257">
        <v>3200</v>
      </c>
      <c r="M110" s="257">
        <v>3200</v>
      </c>
      <c r="N110" s="254"/>
      <c r="O110" s="254">
        <v>2.39</v>
      </c>
      <c r="P110" s="254">
        <v>0</v>
      </c>
      <c r="Q110" s="254">
        <v>0</v>
      </c>
      <c r="R110" s="254">
        <v>0</v>
      </c>
      <c r="S110" s="254">
        <v>2.13</v>
      </c>
      <c r="T110" s="254"/>
      <c r="U110" s="254">
        <v>2.39</v>
      </c>
      <c r="V110" s="254">
        <v>0</v>
      </c>
      <c r="W110" s="254">
        <v>0</v>
      </c>
      <c r="X110" s="254">
        <v>0</v>
      </c>
      <c r="Y110" s="254">
        <v>2.13</v>
      </c>
      <c r="Z110" s="254"/>
      <c r="AA110" s="254"/>
      <c r="AB110" s="254"/>
      <c r="AC110" s="254"/>
      <c r="AD110" s="254"/>
      <c r="AE110" s="254"/>
      <c r="AF110" s="254"/>
      <c r="AG110" s="256" t="s">
        <v>56</v>
      </c>
      <c r="AH110" s="256" t="s">
        <v>57</v>
      </c>
      <c r="AI110" s="263">
        <v>2</v>
      </c>
      <c r="AJ110" s="263">
        <v>4</v>
      </c>
      <c r="AK110" s="273">
        <v>0.33329999999999999</v>
      </c>
      <c r="AL110" s="273">
        <v>0.66659999999999997</v>
      </c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</row>
    <row r="111" spans="1:61" s="37" customFormat="1" x14ac:dyDescent="0.15">
      <c r="A111" s="235">
        <v>163</v>
      </c>
      <c r="B111" s="352">
        <v>43117</v>
      </c>
      <c r="C111" s="322" t="s">
        <v>31</v>
      </c>
      <c r="D111" s="254" t="s">
        <v>41</v>
      </c>
      <c r="E111" s="321">
        <v>43102</v>
      </c>
      <c r="F111" s="323" t="s">
        <v>47</v>
      </c>
      <c r="G111" s="254" t="s">
        <v>401</v>
      </c>
      <c r="H111" s="254">
        <v>90.6</v>
      </c>
      <c r="I111" s="255" t="s">
        <v>120</v>
      </c>
      <c r="J111" s="254">
        <v>12000</v>
      </c>
      <c r="K111" s="254">
        <v>12000</v>
      </c>
      <c r="L111" s="254">
        <v>12000</v>
      </c>
      <c r="M111" s="254">
        <v>12000</v>
      </c>
      <c r="N111" s="254"/>
      <c r="O111" s="254">
        <v>2.8</v>
      </c>
      <c r="P111" s="354">
        <v>0</v>
      </c>
      <c r="Q111" s="254">
        <v>0</v>
      </c>
      <c r="R111" s="354">
        <v>0</v>
      </c>
      <c r="S111" s="254">
        <v>1.75</v>
      </c>
      <c r="T111" s="254"/>
      <c r="U111" s="254">
        <v>1.96</v>
      </c>
      <c r="V111" s="254">
        <v>0</v>
      </c>
      <c r="W111" s="254">
        <v>0</v>
      </c>
      <c r="X111" s="354">
        <v>0</v>
      </c>
      <c r="Y111" s="254">
        <v>1.96</v>
      </c>
      <c r="Z111" s="254"/>
      <c r="AA111" s="254"/>
      <c r="AB111" s="254"/>
      <c r="AC111" s="254"/>
      <c r="AD111" s="254"/>
      <c r="AE111" s="254"/>
      <c r="AF111" s="254"/>
      <c r="AG111" s="256" t="s">
        <v>56</v>
      </c>
      <c r="AH111" s="256" t="s">
        <v>57</v>
      </c>
      <c r="AI111" s="263">
        <v>2</v>
      </c>
      <c r="AJ111" s="263">
        <v>4</v>
      </c>
      <c r="AK111" s="273">
        <v>0.33329999999999999</v>
      </c>
      <c r="AL111" s="273">
        <v>0.66659999999999997</v>
      </c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</row>
    <row r="112" spans="1:61" s="37" customFormat="1" x14ac:dyDescent="0.15">
      <c r="A112" s="235">
        <v>177</v>
      </c>
      <c r="B112" s="352">
        <v>43117</v>
      </c>
      <c r="C112" s="322" t="s">
        <v>31</v>
      </c>
      <c r="D112" s="254" t="s">
        <v>41</v>
      </c>
      <c r="E112" s="321">
        <v>43119</v>
      </c>
      <c r="F112" s="323" t="s">
        <v>48</v>
      </c>
      <c r="G112" s="254" t="s">
        <v>401</v>
      </c>
      <c r="H112" s="254">
        <v>79.8</v>
      </c>
      <c r="I112" s="255" t="s">
        <v>120</v>
      </c>
      <c r="J112" s="254">
        <v>6000</v>
      </c>
      <c r="K112" s="254">
        <v>12000</v>
      </c>
      <c r="L112" s="254">
        <v>84000</v>
      </c>
      <c r="M112" s="254">
        <v>84000</v>
      </c>
      <c r="N112" s="254"/>
      <c r="O112" s="254">
        <v>2.7240000000000002</v>
      </c>
      <c r="P112" s="254">
        <v>2.3220000000000001</v>
      </c>
      <c r="Q112" s="254">
        <v>1.661</v>
      </c>
      <c r="R112" s="354">
        <v>0</v>
      </c>
      <c r="S112" s="254">
        <v>1.63</v>
      </c>
      <c r="T112" s="254"/>
      <c r="U112" s="254">
        <v>1.875</v>
      </c>
      <c r="V112" s="254">
        <v>1.8109999999999999</v>
      </c>
      <c r="W112" s="254">
        <v>1.6539999999999999</v>
      </c>
      <c r="X112" s="354">
        <v>0</v>
      </c>
      <c r="Y112" s="254">
        <v>1.5669999999999999</v>
      </c>
      <c r="Z112" s="254"/>
      <c r="AA112" s="254"/>
      <c r="AB112" s="254"/>
      <c r="AC112" s="254"/>
      <c r="AD112" s="254"/>
      <c r="AE112" s="254"/>
      <c r="AF112" s="254"/>
      <c r="AG112" s="256" t="s">
        <v>56</v>
      </c>
      <c r="AH112" s="256" t="s">
        <v>57</v>
      </c>
      <c r="AI112" s="263">
        <v>2</v>
      </c>
      <c r="AJ112" s="263">
        <v>4</v>
      </c>
      <c r="AK112" s="273">
        <v>0.33329999999999999</v>
      </c>
      <c r="AL112" s="273">
        <v>0.66659999999999997</v>
      </c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</row>
    <row r="113" spans="1:61" s="37" customFormat="1" x14ac:dyDescent="0.15">
      <c r="A113" s="235">
        <v>318</v>
      </c>
      <c r="B113" s="352">
        <v>43117</v>
      </c>
      <c r="C113" s="322" t="s">
        <v>31</v>
      </c>
      <c r="D113" s="254" t="s">
        <v>41</v>
      </c>
      <c r="E113" s="321">
        <v>43101</v>
      </c>
      <c r="F113" s="254" t="s">
        <v>49</v>
      </c>
      <c r="G113" s="254" t="s">
        <v>401</v>
      </c>
      <c r="H113" s="254">
        <v>84.51</v>
      </c>
      <c r="I113" s="255" t="s">
        <v>120</v>
      </c>
      <c r="J113" s="254">
        <v>6000</v>
      </c>
      <c r="K113" s="254">
        <v>12000</v>
      </c>
      <c r="L113" s="254">
        <v>84000</v>
      </c>
      <c r="M113" s="254">
        <v>84000</v>
      </c>
      <c r="N113" s="254"/>
      <c r="O113" s="254">
        <v>3.0390000000000001</v>
      </c>
      <c r="P113" s="254">
        <v>2.6640000000000001</v>
      </c>
      <c r="Q113" s="254">
        <v>2.2010000000000001</v>
      </c>
      <c r="R113" s="354">
        <v>0</v>
      </c>
      <c r="S113" s="254">
        <v>2.1789999999999998</v>
      </c>
      <c r="T113" s="254"/>
      <c r="U113" s="254">
        <v>2.2789999999999999</v>
      </c>
      <c r="V113" s="254">
        <v>2.2370000000000001</v>
      </c>
      <c r="W113" s="254">
        <v>2.1269999999999998</v>
      </c>
      <c r="X113" s="354">
        <v>0</v>
      </c>
      <c r="Y113" s="254">
        <v>2.0659999999999998</v>
      </c>
      <c r="Z113" s="254"/>
      <c r="AA113" s="254"/>
      <c r="AB113" s="254"/>
      <c r="AC113" s="254"/>
      <c r="AD113" s="254"/>
      <c r="AE113" s="254"/>
      <c r="AF113" s="254"/>
      <c r="AG113" s="256" t="s">
        <v>56</v>
      </c>
      <c r="AH113" s="256" t="s">
        <v>57</v>
      </c>
      <c r="AI113" s="263">
        <v>2</v>
      </c>
      <c r="AJ113" s="263">
        <v>4</v>
      </c>
      <c r="AK113" s="273">
        <v>0.33329999999999999</v>
      </c>
      <c r="AL113" s="273">
        <v>0.66659999999999997</v>
      </c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</row>
    <row r="114" spans="1:61" s="37" customFormat="1" x14ac:dyDescent="0.15">
      <c r="A114" s="235">
        <v>573</v>
      </c>
      <c r="B114" s="352">
        <v>43111</v>
      </c>
      <c r="C114" s="322" t="s">
        <v>31</v>
      </c>
      <c r="D114" s="254" t="s">
        <v>41</v>
      </c>
      <c r="E114" s="321">
        <v>43101</v>
      </c>
      <c r="F114" s="323" t="s">
        <v>50</v>
      </c>
      <c r="G114" s="254" t="s">
        <v>401</v>
      </c>
      <c r="H114" s="254">
        <v>78</v>
      </c>
      <c r="I114" s="255" t="s">
        <v>120</v>
      </c>
      <c r="J114" s="257">
        <v>3200</v>
      </c>
      <c r="K114" s="257">
        <v>3200</v>
      </c>
      <c r="L114" s="257">
        <v>3200</v>
      </c>
      <c r="M114" s="257">
        <v>3200</v>
      </c>
      <c r="N114" s="254"/>
      <c r="O114" s="254">
        <v>2.8</v>
      </c>
      <c r="P114" s="354">
        <v>0</v>
      </c>
      <c r="Q114" s="254">
        <v>0</v>
      </c>
      <c r="R114" s="354">
        <v>0</v>
      </c>
      <c r="S114" s="254">
        <v>2.2000000000000002</v>
      </c>
      <c r="T114" s="254"/>
      <c r="U114" s="254">
        <v>2</v>
      </c>
      <c r="V114" s="354">
        <v>0</v>
      </c>
      <c r="W114" s="254">
        <v>0</v>
      </c>
      <c r="X114" s="354">
        <v>0</v>
      </c>
      <c r="Y114" s="254">
        <v>1.6</v>
      </c>
      <c r="Z114" s="254"/>
      <c r="AA114" s="254"/>
      <c r="AB114" s="254"/>
      <c r="AC114" s="254"/>
      <c r="AD114" s="254"/>
      <c r="AE114" s="254"/>
      <c r="AF114" s="254"/>
      <c r="AG114" s="256" t="s">
        <v>56</v>
      </c>
      <c r="AH114" s="256" t="s">
        <v>57</v>
      </c>
      <c r="AI114" s="263">
        <v>2</v>
      </c>
      <c r="AJ114" s="263">
        <v>4</v>
      </c>
      <c r="AK114" s="273">
        <v>0.33329999999999999</v>
      </c>
      <c r="AL114" s="273">
        <v>0.66659999999999997</v>
      </c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</row>
    <row r="115" spans="1:61" s="37" customFormat="1" x14ac:dyDescent="0.15">
      <c r="A115" s="235">
        <v>239</v>
      </c>
      <c r="B115" s="352">
        <v>43117</v>
      </c>
      <c r="C115" s="322" t="s">
        <v>31</v>
      </c>
      <c r="D115" s="254" t="s">
        <v>41</v>
      </c>
      <c r="E115" s="321">
        <v>43119</v>
      </c>
      <c r="F115" s="323" t="s">
        <v>51</v>
      </c>
      <c r="G115" s="254" t="s">
        <v>401</v>
      </c>
      <c r="H115" s="254">
        <v>84.5</v>
      </c>
      <c r="I115" s="255" t="s">
        <v>120</v>
      </c>
      <c r="J115" s="257">
        <v>3200</v>
      </c>
      <c r="K115" s="257">
        <v>3200</v>
      </c>
      <c r="L115" s="257">
        <v>3200</v>
      </c>
      <c r="M115" s="257">
        <v>3200</v>
      </c>
      <c r="N115" s="254"/>
      <c r="O115" s="254">
        <v>2.87</v>
      </c>
      <c r="P115" s="354">
        <v>0</v>
      </c>
      <c r="Q115" s="254">
        <v>0</v>
      </c>
      <c r="R115" s="354">
        <v>0</v>
      </c>
      <c r="S115" s="254">
        <v>2.23</v>
      </c>
      <c r="T115" s="254"/>
      <c r="U115" s="254">
        <v>2.1</v>
      </c>
      <c r="V115" s="354">
        <v>0</v>
      </c>
      <c r="W115" s="254">
        <v>0</v>
      </c>
      <c r="X115" s="354">
        <v>0</v>
      </c>
      <c r="Y115" s="254">
        <v>1.7</v>
      </c>
      <c r="Z115" s="254"/>
      <c r="AA115" s="254"/>
      <c r="AB115" s="254"/>
      <c r="AC115" s="254"/>
      <c r="AD115" s="254"/>
      <c r="AE115" s="254"/>
      <c r="AF115" s="254"/>
      <c r="AG115" s="256" t="s">
        <v>56</v>
      </c>
      <c r="AH115" s="256" t="s">
        <v>57</v>
      </c>
      <c r="AI115" s="274">
        <v>2</v>
      </c>
      <c r="AJ115" s="274">
        <v>4</v>
      </c>
      <c r="AK115" s="273">
        <v>0.33329999999999999</v>
      </c>
      <c r="AL115" s="273">
        <v>0.66659999999999997</v>
      </c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</row>
    <row r="116" spans="1:61" s="37" customFormat="1" x14ac:dyDescent="0.15">
      <c r="A116" s="235">
        <v>796</v>
      </c>
      <c r="B116" s="352">
        <v>43088</v>
      </c>
      <c r="C116" s="322" t="s">
        <v>31</v>
      </c>
      <c r="D116" s="254" t="s">
        <v>41</v>
      </c>
      <c r="E116" s="321">
        <v>43101</v>
      </c>
      <c r="F116" s="323" t="s">
        <v>52</v>
      </c>
      <c r="G116" s="254" t="s">
        <v>401</v>
      </c>
      <c r="H116" s="360">
        <v>76.81</v>
      </c>
      <c r="I116" s="255" t="s">
        <v>120</v>
      </c>
      <c r="J116" s="254">
        <v>6000</v>
      </c>
      <c r="K116" s="254">
        <v>12000</v>
      </c>
      <c r="L116" s="254">
        <v>84000</v>
      </c>
      <c r="M116" s="254">
        <v>84000</v>
      </c>
      <c r="N116" s="254"/>
      <c r="O116" s="362">
        <v>2.88</v>
      </c>
      <c r="P116" s="355">
        <v>2.82</v>
      </c>
      <c r="Q116" s="355">
        <v>1.91</v>
      </c>
      <c r="R116" s="354">
        <v>0</v>
      </c>
      <c r="S116" s="362">
        <v>1.87</v>
      </c>
      <c r="T116" s="254"/>
      <c r="U116" s="361">
        <v>2.2000000000000002</v>
      </c>
      <c r="V116" s="355">
        <v>2.12</v>
      </c>
      <c r="W116" s="355">
        <v>1.9</v>
      </c>
      <c r="X116" s="354">
        <v>0</v>
      </c>
      <c r="Y116" s="362">
        <v>1.78</v>
      </c>
      <c r="Z116" s="254"/>
      <c r="AA116" s="254"/>
      <c r="AB116" s="254"/>
      <c r="AC116" s="254"/>
      <c r="AD116" s="254"/>
      <c r="AE116" s="254"/>
      <c r="AF116" s="254"/>
      <c r="AG116" s="256" t="s">
        <v>56</v>
      </c>
      <c r="AH116" s="256" t="s">
        <v>57</v>
      </c>
      <c r="AI116" s="263">
        <v>2</v>
      </c>
      <c r="AJ116" s="263">
        <v>4</v>
      </c>
      <c r="AK116" s="273">
        <v>0.33329999999999999</v>
      </c>
      <c r="AL116" s="273">
        <v>0.66659999999999997</v>
      </c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</row>
    <row r="117" spans="1:61" x14ac:dyDescent="0.15">
      <c r="A117" s="235">
        <v>1132</v>
      </c>
      <c r="B117" s="352">
        <v>43088</v>
      </c>
      <c r="C117" s="322" t="s">
        <v>31</v>
      </c>
      <c r="D117" s="254" t="s">
        <v>41</v>
      </c>
      <c r="E117" s="321">
        <v>43132</v>
      </c>
      <c r="F117" s="254" t="s">
        <v>53</v>
      </c>
      <c r="G117" s="254" t="s">
        <v>401</v>
      </c>
      <c r="H117" s="355">
        <v>86.55</v>
      </c>
      <c r="I117" s="255" t="s">
        <v>120</v>
      </c>
      <c r="J117" s="254">
        <v>6000</v>
      </c>
      <c r="K117" s="254">
        <v>12000</v>
      </c>
      <c r="L117" s="254">
        <v>12000</v>
      </c>
      <c r="M117" s="254">
        <v>12000</v>
      </c>
      <c r="N117" s="355"/>
      <c r="O117" s="355">
        <v>3.0329999999999999</v>
      </c>
      <c r="P117" s="355">
        <v>2.8839999999999999</v>
      </c>
      <c r="Q117" s="354">
        <v>0</v>
      </c>
      <c r="R117" s="354">
        <v>0</v>
      </c>
      <c r="S117" s="355">
        <v>1.917</v>
      </c>
      <c r="T117" s="355"/>
      <c r="U117" s="355">
        <v>2.738</v>
      </c>
      <c r="V117" s="355">
        <v>2.0870000000000002</v>
      </c>
      <c r="W117" s="354">
        <v>0</v>
      </c>
      <c r="X117" s="354">
        <v>0</v>
      </c>
      <c r="Y117" s="355">
        <v>1.8919999999999999</v>
      </c>
      <c r="Z117" s="355"/>
      <c r="AA117" s="355"/>
      <c r="AB117" s="355"/>
      <c r="AC117" s="355"/>
      <c r="AD117" s="355"/>
      <c r="AE117" s="355"/>
      <c r="AF117" s="355"/>
      <c r="AG117" s="356" t="s">
        <v>56</v>
      </c>
      <c r="AH117" s="356" t="s">
        <v>57</v>
      </c>
      <c r="AI117" s="274">
        <v>2</v>
      </c>
      <c r="AJ117" s="274">
        <v>4</v>
      </c>
      <c r="AK117" s="273">
        <v>0.33329999999999999</v>
      </c>
      <c r="AL117" s="273">
        <v>0.66659999999999997</v>
      </c>
    </row>
    <row r="118" spans="1:61" x14ac:dyDescent="0.15">
      <c r="A118" s="235">
        <v>1266</v>
      </c>
      <c r="B118" s="353">
        <v>43117</v>
      </c>
      <c r="C118" s="322" t="s">
        <v>31</v>
      </c>
      <c r="D118" s="254" t="s">
        <v>41</v>
      </c>
      <c r="E118" s="321">
        <v>43101</v>
      </c>
      <c r="F118" s="323" t="s">
        <v>54</v>
      </c>
      <c r="G118" s="254" t="s">
        <v>401</v>
      </c>
      <c r="H118" s="254">
        <v>96.8</v>
      </c>
      <c r="I118" s="255" t="s">
        <v>120</v>
      </c>
      <c r="J118" s="254">
        <v>6000</v>
      </c>
      <c r="K118" s="254">
        <v>12000</v>
      </c>
      <c r="L118" s="254">
        <v>12000</v>
      </c>
      <c r="M118" s="254">
        <v>12000</v>
      </c>
      <c r="N118" s="254"/>
      <c r="O118" s="254">
        <v>3.55</v>
      </c>
      <c r="P118" s="254">
        <v>3.05</v>
      </c>
      <c r="Q118" s="354">
        <v>0</v>
      </c>
      <c r="R118" s="354">
        <v>0</v>
      </c>
      <c r="S118" s="254">
        <v>2.2999999999999998</v>
      </c>
      <c r="T118" s="254"/>
      <c r="U118" s="254">
        <v>2.5</v>
      </c>
      <c r="V118" s="254">
        <v>2.4500000000000002</v>
      </c>
      <c r="W118" s="354">
        <v>0</v>
      </c>
      <c r="X118" s="354">
        <v>0</v>
      </c>
      <c r="Y118" s="254">
        <v>2.2999999999999998</v>
      </c>
      <c r="Z118" s="254"/>
      <c r="AA118" s="254"/>
      <c r="AB118" s="254"/>
      <c r="AC118" s="254"/>
      <c r="AD118" s="254"/>
      <c r="AE118" s="254"/>
      <c r="AF118" s="254"/>
      <c r="AG118" s="256" t="s">
        <v>56</v>
      </c>
      <c r="AH118" s="256" t="s">
        <v>57</v>
      </c>
      <c r="AI118" s="263">
        <v>2</v>
      </c>
      <c r="AJ118" s="263">
        <v>4</v>
      </c>
      <c r="AK118" s="273">
        <v>0.33329999999999999</v>
      </c>
      <c r="AL118" s="273">
        <v>0.66659999999999997</v>
      </c>
    </row>
    <row r="119" spans="1:61" x14ac:dyDescent="0.15">
      <c r="A119" s="391"/>
      <c r="B119" s="351">
        <v>43300</v>
      </c>
      <c r="C119" s="322" t="s">
        <v>403</v>
      </c>
      <c r="D119" s="254" t="s">
        <v>11</v>
      </c>
      <c r="E119" s="321">
        <v>43219</v>
      </c>
      <c r="F119" s="323" t="s">
        <v>2</v>
      </c>
      <c r="G119" s="254" t="s">
        <v>401</v>
      </c>
      <c r="H119" s="254">
        <v>98</v>
      </c>
      <c r="I119" s="255" t="s">
        <v>405</v>
      </c>
      <c r="J119" s="254">
        <v>12000</v>
      </c>
      <c r="K119" s="254">
        <v>12000</v>
      </c>
      <c r="L119" s="254">
        <v>12000</v>
      </c>
      <c r="M119" s="254">
        <v>12000</v>
      </c>
      <c r="N119" s="254"/>
      <c r="O119" s="254">
        <v>3</v>
      </c>
      <c r="P119" s="254">
        <v>0</v>
      </c>
      <c r="Q119" s="354">
        <v>0</v>
      </c>
      <c r="R119" s="354">
        <v>0</v>
      </c>
      <c r="S119" s="254">
        <v>2.4</v>
      </c>
      <c r="T119" s="254"/>
      <c r="U119" s="254">
        <v>1.9</v>
      </c>
      <c r="V119" s="254">
        <v>0</v>
      </c>
      <c r="W119" s="354">
        <v>0</v>
      </c>
      <c r="X119" s="354">
        <v>0</v>
      </c>
      <c r="Y119" s="254">
        <v>1.6</v>
      </c>
      <c r="AG119" s="356" t="s">
        <v>56</v>
      </c>
      <c r="AH119" s="356" t="s">
        <v>57</v>
      </c>
      <c r="AI119" s="274">
        <v>2</v>
      </c>
      <c r="AJ119" s="274">
        <v>4</v>
      </c>
      <c r="AK119" s="273">
        <v>0.33329999999999999</v>
      </c>
      <c r="AL119" s="273">
        <v>0.66659999999999997</v>
      </c>
    </row>
    <row r="120" spans="1:61" x14ac:dyDescent="0.15">
      <c r="A120" s="235">
        <v>1508</v>
      </c>
      <c r="B120" s="351">
        <v>43293</v>
      </c>
      <c r="C120" s="322" t="s">
        <v>3</v>
      </c>
      <c r="D120" s="254" t="s">
        <v>11</v>
      </c>
      <c r="E120" s="411">
        <v>43229</v>
      </c>
      <c r="F120" s="254" t="s">
        <v>4</v>
      </c>
      <c r="G120" s="254" t="s">
        <v>401</v>
      </c>
      <c r="H120" s="355">
        <v>94.5</v>
      </c>
      <c r="I120" s="255"/>
      <c r="J120" s="254"/>
      <c r="K120" s="254"/>
      <c r="L120" s="254"/>
      <c r="M120" s="254"/>
      <c r="N120" s="254"/>
      <c r="O120" s="355">
        <v>1.78</v>
      </c>
      <c r="P120" s="355"/>
      <c r="Q120" s="355"/>
      <c r="R120" s="355"/>
      <c r="S120" s="355"/>
      <c r="T120" s="355"/>
      <c r="U120" s="355">
        <v>1.46</v>
      </c>
      <c r="V120" s="355"/>
      <c r="W120" s="355"/>
      <c r="X120" s="355"/>
      <c r="Y120" s="355"/>
      <c r="AG120" s="256" t="s">
        <v>56</v>
      </c>
      <c r="AH120" s="256" t="s">
        <v>57</v>
      </c>
      <c r="AI120" s="263">
        <v>2</v>
      </c>
      <c r="AJ120" s="263">
        <v>4</v>
      </c>
      <c r="AK120" s="273">
        <v>0.33329999999999999</v>
      </c>
      <c r="AL120" s="273">
        <v>0.66659999999999997</v>
      </c>
    </row>
  </sheetData>
  <sheetProtection algorithmName="SHA-512" hashValue="SJ0aADOL7xf8L3fFLmDkiC18IRy+eh4DTkRXz0kTJVKclA5v3PXj2QVTa8kfWXR+ZuavhVlM07w/yqa/hgFQrA==" saltValue="+NOELCx18UF0Zzq4ZrKy1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BI104"/>
  <sheetViews>
    <sheetView workbookViewId="0">
      <selection activeCell="A11" sqref="A11:XFD11"/>
    </sheetView>
  </sheetViews>
  <sheetFormatPr baseColWidth="10" defaultRowHeight="13" x14ac:dyDescent="0.15"/>
  <cols>
    <col min="4" max="4" width="14.83203125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35">
        <v>76</v>
      </c>
      <c r="B2" s="351">
        <v>43117</v>
      </c>
      <c r="C2" s="322" t="s">
        <v>31</v>
      </c>
      <c r="D2" s="254" t="s">
        <v>32</v>
      </c>
      <c r="E2" s="371">
        <v>43101</v>
      </c>
      <c r="F2" s="323" t="s">
        <v>42</v>
      </c>
      <c r="G2" s="254" t="s">
        <v>401</v>
      </c>
      <c r="H2" s="254">
        <v>79</v>
      </c>
      <c r="I2" s="299" t="s">
        <v>55</v>
      </c>
      <c r="J2" s="218">
        <v>3000</v>
      </c>
      <c r="K2" s="218">
        <v>6000</v>
      </c>
      <c r="L2" s="218">
        <v>9000</v>
      </c>
      <c r="M2" s="218">
        <v>15000</v>
      </c>
      <c r="N2" s="254"/>
      <c r="O2" s="254">
        <v>2.71</v>
      </c>
      <c r="P2" s="254">
        <v>2.36</v>
      </c>
      <c r="Q2" s="254">
        <v>1.88</v>
      </c>
      <c r="R2" s="254">
        <v>1.63</v>
      </c>
      <c r="S2" s="254">
        <v>1.51</v>
      </c>
      <c r="T2" s="254"/>
      <c r="U2" s="254">
        <v>2.57</v>
      </c>
      <c r="V2" s="254">
        <v>2.2200000000000002</v>
      </c>
      <c r="W2" s="254">
        <v>1.82</v>
      </c>
      <c r="X2" s="254">
        <v>1.6</v>
      </c>
      <c r="Y2" s="254">
        <v>1.47</v>
      </c>
      <c r="Z2" s="254"/>
      <c r="AA2" s="254"/>
      <c r="AB2" s="254"/>
      <c r="AC2" s="254"/>
      <c r="AD2" s="254"/>
      <c r="AE2" s="254"/>
      <c r="AF2" s="254"/>
      <c r="AG2" s="256" t="s">
        <v>56</v>
      </c>
      <c r="AH2" s="256" t="s">
        <v>57</v>
      </c>
      <c r="AI2" s="259">
        <v>3</v>
      </c>
      <c r="AJ2" s="259">
        <v>3</v>
      </c>
      <c r="AK2" s="260">
        <v>0.5</v>
      </c>
      <c r="AL2" s="260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35">
        <v>1160</v>
      </c>
      <c r="B3" s="351">
        <v>43117</v>
      </c>
      <c r="C3" s="322" t="s">
        <v>31</v>
      </c>
      <c r="D3" s="254" t="s">
        <v>32</v>
      </c>
      <c r="E3" s="371">
        <v>43112</v>
      </c>
      <c r="F3" s="323" t="s">
        <v>43</v>
      </c>
      <c r="G3" s="254" t="s">
        <v>401</v>
      </c>
      <c r="H3" s="254">
        <v>68.78</v>
      </c>
      <c r="I3" s="299" t="s">
        <v>55</v>
      </c>
      <c r="J3" s="300">
        <v>3000</v>
      </c>
      <c r="K3" s="300">
        <v>6000</v>
      </c>
      <c r="L3" s="300">
        <v>6000</v>
      </c>
      <c r="M3" s="300">
        <v>6000</v>
      </c>
      <c r="N3" s="254"/>
      <c r="O3" s="254">
        <v>2.42</v>
      </c>
      <c r="P3" s="254">
        <v>2.09</v>
      </c>
      <c r="Q3" s="354">
        <v>0</v>
      </c>
      <c r="R3" s="254">
        <v>0</v>
      </c>
      <c r="S3" s="254">
        <v>1.69</v>
      </c>
      <c r="T3" s="254"/>
      <c r="U3" s="254">
        <v>2.34</v>
      </c>
      <c r="V3" s="254">
        <v>2.04</v>
      </c>
      <c r="W3" s="354">
        <v>0</v>
      </c>
      <c r="X3" s="254">
        <v>0</v>
      </c>
      <c r="Y3" s="254">
        <v>1.68</v>
      </c>
      <c r="Z3" s="254"/>
      <c r="AA3" s="254"/>
      <c r="AB3" s="254"/>
      <c r="AC3" s="254"/>
      <c r="AD3" s="254"/>
      <c r="AE3" s="254"/>
      <c r="AF3" s="254"/>
      <c r="AG3" s="256" t="s">
        <v>58</v>
      </c>
      <c r="AH3" s="256" t="s">
        <v>59</v>
      </c>
      <c r="AI3" s="259">
        <v>3</v>
      </c>
      <c r="AJ3" s="259">
        <v>3</v>
      </c>
      <c r="AK3" s="260">
        <v>0.5</v>
      </c>
      <c r="AL3" s="260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35">
        <v>273</v>
      </c>
      <c r="B4" s="351">
        <v>43117</v>
      </c>
      <c r="C4" s="322" t="s">
        <v>31</v>
      </c>
      <c r="D4" s="254" t="s">
        <v>32</v>
      </c>
      <c r="E4" s="371">
        <v>43101</v>
      </c>
      <c r="F4" s="323" t="s">
        <v>44</v>
      </c>
      <c r="G4" s="254" t="s">
        <v>401</v>
      </c>
      <c r="H4" s="254">
        <v>78.099999999999994</v>
      </c>
      <c r="I4" s="299" t="s">
        <v>55</v>
      </c>
      <c r="J4" s="218">
        <v>3000</v>
      </c>
      <c r="K4" s="218">
        <v>6000</v>
      </c>
      <c r="L4" s="218">
        <v>9000</v>
      </c>
      <c r="M4" s="218">
        <v>15000</v>
      </c>
      <c r="N4" s="254"/>
      <c r="O4" s="254">
        <v>3.35</v>
      </c>
      <c r="P4" s="254">
        <v>2.95</v>
      </c>
      <c r="Q4" s="254">
        <v>2.5499999999999998</v>
      </c>
      <c r="R4" s="254">
        <v>2.35</v>
      </c>
      <c r="S4" s="254">
        <v>2.25</v>
      </c>
      <c r="T4" s="254"/>
      <c r="U4" s="254">
        <v>3.25</v>
      </c>
      <c r="V4" s="254">
        <v>2.9</v>
      </c>
      <c r="W4" s="254">
        <v>2.5</v>
      </c>
      <c r="X4" s="254">
        <v>2.35</v>
      </c>
      <c r="Y4" s="254">
        <v>2.2999999999999998</v>
      </c>
      <c r="Z4" s="254"/>
      <c r="AA4" s="254"/>
      <c r="AB4" s="254"/>
      <c r="AC4" s="254"/>
      <c r="AD4" s="254"/>
      <c r="AE4" s="254"/>
      <c r="AF4" s="254"/>
      <c r="AG4" s="256" t="s">
        <v>56</v>
      </c>
      <c r="AH4" s="256" t="s">
        <v>60</v>
      </c>
      <c r="AI4" s="259">
        <v>3</v>
      </c>
      <c r="AJ4" s="259">
        <v>3</v>
      </c>
      <c r="AK4" s="260">
        <v>0.5</v>
      </c>
      <c r="AL4" s="260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35">
        <v>1135</v>
      </c>
      <c r="B5" s="321">
        <v>43117</v>
      </c>
      <c r="C5" s="322" t="s">
        <v>31</v>
      </c>
      <c r="D5" s="254" t="s">
        <v>33</v>
      </c>
      <c r="E5" s="371">
        <v>43101</v>
      </c>
      <c r="F5" s="323" t="s">
        <v>45</v>
      </c>
      <c r="G5" s="254" t="s">
        <v>401</v>
      </c>
      <c r="H5" s="254">
        <v>73.7</v>
      </c>
      <c r="I5" s="299" t="s">
        <v>55</v>
      </c>
      <c r="J5" s="218">
        <v>3000</v>
      </c>
      <c r="K5" s="218">
        <v>9000</v>
      </c>
      <c r="L5" s="218">
        <v>12000</v>
      </c>
      <c r="M5" s="218">
        <v>18000</v>
      </c>
      <c r="N5" s="254"/>
      <c r="O5" s="254">
        <v>2.79</v>
      </c>
      <c r="P5" s="254">
        <v>2.4700000000000002</v>
      </c>
      <c r="Q5" s="254">
        <v>2.0299999999999998</v>
      </c>
      <c r="R5" s="254">
        <v>1.77</v>
      </c>
      <c r="S5" s="254">
        <v>1.7</v>
      </c>
      <c r="T5" s="254"/>
      <c r="U5" s="254">
        <v>2.48</v>
      </c>
      <c r="V5" s="254">
        <v>2.1800000000000002</v>
      </c>
      <c r="W5" s="254">
        <v>1.81</v>
      </c>
      <c r="X5" s="254">
        <v>1.59</v>
      </c>
      <c r="Y5" s="254">
        <v>1.54</v>
      </c>
      <c r="Z5" s="254"/>
      <c r="AA5" s="254"/>
      <c r="AB5" s="254"/>
      <c r="AC5" s="254"/>
      <c r="AD5" s="254"/>
      <c r="AE5" s="254"/>
      <c r="AF5" s="254"/>
      <c r="AG5" s="256" t="s">
        <v>61</v>
      </c>
      <c r="AH5" s="256" t="s">
        <v>59</v>
      </c>
      <c r="AI5" s="259">
        <v>3</v>
      </c>
      <c r="AJ5" s="259">
        <v>3</v>
      </c>
      <c r="AK5" s="260">
        <v>0.5</v>
      </c>
      <c r="AL5" s="260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35">
        <v>883</v>
      </c>
      <c r="B6" s="321">
        <v>43117</v>
      </c>
      <c r="C6" s="322" t="s">
        <v>31</v>
      </c>
      <c r="D6" s="254" t="s">
        <v>33</v>
      </c>
      <c r="E6" s="371">
        <v>42917</v>
      </c>
      <c r="F6" s="323" t="s">
        <v>46</v>
      </c>
      <c r="G6" s="254" t="s">
        <v>401</v>
      </c>
      <c r="H6" s="254">
        <v>67.75</v>
      </c>
      <c r="I6" s="299" t="s">
        <v>244</v>
      </c>
      <c r="J6" s="300">
        <v>6000</v>
      </c>
      <c r="K6" s="300">
        <v>9000</v>
      </c>
      <c r="L6" s="300">
        <v>9000</v>
      </c>
      <c r="M6" s="300">
        <v>9000</v>
      </c>
      <c r="N6" s="218"/>
      <c r="O6" s="254">
        <v>2.46</v>
      </c>
      <c r="P6" s="254">
        <v>1.84</v>
      </c>
      <c r="Q6" s="254">
        <v>0</v>
      </c>
      <c r="R6" s="254">
        <v>0</v>
      </c>
      <c r="S6" s="254">
        <v>1.46</v>
      </c>
      <c r="T6" s="254"/>
      <c r="U6" s="254">
        <v>2.46</v>
      </c>
      <c r="V6" s="254">
        <v>1.84</v>
      </c>
      <c r="W6" s="254">
        <v>0</v>
      </c>
      <c r="X6" s="254">
        <v>0</v>
      </c>
      <c r="Y6" s="254">
        <v>1.46</v>
      </c>
      <c r="Z6" s="254"/>
      <c r="AA6" s="254"/>
      <c r="AB6" s="254"/>
      <c r="AC6" s="254"/>
      <c r="AD6" s="254"/>
      <c r="AE6" s="254"/>
      <c r="AF6" s="254"/>
      <c r="AG6" s="256" t="s">
        <v>62</v>
      </c>
      <c r="AH6" s="256" t="s">
        <v>57</v>
      </c>
      <c r="AI6" s="259">
        <v>3</v>
      </c>
      <c r="AJ6" s="259">
        <v>3</v>
      </c>
      <c r="AK6" s="260">
        <v>0.5</v>
      </c>
      <c r="AL6" s="260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35">
        <v>157</v>
      </c>
      <c r="B7" s="352">
        <v>43117</v>
      </c>
      <c r="C7" s="322" t="s">
        <v>31</v>
      </c>
      <c r="D7" s="254" t="s">
        <v>32</v>
      </c>
      <c r="E7" s="371">
        <v>43102</v>
      </c>
      <c r="F7" s="323" t="s">
        <v>47</v>
      </c>
      <c r="G7" s="254" t="s">
        <v>401</v>
      </c>
      <c r="H7" s="254">
        <v>78.5</v>
      </c>
      <c r="I7" s="301" t="s">
        <v>55</v>
      </c>
      <c r="J7" s="223">
        <v>6000</v>
      </c>
      <c r="K7" s="223">
        <v>6000</v>
      </c>
      <c r="L7" s="223">
        <v>6000</v>
      </c>
      <c r="M7" s="223">
        <v>6000</v>
      </c>
      <c r="N7" s="254"/>
      <c r="O7" s="254">
        <v>2.5099999999999998</v>
      </c>
      <c r="P7" s="254">
        <v>0</v>
      </c>
      <c r="Q7" s="254">
        <v>0</v>
      </c>
      <c r="R7" s="254">
        <v>0</v>
      </c>
      <c r="S7" s="254">
        <v>1.82</v>
      </c>
      <c r="T7" s="254"/>
      <c r="U7" s="254">
        <v>2.5099999999999998</v>
      </c>
      <c r="V7" s="254">
        <v>0</v>
      </c>
      <c r="W7" s="254">
        <v>0</v>
      </c>
      <c r="X7" s="254">
        <v>0</v>
      </c>
      <c r="Y7" s="254">
        <v>1.82</v>
      </c>
      <c r="Z7" s="254"/>
      <c r="AA7" s="254"/>
      <c r="AB7" s="254"/>
      <c r="AC7" s="254"/>
      <c r="AD7" s="254"/>
      <c r="AE7" s="254"/>
      <c r="AF7" s="254"/>
      <c r="AG7" s="256" t="s">
        <v>63</v>
      </c>
      <c r="AH7" s="254"/>
      <c r="AI7" s="259">
        <v>3</v>
      </c>
      <c r="AJ7" s="259">
        <v>3</v>
      </c>
      <c r="AK7" s="260">
        <v>0.5</v>
      </c>
      <c r="AL7" s="260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35">
        <v>171</v>
      </c>
      <c r="B8" s="352">
        <v>43117</v>
      </c>
      <c r="C8" s="322" t="s">
        <v>31</v>
      </c>
      <c r="D8" s="254" t="s">
        <v>32</v>
      </c>
      <c r="E8" s="371">
        <v>43119</v>
      </c>
      <c r="F8" s="323" t="s">
        <v>48</v>
      </c>
      <c r="G8" s="254" t="s">
        <v>401</v>
      </c>
      <c r="H8" s="254">
        <v>66.2</v>
      </c>
      <c r="I8" s="299" t="s">
        <v>55</v>
      </c>
      <c r="J8" s="218">
        <v>3000</v>
      </c>
      <c r="K8" s="218">
        <v>6000</v>
      </c>
      <c r="L8" s="218">
        <v>9000</v>
      </c>
      <c r="M8" s="218">
        <v>15000</v>
      </c>
      <c r="N8" s="254"/>
      <c r="O8" s="254">
        <v>2.5329999999999999</v>
      </c>
      <c r="P8" s="254">
        <v>2.2149999999999999</v>
      </c>
      <c r="Q8" s="254">
        <v>1.847</v>
      </c>
      <c r="R8" s="254">
        <v>1.653</v>
      </c>
      <c r="S8" s="254">
        <v>1.6020000000000001</v>
      </c>
      <c r="T8" s="254"/>
      <c r="U8" s="254">
        <v>2.387</v>
      </c>
      <c r="V8" s="254">
        <v>2.1120000000000001</v>
      </c>
      <c r="W8" s="254">
        <v>1.7929999999999999</v>
      </c>
      <c r="X8" s="254">
        <v>1.625</v>
      </c>
      <c r="Y8" s="254">
        <v>1.583</v>
      </c>
      <c r="Z8" s="254"/>
      <c r="AA8" s="254"/>
      <c r="AB8" s="254"/>
      <c r="AC8" s="254"/>
      <c r="AD8" s="254"/>
      <c r="AE8" s="254"/>
      <c r="AF8" s="254"/>
      <c r="AG8" s="256" t="s">
        <v>56</v>
      </c>
      <c r="AH8" s="256" t="s">
        <v>57</v>
      </c>
      <c r="AI8" s="259">
        <v>3</v>
      </c>
      <c r="AJ8" s="259">
        <v>3</v>
      </c>
      <c r="AK8" s="260">
        <v>0.5</v>
      </c>
      <c r="AL8" s="260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35">
        <v>312</v>
      </c>
      <c r="B9" s="352">
        <v>43117</v>
      </c>
      <c r="C9" s="322" t="s">
        <v>31</v>
      </c>
      <c r="D9" s="254" t="s">
        <v>32</v>
      </c>
      <c r="E9" s="371">
        <v>43101</v>
      </c>
      <c r="F9" s="254" t="s">
        <v>49</v>
      </c>
      <c r="G9" s="254" t="s">
        <v>401</v>
      </c>
      <c r="H9" s="254">
        <v>75.05</v>
      </c>
      <c r="I9" s="299" t="s">
        <v>55</v>
      </c>
      <c r="J9" s="218">
        <v>3000</v>
      </c>
      <c r="K9" s="218">
        <v>6000</v>
      </c>
      <c r="L9" s="218">
        <v>9000</v>
      </c>
      <c r="M9" s="218">
        <v>15000</v>
      </c>
      <c r="N9" s="254"/>
      <c r="O9" s="254">
        <v>2.613</v>
      </c>
      <c r="P9" s="254">
        <v>2.3860000000000001</v>
      </c>
      <c r="Q9" s="254">
        <v>2.1120000000000001</v>
      </c>
      <c r="R9" s="254">
        <v>1.966</v>
      </c>
      <c r="S9" s="254">
        <v>1.9279999999999999</v>
      </c>
      <c r="T9" s="254"/>
      <c r="U9" s="254">
        <v>2.4260000000000002</v>
      </c>
      <c r="V9" s="254">
        <v>2.234</v>
      </c>
      <c r="W9" s="254">
        <v>2</v>
      </c>
      <c r="X9" s="254">
        <v>1.8759999999999999</v>
      </c>
      <c r="Y9" s="254">
        <v>1.845</v>
      </c>
      <c r="Z9" s="254"/>
      <c r="AA9" s="254"/>
      <c r="AB9" s="254"/>
      <c r="AC9" s="254"/>
      <c r="AD9" s="254"/>
      <c r="AE9" s="254"/>
      <c r="AF9" s="254"/>
      <c r="AG9" s="256" t="s">
        <v>56</v>
      </c>
      <c r="AH9" s="256" t="s">
        <v>60</v>
      </c>
      <c r="AI9" s="259">
        <v>3</v>
      </c>
      <c r="AJ9" s="259">
        <v>3</v>
      </c>
      <c r="AK9" s="260">
        <v>0.5</v>
      </c>
      <c r="AL9" s="260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35">
        <v>567</v>
      </c>
      <c r="B10" s="352">
        <v>43111</v>
      </c>
      <c r="C10" s="322" t="s">
        <v>31</v>
      </c>
      <c r="D10" s="254" t="s">
        <v>32</v>
      </c>
      <c r="E10" s="371">
        <v>43101</v>
      </c>
      <c r="F10" s="323" t="s">
        <v>50</v>
      </c>
      <c r="G10" s="254" t="s">
        <v>401</v>
      </c>
      <c r="H10" s="254">
        <v>70</v>
      </c>
      <c r="I10" s="299" t="s">
        <v>55</v>
      </c>
      <c r="J10" s="300">
        <v>6000</v>
      </c>
      <c r="K10" s="300">
        <v>9000</v>
      </c>
      <c r="L10" s="300">
        <v>9000</v>
      </c>
      <c r="M10" s="300">
        <v>9000</v>
      </c>
      <c r="N10" s="257"/>
      <c r="O10" s="254">
        <v>2.4</v>
      </c>
      <c r="P10" s="254">
        <v>1.95</v>
      </c>
      <c r="Q10" s="354">
        <v>0</v>
      </c>
      <c r="R10" s="254">
        <v>0</v>
      </c>
      <c r="S10" s="254">
        <v>1.45</v>
      </c>
      <c r="T10" s="254"/>
      <c r="U10" s="254">
        <v>2.2000000000000002</v>
      </c>
      <c r="V10" s="254">
        <v>1.75</v>
      </c>
      <c r="W10" s="354">
        <v>0</v>
      </c>
      <c r="X10" s="254">
        <v>0</v>
      </c>
      <c r="Y10" s="254">
        <v>1.35</v>
      </c>
      <c r="Z10" s="254"/>
      <c r="AA10" s="254"/>
      <c r="AB10" s="254"/>
      <c r="AC10" s="254"/>
      <c r="AD10" s="254"/>
      <c r="AE10" s="254"/>
      <c r="AF10" s="254"/>
      <c r="AG10" s="256" t="s">
        <v>56</v>
      </c>
      <c r="AH10" s="256" t="s">
        <v>57</v>
      </c>
      <c r="AI10" s="259">
        <v>3</v>
      </c>
      <c r="AJ10" s="259">
        <v>3</v>
      </c>
      <c r="AK10" s="260">
        <v>0.5</v>
      </c>
      <c r="AL10" s="260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35">
        <v>233</v>
      </c>
      <c r="B11" s="352">
        <v>43117</v>
      </c>
      <c r="C11" s="322" t="s">
        <v>31</v>
      </c>
      <c r="D11" s="254" t="s">
        <v>32</v>
      </c>
      <c r="E11" s="371">
        <v>43119</v>
      </c>
      <c r="F11" s="323" t="s">
        <v>51</v>
      </c>
      <c r="G11" s="254" t="s">
        <v>401</v>
      </c>
      <c r="H11" s="254">
        <v>72.5</v>
      </c>
      <c r="I11" s="299" t="s">
        <v>55</v>
      </c>
      <c r="J11" s="300">
        <v>6000</v>
      </c>
      <c r="K11" s="300">
        <v>9000</v>
      </c>
      <c r="L11" s="300">
        <v>9000</v>
      </c>
      <c r="M11" s="300">
        <v>9000</v>
      </c>
      <c r="N11" s="254"/>
      <c r="O11" s="254">
        <v>2.36</v>
      </c>
      <c r="P11" s="254">
        <v>1.88</v>
      </c>
      <c r="Q11" s="354">
        <v>0</v>
      </c>
      <c r="R11" s="254">
        <v>0</v>
      </c>
      <c r="S11" s="254">
        <v>1.69</v>
      </c>
      <c r="T11" s="254"/>
      <c r="U11" s="254">
        <v>2.2400000000000002</v>
      </c>
      <c r="V11" s="254">
        <v>1.83</v>
      </c>
      <c r="W11" s="354">
        <v>0</v>
      </c>
      <c r="X11" s="254">
        <v>0</v>
      </c>
      <c r="Y11" s="254">
        <v>1.67</v>
      </c>
      <c r="Z11" s="254"/>
      <c r="AA11" s="254"/>
      <c r="AB11" s="254"/>
      <c r="AC11" s="254"/>
      <c r="AD11" s="254"/>
      <c r="AE11" s="254"/>
      <c r="AF11" s="254"/>
      <c r="AG11" s="256" t="s">
        <v>58</v>
      </c>
      <c r="AH11" s="256" t="s">
        <v>57</v>
      </c>
      <c r="AI11" s="259">
        <v>3</v>
      </c>
      <c r="AJ11" s="259">
        <v>3</v>
      </c>
      <c r="AK11" s="260">
        <v>0.5</v>
      </c>
      <c r="AL11" s="260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35">
        <v>778</v>
      </c>
      <c r="B12" s="352">
        <v>43088</v>
      </c>
      <c r="C12" s="322" t="s">
        <v>31</v>
      </c>
      <c r="D12" s="254" t="s">
        <v>34</v>
      </c>
      <c r="E12" s="371">
        <v>43101</v>
      </c>
      <c r="F12" s="323" t="s">
        <v>52</v>
      </c>
      <c r="G12" s="254" t="s">
        <v>401</v>
      </c>
      <c r="H12" s="254">
        <v>70.099999999999994</v>
      </c>
      <c r="I12" s="299" t="s">
        <v>55</v>
      </c>
      <c r="J12" s="218">
        <v>3000</v>
      </c>
      <c r="K12" s="218">
        <v>6000</v>
      </c>
      <c r="L12" s="218">
        <v>9000</v>
      </c>
      <c r="M12" s="218">
        <v>15000</v>
      </c>
      <c r="N12" s="254"/>
      <c r="O12" s="254">
        <v>2.95</v>
      </c>
      <c r="P12" s="254">
        <v>2.63</v>
      </c>
      <c r="Q12" s="254">
        <v>2.25</v>
      </c>
      <c r="R12" s="254">
        <v>2.04</v>
      </c>
      <c r="S12" s="254">
        <v>1.99</v>
      </c>
      <c r="T12" s="254"/>
      <c r="U12" s="254">
        <v>2.78</v>
      </c>
      <c r="V12" s="254">
        <v>2.5099999999999998</v>
      </c>
      <c r="W12" s="254">
        <v>2.19</v>
      </c>
      <c r="X12" s="254">
        <v>2.0099999999999998</v>
      </c>
      <c r="Y12" s="254">
        <v>1.97</v>
      </c>
      <c r="Z12" s="254"/>
      <c r="AA12" s="254">
        <v>2.9</v>
      </c>
      <c r="AB12" s="254">
        <v>2.59</v>
      </c>
      <c r="AC12" s="254">
        <v>2.23</v>
      </c>
      <c r="AD12" s="254">
        <v>2.0299999999999998</v>
      </c>
      <c r="AE12" s="254">
        <v>1.99</v>
      </c>
      <c r="AF12" s="254"/>
      <c r="AG12" s="256" t="s">
        <v>56</v>
      </c>
      <c r="AH12" s="256" t="s">
        <v>57</v>
      </c>
      <c r="AI12" s="259">
        <v>3</v>
      </c>
      <c r="AJ12" s="259">
        <v>3</v>
      </c>
      <c r="AK12" s="260">
        <v>0.5</v>
      </c>
      <c r="AL12" s="260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118" customFormat="1" x14ac:dyDescent="0.15">
      <c r="A13" s="235">
        <v>1126</v>
      </c>
      <c r="B13" s="352">
        <v>43088</v>
      </c>
      <c r="C13" s="322" t="s">
        <v>31</v>
      </c>
      <c r="D13" s="254" t="s">
        <v>32</v>
      </c>
      <c r="E13" s="371">
        <v>43132</v>
      </c>
      <c r="F13" s="254" t="s">
        <v>53</v>
      </c>
      <c r="G13" s="254" t="s">
        <v>401</v>
      </c>
      <c r="H13" s="355">
        <v>86.76</v>
      </c>
      <c r="I13" s="299" t="s">
        <v>55</v>
      </c>
      <c r="J13" s="218">
        <v>3000</v>
      </c>
      <c r="K13" s="218">
        <v>6000</v>
      </c>
      <c r="L13" s="218">
        <v>9000</v>
      </c>
      <c r="M13" s="218">
        <v>9000</v>
      </c>
      <c r="N13" s="355"/>
      <c r="O13" s="355">
        <v>3.214</v>
      </c>
      <c r="P13" s="355">
        <v>2.7330000000000001</v>
      </c>
      <c r="Q13" s="355">
        <v>2.173</v>
      </c>
      <c r="R13" s="354">
        <v>0</v>
      </c>
      <c r="S13" s="355">
        <v>1.919</v>
      </c>
      <c r="T13" s="355"/>
      <c r="U13" s="355">
        <v>3.0059999999999998</v>
      </c>
      <c r="V13" s="355">
        <v>2.556</v>
      </c>
      <c r="W13" s="355">
        <v>2.1080000000000001</v>
      </c>
      <c r="X13" s="354">
        <v>0</v>
      </c>
      <c r="Y13" s="355">
        <v>1.901</v>
      </c>
      <c r="Z13" s="355"/>
      <c r="AA13" s="355"/>
      <c r="AB13" s="355"/>
      <c r="AC13" s="355"/>
      <c r="AD13" s="355"/>
      <c r="AE13" s="355"/>
      <c r="AF13" s="355"/>
      <c r="AG13" s="356" t="s">
        <v>58</v>
      </c>
      <c r="AH13" s="356" t="s">
        <v>57</v>
      </c>
      <c r="AI13" s="259">
        <v>3</v>
      </c>
      <c r="AJ13" s="259">
        <v>3</v>
      </c>
      <c r="AK13" s="260">
        <v>0.5</v>
      </c>
      <c r="AL13" s="260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118" customFormat="1" x14ac:dyDescent="0.15">
      <c r="A14" s="235">
        <v>1260</v>
      </c>
      <c r="B14" s="351">
        <v>43117</v>
      </c>
      <c r="C14" s="322" t="s">
        <v>31</v>
      </c>
      <c r="D14" s="254" t="s">
        <v>32</v>
      </c>
      <c r="E14" s="371">
        <v>43101</v>
      </c>
      <c r="F14" s="323" t="s">
        <v>54</v>
      </c>
      <c r="G14" s="254" t="s">
        <v>401</v>
      </c>
      <c r="H14" s="254">
        <v>78.099999999999994</v>
      </c>
      <c r="I14" s="299" t="s">
        <v>55</v>
      </c>
      <c r="J14" s="218">
        <v>3000</v>
      </c>
      <c r="K14" s="218">
        <v>6000</v>
      </c>
      <c r="L14" s="218">
        <v>9000</v>
      </c>
      <c r="M14" s="218">
        <v>15000</v>
      </c>
      <c r="N14" s="254"/>
      <c r="O14" s="254">
        <v>3.35</v>
      </c>
      <c r="P14" s="254">
        <v>2.95</v>
      </c>
      <c r="Q14" s="254">
        <v>2.5499999999999998</v>
      </c>
      <c r="R14" s="254">
        <v>2.35</v>
      </c>
      <c r="S14" s="254">
        <v>2.25</v>
      </c>
      <c r="T14" s="254"/>
      <c r="U14" s="254">
        <v>3.25</v>
      </c>
      <c r="V14" s="254">
        <v>2.9</v>
      </c>
      <c r="W14" s="254">
        <v>2.5</v>
      </c>
      <c r="X14" s="254">
        <v>2.35</v>
      </c>
      <c r="Y14" s="254">
        <v>2.2999999999999998</v>
      </c>
      <c r="Z14" s="254"/>
      <c r="AA14" s="254"/>
      <c r="AB14" s="254"/>
      <c r="AC14" s="254"/>
      <c r="AD14" s="254"/>
      <c r="AE14" s="254"/>
      <c r="AF14" s="254"/>
      <c r="AG14" s="256" t="s">
        <v>64</v>
      </c>
      <c r="AH14" s="256" t="s">
        <v>65</v>
      </c>
      <c r="AI14" s="259">
        <v>3</v>
      </c>
      <c r="AJ14" s="259">
        <v>3</v>
      </c>
      <c r="AK14" s="260">
        <v>0.5</v>
      </c>
      <c r="AL14" s="260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24" customFormat="1" x14ac:dyDescent="0.15">
      <c r="A15" s="235">
        <v>77</v>
      </c>
      <c r="B15" s="353">
        <v>43117</v>
      </c>
      <c r="C15" s="322" t="s">
        <v>31</v>
      </c>
      <c r="D15" s="254" t="s">
        <v>35</v>
      </c>
      <c r="E15" s="371">
        <v>43101</v>
      </c>
      <c r="F15" s="323" t="s">
        <v>42</v>
      </c>
      <c r="G15" s="254" t="s">
        <v>401</v>
      </c>
      <c r="H15" s="254">
        <v>84</v>
      </c>
      <c r="I15" s="301" t="s">
        <v>55</v>
      </c>
      <c r="J15" s="223">
        <v>3000</v>
      </c>
      <c r="K15" s="223">
        <v>6000</v>
      </c>
      <c r="L15" s="223">
        <v>9000</v>
      </c>
      <c r="M15" s="223">
        <v>15000</v>
      </c>
      <c r="N15" s="254"/>
      <c r="O15" s="254">
        <v>2.66</v>
      </c>
      <c r="P15" s="254">
        <v>2.33</v>
      </c>
      <c r="Q15" s="254">
        <v>1.88</v>
      </c>
      <c r="R15" s="254">
        <v>1.64</v>
      </c>
      <c r="S15" s="254">
        <v>1.6</v>
      </c>
      <c r="T15" s="254"/>
      <c r="U15" s="254">
        <v>2.52</v>
      </c>
      <c r="V15" s="254">
        <v>2.2000000000000002</v>
      </c>
      <c r="W15" s="254">
        <v>1.81</v>
      </c>
      <c r="X15" s="254">
        <v>1.6</v>
      </c>
      <c r="Y15" s="254">
        <v>1.55</v>
      </c>
      <c r="Z15" s="254"/>
      <c r="AA15" s="254"/>
      <c r="AB15" s="254"/>
      <c r="AC15" s="254"/>
      <c r="AD15" s="254"/>
      <c r="AE15" s="254"/>
      <c r="AF15" s="254"/>
      <c r="AG15" s="256" t="s">
        <v>56</v>
      </c>
      <c r="AH15" s="256" t="s">
        <v>57</v>
      </c>
      <c r="AI15" s="261">
        <v>3</v>
      </c>
      <c r="AJ15" s="261">
        <v>3</v>
      </c>
      <c r="AK15" s="262">
        <v>0.5</v>
      </c>
      <c r="AL15" s="262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24" customFormat="1" x14ac:dyDescent="0.15">
      <c r="A16" s="235">
        <v>1161</v>
      </c>
      <c r="B16" s="353">
        <v>43117</v>
      </c>
      <c r="C16" s="322" t="s">
        <v>31</v>
      </c>
      <c r="D16" s="254" t="s">
        <v>35</v>
      </c>
      <c r="E16" s="371">
        <v>43112</v>
      </c>
      <c r="F16" s="323" t="s">
        <v>43</v>
      </c>
      <c r="G16" s="254" t="s">
        <v>401</v>
      </c>
      <c r="H16" s="254">
        <v>65.790000000000006</v>
      </c>
      <c r="I16" s="301" t="s">
        <v>55</v>
      </c>
      <c r="J16" s="302">
        <v>3000</v>
      </c>
      <c r="K16" s="302">
        <v>6000</v>
      </c>
      <c r="L16" s="302">
        <v>6000</v>
      </c>
      <c r="M16" s="302">
        <v>6000</v>
      </c>
      <c r="N16" s="254"/>
      <c r="O16" s="254">
        <v>2.46</v>
      </c>
      <c r="P16" s="254">
        <v>1.85</v>
      </c>
      <c r="Q16" s="354">
        <v>0</v>
      </c>
      <c r="R16" s="254">
        <v>0</v>
      </c>
      <c r="S16" s="254">
        <v>1.58</v>
      </c>
      <c r="T16" s="254"/>
      <c r="U16" s="254">
        <v>2.42</v>
      </c>
      <c r="V16" s="254">
        <v>1.75</v>
      </c>
      <c r="W16" s="354">
        <v>0</v>
      </c>
      <c r="X16" s="254">
        <v>0</v>
      </c>
      <c r="Y16" s="254">
        <v>1.75</v>
      </c>
      <c r="Z16" s="254"/>
      <c r="AA16" s="254"/>
      <c r="AB16" s="254"/>
      <c r="AC16" s="254"/>
      <c r="AD16" s="254"/>
      <c r="AE16" s="254"/>
      <c r="AF16" s="254"/>
      <c r="AG16" s="256" t="s">
        <v>58</v>
      </c>
      <c r="AH16" s="256" t="s">
        <v>59</v>
      </c>
      <c r="AI16" s="261">
        <v>3</v>
      </c>
      <c r="AJ16" s="261">
        <v>3</v>
      </c>
      <c r="AK16" s="262">
        <v>0.5</v>
      </c>
      <c r="AL16" s="262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35">
        <v>274</v>
      </c>
      <c r="B17" s="353">
        <v>43117</v>
      </c>
      <c r="C17" s="322" t="s">
        <v>31</v>
      </c>
      <c r="D17" s="254" t="s">
        <v>35</v>
      </c>
      <c r="E17" s="371">
        <v>43101</v>
      </c>
      <c r="F17" s="323" t="s">
        <v>44</v>
      </c>
      <c r="G17" s="254" t="s">
        <v>401</v>
      </c>
      <c r="H17" s="254">
        <v>78.099999999999994</v>
      </c>
      <c r="I17" s="301" t="s">
        <v>55</v>
      </c>
      <c r="J17" s="223">
        <v>3000</v>
      </c>
      <c r="K17" s="223">
        <v>6000</v>
      </c>
      <c r="L17" s="223">
        <v>9000</v>
      </c>
      <c r="M17" s="223">
        <v>15000</v>
      </c>
      <c r="N17" s="254"/>
      <c r="O17" s="254">
        <v>3.35</v>
      </c>
      <c r="P17" s="254">
        <v>2.95</v>
      </c>
      <c r="Q17" s="254">
        <v>2.5499999999999998</v>
      </c>
      <c r="R17" s="254">
        <v>2.35</v>
      </c>
      <c r="S17" s="254">
        <v>2.25</v>
      </c>
      <c r="T17" s="254"/>
      <c r="U17" s="254">
        <v>3.25</v>
      </c>
      <c r="V17" s="254">
        <v>2.9</v>
      </c>
      <c r="W17" s="254">
        <v>2.5</v>
      </c>
      <c r="X17" s="254">
        <v>2.35</v>
      </c>
      <c r="Y17" s="254">
        <v>2.2999999999999998</v>
      </c>
      <c r="Z17" s="254"/>
      <c r="AA17" s="254"/>
      <c r="AB17" s="254"/>
      <c r="AC17" s="254"/>
      <c r="AD17" s="254"/>
      <c r="AE17" s="254"/>
      <c r="AF17" s="254"/>
      <c r="AG17" s="256" t="s">
        <v>56</v>
      </c>
      <c r="AH17" s="256" t="s">
        <v>60</v>
      </c>
      <c r="AI17" s="261">
        <v>3</v>
      </c>
      <c r="AJ17" s="261">
        <v>3</v>
      </c>
      <c r="AK17" s="262">
        <v>0.5</v>
      </c>
      <c r="AL17" s="262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35">
        <v>1136</v>
      </c>
      <c r="B18" s="352">
        <v>43117</v>
      </c>
      <c r="C18" s="322" t="s">
        <v>31</v>
      </c>
      <c r="D18" s="254" t="s">
        <v>35</v>
      </c>
      <c r="E18" s="371">
        <v>43101</v>
      </c>
      <c r="F18" s="323" t="s">
        <v>45</v>
      </c>
      <c r="G18" s="254" t="s">
        <v>401</v>
      </c>
      <c r="H18" s="254">
        <v>73.7</v>
      </c>
      <c r="I18" s="299" t="s">
        <v>55</v>
      </c>
      <c r="J18" s="218">
        <v>3000</v>
      </c>
      <c r="K18" s="218">
        <v>9000</v>
      </c>
      <c r="L18" s="218">
        <v>12000</v>
      </c>
      <c r="M18" s="218">
        <v>18000</v>
      </c>
      <c r="N18" s="254"/>
      <c r="O18" s="254">
        <v>2.79</v>
      </c>
      <c r="P18" s="254">
        <v>2.4700000000000002</v>
      </c>
      <c r="Q18" s="254">
        <v>2.0299999999999998</v>
      </c>
      <c r="R18" s="254">
        <v>1.77</v>
      </c>
      <c r="S18" s="254">
        <v>1.7</v>
      </c>
      <c r="T18" s="254"/>
      <c r="U18" s="254">
        <v>2.48</v>
      </c>
      <c r="V18" s="254">
        <v>2.1800000000000002</v>
      </c>
      <c r="W18" s="254">
        <v>1.81</v>
      </c>
      <c r="X18" s="254">
        <v>1.59</v>
      </c>
      <c r="Y18" s="254">
        <v>1.54</v>
      </c>
      <c r="Z18" s="254"/>
      <c r="AA18" s="254"/>
      <c r="AB18" s="254"/>
      <c r="AC18" s="254"/>
      <c r="AD18" s="254"/>
      <c r="AE18" s="254"/>
      <c r="AF18" s="254"/>
      <c r="AG18" s="256" t="s">
        <v>61</v>
      </c>
      <c r="AH18" s="256" t="s">
        <v>59</v>
      </c>
      <c r="AI18" s="261">
        <v>3</v>
      </c>
      <c r="AJ18" s="261">
        <v>3</v>
      </c>
      <c r="AK18" s="262">
        <v>0.5</v>
      </c>
      <c r="AL18" s="262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35">
        <v>884</v>
      </c>
      <c r="B19" s="352">
        <v>43117</v>
      </c>
      <c r="C19" s="322" t="s">
        <v>31</v>
      </c>
      <c r="D19" s="254" t="s">
        <v>36</v>
      </c>
      <c r="E19" s="371">
        <v>42917</v>
      </c>
      <c r="F19" s="323" t="s">
        <v>46</v>
      </c>
      <c r="G19" s="254" t="s">
        <v>401</v>
      </c>
      <c r="H19" s="254">
        <v>67.75</v>
      </c>
      <c r="I19" s="328" t="s">
        <v>244</v>
      </c>
      <c r="J19" s="330">
        <v>3500</v>
      </c>
      <c r="K19" s="330">
        <v>3500</v>
      </c>
      <c r="L19" s="330">
        <v>3500</v>
      </c>
      <c r="M19" s="330">
        <v>3500</v>
      </c>
      <c r="N19" s="329"/>
      <c r="O19" s="254">
        <v>2.34</v>
      </c>
      <c r="P19" s="254">
        <v>0</v>
      </c>
      <c r="Q19" s="254">
        <v>0</v>
      </c>
      <c r="R19" s="254">
        <v>0</v>
      </c>
      <c r="S19" s="254">
        <v>1.89</v>
      </c>
      <c r="T19" s="254"/>
      <c r="U19" s="254">
        <v>2.34</v>
      </c>
      <c r="V19" s="254">
        <v>0</v>
      </c>
      <c r="W19" s="254">
        <v>0</v>
      </c>
      <c r="X19" s="254">
        <v>0</v>
      </c>
      <c r="Y19" s="254">
        <v>1.89</v>
      </c>
      <c r="Z19" s="254"/>
      <c r="AA19" s="254"/>
      <c r="AB19" s="254"/>
      <c r="AC19" s="254"/>
      <c r="AD19" s="254"/>
      <c r="AE19" s="254"/>
      <c r="AF19" s="254"/>
      <c r="AG19" s="256" t="s">
        <v>62</v>
      </c>
      <c r="AH19" s="256" t="s">
        <v>57</v>
      </c>
      <c r="AI19" s="261">
        <v>3</v>
      </c>
      <c r="AJ19" s="261">
        <v>3</v>
      </c>
      <c r="AK19" s="262">
        <v>0.5</v>
      </c>
      <c r="AL19" s="262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35">
        <v>158</v>
      </c>
      <c r="B20" s="352">
        <v>43117</v>
      </c>
      <c r="C20" s="322" t="s">
        <v>31</v>
      </c>
      <c r="D20" s="254" t="s">
        <v>35</v>
      </c>
      <c r="E20" s="371">
        <v>43102</v>
      </c>
      <c r="F20" s="323" t="s">
        <v>47</v>
      </c>
      <c r="G20" s="254" t="s">
        <v>401</v>
      </c>
      <c r="H20" s="254">
        <v>78.5</v>
      </c>
      <c r="I20" s="301" t="s">
        <v>55</v>
      </c>
      <c r="J20" s="223">
        <v>6000</v>
      </c>
      <c r="K20" s="223">
        <v>6000</v>
      </c>
      <c r="L20" s="223">
        <v>6000</v>
      </c>
      <c r="M20" s="223">
        <v>6000</v>
      </c>
      <c r="N20" s="254"/>
      <c r="O20" s="254">
        <v>2.5099999999999998</v>
      </c>
      <c r="P20" s="254">
        <v>0</v>
      </c>
      <c r="Q20" s="254">
        <v>0</v>
      </c>
      <c r="R20" s="254">
        <v>0</v>
      </c>
      <c r="S20" s="254">
        <v>1.82</v>
      </c>
      <c r="T20" s="254"/>
      <c r="U20" s="254">
        <v>2.5099999999999998</v>
      </c>
      <c r="V20" s="254">
        <v>0</v>
      </c>
      <c r="W20" s="254">
        <v>0</v>
      </c>
      <c r="X20" s="254">
        <v>0</v>
      </c>
      <c r="Y20" s="254">
        <v>1.82</v>
      </c>
      <c r="Z20" s="254"/>
      <c r="AA20" s="254"/>
      <c r="AB20" s="254"/>
      <c r="AC20" s="254"/>
      <c r="AD20" s="254"/>
      <c r="AE20" s="254"/>
      <c r="AF20" s="254"/>
      <c r="AG20" s="256" t="s">
        <v>66</v>
      </c>
      <c r="AH20" s="256" t="s">
        <v>57</v>
      </c>
      <c r="AI20" s="261">
        <v>3</v>
      </c>
      <c r="AJ20" s="261">
        <v>3</v>
      </c>
      <c r="AK20" s="262">
        <v>0.5</v>
      </c>
      <c r="AL20" s="262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35">
        <v>172</v>
      </c>
      <c r="B21" s="321">
        <v>43117</v>
      </c>
      <c r="C21" s="322" t="s">
        <v>31</v>
      </c>
      <c r="D21" s="254" t="s">
        <v>35</v>
      </c>
      <c r="E21" s="371">
        <v>43119</v>
      </c>
      <c r="F21" s="323" t="s">
        <v>48</v>
      </c>
      <c r="G21" s="254" t="s">
        <v>401</v>
      </c>
      <c r="H21" s="254">
        <v>66.2</v>
      </c>
      <c r="I21" s="301" t="s">
        <v>55</v>
      </c>
      <c r="J21" s="223">
        <v>3000</v>
      </c>
      <c r="K21" s="223">
        <v>6000</v>
      </c>
      <c r="L21" s="223">
        <v>9000</v>
      </c>
      <c r="M21" s="223">
        <v>15000</v>
      </c>
      <c r="N21" s="254"/>
      <c r="O21" s="254">
        <v>2.552</v>
      </c>
      <c r="P21" s="254">
        <v>2.242</v>
      </c>
      <c r="Q21" s="254">
        <v>1.8720000000000001</v>
      </c>
      <c r="R21" s="254">
        <v>1.6759999999999999</v>
      </c>
      <c r="S21" s="254">
        <v>1.6259999999999999</v>
      </c>
      <c r="T21" s="254"/>
      <c r="U21" s="254">
        <v>2.4060000000000001</v>
      </c>
      <c r="V21" s="254">
        <v>2.137</v>
      </c>
      <c r="W21" s="254">
        <v>1.819</v>
      </c>
      <c r="X21" s="254">
        <v>1.65</v>
      </c>
      <c r="Y21" s="254">
        <v>1.6060000000000001</v>
      </c>
      <c r="Z21" s="254"/>
      <c r="AA21" s="254"/>
      <c r="AB21" s="254"/>
      <c r="AC21" s="254"/>
      <c r="AD21" s="254"/>
      <c r="AE21" s="254"/>
      <c r="AF21" s="254"/>
      <c r="AG21" s="256" t="s">
        <v>58</v>
      </c>
      <c r="AH21" s="256" t="s">
        <v>57</v>
      </c>
      <c r="AI21" s="261">
        <v>3</v>
      </c>
      <c r="AJ21" s="261">
        <v>3</v>
      </c>
      <c r="AK21" s="262">
        <v>0.5</v>
      </c>
      <c r="AL21" s="262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35">
        <v>313</v>
      </c>
      <c r="B22" s="321">
        <v>43117</v>
      </c>
      <c r="C22" s="322" t="s">
        <v>31</v>
      </c>
      <c r="D22" s="254" t="s">
        <v>35</v>
      </c>
      <c r="E22" s="371">
        <v>43101</v>
      </c>
      <c r="F22" s="254" t="s">
        <v>49</v>
      </c>
      <c r="G22" s="254" t="s">
        <v>401</v>
      </c>
      <c r="H22" s="254">
        <v>75.05</v>
      </c>
      <c r="I22" s="299" t="s">
        <v>55</v>
      </c>
      <c r="J22" s="218">
        <v>3000</v>
      </c>
      <c r="K22" s="218">
        <v>6000</v>
      </c>
      <c r="L22" s="218">
        <v>9000</v>
      </c>
      <c r="M22" s="218">
        <v>15000</v>
      </c>
      <c r="N22" s="254"/>
      <c r="O22" s="254">
        <v>2.613</v>
      </c>
      <c r="P22" s="254">
        <v>2.3860000000000001</v>
      </c>
      <c r="Q22" s="254">
        <v>2.1120000000000001</v>
      </c>
      <c r="R22" s="254">
        <v>1.966</v>
      </c>
      <c r="S22" s="254">
        <v>1.9279999999999999</v>
      </c>
      <c r="T22" s="254"/>
      <c r="U22" s="254">
        <v>2.4260000000000002</v>
      </c>
      <c r="V22" s="254">
        <v>2.234</v>
      </c>
      <c r="W22" s="254">
        <v>2</v>
      </c>
      <c r="X22" s="254">
        <v>1.8759999999999999</v>
      </c>
      <c r="Y22" s="254">
        <v>1.845</v>
      </c>
      <c r="Z22" s="254"/>
      <c r="AA22" s="254"/>
      <c r="AB22" s="254"/>
      <c r="AC22" s="254"/>
      <c r="AD22" s="254"/>
      <c r="AE22" s="254"/>
      <c r="AF22" s="254"/>
      <c r="AG22" s="256" t="s">
        <v>56</v>
      </c>
      <c r="AH22" s="256" t="s">
        <v>60</v>
      </c>
      <c r="AI22" s="261">
        <v>3</v>
      </c>
      <c r="AJ22" s="261">
        <v>3</v>
      </c>
      <c r="AK22" s="262">
        <v>0.5</v>
      </c>
      <c r="AL22" s="262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35">
        <v>568</v>
      </c>
      <c r="B23" s="321">
        <v>43111</v>
      </c>
      <c r="C23" s="322" t="s">
        <v>31</v>
      </c>
      <c r="D23" s="254" t="s">
        <v>36</v>
      </c>
      <c r="E23" s="371">
        <v>43101</v>
      </c>
      <c r="F23" s="323" t="s">
        <v>50</v>
      </c>
      <c r="G23" s="254" t="s">
        <v>401</v>
      </c>
      <c r="H23" s="4">
        <v>70</v>
      </c>
      <c r="I23" s="301" t="s">
        <v>55</v>
      </c>
      <c r="J23" s="302">
        <v>6000</v>
      </c>
      <c r="K23" s="302">
        <v>9000</v>
      </c>
      <c r="L23" s="302">
        <v>9000</v>
      </c>
      <c r="M23" s="302">
        <v>9000</v>
      </c>
      <c r="N23" s="257"/>
      <c r="O23" s="254">
        <v>2.4</v>
      </c>
      <c r="P23" s="254">
        <v>1.95</v>
      </c>
      <c r="Q23" s="354">
        <v>0</v>
      </c>
      <c r="R23" s="254">
        <v>0</v>
      </c>
      <c r="S23" s="254">
        <v>1.45</v>
      </c>
      <c r="T23" s="254"/>
      <c r="U23" s="254">
        <v>2.2000000000000002</v>
      </c>
      <c r="V23" s="254">
        <v>1.75</v>
      </c>
      <c r="W23" s="354">
        <v>0</v>
      </c>
      <c r="X23" s="254">
        <v>0</v>
      </c>
      <c r="Y23" s="254">
        <v>1.35</v>
      </c>
      <c r="Z23" s="254"/>
      <c r="AA23" s="254"/>
      <c r="AB23" s="254"/>
      <c r="AC23" s="254"/>
      <c r="AD23" s="254"/>
      <c r="AE23" s="254"/>
      <c r="AF23" s="254"/>
      <c r="AG23" s="256" t="s">
        <v>56</v>
      </c>
      <c r="AH23" s="256" t="s">
        <v>57</v>
      </c>
      <c r="AI23" s="261">
        <v>3</v>
      </c>
      <c r="AJ23" s="261">
        <v>3</v>
      </c>
      <c r="AK23" s="262">
        <v>0.5</v>
      </c>
      <c r="AL23" s="262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24" customFormat="1" x14ac:dyDescent="0.15">
      <c r="A24" s="235">
        <v>234</v>
      </c>
      <c r="B24" s="321">
        <v>43117</v>
      </c>
      <c r="C24" s="322" t="s">
        <v>31</v>
      </c>
      <c r="D24" s="254" t="s">
        <v>35</v>
      </c>
      <c r="E24" s="371">
        <v>43119</v>
      </c>
      <c r="F24" s="323" t="s">
        <v>51</v>
      </c>
      <c r="G24" s="254" t="s">
        <v>401</v>
      </c>
      <c r="H24" s="4">
        <v>72.5</v>
      </c>
      <c r="I24" s="301" t="s">
        <v>55</v>
      </c>
      <c r="J24" s="302">
        <v>3500</v>
      </c>
      <c r="K24" s="302">
        <v>3500</v>
      </c>
      <c r="L24" s="302">
        <v>3500</v>
      </c>
      <c r="M24" s="302">
        <v>3500</v>
      </c>
      <c r="N24" s="254"/>
      <c r="O24" s="254">
        <v>2.23</v>
      </c>
      <c r="P24" s="354">
        <v>0</v>
      </c>
      <c r="Q24" s="254">
        <v>0</v>
      </c>
      <c r="R24" s="254">
        <v>0</v>
      </c>
      <c r="S24" s="254">
        <v>1.98</v>
      </c>
      <c r="T24" s="254"/>
      <c r="U24" s="254">
        <v>2.11</v>
      </c>
      <c r="V24" s="354">
        <v>0</v>
      </c>
      <c r="W24" s="254">
        <v>0</v>
      </c>
      <c r="X24" s="254">
        <v>0</v>
      </c>
      <c r="Y24" s="254">
        <v>1.89</v>
      </c>
      <c r="Z24" s="254"/>
      <c r="AA24" s="254"/>
      <c r="AB24" s="254"/>
      <c r="AC24" s="254"/>
      <c r="AD24" s="254"/>
      <c r="AE24" s="254"/>
      <c r="AF24" s="254"/>
      <c r="AG24" s="256" t="s">
        <v>58</v>
      </c>
      <c r="AH24" s="256" t="s">
        <v>57</v>
      </c>
      <c r="AI24" s="261">
        <v>3</v>
      </c>
      <c r="AJ24" s="261">
        <v>3</v>
      </c>
      <c r="AK24" s="262">
        <v>0.5</v>
      </c>
      <c r="AL24" s="262">
        <v>0.5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24" customFormat="1" x14ac:dyDescent="0.15">
      <c r="A25" s="235">
        <v>781</v>
      </c>
      <c r="B25" s="321">
        <v>43088</v>
      </c>
      <c r="C25" s="322" t="s">
        <v>31</v>
      </c>
      <c r="D25" s="254" t="s">
        <v>35</v>
      </c>
      <c r="E25" s="371">
        <v>43101</v>
      </c>
      <c r="F25" s="323" t="s">
        <v>52</v>
      </c>
      <c r="G25" s="254" t="s">
        <v>401</v>
      </c>
      <c r="H25" s="4">
        <v>70.099999999999994</v>
      </c>
      <c r="I25" s="301" t="s">
        <v>55</v>
      </c>
      <c r="J25" s="223">
        <v>3000</v>
      </c>
      <c r="K25" s="223">
        <v>6000</v>
      </c>
      <c r="L25" s="223">
        <v>9000</v>
      </c>
      <c r="M25" s="223">
        <v>15000</v>
      </c>
      <c r="N25" s="254"/>
      <c r="O25" s="254">
        <v>2.95</v>
      </c>
      <c r="P25" s="254">
        <v>2.63</v>
      </c>
      <c r="Q25" s="254">
        <v>2.25</v>
      </c>
      <c r="R25" s="254">
        <v>2.04</v>
      </c>
      <c r="S25" s="254">
        <v>1.99</v>
      </c>
      <c r="T25" s="254"/>
      <c r="U25" s="254">
        <v>2.78</v>
      </c>
      <c r="V25" s="254">
        <v>2.5099999999999998</v>
      </c>
      <c r="W25" s="254">
        <v>2.19</v>
      </c>
      <c r="X25" s="254">
        <v>2.0099999999999998</v>
      </c>
      <c r="Y25" s="254">
        <v>1.97</v>
      </c>
      <c r="Z25" s="254"/>
      <c r="AA25" s="254">
        <v>2.9</v>
      </c>
      <c r="AB25" s="254">
        <v>2.59</v>
      </c>
      <c r="AC25" s="254">
        <v>2.23</v>
      </c>
      <c r="AD25" s="254">
        <v>2.0299999999999998</v>
      </c>
      <c r="AE25" s="254">
        <v>1.99</v>
      </c>
      <c r="AF25" s="254"/>
      <c r="AG25" s="256" t="s">
        <v>56</v>
      </c>
      <c r="AH25" s="256" t="s">
        <v>57</v>
      </c>
      <c r="AI25" s="261">
        <v>3</v>
      </c>
      <c r="AJ25" s="261">
        <v>3</v>
      </c>
      <c r="AK25" s="262">
        <v>0.5</v>
      </c>
      <c r="AL25" s="262">
        <v>0.5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24" customFormat="1" x14ac:dyDescent="0.15">
      <c r="A26" s="235">
        <v>1127</v>
      </c>
      <c r="B26" s="321">
        <v>43088</v>
      </c>
      <c r="C26" s="322" t="s">
        <v>31</v>
      </c>
      <c r="D26" s="254" t="s">
        <v>35</v>
      </c>
      <c r="E26" s="371">
        <v>43132</v>
      </c>
      <c r="F26" s="254" t="s">
        <v>53</v>
      </c>
      <c r="G26" s="254" t="s">
        <v>401</v>
      </c>
      <c r="H26" s="357">
        <v>86.76</v>
      </c>
      <c r="I26" s="299" t="s">
        <v>55</v>
      </c>
      <c r="J26" s="218">
        <v>3000</v>
      </c>
      <c r="K26" s="218">
        <v>6000</v>
      </c>
      <c r="L26" s="218">
        <v>9000</v>
      </c>
      <c r="M26" s="218">
        <v>9000</v>
      </c>
      <c r="N26" s="355"/>
      <c r="O26" s="355">
        <v>3.1659999999999999</v>
      </c>
      <c r="P26" s="355">
        <v>2.746</v>
      </c>
      <c r="Q26" s="355">
        <v>2.218</v>
      </c>
      <c r="R26" s="354">
        <v>0</v>
      </c>
      <c r="S26" s="355">
        <v>1.9630000000000001</v>
      </c>
      <c r="T26" s="355"/>
      <c r="U26" s="355">
        <v>2.9969999999999999</v>
      </c>
      <c r="V26" s="355">
        <v>2.56</v>
      </c>
      <c r="W26" s="355">
        <v>2.1680000000000001</v>
      </c>
      <c r="X26" s="354">
        <v>0</v>
      </c>
      <c r="Y26" s="355">
        <v>1.895</v>
      </c>
      <c r="Z26" s="355"/>
      <c r="AA26" s="355"/>
      <c r="AB26" s="355"/>
      <c r="AC26" s="355"/>
      <c r="AD26" s="355"/>
      <c r="AE26" s="355"/>
      <c r="AF26" s="355"/>
      <c r="AG26" s="356" t="s">
        <v>58</v>
      </c>
      <c r="AH26" s="356" t="s">
        <v>57</v>
      </c>
      <c r="AI26" s="261">
        <v>3</v>
      </c>
      <c r="AJ26" s="261">
        <v>3</v>
      </c>
      <c r="AK26" s="262">
        <v>0.5</v>
      </c>
      <c r="AL26" s="262">
        <v>0.5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24" customFormat="1" x14ac:dyDescent="0.15">
      <c r="A27" s="235">
        <v>1261</v>
      </c>
      <c r="B27" s="353">
        <v>43117</v>
      </c>
      <c r="C27" s="322" t="s">
        <v>31</v>
      </c>
      <c r="D27" s="254" t="s">
        <v>35</v>
      </c>
      <c r="E27" s="371">
        <v>43101</v>
      </c>
      <c r="F27" s="323" t="s">
        <v>54</v>
      </c>
      <c r="G27" s="254" t="s">
        <v>401</v>
      </c>
      <c r="H27" s="254">
        <v>78.099999999999994</v>
      </c>
      <c r="I27" s="299" t="s">
        <v>55</v>
      </c>
      <c r="J27" s="218">
        <v>3000</v>
      </c>
      <c r="K27" s="218">
        <v>6000</v>
      </c>
      <c r="L27" s="218">
        <v>9000</v>
      </c>
      <c r="M27" s="218">
        <v>15000</v>
      </c>
      <c r="N27" s="254"/>
      <c r="O27" s="254">
        <v>3.35</v>
      </c>
      <c r="P27" s="254">
        <v>2.95</v>
      </c>
      <c r="Q27" s="254">
        <v>2.5499999999999998</v>
      </c>
      <c r="R27" s="254">
        <v>2.35</v>
      </c>
      <c r="S27" s="254">
        <v>2.25</v>
      </c>
      <c r="T27" s="254"/>
      <c r="U27" s="254">
        <v>3.25</v>
      </c>
      <c r="V27" s="254">
        <v>2.9</v>
      </c>
      <c r="W27" s="254">
        <v>2.5</v>
      </c>
      <c r="X27" s="254">
        <v>2.35</v>
      </c>
      <c r="Y27" s="254">
        <v>2.2999999999999998</v>
      </c>
      <c r="Z27" s="254"/>
      <c r="AA27" s="254"/>
      <c r="AB27" s="254"/>
      <c r="AC27" s="254"/>
      <c r="AD27" s="254"/>
      <c r="AE27" s="254"/>
      <c r="AF27" s="254"/>
      <c r="AG27" s="256" t="s">
        <v>56</v>
      </c>
      <c r="AH27" s="256" t="s">
        <v>65</v>
      </c>
      <c r="AI27" s="261">
        <v>3</v>
      </c>
      <c r="AJ27" s="261">
        <v>3</v>
      </c>
      <c r="AK27" s="262">
        <v>0.5</v>
      </c>
      <c r="AL27" s="262">
        <v>0.5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34" customFormat="1" x14ac:dyDescent="0.15">
      <c r="A28" s="235">
        <v>78</v>
      </c>
      <c r="B28" s="351">
        <v>43117</v>
      </c>
      <c r="C28" s="322" t="s">
        <v>31</v>
      </c>
      <c r="D28" s="254" t="s">
        <v>37</v>
      </c>
      <c r="E28" s="371">
        <v>43101</v>
      </c>
      <c r="F28" s="323" t="s">
        <v>42</v>
      </c>
      <c r="G28" s="254" t="s">
        <v>401</v>
      </c>
      <c r="H28" s="254">
        <v>77</v>
      </c>
      <c r="I28" s="303" t="s">
        <v>55</v>
      </c>
      <c r="J28" s="227">
        <v>1645</v>
      </c>
      <c r="K28" s="227">
        <v>3000</v>
      </c>
      <c r="L28" s="227">
        <v>3000</v>
      </c>
      <c r="M28" s="227">
        <v>3000</v>
      </c>
      <c r="N28" s="254"/>
      <c r="O28" s="254">
        <v>2.74</v>
      </c>
      <c r="P28" s="254">
        <v>2.4900000000000002</v>
      </c>
      <c r="Q28" s="354">
        <v>0</v>
      </c>
      <c r="R28" s="354">
        <v>0</v>
      </c>
      <c r="S28" s="254">
        <v>2.08</v>
      </c>
      <c r="T28" s="254"/>
      <c r="U28" s="254">
        <v>2.74</v>
      </c>
      <c r="V28" s="254">
        <v>2.4900000000000002</v>
      </c>
      <c r="W28" s="354">
        <v>0</v>
      </c>
      <c r="X28" s="354">
        <v>0</v>
      </c>
      <c r="Y28" s="254">
        <v>2.08</v>
      </c>
      <c r="Z28" s="254"/>
      <c r="AA28" s="254"/>
      <c r="AB28" s="254"/>
      <c r="AC28" s="254"/>
      <c r="AD28" s="254"/>
      <c r="AE28" s="254"/>
      <c r="AF28" s="254"/>
      <c r="AG28" s="256" t="s">
        <v>67</v>
      </c>
      <c r="AH28" s="256"/>
      <c r="AI28" s="263">
        <v>2</v>
      </c>
      <c r="AJ28" s="263">
        <v>4</v>
      </c>
      <c r="AK28" s="264">
        <v>0.33329999999999999</v>
      </c>
      <c r="AL28" s="264">
        <v>0.66659999999999997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34" customFormat="1" x14ac:dyDescent="0.15">
      <c r="A29" s="235">
        <v>1162</v>
      </c>
      <c r="B29" s="351">
        <v>43117</v>
      </c>
      <c r="C29" s="322" t="s">
        <v>31</v>
      </c>
      <c r="D29" s="254" t="s">
        <v>37</v>
      </c>
      <c r="E29" s="371">
        <v>43112</v>
      </c>
      <c r="F29" s="323" t="s">
        <v>43</v>
      </c>
      <c r="G29" s="254" t="s">
        <v>401</v>
      </c>
      <c r="H29" s="254">
        <v>67.72</v>
      </c>
      <c r="I29" s="303" t="s">
        <v>55</v>
      </c>
      <c r="J29" s="227">
        <v>1645</v>
      </c>
      <c r="K29" s="227">
        <v>3000</v>
      </c>
      <c r="L29" s="227">
        <v>3000</v>
      </c>
      <c r="M29" s="227">
        <v>3000</v>
      </c>
      <c r="N29" s="254"/>
      <c r="O29" s="254">
        <v>2.27</v>
      </c>
      <c r="P29" s="254">
        <v>2.27</v>
      </c>
      <c r="Q29" s="354">
        <v>0</v>
      </c>
      <c r="R29" s="354">
        <v>0</v>
      </c>
      <c r="S29" s="254">
        <v>2.02</v>
      </c>
      <c r="T29" s="254"/>
      <c r="U29" s="254">
        <v>2.27</v>
      </c>
      <c r="V29" s="254">
        <v>2.27</v>
      </c>
      <c r="W29" s="354">
        <v>0</v>
      </c>
      <c r="X29" s="354">
        <v>0</v>
      </c>
      <c r="Y29" s="254">
        <v>2.02</v>
      </c>
      <c r="Z29" s="254"/>
      <c r="AA29" s="254"/>
      <c r="AB29" s="254"/>
      <c r="AC29" s="254"/>
      <c r="AD29" s="254"/>
      <c r="AE29" s="254"/>
      <c r="AF29" s="254"/>
      <c r="AG29" s="256" t="s">
        <v>68</v>
      </c>
      <c r="AH29" s="256"/>
      <c r="AI29" s="263">
        <v>2</v>
      </c>
      <c r="AJ29" s="263">
        <v>4</v>
      </c>
      <c r="AK29" s="264">
        <v>0.33329999999999999</v>
      </c>
      <c r="AL29" s="264">
        <v>0.66659999999999997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34" customFormat="1" x14ac:dyDescent="0.15">
      <c r="A30" s="235">
        <v>275</v>
      </c>
      <c r="B30" s="351">
        <v>43117</v>
      </c>
      <c r="C30" s="322" t="s">
        <v>31</v>
      </c>
      <c r="D30" s="254" t="s">
        <v>37</v>
      </c>
      <c r="E30" s="371">
        <v>43101</v>
      </c>
      <c r="F30" s="323" t="s">
        <v>44</v>
      </c>
      <c r="G30" s="254" t="s">
        <v>401</v>
      </c>
      <c r="H30" s="254">
        <v>80.2</v>
      </c>
      <c r="I30" s="303" t="s">
        <v>55</v>
      </c>
      <c r="J30" s="227">
        <v>1645</v>
      </c>
      <c r="K30" s="227">
        <v>3000</v>
      </c>
      <c r="L30" s="227">
        <v>3000</v>
      </c>
      <c r="M30" s="227">
        <v>3000</v>
      </c>
      <c r="N30" s="254"/>
      <c r="O30" s="254">
        <v>3.7</v>
      </c>
      <c r="P30" s="254">
        <v>3.2</v>
      </c>
      <c r="Q30" s="354">
        <v>0</v>
      </c>
      <c r="R30" s="354">
        <v>0</v>
      </c>
      <c r="S30" s="254">
        <v>2.8</v>
      </c>
      <c r="T30" s="254"/>
      <c r="U30" s="254">
        <v>3.7</v>
      </c>
      <c r="V30" s="254">
        <v>3.2</v>
      </c>
      <c r="W30" s="354">
        <v>0</v>
      </c>
      <c r="X30" s="354">
        <v>0</v>
      </c>
      <c r="Y30" s="254">
        <v>2.8</v>
      </c>
      <c r="Z30" s="254"/>
      <c r="AA30" s="254"/>
      <c r="AB30" s="254"/>
      <c r="AC30" s="254"/>
      <c r="AD30" s="254"/>
      <c r="AE30" s="254"/>
      <c r="AF30" s="254"/>
      <c r="AG30" s="256" t="s">
        <v>69</v>
      </c>
      <c r="AH30" s="256"/>
      <c r="AI30" s="263">
        <v>2</v>
      </c>
      <c r="AJ30" s="263">
        <v>4</v>
      </c>
      <c r="AK30" s="264">
        <v>0.33329999999999999</v>
      </c>
      <c r="AL30" s="264">
        <v>0.66659999999999997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34" customFormat="1" x14ac:dyDescent="0.15">
      <c r="A31" s="235">
        <v>1137</v>
      </c>
      <c r="B31" s="321">
        <v>43117</v>
      </c>
      <c r="C31" s="322" t="s">
        <v>31</v>
      </c>
      <c r="D31" s="254" t="s">
        <v>37</v>
      </c>
      <c r="E31" s="371">
        <v>43101</v>
      </c>
      <c r="F31" s="323" t="s">
        <v>45</v>
      </c>
      <c r="G31" s="254" t="s">
        <v>401</v>
      </c>
      <c r="H31" s="254">
        <v>68.2</v>
      </c>
      <c r="I31" s="303" t="s">
        <v>55</v>
      </c>
      <c r="J31" s="227">
        <v>1645</v>
      </c>
      <c r="K31" s="227">
        <v>3000</v>
      </c>
      <c r="L31" s="227">
        <v>3000</v>
      </c>
      <c r="M31" s="227">
        <v>3000</v>
      </c>
      <c r="N31" s="254"/>
      <c r="O31" s="254">
        <v>2.99</v>
      </c>
      <c r="P31" s="254">
        <v>2.41</v>
      </c>
      <c r="Q31" s="354">
        <v>0</v>
      </c>
      <c r="R31" s="354">
        <v>0</v>
      </c>
      <c r="S31" s="254">
        <v>1.95</v>
      </c>
      <c r="T31" s="254"/>
      <c r="U31" s="254">
        <v>2.99</v>
      </c>
      <c r="V31" s="254">
        <v>2.41</v>
      </c>
      <c r="W31" s="354">
        <v>0</v>
      </c>
      <c r="X31" s="354">
        <v>0</v>
      </c>
      <c r="Y31" s="254">
        <v>1.95</v>
      </c>
      <c r="Z31" s="254"/>
      <c r="AA31" s="254"/>
      <c r="AB31" s="254"/>
      <c r="AC31" s="254"/>
      <c r="AD31" s="254"/>
      <c r="AE31" s="254"/>
      <c r="AF31" s="254"/>
      <c r="AG31" s="256" t="s">
        <v>63</v>
      </c>
      <c r="AH31" s="256"/>
      <c r="AI31" s="263">
        <v>2</v>
      </c>
      <c r="AJ31" s="263">
        <v>4</v>
      </c>
      <c r="AK31" s="264">
        <v>0.33329999999999999</v>
      </c>
      <c r="AL31" s="264">
        <v>0.66659999999999997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35">
        <v>882</v>
      </c>
      <c r="B32" s="321">
        <v>43117</v>
      </c>
      <c r="C32" s="322" t="s">
        <v>31</v>
      </c>
      <c r="D32" s="254" t="s">
        <v>38</v>
      </c>
      <c r="E32" s="371">
        <v>42917</v>
      </c>
      <c r="F32" s="323" t="s">
        <v>46</v>
      </c>
      <c r="G32" s="254" t="s">
        <v>401</v>
      </c>
      <c r="H32" s="254">
        <v>74.58</v>
      </c>
      <c r="I32" s="303" t="s">
        <v>244</v>
      </c>
      <c r="J32" s="304">
        <v>4000</v>
      </c>
      <c r="K32" s="304">
        <v>12000</v>
      </c>
      <c r="L32" s="304">
        <v>12000</v>
      </c>
      <c r="M32" s="304">
        <v>12000</v>
      </c>
      <c r="N32" s="227"/>
      <c r="O32" s="254">
        <v>2.4</v>
      </c>
      <c r="P32" s="254">
        <v>2.08</v>
      </c>
      <c r="Q32" s="254">
        <v>0</v>
      </c>
      <c r="R32" s="254">
        <v>0</v>
      </c>
      <c r="S32" s="254">
        <v>1.72</v>
      </c>
      <c r="T32" s="254"/>
      <c r="U32" s="254">
        <v>2.4</v>
      </c>
      <c r="V32" s="254">
        <v>2.08</v>
      </c>
      <c r="W32" s="254">
        <v>0</v>
      </c>
      <c r="X32" s="254">
        <v>0</v>
      </c>
      <c r="Y32" s="254">
        <v>1.72</v>
      </c>
      <c r="Z32" s="254"/>
      <c r="AA32" s="254"/>
      <c r="AB32" s="254"/>
      <c r="AC32" s="254"/>
      <c r="AD32" s="254"/>
      <c r="AE32" s="254"/>
      <c r="AF32" s="254"/>
      <c r="AG32" s="256" t="s">
        <v>62</v>
      </c>
      <c r="AH32" s="256" t="s">
        <v>65</v>
      </c>
      <c r="AI32" s="263">
        <v>2</v>
      </c>
      <c r="AJ32" s="263">
        <v>4</v>
      </c>
      <c r="AK32" s="264">
        <v>0.33329999999999999</v>
      </c>
      <c r="AL32" s="264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35">
        <v>159</v>
      </c>
      <c r="B33" s="321">
        <v>43117</v>
      </c>
      <c r="C33" s="322" t="s">
        <v>31</v>
      </c>
      <c r="D33" s="254" t="s">
        <v>37</v>
      </c>
      <c r="E33" s="371">
        <v>43102</v>
      </c>
      <c r="F33" s="323" t="s">
        <v>47</v>
      </c>
      <c r="G33" s="254" t="s">
        <v>401</v>
      </c>
      <c r="H33" s="254">
        <v>81.099999999999994</v>
      </c>
      <c r="I33" s="307" t="s">
        <v>55</v>
      </c>
      <c r="J33" s="235">
        <v>3000</v>
      </c>
      <c r="K33" s="235">
        <v>3000</v>
      </c>
      <c r="L33" s="235">
        <v>3000</v>
      </c>
      <c r="M33" s="235">
        <v>3000</v>
      </c>
      <c r="N33" s="254"/>
      <c r="O33" s="254">
        <v>2.91</v>
      </c>
      <c r="P33" s="254">
        <v>0</v>
      </c>
      <c r="Q33" s="354">
        <v>0</v>
      </c>
      <c r="R33" s="354">
        <v>0</v>
      </c>
      <c r="S33" s="254">
        <v>1.97</v>
      </c>
      <c r="T33" s="254"/>
      <c r="U33" s="254">
        <v>2.91</v>
      </c>
      <c r="V33" s="254">
        <v>0</v>
      </c>
      <c r="W33" s="354">
        <v>0</v>
      </c>
      <c r="X33" s="354">
        <v>0</v>
      </c>
      <c r="Y33" s="254">
        <v>1.97</v>
      </c>
      <c r="Z33" s="254"/>
      <c r="AA33" s="254"/>
      <c r="AB33" s="254"/>
      <c r="AC33" s="254"/>
      <c r="AD33" s="254"/>
      <c r="AE33" s="254"/>
      <c r="AF33" s="254"/>
      <c r="AG33" s="256" t="s">
        <v>63</v>
      </c>
      <c r="AH33" s="254"/>
      <c r="AI33" s="263">
        <v>2</v>
      </c>
      <c r="AJ33" s="263">
        <v>4</v>
      </c>
      <c r="AK33" s="264">
        <v>0.33329999999999999</v>
      </c>
      <c r="AL33" s="264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35">
        <v>173</v>
      </c>
      <c r="B34" s="321">
        <v>43117</v>
      </c>
      <c r="C34" s="322" t="s">
        <v>31</v>
      </c>
      <c r="D34" s="254" t="s">
        <v>37</v>
      </c>
      <c r="E34" s="371">
        <v>43119</v>
      </c>
      <c r="F34" s="323" t="s">
        <v>48</v>
      </c>
      <c r="G34" s="254" t="s">
        <v>401</v>
      </c>
      <c r="H34" s="254">
        <v>67.2</v>
      </c>
      <c r="I34" s="303" t="s">
        <v>55</v>
      </c>
      <c r="J34" s="227">
        <v>1645</v>
      </c>
      <c r="K34" s="227">
        <v>3000</v>
      </c>
      <c r="L34" s="227">
        <v>3000</v>
      </c>
      <c r="M34" s="227">
        <v>3000</v>
      </c>
      <c r="N34" s="254"/>
      <c r="O34" s="254">
        <v>2.899</v>
      </c>
      <c r="P34" s="254">
        <v>2.4260000000000002</v>
      </c>
      <c r="Q34" s="354">
        <v>0</v>
      </c>
      <c r="R34" s="354">
        <v>0</v>
      </c>
      <c r="S34" s="254">
        <v>2.0590000000000002</v>
      </c>
      <c r="T34" s="254"/>
      <c r="U34" s="254">
        <v>2.899</v>
      </c>
      <c r="V34" s="254">
        <v>2.4260000000000002</v>
      </c>
      <c r="W34" s="354">
        <v>0</v>
      </c>
      <c r="X34" s="354">
        <v>0</v>
      </c>
      <c r="Y34" s="254">
        <v>2.0590000000000002</v>
      </c>
      <c r="Z34" s="254"/>
      <c r="AA34" s="254"/>
      <c r="AB34" s="254"/>
      <c r="AC34" s="254"/>
      <c r="AD34" s="254"/>
      <c r="AE34" s="254"/>
      <c r="AF34" s="254"/>
      <c r="AG34" s="256" t="s">
        <v>63</v>
      </c>
      <c r="AH34" s="256"/>
      <c r="AI34" s="263">
        <v>2</v>
      </c>
      <c r="AJ34" s="263">
        <v>4</v>
      </c>
      <c r="AK34" s="264">
        <v>0.33329999999999999</v>
      </c>
      <c r="AL34" s="264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34" customFormat="1" x14ac:dyDescent="0.15">
      <c r="A35" s="235">
        <v>314</v>
      </c>
      <c r="B35" s="321">
        <v>43117</v>
      </c>
      <c r="C35" s="322" t="s">
        <v>31</v>
      </c>
      <c r="D35" s="254" t="s">
        <v>37</v>
      </c>
      <c r="E35" s="371">
        <v>43101</v>
      </c>
      <c r="F35" s="254" t="s">
        <v>49</v>
      </c>
      <c r="G35" s="254" t="s">
        <v>401</v>
      </c>
      <c r="H35" s="254">
        <v>74.27</v>
      </c>
      <c r="I35" s="303" t="s">
        <v>55</v>
      </c>
      <c r="J35" s="227">
        <v>1645</v>
      </c>
      <c r="K35" s="227">
        <v>3000</v>
      </c>
      <c r="L35" s="227">
        <v>3000</v>
      </c>
      <c r="M35" s="227">
        <v>3000</v>
      </c>
      <c r="N35" s="254"/>
      <c r="O35" s="254">
        <v>2.8010000000000002</v>
      </c>
      <c r="P35" s="254">
        <v>2.4279999999999999</v>
      </c>
      <c r="Q35" s="354">
        <v>0</v>
      </c>
      <c r="R35" s="354">
        <v>0</v>
      </c>
      <c r="S35" s="254">
        <v>2.145</v>
      </c>
      <c r="T35" s="254"/>
      <c r="U35" s="254">
        <v>2.7509999999999999</v>
      </c>
      <c r="V35" s="254">
        <v>2.375</v>
      </c>
      <c r="W35" s="354">
        <v>0</v>
      </c>
      <c r="X35" s="354">
        <v>0</v>
      </c>
      <c r="Y35" s="254">
        <v>2.0920000000000001</v>
      </c>
      <c r="Z35" s="254"/>
      <c r="AA35" s="254"/>
      <c r="AB35" s="254"/>
      <c r="AC35" s="254"/>
      <c r="AD35" s="254"/>
      <c r="AE35" s="254"/>
      <c r="AF35" s="254"/>
      <c r="AG35" s="256" t="s">
        <v>70</v>
      </c>
      <c r="AH35" s="256" t="s">
        <v>71</v>
      </c>
      <c r="AI35" s="263">
        <v>2</v>
      </c>
      <c r="AJ35" s="263">
        <v>4</v>
      </c>
      <c r="AK35" s="264">
        <v>0.33329999999999999</v>
      </c>
      <c r="AL35" s="264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34" customFormat="1" x14ac:dyDescent="0.15">
      <c r="A36" s="235">
        <v>569</v>
      </c>
      <c r="B36" s="321">
        <v>43111</v>
      </c>
      <c r="C36" s="322" t="s">
        <v>31</v>
      </c>
      <c r="D36" s="254" t="s">
        <v>37</v>
      </c>
      <c r="E36" s="371">
        <v>43101</v>
      </c>
      <c r="F36" s="323" t="s">
        <v>50</v>
      </c>
      <c r="G36" s="254" t="s">
        <v>401</v>
      </c>
      <c r="H36" s="254">
        <v>69</v>
      </c>
      <c r="I36" s="303" t="s">
        <v>55</v>
      </c>
      <c r="J36" s="304">
        <v>4000</v>
      </c>
      <c r="K36" s="304">
        <v>12000</v>
      </c>
      <c r="L36" s="304">
        <v>12000</v>
      </c>
      <c r="M36" s="304">
        <v>12000</v>
      </c>
      <c r="N36" s="254"/>
      <c r="O36" s="254">
        <v>2.2000000000000002</v>
      </c>
      <c r="P36" s="254">
        <v>2.1</v>
      </c>
      <c r="Q36" s="354">
        <v>0</v>
      </c>
      <c r="R36" s="354">
        <v>0</v>
      </c>
      <c r="S36" s="254">
        <v>1.8</v>
      </c>
      <c r="T36" s="254"/>
      <c r="U36" s="254">
        <v>2.2000000000000002</v>
      </c>
      <c r="V36" s="254">
        <v>2.1</v>
      </c>
      <c r="W36" s="354">
        <v>0</v>
      </c>
      <c r="X36" s="354">
        <v>0</v>
      </c>
      <c r="Y36" s="254">
        <v>1.8</v>
      </c>
      <c r="Z36" s="358"/>
      <c r="AA36"/>
      <c r="AB36" s="254"/>
      <c r="AC36" s="254"/>
      <c r="AD36" s="254"/>
      <c r="AE36" s="254"/>
      <c r="AF36" s="254"/>
      <c r="AG36" s="256" t="s">
        <v>63</v>
      </c>
      <c r="AH36" s="256"/>
      <c r="AI36" s="263">
        <v>2</v>
      </c>
      <c r="AJ36" s="263">
        <v>4</v>
      </c>
      <c r="AK36" s="264">
        <v>0.33329999999999999</v>
      </c>
      <c r="AL36" s="264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34" customFormat="1" x14ac:dyDescent="0.15">
      <c r="A37" s="235">
        <v>235</v>
      </c>
      <c r="B37" s="321">
        <v>43117</v>
      </c>
      <c r="C37" s="322" t="s">
        <v>31</v>
      </c>
      <c r="D37" s="254" t="s">
        <v>37</v>
      </c>
      <c r="E37" s="371">
        <v>43119</v>
      </c>
      <c r="F37" s="323" t="s">
        <v>51</v>
      </c>
      <c r="G37" s="254" t="s">
        <v>401</v>
      </c>
      <c r="H37" s="254">
        <v>71.900000000000006</v>
      </c>
      <c r="I37" s="303" t="s">
        <v>55</v>
      </c>
      <c r="J37" s="304">
        <v>3000</v>
      </c>
      <c r="K37" s="304">
        <v>3000</v>
      </c>
      <c r="L37" s="304">
        <v>3000</v>
      </c>
      <c r="M37" s="304">
        <v>3000</v>
      </c>
      <c r="N37" s="254"/>
      <c r="O37" s="254">
        <v>2.7</v>
      </c>
      <c r="P37" s="359">
        <v>0</v>
      </c>
      <c r="Q37" s="354">
        <v>0</v>
      </c>
      <c r="R37" s="354">
        <v>0</v>
      </c>
      <c r="S37" s="254">
        <v>2.09</v>
      </c>
      <c r="T37" s="254"/>
      <c r="U37" s="254">
        <v>2.7</v>
      </c>
      <c r="V37" s="359">
        <v>0</v>
      </c>
      <c r="W37" s="354">
        <v>0</v>
      </c>
      <c r="X37" s="354">
        <v>0</v>
      </c>
      <c r="Y37" s="254">
        <v>2.09</v>
      </c>
      <c r="Z37" s="358"/>
      <c r="AA37"/>
      <c r="AB37" s="254"/>
      <c r="AC37" s="254"/>
      <c r="AD37" s="254"/>
      <c r="AE37" s="254"/>
      <c r="AF37" s="254"/>
      <c r="AG37" s="256" t="s">
        <v>63</v>
      </c>
      <c r="AH37" s="256"/>
      <c r="AI37" s="263">
        <v>2</v>
      </c>
      <c r="AJ37" s="263">
        <v>4</v>
      </c>
      <c r="AK37" s="264">
        <v>0.33329999999999999</v>
      </c>
      <c r="AL37" s="264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34" customFormat="1" x14ac:dyDescent="0.15">
      <c r="A38" s="235">
        <v>784</v>
      </c>
      <c r="B38" s="321">
        <v>43088</v>
      </c>
      <c r="C38" s="322" t="s">
        <v>31</v>
      </c>
      <c r="D38" s="254" t="s">
        <v>37</v>
      </c>
      <c r="E38" s="371">
        <v>43101</v>
      </c>
      <c r="F38" s="323" t="s">
        <v>52</v>
      </c>
      <c r="G38" s="254" t="s">
        <v>401</v>
      </c>
      <c r="H38" s="360">
        <v>71.11</v>
      </c>
      <c r="I38" s="303" t="s">
        <v>55</v>
      </c>
      <c r="J38" s="227">
        <v>1645</v>
      </c>
      <c r="K38" s="227">
        <v>3000</v>
      </c>
      <c r="L38" s="227">
        <v>3000</v>
      </c>
      <c r="M38" s="227">
        <v>3000</v>
      </c>
      <c r="N38" s="254"/>
      <c r="O38" s="361">
        <v>3.07</v>
      </c>
      <c r="P38" s="355">
        <v>2.63</v>
      </c>
      <c r="Q38" s="354">
        <v>0</v>
      </c>
      <c r="R38" s="354">
        <v>0</v>
      </c>
      <c r="S38" s="362">
        <v>2.2400000000000002</v>
      </c>
      <c r="T38" s="254"/>
      <c r="U38" s="361">
        <v>3.07</v>
      </c>
      <c r="V38" s="355">
        <v>2.63</v>
      </c>
      <c r="W38" s="354">
        <v>0</v>
      </c>
      <c r="X38" s="354">
        <v>0</v>
      </c>
      <c r="Y38" s="362">
        <v>2.2400000000000002</v>
      </c>
      <c r="Z38" s="358"/>
      <c r="AA38"/>
      <c r="AB38" s="254"/>
      <c r="AC38" s="254"/>
      <c r="AD38" s="254"/>
      <c r="AE38" s="254"/>
      <c r="AF38" s="254"/>
      <c r="AG38" s="256" t="s">
        <v>63</v>
      </c>
      <c r="AH38" s="256"/>
      <c r="AI38" s="263">
        <v>2</v>
      </c>
      <c r="AJ38" s="263">
        <v>4</v>
      </c>
      <c r="AK38" s="264">
        <v>0.33329999999999999</v>
      </c>
      <c r="AL38" s="264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34" customFormat="1" x14ac:dyDescent="0.15">
      <c r="A39" s="235">
        <v>1128</v>
      </c>
      <c r="B39" s="321">
        <v>43088</v>
      </c>
      <c r="C39" s="322" t="s">
        <v>31</v>
      </c>
      <c r="D39" s="254" t="s">
        <v>37</v>
      </c>
      <c r="E39" s="371">
        <v>43132</v>
      </c>
      <c r="F39" s="254" t="s">
        <v>53</v>
      </c>
      <c r="G39" s="254" t="s">
        <v>401</v>
      </c>
      <c r="H39" s="355">
        <v>78.88</v>
      </c>
      <c r="I39" s="303" t="s">
        <v>55</v>
      </c>
      <c r="J39" s="227">
        <v>6000</v>
      </c>
      <c r="K39" s="227">
        <v>12000</v>
      </c>
      <c r="L39" s="227">
        <v>12000</v>
      </c>
      <c r="M39" s="227">
        <v>12000</v>
      </c>
      <c r="N39" s="355"/>
      <c r="O39" s="355">
        <v>3.17</v>
      </c>
      <c r="P39" s="355">
        <v>2.9119999999999999</v>
      </c>
      <c r="Q39" s="354">
        <v>0</v>
      </c>
      <c r="R39" s="354">
        <v>0</v>
      </c>
      <c r="S39" s="355">
        <v>2.5379999999999998</v>
      </c>
      <c r="T39" s="355"/>
      <c r="U39" s="355">
        <v>3.17</v>
      </c>
      <c r="V39" s="355">
        <v>2.9119999999999999</v>
      </c>
      <c r="W39" s="354">
        <v>0</v>
      </c>
      <c r="X39" s="354">
        <v>0</v>
      </c>
      <c r="Y39" s="355">
        <v>2.5379999999999998</v>
      </c>
      <c r="Z39" s="363"/>
      <c r="AA39" s="364"/>
      <c r="AB39" s="355"/>
      <c r="AC39" s="355"/>
      <c r="AD39" s="355"/>
      <c r="AE39" s="355"/>
      <c r="AF39" s="355"/>
      <c r="AG39" s="356" t="s">
        <v>63</v>
      </c>
      <c r="AH39" s="356"/>
      <c r="AI39" s="263">
        <v>2</v>
      </c>
      <c r="AJ39" s="263">
        <v>4</v>
      </c>
      <c r="AK39" s="264">
        <v>0.33329999999999999</v>
      </c>
      <c r="AL39" s="264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34" customFormat="1" x14ac:dyDescent="0.15">
      <c r="A40" s="235">
        <v>1262</v>
      </c>
      <c r="B40" s="351">
        <v>43117</v>
      </c>
      <c r="C40" s="322" t="s">
        <v>31</v>
      </c>
      <c r="D40" s="254" t="s">
        <v>37</v>
      </c>
      <c r="E40" s="371">
        <v>43101</v>
      </c>
      <c r="F40" s="323" t="s">
        <v>54</v>
      </c>
      <c r="G40" s="254" t="s">
        <v>401</v>
      </c>
      <c r="H40" s="254">
        <v>80.2</v>
      </c>
      <c r="I40" s="303" t="s">
        <v>55</v>
      </c>
      <c r="J40" s="227">
        <v>1645</v>
      </c>
      <c r="K40" s="227">
        <v>3000</v>
      </c>
      <c r="L40" s="227">
        <v>3000</v>
      </c>
      <c r="M40" s="227">
        <v>3000</v>
      </c>
      <c r="N40" s="254"/>
      <c r="O40" s="254">
        <v>3.75</v>
      </c>
      <c r="P40" s="254">
        <v>3.2</v>
      </c>
      <c r="Q40" s="354">
        <v>0</v>
      </c>
      <c r="R40" s="354">
        <v>0</v>
      </c>
      <c r="S40" s="254">
        <v>2.8</v>
      </c>
      <c r="T40" s="254"/>
      <c r="U40" s="254">
        <v>3.75</v>
      </c>
      <c r="V40" s="254">
        <v>3.2</v>
      </c>
      <c r="W40" s="354">
        <v>0</v>
      </c>
      <c r="X40" s="354">
        <v>0</v>
      </c>
      <c r="Y40" s="254">
        <v>2.8</v>
      </c>
      <c r="Z40" s="254"/>
      <c r="AA40" s="254"/>
      <c r="AB40" s="254"/>
      <c r="AC40" s="254"/>
      <c r="AD40" s="254"/>
      <c r="AE40" s="254"/>
      <c r="AF40" s="254"/>
      <c r="AG40" s="256" t="s">
        <v>72</v>
      </c>
      <c r="AH40" s="256"/>
      <c r="AI40" s="263">
        <v>2</v>
      </c>
      <c r="AJ40" s="263">
        <v>4</v>
      </c>
      <c r="AK40" s="264">
        <v>0.33329999999999999</v>
      </c>
      <c r="AL40" s="264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18" customFormat="1" x14ac:dyDescent="0.15">
      <c r="A41" s="235">
        <v>80</v>
      </c>
      <c r="B41" s="351">
        <v>43117</v>
      </c>
      <c r="C41" s="322" t="s">
        <v>31</v>
      </c>
      <c r="D41" s="254" t="s">
        <v>180</v>
      </c>
      <c r="E41" s="371">
        <v>43101</v>
      </c>
      <c r="F41" s="323" t="s">
        <v>42</v>
      </c>
      <c r="G41" s="254" t="s">
        <v>401</v>
      </c>
      <c r="H41" s="254">
        <v>77</v>
      </c>
      <c r="I41" s="305" t="s">
        <v>55</v>
      </c>
      <c r="J41" s="231">
        <v>1645</v>
      </c>
      <c r="K41" s="231">
        <v>3000</v>
      </c>
      <c r="L41" s="231">
        <v>3000</v>
      </c>
      <c r="M41" s="231">
        <v>3000</v>
      </c>
      <c r="N41" s="254"/>
      <c r="O41" s="254">
        <v>2.83</v>
      </c>
      <c r="P41" s="254">
        <v>2.7</v>
      </c>
      <c r="Q41" s="354">
        <v>0</v>
      </c>
      <c r="R41" s="354">
        <v>0</v>
      </c>
      <c r="S41" s="254">
        <v>1.83</v>
      </c>
      <c r="T41" s="254"/>
      <c r="U41" s="254">
        <v>2.83</v>
      </c>
      <c r="V41" s="254">
        <v>2.7</v>
      </c>
      <c r="W41" s="354">
        <v>0</v>
      </c>
      <c r="X41" s="354">
        <v>0</v>
      </c>
      <c r="Y41" s="254">
        <v>1.83</v>
      </c>
      <c r="Z41" s="254"/>
      <c r="AA41" s="254"/>
      <c r="AB41" s="254"/>
      <c r="AC41" s="254"/>
      <c r="AD41" s="254"/>
      <c r="AE41" s="254"/>
      <c r="AF41" s="254"/>
      <c r="AG41" s="256" t="s">
        <v>73</v>
      </c>
      <c r="AH41" s="256"/>
      <c r="AI41" s="263">
        <v>2</v>
      </c>
      <c r="AJ41" s="263">
        <v>4</v>
      </c>
      <c r="AK41" s="265">
        <v>0.33329999999999999</v>
      </c>
      <c r="AL41" s="265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18" customFormat="1" x14ac:dyDescent="0.15">
      <c r="A42" s="235">
        <v>1164</v>
      </c>
      <c r="B42" s="351">
        <v>43117</v>
      </c>
      <c r="C42" s="322" t="s">
        <v>31</v>
      </c>
      <c r="D42" s="254" t="s">
        <v>180</v>
      </c>
      <c r="E42" s="371">
        <v>43112</v>
      </c>
      <c r="F42" s="323" t="s">
        <v>43</v>
      </c>
      <c r="G42" s="254" t="s">
        <v>401</v>
      </c>
      <c r="H42" s="254">
        <v>70.209999999999994</v>
      </c>
      <c r="I42" s="305" t="s">
        <v>55</v>
      </c>
      <c r="J42" s="231">
        <v>1645</v>
      </c>
      <c r="K42" s="231">
        <v>3000</v>
      </c>
      <c r="L42" s="231">
        <v>3000</v>
      </c>
      <c r="M42" s="231">
        <v>3000</v>
      </c>
      <c r="N42" s="254"/>
      <c r="O42" s="254">
        <v>2.48</v>
      </c>
      <c r="P42" s="254">
        <v>2.48</v>
      </c>
      <c r="Q42" s="354">
        <v>0</v>
      </c>
      <c r="R42" s="354">
        <v>0</v>
      </c>
      <c r="S42" s="254">
        <v>1.95</v>
      </c>
      <c r="T42" s="254"/>
      <c r="U42" s="254">
        <v>2.48</v>
      </c>
      <c r="V42" s="254">
        <v>2.48</v>
      </c>
      <c r="W42" s="354">
        <v>0</v>
      </c>
      <c r="X42" s="354">
        <v>0</v>
      </c>
      <c r="Y42" s="254">
        <v>1.95</v>
      </c>
      <c r="Z42" s="254"/>
      <c r="AA42" s="254"/>
      <c r="AB42" s="254"/>
      <c r="AC42" s="254"/>
      <c r="AD42" s="254"/>
      <c r="AE42" s="254"/>
      <c r="AF42" s="254"/>
      <c r="AG42" s="256" t="s">
        <v>68</v>
      </c>
      <c r="AH42" s="256"/>
      <c r="AI42" s="263">
        <v>2</v>
      </c>
      <c r="AJ42" s="263">
        <v>4</v>
      </c>
      <c r="AK42" s="265">
        <v>0.33329999999999999</v>
      </c>
      <c r="AL42" s="265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18" customFormat="1" x14ac:dyDescent="0.15">
      <c r="A43" s="235">
        <v>277</v>
      </c>
      <c r="B43" s="351">
        <v>43117</v>
      </c>
      <c r="C43" s="322" t="s">
        <v>31</v>
      </c>
      <c r="D43" s="254" t="s">
        <v>180</v>
      </c>
      <c r="E43" s="371">
        <v>43101</v>
      </c>
      <c r="F43" s="323" t="s">
        <v>44</v>
      </c>
      <c r="G43" s="254" t="s">
        <v>401</v>
      </c>
      <c r="H43" s="254">
        <v>80.2</v>
      </c>
      <c r="I43" s="305" t="s">
        <v>55</v>
      </c>
      <c r="J43" s="231">
        <v>1645</v>
      </c>
      <c r="K43" s="231">
        <v>3000</v>
      </c>
      <c r="L43" s="231">
        <v>3000</v>
      </c>
      <c r="M43" s="231">
        <v>3000</v>
      </c>
      <c r="N43" s="254"/>
      <c r="O43" s="254">
        <v>3.7</v>
      </c>
      <c r="P43" s="254">
        <v>3.2</v>
      </c>
      <c r="Q43" s="354">
        <v>0</v>
      </c>
      <c r="R43" s="354">
        <v>0</v>
      </c>
      <c r="S43" s="254">
        <v>2.9</v>
      </c>
      <c r="T43" s="254"/>
      <c r="U43" s="254">
        <v>3.7</v>
      </c>
      <c r="V43" s="254">
        <v>3.2</v>
      </c>
      <c r="W43" s="354">
        <v>0</v>
      </c>
      <c r="X43" s="354">
        <v>0</v>
      </c>
      <c r="Y43" s="254">
        <v>2.9</v>
      </c>
      <c r="Z43" s="254"/>
      <c r="AA43" s="254"/>
      <c r="AB43" s="254"/>
      <c r="AC43" s="254"/>
      <c r="AD43" s="254"/>
      <c r="AE43" s="254"/>
      <c r="AF43" s="254"/>
      <c r="AG43" s="256" t="s">
        <v>69</v>
      </c>
      <c r="AH43" s="256"/>
      <c r="AI43" s="263">
        <v>2</v>
      </c>
      <c r="AJ43" s="263">
        <v>4</v>
      </c>
      <c r="AK43" s="265">
        <v>0.33329999999999999</v>
      </c>
      <c r="AL43" s="265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18" customFormat="1" x14ac:dyDescent="0.15">
      <c r="A44" s="235">
        <v>1139</v>
      </c>
      <c r="B44" s="321">
        <v>43117</v>
      </c>
      <c r="C44" s="322" t="s">
        <v>31</v>
      </c>
      <c r="D44" s="254" t="s">
        <v>180</v>
      </c>
      <c r="E44" s="371">
        <v>43101</v>
      </c>
      <c r="F44" s="323" t="s">
        <v>45</v>
      </c>
      <c r="G44" s="254" t="s">
        <v>401</v>
      </c>
      <c r="H44" s="254">
        <v>73.150000000000006</v>
      </c>
      <c r="I44" s="305" t="s">
        <v>55</v>
      </c>
      <c r="J44" s="231">
        <v>1645</v>
      </c>
      <c r="K44" s="231">
        <v>3000</v>
      </c>
      <c r="L44" s="231">
        <v>3000</v>
      </c>
      <c r="M44" s="231">
        <v>3000</v>
      </c>
      <c r="N44" s="254"/>
      <c r="O44" s="254">
        <v>3.17</v>
      </c>
      <c r="P44" s="254">
        <v>2.5</v>
      </c>
      <c r="Q44" s="354">
        <v>0</v>
      </c>
      <c r="R44" s="354">
        <v>0</v>
      </c>
      <c r="S44" s="254">
        <v>2</v>
      </c>
      <c r="T44" s="254"/>
      <c r="U44" s="254">
        <v>3.17</v>
      </c>
      <c r="V44" s="254">
        <v>2.5</v>
      </c>
      <c r="W44" s="354">
        <v>0</v>
      </c>
      <c r="X44" s="354">
        <v>0</v>
      </c>
      <c r="Y44" s="254">
        <v>2</v>
      </c>
      <c r="Z44" s="254"/>
      <c r="AA44" s="254"/>
      <c r="AB44" s="254"/>
      <c r="AC44" s="254"/>
      <c r="AD44" s="254"/>
      <c r="AE44" s="254"/>
      <c r="AF44" s="254"/>
      <c r="AG44" s="256" t="s">
        <v>63</v>
      </c>
      <c r="AH44" s="256"/>
      <c r="AI44" s="263">
        <v>2</v>
      </c>
      <c r="AJ44" s="263">
        <v>4</v>
      </c>
      <c r="AK44" s="265">
        <v>0.33329999999999999</v>
      </c>
      <c r="AL44" s="265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18" customFormat="1" x14ac:dyDescent="0.15">
      <c r="A45" s="235">
        <v>881</v>
      </c>
      <c r="B45" s="321">
        <v>43117</v>
      </c>
      <c r="C45" s="322" t="s">
        <v>31</v>
      </c>
      <c r="D45" s="254" t="s">
        <v>180</v>
      </c>
      <c r="E45" s="371">
        <v>42917</v>
      </c>
      <c r="F45" s="323" t="s">
        <v>46</v>
      </c>
      <c r="G45" s="254" t="s">
        <v>401</v>
      </c>
      <c r="H45" s="254">
        <v>74.58</v>
      </c>
      <c r="I45" s="331" t="s">
        <v>244</v>
      </c>
      <c r="J45" s="333">
        <v>3200</v>
      </c>
      <c r="K45" s="333">
        <v>3200</v>
      </c>
      <c r="L45" s="333">
        <v>3200</v>
      </c>
      <c r="M45" s="333">
        <v>3200</v>
      </c>
      <c r="N45" s="332"/>
      <c r="O45" s="254">
        <v>2.39</v>
      </c>
      <c r="P45" s="254">
        <v>0</v>
      </c>
      <c r="Q45" s="254">
        <v>0</v>
      </c>
      <c r="R45" s="254">
        <v>0</v>
      </c>
      <c r="S45" s="254">
        <v>1.89</v>
      </c>
      <c r="T45" s="254"/>
      <c r="U45" s="254">
        <v>2.39</v>
      </c>
      <c r="V45" s="254">
        <v>0</v>
      </c>
      <c r="W45" s="254">
        <v>0</v>
      </c>
      <c r="X45" s="254">
        <v>0</v>
      </c>
      <c r="Y45" s="254">
        <v>1.89</v>
      </c>
      <c r="Z45" s="254"/>
      <c r="AA45" s="254"/>
      <c r="AB45" s="254"/>
      <c r="AC45" s="254"/>
      <c r="AD45" s="254"/>
      <c r="AE45" s="254"/>
      <c r="AF45" s="254"/>
      <c r="AG45" s="256" t="s">
        <v>62</v>
      </c>
      <c r="AH45" s="256" t="s">
        <v>59</v>
      </c>
      <c r="AI45" s="263">
        <v>2</v>
      </c>
      <c r="AJ45" s="263">
        <v>4</v>
      </c>
      <c r="AK45" s="265">
        <v>0.33329999999999999</v>
      </c>
      <c r="AL45" s="265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18" customFormat="1" x14ac:dyDescent="0.15">
      <c r="A46" s="235">
        <v>161</v>
      </c>
      <c r="B46" s="321">
        <v>43117</v>
      </c>
      <c r="C46" s="322" t="s">
        <v>31</v>
      </c>
      <c r="D46" s="254" t="s">
        <v>180</v>
      </c>
      <c r="E46" s="371">
        <v>43102</v>
      </c>
      <c r="F46" s="323" t="s">
        <v>47</v>
      </c>
      <c r="G46" s="254" t="s">
        <v>401</v>
      </c>
      <c r="H46" s="254">
        <v>81.099999999999994</v>
      </c>
      <c r="I46" s="307" t="s">
        <v>55</v>
      </c>
      <c r="J46" s="235">
        <v>3000</v>
      </c>
      <c r="K46" s="235">
        <v>3000</v>
      </c>
      <c r="L46" s="235">
        <v>3000</v>
      </c>
      <c r="M46" s="235">
        <v>3000</v>
      </c>
      <c r="N46" s="254"/>
      <c r="O46" s="254">
        <v>2.91</v>
      </c>
      <c r="P46" s="254">
        <v>0</v>
      </c>
      <c r="Q46" s="354">
        <v>0</v>
      </c>
      <c r="R46" s="354">
        <v>0</v>
      </c>
      <c r="S46" s="254">
        <v>1.97</v>
      </c>
      <c r="T46" s="254"/>
      <c r="U46" s="254">
        <v>2.91</v>
      </c>
      <c r="V46" s="254">
        <v>0</v>
      </c>
      <c r="W46" s="354">
        <v>0</v>
      </c>
      <c r="X46" s="354">
        <v>0</v>
      </c>
      <c r="Y46" s="254">
        <v>1.97</v>
      </c>
      <c r="Z46" s="254"/>
      <c r="AA46" s="254"/>
      <c r="AB46" s="254"/>
      <c r="AC46" s="254"/>
      <c r="AD46" s="254"/>
      <c r="AE46" s="254"/>
      <c r="AF46" s="254"/>
      <c r="AG46" s="256" t="s">
        <v>63</v>
      </c>
      <c r="AH46" s="254"/>
      <c r="AI46" s="263">
        <v>2</v>
      </c>
      <c r="AJ46" s="263">
        <v>4</v>
      </c>
      <c r="AK46" s="265">
        <v>0.33329999999999999</v>
      </c>
      <c r="AL46" s="265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18" customFormat="1" x14ac:dyDescent="0.15">
      <c r="A47" s="235">
        <v>175</v>
      </c>
      <c r="B47" s="321">
        <v>43117</v>
      </c>
      <c r="C47" s="322" t="s">
        <v>31</v>
      </c>
      <c r="D47" s="254" t="s">
        <v>180</v>
      </c>
      <c r="E47" s="371">
        <v>43119</v>
      </c>
      <c r="F47" s="323" t="s">
        <v>48</v>
      </c>
      <c r="G47" s="254" t="s">
        <v>401</v>
      </c>
      <c r="H47" s="254">
        <v>67.2</v>
      </c>
      <c r="I47" s="305" t="s">
        <v>55</v>
      </c>
      <c r="J47" s="231">
        <v>1645</v>
      </c>
      <c r="K47" s="231">
        <v>3000</v>
      </c>
      <c r="L47" s="231">
        <v>3000</v>
      </c>
      <c r="M47" s="231">
        <v>3000</v>
      </c>
      <c r="N47" s="254"/>
      <c r="O47" s="254">
        <v>2.956</v>
      </c>
      <c r="P47" s="254">
        <v>2.4359999999999999</v>
      </c>
      <c r="Q47" s="354">
        <v>0</v>
      </c>
      <c r="R47" s="354">
        <v>0</v>
      </c>
      <c r="S47" s="254">
        <v>2.024</v>
      </c>
      <c r="T47" s="254"/>
      <c r="U47" s="254">
        <v>2.956</v>
      </c>
      <c r="V47" s="254">
        <v>2.4359999999999999</v>
      </c>
      <c r="W47" s="354">
        <v>0</v>
      </c>
      <c r="X47" s="354">
        <v>0</v>
      </c>
      <c r="Y47" s="254">
        <v>2.024</v>
      </c>
      <c r="Z47" s="254"/>
      <c r="AA47" s="254"/>
      <c r="AB47" s="254"/>
      <c r="AC47" s="254"/>
      <c r="AD47" s="254"/>
      <c r="AE47" s="254"/>
      <c r="AF47" s="254"/>
      <c r="AG47" s="256" t="s">
        <v>63</v>
      </c>
      <c r="AH47" s="256"/>
      <c r="AI47" s="263">
        <v>2</v>
      </c>
      <c r="AJ47" s="263">
        <v>4</v>
      </c>
      <c r="AK47" s="265">
        <v>0.33329999999999999</v>
      </c>
      <c r="AL47" s="265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18" customFormat="1" x14ac:dyDescent="0.15">
      <c r="A48" s="235">
        <v>316</v>
      </c>
      <c r="B48" s="321">
        <v>43117</v>
      </c>
      <c r="C48" s="322" t="s">
        <v>31</v>
      </c>
      <c r="D48" s="254" t="s">
        <v>180</v>
      </c>
      <c r="E48" s="371">
        <v>43101</v>
      </c>
      <c r="F48" s="254" t="s">
        <v>49</v>
      </c>
      <c r="G48" s="254" t="s">
        <v>401</v>
      </c>
      <c r="H48" s="254">
        <v>74.66</v>
      </c>
      <c r="I48" s="307" t="s">
        <v>55</v>
      </c>
      <c r="J48" s="235">
        <v>1645</v>
      </c>
      <c r="K48" s="235">
        <v>3000</v>
      </c>
      <c r="L48" s="235">
        <v>3000</v>
      </c>
      <c r="M48" s="235">
        <v>3000</v>
      </c>
      <c r="N48" s="254"/>
      <c r="O48" s="254">
        <v>2.875</v>
      </c>
      <c r="P48" s="254">
        <v>2.4369999999999998</v>
      </c>
      <c r="Q48" s="354">
        <v>0</v>
      </c>
      <c r="R48" s="354">
        <v>0</v>
      </c>
      <c r="S48" s="254">
        <v>2.1219999999999999</v>
      </c>
      <c r="T48" s="254"/>
      <c r="U48" s="254">
        <v>2.8580000000000001</v>
      </c>
      <c r="V48" s="254">
        <v>2.4119999999999999</v>
      </c>
      <c r="W48" s="354">
        <v>0</v>
      </c>
      <c r="X48" s="254">
        <v>0</v>
      </c>
      <c r="Y48" s="254">
        <v>2.0910000000000002</v>
      </c>
      <c r="Z48" s="254"/>
      <c r="AA48" s="254"/>
      <c r="AB48" s="254"/>
      <c r="AC48" s="254"/>
      <c r="AD48" s="254"/>
      <c r="AE48" s="254"/>
      <c r="AF48" s="254"/>
      <c r="AG48" s="256" t="s">
        <v>70</v>
      </c>
      <c r="AH48" s="256" t="s">
        <v>71</v>
      </c>
      <c r="AI48" s="263">
        <v>2</v>
      </c>
      <c r="AJ48" s="263">
        <v>4</v>
      </c>
      <c r="AK48" s="265">
        <v>0.33329999999999999</v>
      </c>
      <c r="AL48" s="265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18" customFormat="1" x14ac:dyDescent="0.15">
      <c r="A49" s="235">
        <v>571</v>
      </c>
      <c r="B49" s="321">
        <v>43111</v>
      </c>
      <c r="C49" s="322" t="s">
        <v>31</v>
      </c>
      <c r="D49" s="254" t="s">
        <v>180</v>
      </c>
      <c r="E49" s="371">
        <v>43101</v>
      </c>
      <c r="F49" s="323" t="s">
        <v>50</v>
      </c>
      <c r="G49" s="254" t="s">
        <v>401</v>
      </c>
      <c r="H49" s="254">
        <v>69</v>
      </c>
      <c r="I49" s="305" t="s">
        <v>55</v>
      </c>
      <c r="J49" s="306">
        <v>4000</v>
      </c>
      <c r="K49" s="306">
        <v>12000</v>
      </c>
      <c r="L49" s="306">
        <v>12000</v>
      </c>
      <c r="M49" s="306">
        <v>12000</v>
      </c>
      <c r="N49" s="254"/>
      <c r="O49" s="254">
        <v>2.2000000000000002</v>
      </c>
      <c r="P49" s="254">
        <v>2.1</v>
      </c>
      <c r="Q49" s="354">
        <v>0</v>
      </c>
      <c r="R49" s="354">
        <v>0</v>
      </c>
      <c r="S49" s="254">
        <v>1.8</v>
      </c>
      <c r="T49" s="254"/>
      <c r="U49" s="254">
        <v>2.2000000000000002</v>
      </c>
      <c r="V49" s="254">
        <v>2.1</v>
      </c>
      <c r="W49" s="354">
        <v>0</v>
      </c>
      <c r="X49" s="354">
        <v>0</v>
      </c>
      <c r="Y49" s="254">
        <v>1.8</v>
      </c>
      <c r="Z49" s="254"/>
      <c r="AA49" s="254"/>
      <c r="AB49" s="254"/>
      <c r="AC49" s="254"/>
      <c r="AD49" s="254"/>
      <c r="AE49" s="254"/>
      <c r="AF49" s="254"/>
      <c r="AG49" s="256" t="s">
        <v>63</v>
      </c>
      <c r="AH49" s="256"/>
      <c r="AI49" s="263">
        <v>2</v>
      </c>
      <c r="AJ49" s="263">
        <v>4</v>
      </c>
      <c r="AK49" s="265">
        <v>0.33329999999999999</v>
      </c>
      <c r="AL49" s="265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18" customFormat="1" x14ac:dyDescent="0.15">
      <c r="A50" s="235">
        <v>237</v>
      </c>
      <c r="B50" s="321">
        <v>43117</v>
      </c>
      <c r="C50" s="322" t="s">
        <v>31</v>
      </c>
      <c r="D50" s="254" t="s">
        <v>180</v>
      </c>
      <c r="E50" s="371">
        <v>43119</v>
      </c>
      <c r="F50" s="323" t="s">
        <v>51</v>
      </c>
      <c r="G50" s="254" t="s">
        <v>401</v>
      </c>
      <c r="H50" s="254">
        <v>71.900000000000006</v>
      </c>
      <c r="I50" s="305" t="s">
        <v>55</v>
      </c>
      <c r="J50" s="306">
        <v>3000</v>
      </c>
      <c r="K50" s="306">
        <v>3000</v>
      </c>
      <c r="L50" s="306">
        <v>3000</v>
      </c>
      <c r="M50" s="306">
        <v>3000</v>
      </c>
      <c r="N50" s="254"/>
      <c r="O50" s="254">
        <v>2.64</v>
      </c>
      <c r="P50" s="354">
        <v>0</v>
      </c>
      <c r="Q50" s="354">
        <v>0</v>
      </c>
      <c r="R50" s="354">
        <v>0</v>
      </c>
      <c r="S50" s="254">
        <v>1.98</v>
      </c>
      <c r="T50" s="254"/>
      <c r="U50" s="254">
        <v>2.64</v>
      </c>
      <c r="V50" s="354">
        <v>0</v>
      </c>
      <c r="W50" s="354">
        <v>0</v>
      </c>
      <c r="X50" s="354">
        <v>0</v>
      </c>
      <c r="Y50" s="254">
        <v>1.98</v>
      </c>
      <c r="Z50" s="254"/>
      <c r="AA50" s="254"/>
      <c r="AB50" s="254"/>
      <c r="AC50" s="254"/>
      <c r="AD50" s="254"/>
      <c r="AE50" s="254"/>
      <c r="AF50" s="254"/>
      <c r="AG50" s="256" t="s">
        <v>74</v>
      </c>
      <c r="AH50" s="256"/>
      <c r="AI50" s="263">
        <v>2</v>
      </c>
      <c r="AJ50" s="263">
        <v>4</v>
      </c>
      <c r="AK50" s="265">
        <v>0.33329999999999999</v>
      </c>
      <c r="AL50" s="265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18" customFormat="1" x14ac:dyDescent="0.15">
      <c r="A51" s="235">
        <v>790</v>
      </c>
      <c r="B51" s="321">
        <v>43088</v>
      </c>
      <c r="C51" s="322" t="s">
        <v>31</v>
      </c>
      <c r="D51" s="254" t="s">
        <v>180</v>
      </c>
      <c r="E51" s="371">
        <v>43101</v>
      </c>
      <c r="F51" s="323" t="s">
        <v>52</v>
      </c>
      <c r="G51" s="254" t="s">
        <v>401</v>
      </c>
      <c r="H51" s="360">
        <v>71.11</v>
      </c>
      <c r="I51" s="305" t="s">
        <v>55</v>
      </c>
      <c r="J51" s="231">
        <v>1645</v>
      </c>
      <c r="K51" s="231">
        <v>3000</v>
      </c>
      <c r="L51" s="231">
        <v>3000</v>
      </c>
      <c r="M51" s="231">
        <v>3000</v>
      </c>
      <c r="N51" s="254"/>
      <c r="O51" s="362">
        <v>3.11</v>
      </c>
      <c r="P51" s="355">
        <v>2.62</v>
      </c>
      <c r="Q51" s="354">
        <v>0</v>
      </c>
      <c r="R51" s="354">
        <v>0</v>
      </c>
      <c r="S51" s="362">
        <v>2.19</v>
      </c>
      <c r="T51" s="254"/>
      <c r="U51" s="362">
        <v>3.11</v>
      </c>
      <c r="V51" s="355">
        <v>2.62</v>
      </c>
      <c r="W51" s="354">
        <v>0</v>
      </c>
      <c r="X51" s="354">
        <v>0</v>
      </c>
      <c r="Y51" s="362">
        <v>2.19</v>
      </c>
      <c r="Z51" s="254"/>
      <c r="AA51" s="254"/>
      <c r="AB51" s="254"/>
      <c r="AC51" s="254"/>
      <c r="AD51" s="254"/>
      <c r="AE51" s="254"/>
      <c r="AF51" s="254"/>
      <c r="AG51" s="256" t="s">
        <v>63</v>
      </c>
      <c r="AH51" s="256"/>
      <c r="AI51" s="263">
        <v>2</v>
      </c>
      <c r="AJ51" s="263">
        <v>4</v>
      </c>
      <c r="AK51" s="265">
        <v>0.33329999999999999</v>
      </c>
      <c r="AL51" s="265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18" customFormat="1" x14ac:dyDescent="0.15">
      <c r="A52" s="235">
        <v>1130</v>
      </c>
      <c r="B52" s="321">
        <v>43088</v>
      </c>
      <c r="C52" s="322" t="s">
        <v>31</v>
      </c>
      <c r="D52" s="254" t="s">
        <v>180</v>
      </c>
      <c r="E52" s="371">
        <v>43132</v>
      </c>
      <c r="F52" s="254" t="s">
        <v>53</v>
      </c>
      <c r="G52" s="254" t="s">
        <v>401</v>
      </c>
      <c r="H52" s="355">
        <v>78.599999999999994</v>
      </c>
      <c r="I52" s="303" t="s">
        <v>55</v>
      </c>
      <c r="J52" s="227">
        <v>6000</v>
      </c>
      <c r="K52" s="227">
        <v>12000</v>
      </c>
      <c r="L52" s="227">
        <v>12000</v>
      </c>
      <c r="M52" s="227">
        <v>12000</v>
      </c>
      <c r="N52" s="355"/>
      <c r="O52" s="355">
        <v>3.32</v>
      </c>
      <c r="P52" s="355">
        <v>3.1709999999999998</v>
      </c>
      <c r="Q52" s="354">
        <v>0</v>
      </c>
      <c r="R52" s="354">
        <v>0</v>
      </c>
      <c r="S52" s="355">
        <v>2.5569999999999999</v>
      </c>
      <c r="T52" s="355"/>
      <c r="U52" s="355">
        <v>3.32</v>
      </c>
      <c r="V52" s="355">
        <v>3.1709999999999998</v>
      </c>
      <c r="W52" s="354">
        <v>0</v>
      </c>
      <c r="X52" s="354">
        <v>0</v>
      </c>
      <c r="Y52" s="355">
        <v>2.5569999999999999</v>
      </c>
      <c r="Z52" s="355"/>
      <c r="AA52" s="355"/>
      <c r="AB52" s="355"/>
      <c r="AC52" s="355"/>
      <c r="AD52" s="355"/>
      <c r="AE52" s="355"/>
      <c r="AF52" s="355"/>
      <c r="AG52" s="356" t="s">
        <v>72</v>
      </c>
      <c r="AH52" s="356"/>
      <c r="AI52" s="263">
        <v>2</v>
      </c>
      <c r="AJ52" s="263">
        <v>4</v>
      </c>
      <c r="AK52" s="265">
        <v>0.33329999999999999</v>
      </c>
      <c r="AL52" s="265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18" customFormat="1" x14ac:dyDescent="0.15">
      <c r="A53" s="235">
        <v>1264</v>
      </c>
      <c r="B53" s="351">
        <v>43117</v>
      </c>
      <c r="C53" s="322" t="s">
        <v>31</v>
      </c>
      <c r="D53" s="254" t="s">
        <v>180</v>
      </c>
      <c r="E53" s="371">
        <v>43101</v>
      </c>
      <c r="F53" s="323" t="s">
        <v>54</v>
      </c>
      <c r="G53" s="254" t="s">
        <v>401</v>
      </c>
      <c r="H53" s="254">
        <v>80.2</v>
      </c>
      <c r="I53" s="303" t="s">
        <v>55</v>
      </c>
      <c r="J53" s="227">
        <v>1645</v>
      </c>
      <c r="K53" s="227">
        <v>3000</v>
      </c>
      <c r="L53" s="227">
        <v>3000</v>
      </c>
      <c r="M53" s="227">
        <v>3000</v>
      </c>
      <c r="N53" s="254"/>
      <c r="O53" s="254">
        <v>3.75</v>
      </c>
      <c r="P53" s="254">
        <v>3.2</v>
      </c>
      <c r="Q53" s="354">
        <v>0</v>
      </c>
      <c r="R53" s="354">
        <v>0</v>
      </c>
      <c r="S53" s="254">
        <v>2.75</v>
      </c>
      <c r="T53" s="254"/>
      <c r="U53" s="254">
        <v>3.75</v>
      </c>
      <c r="V53" s="254">
        <v>3.2</v>
      </c>
      <c r="W53" s="354">
        <v>0</v>
      </c>
      <c r="X53" s="354">
        <v>0</v>
      </c>
      <c r="Y53" s="254">
        <v>2.75</v>
      </c>
      <c r="Z53" s="254"/>
      <c r="AA53" s="254"/>
      <c r="AB53" s="254"/>
      <c r="AC53" s="254"/>
      <c r="AD53" s="254"/>
      <c r="AE53" s="254"/>
      <c r="AF53" s="254"/>
      <c r="AG53" s="256" t="s">
        <v>72</v>
      </c>
      <c r="AH53" s="256"/>
      <c r="AI53" s="263">
        <v>2</v>
      </c>
      <c r="AJ53" s="263">
        <v>4</v>
      </c>
      <c r="AK53" s="265">
        <v>0.33329999999999999</v>
      </c>
      <c r="AL53" s="265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239" customFormat="1" x14ac:dyDescent="0.15">
      <c r="A54" s="235">
        <v>79</v>
      </c>
      <c r="B54" s="351">
        <v>43117</v>
      </c>
      <c r="C54" s="322" t="s">
        <v>31</v>
      </c>
      <c r="D54" s="254" t="s">
        <v>39</v>
      </c>
      <c r="E54" s="371">
        <v>43101</v>
      </c>
      <c r="F54" s="323" t="s">
        <v>42</v>
      </c>
      <c r="G54" s="254" t="s">
        <v>401</v>
      </c>
      <c r="H54" s="254">
        <v>79</v>
      </c>
      <c r="I54" s="307" t="s">
        <v>55</v>
      </c>
      <c r="J54" s="235">
        <v>1645</v>
      </c>
      <c r="K54" s="235">
        <v>3000</v>
      </c>
      <c r="L54" s="235">
        <v>3000</v>
      </c>
      <c r="M54" s="235">
        <v>3000</v>
      </c>
      <c r="N54" s="254"/>
      <c r="O54" s="254">
        <v>2.87</v>
      </c>
      <c r="P54" s="254">
        <v>2.46</v>
      </c>
      <c r="Q54" s="354">
        <v>0</v>
      </c>
      <c r="R54" s="354">
        <v>0</v>
      </c>
      <c r="S54" s="254">
        <v>1.96</v>
      </c>
      <c r="T54" s="254"/>
      <c r="U54" s="254">
        <v>2.87</v>
      </c>
      <c r="V54" s="254">
        <v>2.46</v>
      </c>
      <c r="W54" s="354">
        <v>0</v>
      </c>
      <c r="X54" s="354">
        <v>0</v>
      </c>
      <c r="Y54" s="254">
        <v>1.96</v>
      </c>
      <c r="Z54" s="254"/>
      <c r="AA54" s="254"/>
      <c r="AB54" s="254"/>
      <c r="AC54" s="254"/>
      <c r="AD54" s="254"/>
      <c r="AE54" s="254"/>
      <c r="AF54" s="254"/>
      <c r="AG54" s="256" t="s">
        <v>73</v>
      </c>
      <c r="AH54" s="256"/>
      <c r="AI54" s="263">
        <v>2</v>
      </c>
      <c r="AJ54" s="263">
        <v>4</v>
      </c>
      <c r="AK54" s="267">
        <v>0.33329999999999999</v>
      </c>
      <c r="AL54" s="267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239" customFormat="1" x14ac:dyDescent="0.15">
      <c r="A55" s="235">
        <v>1163</v>
      </c>
      <c r="B55" s="351">
        <v>43117</v>
      </c>
      <c r="C55" s="322" t="s">
        <v>31</v>
      </c>
      <c r="D55" s="254" t="s">
        <v>39</v>
      </c>
      <c r="E55" s="371">
        <v>43112</v>
      </c>
      <c r="F55" s="323" t="s">
        <v>43</v>
      </c>
      <c r="G55" s="254" t="s">
        <v>401</v>
      </c>
      <c r="H55" s="254">
        <v>69</v>
      </c>
      <c r="I55" s="307" t="s">
        <v>55</v>
      </c>
      <c r="J55" s="235">
        <v>1645</v>
      </c>
      <c r="K55" s="235">
        <v>3000</v>
      </c>
      <c r="L55" s="235">
        <v>3000</v>
      </c>
      <c r="M55" s="235">
        <v>3000</v>
      </c>
      <c r="N55" s="254"/>
      <c r="O55" s="254">
        <v>2.85</v>
      </c>
      <c r="P55" s="254">
        <v>2.44</v>
      </c>
      <c r="Q55" s="354">
        <v>0</v>
      </c>
      <c r="R55" s="354">
        <v>0</v>
      </c>
      <c r="S55" s="254">
        <v>1.92</v>
      </c>
      <c r="T55" s="254"/>
      <c r="U55" s="254">
        <v>2.85</v>
      </c>
      <c r="V55" s="254">
        <v>2.44</v>
      </c>
      <c r="W55" s="354">
        <v>0</v>
      </c>
      <c r="X55" s="354">
        <v>0</v>
      </c>
      <c r="Y55" s="254">
        <v>1.92</v>
      </c>
      <c r="Z55" s="254"/>
      <c r="AA55" s="254"/>
      <c r="AB55" s="254"/>
      <c r="AC55" s="254"/>
      <c r="AD55" s="254"/>
      <c r="AE55" s="254"/>
      <c r="AF55" s="254"/>
      <c r="AG55" s="256" t="s">
        <v>68</v>
      </c>
      <c r="AH55" s="256"/>
      <c r="AI55" s="263">
        <v>2</v>
      </c>
      <c r="AJ55" s="263">
        <v>4</v>
      </c>
      <c r="AK55" s="267">
        <v>0.33329999999999999</v>
      </c>
      <c r="AL55" s="267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239" customFormat="1" x14ac:dyDescent="0.15">
      <c r="A56" s="235">
        <v>276</v>
      </c>
      <c r="B56" s="351">
        <v>43117</v>
      </c>
      <c r="C56" s="322" t="s">
        <v>31</v>
      </c>
      <c r="D56" s="254" t="s">
        <v>39</v>
      </c>
      <c r="E56" s="371">
        <v>43101</v>
      </c>
      <c r="F56" s="323" t="s">
        <v>44</v>
      </c>
      <c r="G56" s="254" t="s">
        <v>401</v>
      </c>
      <c r="H56" s="254">
        <v>80.2</v>
      </c>
      <c r="I56" s="305" t="s">
        <v>55</v>
      </c>
      <c r="J56" s="231">
        <v>1645</v>
      </c>
      <c r="K56" s="231">
        <v>3000</v>
      </c>
      <c r="L56" s="231">
        <v>3000</v>
      </c>
      <c r="M56" s="231">
        <v>3000</v>
      </c>
      <c r="N56" s="254"/>
      <c r="O56" s="254">
        <v>3.7</v>
      </c>
      <c r="P56" s="254">
        <v>3.2</v>
      </c>
      <c r="Q56" s="354">
        <v>0</v>
      </c>
      <c r="R56" s="354">
        <v>0</v>
      </c>
      <c r="S56" s="254">
        <v>2.9</v>
      </c>
      <c r="T56" s="254"/>
      <c r="U56" s="254">
        <v>3.7</v>
      </c>
      <c r="V56" s="254">
        <v>3.2</v>
      </c>
      <c r="W56" s="354">
        <v>0</v>
      </c>
      <c r="X56" s="354">
        <v>0</v>
      </c>
      <c r="Y56" s="254">
        <v>2.9</v>
      </c>
      <c r="Z56" s="358"/>
      <c r="AA56"/>
      <c r="AB56" s="254"/>
      <c r="AC56" s="254"/>
      <c r="AD56" s="254"/>
      <c r="AE56" s="254"/>
      <c r="AF56" s="254"/>
      <c r="AG56" s="256" t="s">
        <v>69</v>
      </c>
      <c r="AH56" s="256"/>
      <c r="AI56" s="263">
        <v>2</v>
      </c>
      <c r="AJ56" s="263">
        <v>4</v>
      </c>
      <c r="AK56" s="267">
        <v>0.33329999999999999</v>
      </c>
      <c r="AL56" s="267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239" customFormat="1" x14ac:dyDescent="0.15">
      <c r="A57" s="235">
        <v>1138</v>
      </c>
      <c r="B57" s="321">
        <v>43117</v>
      </c>
      <c r="C57" s="322" t="s">
        <v>31</v>
      </c>
      <c r="D57" s="254" t="s">
        <v>39</v>
      </c>
      <c r="E57" s="371">
        <v>43101</v>
      </c>
      <c r="F57" s="323" t="s">
        <v>45</v>
      </c>
      <c r="G57" s="254" t="s">
        <v>401</v>
      </c>
      <c r="H57" s="254">
        <v>73.150000000000006</v>
      </c>
      <c r="I57" s="305" t="s">
        <v>55</v>
      </c>
      <c r="J57" s="231">
        <v>1645</v>
      </c>
      <c r="K57" s="231">
        <v>3000</v>
      </c>
      <c r="L57" s="231">
        <v>3000</v>
      </c>
      <c r="M57" s="231">
        <v>3000</v>
      </c>
      <c r="N57" s="254"/>
      <c r="O57" s="254">
        <v>3.17</v>
      </c>
      <c r="P57" s="254">
        <v>2.5</v>
      </c>
      <c r="Q57" s="354">
        <v>0</v>
      </c>
      <c r="R57" s="354">
        <v>0</v>
      </c>
      <c r="S57" s="254">
        <v>2</v>
      </c>
      <c r="T57" s="254"/>
      <c r="U57" s="254">
        <v>3.17</v>
      </c>
      <c r="V57" s="254">
        <v>2.5</v>
      </c>
      <c r="W57" s="354">
        <v>0</v>
      </c>
      <c r="X57" s="354">
        <v>0</v>
      </c>
      <c r="Y57" s="254">
        <v>2</v>
      </c>
      <c r="Z57" s="254"/>
      <c r="AA57" s="254"/>
      <c r="AB57" s="254"/>
      <c r="AC57" s="254"/>
      <c r="AD57" s="254"/>
      <c r="AE57" s="254"/>
      <c r="AF57" s="254"/>
      <c r="AG57" s="256" t="s">
        <v>63</v>
      </c>
      <c r="AH57" s="256"/>
      <c r="AI57" s="263">
        <v>2</v>
      </c>
      <c r="AJ57" s="263">
        <v>4</v>
      </c>
      <c r="AK57" s="267">
        <v>0.33329999999999999</v>
      </c>
      <c r="AL57" s="267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239" customFormat="1" x14ac:dyDescent="0.15">
      <c r="A58" s="235">
        <v>880</v>
      </c>
      <c r="B58" s="321">
        <v>43117</v>
      </c>
      <c r="C58" s="322" t="s">
        <v>31</v>
      </c>
      <c r="D58" s="254" t="s">
        <v>39</v>
      </c>
      <c r="E58" s="371">
        <v>42917</v>
      </c>
      <c r="F58" s="323" t="s">
        <v>46</v>
      </c>
      <c r="G58" s="254" t="s">
        <v>401</v>
      </c>
      <c r="H58" s="254">
        <v>74.58</v>
      </c>
      <c r="I58" s="334" t="s">
        <v>893</v>
      </c>
      <c r="J58" s="336">
        <v>4000</v>
      </c>
      <c r="K58" s="336">
        <v>12000</v>
      </c>
      <c r="L58" s="336">
        <v>12000</v>
      </c>
      <c r="M58" s="336">
        <v>12000</v>
      </c>
      <c r="N58" s="335"/>
      <c r="O58" s="254">
        <v>2.4300000000000002</v>
      </c>
      <c r="P58" s="254">
        <v>1.99</v>
      </c>
      <c r="Q58" s="254">
        <v>0</v>
      </c>
      <c r="R58" s="254">
        <v>0</v>
      </c>
      <c r="S58" s="254">
        <v>1.72</v>
      </c>
      <c r="T58" s="254"/>
      <c r="U58" s="254">
        <v>2.4300000000000002</v>
      </c>
      <c r="V58" s="254">
        <v>1.99</v>
      </c>
      <c r="W58" s="254">
        <v>0</v>
      </c>
      <c r="X58" s="254">
        <v>0</v>
      </c>
      <c r="Y58" s="254">
        <v>1.72</v>
      </c>
      <c r="Z58" s="254"/>
      <c r="AA58" s="254"/>
      <c r="AB58" s="254"/>
      <c r="AC58" s="254"/>
      <c r="AD58" s="254"/>
      <c r="AE58" s="254"/>
      <c r="AF58" s="254"/>
      <c r="AG58" s="256" t="s">
        <v>62</v>
      </c>
      <c r="AH58" s="256" t="s">
        <v>57</v>
      </c>
      <c r="AI58" s="263">
        <v>2</v>
      </c>
      <c r="AJ58" s="263">
        <v>4</v>
      </c>
      <c r="AK58" s="267">
        <v>0.33329999999999999</v>
      </c>
      <c r="AL58" s="267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239" customFormat="1" x14ac:dyDescent="0.15">
      <c r="A59" s="235">
        <v>160</v>
      </c>
      <c r="B59" s="321">
        <v>43117</v>
      </c>
      <c r="C59" s="322" t="s">
        <v>31</v>
      </c>
      <c r="D59" s="254" t="s">
        <v>39</v>
      </c>
      <c r="E59" s="371">
        <v>43102</v>
      </c>
      <c r="F59" s="323" t="s">
        <v>47</v>
      </c>
      <c r="G59" s="254" t="s">
        <v>401</v>
      </c>
      <c r="H59" s="254">
        <v>81.099999999999994</v>
      </c>
      <c r="I59" s="307" t="s">
        <v>55</v>
      </c>
      <c r="J59" s="235">
        <v>3000</v>
      </c>
      <c r="K59" s="235">
        <v>3000</v>
      </c>
      <c r="L59" s="235">
        <v>3000</v>
      </c>
      <c r="M59" s="235">
        <v>3000</v>
      </c>
      <c r="N59" s="254"/>
      <c r="O59" s="254">
        <v>2.91</v>
      </c>
      <c r="P59" s="254">
        <v>0</v>
      </c>
      <c r="Q59" s="354">
        <v>0</v>
      </c>
      <c r="R59" s="354">
        <v>0</v>
      </c>
      <c r="S59" s="254">
        <v>1.97</v>
      </c>
      <c r="T59" s="254"/>
      <c r="U59" s="254">
        <v>2.91</v>
      </c>
      <c r="V59" s="254">
        <v>0</v>
      </c>
      <c r="W59" s="354">
        <v>0</v>
      </c>
      <c r="X59" s="354">
        <v>0</v>
      </c>
      <c r="Y59" s="254">
        <v>1.97</v>
      </c>
      <c r="Z59" s="254"/>
      <c r="AA59" s="254"/>
      <c r="AB59" s="254"/>
      <c r="AC59" s="254"/>
      <c r="AD59" s="254"/>
      <c r="AE59" s="254"/>
      <c r="AF59" s="254"/>
      <c r="AG59" s="256" t="s">
        <v>63</v>
      </c>
      <c r="AH59" s="254"/>
      <c r="AI59" s="263">
        <v>2</v>
      </c>
      <c r="AJ59" s="263">
        <v>4</v>
      </c>
      <c r="AK59" s="267">
        <v>0.33329999999999999</v>
      </c>
      <c r="AL59" s="267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239" customFormat="1" x14ac:dyDescent="0.15">
      <c r="A60" s="235">
        <v>174</v>
      </c>
      <c r="B60" s="321">
        <v>43117</v>
      </c>
      <c r="C60" s="322" t="s">
        <v>31</v>
      </c>
      <c r="D60" s="254" t="s">
        <v>39</v>
      </c>
      <c r="E60" s="371">
        <v>43119</v>
      </c>
      <c r="F60" s="323" t="s">
        <v>48</v>
      </c>
      <c r="G60" s="254" t="s">
        <v>401</v>
      </c>
      <c r="H60" s="254">
        <v>67.2</v>
      </c>
      <c r="I60" s="307" t="s">
        <v>55</v>
      </c>
      <c r="J60" s="235">
        <v>1645</v>
      </c>
      <c r="K60" s="235">
        <v>3000</v>
      </c>
      <c r="L60" s="235">
        <v>3000</v>
      </c>
      <c r="M60" s="235">
        <v>3000</v>
      </c>
      <c r="N60" s="254"/>
      <c r="O60" s="254">
        <v>2.96</v>
      </c>
      <c r="P60" s="254">
        <v>2.4039999999999999</v>
      </c>
      <c r="Q60" s="354">
        <v>0</v>
      </c>
      <c r="R60" s="354">
        <v>0</v>
      </c>
      <c r="S60" s="254">
        <v>1.9950000000000001</v>
      </c>
      <c r="T60" s="254"/>
      <c r="U60" s="254">
        <v>2.96</v>
      </c>
      <c r="V60" s="254">
        <v>2.4039999999999999</v>
      </c>
      <c r="W60" s="354">
        <v>0</v>
      </c>
      <c r="X60" s="354">
        <v>0</v>
      </c>
      <c r="Y60" s="254">
        <v>1.9950000000000001</v>
      </c>
      <c r="Z60" s="254"/>
      <c r="AA60" s="254"/>
      <c r="AB60" s="254"/>
      <c r="AC60" s="254"/>
      <c r="AD60" s="254"/>
      <c r="AE60" s="254"/>
      <c r="AF60" s="254"/>
      <c r="AG60" s="256" t="s">
        <v>63</v>
      </c>
      <c r="AH60" s="256"/>
      <c r="AI60" s="263">
        <v>2</v>
      </c>
      <c r="AJ60" s="263">
        <v>4</v>
      </c>
      <c r="AK60" s="267">
        <v>0.33329999999999999</v>
      </c>
      <c r="AL60" s="267">
        <v>0.66659999999999997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239" customFormat="1" x14ac:dyDescent="0.15">
      <c r="A61" s="235">
        <v>315</v>
      </c>
      <c r="B61" s="321">
        <v>43117</v>
      </c>
      <c r="C61" s="322" t="s">
        <v>31</v>
      </c>
      <c r="D61" s="254" t="s">
        <v>39</v>
      </c>
      <c r="E61" s="371">
        <v>43101</v>
      </c>
      <c r="F61" s="254" t="s">
        <v>49</v>
      </c>
      <c r="G61" s="254" t="s">
        <v>401</v>
      </c>
      <c r="H61" s="254">
        <v>74.66</v>
      </c>
      <c r="I61" s="307" t="s">
        <v>55</v>
      </c>
      <c r="J61" s="235">
        <v>1645</v>
      </c>
      <c r="K61" s="235">
        <v>3000</v>
      </c>
      <c r="L61" s="235">
        <v>3000</v>
      </c>
      <c r="M61" s="235">
        <v>3000</v>
      </c>
      <c r="N61" s="254"/>
      <c r="O61" s="254">
        <v>2.875</v>
      </c>
      <c r="P61" s="254">
        <v>2.4369999999999998</v>
      </c>
      <c r="Q61" s="354">
        <v>0</v>
      </c>
      <c r="R61" s="354">
        <v>0</v>
      </c>
      <c r="S61" s="254">
        <v>2.1219999999999999</v>
      </c>
      <c r="T61" s="254"/>
      <c r="U61" s="254">
        <v>2.8580000000000001</v>
      </c>
      <c r="V61" s="254">
        <v>2.4119999999999999</v>
      </c>
      <c r="W61" s="354">
        <v>0</v>
      </c>
      <c r="X61" s="254">
        <v>0</v>
      </c>
      <c r="Y61" s="254">
        <v>2.0910000000000002</v>
      </c>
      <c r="Z61" s="254"/>
      <c r="AA61" s="254"/>
      <c r="AB61" s="254"/>
      <c r="AC61" s="254"/>
      <c r="AD61" s="254"/>
      <c r="AE61" s="254"/>
      <c r="AF61" s="254"/>
      <c r="AG61" s="256" t="s">
        <v>70</v>
      </c>
      <c r="AH61" s="256" t="s">
        <v>71</v>
      </c>
      <c r="AI61" s="263">
        <v>2</v>
      </c>
      <c r="AJ61" s="263">
        <v>4</v>
      </c>
      <c r="AK61" s="267">
        <v>0.33329999999999999</v>
      </c>
      <c r="AL61" s="267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239" customFormat="1" x14ac:dyDescent="0.15">
      <c r="A62" s="235">
        <v>570</v>
      </c>
      <c r="B62" s="321">
        <v>43111</v>
      </c>
      <c r="C62" s="322" t="s">
        <v>31</v>
      </c>
      <c r="D62" s="254" t="s">
        <v>39</v>
      </c>
      <c r="E62" s="371">
        <v>43101</v>
      </c>
      <c r="F62" s="323" t="s">
        <v>50</v>
      </c>
      <c r="G62" s="254" t="s">
        <v>401</v>
      </c>
      <c r="H62" s="254">
        <v>69</v>
      </c>
      <c r="I62" s="307" t="s">
        <v>55</v>
      </c>
      <c r="J62" s="308">
        <v>4000</v>
      </c>
      <c r="K62" s="308">
        <v>12000</v>
      </c>
      <c r="L62" s="308">
        <v>12000</v>
      </c>
      <c r="M62" s="308">
        <v>12000</v>
      </c>
      <c r="N62" s="254"/>
      <c r="O62" s="254">
        <v>2.2000000000000002</v>
      </c>
      <c r="P62" s="254">
        <v>2.1</v>
      </c>
      <c r="Q62" s="354">
        <v>0</v>
      </c>
      <c r="R62" s="354">
        <v>0</v>
      </c>
      <c r="S62" s="254">
        <v>1.8</v>
      </c>
      <c r="T62" s="254"/>
      <c r="U62" s="254">
        <v>2.2000000000000002</v>
      </c>
      <c r="V62" s="254">
        <v>2.1</v>
      </c>
      <c r="W62" s="354">
        <v>0</v>
      </c>
      <c r="X62" s="354">
        <v>0</v>
      </c>
      <c r="Y62" s="254">
        <v>1.8</v>
      </c>
      <c r="Z62" s="254"/>
      <c r="AA62" s="254"/>
      <c r="AB62" s="254"/>
      <c r="AC62" s="254"/>
      <c r="AD62" s="254"/>
      <c r="AE62" s="254"/>
      <c r="AF62" s="254"/>
      <c r="AG62" s="256" t="s">
        <v>63</v>
      </c>
      <c r="AH62" s="256"/>
      <c r="AI62" s="263">
        <v>2</v>
      </c>
      <c r="AJ62" s="263">
        <v>4</v>
      </c>
      <c r="AK62" s="267">
        <v>0.33329999999999999</v>
      </c>
      <c r="AL62" s="267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239" customFormat="1" x14ac:dyDescent="0.15">
      <c r="A63" s="235">
        <v>236</v>
      </c>
      <c r="B63" s="321">
        <v>43117</v>
      </c>
      <c r="C63" s="322" t="s">
        <v>31</v>
      </c>
      <c r="D63" s="254" t="s">
        <v>39</v>
      </c>
      <c r="E63" s="371">
        <v>43119</v>
      </c>
      <c r="F63" s="323" t="s">
        <v>51</v>
      </c>
      <c r="G63" s="254" t="s">
        <v>401</v>
      </c>
      <c r="H63" s="254">
        <v>71.900000000000006</v>
      </c>
      <c r="I63" s="307" t="s">
        <v>55</v>
      </c>
      <c r="J63" s="308">
        <v>3000</v>
      </c>
      <c r="K63" s="308">
        <v>3000</v>
      </c>
      <c r="L63" s="308">
        <v>3000</v>
      </c>
      <c r="M63" s="308">
        <v>3000</v>
      </c>
      <c r="N63" s="254"/>
      <c r="O63" s="254">
        <v>2.66</v>
      </c>
      <c r="P63" s="354">
        <v>0</v>
      </c>
      <c r="Q63" s="354">
        <v>0</v>
      </c>
      <c r="R63" s="354">
        <v>0</v>
      </c>
      <c r="S63" s="254">
        <v>1.97</v>
      </c>
      <c r="T63" s="254"/>
      <c r="U63" s="254">
        <v>2.66</v>
      </c>
      <c r="V63" s="354">
        <v>0</v>
      </c>
      <c r="W63" s="354">
        <v>0</v>
      </c>
      <c r="X63" s="354">
        <v>0</v>
      </c>
      <c r="Y63" s="254">
        <v>1.97</v>
      </c>
      <c r="Z63" s="358"/>
      <c r="AA63"/>
      <c r="AB63" s="254"/>
      <c r="AC63" s="254"/>
      <c r="AD63" s="254"/>
      <c r="AE63" s="254"/>
      <c r="AF63" s="254"/>
      <c r="AG63" s="256" t="s">
        <v>63</v>
      </c>
      <c r="AH63" s="256"/>
      <c r="AI63" s="268">
        <v>2</v>
      </c>
      <c r="AJ63" s="268">
        <v>4</v>
      </c>
      <c r="AK63" s="267">
        <v>0.33329999999999999</v>
      </c>
      <c r="AL63" s="267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239" customFormat="1" x14ac:dyDescent="0.15">
      <c r="A64" s="235">
        <v>787</v>
      </c>
      <c r="B64" s="321">
        <v>43088</v>
      </c>
      <c r="C64" s="322" t="s">
        <v>31</v>
      </c>
      <c r="D64" s="254" t="s">
        <v>39</v>
      </c>
      <c r="E64" s="371">
        <v>43101</v>
      </c>
      <c r="F64" s="323" t="s">
        <v>52</v>
      </c>
      <c r="G64" s="254" t="s">
        <v>401</v>
      </c>
      <c r="H64" s="360">
        <v>71.11</v>
      </c>
      <c r="I64" s="307" t="s">
        <v>55</v>
      </c>
      <c r="J64" s="235">
        <v>1645</v>
      </c>
      <c r="K64" s="235">
        <v>3000</v>
      </c>
      <c r="L64" s="235">
        <v>3000</v>
      </c>
      <c r="M64" s="235">
        <v>3000</v>
      </c>
      <c r="N64" s="254"/>
      <c r="O64" s="362">
        <v>3.11</v>
      </c>
      <c r="P64" s="355">
        <v>2.62</v>
      </c>
      <c r="Q64" s="354">
        <v>0</v>
      </c>
      <c r="R64" s="354">
        <v>0</v>
      </c>
      <c r="S64" s="362">
        <v>2.19</v>
      </c>
      <c r="T64" s="254"/>
      <c r="U64" s="362">
        <v>3.11</v>
      </c>
      <c r="V64" s="355">
        <v>2.62</v>
      </c>
      <c r="W64" s="354">
        <v>0</v>
      </c>
      <c r="X64" s="354">
        <v>0</v>
      </c>
      <c r="Y64" s="362">
        <v>2.19</v>
      </c>
      <c r="Z64" s="358"/>
      <c r="AA64"/>
      <c r="AB64" s="254"/>
      <c r="AC64" s="254"/>
      <c r="AD64" s="254"/>
      <c r="AE64" s="254"/>
      <c r="AF64" s="254"/>
      <c r="AG64" s="256" t="s">
        <v>63</v>
      </c>
      <c r="AH64" s="256"/>
      <c r="AI64" s="263">
        <v>2</v>
      </c>
      <c r="AJ64" s="263">
        <v>4</v>
      </c>
      <c r="AK64" s="265">
        <v>0.33329999999999999</v>
      </c>
      <c r="AL64" s="265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239" customFormat="1" x14ac:dyDescent="0.15">
      <c r="A65" s="235">
        <v>1129</v>
      </c>
      <c r="B65" s="321">
        <v>43088</v>
      </c>
      <c r="C65" s="322" t="s">
        <v>31</v>
      </c>
      <c r="D65" s="254" t="s">
        <v>39</v>
      </c>
      <c r="E65" s="371">
        <v>43132</v>
      </c>
      <c r="F65" s="254" t="s">
        <v>53</v>
      </c>
      <c r="G65" s="254" t="s">
        <v>401</v>
      </c>
      <c r="H65" s="355">
        <v>80.930000000000007</v>
      </c>
      <c r="I65" s="303" t="s">
        <v>55</v>
      </c>
      <c r="J65" s="227">
        <v>6000</v>
      </c>
      <c r="K65" s="227">
        <v>12000</v>
      </c>
      <c r="L65" s="227">
        <v>12000</v>
      </c>
      <c r="M65" s="227">
        <v>12000</v>
      </c>
      <c r="N65" s="355"/>
      <c r="O65" s="355">
        <v>3.4140000000000001</v>
      </c>
      <c r="P65" s="355">
        <v>3.093</v>
      </c>
      <c r="Q65" s="354">
        <v>0</v>
      </c>
      <c r="R65" s="354">
        <v>0</v>
      </c>
      <c r="S65" s="355">
        <v>2.4929999999999999</v>
      </c>
      <c r="T65" s="355"/>
      <c r="U65" s="355">
        <v>3.4140000000000001</v>
      </c>
      <c r="V65" s="355">
        <v>3.093</v>
      </c>
      <c r="W65" s="354">
        <v>0</v>
      </c>
      <c r="X65" s="354">
        <v>0</v>
      </c>
      <c r="Y65" s="355">
        <v>2.4929999999999999</v>
      </c>
      <c r="Z65" s="355"/>
      <c r="AA65" s="355"/>
      <c r="AB65" s="355"/>
      <c r="AC65" s="355"/>
      <c r="AD65" s="355"/>
      <c r="AE65" s="355"/>
      <c r="AF65" s="355"/>
      <c r="AG65" s="356" t="s">
        <v>63</v>
      </c>
      <c r="AH65" s="356"/>
      <c r="AI65" s="268">
        <v>2</v>
      </c>
      <c r="AJ65" s="268">
        <v>4</v>
      </c>
      <c r="AK65" s="267">
        <v>0.33329999999999999</v>
      </c>
      <c r="AL65" s="267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239" customFormat="1" x14ac:dyDescent="0.15">
      <c r="A66" s="235">
        <v>1263</v>
      </c>
      <c r="B66" s="353">
        <v>43117</v>
      </c>
      <c r="C66" s="322" t="s">
        <v>31</v>
      </c>
      <c r="D66" s="254" t="s">
        <v>39</v>
      </c>
      <c r="E66" s="371">
        <v>43101</v>
      </c>
      <c r="F66" s="323" t="s">
        <v>54</v>
      </c>
      <c r="G66" s="254" t="s">
        <v>401</v>
      </c>
      <c r="H66" s="254">
        <v>80.2</v>
      </c>
      <c r="I66" s="303" t="s">
        <v>55</v>
      </c>
      <c r="J66" s="227">
        <v>1645</v>
      </c>
      <c r="K66" s="227">
        <v>3000</v>
      </c>
      <c r="L66" s="227">
        <v>3000</v>
      </c>
      <c r="M66" s="227">
        <v>3000</v>
      </c>
      <c r="N66" s="254"/>
      <c r="O66" s="254">
        <v>3.75</v>
      </c>
      <c r="P66" s="254">
        <v>3.2</v>
      </c>
      <c r="Q66" s="354">
        <v>0</v>
      </c>
      <c r="R66" s="354">
        <v>0</v>
      </c>
      <c r="S66" s="254">
        <v>2.75</v>
      </c>
      <c r="T66" s="254"/>
      <c r="U66" s="254">
        <v>3.75</v>
      </c>
      <c r="V66" s="254">
        <v>3.2</v>
      </c>
      <c r="W66" s="354">
        <v>0</v>
      </c>
      <c r="X66" s="354">
        <v>0</v>
      </c>
      <c r="Y66" s="254">
        <v>2.75</v>
      </c>
      <c r="Z66" s="358"/>
      <c r="AA66"/>
      <c r="AB66" s="254"/>
      <c r="AC66" s="254"/>
      <c r="AD66" s="254"/>
      <c r="AE66" s="254"/>
      <c r="AF66" s="254"/>
      <c r="AG66" s="256" t="s">
        <v>72</v>
      </c>
      <c r="AH66" s="256"/>
      <c r="AI66" s="263">
        <v>2</v>
      </c>
      <c r="AJ66" s="263">
        <v>4</v>
      </c>
      <c r="AK66" s="265">
        <v>0.33329999999999999</v>
      </c>
      <c r="AL66" s="265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6" customFormat="1" x14ac:dyDescent="0.15">
      <c r="A67" s="235">
        <v>81</v>
      </c>
      <c r="B67" s="353">
        <v>43117</v>
      </c>
      <c r="C67" s="322" t="s">
        <v>31</v>
      </c>
      <c r="D67" s="254" t="s">
        <v>40</v>
      </c>
      <c r="E67" s="371">
        <v>43101</v>
      </c>
      <c r="F67" s="323" t="s">
        <v>42</v>
      </c>
      <c r="G67" s="254" t="s">
        <v>401</v>
      </c>
      <c r="H67" s="254">
        <v>86</v>
      </c>
      <c r="I67" s="309" t="s">
        <v>55</v>
      </c>
      <c r="J67" s="240">
        <v>6000</v>
      </c>
      <c r="K67" s="240">
        <v>12000</v>
      </c>
      <c r="L67" s="240">
        <v>84000</v>
      </c>
      <c r="M67" s="240">
        <v>84000</v>
      </c>
      <c r="N67" s="254"/>
      <c r="O67" s="254">
        <v>2.27</v>
      </c>
      <c r="P67" s="254">
        <v>2.1800000000000002</v>
      </c>
      <c r="Q67" s="254">
        <v>1.81</v>
      </c>
      <c r="R67" s="354">
        <v>0</v>
      </c>
      <c r="S67" s="254">
        <v>1.62</v>
      </c>
      <c r="T67" s="254"/>
      <c r="U67" s="254">
        <v>2.06</v>
      </c>
      <c r="V67" s="254">
        <v>1.66</v>
      </c>
      <c r="W67" s="254">
        <v>1.54</v>
      </c>
      <c r="X67" s="354">
        <v>0</v>
      </c>
      <c r="Y67" s="254">
        <v>1.52</v>
      </c>
      <c r="Z67" s="254"/>
      <c r="AA67" s="254"/>
      <c r="AB67" s="254"/>
      <c r="AC67" s="254"/>
      <c r="AD67" s="254"/>
      <c r="AE67" s="254"/>
      <c r="AF67" s="254"/>
      <c r="AG67" s="256" t="s">
        <v>66</v>
      </c>
      <c r="AH67" s="256" t="s">
        <v>57</v>
      </c>
      <c r="AI67" s="263">
        <v>2</v>
      </c>
      <c r="AJ67" s="263">
        <v>4</v>
      </c>
      <c r="AK67" s="269">
        <v>0.33329999999999999</v>
      </c>
      <c r="AL67" s="269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6" customFormat="1" x14ac:dyDescent="0.15">
      <c r="A68" s="235">
        <v>1165</v>
      </c>
      <c r="B68" s="353">
        <v>43117</v>
      </c>
      <c r="C68" s="322" t="s">
        <v>31</v>
      </c>
      <c r="D68" s="254" t="s">
        <v>40</v>
      </c>
      <c r="E68" s="371">
        <v>43112</v>
      </c>
      <c r="F68" s="323" t="s">
        <v>43</v>
      </c>
      <c r="G68" s="254" t="s">
        <v>401</v>
      </c>
      <c r="H68" s="254">
        <v>74.900000000000006</v>
      </c>
      <c r="I68" s="309" t="s">
        <v>55</v>
      </c>
      <c r="J68" s="310">
        <v>6000</v>
      </c>
      <c r="K68" s="310">
        <v>6000</v>
      </c>
      <c r="L68" s="310">
        <v>6000</v>
      </c>
      <c r="M68" s="310">
        <v>6000</v>
      </c>
      <c r="N68" s="254"/>
      <c r="O68" s="254">
        <v>2.17</v>
      </c>
      <c r="P68" s="354">
        <v>0</v>
      </c>
      <c r="Q68" s="254">
        <v>0</v>
      </c>
      <c r="R68" s="354">
        <v>0</v>
      </c>
      <c r="S68" s="254">
        <v>1.94</v>
      </c>
      <c r="T68" s="254"/>
      <c r="U68" s="254">
        <v>1.92</v>
      </c>
      <c r="V68" s="354">
        <v>0</v>
      </c>
      <c r="W68" s="254">
        <v>0</v>
      </c>
      <c r="X68" s="354">
        <v>0</v>
      </c>
      <c r="Y68" s="254">
        <v>1.61</v>
      </c>
      <c r="Z68" s="254"/>
      <c r="AA68" s="254"/>
      <c r="AB68" s="254"/>
      <c r="AC68" s="254"/>
      <c r="AD68" s="254"/>
      <c r="AE68" s="254"/>
      <c r="AF68" s="254"/>
      <c r="AG68" s="256" t="s">
        <v>56</v>
      </c>
      <c r="AH68" s="256" t="s">
        <v>65</v>
      </c>
      <c r="AI68" s="263">
        <v>2</v>
      </c>
      <c r="AJ68" s="263">
        <v>4</v>
      </c>
      <c r="AK68" s="269">
        <v>0.33329999999999999</v>
      </c>
      <c r="AL68" s="269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6" customFormat="1" x14ac:dyDescent="0.15">
      <c r="A69" s="235">
        <v>278</v>
      </c>
      <c r="B69" s="351">
        <v>43117</v>
      </c>
      <c r="C69" s="322" t="s">
        <v>31</v>
      </c>
      <c r="D69" s="254" t="s">
        <v>40</v>
      </c>
      <c r="E69" s="371">
        <v>43101</v>
      </c>
      <c r="F69" s="323" t="s">
        <v>44</v>
      </c>
      <c r="G69" s="254" t="s">
        <v>401</v>
      </c>
      <c r="H69" s="254">
        <v>96.8</v>
      </c>
      <c r="I69" s="309" t="s">
        <v>55</v>
      </c>
      <c r="J69" s="240">
        <v>6000</v>
      </c>
      <c r="K69" s="240">
        <v>12000</v>
      </c>
      <c r="L69" s="240">
        <v>12000</v>
      </c>
      <c r="M69" s="240">
        <v>12000</v>
      </c>
      <c r="N69" s="254"/>
      <c r="O69" s="254">
        <v>3.05</v>
      </c>
      <c r="P69" s="254">
        <v>2.9</v>
      </c>
      <c r="Q69" s="354">
        <v>0</v>
      </c>
      <c r="R69" s="354">
        <v>0</v>
      </c>
      <c r="S69" s="254">
        <v>2.4500000000000002</v>
      </c>
      <c r="T69" s="254"/>
      <c r="U69" s="254">
        <v>2.5</v>
      </c>
      <c r="V69" s="254">
        <v>2.4500000000000002</v>
      </c>
      <c r="W69" s="354">
        <v>0</v>
      </c>
      <c r="X69" s="354">
        <v>0</v>
      </c>
      <c r="Y69" s="254">
        <v>2.35</v>
      </c>
      <c r="Z69" s="254"/>
      <c r="AA69" s="254"/>
      <c r="AB69" s="254"/>
      <c r="AC69" s="254"/>
      <c r="AD69" s="254"/>
      <c r="AE69" s="254"/>
      <c r="AF69" s="254"/>
      <c r="AG69" s="256" t="s">
        <v>56</v>
      </c>
      <c r="AH69" s="256" t="s">
        <v>60</v>
      </c>
      <c r="AI69" s="263">
        <v>2</v>
      </c>
      <c r="AJ69" s="263">
        <v>4</v>
      </c>
      <c r="AK69" s="269">
        <v>0.33329999999999999</v>
      </c>
      <c r="AL69" s="269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6" customFormat="1" x14ac:dyDescent="0.15">
      <c r="A70" s="235">
        <v>1140</v>
      </c>
      <c r="B70" s="321">
        <v>43117</v>
      </c>
      <c r="C70" s="322" t="s">
        <v>31</v>
      </c>
      <c r="D70" s="254" t="s">
        <v>40</v>
      </c>
      <c r="E70" s="371">
        <v>43101</v>
      </c>
      <c r="F70" s="323" t="s">
        <v>45</v>
      </c>
      <c r="G70" s="254" t="s">
        <v>401</v>
      </c>
      <c r="H70" s="254">
        <v>72.599999999999994</v>
      </c>
      <c r="I70" s="309" t="s">
        <v>55</v>
      </c>
      <c r="J70" s="240">
        <v>6000</v>
      </c>
      <c r="K70" s="240">
        <v>12000</v>
      </c>
      <c r="L70" s="240">
        <v>84000</v>
      </c>
      <c r="M70" s="240">
        <v>84000</v>
      </c>
      <c r="N70" s="254"/>
      <c r="O70" s="254">
        <v>2.87</v>
      </c>
      <c r="P70" s="254">
        <v>2.35</v>
      </c>
      <c r="Q70" s="254">
        <v>1.74</v>
      </c>
      <c r="R70" s="354">
        <v>0</v>
      </c>
      <c r="S70" s="254">
        <v>1.63</v>
      </c>
      <c r="T70" s="254"/>
      <c r="U70" s="254">
        <v>1.84</v>
      </c>
      <c r="V70" s="254">
        <v>1.75</v>
      </c>
      <c r="W70" s="254">
        <v>1.58</v>
      </c>
      <c r="X70" s="354">
        <v>0</v>
      </c>
      <c r="Y70">
        <v>1.42</v>
      </c>
      <c r="Z70" s="254"/>
      <c r="AA70" s="254"/>
      <c r="AB70" s="254"/>
      <c r="AC70" s="254"/>
      <c r="AD70" s="254"/>
      <c r="AE70" s="254"/>
      <c r="AF70" s="254"/>
      <c r="AG70" s="256" t="s">
        <v>61</v>
      </c>
      <c r="AH70" s="256" t="s">
        <v>59</v>
      </c>
      <c r="AI70" s="270">
        <v>3</v>
      </c>
      <c r="AJ70" s="270">
        <v>3</v>
      </c>
      <c r="AK70" s="269">
        <v>0.5</v>
      </c>
      <c r="AL70" s="269">
        <v>0.5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6" customFormat="1" x14ac:dyDescent="0.15">
      <c r="A71" s="235">
        <v>162</v>
      </c>
      <c r="B71" s="321">
        <v>43117</v>
      </c>
      <c r="C71" s="322" t="s">
        <v>31</v>
      </c>
      <c r="D71" s="254" t="s">
        <v>40</v>
      </c>
      <c r="E71" s="371">
        <v>43102</v>
      </c>
      <c r="F71" s="323" t="s">
        <v>47</v>
      </c>
      <c r="G71" s="254" t="s">
        <v>401</v>
      </c>
      <c r="H71" s="254">
        <v>90.6</v>
      </c>
      <c r="I71" s="309" t="s">
        <v>55</v>
      </c>
      <c r="J71" s="240">
        <v>12000</v>
      </c>
      <c r="K71" s="240">
        <v>12000</v>
      </c>
      <c r="L71" s="240">
        <v>12000</v>
      </c>
      <c r="M71" s="240">
        <v>12000</v>
      </c>
      <c r="N71" s="254"/>
      <c r="O71" s="254">
        <v>2.5099999999999998</v>
      </c>
      <c r="P71" s="254">
        <v>0</v>
      </c>
      <c r="Q71" s="254">
        <v>0</v>
      </c>
      <c r="R71" s="354">
        <v>0</v>
      </c>
      <c r="S71" s="254">
        <v>1.83</v>
      </c>
      <c r="T71" s="254"/>
      <c r="U71" s="254">
        <v>1.83</v>
      </c>
      <c r="V71" s="354">
        <v>0</v>
      </c>
      <c r="W71" s="254">
        <v>0</v>
      </c>
      <c r="X71" s="354">
        <v>0</v>
      </c>
      <c r="Y71" s="254">
        <v>1.83</v>
      </c>
      <c r="Z71" s="254"/>
      <c r="AA71" s="254"/>
      <c r="AB71" s="254"/>
      <c r="AC71" s="254"/>
      <c r="AD71" s="254"/>
      <c r="AE71" s="254"/>
      <c r="AF71" s="254"/>
      <c r="AG71" s="256" t="s">
        <v>56</v>
      </c>
      <c r="AH71" s="256" t="s">
        <v>57</v>
      </c>
      <c r="AI71" s="263">
        <v>2</v>
      </c>
      <c r="AJ71" s="263">
        <v>4</v>
      </c>
      <c r="AK71" s="269">
        <v>0.33329999999999999</v>
      </c>
      <c r="AL71" s="269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6" customFormat="1" x14ac:dyDescent="0.15">
      <c r="A72" s="235">
        <v>176</v>
      </c>
      <c r="B72" s="321">
        <v>43117</v>
      </c>
      <c r="C72" s="322" t="s">
        <v>31</v>
      </c>
      <c r="D72" s="254" t="s">
        <v>40</v>
      </c>
      <c r="E72" s="371">
        <v>43119</v>
      </c>
      <c r="F72" s="323" t="s">
        <v>48</v>
      </c>
      <c r="G72" s="254" t="s">
        <v>401</v>
      </c>
      <c r="H72" s="254">
        <v>79.8</v>
      </c>
      <c r="I72" s="309" t="s">
        <v>55</v>
      </c>
      <c r="J72" s="240">
        <v>6000</v>
      </c>
      <c r="K72" s="240">
        <v>12000</v>
      </c>
      <c r="L72" s="240">
        <v>84000</v>
      </c>
      <c r="M72" s="240">
        <v>84000</v>
      </c>
      <c r="N72" s="254"/>
      <c r="O72" s="254">
        <v>2.286</v>
      </c>
      <c r="P72" s="254">
        <v>2.1190000000000002</v>
      </c>
      <c r="Q72" s="254">
        <v>1.748</v>
      </c>
      <c r="R72" s="354">
        <v>0</v>
      </c>
      <c r="S72" s="254">
        <v>1.7390000000000001</v>
      </c>
      <c r="T72" s="254"/>
      <c r="U72" s="254">
        <v>1.8149999999999999</v>
      </c>
      <c r="V72" s="254">
        <v>1.7829999999999999</v>
      </c>
      <c r="W72" s="254">
        <v>1.7150000000000001</v>
      </c>
      <c r="X72" s="354">
        <v>0</v>
      </c>
      <c r="Y72">
        <v>1.597</v>
      </c>
      <c r="Z72" s="254"/>
      <c r="AA72" s="254"/>
      <c r="AB72" s="254"/>
      <c r="AC72" s="254"/>
      <c r="AD72" s="254"/>
      <c r="AE72" s="254"/>
      <c r="AF72" s="254"/>
      <c r="AG72" s="256" t="s">
        <v>58</v>
      </c>
      <c r="AH72" s="256" t="s">
        <v>57</v>
      </c>
      <c r="AI72" s="263">
        <v>2</v>
      </c>
      <c r="AJ72" s="263">
        <v>4</v>
      </c>
      <c r="AK72" s="269">
        <v>0.33329999999999999</v>
      </c>
      <c r="AL72" s="269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6" customFormat="1" x14ac:dyDescent="0.15">
      <c r="A73" s="235">
        <v>317</v>
      </c>
      <c r="B73" s="321">
        <v>43117</v>
      </c>
      <c r="C73" s="322" t="s">
        <v>31</v>
      </c>
      <c r="D73" s="254" t="s">
        <v>40</v>
      </c>
      <c r="E73" s="371">
        <v>43101</v>
      </c>
      <c r="F73" s="254" t="s">
        <v>49</v>
      </c>
      <c r="G73" s="254" t="s">
        <v>401</v>
      </c>
      <c r="H73" s="254">
        <v>84.76</v>
      </c>
      <c r="I73" s="309" t="s">
        <v>55</v>
      </c>
      <c r="J73" s="240">
        <v>6000</v>
      </c>
      <c r="K73" s="240">
        <v>12000</v>
      </c>
      <c r="L73" s="240">
        <v>84000</v>
      </c>
      <c r="M73" s="240">
        <v>84000</v>
      </c>
      <c r="N73" s="254"/>
      <c r="O73" s="254">
        <v>2.6339999999999999</v>
      </c>
      <c r="P73" s="254">
        <v>2.4830000000000001</v>
      </c>
      <c r="Q73" s="254">
        <v>2.2229999999999999</v>
      </c>
      <c r="R73" s="354">
        <v>0</v>
      </c>
      <c r="S73" s="254">
        <v>2.218</v>
      </c>
      <c r="T73" s="254"/>
      <c r="U73" s="254">
        <v>2.1989999999999998</v>
      </c>
      <c r="V73" s="254">
        <v>2.181</v>
      </c>
      <c r="W73" s="254">
        <v>2.121</v>
      </c>
      <c r="X73" s="354">
        <v>0</v>
      </c>
      <c r="Y73">
        <v>2.0489999999999999</v>
      </c>
      <c r="Z73" s="254"/>
      <c r="AA73" s="254"/>
      <c r="AB73" s="254"/>
      <c r="AC73" s="254"/>
      <c r="AD73" s="254"/>
      <c r="AE73" s="254"/>
      <c r="AF73" s="254"/>
      <c r="AG73" s="256" t="s">
        <v>70</v>
      </c>
      <c r="AH73" s="256" t="s">
        <v>71</v>
      </c>
      <c r="AI73" s="263">
        <v>2</v>
      </c>
      <c r="AJ73" s="263">
        <v>4</v>
      </c>
      <c r="AK73" s="269">
        <v>0.33329999999999999</v>
      </c>
      <c r="AL73" s="269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6" customFormat="1" x14ac:dyDescent="0.15">
      <c r="A74" s="235">
        <v>572</v>
      </c>
      <c r="B74" s="321">
        <v>43111</v>
      </c>
      <c r="C74" s="322" t="s">
        <v>31</v>
      </c>
      <c r="D74" s="254" t="s">
        <v>40</v>
      </c>
      <c r="E74" s="371">
        <v>43101</v>
      </c>
      <c r="F74" s="323" t="s">
        <v>50</v>
      </c>
      <c r="G74" s="254" t="s">
        <v>401</v>
      </c>
      <c r="H74" s="254">
        <v>79</v>
      </c>
      <c r="I74" s="309" t="s">
        <v>55</v>
      </c>
      <c r="J74" s="310">
        <v>3200</v>
      </c>
      <c r="K74" s="310">
        <v>3200</v>
      </c>
      <c r="L74" s="310">
        <v>3200</v>
      </c>
      <c r="M74" s="310">
        <v>3200</v>
      </c>
      <c r="N74" s="254"/>
      <c r="O74" s="254">
        <v>2.4</v>
      </c>
      <c r="P74" s="354">
        <v>0</v>
      </c>
      <c r="Q74" s="254">
        <v>0</v>
      </c>
      <c r="R74" s="354">
        <v>0</v>
      </c>
      <c r="S74" s="254">
        <v>2.1</v>
      </c>
      <c r="T74" s="254"/>
      <c r="U74" s="254">
        <v>1.75</v>
      </c>
      <c r="V74" s="354">
        <v>0</v>
      </c>
      <c r="W74" s="254">
        <v>0</v>
      </c>
      <c r="X74" s="354">
        <v>0</v>
      </c>
      <c r="Y74" s="254">
        <v>1.6</v>
      </c>
      <c r="Z74" s="358"/>
      <c r="AA74"/>
      <c r="AB74" s="254"/>
      <c r="AC74" s="254"/>
      <c r="AD74" s="254"/>
      <c r="AE74" s="254"/>
      <c r="AF74" s="254"/>
      <c r="AG74" s="256" t="s">
        <v>56</v>
      </c>
      <c r="AH74" s="256" t="s">
        <v>57</v>
      </c>
      <c r="AI74" s="263">
        <v>2</v>
      </c>
      <c r="AJ74" s="263">
        <v>4</v>
      </c>
      <c r="AK74" s="269">
        <v>0.33329999999999999</v>
      </c>
      <c r="AL74" s="269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6" customFormat="1" x14ac:dyDescent="0.15">
      <c r="A75" s="235">
        <v>238</v>
      </c>
      <c r="B75" s="321">
        <v>43117</v>
      </c>
      <c r="C75" s="322" t="s">
        <v>31</v>
      </c>
      <c r="D75" s="254" t="s">
        <v>40</v>
      </c>
      <c r="E75" s="371">
        <v>43119</v>
      </c>
      <c r="F75" s="323" t="s">
        <v>51</v>
      </c>
      <c r="G75" s="254" t="s">
        <v>401</v>
      </c>
      <c r="H75" s="254">
        <v>84.5</v>
      </c>
      <c r="I75" s="309" t="s">
        <v>55</v>
      </c>
      <c r="J75" s="310">
        <v>3200</v>
      </c>
      <c r="K75" s="310">
        <v>3200</v>
      </c>
      <c r="L75" s="310">
        <v>3200</v>
      </c>
      <c r="M75" s="310">
        <v>3200</v>
      </c>
      <c r="N75" s="254"/>
      <c r="O75" s="254">
        <v>2.4500000000000002</v>
      </c>
      <c r="P75" s="354">
        <v>0</v>
      </c>
      <c r="Q75" s="254">
        <v>0</v>
      </c>
      <c r="R75" s="354">
        <v>0</v>
      </c>
      <c r="S75" s="254">
        <v>1.88</v>
      </c>
      <c r="T75" s="254"/>
      <c r="U75" s="254">
        <v>2.08</v>
      </c>
      <c r="V75" s="354">
        <v>0</v>
      </c>
      <c r="W75" s="254">
        <v>0</v>
      </c>
      <c r="X75" s="354">
        <v>0</v>
      </c>
      <c r="Y75" s="254">
        <v>1.71</v>
      </c>
      <c r="Z75" s="358"/>
      <c r="AA75"/>
      <c r="AB75" s="254"/>
      <c r="AC75" s="254"/>
      <c r="AD75" s="254"/>
      <c r="AE75" s="254"/>
      <c r="AF75" s="254"/>
      <c r="AG75" s="256" t="s">
        <v>58</v>
      </c>
      <c r="AH75" s="256" t="s">
        <v>75</v>
      </c>
      <c r="AI75" s="270">
        <v>2</v>
      </c>
      <c r="AJ75" s="270">
        <v>4</v>
      </c>
      <c r="AK75" s="269">
        <v>0.33329999999999999</v>
      </c>
      <c r="AL75" s="269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6" customFormat="1" x14ac:dyDescent="0.15">
      <c r="A76" s="235">
        <v>793</v>
      </c>
      <c r="B76" s="321">
        <v>43088</v>
      </c>
      <c r="C76" s="322" t="s">
        <v>31</v>
      </c>
      <c r="D76" s="254" t="s">
        <v>40</v>
      </c>
      <c r="E76" s="371">
        <v>43101</v>
      </c>
      <c r="F76" s="323" t="s">
        <v>52</v>
      </c>
      <c r="G76" s="254" t="s">
        <v>401</v>
      </c>
      <c r="H76" s="360">
        <v>76.81</v>
      </c>
      <c r="I76" s="309" t="s">
        <v>55</v>
      </c>
      <c r="J76" s="240">
        <v>6000</v>
      </c>
      <c r="K76" s="240">
        <v>12000</v>
      </c>
      <c r="L76" s="240">
        <v>84000</v>
      </c>
      <c r="M76" s="240">
        <v>84000</v>
      </c>
      <c r="N76" s="254"/>
      <c r="O76" s="361">
        <v>2.57</v>
      </c>
      <c r="P76" s="355">
        <v>2.5299999999999998</v>
      </c>
      <c r="Q76" s="355">
        <v>2.0099999999999998</v>
      </c>
      <c r="R76" s="354">
        <v>0</v>
      </c>
      <c r="S76" s="361">
        <v>2</v>
      </c>
      <c r="T76" s="254"/>
      <c r="U76" s="361">
        <v>2.1</v>
      </c>
      <c r="V76" s="355">
        <v>2.06</v>
      </c>
      <c r="W76" s="355">
        <v>1.94</v>
      </c>
      <c r="X76" s="354">
        <v>0</v>
      </c>
      <c r="Y76" s="362">
        <v>1.8</v>
      </c>
      <c r="Z76" s="358"/>
      <c r="AA76"/>
      <c r="AB76" s="254"/>
      <c r="AC76" s="254"/>
      <c r="AD76" s="254"/>
      <c r="AE76" s="254"/>
      <c r="AF76" s="254"/>
      <c r="AG76" s="256" t="s">
        <v>56</v>
      </c>
      <c r="AH76" s="256" t="s">
        <v>57</v>
      </c>
      <c r="AI76" s="263">
        <v>2</v>
      </c>
      <c r="AJ76" s="263">
        <v>4</v>
      </c>
      <c r="AK76" s="269">
        <v>0.33329999999999999</v>
      </c>
      <c r="AL76" s="269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6" customFormat="1" x14ac:dyDescent="0.15">
      <c r="A77" s="235">
        <v>1131</v>
      </c>
      <c r="B77" s="321">
        <v>43088</v>
      </c>
      <c r="C77" s="322" t="s">
        <v>31</v>
      </c>
      <c r="D77" s="254" t="s">
        <v>40</v>
      </c>
      <c r="E77" s="371">
        <v>43132</v>
      </c>
      <c r="F77" s="254" t="s">
        <v>53</v>
      </c>
      <c r="G77" s="254" t="s">
        <v>401</v>
      </c>
      <c r="H77" s="355">
        <v>86.31</v>
      </c>
      <c r="I77" s="309" t="s">
        <v>55</v>
      </c>
      <c r="J77" s="240">
        <v>6000</v>
      </c>
      <c r="K77" s="240">
        <v>12000</v>
      </c>
      <c r="L77" s="240">
        <v>84000</v>
      </c>
      <c r="M77" s="240">
        <v>84000</v>
      </c>
      <c r="N77" s="355"/>
      <c r="O77" s="355">
        <v>2.714</v>
      </c>
      <c r="P77" s="355">
        <v>2.5859999999999999</v>
      </c>
      <c r="Q77" s="354">
        <v>0</v>
      </c>
      <c r="R77" s="354">
        <v>0</v>
      </c>
      <c r="S77" s="355">
        <v>2.0289999999999999</v>
      </c>
      <c r="T77" s="355"/>
      <c r="U77" s="355">
        <v>2.4289999999999998</v>
      </c>
      <c r="V77" s="355">
        <v>1.95</v>
      </c>
      <c r="W77" s="354">
        <v>0</v>
      </c>
      <c r="X77" s="354">
        <v>0</v>
      </c>
      <c r="Y77" s="355">
        <v>1.8220000000000001</v>
      </c>
      <c r="Z77" s="355"/>
      <c r="AA77" s="355"/>
      <c r="AB77" s="355"/>
      <c r="AC77" s="355"/>
      <c r="AD77" s="355"/>
      <c r="AE77" s="355"/>
      <c r="AF77" s="355"/>
      <c r="AG77" s="356" t="s">
        <v>58</v>
      </c>
      <c r="AH77" s="356" t="s">
        <v>75</v>
      </c>
      <c r="AI77" s="270">
        <v>2</v>
      </c>
      <c r="AJ77" s="270">
        <v>4</v>
      </c>
      <c r="AK77" s="269">
        <v>0.33329999999999999</v>
      </c>
      <c r="AL77" s="269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6" customFormat="1" x14ac:dyDescent="0.15">
      <c r="A78" s="235">
        <v>1265</v>
      </c>
      <c r="B78" s="353">
        <v>43117</v>
      </c>
      <c r="C78" s="322" t="s">
        <v>31</v>
      </c>
      <c r="D78" s="254" t="s">
        <v>40</v>
      </c>
      <c r="E78" s="371">
        <v>43101</v>
      </c>
      <c r="F78" s="323" t="s">
        <v>54</v>
      </c>
      <c r="G78" s="254" t="s">
        <v>401</v>
      </c>
      <c r="H78" s="254">
        <v>96.8</v>
      </c>
      <c r="I78" s="309" t="s">
        <v>55</v>
      </c>
      <c r="J78" s="240">
        <v>6000</v>
      </c>
      <c r="K78" s="240">
        <v>12000</v>
      </c>
      <c r="L78" s="240">
        <v>12000</v>
      </c>
      <c r="M78" s="240">
        <v>12000</v>
      </c>
      <c r="N78" s="254"/>
      <c r="O78" s="254">
        <v>3.05</v>
      </c>
      <c r="P78" s="254">
        <v>2.9</v>
      </c>
      <c r="Q78" s="354">
        <v>0</v>
      </c>
      <c r="R78" s="354">
        <v>0</v>
      </c>
      <c r="S78" s="254">
        <v>2.4500000000000002</v>
      </c>
      <c r="T78" s="254"/>
      <c r="U78" s="254">
        <v>2.5</v>
      </c>
      <c r="V78" s="254">
        <v>2.4500000000000002</v>
      </c>
      <c r="W78" s="354">
        <v>0</v>
      </c>
      <c r="X78" s="354">
        <v>0</v>
      </c>
      <c r="Y78" s="254">
        <v>2.35</v>
      </c>
      <c r="Z78" s="254"/>
      <c r="AA78" s="254"/>
      <c r="AB78" s="254"/>
      <c r="AC78" s="254"/>
      <c r="AD78" s="254"/>
      <c r="AE78" s="254"/>
      <c r="AF78" s="254"/>
      <c r="AG78" s="256" t="s">
        <v>64</v>
      </c>
      <c r="AH78" s="256" t="s">
        <v>65</v>
      </c>
      <c r="AI78" s="263">
        <v>2</v>
      </c>
      <c r="AJ78" s="263">
        <v>4</v>
      </c>
      <c r="AK78" s="269">
        <v>0.33329999999999999</v>
      </c>
      <c r="AL78" s="269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248" customFormat="1" x14ac:dyDescent="0.15">
      <c r="A79" s="235">
        <v>83</v>
      </c>
      <c r="B79" s="353">
        <v>43117</v>
      </c>
      <c r="C79" s="322" t="s">
        <v>31</v>
      </c>
      <c r="D79" s="254" t="s">
        <v>402</v>
      </c>
      <c r="E79" s="371">
        <v>43101</v>
      </c>
      <c r="F79" s="323" t="s">
        <v>42</v>
      </c>
      <c r="G79" s="254" t="s">
        <v>401</v>
      </c>
      <c r="H79" s="254">
        <v>88</v>
      </c>
      <c r="I79" s="365" t="s">
        <v>55</v>
      </c>
      <c r="J79" s="366">
        <v>6000</v>
      </c>
      <c r="K79" s="366">
        <v>12000</v>
      </c>
      <c r="L79" s="366">
        <v>84000</v>
      </c>
      <c r="M79" s="366">
        <v>84000</v>
      </c>
      <c r="N79" s="254"/>
      <c r="O79" s="254">
        <v>2.52</v>
      </c>
      <c r="P79" s="254">
        <v>2.4</v>
      </c>
      <c r="Q79" s="254">
        <v>1.83</v>
      </c>
      <c r="R79" s="354">
        <v>0</v>
      </c>
      <c r="S79" s="254">
        <v>1.56</v>
      </c>
      <c r="T79" s="254"/>
      <c r="U79" s="254">
        <v>2.16</v>
      </c>
      <c r="V79" s="254">
        <v>1.88</v>
      </c>
      <c r="W79" s="254">
        <v>1.73</v>
      </c>
      <c r="X79" s="354">
        <v>0</v>
      </c>
      <c r="Y79" s="254">
        <v>1.47</v>
      </c>
      <c r="Z79" s="254"/>
      <c r="AA79" s="254"/>
      <c r="AB79" s="254"/>
      <c r="AC79" s="254"/>
      <c r="AD79" s="254"/>
      <c r="AE79" s="254"/>
      <c r="AF79" s="254"/>
      <c r="AG79" s="256" t="s">
        <v>66</v>
      </c>
      <c r="AH79" s="256" t="s">
        <v>57</v>
      </c>
      <c r="AI79" s="263">
        <v>2</v>
      </c>
      <c r="AJ79" s="263">
        <v>4</v>
      </c>
      <c r="AK79" s="271">
        <v>0.33329999999999999</v>
      </c>
      <c r="AL79" s="271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248" customFormat="1" x14ac:dyDescent="0.15">
      <c r="A80" s="235">
        <v>1167</v>
      </c>
      <c r="B80" s="353">
        <v>43117</v>
      </c>
      <c r="C80" s="322" t="s">
        <v>31</v>
      </c>
      <c r="D80" s="254" t="s">
        <v>402</v>
      </c>
      <c r="E80" s="371">
        <v>43112</v>
      </c>
      <c r="F80" s="323" t="s">
        <v>43</v>
      </c>
      <c r="G80" s="254" t="s">
        <v>401</v>
      </c>
      <c r="H80" s="254">
        <v>76.900000000000006</v>
      </c>
      <c r="I80" s="365" t="s">
        <v>55</v>
      </c>
      <c r="J80" s="367">
        <v>6000</v>
      </c>
      <c r="K80" s="367">
        <v>6000</v>
      </c>
      <c r="L80" s="367">
        <v>6000</v>
      </c>
      <c r="M80" s="367">
        <v>6000</v>
      </c>
      <c r="N80" s="254"/>
      <c r="O80" s="254">
        <v>2.42</v>
      </c>
      <c r="P80" s="354">
        <v>0</v>
      </c>
      <c r="Q80" s="254">
        <v>0</v>
      </c>
      <c r="R80" s="354">
        <v>0</v>
      </c>
      <c r="S80" s="254">
        <v>1.93</v>
      </c>
      <c r="T80" s="254"/>
      <c r="U80" s="254">
        <v>1.19</v>
      </c>
      <c r="V80" s="354">
        <v>0</v>
      </c>
      <c r="W80" s="254">
        <v>0</v>
      </c>
      <c r="X80" s="354">
        <v>0</v>
      </c>
      <c r="Y80" s="254">
        <v>1.77</v>
      </c>
      <c r="Z80" s="254"/>
      <c r="AA80" s="254"/>
      <c r="AB80" s="254"/>
      <c r="AC80" s="254"/>
      <c r="AD80" s="254"/>
      <c r="AE80" s="254"/>
      <c r="AF80" s="254"/>
      <c r="AG80" s="256" t="s">
        <v>58</v>
      </c>
      <c r="AH80" s="256" t="s">
        <v>57</v>
      </c>
      <c r="AI80" s="263">
        <v>2</v>
      </c>
      <c r="AJ80" s="263">
        <v>4</v>
      </c>
      <c r="AK80" s="271">
        <v>0.33329999999999999</v>
      </c>
      <c r="AL80" s="271">
        <v>0.66659999999999997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248" customFormat="1" x14ac:dyDescent="0.15">
      <c r="A81" s="235">
        <v>280</v>
      </c>
      <c r="B81" s="353">
        <v>43117</v>
      </c>
      <c r="C81" s="322" t="s">
        <v>31</v>
      </c>
      <c r="D81" s="254" t="s">
        <v>402</v>
      </c>
      <c r="E81" s="371">
        <v>43101</v>
      </c>
      <c r="F81" s="323" t="s">
        <v>44</v>
      </c>
      <c r="G81" s="254" t="s">
        <v>401</v>
      </c>
      <c r="H81" s="254">
        <v>96.8</v>
      </c>
      <c r="I81" s="365" t="s">
        <v>55</v>
      </c>
      <c r="J81" s="366">
        <v>6000</v>
      </c>
      <c r="K81" s="366">
        <v>12000</v>
      </c>
      <c r="L81" s="366">
        <v>12000</v>
      </c>
      <c r="M81" s="366">
        <v>12000</v>
      </c>
      <c r="N81" s="254"/>
      <c r="O81" s="254">
        <v>3.55</v>
      </c>
      <c r="P81" s="254">
        <v>3.05</v>
      </c>
      <c r="Q81" s="354">
        <v>0</v>
      </c>
      <c r="R81" s="354">
        <v>0</v>
      </c>
      <c r="S81" s="254">
        <v>2.2999999999999998</v>
      </c>
      <c r="T81" s="254"/>
      <c r="U81" s="254">
        <v>2.5</v>
      </c>
      <c r="V81" s="254">
        <v>2.4500000000000002</v>
      </c>
      <c r="W81" s="354">
        <v>0</v>
      </c>
      <c r="X81" s="354">
        <v>0</v>
      </c>
      <c r="Y81" s="254">
        <v>2.2999999999999998</v>
      </c>
      <c r="Z81" s="254"/>
      <c r="AA81" s="254"/>
      <c r="AB81" s="254"/>
      <c r="AC81" s="254"/>
      <c r="AD81" s="254"/>
      <c r="AE81" s="254"/>
      <c r="AF81" s="254"/>
      <c r="AG81" s="256" t="s">
        <v>56</v>
      </c>
      <c r="AH81" s="256" t="s">
        <v>60</v>
      </c>
      <c r="AI81" s="263">
        <v>2</v>
      </c>
      <c r="AJ81" s="263">
        <v>4</v>
      </c>
      <c r="AK81" s="271">
        <v>0.33329999999999999</v>
      </c>
      <c r="AL81" s="271">
        <v>0.66659999999999997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248" customFormat="1" x14ac:dyDescent="0.15">
      <c r="A82" s="235">
        <v>1142</v>
      </c>
      <c r="B82" s="352">
        <v>43117</v>
      </c>
      <c r="C82" s="322" t="s">
        <v>31</v>
      </c>
      <c r="D82" s="254" t="s">
        <v>402</v>
      </c>
      <c r="E82" s="371">
        <v>43101</v>
      </c>
      <c r="F82" s="323" t="s">
        <v>45</v>
      </c>
      <c r="G82" s="254" t="s">
        <v>401</v>
      </c>
      <c r="H82" s="254">
        <v>72.599999999999994</v>
      </c>
      <c r="I82" s="365" t="s">
        <v>55</v>
      </c>
      <c r="J82" s="366">
        <v>6000</v>
      </c>
      <c r="K82" s="366">
        <v>12000</v>
      </c>
      <c r="L82" s="366">
        <v>84000</v>
      </c>
      <c r="M82" s="366">
        <v>84000</v>
      </c>
      <c r="N82" s="254"/>
      <c r="O82" s="254">
        <v>2.87</v>
      </c>
      <c r="P82" s="254">
        <v>2.35</v>
      </c>
      <c r="Q82" s="254">
        <v>1.74</v>
      </c>
      <c r="R82" s="354">
        <v>0</v>
      </c>
      <c r="S82" s="254">
        <v>1.63</v>
      </c>
      <c r="T82" s="254"/>
      <c r="U82" s="254">
        <v>1.84</v>
      </c>
      <c r="V82" s="254">
        <v>1.75</v>
      </c>
      <c r="W82" s="254">
        <v>1.58</v>
      </c>
      <c r="X82" s="354">
        <v>0</v>
      </c>
      <c r="Y82" s="254">
        <v>1.42</v>
      </c>
      <c r="Z82" s="254"/>
      <c r="AA82" s="254"/>
      <c r="AB82" s="254"/>
      <c r="AC82" s="254"/>
      <c r="AD82" s="254"/>
      <c r="AE82" s="254"/>
      <c r="AF82" s="254"/>
      <c r="AG82" s="256" t="s">
        <v>61</v>
      </c>
      <c r="AH82" s="256" t="s">
        <v>59</v>
      </c>
      <c r="AI82" s="272">
        <v>3</v>
      </c>
      <c r="AJ82" s="272">
        <v>3</v>
      </c>
      <c r="AK82" s="271">
        <v>0.5</v>
      </c>
      <c r="AL82" s="271">
        <v>0.5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248" customFormat="1" x14ac:dyDescent="0.15">
      <c r="A83" s="235">
        <v>879</v>
      </c>
      <c r="B83" s="352">
        <v>43117</v>
      </c>
      <c r="C83" s="322" t="s">
        <v>31</v>
      </c>
      <c r="D83" s="254" t="s">
        <v>402</v>
      </c>
      <c r="E83" s="371">
        <v>42917</v>
      </c>
      <c r="F83" s="323" t="s">
        <v>46</v>
      </c>
      <c r="G83" s="254" t="s">
        <v>401</v>
      </c>
      <c r="H83" s="254">
        <v>72.59</v>
      </c>
      <c r="I83" s="337" t="s">
        <v>244</v>
      </c>
      <c r="J83" s="339">
        <v>3500</v>
      </c>
      <c r="K83" s="339">
        <v>3500</v>
      </c>
      <c r="L83" s="339">
        <v>3500</v>
      </c>
      <c r="M83" s="339">
        <v>3500</v>
      </c>
      <c r="N83" s="338"/>
      <c r="O83" s="254">
        <v>2.64</v>
      </c>
      <c r="P83" s="254">
        <v>0</v>
      </c>
      <c r="Q83" s="254">
        <v>0</v>
      </c>
      <c r="R83" s="254">
        <v>0</v>
      </c>
      <c r="S83" s="254">
        <v>2.2400000000000002</v>
      </c>
      <c r="T83" s="254"/>
      <c r="U83" s="254">
        <v>2.64</v>
      </c>
      <c r="V83" s="254">
        <v>0</v>
      </c>
      <c r="W83" s="254">
        <v>0</v>
      </c>
      <c r="X83" s="254">
        <v>0</v>
      </c>
      <c r="Y83" s="254">
        <v>2.2400000000000002</v>
      </c>
      <c r="Z83" s="254"/>
      <c r="AA83" s="254"/>
      <c r="AB83" s="254"/>
      <c r="AC83" s="254"/>
      <c r="AD83" s="254"/>
      <c r="AE83" s="254"/>
      <c r="AF83" s="254"/>
      <c r="AG83" s="256" t="s">
        <v>62</v>
      </c>
      <c r="AH83" s="256" t="s">
        <v>57</v>
      </c>
      <c r="AI83" s="263">
        <v>2</v>
      </c>
      <c r="AJ83" s="263">
        <v>4</v>
      </c>
      <c r="AK83" s="271">
        <v>0.33329999999999999</v>
      </c>
      <c r="AL83" s="271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248" customFormat="1" x14ac:dyDescent="0.15">
      <c r="A84" s="235">
        <v>164</v>
      </c>
      <c r="B84" s="352">
        <v>43117</v>
      </c>
      <c r="C84" s="322" t="s">
        <v>31</v>
      </c>
      <c r="D84" s="254" t="s">
        <v>402</v>
      </c>
      <c r="E84" s="371">
        <v>43102</v>
      </c>
      <c r="F84" s="323" t="s">
        <v>47</v>
      </c>
      <c r="G84" s="254" t="s">
        <v>401</v>
      </c>
      <c r="H84" s="254">
        <v>90.6</v>
      </c>
      <c r="I84" s="368" t="s">
        <v>55</v>
      </c>
      <c r="J84" s="369">
        <v>12000</v>
      </c>
      <c r="K84" s="369">
        <v>12000</v>
      </c>
      <c r="L84" s="369">
        <v>12000</v>
      </c>
      <c r="M84" s="369">
        <v>12000</v>
      </c>
      <c r="N84" s="254"/>
      <c r="O84" s="254">
        <v>2.8</v>
      </c>
      <c r="P84" s="354">
        <v>0</v>
      </c>
      <c r="Q84" s="254">
        <v>0</v>
      </c>
      <c r="R84" s="354">
        <v>0</v>
      </c>
      <c r="S84" s="254">
        <v>1.75</v>
      </c>
      <c r="T84" s="254"/>
      <c r="U84" s="254">
        <v>1.96</v>
      </c>
      <c r="V84" s="254">
        <v>0</v>
      </c>
      <c r="W84" s="254">
        <v>0</v>
      </c>
      <c r="X84" s="354">
        <v>0</v>
      </c>
      <c r="Y84" s="254">
        <v>1.96</v>
      </c>
      <c r="Z84" s="254"/>
      <c r="AA84" s="254"/>
      <c r="AB84" s="254"/>
      <c r="AC84" s="254"/>
      <c r="AD84" s="254"/>
      <c r="AE84" s="254"/>
      <c r="AF84" s="254"/>
      <c r="AG84" s="256" t="s">
        <v>56</v>
      </c>
      <c r="AH84" s="256" t="s">
        <v>57</v>
      </c>
      <c r="AI84" s="263">
        <v>2</v>
      </c>
      <c r="AJ84" s="263">
        <v>4</v>
      </c>
      <c r="AK84" s="271">
        <v>0.33329999999999999</v>
      </c>
      <c r="AL84" s="271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248" customFormat="1" x14ac:dyDescent="0.15">
      <c r="A85" s="235">
        <v>178</v>
      </c>
      <c r="B85" s="352">
        <v>43117</v>
      </c>
      <c r="C85" s="322" t="s">
        <v>31</v>
      </c>
      <c r="D85" s="254" t="s">
        <v>402</v>
      </c>
      <c r="E85" s="371">
        <v>43119</v>
      </c>
      <c r="F85" s="323" t="s">
        <v>48</v>
      </c>
      <c r="G85" s="254" t="s">
        <v>401</v>
      </c>
      <c r="H85" s="254">
        <v>79.8</v>
      </c>
      <c r="I85" s="365" t="s">
        <v>55</v>
      </c>
      <c r="J85" s="366">
        <v>6000</v>
      </c>
      <c r="K85" s="366">
        <v>12000</v>
      </c>
      <c r="L85" s="366">
        <v>84000</v>
      </c>
      <c r="M85" s="366">
        <v>84000</v>
      </c>
      <c r="N85" s="254"/>
      <c r="O85" s="254">
        <v>2.714</v>
      </c>
      <c r="P85" s="254">
        <v>2.3090000000000002</v>
      </c>
      <c r="Q85" s="254">
        <v>1.6459999999999999</v>
      </c>
      <c r="R85" s="354">
        <v>0</v>
      </c>
      <c r="S85" s="254">
        <v>1.6140000000000001</v>
      </c>
      <c r="T85" s="254"/>
      <c r="U85" s="254">
        <v>1.861</v>
      </c>
      <c r="V85" s="254">
        <v>1.7969999999999999</v>
      </c>
      <c r="W85" s="254">
        <v>1.639</v>
      </c>
      <c r="X85" s="354">
        <v>0</v>
      </c>
      <c r="Y85" s="254">
        <v>1.5509999999999999</v>
      </c>
      <c r="Z85" s="254"/>
      <c r="AA85" s="254"/>
      <c r="AB85" s="254"/>
      <c r="AC85" s="254"/>
      <c r="AD85" s="254"/>
      <c r="AE85" s="254"/>
      <c r="AF85" s="254"/>
      <c r="AG85" s="256" t="s">
        <v>58</v>
      </c>
      <c r="AH85" s="256" t="s">
        <v>76</v>
      </c>
      <c r="AI85" s="263">
        <v>2</v>
      </c>
      <c r="AJ85" s="263">
        <v>4</v>
      </c>
      <c r="AK85" s="271">
        <v>0.33329999999999999</v>
      </c>
      <c r="AL85" s="271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248" customFormat="1" x14ac:dyDescent="0.15">
      <c r="A86" s="235">
        <v>319</v>
      </c>
      <c r="B86" s="352">
        <v>43117</v>
      </c>
      <c r="C86" s="322" t="s">
        <v>31</v>
      </c>
      <c r="D86" s="254" t="s">
        <v>402</v>
      </c>
      <c r="E86" s="371">
        <v>43101</v>
      </c>
      <c r="F86" s="254" t="s">
        <v>49</v>
      </c>
      <c r="G86" s="254" t="s">
        <v>401</v>
      </c>
      <c r="H86" s="254">
        <v>84.51</v>
      </c>
      <c r="I86" s="368" t="s">
        <v>55</v>
      </c>
      <c r="J86" s="369">
        <v>6000</v>
      </c>
      <c r="K86" s="369">
        <v>12000</v>
      </c>
      <c r="L86" s="369">
        <v>84000</v>
      </c>
      <c r="M86" s="369">
        <v>84000</v>
      </c>
      <c r="N86" s="254"/>
      <c r="O86" s="254">
        <v>3.0390000000000001</v>
      </c>
      <c r="P86" s="254">
        <v>2.6640000000000001</v>
      </c>
      <c r="Q86" s="254">
        <v>2.2010000000000001</v>
      </c>
      <c r="R86" s="354">
        <v>0</v>
      </c>
      <c r="S86" s="254">
        <v>2.1789999999999998</v>
      </c>
      <c r="T86" s="254"/>
      <c r="U86" s="254">
        <v>2.2789999999999999</v>
      </c>
      <c r="V86" s="254">
        <v>2.2370000000000001</v>
      </c>
      <c r="W86" s="254">
        <v>2.1269999999999998</v>
      </c>
      <c r="X86" s="354">
        <v>0</v>
      </c>
      <c r="Y86" s="254">
        <v>2.0659999999999998</v>
      </c>
      <c r="Z86" s="254"/>
      <c r="AA86" s="254"/>
      <c r="AB86" s="254"/>
      <c r="AC86" s="254"/>
      <c r="AD86" s="254"/>
      <c r="AE86" s="254"/>
      <c r="AF86" s="254"/>
      <c r="AG86" s="256" t="s">
        <v>70</v>
      </c>
      <c r="AH86" s="256" t="s">
        <v>71</v>
      </c>
      <c r="AI86" s="263">
        <v>2</v>
      </c>
      <c r="AJ86" s="263">
        <v>4</v>
      </c>
      <c r="AK86" s="271">
        <v>0.33329999999999999</v>
      </c>
      <c r="AL86" s="271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248" customFormat="1" x14ac:dyDescent="0.15">
      <c r="A87" s="235">
        <v>574</v>
      </c>
      <c r="B87" s="352">
        <v>43111</v>
      </c>
      <c r="C87" s="322" t="s">
        <v>31</v>
      </c>
      <c r="D87" s="254" t="s">
        <v>402</v>
      </c>
      <c r="E87" s="371">
        <v>43101</v>
      </c>
      <c r="F87" s="323" t="s">
        <v>50</v>
      </c>
      <c r="G87" s="254" t="s">
        <v>401</v>
      </c>
      <c r="H87" s="254">
        <v>78</v>
      </c>
      <c r="I87" s="365" t="s">
        <v>55</v>
      </c>
      <c r="J87" s="367">
        <v>3200</v>
      </c>
      <c r="K87" s="367">
        <v>3200</v>
      </c>
      <c r="L87" s="367">
        <v>3200</v>
      </c>
      <c r="M87" s="367">
        <v>3200</v>
      </c>
      <c r="N87" s="254"/>
      <c r="O87" s="254">
        <v>2.8</v>
      </c>
      <c r="P87" s="354">
        <v>0</v>
      </c>
      <c r="Q87" s="254">
        <v>0</v>
      </c>
      <c r="R87" s="354">
        <v>0</v>
      </c>
      <c r="S87" s="254">
        <v>2.2000000000000002</v>
      </c>
      <c r="T87" s="254"/>
      <c r="U87" s="254">
        <v>2</v>
      </c>
      <c r="V87" s="354">
        <v>0</v>
      </c>
      <c r="W87" s="254">
        <v>0</v>
      </c>
      <c r="X87" s="354">
        <v>0</v>
      </c>
      <c r="Y87" s="254">
        <v>1.6</v>
      </c>
      <c r="Z87" s="254"/>
      <c r="AA87" s="254"/>
      <c r="AB87" s="254"/>
      <c r="AC87" s="254"/>
      <c r="AD87" s="254"/>
      <c r="AE87" s="254"/>
      <c r="AF87" s="254"/>
      <c r="AG87" s="256" t="s">
        <v>56</v>
      </c>
      <c r="AH87" s="256" t="s">
        <v>57</v>
      </c>
      <c r="AI87" s="263">
        <v>2</v>
      </c>
      <c r="AJ87" s="263">
        <v>4</v>
      </c>
      <c r="AK87" s="271">
        <v>0.33329999999999999</v>
      </c>
      <c r="AL87" s="271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248" customFormat="1" x14ac:dyDescent="0.15">
      <c r="A88" s="235">
        <v>240</v>
      </c>
      <c r="B88" s="352">
        <v>43117</v>
      </c>
      <c r="C88" s="322" t="s">
        <v>31</v>
      </c>
      <c r="D88" s="254" t="s">
        <v>402</v>
      </c>
      <c r="E88" s="371">
        <v>43119</v>
      </c>
      <c r="F88" s="323" t="s">
        <v>51</v>
      </c>
      <c r="G88" s="254" t="s">
        <v>401</v>
      </c>
      <c r="H88" s="254">
        <v>84.5</v>
      </c>
      <c r="I88" s="365" t="s">
        <v>55</v>
      </c>
      <c r="J88" s="367">
        <v>3500</v>
      </c>
      <c r="K88" s="367">
        <v>3500</v>
      </c>
      <c r="L88" s="367">
        <v>3500</v>
      </c>
      <c r="M88" s="367">
        <v>3500</v>
      </c>
      <c r="N88" s="254"/>
      <c r="O88" s="254">
        <v>2.87</v>
      </c>
      <c r="P88" s="354">
        <v>0</v>
      </c>
      <c r="Q88" s="254">
        <v>0</v>
      </c>
      <c r="R88" s="354">
        <v>0</v>
      </c>
      <c r="S88" s="254">
        <v>1.98</v>
      </c>
      <c r="T88" s="254"/>
      <c r="U88" s="254">
        <v>1.99</v>
      </c>
      <c r="V88" s="354">
        <v>0</v>
      </c>
      <c r="W88" s="254">
        <v>0</v>
      </c>
      <c r="X88" s="354">
        <v>0</v>
      </c>
      <c r="Y88" s="254">
        <v>1.82</v>
      </c>
      <c r="Z88" s="254"/>
      <c r="AA88" s="254"/>
      <c r="AB88" s="254"/>
      <c r="AC88" s="254"/>
      <c r="AD88" s="254"/>
      <c r="AE88" s="254"/>
      <c r="AF88" s="254"/>
      <c r="AG88" s="256" t="s">
        <v>58</v>
      </c>
      <c r="AH88" s="256" t="s">
        <v>57</v>
      </c>
      <c r="AI88" s="272">
        <v>2</v>
      </c>
      <c r="AJ88" s="272">
        <v>4</v>
      </c>
      <c r="AK88" s="271">
        <v>0.33329999999999999</v>
      </c>
      <c r="AL88" s="271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  <row r="89" spans="1:61" s="248" customFormat="1" x14ac:dyDescent="0.15">
      <c r="A89" s="235">
        <v>799</v>
      </c>
      <c r="B89" s="352">
        <v>43088</v>
      </c>
      <c r="C89" s="322" t="s">
        <v>403</v>
      </c>
      <c r="D89" s="254" t="s">
        <v>402</v>
      </c>
      <c r="E89" s="371">
        <v>43101</v>
      </c>
      <c r="F89" s="323" t="s">
        <v>404</v>
      </c>
      <c r="G89" s="254" t="s">
        <v>401</v>
      </c>
      <c r="H89" s="254">
        <v>76.81</v>
      </c>
      <c r="I89" s="365" t="s">
        <v>405</v>
      </c>
      <c r="J89" s="366">
        <v>6000</v>
      </c>
      <c r="K89" s="366">
        <v>12000</v>
      </c>
      <c r="L89" s="366">
        <v>84000</v>
      </c>
      <c r="M89" s="366">
        <v>84000</v>
      </c>
      <c r="N89" s="254"/>
      <c r="O89" s="254">
        <v>2.88</v>
      </c>
      <c r="P89" s="254">
        <v>2.82</v>
      </c>
      <c r="Q89" s="254">
        <v>1.91</v>
      </c>
      <c r="R89" s="354">
        <v>0</v>
      </c>
      <c r="S89" s="254">
        <v>1.87</v>
      </c>
      <c r="T89" s="254"/>
      <c r="U89" s="254">
        <v>2.2000000000000002</v>
      </c>
      <c r="V89" s="254">
        <v>2.12</v>
      </c>
      <c r="W89" s="254">
        <v>1.9</v>
      </c>
      <c r="X89" s="354">
        <v>0</v>
      </c>
      <c r="Y89" s="254">
        <v>1.78</v>
      </c>
      <c r="Z89" s="254"/>
      <c r="AA89" s="254"/>
      <c r="AB89" s="254"/>
      <c r="AC89" s="254"/>
      <c r="AD89" s="254"/>
      <c r="AE89" s="254"/>
      <c r="AF89" s="254"/>
      <c r="AG89" s="256" t="s">
        <v>406</v>
      </c>
      <c r="AH89" s="256" t="s">
        <v>407</v>
      </c>
      <c r="AI89" s="263">
        <v>2</v>
      </c>
      <c r="AJ89" s="263">
        <v>4</v>
      </c>
      <c r="AK89" s="271">
        <v>0.33329999999999999</v>
      </c>
      <c r="AL89" s="271">
        <v>0.66659999999999997</v>
      </c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</row>
    <row r="90" spans="1:61" s="248" customFormat="1" x14ac:dyDescent="0.15">
      <c r="A90" s="235">
        <v>1133</v>
      </c>
      <c r="B90" s="352">
        <v>43088</v>
      </c>
      <c r="C90" s="322" t="s">
        <v>31</v>
      </c>
      <c r="D90" s="254" t="s">
        <v>402</v>
      </c>
      <c r="E90" s="371">
        <v>43132</v>
      </c>
      <c r="F90" s="254" t="s">
        <v>53</v>
      </c>
      <c r="G90" s="254" t="s">
        <v>401</v>
      </c>
      <c r="H90" s="355">
        <v>88.57</v>
      </c>
      <c r="I90" s="365" t="s">
        <v>55</v>
      </c>
      <c r="J90" s="366">
        <v>6000</v>
      </c>
      <c r="K90" s="366">
        <v>12000</v>
      </c>
      <c r="L90" s="366">
        <v>12000</v>
      </c>
      <c r="M90" s="366">
        <v>12000</v>
      </c>
      <c r="N90" s="355"/>
      <c r="O90" s="355">
        <v>3.004</v>
      </c>
      <c r="P90" s="355">
        <v>2.89</v>
      </c>
      <c r="Q90" s="354">
        <v>0</v>
      </c>
      <c r="R90" s="354">
        <v>0</v>
      </c>
      <c r="S90" s="355">
        <v>2.1920000000000002</v>
      </c>
      <c r="T90" s="355"/>
      <c r="U90" s="355">
        <v>2.5939999999999999</v>
      </c>
      <c r="V90" s="355">
        <v>2.246</v>
      </c>
      <c r="W90" s="354">
        <v>0</v>
      </c>
      <c r="X90" s="354">
        <v>0</v>
      </c>
      <c r="Y90" s="355">
        <v>2.0529999999999999</v>
      </c>
      <c r="Z90" s="355"/>
      <c r="AA90" s="355"/>
      <c r="AB90" s="355"/>
      <c r="AC90" s="355"/>
      <c r="AD90" s="355"/>
      <c r="AE90" s="355"/>
      <c r="AF90" s="355"/>
      <c r="AG90" s="356" t="s">
        <v>58</v>
      </c>
      <c r="AH90" s="356" t="s">
        <v>57</v>
      </c>
      <c r="AI90" s="272">
        <v>2</v>
      </c>
      <c r="AJ90" s="272">
        <v>4</v>
      </c>
      <c r="AK90" s="271">
        <v>0.33329999999999999</v>
      </c>
      <c r="AL90" s="271">
        <v>0.66659999999999997</v>
      </c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</row>
    <row r="91" spans="1:61" s="248" customFormat="1" x14ac:dyDescent="0.15">
      <c r="A91" s="235">
        <v>1267</v>
      </c>
      <c r="B91" s="353">
        <v>43117</v>
      </c>
      <c r="C91" s="322" t="s">
        <v>31</v>
      </c>
      <c r="D91" s="254" t="s">
        <v>402</v>
      </c>
      <c r="E91" s="371">
        <v>43101</v>
      </c>
      <c r="F91" s="323" t="s">
        <v>54</v>
      </c>
      <c r="G91" s="254" t="s">
        <v>401</v>
      </c>
      <c r="H91" s="254">
        <v>96.8</v>
      </c>
      <c r="I91" s="365" t="s">
        <v>55</v>
      </c>
      <c r="J91" s="366">
        <v>6000</v>
      </c>
      <c r="K91" s="366">
        <v>12000</v>
      </c>
      <c r="L91" s="366">
        <v>12000</v>
      </c>
      <c r="M91" s="366">
        <v>12000</v>
      </c>
      <c r="N91" s="254"/>
      <c r="O91" s="254">
        <v>3.55</v>
      </c>
      <c r="P91" s="254">
        <v>3.05</v>
      </c>
      <c r="Q91" s="354">
        <v>0</v>
      </c>
      <c r="R91" s="354">
        <v>0</v>
      </c>
      <c r="S91" s="254">
        <v>2.2999999999999998</v>
      </c>
      <c r="T91" s="254"/>
      <c r="U91" s="254">
        <v>2.5</v>
      </c>
      <c r="V91" s="254">
        <v>2.4500000000000002</v>
      </c>
      <c r="W91" s="354">
        <v>0</v>
      </c>
      <c r="X91" s="354">
        <v>0</v>
      </c>
      <c r="Y91" s="254">
        <v>2.2999999999999998</v>
      </c>
      <c r="Z91" s="254"/>
      <c r="AA91" s="254"/>
      <c r="AB91" s="254"/>
      <c r="AC91" s="254"/>
      <c r="AD91" s="254"/>
      <c r="AE91" s="254"/>
      <c r="AF91" s="254"/>
      <c r="AG91" s="256" t="s">
        <v>64</v>
      </c>
      <c r="AH91" s="256" t="s">
        <v>65</v>
      </c>
      <c r="AI91" s="263">
        <v>2</v>
      </c>
      <c r="AJ91" s="263">
        <v>4</v>
      </c>
      <c r="AK91" s="271">
        <v>0.33329999999999999</v>
      </c>
      <c r="AL91" s="271">
        <v>0.66659999999999997</v>
      </c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</row>
    <row r="92" spans="1:61" s="37" customFormat="1" x14ac:dyDescent="0.15">
      <c r="A92" s="235">
        <v>82</v>
      </c>
      <c r="B92" s="353">
        <v>43117</v>
      </c>
      <c r="C92" s="322" t="s">
        <v>31</v>
      </c>
      <c r="D92" s="254" t="s">
        <v>41</v>
      </c>
      <c r="E92" s="371">
        <v>43101</v>
      </c>
      <c r="F92" s="323" t="s">
        <v>42</v>
      </c>
      <c r="G92" s="254" t="s">
        <v>401</v>
      </c>
      <c r="H92" s="254">
        <v>86</v>
      </c>
      <c r="I92" s="368" t="s">
        <v>55</v>
      </c>
      <c r="J92" s="369">
        <v>6000</v>
      </c>
      <c r="K92" s="369">
        <v>12000</v>
      </c>
      <c r="L92" s="369">
        <v>84000</v>
      </c>
      <c r="M92" s="369">
        <v>84000</v>
      </c>
      <c r="N92" s="254"/>
      <c r="O92" s="254">
        <v>2.5299999999999998</v>
      </c>
      <c r="P92" s="254">
        <v>2.4</v>
      </c>
      <c r="Q92" s="254">
        <v>1.59</v>
      </c>
      <c r="R92" s="354">
        <v>0</v>
      </c>
      <c r="S92" s="254">
        <v>1.54</v>
      </c>
      <c r="T92" s="254"/>
      <c r="U92" s="254">
        <v>2.3199999999999998</v>
      </c>
      <c r="V92" s="254">
        <v>1.77</v>
      </c>
      <c r="W92" s="254">
        <v>1.58</v>
      </c>
      <c r="X92" s="354">
        <v>0</v>
      </c>
      <c r="Y92" s="254">
        <v>1.43</v>
      </c>
      <c r="Z92" s="254"/>
      <c r="AA92" s="254"/>
      <c r="AB92" s="254"/>
      <c r="AC92" s="254"/>
      <c r="AD92" s="254"/>
      <c r="AE92" s="254"/>
      <c r="AF92" s="254"/>
      <c r="AG92" s="256" t="s">
        <v>66</v>
      </c>
      <c r="AH92" s="256" t="s">
        <v>57</v>
      </c>
      <c r="AI92" s="263">
        <v>2</v>
      </c>
      <c r="AJ92" s="263">
        <v>4</v>
      </c>
      <c r="AK92" s="273">
        <v>0.33329999999999999</v>
      </c>
      <c r="AL92" s="273">
        <v>0.66659999999999997</v>
      </c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</row>
    <row r="93" spans="1:61" s="37" customFormat="1" x14ac:dyDescent="0.15">
      <c r="A93" s="235">
        <v>1166</v>
      </c>
      <c r="B93" s="353">
        <v>43117</v>
      </c>
      <c r="C93" s="322" t="s">
        <v>31</v>
      </c>
      <c r="D93" s="254" t="s">
        <v>41</v>
      </c>
      <c r="E93" s="371">
        <v>43112</v>
      </c>
      <c r="F93" s="323" t="s">
        <v>43</v>
      </c>
      <c r="G93" s="254" t="s">
        <v>401</v>
      </c>
      <c r="H93" s="254">
        <v>74.900000000000006</v>
      </c>
      <c r="I93" s="368" t="s">
        <v>55</v>
      </c>
      <c r="J93" s="370">
        <v>6000</v>
      </c>
      <c r="K93" s="370">
        <v>6000</v>
      </c>
      <c r="L93" s="370">
        <v>6000</v>
      </c>
      <c r="M93" s="370">
        <v>6000</v>
      </c>
      <c r="N93" s="254"/>
      <c r="O93" s="254">
        <v>2.42</v>
      </c>
      <c r="P93" s="354">
        <v>0</v>
      </c>
      <c r="Q93" s="254">
        <v>0</v>
      </c>
      <c r="R93" s="354">
        <v>0</v>
      </c>
      <c r="S93" s="254">
        <v>1.89</v>
      </c>
      <c r="T93" s="254"/>
      <c r="U93" s="254">
        <v>2.2999999999999998</v>
      </c>
      <c r="V93" s="354">
        <v>0</v>
      </c>
      <c r="W93" s="254">
        <v>0</v>
      </c>
      <c r="X93" s="354">
        <v>0</v>
      </c>
      <c r="Y93" s="254">
        <v>1.77</v>
      </c>
      <c r="Z93" s="254"/>
      <c r="AA93" s="254"/>
      <c r="AB93" s="254"/>
      <c r="AC93" s="254"/>
      <c r="AD93" s="254"/>
      <c r="AE93" s="254"/>
      <c r="AF93" s="254"/>
      <c r="AG93" s="256" t="s">
        <v>58</v>
      </c>
      <c r="AH93" s="256" t="s">
        <v>59</v>
      </c>
      <c r="AI93" s="263">
        <v>2</v>
      </c>
      <c r="AJ93" s="263">
        <v>4</v>
      </c>
      <c r="AK93" s="273">
        <v>0.33329999999999999</v>
      </c>
      <c r="AL93" s="273">
        <v>0.66659999999999997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</row>
    <row r="94" spans="1:61" s="37" customFormat="1" x14ac:dyDescent="0.15">
      <c r="A94" s="235">
        <v>279</v>
      </c>
      <c r="B94" s="353">
        <v>43117</v>
      </c>
      <c r="C94" s="322" t="s">
        <v>31</v>
      </c>
      <c r="D94" s="254" t="s">
        <v>41</v>
      </c>
      <c r="E94" s="371">
        <v>43101</v>
      </c>
      <c r="F94" s="323" t="s">
        <v>44</v>
      </c>
      <c r="G94" s="254" t="s">
        <v>401</v>
      </c>
      <c r="H94" s="254">
        <v>96.8</v>
      </c>
      <c r="I94" s="368" t="s">
        <v>55</v>
      </c>
      <c r="J94" s="369">
        <v>6000</v>
      </c>
      <c r="K94" s="369">
        <v>12000</v>
      </c>
      <c r="L94" s="369">
        <v>12000</v>
      </c>
      <c r="M94" s="369">
        <v>12000</v>
      </c>
      <c r="N94" s="254"/>
      <c r="O94" s="254">
        <v>3.55</v>
      </c>
      <c r="P94" s="254">
        <v>3.05</v>
      </c>
      <c r="Q94" s="354">
        <v>0</v>
      </c>
      <c r="R94" s="354">
        <v>0</v>
      </c>
      <c r="S94" s="254">
        <v>2.2999999999999998</v>
      </c>
      <c r="T94" s="254"/>
      <c r="U94" s="254">
        <v>2.5</v>
      </c>
      <c r="V94" s="254">
        <v>2.4500000000000002</v>
      </c>
      <c r="W94" s="354">
        <v>0</v>
      </c>
      <c r="X94" s="354">
        <v>0</v>
      </c>
      <c r="Y94" s="254">
        <v>2.2999999999999998</v>
      </c>
      <c r="Z94" s="254"/>
      <c r="AA94" s="254"/>
      <c r="AB94" s="254"/>
      <c r="AC94" s="254"/>
      <c r="AD94" s="254"/>
      <c r="AE94" s="254"/>
      <c r="AF94" s="254"/>
      <c r="AG94" s="256" t="s">
        <v>56</v>
      </c>
      <c r="AH94" s="256" t="s">
        <v>60</v>
      </c>
      <c r="AI94" s="263">
        <v>2</v>
      </c>
      <c r="AJ94" s="263">
        <v>4</v>
      </c>
      <c r="AK94" s="273">
        <v>0.33329999999999999</v>
      </c>
      <c r="AL94" s="273">
        <v>0.66659999999999997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</row>
    <row r="95" spans="1:61" s="37" customFormat="1" x14ac:dyDescent="0.15">
      <c r="A95" s="235">
        <v>1141</v>
      </c>
      <c r="B95" s="352">
        <v>43117</v>
      </c>
      <c r="C95" s="322" t="s">
        <v>31</v>
      </c>
      <c r="D95" s="254" t="s">
        <v>41</v>
      </c>
      <c r="E95" s="371">
        <v>43101</v>
      </c>
      <c r="F95" s="323" t="s">
        <v>45</v>
      </c>
      <c r="G95" s="254" t="s">
        <v>401</v>
      </c>
      <c r="H95" s="254">
        <v>72.599999999999994</v>
      </c>
      <c r="I95" s="365" t="s">
        <v>55</v>
      </c>
      <c r="J95" s="366">
        <v>6000</v>
      </c>
      <c r="K95" s="366">
        <v>12000</v>
      </c>
      <c r="L95" s="366">
        <v>84000</v>
      </c>
      <c r="M95" s="366">
        <v>84000</v>
      </c>
      <c r="N95" s="254"/>
      <c r="O95" s="254">
        <v>2.87</v>
      </c>
      <c r="P95" s="254">
        <v>2.35</v>
      </c>
      <c r="Q95" s="254">
        <v>1.74</v>
      </c>
      <c r="R95" s="354">
        <v>0</v>
      </c>
      <c r="S95" s="254">
        <v>1.63</v>
      </c>
      <c r="T95" s="254"/>
      <c r="U95" s="254">
        <v>1.84</v>
      </c>
      <c r="V95" s="254">
        <v>1.75</v>
      </c>
      <c r="W95" s="254">
        <v>1.58</v>
      </c>
      <c r="X95" s="354">
        <v>0</v>
      </c>
      <c r="Y95" s="254">
        <v>1.42</v>
      </c>
      <c r="Z95" s="254"/>
      <c r="AA95" s="254"/>
      <c r="AB95" s="254"/>
      <c r="AC95" s="254"/>
      <c r="AD95" s="254"/>
      <c r="AE95" s="254"/>
      <c r="AF95" s="254"/>
      <c r="AG95" s="256" t="s">
        <v>61</v>
      </c>
      <c r="AH95" s="256" t="s">
        <v>59</v>
      </c>
      <c r="AI95" s="274">
        <v>3</v>
      </c>
      <c r="AJ95" s="274">
        <v>3</v>
      </c>
      <c r="AK95" s="273">
        <v>0.5</v>
      </c>
      <c r="AL95" s="273">
        <v>0.5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</row>
    <row r="96" spans="1:61" s="37" customFormat="1" x14ac:dyDescent="0.15">
      <c r="A96" s="235">
        <v>878</v>
      </c>
      <c r="B96" s="352">
        <v>43117</v>
      </c>
      <c r="C96" s="322" t="s">
        <v>31</v>
      </c>
      <c r="D96" s="254" t="s">
        <v>41</v>
      </c>
      <c r="E96" s="371">
        <v>42917</v>
      </c>
      <c r="F96" s="323" t="s">
        <v>46</v>
      </c>
      <c r="G96" s="254" t="s">
        <v>401</v>
      </c>
      <c r="H96" s="254">
        <v>72.59</v>
      </c>
      <c r="I96" s="340" t="s">
        <v>244</v>
      </c>
      <c r="J96" s="342">
        <v>3200</v>
      </c>
      <c r="K96" s="342">
        <v>3200</v>
      </c>
      <c r="L96" s="342">
        <v>3200</v>
      </c>
      <c r="M96" s="342">
        <v>3200</v>
      </c>
      <c r="N96" s="341"/>
      <c r="O96" s="254">
        <v>2.39</v>
      </c>
      <c r="P96" s="254">
        <v>0</v>
      </c>
      <c r="Q96" s="254">
        <v>0</v>
      </c>
      <c r="R96" s="254">
        <v>0</v>
      </c>
      <c r="S96" s="254">
        <v>2.13</v>
      </c>
      <c r="T96" s="254"/>
      <c r="U96" s="254">
        <v>2.39</v>
      </c>
      <c r="V96" s="254">
        <v>0</v>
      </c>
      <c r="W96" s="254">
        <v>0</v>
      </c>
      <c r="X96" s="254">
        <v>0</v>
      </c>
      <c r="Y96" s="254">
        <v>2.13</v>
      </c>
      <c r="Z96" s="254"/>
      <c r="AA96" s="254"/>
      <c r="AB96" s="254"/>
      <c r="AC96" s="254"/>
      <c r="AD96" s="254"/>
      <c r="AE96" s="254"/>
      <c r="AF96" s="254"/>
      <c r="AG96" s="256" t="s">
        <v>62</v>
      </c>
      <c r="AH96" s="256" t="s">
        <v>57</v>
      </c>
      <c r="AI96" s="263">
        <v>2</v>
      </c>
      <c r="AJ96" s="263">
        <v>4</v>
      </c>
      <c r="AK96" s="273">
        <v>0.33329999999999999</v>
      </c>
      <c r="AL96" s="273">
        <v>0.66659999999999997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</row>
    <row r="97" spans="1:61" s="37" customFormat="1" x14ac:dyDescent="0.15">
      <c r="A97" s="235">
        <v>163</v>
      </c>
      <c r="B97" s="352">
        <v>43117</v>
      </c>
      <c r="C97" s="322" t="s">
        <v>31</v>
      </c>
      <c r="D97" s="254" t="s">
        <v>41</v>
      </c>
      <c r="E97" s="371">
        <v>43102</v>
      </c>
      <c r="F97" s="323" t="s">
        <v>47</v>
      </c>
      <c r="G97" s="254" t="s">
        <v>401</v>
      </c>
      <c r="H97" s="254">
        <v>90.6</v>
      </c>
      <c r="I97" s="368" t="s">
        <v>55</v>
      </c>
      <c r="J97" s="369">
        <v>12000</v>
      </c>
      <c r="K97" s="369">
        <v>12000</v>
      </c>
      <c r="L97" s="369">
        <v>12000</v>
      </c>
      <c r="M97" s="369">
        <v>12000</v>
      </c>
      <c r="N97" s="254"/>
      <c r="O97" s="254">
        <v>2.8</v>
      </c>
      <c r="P97" s="354">
        <v>0</v>
      </c>
      <c r="Q97" s="254">
        <v>0</v>
      </c>
      <c r="R97" s="354">
        <v>0</v>
      </c>
      <c r="S97" s="254">
        <v>1.75</v>
      </c>
      <c r="T97" s="254"/>
      <c r="U97" s="254">
        <v>1.96</v>
      </c>
      <c r="V97" s="254">
        <v>0</v>
      </c>
      <c r="W97" s="254">
        <v>0</v>
      </c>
      <c r="X97" s="354">
        <v>0</v>
      </c>
      <c r="Y97" s="254">
        <v>1.96</v>
      </c>
      <c r="Z97" s="254"/>
      <c r="AA97" s="254"/>
      <c r="AB97" s="254"/>
      <c r="AC97" s="254"/>
      <c r="AD97" s="254"/>
      <c r="AE97" s="254"/>
      <c r="AF97" s="254"/>
      <c r="AG97" s="256" t="s">
        <v>66</v>
      </c>
      <c r="AH97" s="256" t="s">
        <v>57</v>
      </c>
      <c r="AI97" s="263">
        <v>2</v>
      </c>
      <c r="AJ97" s="263">
        <v>4</v>
      </c>
      <c r="AK97" s="273">
        <v>0.33329999999999999</v>
      </c>
      <c r="AL97" s="273">
        <v>0.66659999999999997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</row>
    <row r="98" spans="1:61" s="37" customFormat="1" x14ac:dyDescent="0.15">
      <c r="A98" s="235">
        <v>177</v>
      </c>
      <c r="B98" s="352">
        <v>43117</v>
      </c>
      <c r="C98" s="322" t="s">
        <v>31</v>
      </c>
      <c r="D98" s="254" t="s">
        <v>41</v>
      </c>
      <c r="E98" s="371">
        <v>43119</v>
      </c>
      <c r="F98" s="323" t="s">
        <v>48</v>
      </c>
      <c r="G98" s="254" t="s">
        <v>401</v>
      </c>
      <c r="H98" s="254">
        <v>79.8</v>
      </c>
      <c r="I98" s="368" t="s">
        <v>55</v>
      </c>
      <c r="J98" s="369">
        <v>6000</v>
      </c>
      <c r="K98" s="369">
        <v>12000</v>
      </c>
      <c r="L98" s="369">
        <v>84000</v>
      </c>
      <c r="M98" s="369">
        <v>84000</v>
      </c>
      <c r="N98" s="254"/>
      <c r="O98" s="254">
        <v>2.7240000000000002</v>
      </c>
      <c r="P98" s="254">
        <v>2.3220000000000001</v>
      </c>
      <c r="Q98" s="254">
        <v>1.661</v>
      </c>
      <c r="R98" s="354">
        <v>0</v>
      </c>
      <c r="S98" s="254">
        <v>1.63</v>
      </c>
      <c r="T98" s="254"/>
      <c r="U98" s="254">
        <v>1.875</v>
      </c>
      <c r="V98" s="254">
        <v>1.8109999999999999</v>
      </c>
      <c r="W98" s="254">
        <v>1.6539999999999999</v>
      </c>
      <c r="X98" s="354">
        <v>0</v>
      </c>
      <c r="Y98" s="254">
        <v>1.5669999999999999</v>
      </c>
      <c r="Z98" s="254"/>
      <c r="AA98" s="254"/>
      <c r="AB98" s="254"/>
      <c r="AC98" s="254"/>
      <c r="AD98" s="254"/>
      <c r="AE98" s="254"/>
      <c r="AF98" s="254"/>
      <c r="AG98" s="256" t="s">
        <v>58</v>
      </c>
      <c r="AH98" s="256" t="s">
        <v>57</v>
      </c>
      <c r="AI98" s="263">
        <v>2</v>
      </c>
      <c r="AJ98" s="263">
        <v>4</v>
      </c>
      <c r="AK98" s="273">
        <v>0.33329999999999999</v>
      </c>
      <c r="AL98" s="273">
        <v>0.66659999999999997</v>
      </c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</row>
    <row r="99" spans="1:61" s="37" customFormat="1" x14ac:dyDescent="0.15">
      <c r="A99" s="235">
        <v>318</v>
      </c>
      <c r="B99" s="352">
        <v>43117</v>
      </c>
      <c r="C99" s="322" t="s">
        <v>31</v>
      </c>
      <c r="D99" s="254" t="s">
        <v>41</v>
      </c>
      <c r="E99" s="371">
        <v>43101</v>
      </c>
      <c r="F99" s="254" t="s">
        <v>49</v>
      </c>
      <c r="G99" s="254" t="s">
        <v>401</v>
      </c>
      <c r="H99" s="254">
        <v>84.51</v>
      </c>
      <c r="I99" s="368" t="s">
        <v>55</v>
      </c>
      <c r="J99" s="369">
        <v>6000</v>
      </c>
      <c r="K99" s="369">
        <v>12000</v>
      </c>
      <c r="L99" s="369">
        <v>84000</v>
      </c>
      <c r="M99" s="369">
        <v>84000</v>
      </c>
      <c r="N99" s="254"/>
      <c r="O99" s="254">
        <v>3.0390000000000001</v>
      </c>
      <c r="P99" s="254">
        <v>2.6640000000000001</v>
      </c>
      <c r="Q99" s="254">
        <v>2.2010000000000001</v>
      </c>
      <c r="R99" s="354">
        <v>0</v>
      </c>
      <c r="S99" s="254">
        <v>2.1789999999999998</v>
      </c>
      <c r="T99" s="254"/>
      <c r="U99" s="254">
        <v>2.2789999999999999</v>
      </c>
      <c r="V99" s="254">
        <v>2.2370000000000001</v>
      </c>
      <c r="W99" s="254">
        <v>2.1269999999999998</v>
      </c>
      <c r="X99" s="354">
        <v>0</v>
      </c>
      <c r="Y99" s="254">
        <v>2.0659999999999998</v>
      </c>
      <c r="Z99" s="254"/>
      <c r="AA99" s="254"/>
      <c r="AB99" s="254"/>
      <c r="AC99" s="254"/>
      <c r="AD99" s="254"/>
      <c r="AE99" s="254"/>
      <c r="AF99" s="254"/>
      <c r="AG99" s="256" t="s">
        <v>70</v>
      </c>
      <c r="AH99" s="256" t="s">
        <v>71</v>
      </c>
      <c r="AI99" s="263">
        <v>2</v>
      </c>
      <c r="AJ99" s="263">
        <v>4</v>
      </c>
      <c r="AK99" s="273">
        <v>0.33329999999999999</v>
      </c>
      <c r="AL99" s="273">
        <v>0.66659999999999997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</row>
    <row r="100" spans="1:61" s="37" customFormat="1" x14ac:dyDescent="0.15">
      <c r="A100" s="235">
        <v>573</v>
      </c>
      <c r="B100" s="352">
        <v>43111</v>
      </c>
      <c r="C100" s="322" t="s">
        <v>31</v>
      </c>
      <c r="D100" s="254" t="s">
        <v>41</v>
      </c>
      <c r="E100" s="371">
        <v>43101</v>
      </c>
      <c r="F100" s="323" t="s">
        <v>50</v>
      </c>
      <c r="G100" s="254" t="s">
        <v>401</v>
      </c>
      <c r="H100" s="254">
        <v>78</v>
      </c>
      <c r="I100" s="368" t="s">
        <v>55</v>
      </c>
      <c r="J100" s="370">
        <v>3200</v>
      </c>
      <c r="K100" s="370">
        <v>3200</v>
      </c>
      <c r="L100" s="370">
        <v>3200</v>
      </c>
      <c r="M100" s="370">
        <v>3200</v>
      </c>
      <c r="N100" s="254"/>
      <c r="O100" s="254">
        <v>2.8</v>
      </c>
      <c r="P100" s="354">
        <v>0</v>
      </c>
      <c r="Q100" s="254">
        <v>0</v>
      </c>
      <c r="R100" s="354">
        <v>0</v>
      </c>
      <c r="S100" s="254">
        <v>2.2000000000000002</v>
      </c>
      <c r="T100" s="254"/>
      <c r="U100" s="254">
        <v>2</v>
      </c>
      <c r="V100" s="354">
        <v>0</v>
      </c>
      <c r="W100" s="254">
        <v>0</v>
      </c>
      <c r="X100" s="354">
        <v>0</v>
      </c>
      <c r="Y100" s="254">
        <v>1.6</v>
      </c>
      <c r="Z100" s="254"/>
      <c r="AA100" s="254"/>
      <c r="AB100" s="254"/>
      <c r="AC100" s="254"/>
      <c r="AD100" s="254"/>
      <c r="AE100" s="254"/>
      <c r="AF100" s="254"/>
      <c r="AG100" s="256" t="s">
        <v>56</v>
      </c>
      <c r="AH100" s="256" t="s">
        <v>57</v>
      </c>
      <c r="AI100" s="263">
        <v>2</v>
      </c>
      <c r="AJ100" s="263">
        <v>4</v>
      </c>
      <c r="AK100" s="273">
        <v>0.33329999999999999</v>
      </c>
      <c r="AL100" s="273">
        <v>0.66659999999999997</v>
      </c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</row>
    <row r="101" spans="1:61" s="37" customFormat="1" x14ac:dyDescent="0.15">
      <c r="A101" s="235">
        <v>239</v>
      </c>
      <c r="B101" s="352">
        <v>43117</v>
      </c>
      <c r="C101" s="322" t="s">
        <v>31</v>
      </c>
      <c r="D101" s="254" t="s">
        <v>41</v>
      </c>
      <c r="E101" s="371">
        <v>43119</v>
      </c>
      <c r="F101" s="323" t="s">
        <v>51</v>
      </c>
      <c r="G101" s="254" t="s">
        <v>401</v>
      </c>
      <c r="H101" s="254">
        <v>84.5</v>
      </c>
      <c r="I101" s="368" t="s">
        <v>55</v>
      </c>
      <c r="J101" s="370">
        <v>3200</v>
      </c>
      <c r="K101" s="370">
        <v>3200</v>
      </c>
      <c r="L101" s="370">
        <v>3200</v>
      </c>
      <c r="M101" s="370">
        <v>3200</v>
      </c>
      <c r="N101" s="254"/>
      <c r="O101" s="254">
        <v>2.87</v>
      </c>
      <c r="P101" s="354">
        <v>0</v>
      </c>
      <c r="Q101" s="254">
        <v>0</v>
      </c>
      <c r="R101" s="354">
        <v>0</v>
      </c>
      <c r="S101" s="254">
        <v>2.23</v>
      </c>
      <c r="T101" s="254"/>
      <c r="U101" s="254">
        <v>2.1</v>
      </c>
      <c r="V101" s="354">
        <v>0</v>
      </c>
      <c r="W101" s="254">
        <v>0</v>
      </c>
      <c r="X101" s="354">
        <v>0</v>
      </c>
      <c r="Y101" s="254">
        <v>1.7</v>
      </c>
      <c r="Z101" s="254"/>
      <c r="AA101" s="254"/>
      <c r="AB101" s="254"/>
      <c r="AC101" s="254"/>
      <c r="AD101" s="254"/>
      <c r="AE101" s="254"/>
      <c r="AF101" s="254"/>
      <c r="AG101" s="256" t="s">
        <v>58</v>
      </c>
      <c r="AH101" s="256" t="s">
        <v>57</v>
      </c>
      <c r="AI101" s="274">
        <v>2</v>
      </c>
      <c r="AJ101" s="274">
        <v>4</v>
      </c>
      <c r="AK101" s="273">
        <v>0.33329999999999999</v>
      </c>
      <c r="AL101" s="273">
        <v>0.66659999999999997</v>
      </c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</row>
    <row r="102" spans="1:61" s="37" customFormat="1" x14ac:dyDescent="0.15">
      <c r="A102" s="235">
        <v>796</v>
      </c>
      <c r="B102" s="352">
        <v>43088</v>
      </c>
      <c r="C102" s="322" t="s">
        <v>31</v>
      </c>
      <c r="D102" s="254" t="s">
        <v>41</v>
      </c>
      <c r="E102" s="371">
        <v>43101</v>
      </c>
      <c r="F102" s="323" t="s">
        <v>52</v>
      </c>
      <c r="G102" s="254" t="s">
        <v>401</v>
      </c>
      <c r="H102" s="360">
        <v>76.81</v>
      </c>
      <c r="I102" s="368" t="s">
        <v>55</v>
      </c>
      <c r="J102" s="369">
        <v>6000</v>
      </c>
      <c r="K102" s="369">
        <v>12000</v>
      </c>
      <c r="L102" s="369">
        <v>84000</v>
      </c>
      <c r="M102" s="369">
        <v>84000</v>
      </c>
      <c r="N102" s="254"/>
      <c r="O102" s="362">
        <v>2.88</v>
      </c>
      <c r="P102" s="355">
        <v>2.82</v>
      </c>
      <c r="Q102" s="355">
        <v>1.91</v>
      </c>
      <c r="R102" s="354">
        <v>0</v>
      </c>
      <c r="S102" s="362">
        <v>1.87</v>
      </c>
      <c r="T102" s="254"/>
      <c r="U102" s="361">
        <v>2.2000000000000002</v>
      </c>
      <c r="V102" s="355">
        <v>2.12</v>
      </c>
      <c r="W102" s="355">
        <v>1.9</v>
      </c>
      <c r="X102" s="354">
        <v>0</v>
      </c>
      <c r="Y102" s="362">
        <v>1.78</v>
      </c>
      <c r="Z102" s="254"/>
      <c r="AA102" s="254"/>
      <c r="AB102" s="254"/>
      <c r="AC102" s="254"/>
      <c r="AD102" s="254"/>
      <c r="AE102" s="254"/>
      <c r="AF102" s="254"/>
      <c r="AG102" s="256" t="s">
        <v>56</v>
      </c>
      <c r="AH102" s="256" t="s">
        <v>57</v>
      </c>
      <c r="AI102" s="263">
        <v>2</v>
      </c>
      <c r="AJ102" s="263">
        <v>4</v>
      </c>
      <c r="AK102" s="273">
        <v>0.33329999999999999</v>
      </c>
      <c r="AL102" s="273">
        <v>0.66659999999999997</v>
      </c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</row>
    <row r="103" spans="1:61" x14ac:dyDescent="0.15">
      <c r="A103" s="235">
        <v>1132</v>
      </c>
      <c r="B103" s="352">
        <v>43088</v>
      </c>
      <c r="C103" s="322" t="s">
        <v>31</v>
      </c>
      <c r="D103" s="254" t="s">
        <v>41</v>
      </c>
      <c r="E103" s="371">
        <v>43132</v>
      </c>
      <c r="F103" s="254" t="s">
        <v>53</v>
      </c>
      <c r="G103" s="254" t="s">
        <v>401</v>
      </c>
      <c r="H103" s="355">
        <v>86.55</v>
      </c>
      <c r="I103" s="368" t="s">
        <v>55</v>
      </c>
      <c r="J103" s="369">
        <v>6000</v>
      </c>
      <c r="K103" s="369">
        <v>12000</v>
      </c>
      <c r="L103" s="369">
        <v>12000</v>
      </c>
      <c r="M103" s="369">
        <v>12000</v>
      </c>
      <c r="N103" s="355"/>
      <c r="O103" s="355">
        <v>3.0329999999999999</v>
      </c>
      <c r="P103" s="355">
        <v>2.8839999999999999</v>
      </c>
      <c r="Q103" s="354">
        <v>0</v>
      </c>
      <c r="R103" s="354">
        <v>0</v>
      </c>
      <c r="S103" s="355">
        <v>1.917</v>
      </c>
      <c r="T103" s="355"/>
      <c r="U103" s="355">
        <v>2.738</v>
      </c>
      <c r="V103" s="355">
        <v>2.0870000000000002</v>
      </c>
      <c r="W103" s="354">
        <v>0</v>
      </c>
      <c r="X103" s="354">
        <v>0</v>
      </c>
      <c r="Y103" s="355">
        <v>1.8919999999999999</v>
      </c>
      <c r="Z103" s="355"/>
      <c r="AA103" s="355"/>
      <c r="AB103" s="355"/>
      <c r="AC103" s="355"/>
      <c r="AD103" s="355"/>
      <c r="AE103" s="355"/>
      <c r="AF103" s="355"/>
      <c r="AG103" s="356" t="s">
        <v>58</v>
      </c>
      <c r="AH103" s="356" t="s">
        <v>57</v>
      </c>
      <c r="AI103" s="274">
        <v>2</v>
      </c>
      <c r="AJ103" s="274">
        <v>4</v>
      </c>
      <c r="AK103" s="273">
        <v>0.33329999999999999</v>
      </c>
      <c r="AL103" s="273">
        <v>0.66659999999999997</v>
      </c>
    </row>
    <row r="104" spans="1:61" x14ac:dyDescent="0.15">
      <c r="A104" s="235">
        <v>1266</v>
      </c>
      <c r="B104" s="353">
        <v>43117</v>
      </c>
      <c r="C104" s="322" t="s">
        <v>31</v>
      </c>
      <c r="D104" s="254" t="s">
        <v>41</v>
      </c>
      <c r="E104" s="371">
        <v>43101</v>
      </c>
      <c r="F104" s="323" t="s">
        <v>54</v>
      </c>
      <c r="G104" s="254" t="s">
        <v>401</v>
      </c>
      <c r="H104" s="254">
        <v>96.8</v>
      </c>
      <c r="I104" s="368" t="s">
        <v>55</v>
      </c>
      <c r="J104" s="369">
        <v>6000</v>
      </c>
      <c r="K104" s="369">
        <v>12000</v>
      </c>
      <c r="L104" s="369">
        <v>12000</v>
      </c>
      <c r="M104" s="369">
        <v>12000</v>
      </c>
      <c r="N104" s="254"/>
      <c r="O104" s="254">
        <v>3.55</v>
      </c>
      <c r="P104" s="254">
        <v>3.05</v>
      </c>
      <c r="Q104" s="354">
        <v>0</v>
      </c>
      <c r="R104" s="354">
        <v>0</v>
      </c>
      <c r="S104" s="254">
        <v>2.2999999999999998</v>
      </c>
      <c r="T104" s="254"/>
      <c r="U104" s="254">
        <v>2.5</v>
      </c>
      <c r="V104" s="254">
        <v>2.4500000000000002</v>
      </c>
      <c r="W104" s="354">
        <v>0</v>
      </c>
      <c r="X104" s="354">
        <v>0</v>
      </c>
      <c r="Y104" s="254">
        <v>2.2999999999999998</v>
      </c>
      <c r="Z104" s="254"/>
      <c r="AA104" s="254"/>
      <c r="AB104" s="254"/>
      <c r="AC104" s="254"/>
      <c r="AD104" s="254"/>
      <c r="AE104" s="254"/>
      <c r="AF104" s="254"/>
      <c r="AG104" s="256" t="s">
        <v>64</v>
      </c>
      <c r="AH104" s="256" t="s">
        <v>65</v>
      </c>
      <c r="AI104" s="263">
        <v>2</v>
      </c>
      <c r="AJ104" s="263">
        <v>4</v>
      </c>
      <c r="AK104" s="273">
        <v>0.33329999999999999</v>
      </c>
      <c r="AL104" s="273">
        <v>0.66659999999999997</v>
      </c>
    </row>
  </sheetData>
  <sheetProtection algorithmName="SHA-512" hashValue="C55WBBD0jbwMVX4uyT3u00C7E/4KSb91kjB5wQUxsLj8uk6SASOGAqwImTOvEUn7V9tjsuDkuIddSkZGw8eLCA==" saltValue="wQNCbq1T3ADLFcWx7HVNU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BI88"/>
  <sheetViews>
    <sheetView topLeftCell="A19" workbookViewId="0">
      <selection activeCell="H82" sqref="H82:Y82"/>
    </sheetView>
  </sheetViews>
  <sheetFormatPr baseColWidth="10" defaultRowHeight="13" x14ac:dyDescent="0.15"/>
  <cols>
    <col min="4" max="4" width="14.83203125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54">
        <v>76</v>
      </c>
      <c r="B2" s="327">
        <v>42983</v>
      </c>
      <c r="C2" s="322" t="s">
        <v>247</v>
      </c>
      <c r="D2" s="254" t="s">
        <v>245</v>
      </c>
      <c r="E2" s="321">
        <v>42736</v>
      </c>
      <c r="F2" s="323" t="s">
        <v>249</v>
      </c>
      <c r="G2" s="254" t="s">
        <v>401</v>
      </c>
      <c r="H2" s="254">
        <v>74.13</v>
      </c>
      <c r="I2" s="299" t="s">
        <v>893</v>
      </c>
      <c r="J2" s="218">
        <v>3000</v>
      </c>
      <c r="K2" s="218">
        <v>6000</v>
      </c>
      <c r="L2" s="218">
        <v>9000</v>
      </c>
      <c r="M2" s="218">
        <v>15000</v>
      </c>
      <c r="N2" s="218"/>
      <c r="O2" s="254">
        <v>2.3149999999999999</v>
      </c>
      <c r="P2" s="254">
        <v>2.0129999999999999</v>
      </c>
      <c r="Q2" s="254">
        <v>1.6040000000000001</v>
      </c>
      <c r="R2" s="254">
        <v>1.387</v>
      </c>
      <c r="S2" s="254">
        <v>1.292</v>
      </c>
      <c r="T2" s="254"/>
      <c r="U2" s="254">
        <v>2.1960000000000002</v>
      </c>
      <c r="V2" s="254">
        <v>1.8959999999999999</v>
      </c>
      <c r="W2" s="254">
        <v>1.5549999999999999</v>
      </c>
      <c r="X2" s="254">
        <v>1.369</v>
      </c>
      <c r="Y2" s="254">
        <v>1.258</v>
      </c>
      <c r="Z2" s="254"/>
      <c r="AA2" s="254"/>
      <c r="AB2" s="254"/>
      <c r="AC2" s="254"/>
      <c r="AD2" s="254"/>
      <c r="AE2" s="254"/>
      <c r="AF2" s="254"/>
      <c r="AG2" s="256" t="s">
        <v>891</v>
      </c>
      <c r="AH2" s="256" t="s">
        <v>892</v>
      </c>
      <c r="AI2" s="259">
        <v>3</v>
      </c>
      <c r="AJ2" s="259">
        <v>3</v>
      </c>
      <c r="AK2" s="260">
        <v>0.5</v>
      </c>
      <c r="AL2" s="260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54">
        <v>259</v>
      </c>
      <c r="B3" s="327">
        <v>42983</v>
      </c>
      <c r="C3" s="322" t="s">
        <v>247</v>
      </c>
      <c r="D3" s="254" t="s">
        <v>245</v>
      </c>
      <c r="E3" s="321">
        <v>42747</v>
      </c>
      <c r="F3" s="323" t="s">
        <v>313</v>
      </c>
      <c r="G3" s="254" t="s">
        <v>401</v>
      </c>
      <c r="H3" s="254">
        <v>68.959999999999994</v>
      </c>
      <c r="I3" s="299" t="s">
        <v>244</v>
      </c>
      <c r="J3" s="300">
        <v>3000</v>
      </c>
      <c r="K3" s="300">
        <v>6000</v>
      </c>
      <c r="L3" s="300">
        <v>6000</v>
      </c>
      <c r="M3" s="300">
        <v>6000</v>
      </c>
      <c r="N3" s="218"/>
      <c r="O3" s="254">
        <v>2.0499999999999998</v>
      </c>
      <c r="P3" s="254">
        <v>1.78</v>
      </c>
      <c r="Q3" s="254">
        <v>0</v>
      </c>
      <c r="R3" s="254">
        <v>0</v>
      </c>
      <c r="S3" s="254">
        <v>1.44</v>
      </c>
      <c r="T3" s="254"/>
      <c r="U3" s="254">
        <v>1.99</v>
      </c>
      <c r="V3" s="254">
        <v>1.73</v>
      </c>
      <c r="W3" s="254">
        <v>0</v>
      </c>
      <c r="X3" s="254">
        <v>0</v>
      </c>
      <c r="Y3" s="254">
        <v>1.43</v>
      </c>
      <c r="Z3" s="254"/>
      <c r="AA3" s="254"/>
      <c r="AB3" s="254"/>
      <c r="AC3" s="254"/>
      <c r="AD3" s="254"/>
      <c r="AE3" s="254"/>
      <c r="AF3" s="254"/>
      <c r="AG3" s="256" t="s">
        <v>891</v>
      </c>
      <c r="AH3" s="256" t="s">
        <v>892</v>
      </c>
      <c r="AI3" s="259">
        <v>3</v>
      </c>
      <c r="AJ3" s="259">
        <v>3</v>
      </c>
      <c r="AK3" s="260">
        <v>0.5</v>
      </c>
      <c r="AL3" s="260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54">
        <v>273</v>
      </c>
      <c r="B4" s="327">
        <v>42983</v>
      </c>
      <c r="C4" s="322" t="s">
        <v>247</v>
      </c>
      <c r="D4" s="254" t="s">
        <v>245</v>
      </c>
      <c r="E4" s="321">
        <v>42917</v>
      </c>
      <c r="F4" s="323" t="s">
        <v>147</v>
      </c>
      <c r="G4" s="254" t="s">
        <v>401</v>
      </c>
      <c r="H4" s="254">
        <v>78.099999999999994</v>
      </c>
      <c r="I4" s="299" t="s">
        <v>120</v>
      </c>
      <c r="J4" s="218">
        <v>3000</v>
      </c>
      <c r="K4" s="218">
        <v>6000</v>
      </c>
      <c r="L4" s="218">
        <v>9000</v>
      </c>
      <c r="M4" s="218">
        <v>15000</v>
      </c>
      <c r="N4" s="218"/>
      <c r="O4" s="254">
        <v>2.65</v>
      </c>
      <c r="P4" s="254">
        <v>2.25</v>
      </c>
      <c r="Q4" s="254">
        <v>1.85</v>
      </c>
      <c r="R4" s="254">
        <v>1.65</v>
      </c>
      <c r="S4" s="254">
        <v>1.55</v>
      </c>
      <c r="T4" s="254"/>
      <c r="U4" s="254">
        <v>2.5499999999999998</v>
      </c>
      <c r="V4" s="254">
        <v>2.2000000000000002</v>
      </c>
      <c r="W4" s="254">
        <v>1.8</v>
      </c>
      <c r="X4" s="254">
        <v>1.65</v>
      </c>
      <c r="Y4" s="254">
        <v>1.6</v>
      </c>
      <c r="Z4" s="254"/>
      <c r="AA4" s="254"/>
      <c r="AB4" s="254"/>
      <c r="AC4" s="254"/>
      <c r="AD4" s="254"/>
      <c r="AE4" s="254"/>
      <c r="AF4" s="254"/>
      <c r="AG4" s="256" t="s">
        <v>891</v>
      </c>
      <c r="AH4" s="256" t="s">
        <v>892</v>
      </c>
      <c r="AI4" s="259">
        <v>3</v>
      </c>
      <c r="AJ4" s="259">
        <v>3</v>
      </c>
      <c r="AK4" s="260">
        <v>0.5</v>
      </c>
      <c r="AL4" s="260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54">
        <v>325</v>
      </c>
      <c r="B5" s="327">
        <v>42983</v>
      </c>
      <c r="C5" s="322" t="s">
        <v>247</v>
      </c>
      <c r="D5" s="254" t="s">
        <v>245</v>
      </c>
      <c r="E5" s="321">
        <v>42736</v>
      </c>
      <c r="F5" s="323" t="s">
        <v>149</v>
      </c>
      <c r="G5" s="254" t="s">
        <v>401</v>
      </c>
      <c r="H5" s="254">
        <v>73.7</v>
      </c>
      <c r="I5" s="299" t="s">
        <v>244</v>
      </c>
      <c r="J5" s="218">
        <v>3000</v>
      </c>
      <c r="K5" s="218">
        <v>6000</v>
      </c>
      <c r="L5" s="218">
        <v>9000</v>
      </c>
      <c r="M5" s="218">
        <v>15000</v>
      </c>
      <c r="N5" s="218"/>
      <c r="O5" s="254">
        <v>3.05</v>
      </c>
      <c r="P5" s="254">
        <v>2.65</v>
      </c>
      <c r="Q5" s="254">
        <v>1.8</v>
      </c>
      <c r="R5" s="254">
        <v>1.9</v>
      </c>
      <c r="S5" s="254">
        <v>1.5</v>
      </c>
      <c r="T5" s="254"/>
      <c r="U5" s="254">
        <v>2.2599999999999998</v>
      </c>
      <c r="V5" s="254">
        <v>1.92</v>
      </c>
      <c r="W5" s="254">
        <v>1.5</v>
      </c>
      <c r="X5" s="254">
        <v>1.28</v>
      </c>
      <c r="Y5" s="254">
        <v>1.22</v>
      </c>
      <c r="Z5" s="254"/>
      <c r="AA5" s="254"/>
      <c r="AB5" s="254"/>
      <c r="AC5" s="254"/>
      <c r="AD5" s="254"/>
      <c r="AE5" s="254"/>
      <c r="AF5" s="254"/>
      <c r="AG5" s="256" t="s">
        <v>891</v>
      </c>
      <c r="AH5" s="256" t="s">
        <v>892</v>
      </c>
      <c r="AI5" s="259">
        <v>3</v>
      </c>
      <c r="AJ5" s="259">
        <v>3</v>
      </c>
      <c r="AK5" s="260">
        <v>0.5</v>
      </c>
      <c r="AL5" s="260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54">
        <v>223</v>
      </c>
      <c r="B6" s="327">
        <v>42983</v>
      </c>
      <c r="C6" s="322" t="s">
        <v>247</v>
      </c>
      <c r="D6" s="254" t="s">
        <v>245</v>
      </c>
      <c r="E6" s="321">
        <v>42917</v>
      </c>
      <c r="F6" s="323" t="s">
        <v>151</v>
      </c>
      <c r="G6" s="254" t="s">
        <v>401</v>
      </c>
      <c r="H6" s="254">
        <v>67.75</v>
      </c>
      <c r="I6" s="299" t="s">
        <v>244</v>
      </c>
      <c r="J6" s="300">
        <v>6000</v>
      </c>
      <c r="K6" s="300">
        <v>9000</v>
      </c>
      <c r="L6" s="300">
        <v>9000</v>
      </c>
      <c r="M6" s="300">
        <v>9000</v>
      </c>
      <c r="N6" s="218"/>
      <c r="O6" s="254">
        <v>2.46</v>
      </c>
      <c r="P6" s="254">
        <v>1.84</v>
      </c>
      <c r="Q6" s="254">
        <v>0</v>
      </c>
      <c r="R6" s="254">
        <v>0</v>
      </c>
      <c r="S6" s="254">
        <v>1.46</v>
      </c>
      <c r="T6" s="254"/>
      <c r="U6" s="254">
        <v>2.46</v>
      </c>
      <c r="V6" s="254">
        <v>1.84</v>
      </c>
      <c r="W6" s="254">
        <v>0</v>
      </c>
      <c r="X6" s="254">
        <v>0</v>
      </c>
      <c r="Y6" s="254">
        <v>1.46</v>
      </c>
      <c r="Z6" s="254"/>
      <c r="AA6" s="254"/>
      <c r="AB6" s="254"/>
      <c r="AC6" s="254"/>
      <c r="AD6" s="254"/>
      <c r="AE6" s="254"/>
      <c r="AF6" s="254"/>
      <c r="AG6" s="256" t="s">
        <v>891</v>
      </c>
      <c r="AH6" s="256" t="s">
        <v>892</v>
      </c>
      <c r="AI6" s="259">
        <v>3</v>
      </c>
      <c r="AJ6" s="259">
        <v>3</v>
      </c>
      <c r="AK6" s="260">
        <v>0.5</v>
      </c>
      <c r="AL6" s="260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54">
        <v>157</v>
      </c>
      <c r="B7" s="327">
        <v>42983</v>
      </c>
      <c r="C7" s="322" t="s">
        <v>247</v>
      </c>
      <c r="D7" s="254" t="s">
        <v>245</v>
      </c>
      <c r="E7" s="321">
        <v>42736</v>
      </c>
      <c r="F7" s="323" t="s">
        <v>243</v>
      </c>
      <c r="G7" s="254" t="s">
        <v>401</v>
      </c>
      <c r="H7" s="254">
        <v>75.808000000000007</v>
      </c>
      <c r="I7" s="299" t="s">
        <v>244</v>
      </c>
      <c r="J7" s="218">
        <v>3000</v>
      </c>
      <c r="K7" s="218">
        <v>6000</v>
      </c>
      <c r="L7" s="218">
        <v>9000</v>
      </c>
      <c r="M7" s="218">
        <v>15000</v>
      </c>
      <c r="N7" s="218"/>
      <c r="O7" s="254">
        <v>2.3586999999999998</v>
      </c>
      <c r="P7" s="254">
        <v>2.0703</v>
      </c>
      <c r="Q7" s="254">
        <v>1.6583000000000001</v>
      </c>
      <c r="R7" s="254">
        <v>1.4317</v>
      </c>
      <c r="S7" s="254">
        <v>1.3492999999999999</v>
      </c>
      <c r="T7" s="254"/>
      <c r="U7" s="254">
        <v>2.1939000000000002</v>
      </c>
      <c r="V7" s="254">
        <v>1.8540000000000001</v>
      </c>
      <c r="W7" s="254">
        <v>1.5141</v>
      </c>
      <c r="X7" s="254">
        <v>1.3184</v>
      </c>
      <c r="Y7" s="254">
        <v>1.2565999999999999</v>
      </c>
      <c r="Z7" s="254"/>
      <c r="AA7" s="254"/>
      <c r="AB7" s="254"/>
      <c r="AC7" s="254"/>
      <c r="AD7" s="254"/>
      <c r="AE7" s="254"/>
      <c r="AF7" s="254"/>
      <c r="AG7" s="256" t="s">
        <v>891</v>
      </c>
      <c r="AH7" s="256" t="s">
        <v>892</v>
      </c>
      <c r="AI7" s="259">
        <v>3</v>
      </c>
      <c r="AJ7" s="259">
        <v>3</v>
      </c>
      <c r="AK7" s="260">
        <v>0.5</v>
      </c>
      <c r="AL7" s="260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54">
        <v>171</v>
      </c>
      <c r="B8" s="327">
        <v>42983</v>
      </c>
      <c r="C8" s="322" t="s">
        <v>247</v>
      </c>
      <c r="D8" s="254" t="s">
        <v>245</v>
      </c>
      <c r="E8" s="321">
        <v>42736</v>
      </c>
      <c r="F8" s="323" t="s">
        <v>246</v>
      </c>
      <c r="G8" s="254" t="s">
        <v>401</v>
      </c>
      <c r="H8" s="254">
        <v>66.290000000000006</v>
      </c>
      <c r="I8" s="299" t="s">
        <v>893</v>
      </c>
      <c r="J8" s="218">
        <v>3000</v>
      </c>
      <c r="K8" s="218">
        <v>6000</v>
      </c>
      <c r="L8" s="218">
        <v>9000</v>
      </c>
      <c r="M8" s="218">
        <v>15000</v>
      </c>
      <c r="N8" s="218"/>
      <c r="O8" s="254">
        <v>2.3279999999999998</v>
      </c>
      <c r="P8" s="254">
        <v>2.0249999999999999</v>
      </c>
      <c r="Q8" s="254">
        <v>1.659</v>
      </c>
      <c r="R8" s="254">
        <v>1.466</v>
      </c>
      <c r="S8" s="254">
        <v>1.415</v>
      </c>
      <c r="T8" s="254"/>
      <c r="U8" s="254">
        <v>2.1840000000000002</v>
      </c>
      <c r="V8" s="254">
        <v>1.9219999999999999</v>
      </c>
      <c r="W8" s="254">
        <v>1.605</v>
      </c>
      <c r="X8" s="254">
        <v>1.4379999999999999</v>
      </c>
      <c r="Y8" s="254">
        <v>1.3959999999999999</v>
      </c>
      <c r="Z8" s="254"/>
      <c r="AA8" s="254"/>
      <c r="AB8" s="254"/>
      <c r="AC8" s="254"/>
      <c r="AD8" s="254"/>
      <c r="AE8" s="254"/>
      <c r="AF8" s="254"/>
      <c r="AG8" s="256" t="s">
        <v>891</v>
      </c>
      <c r="AH8" s="256" t="s">
        <v>895</v>
      </c>
      <c r="AI8" s="259">
        <v>3</v>
      </c>
      <c r="AJ8" s="259">
        <v>3</v>
      </c>
      <c r="AK8" s="260">
        <v>0.5</v>
      </c>
      <c r="AL8" s="260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54">
        <v>312</v>
      </c>
      <c r="B9" s="327">
        <v>42983</v>
      </c>
      <c r="C9" s="322" t="s">
        <v>247</v>
      </c>
      <c r="D9" s="254" t="s">
        <v>245</v>
      </c>
      <c r="E9" s="321">
        <v>42736</v>
      </c>
      <c r="F9" s="254" t="s">
        <v>318</v>
      </c>
      <c r="G9" s="254" t="s">
        <v>401</v>
      </c>
      <c r="H9" s="254">
        <v>61.14</v>
      </c>
      <c r="I9" s="299" t="s">
        <v>893</v>
      </c>
      <c r="J9" s="218">
        <v>3000</v>
      </c>
      <c r="K9" s="218">
        <v>6000</v>
      </c>
      <c r="L9" s="218">
        <v>9000</v>
      </c>
      <c r="M9" s="218">
        <v>15000</v>
      </c>
      <c r="N9" s="218"/>
      <c r="O9" s="254">
        <v>2.613</v>
      </c>
      <c r="P9" s="254">
        <v>2.387</v>
      </c>
      <c r="Q9" s="254">
        <v>2.1120000000000001</v>
      </c>
      <c r="R9" s="254">
        <v>1.9670000000000001</v>
      </c>
      <c r="S9" s="254">
        <v>1.929</v>
      </c>
      <c r="T9" s="254"/>
      <c r="U9" s="254">
        <v>2.427</v>
      </c>
      <c r="V9" s="254">
        <v>2.234</v>
      </c>
      <c r="W9" s="254">
        <v>2.0009999999999999</v>
      </c>
      <c r="X9" s="254">
        <v>1.877</v>
      </c>
      <c r="Y9" s="254">
        <v>1.8460000000000001</v>
      </c>
      <c r="Z9" s="254"/>
      <c r="AA9" s="254"/>
      <c r="AB9" s="254"/>
      <c r="AC9" s="254"/>
      <c r="AD9" s="254"/>
      <c r="AE9" s="254"/>
      <c r="AF9" s="254"/>
      <c r="AG9" s="256" t="s">
        <v>891</v>
      </c>
      <c r="AH9" s="256" t="s">
        <v>892</v>
      </c>
      <c r="AI9" s="259">
        <v>3</v>
      </c>
      <c r="AJ9" s="259">
        <v>3</v>
      </c>
      <c r="AK9" s="260">
        <v>0.5</v>
      </c>
      <c r="AL9" s="260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54">
        <v>567</v>
      </c>
      <c r="B10" s="327">
        <v>42983</v>
      </c>
      <c r="C10" s="322" t="s">
        <v>247</v>
      </c>
      <c r="D10" s="254" t="s">
        <v>245</v>
      </c>
      <c r="E10" s="321">
        <v>42736</v>
      </c>
      <c r="F10" s="323" t="s">
        <v>263</v>
      </c>
      <c r="G10" s="254" t="s">
        <v>401</v>
      </c>
      <c r="H10" s="254">
        <v>69.53</v>
      </c>
      <c r="I10" s="299" t="s">
        <v>244</v>
      </c>
      <c r="J10" s="300">
        <v>6000</v>
      </c>
      <c r="K10" s="300">
        <v>9000</v>
      </c>
      <c r="L10" s="300">
        <v>9000</v>
      </c>
      <c r="M10" s="300">
        <v>9000</v>
      </c>
      <c r="N10" s="300"/>
      <c r="O10" s="254">
        <v>2.2149999999999999</v>
      </c>
      <c r="P10" s="254">
        <v>1.804</v>
      </c>
      <c r="Q10" s="254">
        <v>0</v>
      </c>
      <c r="R10" s="254">
        <v>0</v>
      </c>
      <c r="S10" s="254">
        <v>1.2989999999999999</v>
      </c>
      <c r="T10" s="254"/>
      <c r="U10" s="254">
        <v>2.0110000000000001</v>
      </c>
      <c r="V10" s="254">
        <v>1.5840000000000001</v>
      </c>
      <c r="W10" s="254">
        <v>0</v>
      </c>
      <c r="X10" s="254">
        <v>0</v>
      </c>
      <c r="Y10" s="254">
        <v>1.224</v>
      </c>
      <c r="Z10" s="254"/>
      <c r="AA10" s="254"/>
      <c r="AB10" s="254"/>
      <c r="AC10" s="254"/>
      <c r="AD10" s="254"/>
      <c r="AE10" s="254"/>
      <c r="AF10" s="254"/>
      <c r="AG10" s="256" t="s">
        <v>891</v>
      </c>
      <c r="AH10" s="256" t="s">
        <v>892</v>
      </c>
      <c r="AI10" s="259">
        <v>3</v>
      </c>
      <c r="AJ10" s="259">
        <v>3</v>
      </c>
      <c r="AK10" s="260">
        <v>0.5</v>
      </c>
      <c r="AL10" s="260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54">
        <v>233</v>
      </c>
      <c r="B11" s="327">
        <v>42983</v>
      </c>
      <c r="C11" s="322" t="s">
        <v>247</v>
      </c>
      <c r="D11" s="254" t="s">
        <v>245</v>
      </c>
      <c r="E11" s="321">
        <v>42736</v>
      </c>
      <c r="F11" s="323" t="s">
        <v>264</v>
      </c>
      <c r="G11" s="254" t="s">
        <v>401</v>
      </c>
      <c r="H11" s="254">
        <v>72.61</v>
      </c>
      <c r="I11" s="299" t="s">
        <v>244</v>
      </c>
      <c r="J11" s="300">
        <v>6000</v>
      </c>
      <c r="K11" s="300">
        <v>9000</v>
      </c>
      <c r="L11" s="300">
        <v>9000</v>
      </c>
      <c r="M11" s="300">
        <v>9000</v>
      </c>
      <c r="N11" s="218"/>
      <c r="O11" s="254">
        <v>2.12</v>
      </c>
      <c r="P11" s="254">
        <v>1.65</v>
      </c>
      <c r="Q11" s="254">
        <v>0</v>
      </c>
      <c r="R11" s="254">
        <v>0</v>
      </c>
      <c r="S11" s="254">
        <v>1.46</v>
      </c>
      <c r="T11" s="254"/>
      <c r="U11" s="254">
        <v>2</v>
      </c>
      <c r="V11" s="254">
        <v>1.6</v>
      </c>
      <c r="W11" s="254">
        <v>0</v>
      </c>
      <c r="X11" s="254">
        <v>0</v>
      </c>
      <c r="Y11" s="254">
        <v>1.44</v>
      </c>
      <c r="Z11" s="254"/>
      <c r="AA11" s="254"/>
      <c r="AB11" s="254"/>
      <c r="AC11" s="254"/>
      <c r="AD11" s="254"/>
      <c r="AE11" s="254"/>
      <c r="AF11" s="254"/>
      <c r="AG11" s="256" t="s">
        <v>891</v>
      </c>
      <c r="AH11" s="256" t="s">
        <v>892</v>
      </c>
      <c r="AI11" s="259">
        <v>3</v>
      </c>
      <c r="AJ11" s="259">
        <v>3</v>
      </c>
      <c r="AK11" s="260">
        <v>0.5</v>
      </c>
      <c r="AL11" s="260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54">
        <v>778</v>
      </c>
      <c r="B12" s="327">
        <v>42983</v>
      </c>
      <c r="C12" s="322" t="s">
        <v>247</v>
      </c>
      <c r="D12" s="254" t="s">
        <v>245</v>
      </c>
      <c r="E12" s="321">
        <v>42736</v>
      </c>
      <c r="F12" s="323" t="s">
        <v>265</v>
      </c>
      <c r="G12" s="254" t="s">
        <v>401</v>
      </c>
      <c r="H12" s="254">
        <v>70.86</v>
      </c>
      <c r="I12" s="299" t="s">
        <v>893</v>
      </c>
      <c r="J12" s="218">
        <v>6000</v>
      </c>
      <c r="K12" s="218">
        <v>9000</v>
      </c>
      <c r="L12" s="218">
        <v>9000</v>
      </c>
      <c r="M12" s="218">
        <v>9000</v>
      </c>
      <c r="N12" s="218"/>
      <c r="O12" s="254">
        <v>2.2440000000000002</v>
      </c>
      <c r="P12" s="254">
        <v>1.637</v>
      </c>
      <c r="Q12" s="254">
        <v>0</v>
      </c>
      <c r="R12" s="254">
        <v>0</v>
      </c>
      <c r="S12" s="254">
        <v>1.1240000000000001</v>
      </c>
      <c r="T12" s="254"/>
      <c r="U12" s="254">
        <v>2.0859999999999999</v>
      </c>
      <c r="V12" s="254">
        <v>1.4219999999999999</v>
      </c>
      <c r="W12" s="254">
        <v>0</v>
      </c>
      <c r="X12" s="254">
        <v>0</v>
      </c>
      <c r="Y12" s="254">
        <v>1.0609999999999999</v>
      </c>
      <c r="Z12" s="254"/>
      <c r="AA12" s="254"/>
      <c r="AB12" s="254"/>
      <c r="AC12" s="254"/>
      <c r="AD12" s="254"/>
      <c r="AE12" s="254"/>
      <c r="AF12" s="254"/>
      <c r="AG12" s="256" t="s">
        <v>891</v>
      </c>
      <c r="AH12" s="256" t="s">
        <v>892</v>
      </c>
      <c r="AI12" s="259">
        <v>3</v>
      </c>
      <c r="AJ12" s="259">
        <v>3</v>
      </c>
      <c r="AK12" s="260">
        <v>0.5</v>
      </c>
      <c r="AL12" s="260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24" customFormat="1" x14ac:dyDescent="0.15">
      <c r="A13" s="254">
        <v>77</v>
      </c>
      <c r="B13" s="327">
        <v>42983</v>
      </c>
      <c r="C13" s="322" t="s">
        <v>247</v>
      </c>
      <c r="D13" s="254" t="s">
        <v>266</v>
      </c>
      <c r="E13" s="321">
        <v>42736</v>
      </c>
      <c r="F13" s="323" t="s">
        <v>267</v>
      </c>
      <c r="G13" s="254" t="s">
        <v>401</v>
      </c>
      <c r="H13" s="254">
        <v>78.069999999999993</v>
      </c>
      <c r="I13" s="328" t="s">
        <v>893</v>
      </c>
      <c r="J13" s="329">
        <v>3000</v>
      </c>
      <c r="K13" s="329">
        <v>6000</v>
      </c>
      <c r="L13" s="329">
        <v>9000</v>
      </c>
      <c r="M13" s="329">
        <v>15000</v>
      </c>
      <c r="N13" s="329"/>
      <c r="O13" s="254">
        <v>2.2669999999999999</v>
      </c>
      <c r="P13" s="254">
        <v>1.9850000000000001</v>
      </c>
      <c r="Q13" s="254">
        <v>1.6</v>
      </c>
      <c r="R13" s="254">
        <v>1.3959999999999999</v>
      </c>
      <c r="S13" s="254">
        <v>1.3640000000000001</v>
      </c>
      <c r="T13" s="254"/>
      <c r="U13" s="254">
        <v>2.1520000000000001</v>
      </c>
      <c r="V13" s="254">
        <v>1.877</v>
      </c>
      <c r="W13" s="254">
        <v>1.544</v>
      </c>
      <c r="X13" s="254">
        <v>1.367</v>
      </c>
      <c r="Y13" s="254">
        <v>1.3220000000000001</v>
      </c>
      <c r="Z13" s="254"/>
      <c r="AA13" s="254"/>
      <c r="AB13" s="254"/>
      <c r="AC13" s="254"/>
      <c r="AD13" s="254"/>
      <c r="AE13" s="254"/>
      <c r="AF13" s="254"/>
      <c r="AG13" s="256" t="s">
        <v>891</v>
      </c>
      <c r="AH13" s="256" t="s">
        <v>892</v>
      </c>
      <c r="AI13" s="261">
        <v>3</v>
      </c>
      <c r="AJ13" s="261">
        <v>3</v>
      </c>
      <c r="AK13" s="262">
        <v>0.5</v>
      </c>
      <c r="AL13" s="262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24" customFormat="1" x14ac:dyDescent="0.15">
      <c r="A14" s="254">
        <v>260</v>
      </c>
      <c r="B14" s="327">
        <v>42983</v>
      </c>
      <c r="C14" s="322" t="s">
        <v>247</v>
      </c>
      <c r="D14" s="254" t="s">
        <v>266</v>
      </c>
      <c r="E14" s="321">
        <v>42747</v>
      </c>
      <c r="F14" s="323" t="s">
        <v>313</v>
      </c>
      <c r="G14" s="254" t="s">
        <v>401</v>
      </c>
      <c r="H14" s="254">
        <v>65.97</v>
      </c>
      <c r="I14" s="328" t="s">
        <v>244</v>
      </c>
      <c r="J14" s="330">
        <v>3000</v>
      </c>
      <c r="K14" s="330">
        <v>6000</v>
      </c>
      <c r="L14" s="330">
        <v>6000</v>
      </c>
      <c r="M14" s="330">
        <v>6000</v>
      </c>
      <c r="N14" s="329"/>
      <c r="O14" s="254">
        <v>2.1</v>
      </c>
      <c r="P14" s="254">
        <v>1.58</v>
      </c>
      <c r="Q14" s="254">
        <v>0</v>
      </c>
      <c r="R14" s="254">
        <v>0</v>
      </c>
      <c r="S14" s="254">
        <v>1.58</v>
      </c>
      <c r="T14" s="254"/>
      <c r="U14" s="254">
        <v>2.0499999999999998</v>
      </c>
      <c r="V14" s="254">
        <v>1.49</v>
      </c>
      <c r="W14" s="254">
        <v>0</v>
      </c>
      <c r="X14" s="254">
        <v>0</v>
      </c>
      <c r="Y14" s="254">
        <v>1.49</v>
      </c>
      <c r="Z14" s="254"/>
      <c r="AA14" s="254"/>
      <c r="AB14" s="254"/>
      <c r="AC14" s="254"/>
      <c r="AD14" s="254"/>
      <c r="AE14" s="254"/>
      <c r="AF14" s="254"/>
      <c r="AG14" s="256" t="s">
        <v>891</v>
      </c>
      <c r="AH14" s="256" t="s">
        <v>892</v>
      </c>
      <c r="AI14" s="261">
        <v>3</v>
      </c>
      <c r="AJ14" s="261">
        <v>3</v>
      </c>
      <c r="AK14" s="262">
        <v>0.5</v>
      </c>
      <c r="AL14" s="262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24" customFormat="1" x14ac:dyDescent="0.15">
      <c r="A15" s="254">
        <v>274</v>
      </c>
      <c r="B15" s="327">
        <v>42983</v>
      </c>
      <c r="C15" s="322" t="s">
        <v>247</v>
      </c>
      <c r="D15" s="254" t="s">
        <v>266</v>
      </c>
      <c r="E15" s="321">
        <v>42917</v>
      </c>
      <c r="F15" s="323" t="s">
        <v>147</v>
      </c>
      <c r="G15" s="254" t="s">
        <v>401</v>
      </c>
      <c r="H15" s="254">
        <v>78.099999999999994</v>
      </c>
      <c r="I15" s="328" t="s">
        <v>121</v>
      </c>
      <c r="J15" s="329">
        <v>3000</v>
      </c>
      <c r="K15" s="329">
        <v>6000</v>
      </c>
      <c r="L15" s="329">
        <v>9000</v>
      </c>
      <c r="M15" s="329">
        <v>15000</v>
      </c>
      <c r="N15" s="329"/>
      <c r="O15" s="254">
        <v>2.65</v>
      </c>
      <c r="P15" s="254">
        <v>2.25</v>
      </c>
      <c r="Q15" s="254">
        <v>1.85</v>
      </c>
      <c r="R15" s="254">
        <v>1.65</v>
      </c>
      <c r="S15" s="254">
        <v>1.55</v>
      </c>
      <c r="T15" s="254"/>
      <c r="U15" s="254">
        <v>2.5499999999999998</v>
      </c>
      <c r="V15" s="254">
        <v>2.2000000000000002</v>
      </c>
      <c r="W15" s="254">
        <v>1.8</v>
      </c>
      <c r="X15" s="254">
        <v>1.65</v>
      </c>
      <c r="Y15" s="254">
        <v>1.6</v>
      </c>
      <c r="Z15" s="254"/>
      <c r="AA15" s="254"/>
      <c r="AB15" s="254"/>
      <c r="AC15" s="254"/>
      <c r="AD15" s="254"/>
      <c r="AE15" s="254"/>
      <c r="AF15" s="254"/>
      <c r="AG15" s="256" t="s">
        <v>891</v>
      </c>
      <c r="AH15" s="256" t="s">
        <v>892</v>
      </c>
      <c r="AI15" s="261">
        <v>3</v>
      </c>
      <c r="AJ15" s="261">
        <v>3</v>
      </c>
      <c r="AK15" s="262">
        <v>0.5</v>
      </c>
      <c r="AL15" s="262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24" customFormat="1" x14ac:dyDescent="0.15">
      <c r="A16" s="254">
        <v>326</v>
      </c>
      <c r="B16" s="327">
        <v>42983</v>
      </c>
      <c r="C16" s="322" t="s">
        <v>247</v>
      </c>
      <c r="D16" s="254" t="s">
        <v>266</v>
      </c>
      <c r="E16" s="321">
        <v>42736</v>
      </c>
      <c r="F16" s="323" t="s">
        <v>149</v>
      </c>
      <c r="G16" s="254" t="s">
        <v>401</v>
      </c>
      <c r="H16" s="254">
        <v>73.7</v>
      </c>
      <c r="I16" s="328" t="s">
        <v>244</v>
      </c>
      <c r="J16" s="329">
        <v>3000</v>
      </c>
      <c r="K16" s="329">
        <v>6000</v>
      </c>
      <c r="L16" s="329">
        <v>9000</v>
      </c>
      <c r="M16" s="329">
        <v>15000</v>
      </c>
      <c r="N16" s="329"/>
      <c r="O16" s="254">
        <v>3.05</v>
      </c>
      <c r="P16" s="254">
        <v>2.65</v>
      </c>
      <c r="Q16" s="254">
        <v>1.8</v>
      </c>
      <c r="R16" s="254">
        <v>1.9</v>
      </c>
      <c r="S16" s="254">
        <v>1.5</v>
      </c>
      <c r="T16" s="254"/>
      <c r="U16" s="254">
        <v>2.2599999999999998</v>
      </c>
      <c r="V16" s="254">
        <v>1.92</v>
      </c>
      <c r="W16" s="254">
        <v>1.5</v>
      </c>
      <c r="X16" s="254">
        <v>1.28</v>
      </c>
      <c r="Y16" s="254">
        <v>1.22</v>
      </c>
      <c r="Z16" s="254"/>
      <c r="AA16" s="254"/>
      <c r="AB16" s="254"/>
      <c r="AC16" s="254"/>
      <c r="AD16" s="254"/>
      <c r="AE16" s="254"/>
      <c r="AF16" s="254"/>
      <c r="AG16" s="256" t="s">
        <v>891</v>
      </c>
      <c r="AH16" s="256" t="s">
        <v>892</v>
      </c>
      <c r="AI16" s="261">
        <v>3</v>
      </c>
      <c r="AJ16" s="261">
        <v>3</v>
      </c>
      <c r="AK16" s="262">
        <v>0.5</v>
      </c>
      <c r="AL16" s="262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54">
        <v>224</v>
      </c>
      <c r="B17" s="327">
        <v>42983</v>
      </c>
      <c r="C17" s="322" t="s">
        <v>247</v>
      </c>
      <c r="D17" s="254" t="s">
        <v>266</v>
      </c>
      <c r="E17" s="321">
        <v>42917</v>
      </c>
      <c r="F17" s="323" t="s">
        <v>151</v>
      </c>
      <c r="G17" s="254" t="s">
        <v>401</v>
      </c>
      <c r="H17" s="254">
        <v>67.75</v>
      </c>
      <c r="I17" s="328" t="s">
        <v>244</v>
      </c>
      <c r="J17" s="330">
        <v>3500</v>
      </c>
      <c r="K17" s="330">
        <v>3500</v>
      </c>
      <c r="L17" s="330">
        <v>3500</v>
      </c>
      <c r="M17" s="330">
        <v>3500</v>
      </c>
      <c r="N17" s="329"/>
      <c r="O17" s="254">
        <v>2.34</v>
      </c>
      <c r="P17" s="254">
        <v>0</v>
      </c>
      <c r="Q17" s="254">
        <v>0</v>
      </c>
      <c r="R17" s="254">
        <v>0</v>
      </c>
      <c r="S17" s="254">
        <v>1.89</v>
      </c>
      <c r="T17" s="254"/>
      <c r="U17" s="254">
        <v>2.34</v>
      </c>
      <c r="V17" s="254">
        <v>0</v>
      </c>
      <c r="W17" s="254">
        <v>0</v>
      </c>
      <c r="X17" s="254">
        <v>0</v>
      </c>
      <c r="Y17" s="254">
        <v>1.89</v>
      </c>
      <c r="Z17" s="254"/>
      <c r="AA17" s="254"/>
      <c r="AB17" s="254"/>
      <c r="AC17" s="254"/>
      <c r="AD17" s="254"/>
      <c r="AE17" s="254"/>
      <c r="AF17" s="254"/>
      <c r="AG17" s="256" t="s">
        <v>891</v>
      </c>
      <c r="AH17" s="256" t="s">
        <v>892</v>
      </c>
      <c r="AI17" s="261">
        <v>3</v>
      </c>
      <c r="AJ17" s="261">
        <v>3</v>
      </c>
      <c r="AK17" s="262">
        <v>0.5</v>
      </c>
      <c r="AL17" s="262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54">
        <v>158</v>
      </c>
      <c r="B18" s="327">
        <v>42983</v>
      </c>
      <c r="C18" s="322" t="s">
        <v>247</v>
      </c>
      <c r="D18" s="254" t="s">
        <v>266</v>
      </c>
      <c r="E18" s="321">
        <v>42736</v>
      </c>
      <c r="F18" s="323" t="s">
        <v>243</v>
      </c>
      <c r="G18" s="254" t="s">
        <v>401</v>
      </c>
      <c r="H18" s="254">
        <v>69.319000000000003</v>
      </c>
      <c r="I18" s="328" t="s">
        <v>244</v>
      </c>
      <c r="J18" s="329">
        <v>3000</v>
      </c>
      <c r="K18" s="329">
        <v>6000</v>
      </c>
      <c r="L18" s="329">
        <v>9000</v>
      </c>
      <c r="M18" s="329">
        <v>15000</v>
      </c>
      <c r="N18" s="329"/>
      <c r="O18" s="254">
        <v>2.4617</v>
      </c>
      <c r="P18" s="254">
        <v>2.2042000000000002</v>
      </c>
      <c r="Q18" s="254">
        <v>1.7819</v>
      </c>
      <c r="R18" s="254">
        <v>1.5244</v>
      </c>
      <c r="S18" s="254">
        <v>1.4832000000000001</v>
      </c>
      <c r="T18" s="254"/>
      <c r="U18" s="254">
        <v>2.1320999999999999</v>
      </c>
      <c r="V18" s="254">
        <v>1.8333999999999999</v>
      </c>
      <c r="W18" s="254">
        <v>1.5038</v>
      </c>
      <c r="X18" s="254">
        <v>1.3595999999999999</v>
      </c>
      <c r="Y18" s="254">
        <v>1.3184</v>
      </c>
      <c r="Z18" s="254"/>
      <c r="AA18" s="254"/>
      <c r="AB18" s="254"/>
      <c r="AC18" s="254"/>
      <c r="AD18" s="254"/>
      <c r="AE18" s="254"/>
      <c r="AF18" s="254"/>
      <c r="AG18" s="256" t="s">
        <v>891</v>
      </c>
      <c r="AH18" s="256" t="s">
        <v>892</v>
      </c>
      <c r="AI18" s="261">
        <v>3</v>
      </c>
      <c r="AJ18" s="261">
        <v>3</v>
      </c>
      <c r="AK18" s="262">
        <v>0.5</v>
      </c>
      <c r="AL18" s="262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54">
        <v>172</v>
      </c>
      <c r="B19" s="327">
        <v>42983</v>
      </c>
      <c r="C19" s="322" t="s">
        <v>247</v>
      </c>
      <c r="D19" s="254" t="s">
        <v>266</v>
      </c>
      <c r="E19" s="321">
        <v>42736</v>
      </c>
      <c r="F19" s="323" t="s">
        <v>246</v>
      </c>
      <c r="G19" s="254" t="s">
        <v>401</v>
      </c>
      <c r="H19" s="254">
        <v>66.290000000000006</v>
      </c>
      <c r="I19" s="328" t="s">
        <v>244</v>
      </c>
      <c r="J19" s="329">
        <v>3000</v>
      </c>
      <c r="K19" s="329">
        <v>6000</v>
      </c>
      <c r="L19" s="329">
        <v>9000</v>
      </c>
      <c r="M19" s="329">
        <v>15000</v>
      </c>
      <c r="N19" s="329"/>
      <c r="O19" s="254">
        <v>2.347</v>
      </c>
      <c r="P19" s="254">
        <v>2.0449999999999999</v>
      </c>
      <c r="Q19" s="254">
        <v>1.6779999999999999</v>
      </c>
      <c r="R19" s="254">
        <v>1.484</v>
      </c>
      <c r="S19" s="254">
        <v>1.4339999999999999</v>
      </c>
      <c r="T19" s="254"/>
      <c r="U19" s="254">
        <v>2.2029999999999998</v>
      </c>
      <c r="V19" s="254">
        <v>1.9410000000000001</v>
      </c>
      <c r="W19" s="254">
        <v>1.625</v>
      </c>
      <c r="X19" s="254">
        <v>1.458</v>
      </c>
      <c r="Y19" s="254">
        <v>1.4139999999999999</v>
      </c>
      <c r="Z19" s="254"/>
      <c r="AA19" s="254"/>
      <c r="AB19" s="254"/>
      <c r="AC19" s="254"/>
      <c r="AD19" s="254"/>
      <c r="AE19" s="254"/>
      <c r="AF19" s="254"/>
      <c r="AG19" s="256" t="s">
        <v>891</v>
      </c>
      <c r="AH19" s="256" t="s">
        <v>892</v>
      </c>
      <c r="AI19" s="261">
        <v>3</v>
      </c>
      <c r="AJ19" s="261">
        <v>3</v>
      </c>
      <c r="AK19" s="262">
        <v>0.5</v>
      </c>
      <c r="AL19" s="262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54">
        <v>313</v>
      </c>
      <c r="B20" s="327">
        <v>42983</v>
      </c>
      <c r="C20" s="322" t="s">
        <v>247</v>
      </c>
      <c r="D20" s="254" t="s">
        <v>266</v>
      </c>
      <c r="E20" s="321">
        <v>42736</v>
      </c>
      <c r="F20" s="254" t="s">
        <v>318</v>
      </c>
      <c r="G20" s="254" t="s">
        <v>401</v>
      </c>
      <c r="H20" s="254">
        <v>61.14</v>
      </c>
      <c r="I20" s="328" t="s">
        <v>893</v>
      </c>
      <c r="J20" s="329">
        <v>3000</v>
      </c>
      <c r="K20" s="329">
        <v>6000</v>
      </c>
      <c r="L20" s="329">
        <v>9000</v>
      </c>
      <c r="M20" s="329">
        <v>15000</v>
      </c>
      <c r="N20" s="329"/>
      <c r="O20" s="254">
        <v>2.613</v>
      </c>
      <c r="P20" s="254">
        <v>2.387</v>
      </c>
      <c r="Q20" s="254">
        <v>2.1120000000000001</v>
      </c>
      <c r="R20" s="254">
        <v>1.9670000000000001</v>
      </c>
      <c r="S20" s="254">
        <v>1.929</v>
      </c>
      <c r="T20" s="254"/>
      <c r="U20" s="254">
        <v>2.427</v>
      </c>
      <c r="V20" s="254">
        <v>2.234</v>
      </c>
      <c r="W20" s="254">
        <v>2.0009999999999999</v>
      </c>
      <c r="X20" s="254">
        <v>1.877</v>
      </c>
      <c r="Y20" s="254">
        <v>1.8460000000000001</v>
      </c>
      <c r="Z20" s="254"/>
      <c r="AA20" s="254"/>
      <c r="AB20" s="254"/>
      <c r="AC20" s="254"/>
      <c r="AD20" s="254"/>
      <c r="AE20" s="254"/>
      <c r="AF20" s="254"/>
      <c r="AG20" s="256" t="s">
        <v>891</v>
      </c>
      <c r="AH20" s="256" t="s">
        <v>892</v>
      </c>
      <c r="AI20" s="261">
        <v>3</v>
      </c>
      <c r="AJ20" s="261">
        <v>3</v>
      </c>
      <c r="AK20" s="262">
        <v>0.5</v>
      </c>
      <c r="AL20" s="262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54">
        <v>568</v>
      </c>
      <c r="B21" s="327">
        <v>42983</v>
      </c>
      <c r="C21" s="322" t="s">
        <v>247</v>
      </c>
      <c r="D21" s="254" t="s">
        <v>266</v>
      </c>
      <c r="E21" s="321">
        <v>42736</v>
      </c>
      <c r="F21" s="323" t="s">
        <v>263</v>
      </c>
      <c r="G21" s="254" t="s">
        <v>401</v>
      </c>
      <c r="H21" s="254">
        <v>69.53</v>
      </c>
      <c r="I21" s="328" t="s">
        <v>244</v>
      </c>
      <c r="J21" s="330">
        <v>6000</v>
      </c>
      <c r="K21" s="330">
        <v>9000</v>
      </c>
      <c r="L21" s="330">
        <v>9000</v>
      </c>
      <c r="M21" s="330">
        <v>9000</v>
      </c>
      <c r="N21" s="330"/>
      <c r="O21" s="254">
        <v>2.2149999999999999</v>
      </c>
      <c r="P21" s="254">
        <v>1.804</v>
      </c>
      <c r="Q21" s="254">
        <v>0</v>
      </c>
      <c r="R21" s="254">
        <v>0</v>
      </c>
      <c r="S21" s="254">
        <v>1.2989999999999999</v>
      </c>
      <c r="T21" s="254"/>
      <c r="U21" s="254">
        <v>2.0110000000000001</v>
      </c>
      <c r="V21" s="254">
        <v>1.5840000000000001</v>
      </c>
      <c r="W21" s="254">
        <v>0</v>
      </c>
      <c r="X21" s="254">
        <v>0</v>
      </c>
      <c r="Y21" s="254">
        <v>1.224</v>
      </c>
      <c r="Z21" s="254"/>
      <c r="AA21" s="254"/>
      <c r="AB21" s="254"/>
      <c r="AC21" s="254"/>
      <c r="AD21" s="254"/>
      <c r="AE21" s="254"/>
      <c r="AF21" s="254"/>
      <c r="AG21" s="256" t="s">
        <v>891</v>
      </c>
      <c r="AH21" s="256" t="s">
        <v>892</v>
      </c>
      <c r="AI21" s="261">
        <v>3</v>
      </c>
      <c r="AJ21" s="261">
        <v>3</v>
      </c>
      <c r="AK21" s="262">
        <v>0.5</v>
      </c>
      <c r="AL21" s="262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54">
        <v>234</v>
      </c>
      <c r="B22" s="327">
        <v>42983</v>
      </c>
      <c r="C22" s="322" t="s">
        <v>247</v>
      </c>
      <c r="D22" s="254" t="s">
        <v>266</v>
      </c>
      <c r="E22" s="321">
        <v>42736</v>
      </c>
      <c r="F22" s="323" t="s">
        <v>264</v>
      </c>
      <c r="G22" s="254" t="s">
        <v>401</v>
      </c>
      <c r="H22" s="254">
        <v>72.61</v>
      </c>
      <c r="I22" s="328" t="s">
        <v>244</v>
      </c>
      <c r="J22" s="330">
        <v>3500</v>
      </c>
      <c r="K22" s="330">
        <v>3500</v>
      </c>
      <c r="L22" s="330">
        <v>3500</v>
      </c>
      <c r="M22" s="330">
        <v>3500</v>
      </c>
      <c r="N22" s="329"/>
      <c r="O22" s="254">
        <v>1.99</v>
      </c>
      <c r="P22" s="254">
        <v>0</v>
      </c>
      <c r="Q22" s="254">
        <v>0</v>
      </c>
      <c r="R22" s="254">
        <v>0</v>
      </c>
      <c r="S22" s="254">
        <v>1.74</v>
      </c>
      <c r="T22" s="254"/>
      <c r="U22" s="254">
        <v>1.87</v>
      </c>
      <c r="V22" s="254">
        <v>0</v>
      </c>
      <c r="W22" s="254">
        <v>0</v>
      </c>
      <c r="X22" s="254">
        <v>0</v>
      </c>
      <c r="Y22" s="254">
        <v>1.66</v>
      </c>
      <c r="Z22" s="254"/>
      <c r="AA22" s="254"/>
      <c r="AB22" s="254"/>
      <c r="AC22" s="254"/>
      <c r="AD22" s="254"/>
      <c r="AE22" s="254"/>
      <c r="AF22" s="254"/>
      <c r="AG22" s="256" t="s">
        <v>891</v>
      </c>
      <c r="AH22" s="256" t="s">
        <v>892</v>
      </c>
      <c r="AI22" s="261">
        <v>3</v>
      </c>
      <c r="AJ22" s="261">
        <v>3</v>
      </c>
      <c r="AK22" s="262">
        <v>0.5</v>
      </c>
      <c r="AL22" s="262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54">
        <v>781</v>
      </c>
      <c r="B23" s="327">
        <v>42983</v>
      </c>
      <c r="C23" s="322" t="s">
        <v>247</v>
      </c>
      <c r="D23" s="254" t="s">
        <v>266</v>
      </c>
      <c r="E23" s="321">
        <v>42736</v>
      </c>
      <c r="F23" s="323" t="s">
        <v>311</v>
      </c>
      <c r="G23" s="254" t="s">
        <v>401</v>
      </c>
      <c r="H23" s="254">
        <v>64.67</v>
      </c>
      <c r="I23" s="328" t="s">
        <v>244</v>
      </c>
      <c r="J23" s="330">
        <v>3500</v>
      </c>
      <c r="K23" s="330">
        <v>3500</v>
      </c>
      <c r="L23" s="330">
        <v>3500</v>
      </c>
      <c r="M23" s="330">
        <v>3500</v>
      </c>
      <c r="N23" s="329"/>
      <c r="O23" s="254">
        <v>2.0110000000000001</v>
      </c>
      <c r="P23" s="254">
        <v>0</v>
      </c>
      <c r="Q23" s="254">
        <v>0</v>
      </c>
      <c r="R23" s="254">
        <v>0</v>
      </c>
      <c r="S23" s="254">
        <v>1.736</v>
      </c>
      <c r="T23" s="254"/>
      <c r="U23" s="254">
        <v>1.921</v>
      </c>
      <c r="V23" s="254">
        <v>0</v>
      </c>
      <c r="W23" s="254">
        <v>0</v>
      </c>
      <c r="X23" s="254">
        <v>0</v>
      </c>
      <c r="Y23" s="254">
        <v>1.502</v>
      </c>
      <c r="Z23" s="254"/>
      <c r="AA23" s="254"/>
      <c r="AB23" s="254"/>
      <c r="AC23" s="254"/>
      <c r="AD23" s="254"/>
      <c r="AE23" s="254"/>
      <c r="AF23" s="254"/>
      <c r="AG23" s="256" t="s">
        <v>891</v>
      </c>
      <c r="AH23" s="256" t="s">
        <v>892</v>
      </c>
      <c r="AI23" s="261">
        <v>3</v>
      </c>
      <c r="AJ23" s="261">
        <v>3</v>
      </c>
      <c r="AK23" s="262">
        <v>0.5</v>
      </c>
      <c r="AL23" s="262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34" customFormat="1" x14ac:dyDescent="0.15">
      <c r="A24" s="254">
        <v>78</v>
      </c>
      <c r="B24" s="327">
        <v>42983</v>
      </c>
      <c r="C24" s="322" t="s">
        <v>247</v>
      </c>
      <c r="D24" s="254" t="s">
        <v>312</v>
      </c>
      <c r="E24" s="321">
        <v>42736</v>
      </c>
      <c r="F24" s="323" t="s">
        <v>267</v>
      </c>
      <c r="G24" s="254" t="s">
        <v>401</v>
      </c>
      <c r="H24" s="254">
        <v>71.709999999999994</v>
      </c>
      <c r="I24" s="303" t="s">
        <v>893</v>
      </c>
      <c r="J24" s="227">
        <v>1645</v>
      </c>
      <c r="K24" s="227">
        <v>3000</v>
      </c>
      <c r="L24" s="227">
        <v>3000</v>
      </c>
      <c r="M24" s="227">
        <v>3000</v>
      </c>
      <c r="N24" s="227"/>
      <c r="O24" s="254">
        <v>2.3260000000000001</v>
      </c>
      <c r="P24" s="254">
        <v>2.1139999999999999</v>
      </c>
      <c r="Q24" s="254">
        <v>0</v>
      </c>
      <c r="R24" s="254">
        <v>0</v>
      </c>
      <c r="S24" s="254">
        <v>1.764</v>
      </c>
      <c r="T24" s="254"/>
      <c r="U24" s="254">
        <v>2.3260000000000001</v>
      </c>
      <c r="V24" s="254">
        <v>2.1139999999999999</v>
      </c>
      <c r="W24" s="254">
        <v>0</v>
      </c>
      <c r="X24" s="254">
        <v>0</v>
      </c>
      <c r="Y24" s="254">
        <v>1.764</v>
      </c>
      <c r="Z24" s="254"/>
      <c r="AA24" s="254"/>
      <c r="AB24" s="254"/>
      <c r="AC24" s="254"/>
      <c r="AD24" s="254"/>
      <c r="AE24" s="254"/>
      <c r="AF24" s="254"/>
      <c r="AG24" s="256" t="s">
        <v>314</v>
      </c>
      <c r="AH24" s="256"/>
      <c r="AI24" s="263">
        <v>2</v>
      </c>
      <c r="AJ24" s="263">
        <v>4</v>
      </c>
      <c r="AK24" s="264">
        <v>0.33329999999999999</v>
      </c>
      <c r="AL24" s="264">
        <v>0.66659999999999997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34" customFormat="1" x14ac:dyDescent="0.15">
      <c r="A25" s="254">
        <v>261</v>
      </c>
      <c r="B25" s="327">
        <v>42983</v>
      </c>
      <c r="C25" s="322" t="s">
        <v>247</v>
      </c>
      <c r="D25" s="254" t="s">
        <v>312</v>
      </c>
      <c r="E25" s="321">
        <v>42747</v>
      </c>
      <c r="F25" s="323" t="s">
        <v>313</v>
      </c>
      <c r="G25" s="254" t="s">
        <v>401</v>
      </c>
      <c r="H25" s="254">
        <v>68.69</v>
      </c>
      <c r="I25" s="303" t="s">
        <v>893</v>
      </c>
      <c r="J25" s="227">
        <v>1645</v>
      </c>
      <c r="K25" s="227">
        <v>3000</v>
      </c>
      <c r="L25" s="227">
        <v>3000</v>
      </c>
      <c r="M25" s="227">
        <v>3000</v>
      </c>
      <c r="N25" s="227"/>
      <c r="O25" s="254">
        <v>1.97</v>
      </c>
      <c r="P25" s="254">
        <v>1.97</v>
      </c>
      <c r="Q25" s="254">
        <v>0</v>
      </c>
      <c r="R25" s="254">
        <v>0</v>
      </c>
      <c r="S25" s="254">
        <v>1.74</v>
      </c>
      <c r="T25" s="254"/>
      <c r="U25" s="254">
        <v>1.97</v>
      </c>
      <c r="V25" s="254">
        <v>1.97</v>
      </c>
      <c r="W25" s="254">
        <v>0</v>
      </c>
      <c r="X25" s="254">
        <v>0</v>
      </c>
      <c r="Y25" s="254">
        <v>1.74</v>
      </c>
      <c r="Z25" s="254"/>
      <c r="AA25" s="254"/>
      <c r="AB25" s="254"/>
      <c r="AC25" s="254"/>
      <c r="AD25" s="254"/>
      <c r="AE25" s="254"/>
      <c r="AF25" s="254"/>
      <c r="AG25" s="256" t="s">
        <v>314</v>
      </c>
      <c r="AH25" s="256"/>
      <c r="AI25" s="263">
        <v>2</v>
      </c>
      <c r="AJ25" s="263">
        <v>4</v>
      </c>
      <c r="AK25" s="264">
        <v>0.33329999999999999</v>
      </c>
      <c r="AL25" s="264">
        <v>0.66659999999999997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34" customFormat="1" x14ac:dyDescent="0.15">
      <c r="A26" s="254">
        <v>275</v>
      </c>
      <c r="B26" s="327">
        <v>42983</v>
      </c>
      <c r="C26" s="322" t="s">
        <v>247</v>
      </c>
      <c r="D26" s="254" t="s">
        <v>312</v>
      </c>
      <c r="E26" s="321">
        <v>42917</v>
      </c>
      <c r="F26" s="323" t="s">
        <v>315</v>
      </c>
      <c r="G26" s="254" t="s">
        <v>401</v>
      </c>
      <c r="H26" s="254">
        <v>80.2</v>
      </c>
      <c r="I26" s="303" t="s">
        <v>120</v>
      </c>
      <c r="J26" s="227">
        <v>1645</v>
      </c>
      <c r="K26" s="227">
        <v>3000</v>
      </c>
      <c r="L26" s="227">
        <v>3000</v>
      </c>
      <c r="M26" s="227">
        <v>3000</v>
      </c>
      <c r="N26" s="227"/>
      <c r="O26" s="254">
        <v>2.95</v>
      </c>
      <c r="P26" s="254">
        <v>2.4</v>
      </c>
      <c r="Q26">
        <v>0</v>
      </c>
      <c r="R26" s="254">
        <v>0</v>
      </c>
      <c r="S26" s="254">
        <v>2</v>
      </c>
      <c r="T26" s="254"/>
      <c r="U26" s="254">
        <v>2.95</v>
      </c>
      <c r="V26" s="254">
        <v>2.4</v>
      </c>
      <c r="W26">
        <v>0</v>
      </c>
      <c r="X26" s="254">
        <v>0</v>
      </c>
      <c r="Y26" s="254">
        <v>2</v>
      </c>
      <c r="Z26" s="254"/>
      <c r="AA26" s="254"/>
      <c r="AB26" s="254"/>
      <c r="AC26" s="254"/>
      <c r="AD26" s="254"/>
      <c r="AE26" s="254"/>
      <c r="AF26" s="254"/>
      <c r="AG26" s="256" t="s">
        <v>314</v>
      </c>
      <c r="AH26" s="256"/>
      <c r="AI26" s="263">
        <v>2</v>
      </c>
      <c r="AJ26" s="263">
        <v>4</v>
      </c>
      <c r="AK26" s="264">
        <v>0.33329999999999999</v>
      </c>
      <c r="AL26" s="264">
        <v>0.66659999999999997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34" customFormat="1" x14ac:dyDescent="0.15">
      <c r="A27" s="254">
        <v>327</v>
      </c>
      <c r="B27" s="327">
        <v>42983</v>
      </c>
      <c r="C27" s="322" t="s">
        <v>247</v>
      </c>
      <c r="D27" s="254" t="s">
        <v>317</v>
      </c>
      <c r="E27" s="321">
        <v>42736</v>
      </c>
      <c r="F27" s="323" t="s">
        <v>149</v>
      </c>
      <c r="G27" s="254" t="s">
        <v>401</v>
      </c>
      <c r="H27" s="254">
        <v>68.2</v>
      </c>
      <c r="I27" s="303" t="s">
        <v>244</v>
      </c>
      <c r="J27" s="227">
        <v>1645</v>
      </c>
      <c r="K27" s="227">
        <v>3000</v>
      </c>
      <c r="L27" s="227">
        <v>3000</v>
      </c>
      <c r="M27" s="227">
        <v>3000</v>
      </c>
      <c r="N27" s="227"/>
      <c r="O27" s="254">
        <v>2.93</v>
      </c>
      <c r="P27" s="254">
        <v>2.76</v>
      </c>
      <c r="Q27" s="254">
        <v>0</v>
      </c>
      <c r="R27" s="254">
        <v>0</v>
      </c>
      <c r="S27" s="254">
        <v>2.2599999999999998</v>
      </c>
      <c r="T27" s="254"/>
      <c r="U27" s="254">
        <v>2.93</v>
      </c>
      <c r="V27" s="254">
        <v>2.76</v>
      </c>
      <c r="W27" s="254">
        <v>0</v>
      </c>
      <c r="X27" s="254">
        <v>0</v>
      </c>
      <c r="Y27" s="254">
        <v>2.2599999999999998</v>
      </c>
      <c r="Z27" s="254"/>
      <c r="AA27" s="254"/>
      <c r="AB27" s="254"/>
      <c r="AC27" s="254"/>
      <c r="AD27" s="254"/>
      <c r="AE27" s="254"/>
      <c r="AF27" s="254"/>
      <c r="AG27" s="256" t="s">
        <v>314</v>
      </c>
      <c r="AH27" s="256"/>
      <c r="AI27" s="263">
        <v>2</v>
      </c>
      <c r="AJ27" s="263">
        <v>4</v>
      </c>
      <c r="AK27" s="264">
        <v>0.33329999999999999</v>
      </c>
      <c r="AL27" s="264">
        <v>0.66659999999999997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34" customFormat="1" x14ac:dyDescent="0.15">
      <c r="A28" s="254">
        <v>225</v>
      </c>
      <c r="B28" s="327">
        <v>42983</v>
      </c>
      <c r="C28" s="322" t="s">
        <v>247</v>
      </c>
      <c r="D28" s="254" t="s">
        <v>312</v>
      </c>
      <c r="E28" s="321">
        <v>42917</v>
      </c>
      <c r="F28" s="323" t="s">
        <v>151</v>
      </c>
      <c r="G28" s="254" t="s">
        <v>401</v>
      </c>
      <c r="H28" s="254">
        <v>74.58</v>
      </c>
      <c r="I28" s="303" t="s">
        <v>244</v>
      </c>
      <c r="J28" s="304">
        <v>4000</v>
      </c>
      <c r="K28" s="304">
        <v>12000</v>
      </c>
      <c r="L28" s="304">
        <v>12000</v>
      </c>
      <c r="M28" s="304">
        <v>12000</v>
      </c>
      <c r="N28" s="227"/>
      <c r="O28" s="254">
        <v>2.4</v>
      </c>
      <c r="P28" s="254">
        <v>2.08</v>
      </c>
      <c r="Q28" s="254">
        <v>0</v>
      </c>
      <c r="R28" s="254">
        <v>0</v>
      </c>
      <c r="S28" s="254">
        <v>1.72</v>
      </c>
      <c r="T28" s="254"/>
      <c r="U28" s="254">
        <v>2.4</v>
      </c>
      <c r="V28" s="254">
        <v>2.08</v>
      </c>
      <c r="W28" s="254">
        <v>0</v>
      </c>
      <c r="X28" s="254">
        <v>0</v>
      </c>
      <c r="Y28" s="254">
        <v>1.72</v>
      </c>
      <c r="Z28" s="254"/>
      <c r="AA28" s="254"/>
      <c r="AB28" s="254"/>
      <c r="AC28" s="254"/>
      <c r="AD28" s="254"/>
      <c r="AE28" s="254"/>
      <c r="AF28" s="254"/>
      <c r="AG28" s="256" t="s">
        <v>891</v>
      </c>
      <c r="AH28" s="256" t="s">
        <v>892</v>
      </c>
      <c r="AI28" s="263">
        <v>2</v>
      </c>
      <c r="AJ28" s="263">
        <v>4</v>
      </c>
      <c r="AK28" s="264">
        <v>0.33329999999999999</v>
      </c>
      <c r="AL28" s="264">
        <v>0.66659999999999997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34" customFormat="1" x14ac:dyDescent="0.15">
      <c r="A29" s="254">
        <v>159</v>
      </c>
      <c r="B29" s="327">
        <v>42983</v>
      </c>
      <c r="C29" s="322" t="s">
        <v>247</v>
      </c>
      <c r="D29" s="254" t="s">
        <v>312</v>
      </c>
      <c r="E29" s="321">
        <v>42736</v>
      </c>
      <c r="F29" s="323" t="s">
        <v>243</v>
      </c>
      <c r="G29" s="254" t="s">
        <v>401</v>
      </c>
      <c r="H29" s="254">
        <v>76.426000000000002</v>
      </c>
      <c r="I29" s="303" t="s">
        <v>244</v>
      </c>
      <c r="J29" s="227">
        <v>1645</v>
      </c>
      <c r="K29" s="227">
        <v>3000</v>
      </c>
      <c r="L29" s="227">
        <v>3000</v>
      </c>
      <c r="M29" s="227">
        <v>3000</v>
      </c>
      <c r="N29" s="227"/>
      <c r="O29" s="254">
        <v>2.7604000000000002</v>
      </c>
      <c r="P29" s="254">
        <v>2.2351000000000001</v>
      </c>
      <c r="Q29" s="254">
        <v>0</v>
      </c>
      <c r="R29" s="254">
        <v>0</v>
      </c>
      <c r="S29" s="254">
        <v>1.7613000000000001</v>
      </c>
      <c r="T29" s="254"/>
      <c r="U29" s="254">
        <v>2.7397999999999998</v>
      </c>
      <c r="V29" s="254">
        <v>2.2145000000000001</v>
      </c>
      <c r="W29" s="254">
        <v>0</v>
      </c>
      <c r="X29" s="254">
        <v>0</v>
      </c>
      <c r="Y29" s="254">
        <v>1.7406999999999999</v>
      </c>
      <c r="Z29" s="254"/>
      <c r="AA29" s="254"/>
      <c r="AB29" s="254"/>
      <c r="AC29" s="254"/>
      <c r="AD29" s="254"/>
      <c r="AE29" s="254"/>
      <c r="AF29" s="254"/>
      <c r="AG29" s="256" t="s">
        <v>891</v>
      </c>
      <c r="AH29" s="256" t="s">
        <v>892</v>
      </c>
      <c r="AI29" s="263">
        <v>2</v>
      </c>
      <c r="AJ29" s="263">
        <v>4</v>
      </c>
      <c r="AK29" s="264">
        <v>0.33329999999999999</v>
      </c>
      <c r="AL29" s="264">
        <v>0.66659999999999997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34" customFormat="1" x14ac:dyDescent="0.15">
      <c r="A30" s="254">
        <v>173</v>
      </c>
      <c r="B30" s="327">
        <v>42983</v>
      </c>
      <c r="C30" s="322" t="s">
        <v>247</v>
      </c>
      <c r="D30" s="254" t="s">
        <v>312</v>
      </c>
      <c r="E30" s="321">
        <v>42736</v>
      </c>
      <c r="F30" s="323" t="s">
        <v>246</v>
      </c>
      <c r="G30" s="254" t="s">
        <v>401</v>
      </c>
      <c r="H30" s="254">
        <v>68.459999999999994</v>
      </c>
      <c r="I30" s="303" t="s">
        <v>244</v>
      </c>
      <c r="J30" s="227">
        <v>1645</v>
      </c>
      <c r="K30" s="227">
        <v>3000</v>
      </c>
      <c r="L30" s="227">
        <v>3000</v>
      </c>
      <c r="M30" s="227">
        <v>3000</v>
      </c>
      <c r="N30" s="227"/>
      <c r="O30" s="254">
        <v>2.76</v>
      </c>
      <c r="P30" s="254">
        <v>2.2679999999999998</v>
      </c>
      <c r="Q30" s="254">
        <v>0</v>
      </c>
      <c r="R30" s="254">
        <v>0</v>
      </c>
      <c r="S30" s="254">
        <v>1.887</v>
      </c>
      <c r="T30" s="254"/>
      <c r="U30" s="254">
        <v>2.76</v>
      </c>
      <c r="V30" s="254">
        <v>2.2679999999999998</v>
      </c>
      <c r="W30" s="254">
        <v>0</v>
      </c>
      <c r="X30" s="254">
        <v>0</v>
      </c>
      <c r="Y30" s="254">
        <v>1.887</v>
      </c>
      <c r="Z30" s="254"/>
      <c r="AA30" s="254"/>
      <c r="AB30" s="254"/>
      <c r="AC30" s="254"/>
      <c r="AD30" s="254"/>
      <c r="AE30" s="254"/>
      <c r="AF30" s="254"/>
      <c r="AG30" s="256" t="s">
        <v>150</v>
      </c>
      <c r="AH30" s="256"/>
      <c r="AI30" s="263">
        <v>2</v>
      </c>
      <c r="AJ30" s="263">
        <v>4</v>
      </c>
      <c r="AK30" s="264">
        <v>0.33329999999999999</v>
      </c>
      <c r="AL30" s="264">
        <v>0.66659999999999997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34" customFormat="1" x14ac:dyDescent="0.15">
      <c r="A31" s="254">
        <v>314</v>
      </c>
      <c r="B31" s="327">
        <v>42983</v>
      </c>
      <c r="C31" s="322" t="s">
        <v>247</v>
      </c>
      <c r="D31" s="254" t="s">
        <v>312</v>
      </c>
      <c r="E31" s="321">
        <v>42736</v>
      </c>
      <c r="F31" s="254" t="s">
        <v>318</v>
      </c>
      <c r="G31" s="254" t="s">
        <v>401</v>
      </c>
      <c r="H31" s="254">
        <v>67.09</v>
      </c>
      <c r="I31" s="303" t="s">
        <v>893</v>
      </c>
      <c r="J31" s="227">
        <v>1645</v>
      </c>
      <c r="K31" s="227">
        <v>3000</v>
      </c>
      <c r="L31" s="227">
        <v>3000</v>
      </c>
      <c r="M31" s="227">
        <v>3000</v>
      </c>
      <c r="N31" s="227"/>
      <c r="O31" s="254">
        <v>2.786</v>
      </c>
      <c r="P31" s="254">
        <v>2.415</v>
      </c>
      <c r="Q31" s="254">
        <v>0</v>
      </c>
      <c r="R31" s="254">
        <v>0</v>
      </c>
      <c r="S31" s="254">
        <v>2.1349999999999998</v>
      </c>
      <c r="T31" s="254"/>
      <c r="U31" s="254">
        <v>2.7189999999999999</v>
      </c>
      <c r="V31" s="254">
        <v>2.3479999999999999</v>
      </c>
      <c r="W31" s="254">
        <v>0</v>
      </c>
      <c r="X31" s="254">
        <v>0</v>
      </c>
      <c r="Y31" s="254">
        <v>2.0670000000000002</v>
      </c>
      <c r="Z31" s="254"/>
      <c r="AA31" s="254"/>
      <c r="AB31" s="254"/>
      <c r="AC31" s="254"/>
      <c r="AD31" s="254"/>
      <c r="AE31" s="254"/>
      <c r="AF31" s="254"/>
      <c r="AG31" s="256" t="s">
        <v>891</v>
      </c>
      <c r="AH31" s="256" t="s">
        <v>753</v>
      </c>
      <c r="AI31" s="263">
        <v>2</v>
      </c>
      <c r="AJ31" s="263">
        <v>4</v>
      </c>
      <c r="AK31" s="264">
        <v>0.33329999999999999</v>
      </c>
      <c r="AL31" s="264">
        <v>0.66659999999999997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54">
        <v>569</v>
      </c>
      <c r="B32" s="327">
        <v>42983</v>
      </c>
      <c r="C32" s="322" t="s">
        <v>247</v>
      </c>
      <c r="D32" s="254" t="s">
        <v>312</v>
      </c>
      <c r="E32" s="321">
        <v>42736</v>
      </c>
      <c r="F32" s="323" t="s">
        <v>263</v>
      </c>
      <c r="G32" s="254" t="s">
        <v>401</v>
      </c>
      <c r="H32" s="254">
        <v>68.88</v>
      </c>
      <c r="I32" s="303" t="s">
        <v>893</v>
      </c>
      <c r="J32" s="304">
        <v>4000</v>
      </c>
      <c r="K32" s="304">
        <v>12000</v>
      </c>
      <c r="L32" s="304">
        <v>12000</v>
      </c>
      <c r="M32" s="304">
        <v>12000</v>
      </c>
      <c r="N32" s="227"/>
      <c r="O32" s="254">
        <v>2.0649999999999999</v>
      </c>
      <c r="P32" s="254">
        <v>1.9910000000000001</v>
      </c>
      <c r="Q32" s="254">
        <v>0</v>
      </c>
      <c r="R32" s="254">
        <v>0</v>
      </c>
      <c r="S32" s="254">
        <v>1.6240000000000001</v>
      </c>
      <c r="T32" s="254"/>
      <c r="U32" s="254">
        <v>2.0649999999999999</v>
      </c>
      <c r="V32" s="254">
        <v>1.9910000000000001</v>
      </c>
      <c r="W32" s="254">
        <v>0</v>
      </c>
      <c r="X32" s="254">
        <v>0</v>
      </c>
      <c r="Y32" s="254">
        <v>1.6240000000000001</v>
      </c>
      <c r="Z32" s="254"/>
      <c r="AA32" s="254"/>
      <c r="AB32" s="254"/>
      <c r="AC32" s="254"/>
      <c r="AD32" s="254"/>
      <c r="AE32" s="254"/>
      <c r="AF32" s="254"/>
      <c r="AG32" s="256" t="s">
        <v>754</v>
      </c>
      <c r="AH32" s="256"/>
      <c r="AI32" s="263">
        <v>2</v>
      </c>
      <c r="AJ32" s="263">
        <v>4</v>
      </c>
      <c r="AK32" s="264">
        <v>0.33329999999999999</v>
      </c>
      <c r="AL32" s="264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54">
        <v>235</v>
      </c>
      <c r="B33" s="327">
        <v>42983</v>
      </c>
      <c r="C33" s="322" t="s">
        <v>247</v>
      </c>
      <c r="D33" s="254" t="s">
        <v>312</v>
      </c>
      <c r="E33" s="321">
        <v>42736</v>
      </c>
      <c r="F33" s="323" t="s">
        <v>264</v>
      </c>
      <c r="G33" s="254" t="s">
        <v>401</v>
      </c>
      <c r="H33" s="254">
        <v>73.150000000000006</v>
      </c>
      <c r="I33" s="303" t="s">
        <v>893</v>
      </c>
      <c r="J33" s="304">
        <v>3000</v>
      </c>
      <c r="K33" s="304">
        <v>3000</v>
      </c>
      <c r="L33" s="304">
        <v>3000</v>
      </c>
      <c r="M33" s="304">
        <v>3000</v>
      </c>
      <c r="N33" s="227"/>
      <c r="O33" s="254">
        <v>2.4900000000000002</v>
      </c>
      <c r="P33" s="254">
        <v>0</v>
      </c>
      <c r="Q33" s="254">
        <v>0</v>
      </c>
      <c r="R33" s="254">
        <v>0</v>
      </c>
      <c r="S33" s="254">
        <v>1.87</v>
      </c>
      <c r="T33" s="254"/>
      <c r="U33" s="254">
        <v>2.4900000000000002</v>
      </c>
      <c r="V33" s="254">
        <v>0</v>
      </c>
      <c r="W33" s="254">
        <v>0</v>
      </c>
      <c r="X33" s="254">
        <v>0</v>
      </c>
      <c r="Y33" s="254">
        <v>1.87</v>
      </c>
      <c r="Z33" s="254"/>
      <c r="AA33" s="254"/>
      <c r="AB33" s="254"/>
      <c r="AC33" s="254"/>
      <c r="AD33" s="254"/>
      <c r="AE33" s="254"/>
      <c r="AF33" s="254"/>
      <c r="AG33" s="256" t="s">
        <v>754</v>
      </c>
      <c r="AH33" s="256"/>
      <c r="AI33" s="263">
        <v>2</v>
      </c>
      <c r="AJ33" s="263">
        <v>4</v>
      </c>
      <c r="AK33" s="264">
        <v>0.33329999999999999</v>
      </c>
      <c r="AL33" s="264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54">
        <v>784</v>
      </c>
      <c r="B34" s="327">
        <v>42983</v>
      </c>
      <c r="C34" s="322" t="s">
        <v>247</v>
      </c>
      <c r="D34" s="254" t="s">
        <v>312</v>
      </c>
      <c r="E34" s="321">
        <v>42736</v>
      </c>
      <c r="F34" s="323" t="s">
        <v>311</v>
      </c>
      <c r="G34" s="254" t="s">
        <v>401</v>
      </c>
      <c r="H34" s="254">
        <v>66.91</v>
      </c>
      <c r="I34" s="303" t="s">
        <v>893</v>
      </c>
      <c r="J34" s="227">
        <v>4000</v>
      </c>
      <c r="K34" s="304">
        <v>12000</v>
      </c>
      <c r="L34" s="304">
        <v>12000</v>
      </c>
      <c r="M34" s="304">
        <v>12000</v>
      </c>
      <c r="N34" s="227"/>
      <c r="O34" s="254">
        <v>2.073</v>
      </c>
      <c r="P34" s="254">
        <v>1.966</v>
      </c>
      <c r="Q34" s="254">
        <v>0</v>
      </c>
      <c r="R34" s="254">
        <v>0</v>
      </c>
      <c r="S34" s="254">
        <v>1.522</v>
      </c>
      <c r="T34" s="254"/>
      <c r="U34" s="254">
        <v>1.982</v>
      </c>
      <c r="V34" s="254">
        <v>1.907</v>
      </c>
      <c r="W34" s="254">
        <v>0</v>
      </c>
      <c r="X34" s="254">
        <v>0</v>
      </c>
      <c r="Y34" s="254">
        <v>1.4750000000000001</v>
      </c>
      <c r="Z34" s="254"/>
      <c r="AA34" s="254"/>
      <c r="AB34" s="254"/>
      <c r="AC34" s="254"/>
      <c r="AD34" s="254"/>
      <c r="AE34" s="254"/>
      <c r="AF34" s="254"/>
      <c r="AG34" s="256" t="s">
        <v>754</v>
      </c>
      <c r="AH34" s="256"/>
      <c r="AI34" s="263">
        <v>2</v>
      </c>
      <c r="AJ34" s="263">
        <v>4</v>
      </c>
      <c r="AK34" s="264">
        <v>0.33329999999999999</v>
      </c>
      <c r="AL34" s="264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18" customFormat="1" x14ac:dyDescent="0.15">
      <c r="A35" s="254">
        <v>80</v>
      </c>
      <c r="B35" s="327">
        <v>42983</v>
      </c>
      <c r="C35" s="322" t="s">
        <v>247</v>
      </c>
      <c r="D35" s="254" t="s">
        <v>180</v>
      </c>
      <c r="E35" s="321">
        <v>42736</v>
      </c>
      <c r="F35" s="323" t="s">
        <v>267</v>
      </c>
      <c r="G35" s="254" t="s">
        <v>401</v>
      </c>
      <c r="H35" s="254">
        <v>71.45</v>
      </c>
      <c r="I35" s="331" t="s">
        <v>893</v>
      </c>
      <c r="J35" s="332">
        <v>1645</v>
      </c>
      <c r="K35" s="332">
        <v>3000</v>
      </c>
      <c r="L35" s="332">
        <v>3000</v>
      </c>
      <c r="M35" s="332">
        <v>3000</v>
      </c>
      <c r="N35" s="332"/>
      <c r="O35" s="254">
        <v>2.4009999999999998</v>
      </c>
      <c r="P35" s="254">
        <v>2.2930000000000001</v>
      </c>
      <c r="Q35" s="254">
        <v>0</v>
      </c>
      <c r="R35" s="254">
        <v>0</v>
      </c>
      <c r="S35" s="254">
        <v>1.5509999999999999</v>
      </c>
      <c r="T35" s="254"/>
      <c r="U35" s="254">
        <v>2.4009999999999998</v>
      </c>
      <c r="V35" s="254">
        <v>2.2930000000000001</v>
      </c>
      <c r="W35" s="254">
        <v>0</v>
      </c>
      <c r="X35" s="254">
        <v>0</v>
      </c>
      <c r="Y35" s="254">
        <v>1.5509999999999999</v>
      </c>
      <c r="Z35" s="254"/>
      <c r="AA35" s="254"/>
      <c r="AB35" s="254"/>
      <c r="AC35" s="254"/>
      <c r="AD35" s="254"/>
      <c r="AE35" s="254"/>
      <c r="AF35" s="254"/>
      <c r="AG35" s="256" t="s">
        <v>754</v>
      </c>
      <c r="AH35" s="256"/>
      <c r="AI35" s="263">
        <v>2</v>
      </c>
      <c r="AJ35" s="263">
        <v>4</v>
      </c>
      <c r="AK35" s="265">
        <v>0.33329999999999999</v>
      </c>
      <c r="AL35" s="265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18" customFormat="1" x14ac:dyDescent="0.15">
      <c r="A36" s="254">
        <v>263</v>
      </c>
      <c r="B36" s="327">
        <v>42983</v>
      </c>
      <c r="C36" s="322" t="s">
        <v>247</v>
      </c>
      <c r="D36" s="254" t="s">
        <v>180</v>
      </c>
      <c r="E36" s="321">
        <v>42747</v>
      </c>
      <c r="F36" s="323" t="s">
        <v>313</v>
      </c>
      <c r="G36" s="254" t="s">
        <v>401</v>
      </c>
      <c r="H36" s="254">
        <v>71.180000000000007</v>
      </c>
      <c r="I36" s="331" t="s">
        <v>893</v>
      </c>
      <c r="J36" s="332">
        <v>1645</v>
      </c>
      <c r="K36" s="332">
        <v>3000</v>
      </c>
      <c r="L36" s="332">
        <v>3000</v>
      </c>
      <c r="M36" s="332">
        <v>3000</v>
      </c>
      <c r="N36" s="332"/>
      <c r="O36" s="254">
        <v>2.15</v>
      </c>
      <c r="P36" s="254">
        <v>2.15</v>
      </c>
      <c r="Q36" s="254">
        <v>0</v>
      </c>
      <c r="R36" s="254">
        <v>0</v>
      </c>
      <c r="S36" s="254">
        <v>1.7</v>
      </c>
      <c r="T36" s="254"/>
      <c r="U36" s="254">
        <v>2.15</v>
      </c>
      <c r="V36" s="254">
        <v>2.15</v>
      </c>
      <c r="W36" s="254">
        <v>0</v>
      </c>
      <c r="X36" s="254">
        <v>0</v>
      </c>
      <c r="Y36" s="254">
        <v>1.7</v>
      </c>
      <c r="Z36" s="254"/>
      <c r="AA36" s="254"/>
      <c r="AB36" s="254"/>
      <c r="AC36" s="254"/>
      <c r="AD36" s="254"/>
      <c r="AE36" s="254"/>
      <c r="AF36" s="254"/>
      <c r="AG36" s="256" t="s">
        <v>314</v>
      </c>
      <c r="AH36" s="256"/>
      <c r="AI36" s="263">
        <v>2</v>
      </c>
      <c r="AJ36" s="263">
        <v>4</v>
      </c>
      <c r="AK36" s="265">
        <v>0.33329999999999999</v>
      </c>
      <c r="AL36" s="265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18" customFormat="1" x14ac:dyDescent="0.15">
      <c r="A37" s="254">
        <v>277</v>
      </c>
      <c r="B37" s="327">
        <v>42983</v>
      </c>
      <c r="C37" s="322" t="s">
        <v>247</v>
      </c>
      <c r="D37" s="254" t="s">
        <v>180</v>
      </c>
      <c r="E37" s="321">
        <v>42917</v>
      </c>
      <c r="F37" s="323" t="s">
        <v>315</v>
      </c>
      <c r="G37" s="254" t="s">
        <v>401</v>
      </c>
      <c r="H37" s="254">
        <v>80.2</v>
      </c>
      <c r="I37" s="331" t="s">
        <v>120</v>
      </c>
      <c r="J37" s="332">
        <v>1645</v>
      </c>
      <c r="K37" s="332">
        <v>3000</v>
      </c>
      <c r="L37" s="332">
        <v>3000</v>
      </c>
      <c r="M37" s="332">
        <v>3000</v>
      </c>
      <c r="N37" s="332"/>
      <c r="O37" s="254">
        <v>2.95</v>
      </c>
      <c r="P37" s="254">
        <v>2.4</v>
      </c>
      <c r="Q37" s="254">
        <v>0</v>
      </c>
      <c r="R37" s="254">
        <v>0</v>
      </c>
      <c r="S37" s="254">
        <v>1.9</v>
      </c>
      <c r="T37" s="254"/>
      <c r="U37" s="254">
        <v>2.95</v>
      </c>
      <c r="V37" s="254">
        <v>2.4</v>
      </c>
      <c r="W37" s="254">
        <v>0</v>
      </c>
      <c r="X37" s="254">
        <v>0</v>
      </c>
      <c r="Y37" s="254">
        <v>1.9</v>
      </c>
      <c r="Z37" s="254"/>
      <c r="AA37" s="254"/>
      <c r="AB37" s="254"/>
      <c r="AC37" s="254"/>
      <c r="AD37" s="254"/>
      <c r="AE37" s="254"/>
      <c r="AF37" s="254"/>
      <c r="AG37" s="256" t="s">
        <v>314</v>
      </c>
      <c r="AH37" s="256"/>
      <c r="AI37" s="263">
        <v>2</v>
      </c>
      <c r="AJ37" s="263">
        <v>4</v>
      </c>
      <c r="AK37" s="265">
        <v>0.33329999999999999</v>
      </c>
      <c r="AL37" s="265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18" customFormat="1" x14ac:dyDescent="0.15">
      <c r="A38" s="254">
        <v>329</v>
      </c>
      <c r="B38" s="327">
        <v>42983</v>
      </c>
      <c r="C38" s="322" t="s">
        <v>247</v>
      </c>
      <c r="D38" s="254" t="s">
        <v>180</v>
      </c>
      <c r="E38" s="321">
        <v>42736</v>
      </c>
      <c r="F38" s="323" t="s">
        <v>149</v>
      </c>
      <c r="G38" s="254" t="s">
        <v>401</v>
      </c>
      <c r="H38" s="254">
        <v>73.150000000000006</v>
      </c>
      <c r="I38" s="331" t="s">
        <v>244</v>
      </c>
      <c r="J38" s="332">
        <v>1645</v>
      </c>
      <c r="K38" s="332">
        <v>3000</v>
      </c>
      <c r="L38" s="332">
        <v>3000</v>
      </c>
      <c r="M38" s="332">
        <v>3000</v>
      </c>
      <c r="N38" s="332"/>
      <c r="O38" s="254">
        <v>3.67</v>
      </c>
      <c r="P38" s="254">
        <v>2.89</v>
      </c>
      <c r="Q38" s="254">
        <v>0</v>
      </c>
      <c r="R38" s="254">
        <v>0</v>
      </c>
      <c r="S38" s="254">
        <v>1.98</v>
      </c>
      <c r="T38" s="254"/>
      <c r="U38" s="254">
        <v>3.67</v>
      </c>
      <c r="V38" s="254">
        <v>2.89</v>
      </c>
      <c r="W38" s="254">
        <v>0</v>
      </c>
      <c r="X38" s="254">
        <v>0</v>
      </c>
      <c r="Y38" s="254">
        <v>1.98</v>
      </c>
      <c r="Z38" s="254"/>
      <c r="AA38" s="254"/>
      <c r="AB38" s="254"/>
      <c r="AC38" s="254"/>
      <c r="AD38" s="254"/>
      <c r="AE38" s="254"/>
      <c r="AF38" s="254"/>
      <c r="AG38" s="256" t="s">
        <v>314</v>
      </c>
      <c r="AH38" s="256"/>
      <c r="AI38" s="263">
        <v>2</v>
      </c>
      <c r="AJ38" s="263">
        <v>4</v>
      </c>
      <c r="AK38" s="265">
        <v>0.33329999999999999</v>
      </c>
      <c r="AL38" s="265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18" customFormat="1" x14ac:dyDescent="0.15">
      <c r="A39" s="254">
        <v>227</v>
      </c>
      <c r="B39" s="327">
        <v>42983</v>
      </c>
      <c r="C39" s="322" t="s">
        <v>247</v>
      </c>
      <c r="D39" s="254" t="s">
        <v>180</v>
      </c>
      <c r="E39" s="321">
        <v>42917</v>
      </c>
      <c r="F39" s="323" t="s">
        <v>151</v>
      </c>
      <c r="G39" s="254" t="s">
        <v>401</v>
      </c>
      <c r="H39" s="254">
        <v>74.58</v>
      </c>
      <c r="I39" s="331" t="s">
        <v>244</v>
      </c>
      <c r="J39" s="333">
        <v>3200</v>
      </c>
      <c r="K39" s="333">
        <v>3200</v>
      </c>
      <c r="L39" s="333">
        <v>3200</v>
      </c>
      <c r="M39" s="333">
        <v>3200</v>
      </c>
      <c r="N39" s="332"/>
      <c r="O39" s="254">
        <v>2.39</v>
      </c>
      <c r="P39" s="254">
        <v>0</v>
      </c>
      <c r="Q39" s="254">
        <v>0</v>
      </c>
      <c r="R39" s="254">
        <v>0</v>
      </c>
      <c r="S39" s="254">
        <v>1.89</v>
      </c>
      <c r="T39" s="254"/>
      <c r="U39" s="254">
        <v>2.39</v>
      </c>
      <c r="V39" s="254">
        <v>0</v>
      </c>
      <c r="W39" s="254">
        <v>0</v>
      </c>
      <c r="X39" s="254">
        <v>0</v>
      </c>
      <c r="Y39" s="254">
        <v>1.89</v>
      </c>
      <c r="Z39" s="254"/>
      <c r="AA39" s="254"/>
      <c r="AB39" s="254"/>
      <c r="AC39" s="254"/>
      <c r="AD39" s="254"/>
      <c r="AE39" s="254"/>
      <c r="AF39" s="254"/>
      <c r="AG39" s="256" t="s">
        <v>891</v>
      </c>
      <c r="AH39" s="256" t="s">
        <v>892</v>
      </c>
      <c r="AI39" s="263">
        <v>2</v>
      </c>
      <c r="AJ39" s="263">
        <v>4</v>
      </c>
      <c r="AK39" s="265">
        <v>0.33329999999999999</v>
      </c>
      <c r="AL39" s="265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18" customFormat="1" x14ac:dyDescent="0.15">
      <c r="A40" s="254">
        <v>161</v>
      </c>
      <c r="B40" s="327">
        <v>42983</v>
      </c>
      <c r="C40" s="322" t="s">
        <v>247</v>
      </c>
      <c r="D40" s="254" t="s">
        <v>180</v>
      </c>
      <c r="E40" s="321">
        <v>42736</v>
      </c>
      <c r="F40" s="323" t="s">
        <v>243</v>
      </c>
      <c r="G40" s="254" t="s">
        <v>401</v>
      </c>
      <c r="H40" s="254">
        <v>76.22</v>
      </c>
      <c r="I40" s="331" t="s">
        <v>244</v>
      </c>
      <c r="J40" s="332">
        <v>1645</v>
      </c>
      <c r="K40" s="332">
        <v>3000</v>
      </c>
      <c r="L40" s="332">
        <v>3000</v>
      </c>
      <c r="M40" s="332">
        <v>3000</v>
      </c>
      <c r="N40" s="332"/>
      <c r="O40" s="254">
        <v>2.8736999999999999</v>
      </c>
      <c r="P40" s="254">
        <v>2.2454000000000001</v>
      </c>
      <c r="Q40" s="254">
        <v>0</v>
      </c>
      <c r="R40" s="254">
        <v>0</v>
      </c>
      <c r="S40" s="254">
        <v>1.6583000000000001</v>
      </c>
      <c r="T40" s="254"/>
      <c r="U40" s="254">
        <v>2.8736999999999999</v>
      </c>
      <c r="V40" s="254">
        <v>2.2454000000000001</v>
      </c>
      <c r="W40" s="254">
        <v>0</v>
      </c>
      <c r="X40" s="254">
        <v>0</v>
      </c>
      <c r="Y40" s="254">
        <v>1.6583000000000001</v>
      </c>
      <c r="Z40" s="254"/>
      <c r="AA40" s="254"/>
      <c r="AB40" s="254"/>
      <c r="AC40" s="254"/>
      <c r="AD40" s="254"/>
      <c r="AE40" s="254"/>
      <c r="AF40" s="254"/>
      <c r="AG40" s="256" t="s">
        <v>891</v>
      </c>
      <c r="AH40" s="256" t="s">
        <v>753</v>
      </c>
      <c r="AI40" s="263">
        <v>2</v>
      </c>
      <c r="AJ40" s="263">
        <v>4</v>
      </c>
      <c r="AK40" s="265">
        <v>0.33329999999999999</v>
      </c>
      <c r="AL40" s="265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18" customFormat="1" x14ac:dyDescent="0.15">
      <c r="A41" s="254">
        <v>175</v>
      </c>
      <c r="B41" s="327">
        <v>42983</v>
      </c>
      <c r="C41" s="322" t="s">
        <v>247</v>
      </c>
      <c r="D41" s="254" t="s">
        <v>180</v>
      </c>
      <c r="E41" s="321">
        <v>42736</v>
      </c>
      <c r="F41" s="323" t="s">
        <v>246</v>
      </c>
      <c r="G41" s="254" t="s">
        <v>401</v>
      </c>
      <c r="H41" s="254">
        <v>68.459999999999994</v>
      </c>
      <c r="I41" s="331" t="s">
        <v>244</v>
      </c>
      <c r="J41" s="332">
        <v>1645</v>
      </c>
      <c r="K41" s="332">
        <v>3000</v>
      </c>
      <c r="L41" s="332">
        <v>3000</v>
      </c>
      <c r="M41" s="332">
        <v>3000</v>
      </c>
      <c r="N41" s="332"/>
      <c r="O41" s="254">
        <v>2.8220000000000001</v>
      </c>
      <c r="P41" s="254">
        <v>2.2810000000000001</v>
      </c>
      <c r="Q41" s="254">
        <v>0</v>
      </c>
      <c r="R41" s="254">
        <v>0</v>
      </c>
      <c r="S41" s="254">
        <v>1.8540000000000001</v>
      </c>
      <c r="T41" s="254"/>
      <c r="U41" s="254">
        <v>2.8220000000000001</v>
      </c>
      <c r="V41" s="254">
        <v>2.2810000000000001</v>
      </c>
      <c r="W41" s="254">
        <v>0</v>
      </c>
      <c r="X41" s="254">
        <v>0</v>
      </c>
      <c r="Y41" s="254">
        <v>1.8540000000000001</v>
      </c>
      <c r="Z41" s="254"/>
      <c r="AA41" s="254"/>
      <c r="AB41" s="254"/>
      <c r="AC41" s="254"/>
      <c r="AD41" s="254"/>
      <c r="AE41" s="254"/>
      <c r="AF41" s="254"/>
      <c r="AG41" s="256" t="s">
        <v>754</v>
      </c>
      <c r="AH41" s="256"/>
      <c r="AI41" s="263">
        <v>2</v>
      </c>
      <c r="AJ41" s="263">
        <v>4</v>
      </c>
      <c r="AK41" s="265">
        <v>0.33329999999999999</v>
      </c>
      <c r="AL41" s="265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18" customFormat="1" x14ac:dyDescent="0.15">
      <c r="A42" s="254">
        <v>316</v>
      </c>
      <c r="B42" s="327">
        <v>42983</v>
      </c>
      <c r="C42" s="322" t="s">
        <v>247</v>
      </c>
      <c r="D42" s="254" t="s">
        <v>180</v>
      </c>
      <c r="E42" s="321">
        <v>42736</v>
      </c>
      <c r="F42" s="254" t="s">
        <v>318</v>
      </c>
      <c r="G42" s="254" t="s">
        <v>401</v>
      </c>
      <c r="H42" s="254">
        <v>65.38</v>
      </c>
      <c r="I42" s="331" t="s">
        <v>893</v>
      </c>
      <c r="J42" s="332">
        <v>1645</v>
      </c>
      <c r="K42" s="332">
        <v>3000</v>
      </c>
      <c r="L42" s="332">
        <v>3000</v>
      </c>
      <c r="M42" s="332">
        <v>3000</v>
      </c>
      <c r="N42" s="332"/>
      <c r="O42" s="254">
        <v>2.8252000000000002</v>
      </c>
      <c r="P42" s="254">
        <v>2.4180000000000001</v>
      </c>
      <c r="Q42" s="254">
        <v>0</v>
      </c>
      <c r="R42" s="254">
        <v>0</v>
      </c>
      <c r="S42" s="254">
        <v>2.105</v>
      </c>
      <c r="T42" s="254"/>
      <c r="U42" s="254">
        <v>2.7850000000000001</v>
      </c>
      <c r="V42" s="254">
        <v>2.35</v>
      </c>
      <c r="W42" s="254">
        <v>0</v>
      </c>
      <c r="X42" s="254">
        <v>0</v>
      </c>
      <c r="Y42" s="254">
        <v>2.0379999999999998</v>
      </c>
      <c r="Z42" s="254"/>
      <c r="AA42" s="254"/>
      <c r="AB42" s="254"/>
      <c r="AC42" s="254"/>
      <c r="AD42" s="254"/>
      <c r="AE42" s="254"/>
      <c r="AF42" s="254"/>
      <c r="AG42" s="256" t="s">
        <v>891</v>
      </c>
      <c r="AH42" s="256" t="s">
        <v>753</v>
      </c>
      <c r="AI42" s="263">
        <v>2</v>
      </c>
      <c r="AJ42" s="263">
        <v>4</v>
      </c>
      <c r="AK42" s="265">
        <v>0.33329999999999999</v>
      </c>
      <c r="AL42" s="265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18" customFormat="1" x14ac:dyDescent="0.15">
      <c r="A43" s="254">
        <v>571</v>
      </c>
      <c r="B43" s="327">
        <v>42983</v>
      </c>
      <c r="C43" s="322" t="s">
        <v>247</v>
      </c>
      <c r="D43" s="254" t="s">
        <v>180</v>
      </c>
      <c r="E43" s="321">
        <v>42736</v>
      </c>
      <c r="F43" s="323" t="s">
        <v>263</v>
      </c>
      <c r="G43" s="254" t="s">
        <v>401</v>
      </c>
      <c r="H43" s="254">
        <v>68.91</v>
      </c>
      <c r="I43" s="331" t="s">
        <v>244</v>
      </c>
      <c r="J43" s="333">
        <v>4000</v>
      </c>
      <c r="K43" s="333">
        <v>12000</v>
      </c>
      <c r="L43" s="333">
        <v>12000</v>
      </c>
      <c r="M43" s="333">
        <v>12000</v>
      </c>
      <c r="N43" s="332"/>
      <c r="O43" s="254">
        <v>2.1429999999999998</v>
      </c>
      <c r="P43" s="254">
        <v>1.929</v>
      </c>
      <c r="Q43" s="254">
        <v>0</v>
      </c>
      <c r="R43" s="254">
        <v>0</v>
      </c>
      <c r="S43" s="254">
        <v>1.6839999999999999</v>
      </c>
      <c r="T43" s="254"/>
      <c r="U43" s="254">
        <v>2.1429999999999998</v>
      </c>
      <c r="V43" s="254">
        <v>1.929</v>
      </c>
      <c r="W43" s="254">
        <v>0</v>
      </c>
      <c r="X43" s="254">
        <v>0</v>
      </c>
      <c r="Y43" s="254">
        <v>1.6839999999999999</v>
      </c>
      <c r="Z43" s="254"/>
      <c r="AA43" s="254"/>
      <c r="AB43" s="254"/>
      <c r="AC43" s="254"/>
      <c r="AD43" s="254"/>
      <c r="AE43" s="254"/>
      <c r="AF43" s="254"/>
      <c r="AG43" s="256" t="s">
        <v>754</v>
      </c>
      <c r="AH43" s="256"/>
      <c r="AI43" s="263">
        <v>2</v>
      </c>
      <c r="AJ43" s="263">
        <v>4</v>
      </c>
      <c r="AK43" s="265">
        <v>0.33329999999999999</v>
      </c>
      <c r="AL43" s="265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18" customFormat="1" x14ac:dyDescent="0.15">
      <c r="A44" s="254">
        <v>237</v>
      </c>
      <c r="B44" s="327">
        <v>42983</v>
      </c>
      <c r="C44" s="322" t="s">
        <v>247</v>
      </c>
      <c r="D44" s="254" t="s">
        <v>180</v>
      </c>
      <c r="E44" s="321">
        <v>42736</v>
      </c>
      <c r="F44" s="323" t="s">
        <v>264</v>
      </c>
      <c r="G44" s="254" t="s">
        <v>401</v>
      </c>
      <c r="H44" s="254">
        <v>73.150000000000006</v>
      </c>
      <c r="I44" s="331" t="s">
        <v>244</v>
      </c>
      <c r="J44" s="333">
        <v>3000</v>
      </c>
      <c r="K44" s="333">
        <v>3000</v>
      </c>
      <c r="L44" s="333">
        <v>3000</v>
      </c>
      <c r="M44" s="333">
        <v>3000</v>
      </c>
      <c r="N44" s="332"/>
      <c r="O44" s="254">
        <v>2.44</v>
      </c>
      <c r="P44" s="254">
        <v>0</v>
      </c>
      <c r="Q44" s="254">
        <v>0</v>
      </c>
      <c r="R44" s="254">
        <v>0</v>
      </c>
      <c r="S44" s="254">
        <v>1.77</v>
      </c>
      <c r="T44" s="254"/>
      <c r="U44" s="254">
        <v>2.44</v>
      </c>
      <c r="V44" s="254">
        <v>0</v>
      </c>
      <c r="W44" s="254">
        <v>0</v>
      </c>
      <c r="X44" s="254">
        <v>0</v>
      </c>
      <c r="Y44" s="254">
        <v>1.77</v>
      </c>
      <c r="Z44" s="254"/>
      <c r="AA44" s="254"/>
      <c r="AB44" s="254"/>
      <c r="AC44" s="254"/>
      <c r="AD44" s="254"/>
      <c r="AE44" s="254"/>
      <c r="AF44" s="254"/>
      <c r="AG44" s="256" t="s">
        <v>754</v>
      </c>
      <c r="AH44" s="256"/>
      <c r="AI44" s="266">
        <v>2</v>
      </c>
      <c r="AJ44" s="266">
        <v>4</v>
      </c>
      <c r="AK44" s="265">
        <v>0.33329999999999999</v>
      </c>
      <c r="AL44" s="265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18" customFormat="1" x14ac:dyDescent="0.15">
      <c r="A45" s="254">
        <v>790</v>
      </c>
      <c r="B45" s="327">
        <v>42983</v>
      </c>
      <c r="C45" s="322" t="s">
        <v>247</v>
      </c>
      <c r="D45" s="254" t="s">
        <v>180</v>
      </c>
      <c r="E45" s="321">
        <v>42736</v>
      </c>
      <c r="F45" s="323" t="s">
        <v>311</v>
      </c>
      <c r="G45" s="254" t="s">
        <v>401</v>
      </c>
      <c r="H45" s="254">
        <v>65.239999999999995</v>
      </c>
      <c r="I45" s="331" t="s">
        <v>893</v>
      </c>
      <c r="J45" s="332">
        <v>3200</v>
      </c>
      <c r="K45" s="333">
        <v>3200</v>
      </c>
      <c r="L45" s="333">
        <v>3200</v>
      </c>
      <c r="M45" s="333">
        <v>3200</v>
      </c>
      <c r="N45" s="332"/>
      <c r="O45" s="254">
        <v>2.0640000000000001</v>
      </c>
      <c r="P45" s="254">
        <v>0</v>
      </c>
      <c r="Q45" s="254">
        <v>0</v>
      </c>
      <c r="R45" s="254">
        <v>0</v>
      </c>
      <c r="S45" s="254">
        <v>1.8220000000000001</v>
      </c>
      <c r="T45" s="254"/>
      <c r="U45" s="254">
        <v>1.9359999999999999</v>
      </c>
      <c r="V45" s="254">
        <v>0</v>
      </c>
      <c r="W45" s="254">
        <v>0</v>
      </c>
      <c r="X45" s="254">
        <v>0</v>
      </c>
      <c r="Y45" s="254">
        <v>1.7270000000000001</v>
      </c>
      <c r="Z45" s="254"/>
      <c r="AA45" s="254"/>
      <c r="AB45" s="254"/>
      <c r="AC45" s="254"/>
      <c r="AD45" s="254"/>
      <c r="AE45" s="254"/>
      <c r="AF45" s="254"/>
      <c r="AG45" s="256" t="s">
        <v>754</v>
      </c>
      <c r="AH45" s="256"/>
      <c r="AI45" s="263">
        <v>2</v>
      </c>
      <c r="AJ45" s="263">
        <v>4</v>
      </c>
      <c r="AK45" s="265">
        <v>0.33329999999999999</v>
      </c>
      <c r="AL45" s="265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239" customFormat="1" x14ac:dyDescent="0.15">
      <c r="A46" s="254">
        <v>79</v>
      </c>
      <c r="B46" s="327">
        <v>42983</v>
      </c>
      <c r="C46" s="322" t="s">
        <v>247</v>
      </c>
      <c r="D46" s="254" t="s">
        <v>408</v>
      </c>
      <c r="E46" s="321">
        <v>42736</v>
      </c>
      <c r="F46" s="323" t="s">
        <v>267</v>
      </c>
      <c r="G46" s="254" t="s">
        <v>401</v>
      </c>
      <c r="H46" s="254">
        <v>73.569999999999993</v>
      </c>
      <c r="I46" s="334" t="s">
        <v>893</v>
      </c>
      <c r="J46" s="335">
        <v>1645</v>
      </c>
      <c r="K46" s="335">
        <v>3000</v>
      </c>
      <c r="L46" s="335">
        <v>3000</v>
      </c>
      <c r="M46" s="335">
        <v>3000</v>
      </c>
      <c r="N46" s="335"/>
      <c r="O46" s="254">
        <v>2.4380000000000002</v>
      </c>
      <c r="P46" s="254">
        <v>2.0870000000000002</v>
      </c>
      <c r="Q46" s="254">
        <v>0</v>
      </c>
      <c r="R46" s="254">
        <v>0</v>
      </c>
      <c r="S46" s="254">
        <v>1.661</v>
      </c>
      <c r="T46" s="254"/>
      <c r="U46" s="254">
        <v>2.4380000000000002</v>
      </c>
      <c r="V46" s="254">
        <v>2.0870000000000002</v>
      </c>
      <c r="W46" s="254">
        <v>0</v>
      </c>
      <c r="X46" s="254">
        <v>0</v>
      </c>
      <c r="Y46" s="254">
        <v>1.661</v>
      </c>
      <c r="Z46" s="254"/>
      <c r="AA46" s="254"/>
      <c r="AB46" s="254"/>
      <c r="AC46" s="254"/>
      <c r="AD46" s="254"/>
      <c r="AE46" s="254"/>
      <c r="AF46" s="254"/>
      <c r="AG46" s="256" t="s">
        <v>754</v>
      </c>
      <c r="AH46" s="256"/>
      <c r="AI46" s="263">
        <v>2</v>
      </c>
      <c r="AJ46" s="263">
        <v>4</v>
      </c>
      <c r="AK46" s="267">
        <v>0.33329999999999999</v>
      </c>
      <c r="AL46" s="267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239" customFormat="1" x14ac:dyDescent="0.15">
      <c r="A47" s="254">
        <v>262</v>
      </c>
      <c r="B47" s="327">
        <v>42983</v>
      </c>
      <c r="C47" s="322" t="s">
        <v>247</v>
      </c>
      <c r="D47" s="254" t="s">
        <v>408</v>
      </c>
      <c r="E47" s="321">
        <v>42747</v>
      </c>
      <c r="F47" s="323" t="s">
        <v>313</v>
      </c>
      <c r="G47" s="254" t="s">
        <v>401</v>
      </c>
      <c r="H47" s="254">
        <v>69.97</v>
      </c>
      <c r="I47" s="334" t="s">
        <v>893</v>
      </c>
      <c r="J47" s="335">
        <v>1645</v>
      </c>
      <c r="K47" s="335">
        <v>3000</v>
      </c>
      <c r="L47" s="335">
        <v>3000</v>
      </c>
      <c r="M47" s="335">
        <v>3000</v>
      </c>
      <c r="N47" s="335"/>
      <c r="O47" s="254">
        <v>2.48</v>
      </c>
      <c r="P47" s="254">
        <v>2.12</v>
      </c>
      <c r="Q47" s="254">
        <v>0</v>
      </c>
      <c r="R47" s="254">
        <v>0</v>
      </c>
      <c r="S47" s="254">
        <v>1.67</v>
      </c>
      <c r="T47" s="254"/>
      <c r="U47" s="254">
        <v>2.48</v>
      </c>
      <c r="V47" s="254">
        <v>2.12</v>
      </c>
      <c r="W47" s="254">
        <v>0</v>
      </c>
      <c r="X47" s="254">
        <v>0</v>
      </c>
      <c r="Y47" s="254">
        <v>1.67</v>
      </c>
      <c r="Z47" s="254"/>
      <c r="AA47" s="254"/>
      <c r="AB47" s="254"/>
      <c r="AC47" s="254"/>
      <c r="AD47" s="254"/>
      <c r="AE47" s="254"/>
      <c r="AF47" s="254"/>
      <c r="AG47" s="256" t="s">
        <v>314</v>
      </c>
      <c r="AH47" s="256"/>
      <c r="AI47" s="263">
        <v>2</v>
      </c>
      <c r="AJ47" s="263">
        <v>4</v>
      </c>
      <c r="AK47" s="267">
        <v>0.33329999999999999</v>
      </c>
      <c r="AL47" s="267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239" customFormat="1" x14ac:dyDescent="0.15">
      <c r="A48" s="254">
        <v>276</v>
      </c>
      <c r="B48" s="327">
        <v>42983</v>
      </c>
      <c r="C48" s="322" t="s">
        <v>247</v>
      </c>
      <c r="D48" s="254" t="s">
        <v>408</v>
      </c>
      <c r="E48" s="321">
        <v>42917</v>
      </c>
      <c r="F48" s="323" t="s">
        <v>315</v>
      </c>
      <c r="G48" s="254" t="s">
        <v>401</v>
      </c>
      <c r="H48" s="254">
        <v>80.2</v>
      </c>
      <c r="I48" s="334" t="s">
        <v>120</v>
      </c>
      <c r="J48" s="335">
        <v>1645</v>
      </c>
      <c r="K48" s="335">
        <v>3000</v>
      </c>
      <c r="L48" s="335">
        <v>3000</v>
      </c>
      <c r="M48" s="335">
        <v>3000</v>
      </c>
      <c r="N48" s="335"/>
      <c r="O48" s="254">
        <v>2.95</v>
      </c>
      <c r="P48" s="254">
        <v>2.4</v>
      </c>
      <c r="Q48" s="254">
        <v>0</v>
      </c>
      <c r="R48" s="254">
        <v>0</v>
      </c>
      <c r="S48" s="254">
        <v>1.9</v>
      </c>
      <c r="T48" s="254"/>
      <c r="U48" s="254">
        <v>2.95</v>
      </c>
      <c r="V48" s="254">
        <v>2.4</v>
      </c>
      <c r="W48" s="254">
        <v>0</v>
      </c>
      <c r="X48" s="254">
        <v>0</v>
      </c>
      <c r="Y48" s="254">
        <v>1.9</v>
      </c>
      <c r="Z48" s="254"/>
      <c r="AA48" s="254"/>
      <c r="AB48" s="254"/>
      <c r="AC48" s="254"/>
      <c r="AD48" s="254"/>
      <c r="AE48" s="254"/>
      <c r="AF48" s="254"/>
      <c r="AG48" s="256" t="s">
        <v>755</v>
      </c>
      <c r="AH48" s="256"/>
      <c r="AI48" s="263">
        <v>2</v>
      </c>
      <c r="AJ48" s="263">
        <v>4</v>
      </c>
      <c r="AK48" s="267">
        <v>0.33329999999999999</v>
      </c>
      <c r="AL48" s="267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239" customFormat="1" x14ac:dyDescent="0.15">
      <c r="A49" s="254">
        <v>328</v>
      </c>
      <c r="B49" s="327">
        <v>42983</v>
      </c>
      <c r="C49" s="322" t="s">
        <v>247</v>
      </c>
      <c r="D49" s="254" t="s">
        <v>408</v>
      </c>
      <c r="E49" s="321">
        <v>42736</v>
      </c>
      <c r="F49" s="323" t="s">
        <v>149</v>
      </c>
      <c r="G49" s="254" t="s">
        <v>401</v>
      </c>
      <c r="H49" s="254">
        <v>73.150000000000006</v>
      </c>
      <c r="I49" s="334" t="s">
        <v>244</v>
      </c>
      <c r="J49" s="335">
        <v>1645</v>
      </c>
      <c r="K49" s="335">
        <v>3000</v>
      </c>
      <c r="L49" s="335">
        <v>3000</v>
      </c>
      <c r="M49" s="335">
        <v>3000</v>
      </c>
      <c r="N49" s="335"/>
      <c r="O49" s="254">
        <v>3.67</v>
      </c>
      <c r="P49" s="254">
        <v>2.89</v>
      </c>
      <c r="Q49" s="254">
        <v>0</v>
      </c>
      <c r="R49" s="254">
        <v>0</v>
      </c>
      <c r="S49" s="254">
        <v>1.98</v>
      </c>
      <c r="T49" s="254"/>
      <c r="U49" s="254">
        <v>3.67</v>
      </c>
      <c r="V49" s="254">
        <v>2.89</v>
      </c>
      <c r="W49" s="254">
        <v>0</v>
      </c>
      <c r="X49" s="254">
        <v>0</v>
      </c>
      <c r="Y49" s="254">
        <v>1.98</v>
      </c>
      <c r="Z49" s="254"/>
      <c r="AA49" s="254"/>
      <c r="AB49" s="254"/>
      <c r="AC49" s="254"/>
      <c r="AD49" s="254"/>
      <c r="AE49" s="254"/>
      <c r="AF49" s="254"/>
      <c r="AG49" s="256" t="s">
        <v>755</v>
      </c>
      <c r="AH49" s="256"/>
      <c r="AI49" s="263">
        <v>2</v>
      </c>
      <c r="AJ49" s="263">
        <v>4</v>
      </c>
      <c r="AK49" s="267">
        <v>0.33329999999999999</v>
      </c>
      <c r="AL49" s="267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239" customFormat="1" x14ac:dyDescent="0.15">
      <c r="A50" s="254">
        <v>226</v>
      </c>
      <c r="B50" s="327">
        <v>42983</v>
      </c>
      <c r="C50" s="322" t="s">
        <v>247</v>
      </c>
      <c r="D50" s="254" t="s">
        <v>408</v>
      </c>
      <c r="E50" s="321">
        <v>42917</v>
      </c>
      <c r="F50" s="323" t="s">
        <v>151</v>
      </c>
      <c r="G50" s="254" t="s">
        <v>401</v>
      </c>
      <c r="H50" s="254">
        <v>74.58</v>
      </c>
      <c r="I50" s="334" t="s">
        <v>893</v>
      </c>
      <c r="J50" s="336">
        <v>4000</v>
      </c>
      <c r="K50" s="336">
        <v>12000</v>
      </c>
      <c r="L50" s="336">
        <v>12000</v>
      </c>
      <c r="M50" s="336">
        <v>12000</v>
      </c>
      <c r="N50" s="335"/>
      <c r="O50" s="254">
        <v>2.4300000000000002</v>
      </c>
      <c r="P50" s="254">
        <v>1.99</v>
      </c>
      <c r="Q50" s="254">
        <v>0</v>
      </c>
      <c r="R50" s="254">
        <v>0</v>
      </c>
      <c r="S50" s="254">
        <v>1.72</v>
      </c>
      <c r="T50" s="254"/>
      <c r="U50" s="254">
        <v>2.4300000000000002</v>
      </c>
      <c r="V50" s="254">
        <v>1.99</v>
      </c>
      <c r="W50" s="254">
        <v>0</v>
      </c>
      <c r="X50" s="254">
        <v>0</v>
      </c>
      <c r="Y50" s="254">
        <v>1.72</v>
      </c>
      <c r="Z50" s="254"/>
      <c r="AA50" s="254"/>
      <c r="AB50" s="254"/>
      <c r="AC50" s="254"/>
      <c r="AD50" s="254"/>
      <c r="AE50" s="254"/>
      <c r="AF50" s="254"/>
      <c r="AG50" s="256" t="s">
        <v>756</v>
      </c>
      <c r="AH50" s="256" t="s">
        <v>757</v>
      </c>
      <c r="AI50" s="263">
        <v>2</v>
      </c>
      <c r="AJ50" s="263">
        <v>4</v>
      </c>
      <c r="AK50" s="267">
        <v>0.33329999999999999</v>
      </c>
      <c r="AL50" s="267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239" customFormat="1" x14ac:dyDescent="0.15">
      <c r="A51" s="254">
        <v>160</v>
      </c>
      <c r="B51" s="327">
        <v>42983</v>
      </c>
      <c r="C51" s="322" t="s">
        <v>247</v>
      </c>
      <c r="D51" s="254" t="s">
        <v>408</v>
      </c>
      <c r="E51" s="321">
        <v>42736</v>
      </c>
      <c r="F51" s="323" t="s">
        <v>243</v>
      </c>
      <c r="G51" s="254" t="s">
        <v>401</v>
      </c>
      <c r="H51" s="254">
        <v>75.704999999999998</v>
      </c>
      <c r="I51" s="334" t="s">
        <v>244</v>
      </c>
      <c r="J51" s="335">
        <v>1645</v>
      </c>
      <c r="K51" s="335">
        <v>3000</v>
      </c>
      <c r="L51" s="335">
        <v>3000</v>
      </c>
      <c r="M51" s="335">
        <v>3000</v>
      </c>
      <c r="N51" s="335"/>
      <c r="O51" s="254">
        <v>2.9045999999999998</v>
      </c>
      <c r="P51" s="254">
        <v>2.2351000000000001</v>
      </c>
      <c r="Q51" s="254">
        <v>0</v>
      </c>
      <c r="R51" s="254">
        <v>0</v>
      </c>
      <c r="S51" s="254">
        <v>1.7509999999999999</v>
      </c>
      <c r="T51" s="254"/>
      <c r="U51" s="254">
        <v>2.9045999999999998</v>
      </c>
      <c r="V51" s="254">
        <v>2.2351000000000001</v>
      </c>
      <c r="W51" s="254">
        <v>0</v>
      </c>
      <c r="X51" s="254">
        <v>0</v>
      </c>
      <c r="Y51" s="254">
        <v>1.7509999999999999</v>
      </c>
      <c r="Z51" s="254"/>
      <c r="AA51" s="254"/>
      <c r="AB51" s="254"/>
      <c r="AC51" s="254"/>
      <c r="AD51" s="254"/>
      <c r="AE51" s="254"/>
      <c r="AF51" s="254"/>
      <c r="AG51" s="256" t="s">
        <v>756</v>
      </c>
      <c r="AH51" s="256" t="s">
        <v>757</v>
      </c>
      <c r="AI51" s="263">
        <v>2</v>
      </c>
      <c r="AJ51" s="263">
        <v>4</v>
      </c>
      <c r="AK51" s="267">
        <v>0.33329999999999999</v>
      </c>
      <c r="AL51" s="267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239" customFormat="1" x14ac:dyDescent="0.15">
      <c r="A52" s="254">
        <v>174</v>
      </c>
      <c r="B52" s="327">
        <v>42983</v>
      </c>
      <c r="C52" s="322" t="s">
        <v>247</v>
      </c>
      <c r="D52" s="254" t="s">
        <v>408</v>
      </c>
      <c r="E52" s="321">
        <v>42736</v>
      </c>
      <c r="F52" s="323" t="s">
        <v>246</v>
      </c>
      <c r="G52" s="254" t="s">
        <v>401</v>
      </c>
      <c r="H52" s="254">
        <v>68.459999999999994</v>
      </c>
      <c r="I52" s="334" t="s">
        <v>244</v>
      </c>
      <c r="J52" s="335">
        <v>1645</v>
      </c>
      <c r="K52" s="335">
        <v>3000</v>
      </c>
      <c r="L52" s="335">
        <v>3000</v>
      </c>
      <c r="M52" s="335">
        <v>3000</v>
      </c>
      <c r="N52" s="335"/>
      <c r="O52" s="254">
        <v>2.8290000000000002</v>
      </c>
      <c r="P52" s="254">
        <v>2.2570000000000001</v>
      </c>
      <c r="Q52" s="254">
        <v>0</v>
      </c>
      <c r="R52" s="254">
        <v>0</v>
      </c>
      <c r="S52" s="254">
        <v>1.831</v>
      </c>
      <c r="T52" s="254"/>
      <c r="U52" s="254">
        <v>2.8290000000000002</v>
      </c>
      <c r="V52" s="254">
        <v>2.2570000000000001</v>
      </c>
      <c r="W52" s="254">
        <v>0</v>
      </c>
      <c r="X52" s="254">
        <v>0</v>
      </c>
      <c r="Y52" s="254">
        <v>1.831</v>
      </c>
      <c r="Z52" s="254"/>
      <c r="AA52" s="254"/>
      <c r="AB52" s="254"/>
      <c r="AC52" s="254"/>
      <c r="AD52" s="254"/>
      <c r="AE52" s="254"/>
      <c r="AF52" s="254"/>
      <c r="AG52" s="256" t="s">
        <v>755</v>
      </c>
      <c r="AH52" s="256"/>
      <c r="AI52" s="263">
        <v>2</v>
      </c>
      <c r="AJ52" s="263">
        <v>4</v>
      </c>
      <c r="AK52" s="267">
        <v>0.33329999999999999</v>
      </c>
      <c r="AL52" s="267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239" customFormat="1" x14ac:dyDescent="0.15">
      <c r="A53" s="254">
        <v>315</v>
      </c>
      <c r="B53" s="327">
        <v>42983</v>
      </c>
      <c r="C53" s="322" t="s">
        <v>247</v>
      </c>
      <c r="D53" s="254" t="s">
        <v>408</v>
      </c>
      <c r="E53" s="321">
        <v>42736</v>
      </c>
      <c r="F53" s="254" t="s">
        <v>318</v>
      </c>
      <c r="G53" s="254" t="s">
        <v>401</v>
      </c>
      <c r="H53" s="254">
        <v>65.38</v>
      </c>
      <c r="I53" s="334" t="s">
        <v>893</v>
      </c>
      <c r="J53" s="335">
        <v>1645</v>
      </c>
      <c r="K53" s="335">
        <v>3000</v>
      </c>
      <c r="L53" s="335">
        <v>3000</v>
      </c>
      <c r="M53" s="335">
        <v>3000</v>
      </c>
      <c r="N53" s="335"/>
      <c r="O53" s="254">
        <v>2.8252000000000002</v>
      </c>
      <c r="P53" s="254">
        <v>2.4180000000000001</v>
      </c>
      <c r="Q53" s="254">
        <v>0</v>
      </c>
      <c r="R53" s="254">
        <v>0</v>
      </c>
      <c r="S53" s="254">
        <v>2.105</v>
      </c>
      <c r="T53" s="254"/>
      <c r="U53" s="254">
        <v>2.7850000000000001</v>
      </c>
      <c r="V53" s="254">
        <v>2.35</v>
      </c>
      <c r="W53" s="254">
        <v>0</v>
      </c>
      <c r="X53" s="254">
        <v>0</v>
      </c>
      <c r="Y53" s="254">
        <v>2.0379999999999998</v>
      </c>
      <c r="Z53" s="254"/>
      <c r="AA53" s="254"/>
      <c r="AB53" s="254"/>
      <c r="AC53" s="254"/>
      <c r="AD53" s="254"/>
      <c r="AE53" s="254"/>
      <c r="AF53" s="254"/>
      <c r="AG53" s="256" t="s">
        <v>891</v>
      </c>
      <c r="AH53" s="256" t="s">
        <v>753</v>
      </c>
      <c r="AI53" s="263">
        <v>2</v>
      </c>
      <c r="AJ53" s="263">
        <v>4</v>
      </c>
      <c r="AK53" s="267">
        <v>0.33329999999999999</v>
      </c>
      <c r="AL53" s="267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239" customFormat="1" x14ac:dyDescent="0.15">
      <c r="A54" s="254">
        <v>570</v>
      </c>
      <c r="B54" s="327">
        <v>42983</v>
      </c>
      <c r="C54" s="322" t="s">
        <v>247</v>
      </c>
      <c r="D54" s="254" t="s">
        <v>408</v>
      </c>
      <c r="E54" s="321">
        <v>42736</v>
      </c>
      <c r="F54" s="323" t="s">
        <v>263</v>
      </c>
      <c r="G54" s="254" t="s">
        <v>401</v>
      </c>
      <c r="H54" s="254">
        <v>68.91</v>
      </c>
      <c r="I54" s="334" t="s">
        <v>893</v>
      </c>
      <c r="J54" s="336">
        <v>4000</v>
      </c>
      <c r="K54" s="336">
        <v>12000</v>
      </c>
      <c r="L54" s="336">
        <v>12000</v>
      </c>
      <c r="M54" s="336">
        <v>12000</v>
      </c>
      <c r="N54" s="335"/>
      <c r="O54" s="254">
        <v>2.1429999999999998</v>
      </c>
      <c r="P54" s="254">
        <v>1.929</v>
      </c>
      <c r="Q54" s="254">
        <v>0</v>
      </c>
      <c r="R54" s="254">
        <v>0</v>
      </c>
      <c r="S54" s="254">
        <v>1.6839999999999999</v>
      </c>
      <c r="T54" s="254"/>
      <c r="U54" s="254">
        <v>2.1429999999999998</v>
      </c>
      <c r="V54" s="254">
        <v>1.929</v>
      </c>
      <c r="W54" s="254">
        <v>0</v>
      </c>
      <c r="X54" s="254">
        <v>0</v>
      </c>
      <c r="Y54" s="254">
        <v>1.6839999999999999</v>
      </c>
      <c r="Z54" s="254"/>
      <c r="AA54" s="254"/>
      <c r="AB54" s="254"/>
      <c r="AC54" s="254"/>
      <c r="AD54" s="254"/>
      <c r="AE54" s="254"/>
      <c r="AF54" s="254"/>
      <c r="AG54" s="256" t="s">
        <v>754</v>
      </c>
      <c r="AH54" s="256"/>
      <c r="AI54" s="263">
        <v>2</v>
      </c>
      <c r="AJ54" s="263">
        <v>4</v>
      </c>
      <c r="AK54" s="267">
        <v>0.33329999999999999</v>
      </c>
      <c r="AL54" s="267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239" customFormat="1" x14ac:dyDescent="0.15">
      <c r="A55" s="254">
        <v>236</v>
      </c>
      <c r="B55" s="327">
        <v>42983</v>
      </c>
      <c r="C55" s="322" t="s">
        <v>247</v>
      </c>
      <c r="D55" s="254" t="s">
        <v>408</v>
      </c>
      <c r="E55" s="321">
        <v>42736</v>
      </c>
      <c r="F55" s="323" t="s">
        <v>264</v>
      </c>
      <c r="G55" s="254" t="s">
        <v>401</v>
      </c>
      <c r="H55" s="254">
        <v>73.150000000000006</v>
      </c>
      <c r="I55" s="334" t="s">
        <v>893</v>
      </c>
      <c r="J55" s="336">
        <v>3000</v>
      </c>
      <c r="K55" s="336">
        <v>3000</v>
      </c>
      <c r="L55" s="336">
        <v>3000</v>
      </c>
      <c r="M55" s="336">
        <v>3000</v>
      </c>
      <c r="N55" s="335"/>
      <c r="O55" s="254">
        <v>2.46</v>
      </c>
      <c r="P55" s="254">
        <v>0</v>
      </c>
      <c r="Q55" s="254">
        <v>0</v>
      </c>
      <c r="R55" s="254">
        <v>0</v>
      </c>
      <c r="S55" s="254">
        <v>1.76</v>
      </c>
      <c r="T55" s="254"/>
      <c r="U55" s="254">
        <v>2.46</v>
      </c>
      <c r="V55" s="254">
        <v>0</v>
      </c>
      <c r="W55" s="254">
        <v>0</v>
      </c>
      <c r="X55" s="254">
        <v>0</v>
      </c>
      <c r="Y55" s="254">
        <v>1.76</v>
      </c>
      <c r="Z55" s="254"/>
      <c r="AA55" s="254"/>
      <c r="AB55" s="254"/>
      <c r="AC55" s="254"/>
      <c r="AD55" s="254"/>
      <c r="AE55" s="254"/>
      <c r="AF55" s="254"/>
      <c r="AG55" s="256" t="s">
        <v>754</v>
      </c>
      <c r="AH55" s="256"/>
      <c r="AI55" s="268">
        <v>2</v>
      </c>
      <c r="AJ55" s="268">
        <v>4</v>
      </c>
      <c r="AK55" s="267">
        <v>0.33329999999999999</v>
      </c>
      <c r="AL55" s="267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239" customFormat="1" x14ac:dyDescent="0.15">
      <c r="A56" s="254">
        <v>787</v>
      </c>
      <c r="B56" s="327">
        <v>42983</v>
      </c>
      <c r="C56" s="322" t="s">
        <v>247</v>
      </c>
      <c r="D56" s="254" t="s">
        <v>408</v>
      </c>
      <c r="E56" s="321">
        <v>42736</v>
      </c>
      <c r="F56" s="323" t="s">
        <v>311</v>
      </c>
      <c r="G56" s="254" t="s">
        <v>401</v>
      </c>
      <c r="H56" s="254">
        <v>67.040000000000006</v>
      </c>
      <c r="I56" s="334" t="s">
        <v>244</v>
      </c>
      <c r="J56" s="336">
        <v>4000</v>
      </c>
      <c r="K56" s="336">
        <v>12000</v>
      </c>
      <c r="L56" s="336">
        <v>12000</v>
      </c>
      <c r="M56" s="336">
        <v>12000</v>
      </c>
      <c r="N56" s="335"/>
      <c r="O56" s="254">
        <v>2.1160000000000001</v>
      </c>
      <c r="P56" s="254">
        <v>1.8740000000000001</v>
      </c>
      <c r="Q56" s="254">
        <v>0</v>
      </c>
      <c r="R56" s="254">
        <v>0</v>
      </c>
      <c r="S56" s="254">
        <v>1.5880000000000001</v>
      </c>
      <c r="T56" s="254"/>
      <c r="U56" s="254">
        <v>2.081</v>
      </c>
      <c r="V56" s="254">
        <v>1.8520000000000001</v>
      </c>
      <c r="W56" s="254">
        <v>0</v>
      </c>
      <c r="X56" s="254">
        <v>0</v>
      </c>
      <c r="Y56" s="254">
        <v>1.504</v>
      </c>
      <c r="Z56" s="254"/>
      <c r="AA56" s="254"/>
      <c r="AB56" s="254"/>
      <c r="AC56" s="254"/>
      <c r="AD56" s="254"/>
      <c r="AE56" s="254"/>
      <c r="AF56" s="254"/>
      <c r="AG56" s="256" t="s">
        <v>754</v>
      </c>
      <c r="AH56" s="256"/>
      <c r="AI56" s="263">
        <v>2</v>
      </c>
      <c r="AJ56" s="263">
        <v>4</v>
      </c>
      <c r="AK56" s="267">
        <v>0.33329999999999999</v>
      </c>
      <c r="AL56" s="267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6" customFormat="1" x14ac:dyDescent="0.15">
      <c r="A57" s="254">
        <v>81</v>
      </c>
      <c r="B57" s="327">
        <v>42983</v>
      </c>
      <c r="C57" s="322" t="s">
        <v>247</v>
      </c>
      <c r="D57" s="254" t="s">
        <v>409</v>
      </c>
      <c r="E57" s="321">
        <v>42736</v>
      </c>
      <c r="F57" s="323" t="s">
        <v>267</v>
      </c>
      <c r="G57" s="254" t="s">
        <v>401</v>
      </c>
      <c r="H57" s="254">
        <v>78.459999999999994</v>
      </c>
      <c r="I57" s="309" t="s">
        <v>893</v>
      </c>
      <c r="J57" s="240">
        <v>6000</v>
      </c>
      <c r="K57" s="240">
        <v>12000</v>
      </c>
      <c r="L57" s="240">
        <v>12000</v>
      </c>
      <c r="M57" s="240">
        <v>12000</v>
      </c>
      <c r="N57" s="240"/>
      <c r="O57" s="254">
        <v>1.9530000000000001</v>
      </c>
      <c r="P57" s="254">
        <v>1.875</v>
      </c>
      <c r="Q57" s="254">
        <v>1.5609999999999999</v>
      </c>
      <c r="R57" s="254">
        <v>0</v>
      </c>
      <c r="S57" s="254">
        <v>1.399</v>
      </c>
      <c r="T57" s="254"/>
      <c r="U57" s="254">
        <v>1.7749999999999999</v>
      </c>
      <c r="V57" s="254">
        <v>1.4319999999999999</v>
      </c>
      <c r="W57" s="254">
        <v>1.33</v>
      </c>
      <c r="X57" s="254">
        <v>0</v>
      </c>
      <c r="Y57" s="254">
        <v>1.3109999999999999</v>
      </c>
      <c r="Z57" s="254"/>
      <c r="AA57" s="254"/>
      <c r="AB57" s="254"/>
      <c r="AC57" s="254"/>
      <c r="AD57" s="254"/>
      <c r="AE57" s="254"/>
      <c r="AF57" s="254"/>
      <c r="AG57" s="256" t="s">
        <v>891</v>
      </c>
      <c r="AH57" s="256" t="s">
        <v>753</v>
      </c>
      <c r="AI57" s="263">
        <v>2</v>
      </c>
      <c r="AJ57" s="263">
        <v>4</v>
      </c>
      <c r="AK57" s="269">
        <v>0.33329999999999999</v>
      </c>
      <c r="AL57" s="269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6" customFormat="1" x14ac:dyDescent="0.15">
      <c r="A58" s="254">
        <v>264</v>
      </c>
      <c r="B58" s="327">
        <v>42983</v>
      </c>
      <c r="C58" s="322" t="s">
        <v>247</v>
      </c>
      <c r="D58" s="254" t="s">
        <v>409</v>
      </c>
      <c r="E58" s="321">
        <v>42747</v>
      </c>
      <c r="F58" s="323" t="s">
        <v>313</v>
      </c>
      <c r="G58" s="254" t="s">
        <v>401</v>
      </c>
      <c r="H58" s="254">
        <v>63.46</v>
      </c>
      <c r="I58" s="309" t="s">
        <v>893</v>
      </c>
      <c r="J58" s="310">
        <v>6000</v>
      </c>
      <c r="K58" s="310">
        <v>6000</v>
      </c>
      <c r="L58" s="310">
        <v>6000</v>
      </c>
      <c r="M58" s="310">
        <v>6000</v>
      </c>
      <c r="N58" s="240"/>
      <c r="O58" s="254">
        <v>1.99</v>
      </c>
      <c r="P58" s="254">
        <v>0</v>
      </c>
      <c r="Q58" s="254">
        <v>0</v>
      </c>
      <c r="R58" s="254">
        <v>0</v>
      </c>
      <c r="S58" s="254">
        <v>1.79</v>
      </c>
      <c r="T58" s="254"/>
      <c r="U58" s="254">
        <v>1.77</v>
      </c>
      <c r="V58" s="254">
        <v>0</v>
      </c>
      <c r="W58" s="254">
        <v>0</v>
      </c>
      <c r="X58" s="254">
        <v>0</v>
      </c>
      <c r="Y58" s="254">
        <v>1.48</v>
      </c>
      <c r="Z58" s="254"/>
      <c r="AA58" s="254"/>
      <c r="AB58" s="254"/>
      <c r="AC58" s="254"/>
      <c r="AD58" s="254"/>
      <c r="AE58" s="254"/>
      <c r="AF58" s="254"/>
      <c r="AG58" s="256" t="s">
        <v>891</v>
      </c>
      <c r="AH58" s="256" t="s">
        <v>753</v>
      </c>
      <c r="AI58" s="263">
        <v>2</v>
      </c>
      <c r="AJ58" s="263">
        <v>4</v>
      </c>
      <c r="AK58" s="269">
        <v>0.33329999999999999</v>
      </c>
      <c r="AL58" s="269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6" customFormat="1" x14ac:dyDescent="0.15">
      <c r="A59" s="254">
        <v>278</v>
      </c>
      <c r="B59" s="327">
        <v>42983</v>
      </c>
      <c r="C59" s="322" t="s">
        <v>247</v>
      </c>
      <c r="D59" s="254" t="s">
        <v>409</v>
      </c>
      <c r="E59" s="321">
        <v>42917</v>
      </c>
      <c r="F59" s="323" t="s">
        <v>315</v>
      </c>
      <c r="G59" s="254" t="s">
        <v>401</v>
      </c>
      <c r="H59" s="254">
        <v>96.8</v>
      </c>
      <c r="I59" s="309" t="s">
        <v>121</v>
      </c>
      <c r="J59" s="240">
        <v>6000</v>
      </c>
      <c r="K59" s="240">
        <v>12000</v>
      </c>
      <c r="L59" s="240">
        <v>12000</v>
      </c>
      <c r="M59" s="240">
        <v>12000</v>
      </c>
      <c r="N59" s="240"/>
      <c r="O59" s="254">
        <v>2.35</v>
      </c>
      <c r="P59" s="254">
        <v>2.2000000000000002</v>
      </c>
      <c r="Q59">
        <v>0</v>
      </c>
      <c r="R59" s="254">
        <v>0</v>
      </c>
      <c r="S59" s="254">
        <v>1.75</v>
      </c>
      <c r="T59" s="254"/>
      <c r="U59" s="254">
        <v>1.8</v>
      </c>
      <c r="V59" s="254">
        <v>1.75</v>
      </c>
      <c r="W59">
        <v>0</v>
      </c>
      <c r="X59" s="254">
        <v>0</v>
      </c>
      <c r="Y59" s="254">
        <v>1.65</v>
      </c>
      <c r="Z59" s="254"/>
      <c r="AA59" s="254"/>
      <c r="AB59" s="254"/>
      <c r="AC59" s="254"/>
      <c r="AD59" s="254"/>
      <c r="AE59" s="254"/>
      <c r="AF59" s="254"/>
      <c r="AG59" s="256" t="s">
        <v>891</v>
      </c>
      <c r="AH59" s="256" t="s">
        <v>753</v>
      </c>
      <c r="AI59" s="263">
        <v>2</v>
      </c>
      <c r="AJ59" s="263">
        <v>4</v>
      </c>
      <c r="AK59" s="269">
        <v>0.33329999999999999</v>
      </c>
      <c r="AL59" s="269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6" customFormat="1" x14ac:dyDescent="0.15">
      <c r="A60" s="254">
        <v>330</v>
      </c>
      <c r="B60" s="327">
        <v>42983</v>
      </c>
      <c r="C60" s="322" t="s">
        <v>247</v>
      </c>
      <c r="D60" s="254" t="s">
        <v>409</v>
      </c>
      <c r="E60" s="321">
        <v>42736</v>
      </c>
      <c r="F60" s="323" t="s">
        <v>149</v>
      </c>
      <c r="G60" s="254" t="s">
        <v>401</v>
      </c>
      <c r="H60" s="254">
        <v>72.599999999999994</v>
      </c>
      <c r="I60" s="309" t="s">
        <v>244</v>
      </c>
      <c r="J60" s="240">
        <v>6000</v>
      </c>
      <c r="K60" s="240">
        <v>12000</v>
      </c>
      <c r="L60" s="240">
        <v>12000</v>
      </c>
      <c r="M60" s="240">
        <v>12000</v>
      </c>
      <c r="N60" s="240"/>
      <c r="O60" s="254">
        <v>2.6</v>
      </c>
      <c r="P60" s="254">
        <v>2.33</v>
      </c>
      <c r="Q60" s="254">
        <v>1.87</v>
      </c>
      <c r="R60" s="254">
        <v>0</v>
      </c>
      <c r="S60" s="254">
        <v>1.86</v>
      </c>
      <c r="T60" s="254"/>
      <c r="U60" s="254">
        <v>1.57</v>
      </c>
      <c r="V60" s="254">
        <v>1.33</v>
      </c>
      <c r="W60" s="254">
        <v>1.22</v>
      </c>
      <c r="X60" s="254">
        <v>0</v>
      </c>
      <c r="Y60" s="254">
        <v>1.2</v>
      </c>
      <c r="Z60" s="254"/>
      <c r="AA60" s="254"/>
      <c r="AB60" s="254"/>
      <c r="AC60" s="254"/>
      <c r="AD60" s="254"/>
      <c r="AE60" s="254"/>
      <c r="AF60" s="254"/>
      <c r="AG60" s="256" t="s">
        <v>891</v>
      </c>
      <c r="AH60" s="256" t="s">
        <v>753</v>
      </c>
      <c r="AI60" s="270">
        <v>3</v>
      </c>
      <c r="AJ60" s="270">
        <v>3</v>
      </c>
      <c r="AK60" s="269">
        <v>0.5</v>
      </c>
      <c r="AL60" s="269">
        <v>0.5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6" customFormat="1" x14ac:dyDescent="0.15">
      <c r="A61" s="254">
        <v>162</v>
      </c>
      <c r="B61" s="327">
        <v>42983</v>
      </c>
      <c r="C61" s="322" t="s">
        <v>247</v>
      </c>
      <c r="D61" s="254" t="s">
        <v>409</v>
      </c>
      <c r="E61" s="321">
        <v>42736</v>
      </c>
      <c r="F61" s="323" t="s">
        <v>243</v>
      </c>
      <c r="G61" s="254" t="s">
        <v>401</v>
      </c>
      <c r="H61" s="254">
        <v>86.100999999999999</v>
      </c>
      <c r="I61" s="309" t="s">
        <v>244</v>
      </c>
      <c r="J61" s="240">
        <v>6000</v>
      </c>
      <c r="K61" s="240">
        <v>12000</v>
      </c>
      <c r="L61" s="240">
        <v>12000</v>
      </c>
      <c r="M61" s="240">
        <v>12000</v>
      </c>
      <c r="N61" s="240"/>
      <c r="O61" s="254">
        <v>2.2351000000000001</v>
      </c>
      <c r="P61" s="254">
        <v>2.1320999999999999</v>
      </c>
      <c r="Q61" s="254">
        <v>0</v>
      </c>
      <c r="R61" s="254">
        <v>0</v>
      </c>
      <c r="S61" s="254">
        <v>1.5449999999999999</v>
      </c>
      <c r="T61" s="254"/>
      <c r="U61" s="254">
        <v>1.6171</v>
      </c>
      <c r="V61" s="254">
        <v>1.5347</v>
      </c>
      <c r="W61" s="254">
        <v>0</v>
      </c>
      <c r="X61" s="254">
        <v>0</v>
      </c>
      <c r="Y61" s="254">
        <v>1.4214</v>
      </c>
      <c r="Z61" s="254"/>
      <c r="AA61" s="254"/>
      <c r="AB61" s="254"/>
      <c r="AC61" s="254"/>
      <c r="AD61" s="254"/>
      <c r="AE61" s="254"/>
      <c r="AF61" s="254"/>
      <c r="AG61" s="256" t="s">
        <v>891</v>
      </c>
      <c r="AH61" s="256" t="s">
        <v>753</v>
      </c>
      <c r="AI61" s="263">
        <v>2</v>
      </c>
      <c r="AJ61" s="263">
        <v>4</v>
      </c>
      <c r="AK61" s="269">
        <v>0.33329999999999999</v>
      </c>
      <c r="AL61" s="269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6" customFormat="1" x14ac:dyDescent="0.15">
      <c r="A62" s="254">
        <v>176</v>
      </c>
      <c r="B62" s="327">
        <v>42983</v>
      </c>
      <c r="C62" s="322" t="s">
        <v>247</v>
      </c>
      <c r="D62" s="254" t="s">
        <v>409</v>
      </c>
      <c r="E62" s="321">
        <v>42736</v>
      </c>
      <c r="F62" s="323" t="s">
        <v>246</v>
      </c>
      <c r="G62" s="254" t="s">
        <v>401</v>
      </c>
      <c r="H62" s="254">
        <v>82.26</v>
      </c>
      <c r="I62" s="309" t="s">
        <v>244</v>
      </c>
      <c r="J62" s="240">
        <v>6000</v>
      </c>
      <c r="K62" s="240">
        <v>12000</v>
      </c>
      <c r="L62" s="240">
        <v>12000</v>
      </c>
      <c r="M62" s="240">
        <v>12000</v>
      </c>
      <c r="N62" s="240"/>
      <c r="O62" s="254">
        <v>2.1309999999999998</v>
      </c>
      <c r="P62" s="254">
        <v>1.958</v>
      </c>
      <c r="Q62" s="254">
        <v>1.571</v>
      </c>
      <c r="R62" s="254">
        <v>0</v>
      </c>
      <c r="S62" s="254">
        <v>1.5620000000000001</v>
      </c>
      <c r="T62" s="254"/>
      <c r="U62" s="254">
        <v>1.637</v>
      </c>
      <c r="V62" s="254">
        <v>1.6080000000000001</v>
      </c>
      <c r="W62" s="254">
        <v>1.536</v>
      </c>
      <c r="X62" s="254">
        <v>0</v>
      </c>
      <c r="Y62" s="254">
        <v>1.413</v>
      </c>
      <c r="Z62" s="254"/>
      <c r="AA62" s="254"/>
      <c r="AB62" s="254"/>
      <c r="AC62" s="254"/>
      <c r="AD62" s="254"/>
      <c r="AE62" s="254"/>
      <c r="AF62" s="254"/>
      <c r="AG62" s="256" t="s">
        <v>891</v>
      </c>
      <c r="AH62" s="256" t="s">
        <v>753</v>
      </c>
      <c r="AI62" s="263">
        <v>2</v>
      </c>
      <c r="AJ62" s="263">
        <v>4</v>
      </c>
      <c r="AK62" s="269">
        <v>0.33329999999999999</v>
      </c>
      <c r="AL62" s="269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6" customFormat="1" x14ac:dyDescent="0.15">
      <c r="A63" s="254">
        <v>317</v>
      </c>
      <c r="B63" s="327">
        <v>42983</v>
      </c>
      <c r="C63" s="322" t="s">
        <v>247</v>
      </c>
      <c r="D63" s="254" t="s">
        <v>409</v>
      </c>
      <c r="E63" s="321">
        <v>42736</v>
      </c>
      <c r="F63" s="254" t="s">
        <v>318</v>
      </c>
      <c r="G63" s="254" t="s">
        <v>401</v>
      </c>
      <c r="H63" s="254">
        <v>69.87</v>
      </c>
      <c r="I63" s="309" t="s">
        <v>893</v>
      </c>
      <c r="J63" s="240">
        <v>6000</v>
      </c>
      <c r="K63" s="240">
        <v>12000</v>
      </c>
      <c r="L63" s="240">
        <v>12000</v>
      </c>
      <c r="M63" s="240">
        <v>12000</v>
      </c>
      <c r="N63" s="240"/>
      <c r="O63" s="254">
        <v>2.6339999999999999</v>
      </c>
      <c r="P63" s="254">
        <v>2.4830000000000001</v>
      </c>
      <c r="Q63" s="254">
        <v>2.2240000000000002</v>
      </c>
      <c r="R63" s="254">
        <v>0</v>
      </c>
      <c r="S63" s="254">
        <v>2.218</v>
      </c>
      <c r="T63" s="254"/>
      <c r="U63" s="254">
        <v>2.2000000000000002</v>
      </c>
      <c r="V63" s="254">
        <v>2.181</v>
      </c>
      <c r="W63" s="254">
        <v>2.121</v>
      </c>
      <c r="X63" s="254">
        <v>0</v>
      </c>
      <c r="Y63" s="254">
        <v>2.0499999999999998</v>
      </c>
      <c r="Z63" s="254"/>
      <c r="AA63" s="254"/>
      <c r="AB63" s="254"/>
      <c r="AC63" s="254"/>
      <c r="AD63" s="254"/>
      <c r="AE63" s="254"/>
      <c r="AF63" s="254"/>
      <c r="AG63" s="256" t="s">
        <v>891</v>
      </c>
      <c r="AH63" s="256" t="s">
        <v>753</v>
      </c>
      <c r="AI63" s="263">
        <v>2</v>
      </c>
      <c r="AJ63" s="263">
        <v>4</v>
      </c>
      <c r="AK63" s="269">
        <v>0.33329999999999999</v>
      </c>
      <c r="AL63" s="269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6" customFormat="1" x14ac:dyDescent="0.15">
      <c r="A64" s="254">
        <v>572</v>
      </c>
      <c r="B64" s="327">
        <v>42983</v>
      </c>
      <c r="C64" s="322" t="s">
        <v>247</v>
      </c>
      <c r="D64" s="254" t="s">
        <v>409</v>
      </c>
      <c r="E64" s="321">
        <v>42736</v>
      </c>
      <c r="F64" s="323" t="s">
        <v>263</v>
      </c>
      <c r="G64" s="254" t="s">
        <v>401</v>
      </c>
      <c r="H64" s="254">
        <v>82.22</v>
      </c>
      <c r="I64" s="309" t="s">
        <v>893</v>
      </c>
      <c r="J64" s="310">
        <v>3200</v>
      </c>
      <c r="K64" s="310">
        <v>3200</v>
      </c>
      <c r="L64" s="310">
        <v>3200</v>
      </c>
      <c r="M64" s="310">
        <v>3200</v>
      </c>
      <c r="N64" s="240"/>
      <c r="O64" s="254">
        <v>2.246</v>
      </c>
      <c r="P64" s="254">
        <v>0</v>
      </c>
      <c r="Q64" s="254">
        <v>0</v>
      </c>
      <c r="R64" s="254">
        <v>0</v>
      </c>
      <c r="S64" s="254">
        <v>1.9670000000000001</v>
      </c>
      <c r="T64" s="254"/>
      <c r="U64" s="254">
        <v>1.627</v>
      </c>
      <c r="V64" s="254">
        <v>0</v>
      </c>
      <c r="W64" s="254">
        <v>0</v>
      </c>
      <c r="X64" s="254">
        <v>0</v>
      </c>
      <c r="Y64" s="254">
        <v>1.43</v>
      </c>
      <c r="Z64" s="254"/>
      <c r="AA64" s="254"/>
      <c r="AB64" s="254"/>
      <c r="AC64" s="254"/>
      <c r="AD64" s="254"/>
      <c r="AE64" s="254"/>
      <c r="AF64" s="254"/>
      <c r="AG64" s="256" t="s">
        <v>891</v>
      </c>
      <c r="AH64" s="256" t="s">
        <v>753</v>
      </c>
      <c r="AI64" s="263">
        <v>2</v>
      </c>
      <c r="AJ64" s="263">
        <v>4</v>
      </c>
      <c r="AK64" s="269">
        <v>0.33329999999999999</v>
      </c>
      <c r="AL64" s="269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6" customFormat="1" x14ac:dyDescent="0.15">
      <c r="A65" s="254">
        <v>238</v>
      </c>
      <c r="B65" s="327">
        <v>42983</v>
      </c>
      <c r="C65" s="322" t="s">
        <v>247</v>
      </c>
      <c r="D65" s="254" t="s">
        <v>409</v>
      </c>
      <c r="E65" s="321">
        <v>42736</v>
      </c>
      <c r="F65" s="323" t="s">
        <v>264</v>
      </c>
      <c r="G65" s="254" t="s">
        <v>401</v>
      </c>
      <c r="H65" s="254">
        <v>86.97</v>
      </c>
      <c r="I65" s="309" t="s">
        <v>244</v>
      </c>
      <c r="J65" s="310">
        <v>3200</v>
      </c>
      <c r="K65" s="310">
        <v>3200</v>
      </c>
      <c r="L65" s="310">
        <v>3200</v>
      </c>
      <c r="M65" s="310">
        <v>3200</v>
      </c>
      <c r="N65" s="240"/>
      <c r="O65" s="254">
        <v>2.23</v>
      </c>
      <c r="P65" s="254">
        <v>0</v>
      </c>
      <c r="Q65" s="254">
        <v>0</v>
      </c>
      <c r="R65" s="254">
        <v>0</v>
      </c>
      <c r="S65" s="254">
        <v>1.67</v>
      </c>
      <c r="T65" s="254"/>
      <c r="U65" s="254">
        <v>2.23</v>
      </c>
      <c r="V65" s="254">
        <v>0</v>
      </c>
      <c r="W65" s="254">
        <v>0</v>
      </c>
      <c r="X65" s="254">
        <v>0</v>
      </c>
      <c r="Y65" s="254">
        <v>1.67</v>
      </c>
      <c r="Z65" s="254"/>
      <c r="AA65" s="254"/>
      <c r="AB65" s="254"/>
      <c r="AC65" s="254"/>
      <c r="AD65" s="254"/>
      <c r="AE65" s="254"/>
      <c r="AF65" s="254"/>
      <c r="AG65" s="256" t="s">
        <v>891</v>
      </c>
      <c r="AH65" s="256" t="s">
        <v>753</v>
      </c>
      <c r="AI65" s="270">
        <v>2</v>
      </c>
      <c r="AJ65" s="270">
        <v>4</v>
      </c>
      <c r="AK65" s="269">
        <v>0.33329999999999999</v>
      </c>
      <c r="AL65" s="269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6" customFormat="1" x14ac:dyDescent="0.15">
      <c r="A66" s="254">
        <v>793</v>
      </c>
      <c r="B66" s="327">
        <v>42983</v>
      </c>
      <c r="C66" s="322" t="s">
        <v>247</v>
      </c>
      <c r="D66" s="254" t="s">
        <v>409</v>
      </c>
      <c r="E66" s="321">
        <v>42736</v>
      </c>
      <c r="F66" s="323" t="s">
        <v>311</v>
      </c>
      <c r="G66" s="254" t="s">
        <v>401</v>
      </c>
      <c r="H66" s="254">
        <v>82.69</v>
      </c>
      <c r="I66" s="309" t="s">
        <v>893</v>
      </c>
      <c r="J66" s="310">
        <v>3200</v>
      </c>
      <c r="K66" s="310">
        <v>3200</v>
      </c>
      <c r="L66" s="310">
        <v>3200</v>
      </c>
      <c r="M66" s="310">
        <v>3200</v>
      </c>
      <c r="N66" s="240"/>
      <c r="O66" s="254">
        <v>2.0059999999999998</v>
      </c>
      <c r="P66" s="254">
        <v>0</v>
      </c>
      <c r="Q66" s="254">
        <v>0</v>
      </c>
      <c r="R66" s="254">
        <v>0</v>
      </c>
      <c r="S66" s="254">
        <v>1.77</v>
      </c>
      <c r="T66" s="254"/>
      <c r="U66" s="254">
        <v>1.706</v>
      </c>
      <c r="V66" s="254">
        <v>0</v>
      </c>
      <c r="W66" s="254">
        <v>0</v>
      </c>
      <c r="X66" s="254">
        <v>0</v>
      </c>
      <c r="Y66" s="254">
        <v>1.5029999999999999</v>
      </c>
      <c r="Z66" s="254"/>
      <c r="AA66" s="254"/>
      <c r="AB66" s="254"/>
      <c r="AC66" s="254"/>
      <c r="AD66" s="254"/>
      <c r="AE66" s="254"/>
      <c r="AF66" s="254"/>
      <c r="AG66" s="256" t="s">
        <v>891</v>
      </c>
      <c r="AH66" s="256" t="s">
        <v>892</v>
      </c>
      <c r="AI66" s="263">
        <v>2</v>
      </c>
      <c r="AJ66" s="263">
        <v>4</v>
      </c>
      <c r="AK66" s="269">
        <v>0.33329999999999999</v>
      </c>
      <c r="AL66" s="269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248" customFormat="1" x14ac:dyDescent="0.15">
      <c r="A67" s="254">
        <v>83</v>
      </c>
      <c r="B67" s="327">
        <v>42983</v>
      </c>
      <c r="C67" s="322" t="s">
        <v>247</v>
      </c>
      <c r="D67" s="254" t="s">
        <v>402</v>
      </c>
      <c r="E67" s="321">
        <v>42736</v>
      </c>
      <c r="F67" s="323" t="s">
        <v>267</v>
      </c>
      <c r="G67" s="254" t="s">
        <v>401</v>
      </c>
      <c r="H67" s="254">
        <v>80.52</v>
      </c>
      <c r="I67" s="337" t="s">
        <v>893</v>
      </c>
      <c r="J67" s="338">
        <v>6000</v>
      </c>
      <c r="K67" s="338">
        <v>12000</v>
      </c>
      <c r="L67" s="338">
        <v>12000</v>
      </c>
      <c r="M67" s="338">
        <v>12000</v>
      </c>
      <c r="N67" s="338"/>
      <c r="O67" s="254">
        <v>2.1659999999999999</v>
      </c>
      <c r="P67" s="254">
        <v>2.0630000000000002</v>
      </c>
      <c r="Q67" s="254">
        <v>1.573</v>
      </c>
      <c r="R67" s="254">
        <v>0</v>
      </c>
      <c r="S67" s="254">
        <v>1.341</v>
      </c>
      <c r="T67" s="254"/>
      <c r="U67" s="254">
        <v>1.863</v>
      </c>
      <c r="V67" s="254">
        <v>1.623</v>
      </c>
      <c r="W67" s="254">
        <v>1.4870000000000001</v>
      </c>
      <c r="X67" s="254">
        <v>0</v>
      </c>
      <c r="Y67" s="254">
        <v>1.268</v>
      </c>
      <c r="Z67" s="254"/>
      <c r="AA67" s="254"/>
      <c r="AB67" s="254"/>
      <c r="AC67" s="254"/>
      <c r="AD67" s="254"/>
      <c r="AE67" s="254"/>
      <c r="AF67" s="254"/>
      <c r="AG67" s="256" t="s">
        <v>758</v>
      </c>
      <c r="AH67" s="256" t="s">
        <v>759</v>
      </c>
      <c r="AI67" s="263">
        <v>2</v>
      </c>
      <c r="AJ67" s="263">
        <v>4</v>
      </c>
      <c r="AK67" s="271">
        <v>0.33329999999999999</v>
      </c>
      <c r="AL67" s="271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248" customFormat="1" x14ac:dyDescent="0.15">
      <c r="A68" s="254">
        <v>266</v>
      </c>
      <c r="B68" s="327">
        <v>42983</v>
      </c>
      <c r="C68" s="322" t="s">
        <v>247</v>
      </c>
      <c r="D68" s="254" t="s">
        <v>402</v>
      </c>
      <c r="E68" s="321">
        <v>42747</v>
      </c>
      <c r="F68" s="323" t="s">
        <v>313</v>
      </c>
      <c r="G68" s="254" t="s">
        <v>401</v>
      </c>
      <c r="H68" s="254">
        <v>65.88</v>
      </c>
      <c r="I68" s="337" t="s">
        <v>244</v>
      </c>
      <c r="J68" s="339">
        <v>6000</v>
      </c>
      <c r="K68" s="339">
        <v>6000</v>
      </c>
      <c r="L68" s="339">
        <v>6000</v>
      </c>
      <c r="M68" s="339">
        <v>6000</v>
      </c>
      <c r="N68" s="338"/>
      <c r="O68" s="254">
        <v>2.2599999999999998</v>
      </c>
      <c r="P68" s="254">
        <v>0</v>
      </c>
      <c r="Q68" s="254">
        <v>0</v>
      </c>
      <c r="R68" s="254">
        <v>0</v>
      </c>
      <c r="S68" s="254">
        <v>1.8</v>
      </c>
      <c r="T68" s="254"/>
      <c r="U68" s="254">
        <v>2.04</v>
      </c>
      <c r="V68" s="254">
        <v>0</v>
      </c>
      <c r="W68" s="254">
        <v>0</v>
      </c>
      <c r="X68" s="254">
        <v>0</v>
      </c>
      <c r="Y68" s="254">
        <v>1.65</v>
      </c>
      <c r="Z68" s="254"/>
      <c r="AA68" s="254"/>
      <c r="AB68" s="254"/>
      <c r="AC68" s="254"/>
      <c r="AD68" s="254"/>
      <c r="AE68" s="254"/>
      <c r="AF68" s="254"/>
      <c r="AG68" s="256" t="s">
        <v>758</v>
      </c>
      <c r="AH68" s="256" t="s">
        <v>759</v>
      </c>
      <c r="AI68" s="263">
        <v>2</v>
      </c>
      <c r="AJ68" s="263">
        <v>4</v>
      </c>
      <c r="AK68" s="271">
        <v>0.33329999999999999</v>
      </c>
      <c r="AL68" s="271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248" customFormat="1" x14ac:dyDescent="0.15">
      <c r="A69" s="254">
        <v>280</v>
      </c>
      <c r="B69" s="327">
        <v>42983</v>
      </c>
      <c r="C69" s="322" t="s">
        <v>247</v>
      </c>
      <c r="D69" s="254" t="s">
        <v>402</v>
      </c>
      <c r="E69" s="321">
        <v>42917</v>
      </c>
      <c r="F69" s="323" t="s">
        <v>315</v>
      </c>
      <c r="G69" s="254" t="s">
        <v>401</v>
      </c>
      <c r="H69" s="254">
        <v>96.8</v>
      </c>
      <c r="I69" s="337" t="s">
        <v>121</v>
      </c>
      <c r="J69" s="338">
        <v>6000</v>
      </c>
      <c r="K69" s="338">
        <v>12000</v>
      </c>
      <c r="L69" s="338">
        <v>12000</v>
      </c>
      <c r="M69" s="338">
        <v>12000</v>
      </c>
      <c r="N69" s="338"/>
      <c r="O69" s="254">
        <v>2.85</v>
      </c>
      <c r="P69" s="254">
        <v>2.35</v>
      </c>
      <c r="Q69">
        <v>0</v>
      </c>
      <c r="R69" s="254">
        <v>0</v>
      </c>
      <c r="S69" s="254">
        <v>1.6</v>
      </c>
      <c r="T69" s="254"/>
      <c r="U69" s="254">
        <v>1.8</v>
      </c>
      <c r="V69" s="254">
        <v>1.75</v>
      </c>
      <c r="W69">
        <v>0</v>
      </c>
      <c r="X69" s="254">
        <v>0</v>
      </c>
      <c r="Y69" s="254">
        <v>1.6</v>
      </c>
      <c r="Z69" s="254"/>
      <c r="AA69" s="254"/>
      <c r="AB69" s="254"/>
      <c r="AC69" s="254"/>
      <c r="AD69" s="254"/>
      <c r="AE69" s="254"/>
      <c r="AF69" s="254"/>
      <c r="AG69" s="256" t="s">
        <v>758</v>
      </c>
      <c r="AH69" s="256" t="s">
        <v>759</v>
      </c>
      <c r="AI69" s="263">
        <v>2</v>
      </c>
      <c r="AJ69" s="263">
        <v>4</v>
      </c>
      <c r="AK69" s="271">
        <v>0.33329999999999999</v>
      </c>
      <c r="AL69" s="271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248" customFormat="1" x14ac:dyDescent="0.15">
      <c r="A70" s="254">
        <v>332</v>
      </c>
      <c r="B70" s="327">
        <v>42983</v>
      </c>
      <c r="C70" s="322" t="s">
        <v>247</v>
      </c>
      <c r="D70" s="254" t="s">
        <v>402</v>
      </c>
      <c r="E70" s="321">
        <v>42736</v>
      </c>
      <c r="F70" s="323" t="s">
        <v>149</v>
      </c>
      <c r="G70" s="254" t="s">
        <v>401</v>
      </c>
      <c r="H70" s="254">
        <v>72.599999999999994</v>
      </c>
      <c r="I70" s="337" t="s">
        <v>244</v>
      </c>
      <c r="J70" s="338">
        <v>6000</v>
      </c>
      <c r="K70" s="338">
        <v>12000</v>
      </c>
      <c r="L70" s="338">
        <v>12000</v>
      </c>
      <c r="M70" s="338">
        <v>12000</v>
      </c>
      <c r="N70" s="338"/>
      <c r="O70" s="254">
        <v>2.84</v>
      </c>
      <c r="P70" s="254">
        <v>2.66</v>
      </c>
      <c r="Q70" s="254">
        <v>1.83</v>
      </c>
      <c r="R70" s="254">
        <v>0</v>
      </c>
      <c r="S70" s="254">
        <v>1.79</v>
      </c>
      <c r="T70" s="254"/>
      <c r="U70" s="254">
        <v>1.5</v>
      </c>
      <c r="V70" s="254">
        <v>1.65</v>
      </c>
      <c r="W70" s="254">
        <v>1.38</v>
      </c>
      <c r="X70" s="254">
        <v>0</v>
      </c>
      <c r="Y70" s="254">
        <v>1.1200000000000001</v>
      </c>
      <c r="Z70" s="254"/>
      <c r="AA70" s="254"/>
      <c r="AB70" s="254"/>
      <c r="AC70" s="254"/>
      <c r="AD70" s="254"/>
      <c r="AE70" s="254"/>
      <c r="AF70" s="254"/>
      <c r="AG70" s="256" t="s">
        <v>758</v>
      </c>
      <c r="AH70" s="256" t="s">
        <v>759</v>
      </c>
      <c r="AI70" s="272">
        <v>3</v>
      </c>
      <c r="AJ70" s="272">
        <v>3</v>
      </c>
      <c r="AK70" s="271">
        <v>0.5</v>
      </c>
      <c r="AL70" s="271">
        <v>0.5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248" customFormat="1" x14ac:dyDescent="0.15">
      <c r="A71" s="254">
        <v>229</v>
      </c>
      <c r="B71" s="327">
        <v>42983</v>
      </c>
      <c r="C71" s="322" t="s">
        <v>247</v>
      </c>
      <c r="D71" s="254" t="s">
        <v>402</v>
      </c>
      <c r="E71" s="321">
        <v>42917</v>
      </c>
      <c r="F71" s="323" t="s">
        <v>151</v>
      </c>
      <c r="G71" s="254" t="s">
        <v>401</v>
      </c>
      <c r="H71" s="254">
        <v>72.59</v>
      </c>
      <c r="I71" s="337" t="s">
        <v>244</v>
      </c>
      <c r="J71" s="339">
        <v>3500</v>
      </c>
      <c r="K71" s="339">
        <v>3500</v>
      </c>
      <c r="L71" s="339">
        <v>3500</v>
      </c>
      <c r="M71" s="339">
        <v>3500</v>
      </c>
      <c r="N71" s="338"/>
      <c r="O71" s="254">
        <v>2.64</v>
      </c>
      <c r="P71" s="254">
        <v>0</v>
      </c>
      <c r="Q71" s="254">
        <v>0</v>
      </c>
      <c r="R71" s="254">
        <v>0</v>
      </c>
      <c r="S71" s="254">
        <v>2.2400000000000002</v>
      </c>
      <c r="T71" s="254"/>
      <c r="U71" s="254">
        <v>2.64</v>
      </c>
      <c r="V71" s="254">
        <v>0</v>
      </c>
      <c r="W71" s="254">
        <v>0</v>
      </c>
      <c r="X71" s="254">
        <v>0</v>
      </c>
      <c r="Y71" s="254">
        <v>2.2400000000000002</v>
      </c>
      <c r="Z71" s="254"/>
      <c r="AA71" s="254"/>
      <c r="AB71" s="254"/>
      <c r="AC71" s="254"/>
      <c r="AD71" s="254"/>
      <c r="AE71" s="254"/>
      <c r="AF71" s="254"/>
      <c r="AG71" s="256" t="s">
        <v>758</v>
      </c>
      <c r="AH71" s="256" t="s">
        <v>759</v>
      </c>
      <c r="AI71" s="263">
        <v>2</v>
      </c>
      <c r="AJ71" s="263">
        <v>4</v>
      </c>
      <c r="AK71" s="271">
        <v>0.33329999999999999</v>
      </c>
      <c r="AL71" s="271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248" customFormat="1" x14ac:dyDescent="0.15">
      <c r="A72" s="254">
        <v>164</v>
      </c>
      <c r="B72" s="327">
        <v>42983</v>
      </c>
      <c r="C72" s="322" t="s">
        <v>247</v>
      </c>
      <c r="D72" s="254" t="s">
        <v>402</v>
      </c>
      <c r="E72" s="321">
        <v>42736</v>
      </c>
      <c r="F72" s="323" t="s">
        <v>243</v>
      </c>
      <c r="G72" s="254" t="s">
        <v>401</v>
      </c>
      <c r="H72" s="254">
        <v>83.944999999999993</v>
      </c>
      <c r="I72" s="337" t="s">
        <v>244</v>
      </c>
      <c r="J72" s="338">
        <v>6000</v>
      </c>
      <c r="K72" s="338">
        <v>12000</v>
      </c>
      <c r="L72" s="338">
        <v>12000</v>
      </c>
      <c r="M72" s="338">
        <v>12000</v>
      </c>
      <c r="N72" s="338"/>
      <c r="O72" s="254">
        <v>2.7604000000000002</v>
      </c>
      <c r="P72" s="254">
        <v>2.2145000000000001</v>
      </c>
      <c r="Q72" s="254">
        <v>0</v>
      </c>
      <c r="R72" s="254">
        <v>0</v>
      </c>
      <c r="S72" s="254">
        <v>1.5656000000000001</v>
      </c>
      <c r="T72" s="254"/>
      <c r="U72" s="254">
        <v>1.7303999999999999</v>
      </c>
      <c r="V72" s="254">
        <v>1.6274</v>
      </c>
      <c r="W72" s="254">
        <v>0</v>
      </c>
      <c r="X72" s="254">
        <v>0</v>
      </c>
      <c r="Y72" s="254">
        <v>1.5552999999999999</v>
      </c>
      <c r="Z72" s="254"/>
      <c r="AA72" s="254"/>
      <c r="AB72" s="254"/>
      <c r="AC72" s="254"/>
      <c r="AD72" s="254"/>
      <c r="AE72" s="254"/>
      <c r="AF72" s="254"/>
      <c r="AG72" s="256" t="s">
        <v>758</v>
      </c>
      <c r="AH72" s="256" t="s">
        <v>759</v>
      </c>
      <c r="AI72" s="263">
        <v>2</v>
      </c>
      <c r="AJ72" s="263">
        <v>4</v>
      </c>
      <c r="AK72" s="271">
        <v>0.33329999999999999</v>
      </c>
      <c r="AL72" s="271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248" customFormat="1" x14ac:dyDescent="0.15">
      <c r="A73" s="254">
        <v>178</v>
      </c>
      <c r="B73" s="327">
        <v>42983</v>
      </c>
      <c r="C73" s="322" t="s">
        <v>247</v>
      </c>
      <c r="D73" s="254" t="s">
        <v>402</v>
      </c>
      <c r="E73" s="321">
        <v>42736</v>
      </c>
      <c r="F73" s="323" t="s">
        <v>246</v>
      </c>
      <c r="G73" s="254" t="s">
        <v>401</v>
      </c>
      <c r="H73" s="254">
        <v>82.26</v>
      </c>
      <c r="I73" s="337" t="s">
        <v>244</v>
      </c>
      <c r="J73" s="338">
        <v>6000</v>
      </c>
      <c r="K73" s="338">
        <v>12000</v>
      </c>
      <c r="L73" s="338">
        <v>12000</v>
      </c>
      <c r="M73" s="338">
        <v>12000</v>
      </c>
      <c r="N73" s="338"/>
      <c r="O73" s="254">
        <v>2.5720000000000001</v>
      </c>
      <c r="P73" s="254">
        <v>2.15</v>
      </c>
      <c r="Q73" s="254">
        <v>1.4610000000000001</v>
      </c>
      <c r="R73" s="254">
        <v>0</v>
      </c>
      <c r="S73" s="254">
        <v>1.4279999999999999</v>
      </c>
      <c r="T73" s="254"/>
      <c r="U73" s="254">
        <v>1.68</v>
      </c>
      <c r="V73" s="254">
        <v>1.6180000000000001</v>
      </c>
      <c r="W73" s="254">
        <v>1.4530000000000001</v>
      </c>
      <c r="X73" s="254">
        <v>0</v>
      </c>
      <c r="Y73" s="254">
        <v>1.3620000000000001</v>
      </c>
      <c r="Z73" s="254"/>
      <c r="AA73" s="254"/>
      <c r="AB73" s="254"/>
      <c r="AC73" s="254"/>
      <c r="AD73" s="254"/>
      <c r="AE73" s="254"/>
      <c r="AF73" s="254"/>
      <c r="AG73" s="256" t="s">
        <v>758</v>
      </c>
      <c r="AH73" s="256" t="s">
        <v>759</v>
      </c>
      <c r="AI73" s="263">
        <v>2</v>
      </c>
      <c r="AJ73" s="263">
        <v>4</v>
      </c>
      <c r="AK73" s="271">
        <v>0.33329999999999999</v>
      </c>
      <c r="AL73" s="271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248" customFormat="1" x14ac:dyDescent="0.15">
      <c r="A74" s="254">
        <v>319</v>
      </c>
      <c r="B74" s="327">
        <v>42983</v>
      </c>
      <c r="C74" s="322" t="s">
        <v>247</v>
      </c>
      <c r="D74" s="254" t="s">
        <v>402</v>
      </c>
      <c r="E74" s="321">
        <v>42736</v>
      </c>
      <c r="F74" s="254" t="s">
        <v>318</v>
      </c>
      <c r="G74" s="254" t="s">
        <v>401</v>
      </c>
      <c r="H74" s="254">
        <v>66.319999999999993</v>
      </c>
      <c r="I74" s="337" t="s">
        <v>244</v>
      </c>
      <c r="J74" s="338">
        <v>6000</v>
      </c>
      <c r="K74" s="338">
        <v>12000</v>
      </c>
      <c r="L74" s="338">
        <v>12000</v>
      </c>
      <c r="M74" s="338">
        <v>12000</v>
      </c>
      <c r="N74" s="338"/>
      <c r="O74" s="254">
        <v>3.04</v>
      </c>
      <c r="P74" s="254">
        <v>2.665</v>
      </c>
      <c r="Q74" s="254">
        <v>2.2010000000000001</v>
      </c>
      <c r="R74" s="254">
        <v>0</v>
      </c>
      <c r="S74" s="254">
        <v>2.1800000000000002</v>
      </c>
      <c r="T74" s="254"/>
      <c r="U74" s="254">
        <v>2.2799999999999998</v>
      </c>
      <c r="V74" s="254">
        <v>2.238</v>
      </c>
      <c r="W74" s="254">
        <v>2.1280000000000001</v>
      </c>
      <c r="X74" s="254">
        <v>0</v>
      </c>
      <c r="Y74" s="254">
        <v>2.0659999999999998</v>
      </c>
      <c r="Z74" s="254"/>
      <c r="AA74" s="254"/>
      <c r="AB74" s="254"/>
      <c r="AC74" s="254"/>
      <c r="AD74" s="254"/>
      <c r="AE74" s="254"/>
      <c r="AF74" s="254"/>
      <c r="AG74" s="256" t="s">
        <v>758</v>
      </c>
      <c r="AH74" s="256" t="s">
        <v>759</v>
      </c>
      <c r="AI74" s="263">
        <v>2</v>
      </c>
      <c r="AJ74" s="263">
        <v>4</v>
      </c>
      <c r="AK74" s="271">
        <v>0.33329999999999999</v>
      </c>
      <c r="AL74" s="271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248" customFormat="1" x14ac:dyDescent="0.15">
      <c r="A75" s="254">
        <v>574</v>
      </c>
      <c r="B75" s="327">
        <v>42983</v>
      </c>
      <c r="C75" s="322" t="s">
        <v>247</v>
      </c>
      <c r="D75" s="254" t="s">
        <v>402</v>
      </c>
      <c r="E75" s="321">
        <v>42736</v>
      </c>
      <c r="F75" s="323" t="s">
        <v>263</v>
      </c>
      <c r="G75" s="254" t="s">
        <v>401</v>
      </c>
      <c r="H75" s="254">
        <v>81.58</v>
      </c>
      <c r="I75" s="337" t="s">
        <v>244</v>
      </c>
      <c r="J75" s="339">
        <v>3200</v>
      </c>
      <c r="K75" s="339">
        <v>3200</v>
      </c>
      <c r="L75" s="339">
        <v>3200</v>
      </c>
      <c r="M75" s="339">
        <v>3200</v>
      </c>
      <c r="N75" s="338"/>
      <c r="O75" s="254">
        <v>2.629</v>
      </c>
      <c r="P75" s="254">
        <v>0</v>
      </c>
      <c r="Q75" s="254">
        <v>0</v>
      </c>
      <c r="R75" s="254">
        <v>0</v>
      </c>
      <c r="S75" s="254">
        <v>2.0870000000000002</v>
      </c>
      <c r="T75" s="254"/>
      <c r="U75" s="254">
        <v>1.8420000000000001</v>
      </c>
      <c r="V75" s="254">
        <v>0</v>
      </c>
      <c r="W75" s="254">
        <v>0</v>
      </c>
      <c r="X75" s="254">
        <v>0</v>
      </c>
      <c r="Y75" s="254">
        <v>1.4650000000000001</v>
      </c>
      <c r="Z75" s="254"/>
      <c r="AA75" s="254"/>
      <c r="AB75" s="254"/>
      <c r="AC75" s="254"/>
      <c r="AD75" s="254"/>
      <c r="AE75" s="254"/>
      <c r="AF75" s="254"/>
      <c r="AG75" s="256" t="s">
        <v>758</v>
      </c>
      <c r="AH75" s="256" t="s">
        <v>759</v>
      </c>
      <c r="AI75" s="263">
        <v>2</v>
      </c>
      <c r="AJ75" s="263">
        <v>4</v>
      </c>
      <c r="AK75" s="271">
        <v>0.33329999999999999</v>
      </c>
      <c r="AL75" s="271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248" customFormat="1" x14ac:dyDescent="0.15">
      <c r="A76" s="254">
        <v>240</v>
      </c>
      <c r="B76" s="327">
        <v>42983</v>
      </c>
      <c r="C76" s="322" t="s">
        <v>247</v>
      </c>
      <c r="D76" s="254" t="s">
        <v>402</v>
      </c>
      <c r="E76" s="321">
        <v>42736</v>
      </c>
      <c r="F76" s="323" t="s">
        <v>264</v>
      </c>
      <c r="G76" s="254" t="s">
        <v>401</v>
      </c>
      <c r="H76" s="254">
        <v>86.97</v>
      </c>
      <c r="I76" s="337" t="s">
        <v>244</v>
      </c>
      <c r="J76" s="339">
        <v>3500</v>
      </c>
      <c r="K76" s="339">
        <v>3500</v>
      </c>
      <c r="L76" s="339">
        <v>3500</v>
      </c>
      <c r="M76" s="339">
        <v>3500</v>
      </c>
      <c r="N76" s="338"/>
      <c r="O76" s="254">
        <v>2.68</v>
      </c>
      <c r="P76" s="254">
        <v>0</v>
      </c>
      <c r="Q76" s="254">
        <v>0</v>
      </c>
      <c r="R76" s="254">
        <v>0</v>
      </c>
      <c r="S76" s="254">
        <v>2.02</v>
      </c>
      <c r="T76" s="254"/>
      <c r="U76" s="254">
        <v>2.68</v>
      </c>
      <c r="V76" s="254">
        <v>0</v>
      </c>
      <c r="W76" s="254">
        <v>0</v>
      </c>
      <c r="X76" s="254">
        <v>0</v>
      </c>
      <c r="Y76" s="254">
        <v>2.02</v>
      </c>
      <c r="Z76" s="254"/>
      <c r="AA76" s="254"/>
      <c r="AB76" s="254"/>
      <c r="AC76" s="254"/>
      <c r="AD76" s="254"/>
      <c r="AE76" s="254"/>
      <c r="AF76" s="254"/>
      <c r="AG76" s="256" t="s">
        <v>891</v>
      </c>
      <c r="AH76" s="256" t="s">
        <v>892</v>
      </c>
      <c r="AI76" s="272">
        <v>2</v>
      </c>
      <c r="AJ76" s="272">
        <v>4</v>
      </c>
      <c r="AK76" s="271">
        <v>0.33329999999999999</v>
      </c>
      <c r="AL76" s="271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248" customFormat="1" x14ac:dyDescent="0.15">
      <c r="A77" s="254">
        <v>799</v>
      </c>
      <c r="B77" s="327">
        <v>42983</v>
      </c>
      <c r="C77" s="322" t="s">
        <v>403</v>
      </c>
      <c r="D77" s="254" t="s">
        <v>402</v>
      </c>
      <c r="E77" s="321">
        <v>42736</v>
      </c>
      <c r="F77" s="323" t="s">
        <v>404</v>
      </c>
      <c r="G77" s="254" t="s">
        <v>401</v>
      </c>
      <c r="H77" s="254">
        <v>83.32</v>
      </c>
      <c r="I77" s="337" t="s">
        <v>405</v>
      </c>
      <c r="J77" s="338">
        <v>3500</v>
      </c>
      <c r="K77" s="339">
        <v>3500</v>
      </c>
      <c r="L77" s="339">
        <v>3500</v>
      </c>
      <c r="M77" s="339">
        <v>3500</v>
      </c>
      <c r="N77" s="338"/>
      <c r="O77" s="254">
        <v>2.1800000000000002</v>
      </c>
      <c r="P77" s="254">
        <v>0</v>
      </c>
      <c r="Q77" s="254">
        <v>0</v>
      </c>
      <c r="R77" s="254">
        <v>0</v>
      </c>
      <c r="S77" s="254">
        <v>1.9419999999999999</v>
      </c>
      <c r="T77" s="254"/>
      <c r="U77" s="254">
        <v>1.7889999999999999</v>
      </c>
      <c r="V77" s="254">
        <v>0</v>
      </c>
      <c r="W77" s="254">
        <v>0</v>
      </c>
      <c r="X77" s="254">
        <v>0</v>
      </c>
      <c r="Y77" s="254">
        <v>1.722</v>
      </c>
      <c r="Z77" s="254"/>
      <c r="AA77" s="254"/>
      <c r="AB77" s="254"/>
      <c r="AC77" s="254"/>
      <c r="AD77" s="254"/>
      <c r="AE77" s="254"/>
      <c r="AF77" s="254"/>
      <c r="AG77" s="256" t="s">
        <v>406</v>
      </c>
      <c r="AH77" s="256" t="s">
        <v>407</v>
      </c>
      <c r="AI77" s="263">
        <v>2</v>
      </c>
      <c r="AJ77" s="263">
        <v>4</v>
      </c>
      <c r="AK77" s="271">
        <v>0.33329999999999999</v>
      </c>
      <c r="AL77" s="271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37" customFormat="1" x14ac:dyDescent="0.15">
      <c r="A78" s="254">
        <v>82</v>
      </c>
      <c r="B78" s="327">
        <v>42983</v>
      </c>
      <c r="C78" s="322" t="s">
        <v>247</v>
      </c>
      <c r="D78" s="254" t="s">
        <v>400</v>
      </c>
      <c r="E78" s="321">
        <v>42736</v>
      </c>
      <c r="F78" s="323" t="s">
        <v>267</v>
      </c>
      <c r="G78" s="254" t="s">
        <v>401</v>
      </c>
      <c r="H78" s="254">
        <v>78.680000000000007</v>
      </c>
      <c r="I78" s="340" t="s">
        <v>893</v>
      </c>
      <c r="J78" s="341">
        <v>6000</v>
      </c>
      <c r="K78" s="341">
        <v>12000</v>
      </c>
      <c r="L78" s="341">
        <v>12000</v>
      </c>
      <c r="M78" s="341">
        <v>12000</v>
      </c>
      <c r="N78" s="341"/>
      <c r="O78" s="254">
        <v>2.181</v>
      </c>
      <c r="P78" s="254">
        <v>2.0630000000000002</v>
      </c>
      <c r="Q78" s="254">
        <v>1.371</v>
      </c>
      <c r="R78" s="254">
        <v>0</v>
      </c>
      <c r="S78" s="254">
        <v>1.327</v>
      </c>
      <c r="T78" s="254"/>
      <c r="U78" s="254">
        <v>1.994</v>
      </c>
      <c r="V78" s="254">
        <v>1.52</v>
      </c>
      <c r="W78" s="254">
        <v>1.361</v>
      </c>
      <c r="X78" s="254">
        <v>0</v>
      </c>
      <c r="Y78" s="254">
        <v>1.2310000000000001</v>
      </c>
      <c r="Z78" s="254"/>
      <c r="AA78" s="254"/>
      <c r="AB78" s="254"/>
      <c r="AC78" s="254"/>
      <c r="AD78" s="254"/>
      <c r="AE78" s="254"/>
      <c r="AF78" s="254"/>
      <c r="AG78" s="256" t="s">
        <v>891</v>
      </c>
      <c r="AH78" s="256" t="s">
        <v>892</v>
      </c>
      <c r="AI78" s="263">
        <v>2</v>
      </c>
      <c r="AJ78" s="263">
        <v>4</v>
      </c>
      <c r="AK78" s="273">
        <v>0.33329999999999999</v>
      </c>
      <c r="AL78" s="273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37" customFormat="1" x14ac:dyDescent="0.15">
      <c r="A79" s="254">
        <v>265</v>
      </c>
      <c r="B79" s="327">
        <v>42983</v>
      </c>
      <c r="C79" s="322" t="s">
        <v>247</v>
      </c>
      <c r="D79" s="254" t="s">
        <v>400</v>
      </c>
      <c r="E79" s="321">
        <v>42747</v>
      </c>
      <c r="F79" s="323" t="s">
        <v>313</v>
      </c>
      <c r="G79" s="254" t="s">
        <v>401</v>
      </c>
      <c r="H79" s="254">
        <v>66.010000000000005</v>
      </c>
      <c r="I79" s="340" t="s">
        <v>244</v>
      </c>
      <c r="J79" s="342">
        <v>6000</v>
      </c>
      <c r="K79" s="342">
        <v>6000</v>
      </c>
      <c r="L79" s="342">
        <v>6000</v>
      </c>
      <c r="M79" s="342">
        <v>6000</v>
      </c>
      <c r="N79" s="341"/>
      <c r="O79" s="254">
        <v>2.2400000000000002</v>
      </c>
      <c r="P79" s="254">
        <v>0</v>
      </c>
      <c r="Q79" s="254">
        <v>0</v>
      </c>
      <c r="R79" s="254">
        <v>0</v>
      </c>
      <c r="S79" s="254">
        <v>1.75</v>
      </c>
      <c r="T79" s="254"/>
      <c r="U79" s="254">
        <v>2.13</v>
      </c>
      <c r="V79" s="254">
        <v>0</v>
      </c>
      <c r="W79" s="254">
        <v>0</v>
      </c>
      <c r="X79" s="254">
        <v>0</v>
      </c>
      <c r="Y79" s="254">
        <v>1.63</v>
      </c>
      <c r="Z79" s="254"/>
      <c r="AA79" s="254"/>
      <c r="AB79" s="254"/>
      <c r="AC79" s="254"/>
      <c r="AD79" s="254"/>
      <c r="AE79" s="254"/>
      <c r="AF79" s="254"/>
      <c r="AG79" s="256" t="s">
        <v>891</v>
      </c>
      <c r="AH79" s="256" t="s">
        <v>892</v>
      </c>
      <c r="AI79" s="263">
        <v>2</v>
      </c>
      <c r="AJ79" s="263">
        <v>4</v>
      </c>
      <c r="AK79" s="273">
        <v>0.33329999999999999</v>
      </c>
      <c r="AL79" s="273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37" customFormat="1" x14ac:dyDescent="0.15">
      <c r="A80" s="254">
        <v>279</v>
      </c>
      <c r="B80" s="327">
        <v>42983</v>
      </c>
      <c r="C80" s="322" t="s">
        <v>247</v>
      </c>
      <c r="D80" s="254" t="s">
        <v>400</v>
      </c>
      <c r="E80" s="321">
        <v>42917</v>
      </c>
      <c r="F80" s="323" t="s">
        <v>315</v>
      </c>
      <c r="G80" s="254" t="s">
        <v>401</v>
      </c>
      <c r="H80" s="254">
        <v>96.8</v>
      </c>
      <c r="I80" s="340" t="s">
        <v>121</v>
      </c>
      <c r="J80" s="341">
        <v>6000</v>
      </c>
      <c r="K80" s="341">
        <v>12000</v>
      </c>
      <c r="L80" s="341">
        <v>12000</v>
      </c>
      <c r="M80" s="341">
        <v>12000</v>
      </c>
      <c r="N80" s="341"/>
      <c r="O80" s="254">
        <v>2.85</v>
      </c>
      <c r="P80" s="254">
        <v>2.35</v>
      </c>
      <c r="Q80">
        <v>0</v>
      </c>
      <c r="R80" s="254">
        <v>0</v>
      </c>
      <c r="S80" s="254">
        <v>1.6</v>
      </c>
      <c r="T80" s="254"/>
      <c r="U80" s="254">
        <v>1.8</v>
      </c>
      <c r="V80" s="254">
        <v>1.75</v>
      </c>
      <c r="W80">
        <v>0</v>
      </c>
      <c r="X80" s="254">
        <v>0</v>
      </c>
      <c r="Y80" s="254">
        <v>1.6</v>
      </c>
      <c r="Z80" s="254"/>
      <c r="AA80" s="254"/>
      <c r="AB80" s="254"/>
      <c r="AC80" s="254"/>
      <c r="AD80" s="254"/>
      <c r="AE80" s="254"/>
      <c r="AF80" s="254"/>
      <c r="AG80" s="256" t="s">
        <v>891</v>
      </c>
      <c r="AH80" s="256" t="s">
        <v>753</v>
      </c>
      <c r="AI80" s="263">
        <v>2</v>
      </c>
      <c r="AJ80" s="263">
        <v>4</v>
      </c>
      <c r="AK80" s="273">
        <v>0.33329999999999999</v>
      </c>
      <c r="AL80" s="273">
        <v>0.66659999999999997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37" customFormat="1" x14ac:dyDescent="0.15">
      <c r="A81" s="254">
        <v>331</v>
      </c>
      <c r="B81" s="327">
        <v>42983</v>
      </c>
      <c r="C81" s="322" t="s">
        <v>247</v>
      </c>
      <c r="D81" s="254" t="s">
        <v>400</v>
      </c>
      <c r="E81" s="321">
        <v>42736</v>
      </c>
      <c r="F81" s="323" t="s">
        <v>149</v>
      </c>
      <c r="G81" s="254" t="s">
        <v>401</v>
      </c>
      <c r="H81" s="254">
        <v>72.599999999999994</v>
      </c>
      <c r="I81" s="340" t="s">
        <v>244</v>
      </c>
      <c r="J81" s="341">
        <v>6000</v>
      </c>
      <c r="K81" s="341">
        <v>12000</v>
      </c>
      <c r="L81" s="341">
        <v>12000</v>
      </c>
      <c r="M81" s="341">
        <v>12000</v>
      </c>
      <c r="N81" s="341"/>
      <c r="O81" s="254">
        <v>2.84</v>
      </c>
      <c r="P81" s="254">
        <v>2.66</v>
      </c>
      <c r="Q81" s="254">
        <v>1.83</v>
      </c>
      <c r="R81" s="254">
        <v>0</v>
      </c>
      <c r="S81" s="254">
        <v>1.79</v>
      </c>
      <c r="T81" s="254"/>
      <c r="U81" s="254">
        <v>1.5</v>
      </c>
      <c r="V81" s="254">
        <v>1.65</v>
      </c>
      <c r="W81" s="254">
        <v>1.38</v>
      </c>
      <c r="X81" s="254">
        <v>0</v>
      </c>
      <c r="Y81" s="254">
        <v>1.1200000000000001</v>
      </c>
      <c r="Z81" s="254"/>
      <c r="AA81" s="254"/>
      <c r="AB81" s="254"/>
      <c r="AC81" s="254"/>
      <c r="AD81" s="254"/>
      <c r="AE81" s="254"/>
      <c r="AF81" s="254"/>
      <c r="AG81" s="256" t="s">
        <v>891</v>
      </c>
      <c r="AH81" s="256" t="s">
        <v>753</v>
      </c>
      <c r="AI81" s="274">
        <v>3</v>
      </c>
      <c r="AJ81" s="274">
        <v>3</v>
      </c>
      <c r="AK81" s="273">
        <v>0.5</v>
      </c>
      <c r="AL81" s="273">
        <v>0.5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37" customFormat="1" x14ac:dyDescent="0.15">
      <c r="A82" s="254">
        <v>228</v>
      </c>
      <c r="B82" s="327">
        <v>42983</v>
      </c>
      <c r="C82" s="322" t="s">
        <v>247</v>
      </c>
      <c r="D82" s="254" t="s">
        <v>400</v>
      </c>
      <c r="E82" s="321">
        <v>42917</v>
      </c>
      <c r="F82" s="323" t="s">
        <v>151</v>
      </c>
      <c r="G82" s="254" t="s">
        <v>401</v>
      </c>
      <c r="H82" s="254">
        <v>72.59</v>
      </c>
      <c r="I82" s="340" t="s">
        <v>244</v>
      </c>
      <c r="J82" s="342">
        <v>3200</v>
      </c>
      <c r="K82" s="342">
        <v>3200</v>
      </c>
      <c r="L82" s="342">
        <v>3200</v>
      </c>
      <c r="M82" s="342">
        <v>3200</v>
      </c>
      <c r="N82" s="341"/>
      <c r="O82" s="254">
        <v>2.39</v>
      </c>
      <c r="P82" s="254">
        <v>0</v>
      </c>
      <c r="Q82" s="254">
        <v>0</v>
      </c>
      <c r="R82" s="254">
        <v>0</v>
      </c>
      <c r="S82" s="254">
        <v>2.13</v>
      </c>
      <c r="T82" s="254"/>
      <c r="U82" s="254">
        <v>2.39</v>
      </c>
      <c r="V82" s="254">
        <v>0</v>
      </c>
      <c r="W82" s="254">
        <v>0</v>
      </c>
      <c r="X82" s="254">
        <v>0</v>
      </c>
      <c r="Y82" s="254">
        <v>2.13</v>
      </c>
      <c r="Z82" s="254"/>
      <c r="AA82" s="254"/>
      <c r="AB82" s="254"/>
      <c r="AC82" s="254"/>
      <c r="AD82" s="254"/>
      <c r="AE82" s="254"/>
      <c r="AF82" s="254"/>
      <c r="AG82" s="256" t="s">
        <v>891</v>
      </c>
      <c r="AH82" s="256" t="s">
        <v>753</v>
      </c>
      <c r="AI82" s="263">
        <v>2</v>
      </c>
      <c r="AJ82" s="263">
        <v>4</v>
      </c>
      <c r="AK82" s="273">
        <v>0.33329999999999999</v>
      </c>
      <c r="AL82" s="273">
        <v>0.66659999999999997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37" customFormat="1" x14ac:dyDescent="0.15">
      <c r="A83" s="254">
        <v>163</v>
      </c>
      <c r="B83" s="327">
        <v>42983</v>
      </c>
      <c r="C83" s="322" t="s">
        <v>247</v>
      </c>
      <c r="D83" s="254" t="s">
        <v>400</v>
      </c>
      <c r="E83" s="321">
        <v>42736</v>
      </c>
      <c r="F83" s="323" t="s">
        <v>243</v>
      </c>
      <c r="G83" s="254" t="s">
        <v>401</v>
      </c>
      <c r="H83" s="254">
        <v>88.683000000000007</v>
      </c>
      <c r="I83" s="340" t="s">
        <v>244</v>
      </c>
      <c r="J83" s="341">
        <v>6000</v>
      </c>
      <c r="K83" s="341">
        <v>12000</v>
      </c>
      <c r="L83" s="341">
        <v>12000</v>
      </c>
      <c r="M83" s="341">
        <v>12000</v>
      </c>
      <c r="N83" s="341"/>
      <c r="O83" s="254">
        <v>2.7397999999999998</v>
      </c>
      <c r="P83" s="254">
        <v>2.1114999999999999</v>
      </c>
      <c r="Q83" s="254">
        <v>0</v>
      </c>
      <c r="R83" s="254">
        <v>0</v>
      </c>
      <c r="S83" s="254">
        <v>1.3698999999999999</v>
      </c>
      <c r="T83" s="254"/>
      <c r="U83" s="254">
        <v>1.8333999999999999</v>
      </c>
      <c r="V83" s="254">
        <v>1.5759000000000001</v>
      </c>
      <c r="W83" s="254">
        <v>0</v>
      </c>
      <c r="X83" s="254">
        <v>0</v>
      </c>
      <c r="Y83" s="254">
        <v>1.339</v>
      </c>
      <c r="Z83" s="254"/>
      <c r="AA83" s="254"/>
      <c r="AB83" s="254"/>
      <c r="AC83" s="254"/>
      <c r="AD83" s="254"/>
      <c r="AE83" s="254"/>
      <c r="AF83" s="254"/>
      <c r="AG83" s="256" t="s">
        <v>891</v>
      </c>
      <c r="AH83" s="256" t="s">
        <v>753</v>
      </c>
      <c r="AI83" s="263">
        <v>2</v>
      </c>
      <c r="AJ83" s="263">
        <v>4</v>
      </c>
      <c r="AK83" s="273">
        <v>0.33329999999999999</v>
      </c>
      <c r="AL83" s="273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37" customFormat="1" x14ac:dyDescent="0.15">
      <c r="A84" s="254">
        <v>177</v>
      </c>
      <c r="B84" s="327">
        <v>42983</v>
      </c>
      <c r="C84" s="322" t="s">
        <v>247</v>
      </c>
      <c r="D84" s="254" t="s">
        <v>400</v>
      </c>
      <c r="E84" s="321">
        <v>42736</v>
      </c>
      <c r="F84" s="323" t="s">
        <v>246</v>
      </c>
      <c r="G84" s="254" t="s">
        <v>401</v>
      </c>
      <c r="H84" s="254">
        <v>82.26</v>
      </c>
      <c r="I84" s="340" t="s">
        <v>244</v>
      </c>
      <c r="J84" s="341">
        <v>6000</v>
      </c>
      <c r="K84" s="341">
        <v>12000</v>
      </c>
      <c r="L84" s="341">
        <v>12000</v>
      </c>
      <c r="M84" s="341">
        <v>12000</v>
      </c>
      <c r="N84" s="341"/>
      <c r="O84" s="254">
        <v>2.5950000000000002</v>
      </c>
      <c r="P84" s="254">
        <v>2.1739999999999999</v>
      </c>
      <c r="Q84" s="254">
        <v>1.484</v>
      </c>
      <c r="R84" s="254">
        <v>0</v>
      </c>
      <c r="S84" s="254">
        <v>1.4510000000000001</v>
      </c>
      <c r="T84" s="254"/>
      <c r="U84" s="254">
        <v>1.7030000000000001</v>
      </c>
      <c r="V84" s="254">
        <v>1.64</v>
      </c>
      <c r="W84" s="254">
        <v>1.476</v>
      </c>
      <c r="X84" s="254">
        <v>0</v>
      </c>
      <c r="Y84" s="254">
        <v>1.385</v>
      </c>
      <c r="Z84" s="254"/>
      <c r="AA84" s="254"/>
      <c r="AB84" s="254"/>
      <c r="AC84" s="254"/>
      <c r="AD84" s="254"/>
      <c r="AE84" s="254"/>
      <c r="AF84" s="254"/>
      <c r="AG84" s="256" t="s">
        <v>891</v>
      </c>
      <c r="AH84" s="256" t="s">
        <v>753</v>
      </c>
      <c r="AI84" s="263">
        <v>2</v>
      </c>
      <c r="AJ84" s="263">
        <v>4</v>
      </c>
      <c r="AK84" s="273">
        <v>0.33329999999999999</v>
      </c>
      <c r="AL84" s="273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37" customFormat="1" x14ac:dyDescent="0.15">
      <c r="A85" s="254">
        <v>318</v>
      </c>
      <c r="B85" s="327">
        <v>42983</v>
      </c>
      <c r="C85" s="322" t="s">
        <v>247</v>
      </c>
      <c r="D85" s="254" t="s">
        <v>400</v>
      </c>
      <c r="E85" s="321">
        <v>42736</v>
      </c>
      <c r="F85" s="254" t="s">
        <v>318</v>
      </c>
      <c r="G85" s="254" t="s">
        <v>401</v>
      </c>
      <c r="H85" s="254">
        <v>66.319999999999993</v>
      </c>
      <c r="I85" s="340" t="s">
        <v>244</v>
      </c>
      <c r="J85" s="341">
        <v>6000</v>
      </c>
      <c r="K85" s="341">
        <v>12000</v>
      </c>
      <c r="L85" s="341">
        <v>12000</v>
      </c>
      <c r="M85" s="341">
        <v>12000</v>
      </c>
      <c r="N85" s="341"/>
      <c r="O85" s="254">
        <v>3.04</v>
      </c>
      <c r="P85" s="254">
        <v>2.665</v>
      </c>
      <c r="Q85" s="254">
        <v>2.2010000000000001</v>
      </c>
      <c r="R85" s="254">
        <v>0</v>
      </c>
      <c r="S85" s="254">
        <v>2.1800000000000002</v>
      </c>
      <c r="T85" s="254"/>
      <c r="U85" s="254">
        <v>2.2799999999999998</v>
      </c>
      <c r="V85" s="254">
        <v>2.238</v>
      </c>
      <c r="W85" s="254">
        <v>2.1280000000000001</v>
      </c>
      <c r="X85" s="254">
        <v>0</v>
      </c>
      <c r="Y85" s="254">
        <v>2.0659999999999998</v>
      </c>
      <c r="Z85" s="254"/>
      <c r="AA85" s="254"/>
      <c r="AB85" s="254"/>
      <c r="AC85" s="254"/>
      <c r="AD85" s="254"/>
      <c r="AE85" s="254"/>
      <c r="AF85" s="254"/>
      <c r="AG85" s="256" t="s">
        <v>891</v>
      </c>
      <c r="AH85" s="256" t="s">
        <v>753</v>
      </c>
      <c r="AI85" s="263">
        <v>2</v>
      </c>
      <c r="AJ85" s="263">
        <v>4</v>
      </c>
      <c r="AK85" s="273">
        <v>0.33329999999999999</v>
      </c>
      <c r="AL85" s="273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37" customFormat="1" x14ac:dyDescent="0.15">
      <c r="A86" s="254">
        <v>573</v>
      </c>
      <c r="B86" s="327">
        <v>42983</v>
      </c>
      <c r="C86" s="322" t="s">
        <v>247</v>
      </c>
      <c r="D86" s="254" t="s">
        <v>400</v>
      </c>
      <c r="E86" s="321">
        <v>42736</v>
      </c>
      <c r="F86" s="323" t="s">
        <v>263</v>
      </c>
      <c r="G86" s="254" t="s">
        <v>401</v>
      </c>
      <c r="H86" s="254">
        <v>81.58</v>
      </c>
      <c r="I86" s="340" t="s">
        <v>244</v>
      </c>
      <c r="J86" s="342">
        <v>3200</v>
      </c>
      <c r="K86" s="342">
        <v>3200</v>
      </c>
      <c r="L86" s="342">
        <v>3200</v>
      </c>
      <c r="M86" s="342">
        <v>3200</v>
      </c>
      <c r="N86" s="341"/>
      <c r="O86" s="254">
        <v>2.629</v>
      </c>
      <c r="P86" s="254">
        <v>0</v>
      </c>
      <c r="Q86" s="254">
        <v>0</v>
      </c>
      <c r="R86" s="254">
        <v>0</v>
      </c>
      <c r="S86" s="254">
        <v>2.0870000000000002</v>
      </c>
      <c r="T86" s="254"/>
      <c r="U86" s="254">
        <v>1.8420000000000001</v>
      </c>
      <c r="V86" s="254">
        <v>0</v>
      </c>
      <c r="W86" s="254">
        <v>0</v>
      </c>
      <c r="X86" s="254">
        <v>0</v>
      </c>
      <c r="Y86" s="254">
        <v>1.4650000000000001</v>
      </c>
      <c r="Z86" s="254"/>
      <c r="AA86" s="254"/>
      <c r="AB86" s="254"/>
      <c r="AC86" s="254"/>
      <c r="AD86" s="254"/>
      <c r="AE86" s="254"/>
      <c r="AF86" s="254"/>
      <c r="AG86" s="256" t="s">
        <v>891</v>
      </c>
      <c r="AH86" s="256" t="s">
        <v>753</v>
      </c>
      <c r="AI86" s="263">
        <v>2</v>
      </c>
      <c r="AJ86" s="263">
        <v>4</v>
      </c>
      <c r="AK86" s="273">
        <v>0.33329999999999999</v>
      </c>
      <c r="AL86" s="273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37" customFormat="1" x14ac:dyDescent="0.15">
      <c r="A87" s="254">
        <v>239</v>
      </c>
      <c r="B87" s="327">
        <v>42983</v>
      </c>
      <c r="C87" s="322" t="s">
        <v>247</v>
      </c>
      <c r="D87" s="254" t="s">
        <v>400</v>
      </c>
      <c r="E87" s="321">
        <v>42736</v>
      </c>
      <c r="F87" s="323" t="s">
        <v>264</v>
      </c>
      <c r="G87" s="254" t="s">
        <v>401</v>
      </c>
      <c r="H87" s="254">
        <v>86.97</v>
      </c>
      <c r="I87" s="340" t="s">
        <v>760</v>
      </c>
      <c r="J87" s="342">
        <v>3200</v>
      </c>
      <c r="K87" s="342">
        <v>3200</v>
      </c>
      <c r="L87" s="342">
        <v>3200</v>
      </c>
      <c r="M87" s="342">
        <v>3200</v>
      </c>
      <c r="N87" s="341"/>
      <c r="O87" s="254">
        <v>2.68</v>
      </c>
      <c r="P87" s="254">
        <v>0</v>
      </c>
      <c r="Q87" s="254">
        <v>0</v>
      </c>
      <c r="R87" s="254">
        <v>0</v>
      </c>
      <c r="S87" s="254">
        <v>1.78</v>
      </c>
      <c r="T87" s="254"/>
      <c r="U87" s="254">
        <v>2.68</v>
      </c>
      <c r="V87" s="254">
        <v>0</v>
      </c>
      <c r="W87" s="254">
        <v>0</v>
      </c>
      <c r="X87" s="254">
        <v>0</v>
      </c>
      <c r="Y87" s="254">
        <v>1.78</v>
      </c>
      <c r="Z87" s="254"/>
      <c r="AA87" s="254"/>
      <c r="AB87" s="254"/>
      <c r="AC87" s="254"/>
      <c r="AD87" s="254"/>
      <c r="AE87" s="254"/>
      <c r="AF87" s="254"/>
      <c r="AG87" s="256" t="s">
        <v>891</v>
      </c>
      <c r="AH87" s="256" t="s">
        <v>892</v>
      </c>
      <c r="AI87" s="274">
        <v>2</v>
      </c>
      <c r="AJ87" s="274">
        <v>4</v>
      </c>
      <c r="AK87" s="273">
        <v>0.33329999999999999</v>
      </c>
      <c r="AL87" s="273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37" customFormat="1" x14ac:dyDescent="0.15">
      <c r="A88" s="254">
        <v>796</v>
      </c>
      <c r="B88" s="327">
        <v>42983</v>
      </c>
      <c r="C88" s="322" t="s">
        <v>247</v>
      </c>
      <c r="D88" s="254" t="s">
        <v>400</v>
      </c>
      <c r="E88" s="321">
        <v>42736</v>
      </c>
      <c r="F88" s="323" t="s">
        <v>311</v>
      </c>
      <c r="G88" s="254" t="s">
        <v>401</v>
      </c>
      <c r="H88" s="254">
        <v>84.14</v>
      </c>
      <c r="I88" s="340" t="s">
        <v>893</v>
      </c>
      <c r="J88" s="341">
        <v>3200</v>
      </c>
      <c r="K88" s="342">
        <v>3200</v>
      </c>
      <c r="L88" s="342">
        <v>3200</v>
      </c>
      <c r="M88" s="342">
        <v>3200</v>
      </c>
      <c r="N88" s="341"/>
      <c r="O88" s="254">
        <v>2.2930000000000001</v>
      </c>
      <c r="P88" s="254">
        <v>0</v>
      </c>
      <c r="Q88" s="254">
        <v>0</v>
      </c>
      <c r="R88" s="254">
        <v>0</v>
      </c>
      <c r="S88" s="254">
        <v>1.829</v>
      </c>
      <c r="T88" s="254"/>
      <c r="U88" s="254">
        <v>1.956</v>
      </c>
      <c r="V88" s="254">
        <v>0</v>
      </c>
      <c r="W88" s="254">
        <v>0</v>
      </c>
      <c r="X88" s="254">
        <v>0</v>
      </c>
      <c r="Y88" s="254">
        <v>1.7150000000000001</v>
      </c>
      <c r="Z88" s="254"/>
      <c r="AA88" s="254"/>
      <c r="AB88" s="254"/>
      <c r="AC88" s="254"/>
      <c r="AD88" s="254"/>
      <c r="AE88" s="254"/>
      <c r="AF88" s="254"/>
      <c r="AG88" s="256" t="s">
        <v>891</v>
      </c>
      <c r="AH88" s="256" t="s">
        <v>753</v>
      </c>
      <c r="AI88" s="263">
        <v>2</v>
      </c>
      <c r="AJ88" s="263">
        <v>4</v>
      </c>
      <c r="AK88" s="273">
        <v>0.33329999999999999</v>
      </c>
      <c r="AL88" s="273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</sheetData>
  <sheetProtection algorithmName="SHA-512" hashValue="Kh6cxNvp2V55EAp5nuMABaN9rkZrULVf+Ku9u8V5gsWsYkaw33fhgd92GQV9UxWJbg1XCLXFGMxnKyjUqvHjDw==" saltValue="0cfyzmze5uHE8+84+hjLP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BI88"/>
  <sheetViews>
    <sheetView workbookViewId="0">
      <selection activeCell="W73" sqref="W73"/>
    </sheetView>
  </sheetViews>
  <sheetFormatPr baseColWidth="10" defaultRowHeight="13" x14ac:dyDescent="0.15"/>
  <cols>
    <col min="4" max="4" width="14.83203125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53">
        <v>76</v>
      </c>
      <c r="B2" s="219">
        <v>41163</v>
      </c>
      <c r="C2" s="220" t="s">
        <v>247</v>
      </c>
      <c r="D2" s="218" t="s">
        <v>248</v>
      </c>
      <c r="E2" s="219">
        <v>42736</v>
      </c>
      <c r="F2" s="221" t="s">
        <v>249</v>
      </c>
      <c r="G2" s="218" t="s">
        <v>401</v>
      </c>
      <c r="H2" s="254">
        <v>74.13</v>
      </c>
      <c r="I2" s="299" t="s">
        <v>250</v>
      </c>
      <c r="J2" s="218">
        <v>3000</v>
      </c>
      <c r="K2" s="218">
        <v>6000</v>
      </c>
      <c r="L2" s="218">
        <v>9000</v>
      </c>
      <c r="M2" s="218">
        <v>15000</v>
      </c>
      <c r="N2" s="218"/>
      <c r="O2" s="254">
        <v>2.3149999999999999</v>
      </c>
      <c r="P2" s="254">
        <v>2.0129999999999999</v>
      </c>
      <c r="Q2" s="254">
        <v>1.6040000000000001</v>
      </c>
      <c r="R2" s="254">
        <v>1.387</v>
      </c>
      <c r="S2" s="254">
        <v>1.292</v>
      </c>
      <c r="T2" s="254"/>
      <c r="U2" s="254">
        <v>2.1960000000000002</v>
      </c>
      <c r="V2" s="254">
        <v>1.8959999999999999</v>
      </c>
      <c r="W2" s="254">
        <v>1.5549999999999999</v>
      </c>
      <c r="X2" s="254">
        <v>1.369</v>
      </c>
      <c r="Y2" s="254">
        <v>1.258</v>
      </c>
      <c r="Z2" s="254"/>
      <c r="AA2" s="254"/>
      <c r="AB2" s="254"/>
      <c r="AC2" s="254"/>
      <c r="AD2" s="254"/>
      <c r="AE2" s="254"/>
      <c r="AF2" s="254"/>
      <c r="AG2" s="256" t="s">
        <v>251</v>
      </c>
      <c r="AH2" s="256" t="s">
        <v>252</v>
      </c>
      <c r="AI2" s="259">
        <v>3</v>
      </c>
      <c r="AJ2" s="259">
        <v>3</v>
      </c>
      <c r="AK2" s="260">
        <v>0.5</v>
      </c>
      <c r="AL2" s="260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53">
        <v>259</v>
      </c>
      <c r="B3" s="219">
        <v>41163</v>
      </c>
      <c r="C3" s="220" t="s">
        <v>247</v>
      </c>
      <c r="D3" s="218" t="s">
        <v>248</v>
      </c>
      <c r="E3" s="219">
        <v>42747</v>
      </c>
      <c r="F3" s="221" t="s">
        <v>254</v>
      </c>
      <c r="G3" s="218" t="s">
        <v>401</v>
      </c>
      <c r="H3" s="254">
        <v>68.959999999999994</v>
      </c>
      <c r="I3" s="299" t="s">
        <v>244</v>
      </c>
      <c r="J3" s="300">
        <v>3000</v>
      </c>
      <c r="K3" s="300">
        <v>6000</v>
      </c>
      <c r="L3" s="300">
        <v>6000</v>
      </c>
      <c r="M3" s="300">
        <v>6000</v>
      </c>
      <c r="N3" s="218"/>
      <c r="O3" s="254">
        <v>2.0499999999999998</v>
      </c>
      <c r="P3" s="254">
        <v>1.78</v>
      </c>
      <c r="Q3" s="254">
        <v>0</v>
      </c>
      <c r="R3" s="254">
        <v>0</v>
      </c>
      <c r="S3" s="254">
        <v>1.44</v>
      </c>
      <c r="T3" s="254"/>
      <c r="U3" s="254">
        <v>1.99</v>
      </c>
      <c r="V3" s="254">
        <v>1.73</v>
      </c>
      <c r="W3" s="254">
        <v>0</v>
      </c>
      <c r="X3" s="254">
        <v>0</v>
      </c>
      <c r="Y3" s="254">
        <v>1.43</v>
      </c>
      <c r="Z3" s="254"/>
      <c r="AA3" s="254"/>
      <c r="AB3" s="254"/>
      <c r="AC3" s="254"/>
      <c r="AD3" s="254"/>
      <c r="AE3" s="254"/>
      <c r="AF3" s="254"/>
      <c r="AG3" s="256" t="s">
        <v>251</v>
      </c>
      <c r="AH3" s="256" t="s">
        <v>252</v>
      </c>
      <c r="AI3" s="259">
        <v>3</v>
      </c>
      <c r="AJ3" s="259">
        <v>3</v>
      </c>
      <c r="AK3" s="260">
        <v>0.5</v>
      </c>
      <c r="AL3" s="260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53">
        <v>273</v>
      </c>
      <c r="B4" s="219">
        <v>41163</v>
      </c>
      <c r="C4" s="220" t="s">
        <v>247</v>
      </c>
      <c r="D4" s="218" t="s">
        <v>248</v>
      </c>
      <c r="E4" s="219">
        <v>42736</v>
      </c>
      <c r="F4" s="221" t="s">
        <v>147</v>
      </c>
      <c r="G4" s="218" t="s">
        <v>401</v>
      </c>
      <c r="H4" s="254">
        <v>71</v>
      </c>
      <c r="I4" s="299" t="s">
        <v>244</v>
      </c>
      <c r="J4" s="218">
        <v>3000</v>
      </c>
      <c r="K4" s="218">
        <v>6000</v>
      </c>
      <c r="L4" s="218">
        <v>9000</v>
      </c>
      <c r="M4" s="218">
        <v>15000</v>
      </c>
      <c r="N4" s="218"/>
      <c r="O4" s="254">
        <v>2.4</v>
      </c>
      <c r="P4" s="254">
        <v>2.0499999999999998</v>
      </c>
      <c r="Q4" s="254">
        <v>1.7</v>
      </c>
      <c r="R4" s="254">
        <v>1.5</v>
      </c>
      <c r="S4" s="254">
        <v>1.4</v>
      </c>
      <c r="T4" s="254"/>
      <c r="U4" s="254">
        <v>2.2999999999999998</v>
      </c>
      <c r="V4" s="254">
        <v>2</v>
      </c>
      <c r="W4" s="254">
        <v>1.65</v>
      </c>
      <c r="X4" s="254">
        <v>1.5</v>
      </c>
      <c r="Y4" s="254">
        <v>1.45</v>
      </c>
      <c r="Z4" s="254"/>
      <c r="AA4" s="254"/>
      <c r="AB4" s="254"/>
      <c r="AC4" s="254"/>
      <c r="AD4" s="254"/>
      <c r="AE4" s="254"/>
      <c r="AF4" s="254"/>
      <c r="AG4" s="256" t="s">
        <v>251</v>
      </c>
      <c r="AH4" s="256" t="s">
        <v>252</v>
      </c>
      <c r="AI4" s="259">
        <v>3</v>
      </c>
      <c r="AJ4" s="259">
        <v>3</v>
      </c>
      <c r="AK4" s="260">
        <v>0.5</v>
      </c>
      <c r="AL4" s="260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53">
        <v>325</v>
      </c>
      <c r="B5" s="219">
        <v>41163</v>
      </c>
      <c r="C5" s="220" t="s">
        <v>148</v>
      </c>
      <c r="D5" s="218" t="s">
        <v>248</v>
      </c>
      <c r="E5" s="219">
        <v>42736</v>
      </c>
      <c r="F5" s="221" t="s">
        <v>149</v>
      </c>
      <c r="G5" s="218" t="s">
        <v>401</v>
      </c>
      <c r="H5" s="254">
        <v>73.7</v>
      </c>
      <c r="I5" s="299" t="s">
        <v>244</v>
      </c>
      <c r="J5" s="218">
        <v>3000</v>
      </c>
      <c r="K5" s="218">
        <v>6000</v>
      </c>
      <c r="L5" s="218">
        <v>9000</v>
      </c>
      <c r="M5" s="218">
        <v>15000</v>
      </c>
      <c r="N5" s="218"/>
      <c r="O5" s="254">
        <v>3.05</v>
      </c>
      <c r="P5" s="254">
        <v>2.65</v>
      </c>
      <c r="Q5" s="254">
        <v>1.8</v>
      </c>
      <c r="R5" s="254">
        <v>1.9</v>
      </c>
      <c r="S5" s="254">
        <v>1.5</v>
      </c>
      <c r="T5" s="254"/>
      <c r="U5" s="254">
        <v>2.2599999999999998</v>
      </c>
      <c r="V5" s="254">
        <v>1.92</v>
      </c>
      <c r="W5" s="254">
        <v>1.5</v>
      </c>
      <c r="X5" s="254">
        <v>1.28</v>
      </c>
      <c r="Y5" s="254">
        <v>1.22</v>
      </c>
      <c r="Z5" s="254"/>
      <c r="AA5" s="254"/>
      <c r="AB5" s="254"/>
      <c r="AC5" s="254"/>
      <c r="AD5" s="254"/>
      <c r="AE5" s="254"/>
      <c r="AF5" s="254"/>
      <c r="AG5" s="256" t="s">
        <v>251</v>
      </c>
      <c r="AH5" s="256" t="s">
        <v>252</v>
      </c>
      <c r="AI5" s="259">
        <v>3</v>
      </c>
      <c r="AJ5" s="259">
        <v>3</v>
      </c>
      <c r="AK5" s="260">
        <v>0.5</v>
      </c>
      <c r="AL5" s="260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53">
        <v>223</v>
      </c>
      <c r="B6" s="219">
        <v>41164</v>
      </c>
      <c r="C6" s="220" t="s">
        <v>148</v>
      </c>
      <c r="D6" s="218" t="s">
        <v>248</v>
      </c>
      <c r="E6" s="219">
        <v>42736</v>
      </c>
      <c r="F6" s="221" t="s">
        <v>151</v>
      </c>
      <c r="G6" s="218" t="s">
        <v>401</v>
      </c>
      <c r="H6" s="254">
        <v>56.36</v>
      </c>
      <c r="I6" s="299" t="s">
        <v>244</v>
      </c>
      <c r="J6" s="300">
        <v>6000</v>
      </c>
      <c r="K6" s="300">
        <v>9000</v>
      </c>
      <c r="L6" s="300">
        <v>9000</v>
      </c>
      <c r="M6" s="300">
        <v>9000</v>
      </c>
      <c r="N6" s="218"/>
      <c r="O6" s="254">
        <v>2.02</v>
      </c>
      <c r="P6" s="254">
        <v>1.35</v>
      </c>
      <c r="Q6" s="254">
        <v>0</v>
      </c>
      <c r="R6" s="254">
        <v>0</v>
      </c>
      <c r="S6" s="254">
        <v>1.22</v>
      </c>
      <c r="T6" s="254"/>
      <c r="U6" s="254">
        <v>1.92</v>
      </c>
      <c r="V6" s="254">
        <v>1.46</v>
      </c>
      <c r="W6" s="254">
        <v>0</v>
      </c>
      <c r="X6" s="254">
        <v>0</v>
      </c>
      <c r="Y6" s="254">
        <v>1.22</v>
      </c>
      <c r="Z6" s="254"/>
      <c r="AA6" s="254"/>
      <c r="AB6" s="254"/>
      <c r="AC6" s="254"/>
      <c r="AD6" s="254"/>
      <c r="AE6" s="254"/>
      <c r="AF6" s="254"/>
      <c r="AG6" s="256" t="s">
        <v>152</v>
      </c>
      <c r="AH6" s="256" t="s">
        <v>242</v>
      </c>
      <c r="AI6" s="259">
        <v>3</v>
      </c>
      <c r="AJ6" s="259">
        <v>3</v>
      </c>
      <c r="AK6" s="260">
        <v>0.5</v>
      </c>
      <c r="AL6" s="260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53">
        <v>157</v>
      </c>
      <c r="B7" s="219">
        <v>41163</v>
      </c>
      <c r="C7" s="220" t="s">
        <v>247</v>
      </c>
      <c r="D7" s="218" t="s">
        <v>248</v>
      </c>
      <c r="E7" s="219">
        <v>42736</v>
      </c>
      <c r="F7" s="221" t="s">
        <v>243</v>
      </c>
      <c r="G7" s="218" t="s">
        <v>401</v>
      </c>
      <c r="H7" s="254">
        <v>75.808000000000007</v>
      </c>
      <c r="I7" s="299" t="s">
        <v>244</v>
      </c>
      <c r="J7" s="218">
        <v>3000</v>
      </c>
      <c r="K7" s="218">
        <v>6000</v>
      </c>
      <c r="L7" s="218">
        <v>9000</v>
      </c>
      <c r="M7" s="218">
        <v>15000</v>
      </c>
      <c r="N7" s="218"/>
      <c r="O7" s="254">
        <v>2.3586999999999998</v>
      </c>
      <c r="P7" s="254">
        <v>2.0703</v>
      </c>
      <c r="Q7" s="254">
        <v>1.6583000000000001</v>
      </c>
      <c r="R7" s="254">
        <v>1.4317</v>
      </c>
      <c r="S7" s="254">
        <v>1.3492999999999999</v>
      </c>
      <c r="T7" s="254"/>
      <c r="U7" s="254">
        <v>2.1939000000000002</v>
      </c>
      <c r="V7" s="254">
        <v>1.8540000000000001</v>
      </c>
      <c r="W7" s="254">
        <v>1.5141</v>
      </c>
      <c r="X7" s="254">
        <v>1.3184</v>
      </c>
      <c r="Y7" s="254">
        <v>1.2565999999999999</v>
      </c>
      <c r="Z7" s="254"/>
      <c r="AA7" s="254"/>
      <c r="AB7" s="254"/>
      <c r="AC7" s="254"/>
      <c r="AD7" s="254"/>
      <c r="AE7" s="254"/>
      <c r="AF7" s="254"/>
      <c r="AG7" s="256" t="s">
        <v>891</v>
      </c>
      <c r="AH7" s="256" t="s">
        <v>892</v>
      </c>
      <c r="AI7" s="259">
        <v>3</v>
      </c>
      <c r="AJ7" s="259">
        <v>3</v>
      </c>
      <c r="AK7" s="260">
        <v>0.5</v>
      </c>
      <c r="AL7" s="260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53">
        <v>171</v>
      </c>
      <c r="B8" s="219">
        <v>41163</v>
      </c>
      <c r="C8" s="220" t="s">
        <v>148</v>
      </c>
      <c r="D8" s="218" t="s">
        <v>245</v>
      </c>
      <c r="E8" s="219">
        <v>42736</v>
      </c>
      <c r="F8" s="221" t="s">
        <v>246</v>
      </c>
      <c r="G8" s="218" t="s">
        <v>401</v>
      </c>
      <c r="H8" s="254">
        <v>66.290000000000006</v>
      </c>
      <c r="I8" s="299" t="s">
        <v>893</v>
      </c>
      <c r="J8" s="218">
        <v>3000</v>
      </c>
      <c r="K8" s="218">
        <v>6000</v>
      </c>
      <c r="L8" s="218">
        <v>9000</v>
      </c>
      <c r="M8" s="218">
        <v>15000</v>
      </c>
      <c r="N8" s="218"/>
      <c r="O8" s="254">
        <v>2.3279999999999998</v>
      </c>
      <c r="P8" s="254">
        <v>2.0249999999999999</v>
      </c>
      <c r="Q8" s="254">
        <v>1.659</v>
      </c>
      <c r="R8" s="254">
        <v>1.466</v>
      </c>
      <c r="S8" s="254">
        <v>1.415</v>
      </c>
      <c r="T8" s="254"/>
      <c r="U8" s="254">
        <v>2.1840000000000002</v>
      </c>
      <c r="V8" s="254">
        <v>1.9219999999999999</v>
      </c>
      <c r="W8" s="254">
        <v>1.605</v>
      </c>
      <c r="X8" s="254">
        <v>1.4379999999999999</v>
      </c>
      <c r="Y8" s="254">
        <v>1.3959999999999999</v>
      </c>
      <c r="Z8" s="254"/>
      <c r="AA8" s="254"/>
      <c r="AB8" s="254"/>
      <c r="AC8" s="254"/>
      <c r="AD8" s="254"/>
      <c r="AE8" s="254"/>
      <c r="AF8" s="254"/>
      <c r="AG8" s="256" t="s">
        <v>894</v>
      </c>
      <c r="AH8" s="256" t="s">
        <v>895</v>
      </c>
      <c r="AI8" s="259">
        <v>3</v>
      </c>
      <c r="AJ8" s="259">
        <v>3</v>
      </c>
      <c r="AK8" s="260">
        <v>0.5</v>
      </c>
      <c r="AL8" s="260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53">
        <v>312</v>
      </c>
      <c r="B9" s="219">
        <v>41163</v>
      </c>
      <c r="C9" s="220" t="s">
        <v>148</v>
      </c>
      <c r="D9" s="218" t="s">
        <v>245</v>
      </c>
      <c r="E9" s="219">
        <v>42736</v>
      </c>
      <c r="F9" s="218" t="s">
        <v>318</v>
      </c>
      <c r="G9" s="218" t="s">
        <v>401</v>
      </c>
      <c r="H9" s="254">
        <v>61.14</v>
      </c>
      <c r="I9" s="299" t="s">
        <v>893</v>
      </c>
      <c r="J9" s="218">
        <v>3000</v>
      </c>
      <c r="K9" s="218">
        <v>6000</v>
      </c>
      <c r="L9" s="218">
        <v>9000</v>
      </c>
      <c r="M9" s="218">
        <v>15000</v>
      </c>
      <c r="N9" s="218"/>
      <c r="O9" s="254">
        <v>2.613</v>
      </c>
      <c r="P9" s="254">
        <v>2.387</v>
      </c>
      <c r="Q9" s="254">
        <v>2.1120000000000001</v>
      </c>
      <c r="R9" s="254">
        <v>1.9670000000000001</v>
      </c>
      <c r="S9" s="254">
        <v>1.929</v>
      </c>
      <c r="T9" s="254"/>
      <c r="U9" s="254">
        <v>2.427</v>
      </c>
      <c r="V9" s="254">
        <v>2.234</v>
      </c>
      <c r="W9" s="254">
        <v>2.0009999999999999</v>
      </c>
      <c r="X9" s="254">
        <v>1.877</v>
      </c>
      <c r="Y9" s="254">
        <v>1.8460000000000001</v>
      </c>
      <c r="Z9" s="254"/>
      <c r="AA9" s="254"/>
      <c r="AB9" s="254"/>
      <c r="AC9" s="254"/>
      <c r="AD9" s="254"/>
      <c r="AE9" s="254"/>
      <c r="AF9" s="254"/>
      <c r="AG9" s="256" t="s">
        <v>251</v>
      </c>
      <c r="AH9" s="256" t="s">
        <v>252</v>
      </c>
      <c r="AI9" s="259">
        <v>3</v>
      </c>
      <c r="AJ9" s="259">
        <v>3</v>
      </c>
      <c r="AK9" s="260">
        <v>0.5</v>
      </c>
      <c r="AL9" s="260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53">
        <v>567</v>
      </c>
      <c r="B10" s="219">
        <v>41164</v>
      </c>
      <c r="C10" s="220" t="s">
        <v>148</v>
      </c>
      <c r="D10" s="218" t="s">
        <v>248</v>
      </c>
      <c r="E10" s="219">
        <v>42736</v>
      </c>
      <c r="F10" s="221" t="s">
        <v>263</v>
      </c>
      <c r="G10" s="218" t="s">
        <v>401</v>
      </c>
      <c r="H10" s="254">
        <v>69.53</v>
      </c>
      <c r="I10" s="299" t="s">
        <v>244</v>
      </c>
      <c r="J10" s="300">
        <v>6000</v>
      </c>
      <c r="K10" s="300">
        <v>9000</v>
      </c>
      <c r="L10" s="300">
        <v>9000</v>
      </c>
      <c r="M10" s="300">
        <v>9000</v>
      </c>
      <c r="N10" s="300"/>
      <c r="O10" s="254">
        <v>2.2149999999999999</v>
      </c>
      <c r="P10" s="254">
        <v>1.804</v>
      </c>
      <c r="Q10" s="254">
        <v>0</v>
      </c>
      <c r="R10" s="254">
        <v>0</v>
      </c>
      <c r="S10" s="254">
        <v>1.2989999999999999</v>
      </c>
      <c r="T10" s="254"/>
      <c r="U10" s="254">
        <v>2.0110000000000001</v>
      </c>
      <c r="V10" s="254">
        <v>1.5840000000000001</v>
      </c>
      <c r="W10" s="254">
        <v>0</v>
      </c>
      <c r="X10" s="254">
        <v>0</v>
      </c>
      <c r="Y10" s="254">
        <v>1.224</v>
      </c>
      <c r="Z10" s="254"/>
      <c r="AA10" s="254"/>
      <c r="AB10" s="254"/>
      <c r="AC10" s="254"/>
      <c r="AD10" s="254"/>
      <c r="AE10" s="254"/>
      <c r="AF10" s="254"/>
      <c r="AG10" s="256" t="s">
        <v>251</v>
      </c>
      <c r="AH10" s="256" t="s">
        <v>252</v>
      </c>
      <c r="AI10" s="259">
        <v>3</v>
      </c>
      <c r="AJ10" s="259">
        <v>3</v>
      </c>
      <c r="AK10" s="260">
        <v>0.5</v>
      </c>
      <c r="AL10" s="260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53">
        <v>233</v>
      </c>
      <c r="B11" s="219">
        <v>41164</v>
      </c>
      <c r="C11" s="220" t="s">
        <v>148</v>
      </c>
      <c r="D11" s="218" t="s">
        <v>245</v>
      </c>
      <c r="E11" s="219">
        <v>42736</v>
      </c>
      <c r="F11" s="221" t="s">
        <v>264</v>
      </c>
      <c r="G11" s="218" t="s">
        <v>401</v>
      </c>
      <c r="H11" s="254">
        <v>72.61</v>
      </c>
      <c r="I11" s="299" t="s">
        <v>244</v>
      </c>
      <c r="J11" s="300">
        <v>6000</v>
      </c>
      <c r="K11" s="300">
        <v>9000</v>
      </c>
      <c r="L11" s="300">
        <v>9000</v>
      </c>
      <c r="M11" s="300">
        <v>9000</v>
      </c>
      <c r="N11" s="218"/>
      <c r="O11" s="254">
        <v>2.12</v>
      </c>
      <c r="P11" s="254">
        <v>1.65</v>
      </c>
      <c r="Q11" s="254">
        <v>0</v>
      </c>
      <c r="R11" s="254">
        <v>0</v>
      </c>
      <c r="S11" s="254">
        <v>1.46</v>
      </c>
      <c r="T11" s="254"/>
      <c r="U11" s="254">
        <v>2</v>
      </c>
      <c r="V11" s="254">
        <v>1.6</v>
      </c>
      <c r="W11" s="254">
        <v>0</v>
      </c>
      <c r="X11" s="254">
        <v>0</v>
      </c>
      <c r="Y11" s="254">
        <v>1.44</v>
      </c>
      <c r="Z11" s="254"/>
      <c r="AA11" s="254"/>
      <c r="AB11" s="254"/>
      <c r="AC11" s="254"/>
      <c r="AD11" s="254"/>
      <c r="AE11" s="254"/>
      <c r="AF11" s="254"/>
      <c r="AG11" s="256" t="s">
        <v>896</v>
      </c>
      <c r="AH11" s="256" t="s">
        <v>897</v>
      </c>
      <c r="AI11" s="259">
        <v>3</v>
      </c>
      <c r="AJ11" s="259">
        <v>3</v>
      </c>
      <c r="AK11" s="260">
        <v>0.5</v>
      </c>
      <c r="AL11" s="260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53">
        <v>778</v>
      </c>
      <c r="B12" s="219">
        <v>41164</v>
      </c>
      <c r="C12" s="220" t="s">
        <v>247</v>
      </c>
      <c r="D12" s="218" t="s">
        <v>248</v>
      </c>
      <c r="E12" s="219">
        <v>42736</v>
      </c>
      <c r="F12" s="221" t="s">
        <v>265</v>
      </c>
      <c r="G12" s="218" t="s">
        <v>401</v>
      </c>
      <c r="H12" s="254">
        <v>70.86</v>
      </c>
      <c r="I12" s="299" t="s">
        <v>898</v>
      </c>
      <c r="J12" s="218">
        <v>6000</v>
      </c>
      <c r="K12" s="218">
        <v>9000</v>
      </c>
      <c r="L12" s="218">
        <v>9000</v>
      </c>
      <c r="M12" s="218">
        <v>9000</v>
      </c>
      <c r="N12" s="218"/>
      <c r="O12" s="254">
        <v>2.2440000000000002</v>
      </c>
      <c r="P12" s="254">
        <v>1.637</v>
      </c>
      <c r="Q12" s="254">
        <v>0</v>
      </c>
      <c r="R12" s="254">
        <v>0</v>
      </c>
      <c r="S12" s="254">
        <v>1.1240000000000001</v>
      </c>
      <c r="T12" s="254"/>
      <c r="U12" s="254">
        <v>2.0859999999999999</v>
      </c>
      <c r="V12" s="254">
        <v>1.4219999999999999</v>
      </c>
      <c r="W12" s="254">
        <v>0</v>
      </c>
      <c r="X12" s="254">
        <v>0</v>
      </c>
      <c r="Y12" s="254">
        <v>1.0609999999999999</v>
      </c>
      <c r="Z12" s="254"/>
      <c r="AA12" s="254"/>
      <c r="AB12" s="254"/>
      <c r="AC12" s="254"/>
      <c r="AD12" s="254"/>
      <c r="AE12" s="254"/>
      <c r="AF12" s="254"/>
      <c r="AG12" s="256" t="s">
        <v>899</v>
      </c>
      <c r="AH12" s="256" t="s">
        <v>900</v>
      </c>
      <c r="AI12" s="259">
        <v>3</v>
      </c>
      <c r="AJ12" s="259">
        <v>3</v>
      </c>
      <c r="AK12" s="260">
        <v>0.5</v>
      </c>
      <c r="AL12" s="260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24" customFormat="1" x14ac:dyDescent="0.15">
      <c r="A13" s="253">
        <v>77</v>
      </c>
      <c r="B13" s="224">
        <v>41163</v>
      </c>
      <c r="C13" s="225" t="s">
        <v>148</v>
      </c>
      <c r="D13" s="223" t="s">
        <v>266</v>
      </c>
      <c r="E13" s="219">
        <v>42736</v>
      </c>
      <c r="F13" s="226" t="s">
        <v>267</v>
      </c>
      <c r="G13" s="218" t="s">
        <v>401</v>
      </c>
      <c r="H13" s="254">
        <v>78.069999999999993</v>
      </c>
      <c r="I13" s="301" t="s">
        <v>250</v>
      </c>
      <c r="J13" s="223">
        <v>3000</v>
      </c>
      <c r="K13" s="223">
        <v>6000</v>
      </c>
      <c r="L13" s="223">
        <v>9000</v>
      </c>
      <c r="M13" s="223">
        <v>15000</v>
      </c>
      <c r="N13" s="223"/>
      <c r="O13" s="254">
        <v>2.2669999999999999</v>
      </c>
      <c r="P13" s="254">
        <v>1.9850000000000001</v>
      </c>
      <c r="Q13" s="254">
        <v>1.6</v>
      </c>
      <c r="R13" s="254">
        <v>1.3959999999999999</v>
      </c>
      <c r="S13" s="254">
        <v>1.3640000000000001</v>
      </c>
      <c r="T13" s="254"/>
      <c r="U13" s="254">
        <v>2.1520000000000001</v>
      </c>
      <c r="V13" s="254">
        <v>1.877</v>
      </c>
      <c r="W13" s="254">
        <v>1.544</v>
      </c>
      <c r="X13" s="254">
        <v>1.367</v>
      </c>
      <c r="Y13" s="254">
        <v>1.3220000000000001</v>
      </c>
      <c r="Z13" s="254"/>
      <c r="AA13" s="254"/>
      <c r="AB13" s="254"/>
      <c r="AC13" s="254"/>
      <c r="AD13" s="254"/>
      <c r="AE13" s="254"/>
      <c r="AF13" s="254"/>
      <c r="AG13" s="256" t="s">
        <v>251</v>
      </c>
      <c r="AH13" s="256" t="s">
        <v>252</v>
      </c>
      <c r="AI13" s="261">
        <v>3</v>
      </c>
      <c r="AJ13" s="261">
        <v>3</v>
      </c>
      <c r="AK13" s="262">
        <v>0.5</v>
      </c>
      <c r="AL13" s="262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24" customFormat="1" x14ac:dyDescent="0.15">
      <c r="A14" s="253">
        <v>260</v>
      </c>
      <c r="B14" s="224">
        <v>41163</v>
      </c>
      <c r="C14" s="225" t="s">
        <v>148</v>
      </c>
      <c r="D14" s="223" t="s">
        <v>268</v>
      </c>
      <c r="E14" s="219">
        <v>42747</v>
      </c>
      <c r="F14" s="226" t="s">
        <v>269</v>
      </c>
      <c r="G14" s="218" t="s">
        <v>401</v>
      </c>
      <c r="H14" s="254">
        <v>65.97</v>
      </c>
      <c r="I14" s="301" t="s">
        <v>244</v>
      </c>
      <c r="J14" s="302">
        <v>3000</v>
      </c>
      <c r="K14" s="302">
        <v>6000</v>
      </c>
      <c r="L14" s="302">
        <v>6000</v>
      </c>
      <c r="M14" s="302">
        <v>6000</v>
      </c>
      <c r="N14" s="223"/>
      <c r="O14" s="254">
        <v>2.1</v>
      </c>
      <c r="P14" s="254">
        <v>1.58</v>
      </c>
      <c r="Q14" s="254">
        <v>0</v>
      </c>
      <c r="R14" s="254">
        <v>0</v>
      </c>
      <c r="S14" s="254">
        <v>1.58</v>
      </c>
      <c r="T14" s="254"/>
      <c r="U14" s="254">
        <v>2.0499999999999998</v>
      </c>
      <c r="V14" s="254">
        <v>1.49</v>
      </c>
      <c r="W14" s="254">
        <v>0</v>
      </c>
      <c r="X14" s="254">
        <v>0</v>
      </c>
      <c r="Y14" s="254">
        <v>1.49</v>
      </c>
      <c r="Z14" s="254"/>
      <c r="AA14" s="254"/>
      <c r="AB14" s="254"/>
      <c r="AC14" s="254"/>
      <c r="AD14" s="254"/>
      <c r="AE14" s="254"/>
      <c r="AF14" s="254"/>
      <c r="AG14" s="256" t="s">
        <v>251</v>
      </c>
      <c r="AH14" s="256" t="s">
        <v>252</v>
      </c>
      <c r="AI14" s="261">
        <v>3</v>
      </c>
      <c r="AJ14" s="261">
        <v>3</v>
      </c>
      <c r="AK14" s="262">
        <v>0.5</v>
      </c>
      <c r="AL14" s="262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24" customFormat="1" x14ac:dyDescent="0.15">
      <c r="A15" s="253">
        <v>274</v>
      </c>
      <c r="B15" s="224">
        <v>41163</v>
      </c>
      <c r="C15" s="225" t="s">
        <v>148</v>
      </c>
      <c r="D15" s="223" t="s">
        <v>181</v>
      </c>
      <c r="E15" s="219">
        <v>42736</v>
      </c>
      <c r="F15" s="226" t="s">
        <v>147</v>
      </c>
      <c r="G15" s="218" t="s">
        <v>401</v>
      </c>
      <c r="H15" s="254">
        <v>71</v>
      </c>
      <c r="I15" s="301" t="s">
        <v>244</v>
      </c>
      <c r="J15" s="223">
        <v>3000</v>
      </c>
      <c r="K15" s="223">
        <v>6000</v>
      </c>
      <c r="L15" s="223">
        <v>9000</v>
      </c>
      <c r="M15" s="223">
        <v>15000</v>
      </c>
      <c r="N15" s="223"/>
      <c r="O15" s="254">
        <v>2.4</v>
      </c>
      <c r="P15" s="254">
        <v>2.0499999999999998</v>
      </c>
      <c r="Q15" s="254">
        <v>1.7</v>
      </c>
      <c r="R15" s="254">
        <v>1.5</v>
      </c>
      <c r="S15" s="254">
        <v>1.4</v>
      </c>
      <c r="T15" s="254"/>
      <c r="U15" s="254">
        <v>2.2999999999999998</v>
      </c>
      <c r="V15" s="254">
        <v>2</v>
      </c>
      <c r="W15" s="254">
        <v>1.65</v>
      </c>
      <c r="X15" s="254">
        <v>1.5</v>
      </c>
      <c r="Y15" s="254">
        <v>1.45</v>
      </c>
      <c r="Z15" s="254"/>
      <c r="AA15" s="254"/>
      <c r="AB15" s="254"/>
      <c r="AC15" s="254"/>
      <c r="AD15" s="254"/>
      <c r="AE15" s="254"/>
      <c r="AF15" s="254"/>
      <c r="AG15" s="256" t="s">
        <v>152</v>
      </c>
      <c r="AH15" s="256" t="s">
        <v>242</v>
      </c>
      <c r="AI15" s="261">
        <v>3</v>
      </c>
      <c r="AJ15" s="261">
        <v>3</v>
      </c>
      <c r="AK15" s="262">
        <v>0.5</v>
      </c>
      <c r="AL15" s="262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24" customFormat="1" x14ac:dyDescent="0.15">
      <c r="A16" s="253">
        <v>326</v>
      </c>
      <c r="B16" s="224">
        <v>41163</v>
      </c>
      <c r="C16" s="225" t="s">
        <v>148</v>
      </c>
      <c r="D16" s="223" t="s">
        <v>266</v>
      </c>
      <c r="E16" s="219">
        <v>42736</v>
      </c>
      <c r="F16" s="226" t="s">
        <v>149</v>
      </c>
      <c r="G16" s="218" t="s">
        <v>401</v>
      </c>
      <c r="H16" s="254">
        <v>73.7</v>
      </c>
      <c r="I16" s="301" t="s">
        <v>244</v>
      </c>
      <c r="J16" s="223">
        <v>3000</v>
      </c>
      <c r="K16" s="223">
        <v>6000</v>
      </c>
      <c r="L16" s="223">
        <v>9000</v>
      </c>
      <c r="M16" s="223">
        <v>15000</v>
      </c>
      <c r="N16" s="223"/>
      <c r="O16" s="254">
        <v>3.05</v>
      </c>
      <c r="P16" s="254">
        <v>2.65</v>
      </c>
      <c r="Q16" s="254">
        <v>1.8</v>
      </c>
      <c r="R16" s="254">
        <v>1.9</v>
      </c>
      <c r="S16" s="254">
        <v>1.5</v>
      </c>
      <c r="T16" s="254"/>
      <c r="U16" s="254">
        <v>2.2599999999999998</v>
      </c>
      <c r="V16" s="254">
        <v>1.92</v>
      </c>
      <c r="W16" s="254">
        <v>1.5</v>
      </c>
      <c r="X16" s="254">
        <v>1.28</v>
      </c>
      <c r="Y16" s="254">
        <v>1.22</v>
      </c>
      <c r="Z16" s="254"/>
      <c r="AA16" s="254"/>
      <c r="AB16" s="254"/>
      <c r="AC16" s="254"/>
      <c r="AD16" s="254"/>
      <c r="AE16" s="254"/>
      <c r="AF16" s="254"/>
      <c r="AG16" s="256" t="s">
        <v>152</v>
      </c>
      <c r="AH16" s="256" t="s">
        <v>242</v>
      </c>
      <c r="AI16" s="261">
        <v>3</v>
      </c>
      <c r="AJ16" s="261">
        <v>3</v>
      </c>
      <c r="AK16" s="262">
        <v>0.5</v>
      </c>
      <c r="AL16" s="262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53">
        <v>224</v>
      </c>
      <c r="B17" s="224">
        <v>41164</v>
      </c>
      <c r="C17" s="225" t="s">
        <v>148</v>
      </c>
      <c r="D17" s="223" t="s">
        <v>266</v>
      </c>
      <c r="E17" s="219">
        <v>42736</v>
      </c>
      <c r="F17" s="226" t="s">
        <v>183</v>
      </c>
      <c r="G17" s="218" t="s">
        <v>401</v>
      </c>
      <c r="H17" s="254">
        <v>56.36</v>
      </c>
      <c r="I17" s="301" t="s">
        <v>244</v>
      </c>
      <c r="J17" s="302">
        <v>3500</v>
      </c>
      <c r="K17" s="302">
        <v>3500</v>
      </c>
      <c r="L17" s="302">
        <v>3500</v>
      </c>
      <c r="M17" s="302">
        <v>3500</v>
      </c>
      <c r="N17" s="223"/>
      <c r="O17" s="254">
        <v>1.94</v>
      </c>
      <c r="P17" s="254">
        <v>0</v>
      </c>
      <c r="Q17" s="254">
        <v>0</v>
      </c>
      <c r="R17" s="254">
        <v>0</v>
      </c>
      <c r="S17" s="254">
        <v>1.58</v>
      </c>
      <c r="T17" s="254"/>
      <c r="U17" s="254">
        <v>1.83</v>
      </c>
      <c r="V17" s="254">
        <v>0</v>
      </c>
      <c r="W17" s="254">
        <v>0</v>
      </c>
      <c r="X17" s="254">
        <v>0</v>
      </c>
      <c r="Y17" s="254">
        <v>1.53</v>
      </c>
      <c r="Z17" s="254"/>
      <c r="AA17" s="254"/>
      <c r="AB17" s="254"/>
      <c r="AC17" s="254"/>
      <c r="AD17" s="254"/>
      <c r="AE17" s="254"/>
      <c r="AF17" s="254"/>
      <c r="AG17" s="256" t="s">
        <v>152</v>
      </c>
      <c r="AH17" s="256" t="s">
        <v>242</v>
      </c>
      <c r="AI17" s="261">
        <v>3</v>
      </c>
      <c r="AJ17" s="261">
        <v>3</v>
      </c>
      <c r="AK17" s="262">
        <v>0.5</v>
      </c>
      <c r="AL17" s="262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53">
        <v>158</v>
      </c>
      <c r="B18" s="224">
        <v>41163</v>
      </c>
      <c r="C18" s="225" t="s">
        <v>148</v>
      </c>
      <c r="D18" s="223" t="s">
        <v>266</v>
      </c>
      <c r="E18" s="219">
        <v>42736</v>
      </c>
      <c r="F18" s="226" t="s">
        <v>243</v>
      </c>
      <c r="G18" s="218" t="s">
        <v>401</v>
      </c>
      <c r="H18" s="254">
        <v>69.319000000000003</v>
      </c>
      <c r="I18" s="301" t="s">
        <v>244</v>
      </c>
      <c r="J18" s="223">
        <v>3000</v>
      </c>
      <c r="K18" s="223">
        <v>6000</v>
      </c>
      <c r="L18" s="223">
        <v>9000</v>
      </c>
      <c r="M18" s="223">
        <v>15000</v>
      </c>
      <c r="N18" s="223"/>
      <c r="O18" s="254">
        <v>2.4617</v>
      </c>
      <c r="P18" s="254">
        <v>2.2042000000000002</v>
      </c>
      <c r="Q18" s="254">
        <v>1.7819</v>
      </c>
      <c r="R18" s="254">
        <v>1.5244</v>
      </c>
      <c r="S18" s="254">
        <v>1.4832000000000001</v>
      </c>
      <c r="T18" s="254"/>
      <c r="U18" s="254">
        <v>2.1320999999999999</v>
      </c>
      <c r="V18" s="254">
        <v>1.8333999999999999</v>
      </c>
      <c r="W18" s="254">
        <v>1.5038</v>
      </c>
      <c r="X18" s="254">
        <v>1.3595999999999999</v>
      </c>
      <c r="Y18" s="254">
        <v>1.3184</v>
      </c>
      <c r="Z18" s="254"/>
      <c r="AA18" s="254"/>
      <c r="AB18" s="254"/>
      <c r="AC18" s="254"/>
      <c r="AD18" s="254"/>
      <c r="AE18" s="254"/>
      <c r="AF18" s="254"/>
      <c r="AG18" s="256" t="s">
        <v>152</v>
      </c>
      <c r="AH18" s="256" t="s">
        <v>242</v>
      </c>
      <c r="AI18" s="261">
        <v>3</v>
      </c>
      <c r="AJ18" s="261">
        <v>3</v>
      </c>
      <c r="AK18" s="262">
        <v>0.5</v>
      </c>
      <c r="AL18" s="262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53">
        <v>172</v>
      </c>
      <c r="B19" s="224">
        <v>41163</v>
      </c>
      <c r="C19" s="225" t="s">
        <v>148</v>
      </c>
      <c r="D19" s="223" t="s">
        <v>266</v>
      </c>
      <c r="E19" s="219">
        <v>42736</v>
      </c>
      <c r="F19" s="226" t="s">
        <v>246</v>
      </c>
      <c r="G19" s="218" t="s">
        <v>401</v>
      </c>
      <c r="H19" s="254">
        <v>66.290000000000006</v>
      </c>
      <c r="I19" s="301" t="s">
        <v>244</v>
      </c>
      <c r="J19" s="223">
        <v>3000</v>
      </c>
      <c r="K19" s="223">
        <v>6000</v>
      </c>
      <c r="L19" s="223">
        <v>9000</v>
      </c>
      <c r="M19" s="223">
        <v>15000</v>
      </c>
      <c r="N19" s="223"/>
      <c r="O19" s="254">
        <v>2.347</v>
      </c>
      <c r="P19" s="254">
        <v>2.0449999999999999</v>
      </c>
      <c r="Q19" s="254">
        <v>1.6779999999999999</v>
      </c>
      <c r="R19" s="254">
        <v>1.484</v>
      </c>
      <c r="S19" s="254">
        <v>1.4339999999999999</v>
      </c>
      <c r="T19" s="254"/>
      <c r="U19" s="254">
        <v>2.2029999999999998</v>
      </c>
      <c r="V19" s="254">
        <v>1.9410000000000001</v>
      </c>
      <c r="W19" s="254">
        <v>1.625</v>
      </c>
      <c r="X19" s="254">
        <v>1.458</v>
      </c>
      <c r="Y19" s="254">
        <v>1.4139999999999999</v>
      </c>
      <c r="Z19" s="254"/>
      <c r="AA19" s="254"/>
      <c r="AB19" s="254"/>
      <c r="AC19" s="254"/>
      <c r="AD19" s="254"/>
      <c r="AE19" s="254"/>
      <c r="AF19" s="254"/>
      <c r="AG19" s="256" t="s">
        <v>152</v>
      </c>
      <c r="AH19" s="256" t="s">
        <v>242</v>
      </c>
      <c r="AI19" s="261">
        <v>3</v>
      </c>
      <c r="AJ19" s="261">
        <v>3</v>
      </c>
      <c r="AK19" s="262">
        <v>0.5</v>
      </c>
      <c r="AL19" s="262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53">
        <v>313</v>
      </c>
      <c r="B20" s="224">
        <v>41163</v>
      </c>
      <c r="C20" s="225" t="s">
        <v>148</v>
      </c>
      <c r="D20" s="223" t="s">
        <v>266</v>
      </c>
      <c r="E20" s="219">
        <v>42736</v>
      </c>
      <c r="F20" s="223" t="s">
        <v>318</v>
      </c>
      <c r="G20" s="218" t="s">
        <v>401</v>
      </c>
      <c r="H20" s="254">
        <v>61.14</v>
      </c>
      <c r="I20" s="299" t="s">
        <v>893</v>
      </c>
      <c r="J20" s="218">
        <v>3000</v>
      </c>
      <c r="K20" s="218">
        <v>6000</v>
      </c>
      <c r="L20" s="218">
        <v>9000</v>
      </c>
      <c r="M20" s="218">
        <v>15000</v>
      </c>
      <c r="N20" s="218"/>
      <c r="O20" s="254">
        <v>2.613</v>
      </c>
      <c r="P20" s="254">
        <v>2.387</v>
      </c>
      <c r="Q20" s="254">
        <v>2.1120000000000001</v>
      </c>
      <c r="R20" s="254">
        <v>1.9670000000000001</v>
      </c>
      <c r="S20" s="254">
        <v>1.929</v>
      </c>
      <c r="T20" s="254"/>
      <c r="U20" s="254">
        <v>2.427</v>
      </c>
      <c r="V20" s="254">
        <v>2.234</v>
      </c>
      <c r="W20" s="254">
        <v>2.0009999999999999</v>
      </c>
      <c r="X20" s="254">
        <v>1.877</v>
      </c>
      <c r="Y20" s="254">
        <v>1.8460000000000001</v>
      </c>
      <c r="Z20" s="254"/>
      <c r="AA20" s="254"/>
      <c r="AB20" s="254"/>
      <c r="AC20" s="254"/>
      <c r="AD20" s="254"/>
      <c r="AE20" s="254"/>
      <c r="AF20" s="254"/>
      <c r="AG20" s="256" t="s">
        <v>152</v>
      </c>
      <c r="AH20" s="256" t="s">
        <v>242</v>
      </c>
      <c r="AI20" s="261">
        <v>3</v>
      </c>
      <c r="AJ20" s="261">
        <v>3</v>
      </c>
      <c r="AK20" s="262">
        <v>0.5</v>
      </c>
      <c r="AL20" s="262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53">
        <v>568</v>
      </c>
      <c r="B21" s="224">
        <v>41164</v>
      </c>
      <c r="C21" s="225" t="s">
        <v>148</v>
      </c>
      <c r="D21" s="223" t="s">
        <v>266</v>
      </c>
      <c r="E21" s="219">
        <v>42736</v>
      </c>
      <c r="F21" s="226" t="s">
        <v>184</v>
      </c>
      <c r="G21" s="218" t="s">
        <v>401</v>
      </c>
      <c r="H21" s="254">
        <v>69.53</v>
      </c>
      <c r="I21" s="301" t="s">
        <v>244</v>
      </c>
      <c r="J21" s="302">
        <v>6000</v>
      </c>
      <c r="K21" s="302">
        <v>9000</v>
      </c>
      <c r="L21" s="302">
        <v>9000</v>
      </c>
      <c r="M21" s="302">
        <v>9000</v>
      </c>
      <c r="N21" s="302"/>
      <c r="O21" s="254">
        <v>2.2149999999999999</v>
      </c>
      <c r="P21" s="254">
        <v>1.804</v>
      </c>
      <c r="Q21" s="254">
        <v>0</v>
      </c>
      <c r="R21" s="254">
        <v>0</v>
      </c>
      <c r="S21" s="254">
        <v>1.2989999999999999</v>
      </c>
      <c r="T21" s="254"/>
      <c r="U21" s="254">
        <v>2.0110000000000001</v>
      </c>
      <c r="V21" s="254">
        <v>1.5840000000000001</v>
      </c>
      <c r="W21" s="254">
        <v>0</v>
      </c>
      <c r="X21" s="254">
        <v>0</v>
      </c>
      <c r="Y21" s="254">
        <v>1.224</v>
      </c>
      <c r="Z21" s="254"/>
      <c r="AA21" s="254"/>
      <c r="AB21" s="254"/>
      <c r="AC21" s="254"/>
      <c r="AD21" s="254"/>
      <c r="AE21" s="254"/>
      <c r="AF21" s="254"/>
      <c r="AG21" s="256" t="s">
        <v>152</v>
      </c>
      <c r="AH21" s="256" t="s">
        <v>242</v>
      </c>
      <c r="AI21" s="261">
        <v>3</v>
      </c>
      <c r="AJ21" s="261">
        <v>3</v>
      </c>
      <c r="AK21" s="262">
        <v>0.5</v>
      </c>
      <c r="AL21" s="262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53">
        <v>234</v>
      </c>
      <c r="B22" s="224">
        <v>41164</v>
      </c>
      <c r="C22" s="225" t="s">
        <v>148</v>
      </c>
      <c r="D22" s="223" t="s">
        <v>266</v>
      </c>
      <c r="E22" s="219">
        <v>42736</v>
      </c>
      <c r="F22" s="226" t="s">
        <v>264</v>
      </c>
      <c r="G22" s="218" t="s">
        <v>401</v>
      </c>
      <c r="H22" s="254">
        <v>72.61</v>
      </c>
      <c r="I22" s="301" t="s">
        <v>244</v>
      </c>
      <c r="J22" s="302">
        <v>3500</v>
      </c>
      <c r="K22" s="302">
        <v>3500</v>
      </c>
      <c r="L22" s="302">
        <v>3500</v>
      </c>
      <c r="M22" s="302">
        <v>3500</v>
      </c>
      <c r="N22" s="223"/>
      <c r="O22" s="254">
        <v>1.99</v>
      </c>
      <c r="P22" s="254">
        <v>0</v>
      </c>
      <c r="Q22" s="254">
        <v>0</v>
      </c>
      <c r="R22" s="254">
        <v>0</v>
      </c>
      <c r="S22" s="254">
        <v>1.74</v>
      </c>
      <c r="T22" s="254"/>
      <c r="U22" s="254">
        <v>1.87</v>
      </c>
      <c r="V22" s="254">
        <v>0</v>
      </c>
      <c r="W22" s="254">
        <v>0</v>
      </c>
      <c r="X22" s="254">
        <v>0</v>
      </c>
      <c r="Y22" s="254">
        <v>1.66</v>
      </c>
      <c r="Z22" s="254"/>
      <c r="AA22" s="254"/>
      <c r="AB22" s="254"/>
      <c r="AC22" s="254"/>
      <c r="AD22" s="254"/>
      <c r="AE22" s="254"/>
      <c r="AF22" s="254"/>
      <c r="AG22" s="256" t="s">
        <v>152</v>
      </c>
      <c r="AH22" s="256" t="s">
        <v>242</v>
      </c>
      <c r="AI22" s="261">
        <v>3</v>
      </c>
      <c r="AJ22" s="261">
        <v>3</v>
      </c>
      <c r="AK22" s="262">
        <v>0.5</v>
      </c>
      <c r="AL22" s="262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53">
        <v>781</v>
      </c>
      <c r="B23" s="224">
        <v>41164</v>
      </c>
      <c r="C23" s="225" t="s">
        <v>148</v>
      </c>
      <c r="D23" s="223" t="s">
        <v>266</v>
      </c>
      <c r="E23" s="219">
        <v>42736</v>
      </c>
      <c r="F23" s="226" t="s">
        <v>311</v>
      </c>
      <c r="G23" s="218" t="s">
        <v>401</v>
      </c>
      <c r="H23" s="254">
        <v>64.67</v>
      </c>
      <c r="I23" s="301" t="s">
        <v>244</v>
      </c>
      <c r="J23" s="302">
        <v>3500</v>
      </c>
      <c r="K23" s="302">
        <v>3500</v>
      </c>
      <c r="L23" s="302">
        <v>3500</v>
      </c>
      <c r="M23" s="302">
        <v>3500</v>
      </c>
      <c r="N23" s="223"/>
      <c r="O23" s="254">
        <v>2.0110000000000001</v>
      </c>
      <c r="P23" s="254">
        <v>0</v>
      </c>
      <c r="Q23" s="254">
        <v>0</v>
      </c>
      <c r="R23" s="254">
        <v>0</v>
      </c>
      <c r="S23" s="254">
        <v>1.736</v>
      </c>
      <c r="T23" s="254"/>
      <c r="U23" s="254">
        <v>1.921</v>
      </c>
      <c r="V23" s="254">
        <v>0</v>
      </c>
      <c r="W23" s="254">
        <v>0</v>
      </c>
      <c r="X23" s="254">
        <v>0</v>
      </c>
      <c r="Y23" s="254">
        <v>1.502</v>
      </c>
      <c r="Z23" s="254"/>
      <c r="AA23" s="254"/>
      <c r="AB23" s="254"/>
      <c r="AC23" s="254"/>
      <c r="AD23" s="254"/>
      <c r="AE23" s="254"/>
      <c r="AF23" s="254"/>
      <c r="AG23" s="256" t="s">
        <v>152</v>
      </c>
      <c r="AH23" s="256" t="s">
        <v>242</v>
      </c>
      <c r="AI23" s="261">
        <v>3</v>
      </c>
      <c r="AJ23" s="261">
        <v>3</v>
      </c>
      <c r="AK23" s="262">
        <v>0.5</v>
      </c>
      <c r="AL23" s="262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34" customFormat="1" x14ac:dyDescent="0.15">
      <c r="A24" s="253">
        <v>78</v>
      </c>
      <c r="B24" s="228">
        <v>41163</v>
      </c>
      <c r="C24" s="229" t="s">
        <v>148</v>
      </c>
      <c r="D24" s="227" t="s">
        <v>312</v>
      </c>
      <c r="E24" s="219">
        <v>42736</v>
      </c>
      <c r="F24" s="230" t="s">
        <v>267</v>
      </c>
      <c r="G24" s="218" t="s">
        <v>401</v>
      </c>
      <c r="H24" s="254">
        <v>71.709999999999994</v>
      </c>
      <c r="I24" s="303" t="s">
        <v>250</v>
      </c>
      <c r="J24" s="227">
        <v>1645</v>
      </c>
      <c r="K24" s="227">
        <v>3000</v>
      </c>
      <c r="L24" s="227">
        <v>3000</v>
      </c>
      <c r="M24" s="227">
        <v>3000</v>
      </c>
      <c r="N24" s="227"/>
      <c r="O24" s="254">
        <v>2.3260000000000001</v>
      </c>
      <c r="P24" s="254">
        <v>2.1139999999999999</v>
      </c>
      <c r="Q24" s="254">
        <v>0</v>
      </c>
      <c r="R24" s="254">
        <v>0</v>
      </c>
      <c r="S24" s="254">
        <v>1.764</v>
      </c>
      <c r="T24" s="254"/>
      <c r="U24" s="254">
        <v>2.3260000000000001</v>
      </c>
      <c r="V24" s="254">
        <v>2.1139999999999999</v>
      </c>
      <c r="W24" s="254">
        <v>0</v>
      </c>
      <c r="X24" s="254">
        <v>0</v>
      </c>
      <c r="Y24" s="254">
        <v>1.764</v>
      </c>
      <c r="Z24" s="254"/>
      <c r="AA24" s="254"/>
      <c r="AB24" s="254"/>
      <c r="AC24" s="254"/>
      <c r="AD24" s="254"/>
      <c r="AE24" s="254"/>
      <c r="AF24" s="254"/>
      <c r="AG24" s="256" t="s">
        <v>253</v>
      </c>
      <c r="AH24" s="256"/>
      <c r="AI24" s="263">
        <v>2</v>
      </c>
      <c r="AJ24" s="263">
        <v>4</v>
      </c>
      <c r="AK24" s="264">
        <v>0.33329999999999999</v>
      </c>
      <c r="AL24" s="264">
        <v>0.66659999999999997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34" customFormat="1" x14ac:dyDescent="0.15">
      <c r="A25" s="253">
        <v>261</v>
      </c>
      <c r="B25" s="228">
        <v>41163</v>
      </c>
      <c r="C25" s="229" t="s">
        <v>148</v>
      </c>
      <c r="D25" s="227" t="s">
        <v>312</v>
      </c>
      <c r="E25" s="219">
        <v>42747</v>
      </c>
      <c r="F25" s="230" t="s">
        <v>313</v>
      </c>
      <c r="G25" s="218" t="s">
        <v>401</v>
      </c>
      <c r="H25" s="254">
        <v>68.69</v>
      </c>
      <c r="I25" s="303" t="s">
        <v>250</v>
      </c>
      <c r="J25" s="227">
        <v>1645</v>
      </c>
      <c r="K25" s="227">
        <v>3000</v>
      </c>
      <c r="L25" s="227">
        <v>3000</v>
      </c>
      <c r="M25" s="227">
        <v>3000</v>
      </c>
      <c r="N25" s="227"/>
      <c r="O25" s="254">
        <v>1.97</v>
      </c>
      <c r="P25" s="254">
        <v>1.97</v>
      </c>
      <c r="Q25" s="254">
        <v>0</v>
      </c>
      <c r="R25" s="254">
        <v>0</v>
      </c>
      <c r="S25" s="254">
        <v>1.74</v>
      </c>
      <c r="T25" s="254"/>
      <c r="U25" s="254">
        <v>1.97</v>
      </c>
      <c r="V25" s="254">
        <v>1.97</v>
      </c>
      <c r="W25" s="254">
        <v>0</v>
      </c>
      <c r="X25" s="254">
        <v>0</v>
      </c>
      <c r="Y25" s="254">
        <v>1.74</v>
      </c>
      <c r="Z25" s="254"/>
      <c r="AA25" s="254"/>
      <c r="AB25" s="254"/>
      <c r="AC25" s="254"/>
      <c r="AD25" s="254"/>
      <c r="AE25" s="254"/>
      <c r="AF25" s="254"/>
      <c r="AG25" s="256" t="s">
        <v>253</v>
      </c>
      <c r="AH25" s="256"/>
      <c r="AI25" s="263">
        <v>2</v>
      </c>
      <c r="AJ25" s="263">
        <v>4</v>
      </c>
      <c r="AK25" s="264">
        <v>0.33329999999999999</v>
      </c>
      <c r="AL25" s="264">
        <v>0.66659999999999997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34" customFormat="1" x14ac:dyDescent="0.15">
      <c r="A26" s="253">
        <v>275</v>
      </c>
      <c r="B26" s="228">
        <v>41163</v>
      </c>
      <c r="C26" s="229" t="s">
        <v>148</v>
      </c>
      <c r="D26" s="227" t="s">
        <v>312</v>
      </c>
      <c r="E26" s="219">
        <v>42736</v>
      </c>
      <c r="F26" s="230" t="s">
        <v>315</v>
      </c>
      <c r="G26" s="218" t="s">
        <v>401</v>
      </c>
      <c r="H26" s="254">
        <v>73</v>
      </c>
      <c r="I26" s="303" t="s">
        <v>244</v>
      </c>
      <c r="J26" s="227">
        <v>1645</v>
      </c>
      <c r="K26" s="227">
        <v>3000</v>
      </c>
      <c r="L26" s="227">
        <v>3000</v>
      </c>
      <c r="M26" s="227">
        <v>3000</v>
      </c>
      <c r="N26" s="227"/>
      <c r="O26" s="254">
        <v>2.7</v>
      </c>
      <c r="P26" s="254">
        <v>2.2000000000000002</v>
      </c>
      <c r="Q26" s="254">
        <v>0</v>
      </c>
      <c r="R26" s="254">
        <v>0</v>
      </c>
      <c r="S26" s="254">
        <v>1.8</v>
      </c>
      <c r="T26" s="254"/>
      <c r="U26" s="254">
        <v>2.7</v>
      </c>
      <c r="V26" s="254">
        <v>2.2000000000000002</v>
      </c>
      <c r="W26" s="254">
        <v>0</v>
      </c>
      <c r="X26" s="254">
        <v>0</v>
      </c>
      <c r="Y26" s="254">
        <v>1.8</v>
      </c>
      <c r="Z26" s="254"/>
      <c r="AA26" s="254"/>
      <c r="AB26" s="254"/>
      <c r="AC26" s="254"/>
      <c r="AD26" s="254"/>
      <c r="AE26" s="254"/>
      <c r="AF26" s="254"/>
      <c r="AG26" s="256" t="s">
        <v>253</v>
      </c>
      <c r="AH26" s="256"/>
      <c r="AI26" s="263">
        <v>2</v>
      </c>
      <c r="AJ26" s="263">
        <v>4</v>
      </c>
      <c r="AK26" s="264">
        <v>0.33329999999999999</v>
      </c>
      <c r="AL26" s="264">
        <v>0.66659999999999997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34" customFormat="1" x14ac:dyDescent="0.15">
      <c r="A27" s="253">
        <v>327</v>
      </c>
      <c r="B27" s="228">
        <v>41163</v>
      </c>
      <c r="C27" s="229" t="s">
        <v>148</v>
      </c>
      <c r="D27" s="227" t="s">
        <v>317</v>
      </c>
      <c r="E27" s="219">
        <v>42736</v>
      </c>
      <c r="F27" s="230" t="s">
        <v>178</v>
      </c>
      <c r="G27" s="218" t="s">
        <v>401</v>
      </c>
      <c r="H27" s="254">
        <v>68.2</v>
      </c>
      <c r="I27" s="303" t="s">
        <v>244</v>
      </c>
      <c r="J27" s="227">
        <v>1645</v>
      </c>
      <c r="K27" s="227">
        <v>3000</v>
      </c>
      <c r="L27" s="227">
        <v>3000</v>
      </c>
      <c r="M27" s="227">
        <v>3000</v>
      </c>
      <c r="N27" s="227"/>
      <c r="O27" s="254">
        <v>2.93</v>
      </c>
      <c r="P27" s="254">
        <v>2.76</v>
      </c>
      <c r="Q27" s="254">
        <v>0</v>
      </c>
      <c r="R27" s="254">
        <v>0</v>
      </c>
      <c r="S27" s="254">
        <v>2.2599999999999998</v>
      </c>
      <c r="T27" s="254"/>
      <c r="U27" s="254">
        <v>2.93</v>
      </c>
      <c r="V27" s="254">
        <v>2.76</v>
      </c>
      <c r="W27" s="254">
        <v>0</v>
      </c>
      <c r="X27" s="254">
        <v>0</v>
      </c>
      <c r="Y27" s="254">
        <v>2.2599999999999998</v>
      </c>
      <c r="Z27" s="254"/>
      <c r="AA27" s="254"/>
      <c r="AB27" s="254"/>
      <c r="AC27" s="254"/>
      <c r="AD27" s="254"/>
      <c r="AE27" s="254"/>
      <c r="AF27" s="254"/>
      <c r="AG27" s="256" t="s">
        <v>253</v>
      </c>
      <c r="AH27" s="256"/>
      <c r="AI27" s="263">
        <v>2</v>
      </c>
      <c r="AJ27" s="263">
        <v>4</v>
      </c>
      <c r="AK27" s="264">
        <v>0.33329999999999999</v>
      </c>
      <c r="AL27" s="264">
        <v>0.66659999999999997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34" customFormat="1" x14ac:dyDescent="0.15">
      <c r="A28" s="253">
        <v>225</v>
      </c>
      <c r="B28" s="228">
        <v>41164</v>
      </c>
      <c r="C28" s="229" t="s">
        <v>148</v>
      </c>
      <c r="D28" s="227" t="s">
        <v>312</v>
      </c>
      <c r="E28" s="219">
        <v>42736</v>
      </c>
      <c r="F28" s="230" t="s">
        <v>183</v>
      </c>
      <c r="G28" s="218" t="s">
        <v>401</v>
      </c>
      <c r="H28" s="254">
        <v>62.35</v>
      </c>
      <c r="I28" s="303" t="s">
        <v>244</v>
      </c>
      <c r="J28" s="304">
        <v>4000</v>
      </c>
      <c r="K28" s="304">
        <v>12000</v>
      </c>
      <c r="L28" s="304">
        <v>12000</v>
      </c>
      <c r="M28" s="304">
        <v>12000</v>
      </c>
      <c r="N28" s="227"/>
      <c r="O28" s="254">
        <v>2.0299999999999998</v>
      </c>
      <c r="P28" s="254">
        <v>1.76</v>
      </c>
      <c r="Q28" s="254">
        <v>0</v>
      </c>
      <c r="R28" s="254">
        <v>0</v>
      </c>
      <c r="S28" s="254">
        <v>1.45</v>
      </c>
      <c r="T28" s="254"/>
      <c r="U28" s="254">
        <v>2</v>
      </c>
      <c r="V28" s="254">
        <v>1.76</v>
      </c>
      <c r="W28" s="254">
        <v>0</v>
      </c>
      <c r="X28" s="254">
        <v>0</v>
      </c>
      <c r="Y28" s="254">
        <v>1.45</v>
      </c>
      <c r="Z28" s="254"/>
      <c r="AA28" s="254"/>
      <c r="AB28" s="254"/>
      <c r="AC28" s="254"/>
      <c r="AD28" s="254"/>
      <c r="AE28" s="254"/>
      <c r="AF28" s="254"/>
      <c r="AG28" s="256" t="s">
        <v>251</v>
      </c>
      <c r="AH28" s="256" t="s">
        <v>252</v>
      </c>
      <c r="AI28" s="263">
        <v>2</v>
      </c>
      <c r="AJ28" s="263">
        <v>4</v>
      </c>
      <c r="AK28" s="264">
        <v>0.33329999999999999</v>
      </c>
      <c r="AL28" s="264">
        <v>0.66659999999999997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34" customFormat="1" x14ac:dyDescent="0.15">
      <c r="A29" s="253">
        <v>159</v>
      </c>
      <c r="B29" s="228">
        <v>41163</v>
      </c>
      <c r="C29" s="229" t="s">
        <v>148</v>
      </c>
      <c r="D29" s="227" t="s">
        <v>312</v>
      </c>
      <c r="E29" s="219">
        <v>42736</v>
      </c>
      <c r="F29" s="230" t="s">
        <v>243</v>
      </c>
      <c r="G29" s="218" t="s">
        <v>401</v>
      </c>
      <c r="H29" s="254">
        <v>76.426000000000002</v>
      </c>
      <c r="I29" s="303" t="s">
        <v>244</v>
      </c>
      <c r="J29" s="227">
        <v>1645</v>
      </c>
      <c r="K29" s="227">
        <v>3000</v>
      </c>
      <c r="L29" s="227">
        <v>3000</v>
      </c>
      <c r="M29" s="227">
        <v>3000</v>
      </c>
      <c r="N29" s="227"/>
      <c r="O29" s="254">
        <v>2.7604000000000002</v>
      </c>
      <c r="P29" s="254">
        <v>2.2351000000000001</v>
      </c>
      <c r="Q29" s="254">
        <v>0</v>
      </c>
      <c r="R29" s="254">
        <v>0</v>
      </c>
      <c r="S29" s="254">
        <v>1.7613000000000001</v>
      </c>
      <c r="T29" s="254"/>
      <c r="U29" s="254">
        <v>2.7397999999999998</v>
      </c>
      <c r="V29" s="254">
        <v>2.2145000000000001</v>
      </c>
      <c r="W29" s="254">
        <v>0</v>
      </c>
      <c r="X29" s="254">
        <v>0</v>
      </c>
      <c r="Y29" s="254">
        <v>1.7406999999999999</v>
      </c>
      <c r="Z29" s="254"/>
      <c r="AA29" s="254"/>
      <c r="AB29" s="254"/>
      <c r="AC29" s="254"/>
      <c r="AD29" s="254"/>
      <c r="AE29" s="254"/>
      <c r="AF29" s="254"/>
      <c r="AG29" s="256" t="s">
        <v>152</v>
      </c>
      <c r="AH29" s="256" t="s">
        <v>242</v>
      </c>
      <c r="AI29" s="263">
        <v>2</v>
      </c>
      <c r="AJ29" s="263">
        <v>4</v>
      </c>
      <c r="AK29" s="264">
        <v>0.33329999999999999</v>
      </c>
      <c r="AL29" s="264">
        <v>0.66659999999999997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34" customFormat="1" x14ac:dyDescent="0.15">
      <c r="A30" s="253">
        <v>173</v>
      </c>
      <c r="B30" s="228">
        <v>41163</v>
      </c>
      <c r="C30" s="229" t="s">
        <v>148</v>
      </c>
      <c r="D30" s="227" t="s">
        <v>312</v>
      </c>
      <c r="E30" s="219">
        <v>42736</v>
      </c>
      <c r="F30" s="230" t="s">
        <v>246</v>
      </c>
      <c r="G30" s="218" t="s">
        <v>401</v>
      </c>
      <c r="H30" s="254">
        <v>68.459999999999994</v>
      </c>
      <c r="I30" s="303" t="s">
        <v>244</v>
      </c>
      <c r="J30" s="227">
        <v>1645</v>
      </c>
      <c r="K30" s="227">
        <v>3000</v>
      </c>
      <c r="L30" s="227">
        <v>3000</v>
      </c>
      <c r="M30" s="227">
        <v>3000</v>
      </c>
      <c r="N30" s="227"/>
      <c r="O30" s="254">
        <v>2.76</v>
      </c>
      <c r="P30" s="254">
        <v>2.2679999999999998</v>
      </c>
      <c r="Q30" s="254">
        <v>0</v>
      </c>
      <c r="R30" s="254">
        <v>0</v>
      </c>
      <c r="S30" s="254">
        <v>1.887</v>
      </c>
      <c r="T30" s="254"/>
      <c r="U30" s="254">
        <v>2.76</v>
      </c>
      <c r="V30" s="254">
        <v>2.2679999999999998</v>
      </c>
      <c r="W30" s="254">
        <v>0</v>
      </c>
      <c r="X30" s="254">
        <v>0</v>
      </c>
      <c r="Y30" s="254">
        <v>1.887</v>
      </c>
      <c r="Z30" s="254"/>
      <c r="AA30" s="254"/>
      <c r="AB30" s="254"/>
      <c r="AC30" s="254"/>
      <c r="AD30" s="254"/>
      <c r="AE30" s="254"/>
      <c r="AF30" s="254"/>
      <c r="AG30" s="256" t="s">
        <v>150</v>
      </c>
      <c r="AH30" s="256"/>
      <c r="AI30" s="263">
        <v>2</v>
      </c>
      <c r="AJ30" s="263">
        <v>4</v>
      </c>
      <c r="AK30" s="264">
        <v>0.33329999999999999</v>
      </c>
      <c r="AL30" s="264">
        <v>0.66659999999999997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34" customFormat="1" x14ac:dyDescent="0.15">
      <c r="A31" s="253">
        <v>314</v>
      </c>
      <c r="B31" s="228">
        <v>41163</v>
      </c>
      <c r="C31" s="229" t="s">
        <v>148</v>
      </c>
      <c r="D31" s="227" t="s">
        <v>312</v>
      </c>
      <c r="E31" s="219">
        <v>42736</v>
      </c>
      <c r="F31" s="227" t="s">
        <v>318</v>
      </c>
      <c r="G31" s="218" t="s">
        <v>401</v>
      </c>
      <c r="H31" s="254">
        <v>67.09</v>
      </c>
      <c r="I31" s="303" t="s">
        <v>893</v>
      </c>
      <c r="J31" s="227">
        <v>1645</v>
      </c>
      <c r="K31" s="227">
        <v>3000</v>
      </c>
      <c r="L31" s="227">
        <v>3000</v>
      </c>
      <c r="M31" s="227">
        <v>3000</v>
      </c>
      <c r="N31" s="227"/>
      <c r="O31" s="254">
        <v>2.786</v>
      </c>
      <c r="P31" s="254">
        <v>2.415</v>
      </c>
      <c r="Q31" s="254">
        <v>0</v>
      </c>
      <c r="R31" s="254">
        <v>0</v>
      </c>
      <c r="S31" s="254">
        <v>2.1349999999999998</v>
      </c>
      <c r="T31" s="254"/>
      <c r="U31" s="254">
        <v>2.7189999999999999</v>
      </c>
      <c r="V31" s="254">
        <v>2.3479999999999999</v>
      </c>
      <c r="W31" s="254">
        <v>0</v>
      </c>
      <c r="X31" s="254">
        <v>0</v>
      </c>
      <c r="Y31" s="254">
        <v>2.0670000000000002</v>
      </c>
      <c r="Z31" s="254"/>
      <c r="AA31" s="254"/>
      <c r="AB31" s="254"/>
      <c r="AC31" s="254"/>
      <c r="AD31" s="254"/>
      <c r="AE31" s="254"/>
      <c r="AF31" s="254"/>
      <c r="AG31" s="256" t="s">
        <v>901</v>
      </c>
      <c r="AH31" s="256" t="s">
        <v>753</v>
      </c>
      <c r="AI31" s="263">
        <v>2</v>
      </c>
      <c r="AJ31" s="263">
        <v>4</v>
      </c>
      <c r="AK31" s="264">
        <v>0.33329999999999999</v>
      </c>
      <c r="AL31" s="264">
        <v>0.66659999999999997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53">
        <v>569</v>
      </c>
      <c r="B32" s="228">
        <v>41164</v>
      </c>
      <c r="C32" s="229" t="s">
        <v>148</v>
      </c>
      <c r="D32" s="227" t="s">
        <v>312</v>
      </c>
      <c r="E32" s="219">
        <v>42736</v>
      </c>
      <c r="F32" s="230" t="s">
        <v>184</v>
      </c>
      <c r="G32" s="218" t="s">
        <v>401</v>
      </c>
      <c r="H32" s="254">
        <v>68.88</v>
      </c>
      <c r="I32" s="303" t="s">
        <v>893</v>
      </c>
      <c r="J32" s="304">
        <v>4000</v>
      </c>
      <c r="K32" s="304">
        <v>12000</v>
      </c>
      <c r="L32" s="304">
        <v>12000</v>
      </c>
      <c r="M32" s="304">
        <v>12000</v>
      </c>
      <c r="N32" s="227"/>
      <c r="O32" s="254">
        <v>2.0649999999999999</v>
      </c>
      <c r="P32" s="254">
        <v>1.9910000000000001</v>
      </c>
      <c r="Q32" s="254">
        <v>0</v>
      </c>
      <c r="R32" s="254">
        <v>0</v>
      </c>
      <c r="S32" s="254">
        <v>1.6240000000000001</v>
      </c>
      <c r="T32" s="254"/>
      <c r="U32" s="254">
        <v>2.0649999999999999</v>
      </c>
      <c r="V32" s="254">
        <v>1.9910000000000001</v>
      </c>
      <c r="W32" s="254">
        <v>0</v>
      </c>
      <c r="X32" s="254">
        <v>0</v>
      </c>
      <c r="Y32" s="254">
        <v>1.6240000000000001</v>
      </c>
      <c r="Z32" s="254"/>
      <c r="AA32" s="254"/>
      <c r="AB32" s="254"/>
      <c r="AC32" s="254"/>
      <c r="AD32" s="254"/>
      <c r="AE32" s="254"/>
      <c r="AF32" s="254"/>
      <c r="AG32" s="256" t="s">
        <v>754</v>
      </c>
      <c r="AH32" s="256"/>
      <c r="AI32" s="263">
        <v>2</v>
      </c>
      <c r="AJ32" s="263">
        <v>4</v>
      </c>
      <c r="AK32" s="264">
        <v>0.33329999999999999</v>
      </c>
      <c r="AL32" s="264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53">
        <v>235</v>
      </c>
      <c r="B33" s="228">
        <v>41164</v>
      </c>
      <c r="C33" s="229" t="s">
        <v>148</v>
      </c>
      <c r="D33" s="227" t="s">
        <v>312</v>
      </c>
      <c r="E33" s="219">
        <v>42736</v>
      </c>
      <c r="F33" s="230" t="s">
        <v>264</v>
      </c>
      <c r="G33" s="218" t="s">
        <v>401</v>
      </c>
      <c r="H33" s="254">
        <v>73.150000000000006</v>
      </c>
      <c r="I33" s="303" t="s">
        <v>250</v>
      </c>
      <c r="J33" s="304">
        <v>3000</v>
      </c>
      <c r="K33" s="304">
        <v>3000</v>
      </c>
      <c r="L33" s="304">
        <v>3000</v>
      </c>
      <c r="M33" s="304">
        <v>3000</v>
      </c>
      <c r="N33" s="227"/>
      <c r="O33" s="254">
        <v>2.4900000000000002</v>
      </c>
      <c r="P33" s="254">
        <v>0</v>
      </c>
      <c r="Q33" s="254">
        <v>0</v>
      </c>
      <c r="R33" s="254">
        <v>0</v>
      </c>
      <c r="S33" s="254">
        <v>1.87</v>
      </c>
      <c r="T33" s="254"/>
      <c r="U33" s="254">
        <v>2.4900000000000002</v>
      </c>
      <c r="V33" s="254">
        <v>0</v>
      </c>
      <c r="W33" s="254">
        <v>0</v>
      </c>
      <c r="X33" s="254">
        <v>0</v>
      </c>
      <c r="Y33" s="254">
        <v>1.87</v>
      </c>
      <c r="Z33" s="254"/>
      <c r="AA33" s="254"/>
      <c r="AB33" s="254"/>
      <c r="AC33" s="254"/>
      <c r="AD33" s="254"/>
      <c r="AE33" s="254"/>
      <c r="AF33" s="254"/>
      <c r="AG33" s="256" t="s">
        <v>754</v>
      </c>
      <c r="AH33" s="256"/>
      <c r="AI33" s="263">
        <v>2</v>
      </c>
      <c r="AJ33" s="263">
        <v>4</v>
      </c>
      <c r="AK33" s="264">
        <v>0.33329999999999999</v>
      </c>
      <c r="AL33" s="264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53">
        <v>784</v>
      </c>
      <c r="B34" s="228">
        <v>41164</v>
      </c>
      <c r="C34" s="229" t="s">
        <v>148</v>
      </c>
      <c r="D34" s="227" t="s">
        <v>312</v>
      </c>
      <c r="E34" s="219">
        <v>42736</v>
      </c>
      <c r="F34" s="230" t="s">
        <v>311</v>
      </c>
      <c r="G34" s="218" t="s">
        <v>401</v>
      </c>
      <c r="H34" s="254">
        <v>66.91</v>
      </c>
      <c r="I34" s="303" t="s">
        <v>893</v>
      </c>
      <c r="J34" s="227">
        <v>4000</v>
      </c>
      <c r="K34" s="304">
        <v>12000</v>
      </c>
      <c r="L34" s="304">
        <v>12000</v>
      </c>
      <c r="M34" s="304">
        <v>12000</v>
      </c>
      <c r="N34" s="227"/>
      <c r="O34" s="254">
        <v>2.073</v>
      </c>
      <c r="P34" s="254">
        <v>1.966</v>
      </c>
      <c r="Q34" s="254">
        <v>0</v>
      </c>
      <c r="R34" s="254">
        <v>0</v>
      </c>
      <c r="S34" s="254">
        <v>1.522</v>
      </c>
      <c r="T34" s="254"/>
      <c r="U34" s="254">
        <v>1.982</v>
      </c>
      <c r="V34" s="254">
        <v>1.907</v>
      </c>
      <c r="W34" s="254">
        <v>0</v>
      </c>
      <c r="X34" s="254">
        <v>0</v>
      </c>
      <c r="Y34" s="254">
        <v>1.4750000000000001</v>
      </c>
      <c r="Z34" s="254"/>
      <c r="AA34" s="254"/>
      <c r="AB34" s="254"/>
      <c r="AC34" s="254"/>
      <c r="AD34" s="254"/>
      <c r="AE34" s="254"/>
      <c r="AF34" s="254"/>
      <c r="AG34" s="256" t="s">
        <v>754</v>
      </c>
      <c r="AH34" s="256"/>
      <c r="AI34" s="263">
        <v>2</v>
      </c>
      <c r="AJ34" s="263">
        <v>4</v>
      </c>
      <c r="AK34" s="264">
        <v>0.33329999999999999</v>
      </c>
      <c r="AL34" s="264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18" customFormat="1" x14ac:dyDescent="0.15">
      <c r="A35" s="253">
        <v>80</v>
      </c>
      <c r="B35" s="232">
        <v>41163</v>
      </c>
      <c r="C35" s="233" t="s">
        <v>148</v>
      </c>
      <c r="D35" s="231" t="s">
        <v>180</v>
      </c>
      <c r="E35" s="219">
        <v>42736</v>
      </c>
      <c r="F35" s="234" t="s">
        <v>267</v>
      </c>
      <c r="G35" s="218" t="s">
        <v>401</v>
      </c>
      <c r="H35" s="254">
        <v>71.45</v>
      </c>
      <c r="I35" s="305" t="s">
        <v>250</v>
      </c>
      <c r="J35" s="231">
        <v>1645</v>
      </c>
      <c r="K35" s="231">
        <v>3000</v>
      </c>
      <c r="L35" s="231">
        <v>3000</v>
      </c>
      <c r="M35" s="231">
        <v>3000</v>
      </c>
      <c r="N35" s="231"/>
      <c r="O35" s="254">
        <v>2.4009999999999998</v>
      </c>
      <c r="P35" s="254">
        <v>2.2930000000000001</v>
      </c>
      <c r="Q35" s="254">
        <v>0</v>
      </c>
      <c r="R35" s="254">
        <v>0</v>
      </c>
      <c r="S35" s="254">
        <v>1.5509999999999999</v>
      </c>
      <c r="T35" s="254"/>
      <c r="U35" s="254">
        <v>2.4009999999999998</v>
      </c>
      <c r="V35" s="254">
        <v>2.2930000000000001</v>
      </c>
      <c r="W35" s="254">
        <v>0</v>
      </c>
      <c r="X35" s="254">
        <v>0</v>
      </c>
      <c r="Y35" s="254">
        <v>1.5509999999999999</v>
      </c>
      <c r="Z35" s="254"/>
      <c r="AA35" s="254"/>
      <c r="AB35" s="254"/>
      <c r="AC35" s="254"/>
      <c r="AD35" s="254"/>
      <c r="AE35" s="254"/>
      <c r="AF35" s="254"/>
      <c r="AG35" s="256" t="s">
        <v>754</v>
      </c>
      <c r="AH35" s="256"/>
      <c r="AI35" s="263">
        <v>2</v>
      </c>
      <c r="AJ35" s="263">
        <v>4</v>
      </c>
      <c r="AK35" s="265">
        <v>0.33329999999999999</v>
      </c>
      <c r="AL35" s="265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18" customFormat="1" x14ac:dyDescent="0.15">
      <c r="A36" s="253">
        <v>263</v>
      </c>
      <c r="B36" s="232">
        <v>41163</v>
      </c>
      <c r="C36" s="233" t="s">
        <v>148</v>
      </c>
      <c r="D36" s="231" t="s">
        <v>180</v>
      </c>
      <c r="E36" s="219">
        <v>42747</v>
      </c>
      <c r="F36" s="234" t="s">
        <v>313</v>
      </c>
      <c r="G36" s="218" t="s">
        <v>401</v>
      </c>
      <c r="H36" s="254">
        <v>71.180000000000007</v>
      </c>
      <c r="I36" s="305" t="s">
        <v>250</v>
      </c>
      <c r="J36" s="231">
        <v>1645</v>
      </c>
      <c r="K36" s="231">
        <v>3000</v>
      </c>
      <c r="L36" s="231">
        <v>3000</v>
      </c>
      <c r="M36" s="231">
        <v>3000</v>
      </c>
      <c r="N36" s="231"/>
      <c r="O36" s="254">
        <v>2.15</v>
      </c>
      <c r="P36" s="254">
        <v>2.15</v>
      </c>
      <c r="Q36" s="254">
        <v>0</v>
      </c>
      <c r="R36" s="254">
        <v>0</v>
      </c>
      <c r="S36" s="254">
        <v>1.7</v>
      </c>
      <c r="T36" s="254"/>
      <c r="U36" s="254">
        <v>2.15</v>
      </c>
      <c r="V36" s="254">
        <v>2.15</v>
      </c>
      <c r="W36" s="254">
        <v>0</v>
      </c>
      <c r="X36" s="254">
        <v>0</v>
      </c>
      <c r="Y36" s="254">
        <v>1.7</v>
      </c>
      <c r="Z36" s="254"/>
      <c r="AA36" s="254"/>
      <c r="AB36" s="254"/>
      <c r="AC36" s="254"/>
      <c r="AD36" s="254"/>
      <c r="AE36" s="254"/>
      <c r="AF36" s="254"/>
      <c r="AG36" s="256" t="s">
        <v>253</v>
      </c>
      <c r="AH36" s="256"/>
      <c r="AI36" s="263">
        <v>2</v>
      </c>
      <c r="AJ36" s="263">
        <v>4</v>
      </c>
      <c r="AK36" s="265">
        <v>0.33329999999999999</v>
      </c>
      <c r="AL36" s="265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18" customFormat="1" x14ac:dyDescent="0.15">
      <c r="A37" s="253">
        <v>277</v>
      </c>
      <c r="B37" s="232">
        <v>41163</v>
      </c>
      <c r="C37" s="233" t="s">
        <v>148</v>
      </c>
      <c r="D37" s="231" t="s">
        <v>180</v>
      </c>
      <c r="E37" s="219">
        <v>42736</v>
      </c>
      <c r="F37" s="234" t="s">
        <v>315</v>
      </c>
      <c r="G37" s="218" t="s">
        <v>401</v>
      </c>
      <c r="H37" s="254">
        <v>73</v>
      </c>
      <c r="I37" s="305" t="s">
        <v>898</v>
      </c>
      <c r="J37" s="231">
        <v>1645</v>
      </c>
      <c r="K37" s="231">
        <v>3000</v>
      </c>
      <c r="L37" s="231">
        <v>3000</v>
      </c>
      <c r="M37" s="231">
        <v>3000</v>
      </c>
      <c r="N37" s="231"/>
      <c r="O37" s="254">
        <v>2.7</v>
      </c>
      <c r="P37" s="254">
        <v>2.2000000000000002</v>
      </c>
      <c r="Q37" s="254">
        <v>0</v>
      </c>
      <c r="R37" s="254">
        <v>0</v>
      </c>
      <c r="S37" s="254">
        <v>1.75</v>
      </c>
      <c r="T37" s="254"/>
      <c r="U37" s="254">
        <v>2.7</v>
      </c>
      <c r="V37" s="254">
        <v>2.2000000000000002</v>
      </c>
      <c r="W37" s="254">
        <v>0</v>
      </c>
      <c r="X37" s="254">
        <v>0</v>
      </c>
      <c r="Y37" s="254">
        <v>1.75</v>
      </c>
      <c r="Z37" s="254"/>
      <c r="AA37" s="254"/>
      <c r="AB37" s="254"/>
      <c r="AC37" s="254"/>
      <c r="AD37" s="254"/>
      <c r="AE37" s="254"/>
      <c r="AF37" s="254"/>
      <c r="AG37" s="256" t="s">
        <v>253</v>
      </c>
      <c r="AH37" s="256"/>
      <c r="AI37" s="263">
        <v>2</v>
      </c>
      <c r="AJ37" s="263">
        <v>4</v>
      </c>
      <c r="AK37" s="265">
        <v>0.33329999999999999</v>
      </c>
      <c r="AL37" s="265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18" customFormat="1" x14ac:dyDescent="0.15">
      <c r="A38" s="253">
        <v>329</v>
      </c>
      <c r="B38" s="232">
        <v>41163</v>
      </c>
      <c r="C38" s="233" t="s">
        <v>148</v>
      </c>
      <c r="D38" s="231" t="s">
        <v>180</v>
      </c>
      <c r="E38" s="219">
        <v>42736</v>
      </c>
      <c r="F38" s="234" t="s">
        <v>182</v>
      </c>
      <c r="G38" s="218" t="s">
        <v>401</v>
      </c>
      <c r="H38" s="254">
        <v>73.150000000000006</v>
      </c>
      <c r="I38" s="305" t="s">
        <v>244</v>
      </c>
      <c r="J38" s="231">
        <v>1645</v>
      </c>
      <c r="K38" s="231">
        <v>3000</v>
      </c>
      <c r="L38" s="231">
        <v>3000</v>
      </c>
      <c r="M38" s="231">
        <v>3000</v>
      </c>
      <c r="N38" s="231"/>
      <c r="O38" s="254">
        <v>3.67</v>
      </c>
      <c r="P38" s="254">
        <v>2.89</v>
      </c>
      <c r="Q38" s="254">
        <v>0</v>
      </c>
      <c r="R38" s="254">
        <v>0</v>
      </c>
      <c r="S38" s="254">
        <v>1.98</v>
      </c>
      <c r="T38" s="254"/>
      <c r="U38" s="254">
        <v>3.67</v>
      </c>
      <c r="V38" s="254">
        <v>2.89</v>
      </c>
      <c r="W38" s="254">
        <v>0</v>
      </c>
      <c r="X38" s="254">
        <v>0</v>
      </c>
      <c r="Y38" s="254">
        <v>1.98</v>
      </c>
      <c r="Z38" s="254"/>
      <c r="AA38" s="254"/>
      <c r="AB38" s="254"/>
      <c r="AC38" s="254"/>
      <c r="AD38" s="254"/>
      <c r="AE38" s="254"/>
      <c r="AF38" s="254"/>
      <c r="AG38" s="256" t="s">
        <v>253</v>
      </c>
      <c r="AH38" s="256"/>
      <c r="AI38" s="263">
        <v>2</v>
      </c>
      <c r="AJ38" s="263">
        <v>4</v>
      </c>
      <c r="AK38" s="265">
        <v>0.33329999999999999</v>
      </c>
      <c r="AL38" s="265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18" customFormat="1" x14ac:dyDescent="0.15">
      <c r="A39" s="253">
        <v>227</v>
      </c>
      <c r="B39" s="232">
        <v>41164</v>
      </c>
      <c r="C39" s="233" t="s">
        <v>148</v>
      </c>
      <c r="D39" s="231" t="s">
        <v>180</v>
      </c>
      <c r="E39" s="219">
        <v>42736</v>
      </c>
      <c r="F39" s="234" t="s">
        <v>183</v>
      </c>
      <c r="G39" s="218" t="s">
        <v>401</v>
      </c>
      <c r="H39" s="254">
        <v>62.35</v>
      </c>
      <c r="I39" s="305" t="s">
        <v>244</v>
      </c>
      <c r="J39" s="306">
        <v>3200</v>
      </c>
      <c r="K39" s="306">
        <v>3200</v>
      </c>
      <c r="L39" s="306">
        <v>3200</v>
      </c>
      <c r="M39" s="306">
        <v>3200</v>
      </c>
      <c r="N39" s="231"/>
      <c r="O39" s="254">
        <v>2.02</v>
      </c>
      <c r="P39" s="254">
        <v>0</v>
      </c>
      <c r="Q39" s="254">
        <v>0</v>
      </c>
      <c r="R39" s="254">
        <v>0</v>
      </c>
      <c r="S39" s="254">
        <v>1.6</v>
      </c>
      <c r="T39" s="254"/>
      <c r="U39" s="254">
        <v>1.97</v>
      </c>
      <c r="V39" s="254">
        <v>0</v>
      </c>
      <c r="W39" s="254">
        <v>0</v>
      </c>
      <c r="X39" s="254">
        <v>0</v>
      </c>
      <c r="Y39" s="254">
        <v>1.6</v>
      </c>
      <c r="Z39" s="254"/>
      <c r="AA39" s="254"/>
      <c r="AB39" s="254"/>
      <c r="AC39" s="254"/>
      <c r="AD39" s="254"/>
      <c r="AE39" s="254"/>
      <c r="AF39" s="254"/>
      <c r="AG39" s="256" t="s">
        <v>152</v>
      </c>
      <c r="AH39" s="256" t="s">
        <v>242</v>
      </c>
      <c r="AI39" s="263">
        <v>2</v>
      </c>
      <c r="AJ39" s="263">
        <v>4</v>
      </c>
      <c r="AK39" s="265">
        <v>0.33329999999999999</v>
      </c>
      <c r="AL39" s="265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18" customFormat="1" x14ac:dyDescent="0.15">
      <c r="A40" s="253">
        <v>161</v>
      </c>
      <c r="B40" s="232">
        <v>41163</v>
      </c>
      <c r="C40" s="233" t="s">
        <v>148</v>
      </c>
      <c r="D40" s="231" t="s">
        <v>180</v>
      </c>
      <c r="E40" s="219">
        <v>42736</v>
      </c>
      <c r="F40" s="234" t="s">
        <v>243</v>
      </c>
      <c r="G40" s="218" t="s">
        <v>401</v>
      </c>
      <c r="H40" s="254">
        <v>76.22</v>
      </c>
      <c r="I40" s="305" t="s">
        <v>244</v>
      </c>
      <c r="J40" s="231">
        <v>1645</v>
      </c>
      <c r="K40" s="231">
        <v>3000</v>
      </c>
      <c r="L40" s="231">
        <v>3000</v>
      </c>
      <c r="M40" s="231">
        <v>3000</v>
      </c>
      <c r="N40" s="231"/>
      <c r="O40" s="254">
        <v>2.8736999999999999</v>
      </c>
      <c r="P40" s="254">
        <v>2.2454000000000001</v>
      </c>
      <c r="Q40" s="254">
        <v>0</v>
      </c>
      <c r="R40" s="254">
        <v>0</v>
      </c>
      <c r="S40" s="254">
        <v>1.6583000000000001</v>
      </c>
      <c r="T40" s="254"/>
      <c r="U40" s="254">
        <v>2.8736999999999999</v>
      </c>
      <c r="V40" s="254">
        <v>2.2454000000000001</v>
      </c>
      <c r="W40" s="254">
        <v>0</v>
      </c>
      <c r="X40" s="254">
        <v>0</v>
      </c>
      <c r="Y40" s="254">
        <v>1.6583000000000001</v>
      </c>
      <c r="Z40" s="254"/>
      <c r="AA40" s="254"/>
      <c r="AB40" s="254"/>
      <c r="AC40" s="254"/>
      <c r="AD40" s="254"/>
      <c r="AE40" s="254"/>
      <c r="AF40" s="254"/>
      <c r="AG40" s="256" t="s">
        <v>901</v>
      </c>
      <c r="AH40" s="256" t="s">
        <v>753</v>
      </c>
      <c r="AI40" s="263">
        <v>2</v>
      </c>
      <c r="AJ40" s="263">
        <v>4</v>
      </c>
      <c r="AK40" s="265">
        <v>0.33329999999999999</v>
      </c>
      <c r="AL40" s="265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18" customFormat="1" x14ac:dyDescent="0.15">
      <c r="A41" s="253">
        <v>175</v>
      </c>
      <c r="B41" s="232">
        <v>41163</v>
      </c>
      <c r="C41" s="233" t="s">
        <v>148</v>
      </c>
      <c r="D41" s="231" t="s">
        <v>180</v>
      </c>
      <c r="E41" s="219">
        <v>42736</v>
      </c>
      <c r="F41" s="234" t="s">
        <v>246</v>
      </c>
      <c r="G41" s="218" t="s">
        <v>401</v>
      </c>
      <c r="H41" s="254">
        <v>68.459999999999994</v>
      </c>
      <c r="I41" s="305" t="s">
        <v>244</v>
      </c>
      <c r="J41" s="231">
        <v>1645</v>
      </c>
      <c r="K41" s="231">
        <v>3000</v>
      </c>
      <c r="L41" s="231">
        <v>3000</v>
      </c>
      <c r="M41" s="231">
        <v>3000</v>
      </c>
      <c r="N41" s="231"/>
      <c r="O41" s="254">
        <v>2.8220000000000001</v>
      </c>
      <c r="P41" s="254">
        <v>2.2810000000000001</v>
      </c>
      <c r="Q41" s="254">
        <v>0</v>
      </c>
      <c r="R41" s="254">
        <v>0</v>
      </c>
      <c r="S41" s="254">
        <v>1.8540000000000001</v>
      </c>
      <c r="T41" s="254"/>
      <c r="U41" s="254">
        <v>2.8220000000000001</v>
      </c>
      <c r="V41" s="254">
        <v>2.2810000000000001</v>
      </c>
      <c r="W41" s="254">
        <v>0</v>
      </c>
      <c r="X41" s="254">
        <v>0</v>
      </c>
      <c r="Y41" s="254">
        <v>1.8540000000000001</v>
      </c>
      <c r="Z41" s="254"/>
      <c r="AA41" s="254"/>
      <c r="AB41" s="254"/>
      <c r="AC41" s="254"/>
      <c r="AD41" s="254"/>
      <c r="AE41" s="254"/>
      <c r="AF41" s="254"/>
      <c r="AG41" s="256" t="s">
        <v>754</v>
      </c>
      <c r="AH41" s="256"/>
      <c r="AI41" s="263">
        <v>2</v>
      </c>
      <c r="AJ41" s="263">
        <v>4</v>
      </c>
      <c r="AK41" s="265">
        <v>0.33329999999999999</v>
      </c>
      <c r="AL41" s="265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18" customFormat="1" x14ac:dyDescent="0.15">
      <c r="A42" s="253">
        <v>316</v>
      </c>
      <c r="B42" s="232">
        <v>41163</v>
      </c>
      <c r="C42" s="233" t="s">
        <v>148</v>
      </c>
      <c r="D42" s="231" t="s">
        <v>180</v>
      </c>
      <c r="E42" s="219">
        <v>42736</v>
      </c>
      <c r="F42" s="231" t="s">
        <v>318</v>
      </c>
      <c r="G42" s="218" t="s">
        <v>401</v>
      </c>
      <c r="H42" s="254">
        <v>65.38</v>
      </c>
      <c r="I42" s="307" t="s">
        <v>893</v>
      </c>
      <c r="J42" s="235">
        <v>1645</v>
      </c>
      <c r="K42" s="235">
        <v>3000</v>
      </c>
      <c r="L42" s="235">
        <v>3000</v>
      </c>
      <c r="M42" s="235">
        <v>3000</v>
      </c>
      <c r="N42" s="235"/>
      <c r="O42" s="254">
        <v>2.8252000000000002</v>
      </c>
      <c r="P42" s="254">
        <v>2.4180000000000001</v>
      </c>
      <c r="Q42" s="254">
        <v>0</v>
      </c>
      <c r="R42" s="254">
        <v>0</v>
      </c>
      <c r="S42" s="254">
        <v>2.105</v>
      </c>
      <c r="T42" s="254"/>
      <c r="U42" s="254">
        <v>2.7850000000000001</v>
      </c>
      <c r="V42" s="254">
        <v>2.35</v>
      </c>
      <c r="W42" s="254">
        <v>0</v>
      </c>
      <c r="X42" s="254">
        <v>0</v>
      </c>
      <c r="Y42" s="254">
        <v>2.0379999999999998</v>
      </c>
      <c r="Z42" s="254"/>
      <c r="AA42" s="254"/>
      <c r="AB42" s="254"/>
      <c r="AC42" s="254"/>
      <c r="AD42" s="254"/>
      <c r="AE42" s="254"/>
      <c r="AF42" s="254"/>
      <c r="AG42" s="256" t="s">
        <v>901</v>
      </c>
      <c r="AH42" s="256" t="s">
        <v>753</v>
      </c>
      <c r="AI42" s="263">
        <v>2</v>
      </c>
      <c r="AJ42" s="263">
        <v>4</v>
      </c>
      <c r="AK42" s="265">
        <v>0.33329999999999999</v>
      </c>
      <c r="AL42" s="265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18" customFormat="1" x14ac:dyDescent="0.15">
      <c r="A43" s="253">
        <v>571</v>
      </c>
      <c r="B43" s="232">
        <v>41164</v>
      </c>
      <c r="C43" s="233" t="s">
        <v>148</v>
      </c>
      <c r="D43" s="231" t="s">
        <v>180</v>
      </c>
      <c r="E43" s="219">
        <v>42736</v>
      </c>
      <c r="F43" s="234" t="s">
        <v>184</v>
      </c>
      <c r="G43" s="218" t="s">
        <v>401</v>
      </c>
      <c r="H43" s="254">
        <v>68.91</v>
      </c>
      <c r="I43" s="305" t="s">
        <v>244</v>
      </c>
      <c r="J43" s="306">
        <v>4000</v>
      </c>
      <c r="K43" s="306">
        <v>12000</v>
      </c>
      <c r="L43" s="306">
        <v>12000</v>
      </c>
      <c r="M43" s="306">
        <v>12000</v>
      </c>
      <c r="N43" s="231"/>
      <c r="O43" s="254">
        <v>2.1429999999999998</v>
      </c>
      <c r="P43" s="254">
        <v>1.929</v>
      </c>
      <c r="Q43" s="254">
        <v>0</v>
      </c>
      <c r="R43" s="254">
        <v>0</v>
      </c>
      <c r="S43" s="254">
        <v>1.6839999999999999</v>
      </c>
      <c r="T43" s="254"/>
      <c r="U43" s="254">
        <v>2.1429999999999998</v>
      </c>
      <c r="V43" s="254">
        <v>1.929</v>
      </c>
      <c r="W43" s="254">
        <v>0</v>
      </c>
      <c r="X43" s="254">
        <v>0</v>
      </c>
      <c r="Y43" s="254">
        <v>1.6839999999999999</v>
      </c>
      <c r="Z43" s="254"/>
      <c r="AA43" s="254"/>
      <c r="AB43" s="254"/>
      <c r="AC43" s="254"/>
      <c r="AD43" s="254"/>
      <c r="AE43" s="254"/>
      <c r="AF43" s="254"/>
      <c r="AG43" s="256" t="s">
        <v>754</v>
      </c>
      <c r="AH43" s="256"/>
      <c r="AI43" s="263">
        <v>2</v>
      </c>
      <c r="AJ43" s="263">
        <v>4</v>
      </c>
      <c r="AK43" s="265">
        <v>0.33329999999999999</v>
      </c>
      <c r="AL43" s="265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18" customFormat="1" x14ac:dyDescent="0.15">
      <c r="A44" s="253">
        <v>237</v>
      </c>
      <c r="B44" s="232">
        <v>41164</v>
      </c>
      <c r="C44" s="233" t="s">
        <v>148</v>
      </c>
      <c r="D44" s="231" t="s">
        <v>180</v>
      </c>
      <c r="E44" s="219">
        <v>42736</v>
      </c>
      <c r="F44" s="234" t="s">
        <v>264</v>
      </c>
      <c r="G44" s="218" t="s">
        <v>401</v>
      </c>
      <c r="H44" s="254">
        <v>73.150000000000006</v>
      </c>
      <c r="I44" s="305" t="s">
        <v>244</v>
      </c>
      <c r="J44" s="306">
        <v>3000</v>
      </c>
      <c r="K44" s="306">
        <v>3000</v>
      </c>
      <c r="L44" s="306">
        <v>3000</v>
      </c>
      <c r="M44" s="306">
        <v>3000</v>
      </c>
      <c r="N44" s="231"/>
      <c r="O44" s="254">
        <v>2.44</v>
      </c>
      <c r="P44" s="254">
        <v>0</v>
      </c>
      <c r="Q44" s="254">
        <v>0</v>
      </c>
      <c r="R44" s="254">
        <v>0</v>
      </c>
      <c r="S44" s="254">
        <v>1.77</v>
      </c>
      <c r="T44" s="254"/>
      <c r="U44" s="254">
        <v>2.44</v>
      </c>
      <c r="V44" s="254">
        <v>0</v>
      </c>
      <c r="W44" s="254">
        <v>0</v>
      </c>
      <c r="X44" s="254">
        <v>0</v>
      </c>
      <c r="Y44" s="254">
        <v>1.77</v>
      </c>
      <c r="Z44" s="254"/>
      <c r="AA44" s="254"/>
      <c r="AB44" s="254"/>
      <c r="AC44" s="254"/>
      <c r="AD44" s="254"/>
      <c r="AE44" s="254"/>
      <c r="AF44" s="254"/>
      <c r="AG44" s="256" t="s">
        <v>754</v>
      </c>
      <c r="AH44" s="256"/>
      <c r="AI44" s="266">
        <v>2</v>
      </c>
      <c r="AJ44" s="266">
        <v>4</v>
      </c>
      <c r="AK44" s="265">
        <v>0.33329999999999999</v>
      </c>
      <c r="AL44" s="265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18" customFormat="1" x14ac:dyDescent="0.15">
      <c r="A45" s="253">
        <v>790</v>
      </c>
      <c r="B45" s="232">
        <v>41164</v>
      </c>
      <c r="C45" s="233" t="s">
        <v>148</v>
      </c>
      <c r="D45" s="231" t="s">
        <v>180</v>
      </c>
      <c r="E45" s="219">
        <v>42736</v>
      </c>
      <c r="F45" s="234" t="s">
        <v>311</v>
      </c>
      <c r="G45" s="218" t="s">
        <v>401</v>
      </c>
      <c r="H45" s="254">
        <v>65.239999999999995</v>
      </c>
      <c r="I45" s="305" t="s">
        <v>893</v>
      </c>
      <c r="J45" s="231">
        <v>3200</v>
      </c>
      <c r="K45" s="306">
        <v>3200</v>
      </c>
      <c r="L45" s="306">
        <v>3200</v>
      </c>
      <c r="M45" s="306">
        <v>3200</v>
      </c>
      <c r="N45" s="231"/>
      <c r="O45" s="254">
        <v>2.0640000000000001</v>
      </c>
      <c r="P45" s="254">
        <v>0</v>
      </c>
      <c r="Q45" s="254">
        <v>0</v>
      </c>
      <c r="R45" s="254">
        <v>0</v>
      </c>
      <c r="S45" s="254">
        <v>1.8220000000000001</v>
      </c>
      <c r="T45" s="254"/>
      <c r="U45" s="254">
        <v>1.9359999999999999</v>
      </c>
      <c r="V45" s="254">
        <v>0</v>
      </c>
      <c r="W45" s="254">
        <v>0</v>
      </c>
      <c r="X45" s="254">
        <v>0</v>
      </c>
      <c r="Y45" s="254">
        <v>1.7270000000000001</v>
      </c>
      <c r="Z45" s="254"/>
      <c r="AA45" s="254"/>
      <c r="AB45" s="254"/>
      <c r="AC45" s="254"/>
      <c r="AD45" s="254"/>
      <c r="AE45" s="254"/>
      <c r="AF45" s="254"/>
      <c r="AG45" s="256" t="s">
        <v>754</v>
      </c>
      <c r="AH45" s="256"/>
      <c r="AI45" s="263">
        <v>2</v>
      </c>
      <c r="AJ45" s="263">
        <v>4</v>
      </c>
      <c r="AK45" s="265">
        <v>0.33329999999999999</v>
      </c>
      <c r="AL45" s="265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239" customFormat="1" x14ac:dyDescent="0.15">
      <c r="A46" s="253">
        <v>79</v>
      </c>
      <c r="B46" s="236">
        <v>41163</v>
      </c>
      <c r="C46" s="237" t="s">
        <v>148</v>
      </c>
      <c r="D46" s="235" t="s">
        <v>408</v>
      </c>
      <c r="E46" s="219">
        <v>42736</v>
      </c>
      <c r="F46" s="238" t="s">
        <v>267</v>
      </c>
      <c r="G46" s="218" t="s">
        <v>401</v>
      </c>
      <c r="H46" s="254">
        <v>73.569999999999993</v>
      </c>
      <c r="I46" s="307" t="s">
        <v>893</v>
      </c>
      <c r="J46" s="235">
        <v>1645</v>
      </c>
      <c r="K46" s="235">
        <v>3000</v>
      </c>
      <c r="L46" s="235">
        <v>3000</v>
      </c>
      <c r="M46" s="235">
        <v>3000</v>
      </c>
      <c r="N46" s="235"/>
      <c r="O46" s="254">
        <v>2.4380000000000002</v>
      </c>
      <c r="P46" s="254">
        <v>2.0870000000000002</v>
      </c>
      <c r="Q46" s="254">
        <v>0</v>
      </c>
      <c r="R46" s="254">
        <v>0</v>
      </c>
      <c r="S46" s="254">
        <v>1.661</v>
      </c>
      <c r="T46" s="254"/>
      <c r="U46" s="254">
        <v>2.4380000000000002</v>
      </c>
      <c r="V46" s="254">
        <v>2.0870000000000002</v>
      </c>
      <c r="W46" s="254">
        <v>0</v>
      </c>
      <c r="X46" s="254">
        <v>0</v>
      </c>
      <c r="Y46" s="254">
        <v>1.661</v>
      </c>
      <c r="Z46" s="254"/>
      <c r="AA46" s="254"/>
      <c r="AB46" s="254"/>
      <c r="AC46" s="254"/>
      <c r="AD46" s="254"/>
      <c r="AE46" s="254"/>
      <c r="AF46" s="254"/>
      <c r="AG46" s="256" t="s">
        <v>754</v>
      </c>
      <c r="AH46" s="256"/>
      <c r="AI46" s="263">
        <v>2</v>
      </c>
      <c r="AJ46" s="263">
        <v>4</v>
      </c>
      <c r="AK46" s="267">
        <v>0.33329999999999999</v>
      </c>
      <c r="AL46" s="267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239" customFormat="1" x14ac:dyDescent="0.15">
      <c r="A47" s="253">
        <v>262</v>
      </c>
      <c r="B47" s="236">
        <v>41163</v>
      </c>
      <c r="C47" s="237" t="s">
        <v>148</v>
      </c>
      <c r="D47" s="235" t="s">
        <v>408</v>
      </c>
      <c r="E47" s="219">
        <v>42747</v>
      </c>
      <c r="F47" s="238" t="s">
        <v>313</v>
      </c>
      <c r="G47" s="218" t="s">
        <v>401</v>
      </c>
      <c r="H47" s="254">
        <v>69.97</v>
      </c>
      <c r="I47" s="307" t="s">
        <v>250</v>
      </c>
      <c r="J47" s="235">
        <v>1645</v>
      </c>
      <c r="K47" s="235">
        <v>3000</v>
      </c>
      <c r="L47" s="235">
        <v>3000</v>
      </c>
      <c r="M47" s="235">
        <v>3000</v>
      </c>
      <c r="N47" s="235"/>
      <c r="O47" s="254">
        <v>2.48</v>
      </c>
      <c r="P47" s="254">
        <v>2.12</v>
      </c>
      <c r="Q47" s="254">
        <v>0</v>
      </c>
      <c r="R47" s="254">
        <v>0</v>
      </c>
      <c r="S47" s="254">
        <v>1.67</v>
      </c>
      <c r="T47" s="254"/>
      <c r="U47" s="254">
        <v>2.48</v>
      </c>
      <c r="V47" s="254">
        <v>2.12</v>
      </c>
      <c r="W47" s="254">
        <v>0</v>
      </c>
      <c r="X47" s="254">
        <v>0</v>
      </c>
      <c r="Y47" s="254">
        <v>1.67</v>
      </c>
      <c r="Z47" s="254"/>
      <c r="AA47" s="254"/>
      <c r="AB47" s="254"/>
      <c r="AC47" s="254"/>
      <c r="AD47" s="254"/>
      <c r="AE47" s="254"/>
      <c r="AF47" s="254"/>
      <c r="AG47" s="256" t="s">
        <v>253</v>
      </c>
      <c r="AH47" s="256"/>
      <c r="AI47" s="263">
        <v>2</v>
      </c>
      <c r="AJ47" s="263">
        <v>4</v>
      </c>
      <c r="AK47" s="267">
        <v>0.33329999999999999</v>
      </c>
      <c r="AL47" s="267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239" customFormat="1" x14ac:dyDescent="0.15">
      <c r="A48" s="253">
        <v>276</v>
      </c>
      <c r="B48" s="236">
        <v>41163</v>
      </c>
      <c r="C48" s="237" t="s">
        <v>148</v>
      </c>
      <c r="D48" s="235" t="s">
        <v>408</v>
      </c>
      <c r="E48" s="219">
        <v>42736</v>
      </c>
      <c r="F48" s="238" t="s">
        <v>315</v>
      </c>
      <c r="G48" s="218" t="s">
        <v>401</v>
      </c>
      <c r="H48" s="254">
        <v>73</v>
      </c>
      <c r="I48" s="307" t="s">
        <v>898</v>
      </c>
      <c r="J48" s="235">
        <v>1645</v>
      </c>
      <c r="K48" s="235">
        <v>3000</v>
      </c>
      <c r="L48" s="235">
        <v>3000</v>
      </c>
      <c r="M48" s="235">
        <v>3000</v>
      </c>
      <c r="N48" s="235"/>
      <c r="O48" s="254">
        <v>2.7</v>
      </c>
      <c r="P48" s="254">
        <v>2.2000000000000002</v>
      </c>
      <c r="Q48" s="254">
        <v>0</v>
      </c>
      <c r="R48" s="254">
        <v>0</v>
      </c>
      <c r="S48" s="254">
        <v>1.75</v>
      </c>
      <c r="T48" s="254"/>
      <c r="U48" s="254">
        <v>2.7</v>
      </c>
      <c r="V48" s="254">
        <v>2.2000000000000002</v>
      </c>
      <c r="W48" s="254">
        <v>0</v>
      </c>
      <c r="X48" s="254">
        <v>0</v>
      </c>
      <c r="Y48" s="254">
        <v>1.75</v>
      </c>
      <c r="Z48" s="254"/>
      <c r="AA48" s="254"/>
      <c r="AB48" s="254"/>
      <c r="AC48" s="254"/>
      <c r="AD48" s="254"/>
      <c r="AE48" s="254"/>
      <c r="AF48" s="254"/>
      <c r="AG48" s="256" t="s">
        <v>755</v>
      </c>
      <c r="AH48" s="256"/>
      <c r="AI48" s="263">
        <v>2</v>
      </c>
      <c r="AJ48" s="263">
        <v>4</v>
      </c>
      <c r="AK48" s="267">
        <v>0.33329999999999999</v>
      </c>
      <c r="AL48" s="267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239" customFormat="1" x14ac:dyDescent="0.15">
      <c r="A49" s="253">
        <v>328</v>
      </c>
      <c r="B49" s="236">
        <v>41163</v>
      </c>
      <c r="C49" s="237" t="s">
        <v>148</v>
      </c>
      <c r="D49" s="235" t="s">
        <v>408</v>
      </c>
      <c r="E49" s="219">
        <v>42736</v>
      </c>
      <c r="F49" s="238" t="s">
        <v>182</v>
      </c>
      <c r="G49" s="218" t="s">
        <v>401</v>
      </c>
      <c r="H49" s="254">
        <v>73.150000000000006</v>
      </c>
      <c r="I49" s="305" t="s">
        <v>244</v>
      </c>
      <c r="J49" s="231">
        <v>1645</v>
      </c>
      <c r="K49" s="231">
        <v>3000</v>
      </c>
      <c r="L49" s="231">
        <v>3000</v>
      </c>
      <c r="M49" s="231">
        <v>3000</v>
      </c>
      <c r="N49" s="231"/>
      <c r="O49" s="254">
        <v>3.67</v>
      </c>
      <c r="P49" s="254">
        <v>2.89</v>
      </c>
      <c r="Q49" s="254">
        <v>0</v>
      </c>
      <c r="R49" s="254">
        <v>0</v>
      </c>
      <c r="S49" s="254">
        <v>1.98</v>
      </c>
      <c r="T49" s="254"/>
      <c r="U49" s="254">
        <v>3.67</v>
      </c>
      <c r="V49" s="254">
        <v>2.89</v>
      </c>
      <c r="W49" s="254">
        <v>0</v>
      </c>
      <c r="X49" s="254">
        <v>0</v>
      </c>
      <c r="Y49" s="254">
        <v>1.98</v>
      </c>
      <c r="Z49" s="254"/>
      <c r="AA49" s="254"/>
      <c r="AB49" s="254"/>
      <c r="AC49" s="254"/>
      <c r="AD49" s="254"/>
      <c r="AE49" s="254"/>
      <c r="AF49" s="254"/>
      <c r="AG49" s="256" t="s">
        <v>755</v>
      </c>
      <c r="AH49" s="256"/>
      <c r="AI49" s="263">
        <v>2</v>
      </c>
      <c r="AJ49" s="263">
        <v>4</v>
      </c>
      <c r="AK49" s="267">
        <v>0.33329999999999999</v>
      </c>
      <c r="AL49" s="267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239" customFormat="1" x14ac:dyDescent="0.15">
      <c r="A50" s="253">
        <v>226</v>
      </c>
      <c r="B50" s="236">
        <v>41164</v>
      </c>
      <c r="C50" s="237" t="s">
        <v>148</v>
      </c>
      <c r="D50" s="235" t="s">
        <v>408</v>
      </c>
      <c r="E50" s="219">
        <v>42736</v>
      </c>
      <c r="F50" s="238" t="s">
        <v>183</v>
      </c>
      <c r="G50" s="218" t="s">
        <v>401</v>
      </c>
      <c r="H50" s="254">
        <v>62.35</v>
      </c>
      <c r="I50" s="307" t="s">
        <v>898</v>
      </c>
      <c r="J50" s="308">
        <v>4000</v>
      </c>
      <c r="K50" s="308">
        <v>12000</v>
      </c>
      <c r="L50" s="308">
        <v>12000</v>
      </c>
      <c r="M50" s="308">
        <v>12000</v>
      </c>
      <c r="N50" s="235"/>
      <c r="O50" s="254">
        <v>2.0499999999999998</v>
      </c>
      <c r="P50" s="254">
        <v>1.68</v>
      </c>
      <c r="Q50" s="254">
        <v>0</v>
      </c>
      <c r="R50" s="254">
        <v>0</v>
      </c>
      <c r="S50" s="254">
        <v>1.45</v>
      </c>
      <c r="T50" s="254"/>
      <c r="U50" s="254">
        <v>2.02</v>
      </c>
      <c r="V50" s="254">
        <v>1.65</v>
      </c>
      <c r="W50" s="254">
        <v>0</v>
      </c>
      <c r="X50" s="254">
        <v>0</v>
      </c>
      <c r="Y50" s="254">
        <v>1.45</v>
      </c>
      <c r="Z50" s="254"/>
      <c r="AA50" s="254"/>
      <c r="AB50" s="254"/>
      <c r="AC50" s="254"/>
      <c r="AD50" s="254"/>
      <c r="AE50" s="254"/>
      <c r="AF50" s="254"/>
      <c r="AG50" s="256" t="s">
        <v>756</v>
      </c>
      <c r="AH50" s="256" t="s">
        <v>757</v>
      </c>
      <c r="AI50" s="263">
        <v>2</v>
      </c>
      <c r="AJ50" s="263">
        <v>4</v>
      </c>
      <c r="AK50" s="267">
        <v>0.33329999999999999</v>
      </c>
      <c r="AL50" s="267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239" customFormat="1" x14ac:dyDescent="0.15">
      <c r="A51" s="253">
        <v>160</v>
      </c>
      <c r="B51" s="236">
        <v>41163</v>
      </c>
      <c r="C51" s="237" t="s">
        <v>148</v>
      </c>
      <c r="D51" s="235" t="s">
        <v>408</v>
      </c>
      <c r="E51" s="219">
        <v>42736</v>
      </c>
      <c r="F51" s="238" t="s">
        <v>243</v>
      </c>
      <c r="G51" s="218" t="s">
        <v>401</v>
      </c>
      <c r="H51" s="254">
        <v>75.704999999999998</v>
      </c>
      <c r="I51" s="307" t="s">
        <v>244</v>
      </c>
      <c r="J51" s="235">
        <v>1645</v>
      </c>
      <c r="K51" s="235">
        <v>3000</v>
      </c>
      <c r="L51" s="235">
        <v>3000</v>
      </c>
      <c r="M51" s="235">
        <v>3000</v>
      </c>
      <c r="N51" s="235"/>
      <c r="O51" s="254">
        <v>2.9045999999999998</v>
      </c>
      <c r="P51" s="254">
        <v>2.2351000000000001</v>
      </c>
      <c r="Q51" s="254">
        <v>0</v>
      </c>
      <c r="R51" s="254">
        <v>0</v>
      </c>
      <c r="S51" s="254">
        <v>1.7509999999999999</v>
      </c>
      <c r="T51" s="254"/>
      <c r="U51" s="254">
        <v>2.9045999999999998</v>
      </c>
      <c r="V51" s="254">
        <v>2.2351000000000001</v>
      </c>
      <c r="W51" s="254">
        <v>0</v>
      </c>
      <c r="X51" s="254">
        <v>0</v>
      </c>
      <c r="Y51" s="254">
        <v>1.7509999999999999</v>
      </c>
      <c r="Z51" s="254"/>
      <c r="AA51" s="254"/>
      <c r="AB51" s="254"/>
      <c r="AC51" s="254"/>
      <c r="AD51" s="254"/>
      <c r="AE51" s="254"/>
      <c r="AF51" s="254"/>
      <c r="AG51" s="256" t="s">
        <v>756</v>
      </c>
      <c r="AH51" s="256" t="s">
        <v>757</v>
      </c>
      <c r="AI51" s="263">
        <v>2</v>
      </c>
      <c r="AJ51" s="263">
        <v>4</v>
      </c>
      <c r="AK51" s="267">
        <v>0.33329999999999999</v>
      </c>
      <c r="AL51" s="267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239" customFormat="1" x14ac:dyDescent="0.15">
      <c r="A52" s="253">
        <v>174</v>
      </c>
      <c r="B52" s="236">
        <v>41163</v>
      </c>
      <c r="C52" s="237" t="s">
        <v>148</v>
      </c>
      <c r="D52" s="235" t="s">
        <v>408</v>
      </c>
      <c r="E52" s="219">
        <v>42736</v>
      </c>
      <c r="F52" s="238" t="s">
        <v>246</v>
      </c>
      <c r="G52" s="218" t="s">
        <v>401</v>
      </c>
      <c r="H52" s="254">
        <v>68.459999999999994</v>
      </c>
      <c r="I52" s="307" t="s">
        <v>244</v>
      </c>
      <c r="J52" s="235">
        <v>1645</v>
      </c>
      <c r="K52" s="235">
        <v>3000</v>
      </c>
      <c r="L52" s="235">
        <v>3000</v>
      </c>
      <c r="M52" s="235">
        <v>3000</v>
      </c>
      <c r="N52" s="235"/>
      <c r="O52" s="254">
        <v>2.8290000000000002</v>
      </c>
      <c r="P52" s="254">
        <v>2.2570000000000001</v>
      </c>
      <c r="Q52" s="254">
        <v>0</v>
      </c>
      <c r="R52" s="254">
        <v>0</v>
      </c>
      <c r="S52" s="254">
        <v>1.831</v>
      </c>
      <c r="T52" s="254"/>
      <c r="U52" s="254">
        <v>2.8290000000000002</v>
      </c>
      <c r="V52" s="254">
        <v>2.2570000000000001</v>
      </c>
      <c r="W52" s="254">
        <v>0</v>
      </c>
      <c r="X52" s="254">
        <v>0</v>
      </c>
      <c r="Y52" s="254">
        <v>1.831</v>
      </c>
      <c r="Z52" s="254"/>
      <c r="AA52" s="254"/>
      <c r="AB52" s="254"/>
      <c r="AC52" s="254"/>
      <c r="AD52" s="254"/>
      <c r="AE52" s="254"/>
      <c r="AF52" s="254"/>
      <c r="AG52" s="256" t="s">
        <v>755</v>
      </c>
      <c r="AH52" s="256"/>
      <c r="AI52" s="263">
        <v>2</v>
      </c>
      <c r="AJ52" s="263">
        <v>4</v>
      </c>
      <c r="AK52" s="267">
        <v>0.33329999999999999</v>
      </c>
      <c r="AL52" s="267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239" customFormat="1" x14ac:dyDescent="0.15">
      <c r="A53" s="253">
        <v>315</v>
      </c>
      <c r="B53" s="236">
        <v>41163</v>
      </c>
      <c r="C53" s="237" t="s">
        <v>148</v>
      </c>
      <c r="D53" s="235" t="s">
        <v>408</v>
      </c>
      <c r="E53" s="219">
        <v>42736</v>
      </c>
      <c r="F53" s="235" t="s">
        <v>318</v>
      </c>
      <c r="G53" s="218" t="s">
        <v>401</v>
      </c>
      <c r="H53" s="254">
        <v>65.38</v>
      </c>
      <c r="I53" s="307" t="s">
        <v>893</v>
      </c>
      <c r="J53" s="235">
        <v>1645</v>
      </c>
      <c r="K53" s="235">
        <v>3000</v>
      </c>
      <c r="L53" s="235">
        <v>3000</v>
      </c>
      <c r="M53" s="235">
        <v>3000</v>
      </c>
      <c r="N53" s="235"/>
      <c r="O53" s="254">
        <v>2.8252000000000002</v>
      </c>
      <c r="P53" s="254">
        <v>2.4180000000000001</v>
      </c>
      <c r="Q53" s="254">
        <v>0</v>
      </c>
      <c r="R53" s="254">
        <v>0</v>
      </c>
      <c r="S53" s="254">
        <v>2.105</v>
      </c>
      <c r="T53" s="254"/>
      <c r="U53" s="254">
        <v>2.7850000000000001</v>
      </c>
      <c r="V53" s="254">
        <v>2.35</v>
      </c>
      <c r="W53" s="254">
        <v>0</v>
      </c>
      <c r="X53" s="254">
        <v>0</v>
      </c>
      <c r="Y53" s="254">
        <v>2.0379999999999998</v>
      </c>
      <c r="Z53" s="254"/>
      <c r="AA53" s="254"/>
      <c r="AB53" s="254"/>
      <c r="AC53" s="254"/>
      <c r="AD53" s="254"/>
      <c r="AE53" s="254"/>
      <c r="AF53" s="254"/>
      <c r="AG53" s="256" t="s">
        <v>901</v>
      </c>
      <c r="AH53" s="256" t="s">
        <v>753</v>
      </c>
      <c r="AI53" s="263">
        <v>2</v>
      </c>
      <c r="AJ53" s="263">
        <v>4</v>
      </c>
      <c r="AK53" s="267">
        <v>0.33329999999999999</v>
      </c>
      <c r="AL53" s="267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239" customFormat="1" x14ac:dyDescent="0.15">
      <c r="A54" s="253">
        <v>570</v>
      </c>
      <c r="B54" s="236">
        <v>41164</v>
      </c>
      <c r="C54" s="237" t="s">
        <v>148</v>
      </c>
      <c r="D54" s="235" t="s">
        <v>408</v>
      </c>
      <c r="E54" s="219">
        <v>42736</v>
      </c>
      <c r="F54" s="238" t="s">
        <v>184</v>
      </c>
      <c r="G54" s="218" t="s">
        <v>401</v>
      </c>
      <c r="H54" s="254">
        <v>68.91</v>
      </c>
      <c r="I54" s="307" t="s">
        <v>893</v>
      </c>
      <c r="J54" s="308">
        <v>4000</v>
      </c>
      <c r="K54" s="308">
        <v>12000</v>
      </c>
      <c r="L54" s="308">
        <v>12000</v>
      </c>
      <c r="M54" s="308">
        <v>12000</v>
      </c>
      <c r="N54" s="235"/>
      <c r="O54" s="254">
        <v>2.1429999999999998</v>
      </c>
      <c r="P54" s="254">
        <v>1.929</v>
      </c>
      <c r="Q54" s="254">
        <v>0</v>
      </c>
      <c r="R54" s="254">
        <v>0</v>
      </c>
      <c r="S54" s="254">
        <v>1.6839999999999999</v>
      </c>
      <c r="T54" s="254"/>
      <c r="U54" s="254">
        <v>2.1429999999999998</v>
      </c>
      <c r="V54" s="254">
        <v>1.929</v>
      </c>
      <c r="W54" s="254">
        <v>0</v>
      </c>
      <c r="X54" s="254">
        <v>0</v>
      </c>
      <c r="Y54" s="254">
        <v>1.6839999999999999</v>
      </c>
      <c r="Z54" s="254"/>
      <c r="AA54" s="254"/>
      <c r="AB54" s="254"/>
      <c r="AC54" s="254"/>
      <c r="AD54" s="254"/>
      <c r="AE54" s="254"/>
      <c r="AF54" s="254"/>
      <c r="AG54" s="256" t="s">
        <v>754</v>
      </c>
      <c r="AH54" s="256"/>
      <c r="AI54" s="263">
        <v>2</v>
      </c>
      <c r="AJ54" s="263">
        <v>4</v>
      </c>
      <c r="AK54" s="267">
        <v>0.33329999999999999</v>
      </c>
      <c r="AL54" s="267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239" customFormat="1" x14ac:dyDescent="0.15">
      <c r="A55" s="253">
        <v>236</v>
      </c>
      <c r="B55" s="236">
        <v>41164</v>
      </c>
      <c r="C55" s="237" t="s">
        <v>148</v>
      </c>
      <c r="D55" s="235" t="s">
        <v>408</v>
      </c>
      <c r="E55" s="219">
        <v>42736</v>
      </c>
      <c r="F55" s="238" t="s">
        <v>264</v>
      </c>
      <c r="G55" s="218" t="s">
        <v>401</v>
      </c>
      <c r="H55" s="254">
        <v>73.150000000000006</v>
      </c>
      <c r="I55" s="307" t="s">
        <v>250</v>
      </c>
      <c r="J55" s="308">
        <v>3000</v>
      </c>
      <c r="K55" s="308">
        <v>3000</v>
      </c>
      <c r="L55" s="308">
        <v>3000</v>
      </c>
      <c r="M55" s="308">
        <v>3000</v>
      </c>
      <c r="N55" s="235"/>
      <c r="O55" s="254">
        <v>2.46</v>
      </c>
      <c r="P55" s="254">
        <v>0</v>
      </c>
      <c r="Q55" s="254">
        <v>0</v>
      </c>
      <c r="R55" s="254">
        <v>0</v>
      </c>
      <c r="S55" s="254">
        <v>1.76</v>
      </c>
      <c r="T55" s="254"/>
      <c r="U55" s="254">
        <v>2.46</v>
      </c>
      <c r="V55" s="254">
        <v>0</v>
      </c>
      <c r="W55" s="254">
        <v>0</v>
      </c>
      <c r="X55" s="254">
        <v>0</v>
      </c>
      <c r="Y55" s="254">
        <v>1.76</v>
      </c>
      <c r="Z55" s="254"/>
      <c r="AA55" s="254"/>
      <c r="AB55" s="254"/>
      <c r="AC55" s="254"/>
      <c r="AD55" s="254"/>
      <c r="AE55" s="254"/>
      <c r="AF55" s="254"/>
      <c r="AG55" s="256" t="s">
        <v>754</v>
      </c>
      <c r="AH55" s="256"/>
      <c r="AI55" s="268">
        <v>2</v>
      </c>
      <c r="AJ55" s="268">
        <v>4</v>
      </c>
      <c r="AK55" s="267">
        <v>0.33329999999999999</v>
      </c>
      <c r="AL55" s="267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239" customFormat="1" x14ac:dyDescent="0.15">
      <c r="A56" s="253">
        <v>787</v>
      </c>
      <c r="B56" s="236">
        <v>41164</v>
      </c>
      <c r="C56" s="237" t="s">
        <v>148</v>
      </c>
      <c r="D56" s="235" t="s">
        <v>408</v>
      </c>
      <c r="E56" s="219">
        <v>42736</v>
      </c>
      <c r="F56" s="238" t="s">
        <v>311</v>
      </c>
      <c r="G56" s="218" t="s">
        <v>401</v>
      </c>
      <c r="H56" s="254">
        <v>67.040000000000006</v>
      </c>
      <c r="I56" s="307" t="s">
        <v>244</v>
      </c>
      <c r="J56" s="308">
        <v>4000</v>
      </c>
      <c r="K56" s="308">
        <v>12000</v>
      </c>
      <c r="L56" s="308">
        <v>12000</v>
      </c>
      <c r="M56" s="308">
        <v>12000</v>
      </c>
      <c r="N56" s="235"/>
      <c r="O56" s="254">
        <v>2.1160000000000001</v>
      </c>
      <c r="P56" s="254">
        <v>1.8740000000000001</v>
      </c>
      <c r="Q56" s="254">
        <v>0</v>
      </c>
      <c r="R56" s="254">
        <v>0</v>
      </c>
      <c r="S56" s="254">
        <v>1.5880000000000001</v>
      </c>
      <c r="T56" s="254"/>
      <c r="U56" s="254">
        <v>2.081</v>
      </c>
      <c r="V56" s="254">
        <v>1.8520000000000001</v>
      </c>
      <c r="W56" s="254">
        <v>0</v>
      </c>
      <c r="X56" s="254">
        <v>0</v>
      </c>
      <c r="Y56" s="254">
        <v>1.504</v>
      </c>
      <c r="Z56" s="254"/>
      <c r="AA56" s="254"/>
      <c r="AB56" s="254"/>
      <c r="AC56" s="254"/>
      <c r="AD56" s="254"/>
      <c r="AE56" s="254"/>
      <c r="AF56" s="254"/>
      <c r="AG56" s="256" t="s">
        <v>754</v>
      </c>
      <c r="AH56" s="256"/>
      <c r="AI56" s="263">
        <v>2</v>
      </c>
      <c r="AJ56" s="263">
        <v>4</v>
      </c>
      <c r="AK56" s="267">
        <v>0.33329999999999999</v>
      </c>
      <c r="AL56" s="267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6" customFormat="1" x14ac:dyDescent="0.15">
      <c r="A57" s="253">
        <v>81</v>
      </c>
      <c r="B57" s="241">
        <v>41163</v>
      </c>
      <c r="C57" s="242" t="s">
        <v>148</v>
      </c>
      <c r="D57" s="240" t="s">
        <v>409</v>
      </c>
      <c r="E57" s="219">
        <v>42736</v>
      </c>
      <c r="F57" s="243" t="s">
        <v>267</v>
      </c>
      <c r="G57" s="218" t="s">
        <v>401</v>
      </c>
      <c r="H57" s="254">
        <v>78.459999999999994</v>
      </c>
      <c r="I57" s="309" t="s">
        <v>893</v>
      </c>
      <c r="J57" s="240">
        <v>6000</v>
      </c>
      <c r="K57" s="240">
        <v>12000</v>
      </c>
      <c r="L57" s="240">
        <v>12000</v>
      </c>
      <c r="M57" s="240">
        <v>12000</v>
      </c>
      <c r="N57" s="240"/>
      <c r="O57" s="254">
        <v>1.9530000000000001</v>
      </c>
      <c r="P57" s="254">
        <v>1.875</v>
      </c>
      <c r="Q57" s="254">
        <v>1.5609999999999999</v>
      </c>
      <c r="R57" s="254">
        <v>0</v>
      </c>
      <c r="S57" s="254">
        <v>1.399</v>
      </c>
      <c r="T57" s="254"/>
      <c r="U57" s="254">
        <v>1.7749999999999999</v>
      </c>
      <c r="V57" s="254">
        <v>1.4319999999999999</v>
      </c>
      <c r="W57" s="254">
        <v>1.33</v>
      </c>
      <c r="X57" s="254">
        <v>0</v>
      </c>
      <c r="Y57" s="254">
        <v>1.3109999999999999</v>
      </c>
      <c r="Z57" s="254"/>
      <c r="AA57" s="254"/>
      <c r="AB57" s="254"/>
      <c r="AC57" s="254"/>
      <c r="AD57" s="254"/>
      <c r="AE57" s="254"/>
      <c r="AF57" s="254"/>
      <c r="AG57" s="256" t="s">
        <v>901</v>
      </c>
      <c r="AH57" s="256" t="s">
        <v>753</v>
      </c>
      <c r="AI57" s="263">
        <v>2</v>
      </c>
      <c r="AJ57" s="263">
        <v>4</v>
      </c>
      <c r="AK57" s="269">
        <v>0.33329999999999999</v>
      </c>
      <c r="AL57" s="269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6" customFormat="1" x14ac:dyDescent="0.15">
      <c r="A58" s="253">
        <v>264</v>
      </c>
      <c r="B58" s="241">
        <v>41163</v>
      </c>
      <c r="C58" s="242" t="s">
        <v>148</v>
      </c>
      <c r="D58" s="240" t="s">
        <v>409</v>
      </c>
      <c r="E58" s="219">
        <v>42747</v>
      </c>
      <c r="F58" s="243" t="s">
        <v>313</v>
      </c>
      <c r="G58" s="218" t="s">
        <v>401</v>
      </c>
      <c r="H58" s="254">
        <v>63.46</v>
      </c>
      <c r="I58" s="309" t="s">
        <v>893</v>
      </c>
      <c r="J58" s="310">
        <v>6000</v>
      </c>
      <c r="K58" s="310">
        <v>6000</v>
      </c>
      <c r="L58" s="310">
        <v>6000</v>
      </c>
      <c r="M58" s="310">
        <v>6000</v>
      </c>
      <c r="N58" s="240"/>
      <c r="O58" s="254">
        <v>1.99</v>
      </c>
      <c r="P58" s="254">
        <v>0</v>
      </c>
      <c r="Q58" s="254">
        <v>0</v>
      </c>
      <c r="R58" s="254">
        <v>0</v>
      </c>
      <c r="S58" s="254">
        <v>1.79</v>
      </c>
      <c r="T58" s="254"/>
      <c r="U58" s="254">
        <v>1.77</v>
      </c>
      <c r="V58" s="254">
        <v>0</v>
      </c>
      <c r="W58" s="254">
        <v>0</v>
      </c>
      <c r="X58" s="254">
        <v>0</v>
      </c>
      <c r="Y58" s="254">
        <v>1.48</v>
      </c>
      <c r="Z58" s="254"/>
      <c r="AA58" s="254"/>
      <c r="AB58" s="254"/>
      <c r="AC58" s="254"/>
      <c r="AD58" s="254"/>
      <c r="AE58" s="254"/>
      <c r="AF58" s="254"/>
      <c r="AG58" s="256" t="s">
        <v>901</v>
      </c>
      <c r="AH58" s="256" t="s">
        <v>753</v>
      </c>
      <c r="AI58" s="263">
        <v>2</v>
      </c>
      <c r="AJ58" s="263">
        <v>4</v>
      </c>
      <c r="AK58" s="269">
        <v>0.33329999999999999</v>
      </c>
      <c r="AL58" s="269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6" customFormat="1" x14ac:dyDescent="0.15">
      <c r="A59" s="253">
        <v>278</v>
      </c>
      <c r="B59" s="241">
        <v>41163</v>
      </c>
      <c r="C59" s="242" t="s">
        <v>148</v>
      </c>
      <c r="D59" s="240" t="s">
        <v>409</v>
      </c>
      <c r="E59" s="219">
        <v>42736</v>
      </c>
      <c r="F59" s="243" t="s">
        <v>315</v>
      </c>
      <c r="G59" s="218" t="s">
        <v>401</v>
      </c>
      <c r="H59" s="254">
        <v>88</v>
      </c>
      <c r="I59" s="309" t="s">
        <v>244</v>
      </c>
      <c r="J59" s="240">
        <v>6000</v>
      </c>
      <c r="K59" s="240">
        <v>12000</v>
      </c>
      <c r="L59" s="240">
        <v>12000</v>
      </c>
      <c r="M59" s="240">
        <v>12000</v>
      </c>
      <c r="N59" s="240"/>
      <c r="O59" s="254">
        <v>2.15</v>
      </c>
      <c r="P59" s="254">
        <v>2</v>
      </c>
      <c r="Q59" s="254">
        <v>0</v>
      </c>
      <c r="R59" s="254">
        <v>0</v>
      </c>
      <c r="S59" s="254">
        <v>1.6</v>
      </c>
      <c r="T59" s="254"/>
      <c r="U59" s="254">
        <v>1.65</v>
      </c>
      <c r="V59" s="254">
        <v>1.6</v>
      </c>
      <c r="W59" s="254">
        <v>0</v>
      </c>
      <c r="X59" s="254">
        <v>0</v>
      </c>
      <c r="Y59" s="254">
        <v>1.5</v>
      </c>
      <c r="Z59" s="254"/>
      <c r="AA59" s="254"/>
      <c r="AB59" s="254"/>
      <c r="AC59" s="254"/>
      <c r="AD59" s="254"/>
      <c r="AE59" s="254"/>
      <c r="AF59" s="254"/>
      <c r="AG59" s="256" t="s">
        <v>901</v>
      </c>
      <c r="AH59" s="256" t="s">
        <v>753</v>
      </c>
      <c r="AI59" s="263">
        <v>2</v>
      </c>
      <c r="AJ59" s="263">
        <v>4</v>
      </c>
      <c r="AK59" s="269">
        <v>0.33329999999999999</v>
      </c>
      <c r="AL59" s="269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6" customFormat="1" x14ac:dyDescent="0.15">
      <c r="A60" s="253">
        <v>330</v>
      </c>
      <c r="B60" s="241">
        <v>41163</v>
      </c>
      <c r="C60" s="242" t="s">
        <v>148</v>
      </c>
      <c r="D60" s="240" t="s">
        <v>409</v>
      </c>
      <c r="E60" s="219">
        <v>42736</v>
      </c>
      <c r="F60" s="243" t="s">
        <v>182</v>
      </c>
      <c r="G60" s="218" t="s">
        <v>401</v>
      </c>
      <c r="H60" s="254">
        <v>72.599999999999994</v>
      </c>
      <c r="I60" s="309" t="s">
        <v>244</v>
      </c>
      <c r="J60" s="240">
        <v>6000</v>
      </c>
      <c r="K60" s="240">
        <v>12000</v>
      </c>
      <c r="L60" s="240">
        <v>12000</v>
      </c>
      <c r="M60" s="240">
        <v>12000</v>
      </c>
      <c r="N60" s="240"/>
      <c r="O60" s="254">
        <v>2.6</v>
      </c>
      <c r="P60" s="254">
        <v>2.33</v>
      </c>
      <c r="Q60" s="254">
        <v>1.87</v>
      </c>
      <c r="R60" s="254">
        <v>0</v>
      </c>
      <c r="S60" s="254">
        <v>1.86</v>
      </c>
      <c r="T60" s="254"/>
      <c r="U60" s="254">
        <v>1.57</v>
      </c>
      <c r="V60" s="254">
        <v>1.33</v>
      </c>
      <c r="W60" s="254">
        <v>1.22</v>
      </c>
      <c r="X60" s="254">
        <v>0</v>
      </c>
      <c r="Y60" s="254">
        <v>1.2</v>
      </c>
      <c r="Z60" s="254"/>
      <c r="AA60" s="254"/>
      <c r="AB60" s="254"/>
      <c r="AC60" s="254"/>
      <c r="AD60" s="254"/>
      <c r="AE60" s="254"/>
      <c r="AF60" s="254"/>
      <c r="AG60" s="256" t="s">
        <v>901</v>
      </c>
      <c r="AH60" s="256" t="s">
        <v>753</v>
      </c>
      <c r="AI60" s="270">
        <v>3</v>
      </c>
      <c r="AJ60" s="270">
        <v>3</v>
      </c>
      <c r="AK60" s="269">
        <v>0.5</v>
      </c>
      <c r="AL60" s="269">
        <v>0.5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6" customFormat="1" x14ac:dyDescent="0.15">
      <c r="A61" s="253">
        <v>162</v>
      </c>
      <c r="B61" s="241">
        <v>41163</v>
      </c>
      <c r="C61" s="242" t="s">
        <v>148</v>
      </c>
      <c r="D61" s="240" t="s">
        <v>409</v>
      </c>
      <c r="E61" s="219">
        <v>42736</v>
      </c>
      <c r="F61" s="243" t="s">
        <v>243</v>
      </c>
      <c r="G61" s="218" t="s">
        <v>401</v>
      </c>
      <c r="H61" s="254">
        <v>86.100999999999999</v>
      </c>
      <c r="I61" s="309" t="s">
        <v>244</v>
      </c>
      <c r="J61" s="240">
        <v>6000</v>
      </c>
      <c r="K61" s="240">
        <v>12000</v>
      </c>
      <c r="L61" s="240">
        <v>12000</v>
      </c>
      <c r="M61" s="240">
        <v>12000</v>
      </c>
      <c r="N61" s="240"/>
      <c r="O61" s="254">
        <v>2.2351000000000001</v>
      </c>
      <c r="P61" s="254">
        <v>2.1320999999999999</v>
      </c>
      <c r="Q61" s="254">
        <v>0</v>
      </c>
      <c r="R61" s="254">
        <v>0</v>
      </c>
      <c r="S61" s="254">
        <v>1.5449999999999999</v>
      </c>
      <c r="T61" s="254"/>
      <c r="U61" s="254">
        <v>1.6171</v>
      </c>
      <c r="V61" s="254">
        <v>1.5347</v>
      </c>
      <c r="W61" s="254">
        <v>0</v>
      </c>
      <c r="X61" s="254">
        <v>0</v>
      </c>
      <c r="Y61" s="254">
        <v>1.4214</v>
      </c>
      <c r="Z61" s="254"/>
      <c r="AA61" s="254"/>
      <c r="AB61" s="254"/>
      <c r="AC61" s="254"/>
      <c r="AD61" s="254"/>
      <c r="AE61" s="254"/>
      <c r="AF61" s="254"/>
      <c r="AG61" s="256" t="s">
        <v>901</v>
      </c>
      <c r="AH61" s="256" t="s">
        <v>753</v>
      </c>
      <c r="AI61" s="263">
        <v>2</v>
      </c>
      <c r="AJ61" s="263">
        <v>4</v>
      </c>
      <c r="AK61" s="269">
        <v>0.33329999999999999</v>
      </c>
      <c r="AL61" s="269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6" customFormat="1" x14ac:dyDescent="0.15">
      <c r="A62" s="253">
        <v>176</v>
      </c>
      <c r="B62" s="241">
        <v>41163</v>
      </c>
      <c r="C62" s="242" t="s">
        <v>148</v>
      </c>
      <c r="D62" s="240" t="s">
        <v>409</v>
      </c>
      <c r="E62" s="219">
        <v>42736</v>
      </c>
      <c r="F62" s="243" t="s">
        <v>246</v>
      </c>
      <c r="G62" s="218" t="s">
        <v>401</v>
      </c>
      <c r="H62" s="254">
        <v>82.26</v>
      </c>
      <c r="I62" s="309" t="s">
        <v>244</v>
      </c>
      <c r="J62" s="240">
        <v>6000</v>
      </c>
      <c r="K62" s="240">
        <v>12000</v>
      </c>
      <c r="L62" s="240">
        <v>12000</v>
      </c>
      <c r="M62" s="240">
        <v>12000</v>
      </c>
      <c r="N62" s="240"/>
      <c r="O62" s="254">
        <v>2.1309999999999998</v>
      </c>
      <c r="P62" s="254">
        <v>1.958</v>
      </c>
      <c r="Q62" s="254">
        <v>1.571</v>
      </c>
      <c r="R62" s="254">
        <v>0</v>
      </c>
      <c r="S62" s="254">
        <v>1.5620000000000001</v>
      </c>
      <c r="T62" s="254"/>
      <c r="U62" s="254">
        <v>1.637</v>
      </c>
      <c r="V62" s="254">
        <v>1.6080000000000001</v>
      </c>
      <c r="W62" s="254">
        <v>1.536</v>
      </c>
      <c r="X62" s="254">
        <v>0</v>
      </c>
      <c r="Y62" s="254">
        <v>1.413</v>
      </c>
      <c r="Z62" s="254"/>
      <c r="AA62" s="254"/>
      <c r="AB62" s="254"/>
      <c r="AC62" s="254"/>
      <c r="AD62" s="254"/>
      <c r="AE62" s="254"/>
      <c r="AF62" s="254"/>
      <c r="AG62" s="256" t="s">
        <v>901</v>
      </c>
      <c r="AH62" s="256" t="s">
        <v>753</v>
      </c>
      <c r="AI62" s="263">
        <v>2</v>
      </c>
      <c r="AJ62" s="263">
        <v>4</v>
      </c>
      <c r="AK62" s="269">
        <v>0.33329999999999999</v>
      </c>
      <c r="AL62" s="269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6" customFormat="1" x14ac:dyDescent="0.15">
      <c r="A63" s="253">
        <v>317</v>
      </c>
      <c r="B63" s="241">
        <v>41163</v>
      </c>
      <c r="C63" s="242" t="s">
        <v>148</v>
      </c>
      <c r="D63" s="240" t="s">
        <v>409</v>
      </c>
      <c r="E63" s="219">
        <v>42736</v>
      </c>
      <c r="F63" s="240" t="s">
        <v>318</v>
      </c>
      <c r="G63" s="218" t="s">
        <v>401</v>
      </c>
      <c r="H63" s="254">
        <v>69.87</v>
      </c>
      <c r="I63" s="309" t="s">
        <v>893</v>
      </c>
      <c r="J63" s="240">
        <v>6000</v>
      </c>
      <c r="K63" s="240">
        <v>12000</v>
      </c>
      <c r="L63" s="240">
        <v>12000</v>
      </c>
      <c r="M63" s="240">
        <v>12000</v>
      </c>
      <c r="N63" s="240"/>
      <c r="O63" s="254">
        <v>2.6339999999999999</v>
      </c>
      <c r="P63" s="254">
        <v>2.4830000000000001</v>
      </c>
      <c r="Q63" s="254">
        <v>2.2240000000000002</v>
      </c>
      <c r="R63" s="254">
        <v>0</v>
      </c>
      <c r="S63" s="254">
        <v>2.218</v>
      </c>
      <c r="T63" s="254"/>
      <c r="U63" s="254">
        <v>2.2000000000000002</v>
      </c>
      <c r="V63" s="254">
        <v>2.181</v>
      </c>
      <c r="W63" s="254">
        <v>2.121</v>
      </c>
      <c r="X63" s="254">
        <v>0</v>
      </c>
      <c r="Y63" s="254">
        <v>2.0499999999999998</v>
      </c>
      <c r="Z63" s="254"/>
      <c r="AA63" s="254"/>
      <c r="AB63" s="254"/>
      <c r="AC63" s="254"/>
      <c r="AD63" s="254"/>
      <c r="AE63" s="254"/>
      <c r="AF63" s="254"/>
      <c r="AG63" s="256" t="s">
        <v>901</v>
      </c>
      <c r="AH63" s="256" t="s">
        <v>753</v>
      </c>
      <c r="AI63" s="263">
        <v>2</v>
      </c>
      <c r="AJ63" s="263">
        <v>4</v>
      </c>
      <c r="AK63" s="269">
        <v>0.33329999999999999</v>
      </c>
      <c r="AL63" s="269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6" customFormat="1" x14ac:dyDescent="0.15">
      <c r="A64" s="253">
        <v>572</v>
      </c>
      <c r="B64" s="241">
        <v>41164</v>
      </c>
      <c r="C64" s="242" t="s">
        <v>148</v>
      </c>
      <c r="D64" s="240" t="s">
        <v>409</v>
      </c>
      <c r="E64" s="219">
        <v>42736</v>
      </c>
      <c r="F64" s="243" t="s">
        <v>184</v>
      </c>
      <c r="G64" s="218" t="s">
        <v>401</v>
      </c>
      <c r="H64" s="254">
        <v>82.22</v>
      </c>
      <c r="I64" s="309" t="s">
        <v>893</v>
      </c>
      <c r="J64" s="310">
        <v>3200</v>
      </c>
      <c r="K64" s="310">
        <v>3200</v>
      </c>
      <c r="L64" s="310">
        <v>3200</v>
      </c>
      <c r="M64" s="310">
        <v>3200</v>
      </c>
      <c r="N64" s="240"/>
      <c r="O64" s="254">
        <v>2.246</v>
      </c>
      <c r="P64" s="254">
        <v>0</v>
      </c>
      <c r="Q64" s="254">
        <v>0</v>
      </c>
      <c r="R64" s="254">
        <v>0</v>
      </c>
      <c r="S64" s="254">
        <v>1.9670000000000001</v>
      </c>
      <c r="T64" s="254"/>
      <c r="U64" s="254">
        <v>1.627</v>
      </c>
      <c r="V64" s="254">
        <v>0</v>
      </c>
      <c r="W64" s="254">
        <v>0</v>
      </c>
      <c r="X64" s="254">
        <v>0</v>
      </c>
      <c r="Y64" s="254">
        <v>1.43</v>
      </c>
      <c r="Z64" s="254"/>
      <c r="AA64" s="254"/>
      <c r="AB64" s="254"/>
      <c r="AC64" s="254"/>
      <c r="AD64" s="254"/>
      <c r="AE64" s="254"/>
      <c r="AF64" s="254"/>
      <c r="AG64" s="256" t="s">
        <v>901</v>
      </c>
      <c r="AH64" s="256" t="s">
        <v>753</v>
      </c>
      <c r="AI64" s="263">
        <v>2</v>
      </c>
      <c r="AJ64" s="263">
        <v>4</v>
      </c>
      <c r="AK64" s="269">
        <v>0.33329999999999999</v>
      </c>
      <c r="AL64" s="269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6" customFormat="1" x14ac:dyDescent="0.15">
      <c r="A65" s="253">
        <v>238</v>
      </c>
      <c r="B65" s="241">
        <v>41164</v>
      </c>
      <c r="C65" s="242" t="s">
        <v>148</v>
      </c>
      <c r="D65" s="240" t="s">
        <v>409</v>
      </c>
      <c r="E65" s="219">
        <v>42736</v>
      </c>
      <c r="F65" s="243" t="s">
        <v>264</v>
      </c>
      <c r="G65" s="218" t="s">
        <v>401</v>
      </c>
      <c r="H65" s="254">
        <v>86.97</v>
      </c>
      <c r="I65" s="309" t="s">
        <v>244</v>
      </c>
      <c r="J65" s="310">
        <v>3200</v>
      </c>
      <c r="K65" s="310">
        <v>3200</v>
      </c>
      <c r="L65" s="310">
        <v>3200</v>
      </c>
      <c r="M65" s="310">
        <v>3200</v>
      </c>
      <c r="N65" s="240"/>
      <c r="O65" s="254">
        <v>2.23</v>
      </c>
      <c r="P65" s="254">
        <v>0</v>
      </c>
      <c r="Q65" s="254">
        <v>0</v>
      </c>
      <c r="R65" s="254">
        <v>0</v>
      </c>
      <c r="S65" s="254">
        <v>1.67</v>
      </c>
      <c r="T65" s="254"/>
      <c r="U65" s="254">
        <v>2.23</v>
      </c>
      <c r="V65" s="254">
        <v>0</v>
      </c>
      <c r="W65" s="254">
        <v>0</v>
      </c>
      <c r="X65" s="254">
        <v>0</v>
      </c>
      <c r="Y65" s="254">
        <v>1.67</v>
      </c>
      <c r="Z65" s="254"/>
      <c r="AA65" s="254"/>
      <c r="AB65" s="254"/>
      <c r="AC65" s="254"/>
      <c r="AD65" s="254"/>
      <c r="AE65" s="254"/>
      <c r="AF65" s="254"/>
      <c r="AG65" s="256" t="s">
        <v>901</v>
      </c>
      <c r="AH65" s="256" t="s">
        <v>753</v>
      </c>
      <c r="AI65" s="270">
        <v>2</v>
      </c>
      <c r="AJ65" s="270">
        <v>4</v>
      </c>
      <c r="AK65" s="269">
        <v>0.33329999999999999</v>
      </c>
      <c r="AL65" s="269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6" customFormat="1" x14ac:dyDescent="0.15">
      <c r="A66" s="253">
        <v>793</v>
      </c>
      <c r="B66" s="241">
        <v>41164</v>
      </c>
      <c r="C66" s="242" t="s">
        <v>148</v>
      </c>
      <c r="D66" s="240" t="s">
        <v>409</v>
      </c>
      <c r="E66" s="219">
        <v>42736</v>
      </c>
      <c r="F66" s="243" t="s">
        <v>311</v>
      </c>
      <c r="G66" s="218" t="s">
        <v>401</v>
      </c>
      <c r="H66" s="254">
        <v>82.69</v>
      </c>
      <c r="I66" s="309" t="s">
        <v>893</v>
      </c>
      <c r="J66" s="310">
        <v>3200</v>
      </c>
      <c r="K66" s="310">
        <v>3200</v>
      </c>
      <c r="L66" s="310">
        <v>3200</v>
      </c>
      <c r="M66" s="310">
        <v>3200</v>
      </c>
      <c r="N66" s="240"/>
      <c r="O66" s="254">
        <v>2.0059999999999998</v>
      </c>
      <c r="P66" s="254">
        <v>0</v>
      </c>
      <c r="Q66" s="254">
        <v>0</v>
      </c>
      <c r="R66" s="254">
        <v>0</v>
      </c>
      <c r="S66" s="254">
        <v>1.77</v>
      </c>
      <c r="T66" s="254"/>
      <c r="U66" s="254">
        <v>1.706</v>
      </c>
      <c r="V66" s="254">
        <v>0</v>
      </c>
      <c r="W66" s="254">
        <v>0</v>
      </c>
      <c r="X66" s="254">
        <v>0</v>
      </c>
      <c r="Y66" s="254">
        <v>1.5029999999999999</v>
      </c>
      <c r="Z66" s="254"/>
      <c r="AA66" s="254"/>
      <c r="AB66" s="254"/>
      <c r="AC66" s="254"/>
      <c r="AD66" s="254"/>
      <c r="AE66" s="254"/>
      <c r="AF66" s="254"/>
      <c r="AG66" s="256" t="s">
        <v>251</v>
      </c>
      <c r="AH66" s="256" t="s">
        <v>252</v>
      </c>
      <c r="AI66" s="263">
        <v>2</v>
      </c>
      <c r="AJ66" s="263">
        <v>4</v>
      </c>
      <c r="AK66" s="269">
        <v>0.33329999999999999</v>
      </c>
      <c r="AL66" s="269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248" customFormat="1" x14ac:dyDescent="0.15">
      <c r="A67" s="253">
        <v>83</v>
      </c>
      <c r="B67" s="245">
        <v>41163</v>
      </c>
      <c r="C67" s="246" t="s">
        <v>148</v>
      </c>
      <c r="D67" s="244" t="s">
        <v>402</v>
      </c>
      <c r="E67" s="219">
        <v>42736</v>
      </c>
      <c r="F67" s="247" t="s">
        <v>267</v>
      </c>
      <c r="G67" s="218" t="s">
        <v>401</v>
      </c>
      <c r="H67" s="254">
        <v>80.52</v>
      </c>
      <c r="I67" s="311" t="s">
        <v>250</v>
      </c>
      <c r="J67" s="244">
        <v>6000</v>
      </c>
      <c r="K67" s="244">
        <v>12000</v>
      </c>
      <c r="L67" s="244">
        <v>12000</v>
      </c>
      <c r="M67" s="244">
        <v>12000</v>
      </c>
      <c r="N67" s="244"/>
      <c r="O67" s="254">
        <v>2.1659999999999999</v>
      </c>
      <c r="P67" s="254">
        <v>2.0630000000000002</v>
      </c>
      <c r="Q67" s="254">
        <v>1.573</v>
      </c>
      <c r="R67" s="254">
        <v>0</v>
      </c>
      <c r="S67" s="254">
        <v>1.341</v>
      </c>
      <c r="T67" s="254"/>
      <c r="U67" s="254">
        <v>1.863</v>
      </c>
      <c r="V67" s="254">
        <v>1.623</v>
      </c>
      <c r="W67" s="254">
        <v>1.4870000000000001</v>
      </c>
      <c r="X67" s="254">
        <v>0</v>
      </c>
      <c r="Y67" s="254">
        <v>1.268</v>
      </c>
      <c r="Z67" s="254"/>
      <c r="AA67" s="254"/>
      <c r="AB67" s="254"/>
      <c r="AC67" s="254"/>
      <c r="AD67" s="254"/>
      <c r="AE67" s="254"/>
      <c r="AF67" s="254"/>
      <c r="AG67" s="256" t="s">
        <v>758</v>
      </c>
      <c r="AH67" s="256" t="s">
        <v>759</v>
      </c>
      <c r="AI67" s="263">
        <v>2</v>
      </c>
      <c r="AJ67" s="263">
        <v>4</v>
      </c>
      <c r="AK67" s="271">
        <v>0.33329999999999999</v>
      </c>
      <c r="AL67" s="271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248" customFormat="1" x14ac:dyDescent="0.15">
      <c r="A68" s="253">
        <v>266</v>
      </c>
      <c r="B68" s="245">
        <v>41163</v>
      </c>
      <c r="C68" s="246" t="s">
        <v>148</v>
      </c>
      <c r="D68" s="244" t="s">
        <v>402</v>
      </c>
      <c r="E68" s="219">
        <v>42747</v>
      </c>
      <c r="F68" s="247" t="s">
        <v>313</v>
      </c>
      <c r="G68" s="218" t="s">
        <v>401</v>
      </c>
      <c r="H68" s="254">
        <v>65.88</v>
      </c>
      <c r="I68" s="311" t="s">
        <v>244</v>
      </c>
      <c r="J68" s="312">
        <v>6000</v>
      </c>
      <c r="K68" s="312">
        <v>6000</v>
      </c>
      <c r="L68" s="312">
        <v>6000</v>
      </c>
      <c r="M68" s="312">
        <v>6000</v>
      </c>
      <c r="N68" s="244"/>
      <c r="O68" s="254">
        <v>2.2599999999999998</v>
      </c>
      <c r="P68" s="254">
        <v>0</v>
      </c>
      <c r="Q68" s="254">
        <v>0</v>
      </c>
      <c r="R68" s="254">
        <v>0</v>
      </c>
      <c r="S68" s="254">
        <v>1.8</v>
      </c>
      <c r="T68" s="254"/>
      <c r="U68" s="254">
        <v>2.04</v>
      </c>
      <c r="V68" s="254">
        <v>0</v>
      </c>
      <c r="W68" s="254">
        <v>0</v>
      </c>
      <c r="X68" s="254">
        <v>0</v>
      </c>
      <c r="Y68" s="254">
        <v>1.65</v>
      </c>
      <c r="Z68" s="254"/>
      <c r="AA68" s="254"/>
      <c r="AB68" s="254"/>
      <c r="AC68" s="254"/>
      <c r="AD68" s="254"/>
      <c r="AE68" s="254"/>
      <c r="AF68" s="254"/>
      <c r="AG68" s="256" t="s">
        <v>758</v>
      </c>
      <c r="AH68" s="256" t="s">
        <v>759</v>
      </c>
      <c r="AI68" s="263">
        <v>2</v>
      </c>
      <c r="AJ68" s="263">
        <v>4</v>
      </c>
      <c r="AK68" s="271">
        <v>0.33329999999999999</v>
      </c>
      <c r="AL68" s="271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248" customFormat="1" x14ac:dyDescent="0.15">
      <c r="A69" s="253">
        <v>280</v>
      </c>
      <c r="B69" s="245">
        <v>41163</v>
      </c>
      <c r="C69" s="246" t="s">
        <v>148</v>
      </c>
      <c r="D69" s="244" t="s">
        <v>402</v>
      </c>
      <c r="E69" s="219">
        <v>42736</v>
      </c>
      <c r="F69" s="247" t="s">
        <v>315</v>
      </c>
      <c r="G69" s="218" t="s">
        <v>401</v>
      </c>
      <c r="H69" s="254">
        <v>88</v>
      </c>
      <c r="I69" s="311" t="s">
        <v>244</v>
      </c>
      <c r="J69" s="244">
        <v>6000</v>
      </c>
      <c r="K69" s="244">
        <v>12000</v>
      </c>
      <c r="L69" s="244">
        <v>12000</v>
      </c>
      <c r="M69" s="244">
        <v>12000</v>
      </c>
      <c r="N69" s="244"/>
      <c r="O69" s="254">
        <v>2.6</v>
      </c>
      <c r="P69" s="254">
        <v>2.15</v>
      </c>
      <c r="Q69" s="254">
        <v>0</v>
      </c>
      <c r="R69" s="254">
        <v>0</v>
      </c>
      <c r="S69" s="254">
        <v>1.45</v>
      </c>
      <c r="T69" s="254"/>
      <c r="U69" s="254">
        <v>1.65</v>
      </c>
      <c r="V69" s="254">
        <v>1.6</v>
      </c>
      <c r="W69" s="254">
        <v>0</v>
      </c>
      <c r="X69" s="254">
        <v>0</v>
      </c>
      <c r="Y69" s="254">
        <v>1.45</v>
      </c>
      <c r="Z69" s="254"/>
      <c r="AA69" s="254"/>
      <c r="AB69" s="254"/>
      <c r="AC69" s="254"/>
      <c r="AD69" s="254"/>
      <c r="AE69" s="254"/>
      <c r="AF69" s="254"/>
      <c r="AG69" s="256" t="s">
        <v>758</v>
      </c>
      <c r="AH69" s="256" t="s">
        <v>759</v>
      </c>
      <c r="AI69" s="263">
        <v>2</v>
      </c>
      <c r="AJ69" s="263">
        <v>4</v>
      </c>
      <c r="AK69" s="271">
        <v>0.33329999999999999</v>
      </c>
      <c r="AL69" s="271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248" customFormat="1" x14ac:dyDescent="0.15">
      <c r="A70" s="253">
        <v>332</v>
      </c>
      <c r="B70" s="245">
        <v>41163</v>
      </c>
      <c r="C70" s="246" t="s">
        <v>148</v>
      </c>
      <c r="D70" s="244" t="s">
        <v>402</v>
      </c>
      <c r="E70" s="219">
        <v>42736</v>
      </c>
      <c r="F70" s="247" t="s">
        <v>182</v>
      </c>
      <c r="G70" s="218" t="s">
        <v>401</v>
      </c>
      <c r="H70" s="254">
        <v>72.599999999999994</v>
      </c>
      <c r="I70" s="311" t="s">
        <v>244</v>
      </c>
      <c r="J70" s="244">
        <v>6000</v>
      </c>
      <c r="K70" s="244">
        <v>12000</v>
      </c>
      <c r="L70" s="244">
        <v>12000</v>
      </c>
      <c r="M70" s="244">
        <v>12000</v>
      </c>
      <c r="N70" s="244"/>
      <c r="O70" s="254">
        <v>2.84</v>
      </c>
      <c r="P70" s="254">
        <v>2.66</v>
      </c>
      <c r="Q70" s="254">
        <v>1.83</v>
      </c>
      <c r="R70" s="254">
        <v>0</v>
      </c>
      <c r="S70" s="254">
        <v>1.79</v>
      </c>
      <c r="T70" s="254"/>
      <c r="U70" s="254">
        <v>1.5</v>
      </c>
      <c r="V70" s="254">
        <v>1.65</v>
      </c>
      <c r="W70" s="254">
        <v>1.38</v>
      </c>
      <c r="X70" s="254">
        <v>0</v>
      </c>
      <c r="Y70" s="254">
        <v>1.1200000000000001</v>
      </c>
      <c r="Z70" s="254"/>
      <c r="AA70" s="254"/>
      <c r="AB70" s="254"/>
      <c r="AC70" s="254"/>
      <c r="AD70" s="254"/>
      <c r="AE70" s="254"/>
      <c r="AF70" s="254"/>
      <c r="AG70" s="256" t="s">
        <v>758</v>
      </c>
      <c r="AH70" s="256" t="s">
        <v>759</v>
      </c>
      <c r="AI70" s="272">
        <v>3</v>
      </c>
      <c r="AJ70" s="272">
        <v>3</v>
      </c>
      <c r="AK70" s="271">
        <v>0.5</v>
      </c>
      <c r="AL70" s="271">
        <v>0.5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248" customFormat="1" x14ac:dyDescent="0.15">
      <c r="A71" s="253">
        <v>229</v>
      </c>
      <c r="B71" s="245">
        <v>41164</v>
      </c>
      <c r="C71" s="246" t="s">
        <v>148</v>
      </c>
      <c r="D71" s="244" t="s">
        <v>402</v>
      </c>
      <c r="E71" s="219">
        <v>42736</v>
      </c>
      <c r="F71" s="247" t="s">
        <v>183</v>
      </c>
      <c r="G71" s="218" t="s">
        <v>401</v>
      </c>
      <c r="H71" s="254">
        <v>57.19</v>
      </c>
      <c r="I71" s="311" t="s">
        <v>244</v>
      </c>
      <c r="J71" s="312">
        <v>3500</v>
      </c>
      <c r="K71" s="312">
        <v>3500</v>
      </c>
      <c r="L71" s="312">
        <v>3500</v>
      </c>
      <c r="M71" s="312">
        <v>3500</v>
      </c>
      <c r="N71" s="244"/>
      <c r="O71" s="254">
        <v>2.12</v>
      </c>
      <c r="P71" s="254">
        <v>0</v>
      </c>
      <c r="Q71" s="254">
        <v>0</v>
      </c>
      <c r="R71" s="254">
        <v>0</v>
      </c>
      <c r="S71" s="254">
        <v>1.86</v>
      </c>
      <c r="T71" s="254"/>
      <c r="U71" s="254">
        <v>1.81</v>
      </c>
      <c r="V71" s="254">
        <v>0</v>
      </c>
      <c r="W71" s="254">
        <v>0</v>
      </c>
      <c r="X71" s="254">
        <v>0</v>
      </c>
      <c r="Y71" s="254">
        <v>1.65</v>
      </c>
      <c r="Z71" s="254"/>
      <c r="AA71" s="254"/>
      <c r="AB71" s="254"/>
      <c r="AC71" s="254"/>
      <c r="AD71" s="254"/>
      <c r="AE71" s="254"/>
      <c r="AF71" s="254"/>
      <c r="AG71" s="256" t="s">
        <v>758</v>
      </c>
      <c r="AH71" s="256" t="s">
        <v>759</v>
      </c>
      <c r="AI71" s="263">
        <v>2</v>
      </c>
      <c r="AJ71" s="263">
        <v>4</v>
      </c>
      <c r="AK71" s="271">
        <v>0.33329999999999999</v>
      </c>
      <c r="AL71" s="271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248" customFormat="1" x14ac:dyDescent="0.15">
      <c r="A72" s="253">
        <v>164</v>
      </c>
      <c r="B72" s="245">
        <v>41163</v>
      </c>
      <c r="C72" s="246" t="s">
        <v>148</v>
      </c>
      <c r="D72" s="244" t="s">
        <v>402</v>
      </c>
      <c r="E72" s="219">
        <v>42736</v>
      </c>
      <c r="F72" s="247" t="s">
        <v>243</v>
      </c>
      <c r="G72" s="218" t="s">
        <v>401</v>
      </c>
      <c r="H72" s="254">
        <v>83.944999999999993</v>
      </c>
      <c r="I72" s="311" t="s">
        <v>244</v>
      </c>
      <c r="J72" s="244">
        <v>6000</v>
      </c>
      <c r="K72" s="244">
        <v>12000</v>
      </c>
      <c r="L72" s="244">
        <v>12000</v>
      </c>
      <c r="M72" s="244">
        <v>12000</v>
      </c>
      <c r="N72" s="244"/>
      <c r="O72" s="254">
        <v>2.7604000000000002</v>
      </c>
      <c r="P72" s="254">
        <v>2.2145000000000001</v>
      </c>
      <c r="Q72" s="254">
        <v>0</v>
      </c>
      <c r="R72" s="254">
        <v>0</v>
      </c>
      <c r="S72" s="254">
        <v>1.5656000000000001</v>
      </c>
      <c r="T72" s="254"/>
      <c r="U72" s="254">
        <v>1.7303999999999999</v>
      </c>
      <c r="V72" s="254">
        <v>1.6274</v>
      </c>
      <c r="W72" s="254">
        <v>0</v>
      </c>
      <c r="X72" s="254">
        <v>0</v>
      </c>
      <c r="Y72" s="254">
        <v>1.5552999999999999</v>
      </c>
      <c r="Z72" s="254"/>
      <c r="AA72" s="254"/>
      <c r="AB72" s="254"/>
      <c r="AC72" s="254"/>
      <c r="AD72" s="254"/>
      <c r="AE72" s="254"/>
      <c r="AF72" s="254"/>
      <c r="AG72" s="256" t="s">
        <v>758</v>
      </c>
      <c r="AH72" s="256" t="s">
        <v>759</v>
      </c>
      <c r="AI72" s="263">
        <v>2</v>
      </c>
      <c r="AJ72" s="263">
        <v>4</v>
      </c>
      <c r="AK72" s="271">
        <v>0.33329999999999999</v>
      </c>
      <c r="AL72" s="271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248" customFormat="1" x14ac:dyDescent="0.15">
      <c r="A73" s="253">
        <v>178</v>
      </c>
      <c r="B73" s="245">
        <v>41163</v>
      </c>
      <c r="C73" s="246" t="s">
        <v>148</v>
      </c>
      <c r="D73" s="244" t="s">
        <v>402</v>
      </c>
      <c r="E73" s="219">
        <v>42736</v>
      </c>
      <c r="F73" s="247" t="s">
        <v>246</v>
      </c>
      <c r="G73" s="218" t="s">
        <v>401</v>
      </c>
      <c r="H73" s="254">
        <v>82.26</v>
      </c>
      <c r="I73" s="311" t="s">
        <v>244</v>
      </c>
      <c r="J73" s="244">
        <v>6000</v>
      </c>
      <c r="K73" s="244">
        <v>12000</v>
      </c>
      <c r="L73" s="244">
        <v>12000</v>
      </c>
      <c r="M73" s="244">
        <v>12000</v>
      </c>
      <c r="N73" s="244"/>
      <c r="O73" s="254">
        <v>2.5720000000000001</v>
      </c>
      <c r="P73" s="254">
        <v>2.15</v>
      </c>
      <c r="Q73" s="254">
        <v>1.4610000000000001</v>
      </c>
      <c r="R73" s="254">
        <v>0</v>
      </c>
      <c r="S73" s="254">
        <v>1.4279999999999999</v>
      </c>
      <c r="T73" s="254"/>
      <c r="U73" s="254">
        <v>1.68</v>
      </c>
      <c r="V73" s="254">
        <v>1.6180000000000001</v>
      </c>
      <c r="W73" s="254">
        <v>1.4530000000000001</v>
      </c>
      <c r="X73" s="254">
        <v>0</v>
      </c>
      <c r="Y73" s="254">
        <v>1.3620000000000001</v>
      </c>
      <c r="Z73" s="254"/>
      <c r="AA73" s="254"/>
      <c r="AB73" s="254"/>
      <c r="AC73" s="254"/>
      <c r="AD73" s="254"/>
      <c r="AE73" s="254"/>
      <c r="AF73" s="254"/>
      <c r="AG73" s="256" t="s">
        <v>758</v>
      </c>
      <c r="AH73" s="256" t="s">
        <v>759</v>
      </c>
      <c r="AI73" s="263">
        <v>2</v>
      </c>
      <c r="AJ73" s="263">
        <v>4</v>
      </c>
      <c r="AK73" s="271">
        <v>0.33329999999999999</v>
      </c>
      <c r="AL73" s="271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248" customFormat="1" x14ac:dyDescent="0.15">
      <c r="A74" s="253">
        <v>319</v>
      </c>
      <c r="B74" s="245">
        <v>41163</v>
      </c>
      <c r="C74" s="246" t="s">
        <v>148</v>
      </c>
      <c r="D74" s="244" t="s">
        <v>402</v>
      </c>
      <c r="E74" s="219">
        <v>42736</v>
      </c>
      <c r="F74" s="244" t="s">
        <v>318</v>
      </c>
      <c r="G74" s="218" t="s">
        <v>401</v>
      </c>
      <c r="H74" s="254">
        <v>66.319999999999993</v>
      </c>
      <c r="I74" s="311" t="s">
        <v>244</v>
      </c>
      <c r="J74" s="244">
        <v>6000</v>
      </c>
      <c r="K74" s="244">
        <v>12000</v>
      </c>
      <c r="L74" s="244">
        <v>12000</v>
      </c>
      <c r="M74" s="244">
        <v>12000</v>
      </c>
      <c r="N74" s="244"/>
      <c r="O74" s="254">
        <v>3.04</v>
      </c>
      <c r="P74" s="254">
        <v>2.665</v>
      </c>
      <c r="Q74" s="254">
        <v>2.2010000000000001</v>
      </c>
      <c r="R74" s="254">
        <v>0</v>
      </c>
      <c r="S74" s="254">
        <v>2.1800000000000002</v>
      </c>
      <c r="T74" s="254"/>
      <c r="U74" s="254">
        <v>2.2799999999999998</v>
      </c>
      <c r="V74" s="254">
        <v>2.238</v>
      </c>
      <c r="W74" s="254">
        <v>2.1280000000000001</v>
      </c>
      <c r="X74" s="254">
        <v>0</v>
      </c>
      <c r="Y74" s="254">
        <v>2.0659999999999998</v>
      </c>
      <c r="Z74" s="254"/>
      <c r="AA74" s="254"/>
      <c r="AB74" s="254"/>
      <c r="AC74" s="254"/>
      <c r="AD74" s="254"/>
      <c r="AE74" s="254"/>
      <c r="AF74" s="254"/>
      <c r="AG74" s="256" t="s">
        <v>758</v>
      </c>
      <c r="AH74" s="256" t="s">
        <v>759</v>
      </c>
      <c r="AI74" s="263">
        <v>2</v>
      </c>
      <c r="AJ74" s="263">
        <v>4</v>
      </c>
      <c r="AK74" s="271">
        <v>0.33329999999999999</v>
      </c>
      <c r="AL74" s="271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248" customFormat="1" x14ac:dyDescent="0.15">
      <c r="A75" s="253">
        <v>574</v>
      </c>
      <c r="B75" s="245">
        <v>41164</v>
      </c>
      <c r="C75" s="246" t="s">
        <v>148</v>
      </c>
      <c r="D75" s="244" t="s">
        <v>402</v>
      </c>
      <c r="E75" s="219">
        <v>42736</v>
      </c>
      <c r="F75" s="247" t="s">
        <v>184</v>
      </c>
      <c r="G75" s="218" t="s">
        <v>401</v>
      </c>
      <c r="H75" s="254">
        <v>81.58</v>
      </c>
      <c r="I75" s="311" t="s">
        <v>244</v>
      </c>
      <c r="J75" s="312">
        <v>3200</v>
      </c>
      <c r="K75" s="312">
        <v>3200</v>
      </c>
      <c r="L75" s="312">
        <v>3200</v>
      </c>
      <c r="M75" s="312">
        <v>3200</v>
      </c>
      <c r="N75" s="244"/>
      <c r="O75" s="254">
        <v>2.629</v>
      </c>
      <c r="P75" s="254">
        <v>0</v>
      </c>
      <c r="Q75" s="254">
        <v>0</v>
      </c>
      <c r="R75" s="254">
        <v>0</v>
      </c>
      <c r="S75" s="254">
        <v>2.0870000000000002</v>
      </c>
      <c r="T75" s="254"/>
      <c r="U75" s="254">
        <v>1.8420000000000001</v>
      </c>
      <c r="V75" s="254">
        <v>0</v>
      </c>
      <c r="W75" s="254">
        <v>0</v>
      </c>
      <c r="X75" s="254">
        <v>0</v>
      </c>
      <c r="Y75" s="254">
        <v>1.4650000000000001</v>
      </c>
      <c r="Z75" s="254"/>
      <c r="AA75" s="254"/>
      <c r="AB75" s="254"/>
      <c r="AC75" s="254"/>
      <c r="AD75" s="254"/>
      <c r="AE75" s="254"/>
      <c r="AF75" s="254"/>
      <c r="AG75" s="256" t="s">
        <v>758</v>
      </c>
      <c r="AH75" s="256" t="s">
        <v>759</v>
      </c>
      <c r="AI75" s="263">
        <v>2</v>
      </c>
      <c r="AJ75" s="263">
        <v>4</v>
      </c>
      <c r="AK75" s="271">
        <v>0.33329999999999999</v>
      </c>
      <c r="AL75" s="271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248" customFormat="1" x14ac:dyDescent="0.15">
      <c r="A76" s="253">
        <v>240</v>
      </c>
      <c r="B76" s="245">
        <v>41164</v>
      </c>
      <c r="C76" s="246" t="s">
        <v>148</v>
      </c>
      <c r="D76" s="244" t="s">
        <v>402</v>
      </c>
      <c r="E76" s="219">
        <v>42736</v>
      </c>
      <c r="F76" s="247" t="s">
        <v>264</v>
      </c>
      <c r="G76" s="218" t="s">
        <v>401</v>
      </c>
      <c r="H76" s="254">
        <v>86.97</v>
      </c>
      <c r="I76" s="311" t="s">
        <v>244</v>
      </c>
      <c r="J76" s="312">
        <v>3500</v>
      </c>
      <c r="K76" s="312">
        <v>3500</v>
      </c>
      <c r="L76" s="312">
        <v>3500</v>
      </c>
      <c r="M76" s="312">
        <v>3500</v>
      </c>
      <c r="N76" s="244"/>
      <c r="O76" s="254">
        <v>2.68</v>
      </c>
      <c r="P76" s="254">
        <v>0</v>
      </c>
      <c r="Q76" s="254">
        <v>0</v>
      </c>
      <c r="R76" s="254">
        <v>0</v>
      </c>
      <c r="S76" s="254">
        <v>2.02</v>
      </c>
      <c r="T76" s="254"/>
      <c r="U76" s="254">
        <v>2.68</v>
      </c>
      <c r="V76" s="254">
        <v>0</v>
      </c>
      <c r="W76" s="254">
        <v>0</v>
      </c>
      <c r="X76" s="254">
        <v>0</v>
      </c>
      <c r="Y76" s="254">
        <v>2.02</v>
      </c>
      <c r="Z76" s="254"/>
      <c r="AA76" s="254"/>
      <c r="AB76" s="254"/>
      <c r="AC76" s="254"/>
      <c r="AD76" s="254"/>
      <c r="AE76" s="254"/>
      <c r="AF76" s="254"/>
      <c r="AG76" s="256" t="s">
        <v>152</v>
      </c>
      <c r="AH76" s="256" t="s">
        <v>242</v>
      </c>
      <c r="AI76" s="272">
        <v>2</v>
      </c>
      <c r="AJ76" s="272">
        <v>4</v>
      </c>
      <c r="AK76" s="271">
        <v>0.33329999999999999</v>
      </c>
      <c r="AL76" s="271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248" customFormat="1" x14ac:dyDescent="0.15">
      <c r="A77" s="253">
        <v>799</v>
      </c>
      <c r="B77" s="245">
        <v>41164</v>
      </c>
      <c r="C77" s="246" t="s">
        <v>403</v>
      </c>
      <c r="D77" s="244" t="s">
        <v>402</v>
      </c>
      <c r="E77" s="219">
        <v>42736</v>
      </c>
      <c r="F77" s="247" t="s">
        <v>404</v>
      </c>
      <c r="G77" s="218" t="s">
        <v>401</v>
      </c>
      <c r="H77" s="254">
        <v>83.32</v>
      </c>
      <c r="I77" s="311" t="s">
        <v>405</v>
      </c>
      <c r="J77" s="244">
        <v>3500</v>
      </c>
      <c r="K77" s="312">
        <v>3500</v>
      </c>
      <c r="L77" s="312">
        <v>3500</v>
      </c>
      <c r="M77" s="312">
        <v>3500</v>
      </c>
      <c r="N77" s="244"/>
      <c r="O77" s="254">
        <v>2.1800000000000002</v>
      </c>
      <c r="P77" s="254">
        <v>0</v>
      </c>
      <c r="Q77" s="254">
        <v>0</v>
      </c>
      <c r="R77" s="254">
        <v>0</v>
      </c>
      <c r="S77" s="254">
        <v>1.9419999999999999</v>
      </c>
      <c r="T77" s="254"/>
      <c r="U77" s="254">
        <v>1.7889999999999999</v>
      </c>
      <c r="V77" s="254">
        <v>0</v>
      </c>
      <c r="W77" s="254">
        <v>0</v>
      </c>
      <c r="X77" s="254">
        <v>0</v>
      </c>
      <c r="Y77" s="254">
        <v>1.722</v>
      </c>
      <c r="Z77" s="254"/>
      <c r="AA77" s="254"/>
      <c r="AB77" s="254"/>
      <c r="AC77" s="254"/>
      <c r="AD77" s="254"/>
      <c r="AE77" s="254"/>
      <c r="AF77" s="254"/>
      <c r="AG77" s="256" t="s">
        <v>406</v>
      </c>
      <c r="AH77" s="256" t="s">
        <v>407</v>
      </c>
      <c r="AI77" s="263">
        <v>2</v>
      </c>
      <c r="AJ77" s="263">
        <v>4</v>
      </c>
      <c r="AK77" s="271">
        <v>0.33329999999999999</v>
      </c>
      <c r="AL77" s="271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37" customFormat="1" x14ac:dyDescent="0.15">
      <c r="A78" s="253">
        <v>82</v>
      </c>
      <c r="B78" s="250">
        <v>41163</v>
      </c>
      <c r="C78" s="251" t="s">
        <v>148</v>
      </c>
      <c r="D78" s="249" t="s">
        <v>400</v>
      </c>
      <c r="E78" s="219">
        <v>42736</v>
      </c>
      <c r="F78" s="252" t="s">
        <v>267</v>
      </c>
      <c r="G78" s="218" t="s">
        <v>401</v>
      </c>
      <c r="H78" s="254">
        <v>78.680000000000007</v>
      </c>
      <c r="I78" s="313" t="s">
        <v>250</v>
      </c>
      <c r="J78" s="249">
        <v>6000</v>
      </c>
      <c r="K78" s="249">
        <v>12000</v>
      </c>
      <c r="L78" s="249">
        <v>12000</v>
      </c>
      <c r="M78" s="249">
        <v>12000</v>
      </c>
      <c r="N78" s="249"/>
      <c r="O78" s="254">
        <v>2.181</v>
      </c>
      <c r="P78" s="254">
        <v>2.0630000000000002</v>
      </c>
      <c r="Q78" s="254">
        <v>1.371</v>
      </c>
      <c r="R78" s="254">
        <v>0</v>
      </c>
      <c r="S78" s="254">
        <v>1.327</v>
      </c>
      <c r="T78" s="254"/>
      <c r="U78" s="254">
        <v>1.994</v>
      </c>
      <c r="V78" s="254">
        <v>1.52</v>
      </c>
      <c r="W78" s="254">
        <v>1.361</v>
      </c>
      <c r="X78" s="254">
        <v>0</v>
      </c>
      <c r="Y78" s="254">
        <v>1.2310000000000001</v>
      </c>
      <c r="Z78" s="254"/>
      <c r="AA78" s="254"/>
      <c r="AB78" s="254"/>
      <c r="AC78" s="254"/>
      <c r="AD78" s="254"/>
      <c r="AE78" s="254"/>
      <c r="AF78" s="254"/>
      <c r="AG78" s="256" t="s">
        <v>251</v>
      </c>
      <c r="AH78" s="256" t="s">
        <v>252</v>
      </c>
      <c r="AI78" s="263">
        <v>2</v>
      </c>
      <c r="AJ78" s="263">
        <v>4</v>
      </c>
      <c r="AK78" s="273">
        <v>0.33329999999999999</v>
      </c>
      <c r="AL78" s="273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37" customFormat="1" x14ac:dyDescent="0.15">
      <c r="A79" s="253">
        <v>265</v>
      </c>
      <c r="B79" s="250">
        <v>41163</v>
      </c>
      <c r="C79" s="251" t="s">
        <v>148</v>
      </c>
      <c r="D79" s="249" t="s">
        <v>400</v>
      </c>
      <c r="E79" s="219">
        <v>42747</v>
      </c>
      <c r="F79" s="252" t="s">
        <v>313</v>
      </c>
      <c r="G79" s="218" t="s">
        <v>401</v>
      </c>
      <c r="H79" s="254">
        <v>66.010000000000005</v>
      </c>
      <c r="I79" s="313" t="s">
        <v>244</v>
      </c>
      <c r="J79" s="314">
        <v>6000</v>
      </c>
      <c r="K79" s="314">
        <v>6000</v>
      </c>
      <c r="L79" s="314">
        <v>6000</v>
      </c>
      <c r="M79" s="314">
        <v>6000</v>
      </c>
      <c r="N79" s="249"/>
      <c r="O79" s="254">
        <v>2.2400000000000002</v>
      </c>
      <c r="P79" s="254">
        <v>0</v>
      </c>
      <c r="Q79" s="254">
        <v>0</v>
      </c>
      <c r="R79" s="254">
        <v>0</v>
      </c>
      <c r="S79" s="254">
        <v>1.75</v>
      </c>
      <c r="T79" s="254"/>
      <c r="U79" s="254">
        <v>2.13</v>
      </c>
      <c r="V79" s="254">
        <v>0</v>
      </c>
      <c r="W79" s="254">
        <v>0</v>
      </c>
      <c r="X79" s="254">
        <v>0</v>
      </c>
      <c r="Y79" s="254">
        <v>1.63</v>
      </c>
      <c r="Z79" s="254"/>
      <c r="AA79" s="254"/>
      <c r="AB79" s="254"/>
      <c r="AC79" s="254"/>
      <c r="AD79" s="254"/>
      <c r="AE79" s="254"/>
      <c r="AF79" s="254"/>
      <c r="AG79" s="256" t="s">
        <v>251</v>
      </c>
      <c r="AH79" s="256" t="s">
        <v>252</v>
      </c>
      <c r="AI79" s="263">
        <v>2</v>
      </c>
      <c r="AJ79" s="263">
        <v>4</v>
      </c>
      <c r="AK79" s="273">
        <v>0.33329999999999999</v>
      </c>
      <c r="AL79" s="273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37" customFormat="1" x14ac:dyDescent="0.15">
      <c r="A80" s="253">
        <v>279</v>
      </c>
      <c r="B80" s="250">
        <v>41163</v>
      </c>
      <c r="C80" s="251" t="s">
        <v>148</v>
      </c>
      <c r="D80" s="249" t="s">
        <v>400</v>
      </c>
      <c r="E80" s="219">
        <v>42736</v>
      </c>
      <c r="F80" s="252" t="s">
        <v>315</v>
      </c>
      <c r="G80" s="218" t="s">
        <v>401</v>
      </c>
      <c r="H80" s="254">
        <v>88</v>
      </c>
      <c r="I80" s="313" t="s">
        <v>244</v>
      </c>
      <c r="J80" s="249">
        <v>6000</v>
      </c>
      <c r="K80" s="249">
        <v>12000</v>
      </c>
      <c r="L80" s="249">
        <v>12000</v>
      </c>
      <c r="M80" s="249">
        <v>12000</v>
      </c>
      <c r="N80" s="249"/>
      <c r="O80" s="254">
        <v>2.6</v>
      </c>
      <c r="P80" s="254">
        <v>2.15</v>
      </c>
      <c r="Q80" s="254">
        <v>0</v>
      </c>
      <c r="R80" s="254">
        <v>0</v>
      </c>
      <c r="S80" s="254">
        <v>1.45</v>
      </c>
      <c r="T80" s="254"/>
      <c r="U80" s="254">
        <v>1.65</v>
      </c>
      <c r="V80" s="254">
        <v>1.6</v>
      </c>
      <c r="W80" s="254">
        <v>0</v>
      </c>
      <c r="X80" s="254">
        <v>0</v>
      </c>
      <c r="Y80" s="254">
        <v>1.45</v>
      </c>
      <c r="Z80" s="254"/>
      <c r="AA80" s="254"/>
      <c r="AB80" s="254"/>
      <c r="AC80" s="254"/>
      <c r="AD80" s="254"/>
      <c r="AE80" s="254"/>
      <c r="AF80" s="254"/>
      <c r="AG80" s="256" t="s">
        <v>901</v>
      </c>
      <c r="AH80" s="256" t="s">
        <v>753</v>
      </c>
      <c r="AI80" s="263">
        <v>2</v>
      </c>
      <c r="AJ80" s="263">
        <v>4</v>
      </c>
      <c r="AK80" s="273">
        <v>0.33329999999999999</v>
      </c>
      <c r="AL80" s="273">
        <v>0.66659999999999997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37" customFormat="1" x14ac:dyDescent="0.15">
      <c r="A81" s="253">
        <v>331</v>
      </c>
      <c r="B81" s="250">
        <v>41163</v>
      </c>
      <c r="C81" s="251" t="s">
        <v>148</v>
      </c>
      <c r="D81" s="249" t="s">
        <v>400</v>
      </c>
      <c r="E81" s="219">
        <v>42736</v>
      </c>
      <c r="F81" s="252" t="s">
        <v>182</v>
      </c>
      <c r="G81" s="218" t="s">
        <v>401</v>
      </c>
      <c r="H81" s="254">
        <v>72.599999999999994</v>
      </c>
      <c r="I81" s="313" t="s">
        <v>244</v>
      </c>
      <c r="J81" s="249">
        <v>6000</v>
      </c>
      <c r="K81" s="249">
        <v>12000</v>
      </c>
      <c r="L81" s="249">
        <v>12000</v>
      </c>
      <c r="M81" s="249">
        <v>12000</v>
      </c>
      <c r="N81" s="249"/>
      <c r="O81" s="254">
        <v>2.84</v>
      </c>
      <c r="P81" s="254">
        <v>2.66</v>
      </c>
      <c r="Q81" s="254">
        <v>1.83</v>
      </c>
      <c r="R81" s="254">
        <v>0</v>
      </c>
      <c r="S81" s="254">
        <v>1.79</v>
      </c>
      <c r="T81" s="254"/>
      <c r="U81" s="254">
        <v>1.5</v>
      </c>
      <c r="V81" s="254">
        <v>1.65</v>
      </c>
      <c r="W81" s="254">
        <v>1.38</v>
      </c>
      <c r="X81" s="254">
        <v>0</v>
      </c>
      <c r="Y81" s="254">
        <v>1.1200000000000001</v>
      </c>
      <c r="Z81" s="254"/>
      <c r="AA81" s="254"/>
      <c r="AB81" s="254"/>
      <c r="AC81" s="254"/>
      <c r="AD81" s="254"/>
      <c r="AE81" s="254"/>
      <c r="AF81" s="254"/>
      <c r="AG81" s="256" t="s">
        <v>901</v>
      </c>
      <c r="AH81" s="256" t="s">
        <v>753</v>
      </c>
      <c r="AI81" s="274">
        <v>3</v>
      </c>
      <c r="AJ81" s="274">
        <v>3</v>
      </c>
      <c r="AK81" s="273">
        <v>0.5</v>
      </c>
      <c r="AL81" s="273">
        <v>0.5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37" customFormat="1" x14ac:dyDescent="0.15">
      <c r="A82" s="253">
        <v>228</v>
      </c>
      <c r="B82" s="250">
        <v>41164</v>
      </c>
      <c r="C82" s="251" t="s">
        <v>148</v>
      </c>
      <c r="D82" s="249" t="s">
        <v>400</v>
      </c>
      <c r="E82" s="219">
        <v>42736</v>
      </c>
      <c r="F82" s="252" t="s">
        <v>183</v>
      </c>
      <c r="G82" s="218" t="s">
        <v>401</v>
      </c>
      <c r="H82" s="254">
        <v>57.19</v>
      </c>
      <c r="I82" s="313" t="s">
        <v>244</v>
      </c>
      <c r="J82" s="314">
        <v>3200</v>
      </c>
      <c r="K82" s="314">
        <v>3200</v>
      </c>
      <c r="L82" s="314">
        <v>3200</v>
      </c>
      <c r="M82" s="314">
        <v>3200</v>
      </c>
      <c r="N82" s="249"/>
      <c r="O82" s="254">
        <v>2.19</v>
      </c>
      <c r="P82" s="254">
        <v>0</v>
      </c>
      <c r="Q82" s="254">
        <v>0</v>
      </c>
      <c r="R82" s="254">
        <v>0</v>
      </c>
      <c r="S82" s="254">
        <v>1.91</v>
      </c>
      <c r="T82" s="254"/>
      <c r="U82" s="254">
        <v>1.86</v>
      </c>
      <c r="V82" s="254">
        <v>0</v>
      </c>
      <c r="W82" s="254">
        <v>0</v>
      </c>
      <c r="X82" s="254">
        <v>0</v>
      </c>
      <c r="Y82" s="254">
        <v>1.65</v>
      </c>
      <c r="Z82" s="254"/>
      <c r="AA82" s="254"/>
      <c r="AB82" s="254"/>
      <c r="AC82" s="254"/>
      <c r="AD82" s="254"/>
      <c r="AE82" s="254"/>
      <c r="AF82" s="254"/>
      <c r="AG82" s="256" t="s">
        <v>901</v>
      </c>
      <c r="AH82" s="256" t="s">
        <v>753</v>
      </c>
      <c r="AI82" s="263">
        <v>2</v>
      </c>
      <c r="AJ82" s="263">
        <v>4</v>
      </c>
      <c r="AK82" s="273">
        <v>0.33329999999999999</v>
      </c>
      <c r="AL82" s="273">
        <v>0.66659999999999997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37" customFormat="1" x14ac:dyDescent="0.15">
      <c r="A83" s="253">
        <v>163</v>
      </c>
      <c r="B83" s="250">
        <v>41163</v>
      </c>
      <c r="C83" s="251" t="s">
        <v>148</v>
      </c>
      <c r="D83" s="249" t="s">
        <v>400</v>
      </c>
      <c r="E83" s="219">
        <v>42736</v>
      </c>
      <c r="F83" s="252" t="s">
        <v>243</v>
      </c>
      <c r="G83" s="218" t="s">
        <v>401</v>
      </c>
      <c r="H83" s="254">
        <v>88.683000000000007</v>
      </c>
      <c r="I83" s="313" t="s">
        <v>244</v>
      </c>
      <c r="J83" s="249">
        <v>6000</v>
      </c>
      <c r="K83" s="249">
        <v>12000</v>
      </c>
      <c r="L83" s="249">
        <v>12000</v>
      </c>
      <c r="M83" s="249">
        <v>12000</v>
      </c>
      <c r="N83" s="249"/>
      <c r="O83" s="254">
        <v>2.7397999999999998</v>
      </c>
      <c r="P83" s="254">
        <v>2.1114999999999999</v>
      </c>
      <c r="Q83" s="254">
        <v>0</v>
      </c>
      <c r="R83" s="254">
        <v>0</v>
      </c>
      <c r="S83" s="254">
        <v>1.3698999999999999</v>
      </c>
      <c r="T83" s="254"/>
      <c r="U83" s="254">
        <v>1.8333999999999999</v>
      </c>
      <c r="V83" s="254">
        <v>1.5759000000000001</v>
      </c>
      <c r="W83" s="254">
        <v>0</v>
      </c>
      <c r="X83" s="254">
        <v>0</v>
      </c>
      <c r="Y83" s="254">
        <v>1.339</v>
      </c>
      <c r="Z83" s="254"/>
      <c r="AA83" s="254"/>
      <c r="AB83" s="254"/>
      <c r="AC83" s="254"/>
      <c r="AD83" s="254"/>
      <c r="AE83" s="254"/>
      <c r="AF83" s="254"/>
      <c r="AG83" s="256" t="s">
        <v>901</v>
      </c>
      <c r="AH83" s="256" t="s">
        <v>753</v>
      </c>
      <c r="AI83" s="263">
        <v>2</v>
      </c>
      <c r="AJ83" s="263">
        <v>4</v>
      </c>
      <c r="AK83" s="273">
        <v>0.33329999999999999</v>
      </c>
      <c r="AL83" s="273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37" customFormat="1" x14ac:dyDescent="0.15">
      <c r="A84" s="253">
        <v>177</v>
      </c>
      <c r="B84" s="250">
        <v>41163</v>
      </c>
      <c r="C84" s="251" t="s">
        <v>148</v>
      </c>
      <c r="D84" s="249" t="s">
        <v>400</v>
      </c>
      <c r="E84" s="219">
        <v>42736</v>
      </c>
      <c r="F84" s="252" t="s">
        <v>246</v>
      </c>
      <c r="G84" s="218" t="s">
        <v>401</v>
      </c>
      <c r="H84" s="254">
        <v>82.26</v>
      </c>
      <c r="I84" s="313" t="s">
        <v>244</v>
      </c>
      <c r="J84" s="249">
        <v>6000</v>
      </c>
      <c r="K84" s="249">
        <v>12000</v>
      </c>
      <c r="L84" s="249">
        <v>12000</v>
      </c>
      <c r="M84" s="249">
        <v>12000</v>
      </c>
      <c r="N84" s="249"/>
      <c r="O84" s="254">
        <v>2.5950000000000002</v>
      </c>
      <c r="P84" s="254">
        <v>2.1739999999999999</v>
      </c>
      <c r="Q84" s="254">
        <v>1.484</v>
      </c>
      <c r="R84" s="254">
        <v>0</v>
      </c>
      <c r="S84" s="254">
        <v>1.4510000000000001</v>
      </c>
      <c r="T84" s="254"/>
      <c r="U84" s="254">
        <v>1.7030000000000001</v>
      </c>
      <c r="V84" s="254">
        <v>1.64</v>
      </c>
      <c r="W84" s="254">
        <v>1.476</v>
      </c>
      <c r="X84" s="254">
        <v>0</v>
      </c>
      <c r="Y84" s="254">
        <v>1.385</v>
      </c>
      <c r="Z84" s="254"/>
      <c r="AA84" s="254"/>
      <c r="AB84" s="254"/>
      <c r="AC84" s="254"/>
      <c r="AD84" s="254"/>
      <c r="AE84" s="254"/>
      <c r="AF84" s="254"/>
      <c r="AG84" s="256" t="s">
        <v>901</v>
      </c>
      <c r="AH84" s="256" t="s">
        <v>753</v>
      </c>
      <c r="AI84" s="263">
        <v>2</v>
      </c>
      <c r="AJ84" s="263">
        <v>4</v>
      </c>
      <c r="AK84" s="273">
        <v>0.33329999999999999</v>
      </c>
      <c r="AL84" s="273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37" customFormat="1" x14ac:dyDescent="0.15">
      <c r="A85" s="253">
        <v>318</v>
      </c>
      <c r="B85" s="250">
        <v>41163</v>
      </c>
      <c r="C85" s="251" t="s">
        <v>148</v>
      </c>
      <c r="D85" s="249" t="s">
        <v>400</v>
      </c>
      <c r="E85" s="219">
        <v>42736</v>
      </c>
      <c r="F85" s="249" t="s">
        <v>318</v>
      </c>
      <c r="G85" s="218" t="s">
        <v>401</v>
      </c>
      <c r="H85" s="254">
        <v>66.319999999999993</v>
      </c>
      <c r="I85" s="313" t="s">
        <v>244</v>
      </c>
      <c r="J85" s="249">
        <v>6000</v>
      </c>
      <c r="K85" s="249">
        <v>12000</v>
      </c>
      <c r="L85" s="249">
        <v>12000</v>
      </c>
      <c r="M85" s="249">
        <v>12000</v>
      </c>
      <c r="N85" s="249"/>
      <c r="O85" s="254">
        <v>3.04</v>
      </c>
      <c r="P85" s="254">
        <v>2.665</v>
      </c>
      <c r="Q85" s="254">
        <v>2.2010000000000001</v>
      </c>
      <c r="R85" s="254">
        <v>0</v>
      </c>
      <c r="S85" s="254">
        <v>2.1800000000000002</v>
      </c>
      <c r="T85" s="254"/>
      <c r="U85" s="254">
        <v>2.2799999999999998</v>
      </c>
      <c r="V85" s="254">
        <v>2.238</v>
      </c>
      <c r="W85" s="254">
        <v>2.1280000000000001</v>
      </c>
      <c r="X85" s="254">
        <v>0</v>
      </c>
      <c r="Y85" s="254">
        <v>2.0659999999999998</v>
      </c>
      <c r="Z85" s="254"/>
      <c r="AA85" s="254"/>
      <c r="AB85" s="254"/>
      <c r="AC85" s="254"/>
      <c r="AD85" s="254"/>
      <c r="AE85" s="254"/>
      <c r="AF85" s="254"/>
      <c r="AG85" s="256" t="s">
        <v>901</v>
      </c>
      <c r="AH85" s="256" t="s">
        <v>753</v>
      </c>
      <c r="AI85" s="263">
        <v>2</v>
      </c>
      <c r="AJ85" s="263">
        <v>4</v>
      </c>
      <c r="AK85" s="273">
        <v>0.33329999999999999</v>
      </c>
      <c r="AL85" s="273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37" customFormat="1" x14ac:dyDescent="0.15">
      <c r="A86" s="253">
        <v>573</v>
      </c>
      <c r="B86" s="250">
        <v>41164</v>
      </c>
      <c r="C86" s="251" t="s">
        <v>148</v>
      </c>
      <c r="D86" s="249" t="s">
        <v>400</v>
      </c>
      <c r="E86" s="219">
        <v>42736</v>
      </c>
      <c r="F86" s="252" t="s">
        <v>184</v>
      </c>
      <c r="G86" s="218" t="s">
        <v>401</v>
      </c>
      <c r="H86" s="254">
        <v>81.58</v>
      </c>
      <c r="I86" s="313" t="s">
        <v>244</v>
      </c>
      <c r="J86" s="314">
        <v>3200</v>
      </c>
      <c r="K86" s="314">
        <v>3200</v>
      </c>
      <c r="L86" s="314">
        <v>3200</v>
      </c>
      <c r="M86" s="314">
        <v>3200</v>
      </c>
      <c r="N86" s="249"/>
      <c r="O86" s="254">
        <v>2.629</v>
      </c>
      <c r="P86" s="254">
        <v>0</v>
      </c>
      <c r="Q86" s="254">
        <v>0</v>
      </c>
      <c r="R86" s="254">
        <v>0</v>
      </c>
      <c r="S86" s="254">
        <v>2.0870000000000002</v>
      </c>
      <c r="T86" s="254"/>
      <c r="U86" s="254">
        <v>1.8420000000000001</v>
      </c>
      <c r="V86" s="254">
        <v>0</v>
      </c>
      <c r="W86" s="254">
        <v>0</v>
      </c>
      <c r="X86" s="254">
        <v>0</v>
      </c>
      <c r="Y86" s="254">
        <v>1.4650000000000001</v>
      </c>
      <c r="Z86" s="254"/>
      <c r="AA86" s="254"/>
      <c r="AB86" s="254"/>
      <c r="AC86" s="254"/>
      <c r="AD86" s="254"/>
      <c r="AE86" s="254"/>
      <c r="AF86" s="254"/>
      <c r="AG86" s="256" t="s">
        <v>901</v>
      </c>
      <c r="AH86" s="256" t="s">
        <v>753</v>
      </c>
      <c r="AI86" s="263">
        <v>2</v>
      </c>
      <c r="AJ86" s="263">
        <v>4</v>
      </c>
      <c r="AK86" s="273">
        <v>0.33329999999999999</v>
      </c>
      <c r="AL86" s="273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37" customFormat="1" x14ac:dyDescent="0.15">
      <c r="A87" s="253">
        <v>239</v>
      </c>
      <c r="B87" s="250">
        <v>41164</v>
      </c>
      <c r="C87" s="251" t="s">
        <v>148</v>
      </c>
      <c r="D87" s="249" t="s">
        <v>400</v>
      </c>
      <c r="E87" s="219">
        <v>42736</v>
      </c>
      <c r="F87" s="252" t="s">
        <v>264</v>
      </c>
      <c r="G87" s="218" t="s">
        <v>401</v>
      </c>
      <c r="H87" s="254">
        <v>86.97</v>
      </c>
      <c r="I87" s="313" t="s">
        <v>760</v>
      </c>
      <c r="J87" s="314">
        <v>3200</v>
      </c>
      <c r="K87" s="314">
        <v>3200</v>
      </c>
      <c r="L87" s="314">
        <v>3200</v>
      </c>
      <c r="M87" s="314">
        <v>3200</v>
      </c>
      <c r="N87" s="249"/>
      <c r="O87" s="254">
        <v>2.68</v>
      </c>
      <c r="P87" s="254">
        <v>0</v>
      </c>
      <c r="Q87" s="254">
        <v>0</v>
      </c>
      <c r="R87" s="254">
        <v>0</v>
      </c>
      <c r="S87" s="254">
        <v>1.78</v>
      </c>
      <c r="T87" s="254"/>
      <c r="U87" s="254">
        <v>2.68</v>
      </c>
      <c r="V87" s="254">
        <v>0</v>
      </c>
      <c r="W87" s="254">
        <v>0</v>
      </c>
      <c r="X87" s="254">
        <v>0</v>
      </c>
      <c r="Y87" s="254">
        <v>1.78</v>
      </c>
      <c r="Z87" s="254"/>
      <c r="AA87" s="254"/>
      <c r="AB87" s="254"/>
      <c r="AC87" s="254"/>
      <c r="AD87" s="254"/>
      <c r="AE87" s="254"/>
      <c r="AF87" s="254"/>
      <c r="AG87" s="256" t="s">
        <v>251</v>
      </c>
      <c r="AH87" s="256" t="s">
        <v>252</v>
      </c>
      <c r="AI87" s="274">
        <v>2</v>
      </c>
      <c r="AJ87" s="274">
        <v>4</v>
      </c>
      <c r="AK87" s="273">
        <v>0.33329999999999999</v>
      </c>
      <c r="AL87" s="273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37" customFormat="1" x14ac:dyDescent="0.15">
      <c r="A88" s="253">
        <v>796</v>
      </c>
      <c r="B88" s="250">
        <v>41164</v>
      </c>
      <c r="C88" s="251" t="s">
        <v>148</v>
      </c>
      <c r="D88" s="249" t="s">
        <v>400</v>
      </c>
      <c r="E88" s="219">
        <v>42736</v>
      </c>
      <c r="F88" s="252" t="s">
        <v>311</v>
      </c>
      <c r="G88" s="218" t="s">
        <v>401</v>
      </c>
      <c r="H88" s="254">
        <v>84.14</v>
      </c>
      <c r="I88" s="313" t="s">
        <v>893</v>
      </c>
      <c r="J88" s="249">
        <v>3200</v>
      </c>
      <c r="K88" s="314">
        <v>3200</v>
      </c>
      <c r="L88" s="314">
        <v>3200</v>
      </c>
      <c r="M88" s="314">
        <v>3200</v>
      </c>
      <c r="N88" s="249"/>
      <c r="O88" s="254">
        <v>2.2930000000000001</v>
      </c>
      <c r="P88" s="254">
        <v>0</v>
      </c>
      <c r="Q88" s="254">
        <v>0</v>
      </c>
      <c r="R88" s="254">
        <v>0</v>
      </c>
      <c r="S88" s="254">
        <v>1.829</v>
      </c>
      <c r="T88" s="254"/>
      <c r="U88" s="254">
        <v>1.956</v>
      </c>
      <c r="V88" s="254">
        <v>0</v>
      </c>
      <c r="W88" s="254">
        <v>0</v>
      </c>
      <c r="X88" s="254">
        <v>0</v>
      </c>
      <c r="Y88" s="254">
        <v>1.7150000000000001</v>
      </c>
      <c r="Z88" s="254"/>
      <c r="AA88" s="254"/>
      <c r="AB88" s="254"/>
      <c r="AC88" s="254"/>
      <c r="AD88" s="254"/>
      <c r="AE88" s="254"/>
      <c r="AF88" s="254"/>
      <c r="AG88" s="256" t="s">
        <v>901</v>
      </c>
      <c r="AH88" s="256" t="s">
        <v>753</v>
      </c>
      <c r="AI88" s="263">
        <v>2</v>
      </c>
      <c r="AJ88" s="263">
        <v>4</v>
      </c>
      <c r="AK88" s="273">
        <v>0.33329999999999999</v>
      </c>
      <c r="AL88" s="273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</sheetData>
  <sheetProtection algorithmName="SHA-512" hashValue="CNPsne91Wg0JrQ7kxBowuoI3DUgyTqRvMX0oqf9i9B12351zrB+2Q980g0bf3Ytmlowey2sQQ5yiZzC8oLnBJw==" saltValue="L2sKx3cz1ME59Q7qSO/EA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BI88"/>
  <sheetViews>
    <sheetView workbookViewId="0">
      <selection activeCell="A61" sqref="A61:XFD61"/>
    </sheetView>
  </sheetViews>
  <sheetFormatPr baseColWidth="10" defaultRowHeight="13" x14ac:dyDescent="0.15"/>
  <cols>
    <col min="4" max="4" width="14.83203125" customWidth="1"/>
  </cols>
  <sheetData>
    <row r="1" spans="1:61" ht="42" x14ac:dyDescent="0.15">
      <c r="A1" s="203" t="s">
        <v>93</v>
      </c>
      <c r="B1" s="203" t="s">
        <v>94</v>
      </c>
      <c r="C1" s="204" t="s">
        <v>208</v>
      </c>
      <c r="D1" s="205" t="s">
        <v>209</v>
      </c>
      <c r="E1" s="206" t="s">
        <v>210</v>
      </c>
      <c r="F1" s="204" t="s">
        <v>191</v>
      </c>
      <c r="G1" s="205" t="s">
        <v>211</v>
      </c>
      <c r="H1" s="207" t="s">
        <v>212</v>
      </c>
      <c r="I1" s="208" t="s">
        <v>213</v>
      </c>
      <c r="J1" s="208" t="s">
        <v>101</v>
      </c>
      <c r="K1" s="208" t="s">
        <v>102</v>
      </c>
      <c r="L1" s="208" t="s">
        <v>103</v>
      </c>
      <c r="M1" s="208" t="s">
        <v>104</v>
      </c>
      <c r="N1" s="209" t="s">
        <v>105</v>
      </c>
      <c r="O1" s="210" t="s">
        <v>106</v>
      </c>
      <c r="P1" s="210" t="s">
        <v>162</v>
      </c>
      <c r="Q1" s="210" t="s">
        <v>130</v>
      </c>
      <c r="R1" s="210" t="s">
        <v>131</v>
      </c>
      <c r="S1" s="210" t="s">
        <v>132</v>
      </c>
      <c r="T1" s="211" t="s">
        <v>133</v>
      </c>
      <c r="U1" s="212" t="s">
        <v>134</v>
      </c>
      <c r="V1" s="212" t="s">
        <v>135</v>
      </c>
      <c r="W1" s="212" t="s">
        <v>171</v>
      </c>
      <c r="X1" s="212" t="s">
        <v>172</v>
      </c>
      <c r="Y1" s="212" t="s">
        <v>173</v>
      </c>
      <c r="Z1" s="213" t="s">
        <v>95</v>
      </c>
      <c r="AA1" s="214" t="s">
        <v>96</v>
      </c>
      <c r="AB1" s="214" t="s">
        <v>97</v>
      </c>
      <c r="AC1" s="214" t="s">
        <v>98</v>
      </c>
      <c r="AD1" s="214" t="s">
        <v>99</v>
      </c>
      <c r="AE1" s="214" t="s">
        <v>100</v>
      </c>
      <c r="AF1" s="215" t="s">
        <v>159</v>
      </c>
      <c r="AG1" s="216" t="s">
        <v>160</v>
      </c>
      <c r="AH1" s="216" t="s">
        <v>161</v>
      </c>
      <c r="AI1" s="216" t="s">
        <v>799</v>
      </c>
      <c r="AJ1" s="217" t="s">
        <v>800</v>
      </c>
      <c r="AK1" s="216" t="s">
        <v>801</v>
      </c>
      <c r="AL1" s="216" t="s">
        <v>802</v>
      </c>
    </row>
    <row r="2" spans="1:61" s="118" customFormat="1" x14ac:dyDescent="0.15">
      <c r="A2" s="253">
        <v>76</v>
      </c>
      <c r="B2" s="219">
        <v>41163</v>
      </c>
      <c r="C2" s="220" t="s">
        <v>247</v>
      </c>
      <c r="D2" s="218" t="s">
        <v>248</v>
      </c>
      <c r="E2" s="219">
        <v>42387</v>
      </c>
      <c r="F2" s="221" t="s">
        <v>249</v>
      </c>
      <c r="G2" s="218" t="s">
        <v>401</v>
      </c>
      <c r="H2" s="254">
        <v>68.260000000000005</v>
      </c>
      <c r="I2" s="255" t="s">
        <v>250</v>
      </c>
      <c r="J2" s="254">
        <v>3000</v>
      </c>
      <c r="K2" s="254">
        <v>6000</v>
      </c>
      <c r="L2" s="254">
        <v>9000</v>
      </c>
      <c r="M2" s="254">
        <v>15000</v>
      </c>
      <c r="N2" s="254"/>
      <c r="O2" s="254">
        <v>2.1320000000000001</v>
      </c>
      <c r="P2" s="254">
        <v>1.8540000000000001</v>
      </c>
      <c r="Q2" s="254">
        <v>1.4770000000000001</v>
      </c>
      <c r="R2" s="254">
        <v>1.278</v>
      </c>
      <c r="S2" s="254">
        <v>1.19</v>
      </c>
      <c r="T2" s="254"/>
      <c r="U2" s="254">
        <v>2.0230000000000001</v>
      </c>
      <c r="V2" s="254">
        <v>1.746</v>
      </c>
      <c r="W2" s="254">
        <v>1.4319999999999999</v>
      </c>
      <c r="X2" s="254">
        <v>1.2609999999999999</v>
      </c>
      <c r="Y2" s="254">
        <v>1.159</v>
      </c>
      <c r="Z2" s="254"/>
      <c r="AA2" s="254"/>
      <c r="AB2" s="254"/>
      <c r="AC2" s="254"/>
      <c r="AD2" s="254"/>
      <c r="AE2" s="254"/>
      <c r="AF2" s="254"/>
      <c r="AG2" s="256" t="s">
        <v>251</v>
      </c>
      <c r="AH2" s="256" t="s">
        <v>252</v>
      </c>
      <c r="AI2" s="259">
        <v>3</v>
      </c>
      <c r="AJ2" s="259">
        <v>3</v>
      </c>
      <c r="AK2" s="260">
        <v>0.5</v>
      </c>
      <c r="AL2" s="260">
        <v>0.5</v>
      </c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118" customFormat="1" x14ac:dyDescent="0.15">
      <c r="A3" s="253">
        <v>259</v>
      </c>
      <c r="B3" s="219">
        <v>41163</v>
      </c>
      <c r="C3" s="220" t="s">
        <v>247</v>
      </c>
      <c r="D3" s="218" t="s">
        <v>248</v>
      </c>
      <c r="E3" s="219">
        <v>42023</v>
      </c>
      <c r="F3" s="221" t="s">
        <v>254</v>
      </c>
      <c r="G3" s="218" t="s">
        <v>401</v>
      </c>
      <c r="H3" s="254">
        <v>64.83</v>
      </c>
      <c r="I3" s="255" t="s">
        <v>255</v>
      </c>
      <c r="J3" s="257">
        <v>3000</v>
      </c>
      <c r="K3" s="257">
        <v>6000</v>
      </c>
      <c r="L3" s="257">
        <v>6000</v>
      </c>
      <c r="M3" s="257">
        <v>6000</v>
      </c>
      <c r="N3" s="254"/>
      <c r="O3" s="254">
        <v>1.93</v>
      </c>
      <c r="P3" s="254">
        <v>1.67</v>
      </c>
      <c r="Q3">
        <v>0</v>
      </c>
      <c r="R3" s="254">
        <v>0</v>
      </c>
      <c r="S3" s="254">
        <v>1.35</v>
      </c>
      <c r="T3" s="254"/>
      <c r="U3" s="254">
        <v>1.87</v>
      </c>
      <c r="V3" s="254">
        <v>1.63</v>
      </c>
      <c r="W3">
        <v>0</v>
      </c>
      <c r="X3" s="254">
        <v>0</v>
      </c>
      <c r="Y3" s="254">
        <v>1.34</v>
      </c>
      <c r="Z3" s="254"/>
      <c r="AA3" s="254"/>
      <c r="AB3" s="254"/>
      <c r="AC3" s="254"/>
      <c r="AD3" s="254"/>
      <c r="AE3" s="254"/>
      <c r="AF3" s="254"/>
      <c r="AG3" s="256" t="s">
        <v>251</v>
      </c>
      <c r="AH3" s="256" t="s">
        <v>252</v>
      </c>
      <c r="AI3" s="259">
        <v>3</v>
      </c>
      <c r="AJ3" s="259">
        <v>3</v>
      </c>
      <c r="AK3" s="260">
        <v>0.5</v>
      </c>
      <c r="AL3" s="260">
        <v>0.5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</row>
    <row r="4" spans="1:61" s="118" customFormat="1" x14ac:dyDescent="0.15">
      <c r="A4" s="253">
        <v>273</v>
      </c>
      <c r="B4" s="219">
        <v>41163</v>
      </c>
      <c r="C4" s="220" t="s">
        <v>247</v>
      </c>
      <c r="D4" s="218" t="s">
        <v>248</v>
      </c>
      <c r="E4" s="219">
        <v>42407</v>
      </c>
      <c r="F4" s="221" t="s">
        <v>147</v>
      </c>
      <c r="G4" s="218" t="s">
        <v>401</v>
      </c>
      <c r="H4" s="111">
        <v>66.5</v>
      </c>
      <c r="I4" s="255" t="s">
        <v>250</v>
      </c>
      <c r="J4" s="254">
        <v>3000</v>
      </c>
      <c r="K4" s="254">
        <v>6000</v>
      </c>
      <c r="L4" s="254">
        <v>9000</v>
      </c>
      <c r="M4" s="254">
        <v>15000</v>
      </c>
      <c r="N4" s="254"/>
      <c r="O4" s="254">
        <v>2.2000000000000002</v>
      </c>
      <c r="P4" s="254">
        <v>1.9</v>
      </c>
      <c r="Q4" s="254">
        <v>1.55</v>
      </c>
      <c r="R4" s="254">
        <v>1.35</v>
      </c>
      <c r="S4" s="254">
        <v>1.3</v>
      </c>
      <c r="T4" s="254"/>
      <c r="U4" s="254">
        <v>2.0499999999999998</v>
      </c>
      <c r="V4" s="254">
        <v>1.8</v>
      </c>
      <c r="W4" s="254">
        <v>1.5</v>
      </c>
      <c r="X4" s="254">
        <v>1.35</v>
      </c>
      <c r="Y4" s="254">
        <v>1.3</v>
      </c>
      <c r="Z4" s="254"/>
      <c r="AA4" s="254"/>
      <c r="AB4" s="254"/>
      <c r="AC4" s="254"/>
      <c r="AD4" s="254"/>
      <c r="AE4" s="254"/>
      <c r="AF4" s="254"/>
      <c r="AG4" s="256" t="s">
        <v>251</v>
      </c>
      <c r="AH4" s="256" t="s">
        <v>252</v>
      </c>
      <c r="AI4" s="259">
        <v>3</v>
      </c>
      <c r="AJ4" s="259">
        <v>3</v>
      </c>
      <c r="AK4" s="260">
        <v>0.5</v>
      </c>
      <c r="AL4" s="260">
        <v>0.5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</row>
    <row r="5" spans="1:61" s="118" customFormat="1" x14ac:dyDescent="0.15">
      <c r="A5" s="253">
        <v>325</v>
      </c>
      <c r="B5" s="219">
        <v>41163</v>
      </c>
      <c r="C5" s="220" t="s">
        <v>148</v>
      </c>
      <c r="D5" s="218" t="s">
        <v>248</v>
      </c>
      <c r="E5" s="219">
        <v>42527</v>
      </c>
      <c r="F5" s="221" t="s">
        <v>149</v>
      </c>
      <c r="G5" s="218" t="s">
        <v>401</v>
      </c>
      <c r="H5" s="254">
        <v>67</v>
      </c>
      <c r="I5" s="255" t="s">
        <v>250</v>
      </c>
      <c r="J5" s="254">
        <v>3000</v>
      </c>
      <c r="K5" s="254">
        <v>6000</v>
      </c>
      <c r="L5" s="254">
        <v>9000</v>
      </c>
      <c r="M5" s="254">
        <v>15000</v>
      </c>
      <c r="N5" s="254"/>
      <c r="O5" s="254">
        <v>2.42</v>
      </c>
      <c r="P5" s="254">
        <v>2.0699999999999998</v>
      </c>
      <c r="Q5" s="254">
        <v>1.64</v>
      </c>
      <c r="R5" s="254">
        <v>1.42</v>
      </c>
      <c r="S5" s="254">
        <v>1.36</v>
      </c>
      <c r="T5" s="254"/>
      <c r="U5" s="254">
        <v>2.08</v>
      </c>
      <c r="V5" s="254">
        <v>1.78</v>
      </c>
      <c r="W5" s="254">
        <v>1.42</v>
      </c>
      <c r="X5" s="254">
        <v>1.23</v>
      </c>
      <c r="Y5" s="254">
        <v>1.18</v>
      </c>
      <c r="Z5" s="254"/>
      <c r="AA5" s="254"/>
      <c r="AB5" s="254"/>
      <c r="AC5" s="254"/>
      <c r="AD5" s="254"/>
      <c r="AE5" s="254"/>
      <c r="AF5" s="254"/>
      <c r="AG5" s="256" t="s">
        <v>251</v>
      </c>
      <c r="AH5" s="256" t="s">
        <v>252</v>
      </c>
      <c r="AI5" s="259">
        <v>3</v>
      </c>
      <c r="AJ5" s="259">
        <v>3</v>
      </c>
      <c r="AK5" s="260">
        <v>0.5</v>
      </c>
      <c r="AL5" s="260">
        <v>0.5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118" customFormat="1" x14ac:dyDescent="0.15">
      <c r="A6" s="253">
        <v>223</v>
      </c>
      <c r="B6" s="219">
        <v>41164</v>
      </c>
      <c r="C6" s="220" t="s">
        <v>148</v>
      </c>
      <c r="D6" s="218" t="s">
        <v>248</v>
      </c>
      <c r="E6" s="219">
        <v>42186</v>
      </c>
      <c r="F6" s="221" t="s">
        <v>151</v>
      </c>
      <c r="G6" s="218" t="s">
        <v>401</v>
      </c>
      <c r="H6" s="254">
        <v>52.99</v>
      </c>
      <c r="I6" s="255" t="s">
        <v>250</v>
      </c>
      <c r="J6" s="257">
        <v>6000</v>
      </c>
      <c r="K6" s="257">
        <v>9000</v>
      </c>
      <c r="L6" s="257">
        <v>9000</v>
      </c>
      <c r="M6" s="257">
        <v>9000</v>
      </c>
      <c r="N6" s="254"/>
      <c r="O6" s="254">
        <v>1.8</v>
      </c>
      <c r="P6" s="254">
        <v>1.3199999999999998</v>
      </c>
      <c r="Q6" s="254">
        <v>0</v>
      </c>
      <c r="R6" s="254">
        <v>0</v>
      </c>
      <c r="S6" s="254">
        <v>1.03</v>
      </c>
      <c r="T6" s="254"/>
      <c r="U6" s="254">
        <v>1.75</v>
      </c>
      <c r="V6" s="254">
        <v>1.2599999999999998</v>
      </c>
      <c r="W6" s="254">
        <v>0</v>
      </c>
      <c r="X6" s="254">
        <v>0</v>
      </c>
      <c r="Y6" s="254">
        <v>0.96000000000000008</v>
      </c>
      <c r="Z6" s="254"/>
      <c r="AA6" s="254"/>
      <c r="AB6" s="254"/>
      <c r="AC6" s="254"/>
      <c r="AD6" s="254"/>
      <c r="AE6" s="254"/>
      <c r="AF6" s="254"/>
      <c r="AG6" s="256" t="s">
        <v>152</v>
      </c>
      <c r="AH6" s="256" t="s">
        <v>242</v>
      </c>
      <c r="AI6" s="259">
        <v>3</v>
      </c>
      <c r="AJ6" s="259">
        <v>3</v>
      </c>
      <c r="AK6" s="260">
        <v>0.5</v>
      </c>
      <c r="AL6" s="260">
        <v>0.5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118" customFormat="1" x14ac:dyDescent="0.15">
      <c r="A7" s="253">
        <v>157</v>
      </c>
      <c r="B7" s="219">
        <v>41163</v>
      </c>
      <c r="C7" s="220" t="s">
        <v>247</v>
      </c>
      <c r="D7" s="218" t="s">
        <v>248</v>
      </c>
      <c r="E7" s="219">
        <v>42401</v>
      </c>
      <c r="F7" s="221" t="s">
        <v>243</v>
      </c>
      <c r="G7" s="218" t="s">
        <v>401</v>
      </c>
      <c r="H7">
        <v>72.42</v>
      </c>
      <c r="I7" s="255" t="s">
        <v>244</v>
      </c>
      <c r="J7" s="254">
        <v>3000</v>
      </c>
      <c r="K7" s="254">
        <v>6000</v>
      </c>
      <c r="L7" s="254">
        <v>9000</v>
      </c>
      <c r="M7" s="254">
        <v>15000</v>
      </c>
      <c r="N7" s="254"/>
      <c r="O7">
        <v>2.1419999999999999</v>
      </c>
      <c r="P7">
        <v>1.887</v>
      </c>
      <c r="Q7">
        <v>1.5096000000000001</v>
      </c>
      <c r="R7">
        <v>1.3056000000000001</v>
      </c>
      <c r="S7">
        <v>1.2342</v>
      </c>
      <c r="T7" s="254"/>
      <c r="U7">
        <v>1.9890000000000001</v>
      </c>
      <c r="V7">
        <v>1.6830000000000001</v>
      </c>
      <c r="W7">
        <v>1.3668</v>
      </c>
      <c r="X7">
        <v>1.2036</v>
      </c>
      <c r="Y7">
        <v>1.1424000000000001</v>
      </c>
      <c r="Z7" s="254"/>
      <c r="AA7" s="254"/>
      <c r="AB7" s="254"/>
      <c r="AC7" s="254"/>
      <c r="AD7" s="254"/>
      <c r="AE7" s="254"/>
      <c r="AF7" s="254"/>
      <c r="AG7" s="256" t="s">
        <v>251</v>
      </c>
      <c r="AH7" s="256" t="s">
        <v>252</v>
      </c>
      <c r="AI7" s="259">
        <v>3</v>
      </c>
      <c r="AJ7" s="259">
        <v>3</v>
      </c>
      <c r="AK7" s="260">
        <v>0.5</v>
      </c>
      <c r="AL7" s="260">
        <v>0.5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118" customFormat="1" x14ac:dyDescent="0.15">
      <c r="A8" s="253">
        <v>171</v>
      </c>
      <c r="B8" s="219">
        <v>41163</v>
      </c>
      <c r="C8" s="220" t="s">
        <v>148</v>
      </c>
      <c r="D8" s="218" t="s">
        <v>245</v>
      </c>
      <c r="E8" s="219">
        <v>42393</v>
      </c>
      <c r="F8" s="221" t="s">
        <v>246</v>
      </c>
      <c r="G8" s="218" t="s">
        <v>401</v>
      </c>
      <c r="H8" s="254">
        <v>62.91</v>
      </c>
      <c r="I8" s="255" t="s">
        <v>244</v>
      </c>
      <c r="J8" s="254">
        <v>3000</v>
      </c>
      <c r="K8" s="254">
        <v>6000</v>
      </c>
      <c r="L8" s="254">
        <v>9000</v>
      </c>
      <c r="M8" s="254">
        <v>15000</v>
      </c>
      <c r="N8" s="254"/>
      <c r="O8" s="254">
        <v>2.089</v>
      </c>
      <c r="P8" s="254">
        <v>1.823</v>
      </c>
      <c r="Q8" s="254">
        <v>1.5009999999999999</v>
      </c>
      <c r="R8" s="254">
        <v>1.331</v>
      </c>
      <c r="S8" s="254">
        <v>1.286</v>
      </c>
      <c r="T8" s="254"/>
      <c r="U8" s="254">
        <v>1.9630000000000001</v>
      </c>
      <c r="V8" s="254">
        <v>1.7330000000000001</v>
      </c>
      <c r="W8" s="254">
        <v>1.454</v>
      </c>
      <c r="X8" s="254">
        <v>1.3069999999999999</v>
      </c>
      <c r="Y8" s="254">
        <v>1.27</v>
      </c>
      <c r="Z8" s="254"/>
      <c r="AA8" s="254"/>
      <c r="AB8" s="254"/>
      <c r="AC8" s="254"/>
      <c r="AD8" s="254"/>
      <c r="AE8" s="254"/>
      <c r="AF8" s="254"/>
      <c r="AG8" s="256" t="s">
        <v>251</v>
      </c>
      <c r="AH8" s="256" t="s">
        <v>252</v>
      </c>
      <c r="AI8" s="259">
        <v>3</v>
      </c>
      <c r="AJ8" s="259">
        <v>3</v>
      </c>
      <c r="AK8" s="260">
        <v>0.5</v>
      </c>
      <c r="AL8" s="260">
        <v>0.5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118" customFormat="1" x14ac:dyDescent="0.15">
      <c r="A9" s="253">
        <v>312</v>
      </c>
      <c r="B9" s="219">
        <v>41163</v>
      </c>
      <c r="C9" s="220" t="s">
        <v>148</v>
      </c>
      <c r="D9" s="218" t="s">
        <v>245</v>
      </c>
      <c r="E9" s="219">
        <v>42430</v>
      </c>
      <c r="F9" s="218" t="s">
        <v>318</v>
      </c>
      <c r="G9" s="218" t="s">
        <v>401</v>
      </c>
      <c r="H9" s="254">
        <v>58.14</v>
      </c>
      <c r="I9" s="255" t="s">
        <v>244</v>
      </c>
      <c r="J9" s="254">
        <v>3000</v>
      </c>
      <c r="K9" s="254">
        <v>6000</v>
      </c>
      <c r="L9" s="254">
        <v>9000</v>
      </c>
      <c r="M9" s="254">
        <v>15000</v>
      </c>
      <c r="N9" s="254"/>
      <c r="O9" s="254">
        <v>1.6439999999999999</v>
      </c>
      <c r="P9" s="254">
        <v>1.4670000000000001</v>
      </c>
      <c r="Q9" s="254">
        <v>1.2050000000000001</v>
      </c>
      <c r="R9" s="254">
        <v>1.167</v>
      </c>
      <c r="S9" s="254">
        <v>0.98599999999999999</v>
      </c>
      <c r="T9" s="254"/>
      <c r="U9" s="254">
        <v>1.4890000000000001</v>
      </c>
      <c r="V9" s="254">
        <v>1.3440000000000001</v>
      </c>
      <c r="W9" s="254">
        <v>1.1220000000000001</v>
      </c>
      <c r="X9" s="254">
        <v>1.004</v>
      </c>
      <c r="Y9" s="254">
        <v>0.92200000000000004</v>
      </c>
      <c r="Z9" s="254"/>
      <c r="AA9" s="254"/>
      <c r="AB9" s="254"/>
      <c r="AC9" s="254"/>
      <c r="AD9" s="254"/>
      <c r="AE9" s="254"/>
      <c r="AF9" s="254"/>
      <c r="AG9" s="256" t="s">
        <v>251</v>
      </c>
      <c r="AH9" s="256" t="s">
        <v>252</v>
      </c>
      <c r="AI9" s="259">
        <v>3</v>
      </c>
      <c r="AJ9" s="259">
        <v>3</v>
      </c>
      <c r="AK9" s="260">
        <v>0.5</v>
      </c>
      <c r="AL9" s="260">
        <v>0.5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61" s="118" customFormat="1" x14ac:dyDescent="0.15">
      <c r="A10" s="253">
        <v>567</v>
      </c>
      <c r="B10" s="219">
        <v>41164</v>
      </c>
      <c r="C10" s="220" t="s">
        <v>148</v>
      </c>
      <c r="D10" s="218" t="s">
        <v>248</v>
      </c>
      <c r="E10" s="219">
        <v>42401</v>
      </c>
      <c r="F10" s="221" t="s">
        <v>263</v>
      </c>
      <c r="G10" s="218" t="s">
        <v>401</v>
      </c>
      <c r="H10" s="254">
        <v>68.7</v>
      </c>
      <c r="I10" s="255" t="s">
        <v>250</v>
      </c>
      <c r="J10" s="257">
        <v>6000</v>
      </c>
      <c r="K10" s="257">
        <v>9000</v>
      </c>
      <c r="L10" s="257">
        <v>9000</v>
      </c>
      <c r="M10" s="257">
        <v>9000</v>
      </c>
      <c r="N10" s="257"/>
      <c r="O10" s="254">
        <v>2.0760000000000001</v>
      </c>
      <c r="P10" s="254">
        <v>1.665</v>
      </c>
      <c r="Q10">
        <v>0</v>
      </c>
      <c r="R10" s="254">
        <v>0</v>
      </c>
      <c r="S10" s="254">
        <v>1.1599999999999999</v>
      </c>
      <c r="T10" s="254"/>
      <c r="U10" s="254">
        <v>1.8720000000000001</v>
      </c>
      <c r="V10" s="254">
        <v>1.4450000000000001</v>
      </c>
      <c r="W10">
        <v>0</v>
      </c>
      <c r="X10" s="254">
        <v>0</v>
      </c>
      <c r="Y10" s="254">
        <v>1.085</v>
      </c>
      <c r="Z10" s="254"/>
      <c r="AA10" s="254"/>
      <c r="AB10" s="254"/>
      <c r="AC10" s="254"/>
      <c r="AD10" s="254"/>
      <c r="AE10" s="254"/>
      <c r="AF10" s="254"/>
      <c r="AG10" s="256" t="s">
        <v>152</v>
      </c>
      <c r="AH10" s="256" t="s">
        <v>242</v>
      </c>
      <c r="AI10" s="259">
        <v>3</v>
      </c>
      <c r="AJ10" s="259">
        <v>3</v>
      </c>
      <c r="AK10" s="260">
        <v>0.5</v>
      </c>
      <c r="AL10" s="260">
        <v>0.5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61" s="118" customFormat="1" x14ac:dyDescent="0.15">
      <c r="A11" s="253">
        <v>233</v>
      </c>
      <c r="B11" s="219">
        <v>41164</v>
      </c>
      <c r="C11" s="220" t="s">
        <v>148</v>
      </c>
      <c r="D11" s="218" t="s">
        <v>245</v>
      </c>
      <c r="E11" s="219">
        <v>42401</v>
      </c>
      <c r="F11" s="221" t="s">
        <v>264</v>
      </c>
      <c r="G11" s="218" t="s">
        <v>401</v>
      </c>
      <c r="H11" s="254">
        <v>68</v>
      </c>
      <c r="I11" s="255" t="s">
        <v>244</v>
      </c>
      <c r="J11" s="257">
        <v>6000</v>
      </c>
      <c r="K11" s="257">
        <v>9000</v>
      </c>
      <c r="L11" s="257">
        <v>9000</v>
      </c>
      <c r="M11" s="257">
        <v>9000</v>
      </c>
      <c r="N11" s="254"/>
      <c r="O11" s="254">
        <v>1.8360000000000001</v>
      </c>
      <c r="P11" s="254">
        <v>1.429</v>
      </c>
      <c r="Q11" s="254">
        <v>0</v>
      </c>
      <c r="R11" s="254">
        <v>0</v>
      </c>
      <c r="S11" s="254">
        <v>1.2769999999999999</v>
      </c>
      <c r="T11" s="254"/>
      <c r="U11" s="254">
        <v>1.7310000000000001</v>
      </c>
      <c r="V11" s="254">
        <v>1.391</v>
      </c>
      <c r="W11" s="254">
        <v>0</v>
      </c>
      <c r="X11" s="254">
        <v>0</v>
      </c>
      <c r="Y11" s="254">
        <v>1.2589999999999999</v>
      </c>
      <c r="Z11" s="254"/>
      <c r="AA11" s="254"/>
      <c r="AB11" s="254"/>
      <c r="AC11" s="254"/>
      <c r="AD11" s="254"/>
      <c r="AE11" s="254"/>
      <c r="AF11" s="254"/>
      <c r="AG11" s="256" t="s">
        <v>251</v>
      </c>
      <c r="AH11" s="256" t="s">
        <v>252</v>
      </c>
      <c r="AI11" s="259">
        <v>3</v>
      </c>
      <c r="AJ11" s="259">
        <v>3</v>
      </c>
      <c r="AK11" s="260">
        <v>0.5</v>
      </c>
      <c r="AL11" s="260">
        <v>0.5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118" customFormat="1" x14ac:dyDescent="0.15">
      <c r="A12" s="253">
        <v>778</v>
      </c>
      <c r="B12" s="219">
        <v>41164</v>
      </c>
      <c r="C12" s="220" t="s">
        <v>247</v>
      </c>
      <c r="D12" s="218" t="s">
        <v>248</v>
      </c>
      <c r="E12" s="222">
        <v>42430</v>
      </c>
      <c r="F12" s="221" t="s">
        <v>265</v>
      </c>
      <c r="G12" s="218" t="s">
        <v>401</v>
      </c>
      <c r="H12" s="254">
        <v>65.900000000000006</v>
      </c>
      <c r="I12" s="255" t="s">
        <v>250</v>
      </c>
      <c r="J12" s="257">
        <v>6000</v>
      </c>
      <c r="K12" s="257">
        <v>9000</v>
      </c>
      <c r="L12" s="257">
        <v>9000</v>
      </c>
      <c r="M12" s="257">
        <v>9000</v>
      </c>
      <c r="N12" s="254"/>
      <c r="O12" s="254">
        <v>1.95</v>
      </c>
      <c r="P12" s="254">
        <v>1.42</v>
      </c>
      <c r="Q12" s="254">
        <v>0</v>
      </c>
      <c r="R12" s="254">
        <v>0</v>
      </c>
      <c r="S12" s="254">
        <v>0.97</v>
      </c>
      <c r="T12" s="254"/>
      <c r="U12" s="254">
        <v>1.81</v>
      </c>
      <c r="V12" s="254">
        <v>1.23</v>
      </c>
      <c r="W12" s="254">
        <v>0</v>
      </c>
      <c r="X12" s="254">
        <v>0</v>
      </c>
      <c r="Y12" s="254">
        <v>0.92</v>
      </c>
      <c r="Z12" s="254"/>
      <c r="AA12" s="254"/>
      <c r="AB12" s="254"/>
      <c r="AC12" s="254"/>
      <c r="AD12" s="254"/>
      <c r="AE12" s="254"/>
      <c r="AF12" s="254"/>
      <c r="AG12" s="256" t="s">
        <v>251</v>
      </c>
      <c r="AH12" s="256" t="s">
        <v>252</v>
      </c>
      <c r="AI12" s="259">
        <v>3</v>
      </c>
      <c r="AJ12" s="259">
        <v>3</v>
      </c>
      <c r="AK12" s="260">
        <v>0.5</v>
      </c>
      <c r="AL12" s="260">
        <v>0.5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24" customFormat="1" x14ac:dyDescent="0.15">
      <c r="A13" s="253">
        <v>77</v>
      </c>
      <c r="B13" s="224">
        <v>41163</v>
      </c>
      <c r="C13" s="225" t="s">
        <v>148</v>
      </c>
      <c r="D13" s="223" t="s">
        <v>266</v>
      </c>
      <c r="E13" s="219">
        <v>42387</v>
      </c>
      <c r="F13" s="226" t="s">
        <v>267</v>
      </c>
      <c r="G13" s="218" t="s">
        <v>401</v>
      </c>
      <c r="H13" s="254">
        <v>71.89</v>
      </c>
      <c r="I13" s="255" t="s">
        <v>244</v>
      </c>
      <c r="J13" s="254">
        <v>3000</v>
      </c>
      <c r="K13" s="254">
        <v>6000</v>
      </c>
      <c r="L13" s="254">
        <v>9000</v>
      </c>
      <c r="M13" s="254">
        <v>15000</v>
      </c>
      <c r="N13" s="254"/>
      <c r="O13" s="254">
        <v>2.0880000000000001</v>
      </c>
      <c r="P13" s="254">
        <v>1.8280000000000001</v>
      </c>
      <c r="Q13" s="254">
        <v>1.474</v>
      </c>
      <c r="R13" s="254">
        <v>1.286</v>
      </c>
      <c r="S13" s="254">
        <v>1.256</v>
      </c>
      <c r="T13" s="254"/>
      <c r="U13" s="254">
        <v>1.982</v>
      </c>
      <c r="V13" s="254">
        <v>1.7290000000000001</v>
      </c>
      <c r="W13" s="254">
        <v>1.4219999999999999</v>
      </c>
      <c r="X13" s="254">
        <v>1.2589999999999999</v>
      </c>
      <c r="Y13" s="254">
        <v>1.218</v>
      </c>
      <c r="Z13" s="254"/>
      <c r="AA13" s="254"/>
      <c r="AB13" s="254"/>
      <c r="AC13" s="254"/>
      <c r="AD13" s="254"/>
      <c r="AE13" s="254"/>
      <c r="AF13" s="254"/>
      <c r="AG13" s="256" t="s">
        <v>152</v>
      </c>
      <c r="AH13" s="256" t="s">
        <v>242</v>
      </c>
      <c r="AI13" s="261">
        <v>3</v>
      </c>
      <c r="AJ13" s="261">
        <v>3</v>
      </c>
      <c r="AK13" s="262">
        <v>0.5</v>
      </c>
      <c r="AL13" s="262">
        <v>0.5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24" customFormat="1" x14ac:dyDescent="0.15">
      <c r="A14" s="253">
        <v>260</v>
      </c>
      <c r="B14" s="224">
        <v>41163</v>
      </c>
      <c r="C14" s="225" t="s">
        <v>148</v>
      </c>
      <c r="D14" s="223" t="s">
        <v>268</v>
      </c>
      <c r="E14" s="219">
        <v>42023</v>
      </c>
      <c r="F14" s="226" t="s">
        <v>269</v>
      </c>
      <c r="G14" s="218" t="s">
        <v>401</v>
      </c>
      <c r="H14" s="254">
        <v>63.25</v>
      </c>
      <c r="I14" s="255" t="s">
        <v>270</v>
      </c>
      <c r="J14" s="257">
        <v>3000</v>
      </c>
      <c r="K14" s="257">
        <v>6000</v>
      </c>
      <c r="L14" s="257">
        <v>6000</v>
      </c>
      <c r="M14" s="257">
        <v>6000</v>
      </c>
      <c r="N14" s="254"/>
      <c r="O14" s="254">
        <v>2.0099999999999998</v>
      </c>
      <c r="P14" s="254">
        <v>1.51</v>
      </c>
      <c r="Q14">
        <v>0</v>
      </c>
      <c r="R14" s="254">
        <v>0</v>
      </c>
      <c r="S14" s="254">
        <v>1.51</v>
      </c>
      <c r="T14" s="254"/>
      <c r="U14" s="254">
        <v>1.97</v>
      </c>
      <c r="V14" s="254">
        <v>1.43</v>
      </c>
      <c r="W14">
        <v>0</v>
      </c>
      <c r="X14" s="254">
        <v>0</v>
      </c>
      <c r="Y14" s="254">
        <v>1.43</v>
      </c>
      <c r="Z14" s="254"/>
      <c r="AA14" s="254"/>
      <c r="AB14" s="254"/>
      <c r="AC14" s="254"/>
      <c r="AD14" s="254"/>
      <c r="AE14" s="254"/>
      <c r="AF14" s="254"/>
      <c r="AG14" s="256" t="s">
        <v>152</v>
      </c>
      <c r="AH14" s="256" t="s">
        <v>242</v>
      </c>
      <c r="AI14" s="261">
        <v>3</v>
      </c>
      <c r="AJ14" s="261">
        <v>3</v>
      </c>
      <c r="AK14" s="262">
        <v>0.5</v>
      </c>
      <c r="AL14" s="262">
        <v>0.5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24" customFormat="1" x14ac:dyDescent="0.15">
      <c r="A15" s="253">
        <v>274</v>
      </c>
      <c r="B15" s="224">
        <v>41163</v>
      </c>
      <c r="C15" s="225" t="s">
        <v>148</v>
      </c>
      <c r="D15" s="223" t="s">
        <v>181</v>
      </c>
      <c r="E15" s="219">
        <v>42407</v>
      </c>
      <c r="F15" s="226" t="s">
        <v>147</v>
      </c>
      <c r="G15" s="218" t="s">
        <v>401</v>
      </c>
      <c r="H15" s="254">
        <v>66.5</v>
      </c>
      <c r="I15" s="255" t="s">
        <v>250</v>
      </c>
      <c r="J15" s="254">
        <v>3000</v>
      </c>
      <c r="K15" s="254">
        <v>6000</v>
      </c>
      <c r="L15" s="254">
        <v>9000</v>
      </c>
      <c r="M15" s="254">
        <v>15000</v>
      </c>
      <c r="N15" s="254"/>
      <c r="O15" s="254">
        <v>2.2000000000000002</v>
      </c>
      <c r="P15" s="254">
        <v>1.9</v>
      </c>
      <c r="Q15" s="254">
        <v>1.55</v>
      </c>
      <c r="R15" s="254">
        <v>1.35</v>
      </c>
      <c r="S15" s="254">
        <v>1.3</v>
      </c>
      <c r="T15" s="254"/>
      <c r="U15" s="254">
        <v>2.0499999999999998</v>
      </c>
      <c r="V15" s="254">
        <v>1.8</v>
      </c>
      <c r="W15" s="254">
        <v>1.5</v>
      </c>
      <c r="X15" s="254">
        <v>1.35</v>
      </c>
      <c r="Y15" s="254">
        <v>1.3</v>
      </c>
      <c r="Z15" s="254"/>
      <c r="AA15" s="254"/>
      <c r="AB15" s="254"/>
      <c r="AC15" s="254"/>
      <c r="AD15" s="254"/>
      <c r="AE15" s="254"/>
      <c r="AF15" s="254"/>
      <c r="AG15" s="256" t="s">
        <v>152</v>
      </c>
      <c r="AH15" s="256" t="s">
        <v>242</v>
      </c>
      <c r="AI15" s="261">
        <v>3</v>
      </c>
      <c r="AJ15" s="261">
        <v>3</v>
      </c>
      <c r="AK15" s="262">
        <v>0.5</v>
      </c>
      <c r="AL15" s="262">
        <v>0.5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24" customFormat="1" x14ac:dyDescent="0.15">
      <c r="A16" s="253">
        <v>326</v>
      </c>
      <c r="B16" s="224">
        <v>41163</v>
      </c>
      <c r="C16" s="225" t="s">
        <v>148</v>
      </c>
      <c r="D16" s="223" t="s">
        <v>266</v>
      </c>
      <c r="E16" s="219">
        <v>42527</v>
      </c>
      <c r="F16" s="226" t="s">
        <v>182</v>
      </c>
      <c r="G16" s="218" t="s">
        <v>401</v>
      </c>
      <c r="H16" s="254">
        <v>67</v>
      </c>
      <c r="I16" s="255" t="s">
        <v>250</v>
      </c>
      <c r="J16" s="254">
        <v>3000</v>
      </c>
      <c r="K16" s="254">
        <v>6000</v>
      </c>
      <c r="L16" s="254">
        <v>9000</v>
      </c>
      <c r="M16" s="254">
        <v>15000</v>
      </c>
      <c r="N16" s="254"/>
      <c r="O16" s="254">
        <v>2.42</v>
      </c>
      <c r="P16" s="254">
        <v>2.0699999999999998</v>
      </c>
      <c r="Q16" s="254">
        <v>1.64</v>
      </c>
      <c r="R16" s="254">
        <v>1.42</v>
      </c>
      <c r="S16" s="254">
        <v>1.36</v>
      </c>
      <c r="T16" s="254"/>
      <c r="U16" s="254">
        <v>2.08</v>
      </c>
      <c r="V16" s="254">
        <v>1.78</v>
      </c>
      <c r="W16" s="254">
        <v>1.42</v>
      </c>
      <c r="X16" s="254">
        <v>1.23</v>
      </c>
      <c r="Y16" s="254">
        <v>1.18</v>
      </c>
      <c r="Z16" s="254"/>
      <c r="AA16" s="254"/>
      <c r="AB16" s="254"/>
      <c r="AC16" s="254"/>
      <c r="AD16" s="254"/>
      <c r="AE16" s="254"/>
      <c r="AF16" s="254"/>
      <c r="AG16" s="256" t="s">
        <v>152</v>
      </c>
      <c r="AH16" s="256" t="s">
        <v>242</v>
      </c>
      <c r="AI16" s="261">
        <v>3</v>
      </c>
      <c r="AJ16" s="261">
        <v>3</v>
      </c>
      <c r="AK16" s="262">
        <v>0.5</v>
      </c>
      <c r="AL16" s="262">
        <v>0.5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24" customFormat="1" x14ac:dyDescent="0.15">
      <c r="A17" s="253">
        <v>224</v>
      </c>
      <c r="B17" s="224">
        <v>41164</v>
      </c>
      <c r="C17" s="225" t="s">
        <v>148</v>
      </c>
      <c r="D17" s="223" t="s">
        <v>266</v>
      </c>
      <c r="E17" s="219">
        <v>42186</v>
      </c>
      <c r="F17" s="226" t="s">
        <v>183</v>
      </c>
      <c r="G17" s="218" t="s">
        <v>401</v>
      </c>
      <c r="H17" s="254">
        <v>51.99</v>
      </c>
      <c r="I17" s="255" t="s">
        <v>244</v>
      </c>
      <c r="J17" s="257">
        <v>3500</v>
      </c>
      <c r="K17" s="257">
        <v>3500</v>
      </c>
      <c r="L17" s="257">
        <v>3500</v>
      </c>
      <c r="M17" s="257">
        <v>3500</v>
      </c>
      <c r="N17" s="254"/>
      <c r="O17" s="254">
        <v>1.71</v>
      </c>
      <c r="P17" s="254">
        <v>0</v>
      </c>
      <c r="Q17" s="254">
        <v>0</v>
      </c>
      <c r="R17" s="254">
        <v>0</v>
      </c>
      <c r="S17" s="254">
        <v>1.4</v>
      </c>
      <c r="T17" s="254"/>
      <c r="U17" s="254">
        <v>1.6400000000000001</v>
      </c>
      <c r="V17" s="254">
        <v>0</v>
      </c>
      <c r="W17" s="254">
        <v>0</v>
      </c>
      <c r="X17" s="254">
        <v>0</v>
      </c>
      <c r="Y17" s="254">
        <v>1.25</v>
      </c>
      <c r="Z17" s="254"/>
      <c r="AA17" s="254"/>
      <c r="AB17" s="254"/>
      <c r="AC17" s="254"/>
      <c r="AD17" s="254"/>
      <c r="AE17" s="254"/>
      <c r="AF17" s="254"/>
      <c r="AG17" s="256" t="s">
        <v>152</v>
      </c>
      <c r="AH17" s="256" t="s">
        <v>242</v>
      </c>
      <c r="AI17" s="261">
        <v>3</v>
      </c>
      <c r="AJ17" s="261">
        <v>3</v>
      </c>
      <c r="AK17" s="262">
        <v>0.5</v>
      </c>
      <c r="AL17" s="262">
        <v>0.5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4" customFormat="1" x14ac:dyDescent="0.15">
      <c r="A18" s="253">
        <v>158</v>
      </c>
      <c r="B18" s="224">
        <v>41163</v>
      </c>
      <c r="C18" s="225" t="s">
        <v>148</v>
      </c>
      <c r="D18" s="223" t="s">
        <v>266</v>
      </c>
      <c r="E18" s="219">
        <v>42401</v>
      </c>
      <c r="F18" s="226" t="s">
        <v>243</v>
      </c>
      <c r="G18" s="218" t="s">
        <v>401</v>
      </c>
      <c r="H18">
        <v>62.22</v>
      </c>
      <c r="I18" s="255" t="s">
        <v>244</v>
      </c>
      <c r="J18" s="254">
        <v>3000</v>
      </c>
      <c r="K18" s="254">
        <v>6000</v>
      </c>
      <c r="L18" s="254">
        <v>9000</v>
      </c>
      <c r="M18" s="254">
        <v>15000</v>
      </c>
      <c r="N18" s="254"/>
      <c r="O18" s="254">
        <v>2.2440000000000002</v>
      </c>
      <c r="P18" s="254">
        <v>2.04</v>
      </c>
      <c r="Q18" s="254">
        <v>1.6830000000000001</v>
      </c>
      <c r="R18" s="254">
        <v>1.4821</v>
      </c>
      <c r="S18" s="254">
        <v>1.4177999999999999</v>
      </c>
      <c r="T18" s="254"/>
      <c r="U18" s="254">
        <v>1.887</v>
      </c>
      <c r="V18" s="254">
        <v>1.6830000000000001</v>
      </c>
      <c r="W18" s="254">
        <v>1.4279999999999999</v>
      </c>
      <c r="X18" s="254">
        <v>1.2515000000000001</v>
      </c>
      <c r="Y18" s="254">
        <v>1.2036</v>
      </c>
      <c r="Z18" s="254"/>
      <c r="AA18" s="254"/>
      <c r="AB18" s="254"/>
      <c r="AC18" s="254"/>
      <c r="AD18" s="254"/>
      <c r="AE18" s="254"/>
      <c r="AF18" s="254"/>
      <c r="AG18" s="256" t="s">
        <v>152</v>
      </c>
      <c r="AH18" s="256" t="s">
        <v>242</v>
      </c>
      <c r="AI18" s="261">
        <v>3</v>
      </c>
      <c r="AJ18" s="261">
        <v>3</v>
      </c>
      <c r="AK18" s="262">
        <v>0.5</v>
      </c>
      <c r="AL18" s="262">
        <v>0.5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61" s="24" customFormat="1" x14ac:dyDescent="0.15">
      <c r="A19" s="253">
        <v>172</v>
      </c>
      <c r="B19" s="224">
        <v>41163</v>
      </c>
      <c r="C19" s="225" t="s">
        <v>148</v>
      </c>
      <c r="D19" s="223" t="s">
        <v>266</v>
      </c>
      <c r="E19" s="219">
        <v>42393</v>
      </c>
      <c r="F19" s="226" t="s">
        <v>246</v>
      </c>
      <c r="G19" s="218" t="s">
        <v>401</v>
      </c>
      <c r="H19">
        <v>64.19</v>
      </c>
      <c r="I19" s="255" t="s">
        <v>244</v>
      </c>
      <c r="J19" s="254">
        <v>3000</v>
      </c>
      <c r="K19" s="254">
        <v>6000</v>
      </c>
      <c r="L19" s="254">
        <v>9000</v>
      </c>
      <c r="M19" s="254">
        <v>15000</v>
      </c>
      <c r="N19" s="254"/>
      <c r="O19" s="254">
        <v>2.1469999999999998</v>
      </c>
      <c r="P19" s="254">
        <v>1.8759999999999999</v>
      </c>
      <c r="Q19" s="254">
        <v>1.5469999999999999</v>
      </c>
      <c r="R19" s="254">
        <v>1.3740000000000001</v>
      </c>
      <c r="S19" s="254">
        <v>1.3280000000000001</v>
      </c>
      <c r="T19" s="254"/>
      <c r="U19" s="254">
        <v>2.0179999999999998</v>
      </c>
      <c r="V19" s="254">
        <v>1.784</v>
      </c>
      <c r="W19" s="254">
        <v>1.5</v>
      </c>
      <c r="X19" s="254">
        <v>1.35</v>
      </c>
      <c r="Y19" s="254">
        <v>1.3109999999999999</v>
      </c>
      <c r="Z19" s="254"/>
      <c r="AA19" s="254"/>
      <c r="AB19" s="254"/>
      <c r="AC19" s="254"/>
      <c r="AD19" s="254"/>
      <c r="AE19" s="254"/>
      <c r="AF19" s="254"/>
      <c r="AG19" s="256" t="s">
        <v>152</v>
      </c>
      <c r="AH19" s="256" t="s">
        <v>242</v>
      </c>
      <c r="AI19" s="261">
        <v>3</v>
      </c>
      <c r="AJ19" s="261">
        <v>3</v>
      </c>
      <c r="AK19" s="262">
        <v>0.5</v>
      </c>
      <c r="AL19" s="262">
        <v>0.5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61" s="24" customFormat="1" x14ac:dyDescent="0.15">
      <c r="A20" s="253">
        <v>313</v>
      </c>
      <c r="B20" s="224">
        <v>41163</v>
      </c>
      <c r="C20" s="225" t="s">
        <v>148</v>
      </c>
      <c r="D20" s="223" t="s">
        <v>266</v>
      </c>
      <c r="E20" s="219">
        <v>42430</v>
      </c>
      <c r="F20" s="223" t="s">
        <v>318</v>
      </c>
      <c r="G20" s="218" t="s">
        <v>401</v>
      </c>
      <c r="H20">
        <v>56.48</v>
      </c>
      <c r="I20" s="255" t="s">
        <v>244</v>
      </c>
      <c r="J20" s="254">
        <v>3000</v>
      </c>
      <c r="K20" s="254">
        <v>6000</v>
      </c>
      <c r="L20" s="254">
        <v>9000</v>
      </c>
      <c r="M20" s="254">
        <v>15000</v>
      </c>
      <c r="N20" s="254"/>
      <c r="O20" s="254">
        <v>1.988</v>
      </c>
      <c r="P20" s="254">
        <v>1.659</v>
      </c>
      <c r="Q20" s="254">
        <v>1.516</v>
      </c>
      <c r="R20" s="254">
        <v>1.3080000000000001</v>
      </c>
      <c r="S20" s="254">
        <v>1.31</v>
      </c>
      <c r="T20" s="254"/>
      <c r="U20" s="254">
        <v>1.776</v>
      </c>
      <c r="V20" s="254">
        <v>1.5129999999999999</v>
      </c>
      <c r="W20" s="254">
        <v>1.44</v>
      </c>
      <c r="X20" s="254">
        <v>1.2430000000000001</v>
      </c>
      <c r="Y20" s="254">
        <v>1.24</v>
      </c>
      <c r="Z20" s="254"/>
      <c r="AA20" s="254"/>
      <c r="AB20" s="254"/>
      <c r="AC20" s="254"/>
      <c r="AD20" s="254"/>
      <c r="AE20" s="254"/>
      <c r="AF20" s="254"/>
      <c r="AG20" s="256" t="s">
        <v>152</v>
      </c>
      <c r="AH20" s="256" t="s">
        <v>242</v>
      </c>
      <c r="AI20" s="261">
        <v>3</v>
      </c>
      <c r="AJ20" s="261">
        <v>3</v>
      </c>
      <c r="AK20" s="262">
        <v>0.5</v>
      </c>
      <c r="AL20" s="262">
        <v>0.5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61" s="24" customFormat="1" x14ac:dyDescent="0.15">
      <c r="A21" s="253">
        <v>568</v>
      </c>
      <c r="B21" s="224">
        <v>41164</v>
      </c>
      <c r="C21" s="225" t="s">
        <v>148</v>
      </c>
      <c r="D21" s="223" t="s">
        <v>266</v>
      </c>
      <c r="E21" s="219">
        <v>42401</v>
      </c>
      <c r="F21" s="226" t="s">
        <v>184</v>
      </c>
      <c r="G21" s="218" t="s">
        <v>401</v>
      </c>
      <c r="H21" s="254">
        <v>68.7</v>
      </c>
      <c r="I21" s="255" t="s">
        <v>244</v>
      </c>
      <c r="J21" s="257">
        <v>6000</v>
      </c>
      <c r="K21" s="257">
        <v>9000</v>
      </c>
      <c r="L21" s="257">
        <v>9000</v>
      </c>
      <c r="M21" s="257">
        <v>9000</v>
      </c>
      <c r="N21" s="257"/>
      <c r="O21" s="254">
        <v>2.0760000000000001</v>
      </c>
      <c r="P21" s="254">
        <v>1.665</v>
      </c>
      <c r="Q21">
        <v>0</v>
      </c>
      <c r="R21">
        <v>0</v>
      </c>
      <c r="S21" s="254">
        <v>1.1599999999999999</v>
      </c>
      <c r="T21" s="254"/>
      <c r="U21" s="254">
        <v>1.8720000000000001</v>
      </c>
      <c r="V21" s="254">
        <v>1.4450000000000001</v>
      </c>
      <c r="W21">
        <v>0</v>
      </c>
      <c r="X21" s="254">
        <v>0</v>
      </c>
      <c r="Y21" s="254">
        <v>1.085</v>
      </c>
      <c r="Z21" s="254"/>
      <c r="AA21" s="254"/>
      <c r="AB21" s="254"/>
      <c r="AC21" s="254"/>
      <c r="AD21" s="254"/>
      <c r="AE21" s="254"/>
      <c r="AF21" s="254"/>
      <c r="AG21" s="256" t="s">
        <v>152</v>
      </c>
      <c r="AH21" s="256" t="s">
        <v>242</v>
      </c>
      <c r="AI21" s="261">
        <v>3</v>
      </c>
      <c r="AJ21" s="261">
        <v>3</v>
      </c>
      <c r="AK21" s="262">
        <v>0.5</v>
      </c>
      <c r="AL21" s="262">
        <v>0.5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4" customFormat="1" x14ac:dyDescent="0.15">
      <c r="A22" s="253">
        <v>234</v>
      </c>
      <c r="B22" s="224">
        <v>41164</v>
      </c>
      <c r="C22" s="225" t="s">
        <v>148</v>
      </c>
      <c r="D22" s="223" t="s">
        <v>266</v>
      </c>
      <c r="E22" s="219">
        <v>42401</v>
      </c>
      <c r="F22" s="226" t="s">
        <v>264</v>
      </c>
      <c r="G22" s="218" t="s">
        <v>401</v>
      </c>
      <c r="H22">
        <v>70</v>
      </c>
      <c r="I22" s="255" t="s">
        <v>244</v>
      </c>
      <c r="J22" s="257">
        <v>3500</v>
      </c>
      <c r="K22" s="257">
        <v>3500</v>
      </c>
      <c r="L22" s="257">
        <v>3500</v>
      </c>
      <c r="M22" s="257">
        <v>3500</v>
      </c>
      <c r="N22" s="254"/>
      <c r="O22" s="254">
        <v>1.82</v>
      </c>
      <c r="P22" s="254">
        <v>0</v>
      </c>
      <c r="Q22" s="254">
        <v>0</v>
      </c>
      <c r="R22" s="254">
        <v>0</v>
      </c>
      <c r="S22" s="254">
        <v>1.6</v>
      </c>
      <c r="T22" s="254"/>
      <c r="U22" s="254">
        <v>1.71</v>
      </c>
      <c r="V22" s="254">
        <v>0</v>
      </c>
      <c r="W22" s="254">
        <v>0</v>
      </c>
      <c r="X22" s="254">
        <v>0</v>
      </c>
      <c r="Y22" s="254">
        <v>1.53</v>
      </c>
      <c r="Z22" s="254"/>
      <c r="AA22" s="254"/>
      <c r="AB22" s="254"/>
      <c r="AC22" s="254"/>
      <c r="AD22" s="254"/>
      <c r="AE22" s="254"/>
      <c r="AF22" s="254"/>
      <c r="AG22" s="256" t="s">
        <v>152</v>
      </c>
      <c r="AH22" s="256" t="s">
        <v>242</v>
      </c>
      <c r="AI22" s="261">
        <v>3</v>
      </c>
      <c r="AJ22" s="261">
        <v>3</v>
      </c>
      <c r="AK22" s="262">
        <v>0.5</v>
      </c>
      <c r="AL22" s="262">
        <v>0.5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</row>
    <row r="23" spans="1:61" s="24" customFormat="1" x14ac:dyDescent="0.15">
      <c r="A23" s="253">
        <v>781</v>
      </c>
      <c r="B23" s="224">
        <v>41164</v>
      </c>
      <c r="C23" s="225" t="s">
        <v>148</v>
      </c>
      <c r="D23" s="223" t="s">
        <v>266</v>
      </c>
      <c r="E23" s="222">
        <v>42430</v>
      </c>
      <c r="F23" s="226" t="s">
        <v>311</v>
      </c>
      <c r="G23" s="218" t="s">
        <v>401</v>
      </c>
      <c r="H23">
        <v>63.81</v>
      </c>
      <c r="I23" s="255" t="s">
        <v>244</v>
      </c>
      <c r="J23" s="257">
        <v>3500</v>
      </c>
      <c r="K23" s="257">
        <v>3500</v>
      </c>
      <c r="L23" s="257">
        <v>3500</v>
      </c>
      <c r="M23" s="257">
        <v>3500</v>
      </c>
      <c r="N23" s="254"/>
      <c r="O23" s="254">
        <v>1.9610000000000001</v>
      </c>
      <c r="P23" s="254">
        <v>0</v>
      </c>
      <c r="Q23" s="254">
        <v>0</v>
      </c>
      <c r="R23" s="254">
        <v>0</v>
      </c>
      <c r="S23" s="254">
        <v>1.6930000000000001</v>
      </c>
      <c r="T23" s="254"/>
      <c r="U23" s="254">
        <v>1.873</v>
      </c>
      <c r="V23" s="254">
        <v>0</v>
      </c>
      <c r="W23" s="254">
        <v>0</v>
      </c>
      <c r="X23" s="254">
        <v>0</v>
      </c>
      <c r="Y23" s="254">
        <v>1.464</v>
      </c>
      <c r="Z23" s="254"/>
      <c r="AA23" s="254"/>
      <c r="AB23" s="254"/>
      <c r="AC23" s="254"/>
      <c r="AD23" s="254"/>
      <c r="AE23" s="254"/>
      <c r="AF23" s="254"/>
      <c r="AG23" s="256" t="s">
        <v>152</v>
      </c>
      <c r="AH23" s="256" t="s">
        <v>242</v>
      </c>
      <c r="AI23" s="261">
        <v>3</v>
      </c>
      <c r="AJ23" s="261">
        <v>3</v>
      </c>
      <c r="AK23" s="262">
        <v>0.5</v>
      </c>
      <c r="AL23" s="262">
        <v>0.5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</row>
    <row r="24" spans="1:61" s="34" customFormat="1" x14ac:dyDescent="0.15">
      <c r="A24" s="253">
        <v>78</v>
      </c>
      <c r="B24" s="228">
        <v>41163</v>
      </c>
      <c r="C24" s="229" t="s">
        <v>148</v>
      </c>
      <c r="D24" s="227" t="s">
        <v>312</v>
      </c>
      <c r="E24" s="219">
        <v>42387</v>
      </c>
      <c r="F24" s="230" t="s">
        <v>267</v>
      </c>
      <c r="G24" s="218" t="s">
        <v>401</v>
      </c>
      <c r="H24" s="254">
        <v>66.040000000000006</v>
      </c>
      <c r="I24" s="255" t="s">
        <v>244</v>
      </c>
      <c r="J24" s="254">
        <v>1645</v>
      </c>
      <c r="K24" s="254">
        <v>3000</v>
      </c>
      <c r="L24" s="254">
        <v>3000</v>
      </c>
      <c r="M24" s="254">
        <v>3000</v>
      </c>
      <c r="N24" s="254"/>
      <c r="O24" s="254">
        <v>2.1419999999999999</v>
      </c>
      <c r="P24" s="254">
        <v>1.9470000000000001</v>
      </c>
      <c r="Q24" s="254">
        <v>0</v>
      </c>
      <c r="R24" s="254">
        <v>0</v>
      </c>
      <c r="S24" s="254">
        <v>1.625</v>
      </c>
      <c r="T24" s="254"/>
      <c r="U24" s="254">
        <v>2.1419999999999999</v>
      </c>
      <c r="V24" s="254">
        <v>1.9470000000000001</v>
      </c>
      <c r="W24" s="254">
        <v>0</v>
      </c>
      <c r="X24" s="254">
        <v>0</v>
      </c>
      <c r="Y24" s="254">
        <v>1.625</v>
      </c>
      <c r="Z24" s="254"/>
      <c r="AA24" s="254"/>
      <c r="AB24" s="254"/>
      <c r="AC24" s="254"/>
      <c r="AD24" s="254"/>
      <c r="AE24" s="254"/>
      <c r="AF24" s="254"/>
      <c r="AG24" s="256" t="s">
        <v>150</v>
      </c>
      <c r="AH24" s="256"/>
      <c r="AI24" s="263">
        <v>2</v>
      </c>
      <c r="AJ24" s="263">
        <v>4</v>
      </c>
      <c r="AK24" s="264">
        <v>0.33329999999999999</v>
      </c>
      <c r="AL24" s="264">
        <v>0.66659999999999997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</row>
    <row r="25" spans="1:61" s="34" customFormat="1" x14ac:dyDescent="0.15">
      <c r="A25" s="253">
        <v>261</v>
      </c>
      <c r="B25" s="228">
        <v>41163</v>
      </c>
      <c r="C25" s="229" t="s">
        <v>148</v>
      </c>
      <c r="D25" s="227" t="s">
        <v>312</v>
      </c>
      <c r="E25" s="219">
        <v>42023</v>
      </c>
      <c r="F25" s="230" t="s">
        <v>313</v>
      </c>
      <c r="G25" s="218" t="s">
        <v>401</v>
      </c>
      <c r="H25" s="254">
        <v>64.569999999999993</v>
      </c>
      <c r="I25" s="255" t="s">
        <v>244</v>
      </c>
      <c r="J25" s="254">
        <v>1645</v>
      </c>
      <c r="K25" s="254">
        <v>3000</v>
      </c>
      <c r="L25" s="254">
        <v>3000</v>
      </c>
      <c r="M25" s="254">
        <v>3000</v>
      </c>
      <c r="N25" s="254"/>
      <c r="O25" s="254">
        <v>1.85</v>
      </c>
      <c r="P25" s="254">
        <v>1.85</v>
      </c>
      <c r="Q25" s="254">
        <v>0</v>
      </c>
      <c r="R25" s="254">
        <v>0</v>
      </c>
      <c r="S25" s="254">
        <v>1.64</v>
      </c>
      <c r="T25" s="254"/>
      <c r="U25" s="254">
        <v>1.85</v>
      </c>
      <c r="V25" s="254">
        <v>1.85</v>
      </c>
      <c r="W25" s="254">
        <v>0</v>
      </c>
      <c r="X25" s="254">
        <v>0</v>
      </c>
      <c r="Y25" s="254">
        <v>1.64</v>
      </c>
      <c r="Z25" s="254"/>
      <c r="AA25" s="254"/>
      <c r="AB25" s="254"/>
      <c r="AC25" s="254"/>
      <c r="AD25" s="254"/>
      <c r="AE25" s="254"/>
      <c r="AF25" s="254"/>
      <c r="AG25" s="256" t="s">
        <v>314</v>
      </c>
      <c r="AH25" s="256"/>
      <c r="AI25" s="263">
        <v>2</v>
      </c>
      <c r="AJ25" s="263">
        <v>4</v>
      </c>
      <c r="AK25" s="264">
        <v>0.33329999999999999</v>
      </c>
      <c r="AL25" s="264">
        <v>0.66659999999999997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34" customFormat="1" x14ac:dyDescent="0.15">
      <c r="A26" s="253">
        <v>275</v>
      </c>
      <c r="B26" s="228">
        <v>41163</v>
      </c>
      <c r="C26" s="229" t="s">
        <v>148</v>
      </c>
      <c r="D26" s="227" t="s">
        <v>312</v>
      </c>
      <c r="E26" s="219">
        <v>42407</v>
      </c>
      <c r="F26" s="230" t="s">
        <v>315</v>
      </c>
      <c r="G26" s="218" t="s">
        <v>401</v>
      </c>
      <c r="H26" s="254">
        <v>66.5</v>
      </c>
      <c r="I26" s="255" t="s">
        <v>316</v>
      </c>
      <c r="J26" s="254">
        <v>1645</v>
      </c>
      <c r="K26" s="254">
        <v>3000</v>
      </c>
      <c r="L26" s="254">
        <v>3000</v>
      </c>
      <c r="M26" s="254">
        <v>3000</v>
      </c>
      <c r="N26" s="254"/>
      <c r="O26" s="254">
        <v>2.38</v>
      </c>
      <c r="P26" s="254">
        <v>1.98</v>
      </c>
      <c r="Q26" s="254">
        <v>0</v>
      </c>
      <c r="R26" s="254">
        <v>0</v>
      </c>
      <c r="S26" s="254">
        <v>1.64</v>
      </c>
      <c r="T26" s="254"/>
      <c r="U26" s="254">
        <v>2.38</v>
      </c>
      <c r="V26" s="254">
        <v>1.98</v>
      </c>
      <c r="W26" s="254">
        <v>0</v>
      </c>
      <c r="X26" s="254">
        <v>0</v>
      </c>
      <c r="Y26" s="254">
        <v>1.64</v>
      </c>
      <c r="Z26" s="254"/>
      <c r="AA26" s="254"/>
      <c r="AB26" s="254"/>
      <c r="AC26" s="254"/>
      <c r="AD26" s="254"/>
      <c r="AE26" s="254"/>
      <c r="AF26" s="254"/>
      <c r="AG26" s="256" t="s">
        <v>150</v>
      </c>
      <c r="AH26" s="256"/>
      <c r="AI26" s="263">
        <v>2</v>
      </c>
      <c r="AJ26" s="263">
        <v>4</v>
      </c>
      <c r="AK26" s="264">
        <v>0.33329999999999999</v>
      </c>
      <c r="AL26" s="264">
        <v>0.66659999999999997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34" customFormat="1" x14ac:dyDescent="0.15">
      <c r="A27" s="253">
        <v>327</v>
      </c>
      <c r="B27" s="228">
        <v>41163</v>
      </c>
      <c r="C27" s="229" t="s">
        <v>148</v>
      </c>
      <c r="D27" s="227" t="s">
        <v>317</v>
      </c>
      <c r="E27" s="219">
        <v>42527</v>
      </c>
      <c r="F27" s="230" t="s">
        <v>178</v>
      </c>
      <c r="G27" s="218" t="s">
        <v>401</v>
      </c>
      <c r="H27" s="254">
        <v>62</v>
      </c>
      <c r="I27" s="255" t="s">
        <v>179</v>
      </c>
      <c r="J27" s="254">
        <v>1645</v>
      </c>
      <c r="K27" s="254">
        <v>3000</v>
      </c>
      <c r="L27" s="254">
        <v>3000</v>
      </c>
      <c r="M27" s="254">
        <v>3000</v>
      </c>
      <c r="N27" s="254"/>
      <c r="O27" s="254">
        <v>2.66</v>
      </c>
      <c r="P27" s="254">
        <v>2.15</v>
      </c>
      <c r="Q27" s="254">
        <v>0</v>
      </c>
      <c r="R27" s="254">
        <v>0</v>
      </c>
      <c r="S27" s="254">
        <v>1.72</v>
      </c>
      <c r="T27" s="254"/>
      <c r="U27" s="254">
        <v>2.66</v>
      </c>
      <c r="V27" s="254">
        <v>2.15</v>
      </c>
      <c r="W27" s="254">
        <v>0</v>
      </c>
      <c r="X27" s="254">
        <v>0</v>
      </c>
      <c r="Y27" s="254">
        <v>1.72</v>
      </c>
      <c r="Z27" s="254"/>
      <c r="AA27" s="254"/>
      <c r="AB27" s="254"/>
      <c r="AC27" s="254"/>
      <c r="AD27" s="254"/>
      <c r="AE27" s="254"/>
      <c r="AF27" s="254"/>
      <c r="AG27" s="256" t="s">
        <v>150</v>
      </c>
      <c r="AH27" s="256"/>
      <c r="AI27" s="263">
        <v>2</v>
      </c>
      <c r="AJ27" s="263">
        <v>4</v>
      </c>
      <c r="AK27" s="264">
        <v>0.33329999999999999</v>
      </c>
      <c r="AL27" s="264">
        <v>0.66659999999999997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34" customFormat="1" x14ac:dyDescent="0.15">
      <c r="A28" s="253">
        <v>225</v>
      </c>
      <c r="B28" s="228">
        <v>41164</v>
      </c>
      <c r="C28" s="229" t="s">
        <v>148</v>
      </c>
      <c r="D28" s="227" t="s">
        <v>312</v>
      </c>
      <c r="E28" s="219">
        <v>42186</v>
      </c>
      <c r="F28" s="230" t="s">
        <v>183</v>
      </c>
      <c r="G28" s="218" t="s">
        <v>401</v>
      </c>
      <c r="H28">
        <v>56.95</v>
      </c>
      <c r="I28" s="255" t="s">
        <v>244</v>
      </c>
      <c r="J28" s="257">
        <v>4000</v>
      </c>
      <c r="K28" s="257">
        <v>12000</v>
      </c>
      <c r="L28" s="257">
        <v>12000</v>
      </c>
      <c r="M28" s="257">
        <v>12000</v>
      </c>
      <c r="N28" s="254"/>
      <c r="O28" s="254">
        <v>1.78</v>
      </c>
      <c r="P28" s="254">
        <v>1.63</v>
      </c>
      <c r="Q28" s="254">
        <v>0</v>
      </c>
      <c r="R28" s="254">
        <v>0</v>
      </c>
      <c r="S28" s="254">
        <v>1.33</v>
      </c>
      <c r="T28" s="254"/>
      <c r="U28" s="254">
        <v>1.7000000000000002</v>
      </c>
      <c r="V28" s="254">
        <v>1.6099999999999999</v>
      </c>
      <c r="W28" s="254">
        <v>0</v>
      </c>
      <c r="X28" s="254">
        <v>0</v>
      </c>
      <c r="Y28" s="254">
        <v>1.2999999999999998</v>
      </c>
      <c r="Z28" s="254"/>
      <c r="AA28" s="254"/>
      <c r="AB28" s="254"/>
      <c r="AC28" s="254"/>
      <c r="AD28" s="254"/>
      <c r="AE28" s="254"/>
      <c r="AF28" s="254"/>
      <c r="AG28" s="256" t="s">
        <v>152</v>
      </c>
      <c r="AH28" s="256" t="s">
        <v>242</v>
      </c>
      <c r="AI28" s="263">
        <v>2</v>
      </c>
      <c r="AJ28" s="263">
        <v>4</v>
      </c>
      <c r="AK28" s="264">
        <v>0.33329999999999999</v>
      </c>
      <c r="AL28" s="264">
        <v>0.66659999999999997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34" customFormat="1" x14ac:dyDescent="0.15">
      <c r="A29" s="253">
        <v>159</v>
      </c>
      <c r="B29" s="228">
        <v>41163</v>
      </c>
      <c r="C29" s="229" t="s">
        <v>148</v>
      </c>
      <c r="D29" s="227" t="s">
        <v>312</v>
      </c>
      <c r="E29" s="219">
        <v>42401</v>
      </c>
      <c r="F29" s="230" t="s">
        <v>243</v>
      </c>
      <c r="G29" s="218" t="s">
        <v>401</v>
      </c>
      <c r="H29">
        <v>71.400000000000006</v>
      </c>
      <c r="I29" s="255" t="s">
        <v>244</v>
      </c>
      <c r="J29" s="254">
        <v>1645</v>
      </c>
      <c r="K29" s="254">
        <v>3000</v>
      </c>
      <c r="L29" s="254">
        <v>3000</v>
      </c>
      <c r="M29" s="254">
        <v>3000</v>
      </c>
      <c r="N29" s="254"/>
      <c r="O29" s="254">
        <v>2.5499999999999998</v>
      </c>
      <c r="P29" s="254">
        <v>2.04</v>
      </c>
      <c r="Q29" s="254">
        <v>0</v>
      </c>
      <c r="R29" s="254">
        <v>0</v>
      </c>
      <c r="S29" s="254">
        <v>1.6115999999999999</v>
      </c>
      <c r="T29" s="254"/>
      <c r="U29" s="254">
        <v>2.5295999999999998</v>
      </c>
      <c r="V29" s="254">
        <v>2.0196000000000001</v>
      </c>
      <c r="W29" s="254">
        <v>0</v>
      </c>
      <c r="X29" s="254">
        <v>0</v>
      </c>
      <c r="Y29" s="254">
        <v>1.5911999999999999</v>
      </c>
      <c r="Z29" s="254"/>
      <c r="AA29" s="254"/>
      <c r="AB29" s="254"/>
      <c r="AC29" s="254"/>
      <c r="AD29" s="254"/>
      <c r="AE29" s="254"/>
      <c r="AF29" s="254"/>
      <c r="AG29" s="256" t="s">
        <v>152</v>
      </c>
      <c r="AH29" s="256" t="s">
        <v>242</v>
      </c>
      <c r="AI29" s="263">
        <v>2</v>
      </c>
      <c r="AJ29" s="263">
        <v>4</v>
      </c>
      <c r="AK29" s="264">
        <v>0.33329999999999999</v>
      </c>
      <c r="AL29" s="264">
        <v>0.66659999999999997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34" customFormat="1" x14ac:dyDescent="0.15">
      <c r="A30" s="253">
        <v>173</v>
      </c>
      <c r="B30" s="228">
        <v>41163</v>
      </c>
      <c r="C30" s="229" t="s">
        <v>148</v>
      </c>
      <c r="D30" s="227" t="s">
        <v>312</v>
      </c>
      <c r="E30" s="219">
        <v>42393</v>
      </c>
      <c r="F30" s="230" t="s">
        <v>246</v>
      </c>
      <c r="G30" s="218" t="s">
        <v>401</v>
      </c>
      <c r="H30">
        <v>65.78</v>
      </c>
      <c r="I30" s="255" t="s">
        <v>244</v>
      </c>
      <c r="J30" s="254">
        <v>1645</v>
      </c>
      <c r="K30" s="254">
        <v>3000</v>
      </c>
      <c r="L30" s="254">
        <v>3000</v>
      </c>
      <c r="M30" s="254">
        <v>3000</v>
      </c>
      <c r="N30" s="254"/>
      <c r="O30" s="254">
        <v>2.4830000000000001</v>
      </c>
      <c r="P30" s="254">
        <v>2.089</v>
      </c>
      <c r="Q30" s="254">
        <v>0</v>
      </c>
      <c r="R30" s="254">
        <v>0</v>
      </c>
      <c r="S30" s="254">
        <v>1.7450000000000001</v>
      </c>
      <c r="T30" s="254"/>
      <c r="U30" s="254">
        <v>2.4830000000000001</v>
      </c>
      <c r="V30" s="254">
        <v>2.089</v>
      </c>
      <c r="W30" s="254">
        <v>0</v>
      </c>
      <c r="X30" s="254">
        <v>0</v>
      </c>
      <c r="Y30" s="254">
        <v>1.7450000000000001</v>
      </c>
      <c r="Z30" s="254"/>
      <c r="AA30" s="254"/>
      <c r="AB30" s="254"/>
      <c r="AC30" s="254"/>
      <c r="AD30" s="254"/>
      <c r="AE30" s="254"/>
      <c r="AF30" s="254"/>
      <c r="AG30" s="256" t="s">
        <v>150</v>
      </c>
      <c r="AH30" s="256"/>
      <c r="AI30" s="263">
        <v>2</v>
      </c>
      <c r="AJ30" s="263">
        <v>4</v>
      </c>
      <c r="AK30" s="264">
        <v>0.33329999999999999</v>
      </c>
      <c r="AL30" s="264">
        <v>0.66659999999999997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s="34" customFormat="1" x14ac:dyDescent="0.15">
      <c r="A31" s="253">
        <v>314</v>
      </c>
      <c r="B31" s="228">
        <v>41163</v>
      </c>
      <c r="C31" s="229" t="s">
        <v>148</v>
      </c>
      <c r="D31" s="227" t="s">
        <v>312</v>
      </c>
      <c r="E31" s="219">
        <v>42430</v>
      </c>
      <c r="F31" s="227" t="s">
        <v>318</v>
      </c>
      <c r="G31" s="218" t="s">
        <v>401</v>
      </c>
      <c r="H31">
        <v>56.18</v>
      </c>
      <c r="I31" s="255" t="s">
        <v>244</v>
      </c>
      <c r="J31" s="254">
        <v>1645</v>
      </c>
      <c r="K31" s="254">
        <v>3000</v>
      </c>
      <c r="L31" s="254">
        <v>3000</v>
      </c>
      <c r="M31" s="254">
        <v>3000</v>
      </c>
      <c r="N31" s="254"/>
      <c r="O31" s="254">
        <v>1.913</v>
      </c>
      <c r="P31" s="254">
        <v>1.847</v>
      </c>
      <c r="Q31" s="254">
        <v>0</v>
      </c>
      <c r="R31" s="254">
        <v>0</v>
      </c>
      <c r="S31" s="254">
        <v>1.585</v>
      </c>
      <c r="T31" s="254"/>
      <c r="U31" s="254">
        <v>2.0299999999999998</v>
      </c>
      <c r="V31" s="254">
        <v>1.847</v>
      </c>
      <c r="W31" s="254">
        <v>0</v>
      </c>
      <c r="X31" s="254">
        <v>0</v>
      </c>
      <c r="Y31" s="254">
        <v>1.5449999999999999</v>
      </c>
      <c r="Z31" s="254"/>
      <c r="AA31" s="254"/>
      <c r="AB31" s="254"/>
      <c r="AC31" s="254"/>
      <c r="AD31" s="254"/>
      <c r="AE31" s="254"/>
      <c r="AF31" s="254"/>
      <c r="AG31" s="256" t="s">
        <v>152</v>
      </c>
      <c r="AH31" s="256" t="s">
        <v>242</v>
      </c>
      <c r="AI31" s="263">
        <v>2</v>
      </c>
      <c r="AJ31" s="263">
        <v>4</v>
      </c>
      <c r="AK31" s="264">
        <v>0.33329999999999999</v>
      </c>
      <c r="AL31" s="264">
        <v>0.66659999999999997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</row>
    <row r="32" spans="1:61" s="34" customFormat="1" x14ac:dyDescent="0.15">
      <c r="A32" s="253">
        <v>569</v>
      </c>
      <c r="B32" s="228">
        <v>41164</v>
      </c>
      <c r="C32" s="229" t="s">
        <v>148</v>
      </c>
      <c r="D32" s="227" t="s">
        <v>312</v>
      </c>
      <c r="E32" s="219">
        <v>42401</v>
      </c>
      <c r="F32" s="230" t="s">
        <v>184</v>
      </c>
      <c r="G32" s="218" t="s">
        <v>401</v>
      </c>
      <c r="H32" s="254">
        <v>64.22</v>
      </c>
      <c r="I32" s="255" t="s">
        <v>244</v>
      </c>
      <c r="J32" s="257">
        <v>4000</v>
      </c>
      <c r="K32" s="257">
        <v>12000</v>
      </c>
      <c r="L32" s="257">
        <v>12000</v>
      </c>
      <c r="M32" s="257">
        <v>12000</v>
      </c>
      <c r="N32" s="254"/>
      <c r="O32" s="254">
        <v>1.915</v>
      </c>
      <c r="P32" s="254">
        <v>1.841</v>
      </c>
      <c r="Q32" s="254">
        <v>0</v>
      </c>
      <c r="R32" s="254">
        <v>0</v>
      </c>
      <c r="S32" s="254">
        <v>1.474</v>
      </c>
      <c r="T32" s="254"/>
      <c r="U32" s="254">
        <v>1.915</v>
      </c>
      <c r="V32" s="254">
        <v>1.841</v>
      </c>
      <c r="W32" s="254">
        <v>0</v>
      </c>
      <c r="X32" s="254">
        <v>0</v>
      </c>
      <c r="Y32" s="254">
        <v>1.474</v>
      </c>
      <c r="Z32" s="254"/>
      <c r="AA32" s="254"/>
      <c r="AB32" s="254"/>
      <c r="AC32" s="254"/>
      <c r="AD32" s="254"/>
      <c r="AE32" s="254"/>
      <c r="AF32" s="254"/>
      <c r="AG32" s="256" t="s">
        <v>150</v>
      </c>
      <c r="AH32" s="256"/>
      <c r="AI32" s="263">
        <v>2</v>
      </c>
      <c r="AJ32" s="263">
        <v>4</v>
      </c>
      <c r="AK32" s="264">
        <v>0.33329999999999999</v>
      </c>
      <c r="AL32" s="264">
        <v>0.66659999999999997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</row>
    <row r="33" spans="1:61" s="34" customFormat="1" x14ac:dyDescent="0.15">
      <c r="A33" s="253">
        <v>235</v>
      </c>
      <c r="B33" s="228">
        <v>41164</v>
      </c>
      <c r="C33" s="229" t="s">
        <v>148</v>
      </c>
      <c r="D33" s="227" t="s">
        <v>312</v>
      </c>
      <c r="E33" s="219">
        <v>42401</v>
      </c>
      <c r="F33" s="230" t="s">
        <v>264</v>
      </c>
      <c r="G33" s="218" t="s">
        <v>401</v>
      </c>
      <c r="H33">
        <v>70</v>
      </c>
      <c r="I33" s="255" t="s">
        <v>244</v>
      </c>
      <c r="J33" s="257">
        <v>3000</v>
      </c>
      <c r="K33" s="257">
        <v>3000</v>
      </c>
      <c r="L33" s="257">
        <v>3000</v>
      </c>
      <c r="M33" s="257">
        <v>3000</v>
      </c>
      <c r="N33" s="254"/>
      <c r="O33" s="254">
        <v>2.2599999999999998</v>
      </c>
      <c r="P33" s="254">
        <v>0</v>
      </c>
      <c r="Q33" s="254">
        <v>0</v>
      </c>
      <c r="R33" s="254">
        <v>0</v>
      </c>
      <c r="S33" s="254">
        <v>1.74</v>
      </c>
      <c r="T33" s="254"/>
      <c r="U33" s="254">
        <v>2.2599999999999998</v>
      </c>
      <c r="V33" s="254">
        <v>0</v>
      </c>
      <c r="W33" s="254">
        <v>0</v>
      </c>
      <c r="X33" s="254">
        <v>0</v>
      </c>
      <c r="Y33" s="254">
        <v>1.74</v>
      </c>
      <c r="Z33" s="254"/>
      <c r="AA33" s="254"/>
      <c r="AB33" s="254"/>
      <c r="AC33" s="254"/>
      <c r="AD33" s="254"/>
      <c r="AE33" s="254"/>
      <c r="AF33" s="254"/>
      <c r="AG33" s="256" t="s">
        <v>150</v>
      </c>
      <c r="AH33" s="256"/>
      <c r="AI33" s="263">
        <v>2</v>
      </c>
      <c r="AJ33" s="263">
        <v>4</v>
      </c>
      <c r="AK33" s="264">
        <v>0.33329999999999999</v>
      </c>
      <c r="AL33" s="264">
        <v>0.66659999999999997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</row>
    <row r="34" spans="1:61" s="34" customFormat="1" x14ac:dyDescent="0.15">
      <c r="A34" s="253">
        <v>784</v>
      </c>
      <c r="B34" s="228">
        <v>41164</v>
      </c>
      <c r="C34" s="229" t="s">
        <v>148</v>
      </c>
      <c r="D34" s="227" t="s">
        <v>312</v>
      </c>
      <c r="E34" s="222">
        <v>42430</v>
      </c>
      <c r="F34" s="230" t="s">
        <v>311</v>
      </c>
      <c r="G34" s="218" t="s">
        <v>401</v>
      </c>
      <c r="H34">
        <v>65.510000000000005</v>
      </c>
      <c r="I34" s="255" t="s">
        <v>244</v>
      </c>
      <c r="J34" s="257">
        <v>4000</v>
      </c>
      <c r="K34" s="257">
        <v>12000</v>
      </c>
      <c r="L34" s="257">
        <v>12000</v>
      </c>
      <c r="M34" s="257">
        <v>12000</v>
      </c>
      <c r="N34" s="254"/>
      <c r="O34" s="254">
        <v>2.016</v>
      </c>
      <c r="P34" s="254">
        <v>1.9119999999999999</v>
      </c>
      <c r="Q34" s="254">
        <v>0</v>
      </c>
      <c r="R34" s="254">
        <v>0</v>
      </c>
      <c r="S34" s="254">
        <v>1.48</v>
      </c>
      <c r="T34" s="254"/>
      <c r="U34" s="254">
        <v>1.9279999999999999</v>
      </c>
      <c r="V34" s="254">
        <v>1.8540000000000001</v>
      </c>
      <c r="W34" s="254">
        <v>0</v>
      </c>
      <c r="X34" s="254">
        <v>0</v>
      </c>
      <c r="Y34" s="254">
        <v>1.4339999999999999</v>
      </c>
      <c r="Z34" s="254"/>
      <c r="AA34" s="254"/>
      <c r="AB34" s="254"/>
      <c r="AC34" s="254"/>
      <c r="AD34" s="254"/>
      <c r="AE34" s="254"/>
      <c r="AF34" s="254"/>
      <c r="AG34" s="256" t="s">
        <v>152</v>
      </c>
      <c r="AH34" s="256" t="s">
        <v>242</v>
      </c>
      <c r="AI34" s="263">
        <v>2</v>
      </c>
      <c r="AJ34" s="263">
        <v>4</v>
      </c>
      <c r="AK34" s="264">
        <v>0.33329999999999999</v>
      </c>
      <c r="AL34" s="264">
        <v>0.66659999999999997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</row>
    <row r="35" spans="1:61" s="18" customFormat="1" x14ac:dyDescent="0.15">
      <c r="A35" s="253">
        <v>80</v>
      </c>
      <c r="B35" s="232">
        <v>41163</v>
      </c>
      <c r="C35" s="233" t="s">
        <v>148</v>
      </c>
      <c r="D35" s="231" t="s">
        <v>180</v>
      </c>
      <c r="E35" s="219">
        <v>42387</v>
      </c>
      <c r="F35" s="234" t="s">
        <v>267</v>
      </c>
      <c r="G35" s="218" t="s">
        <v>401</v>
      </c>
      <c r="H35" s="254">
        <v>65.8</v>
      </c>
      <c r="I35" s="255" t="s">
        <v>244</v>
      </c>
      <c r="J35" s="254">
        <v>1645</v>
      </c>
      <c r="K35" s="254">
        <v>3000</v>
      </c>
      <c r="L35" s="254">
        <v>3000</v>
      </c>
      <c r="M35" s="254">
        <v>3000</v>
      </c>
      <c r="N35" s="254"/>
      <c r="O35" s="254">
        <v>2.2109999999999999</v>
      </c>
      <c r="P35" s="254">
        <v>2.1120000000000001</v>
      </c>
      <c r="Q35" s="254">
        <v>0</v>
      </c>
      <c r="R35" s="254">
        <v>0</v>
      </c>
      <c r="S35" s="254">
        <v>1.429</v>
      </c>
      <c r="T35" s="254"/>
      <c r="U35" s="254">
        <v>2.2109999999999999</v>
      </c>
      <c r="V35" s="254">
        <v>2.1120000000000001</v>
      </c>
      <c r="W35" s="254">
        <v>0</v>
      </c>
      <c r="X35" s="254">
        <v>0</v>
      </c>
      <c r="Y35" s="254">
        <v>1.429</v>
      </c>
      <c r="Z35" s="254"/>
      <c r="AA35" s="254"/>
      <c r="AB35" s="254"/>
      <c r="AC35" s="254"/>
      <c r="AD35" s="254"/>
      <c r="AE35" s="254"/>
      <c r="AF35" s="254"/>
      <c r="AG35" s="256" t="s">
        <v>150</v>
      </c>
      <c r="AH35" s="256"/>
      <c r="AI35" s="263">
        <v>2</v>
      </c>
      <c r="AJ35" s="263">
        <v>4</v>
      </c>
      <c r="AK35" s="265">
        <v>0.33329999999999999</v>
      </c>
      <c r="AL35" s="265">
        <v>0.66659999999999997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</row>
    <row r="36" spans="1:61" s="18" customFormat="1" x14ac:dyDescent="0.15">
      <c r="A36" s="253">
        <v>263</v>
      </c>
      <c r="B36" s="232">
        <v>41163</v>
      </c>
      <c r="C36" s="233" t="s">
        <v>148</v>
      </c>
      <c r="D36" s="231" t="s">
        <v>180</v>
      </c>
      <c r="E36" s="219">
        <v>42023</v>
      </c>
      <c r="F36" s="234" t="s">
        <v>313</v>
      </c>
      <c r="G36" s="218" t="s">
        <v>401</v>
      </c>
      <c r="H36" s="254">
        <v>63.81</v>
      </c>
      <c r="I36" s="255" t="s">
        <v>244</v>
      </c>
      <c r="J36" s="254">
        <v>1645</v>
      </c>
      <c r="K36" s="254">
        <v>3000</v>
      </c>
      <c r="L36" s="254">
        <v>3000</v>
      </c>
      <c r="M36" s="254">
        <v>3000</v>
      </c>
      <c r="N36" s="254"/>
      <c r="O36" s="254">
        <v>1.93</v>
      </c>
      <c r="P36" s="254">
        <v>1.93</v>
      </c>
      <c r="Q36" s="254">
        <v>0</v>
      </c>
      <c r="R36" s="254">
        <v>0</v>
      </c>
      <c r="S36" s="254">
        <v>1.52</v>
      </c>
      <c r="T36" s="254"/>
      <c r="U36" s="254">
        <v>1.93</v>
      </c>
      <c r="V36" s="254">
        <v>1.93</v>
      </c>
      <c r="W36" s="254">
        <v>0</v>
      </c>
      <c r="X36" s="254">
        <v>0</v>
      </c>
      <c r="Y36" s="254">
        <v>1.52</v>
      </c>
      <c r="Z36" s="254"/>
      <c r="AA36" s="254"/>
      <c r="AB36" s="254"/>
      <c r="AC36" s="254"/>
      <c r="AD36" s="254"/>
      <c r="AE36" s="254"/>
      <c r="AF36" s="254"/>
      <c r="AG36" s="256" t="s">
        <v>150</v>
      </c>
      <c r="AH36" s="256"/>
      <c r="AI36" s="263">
        <v>2</v>
      </c>
      <c r="AJ36" s="263">
        <v>4</v>
      </c>
      <c r="AK36" s="265">
        <v>0.33329999999999999</v>
      </c>
      <c r="AL36" s="265">
        <v>0.66659999999999997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1" s="18" customFormat="1" x14ac:dyDescent="0.15">
      <c r="A37" s="253">
        <v>277</v>
      </c>
      <c r="B37" s="232">
        <v>41163</v>
      </c>
      <c r="C37" s="233" t="s">
        <v>148</v>
      </c>
      <c r="D37" s="231" t="s">
        <v>180</v>
      </c>
      <c r="E37" s="219">
        <v>42407</v>
      </c>
      <c r="F37" s="234" t="s">
        <v>315</v>
      </c>
      <c r="G37" s="218" t="s">
        <v>401</v>
      </c>
      <c r="H37">
        <v>66.5</v>
      </c>
      <c r="I37" s="255" t="s">
        <v>244</v>
      </c>
      <c r="J37" s="254">
        <v>1645</v>
      </c>
      <c r="K37" s="254">
        <v>3000</v>
      </c>
      <c r="L37" s="254">
        <v>3000</v>
      </c>
      <c r="M37" s="254">
        <v>3000</v>
      </c>
      <c r="N37" s="254"/>
      <c r="O37" s="254">
        <v>2.44</v>
      </c>
      <c r="P37" s="254">
        <v>1.98</v>
      </c>
      <c r="Q37" s="254">
        <v>0</v>
      </c>
      <c r="R37" s="254">
        <v>0</v>
      </c>
      <c r="S37" s="254">
        <v>1.58</v>
      </c>
      <c r="T37" s="254"/>
      <c r="U37" s="254">
        <v>2.44</v>
      </c>
      <c r="V37" s="254">
        <v>1.98</v>
      </c>
      <c r="W37" s="254">
        <v>0</v>
      </c>
      <c r="X37" s="254">
        <v>0</v>
      </c>
      <c r="Y37" s="254">
        <v>1.58</v>
      </c>
      <c r="Z37" s="254"/>
      <c r="AA37" s="254"/>
      <c r="AB37" s="254"/>
      <c r="AC37" s="254"/>
      <c r="AD37" s="254"/>
      <c r="AE37" s="254"/>
      <c r="AF37" s="254"/>
      <c r="AG37" s="256" t="s">
        <v>150</v>
      </c>
      <c r="AH37" s="256"/>
      <c r="AI37" s="263">
        <v>2</v>
      </c>
      <c r="AJ37" s="263">
        <v>4</v>
      </c>
      <c r="AK37" s="265">
        <v>0.33329999999999999</v>
      </c>
      <c r="AL37" s="265">
        <v>0.66659999999999997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</row>
    <row r="38" spans="1:61" s="18" customFormat="1" x14ac:dyDescent="0.15">
      <c r="A38" s="253">
        <v>329</v>
      </c>
      <c r="B38" s="232">
        <v>41163</v>
      </c>
      <c r="C38" s="233" t="s">
        <v>148</v>
      </c>
      <c r="D38" s="231" t="s">
        <v>180</v>
      </c>
      <c r="E38" s="219">
        <v>42527</v>
      </c>
      <c r="F38" s="234" t="s">
        <v>182</v>
      </c>
      <c r="G38" s="218" t="s">
        <v>401</v>
      </c>
      <c r="H38" s="254">
        <v>66.5</v>
      </c>
      <c r="I38" s="255" t="s">
        <v>244</v>
      </c>
      <c r="J38" s="254">
        <v>1645</v>
      </c>
      <c r="K38" s="254">
        <v>3000</v>
      </c>
      <c r="L38" s="254">
        <v>3000</v>
      </c>
      <c r="M38" s="254">
        <v>3000</v>
      </c>
      <c r="N38" s="254"/>
      <c r="O38" s="254">
        <v>2.87</v>
      </c>
      <c r="P38" s="254">
        <v>2.2999999999999998</v>
      </c>
      <c r="Q38" s="254">
        <v>0</v>
      </c>
      <c r="R38" s="254">
        <v>0</v>
      </c>
      <c r="S38" s="254">
        <v>1.8</v>
      </c>
      <c r="T38" s="254"/>
      <c r="U38" s="254">
        <v>2.87</v>
      </c>
      <c r="V38" s="254">
        <v>2.2999999999999998</v>
      </c>
      <c r="W38" s="254">
        <v>0</v>
      </c>
      <c r="X38" s="254">
        <v>0</v>
      </c>
      <c r="Y38" s="254">
        <v>1.8</v>
      </c>
      <c r="Z38" s="254"/>
      <c r="AA38" s="254"/>
      <c r="AB38" s="254"/>
      <c r="AC38" s="254"/>
      <c r="AD38" s="254"/>
      <c r="AE38" s="254"/>
      <c r="AF38" s="254"/>
      <c r="AG38" s="256" t="s">
        <v>150</v>
      </c>
      <c r="AH38" s="256"/>
      <c r="AI38" s="263">
        <v>2</v>
      </c>
      <c r="AJ38" s="263">
        <v>4</v>
      </c>
      <c r="AK38" s="265">
        <v>0.33329999999999999</v>
      </c>
      <c r="AL38" s="265">
        <v>0.66659999999999997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</row>
    <row r="39" spans="1:61" s="18" customFormat="1" x14ac:dyDescent="0.15">
      <c r="A39" s="253">
        <v>227</v>
      </c>
      <c r="B39" s="232">
        <v>41164</v>
      </c>
      <c r="C39" s="233" t="s">
        <v>148</v>
      </c>
      <c r="D39" s="231" t="s">
        <v>180</v>
      </c>
      <c r="E39" s="219">
        <v>42186</v>
      </c>
      <c r="F39" s="234" t="s">
        <v>183</v>
      </c>
      <c r="G39" s="218" t="s">
        <v>401</v>
      </c>
      <c r="H39">
        <v>56.95</v>
      </c>
      <c r="I39" s="255" t="s">
        <v>244</v>
      </c>
      <c r="J39" s="257">
        <v>3200</v>
      </c>
      <c r="K39" s="257">
        <v>3200</v>
      </c>
      <c r="L39" s="257">
        <v>3200</v>
      </c>
      <c r="M39" s="257">
        <v>3200</v>
      </c>
      <c r="N39" s="254"/>
      <c r="O39" s="254">
        <v>1.76</v>
      </c>
      <c r="P39" s="254">
        <v>0</v>
      </c>
      <c r="Q39" s="254">
        <v>0</v>
      </c>
      <c r="R39" s="254">
        <v>0</v>
      </c>
      <c r="S39" s="254">
        <v>1.49</v>
      </c>
      <c r="T39" s="254"/>
      <c r="U39" s="254">
        <v>1.63</v>
      </c>
      <c r="V39" s="254">
        <v>0</v>
      </c>
      <c r="W39" s="254">
        <v>0</v>
      </c>
      <c r="X39" s="254">
        <v>0</v>
      </c>
      <c r="Y39" s="254">
        <v>1.41</v>
      </c>
      <c r="Z39" s="254"/>
      <c r="AA39" s="254"/>
      <c r="AB39" s="254"/>
      <c r="AC39" s="254"/>
      <c r="AD39" s="254"/>
      <c r="AE39" s="254"/>
      <c r="AF39" s="254"/>
      <c r="AG39" s="256" t="s">
        <v>152</v>
      </c>
      <c r="AH39" s="256" t="s">
        <v>242</v>
      </c>
      <c r="AI39" s="263">
        <v>2</v>
      </c>
      <c r="AJ39" s="263">
        <v>4</v>
      </c>
      <c r="AK39" s="265">
        <v>0.33329999999999999</v>
      </c>
      <c r="AL39" s="265">
        <v>0.66659999999999997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18" customFormat="1" x14ac:dyDescent="0.15">
      <c r="A40" s="253">
        <v>161</v>
      </c>
      <c r="B40" s="232">
        <v>41163</v>
      </c>
      <c r="C40" s="233" t="s">
        <v>148</v>
      </c>
      <c r="D40" s="231" t="s">
        <v>180</v>
      </c>
      <c r="E40" s="219">
        <v>42401</v>
      </c>
      <c r="F40" s="234" t="s">
        <v>243</v>
      </c>
      <c r="G40" s="218" t="s">
        <v>401</v>
      </c>
      <c r="H40">
        <v>72.42</v>
      </c>
      <c r="I40" s="255" t="s">
        <v>244</v>
      </c>
      <c r="J40" s="254">
        <v>1645</v>
      </c>
      <c r="K40" s="254">
        <v>3000</v>
      </c>
      <c r="L40" s="254">
        <v>3000</v>
      </c>
      <c r="M40" s="254">
        <v>3000</v>
      </c>
      <c r="N40" s="254"/>
      <c r="O40" s="254">
        <v>2.6417999999999999</v>
      </c>
      <c r="P40" s="254">
        <v>2.0910000000000002</v>
      </c>
      <c r="Q40" s="254">
        <v>0</v>
      </c>
      <c r="R40" s="254">
        <v>0</v>
      </c>
      <c r="S40" s="254">
        <v>1.5096000000000001</v>
      </c>
      <c r="T40" s="254"/>
      <c r="U40" s="254">
        <v>2.6417999999999999</v>
      </c>
      <c r="V40" s="254">
        <v>2.0910000000000002</v>
      </c>
      <c r="W40" s="254">
        <v>0</v>
      </c>
      <c r="X40" s="254">
        <v>0</v>
      </c>
      <c r="Y40" s="254">
        <v>1.5096000000000001</v>
      </c>
      <c r="Z40" s="254"/>
      <c r="AA40" s="254"/>
      <c r="AB40" s="254"/>
      <c r="AC40" s="254"/>
      <c r="AD40" s="254"/>
      <c r="AE40" s="254"/>
      <c r="AF40" s="254"/>
      <c r="AG40" s="256" t="s">
        <v>253</v>
      </c>
      <c r="AH40" s="256"/>
      <c r="AI40" s="263">
        <v>2</v>
      </c>
      <c r="AJ40" s="263">
        <v>4</v>
      </c>
      <c r="AK40" s="265">
        <v>0.33329999999999999</v>
      </c>
      <c r="AL40" s="265">
        <v>0.66659999999999997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</row>
    <row r="41" spans="1:61" s="18" customFormat="1" x14ac:dyDescent="0.15">
      <c r="A41" s="253">
        <v>175</v>
      </c>
      <c r="B41" s="232">
        <v>41163</v>
      </c>
      <c r="C41" s="233" t="s">
        <v>148</v>
      </c>
      <c r="D41" s="231" t="s">
        <v>180</v>
      </c>
      <c r="E41" s="219">
        <v>42393</v>
      </c>
      <c r="F41" s="234" t="s">
        <v>246</v>
      </c>
      <c r="G41" s="218" t="s">
        <v>401</v>
      </c>
      <c r="H41">
        <v>65.56</v>
      </c>
      <c r="I41" s="255" t="s">
        <v>244</v>
      </c>
      <c r="J41" s="254">
        <v>1645</v>
      </c>
      <c r="K41" s="254">
        <v>3000</v>
      </c>
      <c r="L41" s="254">
        <v>3000</v>
      </c>
      <c r="M41" s="254">
        <v>3000</v>
      </c>
      <c r="N41" s="254"/>
      <c r="O41" s="254">
        <v>2.5659999999999998</v>
      </c>
      <c r="P41" s="254">
        <v>2.1139999999999999</v>
      </c>
      <c r="Q41" s="254">
        <v>0</v>
      </c>
      <c r="R41" s="254">
        <v>0</v>
      </c>
      <c r="S41" s="254">
        <v>1.718</v>
      </c>
      <c r="T41" s="254"/>
      <c r="U41" s="254">
        <v>2.5659999999999998</v>
      </c>
      <c r="V41" s="254">
        <v>2.1139999999999999</v>
      </c>
      <c r="W41" s="254">
        <v>0</v>
      </c>
      <c r="X41" s="254">
        <v>0</v>
      </c>
      <c r="Y41" s="254">
        <v>1.718</v>
      </c>
      <c r="Z41" s="254"/>
      <c r="AA41" s="254"/>
      <c r="AB41" s="254"/>
      <c r="AC41" s="254"/>
      <c r="AD41" s="254"/>
      <c r="AE41" s="254"/>
      <c r="AF41" s="254"/>
      <c r="AG41" s="256" t="s">
        <v>150</v>
      </c>
      <c r="AH41" s="256"/>
      <c r="AI41" s="263">
        <v>2</v>
      </c>
      <c r="AJ41" s="263">
        <v>4</v>
      </c>
      <c r="AK41" s="265">
        <v>0.33329999999999999</v>
      </c>
      <c r="AL41" s="265">
        <v>0.66659999999999997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</row>
    <row r="42" spans="1:61" s="18" customFormat="1" x14ac:dyDescent="0.15">
      <c r="A42" s="253">
        <v>316</v>
      </c>
      <c r="B42" s="232">
        <v>41163</v>
      </c>
      <c r="C42" s="233" t="s">
        <v>148</v>
      </c>
      <c r="D42" s="231" t="s">
        <v>180</v>
      </c>
      <c r="E42" s="219">
        <v>42430</v>
      </c>
      <c r="F42" s="231" t="s">
        <v>318</v>
      </c>
      <c r="G42" s="218" t="s">
        <v>401</v>
      </c>
      <c r="H42">
        <v>60.86</v>
      </c>
      <c r="I42" s="255" t="s">
        <v>244</v>
      </c>
      <c r="J42" s="254">
        <v>1645</v>
      </c>
      <c r="K42" s="254">
        <v>3000</v>
      </c>
      <c r="L42" s="254">
        <v>3000</v>
      </c>
      <c r="M42" s="254">
        <v>3000</v>
      </c>
      <c r="N42" s="254"/>
      <c r="O42" s="254">
        <v>1.659</v>
      </c>
      <c r="P42" s="254">
        <v>1.6479999999999999</v>
      </c>
      <c r="Q42" s="254">
        <v>0</v>
      </c>
      <c r="R42" s="254">
        <v>0</v>
      </c>
      <c r="S42" s="254">
        <v>1.6379999999999999</v>
      </c>
      <c r="T42" s="254"/>
      <c r="U42" s="254">
        <v>1.6479999999999999</v>
      </c>
      <c r="V42" s="254">
        <v>1.6379999999999999</v>
      </c>
      <c r="W42" s="254">
        <v>0</v>
      </c>
      <c r="X42" s="254">
        <v>0</v>
      </c>
      <c r="Y42" s="254">
        <v>1.627</v>
      </c>
      <c r="Z42" s="254"/>
      <c r="AA42" s="254"/>
      <c r="AB42" s="254"/>
      <c r="AC42" s="254"/>
      <c r="AD42" s="254"/>
      <c r="AE42" s="254"/>
      <c r="AF42" s="254"/>
      <c r="AG42" s="256" t="s">
        <v>152</v>
      </c>
      <c r="AH42" s="256" t="s">
        <v>242</v>
      </c>
      <c r="AI42" s="263">
        <v>2</v>
      </c>
      <c r="AJ42" s="263">
        <v>4</v>
      </c>
      <c r="AK42" s="265">
        <v>0.33329999999999999</v>
      </c>
      <c r="AL42" s="265">
        <v>0.66659999999999997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</row>
    <row r="43" spans="1:61" s="18" customFormat="1" x14ac:dyDescent="0.15">
      <c r="A43" s="253">
        <v>571</v>
      </c>
      <c r="B43" s="232">
        <v>41164</v>
      </c>
      <c r="C43" s="233" t="s">
        <v>148</v>
      </c>
      <c r="D43" s="231" t="s">
        <v>180</v>
      </c>
      <c r="E43" s="219">
        <v>42401</v>
      </c>
      <c r="F43" s="234" t="s">
        <v>184</v>
      </c>
      <c r="G43" s="218" t="s">
        <v>401</v>
      </c>
      <c r="H43" s="254">
        <v>64.13</v>
      </c>
      <c r="I43" s="255" t="s">
        <v>244</v>
      </c>
      <c r="J43" s="257">
        <v>4000</v>
      </c>
      <c r="K43" s="257">
        <v>12000</v>
      </c>
      <c r="L43" s="257">
        <v>12000</v>
      </c>
      <c r="M43" s="257">
        <v>12000</v>
      </c>
      <c r="N43" s="254"/>
      <c r="O43" s="254">
        <v>2.0019999999999998</v>
      </c>
      <c r="P43" s="254">
        <v>1.788</v>
      </c>
      <c r="Q43" s="254">
        <v>0</v>
      </c>
      <c r="R43" s="254">
        <v>0</v>
      </c>
      <c r="S43" s="254">
        <v>1.5429999999999999</v>
      </c>
      <c r="T43" s="254"/>
      <c r="U43" s="254">
        <v>2.0019999999999998</v>
      </c>
      <c r="V43" s="254">
        <v>1.788</v>
      </c>
      <c r="W43" s="254">
        <v>0</v>
      </c>
      <c r="X43" s="254">
        <v>0</v>
      </c>
      <c r="Y43" s="254">
        <v>1.5429999999999999</v>
      </c>
      <c r="Z43" s="254"/>
      <c r="AA43" s="254"/>
      <c r="AB43" s="254"/>
      <c r="AC43" s="254"/>
      <c r="AD43" s="254"/>
      <c r="AE43" s="254"/>
      <c r="AF43" s="254"/>
      <c r="AG43" s="256" t="s">
        <v>150</v>
      </c>
      <c r="AH43" s="256"/>
      <c r="AI43" s="263">
        <v>2</v>
      </c>
      <c r="AJ43" s="263">
        <v>4</v>
      </c>
      <c r="AK43" s="265">
        <v>0.33329999999999999</v>
      </c>
      <c r="AL43" s="265">
        <v>0.66659999999999997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</row>
    <row r="44" spans="1:61" s="18" customFormat="1" x14ac:dyDescent="0.15">
      <c r="A44" s="253">
        <v>237</v>
      </c>
      <c r="B44" s="232">
        <v>41164</v>
      </c>
      <c r="C44" s="233" t="s">
        <v>148</v>
      </c>
      <c r="D44" s="231" t="s">
        <v>180</v>
      </c>
      <c r="E44" s="219">
        <v>42401</v>
      </c>
      <c r="F44" s="234" t="s">
        <v>264</v>
      </c>
      <c r="G44" s="218" t="s">
        <v>401</v>
      </c>
      <c r="H44">
        <v>70</v>
      </c>
      <c r="I44" s="255" t="s">
        <v>244</v>
      </c>
      <c r="J44" s="257">
        <v>3000</v>
      </c>
      <c r="K44" s="257">
        <v>3000</v>
      </c>
      <c r="L44" s="257">
        <v>3000</v>
      </c>
      <c r="M44" s="257">
        <v>3000</v>
      </c>
      <c r="N44" s="254"/>
      <c r="O44" s="254">
        <v>2.23</v>
      </c>
      <c r="P44" s="254">
        <v>0</v>
      </c>
      <c r="Q44" s="254">
        <v>0</v>
      </c>
      <c r="R44" s="254">
        <v>0</v>
      </c>
      <c r="S44" s="254">
        <v>1.65</v>
      </c>
      <c r="T44" s="254"/>
      <c r="U44" s="254">
        <v>2.23</v>
      </c>
      <c r="V44" s="254">
        <v>0</v>
      </c>
      <c r="W44" s="254">
        <v>0</v>
      </c>
      <c r="X44" s="254">
        <v>0</v>
      </c>
      <c r="Y44" s="254">
        <v>1.65</v>
      </c>
      <c r="Z44" s="254"/>
      <c r="AA44" s="254"/>
      <c r="AB44" s="254"/>
      <c r="AC44" s="254"/>
      <c r="AD44" s="254"/>
      <c r="AE44" s="254"/>
      <c r="AF44" s="254"/>
      <c r="AG44" s="256" t="s">
        <v>150</v>
      </c>
      <c r="AH44" s="256"/>
      <c r="AI44" s="266">
        <v>2</v>
      </c>
      <c r="AJ44" s="266">
        <v>4</v>
      </c>
      <c r="AK44" s="265">
        <v>0.33329999999999999</v>
      </c>
      <c r="AL44" s="265">
        <v>0.66659999999999997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</row>
    <row r="45" spans="1:61" s="18" customFormat="1" x14ac:dyDescent="0.15">
      <c r="A45" s="253">
        <v>790</v>
      </c>
      <c r="B45" s="232">
        <v>41164</v>
      </c>
      <c r="C45" s="233" t="s">
        <v>148</v>
      </c>
      <c r="D45" s="231" t="s">
        <v>180</v>
      </c>
      <c r="E45" s="222">
        <v>42430</v>
      </c>
      <c r="F45" s="234" t="s">
        <v>311</v>
      </c>
      <c r="G45" s="218" t="s">
        <v>401</v>
      </c>
      <c r="H45">
        <v>63.83</v>
      </c>
      <c r="I45" s="255" t="s">
        <v>244</v>
      </c>
      <c r="J45" s="254">
        <v>3200</v>
      </c>
      <c r="K45" s="254">
        <v>3200</v>
      </c>
      <c r="L45" s="254">
        <v>3200</v>
      </c>
      <c r="M45" s="254">
        <v>3200</v>
      </c>
      <c r="N45" s="254"/>
      <c r="O45" s="254">
        <v>2.0150000000000001</v>
      </c>
      <c r="P45" s="254">
        <v>0</v>
      </c>
      <c r="Q45" s="254">
        <v>0</v>
      </c>
      <c r="R45" s="254">
        <v>0</v>
      </c>
      <c r="S45" s="254">
        <v>1.7789999999999999</v>
      </c>
      <c r="T45" s="254"/>
      <c r="U45" s="254">
        <v>1.89</v>
      </c>
      <c r="V45" s="254">
        <v>0</v>
      </c>
      <c r="W45" s="254">
        <v>0</v>
      </c>
      <c r="X45" s="254">
        <v>0</v>
      </c>
      <c r="Y45" s="254">
        <v>1.6870000000000001</v>
      </c>
      <c r="Z45" s="254"/>
      <c r="AA45" s="254"/>
      <c r="AB45" s="254"/>
      <c r="AC45" s="254"/>
      <c r="AD45" s="254"/>
      <c r="AE45" s="254"/>
      <c r="AF45" s="254"/>
      <c r="AG45" s="256" t="s">
        <v>152</v>
      </c>
      <c r="AH45" s="256" t="s">
        <v>242</v>
      </c>
      <c r="AI45" s="263">
        <v>2</v>
      </c>
      <c r="AJ45" s="263">
        <v>4</v>
      </c>
      <c r="AK45" s="265">
        <v>0.33329999999999999</v>
      </c>
      <c r="AL45" s="265">
        <v>0.66659999999999997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</row>
    <row r="46" spans="1:61" s="239" customFormat="1" x14ac:dyDescent="0.15">
      <c r="A46" s="253">
        <v>79</v>
      </c>
      <c r="B46" s="236">
        <v>41163</v>
      </c>
      <c r="C46" s="237" t="s">
        <v>148</v>
      </c>
      <c r="D46" s="235" t="s">
        <v>408</v>
      </c>
      <c r="E46" s="219">
        <v>42387</v>
      </c>
      <c r="F46" s="238" t="s">
        <v>267</v>
      </c>
      <c r="G46" s="218" t="s">
        <v>401</v>
      </c>
      <c r="H46" s="254">
        <v>67.75</v>
      </c>
      <c r="I46" s="255" t="s">
        <v>250</v>
      </c>
      <c r="J46" s="254">
        <v>1645</v>
      </c>
      <c r="K46" s="254">
        <v>3000</v>
      </c>
      <c r="L46" s="254">
        <v>3000</v>
      </c>
      <c r="M46" s="254">
        <v>3000</v>
      </c>
      <c r="N46" s="254"/>
      <c r="O46" s="254">
        <v>2.2450000000000001</v>
      </c>
      <c r="P46" s="254">
        <v>1.9219999999999999</v>
      </c>
      <c r="Q46" s="254">
        <v>0</v>
      </c>
      <c r="R46" s="254">
        <v>0</v>
      </c>
      <c r="S46" s="254">
        <v>1.53</v>
      </c>
      <c r="T46" s="254"/>
      <c r="U46" s="254">
        <v>2.2450000000000001</v>
      </c>
      <c r="V46" s="254">
        <v>1.9219999999999999</v>
      </c>
      <c r="W46" s="254">
        <v>0</v>
      </c>
      <c r="X46" s="254">
        <v>0</v>
      </c>
      <c r="Y46" s="254">
        <v>1.53</v>
      </c>
      <c r="Z46" s="254"/>
      <c r="AA46" s="254"/>
      <c r="AB46" s="254"/>
      <c r="AC46" s="254"/>
      <c r="AD46" s="254"/>
      <c r="AE46" s="254"/>
      <c r="AF46" s="254"/>
      <c r="AG46" s="256" t="s">
        <v>253</v>
      </c>
      <c r="AH46" s="256"/>
      <c r="AI46" s="263">
        <v>2</v>
      </c>
      <c r="AJ46" s="263">
        <v>4</v>
      </c>
      <c r="AK46" s="267">
        <v>0.33329999999999999</v>
      </c>
      <c r="AL46" s="267">
        <v>0.66659999999999997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</row>
    <row r="47" spans="1:61" s="239" customFormat="1" x14ac:dyDescent="0.15">
      <c r="A47" s="253">
        <v>262</v>
      </c>
      <c r="B47" s="236">
        <v>41163</v>
      </c>
      <c r="C47" s="237" t="s">
        <v>148</v>
      </c>
      <c r="D47" s="235" t="s">
        <v>408</v>
      </c>
      <c r="E47" s="219">
        <v>42023</v>
      </c>
      <c r="F47" s="238" t="s">
        <v>313</v>
      </c>
      <c r="G47" s="218" t="s">
        <v>401</v>
      </c>
      <c r="H47" s="254">
        <v>64.569999999999993</v>
      </c>
      <c r="I47" s="255" t="s">
        <v>244</v>
      </c>
      <c r="J47" s="254">
        <v>1645</v>
      </c>
      <c r="K47" s="254">
        <v>3000</v>
      </c>
      <c r="L47" s="254">
        <v>3000</v>
      </c>
      <c r="M47" s="254">
        <v>3000</v>
      </c>
      <c r="N47" s="254"/>
      <c r="O47" s="254">
        <v>2.29</v>
      </c>
      <c r="P47" s="254">
        <v>1.96</v>
      </c>
      <c r="Q47" s="254">
        <v>0</v>
      </c>
      <c r="R47" s="254">
        <v>0</v>
      </c>
      <c r="S47" s="254">
        <v>1.54</v>
      </c>
      <c r="T47" s="254"/>
      <c r="U47" s="254">
        <v>2.29</v>
      </c>
      <c r="V47" s="254">
        <v>1.96</v>
      </c>
      <c r="W47" s="254">
        <v>0</v>
      </c>
      <c r="X47" s="254">
        <v>0</v>
      </c>
      <c r="Y47" s="254">
        <v>1.54</v>
      </c>
      <c r="Z47" s="254"/>
      <c r="AA47" s="254"/>
      <c r="AB47" s="254"/>
      <c r="AC47" s="254"/>
      <c r="AD47" s="254"/>
      <c r="AE47" s="254"/>
      <c r="AF47" s="254"/>
      <c r="AG47" s="256" t="s">
        <v>253</v>
      </c>
      <c r="AH47" s="256"/>
      <c r="AI47" s="263">
        <v>2</v>
      </c>
      <c r="AJ47" s="263">
        <v>4</v>
      </c>
      <c r="AK47" s="267">
        <v>0.33329999999999999</v>
      </c>
      <c r="AL47" s="267">
        <v>0.66659999999999997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</row>
    <row r="48" spans="1:61" s="239" customFormat="1" x14ac:dyDescent="0.15">
      <c r="A48" s="253">
        <v>276</v>
      </c>
      <c r="B48" s="236">
        <v>41163</v>
      </c>
      <c r="C48" s="237" t="s">
        <v>148</v>
      </c>
      <c r="D48" s="235" t="s">
        <v>408</v>
      </c>
      <c r="E48" s="219">
        <v>42407</v>
      </c>
      <c r="F48" s="238" t="s">
        <v>315</v>
      </c>
      <c r="G48" s="218" t="s">
        <v>401</v>
      </c>
      <c r="H48">
        <v>66.5</v>
      </c>
      <c r="I48" s="255" t="s">
        <v>244</v>
      </c>
      <c r="J48" s="254">
        <v>1645</v>
      </c>
      <c r="K48" s="254">
        <v>3000</v>
      </c>
      <c r="L48" s="254">
        <v>3000</v>
      </c>
      <c r="M48" s="254">
        <v>3000</v>
      </c>
      <c r="N48" s="254"/>
      <c r="O48" s="254">
        <v>2.44</v>
      </c>
      <c r="P48" s="254">
        <v>1.98</v>
      </c>
      <c r="Q48" s="254">
        <v>0</v>
      </c>
      <c r="R48" s="254">
        <v>0</v>
      </c>
      <c r="S48" s="254">
        <v>1.58</v>
      </c>
      <c r="T48" s="254"/>
      <c r="U48" s="254">
        <v>2.44</v>
      </c>
      <c r="V48" s="254">
        <v>1.98</v>
      </c>
      <c r="W48" s="254">
        <v>0</v>
      </c>
      <c r="X48" s="254">
        <v>0</v>
      </c>
      <c r="Y48" s="254">
        <v>1.58</v>
      </c>
      <c r="Z48" s="254"/>
      <c r="AA48" s="254"/>
      <c r="AB48" s="254"/>
      <c r="AC48" s="254"/>
      <c r="AD48" s="254"/>
      <c r="AE48" s="254"/>
      <c r="AF48" s="254"/>
      <c r="AG48" s="256" t="s">
        <v>253</v>
      </c>
      <c r="AH48" s="256"/>
      <c r="AI48" s="263">
        <v>2</v>
      </c>
      <c r="AJ48" s="263">
        <v>4</v>
      </c>
      <c r="AK48" s="267">
        <v>0.33329999999999999</v>
      </c>
      <c r="AL48" s="267">
        <v>0.66659999999999997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</row>
    <row r="49" spans="1:61" s="239" customFormat="1" x14ac:dyDescent="0.15">
      <c r="A49" s="253">
        <v>328</v>
      </c>
      <c r="B49" s="236">
        <v>41163</v>
      </c>
      <c r="C49" s="237" t="s">
        <v>148</v>
      </c>
      <c r="D49" s="235" t="s">
        <v>408</v>
      </c>
      <c r="E49" s="219">
        <v>42527</v>
      </c>
      <c r="F49" s="238" t="s">
        <v>182</v>
      </c>
      <c r="G49" s="218" t="s">
        <v>401</v>
      </c>
      <c r="H49" s="254">
        <v>66.5</v>
      </c>
      <c r="I49" s="255" t="s">
        <v>244</v>
      </c>
      <c r="J49" s="254">
        <v>1645</v>
      </c>
      <c r="K49" s="254">
        <v>3000</v>
      </c>
      <c r="L49" s="254">
        <v>3000</v>
      </c>
      <c r="M49" s="254">
        <v>3000</v>
      </c>
      <c r="N49" s="254"/>
      <c r="O49" s="254">
        <v>2.87</v>
      </c>
      <c r="P49" s="254">
        <v>2.2999999999999998</v>
      </c>
      <c r="Q49" s="254">
        <v>0</v>
      </c>
      <c r="R49" s="254">
        <v>0</v>
      </c>
      <c r="S49" s="254">
        <v>1.8</v>
      </c>
      <c r="T49" s="254"/>
      <c r="U49" s="254">
        <v>2.87</v>
      </c>
      <c r="V49" s="254">
        <v>2.2999999999999998</v>
      </c>
      <c r="W49" s="254">
        <v>0</v>
      </c>
      <c r="X49" s="254">
        <v>0</v>
      </c>
      <c r="Y49" s="254">
        <v>1.8</v>
      </c>
      <c r="Z49" s="254"/>
      <c r="AA49" s="254"/>
      <c r="AB49" s="254"/>
      <c r="AC49" s="254"/>
      <c r="AD49" s="254"/>
      <c r="AE49" s="254"/>
      <c r="AF49" s="254"/>
      <c r="AG49" s="256" t="s">
        <v>253</v>
      </c>
      <c r="AH49" s="256"/>
      <c r="AI49" s="263">
        <v>2</v>
      </c>
      <c r="AJ49" s="263">
        <v>4</v>
      </c>
      <c r="AK49" s="267">
        <v>0.33329999999999999</v>
      </c>
      <c r="AL49" s="267">
        <v>0.66659999999999997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</row>
    <row r="50" spans="1:61" s="239" customFormat="1" x14ac:dyDescent="0.15">
      <c r="A50" s="253">
        <v>226</v>
      </c>
      <c r="B50" s="236">
        <v>41164</v>
      </c>
      <c r="C50" s="237" t="s">
        <v>148</v>
      </c>
      <c r="D50" s="235" t="s">
        <v>408</v>
      </c>
      <c r="E50" s="219">
        <v>42186</v>
      </c>
      <c r="F50" s="238" t="s">
        <v>183</v>
      </c>
      <c r="G50" s="218" t="s">
        <v>401</v>
      </c>
      <c r="H50">
        <v>56.95</v>
      </c>
      <c r="I50" s="255" t="s">
        <v>244</v>
      </c>
      <c r="J50" s="257">
        <v>4000</v>
      </c>
      <c r="K50" s="257">
        <v>12000</v>
      </c>
      <c r="L50" s="257">
        <v>12000</v>
      </c>
      <c r="M50" s="257">
        <v>12000</v>
      </c>
      <c r="N50" s="254"/>
      <c r="O50" s="254">
        <v>1.8</v>
      </c>
      <c r="P50" s="254">
        <v>1.57</v>
      </c>
      <c r="Q50" s="254">
        <v>0</v>
      </c>
      <c r="R50" s="254">
        <v>0</v>
      </c>
      <c r="S50" s="254">
        <v>1.27</v>
      </c>
      <c r="T50" s="254"/>
      <c r="U50" s="254">
        <v>1.74</v>
      </c>
      <c r="V50" s="254">
        <v>1.5</v>
      </c>
      <c r="W50" s="254">
        <v>0</v>
      </c>
      <c r="X50" s="254">
        <v>0</v>
      </c>
      <c r="Y50" s="254">
        <v>1.2599999999999998</v>
      </c>
      <c r="Z50" s="254"/>
      <c r="AA50" s="254"/>
      <c r="AB50" s="254"/>
      <c r="AC50" s="254"/>
      <c r="AD50" s="254"/>
      <c r="AE50" s="254"/>
      <c r="AF50" s="254"/>
      <c r="AG50" s="256" t="s">
        <v>251</v>
      </c>
      <c r="AH50" s="256" t="s">
        <v>252</v>
      </c>
      <c r="AI50" s="263">
        <v>2</v>
      </c>
      <c r="AJ50" s="263">
        <v>4</v>
      </c>
      <c r="AK50" s="267">
        <v>0.33329999999999999</v>
      </c>
      <c r="AL50" s="267">
        <v>0.66659999999999997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</row>
    <row r="51" spans="1:61" s="239" customFormat="1" x14ac:dyDescent="0.15">
      <c r="A51" s="253">
        <v>160</v>
      </c>
      <c r="B51" s="236">
        <v>41163</v>
      </c>
      <c r="C51" s="237" t="s">
        <v>148</v>
      </c>
      <c r="D51" s="235" t="s">
        <v>408</v>
      </c>
      <c r="E51" s="219">
        <v>42401</v>
      </c>
      <c r="F51" s="238" t="s">
        <v>243</v>
      </c>
      <c r="G51" s="218" t="s">
        <v>401</v>
      </c>
      <c r="H51">
        <v>72.42</v>
      </c>
      <c r="I51" s="255" t="s">
        <v>244</v>
      </c>
      <c r="J51" s="254">
        <v>1645</v>
      </c>
      <c r="K51" s="254">
        <v>3000</v>
      </c>
      <c r="L51" s="254">
        <v>3000</v>
      </c>
      <c r="M51" s="254">
        <v>3000</v>
      </c>
      <c r="N51" s="254"/>
      <c r="O51" s="254">
        <v>2.6520000000000001</v>
      </c>
      <c r="P51" s="254">
        <v>2.0910000000000002</v>
      </c>
      <c r="Q51" s="254">
        <v>0</v>
      </c>
      <c r="R51" s="254">
        <v>0</v>
      </c>
      <c r="S51" s="254">
        <v>1.6135999999999999</v>
      </c>
      <c r="T51" s="254"/>
      <c r="U51" s="254">
        <v>2.6520000000000001</v>
      </c>
      <c r="V51" s="254">
        <v>2.0910000000000002</v>
      </c>
      <c r="W51" s="254">
        <v>0</v>
      </c>
      <c r="X51" s="254">
        <v>0</v>
      </c>
      <c r="Y51" s="254">
        <v>1.6135999999999999</v>
      </c>
      <c r="Z51" s="254"/>
      <c r="AA51" s="254"/>
      <c r="AB51" s="254"/>
      <c r="AC51" s="254"/>
      <c r="AD51" s="254"/>
      <c r="AE51" s="254"/>
      <c r="AF51" s="254"/>
      <c r="AG51" s="256" t="s">
        <v>253</v>
      </c>
      <c r="AH51" s="256"/>
      <c r="AI51" s="263">
        <v>2</v>
      </c>
      <c r="AJ51" s="263">
        <v>4</v>
      </c>
      <c r="AK51" s="267">
        <v>0.33329999999999999</v>
      </c>
      <c r="AL51" s="267">
        <v>0.66659999999999997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</row>
    <row r="52" spans="1:61" s="239" customFormat="1" x14ac:dyDescent="0.15">
      <c r="A52" s="253">
        <v>174</v>
      </c>
      <c r="B52" s="236">
        <v>41163</v>
      </c>
      <c r="C52" s="237" t="s">
        <v>148</v>
      </c>
      <c r="D52" s="235" t="s">
        <v>408</v>
      </c>
      <c r="E52" s="219">
        <v>42393</v>
      </c>
      <c r="F52" s="238" t="s">
        <v>246</v>
      </c>
      <c r="G52" s="218" t="s">
        <v>401</v>
      </c>
      <c r="H52">
        <v>65.78</v>
      </c>
      <c r="I52" s="255" t="s">
        <v>244</v>
      </c>
      <c r="J52" s="254">
        <v>1645</v>
      </c>
      <c r="K52" s="254">
        <v>3000</v>
      </c>
      <c r="L52" s="254">
        <v>3000</v>
      </c>
      <c r="M52" s="254">
        <v>3000</v>
      </c>
      <c r="N52" s="254"/>
      <c r="O52" s="254">
        <v>2.552</v>
      </c>
      <c r="P52" s="254">
        <v>2.1</v>
      </c>
      <c r="Q52" s="254">
        <v>0</v>
      </c>
      <c r="R52" s="254">
        <v>0</v>
      </c>
      <c r="S52" s="254">
        <v>1.7050000000000001</v>
      </c>
      <c r="T52" s="254"/>
      <c r="U52" s="254">
        <v>2.552</v>
      </c>
      <c r="V52" s="254">
        <v>2.1</v>
      </c>
      <c r="W52" s="254">
        <v>0</v>
      </c>
      <c r="X52" s="254">
        <v>0</v>
      </c>
      <c r="Y52" s="254">
        <v>1.7050000000000001</v>
      </c>
      <c r="Z52" s="254"/>
      <c r="AA52" s="254"/>
      <c r="AB52" s="254"/>
      <c r="AC52" s="254"/>
      <c r="AD52" s="254"/>
      <c r="AE52" s="254"/>
      <c r="AF52" s="254"/>
      <c r="AG52" s="256" t="s">
        <v>253</v>
      </c>
      <c r="AH52" s="256"/>
      <c r="AI52" s="263">
        <v>2</v>
      </c>
      <c r="AJ52" s="263">
        <v>4</v>
      </c>
      <c r="AK52" s="267">
        <v>0.33329999999999999</v>
      </c>
      <c r="AL52" s="267">
        <v>0.66659999999999997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1:61" s="239" customFormat="1" x14ac:dyDescent="0.15">
      <c r="A53" s="253">
        <v>315</v>
      </c>
      <c r="B53" s="236">
        <v>41163</v>
      </c>
      <c r="C53" s="237" t="s">
        <v>148</v>
      </c>
      <c r="D53" s="235" t="s">
        <v>408</v>
      </c>
      <c r="E53" s="219">
        <v>42430</v>
      </c>
      <c r="F53" s="235" t="s">
        <v>318</v>
      </c>
      <c r="G53" s="218" t="s">
        <v>401</v>
      </c>
      <c r="H53">
        <v>60.86</v>
      </c>
      <c r="I53" s="255" t="s">
        <v>244</v>
      </c>
      <c r="J53" s="254">
        <v>1645</v>
      </c>
      <c r="K53" s="254">
        <v>3000</v>
      </c>
      <c r="L53" s="254">
        <v>3000</v>
      </c>
      <c r="M53" s="254">
        <v>3000</v>
      </c>
      <c r="N53" s="254"/>
      <c r="O53" s="254">
        <v>1.659</v>
      </c>
      <c r="P53" s="254">
        <v>1.6479999999999999</v>
      </c>
      <c r="Q53" s="254">
        <v>0</v>
      </c>
      <c r="R53" s="254">
        <v>0</v>
      </c>
      <c r="S53" s="254">
        <v>1.6379999999999999</v>
      </c>
      <c r="T53" s="254"/>
      <c r="U53" s="254">
        <v>1.6479999999999999</v>
      </c>
      <c r="V53" s="254">
        <v>1.6379999999999999</v>
      </c>
      <c r="W53" s="254">
        <v>0</v>
      </c>
      <c r="X53" s="254">
        <v>0</v>
      </c>
      <c r="Y53" s="254">
        <v>1.627</v>
      </c>
      <c r="Z53" s="254"/>
      <c r="AA53" s="254"/>
      <c r="AB53" s="254"/>
      <c r="AC53" s="254"/>
      <c r="AD53" s="254"/>
      <c r="AE53" s="254"/>
      <c r="AF53" s="254"/>
      <c r="AG53" s="256" t="s">
        <v>251</v>
      </c>
      <c r="AH53" s="256" t="s">
        <v>252</v>
      </c>
      <c r="AI53" s="263">
        <v>2</v>
      </c>
      <c r="AJ53" s="263">
        <v>4</v>
      </c>
      <c r="AK53" s="267">
        <v>0.33329999999999999</v>
      </c>
      <c r="AL53" s="267">
        <v>0.66659999999999997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1:61" s="239" customFormat="1" x14ac:dyDescent="0.15">
      <c r="A54" s="253">
        <v>570</v>
      </c>
      <c r="B54" s="236">
        <v>41164</v>
      </c>
      <c r="C54" s="237" t="s">
        <v>148</v>
      </c>
      <c r="D54" s="235" t="s">
        <v>408</v>
      </c>
      <c r="E54" s="219">
        <v>42401</v>
      </c>
      <c r="F54" s="238" t="s">
        <v>184</v>
      </c>
      <c r="G54" s="218" t="s">
        <v>401</v>
      </c>
      <c r="H54" s="254">
        <v>64.13</v>
      </c>
      <c r="I54" s="255" t="s">
        <v>244</v>
      </c>
      <c r="J54" s="257">
        <v>4000</v>
      </c>
      <c r="K54" s="257">
        <v>12000</v>
      </c>
      <c r="L54" s="257">
        <v>12000</v>
      </c>
      <c r="M54" s="257">
        <v>12000</v>
      </c>
      <c r="N54" s="254"/>
      <c r="O54" s="254">
        <v>2.0019999999999998</v>
      </c>
      <c r="P54" s="254">
        <v>1.788</v>
      </c>
      <c r="Q54" s="254">
        <v>0</v>
      </c>
      <c r="R54" s="254">
        <v>0</v>
      </c>
      <c r="S54" s="254">
        <v>1.5429999999999999</v>
      </c>
      <c r="T54" s="254"/>
      <c r="U54" s="254">
        <v>2.0019999999999998</v>
      </c>
      <c r="V54" s="254">
        <v>1.788</v>
      </c>
      <c r="W54" s="254">
        <v>0</v>
      </c>
      <c r="X54" s="254">
        <v>0</v>
      </c>
      <c r="Y54" s="254">
        <v>1.5429999999999999</v>
      </c>
      <c r="Z54" s="254"/>
      <c r="AA54" s="254"/>
      <c r="AB54" s="254"/>
      <c r="AC54" s="254"/>
      <c r="AD54" s="254"/>
      <c r="AE54" s="254"/>
      <c r="AF54" s="254"/>
      <c r="AG54" s="256" t="s">
        <v>253</v>
      </c>
      <c r="AH54" s="256"/>
      <c r="AI54" s="263">
        <v>2</v>
      </c>
      <c r="AJ54" s="263">
        <v>4</v>
      </c>
      <c r="AK54" s="267">
        <v>0.33329999999999999</v>
      </c>
      <c r="AL54" s="267">
        <v>0.66659999999999997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1:61" s="239" customFormat="1" x14ac:dyDescent="0.15">
      <c r="A55" s="253">
        <v>236</v>
      </c>
      <c r="B55" s="236">
        <v>41164</v>
      </c>
      <c r="C55" s="237" t="s">
        <v>148</v>
      </c>
      <c r="D55" s="235" t="s">
        <v>408</v>
      </c>
      <c r="E55" s="219">
        <v>42401</v>
      </c>
      <c r="F55" s="238" t="s">
        <v>264</v>
      </c>
      <c r="G55" s="218" t="s">
        <v>401</v>
      </c>
      <c r="H55">
        <v>70</v>
      </c>
      <c r="I55" s="255" t="s">
        <v>244</v>
      </c>
      <c r="J55" s="257">
        <v>3000</v>
      </c>
      <c r="K55" s="257">
        <v>3000</v>
      </c>
      <c r="L55" s="257">
        <v>3000</v>
      </c>
      <c r="M55" s="257">
        <v>3000</v>
      </c>
      <c r="N55" s="254"/>
      <c r="O55" s="254">
        <v>2.23</v>
      </c>
      <c r="P55" s="254">
        <v>0</v>
      </c>
      <c r="Q55" s="254">
        <v>0</v>
      </c>
      <c r="R55" s="254">
        <v>0</v>
      </c>
      <c r="S55" s="254">
        <v>1.65</v>
      </c>
      <c r="T55" s="254"/>
      <c r="U55" s="254">
        <v>2.23</v>
      </c>
      <c r="V55" s="254">
        <v>0</v>
      </c>
      <c r="W55" s="254">
        <v>0</v>
      </c>
      <c r="X55" s="254">
        <v>0</v>
      </c>
      <c r="Y55" s="254">
        <v>1.65</v>
      </c>
      <c r="Z55" s="254"/>
      <c r="AA55" s="254"/>
      <c r="AB55" s="254"/>
      <c r="AC55" s="254"/>
      <c r="AD55" s="254"/>
      <c r="AE55" s="254"/>
      <c r="AF55" s="254"/>
      <c r="AG55" s="256" t="s">
        <v>253</v>
      </c>
      <c r="AH55" s="256"/>
      <c r="AI55" s="268">
        <v>2</v>
      </c>
      <c r="AJ55" s="268">
        <v>4</v>
      </c>
      <c r="AK55" s="267">
        <v>0.33329999999999999</v>
      </c>
      <c r="AL55" s="267">
        <v>0.66659999999999997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1:61" s="239" customFormat="1" x14ac:dyDescent="0.15">
      <c r="A56" s="253">
        <v>787</v>
      </c>
      <c r="B56" s="236">
        <v>41164</v>
      </c>
      <c r="C56" s="237" t="s">
        <v>148</v>
      </c>
      <c r="D56" s="235" t="s">
        <v>408</v>
      </c>
      <c r="E56" s="222">
        <v>42430</v>
      </c>
      <c r="F56" s="238" t="s">
        <v>311</v>
      </c>
      <c r="G56" s="218" t="s">
        <v>401</v>
      </c>
      <c r="H56">
        <v>65.599999999999994</v>
      </c>
      <c r="I56" s="255" t="s">
        <v>244</v>
      </c>
      <c r="J56" s="254">
        <v>1645</v>
      </c>
      <c r="K56" s="254">
        <v>3000</v>
      </c>
      <c r="L56" s="254">
        <v>3000</v>
      </c>
      <c r="M56" s="254">
        <v>3000</v>
      </c>
      <c r="N56" s="254"/>
      <c r="O56" s="254">
        <v>2.0659999999999998</v>
      </c>
      <c r="P56" s="254">
        <v>1.83</v>
      </c>
      <c r="Q56" s="254">
        <v>0</v>
      </c>
      <c r="R56" s="254">
        <v>0</v>
      </c>
      <c r="S56" s="254">
        <v>1.55</v>
      </c>
      <c r="T56" s="254"/>
      <c r="U56" s="254">
        <v>2.032</v>
      </c>
      <c r="V56" s="254">
        <v>1.8080000000000001</v>
      </c>
      <c r="W56" s="254">
        <v>0</v>
      </c>
      <c r="X56" s="254">
        <v>0</v>
      </c>
      <c r="Y56" s="254">
        <v>1.4690000000000001</v>
      </c>
      <c r="Z56" s="254"/>
      <c r="AA56" s="254"/>
      <c r="AB56" s="254"/>
      <c r="AC56" s="254"/>
      <c r="AD56" s="254"/>
      <c r="AE56" s="254"/>
      <c r="AF56" s="254"/>
      <c r="AG56" s="256" t="s">
        <v>251</v>
      </c>
      <c r="AH56" s="256" t="s">
        <v>252</v>
      </c>
      <c r="AI56" s="263">
        <v>2</v>
      </c>
      <c r="AJ56" s="263">
        <v>4</v>
      </c>
      <c r="AK56" s="267">
        <v>0.33329999999999999</v>
      </c>
      <c r="AL56" s="267">
        <v>0.66659999999999997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</row>
    <row r="57" spans="1:61" s="6" customFormat="1" x14ac:dyDescent="0.15">
      <c r="A57" s="253">
        <v>81</v>
      </c>
      <c r="B57" s="241">
        <v>41163</v>
      </c>
      <c r="C57" s="242" t="s">
        <v>148</v>
      </c>
      <c r="D57" s="240" t="s">
        <v>409</v>
      </c>
      <c r="E57" s="219">
        <v>42387</v>
      </c>
      <c r="F57" s="243" t="s">
        <v>267</v>
      </c>
      <c r="G57" s="218" t="s">
        <v>401</v>
      </c>
      <c r="H57" s="254">
        <v>72.25</v>
      </c>
      <c r="I57" s="255" t="s">
        <v>244</v>
      </c>
      <c r="J57" s="254">
        <v>6000</v>
      </c>
      <c r="K57" s="254">
        <v>12000</v>
      </c>
      <c r="L57" s="254">
        <v>12000</v>
      </c>
      <c r="M57" s="254">
        <v>12000</v>
      </c>
      <c r="N57" s="254"/>
      <c r="O57" s="254">
        <v>1.7989999999999999</v>
      </c>
      <c r="P57" s="254">
        <v>1.7270000000000001</v>
      </c>
      <c r="Q57" s="254">
        <v>0</v>
      </c>
      <c r="R57" s="254">
        <v>0</v>
      </c>
      <c r="S57" s="254">
        <v>1.4379999999999999</v>
      </c>
      <c r="T57" s="254"/>
      <c r="U57" s="254">
        <v>1.635</v>
      </c>
      <c r="V57" s="254">
        <v>1.319</v>
      </c>
      <c r="W57" s="254">
        <v>0</v>
      </c>
      <c r="X57" s="254">
        <v>0</v>
      </c>
      <c r="Y57" s="254">
        <v>1.2250000000000001</v>
      </c>
      <c r="Z57" s="254"/>
      <c r="AA57" s="254"/>
      <c r="AB57" s="254"/>
      <c r="AC57" s="254"/>
      <c r="AD57" s="254"/>
      <c r="AE57" s="254"/>
      <c r="AF57" s="254"/>
      <c r="AG57" s="256" t="s">
        <v>251</v>
      </c>
      <c r="AH57" s="256" t="s">
        <v>252</v>
      </c>
      <c r="AI57" s="263">
        <v>2</v>
      </c>
      <c r="AJ57" s="263">
        <v>4</v>
      </c>
      <c r="AK57" s="269">
        <v>0.33329999999999999</v>
      </c>
      <c r="AL57" s="269">
        <v>0.66659999999999997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</row>
    <row r="58" spans="1:61" s="6" customFormat="1" x14ac:dyDescent="0.15">
      <c r="A58" s="253">
        <v>264</v>
      </c>
      <c r="B58" s="241">
        <v>41163</v>
      </c>
      <c r="C58" s="242" t="s">
        <v>148</v>
      </c>
      <c r="D58" s="240" t="s">
        <v>409</v>
      </c>
      <c r="E58" s="219">
        <v>42023</v>
      </c>
      <c r="F58" s="243" t="s">
        <v>313</v>
      </c>
      <c r="G58" s="218" t="s">
        <v>401</v>
      </c>
      <c r="H58" s="254">
        <v>61.39</v>
      </c>
      <c r="I58" s="255" t="s">
        <v>244</v>
      </c>
      <c r="J58" s="257">
        <v>6000</v>
      </c>
      <c r="K58" s="257">
        <v>6000</v>
      </c>
      <c r="L58" s="257">
        <v>6000</v>
      </c>
      <c r="M58" s="257">
        <v>6000</v>
      </c>
      <c r="N58" s="254"/>
      <c r="O58" s="254">
        <v>1.93</v>
      </c>
      <c r="P58">
        <v>0</v>
      </c>
      <c r="Q58" s="254">
        <v>0</v>
      </c>
      <c r="R58" s="254">
        <v>0</v>
      </c>
      <c r="S58" s="254">
        <v>1.73</v>
      </c>
      <c r="T58" s="254"/>
      <c r="U58" s="254">
        <v>1.71</v>
      </c>
      <c r="V58">
        <v>0</v>
      </c>
      <c r="W58" s="254">
        <v>0</v>
      </c>
      <c r="X58" s="254">
        <v>0</v>
      </c>
      <c r="Y58" s="254">
        <v>1.43</v>
      </c>
      <c r="Z58" s="254"/>
      <c r="AA58" s="254"/>
      <c r="AB58" s="254"/>
      <c r="AC58" s="254"/>
      <c r="AD58" s="254"/>
      <c r="AE58" s="254"/>
      <c r="AF58" s="254"/>
      <c r="AG58" s="256" t="s">
        <v>251</v>
      </c>
      <c r="AH58" s="256" t="s">
        <v>252</v>
      </c>
      <c r="AI58" s="263">
        <v>2</v>
      </c>
      <c r="AJ58" s="263">
        <v>4</v>
      </c>
      <c r="AK58" s="269">
        <v>0.33329999999999999</v>
      </c>
      <c r="AL58" s="269">
        <v>0.66659999999999997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</row>
    <row r="59" spans="1:61" s="6" customFormat="1" x14ac:dyDescent="0.15">
      <c r="A59" s="253">
        <v>278</v>
      </c>
      <c r="B59" s="241">
        <v>41163</v>
      </c>
      <c r="C59" s="242" t="s">
        <v>148</v>
      </c>
      <c r="D59" s="240" t="s">
        <v>409</v>
      </c>
      <c r="E59" s="219">
        <v>42407</v>
      </c>
      <c r="F59" s="243" t="s">
        <v>315</v>
      </c>
      <c r="G59" s="218" t="s">
        <v>401</v>
      </c>
      <c r="H59" s="111">
        <v>66.5</v>
      </c>
      <c r="I59" s="255" t="s">
        <v>244</v>
      </c>
      <c r="J59" s="254">
        <v>6000</v>
      </c>
      <c r="K59" s="254">
        <v>12000</v>
      </c>
      <c r="L59" s="254">
        <v>12000</v>
      </c>
      <c r="M59" s="254">
        <v>12000</v>
      </c>
      <c r="N59" s="254"/>
      <c r="O59" s="258">
        <v>2.04</v>
      </c>
      <c r="P59" s="258">
        <v>2</v>
      </c>
      <c r="Q59" s="254">
        <v>0</v>
      </c>
      <c r="R59" s="254">
        <v>0</v>
      </c>
      <c r="S59" s="258">
        <v>1.49</v>
      </c>
      <c r="T59" s="254"/>
      <c r="U59" s="258">
        <v>1.58</v>
      </c>
      <c r="V59" s="258">
        <v>1.54</v>
      </c>
      <c r="W59" s="254">
        <v>0</v>
      </c>
      <c r="X59" s="254">
        <v>0</v>
      </c>
      <c r="Y59" s="258">
        <v>1.42</v>
      </c>
      <c r="Z59" s="254"/>
      <c r="AA59" s="254"/>
      <c r="AB59" s="254"/>
      <c r="AC59" s="254"/>
      <c r="AD59" s="254"/>
      <c r="AE59" s="254"/>
      <c r="AF59" s="254"/>
      <c r="AG59" s="256" t="s">
        <v>251</v>
      </c>
      <c r="AH59" s="256" t="s">
        <v>252</v>
      </c>
      <c r="AI59" s="263">
        <v>2</v>
      </c>
      <c r="AJ59" s="263">
        <v>4</v>
      </c>
      <c r="AK59" s="269">
        <v>0.33329999999999999</v>
      </c>
      <c r="AL59" s="269">
        <v>0.66659999999999997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</row>
    <row r="60" spans="1:61" s="6" customFormat="1" x14ac:dyDescent="0.15">
      <c r="A60" s="253">
        <v>330</v>
      </c>
      <c r="B60" s="241">
        <v>41163</v>
      </c>
      <c r="C60" s="242" t="s">
        <v>148</v>
      </c>
      <c r="D60" s="240" t="s">
        <v>409</v>
      </c>
      <c r="E60" s="219">
        <v>42527</v>
      </c>
      <c r="F60" s="243" t="s">
        <v>182</v>
      </c>
      <c r="G60" s="218" t="s">
        <v>401</v>
      </c>
      <c r="H60" s="254">
        <v>66</v>
      </c>
      <c r="I60" s="255" t="s">
        <v>244</v>
      </c>
      <c r="J60" s="254">
        <v>6000</v>
      </c>
      <c r="K60" s="254">
        <v>12000</v>
      </c>
      <c r="L60" s="254">
        <v>12000</v>
      </c>
      <c r="M60" s="254">
        <v>12000</v>
      </c>
      <c r="N60" s="254"/>
      <c r="O60" s="254">
        <v>2.15</v>
      </c>
      <c r="P60" s="254">
        <v>2.11</v>
      </c>
      <c r="Q60" s="254">
        <v>0</v>
      </c>
      <c r="R60" s="254">
        <v>0</v>
      </c>
      <c r="S60" s="254">
        <v>1.5</v>
      </c>
      <c r="T60" s="254"/>
      <c r="U60" s="254">
        <v>1.43</v>
      </c>
      <c r="V60" s="254">
        <v>1.39</v>
      </c>
      <c r="W60" s="254">
        <v>0</v>
      </c>
      <c r="X60" s="254">
        <v>0</v>
      </c>
      <c r="Y60" s="254">
        <v>1.25</v>
      </c>
      <c r="Z60" s="254"/>
      <c r="AA60" s="254"/>
      <c r="AB60" s="254"/>
      <c r="AC60" s="254"/>
      <c r="AD60" s="254"/>
      <c r="AE60" s="254"/>
      <c r="AF60" s="254"/>
      <c r="AG60" s="256" t="s">
        <v>251</v>
      </c>
      <c r="AH60" s="256" t="s">
        <v>252</v>
      </c>
      <c r="AI60" s="270">
        <v>3</v>
      </c>
      <c r="AJ60" s="270">
        <v>3</v>
      </c>
      <c r="AK60" s="269">
        <v>0.5</v>
      </c>
      <c r="AL60" s="269">
        <v>0.5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</row>
    <row r="61" spans="1:61" s="6" customFormat="1" x14ac:dyDescent="0.15">
      <c r="A61" s="253">
        <v>162</v>
      </c>
      <c r="B61" s="241">
        <v>41163</v>
      </c>
      <c r="C61" s="242" t="s">
        <v>148</v>
      </c>
      <c r="D61" s="240" t="s">
        <v>409</v>
      </c>
      <c r="E61" s="219">
        <v>42401</v>
      </c>
      <c r="F61" s="243" t="s">
        <v>243</v>
      </c>
      <c r="G61" s="218" t="s">
        <v>401</v>
      </c>
      <c r="H61">
        <v>68.34</v>
      </c>
      <c r="I61" s="255" t="s">
        <v>244</v>
      </c>
      <c r="J61" s="254">
        <v>6000</v>
      </c>
      <c r="K61" s="254">
        <v>12000</v>
      </c>
      <c r="L61" s="254">
        <v>12000</v>
      </c>
      <c r="M61" s="254">
        <v>12000</v>
      </c>
      <c r="N61" s="254"/>
      <c r="O61" s="254">
        <v>2.1328</v>
      </c>
      <c r="P61" s="254">
        <v>2.0941000000000001</v>
      </c>
      <c r="Q61" s="254">
        <v>0</v>
      </c>
      <c r="R61" s="254">
        <v>0</v>
      </c>
      <c r="S61" s="254">
        <v>1.5076000000000001</v>
      </c>
      <c r="T61" s="254"/>
      <c r="U61" s="254">
        <v>1.5484</v>
      </c>
      <c r="V61" s="254">
        <v>1.4923</v>
      </c>
      <c r="W61" s="254">
        <v>0</v>
      </c>
      <c r="X61" s="254">
        <v>0</v>
      </c>
      <c r="Y61" s="254">
        <v>1.377</v>
      </c>
      <c r="Z61" s="254"/>
      <c r="AA61" s="254"/>
      <c r="AB61" s="254"/>
      <c r="AC61" s="254"/>
      <c r="AD61" s="254"/>
      <c r="AE61" s="254"/>
      <c r="AF61" s="254"/>
      <c r="AG61" s="256" t="s">
        <v>251</v>
      </c>
      <c r="AH61" s="256" t="s">
        <v>252</v>
      </c>
      <c r="AI61" s="263">
        <v>2</v>
      </c>
      <c r="AJ61" s="263">
        <v>4</v>
      </c>
      <c r="AK61" s="269">
        <v>0.33329999999999999</v>
      </c>
      <c r="AL61" s="269">
        <v>0.66659999999999997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</row>
    <row r="62" spans="1:61" s="6" customFormat="1" x14ac:dyDescent="0.15">
      <c r="A62" s="253">
        <v>176</v>
      </c>
      <c r="B62" s="241">
        <v>41163</v>
      </c>
      <c r="C62" s="242" t="s">
        <v>148</v>
      </c>
      <c r="D62" s="240" t="s">
        <v>409</v>
      </c>
      <c r="E62" s="219">
        <v>42393</v>
      </c>
      <c r="F62" s="243" t="s">
        <v>246</v>
      </c>
      <c r="G62" s="218" t="s">
        <v>401</v>
      </c>
      <c r="H62">
        <v>65.56</v>
      </c>
      <c r="I62" s="255" t="s">
        <v>244</v>
      </c>
      <c r="J62" s="254">
        <v>6000</v>
      </c>
      <c r="K62" s="254">
        <v>12000</v>
      </c>
      <c r="L62" s="254">
        <v>12000</v>
      </c>
      <c r="M62" s="254">
        <v>12000</v>
      </c>
      <c r="N62" s="254"/>
      <c r="O62" s="254">
        <v>2.0169999999999999</v>
      </c>
      <c r="P62" s="254">
        <v>1.9830000000000001</v>
      </c>
      <c r="Q62" s="254">
        <v>0</v>
      </c>
      <c r="R62" s="254">
        <v>0</v>
      </c>
      <c r="S62" s="254">
        <v>1.51</v>
      </c>
      <c r="T62" s="254"/>
      <c r="U62" s="254">
        <v>1.59</v>
      </c>
      <c r="V62" s="254">
        <v>1.5569999999999999</v>
      </c>
      <c r="W62" s="254">
        <v>0</v>
      </c>
      <c r="X62" s="254">
        <v>0</v>
      </c>
      <c r="Y62" s="254">
        <v>1.448</v>
      </c>
      <c r="Z62" s="254"/>
      <c r="AA62" s="254"/>
      <c r="AB62" s="254"/>
      <c r="AC62" s="254"/>
      <c r="AD62" s="254"/>
      <c r="AE62" s="254"/>
      <c r="AF62" s="254"/>
      <c r="AG62" s="256" t="s">
        <v>251</v>
      </c>
      <c r="AH62" s="256" t="s">
        <v>252</v>
      </c>
      <c r="AI62" s="263">
        <v>2</v>
      </c>
      <c r="AJ62" s="263">
        <v>4</v>
      </c>
      <c r="AK62" s="269">
        <v>0.33329999999999999</v>
      </c>
      <c r="AL62" s="269">
        <v>0.66659999999999997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</row>
    <row r="63" spans="1:61" s="6" customFormat="1" x14ac:dyDescent="0.15">
      <c r="A63" s="253">
        <v>317</v>
      </c>
      <c r="B63" s="241">
        <v>41163</v>
      </c>
      <c r="C63" s="242" t="s">
        <v>148</v>
      </c>
      <c r="D63" s="240" t="s">
        <v>409</v>
      </c>
      <c r="E63" s="219">
        <v>42430</v>
      </c>
      <c r="F63" s="240" t="s">
        <v>318</v>
      </c>
      <c r="G63" s="218" t="s">
        <v>401</v>
      </c>
      <c r="H63">
        <v>58.56</v>
      </c>
      <c r="I63" s="255" t="s">
        <v>244</v>
      </c>
      <c r="J63" s="254">
        <v>6000</v>
      </c>
      <c r="K63" s="254">
        <v>12000</v>
      </c>
      <c r="L63" s="254">
        <v>12000</v>
      </c>
      <c r="M63" s="254">
        <v>12000</v>
      </c>
      <c r="N63" s="254"/>
      <c r="O63" s="254">
        <v>1.7490000000000001</v>
      </c>
      <c r="P63" s="254">
        <v>1.6919999999999999</v>
      </c>
      <c r="Q63" s="254">
        <v>0</v>
      </c>
      <c r="R63" s="254">
        <v>0</v>
      </c>
      <c r="S63" s="254">
        <v>1.65</v>
      </c>
      <c r="T63" s="254"/>
      <c r="U63" s="254">
        <v>1.704</v>
      </c>
      <c r="V63" s="254">
        <v>1.659</v>
      </c>
      <c r="W63" s="254">
        <v>0</v>
      </c>
      <c r="X63" s="254">
        <v>0</v>
      </c>
      <c r="Y63" s="254">
        <v>1.5489999999999999</v>
      </c>
      <c r="Z63" s="254"/>
      <c r="AA63" s="254"/>
      <c r="AB63" s="254"/>
      <c r="AC63" s="254"/>
      <c r="AD63" s="254"/>
      <c r="AE63" s="254"/>
      <c r="AF63" s="254"/>
      <c r="AG63" s="256" t="s">
        <v>251</v>
      </c>
      <c r="AH63" s="256" t="s">
        <v>252</v>
      </c>
      <c r="AI63" s="263">
        <v>2</v>
      </c>
      <c r="AJ63" s="263">
        <v>4</v>
      </c>
      <c r="AK63" s="269">
        <v>0.33329999999999999</v>
      </c>
      <c r="AL63" s="269">
        <v>0.66659999999999997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</row>
    <row r="64" spans="1:61" s="6" customFormat="1" x14ac:dyDescent="0.15">
      <c r="A64" s="253">
        <v>572</v>
      </c>
      <c r="B64" s="241">
        <v>41164</v>
      </c>
      <c r="C64" s="242" t="s">
        <v>148</v>
      </c>
      <c r="D64" s="240" t="s">
        <v>409</v>
      </c>
      <c r="E64" s="219">
        <v>42401</v>
      </c>
      <c r="F64" s="243" t="s">
        <v>184</v>
      </c>
      <c r="G64" s="218" t="s">
        <v>401</v>
      </c>
      <c r="H64" s="254">
        <v>63.19</v>
      </c>
      <c r="I64" s="255" t="s">
        <v>244</v>
      </c>
      <c r="J64" s="257">
        <v>3200</v>
      </c>
      <c r="K64" s="257">
        <v>3200</v>
      </c>
      <c r="L64" s="257">
        <v>3200</v>
      </c>
      <c r="M64" s="257">
        <v>3200</v>
      </c>
      <c r="N64" s="254"/>
      <c r="O64" s="254">
        <v>2.2010000000000001</v>
      </c>
      <c r="P64">
        <v>0</v>
      </c>
      <c r="Q64" s="254">
        <v>0</v>
      </c>
      <c r="R64" s="254">
        <v>0</v>
      </c>
      <c r="S64" s="254">
        <v>1.9219999999999999</v>
      </c>
      <c r="T64" s="254"/>
      <c r="U64" s="254">
        <v>1.57</v>
      </c>
      <c r="V64">
        <v>0</v>
      </c>
      <c r="W64" s="254">
        <v>0</v>
      </c>
      <c r="X64" s="254">
        <v>0</v>
      </c>
      <c r="Y64" s="254">
        <v>1.373</v>
      </c>
      <c r="Z64" s="254"/>
      <c r="AA64" s="254"/>
      <c r="AB64" s="254"/>
      <c r="AC64" s="254"/>
      <c r="AD64" s="254"/>
      <c r="AE64" s="254"/>
      <c r="AF64" s="254"/>
      <c r="AG64" s="256" t="s">
        <v>251</v>
      </c>
      <c r="AH64" s="256" t="s">
        <v>252</v>
      </c>
      <c r="AI64" s="263">
        <v>2</v>
      </c>
      <c r="AJ64" s="263">
        <v>4</v>
      </c>
      <c r="AK64" s="269">
        <v>0.33329999999999999</v>
      </c>
      <c r="AL64" s="269">
        <v>0.66659999999999997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</row>
    <row r="65" spans="1:61" s="6" customFormat="1" x14ac:dyDescent="0.15">
      <c r="A65" s="253">
        <v>238</v>
      </c>
      <c r="B65" s="241">
        <v>41164</v>
      </c>
      <c r="C65" s="242" t="s">
        <v>148</v>
      </c>
      <c r="D65" s="240" t="s">
        <v>409</v>
      </c>
      <c r="E65" s="219">
        <v>42401</v>
      </c>
      <c r="F65" s="243" t="s">
        <v>264</v>
      </c>
      <c r="G65" s="218" t="s">
        <v>401</v>
      </c>
      <c r="H65">
        <v>70</v>
      </c>
      <c r="I65" s="255" t="s">
        <v>244</v>
      </c>
      <c r="J65" s="257">
        <v>3200</v>
      </c>
      <c r="K65" s="257">
        <v>3200</v>
      </c>
      <c r="L65" s="257">
        <v>3200</v>
      </c>
      <c r="M65" s="257">
        <v>3200</v>
      </c>
      <c r="N65" s="254"/>
      <c r="O65" s="254">
        <v>2.0699999999999998</v>
      </c>
      <c r="P65" s="254">
        <v>0</v>
      </c>
      <c r="Q65" s="254">
        <v>0</v>
      </c>
      <c r="R65" s="254">
        <v>0</v>
      </c>
      <c r="S65" s="254">
        <v>1.68</v>
      </c>
      <c r="T65" s="254"/>
      <c r="U65" s="254">
        <v>1.74</v>
      </c>
      <c r="V65" s="254">
        <v>0</v>
      </c>
      <c r="W65" s="254">
        <v>0</v>
      </c>
      <c r="X65" s="254">
        <v>0</v>
      </c>
      <c r="Y65" s="254">
        <v>1.41</v>
      </c>
      <c r="Z65" s="254"/>
      <c r="AA65" s="254"/>
      <c r="AB65" s="254"/>
      <c r="AC65" s="254"/>
      <c r="AD65" s="254"/>
      <c r="AE65" s="254"/>
      <c r="AF65" s="254"/>
      <c r="AG65" s="256" t="s">
        <v>251</v>
      </c>
      <c r="AH65" s="256" t="s">
        <v>252</v>
      </c>
      <c r="AI65" s="270">
        <v>2</v>
      </c>
      <c r="AJ65" s="270">
        <v>4</v>
      </c>
      <c r="AK65" s="269">
        <v>0.33329999999999999</v>
      </c>
      <c r="AL65" s="269">
        <v>0.66659999999999997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</row>
    <row r="66" spans="1:61" s="6" customFormat="1" x14ac:dyDescent="0.15">
      <c r="A66" s="253">
        <v>793</v>
      </c>
      <c r="B66" s="241">
        <v>41164</v>
      </c>
      <c r="C66" s="242" t="s">
        <v>148</v>
      </c>
      <c r="D66" s="240" t="s">
        <v>409</v>
      </c>
      <c r="E66" s="222">
        <v>42430</v>
      </c>
      <c r="F66" s="243" t="s">
        <v>311</v>
      </c>
      <c r="G66" s="218" t="s">
        <v>401</v>
      </c>
      <c r="H66">
        <v>67.36</v>
      </c>
      <c r="I66" s="255" t="s">
        <v>244</v>
      </c>
      <c r="J66" s="257">
        <v>3200</v>
      </c>
      <c r="K66" s="257">
        <v>3200</v>
      </c>
      <c r="L66" s="257">
        <v>3200</v>
      </c>
      <c r="M66" s="257">
        <v>3200</v>
      </c>
      <c r="N66" s="254"/>
      <c r="O66" s="254">
        <v>2.077</v>
      </c>
      <c r="P66" s="254">
        <v>0</v>
      </c>
      <c r="Q66" s="254">
        <v>0</v>
      </c>
      <c r="R66" s="254">
        <v>0</v>
      </c>
      <c r="S66" s="254">
        <v>1.833</v>
      </c>
      <c r="T66" s="254"/>
      <c r="U66" s="254">
        <v>1.7669999999999999</v>
      </c>
      <c r="V66" s="254">
        <v>0</v>
      </c>
      <c r="W66" s="254">
        <v>0</v>
      </c>
      <c r="X66" s="254">
        <v>0</v>
      </c>
      <c r="Y66" s="254">
        <v>1.5569999999999999</v>
      </c>
      <c r="Z66" s="254"/>
      <c r="AA66" s="254"/>
      <c r="AB66" s="254"/>
      <c r="AC66" s="254"/>
      <c r="AD66" s="254"/>
      <c r="AE66" s="254"/>
      <c r="AF66" s="254"/>
      <c r="AG66" s="256" t="s">
        <v>251</v>
      </c>
      <c r="AH66" s="256" t="s">
        <v>252</v>
      </c>
      <c r="AI66" s="263">
        <v>2</v>
      </c>
      <c r="AJ66" s="263">
        <v>4</v>
      </c>
      <c r="AK66" s="269">
        <v>0.33329999999999999</v>
      </c>
      <c r="AL66" s="269">
        <v>0.66659999999999997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</row>
    <row r="67" spans="1:61" s="248" customFormat="1" x14ac:dyDescent="0.15">
      <c r="A67" s="253">
        <v>83</v>
      </c>
      <c r="B67" s="245">
        <v>41163</v>
      </c>
      <c r="C67" s="246" t="s">
        <v>148</v>
      </c>
      <c r="D67" s="244" t="s">
        <v>402</v>
      </c>
      <c r="E67" s="219">
        <v>42387</v>
      </c>
      <c r="F67" s="247" t="s">
        <v>267</v>
      </c>
      <c r="G67" s="218" t="s">
        <v>401</v>
      </c>
      <c r="H67" s="254">
        <v>74.150000000000006</v>
      </c>
      <c r="I67" s="255" t="s">
        <v>244</v>
      </c>
      <c r="J67" s="254">
        <v>6000</v>
      </c>
      <c r="K67" s="254">
        <v>12000</v>
      </c>
      <c r="L67" s="254">
        <v>12000</v>
      </c>
      <c r="M67" s="254">
        <v>12000</v>
      </c>
      <c r="N67" s="254"/>
      <c r="O67" s="254">
        <v>1.9950000000000001</v>
      </c>
      <c r="P67" s="254">
        <v>1.9</v>
      </c>
      <c r="Q67" s="254">
        <v>0</v>
      </c>
      <c r="R67" s="254">
        <v>0</v>
      </c>
      <c r="S67" s="254">
        <v>1.4490000000000001</v>
      </c>
      <c r="T67" s="254"/>
      <c r="U67" s="254">
        <v>1.716</v>
      </c>
      <c r="V67" s="254">
        <v>1.4950000000000001</v>
      </c>
      <c r="W67" s="254">
        <v>0</v>
      </c>
      <c r="X67" s="254">
        <v>0</v>
      </c>
      <c r="Y67" s="254">
        <v>1.37</v>
      </c>
      <c r="Z67" s="254"/>
      <c r="AA67" s="254"/>
      <c r="AB67" s="254"/>
      <c r="AC67" s="254"/>
      <c r="AD67" s="254"/>
      <c r="AE67" s="254"/>
      <c r="AF67" s="254"/>
      <c r="AG67" s="256" t="s">
        <v>251</v>
      </c>
      <c r="AH67" s="256" t="s">
        <v>252</v>
      </c>
      <c r="AI67" s="263">
        <v>2</v>
      </c>
      <c r="AJ67" s="263">
        <v>4</v>
      </c>
      <c r="AK67" s="271">
        <v>0.33329999999999999</v>
      </c>
      <c r="AL67" s="271">
        <v>0.66659999999999997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</row>
    <row r="68" spans="1:61" s="248" customFormat="1" x14ac:dyDescent="0.15">
      <c r="A68" s="253">
        <v>266</v>
      </c>
      <c r="B68" s="245">
        <v>41163</v>
      </c>
      <c r="C68" s="246" t="s">
        <v>148</v>
      </c>
      <c r="D68" s="244" t="s">
        <v>402</v>
      </c>
      <c r="E68" s="219">
        <v>42023</v>
      </c>
      <c r="F68" s="247" t="s">
        <v>313</v>
      </c>
      <c r="G68" s="218" t="s">
        <v>401</v>
      </c>
      <c r="H68" s="254">
        <v>61.93</v>
      </c>
      <c r="I68" s="255" t="s">
        <v>244</v>
      </c>
      <c r="J68" s="257">
        <v>6000</v>
      </c>
      <c r="K68" s="257">
        <v>6000</v>
      </c>
      <c r="L68" s="257">
        <v>6000</v>
      </c>
      <c r="M68" s="257">
        <v>6000</v>
      </c>
      <c r="N68" s="254"/>
      <c r="O68" s="254">
        <v>2.12</v>
      </c>
      <c r="P68">
        <v>0</v>
      </c>
      <c r="Q68" s="254">
        <v>0</v>
      </c>
      <c r="R68" s="254">
        <v>0</v>
      </c>
      <c r="S68" s="254">
        <v>1.69</v>
      </c>
      <c r="T68" s="254"/>
      <c r="U68" s="254">
        <v>1.92</v>
      </c>
      <c r="V68">
        <v>0</v>
      </c>
      <c r="W68" s="254">
        <v>0</v>
      </c>
      <c r="X68" s="254">
        <v>0</v>
      </c>
      <c r="Y68" s="254">
        <v>1.55</v>
      </c>
      <c r="Z68" s="254"/>
      <c r="AA68" s="254"/>
      <c r="AB68" s="254"/>
      <c r="AC68" s="254"/>
      <c r="AD68" s="254"/>
      <c r="AE68" s="254"/>
      <c r="AF68" s="254"/>
      <c r="AG68" s="256" t="s">
        <v>251</v>
      </c>
      <c r="AH68" s="256" t="s">
        <v>252</v>
      </c>
      <c r="AI68" s="263">
        <v>2</v>
      </c>
      <c r="AJ68" s="263">
        <v>4</v>
      </c>
      <c r="AK68" s="271">
        <v>0.33329999999999999</v>
      </c>
      <c r="AL68" s="271">
        <v>0.66659999999999997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</row>
    <row r="69" spans="1:61" s="248" customFormat="1" x14ac:dyDescent="0.15">
      <c r="A69" s="253">
        <v>280</v>
      </c>
      <c r="B69" s="245">
        <v>41163</v>
      </c>
      <c r="C69" s="246" t="s">
        <v>148</v>
      </c>
      <c r="D69" s="244" t="s">
        <v>402</v>
      </c>
      <c r="E69" s="219">
        <v>42407</v>
      </c>
      <c r="F69" s="247" t="s">
        <v>315</v>
      </c>
      <c r="G69" s="218" t="s">
        <v>401</v>
      </c>
      <c r="H69" s="111">
        <v>66.5</v>
      </c>
      <c r="I69" s="255" t="s">
        <v>244</v>
      </c>
      <c r="J69" s="254">
        <v>6000</v>
      </c>
      <c r="K69" s="254">
        <v>12000</v>
      </c>
      <c r="L69" s="254">
        <v>12000</v>
      </c>
      <c r="M69" s="254">
        <v>12000</v>
      </c>
      <c r="N69" s="254"/>
      <c r="O69" s="258">
        <v>2.2999999999999998</v>
      </c>
      <c r="P69" s="258">
        <v>2.25</v>
      </c>
      <c r="Q69" s="254">
        <v>0</v>
      </c>
      <c r="R69" s="254">
        <v>0</v>
      </c>
      <c r="S69" s="258">
        <v>1.35</v>
      </c>
      <c r="T69" s="254"/>
      <c r="U69" s="258">
        <v>1.64</v>
      </c>
      <c r="V69" s="258">
        <v>1.55</v>
      </c>
      <c r="W69" s="254">
        <v>0</v>
      </c>
      <c r="X69" s="254">
        <v>0</v>
      </c>
      <c r="Y69" s="258">
        <v>1.34</v>
      </c>
      <c r="Z69" s="254"/>
      <c r="AA69" s="254"/>
      <c r="AB69" s="254"/>
      <c r="AC69" s="254"/>
      <c r="AD69" s="254"/>
      <c r="AE69" s="254"/>
      <c r="AF69" s="254"/>
      <c r="AG69" s="256" t="s">
        <v>251</v>
      </c>
      <c r="AH69" s="256" t="s">
        <v>252</v>
      </c>
      <c r="AI69" s="263">
        <v>2</v>
      </c>
      <c r="AJ69" s="263">
        <v>4</v>
      </c>
      <c r="AK69" s="271">
        <v>0.33329999999999999</v>
      </c>
      <c r="AL69" s="271">
        <v>0.66659999999999997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</row>
    <row r="70" spans="1:61" s="248" customFormat="1" x14ac:dyDescent="0.15">
      <c r="A70" s="253">
        <v>332</v>
      </c>
      <c r="B70" s="245">
        <v>41163</v>
      </c>
      <c r="C70" s="246" t="s">
        <v>148</v>
      </c>
      <c r="D70" s="244" t="s">
        <v>402</v>
      </c>
      <c r="E70" s="219">
        <v>42527</v>
      </c>
      <c r="F70" s="247" t="s">
        <v>182</v>
      </c>
      <c r="G70" s="218" t="s">
        <v>401</v>
      </c>
      <c r="H70" s="254">
        <v>66</v>
      </c>
      <c r="I70" s="255" t="s">
        <v>244</v>
      </c>
      <c r="J70" s="254">
        <v>6000</v>
      </c>
      <c r="K70" s="254">
        <v>12000</v>
      </c>
      <c r="L70" s="254">
        <v>12000</v>
      </c>
      <c r="M70" s="254">
        <v>12000</v>
      </c>
      <c r="N70" s="254"/>
      <c r="O70" s="254">
        <v>2.58</v>
      </c>
      <c r="P70" s="254">
        <v>2.5099999999999998</v>
      </c>
      <c r="Q70" s="254">
        <v>0</v>
      </c>
      <c r="R70" s="254">
        <v>0</v>
      </c>
      <c r="S70" s="254">
        <v>1.43</v>
      </c>
      <c r="T70" s="254"/>
      <c r="U70" s="254">
        <v>1.6</v>
      </c>
      <c r="V70" s="254">
        <v>1.5</v>
      </c>
      <c r="W70" s="254">
        <v>0</v>
      </c>
      <c r="X70" s="254">
        <v>0</v>
      </c>
      <c r="Y70" s="254">
        <v>1.25</v>
      </c>
      <c r="Z70" s="254"/>
      <c r="AA70" s="254"/>
      <c r="AB70" s="254"/>
      <c r="AC70" s="254"/>
      <c r="AD70" s="254"/>
      <c r="AE70" s="254"/>
      <c r="AF70" s="254"/>
      <c r="AG70" s="256" t="s">
        <v>251</v>
      </c>
      <c r="AH70" s="256" t="s">
        <v>252</v>
      </c>
      <c r="AI70" s="272">
        <v>3</v>
      </c>
      <c r="AJ70" s="272">
        <v>3</v>
      </c>
      <c r="AK70" s="271">
        <v>0.5</v>
      </c>
      <c r="AL70" s="271">
        <v>0.5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</row>
    <row r="71" spans="1:61" s="248" customFormat="1" x14ac:dyDescent="0.15">
      <c r="A71" s="253">
        <v>229</v>
      </c>
      <c r="B71" s="245">
        <v>41164</v>
      </c>
      <c r="C71" s="246" t="s">
        <v>148</v>
      </c>
      <c r="D71" s="244" t="s">
        <v>402</v>
      </c>
      <c r="E71" s="219">
        <v>42186</v>
      </c>
      <c r="F71" s="247" t="s">
        <v>183</v>
      </c>
      <c r="G71" s="218" t="s">
        <v>401</v>
      </c>
      <c r="H71" s="254">
        <v>51.99</v>
      </c>
      <c r="I71" s="255" t="s">
        <v>244</v>
      </c>
      <c r="J71" s="257">
        <v>3500</v>
      </c>
      <c r="K71" s="257">
        <v>3500</v>
      </c>
      <c r="L71" s="257">
        <v>3500</v>
      </c>
      <c r="M71" s="257">
        <v>3500</v>
      </c>
      <c r="N71" s="254"/>
      <c r="O71" s="254">
        <v>1.9</v>
      </c>
      <c r="P71">
        <v>0</v>
      </c>
      <c r="Q71" s="254">
        <v>0</v>
      </c>
      <c r="R71" s="254">
        <v>0</v>
      </c>
      <c r="S71" s="254">
        <v>1.63</v>
      </c>
      <c r="T71" s="254"/>
      <c r="U71" s="254">
        <v>1.63</v>
      </c>
      <c r="V71">
        <v>0</v>
      </c>
      <c r="W71" s="254">
        <v>0</v>
      </c>
      <c r="X71" s="254">
        <v>0</v>
      </c>
      <c r="Y71" s="254">
        <v>1.48</v>
      </c>
      <c r="Z71" s="254"/>
      <c r="AA71" s="254"/>
      <c r="AB71" s="254"/>
      <c r="AC71" s="254"/>
      <c r="AD71" s="254"/>
      <c r="AE71" s="254"/>
      <c r="AF71" s="254"/>
      <c r="AG71" s="256" t="s">
        <v>251</v>
      </c>
      <c r="AH71" s="256" t="s">
        <v>252</v>
      </c>
      <c r="AI71" s="263">
        <v>2</v>
      </c>
      <c r="AJ71" s="263">
        <v>4</v>
      </c>
      <c r="AK71" s="271">
        <v>0.33329999999999999</v>
      </c>
      <c r="AL71" s="271">
        <v>0.66659999999999997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</row>
    <row r="72" spans="1:61" s="248" customFormat="1" x14ac:dyDescent="0.15">
      <c r="A72" s="253">
        <v>164</v>
      </c>
      <c r="B72" s="245">
        <v>41163</v>
      </c>
      <c r="C72" s="246" t="s">
        <v>148</v>
      </c>
      <c r="D72" s="244" t="s">
        <v>402</v>
      </c>
      <c r="E72" s="219">
        <v>42401</v>
      </c>
      <c r="F72" s="247" t="s">
        <v>243</v>
      </c>
      <c r="G72" s="218" t="s">
        <v>401</v>
      </c>
      <c r="H72">
        <v>66.3</v>
      </c>
      <c r="I72" s="255" t="s">
        <v>244</v>
      </c>
      <c r="J72" s="254">
        <v>6000</v>
      </c>
      <c r="K72" s="254">
        <v>12000</v>
      </c>
      <c r="L72" s="254">
        <v>12000</v>
      </c>
      <c r="M72" s="254">
        <v>12000</v>
      </c>
      <c r="N72" s="254"/>
      <c r="O72" s="254">
        <v>2.4683999999999999</v>
      </c>
      <c r="P72" s="254">
        <v>2.2949999999999999</v>
      </c>
      <c r="Q72" s="254">
        <v>0</v>
      </c>
      <c r="R72" s="254">
        <v>0</v>
      </c>
      <c r="S72" s="254">
        <v>1.53</v>
      </c>
      <c r="T72" s="254"/>
      <c r="U72" s="254">
        <v>1.7136</v>
      </c>
      <c r="V72" s="254">
        <v>1.5708</v>
      </c>
      <c r="W72" s="254">
        <v>0</v>
      </c>
      <c r="X72" s="254">
        <v>0</v>
      </c>
      <c r="Y72" s="254">
        <v>1.5096000000000001</v>
      </c>
      <c r="Z72" s="254"/>
      <c r="AA72" s="254"/>
      <c r="AB72" s="254"/>
      <c r="AC72" s="254"/>
      <c r="AD72" s="254"/>
      <c r="AE72" s="254"/>
      <c r="AF72" s="254"/>
      <c r="AG72" s="256" t="s">
        <v>251</v>
      </c>
      <c r="AH72" s="256" t="s">
        <v>252</v>
      </c>
      <c r="AI72" s="263">
        <v>2</v>
      </c>
      <c r="AJ72" s="263">
        <v>4</v>
      </c>
      <c r="AK72" s="271">
        <v>0.33329999999999999</v>
      </c>
      <c r="AL72" s="271">
        <v>0.66659999999999997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</row>
    <row r="73" spans="1:61" s="248" customFormat="1" x14ac:dyDescent="0.15">
      <c r="A73" s="253">
        <v>178</v>
      </c>
      <c r="B73" s="245">
        <v>41163</v>
      </c>
      <c r="C73" s="246" t="s">
        <v>148</v>
      </c>
      <c r="D73" s="244" t="s">
        <v>402</v>
      </c>
      <c r="E73" s="219">
        <v>42393</v>
      </c>
      <c r="F73" s="247" t="s">
        <v>246</v>
      </c>
      <c r="G73" s="218" t="s">
        <v>401</v>
      </c>
      <c r="H73">
        <v>65.56</v>
      </c>
      <c r="I73" s="255" t="s">
        <v>244</v>
      </c>
      <c r="J73" s="254">
        <v>6000</v>
      </c>
      <c r="K73" s="254">
        <v>12000</v>
      </c>
      <c r="L73" s="254">
        <v>12000</v>
      </c>
      <c r="M73" s="254">
        <v>12000</v>
      </c>
      <c r="N73" s="254"/>
      <c r="O73" s="254">
        <v>2.3010000000000002</v>
      </c>
      <c r="P73" s="254">
        <v>2.2490000000000001</v>
      </c>
      <c r="Q73" s="254">
        <v>0</v>
      </c>
      <c r="R73" s="254">
        <v>0</v>
      </c>
      <c r="S73" s="254">
        <v>1.403</v>
      </c>
      <c r="T73" s="254"/>
      <c r="U73" s="254">
        <v>1.6719999999999999</v>
      </c>
      <c r="V73" s="254">
        <v>1.5960000000000001</v>
      </c>
      <c r="W73" s="254">
        <v>0</v>
      </c>
      <c r="X73" s="254">
        <v>0</v>
      </c>
      <c r="Y73" s="254">
        <v>1.3939999999999999</v>
      </c>
      <c r="Z73" s="254"/>
      <c r="AA73" s="254"/>
      <c r="AB73" s="254"/>
      <c r="AC73" s="254"/>
      <c r="AD73" s="254"/>
      <c r="AE73" s="254"/>
      <c r="AF73" s="254"/>
      <c r="AG73" s="256" t="s">
        <v>251</v>
      </c>
      <c r="AH73" s="256" t="s">
        <v>252</v>
      </c>
      <c r="AI73" s="263">
        <v>2</v>
      </c>
      <c r="AJ73" s="263">
        <v>4</v>
      </c>
      <c r="AK73" s="271">
        <v>0.33329999999999999</v>
      </c>
      <c r="AL73" s="271">
        <v>0.66659999999999997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</row>
    <row r="74" spans="1:61" s="248" customFormat="1" x14ac:dyDescent="0.15">
      <c r="A74" s="253">
        <v>319</v>
      </c>
      <c r="B74" s="245">
        <v>41163</v>
      </c>
      <c r="C74" s="246" t="s">
        <v>148</v>
      </c>
      <c r="D74" s="244" t="s">
        <v>402</v>
      </c>
      <c r="E74" s="219">
        <v>42430</v>
      </c>
      <c r="F74" s="244" t="s">
        <v>318</v>
      </c>
      <c r="G74" s="218" t="s">
        <v>401</v>
      </c>
      <c r="H74">
        <v>53.85</v>
      </c>
      <c r="I74" s="255" t="s">
        <v>244</v>
      </c>
      <c r="J74" s="254">
        <v>6000</v>
      </c>
      <c r="K74" s="254">
        <v>12000</v>
      </c>
      <c r="L74" s="254">
        <v>12000</v>
      </c>
      <c r="M74" s="254">
        <v>12000</v>
      </c>
      <c r="N74" s="254"/>
      <c r="O74" s="254">
        <v>1.92</v>
      </c>
      <c r="P74" s="254">
        <v>1.84</v>
      </c>
      <c r="Q74" s="254">
        <v>0</v>
      </c>
      <c r="R74" s="254">
        <v>0</v>
      </c>
      <c r="S74" s="254">
        <v>1.68</v>
      </c>
      <c r="T74" s="254"/>
      <c r="U74" s="254">
        <v>1.79</v>
      </c>
      <c r="V74" s="254">
        <v>1.61</v>
      </c>
      <c r="W74" s="254">
        <v>0</v>
      </c>
      <c r="X74" s="254">
        <v>0</v>
      </c>
      <c r="Y74" s="254">
        <v>1.56</v>
      </c>
      <c r="Z74" s="254"/>
      <c r="AA74" s="254"/>
      <c r="AB74" s="254"/>
      <c r="AC74" s="254"/>
      <c r="AD74" s="254"/>
      <c r="AE74" s="254"/>
      <c r="AF74" s="254"/>
      <c r="AG74" s="256" t="s">
        <v>251</v>
      </c>
      <c r="AH74" s="256" t="s">
        <v>252</v>
      </c>
      <c r="AI74" s="263">
        <v>2</v>
      </c>
      <c r="AJ74" s="263">
        <v>4</v>
      </c>
      <c r="AK74" s="271">
        <v>0.33329999999999999</v>
      </c>
      <c r="AL74" s="271">
        <v>0.66659999999999997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</row>
    <row r="75" spans="1:61" s="248" customFormat="1" x14ac:dyDescent="0.15">
      <c r="A75" s="253">
        <v>574</v>
      </c>
      <c r="B75" s="245">
        <v>41164</v>
      </c>
      <c r="C75" s="246" t="s">
        <v>148</v>
      </c>
      <c r="D75" s="244" t="s">
        <v>402</v>
      </c>
      <c r="E75" s="219">
        <v>42401</v>
      </c>
      <c r="F75" s="247" t="s">
        <v>184</v>
      </c>
      <c r="G75" s="218" t="s">
        <v>401</v>
      </c>
      <c r="H75" s="254">
        <v>61.74</v>
      </c>
      <c r="I75" s="255" t="s">
        <v>244</v>
      </c>
      <c r="J75" s="257">
        <v>3200</v>
      </c>
      <c r="K75" s="257">
        <v>3200</v>
      </c>
      <c r="L75" s="257">
        <v>3200</v>
      </c>
      <c r="M75" s="257">
        <v>3200</v>
      </c>
      <c r="N75" s="254"/>
      <c r="O75" s="254">
        <v>2.5499999999999998</v>
      </c>
      <c r="P75">
        <v>0</v>
      </c>
      <c r="Q75" s="254">
        <v>0</v>
      </c>
      <c r="R75" s="254">
        <v>0</v>
      </c>
      <c r="S75" s="254">
        <v>2.008</v>
      </c>
      <c r="T75" s="254"/>
      <c r="U75" s="254">
        <v>1.8140000000000001</v>
      </c>
      <c r="V75">
        <v>0</v>
      </c>
      <c r="W75" s="254">
        <v>0</v>
      </c>
      <c r="X75" s="254">
        <v>0</v>
      </c>
      <c r="Y75" s="254">
        <v>1.4370000000000001</v>
      </c>
      <c r="Z75" s="254"/>
      <c r="AA75" s="254"/>
      <c r="AB75" s="254"/>
      <c r="AC75" s="254"/>
      <c r="AD75" s="254"/>
      <c r="AE75" s="254"/>
      <c r="AF75" s="254"/>
      <c r="AG75" s="256" t="s">
        <v>251</v>
      </c>
      <c r="AH75" s="256" t="s">
        <v>252</v>
      </c>
      <c r="AI75" s="263">
        <v>2</v>
      </c>
      <c r="AJ75" s="263">
        <v>4</v>
      </c>
      <c r="AK75" s="271">
        <v>0.33329999999999999</v>
      </c>
      <c r="AL75" s="271">
        <v>0.66659999999999997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</row>
    <row r="76" spans="1:61" s="248" customFormat="1" x14ac:dyDescent="0.15">
      <c r="A76" s="253">
        <v>240</v>
      </c>
      <c r="B76" s="245">
        <v>41164</v>
      </c>
      <c r="C76" s="246" t="s">
        <v>148</v>
      </c>
      <c r="D76" s="244" t="s">
        <v>402</v>
      </c>
      <c r="E76" s="219">
        <v>42401</v>
      </c>
      <c r="F76" s="247" t="s">
        <v>264</v>
      </c>
      <c r="G76" s="218" t="s">
        <v>401</v>
      </c>
      <c r="H76">
        <v>70</v>
      </c>
      <c r="I76" s="255" t="s">
        <v>244</v>
      </c>
      <c r="J76" s="257">
        <v>3500</v>
      </c>
      <c r="K76" s="257">
        <v>3500</v>
      </c>
      <c r="L76" s="257">
        <v>3500</v>
      </c>
      <c r="M76" s="257">
        <v>3500</v>
      </c>
      <c r="N76" s="254"/>
      <c r="O76" s="254">
        <v>2.31</v>
      </c>
      <c r="P76" s="254">
        <v>0</v>
      </c>
      <c r="Q76" s="254">
        <v>0</v>
      </c>
      <c r="R76" s="254">
        <v>0</v>
      </c>
      <c r="S76" s="254">
        <v>1.85</v>
      </c>
      <c r="T76" s="254"/>
      <c r="U76" s="254">
        <v>1.7</v>
      </c>
      <c r="V76" s="254">
        <v>0</v>
      </c>
      <c r="W76" s="254">
        <v>0</v>
      </c>
      <c r="X76" s="254">
        <v>0</v>
      </c>
      <c r="Y76" s="254">
        <v>1.53</v>
      </c>
      <c r="Z76" s="254"/>
      <c r="AA76" s="254"/>
      <c r="AB76" s="254"/>
      <c r="AC76" s="254"/>
      <c r="AD76" s="254"/>
      <c r="AE76" s="254"/>
      <c r="AF76" s="254"/>
      <c r="AG76" s="256" t="s">
        <v>152</v>
      </c>
      <c r="AH76" s="256" t="s">
        <v>242</v>
      </c>
      <c r="AI76" s="272">
        <v>2</v>
      </c>
      <c r="AJ76" s="272">
        <v>4</v>
      </c>
      <c r="AK76" s="271">
        <v>0.33329999999999999</v>
      </c>
      <c r="AL76" s="271">
        <v>0.66659999999999997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</row>
    <row r="77" spans="1:61" s="248" customFormat="1" x14ac:dyDescent="0.15">
      <c r="A77" s="253">
        <v>799</v>
      </c>
      <c r="B77" s="245">
        <v>41164</v>
      </c>
      <c r="C77" s="246" t="s">
        <v>403</v>
      </c>
      <c r="D77" s="244" t="s">
        <v>402</v>
      </c>
      <c r="E77" s="222">
        <v>42430</v>
      </c>
      <c r="F77" s="247" t="s">
        <v>404</v>
      </c>
      <c r="G77" s="218" t="s">
        <v>401</v>
      </c>
      <c r="H77">
        <v>67.92</v>
      </c>
      <c r="I77" s="255" t="s">
        <v>405</v>
      </c>
      <c r="J77" s="257">
        <v>3200</v>
      </c>
      <c r="K77" s="257">
        <v>3200</v>
      </c>
      <c r="L77" s="257">
        <v>3200</v>
      </c>
      <c r="M77" s="257">
        <v>3200</v>
      </c>
      <c r="N77" s="254"/>
      <c r="O77" s="254">
        <v>2.2480000000000002</v>
      </c>
      <c r="P77" s="254">
        <v>0</v>
      </c>
      <c r="Q77" s="254">
        <v>0</v>
      </c>
      <c r="R77" s="254">
        <v>0</v>
      </c>
      <c r="S77" s="254">
        <v>2.0030000000000001</v>
      </c>
      <c r="T77" s="254"/>
      <c r="U77" s="254">
        <v>1.845</v>
      </c>
      <c r="V77" s="254">
        <v>0</v>
      </c>
      <c r="W77" s="254">
        <v>0</v>
      </c>
      <c r="X77" s="254">
        <v>0</v>
      </c>
      <c r="Y77" s="254">
        <v>1.7749999999999999</v>
      </c>
      <c r="Z77" s="254"/>
      <c r="AA77" s="254"/>
      <c r="AB77" s="254"/>
      <c r="AC77" s="254"/>
      <c r="AD77" s="254"/>
      <c r="AE77" s="254"/>
      <c r="AF77" s="254"/>
      <c r="AG77" s="256" t="s">
        <v>406</v>
      </c>
      <c r="AH77" s="256" t="s">
        <v>407</v>
      </c>
      <c r="AI77" s="263">
        <v>2</v>
      </c>
      <c r="AJ77" s="263">
        <v>4</v>
      </c>
      <c r="AK77" s="271">
        <v>0.33329999999999999</v>
      </c>
      <c r="AL77" s="271">
        <v>0.66659999999999997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</row>
    <row r="78" spans="1:61" s="37" customFormat="1" x14ac:dyDescent="0.15">
      <c r="A78" s="253">
        <v>82</v>
      </c>
      <c r="B78" s="250">
        <v>41163</v>
      </c>
      <c r="C78" s="251" t="s">
        <v>148</v>
      </c>
      <c r="D78" s="249" t="s">
        <v>400</v>
      </c>
      <c r="E78" s="219">
        <v>42387</v>
      </c>
      <c r="F78" s="252" t="s">
        <v>267</v>
      </c>
      <c r="G78" s="218" t="s">
        <v>401</v>
      </c>
      <c r="H78" s="254">
        <v>72.45</v>
      </c>
      <c r="I78" s="255" t="s">
        <v>244</v>
      </c>
      <c r="J78" s="254">
        <v>6000</v>
      </c>
      <c r="K78" s="254">
        <v>12000</v>
      </c>
      <c r="L78" s="254">
        <v>12000</v>
      </c>
      <c r="M78" s="254">
        <v>12000</v>
      </c>
      <c r="N78" s="254"/>
      <c r="O78" s="254">
        <v>2.0089999999999999</v>
      </c>
      <c r="P78" s="254">
        <v>1.9</v>
      </c>
      <c r="Q78" s="254">
        <v>0</v>
      </c>
      <c r="R78" s="254">
        <v>0</v>
      </c>
      <c r="S78" s="254">
        <v>1.2629999999999999</v>
      </c>
      <c r="T78" s="254"/>
      <c r="U78" s="254">
        <v>1.837</v>
      </c>
      <c r="V78" s="254">
        <v>1.4</v>
      </c>
      <c r="W78" s="254">
        <v>0</v>
      </c>
      <c r="X78" s="254">
        <v>0</v>
      </c>
      <c r="Y78" s="254">
        <v>1.254</v>
      </c>
      <c r="Z78" s="254"/>
      <c r="AA78" s="254"/>
      <c r="AB78" s="254"/>
      <c r="AC78" s="254"/>
      <c r="AD78" s="254"/>
      <c r="AE78" s="254"/>
      <c r="AF78" s="254"/>
      <c r="AG78" s="256" t="s">
        <v>152</v>
      </c>
      <c r="AH78" s="256" t="s">
        <v>242</v>
      </c>
      <c r="AI78" s="263">
        <v>2</v>
      </c>
      <c r="AJ78" s="263">
        <v>4</v>
      </c>
      <c r="AK78" s="273">
        <v>0.33329999999999999</v>
      </c>
      <c r="AL78" s="273">
        <v>0.66659999999999997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</row>
    <row r="79" spans="1:61" s="37" customFormat="1" x14ac:dyDescent="0.15">
      <c r="A79" s="253">
        <v>265</v>
      </c>
      <c r="B79" s="250">
        <v>41163</v>
      </c>
      <c r="C79" s="251" t="s">
        <v>148</v>
      </c>
      <c r="D79" s="249" t="s">
        <v>400</v>
      </c>
      <c r="E79" s="219">
        <v>42023</v>
      </c>
      <c r="F79" s="252" t="s">
        <v>313</v>
      </c>
      <c r="G79" s="218" t="s">
        <v>401</v>
      </c>
      <c r="H79" s="254">
        <v>62.61</v>
      </c>
      <c r="I79" s="255" t="s">
        <v>244</v>
      </c>
      <c r="J79" s="257">
        <v>6000</v>
      </c>
      <c r="K79" s="257">
        <v>6000</v>
      </c>
      <c r="L79" s="257">
        <v>6000</v>
      </c>
      <c r="M79" s="257">
        <v>6000</v>
      </c>
      <c r="N79" s="254"/>
      <c r="O79" s="254">
        <v>2.12</v>
      </c>
      <c r="P79">
        <v>0</v>
      </c>
      <c r="Q79" s="254">
        <v>0</v>
      </c>
      <c r="R79" s="254">
        <v>0</v>
      </c>
      <c r="S79" s="254">
        <v>1.66</v>
      </c>
      <c r="T79" s="254"/>
      <c r="U79" s="254">
        <v>2.02</v>
      </c>
      <c r="V79">
        <v>0</v>
      </c>
      <c r="W79" s="254">
        <v>0</v>
      </c>
      <c r="X79" s="254">
        <v>0</v>
      </c>
      <c r="Y79" s="254">
        <v>1.55</v>
      </c>
      <c r="Z79" s="254"/>
      <c r="AA79" s="254"/>
      <c r="AB79" s="254"/>
      <c r="AC79" s="254"/>
      <c r="AD79" s="254"/>
      <c r="AE79" s="254"/>
      <c r="AF79" s="254"/>
      <c r="AG79" s="256" t="s">
        <v>152</v>
      </c>
      <c r="AH79" s="256" t="s">
        <v>242</v>
      </c>
      <c r="AI79" s="263">
        <v>2</v>
      </c>
      <c r="AJ79" s="263">
        <v>4</v>
      </c>
      <c r="AK79" s="273">
        <v>0.33329999999999999</v>
      </c>
      <c r="AL79" s="273">
        <v>0.66659999999999997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</row>
    <row r="80" spans="1:61" s="37" customFormat="1" x14ac:dyDescent="0.15">
      <c r="A80" s="253">
        <v>279</v>
      </c>
      <c r="B80" s="250">
        <v>41163</v>
      </c>
      <c r="C80" s="251" t="s">
        <v>148</v>
      </c>
      <c r="D80" s="249" t="s">
        <v>400</v>
      </c>
      <c r="E80" s="219">
        <v>42407</v>
      </c>
      <c r="F80" s="252" t="s">
        <v>315</v>
      </c>
      <c r="G80" s="218" t="s">
        <v>401</v>
      </c>
      <c r="H80" s="111">
        <v>66.5</v>
      </c>
      <c r="I80" s="255" t="s">
        <v>244</v>
      </c>
      <c r="J80" s="254">
        <v>6000</v>
      </c>
      <c r="K80" s="254">
        <v>12000</v>
      </c>
      <c r="L80" s="254">
        <v>12000</v>
      </c>
      <c r="M80" s="254">
        <v>12000</v>
      </c>
      <c r="N80" s="254"/>
      <c r="O80" s="258">
        <v>2.2999999999999998</v>
      </c>
      <c r="P80" s="258">
        <v>2.25</v>
      </c>
      <c r="Q80" s="254">
        <v>0</v>
      </c>
      <c r="R80" s="254">
        <v>0</v>
      </c>
      <c r="S80" s="258">
        <v>1.35</v>
      </c>
      <c r="T80" s="254"/>
      <c r="U80" s="258">
        <v>1.64</v>
      </c>
      <c r="V80" s="258">
        <v>1.55</v>
      </c>
      <c r="W80" s="254">
        <v>0</v>
      </c>
      <c r="X80" s="254">
        <v>0</v>
      </c>
      <c r="Y80" s="258">
        <v>1.34</v>
      </c>
      <c r="Z80" s="254"/>
      <c r="AA80" s="254"/>
      <c r="AB80" s="254"/>
      <c r="AC80" s="254"/>
      <c r="AD80" s="254"/>
      <c r="AE80" s="254"/>
      <c r="AF80" s="254"/>
      <c r="AG80" s="256" t="s">
        <v>152</v>
      </c>
      <c r="AH80" s="256" t="s">
        <v>242</v>
      </c>
      <c r="AI80" s="263">
        <v>2</v>
      </c>
      <c r="AJ80" s="263">
        <v>4</v>
      </c>
      <c r="AK80" s="273">
        <v>0.33329999999999999</v>
      </c>
      <c r="AL80" s="273">
        <v>0.66659999999999997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</row>
    <row r="81" spans="1:61" s="37" customFormat="1" x14ac:dyDescent="0.15">
      <c r="A81" s="253">
        <v>331</v>
      </c>
      <c r="B81" s="250">
        <v>41163</v>
      </c>
      <c r="C81" s="251" t="s">
        <v>148</v>
      </c>
      <c r="D81" s="249" t="s">
        <v>400</v>
      </c>
      <c r="E81" s="219">
        <v>42527</v>
      </c>
      <c r="F81" s="252" t="s">
        <v>182</v>
      </c>
      <c r="G81" s="218" t="s">
        <v>401</v>
      </c>
      <c r="H81" s="254">
        <v>66</v>
      </c>
      <c r="I81" s="255" t="s">
        <v>244</v>
      </c>
      <c r="J81" s="254">
        <v>6000</v>
      </c>
      <c r="K81" s="254">
        <v>12000</v>
      </c>
      <c r="L81" s="254">
        <v>12000</v>
      </c>
      <c r="M81" s="254">
        <v>12000</v>
      </c>
      <c r="N81" s="254"/>
      <c r="O81" s="254">
        <v>2.58</v>
      </c>
      <c r="P81" s="254">
        <v>2.5099999999999998</v>
      </c>
      <c r="Q81" s="254">
        <v>0</v>
      </c>
      <c r="R81" s="254">
        <v>0</v>
      </c>
      <c r="S81" s="254">
        <v>1.43</v>
      </c>
      <c r="T81" s="254"/>
      <c r="U81" s="254">
        <v>1.6</v>
      </c>
      <c r="V81" s="254">
        <v>1.5</v>
      </c>
      <c r="W81" s="254">
        <v>0</v>
      </c>
      <c r="X81" s="254">
        <v>0</v>
      </c>
      <c r="Y81" s="254">
        <v>1.25</v>
      </c>
      <c r="Z81" s="254"/>
      <c r="AA81" s="254"/>
      <c r="AB81" s="254"/>
      <c r="AC81" s="254"/>
      <c r="AD81" s="254"/>
      <c r="AE81" s="254"/>
      <c r="AF81" s="254"/>
      <c r="AG81" s="256" t="s">
        <v>152</v>
      </c>
      <c r="AH81" s="256" t="s">
        <v>242</v>
      </c>
      <c r="AI81" s="274">
        <v>3</v>
      </c>
      <c r="AJ81" s="274">
        <v>3</v>
      </c>
      <c r="AK81" s="273">
        <v>0.5</v>
      </c>
      <c r="AL81" s="273">
        <v>0.5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</row>
    <row r="82" spans="1:61" s="37" customFormat="1" x14ac:dyDescent="0.15">
      <c r="A82" s="253">
        <v>228</v>
      </c>
      <c r="B82" s="250">
        <v>41164</v>
      </c>
      <c r="C82" s="251" t="s">
        <v>148</v>
      </c>
      <c r="D82" s="249" t="s">
        <v>400</v>
      </c>
      <c r="E82" s="219">
        <v>42186</v>
      </c>
      <c r="F82" s="252" t="s">
        <v>183</v>
      </c>
      <c r="G82" s="218" t="s">
        <v>401</v>
      </c>
      <c r="H82" s="254">
        <v>52.99</v>
      </c>
      <c r="I82" s="255" t="s">
        <v>244</v>
      </c>
      <c r="J82" s="257">
        <v>3200</v>
      </c>
      <c r="K82" s="257">
        <v>3200</v>
      </c>
      <c r="L82" s="257">
        <v>3200</v>
      </c>
      <c r="M82" s="257">
        <v>3200</v>
      </c>
      <c r="N82" s="254"/>
      <c r="O82" s="254">
        <v>2</v>
      </c>
      <c r="P82">
        <v>0</v>
      </c>
      <c r="Q82" s="254">
        <v>0</v>
      </c>
      <c r="R82" s="254">
        <v>0</v>
      </c>
      <c r="S82" s="254">
        <v>1.62</v>
      </c>
      <c r="T82" s="254"/>
      <c r="U82" s="254">
        <v>1.76</v>
      </c>
      <c r="V82">
        <v>0</v>
      </c>
      <c r="W82" s="254">
        <v>0</v>
      </c>
      <c r="X82" s="254">
        <v>0</v>
      </c>
      <c r="Y82" s="254">
        <v>1.51</v>
      </c>
      <c r="Z82" s="254"/>
      <c r="AA82" s="254"/>
      <c r="AB82" s="254"/>
      <c r="AC82" s="254"/>
      <c r="AD82" s="254"/>
      <c r="AE82" s="254"/>
      <c r="AF82" s="254"/>
      <c r="AG82" s="256" t="s">
        <v>152</v>
      </c>
      <c r="AH82" s="256" t="s">
        <v>242</v>
      </c>
      <c r="AI82" s="263">
        <v>2</v>
      </c>
      <c r="AJ82" s="263">
        <v>4</v>
      </c>
      <c r="AK82" s="273">
        <v>0.33329999999999999</v>
      </c>
      <c r="AL82" s="273">
        <v>0.66659999999999997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</row>
    <row r="83" spans="1:61" s="37" customFormat="1" x14ac:dyDescent="0.15">
      <c r="A83" s="253">
        <v>163</v>
      </c>
      <c r="B83" s="250">
        <v>41163</v>
      </c>
      <c r="C83" s="251" t="s">
        <v>148</v>
      </c>
      <c r="D83" s="249" t="s">
        <v>400</v>
      </c>
      <c r="E83" s="219">
        <v>42401</v>
      </c>
      <c r="F83" s="252" t="s">
        <v>243</v>
      </c>
      <c r="G83" s="218" t="s">
        <v>401</v>
      </c>
      <c r="H83">
        <v>71.91</v>
      </c>
      <c r="I83" s="255" t="s">
        <v>244</v>
      </c>
      <c r="J83" s="254">
        <v>6000</v>
      </c>
      <c r="K83" s="254">
        <v>12000</v>
      </c>
      <c r="L83" s="254">
        <v>12000</v>
      </c>
      <c r="M83" s="254">
        <v>12000</v>
      </c>
      <c r="N83" s="254"/>
      <c r="O83" s="254">
        <v>2.4786000000000001</v>
      </c>
      <c r="P83" s="254">
        <v>2.2440000000000002</v>
      </c>
      <c r="Q83" s="254">
        <v>0</v>
      </c>
      <c r="R83" s="254">
        <v>0</v>
      </c>
      <c r="S83" s="254">
        <v>1.2954000000000001</v>
      </c>
      <c r="T83" s="254"/>
      <c r="U83" s="254">
        <v>1.7544</v>
      </c>
      <c r="V83" s="254">
        <v>1.5096000000000001</v>
      </c>
      <c r="W83" s="254">
        <v>0</v>
      </c>
      <c r="X83" s="254">
        <v>0</v>
      </c>
      <c r="Y83" s="254">
        <v>1.2851999999999999</v>
      </c>
      <c r="Z83" s="254"/>
      <c r="AA83" s="254"/>
      <c r="AB83" s="254"/>
      <c r="AC83" s="254"/>
      <c r="AD83" s="254"/>
      <c r="AE83" s="254"/>
      <c r="AF83" s="254"/>
      <c r="AG83" s="256" t="s">
        <v>152</v>
      </c>
      <c r="AH83" s="256" t="s">
        <v>242</v>
      </c>
      <c r="AI83" s="263">
        <v>2</v>
      </c>
      <c r="AJ83" s="263">
        <v>4</v>
      </c>
      <c r="AK83" s="273">
        <v>0.33329999999999999</v>
      </c>
      <c r="AL83" s="273">
        <v>0.66659999999999997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</row>
    <row r="84" spans="1:61" s="37" customFormat="1" x14ac:dyDescent="0.15">
      <c r="A84" s="253">
        <v>177</v>
      </c>
      <c r="B84" s="250">
        <v>41163</v>
      </c>
      <c r="C84" s="251" t="s">
        <v>148</v>
      </c>
      <c r="D84" s="249" t="s">
        <v>400</v>
      </c>
      <c r="E84" s="219">
        <v>42393</v>
      </c>
      <c r="F84" s="252" t="s">
        <v>246</v>
      </c>
      <c r="G84" s="218" t="s">
        <v>401</v>
      </c>
      <c r="H84">
        <v>65.56</v>
      </c>
      <c r="I84" s="255" t="s">
        <v>244</v>
      </c>
      <c r="J84" s="254">
        <v>6000</v>
      </c>
      <c r="K84" s="254">
        <v>12000</v>
      </c>
      <c r="L84" s="254">
        <v>12000</v>
      </c>
      <c r="M84" s="254">
        <v>12000</v>
      </c>
      <c r="N84" s="254"/>
      <c r="O84" s="254">
        <v>2.3210000000000002</v>
      </c>
      <c r="P84" s="254">
        <v>2.2690000000000001</v>
      </c>
      <c r="Q84" s="254">
        <v>0</v>
      </c>
      <c r="R84" s="254">
        <v>0</v>
      </c>
      <c r="S84" s="254">
        <v>1.423</v>
      </c>
      <c r="T84" s="254"/>
      <c r="U84" s="254">
        <v>1.6919999999999999</v>
      </c>
      <c r="V84" s="254">
        <v>1.6160000000000001</v>
      </c>
      <c r="W84" s="254">
        <v>0</v>
      </c>
      <c r="X84" s="254">
        <v>0</v>
      </c>
      <c r="Y84" s="254">
        <v>1.415</v>
      </c>
      <c r="Z84" s="254"/>
      <c r="AA84" s="254"/>
      <c r="AB84" s="254"/>
      <c r="AC84" s="254"/>
      <c r="AD84" s="254"/>
      <c r="AE84" s="254"/>
      <c r="AF84" s="254"/>
      <c r="AG84" s="256" t="s">
        <v>152</v>
      </c>
      <c r="AH84" s="256" t="s">
        <v>242</v>
      </c>
      <c r="AI84" s="263">
        <v>2</v>
      </c>
      <c r="AJ84" s="263">
        <v>4</v>
      </c>
      <c r="AK84" s="273">
        <v>0.33329999999999999</v>
      </c>
      <c r="AL84" s="273">
        <v>0.66659999999999997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</row>
    <row r="85" spans="1:61" s="37" customFormat="1" x14ac:dyDescent="0.15">
      <c r="A85" s="253">
        <v>318</v>
      </c>
      <c r="B85" s="250">
        <v>41163</v>
      </c>
      <c r="C85" s="251" t="s">
        <v>148</v>
      </c>
      <c r="D85" s="249" t="s">
        <v>400</v>
      </c>
      <c r="E85" s="219">
        <v>42430</v>
      </c>
      <c r="F85" s="249" t="s">
        <v>318</v>
      </c>
      <c r="G85" s="218" t="s">
        <v>401</v>
      </c>
      <c r="H85">
        <v>53.85</v>
      </c>
      <c r="I85" s="255" t="s">
        <v>244</v>
      </c>
      <c r="J85" s="254">
        <v>6000</v>
      </c>
      <c r="K85" s="254">
        <v>12000</v>
      </c>
      <c r="L85" s="254">
        <v>12000</v>
      </c>
      <c r="M85" s="254">
        <v>12000</v>
      </c>
      <c r="N85" s="254"/>
      <c r="O85" s="254">
        <v>1.92</v>
      </c>
      <c r="P85" s="254">
        <v>1.84</v>
      </c>
      <c r="Q85" s="254">
        <v>0</v>
      </c>
      <c r="R85" s="254">
        <v>0</v>
      </c>
      <c r="S85" s="254">
        <v>1.68</v>
      </c>
      <c r="T85" s="254"/>
      <c r="U85" s="254">
        <v>1.79</v>
      </c>
      <c r="V85" s="254">
        <v>1.61</v>
      </c>
      <c r="W85" s="254">
        <v>0</v>
      </c>
      <c r="X85" s="254">
        <v>0</v>
      </c>
      <c r="Y85" s="254">
        <v>1.56</v>
      </c>
      <c r="Z85" s="254"/>
      <c r="AA85" s="254"/>
      <c r="AB85" s="254"/>
      <c r="AC85" s="254"/>
      <c r="AD85" s="254"/>
      <c r="AE85" s="254"/>
      <c r="AF85" s="254"/>
      <c r="AG85" s="256" t="s">
        <v>152</v>
      </c>
      <c r="AH85" s="256" t="s">
        <v>242</v>
      </c>
      <c r="AI85" s="263">
        <v>2</v>
      </c>
      <c r="AJ85" s="263">
        <v>4</v>
      </c>
      <c r="AK85" s="273">
        <v>0.33329999999999999</v>
      </c>
      <c r="AL85" s="273">
        <v>0.66659999999999997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</row>
    <row r="86" spans="1:61" s="37" customFormat="1" x14ac:dyDescent="0.15">
      <c r="A86" s="253">
        <v>573</v>
      </c>
      <c r="B86" s="250">
        <v>41164</v>
      </c>
      <c r="C86" s="251" t="s">
        <v>148</v>
      </c>
      <c r="D86" s="249" t="s">
        <v>400</v>
      </c>
      <c r="E86" s="219">
        <v>42401</v>
      </c>
      <c r="F86" s="252" t="s">
        <v>184</v>
      </c>
      <c r="G86" s="218" t="s">
        <v>401</v>
      </c>
      <c r="H86" s="254">
        <v>61.74</v>
      </c>
      <c r="I86" s="255" t="s">
        <v>244</v>
      </c>
      <c r="J86" s="257">
        <v>3200</v>
      </c>
      <c r="K86" s="257">
        <v>3200</v>
      </c>
      <c r="L86" s="257">
        <v>3200</v>
      </c>
      <c r="M86" s="257">
        <v>3200</v>
      </c>
      <c r="N86" s="254"/>
      <c r="O86" s="254">
        <v>2.5499999999999998</v>
      </c>
      <c r="P86">
        <v>0</v>
      </c>
      <c r="Q86" s="254">
        <v>0</v>
      </c>
      <c r="R86" s="254">
        <v>0</v>
      </c>
      <c r="S86" s="254">
        <v>2.008</v>
      </c>
      <c r="T86" s="254"/>
      <c r="U86" s="254">
        <v>1.8140000000000001</v>
      </c>
      <c r="V86">
        <v>0</v>
      </c>
      <c r="W86" s="254">
        <v>0</v>
      </c>
      <c r="X86" s="254">
        <v>0</v>
      </c>
      <c r="Y86" s="254">
        <v>1.4370000000000001</v>
      </c>
      <c r="Z86" s="254"/>
      <c r="AA86" s="254"/>
      <c r="AB86" s="254"/>
      <c r="AC86" s="254"/>
      <c r="AD86" s="254"/>
      <c r="AE86" s="254"/>
      <c r="AF86" s="254"/>
      <c r="AG86" s="256" t="s">
        <v>152</v>
      </c>
      <c r="AH86" s="256" t="s">
        <v>242</v>
      </c>
      <c r="AI86" s="263">
        <v>2</v>
      </c>
      <c r="AJ86" s="263">
        <v>4</v>
      </c>
      <c r="AK86" s="273">
        <v>0.33329999999999999</v>
      </c>
      <c r="AL86" s="273">
        <v>0.66659999999999997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</row>
    <row r="87" spans="1:61" s="37" customFormat="1" x14ac:dyDescent="0.15">
      <c r="A87" s="253">
        <v>239</v>
      </c>
      <c r="B87" s="250">
        <v>41164</v>
      </c>
      <c r="C87" s="251" t="s">
        <v>148</v>
      </c>
      <c r="D87" s="249" t="s">
        <v>400</v>
      </c>
      <c r="E87" s="219">
        <v>42401</v>
      </c>
      <c r="F87" s="252" t="s">
        <v>264</v>
      </c>
      <c r="G87" s="218" t="s">
        <v>401</v>
      </c>
      <c r="H87">
        <v>70</v>
      </c>
      <c r="I87" s="255" t="s">
        <v>244</v>
      </c>
      <c r="J87" s="257">
        <v>3200</v>
      </c>
      <c r="K87" s="257">
        <v>3200</v>
      </c>
      <c r="L87" s="257">
        <v>3200</v>
      </c>
      <c r="M87" s="257">
        <v>3200</v>
      </c>
      <c r="N87" s="254"/>
      <c r="O87" s="254">
        <v>2.3199999999999998</v>
      </c>
      <c r="P87" s="254">
        <v>0</v>
      </c>
      <c r="Q87" s="254">
        <v>0</v>
      </c>
      <c r="R87" s="254">
        <v>0</v>
      </c>
      <c r="S87" s="254">
        <v>1.86</v>
      </c>
      <c r="T87" s="254"/>
      <c r="U87" s="254">
        <v>1.79</v>
      </c>
      <c r="V87" s="254">
        <v>0</v>
      </c>
      <c r="W87" s="254">
        <v>0</v>
      </c>
      <c r="X87" s="254">
        <v>0</v>
      </c>
      <c r="Y87" s="254">
        <v>1.41</v>
      </c>
      <c r="Z87" s="254"/>
      <c r="AA87" s="254"/>
      <c r="AB87" s="254"/>
      <c r="AC87" s="254"/>
      <c r="AD87" s="254"/>
      <c r="AE87" s="254"/>
      <c r="AF87" s="254"/>
      <c r="AG87" s="256" t="s">
        <v>152</v>
      </c>
      <c r="AH87" s="256" t="s">
        <v>242</v>
      </c>
      <c r="AI87" s="274">
        <v>2</v>
      </c>
      <c r="AJ87" s="274">
        <v>4</v>
      </c>
      <c r="AK87" s="273">
        <v>0.33329999999999999</v>
      </c>
      <c r="AL87" s="273">
        <v>0.66659999999999997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</row>
    <row r="88" spans="1:61" s="37" customFormat="1" x14ac:dyDescent="0.15">
      <c r="A88" s="253">
        <v>796</v>
      </c>
      <c r="B88" s="250">
        <v>41164</v>
      </c>
      <c r="C88" s="251" t="s">
        <v>148</v>
      </c>
      <c r="D88" s="249" t="s">
        <v>400</v>
      </c>
      <c r="E88" s="222">
        <v>42430</v>
      </c>
      <c r="F88" s="252" t="s">
        <v>311</v>
      </c>
      <c r="G88" s="218" t="s">
        <v>401</v>
      </c>
      <c r="H88">
        <v>68.78</v>
      </c>
      <c r="I88" s="255" t="s">
        <v>244</v>
      </c>
      <c r="J88" s="257">
        <v>3200</v>
      </c>
      <c r="K88" s="257">
        <v>3200</v>
      </c>
      <c r="L88" s="257">
        <v>3200</v>
      </c>
      <c r="M88" s="257">
        <v>3200</v>
      </c>
      <c r="N88" s="254"/>
      <c r="O88" s="254">
        <v>2.3639999999999999</v>
      </c>
      <c r="P88" s="254">
        <v>0</v>
      </c>
      <c r="Q88" s="254">
        <v>0</v>
      </c>
      <c r="R88" s="254">
        <v>0</v>
      </c>
      <c r="S88" s="254">
        <v>1.8859999999999999</v>
      </c>
      <c r="T88" s="254"/>
      <c r="U88" s="254">
        <v>2.0169999999999999</v>
      </c>
      <c r="V88" s="254">
        <v>0</v>
      </c>
      <c r="W88" s="254">
        <v>0</v>
      </c>
      <c r="X88" s="254">
        <v>0</v>
      </c>
      <c r="Y88" s="254">
        <v>1.768</v>
      </c>
      <c r="Z88" s="254"/>
      <c r="AA88" s="254"/>
      <c r="AB88" s="254"/>
      <c r="AC88" s="254"/>
      <c r="AD88" s="254"/>
      <c r="AE88" s="254"/>
      <c r="AF88" s="254"/>
      <c r="AG88" s="256" t="s">
        <v>152</v>
      </c>
      <c r="AH88" s="256" t="s">
        <v>242</v>
      </c>
      <c r="AI88" s="263">
        <v>2</v>
      </c>
      <c r="AJ88" s="263">
        <v>4</v>
      </c>
      <c r="AK88" s="273">
        <v>0.33329999999999999</v>
      </c>
      <c r="AL88" s="273">
        <v>0.66659999999999997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</row>
  </sheetData>
  <sheetProtection algorithmName="SHA-512" hashValue="gjswCHjXXO3gKMUVjXq47NhbhbUNOMM5O44c4mPbk4bOZdl/XM4kUMr0HAKWGxLdQo1i9HIkslZv8/bTrLtGKw==" saltValue="ATQwoN5povFsktYPigEtE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O49"/>
  <sheetViews>
    <sheetView workbookViewId="0">
      <selection activeCell="G15" sqref="G15:G24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  <col min="13" max="13" width="11.83203125" customWidth="1"/>
  </cols>
  <sheetData>
    <row r="1" spans="1:15" x14ac:dyDescent="0.15">
      <c r="A1" t="s">
        <v>136</v>
      </c>
    </row>
    <row r="2" spans="1:15" x14ac:dyDescent="0.1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9"/>
      <c r="N2" s="199"/>
      <c r="O2" s="199"/>
    </row>
    <row r="3" spans="1:15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531</v>
      </c>
    </row>
    <row r="5" spans="1:15" x14ac:dyDescent="0.15">
      <c r="D5" s="6"/>
    </row>
    <row r="6" spans="1:15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50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  <c r="M7" s="26">
        <v>0.5</v>
      </c>
      <c r="N7" s="26">
        <v>0.5</v>
      </c>
      <c r="O7" s="26">
        <v>0.5</v>
      </c>
    </row>
    <row r="8" spans="1:15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  <c r="M8" s="27">
        <v>3</v>
      </c>
      <c r="N8" s="27">
        <v>3</v>
      </c>
      <c r="O8" s="27">
        <v>3</v>
      </c>
    </row>
    <row r="9" spans="1:15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  <c r="M9" s="26">
        <v>0.5</v>
      </c>
      <c r="N9" s="26">
        <v>0.5</v>
      </c>
      <c r="O9" s="26">
        <v>0.5</v>
      </c>
    </row>
    <row r="10" spans="1:15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  <c r="M10" s="27">
        <v>3</v>
      </c>
      <c r="N10" s="27">
        <v>3</v>
      </c>
      <c r="O10" s="27">
        <v>3</v>
      </c>
    </row>
    <row r="11" spans="1:15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 s="27">
        <v>3000</v>
      </c>
      <c r="I11" s="27">
        <v>6000</v>
      </c>
      <c r="J11" s="27">
        <v>3000</v>
      </c>
      <c r="K11" s="27">
        <v>6000</v>
      </c>
      <c r="L11" s="27">
        <v>3000</v>
      </c>
      <c r="M11" s="27">
        <v>6000</v>
      </c>
      <c r="N11" s="27">
        <v>3000</v>
      </c>
      <c r="O11" s="27">
        <v>3000</v>
      </c>
    </row>
    <row r="12" spans="1:15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6000</v>
      </c>
      <c r="K12">
        <v>9000</v>
      </c>
      <c r="L12">
        <v>6000</v>
      </c>
      <c r="M12">
        <v>9000</v>
      </c>
      <c r="N12" s="27">
        <v>6000</v>
      </c>
      <c r="O12" s="27">
        <v>6000</v>
      </c>
    </row>
    <row r="13" spans="1:15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9000</v>
      </c>
      <c r="I13" s="27">
        <v>9000</v>
      </c>
      <c r="J13">
        <v>9000</v>
      </c>
      <c r="K13" s="27">
        <v>9000</v>
      </c>
      <c r="L13" s="27">
        <v>6000</v>
      </c>
      <c r="M13" s="27">
        <v>9000</v>
      </c>
      <c r="N13" s="27">
        <v>9000</v>
      </c>
      <c r="O13" s="27">
        <v>9000</v>
      </c>
    </row>
    <row r="14" spans="1:15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15000</v>
      </c>
      <c r="I14" s="10">
        <v>9000</v>
      </c>
      <c r="J14" s="10">
        <v>15000</v>
      </c>
      <c r="K14" s="10">
        <v>9000</v>
      </c>
      <c r="L14" s="10">
        <v>6000</v>
      </c>
      <c r="M14" s="10">
        <v>9000</v>
      </c>
      <c r="N14" s="39">
        <v>15000</v>
      </c>
      <c r="O14" s="39">
        <v>15000</v>
      </c>
    </row>
    <row r="15" spans="1:15" x14ac:dyDescent="0.15">
      <c r="A15" t="s">
        <v>772</v>
      </c>
      <c r="D15" s="6"/>
      <c r="E15">
        <v>2.1320000000000001</v>
      </c>
      <c r="F15">
        <v>2.0760000000000001</v>
      </c>
      <c r="G15">
        <v>2.1419999999999999</v>
      </c>
      <c r="H15">
        <v>1.988</v>
      </c>
      <c r="I15">
        <v>2.1880000000000002</v>
      </c>
      <c r="J15">
        <v>2.1320000000000001</v>
      </c>
      <c r="K15">
        <v>1.94</v>
      </c>
      <c r="L15">
        <v>1.9300000000000002</v>
      </c>
      <c r="M15">
        <v>1.8</v>
      </c>
      <c r="N15" s="111">
        <v>2.2000000000000002</v>
      </c>
      <c r="O15" s="195">
        <v>2.42</v>
      </c>
    </row>
    <row r="16" spans="1:15" x14ac:dyDescent="0.15">
      <c r="A16" t="s">
        <v>287</v>
      </c>
      <c r="D16" s="6"/>
      <c r="E16">
        <v>1.8540000000000001</v>
      </c>
      <c r="F16">
        <v>1.665</v>
      </c>
      <c r="G16">
        <v>1.887</v>
      </c>
      <c r="H16">
        <v>1.659</v>
      </c>
      <c r="I16">
        <v>1.5960000000000001</v>
      </c>
      <c r="J16">
        <v>1.86</v>
      </c>
      <c r="K16">
        <v>1.51</v>
      </c>
      <c r="L16">
        <v>1.67</v>
      </c>
      <c r="M16">
        <v>1.3199999999999998</v>
      </c>
      <c r="N16" s="111">
        <v>1.9</v>
      </c>
      <c r="O16" s="195">
        <v>2.0699999999999998</v>
      </c>
    </row>
    <row r="17" spans="1:15" x14ac:dyDescent="0.15">
      <c r="A17" t="s">
        <v>590</v>
      </c>
      <c r="D17" s="6"/>
      <c r="E17">
        <v>1.4770000000000001</v>
      </c>
      <c r="F17">
        <v>0</v>
      </c>
      <c r="G17">
        <v>1.5096000000000001</v>
      </c>
      <c r="H17">
        <v>1.516</v>
      </c>
      <c r="I17">
        <v>0</v>
      </c>
      <c r="J17">
        <v>1.532</v>
      </c>
      <c r="K17">
        <v>0</v>
      </c>
      <c r="L17">
        <v>0</v>
      </c>
      <c r="M17">
        <v>0</v>
      </c>
      <c r="N17" s="111">
        <v>1.55</v>
      </c>
      <c r="O17" s="195">
        <v>1.64</v>
      </c>
    </row>
    <row r="18" spans="1:15" x14ac:dyDescent="0.15">
      <c r="A18" t="s">
        <v>363</v>
      </c>
      <c r="D18" s="6"/>
      <c r="E18">
        <v>1.278</v>
      </c>
      <c r="F18">
        <v>0</v>
      </c>
      <c r="G18">
        <v>1.3056000000000001</v>
      </c>
      <c r="H18">
        <v>1.3080000000000001</v>
      </c>
      <c r="I18">
        <v>0</v>
      </c>
      <c r="J18">
        <v>1.3580000000000001</v>
      </c>
      <c r="K18">
        <v>0</v>
      </c>
      <c r="L18">
        <v>0</v>
      </c>
      <c r="M18">
        <v>0</v>
      </c>
      <c r="N18" s="111">
        <v>1.35</v>
      </c>
      <c r="O18" s="195">
        <v>1.42</v>
      </c>
    </row>
    <row r="19" spans="1:15" x14ac:dyDescent="0.15">
      <c r="A19" t="s">
        <v>699</v>
      </c>
      <c r="D19" s="6"/>
      <c r="E19">
        <v>1.19</v>
      </c>
      <c r="F19">
        <v>1.1599999999999999</v>
      </c>
      <c r="G19">
        <v>1.2342</v>
      </c>
      <c r="H19">
        <v>1.31</v>
      </c>
      <c r="I19">
        <v>1.0960000000000001</v>
      </c>
      <c r="J19">
        <v>1.3120000000000001</v>
      </c>
      <c r="K19">
        <v>1.35</v>
      </c>
      <c r="L19">
        <v>1.35</v>
      </c>
      <c r="M19">
        <v>1.03</v>
      </c>
      <c r="N19" s="111">
        <v>1.3</v>
      </c>
      <c r="O19" s="195">
        <v>1.36</v>
      </c>
    </row>
    <row r="20" spans="1:15" x14ac:dyDescent="0.15">
      <c r="A20" t="s">
        <v>549</v>
      </c>
      <c r="D20" s="6"/>
      <c r="E20">
        <v>2.0230000000000001</v>
      </c>
      <c r="F20">
        <v>1.8720000000000001</v>
      </c>
      <c r="G20">
        <v>1.9890000000000001</v>
      </c>
      <c r="H20">
        <v>1.776</v>
      </c>
      <c r="I20">
        <v>2.0339999999999998</v>
      </c>
      <c r="J20">
        <v>2.0030000000000001</v>
      </c>
      <c r="K20">
        <v>1.83</v>
      </c>
      <c r="L20">
        <v>1.8699999999999999</v>
      </c>
      <c r="M20">
        <v>1.75</v>
      </c>
      <c r="N20" s="111">
        <v>2.0499999999999998</v>
      </c>
      <c r="O20" s="195">
        <v>2.08</v>
      </c>
    </row>
    <row r="21" spans="1:15" x14ac:dyDescent="0.15">
      <c r="A21" t="s">
        <v>787</v>
      </c>
      <c r="D21" s="6"/>
      <c r="E21">
        <v>1.746</v>
      </c>
      <c r="F21">
        <v>1.4450000000000001</v>
      </c>
      <c r="G21">
        <v>1.6830000000000001</v>
      </c>
      <c r="H21">
        <v>1.5129999999999999</v>
      </c>
      <c r="I21">
        <v>1.3859999999999999</v>
      </c>
      <c r="J21">
        <v>1.768</v>
      </c>
      <c r="K21">
        <v>1.47</v>
      </c>
      <c r="L21">
        <v>1.63</v>
      </c>
      <c r="M21">
        <v>1.2599999999999998</v>
      </c>
      <c r="N21" s="111">
        <v>1.8</v>
      </c>
      <c r="O21" s="195">
        <v>1.78</v>
      </c>
    </row>
    <row r="22" spans="1:15" x14ac:dyDescent="0.15">
      <c r="A22" t="s">
        <v>697</v>
      </c>
      <c r="D22" s="6"/>
      <c r="E22">
        <v>1.4319999999999999</v>
      </c>
      <c r="F22">
        <v>0</v>
      </c>
      <c r="G22">
        <v>1.3668</v>
      </c>
      <c r="H22">
        <v>1.44</v>
      </c>
      <c r="I22">
        <v>0</v>
      </c>
      <c r="J22">
        <v>1.484</v>
      </c>
      <c r="K22">
        <v>0</v>
      </c>
      <c r="L22">
        <v>0</v>
      </c>
      <c r="M22">
        <v>0</v>
      </c>
      <c r="N22" s="111">
        <v>1.5</v>
      </c>
      <c r="O22" s="195">
        <v>1.42</v>
      </c>
    </row>
    <row r="23" spans="1:15" x14ac:dyDescent="0.15">
      <c r="A23" t="s">
        <v>586</v>
      </c>
      <c r="D23" s="6"/>
      <c r="E23">
        <v>1.2609999999999999</v>
      </c>
      <c r="F23">
        <v>0</v>
      </c>
      <c r="G23">
        <v>1.2036</v>
      </c>
      <c r="H23">
        <v>1.2430000000000001</v>
      </c>
      <c r="I23">
        <v>0</v>
      </c>
      <c r="J23">
        <v>1.3340000000000001</v>
      </c>
      <c r="K23">
        <v>0</v>
      </c>
      <c r="L23">
        <v>0</v>
      </c>
      <c r="M23">
        <v>0</v>
      </c>
      <c r="N23" s="111">
        <v>1.35</v>
      </c>
      <c r="O23" s="195">
        <v>1.23</v>
      </c>
    </row>
    <row r="24" spans="1:15" x14ac:dyDescent="0.15">
      <c r="A24" t="s">
        <v>592</v>
      </c>
      <c r="D24" s="6"/>
      <c r="E24">
        <v>1.159</v>
      </c>
      <c r="F24">
        <v>1.085</v>
      </c>
      <c r="G24">
        <v>1.1424000000000001</v>
      </c>
      <c r="H24">
        <v>1.24</v>
      </c>
      <c r="I24">
        <v>1.0349999999999999</v>
      </c>
      <c r="J24">
        <v>1.296</v>
      </c>
      <c r="K24">
        <v>1.33</v>
      </c>
      <c r="L24">
        <v>1.3399999999999999</v>
      </c>
      <c r="M24">
        <v>0.96000000000000008</v>
      </c>
      <c r="N24" s="111">
        <v>1.3</v>
      </c>
      <c r="O24" s="195">
        <v>1.18</v>
      </c>
    </row>
    <row r="25" spans="1:15" x14ac:dyDescent="0.15">
      <c r="A25" t="s">
        <v>698</v>
      </c>
      <c r="D25" s="6"/>
      <c r="E25">
        <v>68.260000000000005</v>
      </c>
      <c r="F25">
        <v>68.7</v>
      </c>
      <c r="G25">
        <v>72.42</v>
      </c>
      <c r="H25">
        <v>56.48</v>
      </c>
      <c r="I25">
        <v>70</v>
      </c>
      <c r="J25">
        <v>64.19</v>
      </c>
      <c r="K25">
        <v>70</v>
      </c>
      <c r="L25">
        <v>64.83</v>
      </c>
      <c r="M25">
        <v>52.99</v>
      </c>
      <c r="N25" s="111">
        <v>66.5</v>
      </c>
      <c r="O25" s="195">
        <v>67</v>
      </c>
    </row>
    <row r="26" spans="1:15" x14ac:dyDescent="0.15">
      <c r="D26" s="6"/>
      <c r="K26" s="43"/>
    </row>
    <row r="27" spans="1:15" x14ac:dyDescent="0.15">
      <c r="D27" s="6"/>
      <c r="K27" s="43"/>
    </row>
    <row r="28" spans="1:15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50" t="s">
        <v>331</v>
      </c>
      <c r="I28" s="8" t="s">
        <v>126</v>
      </c>
      <c r="J28" s="50" t="s">
        <v>274</v>
      </c>
      <c r="K28" s="8" t="s">
        <v>726</v>
      </c>
      <c r="L28" s="8" t="s">
        <v>281</v>
      </c>
      <c r="M28" s="8" t="s">
        <v>376</v>
      </c>
      <c r="N28" s="8" t="s">
        <v>276</v>
      </c>
      <c r="O28" s="8" t="s">
        <v>434</v>
      </c>
    </row>
    <row r="29" spans="1:15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6">
        <v>0.5</v>
      </c>
      <c r="I29" s="25">
        <v>0.33329999999999999</v>
      </c>
      <c r="J29" s="26">
        <v>0.5</v>
      </c>
      <c r="K29" s="26">
        <v>0.5</v>
      </c>
      <c r="L29" s="26">
        <v>0.5</v>
      </c>
      <c r="M29" s="26">
        <v>0.5</v>
      </c>
      <c r="N29" s="26">
        <v>0.5</v>
      </c>
      <c r="O29" s="26">
        <v>0.5</v>
      </c>
    </row>
    <row r="30" spans="1:15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3</v>
      </c>
      <c r="I30" s="27">
        <v>2</v>
      </c>
      <c r="J30" s="27">
        <v>3</v>
      </c>
      <c r="K30" s="27">
        <v>3</v>
      </c>
      <c r="L30" s="27">
        <v>3</v>
      </c>
      <c r="M30" s="27">
        <v>3</v>
      </c>
      <c r="N30" s="27">
        <v>3</v>
      </c>
      <c r="O30" s="27">
        <v>3</v>
      </c>
    </row>
    <row r="31" spans="1:15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6">
        <v>0.5</v>
      </c>
      <c r="I31" s="25">
        <v>0.66659999999999997</v>
      </c>
      <c r="J31" s="26">
        <v>0.5</v>
      </c>
      <c r="K31" s="26">
        <v>0.5</v>
      </c>
      <c r="L31" s="26">
        <v>0.5</v>
      </c>
      <c r="M31" s="26">
        <v>0.5</v>
      </c>
      <c r="N31" s="26">
        <v>0.5</v>
      </c>
      <c r="O31" s="26">
        <v>0.5</v>
      </c>
    </row>
    <row r="32" spans="1:15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3</v>
      </c>
      <c r="I32" s="27">
        <v>4</v>
      </c>
      <c r="J32" s="27">
        <v>3</v>
      </c>
      <c r="K32" s="27">
        <v>3</v>
      </c>
      <c r="L32" s="27">
        <v>3</v>
      </c>
      <c r="M32" s="27">
        <v>3</v>
      </c>
      <c r="N32" s="27">
        <v>3</v>
      </c>
      <c r="O32" s="27">
        <v>3</v>
      </c>
    </row>
    <row r="33" spans="1:15" x14ac:dyDescent="0.15">
      <c r="A33" t="s">
        <v>594</v>
      </c>
      <c r="D33" s="6"/>
      <c r="E33" s="27">
        <v>3000</v>
      </c>
      <c r="F33">
        <v>6000</v>
      </c>
      <c r="G33" s="27">
        <v>3000</v>
      </c>
      <c r="H33" s="27">
        <v>3000</v>
      </c>
      <c r="I33" s="27">
        <v>3500</v>
      </c>
      <c r="J33" s="27">
        <v>3000</v>
      </c>
      <c r="K33" s="27">
        <v>3500</v>
      </c>
      <c r="L33" s="27">
        <v>3000</v>
      </c>
      <c r="M33" s="27">
        <v>3500</v>
      </c>
      <c r="N33" s="27">
        <v>3000</v>
      </c>
      <c r="O33" s="27">
        <v>3000</v>
      </c>
    </row>
    <row r="34" spans="1:15" x14ac:dyDescent="0.15">
      <c r="A34" t="s">
        <v>169</v>
      </c>
      <c r="D34" s="6"/>
      <c r="E34" s="27">
        <v>6000</v>
      </c>
      <c r="F34">
        <v>9000</v>
      </c>
      <c r="G34" s="27">
        <v>6000</v>
      </c>
      <c r="H34">
        <v>6000</v>
      </c>
      <c r="I34" s="27">
        <v>3500</v>
      </c>
      <c r="J34" s="27">
        <v>6000</v>
      </c>
      <c r="K34" s="27">
        <v>3500</v>
      </c>
      <c r="L34">
        <v>3000</v>
      </c>
      <c r="M34" s="27">
        <v>3500</v>
      </c>
      <c r="N34" s="27">
        <v>6000</v>
      </c>
      <c r="O34" s="27">
        <v>6000</v>
      </c>
    </row>
    <row r="35" spans="1:15" x14ac:dyDescent="0.15">
      <c r="A35" t="s">
        <v>306</v>
      </c>
      <c r="D35" s="6"/>
      <c r="E35" s="27">
        <v>9000</v>
      </c>
      <c r="F35" s="27">
        <v>9000</v>
      </c>
      <c r="G35" s="27">
        <v>9000</v>
      </c>
      <c r="H35">
        <v>9000</v>
      </c>
      <c r="I35" s="27">
        <v>3500</v>
      </c>
      <c r="J35" s="27">
        <v>9000</v>
      </c>
      <c r="K35" s="27">
        <v>3500</v>
      </c>
      <c r="L35" s="27">
        <v>3000</v>
      </c>
      <c r="M35" s="27">
        <v>3500</v>
      </c>
      <c r="N35" s="27">
        <v>9000</v>
      </c>
      <c r="O35" s="27">
        <v>9000</v>
      </c>
    </row>
    <row r="36" spans="1:15" x14ac:dyDescent="0.15">
      <c r="A36" s="10" t="s">
        <v>604</v>
      </c>
      <c r="B36" s="10"/>
      <c r="C36" s="10"/>
      <c r="D36" s="11"/>
      <c r="E36" s="10">
        <v>15000</v>
      </c>
      <c r="F36" s="10">
        <v>9000</v>
      </c>
      <c r="G36" s="10">
        <v>15000</v>
      </c>
      <c r="H36" s="10">
        <v>15000</v>
      </c>
      <c r="I36" s="10">
        <v>3500</v>
      </c>
      <c r="J36" s="10">
        <v>15000</v>
      </c>
      <c r="K36" s="10">
        <v>3500</v>
      </c>
      <c r="L36" s="10">
        <v>3000</v>
      </c>
      <c r="M36" s="10">
        <v>3500</v>
      </c>
      <c r="N36" s="39">
        <v>15000</v>
      </c>
      <c r="O36" s="39">
        <v>15000</v>
      </c>
    </row>
    <row r="37" spans="1:15" x14ac:dyDescent="0.15">
      <c r="A37" t="s">
        <v>772</v>
      </c>
      <c r="D37" s="6"/>
      <c r="E37">
        <v>2.0880000000000001</v>
      </c>
      <c r="F37">
        <v>2.0760000000000001</v>
      </c>
      <c r="G37">
        <v>2.2440000000000002</v>
      </c>
      <c r="H37">
        <v>1.988</v>
      </c>
      <c r="I37">
        <v>1.9610000000000001</v>
      </c>
      <c r="J37">
        <v>2.1469999999999998</v>
      </c>
      <c r="K37">
        <v>1.82</v>
      </c>
      <c r="L37">
        <v>2.0099999999999998</v>
      </c>
      <c r="M37">
        <v>1.71</v>
      </c>
      <c r="N37" s="111">
        <v>2.2000000000000002</v>
      </c>
      <c r="O37" s="195">
        <v>2.42</v>
      </c>
    </row>
    <row r="38" spans="1:15" x14ac:dyDescent="0.15">
      <c r="A38" t="s">
        <v>287</v>
      </c>
      <c r="D38" s="6"/>
      <c r="E38">
        <v>1.8280000000000001</v>
      </c>
      <c r="F38">
        <v>1.665</v>
      </c>
      <c r="G38">
        <v>2.04</v>
      </c>
      <c r="H38">
        <v>1.659</v>
      </c>
      <c r="I38">
        <v>0</v>
      </c>
      <c r="J38">
        <v>1.8759999999999999</v>
      </c>
      <c r="K38">
        <v>0</v>
      </c>
      <c r="L38">
        <v>0</v>
      </c>
      <c r="M38">
        <v>0</v>
      </c>
      <c r="N38" s="111">
        <v>1.9</v>
      </c>
      <c r="O38" s="195">
        <v>2.0699999999999998</v>
      </c>
    </row>
    <row r="39" spans="1:15" x14ac:dyDescent="0.15">
      <c r="A39" t="s">
        <v>590</v>
      </c>
      <c r="D39" s="6"/>
      <c r="E39">
        <v>1.474</v>
      </c>
      <c r="F39">
        <v>0</v>
      </c>
      <c r="G39">
        <v>1.6830000000000001</v>
      </c>
      <c r="H39">
        <v>1.516</v>
      </c>
      <c r="I39">
        <v>0</v>
      </c>
      <c r="J39">
        <v>1.5469999999999999</v>
      </c>
      <c r="K39">
        <v>0</v>
      </c>
      <c r="L39">
        <v>0</v>
      </c>
      <c r="M39">
        <v>0</v>
      </c>
      <c r="N39" s="111">
        <v>1.55</v>
      </c>
      <c r="O39" s="195">
        <v>1.64</v>
      </c>
    </row>
    <row r="40" spans="1:15" x14ac:dyDescent="0.15">
      <c r="A40" t="s">
        <v>363</v>
      </c>
      <c r="D40" s="6"/>
      <c r="E40">
        <v>1.286</v>
      </c>
      <c r="F40">
        <v>0</v>
      </c>
      <c r="G40">
        <v>1.4821</v>
      </c>
      <c r="H40">
        <v>1.3080000000000001</v>
      </c>
      <c r="I40">
        <v>0</v>
      </c>
      <c r="J40">
        <v>1.3740000000000001</v>
      </c>
      <c r="K40">
        <v>0</v>
      </c>
      <c r="L40">
        <v>0</v>
      </c>
      <c r="M40">
        <v>0</v>
      </c>
      <c r="N40" s="111">
        <v>1.35</v>
      </c>
      <c r="O40" s="195">
        <v>1.42</v>
      </c>
    </row>
    <row r="41" spans="1:15" x14ac:dyDescent="0.15">
      <c r="A41" t="s">
        <v>699</v>
      </c>
      <c r="D41" s="6"/>
      <c r="E41">
        <v>1.256</v>
      </c>
      <c r="F41">
        <v>1.1599999999999999</v>
      </c>
      <c r="G41">
        <v>1.4177999999999999</v>
      </c>
      <c r="H41">
        <v>1.31</v>
      </c>
      <c r="I41">
        <v>1.6930000000000001</v>
      </c>
      <c r="J41">
        <v>1.3280000000000001</v>
      </c>
      <c r="K41">
        <v>1.6</v>
      </c>
      <c r="L41">
        <v>1.51</v>
      </c>
      <c r="M41">
        <v>1.4</v>
      </c>
      <c r="N41" s="111">
        <v>1.3</v>
      </c>
      <c r="O41" s="195">
        <v>1.36</v>
      </c>
    </row>
    <row r="42" spans="1:15" x14ac:dyDescent="0.15">
      <c r="A42" t="s">
        <v>549</v>
      </c>
      <c r="D42" s="6"/>
      <c r="E42">
        <v>1.982</v>
      </c>
      <c r="F42">
        <v>1.8720000000000001</v>
      </c>
      <c r="G42">
        <v>1.887</v>
      </c>
      <c r="H42">
        <v>1.776</v>
      </c>
      <c r="I42">
        <v>1.873</v>
      </c>
      <c r="J42">
        <v>2.0179999999999998</v>
      </c>
      <c r="K42">
        <v>1.71</v>
      </c>
      <c r="L42">
        <v>1.9699999999999998</v>
      </c>
      <c r="M42">
        <v>1.6400000000000001</v>
      </c>
      <c r="N42" s="111">
        <v>2.0499999999999998</v>
      </c>
      <c r="O42" s="195">
        <v>2.08</v>
      </c>
    </row>
    <row r="43" spans="1:15" x14ac:dyDescent="0.15">
      <c r="A43" t="s">
        <v>787</v>
      </c>
      <c r="D43" s="6"/>
      <c r="E43">
        <v>1.7290000000000001</v>
      </c>
      <c r="F43">
        <v>1.4450000000000001</v>
      </c>
      <c r="G43">
        <v>1.6830000000000001</v>
      </c>
      <c r="H43">
        <v>1.5129999999999999</v>
      </c>
      <c r="I43">
        <v>0</v>
      </c>
      <c r="J43">
        <v>1.784</v>
      </c>
      <c r="K43">
        <v>0</v>
      </c>
      <c r="L43">
        <v>0</v>
      </c>
      <c r="M43">
        <v>0</v>
      </c>
      <c r="N43" s="111">
        <v>1.8</v>
      </c>
      <c r="O43" s="195">
        <v>1.78</v>
      </c>
    </row>
    <row r="44" spans="1:15" x14ac:dyDescent="0.15">
      <c r="A44" t="s">
        <v>697</v>
      </c>
      <c r="D44" s="6"/>
      <c r="E44">
        <v>1.4219999999999999</v>
      </c>
      <c r="F44">
        <v>0</v>
      </c>
      <c r="G44">
        <v>1.4279999999999999</v>
      </c>
      <c r="H44">
        <v>1.44</v>
      </c>
      <c r="I44">
        <v>0</v>
      </c>
      <c r="J44">
        <v>1.5</v>
      </c>
      <c r="K44">
        <v>0</v>
      </c>
      <c r="L44">
        <v>0</v>
      </c>
      <c r="M44">
        <v>0</v>
      </c>
      <c r="N44" s="111">
        <v>1.5</v>
      </c>
      <c r="O44" s="195">
        <v>1.42</v>
      </c>
    </row>
    <row r="45" spans="1:15" x14ac:dyDescent="0.15">
      <c r="A45" t="s">
        <v>586</v>
      </c>
      <c r="D45" s="6"/>
      <c r="E45">
        <v>1.2589999999999999</v>
      </c>
      <c r="F45">
        <v>0</v>
      </c>
      <c r="G45">
        <v>1.2515000000000001</v>
      </c>
      <c r="H45">
        <v>1.2430000000000001</v>
      </c>
      <c r="I45">
        <v>0</v>
      </c>
      <c r="J45">
        <v>1.35</v>
      </c>
      <c r="K45">
        <v>0</v>
      </c>
      <c r="L45">
        <v>0</v>
      </c>
      <c r="M45">
        <v>0</v>
      </c>
      <c r="N45" s="111">
        <v>1.35</v>
      </c>
      <c r="O45" s="195">
        <v>1.23</v>
      </c>
    </row>
    <row r="46" spans="1:15" x14ac:dyDescent="0.15">
      <c r="A46" t="s">
        <v>592</v>
      </c>
      <c r="D46" s="6"/>
      <c r="E46">
        <v>1.218</v>
      </c>
      <c r="F46">
        <v>1.085</v>
      </c>
      <c r="G46">
        <v>1.2036</v>
      </c>
      <c r="H46">
        <v>1.24</v>
      </c>
      <c r="I46">
        <v>1.464</v>
      </c>
      <c r="J46">
        <v>1.3109999999999999</v>
      </c>
      <c r="K46">
        <v>1.53</v>
      </c>
      <c r="L46">
        <v>1.43</v>
      </c>
      <c r="M46">
        <v>1.25</v>
      </c>
      <c r="N46" s="111">
        <v>1.3</v>
      </c>
      <c r="O46" s="195">
        <v>1.18</v>
      </c>
    </row>
    <row r="47" spans="1:15" x14ac:dyDescent="0.15">
      <c r="A47" t="s">
        <v>698</v>
      </c>
      <c r="D47" s="6"/>
      <c r="E47">
        <v>71.89</v>
      </c>
      <c r="F47">
        <v>68.7</v>
      </c>
      <c r="G47">
        <v>62.22</v>
      </c>
      <c r="H47">
        <v>56.48</v>
      </c>
      <c r="I47">
        <v>63.81</v>
      </c>
      <c r="J47">
        <v>64.19</v>
      </c>
      <c r="K47">
        <v>70</v>
      </c>
      <c r="L47">
        <v>63.25</v>
      </c>
      <c r="M47">
        <v>51.99</v>
      </c>
      <c r="N47" s="111">
        <v>66.5</v>
      </c>
      <c r="O47" s="195">
        <v>67</v>
      </c>
    </row>
    <row r="48" spans="1:15" x14ac:dyDescent="0.15">
      <c r="D48" s="6"/>
    </row>
    <row r="49" spans="1:15" x14ac:dyDescent="0.15">
      <c r="A49" s="197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</row>
  </sheetData>
  <sheetProtection algorithmName="SHA-512" hashValue="epzfGyhMb4lURf042NKNdFvAz8ENJGPeCxjfCoB7GTJgRMIqPKtM71dS8jumVrSKfdizTaBIbkimqRipq1BGgA==" saltValue="4Gwgj7CniWXm0v/WBaJ2O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O53"/>
  <sheetViews>
    <sheetView workbookViewId="0">
      <selection activeCell="G13" sqref="G13:G19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5" x14ac:dyDescent="0.15">
      <c r="A1" t="s">
        <v>136</v>
      </c>
    </row>
    <row r="2" spans="1:15" x14ac:dyDescent="0.1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9"/>
      <c r="N2" s="199"/>
      <c r="O2" s="199"/>
    </row>
    <row r="3" spans="1:15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531</v>
      </c>
    </row>
    <row r="5" spans="1:15" x14ac:dyDescent="0.15">
      <c r="A5" s="9" t="s">
        <v>731</v>
      </c>
      <c r="D5" s="6"/>
    </row>
    <row r="6" spans="1:15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50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  <c r="N7" s="25">
        <v>0.33329999999999999</v>
      </c>
      <c r="O7" s="25">
        <v>0.33329999999999999</v>
      </c>
    </row>
    <row r="8" spans="1:15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  <c r="N8" s="27">
        <v>2</v>
      </c>
      <c r="O8" s="27">
        <v>2</v>
      </c>
    </row>
    <row r="9" spans="1:15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  <c r="N9" s="25">
        <v>0.66659999999999997</v>
      </c>
      <c r="O9" s="25">
        <v>0.66659999999999997</v>
      </c>
    </row>
    <row r="10" spans="1:15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  <c r="N10" s="27">
        <v>4</v>
      </c>
      <c r="O10" s="27">
        <v>4</v>
      </c>
    </row>
    <row r="11" spans="1:15" x14ac:dyDescent="0.15">
      <c r="A11" t="s">
        <v>594</v>
      </c>
      <c r="D11" s="6"/>
      <c r="E11" s="27">
        <v>1645</v>
      </c>
      <c r="F11">
        <v>4000</v>
      </c>
      <c r="G11" s="27">
        <v>1645</v>
      </c>
      <c r="H11" s="27">
        <v>1645</v>
      </c>
      <c r="I11">
        <v>4000</v>
      </c>
      <c r="J11" s="27">
        <v>1645</v>
      </c>
      <c r="K11">
        <v>3000</v>
      </c>
      <c r="L11" s="27">
        <v>1645</v>
      </c>
      <c r="M11">
        <v>4000</v>
      </c>
      <c r="N11" s="27">
        <v>1645</v>
      </c>
      <c r="O11" s="27">
        <v>1645</v>
      </c>
    </row>
    <row r="12" spans="1:15" x14ac:dyDescent="0.15">
      <c r="A12" s="10" t="s">
        <v>457</v>
      </c>
      <c r="B12" s="10"/>
      <c r="C12" s="10"/>
      <c r="D12" s="11"/>
      <c r="E12" s="10">
        <v>3000</v>
      </c>
      <c r="F12" s="10">
        <v>12000</v>
      </c>
      <c r="G12" s="10">
        <v>3000</v>
      </c>
      <c r="H12" s="10">
        <v>3000</v>
      </c>
      <c r="I12" s="10">
        <v>12000</v>
      </c>
      <c r="J12" s="10">
        <v>3000</v>
      </c>
      <c r="K12" s="10">
        <v>3000</v>
      </c>
      <c r="L12" s="10">
        <v>3000</v>
      </c>
      <c r="M12" s="10">
        <v>12000</v>
      </c>
      <c r="N12" s="10">
        <v>3000</v>
      </c>
      <c r="O12" s="10">
        <v>3000</v>
      </c>
    </row>
    <row r="13" spans="1:15" x14ac:dyDescent="0.15">
      <c r="A13" t="s">
        <v>772</v>
      </c>
      <c r="D13" s="6"/>
      <c r="E13">
        <v>2.1419999999999999</v>
      </c>
      <c r="F13">
        <v>1.915</v>
      </c>
      <c r="G13">
        <v>2.5499999999999998</v>
      </c>
      <c r="H13">
        <v>1.913</v>
      </c>
      <c r="I13">
        <v>2.016</v>
      </c>
      <c r="J13">
        <v>2.4830000000000001</v>
      </c>
      <c r="K13">
        <v>2.2599999999999998</v>
      </c>
      <c r="L13">
        <v>1.85</v>
      </c>
      <c r="M13">
        <v>1.78</v>
      </c>
      <c r="N13">
        <v>2.38</v>
      </c>
      <c r="O13">
        <v>2.66</v>
      </c>
    </row>
    <row r="14" spans="1:15" x14ac:dyDescent="0.15">
      <c r="A14" t="s">
        <v>287</v>
      </c>
      <c r="D14" s="6"/>
      <c r="E14">
        <v>1.9470000000000001</v>
      </c>
      <c r="F14">
        <v>1.841</v>
      </c>
      <c r="G14">
        <v>2.04</v>
      </c>
      <c r="H14">
        <v>1.847</v>
      </c>
      <c r="I14">
        <v>1.9119999999999999</v>
      </c>
      <c r="J14">
        <v>2.089</v>
      </c>
      <c r="K14">
        <v>0</v>
      </c>
      <c r="L14">
        <v>1.85</v>
      </c>
      <c r="M14">
        <v>1.63</v>
      </c>
      <c r="N14">
        <v>1.98</v>
      </c>
      <c r="O14">
        <v>2.15</v>
      </c>
    </row>
    <row r="15" spans="1:15" x14ac:dyDescent="0.15">
      <c r="A15" t="s">
        <v>699</v>
      </c>
      <c r="D15" s="6"/>
      <c r="E15">
        <v>1.625</v>
      </c>
      <c r="F15">
        <v>1.474</v>
      </c>
      <c r="G15">
        <v>1.6115999999999999</v>
      </c>
      <c r="H15">
        <v>1.585</v>
      </c>
      <c r="I15">
        <v>1.48</v>
      </c>
      <c r="J15">
        <v>1.7450000000000001</v>
      </c>
      <c r="K15">
        <v>1.74</v>
      </c>
      <c r="L15">
        <v>1.6400000000000001</v>
      </c>
      <c r="M15">
        <v>1.33</v>
      </c>
      <c r="N15">
        <v>1.64</v>
      </c>
      <c r="O15">
        <v>1.72</v>
      </c>
    </row>
    <row r="16" spans="1:15" x14ac:dyDescent="0.15">
      <c r="A16" t="s">
        <v>549</v>
      </c>
      <c r="D16" s="6"/>
      <c r="E16">
        <v>2.1419999999999999</v>
      </c>
      <c r="F16">
        <v>1.915</v>
      </c>
      <c r="G16">
        <v>2.5295999999999998</v>
      </c>
      <c r="H16">
        <v>2.0299999999999998</v>
      </c>
      <c r="I16">
        <v>1.9279999999999999</v>
      </c>
      <c r="J16">
        <v>2.4830000000000001</v>
      </c>
      <c r="K16">
        <v>2.2599999999999998</v>
      </c>
      <c r="L16">
        <v>1.85</v>
      </c>
      <c r="M16">
        <v>1.7000000000000002</v>
      </c>
      <c r="N16">
        <v>2.38</v>
      </c>
      <c r="O16">
        <v>2.66</v>
      </c>
    </row>
    <row r="17" spans="1:15" x14ac:dyDescent="0.15">
      <c r="A17" t="s">
        <v>787</v>
      </c>
      <c r="D17" s="6"/>
      <c r="E17">
        <v>1.9470000000000001</v>
      </c>
      <c r="F17">
        <v>1.841</v>
      </c>
      <c r="G17">
        <v>2.0196000000000001</v>
      </c>
      <c r="H17">
        <v>1.847</v>
      </c>
      <c r="I17">
        <v>1.8540000000000001</v>
      </c>
      <c r="J17">
        <v>2.089</v>
      </c>
      <c r="K17">
        <v>0</v>
      </c>
      <c r="L17">
        <v>1.85</v>
      </c>
      <c r="M17">
        <v>1.6099999999999999</v>
      </c>
      <c r="N17">
        <v>1.98</v>
      </c>
      <c r="O17">
        <v>2.15</v>
      </c>
    </row>
    <row r="18" spans="1:15" x14ac:dyDescent="0.15">
      <c r="A18" t="s">
        <v>592</v>
      </c>
      <c r="D18" s="6"/>
      <c r="E18">
        <v>1.625</v>
      </c>
      <c r="F18">
        <v>1.474</v>
      </c>
      <c r="G18">
        <v>1.5911999999999999</v>
      </c>
      <c r="H18">
        <v>1.5449999999999999</v>
      </c>
      <c r="I18">
        <v>1.4339999999999999</v>
      </c>
      <c r="J18">
        <v>1.7450000000000001</v>
      </c>
      <c r="K18">
        <v>1.74</v>
      </c>
      <c r="L18">
        <v>1.6400000000000001</v>
      </c>
      <c r="M18">
        <v>1.2999999999999998</v>
      </c>
      <c r="N18">
        <v>1.64</v>
      </c>
      <c r="O18">
        <v>1.72</v>
      </c>
    </row>
    <row r="19" spans="1:15" x14ac:dyDescent="0.15">
      <c r="A19" t="s">
        <v>698</v>
      </c>
      <c r="D19" s="6"/>
      <c r="E19">
        <v>66.040000000000006</v>
      </c>
      <c r="F19">
        <v>64.22</v>
      </c>
      <c r="G19">
        <v>71.400000000000006</v>
      </c>
      <c r="H19">
        <v>56.18</v>
      </c>
      <c r="I19">
        <v>65.510000000000005</v>
      </c>
      <c r="J19">
        <v>65.78</v>
      </c>
      <c r="K19">
        <v>70</v>
      </c>
      <c r="L19">
        <v>64.570000000000007</v>
      </c>
      <c r="M19">
        <v>56.95</v>
      </c>
      <c r="N19">
        <v>66.5</v>
      </c>
      <c r="O19">
        <v>62</v>
      </c>
    </row>
    <row r="20" spans="1:15" x14ac:dyDescent="0.15">
      <c r="D20" s="6"/>
    </row>
    <row r="21" spans="1:15" x14ac:dyDescent="0.15">
      <c r="A21" s="9" t="s">
        <v>540</v>
      </c>
      <c r="D21" s="6"/>
    </row>
    <row r="22" spans="1:15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50" t="s">
        <v>331</v>
      </c>
      <c r="I22" s="8" t="s">
        <v>126</v>
      </c>
      <c r="J22" s="50" t="s">
        <v>274</v>
      </c>
      <c r="K22" s="8" t="s">
        <v>726</v>
      </c>
      <c r="L22" s="8" t="s">
        <v>281</v>
      </c>
      <c r="M22" s="8" t="s">
        <v>376</v>
      </c>
      <c r="N22" s="8" t="s">
        <v>276</v>
      </c>
      <c r="O22" s="8" t="s">
        <v>434</v>
      </c>
    </row>
    <row r="23" spans="1:15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  <c r="N23" s="25">
        <v>0.33329999999999999</v>
      </c>
      <c r="O23" s="25">
        <v>0.33329999999999999</v>
      </c>
    </row>
    <row r="24" spans="1:15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  <c r="N24" s="27">
        <v>2</v>
      </c>
      <c r="O24" s="27">
        <v>2</v>
      </c>
    </row>
    <row r="25" spans="1:15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  <c r="N25" s="25">
        <v>0.66659999999999997</v>
      </c>
      <c r="O25" s="25">
        <v>0.66659999999999997</v>
      </c>
    </row>
    <row r="26" spans="1:15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  <c r="N26" s="27">
        <v>4</v>
      </c>
      <c r="O26" s="27">
        <v>4</v>
      </c>
    </row>
    <row r="27" spans="1:15" x14ac:dyDescent="0.15">
      <c r="A27" t="s">
        <v>594</v>
      </c>
      <c r="D27" s="6"/>
      <c r="E27" s="27">
        <v>1645</v>
      </c>
      <c r="F27">
        <v>4000</v>
      </c>
      <c r="G27" s="27">
        <v>1645</v>
      </c>
      <c r="H27" s="27">
        <v>1645</v>
      </c>
      <c r="I27" s="27">
        <v>3200</v>
      </c>
      <c r="J27" s="27">
        <v>1645</v>
      </c>
      <c r="K27">
        <v>3000</v>
      </c>
      <c r="L27" s="27">
        <v>1645</v>
      </c>
      <c r="M27" s="27">
        <v>3200</v>
      </c>
      <c r="N27" s="27">
        <v>1645</v>
      </c>
      <c r="O27" s="27">
        <v>1645</v>
      </c>
    </row>
    <row r="28" spans="1:15" x14ac:dyDescent="0.15">
      <c r="A28" s="10" t="s">
        <v>169</v>
      </c>
      <c r="B28" s="10"/>
      <c r="C28" s="10"/>
      <c r="D28" s="11"/>
      <c r="E28" s="10">
        <v>3000</v>
      </c>
      <c r="F28" s="10">
        <v>12000</v>
      </c>
      <c r="G28" s="10">
        <v>3000</v>
      </c>
      <c r="H28" s="10">
        <v>3000</v>
      </c>
      <c r="I28" s="10">
        <v>3200</v>
      </c>
      <c r="J28" s="10">
        <v>3000</v>
      </c>
      <c r="K28" s="10">
        <v>3000</v>
      </c>
      <c r="L28" s="10">
        <v>3000</v>
      </c>
      <c r="M28" s="10">
        <v>3200</v>
      </c>
      <c r="N28" s="10">
        <v>3000</v>
      </c>
      <c r="O28" s="10">
        <v>3000</v>
      </c>
    </row>
    <row r="29" spans="1:15" x14ac:dyDescent="0.15">
      <c r="A29" t="s">
        <v>772</v>
      </c>
      <c r="D29" s="6"/>
      <c r="E29">
        <v>2.2109999999999999</v>
      </c>
      <c r="F29">
        <v>2.0019999999999998</v>
      </c>
      <c r="G29">
        <v>2.6417999999999999</v>
      </c>
      <c r="H29">
        <v>1.659</v>
      </c>
      <c r="I29">
        <v>2.0150000000000001</v>
      </c>
      <c r="J29">
        <v>2.5659999999999998</v>
      </c>
      <c r="K29">
        <v>2.23</v>
      </c>
      <c r="L29">
        <v>1.9300000000000002</v>
      </c>
      <c r="M29">
        <v>1.76</v>
      </c>
      <c r="N29">
        <v>2.44</v>
      </c>
      <c r="O29">
        <v>2.87</v>
      </c>
    </row>
    <row r="30" spans="1:15" x14ac:dyDescent="0.15">
      <c r="A30" t="s">
        <v>287</v>
      </c>
      <c r="D30" s="6"/>
      <c r="E30">
        <v>2.1120000000000001</v>
      </c>
      <c r="F30">
        <v>1.788</v>
      </c>
      <c r="G30">
        <v>2.0910000000000002</v>
      </c>
      <c r="H30">
        <v>1.6479999999999999</v>
      </c>
      <c r="I30">
        <v>0</v>
      </c>
      <c r="J30">
        <v>2.1139999999999999</v>
      </c>
      <c r="K30">
        <v>0</v>
      </c>
      <c r="L30">
        <v>0</v>
      </c>
      <c r="M30">
        <v>0</v>
      </c>
      <c r="N30">
        <v>1.98</v>
      </c>
      <c r="O30">
        <v>2.2999999999999998</v>
      </c>
    </row>
    <row r="31" spans="1:15" x14ac:dyDescent="0.15">
      <c r="A31" t="s">
        <v>699</v>
      </c>
      <c r="D31" s="6"/>
      <c r="E31">
        <v>1.429</v>
      </c>
      <c r="F31">
        <v>1.5429999999999999</v>
      </c>
      <c r="G31">
        <v>1.5096000000000001</v>
      </c>
      <c r="H31">
        <v>1.6379999999999999</v>
      </c>
      <c r="I31">
        <v>1.7789999999999999</v>
      </c>
      <c r="J31">
        <v>1.718</v>
      </c>
      <c r="K31">
        <v>1.65</v>
      </c>
      <c r="L31">
        <v>1.52</v>
      </c>
      <c r="M31">
        <v>1.49</v>
      </c>
      <c r="N31">
        <v>1.58</v>
      </c>
      <c r="O31">
        <v>1.8</v>
      </c>
    </row>
    <row r="32" spans="1:15" x14ac:dyDescent="0.15">
      <c r="A32" t="s">
        <v>549</v>
      </c>
      <c r="D32" s="6"/>
      <c r="E32">
        <v>2.2109999999999999</v>
      </c>
      <c r="F32">
        <v>2.0019999999999998</v>
      </c>
      <c r="G32">
        <v>2.6417999999999999</v>
      </c>
      <c r="H32">
        <v>1.6479999999999999</v>
      </c>
      <c r="I32">
        <v>1.89</v>
      </c>
      <c r="J32">
        <v>2.5659999999999998</v>
      </c>
      <c r="K32">
        <v>2.23</v>
      </c>
      <c r="L32">
        <v>1.9300000000000002</v>
      </c>
      <c r="M32">
        <v>1.63</v>
      </c>
      <c r="N32">
        <v>2.44</v>
      </c>
      <c r="O32">
        <v>2.87</v>
      </c>
    </row>
    <row r="33" spans="1:15" x14ac:dyDescent="0.15">
      <c r="A33" t="s">
        <v>189</v>
      </c>
      <c r="D33" s="6"/>
      <c r="E33">
        <v>2.1120000000000001</v>
      </c>
      <c r="F33">
        <v>1.788</v>
      </c>
      <c r="G33">
        <v>2.0910000000000002</v>
      </c>
      <c r="H33">
        <v>1.6379999999999999</v>
      </c>
      <c r="I33">
        <v>0</v>
      </c>
      <c r="J33">
        <v>2.1139999999999999</v>
      </c>
      <c r="K33">
        <v>0</v>
      </c>
      <c r="L33">
        <v>0</v>
      </c>
      <c r="M33">
        <v>0</v>
      </c>
      <c r="N33">
        <v>1.98</v>
      </c>
      <c r="O33">
        <v>2.2999999999999998</v>
      </c>
    </row>
    <row r="34" spans="1:15" x14ac:dyDescent="0.15">
      <c r="A34" t="s">
        <v>592</v>
      </c>
      <c r="D34" s="6"/>
      <c r="E34">
        <v>1.429</v>
      </c>
      <c r="F34">
        <v>1.5429999999999999</v>
      </c>
      <c r="G34">
        <v>1.5096000000000001</v>
      </c>
      <c r="H34">
        <v>1.627</v>
      </c>
      <c r="I34">
        <v>1.6870000000000001</v>
      </c>
      <c r="J34">
        <v>1.718</v>
      </c>
      <c r="K34">
        <v>1.65</v>
      </c>
      <c r="L34">
        <v>1.52</v>
      </c>
      <c r="M34">
        <v>1.41</v>
      </c>
      <c r="N34">
        <v>1.58</v>
      </c>
      <c r="O34">
        <v>1.8</v>
      </c>
    </row>
    <row r="35" spans="1:15" x14ac:dyDescent="0.15">
      <c r="A35" t="s">
        <v>698</v>
      </c>
      <c r="D35" s="6"/>
      <c r="E35">
        <v>65.8</v>
      </c>
      <c r="F35">
        <v>64.13</v>
      </c>
      <c r="G35">
        <v>72.42</v>
      </c>
      <c r="H35">
        <v>60.86</v>
      </c>
      <c r="I35">
        <v>63.83</v>
      </c>
      <c r="J35">
        <v>65.56</v>
      </c>
      <c r="K35">
        <v>70</v>
      </c>
      <c r="L35">
        <v>63.81</v>
      </c>
      <c r="M35">
        <v>56.95</v>
      </c>
      <c r="N35">
        <v>66.5</v>
      </c>
      <c r="O35">
        <v>66.5</v>
      </c>
    </row>
    <row r="36" spans="1:15" x14ac:dyDescent="0.15">
      <c r="D36" s="6"/>
    </row>
    <row r="37" spans="1:15" x14ac:dyDescent="0.15">
      <c r="A37" s="9" t="s">
        <v>540</v>
      </c>
      <c r="D37" s="6"/>
    </row>
    <row r="38" spans="1:15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50" t="s">
        <v>331</v>
      </c>
      <c r="I38" s="8" t="s">
        <v>126</v>
      </c>
      <c r="J38" s="50" t="s">
        <v>274</v>
      </c>
      <c r="K38" s="8" t="s">
        <v>726</v>
      </c>
      <c r="L38" s="8" t="s">
        <v>281</v>
      </c>
      <c r="M38" s="8" t="s">
        <v>376</v>
      </c>
      <c r="N38" s="8" t="s">
        <v>276</v>
      </c>
      <c r="O38" s="8" t="s">
        <v>434</v>
      </c>
    </row>
    <row r="39" spans="1:15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  <c r="N39" s="25">
        <v>0.33329999999999999</v>
      </c>
      <c r="O39" s="25">
        <v>0.33329999999999999</v>
      </c>
    </row>
    <row r="40" spans="1:15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  <c r="N40" s="27">
        <v>2</v>
      </c>
      <c r="O40" s="27">
        <v>2</v>
      </c>
    </row>
    <row r="41" spans="1:15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  <c r="N41" s="25">
        <v>0.66659999999999997</v>
      </c>
      <c r="O41" s="25">
        <v>0.66659999999999997</v>
      </c>
    </row>
    <row r="42" spans="1:15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  <c r="N42" s="27">
        <v>4</v>
      </c>
      <c r="O42" s="27">
        <v>4</v>
      </c>
    </row>
    <row r="43" spans="1:15" x14ac:dyDescent="0.15">
      <c r="A43" t="s">
        <v>594</v>
      </c>
      <c r="D43" s="6"/>
      <c r="E43" s="27">
        <v>1645</v>
      </c>
      <c r="F43">
        <v>4000</v>
      </c>
      <c r="G43" s="27">
        <v>1645</v>
      </c>
      <c r="H43" s="27">
        <v>1645</v>
      </c>
      <c r="I43">
        <v>4000</v>
      </c>
      <c r="J43" s="27">
        <v>1645</v>
      </c>
      <c r="K43">
        <v>3000</v>
      </c>
      <c r="L43" s="27">
        <v>1645</v>
      </c>
      <c r="M43">
        <v>4000</v>
      </c>
      <c r="N43" s="27">
        <v>1645</v>
      </c>
      <c r="O43" s="27">
        <v>1645</v>
      </c>
    </row>
    <row r="44" spans="1:15" x14ac:dyDescent="0.15">
      <c r="A44" s="10" t="s">
        <v>575</v>
      </c>
      <c r="B44" s="10"/>
      <c r="C44" s="10"/>
      <c r="D44" s="11"/>
      <c r="E44" s="10">
        <v>3000</v>
      </c>
      <c r="F44" s="10">
        <v>12000</v>
      </c>
      <c r="G44" s="10">
        <v>3000</v>
      </c>
      <c r="H44" s="10">
        <v>3000</v>
      </c>
      <c r="I44" s="10">
        <v>12000</v>
      </c>
      <c r="J44" s="10">
        <v>3000</v>
      </c>
      <c r="K44" s="10">
        <v>3000</v>
      </c>
      <c r="L44" s="10">
        <v>3000</v>
      </c>
      <c r="M44" s="10">
        <v>12000</v>
      </c>
      <c r="N44" s="10">
        <v>3000</v>
      </c>
      <c r="O44" s="10">
        <v>3000</v>
      </c>
    </row>
    <row r="45" spans="1:15" x14ac:dyDescent="0.15">
      <c r="A45" t="s">
        <v>772</v>
      </c>
      <c r="D45" s="6"/>
      <c r="E45">
        <v>2.2450000000000001</v>
      </c>
      <c r="F45">
        <v>2.0019999999999998</v>
      </c>
      <c r="G45">
        <v>2.6520000000000001</v>
      </c>
      <c r="H45">
        <v>1.659</v>
      </c>
      <c r="I45">
        <v>2.0659999999999998</v>
      </c>
      <c r="J45">
        <v>2.552</v>
      </c>
      <c r="K45">
        <v>2.23</v>
      </c>
      <c r="L45">
        <v>2.29</v>
      </c>
      <c r="M45">
        <v>1.8</v>
      </c>
      <c r="N45">
        <v>2.44</v>
      </c>
      <c r="O45">
        <v>2.87</v>
      </c>
    </row>
    <row r="46" spans="1:15" x14ac:dyDescent="0.15">
      <c r="A46" t="s">
        <v>287</v>
      </c>
      <c r="D46" s="6"/>
      <c r="E46">
        <v>1.9219999999999999</v>
      </c>
      <c r="F46">
        <v>1.788</v>
      </c>
      <c r="G46">
        <v>2.0910000000000002</v>
      </c>
      <c r="H46">
        <v>1.6479999999999999</v>
      </c>
      <c r="I46">
        <v>1.83</v>
      </c>
      <c r="J46">
        <v>2.1</v>
      </c>
      <c r="K46">
        <v>0</v>
      </c>
      <c r="L46">
        <v>1.9600000000000002</v>
      </c>
      <c r="M46">
        <v>1.57</v>
      </c>
      <c r="N46">
        <v>1.98</v>
      </c>
      <c r="O46">
        <v>2.2999999999999998</v>
      </c>
    </row>
    <row r="47" spans="1:15" x14ac:dyDescent="0.15">
      <c r="A47" t="s">
        <v>699</v>
      </c>
      <c r="D47" s="6"/>
      <c r="E47">
        <v>1.53</v>
      </c>
      <c r="F47">
        <v>1.5429999999999999</v>
      </c>
      <c r="G47">
        <v>1.6135999999999999</v>
      </c>
      <c r="H47">
        <v>1.6379999999999999</v>
      </c>
      <c r="I47">
        <v>1.55</v>
      </c>
      <c r="J47">
        <v>1.7050000000000001</v>
      </c>
      <c r="K47">
        <v>1.65</v>
      </c>
      <c r="L47">
        <v>1.54</v>
      </c>
      <c r="M47">
        <v>1.27</v>
      </c>
      <c r="N47">
        <v>1.58</v>
      </c>
      <c r="O47">
        <v>1.8</v>
      </c>
    </row>
    <row r="48" spans="1:15" x14ac:dyDescent="0.15">
      <c r="A48" t="s">
        <v>549</v>
      </c>
      <c r="D48" s="6"/>
      <c r="E48">
        <v>2.2450000000000001</v>
      </c>
      <c r="F48">
        <v>2.0019999999999998</v>
      </c>
      <c r="G48">
        <v>2.6520000000000001</v>
      </c>
      <c r="H48">
        <v>1.6479999999999999</v>
      </c>
      <c r="I48">
        <v>2.032</v>
      </c>
      <c r="J48">
        <v>2.552</v>
      </c>
      <c r="K48">
        <v>2.23</v>
      </c>
      <c r="L48">
        <v>2.29</v>
      </c>
      <c r="M48">
        <v>1.74</v>
      </c>
      <c r="N48">
        <v>2.44</v>
      </c>
      <c r="O48">
        <v>2.87</v>
      </c>
    </row>
    <row r="49" spans="1:15" x14ac:dyDescent="0.15">
      <c r="A49" t="s">
        <v>787</v>
      </c>
      <c r="D49" s="6"/>
      <c r="E49">
        <v>1.9219999999999999</v>
      </c>
      <c r="F49">
        <v>1.788</v>
      </c>
      <c r="G49">
        <v>2.0910000000000002</v>
      </c>
      <c r="H49">
        <v>1.6379999999999999</v>
      </c>
      <c r="I49">
        <v>1.8080000000000001</v>
      </c>
      <c r="J49">
        <v>2.1</v>
      </c>
      <c r="K49">
        <v>0</v>
      </c>
      <c r="L49">
        <v>1.9600000000000002</v>
      </c>
      <c r="M49">
        <v>1.5</v>
      </c>
      <c r="N49">
        <v>1.98</v>
      </c>
      <c r="O49">
        <v>2.2999999999999998</v>
      </c>
    </row>
    <row r="50" spans="1:15" x14ac:dyDescent="0.15">
      <c r="A50" t="s">
        <v>592</v>
      </c>
      <c r="D50" s="6"/>
      <c r="E50">
        <v>1.53</v>
      </c>
      <c r="F50">
        <v>1.5429999999999999</v>
      </c>
      <c r="G50">
        <v>1.6135999999999999</v>
      </c>
      <c r="H50">
        <v>1.627</v>
      </c>
      <c r="I50">
        <v>1.4690000000000001</v>
      </c>
      <c r="J50">
        <v>1.7050000000000001</v>
      </c>
      <c r="K50">
        <v>1.65</v>
      </c>
      <c r="L50">
        <v>1.54</v>
      </c>
      <c r="M50">
        <v>1.2599999999999998</v>
      </c>
      <c r="N50">
        <v>1.58</v>
      </c>
      <c r="O50">
        <v>1.8</v>
      </c>
    </row>
    <row r="51" spans="1:15" x14ac:dyDescent="0.15">
      <c r="A51" t="s">
        <v>698</v>
      </c>
      <c r="D51" s="6"/>
      <c r="E51">
        <v>67.75</v>
      </c>
      <c r="F51">
        <v>64.13</v>
      </c>
      <c r="G51">
        <v>72.42</v>
      </c>
      <c r="H51">
        <v>60.86</v>
      </c>
      <c r="I51">
        <v>65.599999999999994</v>
      </c>
      <c r="J51">
        <v>65.78</v>
      </c>
      <c r="K51">
        <v>70</v>
      </c>
      <c r="L51">
        <v>64.570000000000007</v>
      </c>
      <c r="M51">
        <v>56.95</v>
      </c>
      <c r="N51">
        <v>66.5</v>
      </c>
      <c r="O51">
        <v>66.5</v>
      </c>
    </row>
    <row r="52" spans="1:15" x14ac:dyDescent="0.15">
      <c r="D52" s="6"/>
    </row>
    <row r="53" spans="1:15" x14ac:dyDescent="0.15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</row>
  </sheetData>
  <sheetProtection algorithmName="SHA-512" hashValue="dOZS52BdjIF4Ef8TpLhjJivuwstANZvt96wemnUmw0uG2aGOenqdbLAndsEbwez5geMDWEbDHeCCLvI9pKBscQ==" saltValue="+UA9zyeFBCaW47kZqZzLB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0EA47-C803-6C41-AE93-3F7E797EF0BF}">
  <sheetPr codeName="Sheet91"/>
  <dimension ref="A1:Z154"/>
  <sheetViews>
    <sheetView zoomScale="120" zoomScaleNormal="120" workbookViewId="0">
      <selection activeCell="C6" sqref="C6"/>
    </sheetView>
  </sheetViews>
  <sheetFormatPr baseColWidth="10" defaultRowHeight="13" x14ac:dyDescent="0.15"/>
  <cols>
    <col min="1" max="1" width="17.5" style="47" customWidth="1"/>
    <col min="2" max="2" width="20.6640625" style="47" customWidth="1"/>
    <col min="3" max="14" width="14.83203125" style="47" customWidth="1"/>
    <col min="15" max="15" width="14.83203125" style="47" hidden="1" customWidth="1"/>
    <col min="16" max="16" width="14.83203125" style="47" customWidth="1"/>
    <col min="17" max="26" width="12.5" customWidth="1"/>
    <col min="27" max="16384" width="10.83203125" style="47"/>
  </cols>
  <sheetData>
    <row r="1" spans="1:26" customFormat="1" x14ac:dyDescent="0.15">
      <c r="A1" s="546" t="s">
        <v>797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</row>
    <row r="2" spans="1:26" customFormat="1" x14ac:dyDescent="0.15">
      <c r="A2" s="547" t="s">
        <v>543</v>
      </c>
      <c r="B2" s="547"/>
      <c r="C2" s="547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</row>
    <row r="3" spans="1:26" customFormat="1" ht="14" thickBot="1" x14ac:dyDescent="0.2">
      <c r="A3" s="546"/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</row>
    <row r="4" spans="1:2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46"/>
      <c r="R4" s="546"/>
      <c r="S4" s="546"/>
      <c r="T4" s="546"/>
      <c r="U4" s="546"/>
      <c r="V4" s="546"/>
      <c r="W4" s="546"/>
      <c r="X4" s="546"/>
      <c r="Y4" s="546"/>
      <c r="Z4" s="546"/>
    </row>
    <row r="5" spans="1:26" ht="14" x14ac:dyDescent="0.15">
      <c r="A5" s="283" t="s">
        <v>911</v>
      </c>
      <c r="B5" s="284"/>
      <c r="C5" s="298">
        <v>63000</v>
      </c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46"/>
      <c r="R5" s="546"/>
      <c r="S5" s="546"/>
      <c r="T5" s="546"/>
      <c r="U5" s="546"/>
      <c r="V5" s="546"/>
      <c r="W5" s="546"/>
      <c r="X5" s="546"/>
      <c r="Y5" s="546"/>
      <c r="Z5" s="546"/>
    </row>
    <row r="6" spans="1:2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46"/>
      <c r="R6" s="546"/>
      <c r="S6" s="546"/>
      <c r="T6" s="546"/>
      <c r="U6" s="546"/>
      <c r="V6" s="546"/>
      <c r="W6" s="546"/>
      <c r="X6" s="546"/>
      <c r="Y6" s="546"/>
      <c r="Z6" s="546"/>
    </row>
    <row r="7" spans="1:2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546"/>
      <c r="R7" s="546"/>
      <c r="S7" s="546"/>
      <c r="T7" s="546"/>
      <c r="U7" s="546"/>
      <c r="V7" s="546"/>
      <c r="W7" s="546"/>
      <c r="X7" s="546"/>
      <c r="Y7" s="546"/>
      <c r="Z7" s="546"/>
    </row>
    <row r="8" spans="1:26" x14ac:dyDescent="0.15">
      <c r="A8" s="286" t="str">
        <f>'Tariffs Jan2022'!F2</f>
        <v>AGL</v>
      </c>
      <c r="B8" s="47" t="str">
        <f>'Tariffs Jan2022'!D2</f>
        <v>Multinet Metro 1</v>
      </c>
      <c r="C8" s="287">
        <f>'Tariffs Jan2022'!E2</f>
        <v>44562</v>
      </c>
      <c r="D8" s="85">
        <f>365*'Tariffs Jan2022'!H2/100</f>
        <v>306.60000000000002</v>
      </c>
      <c r="E8" s="85">
        <f>IF($C$5*'Tariffs Jan2022'!AK2/'Tariffs Jan2022'!AI2&gt;='Tariffs Jan2022'!J2,( 'Tariffs Jan2022'!J2*'Tariffs Jan2022'!O2/100)* 'Tariffs Jan2022'!AI2,($C$5*'Tariffs Jan2022'!AK2/'Tariffs Jan2022'!AI2*'Tariffs Jan2022'!O2/100)* 'Tariffs Jan2022'!AI2)</f>
        <v>272.45454545454538</v>
      </c>
      <c r="F8" s="85">
        <f>IF($C$5*'Tariffs Jan2022'!AK2/'Tariffs Jan2022'!AI2&lt;'Tariffs Jan2022'!J2,0,IF($C$5*'Tariffs Jan2022'!AK2/'Tariffs Jan2022'!AI2&lt;='Tariffs Jan2022'!K2,($C$5*'Tariffs Jan2022'!AK2/'Tariffs Jan2022'!AI2-'Tariffs Jan2022'!J2)*('Tariffs Jan2022'!P2/100)*'Tariffs Jan2022'!AI2,('Tariffs Jan2022'!K2-'Tariffs Jan2022'!J2)*('Tariffs Jan2022'!P2/100)*'Tariffs Jan2022'!AI2))</f>
        <v>241.36363636363637</v>
      </c>
      <c r="G8" s="85">
        <f>IF($C$5*'Tariffs Jan2022'!AK2/'Tariffs Jan2022'!AI2&lt;'Tariffs Jan2022'!K2,0,IF($C$5*'Tariffs Jan2022'!AK2/'Tariffs Jan2022'!AI2&lt;='Tariffs Jan2022'!L2,($C$5*'Tariffs Jan2022'!AK2/'Tariffs Jan2022'!AI2-'Tariffs Jan2022'!K2)*('Tariffs Jan2022'!Q2/100)*'Tariffs Jan2022'!AI2,('Tariffs Jan2022'!L2-'Tariffs Jan2022'!K2)*('Tariffs Jan2022'!Q2/100)*'Tariffs Jan2022'!AI2))</f>
        <v>193.90909090909093</v>
      </c>
      <c r="H8" s="85">
        <f>IF($C$5*'Tariffs Jan2022'!AK2/'Tariffs Jan2022'!AI2&lt;'Tariffs Jan2022'!L2,0,IF($C$5*'Tariffs Jan2022'!AK2/'Tariffs Jan2022'!AI2&lt;='Tariffs Jan2022'!M2,($C$5*'Tariffs Jan2022'!AK2/'Tariffs Jan2022'!AI2-'Tariffs Jan2022'!L2)*('Tariffs Jan2022'!R2/100)*'Tariffs Jan2022'!AI2,('Tariffs Jan2022'!M2-'Tariffs Jan2022'!L2)*('Tariffs Jan2022'!R2/100)*'Tariffs Jan2022'!AI2))</f>
        <v>79.772727272727252</v>
      </c>
      <c r="I8" s="85">
        <f>IF(($C$5*'Tariffs Jan2022'!AK2/'Tariffs Jan2022'!AI2&gt;'Tariffs Jan2022'!M2),($C$5*'Tariffs Jan2022'!AK2/'Tariffs Jan2022'!AI2-'Tariffs Jan2022'!M2)*'Tariffs Jan2022'!S2/100*'Tariffs Jan2022'!AI2,0)</f>
        <v>0</v>
      </c>
      <c r="J8" s="85">
        <f>IF($C$5*'Tariffs Jan2022'!AL2/'Tariffs Jan2022'!AJ2&gt;='Tariffs Jan2022'!J2,('Tariffs Jan2022'!J2*'Tariffs Jan2022'!U2/100)* 'Tariffs Jan2022'!AJ2,($C$5*'Tariffs Jan2022'!AL2/'Tariffs Jan2022'!AJ2*'Tariffs Jan2022'!U2/100)* 'Tariffs Jan2022'!AJ2)</f>
        <v>261.81818181818187</v>
      </c>
      <c r="K8" s="85">
        <f>IF($C$5*'Tariffs Jan2022'!AL2/'Tariffs Jan2022'!AJ2&lt;'Tariffs Jan2022'!J2,0,IF($C$5*'Tariffs Jan2022'!AL2/'Tariffs Jan2022'!AJ2&lt;='Tariffs Jan2022'!K2,($C$5*'Tariffs Jan2022'!AL2/'Tariffs Jan2022'!AJ2-'Tariffs Jan2022'!J2)*('Tariffs Jan2022'!V2/100)*'Tariffs Jan2022'!AJ2,('Tariffs Jan2022'!K2-'Tariffs Jan2022'!J2)*('Tariffs Jan2022'!V2/100)*'Tariffs Jan2022'!AJ2))</f>
        <v>228.27272727272728</v>
      </c>
      <c r="L8" s="85">
        <f>IF($C$5*'Tariffs Jan2022'!AL2/'Tariffs Jan2022'!AJ2&lt;'Tariffs Jan2022'!K2,0,IF($C$5*'Tariffs Jan2022'!AL2/'Tariffs Jan2022'!AJ2&lt;='Tariffs Jan2022'!L2,($C$5*'Tariffs Jan2022'!AL2/'Tariffs Jan2022'!AJ2-'Tariffs Jan2022'!K2)*('Tariffs Jan2022'!W2/100)*'Tariffs Jan2022'!AJ2,('Tariffs Jan2022'!L2-'Tariffs Jan2022'!K2)*('Tariffs Jan2022'!W2/100)*'Tariffs Jan2022'!AJ2))</f>
        <v>187.36363636363635</v>
      </c>
      <c r="M8" s="85">
        <f>IF($C$5*'Tariffs Jan2022'!AL2/'Tariffs Jan2022'!AJ2&lt;'Tariffs Jan2022'!L2,0,IF($C$5*'Tariffs Jan2022'!AL2/'Tariffs Jan2022'!AJ2&lt;='Tariffs Jan2022'!M2,($C$5*'Tariffs Jan2022'!AL2/'Tariffs Jan2022'!AJ2-'Tariffs Jan2022'!L2)*('Tariffs Jan2022'!X2/100)*'Tariffs Jan2022'!AJ2,('Tariffs Jan2022'!M2-'Tariffs Jan2022'!L2)*('Tariffs Jan2022'!X2/100)*'Tariffs Jan2022'!AJ2))</f>
        <v>79.363636363636346</v>
      </c>
      <c r="N8" s="85">
        <f>IF(($C$5*'Tariffs Jan2022'!AL2/'Tariffs Jan2022'!AJ2&gt;'Tariffs Jan2022'!M2),($C$5*'Tariffs Jan2022'!AL2/'Tariffs Jan2022'!AJ2-'Tariffs Jan2022'!M2)*'Tariffs Jan2022'!Y2/100*'Tariffs Jan2022'!AJ2,0)</f>
        <v>0</v>
      </c>
      <c r="O8" s="73">
        <f>SUM(D8:N8)</f>
        <v>1850.9181818181817</v>
      </c>
      <c r="P8" s="498">
        <f>O8*1.1</f>
        <v>2036.01</v>
      </c>
      <c r="Q8" s="546"/>
      <c r="R8" s="546"/>
      <c r="S8" s="546"/>
      <c r="T8" s="546"/>
      <c r="U8" s="546"/>
      <c r="V8" s="546"/>
      <c r="W8" s="546"/>
      <c r="X8" s="546"/>
      <c r="Y8" s="546"/>
      <c r="Z8" s="546"/>
    </row>
    <row r="9" spans="1:26" x14ac:dyDescent="0.15">
      <c r="A9" s="286" t="str">
        <f>'Tariffs Jan2022'!F3</f>
        <v>Alinta Energy</v>
      </c>
      <c r="B9" s="47" t="str">
        <f>'Tariffs Jan2022'!D3</f>
        <v>Multinet Metro 1</v>
      </c>
      <c r="C9" s="287">
        <f>'Tariffs Jan2022'!E3</f>
        <v>44522</v>
      </c>
      <c r="D9" s="85">
        <f>365*'Tariffs Jan2022'!H3/100</f>
        <v>251.85</v>
      </c>
      <c r="E9" s="85">
        <f>IF($C$5*'Tariffs Jan2022'!AK3/'Tariffs Jan2022'!AI3&gt;='Tariffs Jan2022'!J3,( 'Tariffs Jan2022'!J3*'Tariffs Jan2022'!O3/100)* 'Tariffs Jan2022'!AI3,($C$5*'Tariffs Jan2022'!AK3/'Tariffs Jan2022'!AI3*'Tariffs Jan2022'!O3/100)* 'Tariffs Jan2022'!AI3)</f>
        <v>225</v>
      </c>
      <c r="F9" s="85">
        <f>IF($C$5*'Tariffs Jan2022'!AK3/'Tariffs Jan2022'!AI3&lt;'Tariffs Jan2022'!J3,0,IF($C$5*'Tariffs Jan2022'!AK3/'Tariffs Jan2022'!AI3&lt;='Tariffs Jan2022'!K3,($C$5*'Tariffs Jan2022'!AK3/'Tariffs Jan2022'!AI3-'Tariffs Jan2022'!J3)*('Tariffs Jan2022'!P3/100)*'Tariffs Jan2022'!AI3,('Tariffs Jan2022'!K3-'Tariffs Jan2022'!J3)*('Tariffs Jan2022'!P3/100)*'Tariffs Jan2022'!AI3))</f>
        <v>198.81818181818184</v>
      </c>
      <c r="G9" s="85">
        <f>IF($C$5*'Tariffs Jan2022'!AK3/'Tariffs Jan2022'!AI3&lt;'Tariffs Jan2022'!K3,0,IF($C$5*'Tariffs Jan2022'!AK3/'Tariffs Jan2022'!AI3&lt;='Tariffs Jan2022'!L3,($C$5*'Tariffs Jan2022'!AK3/'Tariffs Jan2022'!AI3-'Tariffs Jan2022'!K3)*('Tariffs Jan2022'!Q3/100)*'Tariffs Jan2022'!AI3,('Tariffs Jan2022'!L3-'Tariffs Jan2022'!K3)*('Tariffs Jan2022'!Q3/100)*'Tariffs Jan2022'!AI3))</f>
        <v>0</v>
      </c>
      <c r="H9" s="85">
        <f>IF($C$5*'Tariffs Jan2022'!AK3/'Tariffs Jan2022'!AI3&lt;'Tariffs Jan2022'!L3,0,IF($C$5*'Tariffs Jan2022'!AK3/'Tariffs Jan2022'!AI3&lt;='Tariffs Jan2022'!M3,($C$5*'Tariffs Jan2022'!AK3/'Tariffs Jan2022'!AI3-'Tariffs Jan2022'!L3)*('Tariffs Jan2022'!R3/100)*'Tariffs Jan2022'!AI3,('Tariffs Jan2022'!M3-'Tariffs Jan2022'!L3)*('Tariffs Jan2022'!R3/100)*'Tariffs Jan2022'!AI3))</f>
        <v>0</v>
      </c>
      <c r="I9" s="85">
        <f>IF(($C$5*'Tariffs Jan2022'!AK3/'Tariffs Jan2022'!AI3&gt;'Tariffs Jan2022'!M3),($C$5*'Tariffs Jan2022'!AK3/'Tariffs Jan2022'!AI3-'Tariffs Jan2022'!M3)*'Tariffs Jan2022'!S3/100*'Tariffs Jan2022'!AI3,0)</f>
        <v>233.18181818181816</v>
      </c>
      <c r="J9" s="85">
        <f>IF($C$5*'Tariffs Jan2022'!AL3/'Tariffs Jan2022'!AJ3&gt;='Tariffs Jan2022'!J3,('Tariffs Jan2022'!J3*'Tariffs Jan2022'!U3/100)* 'Tariffs Jan2022'!AJ3,($C$5*'Tariffs Jan2022'!AL3/'Tariffs Jan2022'!AJ3*'Tariffs Jan2022'!U3/100)* 'Tariffs Jan2022'!AJ3)</f>
        <v>216</v>
      </c>
      <c r="K9" s="85">
        <f>IF($C$5*'Tariffs Jan2022'!AL3/'Tariffs Jan2022'!AJ3&lt;'Tariffs Jan2022'!J3,0,IF($C$5*'Tariffs Jan2022'!AL3/'Tariffs Jan2022'!AJ3&lt;='Tariffs Jan2022'!K3,($C$5*'Tariffs Jan2022'!AL3/'Tariffs Jan2022'!AJ3-'Tariffs Jan2022'!J3)*('Tariffs Jan2022'!V3/100)*'Tariffs Jan2022'!AJ3,('Tariffs Jan2022'!K3-'Tariffs Jan2022'!J3)*('Tariffs Jan2022'!V3/100)*'Tariffs Jan2022'!AJ3))</f>
        <v>189.81818181818181</v>
      </c>
      <c r="L9" s="85">
        <f>IF($C$5*'Tariffs Jan2022'!AL3/'Tariffs Jan2022'!AJ3&lt;'Tariffs Jan2022'!K3,0,IF($C$5*'Tariffs Jan2022'!AL3/'Tariffs Jan2022'!AJ3&lt;='Tariffs Jan2022'!L3,($C$5*'Tariffs Jan2022'!AL3/'Tariffs Jan2022'!AJ3-'Tariffs Jan2022'!K3)*('Tariffs Jan2022'!W3/100)*'Tariffs Jan2022'!AJ3,('Tariffs Jan2022'!L3-'Tariffs Jan2022'!K3)*('Tariffs Jan2022'!W3/100)*'Tariffs Jan2022'!AJ3))</f>
        <v>0</v>
      </c>
      <c r="M9" s="85">
        <f>IF($C$5*'Tariffs Jan2022'!AL3/'Tariffs Jan2022'!AJ3&lt;'Tariffs Jan2022'!L3,0,IF($C$5*'Tariffs Jan2022'!AL3/'Tariffs Jan2022'!AJ3&lt;='Tariffs Jan2022'!M3,($C$5*'Tariffs Jan2022'!AL3/'Tariffs Jan2022'!AJ3-'Tariffs Jan2022'!L3)*('Tariffs Jan2022'!X3/100)*'Tariffs Jan2022'!AJ3,('Tariffs Jan2022'!M3-'Tariffs Jan2022'!L3)*('Tariffs Jan2022'!X3/100)*'Tariffs Jan2022'!AJ3))</f>
        <v>0</v>
      </c>
      <c r="N9" s="85">
        <f>IF(($C$5*'Tariffs Jan2022'!AL3/'Tariffs Jan2022'!AJ3&gt;'Tariffs Jan2022'!M3),($C$5*'Tariffs Jan2022'!AL3/'Tariffs Jan2022'!AJ3-'Tariffs Jan2022'!M3)*'Tariffs Jan2022'!Y3/100*'Tariffs Jan2022'!AJ3,0)</f>
        <v>233.18181818181816</v>
      </c>
      <c r="O9" s="73">
        <f t="shared" ref="O9:O86" si="0">SUM(D9:N9)</f>
        <v>1547.85</v>
      </c>
      <c r="P9" s="498">
        <f t="shared" ref="P9:P86" si="1">O9*1.1</f>
        <v>1702.635</v>
      </c>
      <c r="Q9" s="546"/>
      <c r="R9" s="546"/>
      <c r="S9" s="546"/>
      <c r="T9" s="546"/>
      <c r="U9" s="546"/>
      <c r="V9" s="546"/>
      <c r="W9" s="546"/>
      <c r="X9" s="546"/>
      <c r="Y9" s="546"/>
      <c r="Z9" s="546"/>
    </row>
    <row r="10" spans="1:26" x14ac:dyDescent="0.15">
      <c r="A10" s="286" t="str">
        <f>'Tariffs Jan2022'!F4</f>
        <v>Covau</v>
      </c>
      <c r="B10" s="47" t="str">
        <f>'Tariffs Jan2022'!D4</f>
        <v>Multinet Metro 1</v>
      </c>
      <c r="C10" s="287">
        <f>'Tariffs Jan2022'!E4</f>
        <v>44562</v>
      </c>
      <c r="D10" s="85">
        <f>365*'Tariffs Jan2022'!H4/100</f>
        <v>284.7</v>
      </c>
      <c r="E10" s="85">
        <f>IF($C$5*'Tariffs Jan2022'!AK4/'Tariffs Jan2022'!AI4&gt;='Tariffs Jan2022'!J4,( 'Tariffs Jan2022'!J4*'Tariffs Jan2022'!O4/100)* 'Tariffs Jan2022'!AI4,($C$5*'Tariffs Jan2022'!AK4/'Tariffs Jan2022'!AI4*'Tariffs Jan2022'!O4/100)* 'Tariffs Jan2022'!AI4)</f>
        <v>272.45454545454538</v>
      </c>
      <c r="F10" s="85">
        <f>IF($C$5*'Tariffs Jan2022'!AK4/'Tariffs Jan2022'!AI4&lt;'Tariffs Jan2022'!J4,0,IF($C$5*'Tariffs Jan2022'!AK4/'Tariffs Jan2022'!AI4&lt;='Tariffs Jan2022'!K4,($C$5*'Tariffs Jan2022'!AK4/'Tariffs Jan2022'!AI4-'Tariffs Jan2022'!J4)*('Tariffs Jan2022'!P4/100)*'Tariffs Jan2022'!AI4,('Tariffs Jan2022'!K4-'Tariffs Jan2022'!J4)*('Tariffs Jan2022'!P4/100)*'Tariffs Jan2022'!AI4))</f>
        <v>227.45454545454544</v>
      </c>
      <c r="G10" s="85">
        <f>IF($C$5*'Tariffs Jan2022'!AK4/'Tariffs Jan2022'!AI4&lt;'Tariffs Jan2022'!K4,0,IF($C$5*'Tariffs Jan2022'!AK4/'Tariffs Jan2022'!AI4&lt;='Tariffs Jan2022'!L4,($C$5*'Tariffs Jan2022'!AK4/'Tariffs Jan2022'!AI4-'Tariffs Jan2022'!K4)*('Tariffs Jan2022'!Q4/100)*'Tariffs Jan2022'!AI4,('Tariffs Jan2022'!L4-'Tariffs Jan2022'!K4)*('Tariffs Jan2022'!Q4/100)*'Tariffs Jan2022'!AI4))</f>
        <v>185.72727272727269</v>
      </c>
      <c r="H10" s="85">
        <f>IF($C$5*'Tariffs Jan2022'!AK4/'Tariffs Jan2022'!AI4&lt;'Tariffs Jan2022'!L4,0,IF($C$5*'Tariffs Jan2022'!AK4/'Tariffs Jan2022'!AI4&lt;='Tariffs Jan2022'!M4,($C$5*'Tariffs Jan2022'!AK4/'Tariffs Jan2022'!AI4-'Tariffs Jan2022'!L4)*('Tariffs Jan2022'!R4/100)*'Tariffs Jan2022'!AI4,('Tariffs Jan2022'!M4-'Tariffs Jan2022'!L4)*('Tariffs Jan2022'!R4/100)*'Tariffs Jan2022'!AI4))</f>
        <v>74.008264462809905</v>
      </c>
      <c r="I10" s="85">
        <f>IF(($C$5*'Tariffs Jan2022'!AK4/'Tariffs Jan2022'!AI4&gt;'Tariffs Jan2022'!M4),($C$5*'Tariffs Jan2022'!AK4/'Tariffs Jan2022'!AI4-'Tariffs Jan2022'!M4)*'Tariffs Jan2022'!S4/100*'Tariffs Jan2022'!AI4,0)</f>
        <v>0</v>
      </c>
      <c r="J10" s="85">
        <f>IF($C$5*'Tariffs Jan2022'!AL4/'Tariffs Jan2022'!AJ4&gt;='Tariffs Jan2022'!J4,('Tariffs Jan2022'!J4*'Tariffs Jan2022'!U4/100)* 'Tariffs Jan2022'!AJ4,($C$5*'Tariffs Jan2022'!AL4/'Tariffs Jan2022'!AJ4*'Tariffs Jan2022'!U4/100)* 'Tariffs Jan2022'!AJ4)</f>
        <v>245.45454545454544</v>
      </c>
      <c r="K10" s="85">
        <f>IF($C$5*'Tariffs Jan2022'!AL4/'Tariffs Jan2022'!AJ4&lt;'Tariffs Jan2022'!J4,0,IF($C$5*'Tariffs Jan2022'!AL4/'Tariffs Jan2022'!AJ4&lt;='Tariffs Jan2022'!K4,($C$5*'Tariffs Jan2022'!AL4/'Tariffs Jan2022'!AJ4-'Tariffs Jan2022'!J4)*('Tariffs Jan2022'!V4/100)*'Tariffs Jan2022'!AJ4,('Tariffs Jan2022'!K4-'Tariffs Jan2022'!J4)*('Tariffs Jan2022'!V4/100)*'Tariffs Jan2022'!AJ4))</f>
        <v>206.18181818181816</v>
      </c>
      <c r="L10" s="85">
        <f>IF($C$5*'Tariffs Jan2022'!AL4/'Tariffs Jan2022'!AJ4&lt;'Tariffs Jan2022'!K4,0,IF($C$5*'Tariffs Jan2022'!AL4/'Tariffs Jan2022'!AJ4&lt;='Tariffs Jan2022'!L4,($C$5*'Tariffs Jan2022'!AL4/'Tariffs Jan2022'!AJ4-'Tariffs Jan2022'!K4)*('Tariffs Jan2022'!W4/100)*'Tariffs Jan2022'!AJ4,('Tariffs Jan2022'!L4-'Tariffs Jan2022'!K4)*('Tariffs Jan2022'!W4/100)*'Tariffs Jan2022'!AJ4))</f>
        <v>170.18181818181819</v>
      </c>
      <c r="M10" s="85">
        <f>IF($C$5*'Tariffs Jan2022'!AL4/'Tariffs Jan2022'!AJ4&lt;'Tariffs Jan2022'!L4,0,IF($C$5*'Tariffs Jan2022'!AL4/'Tariffs Jan2022'!AJ4&lt;='Tariffs Jan2022'!M4,($C$5*'Tariffs Jan2022'!AL4/'Tariffs Jan2022'!AJ4-'Tariffs Jan2022'!L4)*('Tariffs Jan2022'!X4/100)*'Tariffs Jan2022'!AJ4,('Tariffs Jan2022'!M4-'Tariffs Jan2022'!L4)*('Tariffs Jan2022'!X4/100)*'Tariffs Jan2022'!AJ4))</f>
        <v>75.681818181818173</v>
      </c>
      <c r="N10" s="85">
        <f>IF(($C$5*'Tariffs Jan2022'!AL4/'Tariffs Jan2022'!AJ4&gt;'Tariffs Jan2022'!M4),($C$5*'Tariffs Jan2022'!AL4/'Tariffs Jan2022'!AJ4-'Tariffs Jan2022'!M4)*'Tariffs Jan2022'!Y4/100*'Tariffs Jan2022'!AJ4,0)</f>
        <v>0</v>
      </c>
      <c r="O10" s="73">
        <f t="shared" si="0"/>
        <v>1741.8446280991736</v>
      </c>
      <c r="P10" s="498">
        <f t="shared" si="1"/>
        <v>1916.0290909090911</v>
      </c>
      <c r="Q10" s="546"/>
      <c r="R10" s="546"/>
      <c r="S10" s="546"/>
      <c r="T10" s="546"/>
      <c r="U10" s="546"/>
      <c r="V10" s="546"/>
      <c r="W10" s="546"/>
      <c r="X10" s="546"/>
      <c r="Y10" s="546"/>
      <c r="Z10" s="546"/>
    </row>
    <row r="11" spans="1:26" x14ac:dyDescent="0.15">
      <c r="A11" s="286" t="str">
        <f>'Tariffs Jan2022'!F5</f>
        <v>Dodo Power &amp; Gas</v>
      </c>
      <c r="B11" s="47" t="str">
        <f>'Tariffs Jan2022'!D5</f>
        <v>Multinet Metro 1</v>
      </c>
      <c r="C11" s="287">
        <f>'Tariffs Jan2022'!E5</f>
        <v>44562</v>
      </c>
      <c r="D11" s="85">
        <f>365*'Tariffs Jan2022'!H5/100</f>
        <v>205.42863636363631</v>
      </c>
      <c r="E11" s="85">
        <f>IF($C$5*'Tariffs Jan2022'!AK5/'Tariffs Jan2022'!AI5&gt;='Tariffs Jan2022'!J5,( 'Tariffs Jan2022'!J5*'Tariffs Jan2022'!O5/100)* 'Tariffs Jan2022'!AI5,($C$5*'Tariffs Jan2022'!AK5/'Tariffs Jan2022'!AI5*'Tariffs Jan2022'!O5/100)* 'Tariffs Jan2022'!AI5)</f>
        <v>244.63636363636363</v>
      </c>
      <c r="F11" s="85">
        <f>IF($C$5*'Tariffs Jan2022'!AK5/'Tariffs Jan2022'!AI5&lt;'Tariffs Jan2022'!J5,0,IF($C$5*'Tariffs Jan2022'!AK5/'Tariffs Jan2022'!AI5&lt;='Tariffs Jan2022'!K5,($C$5*'Tariffs Jan2022'!AK5/'Tariffs Jan2022'!AI5-'Tariffs Jan2022'!J5)*('Tariffs Jan2022'!P5/100)*'Tariffs Jan2022'!AI5,('Tariffs Jan2022'!K5-'Tariffs Jan2022'!J5)*('Tariffs Jan2022'!P5/100)*'Tariffs Jan2022'!AI5))</f>
        <v>210.27272727272725</v>
      </c>
      <c r="G11" s="85">
        <f>IF($C$5*'Tariffs Jan2022'!AK5/'Tariffs Jan2022'!AI5&lt;'Tariffs Jan2022'!K5,0,IF($C$5*'Tariffs Jan2022'!AK5/'Tariffs Jan2022'!AI5&lt;='Tariffs Jan2022'!L5,($C$5*'Tariffs Jan2022'!AK5/'Tariffs Jan2022'!AI5-'Tariffs Jan2022'!K5)*('Tariffs Jan2022'!Q5/100)*'Tariffs Jan2022'!AI5,('Tariffs Jan2022'!L5-'Tariffs Jan2022'!K5)*('Tariffs Jan2022'!Q5/100)*'Tariffs Jan2022'!AI5))</f>
        <v>176.72727272727272</v>
      </c>
      <c r="H11" s="85">
        <f>IF($C$5*'Tariffs Jan2022'!AK5/'Tariffs Jan2022'!AI5&lt;'Tariffs Jan2022'!L5,0,IF($C$5*'Tariffs Jan2022'!AK5/'Tariffs Jan2022'!AI5&lt;='Tariffs Jan2022'!M5,($C$5*'Tariffs Jan2022'!AK5/'Tariffs Jan2022'!AI5-'Tariffs Jan2022'!L5)*('Tariffs Jan2022'!R5/100)*'Tariffs Jan2022'!AI5,('Tariffs Jan2022'!M5-'Tariffs Jan2022'!L5)*('Tariffs Jan2022'!R5/100)*'Tariffs Jan2022'!AI5))</f>
        <v>83.863636363636346</v>
      </c>
      <c r="I11" s="85">
        <f>IF(($C$5*'Tariffs Jan2022'!AK5/'Tariffs Jan2022'!AI5&gt;'Tariffs Jan2022'!M5),($C$5*'Tariffs Jan2022'!AK5/'Tariffs Jan2022'!AI5-'Tariffs Jan2022'!M5)*'Tariffs Jan2022'!S5/100*'Tariffs Jan2022'!AI5,0)</f>
        <v>0</v>
      </c>
      <c r="J11" s="85">
        <f>IF($C$5*'Tariffs Jan2022'!AL5/'Tariffs Jan2022'!AJ5&gt;='Tariffs Jan2022'!J5,('Tariffs Jan2022'!J5*'Tariffs Jan2022'!U5/100)* 'Tariffs Jan2022'!AJ5,($C$5*'Tariffs Jan2022'!AL5/'Tariffs Jan2022'!AJ5*'Tariffs Jan2022'!U5/100)* 'Tariffs Jan2022'!AJ5)</f>
        <v>229.90909090909088</v>
      </c>
      <c r="K11" s="85">
        <f>IF($C$5*'Tariffs Jan2022'!AL5/'Tariffs Jan2022'!AJ5&lt;'Tariffs Jan2022'!J5,0,IF($C$5*'Tariffs Jan2022'!AL5/'Tariffs Jan2022'!AJ5&lt;='Tariffs Jan2022'!K5,($C$5*'Tariffs Jan2022'!AL5/'Tariffs Jan2022'!AJ5-'Tariffs Jan2022'!J5)*('Tariffs Jan2022'!V5/100)*'Tariffs Jan2022'!AJ5,('Tariffs Jan2022'!K5-'Tariffs Jan2022'!J5)*('Tariffs Jan2022'!V5/100)*'Tariffs Jan2022'!AJ5))</f>
        <v>200.45454545454544</v>
      </c>
      <c r="L11" s="85">
        <f>IF($C$5*'Tariffs Jan2022'!AL5/'Tariffs Jan2022'!AJ5&lt;'Tariffs Jan2022'!K5,0,IF($C$5*'Tariffs Jan2022'!AL5/'Tariffs Jan2022'!AJ5&lt;='Tariffs Jan2022'!L5,($C$5*'Tariffs Jan2022'!AL5/'Tariffs Jan2022'!AJ5-'Tariffs Jan2022'!K5)*('Tariffs Jan2022'!W5/100)*'Tariffs Jan2022'!AJ5,('Tariffs Jan2022'!L5-'Tariffs Jan2022'!K5)*('Tariffs Jan2022'!W5/100)*'Tariffs Jan2022'!AJ5))</f>
        <v>171.81818181818181</v>
      </c>
      <c r="M11" s="85">
        <f>IF($C$5*'Tariffs Jan2022'!AL5/'Tariffs Jan2022'!AJ5&lt;'Tariffs Jan2022'!L5,0,IF($C$5*'Tariffs Jan2022'!AL5/'Tariffs Jan2022'!AJ5&lt;='Tariffs Jan2022'!M5,($C$5*'Tariffs Jan2022'!AL5/'Tariffs Jan2022'!AJ5-'Tariffs Jan2022'!L5)*('Tariffs Jan2022'!X5/100)*'Tariffs Jan2022'!AJ5,('Tariffs Jan2022'!M5-'Tariffs Jan2022'!L5)*('Tariffs Jan2022'!X5/100)*'Tariffs Jan2022'!AJ5))</f>
        <v>82.636363636363626</v>
      </c>
      <c r="N11" s="85">
        <f>IF(($C$5*'Tariffs Jan2022'!AL5/'Tariffs Jan2022'!AJ5&gt;'Tariffs Jan2022'!M5),($C$5*'Tariffs Jan2022'!AL5/'Tariffs Jan2022'!AJ5-'Tariffs Jan2022'!M5)*'Tariffs Jan2022'!Y5/100*'Tariffs Jan2022'!AJ5,0)</f>
        <v>0</v>
      </c>
      <c r="O11" s="73">
        <f t="shared" si="0"/>
        <v>1605.7468181818181</v>
      </c>
      <c r="P11" s="498">
        <f t="shared" si="1"/>
        <v>1766.3215</v>
      </c>
      <c r="Q11" s="546"/>
      <c r="R11" s="546"/>
      <c r="S11" s="546"/>
      <c r="T11" s="546"/>
      <c r="U11" s="546"/>
      <c r="V11" s="546"/>
      <c r="W11" s="546"/>
      <c r="X11" s="546"/>
      <c r="Y11" s="546"/>
      <c r="Z11" s="546"/>
    </row>
    <row r="12" spans="1:26" x14ac:dyDescent="0.15">
      <c r="A12" s="286" t="str">
        <f>'Tariffs Jan2022'!F6</f>
        <v>EnergyAustralia</v>
      </c>
      <c r="B12" s="47" t="str">
        <f>'Tariffs Jan2022'!D6</f>
        <v>Multinet Metro 1</v>
      </c>
      <c r="C12" s="287">
        <f>'Tariffs Jan2022'!E6</f>
        <v>44574</v>
      </c>
      <c r="D12" s="85">
        <f>365*'Tariffs Jan2022'!H6/100</f>
        <v>308.42500000000001</v>
      </c>
      <c r="E12" s="85">
        <f>IF($C$5*'Tariffs Jan2022'!AK6/'Tariffs Jan2022'!AI6&gt;='Tariffs Jan2022'!J6,( 'Tariffs Jan2022'!J6*'Tariffs Jan2022'!O6/100)* 'Tariffs Jan2022'!AI6,($C$5*'Tariffs Jan2022'!AK6/'Tariffs Jan2022'!AI6*'Tariffs Jan2022'!O6/100)* 'Tariffs Jan2022'!AI6)</f>
        <v>283.90909090909088</v>
      </c>
      <c r="F12" s="85">
        <f>IF($C$5*'Tariffs Jan2022'!AK6/'Tariffs Jan2022'!AI6&lt;'Tariffs Jan2022'!J6,0,IF($C$5*'Tariffs Jan2022'!AK6/'Tariffs Jan2022'!AI6&lt;='Tariffs Jan2022'!K6,($C$5*'Tariffs Jan2022'!AK6/'Tariffs Jan2022'!AI6-'Tariffs Jan2022'!J6)*('Tariffs Jan2022'!P6/100)*'Tariffs Jan2022'!AI6,('Tariffs Jan2022'!K6-'Tariffs Jan2022'!J6)*('Tariffs Jan2022'!P6/100)*'Tariffs Jan2022'!AI6))</f>
        <v>243.81818181818181</v>
      </c>
      <c r="G12" s="85">
        <f>IF($C$5*'Tariffs Jan2022'!AK6/'Tariffs Jan2022'!AI6&lt;'Tariffs Jan2022'!K6,0,IF($C$5*'Tariffs Jan2022'!AK6/'Tariffs Jan2022'!AI6&lt;='Tariffs Jan2022'!L6,($C$5*'Tariffs Jan2022'!AK6/'Tariffs Jan2022'!AI6-'Tariffs Jan2022'!K6)*('Tariffs Jan2022'!Q6/100)*'Tariffs Jan2022'!AI6,('Tariffs Jan2022'!L6-'Tariffs Jan2022'!K6)*('Tariffs Jan2022'!Q6/100)*'Tariffs Jan2022'!AI6))</f>
        <v>199.6363636363636</v>
      </c>
      <c r="H12" s="85">
        <f>IF($C$5*'Tariffs Jan2022'!AK6/'Tariffs Jan2022'!AI6&lt;'Tariffs Jan2022'!L6,0,IF($C$5*'Tariffs Jan2022'!AK6/'Tariffs Jan2022'!AI6&lt;='Tariffs Jan2022'!M6,($C$5*'Tariffs Jan2022'!AK6/'Tariffs Jan2022'!AI6-'Tariffs Jan2022'!L6)*('Tariffs Jan2022'!R6/100)*'Tariffs Jan2022'!AI6,('Tariffs Jan2022'!M6-'Tariffs Jan2022'!L6)*('Tariffs Jan2022'!R6/100)*'Tariffs Jan2022'!AI6))</f>
        <v>86.318181818181799</v>
      </c>
      <c r="I12" s="85">
        <f>IF(($C$5*'Tariffs Jan2022'!AK6/'Tariffs Jan2022'!AI6&gt;'Tariffs Jan2022'!M6),($C$5*'Tariffs Jan2022'!AK6/'Tariffs Jan2022'!AI6-'Tariffs Jan2022'!M6)*'Tariffs Jan2022'!S6/100*'Tariffs Jan2022'!AI6,0)</f>
        <v>0</v>
      </c>
      <c r="J12" s="85">
        <f>IF($C$5*'Tariffs Jan2022'!AL6/'Tariffs Jan2022'!AJ6&gt;='Tariffs Jan2022'!J6,('Tariffs Jan2022'!J6*'Tariffs Jan2022'!U6/100)* 'Tariffs Jan2022'!AJ6,($C$5*'Tariffs Jan2022'!AL6/'Tariffs Jan2022'!AJ6*'Tariffs Jan2022'!U6/100)* 'Tariffs Jan2022'!AJ6)</f>
        <v>274.90909090909088</v>
      </c>
      <c r="K12" s="85">
        <f>IF($C$5*'Tariffs Jan2022'!AL6/'Tariffs Jan2022'!AJ6&lt;'Tariffs Jan2022'!J6,0,IF($C$5*'Tariffs Jan2022'!AL6/'Tariffs Jan2022'!AJ6&lt;='Tariffs Jan2022'!K6,($C$5*'Tariffs Jan2022'!AL6/'Tariffs Jan2022'!AJ6-'Tariffs Jan2022'!J6)*('Tariffs Jan2022'!V6/100)*'Tariffs Jan2022'!AJ6,('Tariffs Jan2022'!K6-'Tariffs Jan2022'!J6)*('Tariffs Jan2022'!V6/100)*'Tariffs Jan2022'!AJ6))</f>
        <v>233.99999999999994</v>
      </c>
      <c r="L12" s="85">
        <f>IF($C$5*'Tariffs Jan2022'!AL6/'Tariffs Jan2022'!AJ6&lt;'Tariffs Jan2022'!K6,0,IF($C$5*'Tariffs Jan2022'!AL6/'Tariffs Jan2022'!AJ6&lt;='Tariffs Jan2022'!L6,($C$5*'Tariffs Jan2022'!AL6/'Tariffs Jan2022'!AJ6-'Tariffs Jan2022'!K6)*('Tariffs Jan2022'!W6/100)*'Tariffs Jan2022'!AJ6,('Tariffs Jan2022'!L6-'Tariffs Jan2022'!K6)*('Tariffs Jan2022'!W6/100)*'Tariffs Jan2022'!AJ6))</f>
        <v>194.72727272727272</v>
      </c>
      <c r="M12" s="85">
        <f>IF($C$5*'Tariffs Jan2022'!AL6/'Tariffs Jan2022'!AJ6&lt;'Tariffs Jan2022'!L6,0,IF($C$5*'Tariffs Jan2022'!AL6/'Tariffs Jan2022'!AJ6&lt;='Tariffs Jan2022'!M6,($C$5*'Tariffs Jan2022'!AL6/'Tariffs Jan2022'!AJ6-'Tariffs Jan2022'!L6)*('Tariffs Jan2022'!X6/100)*'Tariffs Jan2022'!AJ6,('Tariffs Jan2022'!M6-'Tariffs Jan2022'!L6)*('Tariffs Jan2022'!X6/100)*'Tariffs Jan2022'!AJ6))</f>
        <v>83.454545454545453</v>
      </c>
      <c r="N12" s="85">
        <f>IF(($C$5*'Tariffs Jan2022'!AL6/'Tariffs Jan2022'!AJ6&gt;'Tariffs Jan2022'!M6),($C$5*'Tariffs Jan2022'!AL6/'Tariffs Jan2022'!AJ6-'Tariffs Jan2022'!M6)*'Tariffs Jan2022'!Y6/100*'Tariffs Jan2022'!AJ6,0)</f>
        <v>0</v>
      </c>
      <c r="O12" s="73">
        <f t="shared" si="0"/>
        <v>1909.197727272727</v>
      </c>
      <c r="P12" s="498">
        <f t="shared" si="1"/>
        <v>2100.1174999999998</v>
      </c>
      <c r="Q12" s="546"/>
      <c r="R12" s="546"/>
      <c r="S12" s="546"/>
      <c r="T12" s="546"/>
      <c r="U12" s="546"/>
      <c r="V12" s="546"/>
      <c r="W12" s="546"/>
      <c r="X12" s="546"/>
      <c r="Y12" s="546"/>
      <c r="Z12" s="546"/>
    </row>
    <row r="13" spans="1:26" x14ac:dyDescent="0.15">
      <c r="A13" s="286" t="str">
        <f>'Tariffs Jan2022'!F7</f>
        <v>Lumo Energy</v>
      </c>
      <c r="B13" s="47" t="str">
        <f>'Tariffs Jan2022'!D7</f>
        <v>Multinet Metro 1</v>
      </c>
      <c r="C13" s="287">
        <f>'Tariffs Jan2022'!E7</f>
        <v>44562</v>
      </c>
      <c r="D13" s="85">
        <f>365*'Tariffs Jan2022'!H7/100</f>
        <v>266.45</v>
      </c>
      <c r="E13" s="85">
        <f>IF($C$5*'Tariffs Jan2022'!AK7/'Tariffs Jan2022'!AI7&gt;='Tariffs Jan2022'!J7,( 'Tariffs Jan2022'!J7*'Tariffs Jan2022'!O7/100)* 'Tariffs Jan2022'!AI7,($C$5*'Tariffs Jan2022'!AK7/'Tariffs Jan2022'!AI7*'Tariffs Jan2022'!O7/100)* 'Tariffs Jan2022'!AI7)</f>
        <v>219.27272727272728</v>
      </c>
      <c r="F13" s="85">
        <f>IF($C$5*'Tariffs Jan2022'!AK7/'Tariffs Jan2022'!AI7&lt;'Tariffs Jan2022'!J7,0,IF($C$5*'Tariffs Jan2022'!AK7/'Tariffs Jan2022'!AI7&lt;='Tariffs Jan2022'!K7,($C$5*'Tariffs Jan2022'!AK7/'Tariffs Jan2022'!AI7-'Tariffs Jan2022'!J7)*('Tariffs Jan2022'!P7/100)*'Tariffs Jan2022'!AI7,('Tariffs Jan2022'!K7-'Tariffs Jan2022'!J7)*('Tariffs Jan2022'!P7/100)*'Tariffs Jan2022'!AI7))</f>
        <v>198.81818181818184</v>
      </c>
      <c r="G13" s="85">
        <f>IF($C$5*'Tariffs Jan2022'!AK7/'Tariffs Jan2022'!AI7&lt;'Tariffs Jan2022'!K7,0,IF($C$5*'Tariffs Jan2022'!AK7/'Tariffs Jan2022'!AI7&lt;='Tariffs Jan2022'!L7,($C$5*'Tariffs Jan2022'!AK7/'Tariffs Jan2022'!AI7-'Tariffs Jan2022'!K7)*('Tariffs Jan2022'!Q7/100)*'Tariffs Jan2022'!AI7,('Tariffs Jan2022'!L7-'Tariffs Jan2022'!K7)*('Tariffs Jan2022'!Q7/100)*'Tariffs Jan2022'!AI7))</f>
        <v>167.72727272727269</v>
      </c>
      <c r="H13" s="85">
        <f>IF($C$5*'Tariffs Jan2022'!AK7/'Tariffs Jan2022'!AI7&lt;'Tariffs Jan2022'!L7,0,IF($C$5*'Tariffs Jan2022'!AK7/'Tariffs Jan2022'!AI7&lt;='Tariffs Jan2022'!M7,($C$5*'Tariffs Jan2022'!AK7/'Tariffs Jan2022'!AI7-'Tariffs Jan2022'!L7)*('Tariffs Jan2022'!R7/100)*'Tariffs Jan2022'!AI7,('Tariffs Jan2022'!M7-'Tariffs Jan2022'!L7)*('Tariffs Jan2022'!R7/100)*'Tariffs Jan2022'!AI7))</f>
        <v>78.954545454545453</v>
      </c>
      <c r="I13" s="85">
        <f>IF(($C$5*'Tariffs Jan2022'!AK7/'Tariffs Jan2022'!AI7&gt;'Tariffs Jan2022'!M7),($C$5*'Tariffs Jan2022'!AK7/'Tariffs Jan2022'!AI7-'Tariffs Jan2022'!M7)*'Tariffs Jan2022'!S7/100*'Tariffs Jan2022'!AI7,0)</f>
        <v>0</v>
      </c>
      <c r="J13" s="85">
        <f>IF($C$5*'Tariffs Jan2022'!AL7/'Tariffs Jan2022'!AJ7&gt;='Tariffs Jan2022'!J7,('Tariffs Jan2022'!J7*'Tariffs Jan2022'!U7/100)* 'Tariffs Jan2022'!AJ7,($C$5*'Tariffs Jan2022'!AL7/'Tariffs Jan2022'!AJ7*'Tariffs Jan2022'!U7/100)* 'Tariffs Jan2022'!AJ7)</f>
        <v>209.45454545454544</v>
      </c>
      <c r="K13" s="85">
        <f>IF($C$5*'Tariffs Jan2022'!AL7/'Tariffs Jan2022'!AJ7&lt;'Tariffs Jan2022'!J7,0,IF($C$5*'Tariffs Jan2022'!AL7/'Tariffs Jan2022'!AJ7&lt;='Tariffs Jan2022'!K7,($C$5*'Tariffs Jan2022'!AL7/'Tariffs Jan2022'!AJ7-'Tariffs Jan2022'!J7)*('Tariffs Jan2022'!V7/100)*'Tariffs Jan2022'!AJ7,('Tariffs Jan2022'!K7-'Tariffs Jan2022'!J7)*('Tariffs Jan2022'!V7/100)*'Tariffs Jan2022'!AJ7))</f>
        <v>189.00000000000003</v>
      </c>
      <c r="L13" s="85">
        <f>IF($C$5*'Tariffs Jan2022'!AL7/'Tariffs Jan2022'!AJ7&lt;'Tariffs Jan2022'!K7,0,IF($C$5*'Tariffs Jan2022'!AL7/'Tariffs Jan2022'!AJ7&lt;='Tariffs Jan2022'!L7,($C$5*'Tariffs Jan2022'!AL7/'Tariffs Jan2022'!AJ7-'Tariffs Jan2022'!K7)*('Tariffs Jan2022'!W7/100)*'Tariffs Jan2022'!AJ7,('Tariffs Jan2022'!L7-'Tariffs Jan2022'!K7)*('Tariffs Jan2022'!W7/100)*'Tariffs Jan2022'!AJ7))</f>
        <v>158.72727272727269</v>
      </c>
      <c r="M13" s="85">
        <f>IF($C$5*'Tariffs Jan2022'!AL7/'Tariffs Jan2022'!AJ7&lt;'Tariffs Jan2022'!L7,0,IF($C$5*'Tariffs Jan2022'!AL7/'Tariffs Jan2022'!AJ7&lt;='Tariffs Jan2022'!M7,($C$5*'Tariffs Jan2022'!AL7/'Tariffs Jan2022'!AJ7-'Tariffs Jan2022'!L7)*('Tariffs Jan2022'!X7/100)*'Tariffs Jan2022'!AJ7,('Tariffs Jan2022'!M7-'Tariffs Jan2022'!L7)*('Tariffs Jan2022'!X7/100)*'Tariffs Jan2022'!AJ7))</f>
        <v>77.727272727272705</v>
      </c>
      <c r="N13" s="85">
        <f>IF(($C$5*'Tariffs Jan2022'!AL7/'Tariffs Jan2022'!AJ7&gt;'Tariffs Jan2022'!M7),($C$5*'Tariffs Jan2022'!AL7/'Tariffs Jan2022'!AJ7-'Tariffs Jan2022'!M7)*'Tariffs Jan2022'!Y7/100*'Tariffs Jan2022'!AJ7,0)</f>
        <v>0</v>
      </c>
      <c r="O13" s="73">
        <f t="shared" si="0"/>
        <v>1566.1318181818183</v>
      </c>
      <c r="P13" s="498">
        <f t="shared" si="1"/>
        <v>1722.7450000000003</v>
      </c>
      <c r="Q13" s="546"/>
      <c r="R13" s="546"/>
      <c r="S13" s="546"/>
      <c r="T13" s="546"/>
      <c r="U13" s="546"/>
      <c r="V13" s="546"/>
      <c r="W13" s="546"/>
      <c r="X13" s="546"/>
      <c r="Y13" s="546"/>
      <c r="Z13" s="546"/>
    </row>
    <row r="14" spans="1:26" x14ac:dyDescent="0.15">
      <c r="A14" s="286" t="str">
        <f>'Tariffs Jan2022'!F8</f>
        <v>Momentum Energy</v>
      </c>
      <c r="B14" s="47" t="str">
        <f>'Tariffs Jan2022'!D8</f>
        <v>Multinet Metro 1</v>
      </c>
      <c r="C14" s="287">
        <f>'Tariffs Jan2022'!E8</f>
        <v>44562</v>
      </c>
      <c r="D14" s="85">
        <f>365*'Tariffs Jan2022'!H8/100</f>
        <v>312.57272727272726</v>
      </c>
      <c r="E14" s="85">
        <f>IF($C$5*'Tariffs Jan2022'!AK8/'Tariffs Jan2022'!AI8&gt;='Tariffs Jan2022'!J8,( 'Tariffs Jan2022'!J8*'Tariffs Jan2022'!O8/100)* 'Tariffs Jan2022'!AI8,($C$5*'Tariffs Jan2022'!AK8/'Tariffs Jan2022'!AI8*'Tariffs Jan2022'!O8/100)* 'Tariffs Jan2022'!AI8)</f>
        <v>269.18181818181813</v>
      </c>
      <c r="F14" s="85">
        <f>IF($C$5*'Tariffs Jan2022'!AK8/'Tariffs Jan2022'!AI8&lt;'Tariffs Jan2022'!J8,0,IF($C$5*'Tariffs Jan2022'!AK8/'Tariffs Jan2022'!AI8&lt;='Tariffs Jan2022'!K8,($C$5*'Tariffs Jan2022'!AK8/'Tariffs Jan2022'!AI8-'Tariffs Jan2022'!J8)*('Tariffs Jan2022'!P8/100)*'Tariffs Jan2022'!AI8,('Tariffs Jan2022'!K8-'Tariffs Jan2022'!J8)*('Tariffs Jan2022'!P8/100)*'Tariffs Jan2022'!AI8))</f>
        <v>245.45454545454544</v>
      </c>
      <c r="G14" s="85">
        <f>IF($C$5*'Tariffs Jan2022'!AK8/'Tariffs Jan2022'!AI8&lt;'Tariffs Jan2022'!K8,0,IF($C$5*'Tariffs Jan2022'!AK8/'Tariffs Jan2022'!AI8&lt;='Tariffs Jan2022'!L8,($C$5*'Tariffs Jan2022'!AK8/'Tariffs Jan2022'!AI8-'Tariffs Jan2022'!K8)*('Tariffs Jan2022'!Q8/100)*'Tariffs Jan2022'!AI8,('Tariffs Jan2022'!L8-'Tariffs Jan2022'!K8)*('Tariffs Jan2022'!Q8/100)*'Tariffs Jan2022'!AI8))</f>
        <v>217.6363636363636</v>
      </c>
      <c r="H14" s="85">
        <f>IF($C$5*'Tariffs Jan2022'!AK8/'Tariffs Jan2022'!AI8&lt;'Tariffs Jan2022'!L8,0,IF($C$5*'Tariffs Jan2022'!AK8/'Tariffs Jan2022'!AI8&lt;='Tariffs Jan2022'!M8,($C$5*'Tariffs Jan2022'!AK8/'Tariffs Jan2022'!AI8-'Tariffs Jan2022'!L8)*('Tariffs Jan2022'!R8/100)*'Tariffs Jan2022'!AI8,('Tariffs Jan2022'!M8-'Tariffs Jan2022'!L8)*('Tariffs Jan2022'!R8/100)*'Tariffs Jan2022'!AI8))</f>
        <v>101.04545454545456</v>
      </c>
      <c r="I14" s="85">
        <f>IF(($C$5*'Tariffs Jan2022'!AK8/'Tariffs Jan2022'!AI8&gt;'Tariffs Jan2022'!M8),($C$5*'Tariffs Jan2022'!AK8/'Tariffs Jan2022'!AI8-'Tariffs Jan2022'!M8)*'Tariffs Jan2022'!S8/100*'Tariffs Jan2022'!AI8,0)</f>
        <v>0</v>
      </c>
      <c r="J14" s="85">
        <f>IF($C$5*'Tariffs Jan2022'!AL8/'Tariffs Jan2022'!AJ8&gt;='Tariffs Jan2022'!J8,('Tariffs Jan2022'!J8*'Tariffs Jan2022'!U8/100)* 'Tariffs Jan2022'!AJ8,($C$5*'Tariffs Jan2022'!AL8/'Tariffs Jan2022'!AJ8*'Tariffs Jan2022'!U8/100)* 'Tariffs Jan2022'!AJ8)</f>
        <v>250.36363636363637</v>
      </c>
      <c r="K14" s="85">
        <f>IF($C$5*'Tariffs Jan2022'!AL8/'Tariffs Jan2022'!AJ8&lt;'Tariffs Jan2022'!J8,0,IF($C$5*'Tariffs Jan2022'!AL8/'Tariffs Jan2022'!AJ8&lt;='Tariffs Jan2022'!K8,($C$5*'Tariffs Jan2022'!AL8/'Tariffs Jan2022'!AJ8-'Tariffs Jan2022'!J8)*('Tariffs Jan2022'!V8/100)*'Tariffs Jan2022'!AJ8,('Tariffs Jan2022'!K8-'Tariffs Jan2022'!J8)*('Tariffs Jan2022'!V8/100)*'Tariffs Jan2022'!AJ8))</f>
        <v>230.72727272727272</v>
      </c>
      <c r="L14" s="85">
        <f>IF($C$5*'Tariffs Jan2022'!AL8/'Tariffs Jan2022'!AJ8&lt;'Tariffs Jan2022'!K8,0,IF($C$5*'Tariffs Jan2022'!AL8/'Tariffs Jan2022'!AJ8&lt;='Tariffs Jan2022'!L8,($C$5*'Tariffs Jan2022'!AL8/'Tariffs Jan2022'!AJ8-'Tariffs Jan2022'!K8)*('Tariffs Jan2022'!W8/100)*'Tariffs Jan2022'!AJ8,('Tariffs Jan2022'!L8-'Tariffs Jan2022'!K8)*('Tariffs Jan2022'!W8/100)*'Tariffs Jan2022'!AJ8))</f>
        <v>206.18181818181816</v>
      </c>
      <c r="M14" s="85">
        <f>IF($C$5*'Tariffs Jan2022'!AL8/'Tariffs Jan2022'!AJ8&lt;'Tariffs Jan2022'!L8,0,IF($C$5*'Tariffs Jan2022'!AL8/'Tariffs Jan2022'!AJ8&lt;='Tariffs Jan2022'!M8,($C$5*'Tariffs Jan2022'!AL8/'Tariffs Jan2022'!AJ8-'Tariffs Jan2022'!L8)*('Tariffs Jan2022'!X8/100)*'Tariffs Jan2022'!AJ8,('Tariffs Jan2022'!M8-'Tariffs Jan2022'!L8)*('Tariffs Jan2022'!X8/100)*'Tariffs Jan2022'!AJ8))</f>
        <v>96.545454545454533</v>
      </c>
      <c r="N14" s="85">
        <f>IF(($C$5*'Tariffs Jan2022'!AL8/'Tariffs Jan2022'!AJ8&gt;'Tariffs Jan2022'!M8),($C$5*'Tariffs Jan2022'!AL8/'Tariffs Jan2022'!AJ8-'Tariffs Jan2022'!M8)*'Tariffs Jan2022'!Y8/100*'Tariffs Jan2022'!AJ8,0)</f>
        <v>0</v>
      </c>
      <c r="O14" s="73">
        <f t="shared" si="0"/>
        <v>1929.7090909090907</v>
      </c>
      <c r="P14" s="498">
        <f t="shared" si="1"/>
        <v>2122.6799999999998</v>
      </c>
      <c r="Q14" s="546"/>
      <c r="R14" s="546"/>
      <c r="S14" s="546"/>
      <c r="T14" s="546"/>
      <c r="U14" s="546"/>
      <c r="V14" s="546"/>
      <c r="W14" s="546"/>
      <c r="X14" s="546"/>
      <c r="Y14" s="546"/>
      <c r="Z14" s="546"/>
    </row>
    <row r="15" spans="1:26" x14ac:dyDescent="0.15">
      <c r="A15" s="286" t="str">
        <f>'Tariffs Jan2022'!F9</f>
        <v>Origin Energy</v>
      </c>
      <c r="B15" s="47" t="str">
        <f>'Tariffs Jan2022'!D9</f>
        <v>Multinet Metro 1</v>
      </c>
      <c r="C15" s="287">
        <f>'Tariffs Jan2022'!E9</f>
        <v>44562</v>
      </c>
      <c r="D15" s="85">
        <f>365*'Tariffs Jan2022'!H9/100</f>
        <v>293.06181818181818</v>
      </c>
      <c r="E15" s="85">
        <f>IF($C$5*'Tariffs Jan2022'!AK9/'Tariffs Jan2022'!AI9&gt;='Tariffs Jan2022'!J9,( 'Tariffs Jan2022'!J9*'Tariffs Jan2022'!O9/100)* 'Tariffs Jan2022'!AI9,($C$5*'Tariffs Jan2022'!AK9/'Tariffs Jan2022'!AI9*'Tariffs Jan2022'!O9/100)* 'Tariffs Jan2022'!AI9)</f>
        <v>515.4545454545455</v>
      </c>
      <c r="F15" s="85">
        <f>IF($C$5*'Tariffs Jan2022'!AK9/'Tariffs Jan2022'!AI9&lt;'Tariffs Jan2022'!J9,0,IF($C$5*'Tariffs Jan2022'!AK9/'Tariffs Jan2022'!AI9&lt;='Tariffs Jan2022'!K9,($C$5*'Tariffs Jan2022'!AK9/'Tariffs Jan2022'!AI9-'Tariffs Jan2022'!J9)*('Tariffs Jan2022'!P9/100)*'Tariffs Jan2022'!AI9,('Tariffs Jan2022'!K9-'Tariffs Jan2022'!J9)*('Tariffs Jan2022'!P9/100)*'Tariffs Jan2022'!AI9))</f>
        <v>0</v>
      </c>
      <c r="G15" s="85">
        <f>IF($C$5*'Tariffs Jan2022'!AK9/'Tariffs Jan2022'!AI9&lt;'Tariffs Jan2022'!K9,0,IF($C$5*'Tariffs Jan2022'!AK9/'Tariffs Jan2022'!AI9&lt;='Tariffs Jan2022'!L9,($C$5*'Tariffs Jan2022'!AK9/'Tariffs Jan2022'!AI9-'Tariffs Jan2022'!K9)*('Tariffs Jan2022'!Q9/100)*'Tariffs Jan2022'!AI9,('Tariffs Jan2022'!L9-'Tariffs Jan2022'!K9)*('Tariffs Jan2022'!Q9/100)*'Tariffs Jan2022'!AI9))</f>
        <v>0</v>
      </c>
      <c r="H15" s="85">
        <f>IF($C$5*'Tariffs Jan2022'!AK9/'Tariffs Jan2022'!AI9&lt;'Tariffs Jan2022'!L9,0,IF($C$5*'Tariffs Jan2022'!AK9/'Tariffs Jan2022'!AI9&lt;='Tariffs Jan2022'!M9,($C$5*'Tariffs Jan2022'!AK9/'Tariffs Jan2022'!AI9-'Tariffs Jan2022'!L9)*('Tariffs Jan2022'!R9/100)*'Tariffs Jan2022'!AI9,('Tariffs Jan2022'!M9-'Tariffs Jan2022'!L9)*('Tariffs Jan2022'!R9/100)*'Tariffs Jan2022'!AI9))</f>
        <v>0</v>
      </c>
      <c r="I15" s="85">
        <f>IF(($C$5*'Tariffs Jan2022'!AK9/'Tariffs Jan2022'!AI9&gt;'Tariffs Jan2022'!M9),($C$5*'Tariffs Jan2022'!AK9/'Tariffs Jan2022'!AI9-'Tariffs Jan2022'!M9)*'Tariffs Jan2022'!S9/100*'Tariffs Jan2022'!AI9,0)</f>
        <v>256.49999999999994</v>
      </c>
      <c r="J15" s="85">
        <f>IF($C$5*'Tariffs Jan2022'!AL9/'Tariffs Jan2022'!AJ9&gt;='Tariffs Jan2022'!J9,('Tariffs Jan2022'!J9*'Tariffs Jan2022'!U9/100)* 'Tariffs Jan2022'!AJ9,($C$5*'Tariffs Jan2022'!AL9/'Tariffs Jan2022'!AJ9*'Tariffs Jan2022'!U9/100)* 'Tariffs Jan2022'!AJ9)</f>
        <v>515.4545454545455</v>
      </c>
      <c r="K15" s="85">
        <f>IF($C$5*'Tariffs Jan2022'!AL9/'Tariffs Jan2022'!AJ9&lt;'Tariffs Jan2022'!J9,0,IF($C$5*'Tariffs Jan2022'!AL9/'Tariffs Jan2022'!AJ9&lt;='Tariffs Jan2022'!K9,($C$5*'Tariffs Jan2022'!AL9/'Tariffs Jan2022'!AJ9-'Tariffs Jan2022'!J9)*('Tariffs Jan2022'!V9/100)*'Tariffs Jan2022'!AJ9,('Tariffs Jan2022'!K9-'Tariffs Jan2022'!J9)*('Tariffs Jan2022'!V9/100)*'Tariffs Jan2022'!AJ9))</f>
        <v>0</v>
      </c>
      <c r="L15" s="85">
        <f>IF($C$5*'Tariffs Jan2022'!AL9/'Tariffs Jan2022'!AJ9&lt;'Tariffs Jan2022'!K9,0,IF($C$5*'Tariffs Jan2022'!AL9/'Tariffs Jan2022'!AJ9&lt;='Tariffs Jan2022'!L9,($C$5*'Tariffs Jan2022'!AL9/'Tariffs Jan2022'!AJ9-'Tariffs Jan2022'!K9)*('Tariffs Jan2022'!W9/100)*'Tariffs Jan2022'!AJ9,('Tariffs Jan2022'!L9-'Tariffs Jan2022'!K9)*('Tariffs Jan2022'!W9/100)*'Tariffs Jan2022'!AJ9))</f>
        <v>0</v>
      </c>
      <c r="M15" s="85">
        <f>IF($C$5*'Tariffs Jan2022'!AL9/'Tariffs Jan2022'!AJ9&lt;'Tariffs Jan2022'!L9,0,IF($C$5*'Tariffs Jan2022'!AL9/'Tariffs Jan2022'!AJ9&lt;='Tariffs Jan2022'!M9,($C$5*'Tariffs Jan2022'!AL9/'Tariffs Jan2022'!AJ9-'Tariffs Jan2022'!L9)*('Tariffs Jan2022'!X9/100)*'Tariffs Jan2022'!AJ9,('Tariffs Jan2022'!M9-'Tariffs Jan2022'!L9)*('Tariffs Jan2022'!X9/100)*'Tariffs Jan2022'!AJ9))</f>
        <v>0</v>
      </c>
      <c r="N15" s="85">
        <f>IF(($C$5*'Tariffs Jan2022'!AL9/'Tariffs Jan2022'!AJ9&gt;'Tariffs Jan2022'!M9),($C$5*'Tariffs Jan2022'!AL9/'Tariffs Jan2022'!AJ9-'Tariffs Jan2022'!M9)*'Tariffs Jan2022'!Y9/100*'Tariffs Jan2022'!AJ9,0)</f>
        <v>256.49999999999994</v>
      </c>
      <c r="O15" s="73">
        <f t="shared" si="0"/>
        <v>1836.9709090909091</v>
      </c>
      <c r="P15" s="498">
        <f t="shared" si="1"/>
        <v>2020.6680000000001</v>
      </c>
      <c r="Q15" s="546"/>
      <c r="R15" s="546"/>
      <c r="S15" s="546"/>
      <c r="T15" s="546"/>
      <c r="U15" s="546"/>
      <c r="V15" s="546"/>
      <c r="W15" s="546"/>
      <c r="X15" s="546"/>
      <c r="Y15" s="546"/>
      <c r="Z15" s="546"/>
    </row>
    <row r="16" spans="1:26" x14ac:dyDescent="0.15">
      <c r="A16" s="286" t="str">
        <f>'Tariffs Jan2022'!F10</f>
        <v>Red Energy</v>
      </c>
      <c r="B16" s="47" t="str">
        <f>'Tariffs Jan2022'!D10</f>
        <v>Multinet Metro 1</v>
      </c>
      <c r="C16" s="287">
        <f>'Tariffs Jan2022'!E10</f>
        <v>44562</v>
      </c>
      <c r="D16" s="85">
        <f>365*'Tariffs Jan2022'!H10/100</f>
        <v>265.72000000000003</v>
      </c>
      <c r="E16" s="85">
        <f>IF($C$5*'Tariffs Jan2022'!AK10/'Tariffs Jan2022'!AI10&gt;='Tariffs Jan2022'!J10,( 'Tariffs Jan2022'!J10*'Tariffs Jan2022'!O10/100)* 'Tariffs Jan2022'!AI10,($C$5*'Tariffs Jan2022'!AK10/'Tariffs Jan2022'!AI10*'Tariffs Jan2022'!O10/100)* 'Tariffs Jan2022'!AI10)</f>
        <v>241.36363636363637</v>
      </c>
      <c r="F16" s="85">
        <f>IF($C$5*'Tariffs Jan2022'!AK10/'Tariffs Jan2022'!AI10&lt;'Tariffs Jan2022'!J10,0,IF($C$5*'Tariffs Jan2022'!AK10/'Tariffs Jan2022'!AI10&lt;='Tariffs Jan2022'!K10,($C$5*'Tariffs Jan2022'!AK10/'Tariffs Jan2022'!AI10-'Tariffs Jan2022'!J10)*('Tariffs Jan2022'!P10/100)*'Tariffs Jan2022'!AI10,('Tariffs Jan2022'!K10-'Tariffs Jan2022'!J10)*('Tariffs Jan2022'!P10/100)*'Tariffs Jan2022'!AI10))</f>
        <v>225.81818181818181</v>
      </c>
      <c r="G16" s="85">
        <f>IF($C$5*'Tariffs Jan2022'!AK10/'Tariffs Jan2022'!AI10&lt;'Tariffs Jan2022'!K10,0,IF($C$5*'Tariffs Jan2022'!AK10/'Tariffs Jan2022'!AI10&lt;='Tariffs Jan2022'!L10,($C$5*'Tariffs Jan2022'!AK10/'Tariffs Jan2022'!AI10-'Tariffs Jan2022'!K10)*('Tariffs Jan2022'!Q10/100)*'Tariffs Jan2022'!AI10,('Tariffs Jan2022'!L10-'Tariffs Jan2022'!K10)*('Tariffs Jan2022'!Q10/100)*'Tariffs Jan2022'!AI10))</f>
        <v>199.6363636363636</v>
      </c>
      <c r="H16" s="85">
        <f>IF($C$5*'Tariffs Jan2022'!AK10/'Tariffs Jan2022'!AI10&lt;'Tariffs Jan2022'!L10,0,IF($C$5*'Tariffs Jan2022'!AK10/'Tariffs Jan2022'!AI10&lt;='Tariffs Jan2022'!M10,($C$5*'Tariffs Jan2022'!AK10/'Tariffs Jan2022'!AI10-'Tariffs Jan2022'!L10)*('Tariffs Jan2022'!R10/100)*'Tariffs Jan2022'!AI10,('Tariffs Jan2022'!M10-'Tariffs Jan2022'!L10)*('Tariffs Jan2022'!R10/100)*'Tariffs Jan2022'!AI10))</f>
        <v>95.318181818181813</v>
      </c>
      <c r="I16" s="85">
        <f>IF(($C$5*'Tariffs Jan2022'!AK10/'Tariffs Jan2022'!AI10&gt;'Tariffs Jan2022'!M10),($C$5*'Tariffs Jan2022'!AK10/'Tariffs Jan2022'!AI10-'Tariffs Jan2022'!M10)*'Tariffs Jan2022'!S10/100*'Tariffs Jan2022'!AI10,0)</f>
        <v>0</v>
      </c>
      <c r="J16" s="85">
        <f>IF($C$5*'Tariffs Jan2022'!AL10/'Tariffs Jan2022'!AJ10&gt;='Tariffs Jan2022'!J10,('Tariffs Jan2022'!J10*'Tariffs Jan2022'!U10/100)* 'Tariffs Jan2022'!AJ10,($C$5*'Tariffs Jan2022'!AL10/'Tariffs Jan2022'!AJ10*'Tariffs Jan2022'!U10/100)* 'Tariffs Jan2022'!AJ10)</f>
        <v>229.90909090909088</v>
      </c>
      <c r="K16" s="85">
        <f>IF($C$5*'Tariffs Jan2022'!AL10/'Tariffs Jan2022'!AJ10&lt;'Tariffs Jan2022'!J10,0,IF($C$5*'Tariffs Jan2022'!AL10/'Tariffs Jan2022'!AJ10&lt;='Tariffs Jan2022'!K10,($C$5*'Tariffs Jan2022'!AL10/'Tariffs Jan2022'!AJ10-'Tariffs Jan2022'!J10)*('Tariffs Jan2022'!V10/100)*'Tariffs Jan2022'!AJ10,('Tariffs Jan2022'!K10-'Tariffs Jan2022'!J10)*('Tariffs Jan2022'!V10/100)*'Tariffs Jan2022'!AJ10))</f>
        <v>211.90909090909082</v>
      </c>
      <c r="L16" s="85">
        <f>IF($C$5*'Tariffs Jan2022'!AL10/'Tariffs Jan2022'!AJ10&lt;'Tariffs Jan2022'!K10,0,IF($C$5*'Tariffs Jan2022'!AL10/'Tariffs Jan2022'!AJ10&lt;='Tariffs Jan2022'!L10,($C$5*'Tariffs Jan2022'!AL10/'Tariffs Jan2022'!AJ10-'Tariffs Jan2022'!K10)*('Tariffs Jan2022'!W10/100)*'Tariffs Jan2022'!AJ10,('Tariffs Jan2022'!L10-'Tariffs Jan2022'!K10)*('Tariffs Jan2022'!W10/100)*'Tariffs Jan2022'!AJ10))</f>
        <v>190.63636363636363</v>
      </c>
      <c r="M16" s="85">
        <f>IF($C$5*'Tariffs Jan2022'!AL10/'Tariffs Jan2022'!AJ10&lt;'Tariffs Jan2022'!L10,0,IF($C$5*'Tariffs Jan2022'!AL10/'Tariffs Jan2022'!AJ10&lt;='Tariffs Jan2022'!M10,($C$5*'Tariffs Jan2022'!AL10/'Tariffs Jan2022'!AJ10-'Tariffs Jan2022'!L10)*('Tariffs Jan2022'!X10/100)*'Tariffs Jan2022'!AJ10,('Tariffs Jan2022'!M10-'Tariffs Jan2022'!L10)*('Tariffs Jan2022'!X10/100)*'Tariffs Jan2022'!AJ10))</f>
        <v>90.818181818181813</v>
      </c>
      <c r="N16" s="85">
        <f>IF(($C$5*'Tariffs Jan2022'!AL10/'Tariffs Jan2022'!AJ10&gt;'Tariffs Jan2022'!M10),($C$5*'Tariffs Jan2022'!AL10/'Tariffs Jan2022'!AJ10-'Tariffs Jan2022'!M10)*'Tariffs Jan2022'!Y10/100*'Tariffs Jan2022'!AJ10,0)</f>
        <v>0</v>
      </c>
      <c r="O16" s="73">
        <f t="shared" si="0"/>
        <v>1751.129090909091</v>
      </c>
      <c r="P16" s="498">
        <f t="shared" si="1"/>
        <v>1926.2420000000002</v>
      </c>
      <c r="Q16" s="546"/>
      <c r="R16" s="546"/>
      <c r="S16" s="546"/>
      <c r="T16" s="546"/>
      <c r="U16" s="546"/>
      <c r="V16" s="546"/>
      <c r="W16" s="546"/>
      <c r="X16" s="546"/>
      <c r="Y16" s="546"/>
      <c r="Z16" s="546"/>
    </row>
    <row r="17" spans="1:26" s="289" customFormat="1" ht="14" thickBot="1" x14ac:dyDescent="0.2">
      <c r="A17" s="286" t="str">
        <f>'Tariffs Jan2022'!F11</f>
        <v>Simply Energy</v>
      </c>
      <c r="B17" s="47" t="str">
        <f>'Tariffs Jan2022'!D11</f>
        <v>Multinet Metro 1</v>
      </c>
      <c r="C17" s="287">
        <f>'Tariffs Jan2022'!E11</f>
        <v>44562</v>
      </c>
      <c r="D17" s="85">
        <f>365*'Tariffs Jan2022'!H11/100</f>
        <v>277.76499999999999</v>
      </c>
      <c r="E17" s="85">
        <f>IF($C$5*'Tariffs Jan2022'!AK11/'Tariffs Jan2022'!AI11&gt;='Tariffs Jan2022'!J11,( 'Tariffs Jan2022'!J11*'Tariffs Jan2022'!O11/100)* 'Tariffs Jan2022'!AI11,($C$5*'Tariffs Jan2022'!AK11/'Tariffs Jan2022'!AI11*'Tariffs Jan2022'!O11/100)* 'Tariffs Jan2022'!AI11)</f>
        <v>307.63636363636363</v>
      </c>
      <c r="F17" s="85">
        <f>IF($C$5*'Tariffs Jan2022'!AK11/'Tariffs Jan2022'!AI11&lt;'Tariffs Jan2022'!J11,0,IF($C$5*'Tariffs Jan2022'!AK11/'Tariffs Jan2022'!AI11&lt;='Tariffs Jan2022'!K11,($C$5*'Tariffs Jan2022'!AK11/'Tariffs Jan2022'!AI11-'Tariffs Jan2022'!J11)*('Tariffs Jan2022'!P11/100)*'Tariffs Jan2022'!AI11,('Tariffs Jan2022'!K11-'Tariffs Jan2022'!J11)*('Tariffs Jan2022'!P11/100)*'Tariffs Jan2022'!AI11))</f>
        <v>274.90909090909088</v>
      </c>
      <c r="G17" s="85">
        <f>IF($C$5*'Tariffs Jan2022'!AK11/'Tariffs Jan2022'!AI11&lt;'Tariffs Jan2022'!K11,0,IF($C$5*'Tariffs Jan2022'!AK11/'Tariffs Jan2022'!AI11&lt;='Tariffs Jan2022'!L11,($C$5*'Tariffs Jan2022'!AK11/'Tariffs Jan2022'!AI11-'Tariffs Jan2022'!K11)*('Tariffs Jan2022'!Q11/100)*'Tariffs Jan2022'!AI11,('Tariffs Jan2022'!L11-'Tariffs Jan2022'!K11)*('Tariffs Jan2022'!Q11/100)*'Tariffs Jan2022'!AI11))</f>
        <v>235.6363636363636</v>
      </c>
      <c r="H17" s="85">
        <f>IF($C$5*'Tariffs Jan2022'!AK11/'Tariffs Jan2022'!AI11&lt;'Tariffs Jan2022'!L11,0,IF($C$5*'Tariffs Jan2022'!AK11/'Tariffs Jan2022'!AI11&lt;='Tariffs Jan2022'!M11,($C$5*'Tariffs Jan2022'!AK11/'Tariffs Jan2022'!AI11-'Tariffs Jan2022'!L11)*('Tariffs Jan2022'!R11/100)*'Tariffs Jan2022'!AI11,('Tariffs Jan2022'!M11-'Tariffs Jan2022'!L11)*('Tariffs Jan2022'!R11/100)*'Tariffs Jan2022'!AI11))</f>
        <v>107.04545454545453</v>
      </c>
      <c r="I17" s="85">
        <f>IF(($C$5*'Tariffs Jan2022'!AK11/'Tariffs Jan2022'!AI11&gt;'Tariffs Jan2022'!M11),($C$5*'Tariffs Jan2022'!AK11/'Tariffs Jan2022'!AI11-'Tariffs Jan2022'!M11)*'Tariffs Jan2022'!S11/100*'Tariffs Jan2022'!AI11,0)</f>
        <v>0</v>
      </c>
      <c r="J17" s="85">
        <f>IF($C$5*'Tariffs Jan2022'!AL11/'Tariffs Jan2022'!AJ11&gt;='Tariffs Jan2022'!J11,('Tariffs Jan2022'!J11*'Tariffs Jan2022'!U11/100)* 'Tariffs Jan2022'!AJ11,($C$5*'Tariffs Jan2022'!AL11/'Tariffs Jan2022'!AJ11*'Tariffs Jan2022'!U11/100)* 'Tariffs Jan2022'!AJ11)</f>
        <v>292.90909090909093</v>
      </c>
      <c r="K17" s="85">
        <f>IF($C$5*'Tariffs Jan2022'!AL11/'Tariffs Jan2022'!AJ11&lt;'Tariffs Jan2022'!J11,0,IF($C$5*'Tariffs Jan2022'!AL11/'Tariffs Jan2022'!AJ11&lt;='Tariffs Jan2022'!K11,($C$5*'Tariffs Jan2022'!AL11/'Tariffs Jan2022'!AJ11-'Tariffs Jan2022'!J11)*('Tariffs Jan2022'!V11/100)*'Tariffs Jan2022'!AJ11,('Tariffs Jan2022'!K11-'Tariffs Jan2022'!J11)*('Tariffs Jan2022'!V11/100)*'Tariffs Jan2022'!AJ11))</f>
        <v>263.45454545454544</v>
      </c>
      <c r="L17" s="85">
        <f>IF($C$5*'Tariffs Jan2022'!AL11/'Tariffs Jan2022'!AJ11&lt;'Tariffs Jan2022'!K11,0,IF($C$5*'Tariffs Jan2022'!AL11/'Tariffs Jan2022'!AJ11&lt;='Tariffs Jan2022'!L11,($C$5*'Tariffs Jan2022'!AL11/'Tariffs Jan2022'!AJ11-'Tariffs Jan2022'!K11)*('Tariffs Jan2022'!W11/100)*'Tariffs Jan2022'!AJ11,('Tariffs Jan2022'!L11-'Tariffs Jan2022'!K11)*('Tariffs Jan2022'!W11/100)*'Tariffs Jan2022'!AJ11))</f>
        <v>230.72727272727272</v>
      </c>
      <c r="M17" s="85">
        <f>IF($C$5*'Tariffs Jan2022'!AL11/'Tariffs Jan2022'!AJ11&lt;'Tariffs Jan2022'!L11,0,IF($C$5*'Tariffs Jan2022'!AL11/'Tariffs Jan2022'!AJ11&lt;='Tariffs Jan2022'!M11,($C$5*'Tariffs Jan2022'!AL11/'Tariffs Jan2022'!AJ11-'Tariffs Jan2022'!L11)*('Tariffs Jan2022'!X11/100)*'Tariffs Jan2022'!AJ11,('Tariffs Jan2022'!M11-'Tariffs Jan2022'!L11)*('Tariffs Jan2022'!X11/100)*'Tariffs Jan2022'!AJ11))</f>
        <v>105.13636363636363</v>
      </c>
      <c r="N17" s="85">
        <f>IF(($C$5*'Tariffs Jan2022'!AL11/'Tariffs Jan2022'!AJ11&gt;'Tariffs Jan2022'!M11),($C$5*'Tariffs Jan2022'!AL11/'Tariffs Jan2022'!AJ11-'Tariffs Jan2022'!M11)*'Tariffs Jan2022'!Y11/100*'Tariffs Jan2022'!AJ11,0)</f>
        <v>0</v>
      </c>
      <c r="O17" s="73">
        <f t="shared" si="0"/>
        <v>2095.2195454545454</v>
      </c>
      <c r="P17" s="498">
        <f t="shared" si="1"/>
        <v>2304.7415000000001</v>
      </c>
      <c r="Q17" s="546"/>
      <c r="R17" s="546"/>
      <c r="S17" s="546"/>
      <c r="T17" s="546"/>
      <c r="U17" s="546"/>
      <c r="V17" s="546"/>
      <c r="W17" s="546"/>
      <c r="X17" s="546"/>
      <c r="Y17" s="546"/>
      <c r="Z17" s="546"/>
    </row>
    <row r="18" spans="1:26" ht="14" thickTop="1" x14ac:dyDescent="0.15">
      <c r="A18" s="286" t="str">
        <f>'Tariffs Jan2022'!F12</f>
        <v>GloBird</v>
      </c>
      <c r="B18" s="47" t="str">
        <f>'Tariffs Jan2022'!D12</f>
        <v>Multinet Metro 1</v>
      </c>
      <c r="C18" s="287">
        <f>'Tariffs Jan2022'!E12</f>
        <v>44562</v>
      </c>
      <c r="D18" s="85">
        <f>365*'Tariffs Jan2022'!H12/100</f>
        <v>328.49999999999994</v>
      </c>
      <c r="E18" s="85">
        <f>IF($C$5*'Tariffs Jan2022'!AK12/'Tariffs Jan2022'!AI12&gt;='Tariffs Jan2022'!J12,( 'Tariffs Jan2022'!J12*'Tariffs Jan2022'!O12/100)* 'Tariffs Jan2022'!AI12,($C$5*'Tariffs Jan2022'!AK12/'Tariffs Jan2022'!AI12*'Tariffs Jan2022'!O12/100)* 'Tariffs Jan2022'!AI12)</f>
        <v>467.99999999999989</v>
      </c>
      <c r="F18" s="85">
        <f>IF($C$5*'Tariffs Jan2022'!AK12/'Tariffs Jan2022'!AI12&lt;'Tariffs Jan2022'!J12,0,IF($C$5*'Tariffs Jan2022'!AK12/'Tariffs Jan2022'!AI12&lt;='Tariffs Jan2022'!K12,($C$5*'Tariffs Jan2022'!AK12/'Tariffs Jan2022'!AI12-'Tariffs Jan2022'!J12)*('Tariffs Jan2022'!P12/100)*'Tariffs Jan2022'!AI12,('Tariffs Jan2022'!K12-'Tariffs Jan2022'!J12)*('Tariffs Jan2022'!P12/100)*'Tariffs Jan2022'!AI12))</f>
        <v>0</v>
      </c>
      <c r="G18" s="85">
        <f>IF($C$5*'Tariffs Jan2022'!AK12/'Tariffs Jan2022'!AI12&lt;'Tariffs Jan2022'!K12,0,IF($C$5*'Tariffs Jan2022'!AK12/'Tariffs Jan2022'!AI12&lt;='Tariffs Jan2022'!L12,($C$5*'Tariffs Jan2022'!AK12/'Tariffs Jan2022'!AI12-'Tariffs Jan2022'!K12)*('Tariffs Jan2022'!Q12/100)*'Tariffs Jan2022'!AI12,('Tariffs Jan2022'!L12-'Tariffs Jan2022'!K12)*('Tariffs Jan2022'!Q12/100)*'Tariffs Jan2022'!AI12))</f>
        <v>0</v>
      </c>
      <c r="H18" s="85">
        <f>IF($C$5*'Tariffs Jan2022'!AK12/'Tariffs Jan2022'!AI12&lt;'Tariffs Jan2022'!L12,0,IF($C$5*'Tariffs Jan2022'!AK12/'Tariffs Jan2022'!AI12&lt;='Tariffs Jan2022'!M12,($C$5*'Tariffs Jan2022'!AK12/'Tariffs Jan2022'!AI12-'Tariffs Jan2022'!L12)*('Tariffs Jan2022'!R12/100)*'Tariffs Jan2022'!AI12,('Tariffs Jan2022'!M12-'Tariffs Jan2022'!L12)*('Tariffs Jan2022'!R12/100)*'Tariffs Jan2022'!AI12))</f>
        <v>0</v>
      </c>
      <c r="I18" s="85">
        <f>IF(($C$5*'Tariffs Jan2022'!AK12/'Tariffs Jan2022'!AI12&gt;'Tariffs Jan2022'!M12),($C$5*'Tariffs Jan2022'!AK12/'Tariffs Jan2022'!AI12-'Tariffs Jan2022'!M12)*'Tariffs Jan2022'!S12/100*'Tariffs Jan2022'!AI12,0)</f>
        <v>310.5</v>
      </c>
      <c r="J18" s="85">
        <f>IF($C$5*'Tariffs Jan2022'!AL12/'Tariffs Jan2022'!AJ12&gt;='Tariffs Jan2022'!J12,('Tariffs Jan2022'!J12*'Tariffs Jan2022'!U12/100)* 'Tariffs Jan2022'!AJ12,($C$5*'Tariffs Jan2022'!AL12/'Tariffs Jan2022'!AJ12*'Tariffs Jan2022'!U12/100)* 'Tariffs Jan2022'!AJ12)</f>
        <v>467.99999999999989</v>
      </c>
      <c r="K18" s="85">
        <f>IF($C$5*'Tariffs Jan2022'!AL12/'Tariffs Jan2022'!AJ12&lt;'Tariffs Jan2022'!J12,0,IF($C$5*'Tariffs Jan2022'!AL12/'Tariffs Jan2022'!AJ12&lt;='Tariffs Jan2022'!K12,($C$5*'Tariffs Jan2022'!AL12/'Tariffs Jan2022'!AJ12-'Tariffs Jan2022'!J12)*('Tariffs Jan2022'!V12/100)*'Tariffs Jan2022'!AJ12,('Tariffs Jan2022'!K12-'Tariffs Jan2022'!J12)*('Tariffs Jan2022'!V12/100)*'Tariffs Jan2022'!AJ12))</f>
        <v>0</v>
      </c>
      <c r="L18" s="85">
        <f>IF($C$5*'Tariffs Jan2022'!AL12/'Tariffs Jan2022'!AJ12&lt;'Tariffs Jan2022'!K12,0,IF($C$5*'Tariffs Jan2022'!AL12/'Tariffs Jan2022'!AJ12&lt;='Tariffs Jan2022'!L12,($C$5*'Tariffs Jan2022'!AL12/'Tariffs Jan2022'!AJ12-'Tariffs Jan2022'!K12)*('Tariffs Jan2022'!W12/100)*'Tariffs Jan2022'!AJ12,('Tariffs Jan2022'!L12-'Tariffs Jan2022'!K12)*('Tariffs Jan2022'!W12/100)*'Tariffs Jan2022'!AJ12))</f>
        <v>0</v>
      </c>
      <c r="M18" s="85">
        <f>IF($C$5*'Tariffs Jan2022'!AL12/'Tariffs Jan2022'!AJ12&lt;'Tariffs Jan2022'!L12,0,IF($C$5*'Tariffs Jan2022'!AL12/'Tariffs Jan2022'!AJ12&lt;='Tariffs Jan2022'!M12,($C$5*'Tariffs Jan2022'!AL12/'Tariffs Jan2022'!AJ12-'Tariffs Jan2022'!L12)*('Tariffs Jan2022'!X12/100)*'Tariffs Jan2022'!AJ12,('Tariffs Jan2022'!M12-'Tariffs Jan2022'!L12)*('Tariffs Jan2022'!X12/100)*'Tariffs Jan2022'!AJ12))</f>
        <v>0</v>
      </c>
      <c r="N18" s="85">
        <f>IF(($C$5*'Tariffs Jan2022'!AL12/'Tariffs Jan2022'!AJ12&gt;'Tariffs Jan2022'!M12),($C$5*'Tariffs Jan2022'!AL12/'Tariffs Jan2022'!AJ12-'Tariffs Jan2022'!M12)*'Tariffs Jan2022'!Y12/100*'Tariffs Jan2022'!AJ12,0)</f>
        <v>310.5</v>
      </c>
      <c r="O18" s="73">
        <f t="shared" si="0"/>
        <v>1885.4999999999995</v>
      </c>
      <c r="P18" s="498">
        <f t="shared" si="1"/>
        <v>2074.0499999999997</v>
      </c>
      <c r="Q18" s="546"/>
      <c r="R18" s="546"/>
      <c r="S18" s="546"/>
      <c r="T18" s="546"/>
      <c r="U18" s="546"/>
      <c r="V18" s="546"/>
      <c r="W18" s="546"/>
      <c r="X18" s="546"/>
      <c r="Y18" s="546"/>
      <c r="Z18" s="546"/>
    </row>
    <row r="19" spans="1:26" s="289" customFormat="1" ht="14" thickBot="1" x14ac:dyDescent="0.2">
      <c r="A19" s="286" t="str">
        <f>'Tariffs Jan2022'!F13</f>
        <v>Powershop</v>
      </c>
      <c r="B19" s="47" t="str">
        <f>'Tariffs Jan2022'!D13</f>
        <v>Multinet Metro 1</v>
      </c>
      <c r="C19" s="287">
        <f>'Tariffs Jan2022'!E13</f>
        <v>44562</v>
      </c>
      <c r="D19" s="85">
        <f>365*'Tariffs Jan2022'!H13/100</f>
        <v>283.80409090909086</v>
      </c>
      <c r="E19" s="85">
        <f>((C$5*'Tariffs Jan2022'!AK13/'Tariffs Jan2022'!AI13)*('Tariffs Jan2022'!O13/100))*'Tariffs Jan2022'!AI13</f>
        <v>621.40909090909088</v>
      </c>
      <c r="F19" s="85">
        <v>0</v>
      </c>
      <c r="G19" s="85">
        <v>0</v>
      </c>
      <c r="H19" s="85">
        <v>0</v>
      </c>
      <c r="I19" s="85">
        <v>0</v>
      </c>
      <c r="J19" s="85">
        <f>((C$5*'Tariffs Jan2022'!AL13/'Tariffs Jan2022'!AJ13)*('Tariffs Jan2022'!U13/100))*'Tariffs Jan2022'!AJ13</f>
        <v>564.13636363636374</v>
      </c>
      <c r="K19" s="85">
        <v>0</v>
      </c>
      <c r="L19" s="85">
        <v>0</v>
      </c>
      <c r="M19" s="85">
        <v>0</v>
      </c>
      <c r="N19" s="85">
        <v>0</v>
      </c>
      <c r="O19" s="73">
        <f t="shared" si="0"/>
        <v>1469.3495454545455</v>
      </c>
      <c r="P19" s="498">
        <f t="shared" si="1"/>
        <v>1616.2845000000002</v>
      </c>
      <c r="Q19" s="546"/>
      <c r="R19" s="546"/>
      <c r="S19" s="546"/>
      <c r="T19" s="546"/>
      <c r="U19" s="546"/>
      <c r="V19" s="546"/>
      <c r="W19" s="546"/>
      <c r="X19" s="546"/>
      <c r="Y19" s="546"/>
      <c r="Z19" s="546"/>
    </row>
    <row r="20" spans="1:26" ht="14" thickTop="1" x14ac:dyDescent="0.15">
      <c r="A20" s="286" t="str">
        <f>'Tariffs Jan2022'!F14</f>
        <v>1st Energy</v>
      </c>
      <c r="B20" s="47" t="str">
        <f>'Tariffs Jan2022'!D14</f>
        <v>Multinet Metro 1</v>
      </c>
      <c r="C20" s="287">
        <f>'Tariffs Jan2022'!E14</f>
        <v>44562</v>
      </c>
      <c r="D20" s="85">
        <f>365*'Tariffs Jan2022'!H14/100</f>
        <v>288.35000000000002</v>
      </c>
      <c r="E20" s="85">
        <f>IF($C$5*'Tariffs Jan2022'!AK14/'Tariffs Jan2022'!AI14&gt;='Tariffs Jan2022'!J14,( 'Tariffs Jan2022'!J14*'Tariffs Jan2022'!O14/100)* 'Tariffs Jan2022'!AI14,($C$5*'Tariffs Jan2022'!AK14/'Tariffs Jan2022'!AI14*'Tariffs Jan2022'!O14/100)* 'Tariffs Jan2022'!AI14)</f>
        <v>259.36363636363632</v>
      </c>
      <c r="F20" s="85">
        <f>IF($C$5*'Tariffs Jan2022'!AK14/'Tariffs Jan2022'!AI14&lt;'Tariffs Jan2022'!J14,0,IF($C$5*'Tariffs Jan2022'!AK14/'Tariffs Jan2022'!AI14&lt;='Tariffs Jan2022'!K14,($C$5*'Tariffs Jan2022'!AK14/'Tariffs Jan2022'!AI14-'Tariffs Jan2022'!J14)*('Tariffs Jan2022'!P14/100)*'Tariffs Jan2022'!AI14,('Tariffs Jan2022'!K14-'Tariffs Jan2022'!J14)*('Tariffs Jan2022'!P14/100)*'Tariffs Jan2022'!AI14))</f>
        <v>224.18181818181816</v>
      </c>
      <c r="G20" s="85">
        <f>IF($C$5*'Tariffs Jan2022'!AK14/'Tariffs Jan2022'!AI14&lt;'Tariffs Jan2022'!K14,0,IF($C$5*'Tariffs Jan2022'!AK14/'Tariffs Jan2022'!AI14&lt;='Tariffs Jan2022'!L14,($C$5*'Tariffs Jan2022'!AK14/'Tariffs Jan2022'!AI14-'Tariffs Jan2022'!K14)*('Tariffs Jan2022'!Q14/100)*'Tariffs Jan2022'!AI14,('Tariffs Jan2022'!L14-'Tariffs Jan2022'!K14)*('Tariffs Jan2022'!Q14/100)*'Tariffs Jan2022'!AI14))</f>
        <v>0</v>
      </c>
      <c r="H20" s="85">
        <f>IF($C$5*'Tariffs Jan2022'!AK14/'Tariffs Jan2022'!AI14&lt;'Tariffs Jan2022'!L14,0,IF($C$5*'Tariffs Jan2022'!AK14/'Tariffs Jan2022'!AI14&lt;='Tariffs Jan2022'!M14,($C$5*'Tariffs Jan2022'!AK14/'Tariffs Jan2022'!AI14-'Tariffs Jan2022'!L14)*('Tariffs Jan2022'!R14/100)*'Tariffs Jan2022'!AI14,('Tariffs Jan2022'!M14-'Tariffs Jan2022'!L14)*('Tariffs Jan2022'!R14/100)*'Tariffs Jan2022'!AI14))</f>
        <v>0</v>
      </c>
      <c r="I20" s="85">
        <f>IF(($C$5*'Tariffs Jan2022'!AK14/'Tariffs Jan2022'!AI14&gt;'Tariffs Jan2022'!M14),($C$5*'Tariffs Jan2022'!AK14/'Tariffs Jan2022'!AI14-'Tariffs Jan2022'!M14)*'Tariffs Jan2022'!S14/100*'Tariffs Jan2022'!AI14,0)</f>
        <v>281.0454545454545</v>
      </c>
      <c r="J20" s="85">
        <f>IF($C$5*'Tariffs Jan2022'!AL14/'Tariffs Jan2022'!AJ14&gt;='Tariffs Jan2022'!J14,('Tariffs Jan2022'!J14*'Tariffs Jan2022'!U14/100)* 'Tariffs Jan2022'!AJ14,($C$5*'Tariffs Jan2022'!AL14/'Tariffs Jan2022'!AJ14*'Tariffs Jan2022'!U14/100)* 'Tariffs Jan2022'!AJ14)</f>
        <v>259.36363636363632</v>
      </c>
      <c r="K20" s="85">
        <f>IF($C$5*'Tariffs Jan2022'!AL14/'Tariffs Jan2022'!AJ14&lt;'Tariffs Jan2022'!J14,0,IF($C$5*'Tariffs Jan2022'!AL14/'Tariffs Jan2022'!AJ14&lt;='Tariffs Jan2022'!K14,($C$5*'Tariffs Jan2022'!AL14/'Tariffs Jan2022'!AJ14-'Tariffs Jan2022'!J14)*('Tariffs Jan2022'!V14/100)*'Tariffs Jan2022'!AJ14,('Tariffs Jan2022'!K14-'Tariffs Jan2022'!J14)*('Tariffs Jan2022'!V14/100)*'Tariffs Jan2022'!AJ14))</f>
        <v>224.18181818181816</v>
      </c>
      <c r="L20" s="85">
        <f>IF($C$5*'Tariffs Jan2022'!AL14/'Tariffs Jan2022'!AJ14&lt;'Tariffs Jan2022'!K14,0,IF($C$5*'Tariffs Jan2022'!AL14/'Tariffs Jan2022'!AJ14&lt;='Tariffs Jan2022'!L14,($C$5*'Tariffs Jan2022'!AL14/'Tariffs Jan2022'!AJ14-'Tariffs Jan2022'!K14)*('Tariffs Jan2022'!W14/100)*'Tariffs Jan2022'!AJ14,('Tariffs Jan2022'!L14-'Tariffs Jan2022'!K14)*('Tariffs Jan2022'!W14/100)*'Tariffs Jan2022'!AJ14))</f>
        <v>0</v>
      </c>
      <c r="M20" s="85">
        <f>IF($C$5*'Tariffs Jan2022'!AL14/'Tariffs Jan2022'!AJ14&lt;'Tariffs Jan2022'!L14,0,IF($C$5*'Tariffs Jan2022'!AL14/'Tariffs Jan2022'!AJ14&lt;='Tariffs Jan2022'!M14,($C$5*'Tariffs Jan2022'!AL14/'Tariffs Jan2022'!AJ14-'Tariffs Jan2022'!L14)*('Tariffs Jan2022'!X14/100)*'Tariffs Jan2022'!AJ14,('Tariffs Jan2022'!M14-'Tariffs Jan2022'!L14)*('Tariffs Jan2022'!X14/100)*'Tariffs Jan2022'!AJ14))</f>
        <v>0</v>
      </c>
      <c r="N20" s="85">
        <f>IF(($C$5*'Tariffs Jan2022'!AL14/'Tariffs Jan2022'!AJ14&gt;'Tariffs Jan2022'!M14),($C$5*'Tariffs Jan2022'!AL14/'Tariffs Jan2022'!AJ14-'Tariffs Jan2022'!M14)*'Tariffs Jan2022'!Y14/100*'Tariffs Jan2022'!AJ14,0)</f>
        <v>281.0454545454545</v>
      </c>
      <c r="O20" s="73">
        <f t="shared" si="0"/>
        <v>1817.5318181818179</v>
      </c>
      <c r="P20" s="498">
        <f t="shared" si="1"/>
        <v>1999.2849999999999</v>
      </c>
      <c r="Q20" s="546"/>
      <c r="R20" s="546"/>
      <c r="S20" s="546"/>
      <c r="T20" s="546"/>
      <c r="U20" s="546"/>
      <c r="V20" s="546"/>
      <c r="W20" s="546"/>
      <c r="X20" s="546"/>
      <c r="Y20" s="546"/>
      <c r="Z20" s="546"/>
    </row>
    <row r="21" spans="1:26" ht="14" thickBot="1" x14ac:dyDescent="0.2">
      <c r="A21" s="288" t="str">
        <f>'Tariffs Jan2022'!F15</f>
        <v>Discover Energy</v>
      </c>
      <c r="B21" s="289" t="str">
        <f>'Tariffs Jan2022'!D15</f>
        <v>Multinet Metro 1</v>
      </c>
      <c r="C21" s="290">
        <f>'Tariffs Jan2022'!E15</f>
        <v>44562</v>
      </c>
      <c r="D21" s="291">
        <f>365*'Tariffs Jan2022'!H15/100</f>
        <v>306.60000000000002</v>
      </c>
      <c r="E21" s="291">
        <f>IF($C$5*'Tariffs Jan2022'!AK15/'Tariffs Jan2022'!AI15&gt;='Tariffs Jan2022'!J15,( 'Tariffs Jan2022'!J15*'Tariffs Jan2022'!O15/100)* 'Tariffs Jan2022'!AI15,($C$5*'Tariffs Jan2022'!AK15/'Tariffs Jan2022'!AI15*'Tariffs Jan2022'!O15/100)* 'Tariffs Jan2022'!AI15)</f>
        <v>247.09090909090907</v>
      </c>
      <c r="F21" s="291">
        <f>IF($C$5*'Tariffs Jan2022'!AK15/'Tariffs Jan2022'!AI15&lt;'Tariffs Jan2022'!J15,0,IF($C$5*'Tariffs Jan2022'!AK15/'Tariffs Jan2022'!AI15&lt;='Tariffs Jan2022'!K15,($C$5*'Tariffs Jan2022'!AK15/'Tariffs Jan2022'!AI15-'Tariffs Jan2022'!J15)*('Tariffs Jan2022'!P15/100)*'Tariffs Jan2022'!AI15,('Tariffs Jan2022'!K15-'Tariffs Jan2022'!J15)*('Tariffs Jan2022'!P15/100)*'Tariffs Jan2022'!AI15))</f>
        <v>204.5454545454545</v>
      </c>
      <c r="G21" s="291">
        <f>IF($C$5*'Tariffs Jan2022'!AK15/'Tariffs Jan2022'!AI15&lt;'Tariffs Jan2022'!K15,0,IF($C$5*'Tariffs Jan2022'!AK15/'Tariffs Jan2022'!AI15&lt;='Tariffs Jan2022'!L15,($C$5*'Tariffs Jan2022'!AK15/'Tariffs Jan2022'!AI15-'Tariffs Jan2022'!K15)*('Tariffs Jan2022'!Q15/100)*'Tariffs Jan2022'!AI15,('Tariffs Jan2022'!L15-'Tariffs Jan2022'!K15)*('Tariffs Jan2022'!Q15/100)*'Tariffs Jan2022'!AI15))</f>
        <v>171.81818181818181</v>
      </c>
      <c r="H21" s="291">
        <f>IF($C$5*'Tariffs Jan2022'!AK15/'Tariffs Jan2022'!AI15&lt;'Tariffs Jan2022'!L15,0,IF($C$5*'Tariffs Jan2022'!AK15/'Tariffs Jan2022'!AI15&lt;='Tariffs Jan2022'!M15,($C$5*'Tariffs Jan2022'!AK15/'Tariffs Jan2022'!AI15-'Tariffs Jan2022'!L15)*('Tariffs Jan2022'!R15/100)*'Tariffs Jan2022'!AI15,('Tariffs Jan2022'!M15-'Tariffs Jan2022'!L15)*('Tariffs Jan2022'!R15/100)*'Tariffs Jan2022'!AI15))</f>
        <v>77.318181818181813</v>
      </c>
      <c r="I21" s="291">
        <f>IF(($C$5*'Tariffs Jan2022'!AK15/'Tariffs Jan2022'!AI15&gt;'Tariffs Jan2022'!M15),($C$5*'Tariffs Jan2022'!AK15/'Tariffs Jan2022'!AI15-'Tariffs Jan2022'!M15)*'Tariffs Jan2022'!S15/100*'Tariffs Jan2022'!AI15,0)</f>
        <v>0</v>
      </c>
      <c r="J21" s="291">
        <f>IF($C$5*'Tariffs Jan2022'!AL15/'Tariffs Jan2022'!AJ15&gt;='Tariffs Jan2022'!J15,('Tariffs Jan2022'!J15*'Tariffs Jan2022'!U15/100)* 'Tariffs Jan2022'!AJ15,($C$5*'Tariffs Jan2022'!AL15/'Tariffs Jan2022'!AJ15*'Tariffs Jan2022'!U15/100)* 'Tariffs Jan2022'!AJ15)</f>
        <v>237.27272727272728</v>
      </c>
      <c r="K21" s="291">
        <f>IF($C$5*'Tariffs Jan2022'!AL15/'Tariffs Jan2022'!AJ15&lt;'Tariffs Jan2022'!J15,0,IF($C$5*'Tariffs Jan2022'!AL15/'Tariffs Jan2022'!AJ15&lt;='Tariffs Jan2022'!K15,($C$5*'Tariffs Jan2022'!AL15/'Tariffs Jan2022'!AJ15-'Tariffs Jan2022'!J15)*('Tariffs Jan2022'!V15/100)*'Tariffs Jan2022'!AJ15,('Tariffs Jan2022'!K15-'Tariffs Jan2022'!J15)*('Tariffs Jan2022'!V15/100)*'Tariffs Jan2022'!AJ15))</f>
        <v>204.5454545454545</v>
      </c>
      <c r="L21" s="291">
        <f>IF($C$5*'Tariffs Jan2022'!AL15/'Tariffs Jan2022'!AJ15&lt;'Tariffs Jan2022'!K15,0,IF($C$5*'Tariffs Jan2022'!AL15/'Tariffs Jan2022'!AJ15&lt;='Tariffs Jan2022'!L15,($C$5*'Tariffs Jan2022'!AL15/'Tariffs Jan2022'!AJ15-'Tariffs Jan2022'!K15)*('Tariffs Jan2022'!W15/100)*'Tariffs Jan2022'!AJ15,('Tariffs Jan2022'!L15-'Tariffs Jan2022'!K15)*('Tariffs Jan2022'!W15/100)*'Tariffs Jan2022'!AJ15))</f>
        <v>171.81818181818181</v>
      </c>
      <c r="M21" s="291">
        <f>IF($C$5*'Tariffs Jan2022'!AL15/'Tariffs Jan2022'!AJ15&lt;'Tariffs Jan2022'!L15,0,IF($C$5*'Tariffs Jan2022'!AL15/'Tariffs Jan2022'!AJ15&lt;='Tariffs Jan2022'!M15,($C$5*'Tariffs Jan2022'!AL15/'Tariffs Jan2022'!AJ15-'Tariffs Jan2022'!L15)*('Tariffs Jan2022'!X15/100)*'Tariffs Jan2022'!AJ15,('Tariffs Jan2022'!M15-'Tariffs Jan2022'!L15)*('Tariffs Jan2022'!X15/100)*'Tariffs Jan2022'!AJ15))</f>
        <v>73.636363636363626</v>
      </c>
      <c r="N21" s="291">
        <f>IF(($C$5*'Tariffs Jan2022'!AL15/'Tariffs Jan2022'!AJ15&gt;'Tariffs Jan2022'!M15),($C$5*'Tariffs Jan2022'!AL15/'Tariffs Jan2022'!AJ15-'Tariffs Jan2022'!M15)*'Tariffs Jan2022'!Y15/100*'Tariffs Jan2022'!AJ15,0)</f>
        <v>0</v>
      </c>
      <c r="O21" s="292">
        <f t="shared" ref="O21" si="2">SUM(D21:N21)</f>
        <v>1694.6454545454544</v>
      </c>
      <c r="P21" s="499">
        <f t="shared" ref="P21" si="3">O21*1.1</f>
        <v>1864.11</v>
      </c>
      <c r="Q21" s="546"/>
      <c r="R21" s="546"/>
      <c r="S21" s="546"/>
      <c r="T21" s="546"/>
      <c r="U21" s="546"/>
      <c r="V21" s="546"/>
      <c r="W21" s="546"/>
      <c r="X21" s="546"/>
      <c r="Y21" s="546"/>
      <c r="Z21" s="546"/>
    </row>
    <row r="22" spans="1:26" ht="14" thickTop="1" x14ac:dyDescent="0.15">
      <c r="A22" s="286" t="str">
        <f>'Tariffs Jan2022'!F16</f>
        <v>AGL</v>
      </c>
      <c r="B22" s="47" t="str">
        <f>'Tariffs Jan2022'!D16</f>
        <v>Multinet Metro 2</v>
      </c>
      <c r="C22" s="287">
        <f>'Tariffs Jan2022'!E16</f>
        <v>44562</v>
      </c>
      <c r="D22" s="85">
        <f>365*'Tariffs Jan2022'!H16/100</f>
        <v>306.60000000000002</v>
      </c>
      <c r="E22" s="85">
        <f>IF($C$5*'Tariffs Jan2022'!AK16/'Tariffs Jan2022'!AI16&gt;='Tariffs Jan2022'!J16,( 'Tariffs Jan2022'!J16*'Tariffs Jan2022'!O16/100)* 'Tariffs Jan2022'!AI16,($C$5*'Tariffs Jan2022'!AK16/'Tariffs Jan2022'!AI16*'Tariffs Jan2022'!O16/100)* 'Tariffs Jan2022'!AI16)</f>
        <v>272.45454545454538</v>
      </c>
      <c r="F22" s="85">
        <f>IF($C$5*'Tariffs Jan2022'!AK16/'Tariffs Jan2022'!AI16&lt;'Tariffs Jan2022'!J16,0,IF($C$5*'Tariffs Jan2022'!AK16/'Tariffs Jan2022'!AI16&lt;='Tariffs Jan2022'!K16,($C$5*'Tariffs Jan2022'!AK16/'Tariffs Jan2022'!AI16-'Tariffs Jan2022'!J16)*('Tariffs Jan2022'!P16/100)*'Tariffs Jan2022'!AI16,('Tariffs Jan2022'!K16-'Tariffs Jan2022'!J16)*('Tariffs Jan2022'!P16/100)*'Tariffs Jan2022'!AI16))</f>
        <v>241.36363636363637</v>
      </c>
      <c r="G22" s="85">
        <f>IF($C$5*'Tariffs Jan2022'!AK16/'Tariffs Jan2022'!AI16&lt;'Tariffs Jan2022'!K16,0,IF($C$5*'Tariffs Jan2022'!AK16/'Tariffs Jan2022'!AI16&lt;='Tariffs Jan2022'!L16,($C$5*'Tariffs Jan2022'!AK16/'Tariffs Jan2022'!AI16-'Tariffs Jan2022'!K16)*('Tariffs Jan2022'!Q16/100)*'Tariffs Jan2022'!AI16,('Tariffs Jan2022'!L16-'Tariffs Jan2022'!K16)*('Tariffs Jan2022'!Q16/100)*'Tariffs Jan2022'!AI16))</f>
        <v>193.90909090909093</v>
      </c>
      <c r="H22" s="85">
        <f>IF($C$5*'Tariffs Jan2022'!AK16/'Tariffs Jan2022'!AI16&lt;'Tariffs Jan2022'!L16,0,IF($C$5*'Tariffs Jan2022'!AK16/'Tariffs Jan2022'!AI16&lt;='Tariffs Jan2022'!M16,($C$5*'Tariffs Jan2022'!AK16/'Tariffs Jan2022'!AI16-'Tariffs Jan2022'!L16)*('Tariffs Jan2022'!R16/100)*'Tariffs Jan2022'!AI16,('Tariffs Jan2022'!M16-'Tariffs Jan2022'!L16)*('Tariffs Jan2022'!R16/100)*'Tariffs Jan2022'!AI16))</f>
        <v>79.772727272727252</v>
      </c>
      <c r="I22" s="85">
        <f>IF(($C$5*'Tariffs Jan2022'!AK16/'Tariffs Jan2022'!AI16&gt;'Tariffs Jan2022'!M16),($C$5*'Tariffs Jan2022'!AK16/'Tariffs Jan2022'!AI16-'Tariffs Jan2022'!M16)*'Tariffs Jan2022'!S16/100*'Tariffs Jan2022'!AI16,0)</f>
        <v>0</v>
      </c>
      <c r="J22" s="85">
        <f>IF($C$5*'Tariffs Jan2022'!AL16/'Tariffs Jan2022'!AJ16&gt;='Tariffs Jan2022'!J16,('Tariffs Jan2022'!J16*'Tariffs Jan2022'!U16/100)* 'Tariffs Jan2022'!AJ16,($C$5*'Tariffs Jan2022'!AL16/'Tariffs Jan2022'!AJ16*'Tariffs Jan2022'!U16/100)* 'Tariffs Jan2022'!AJ16)</f>
        <v>261.81818181818187</v>
      </c>
      <c r="K22" s="85">
        <f>IF($C$5*'Tariffs Jan2022'!AL16/'Tariffs Jan2022'!AJ16&lt;'Tariffs Jan2022'!J16,0,IF($C$5*'Tariffs Jan2022'!AL16/'Tariffs Jan2022'!AJ16&lt;='Tariffs Jan2022'!K16,($C$5*'Tariffs Jan2022'!AL16/'Tariffs Jan2022'!AJ16-'Tariffs Jan2022'!J16)*('Tariffs Jan2022'!V16/100)*'Tariffs Jan2022'!AJ16,('Tariffs Jan2022'!K16-'Tariffs Jan2022'!J16)*('Tariffs Jan2022'!V16/100)*'Tariffs Jan2022'!AJ16))</f>
        <v>228.27272727272728</v>
      </c>
      <c r="L22" s="85">
        <f>IF($C$5*'Tariffs Jan2022'!AL16/'Tariffs Jan2022'!AJ16&lt;'Tariffs Jan2022'!K16,0,IF($C$5*'Tariffs Jan2022'!AL16/'Tariffs Jan2022'!AJ16&lt;='Tariffs Jan2022'!L16,($C$5*'Tariffs Jan2022'!AL16/'Tariffs Jan2022'!AJ16-'Tariffs Jan2022'!K16)*('Tariffs Jan2022'!W16/100)*'Tariffs Jan2022'!AJ16,('Tariffs Jan2022'!L16-'Tariffs Jan2022'!K16)*('Tariffs Jan2022'!W16/100)*'Tariffs Jan2022'!AJ16))</f>
        <v>187.36363636363635</v>
      </c>
      <c r="M22" s="85">
        <f>IF($C$5*'Tariffs Jan2022'!AL16/'Tariffs Jan2022'!AJ16&lt;'Tariffs Jan2022'!L16,0,IF($C$5*'Tariffs Jan2022'!AL16/'Tariffs Jan2022'!AJ16&lt;='Tariffs Jan2022'!M16,($C$5*'Tariffs Jan2022'!AL16/'Tariffs Jan2022'!AJ16-'Tariffs Jan2022'!L16)*('Tariffs Jan2022'!X16/100)*'Tariffs Jan2022'!AJ16,('Tariffs Jan2022'!M16-'Tariffs Jan2022'!L16)*('Tariffs Jan2022'!X16/100)*'Tariffs Jan2022'!AJ16))</f>
        <v>79.363636363636346</v>
      </c>
      <c r="N22" s="85">
        <f>IF(($C$5*'Tariffs Jan2022'!AL16/'Tariffs Jan2022'!AJ16&gt;'Tariffs Jan2022'!M16),($C$5*'Tariffs Jan2022'!AL16/'Tariffs Jan2022'!AJ16-'Tariffs Jan2022'!M16)*'Tariffs Jan2022'!Y16/100*'Tariffs Jan2022'!AJ16,0)</f>
        <v>0</v>
      </c>
      <c r="O22" s="73">
        <f t="shared" si="0"/>
        <v>1850.9181818181817</v>
      </c>
      <c r="P22" s="498">
        <f t="shared" si="1"/>
        <v>2036.01</v>
      </c>
      <c r="Q22" s="546"/>
      <c r="R22" s="546"/>
      <c r="S22" s="546"/>
      <c r="T22" s="546"/>
      <c r="U22" s="546"/>
      <c r="V22" s="546"/>
      <c r="W22" s="546"/>
      <c r="X22" s="546"/>
      <c r="Y22" s="546"/>
      <c r="Z22" s="546"/>
    </row>
    <row r="23" spans="1:26" x14ac:dyDescent="0.15">
      <c r="A23" s="286" t="str">
        <f>'Tariffs Jan2022'!F17</f>
        <v>Alinta Energy</v>
      </c>
      <c r="B23" s="47" t="str">
        <f>'Tariffs Jan2022'!D17</f>
        <v>Multinet Metro 2</v>
      </c>
      <c r="C23" s="287">
        <f>'Tariffs Jan2022'!E17</f>
        <v>44522</v>
      </c>
      <c r="D23" s="85">
        <f>365*'Tariffs Jan2022'!H17/100</f>
        <v>251.85</v>
      </c>
      <c r="E23" s="85">
        <f>IF($C$5*'Tariffs Jan2022'!AK17/'Tariffs Jan2022'!AI17&gt;='Tariffs Jan2022'!J17,( 'Tariffs Jan2022'!J17*'Tariffs Jan2022'!O17/100)* 'Tariffs Jan2022'!AI17,($C$5*'Tariffs Jan2022'!AK17/'Tariffs Jan2022'!AI17*'Tariffs Jan2022'!O17/100)* 'Tariffs Jan2022'!AI17)</f>
        <v>225</v>
      </c>
      <c r="F23" s="85">
        <f>IF($C$5*'Tariffs Jan2022'!AK17/'Tariffs Jan2022'!AI17&lt;'Tariffs Jan2022'!J17,0,IF($C$5*'Tariffs Jan2022'!AK17/'Tariffs Jan2022'!AI17&lt;='Tariffs Jan2022'!K17,($C$5*'Tariffs Jan2022'!AK17/'Tariffs Jan2022'!AI17-'Tariffs Jan2022'!J17)*('Tariffs Jan2022'!P17/100)*'Tariffs Jan2022'!AI17,('Tariffs Jan2022'!K17-'Tariffs Jan2022'!J17)*('Tariffs Jan2022'!P17/100)*'Tariffs Jan2022'!AI17))</f>
        <v>198.81818181818184</v>
      </c>
      <c r="G23" s="85">
        <f>IF($C$5*'Tariffs Jan2022'!AK17/'Tariffs Jan2022'!AI17&lt;'Tariffs Jan2022'!K17,0,IF($C$5*'Tariffs Jan2022'!AK17/'Tariffs Jan2022'!AI17&lt;='Tariffs Jan2022'!L17,($C$5*'Tariffs Jan2022'!AK17/'Tariffs Jan2022'!AI17-'Tariffs Jan2022'!K17)*('Tariffs Jan2022'!Q17/100)*'Tariffs Jan2022'!AI17,('Tariffs Jan2022'!L17-'Tariffs Jan2022'!K17)*('Tariffs Jan2022'!Q17/100)*'Tariffs Jan2022'!AI17))</f>
        <v>0</v>
      </c>
      <c r="H23" s="85">
        <f>IF($C$5*'Tariffs Jan2022'!AK17/'Tariffs Jan2022'!AI17&lt;'Tariffs Jan2022'!L17,0,IF($C$5*'Tariffs Jan2022'!AK17/'Tariffs Jan2022'!AI17&lt;='Tariffs Jan2022'!M17,($C$5*'Tariffs Jan2022'!AK17/'Tariffs Jan2022'!AI17-'Tariffs Jan2022'!L17)*('Tariffs Jan2022'!R17/100)*'Tariffs Jan2022'!AI17,('Tariffs Jan2022'!M17-'Tariffs Jan2022'!L17)*('Tariffs Jan2022'!R17/100)*'Tariffs Jan2022'!AI17))</f>
        <v>0</v>
      </c>
      <c r="I23" s="85">
        <f>IF(($C$5*'Tariffs Jan2022'!AK17/'Tariffs Jan2022'!AI17&gt;'Tariffs Jan2022'!M17),($C$5*'Tariffs Jan2022'!AK17/'Tariffs Jan2022'!AI17-'Tariffs Jan2022'!M17)*'Tariffs Jan2022'!S17/100*'Tariffs Jan2022'!AI17,0)</f>
        <v>233.18181818181816</v>
      </c>
      <c r="J23" s="85">
        <f>IF($C$5*'Tariffs Jan2022'!AL17/'Tariffs Jan2022'!AJ17&gt;='Tariffs Jan2022'!J17,('Tariffs Jan2022'!J17*'Tariffs Jan2022'!U17/100)* 'Tariffs Jan2022'!AJ17,($C$5*'Tariffs Jan2022'!AL17/'Tariffs Jan2022'!AJ17*'Tariffs Jan2022'!U17/100)* 'Tariffs Jan2022'!AJ17)</f>
        <v>216</v>
      </c>
      <c r="K23" s="85">
        <f>IF($C$5*'Tariffs Jan2022'!AL17/'Tariffs Jan2022'!AJ17&lt;'Tariffs Jan2022'!J17,0,IF($C$5*'Tariffs Jan2022'!AL17/'Tariffs Jan2022'!AJ17&lt;='Tariffs Jan2022'!K17,($C$5*'Tariffs Jan2022'!AL17/'Tariffs Jan2022'!AJ17-'Tariffs Jan2022'!J17)*('Tariffs Jan2022'!V17/100)*'Tariffs Jan2022'!AJ17,('Tariffs Jan2022'!K17-'Tariffs Jan2022'!J17)*('Tariffs Jan2022'!V17/100)*'Tariffs Jan2022'!AJ17))</f>
        <v>189.81818181818181</v>
      </c>
      <c r="L23" s="85">
        <f>IF($C$5*'Tariffs Jan2022'!AL17/'Tariffs Jan2022'!AJ17&lt;'Tariffs Jan2022'!K17,0,IF($C$5*'Tariffs Jan2022'!AL17/'Tariffs Jan2022'!AJ17&lt;='Tariffs Jan2022'!L17,($C$5*'Tariffs Jan2022'!AL17/'Tariffs Jan2022'!AJ17-'Tariffs Jan2022'!K17)*('Tariffs Jan2022'!W17/100)*'Tariffs Jan2022'!AJ17,('Tariffs Jan2022'!L17-'Tariffs Jan2022'!K17)*('Tariffs Jan2022'!W17/100)*'Tariffs Jan2022'!AJ17))</f>
        <v>0</v>
      </c>
      <c r="M23" s="85">
        <f>IF($C$5*'Tariffs Jan2022'!AL17/'Tariffs Jan2022'!AJ17&lt;'Tariffs Jan2022'!L17,0,IF($C$5*'Tariffs Jan2022'!AL17/'Tariffs Jan2022'!AJ17&lt;='Tariffs Jan2022'!M17,($C$5*'Tariffs Jan2022'!AL17/'Tariffs Jan2022'!AJ17-'Tariffs Jan2022'!L17)*('Tariffs Jan2022'!X17/100)*'Tariffs Jan2022'!AJ17,('Tariffs Jan2022'!M17-'Tariffs Jan2022'!L17)*('Tariffs Jan2022'!X17/100)*'Tariffs Jan2022'!AJ17))</f>
        <v>0</v>
      </c>
      <c r="N23" s="85">
        <f>IF(($C$5*'Tariffs Jan2022'!AL17/'Tariffs Jan2022'!AJ17&gt;'Tariffs Jan2022'!M17),($C$5*'Tariffs Jan2022'!AL17/'Tariffs Jan2022'!AJ17-'Tariffs Jan2022'!M17)*'Tariffs Jan2022'!Y17/100*'Tariffs Jan2022'!AJ17,0)</f>
        <v>233.18181818181816</v>
      </c>
      <c r="O23" s="73">
        <f t="shared" si="0"/>
        <v>1547.85</v>
      </c>
      <c r="P23" s="498">
        <f t="shared" si="1"/>
        <v>1702.635</v>
      </c>
      <c r="Q23" s="546"/>
      <c r="R23" s="546"/>
      <c r="S23" s="546"/>
      <c r="T23" s="546"/>
      <c r="U23" s="546"/>
      <c r="V23" s="546"/>
      <c r="W23" s="546"/>
      <c r="X23" s="546"/>
      <c r="Y23" s="546"/>
      <c r="Z23" s="546"/>
    </row>
    <row r="24" spans="1:26" x14ac:dyDescent="0.15">
      <c r="A24" s="286" t="str">
        <f>'Tariffs Jan2022'!F18</f>
        <v>Covau</v>
      </c>
      <c r="B24" s="47" t="str">
        <f>'Tariffs Jan2022'!D18</f>
        <v>Multinet Metro 2</v>
      </c>
      <c r="C24" s="287">
        <f>'Tariffs Jan2022'!E18</f>
        <v>44562</v>
      </c>
      <c r="D24" s="85">
        <f>365*'Tariffs Jan2022'!H18/100</f>
        <v>284.7</v>
      </c>
      <c r="E24" s="85">
        <f>IF($C$5*'Tariffs Jan2022'!AK18/'Tariffs Jan2022'!AI18&gt;='Tariffs Jan2022'!J18,( 'Tariffs Jan2022'!J18*'Tariffs Jan2022'!O18/100)* 'Tariffs Jan2022'!AI18,($C$5*'Tariffs Jan2022'!AK18/'Tariffs Jan2022'!AI18*'Tariffs Jan2022'!O18/100)* 'Tariffs Jan2022'!AI18)</f>
        <v>272.45454545454538</v>
      </c>
      <c r="F24" s="85">
        <f>IF($C$5*'Tariffs Jan2022'!AK18/'Tariffs Jan2022'!AI18&lt;'Tariffs Jan2022'!J18,0,IF($C$5*'Tariffs Jan2022'!AK18/'Tariffs Jan2022'!AI18&lt;='Tariffs Jan2022'!K18,($C$5*'Tariffs Jan2022'!AK18/'Tariffs Jan2022'!AI18-'Tariffs Jan2022'!J18)*('Tariffs Jan2022'!P18/100)*'Tariffs Jan2022'!AI18,('Tariffs Jan2022'!K18-'Tariffs Jan2022'!J18)*('Tariffs Jan2022'!P18/100)*'Tariffs Jan2022'!AI18))</f>
        <v>227.45454545454544</v>
      </c>
      <c r="G24" s="85">
        <f>IF($C$5*'Tariffs Jan2022'!AK18/'Tariffs Jan2022'!AI18&lt;'Tariffs Jan2022'!K18,0,IF($C$5*'Tariffs Jan2022'!AK18/'Tariffs Jan2022'!AI18&lt;='Tariffs Jan2022'!L18,($C$5*'Tariffs Jan2022'!AK18/'Tariffs Jan2022'!AI18-'Tariffs Jan2022'!K18)*('Tariffs Jan2022'!Q18/100)*'Tariffs Jan2022'!AI18,('Tariffs Jan2022'!L18-'Tariffs Jan2022'!K18)*('Tariffs Jan2022'!Q18/100)*'Tariffs Jan2022'!AI18))</f>
        <v>185.72727272727269</v>
      </c>
      <c r="H24" s="85">
        <f>IF($C$5*'Tariffs Jan2022'!AK18/'Tariffs Jan2022'!AI18&lt;'Tariffs Jan2022'!L18,0,IF($C$5*'Tariffs Jan2022'!AK18/'Tariffs Jan2022'!AI18&lt;='Tariffs Jan2022'!M18,($C$5*'Tariffs Jan2022'!AK18/'Tariffs Jan2022'!AI18-'Tariffs Jan2022'!L18)*('Tariffs Jan2022'!R18/100)*'Tariffs Jan2022'!AI18,('Tariffs Jan2022'!M18-'Tariffs Jan2022'!L18)*('Tariffs Jan2022'!R18/100)*'Tariffs Jan2022'!AI18))</f>
        <v>74.008264462809905</v>
      </c>
      <c r="I24" s="85">
        <f>IF(($C$5*'Tariffs Jan2022'!AK18/'Tariffs Jan2022'!AI18&gt;'Tariffs Jan2022'!M18),($C$5*'Tariffs Jan2022'!AK18/'Tariffs Jan2022'!AI18-'Tariffs Jan2022'!M18)*'Tariffs Jan2022'!S18/100*'Tariffs Jan2022'!AI18,0)</f>
        <v>0</v>
      </c>
      <c r="J24" s="85">
        <f>IF($C$5*'Tariffs Jan2022'!AL18/'Tariffs Jan2022'!AJ18&gt;='Tariffs Jan2022'!J18,('Tariffs Jan2022'!J18*'Tariffs Jan2022'!U18/100)* 'Tariffs Jan2022'!AJ18,($C$5*'Tariffs Jan2022'!AL18/'Tariffs Jan2022'!AJ18*'Tariffs Jan2022'!U18/100)* 'Tariffs Jan2022'!AJ18)</f>
        <v>245.45454545454544</v>
      </c>
      <c r="K24" s="85">
        <f>IF($C$5*'Tariffs Jan2022'!AL18/'Tariffs Jan2022'!AJ18&lt;'Tariffs Jan2022'!J18,0,IF($C$5*'Tariffs Jan2022'!AL18/'Tariffs Jan2022'!AJ18&lt;='Tariffs Jan2022'!K18,($C$5*'Tariffs Jan2022'!AL18/'Tariffs Jan2022'!AJ18-'Tariffs Jan2022'!J18)*('Tariffs Jan2022'!V18/100)*'Tariffs Jan2022'!AJ18,('Tariffs Jan2022'!K18-'Tariffs Jan2022'!J18)*('Tariffs Jan2022'!V18/100)*'Tariffs Jan2022'!AJ18))</f>
        <v>206.18181818181816</v>
      </c>
      <c r="L24" s="85">
        <f>IF($C$5*'Tariffs Jan2022'!AL18/'Tariffs Jan2022'!AJ18&lt;'Tariffs Jan2022'!K18,0,IF($C$5*'Tariffs Jan2022'!AL18/'Tariffs Jan2022'!AJ18&lt;='Tariffs Jan2022'!L18,($C$5*'Tariffs Jan2022'!AL18/'Tariffs Jan2022'!AJ18-'Tariffs Jan2022'!K18)*('Tariffs Jan2022'!W18/100)*'Tariffs Jan2022'!AJ18,('Tariffs Jan2022'!L18-'Tariffs Jan2022'!K18)*('Tariffs Jan2022'!W18/100)*'Tariffs Jan2022'!AJ18))</f>
        <v>170.18181818181819</v>
      </c>
      <c r="M24" s="85">
        <f>IF($C$5*'Tariffs Jan2022'!AL18/'Tariffs Jan2022'!AJ18&lt;'Tariffs Jan2022'!L18,0,IF($C$5*'Tariffs Jan2022'!AL18/'Tariffs Jan2022'!AJ18&lt;='Tariffs Jan2022'!M18,($C$5*'Tariffs Jan2022'!AL18/'Tariffs Jan2022'!AJ18-'Tariffs Jan2022'!L18)*('Tariffs Jan2022'!X18/100)*'Tariffs Jan2022'!AJ18,('Tariffs Jan2022'!M18-'Tariffs Jan2022'!L18)*('Tariffs Jan2022'!X18/100)*'Tariffs Jan2022'!AJ18))</f>
        <v>75.681818181818173</v>
      </c>
      <c r="N24" s="85">
        <f>IF(($C$5*'Tariffs Jan2022'!AL18/'Tariffs Jan2022'!AJ18&gt;'Tariffs Jan2022'!M18),($C$5*'Tariffs Jan2022'!AL18/'Tariffs Jan2022'!AJ18-'Tariffs Jan2022'!M18)*'Tariffs Jan2022'!Y18/100*'Tariffs Jan2022'!AJ18,0)</f>
        <v>0</v>
      </c>
      <c r="O24" s="73">
        <f t="shared" si="0"/>
        <v>1741.8446280991736</v>
      </c>
      <c r="P24" s="498">
        <f t="shared" si="1"/>
        <v>1916.0290909090911</v>
      </c>
      <c r="Q24" s="546"/>
      <c r="R24" s="546"/>
      <c r="S24" s="546"/>
      <c r="T24" s="546"/>
      <c r="U24" s="546"/>
      <c r="V24" s="546"/>
      <c r="W24" s="546"/>
      <c r="X24" s="546"/>
      <c r="Y24" s="546"/>
      <c r="Z24" s="546"/>
    </row>
    <row r="25" spans="1:26" x14ac:dyDescent="0.15">
      <c r="A25" s="286" t="str">
        <f>'Tariffs Jan2022'!F19</f>
        <v>Dodo Power &amp; Gas</v>
      </c>
      <c r="B25" s="47" t="str">
        <f>'Tariffs Jan2022'!D19</f>
        <v>Multinet Metro 2</v>
      </c>
      <c r="C25" s="287">
        <f>'Tariffs Jan2022'!E19</f>
        <v>44562</v>
      </c>
      <c r="D25" s="85">
        <f>365*'Tariffs Jan2022'!H19/100</f>
        <v>205.42863636363631</v>
      </c>
      <c r="E25" s="85">
        <f>IF($C$5*'Tariffs Jan2022'!AK19/'Tariffs Jan2022'!AI19&gt;='Tariffs Jan2022'!J19,( 'Tariffs Jan2022'!J19*'Tariffs Jan2022'!O19/100)* 'Tariffs Jan2022'!AI19,($C$5*'Tariffs Jan2022'!AK19/'Tariffs Jan2022'!AI19*'Tariffs Jan2022'!O19/100)* 'Tariffs Jan2022'!AI19)</f>
        <v>276.5454545454545</v>
      </c>
      <c r="F25" s="85">
        <f>IF($C$5*'Tariffs Jan2022'!AK19/'Tariffs Jan2022'!AI19&lt;'Tariffs Jan2022'!J19,0,IF($C$5*'Tariffs Jan2022'!AK19/'Tariffs Jan2022'!AI19&lt;='Tariffs Jan2022'!K19,($C$5*'Tariffs Jan2022'!AK19/'Tariffs Jan2022'!AI19-'Tariffs Jan2022'!J19)*('Tariffs Jan2022'!P19/100)*'Tariffs Jan2022'!AI19,('Tariffs Jan2022'!K19-'Tariffs Jan2022'!J19)*('Tariffs Jan2022'!P19/100)*'Tariffs Jan2022'!AI19))</f>
        <v>238.09090909090912</v>
      </c>
      <c r="G25" s="85">
        <f>IF($C$5*'Tariffs Jan2022'!AK19/'Tariffs Jan2022'!AI19&lt;'Tariffs Jan2022'!K19,0,IF($C$5*'Tariffs Jan2022'!AK19/'Tariffs Jan2022'!AI19&lt;='Tariffs Jan2022'!L19,($C$5*'Tariffs Jan2022'!AK19/'Tariffs Jan2022'!AI19-'Tariffs Jan2022'!K19)*('Tariffs Jan2022'!Q19/100)*'Tariffs Jan2022'!AI19,('Tariffs Jan2022'!L19-'Tariffs Jan2022'!K19)*('Tariffs Jan2022'!Q19/100)*'Tariffs Jan2022'!AI19))</f>
        <v>199.6363636363636</v>
      </c>
      <c r="H25" s="85">
        <f>IF($C$5*'Tariffs Jan2022'!AK19/'Tariffs Jan2022'!AI19&lt;'Tariffs Jan2022'!L19,0,IF($C$5*'Tariffs Jan2022'!AK19/'Tariffs Jan2022'!AI19&lt;='Tariffs Jan2022'!M19,($C$5*'Tariffs Jan2022'!AK19/'Tariffs Jan2022'!AI19-'Tariffs Jan2022'!L19)*('Tariffs Jan2022'!R19/100)*'Tariffs Jan2022'!AI19,('Tariffs Jan2022'!M19-'Tariffs Jan2022'!L19)*('Tariffs Jan2022'!R19/100)*'Tariffs Jan2022'!AI19))</f>
        <v>98.181818181818187</v>
      </c>
      <c r="I25" s="85">
        <f>IF(($C$5*'Tariffs Jan2022'!AK19/'Tariffs Jan2022'!AI19&gt;'Tariffs Jan2022'!M19),($C$5*'Tariffs Jan2022'!AK19/'Tariffs Jan2022'!AI19-'Tariffs Jan2022'!M19)*'Tariffs Jan2022'!S19/100*'Tariffs Jan2022'!AI19,0)</f>
        <v>0</v>
      </c>
      <c r="J25" s="85">
        <f>IF($C$5*'Tariffs Jan2022'!AL19/'Tariffs Jan2022'!AJ19&gt;='Tariffs Jan2022'!J19,('Tariffs Jan2022'!J19*'Tariffs Jan2022'!U19/100)* 'Tariffs Jan2022'!AJ19,($C$5*'Tariffs Jan2022'!AL19/'Tariffs Jan2022'!AJ19*'Tariffs Jan2022'!U19/100)* 'Tariffs Jan2022'!AJ19)</f>
        <v>260.18181818181813</v>
      </c>
      <c r="K25" s="85">
        <f>IF($C$5*'Tariffs Jan2022'!AL19/'Tariffs Jan2022'!AJ19&lt;'Tariffs Jan2022'!J19,0,IF($C$5*'Tariffs Jan2022'!AL19/'Tariffs Jan2022'!AJ19&lt;='Tariffs Jan2022'!K19,($C$5*'Tariffs Jan2022'!AL19/'Tariffs Jan2022'!AJ19-'Tariffs Jan2022'!J19)*('Tariffs Jan2022'!V19/100)*'Tariffs Jan2022'!AJ19,('Tariffs Jan2022'!K19-'Tariffs Jan2022'!J19)*('Tariffs Jan2022'!V19/100)*'Tariffs Jan2022'!AJ19))</f>
        <v>226.63636363636363</v>
      </c>
      <c r="L25" s="85">
        <f>IF($C$5*'Tariffs Jan2022'!AL19/'Tariffs Jan2022'!AJ19&lt;'Tariffs Jan2022'!K19,0,IF($C$5*'Tariffs Jan2022'!AL19/'Tariffs Jan2022'!AJ19&lt;='Tariffs Jan2022'!L19,($C$5*'Tariffs Jan2022'!AL19/'Tariffs Jan2022'!AJ19-'Tariffs Jan2022'!K19)*('Tariffs Jan2022'!W19/100)*'Tariffs Jan2022'!AJ19,('Tariffs Jan2022'!L19-'Tariffs Jan2022'!K19)*('Tariffs Jan2022'!W19/100)*'Tariffs Jan2022'!AJ19))</f>
        <v>193.90909090909093</v>
      </c>
      <c r="M25" s="85">
        <f>IF($C$5*'Tariffs Jan2022'!AL19/'Tariffs Jan2022'!AJ19&lt;'Tariffs Jan2022'!L19,0,IF($C$5*'Tariffs Jan2022'!AL19/'Tariffs Jan2022'!AJ19&lt;='Tariffs Jan2022'!M19,($C$5*'Tariffs Jan2022'!AL19/'Tariffs Jan2022'!AJ19-'Tariffs Jan2022'!L19)*('Tariffs Jan2022'!X19/100)*'Tariffs Jan2022'!AJ19,('Tariffs Jan2022'!M19-'Tariffs Jan2022'!L19)*('Tariffs Jan2022'!X19/100)*'Tariffs Jan2022'!AJ19))</f>
        <v>96.545454545454533</v>
      </c>
      <c r="N25" s="85">
        <f>IF(($C$5*'Tariffs Jan2022'!AL19/'Tariffs Jan2022'!AJ19&gt;'Tariffs Jan2022'!M19),($C$5*'Tariffs Jan2022'!AL19/'Tariffs Jan2022'!AJ19-'Tariffs Jan2022'!M19)*'Tariffs Jan2022'!Y19/100*'Tariffs Jan2022'!AJ19,0)</f>
        <v>0</v>
      </c>
      <c r="O25" s="73">
        <f t="shared" si="0"/>
        <v>1795.1559090909091</v>
      </c>
      <c r="P25" s="498">
        <f t="shared" si="1"/>
        <v>1974.6715000000002</v>
      </c>
      <c r="Q25" s="546"/>
      <c r="R25" s="546"/>
      <c r="S25" s="546"/>
      <c r="T25" s="546"/>
      <c r="U25" s="546"/>
      <c r="V25" s="546"/>
      <c r="W25" s="546"/>
      <c r="X25" s="546"/>
      <c r="Y25" s="546"/>
      <c r="Z25" s="546"/>
    </row>
    <row r="26" spans="1:26" x14ac:dyDescent="0.15">
      <c r="A26" s="286" t="str">
        <f>'Tariffs Jan2022'!F20</f>
        <v>EnergyAustralia</v>
      </c>
      <c r="B26" s="47" t="str">
        <f>'Tariffs Jan2022'!D20</f>
        <v>Multinet Metro 2</v>
      </c>
      <c r="C26" s="287">
        <f>'Tariffs Jan2022'!E20</f>
        <v>44574</v>
      </c>
      <c r="D26" s="85">
        <f>365*'Tariffs Jan2022'!H20/100</f>
        <v>304.77499999999998</v>
      </c>
      <c r="E26" s="85">
        <f>IF($C$5*'Tariffs Jan2022'!AK20/'Tariffs Jan2022'!AI20&gt;='Tariffs Jan2022'!J20,( 'Tariffs Jan2022'!J20*'Tariffs Jan2022'!O20/100)* 'Tariffs Jan2022'!AI20,($C$5*'Tariffs Jan2022'!AK20/'Tariffs Jan2022'!AI20*'Tariffs Jan2022'!O20/100)* 'Tariffs Jan2022'!AI20)</f>
        <v>288</v>
      </c>
      <c r="F26" s="85">
        <f>IF($C$5*'Tariffs Jan2022'!AK20/'Tariffs Jan2022'!AI20&lt;'Tariffs Jan2022'!J20,0,IF($C$5*'Tariffs Jan2022'!AK20/'Tariffs Jan2022'!AI20&lt;='Tariffs Jan2022'!K20,($C$5*'Tariffs Jan2022'!AK20/'Tariffs Jan2022'!AI20-'Tariffs Jan2022'!J20)*('Tariffs Jan2022'!P20/100)*'Tariffs Jan2022'!AI20,('Tariffs Jan2022'!K20-'Tariffs Jan2022'!J20)*('Tariffs Jan2022'!P20/100)*'Tariffs Jan2022'!AI20))</f>
        <v>238.90909090909088</v>
      </c>
      <c r="G26" s="85">
        <f>IF($C$5*'Tariffs Jan2022'!AK20/'Tariffs Jan2022'!AI20&lt;'Tariffs Jan2022'!K20,0,IF($C$5*'Tariffs Jan2022'!AK20/'Tariffs Jan2022'!AI20&lt;='Tariffs Jan2022'!L20,($C$5*'Tariffs Jan2022'!AK20/'Tariffs Jan2022'!AI20-'Tariffs Jan2022'!K20)*('Tariffs Jan2022'!Q20/100)*'Tariffs Jan2022'!AI20,('Tariffs Jan2022'!L20-'Tariffs Jan2022'!K20)*('Tariffs Jan2022'!Q20/100)*'Tariffs Jan2022'!AI20))</f>
        <v>196.36363636363637</v>
      </c>
      <c r="H26" s="85">
        <f>IF($C$5*'Tariffs Jan2022'!AK20/'Tariffs Jan2022'!AI20&lt;'Tariffs Jan2022'!L20,0,IF($C$5*'Tariffs Jan2022'!AK20/'Tariffs Jan2022'!AI20&lt;='Tariffs Jan2022'!M20,($C$5*'Tariffs Jan2022'!AK20/'Tariffs Jan2022'!AI20-'Tariffs Jan2022'!L20)*('Tariffs Jan2022'!R20/100)*'Tariffs Jan2022'!AI20,('Tariffs Jan2022'!M20-'Tariffs Jan2022'!L20)*('Tariffs Jan2022'!R20/100)*'Tariffs Jan2022'!AI20))</f>
        <v>89.181818181818187</v>
      </c>
      <c r="I26" s="85">
        <f>IF(($C$5*'Tariffs Jan2022'!AK20/'Tariffs Jan2022'!AI20&gt;'Tariffs Jan2022'!M20),($C$5*'Tariffs Jan2022'!AK20/'Tariffs Jan2022'!AI20-'Tariffs Jan2022'!M20)*'Tariffs Jan2022'!S20/100*'Tariffs Jan2022'!AI20,0)</f>
        <v>0</v>
      </c>
      <c r="J26" s="85">
        <f>IF($C$5*'Tariffs Jan2022'!AL20/'Tariffs Jan2022'!AJ20&gt;='Tariffs Jan2022'!J20,('Tariffs Jan2022'!J20*'Tariffs Jan2022'!U20/100)* 'Tariffs Jan2022'!AJ20,($C$5*'Tariffs Jan2022'!AL20/'Tariffs Jan2022'!AJ20*'Tariffs Jan2022'!U20/100)* 'Tariffs Jan2022'!AJ20)</f>
        <v>269.99999999999994</v>
      </c>
      <c r="K26" s="85">
        <f>IF($C$5*'Tariffs Jan2022'!AL20/'Tariffs Jan2022'!AJ20&lt;'Tariffs Jan2022'!J20,0,IF($C$5*'Tariffs Jan2022'!AL20/'Tariffs Jan2022'!AJ20&lt;='Tariffs Jan2022'!K20,($C$5*'Tariffs Jan2022'!AL20/'Tariffs Jan2022'!AJ20-'Tariffs Jan2022'!J20)*('Tariffs Jan2022'!V20/100)*'Tariffs Jan2022'!AJ20,('Tariffs Jan2022'!K20-'Tariffs Jan2022'!J20)*('Tariffs Jan2022'!V20/100)*'Tariffs Jan2022'!AJ20))</f>
        <v>227.45454545454544</v>
      </c>
      <c r="L26" s="85">
        <f>IF($C$5*'Tariffs Jan2022'!AL20/'Tariffs Jan2022'!AJ20&lt;'Tariffs Jan2022'!K20,0,IF($C$5*'Tariffs Jan2022'!AL20/'Tariffs Jan2022'!AJ20&lt;='Tariffs Jan2022'!L20,($C$5*'Tariffs Jan2022'!AL20/'Tariffs Jan2022'!AJ20-'Tariffs Jan2022'!K20)*('Tariffs Jan2022'!W20/100)*'Tariffs Jan2022'!AJ20,('Tariffs Jan2022'!L20-'Tariffs Jan2022'!K20)*('Tariffs Jan2022'!W20/100)*'Tariffs Jan2022'!AJ20))</f>
        <v>184.90909090909091</v>
      </c>
      <c r="M26" s="85">
        <f>IF($C$5*'Tariffs Jan2022'!AL20/'Tariffs Jan2022'!AJ20&lt;'Tariffs Jan2022'!L20,0,IF($C$5*'Tariffs Jan2022'!AL20/'Tariffs Jan2022'!AJ20&lt;='Tariffs Jan2022'!M20,($C$5*'Tariffs Jan2022'!AL20/'Tariffs Jan2022'!AJ20-'Tariffs Jan2022'!L20)*('Tariffs Jan2022'!X20/100)*'Tariffs Jan2022'!AJ20,('Tariffs Jan2022'!M20-'Tariffs Jan2022'!L20)*('Tariffs Jan2022'!X20/100)*'Tariffs Jan2022'!AJ20))</f>
        <v>85.499999999999972</v>
      </c>
      <c r="N26" s="85">
        <f>IF(($C$5*'Tariffs Jan2022'!AL20/'Tariffs Jan2022'!AJ20&gt;'Tariffs Jan2022'!M20),($C$5*'Tariffs Jan2022'!AL20/'Tariffs Jan2022'!AJ20-'Tariffs Jan2022'!M20)*'Tariffs Jan2022'!Y20/100*'Tariffs Jan2022'!AJ20,0)</f>
        <v>0</v>
      </c>
      <c r="O26" s="73">
        <f t="shared" si="0"/>
        <v>1885.0931818181818</v>
      </c>
      <c r="P26" s="498">
        <f t="shared" si="1"/>
        <v>2073.6025000000004</v>
      </c>
      <c r="Q26" s="546"/>
      <c r="R26" s="546"/>
      <c r="S26" s="546"/>
      <c r="T26" s="546"/>
      <c r="U26" s="546"/>
      <c r="V26" s="546"/>
      <c r="W26" s="546"/>
      <c r="X26" s="546"/>
      <c r="Y26" s="546"/>
      <c r="Z26" s="546"/>
    </row>
    <row r="27" spans="1:26" x14ac:dyDescent="0.15">
      <c r="A27" s="286" t="str">
        <f>'Tariffs Jan2022'!F21</f>
        <v>Lumo Energy</v>
      </c>
      <c r="B27" s="47" t="str">
        <f>'Tariffs Jan2022'!D21</f>
        <v>Multinet Metro 2</v>
      </c>
      <c r="C27" s="287">
        <f>'Tariffs Jan2022'!E21</f>
        <v>44562</v>
      </c>
      <c r="D27" s="85">
        <f>365*'Tariffs Jan2022'!H21/100</f>
        <v>266.45</v>
      </c>
      <c r="E27" s="85">
        <f>IF($C$5*'Tariffs Jan2022'!AK21/'Tariffs Jan2022'!AI21&gt;='Tariffs Jan2022'!J21,( 'Tariffs Jan2022'!J21*'Tariffs Jan2022'!O21/100)* 'Tariffs Jan2022'!AI21,($C$5*'Tariffs Jan2022'!AK21/'Tariffs Jan2022'!AI21*'Tariffs Jan2022'!O21/100)* 'Tariffs Jan2022'!AI21)</f>
        <v>219.27272727272728</v>
      </c>
      <c r="F27" s="85">
        <f>IF($C$5*'Tariffs Jan2022'!AK21/'Tariffs Jan2022'!AI21&lt;'Tariffs Jan2022'!J21,0,IF($C$5*'Tariffs Jan2022'!AK21/'Tariffs Jan2022'!AI21&lt;='Tariffs Jan2022'!K21,($C$5*'Tariffs Jan2022'!AK21/'Tariffs Jan2022'!AI21-'Tariffs Jan2022'!J21)*('Tariffs Jan2022'!P21/100)*'Tariffs Jan2022'!AI21,('Tariffs Jan2022'!K21-'Tariffs Jan2022'!J21)*('Tariffs Jan2022'!P21/100)*'Tariffs Jan2022'!AI21))</f>
        <v>198.81818181818184</v>
      </c>
      <c r="G27" s="85">
        <f>IF($C$5*'Tariffs Jan2022'!AK21/'Tariffs Jan2022'!AI21&lt;'Tariffs Jan2022'!K21,0,IF($C$5*'Tariffs Jan2022'!AK21/'Tariffs Jan2022'!AI21&lt;='Tariffs Jan2022'!L21,($C$5*'Tariffs Jan2022'!AK21/'Tariffs Jan2022'!AI21-'Tariffs Jan2022'!K21)*('Tariffs Jan2022'!Q21/100)*'Tariffs Jan2022'!AI21,('Tariffs Jan2022'!L21-'Tariffs Jan2022'!K21)*('Tariffs Jan2022'!Q21/100)*'Tariffs Jan2022'!AI21))</f>
        <v>167.72727272727269</v>
      </c>
      <c r="H27" s="85">
        <f>IF($C$5*'Tariffs Jan2022'!AK21/'Tariffs Jan2022'!AI21&lt;'Tariffs Jan2022'!L21,0,IF($C$5*'Tariffs Jan2022'!AK21/'Tariffs Jan2022'!AI21&lt;='Tariffs Jan2022'!M21,($C$5*'Tariffs Jan2022'!AK21/'Tariffs Jan2022'!AI21-'Tariffs Jan2022'!L21)*('Tariffs Jan2022'!R21/100)*'Tariffs Jan2022'!AI21,('Tariffs Jan2022'!M21-'Tariffs Jan2022'!L21)*('Tariffs Jan2022'!R21/100)*'Tariffs Jan2022'!AI21))</f>
        <v>78.954545454545453</v>
      </c>
      <c r="I27" s="85">
        <f>IF(($C$5*'Tariffs Jan2022'!AK21/'Tariffs Jan2022'!AI21&gt;'Tariffs Jan2022'!M21),($C$5*'Tariffs Jan2022'!AK21/'Tariffs Jan2022'!AI21-'Tariffs Jan2022'!M21)*'Tariffs Jan2022'!S21/100*'Tariffs Jan2022'!AI21,0)</f>
        <v>0</v>
      </c>
      <c r="J27" s="85">
        <f>IF($C$5*'Tariffs Jan2022'!AL21/'Tariffs Jan2022'!AJ21&gt;='Tariffs Jan2022'!J21,('Tariffs Jan2022'!J21*'Tariffs Jan2022'!U21/100)* 'Tariffs Jan2022'!AJ21,($C$5*'Tariffs Jan2022'!AL21/'Tariffs Jan2022'!AJ21*'Tariffs Jan2022'!U21/100)* 'Tariffs Jan2022'!AJ21)</f>
        <v>209.45454545454544</v>
      </c>
      <c r="K27" s="85">
        <f>IF($C$5*'Tariffs Jan2022'!AL21/'Tariffs Jan2022'!AJ21&lt;'Tariffs Jan2022'!J21,0,IF($C$5*'Tariffs Jan2022'!AL21/'Tariffs Jan2022'!AJ21&lt;='Tariffs Jan2022'!K21,($C$5*'Tariffs Jan2022'!AL21/'Tariffs Jan2022'!AJ21-'Tariffs Jan2022'!J21)*('Tariffs Jan2022'!V21/100)*'Tariffs Jan2022'!AJ21,('Tariffs Jan2022'!K21-'Tariffs Jan2022'!J21)*('Tariffs Jan2022'!V21/100)*'Tariffs Jan2022'!AJ21))</f>
        <v>189.00000000000003</v>
      </c>
      <c r="L27" s="85">
        <f>IF($C$5*'Tariffs Jan2022'!AL21/'Tariffs Jan2022'!AJ21&lt;'Tariffs Jan2022'!K21,0,IF($C$5*'Tariffs Jan2022'!AL21/'Tariffs Jan2022'!AJ21&lt;='Tariffs Jan2022'!L21,($C$5*'Tariffs Jan2022'!AL21/'Tariffs Jan2022'!AJ21-'Tariffs Jan2022'!K21)*('Tariffs Jan2022'!W21/100)*'Tariffs Jan2022'!AJ21,('Tariffs Jan2022'!L21-'Tariffs Jan2022'!K21)*('Tariffs Jan2022'!W21/100)*'Tariffs Jan2022'!AJ21))</f>
        <v>158.72727272727269</v>
      </c>
      <c r="M27" s="85">
        <f>IF($C$5*'Tariffs Jan2022'!AL21/'Tariffs Jan2022'!AJ21&lt;'Tariffs Jan2022'!L21,0,IF($C$5*'Tariffs Jan2022'!AL21/'Tariffs Jan2022'!AJ21&lt;='Tariffs Jan2022'!M21,($C$5*'Tariffs Jan2022'!AL21/'Tariffs Jan2022'!AJ21-'Tariffs Jan2022'!L21)*('Tariffs Jan2022'!X21/100)*'Tariffs Jan2022'!AJ21,('Tariffs Jan2022'!M21-'Tariffs Jan2022'!L21)*('Tariffs Jan2022'!X21/100)*'Tariffs Jan2022'!AJ21))</f>
        <v>77.727272727272705</v>
      </c>
      <c r="N27" s="85">
        <f>IF(($C$5*'Tariffs Jan2022'!AL21/'Tariffs Jan2022'!AJ21&gt;'Tariffs Jan2022'!M21),($C$5*'Tariffs Jan2022'!AL21/'Tariffs Jan2022'!AJ21-'Tariffs Jan2022'!M21)*'Tariffs Jan2022'!Y21/100*'Tariffs Jan2022'!AJ21,0)</f>
        <v>0</v>
      </c>
      <c r="O27" s="73">
        <f t="shared" si="0"/>
        <v>1566.1318181818183</v>
      </c>
      <c r="P27" s="498">
        <f t="shared" si="1"/>
        <v>1722.7450000000003</v>
      </c>
      <c r="Q27" s="546"/>
      <c r="R27" s="546"/>
      <c r="S27" s="546"/>
      <c r="T27" s="546"/>
      <c r="U27" s="546"/>
      <c r="V27" s="546"/>
      <c r="W27" s="546"/>
      <c r="X27" s="546"/>
      <c r="Y27" s="546"/>
      <c r="Z27" s="546"/>
    </row>
    <row r="28" spans="1:26" x14ac:dyDescent="0.15">
      <c r="A28" s="286" t="str">
        <f>'Tariffs Jan2022'!F22</f>
        <v>Momentum Energy</v>
      </c>
      <c r="B28" s="47" t="str">
        <f>'Tariffs Jan2022'!D22</f>
        <v>Multinet Metro 2</v>
      </c>
      <c r="C28" s="287">
        <f>'Tariffs Jan2022'!E22</f>
        <v>44562</v>
      </c>
      <c r="D28" s="85">
        <f>365*'Tariffs Jan2022'!H22/100</f>
        <v>312.57272727272726</v>
      </c>
      <c r="E28" s="85">
        <f>IF($C$5*'Tariffs Jan2022'!AK22/'Tariffs Jan2022'!AI22&gt;='Tariffs Jan2022'!J22,( 'Tariffs Jan2022'!J22*'Tariffs Jan2022'!O22/100)* 'Tariffs Jan2022'!AI22,($C$5*'Tariffs Jan2022'!AK22/'Tariffs Jan2022'!AI22*'Tariffs Jan2022'!O22/100)* 'Tariffs Jan2022'!AI22)</f>
        <v>269.18181818181813</v>
      </c>
      <c r="F28" s="85">
        <f>IF($C$5*'Tariffs Jan2022'!AK22/'Tariffs Jan2022'!AI22&lt;'Tariffs Jan2022'!J22,0,IF($C$5*'Tariffs Jan2022'!AK22/'Tariffs Jan2022'!AI22&lt;='Tariffs Jan2022'!K22,($C$5*'Tariffs Jan2022'!AK22/'Tariffs Jan2022'!AI22-'Tariffs Jan2022'!J22)*('Tariffs Jan2022'!P22/100)*'Tariffs Jan2022'!AI22,('Tariffs Jan2022'!K22-'Tariffs Jan2022'!J22)*('Tariffs Jan2022'!P22/100)*'Tariffs Jan2022'!AI22))</f>
        <v>245.45454545454544</v>
      </c>
      <c r="G28" s="85">
        <f>IF($C$5*'Tariffs Jan2022'!AK22/'Tariffs Jan2022'!AI22&lt;'Tariffs Jan2022'!K22,0,IF($C$5*'Tariffs Jan2022'!AK22/'Tariffs Jan2022'!AI22&lt;='Tariffs Jan2022'!L22,($C$5*'Tariffs Jan2022'!AK22/'Tariffs Jan2022'!AI22-'Tariffs Jan2022'!K22)*('Tariffs Jan2022'!Q22/100)*'Tariffs Jan2022'!AI22,('Tariffs Jan2022'!L22-'Tariffs Jan2022'!K22)*('Tariffs Jan2022'!Q22/100)*'Tariffs Jan2022'!AI22))</f>
        <v>217.6363636363636</v>
      </c>
      <c r="H28" s="85">
        <f>IF($C$5*'Tariffs Jan2022'!AK22/'Tariffs Jan2022'!AI22&lt;'Tariffs Jan2022'!L22,0,IF($C$5*'Tariffs Jan2022'!AK22/'Tariffs Jan2022'!AI22&lt;='Tariffs Jan2022'!M22,($C$5*'Tariffs Jan2022'!AK22/'Tariffs Jan2022'!AI22-'Tariffs Jan2022'!L22)*('Tariffs Jan2022'!R22/100)*'Tariffs Jan2022'!AI22,('Tariffs Jan2022'!M22-'Tariffs Jan2022'!L22)*('Tariffs Jan2022'!R22/100)*'Tariffs Jan2022'!AI22))</f>
        <v>101.04545454545456</v>
      </c>
      <c r="I28" s="85">
        <f>IF(($C$5*'Tariffs Jan2022'!AK22/'Tariffs Jan2022'!AI22&gt;'Tariffs Jan2022'!M22),($C$5*'Tariffs Jan2022'!AK22/'Tariffs Jan2022'!AI22-'Tariffs Jan2022'!M22)*'Tariffs Jan2022'!S22/100*'Tariffs Jan2022'!AI22,0)</f>
        <v>0</v>
      </c>
      <c r="J28" s="85">
        <f>IF($C$5*'Tariffs Jan2022'!AL22/'Tariffs Jan2022'!AJ22&gt;='Tariffs Jan2022'!J22,('Tariffs Jan2022'!J22*'Tariffs Jan2022'!U22/100)* 'Tariffs Jan2022'!AJ22,($C$5*'Tariffs Jan2022'!AL22/'Tariffs Jan2022'!AJ22*'Tariffs Jan2022'!U22/100)* 'Tariffs Jan2022'!AJ22)</f>
        <v>250.36363636363637</v>
      </c>
      <c r="K28" s="85">
        <f>IF($C$5*'Tariffs Jan2022'!AL22/'Tariffs Jan2022'!AJ22&lt;'Tariffs Jan2022'!J22,0,IF($C$5*'Tariffs Jan2022'!AL22/'Tariffs Jan2022'!AJ22&lt;='Tariffs Jan2022'!K22,($C$5*'Tariffs Jan2022'!AL22/'Tariffs Jan2022'!AJ22-'Tariffs Jan2022'!J22)*('Tariffs Jan2022'!V22/100)*'Tariffs Jan2022'!AJ22,('Tariffs Jan2022'!K22-'Tariffs Jan2022'!J22)*('Tariffs Jan2022'!V22/100)*'Tariffs Jan2022'!AJ22))</f>
        <v>230.72727272727272</v>
      </c>
      <c r="L28" s="85">
        <f>IF($C$5*'Tariffs Jan2022'!AL22/'Tariffs Jan2022'!AJ22&lt;'Tariffs Jan2022'!K22,0,IF($C$5*'Tariffs Jan2022'!AL22/'Tariffs Jan2022'!AJ22&lt;='Tariffs Jan2022'!L22,($C$5*'Tariffs Jan2022'!AL22/'Tariffs Jan2022'!AJ22-'Tariffs Jan2022'!K22)*('Tariffs Jan2022'!W22/100)*'Tariffs Jan2022'!AJ22,('Tariffs Jan2022'!L22-'Tariffs Jan2022'!K22)*('Tariffs Jan2022'!W22/100)*'Tariffs Jan2022'!AJ22))</f>
        <v>206.18181818181816</v>
      </c>
      <c r="M28" s="85">
        <f>IF($C$5*'Tariffs Jan2022'!AL22/'Tariffs Jan2022'!AJ22&lt;'Tariffs Jan2022'!L22,0,IF($C$5*'Tariffs Jan2022'!AL22/'Tariffs Jan2022'!AJ22&lt;='Tariffs Jan2022'!M22,($C$5*'Tariffs Jan2022'!AL22/'Tariffs Jan2022'!AJ22-'Tariffs Jan2022'!L22)*('Tariffs Jan2022'!X22/100)*'Tariffs Jan2022'!AJ22,('Tariffs Jan2022'!M22-'Tariffs Jan2022'!L22)*('Tariffs Jan2022'!X22/100)*'Tariffs Jan2022'!AJ22))</f>
        <v>96.545454545454533</v>
      </c>
      <c r="N28" s="85">
        <f>IF(($C$5*'Tariffs Jan2022'!AL22/'Tariffs Jan2022'!AJ22&gt;'Tariffs Jan2022'!M22),($C$5*'Tariffs Jan2022'!AL22/'Tariffs Jan2022'!AJ22-'Tariffs Jan2022'!M22)*'Tariffs Jan2022'!Y22/100*'Tariffs Jan2022'!AJ22,0)</f>
        <v>0</v>
      </c>
      <c r="O28" s="73">
        <f t="shared" si="0"/>
        <v>1929.7090909090907</v>
      </c>
      <c r="P28" s="498">
        <f t="shared" si="1"/>
        <v>2122.6799999999998</v>
      </c>
      <c r="Q28" s="546"/>
      <c r="R28" s="546"/>
      <c r="S28" s="546"/>
      <c r="T28" s="546"/>
      <c r="U28" s="546"/>
      <c r="V28" s="546"/>
      <c r="W28" s="546"/>
      <c r="X28" s="546"/>
      <c r="Y28" s="546"/>
      <c r="Z28" s="546"/>
    </row>
    <row r="29" spans="1:26" ht="14" customHeight="1" x14ac:dyDescent="0.15">
      <c r="A29" s="286" t="str">
        <f>'Tariffs Jan2022'!F23</f>
        <v>Origin Energy</v>
      </c>
      <c r="B29" s="47" t="str">
        <f>'Tariffs Jan2022'!D23</f>
        <v>Multinet Metro 2</v>
      </c>
      <c r="C29" s="287">
        <f>'Tariffs Jan2022'!E23</f>
        <v>44562</v>
      </c>
      <c r="D29" s="85">
        <f>365*'Tariffs Jan2022'!H23/100</f>
        <v>293.06181818181818</v>
      </c>
      <c r="E29" s="85">
        <f>IF($C$5*'Tariffs Jan2022'!AK23/'Tariffs Jan2022'!AI23&gt;='Tariffs Jan2022'!J23,( 'Tariffs Jan2022'!J23*'Tariffs Jan2022'!O23/100)* 'Tariffs Jan2022'!AI23,($C$5*'Tariffs Jan2022'!AK23/'Tariffs Jan2022'!AI23*'Tariffs Jan2022'!O23/100)* 'Tariffs Jan2022'!AI23)</f>
        <v>515.4545454545455</v>
      </c>
      <c r="F29" s="85">
        <f>IF($C$5*'Tariffs Jan2022'!AK23/'Tariffs Jan2022'!AI23&lt;'Tariffs Jan2022'!J23,0,IF($C$5*'Tariffs Jan2022'!AK23/'Tariffs Jan2022'!AI23&lt;='Tariffs Jan2022'!K23,($C$5*'Tariffs Jan2022'!AK23/'Tariffs Jan2022'!AI23-'Tariffs Jan2022'!J23)*('Tariffs Jan2022'!P23/100)*'Tariffs Jan2022'!AI23,('Tariffs Jan2022'!K23-'Tariffs Jan2022'!J23)*('Tariffs Jan2022'!P23/100)*'Tariffs Jan2022'!AI23))</f>
        <v>0</v>
      </c>
      <c r="G29" s="85">
        <f>IF($C$5*'Tariffs Jan2022'!AK23/'Tariffs Jan2022'!AI23&lt;'Tariffs Jan2022'!K23,0,IF($C$5*'Tariffs Jan2022'!AK23/'Tariffs Jan2022'!AI23&lt;='Tariffs Jan2022'!L23,($C$5*'Tariffs Jan2022'!AK23/'Tariffs Jan2022'!AI23-'Tariffs Jan2022'!K23)*('Tariffs Jan2022'!Q23/100)*'Tariffs Jan2022'!AI23,('Tariffs Jan2022'!L23-'Tariffs Jan2022'!K23)*('Tariffs Jan2022'!Q23/100)*'Tariffs Jan2022'!AI23))</f>
        <v>0</v>
      </c>
      <c r="H29" s="85">
        <f>IF($C$5*'Tariffs Jan2022'!AK23/'Tariffs Jan2022'!AI23&lt;'Tariffs Jan2022'!L23,0,IF($C$5*'Tariffs Jan2022'!AK23/'Tariffs Jan2022'!AI23&lt;='Tariffs Jan2022'!M23,($C$5*'Tariffs Jan2022'!AK23/'Tariffs Jan2022'!AI23-'Tariffs Jan2022'!L23)*('Tariffs Jan2022'!R23/100)*'Tariffs Jan2022'!AI23,('Tariffs Jan2022'!M23-'Tariffs Jan2022'!L23)*('Tariffs Jan2022'!R23/100)*'Tariffs Jan2022'!AI23))</f>
        <v>0</v>
      </c>
      <c r="I29" s="85">
        <f>IF(($C$5*'Tariffs Jan2022'!AK23/'Tariffs Jan2022'!AI23&gt;'Tariffs Jan2022'!M23),($C$5*'Tariffs Jan2022'!AK23/'Tariffs Jan2022'!AI23-'Tariffs Jan2022'!M23)*'Tariffs Jan2022'!S23/100*'Tariffs Jan2022'!AI23,0)</f>
        <v>256.49999999999994</v>
      </c>
      <c r="J29" s="85">
        <f>IF($C$5*'Tariffs Jan2022'!AL23/'Tariffs Jan2022'!AJ23&gt;='Tariffs Jan2022'!J23,('Tariffs Jan2022'!J23*'Tariffs Jan2022'!U23/100)* 'Tariffs Jan2022'!AJ23,($C$5*'Tariffs Jan2022'!AL23/'Tariffs Jan2022'!AJ23*'Tariffs Jan2022'!U23/100)* 'Tariffs Jan2022'!AJ23)</f>
        <v>515.4545454545455</v>
      </c>
      <c r="K29" s="85">
        <f>IF($C$5*'Tariffs Jan2022'!AL23/'Tariffs Jan2022'!AJ23&lt;'Tariffs Jan2022'!J23,0,IF($C$5*'Tariffs Jan2022'!AL23/'Tariffs Jan2022'!AJ23&lt;='Tariffs Jan2022'!K23,($C$5*'Tariffs Jan2022'!AL23/'Tariffs Jan2022'!AJ23-'Tariffs Jan2022'!J23)*('Tariffs Jan2022'!V23/100)*'Tariffs Jan2022'!AJ23,('Tariffs Jan2022'!K23-'Tariffs Jan2022'!J23)*('Tariffs Jan2022'!V23/100)*'Tariffs Jan2022'!AJ23))</f>
        <v>0</v>
      </c>
      <c r="L29" s="85">
        <f>IF($C$5*'Tariffs Jan2022'!AL23/'Tariffs Jan2022'!AJ23&lt;'Tariffs Jan2022'!K23,0,IF($C$5*'Tariffs Jan2022'!AL23/'Tariffs Jan2022'!AJ23&lt;='Tariffs Jan2022'!L23,($C$5*'Tariffs Jan2022'!AL23/'Tariffs Jan2022'!AJ23-'Tariffs Jan2022'!K23)*('Tariffs Jan2022'!W23/100)*'Tariffs Jan2022'!AJ23,('Tariffs Jan2022'!L23-'Tariffs Jan2022'!K23)*('Tariffs Jan2022'!W23/100)*'Tariffs Jan2022'!AJ23))</f>
        <v>0</v>
      </c>
      <c r="M29" s="85">
        <f>IF($C$5*'Tariffs Jan2022'!AL23/'Tariffs Jan2022'!AJ23&lt;'Tariffs Jan2022'!L23,0,IF($C$5*'Tariffs Jan2022'!AL23/'Tariffs Jan2022'!AJ23&lt;='Tariffs Jan2022'!M23,($C$5*'Tariffs Jan2022'!AL23/'Tariffs Jan2022'!AJ23-'Tariffs Jan2022'!L23)*('Tariffs Jan2022'!X23/100)*'Tariffs Jan2022'!AJ23,('Tariffs Jan2022'!M23-'Tariffs Jan2022'!L23)*('Tariffs Jan2022'!X23/100)*'Tariffs Jan2022'!AJ23))</f>
        <v>0</v>
      </c>
      <c r="N29" s="85">
        <f>IF(($C$5*'Tariffs Jan2022'!AL23/'Tariffs Jan2022'!AJ23&gt;'Tariffs Jan2022'!M23),($C$5*'Tariffs Jan2022'!AL23/'Tariffs Jan2022'!AJ23-'Tariffs Jan2022'!M23)*'Tariffs Jan2022'!Y23/100*'Tariffs Jan2022'!AJ23,0)</f>
        <v>256.49999999999994</v>
      </c>
      <c r="O29" s="73">
        <f t="shared" si="0"/>
        <v>1836.9709090909091</v>
      </c>
      <c r="P29" s="498">
        <f t="shared" si="1"/>
        <v>2020.6680000000001</v>
      </c>
      <c r="Q29" s="546"/>
      <c r="R29" s="546"/>
      <c r="S29" s="546"/>
      <c r="T29" s="546"/>
      <c r="U29" s="546"/>
      <c r="V29" s="546"/>
      <c r="W29" s="546"/>
      <c r="X29" s="546"/>
      <c r="Y29" s="546"/>
      <c r="Z29" s="546"/>
    </row>
    <row r="30" spans="1:26" x14ac:dyDescent="0.15">
      <c r="A30" s="286" t="str">
        <f>'Tariffs Jan2022'!F24</f>
        <v>Red Energy</v>
      </c>
      <c r="B30" s="47" t="str">
        <f>'Tariffs Jan2022'!D24</f>
        <v>Multinet Metro 2</v>
      </c>
      <c r="C30" s="287">
        <f>'Tariffs Jan2022'!E24</f>
        <v>44562</v>
      </c>
      <c r="D30" s="85">
        <f>365*'Tariffs Jan2022'!H24/100</f>
        <v>265.72000000000003</v>
      </c>
      <c r="E30" s="85">
        <f>IF($C$5*'Tariffs Jan2022'!AK24/'Tariffs Jan2022'!AI24&gt;='Tariffs Jan2022'!J24,( 'Tariffs Jan2022'!J24*'Tariffs Jan2022'!O24/100)* 'Tariffs Jan2022'!AI24,($C$5*'Tariffs Jan2022'!AK24/'Tariffs Jan2022'!AI24*'Tariffs Jan2022'!O24/100)* 'Tariffs Jan2022'!AI24)</f>
        <v>241.36363636363637</v>
      </c>
      <c r="F30" s="85">
        <f>IF($C$5*'Tariffs Jan2022'!AK24/'Tariffs Jan2022'!AI24&lt;'Tariffs Jan2022'!J24,0,IF($C$5*'Tariffs Jan2022'!AK24/'Tariffs Jan2022'!AI24&lt;='Tariffs Jan2022'!K24,($C$5*'Tariffs Jan2022'!AK24/'Tariffs Jan2022'!AI24-'Tariffs Jan2022'!J24)*('Tariffs Jan2022'!P24/100)*'Tariffs Jan2022'!AI24,('Tariffs Jan2022'!K24-'Tariffs Jan2022'!J24)*('Tariffs Jan2022'!P24/100)*'Tariffs Jan2022'!AI24))</f>
        <v>225.81818181818181</v>
      </c>
      <c r="G30" s="85">
        <f>IF($C$5*'Tariffs Jan2022'!AK24/'Tariffs Jan2022'!AI24&lt;'Tariffs Jan2022'!K24,0,IF($C$5*'Tariffs Jan2022'!AK24/'Tariffs Jan2022'!AI24&lt;='Tariffs Jan2022'!L24,($C$5*'Tariffs Jan2022'!AK24/'Tariffs Jan2022'!AI24-'Tariffs Jan2022'!K24)*('Tariffs Jan2022'!Q24/100)*'Tariffs Jan2022'!AI24,('Tariffs Jan2022'!L24-'Tariffs Jan2022'!K24)*('Tariffs Jan2022'!Q24/100)*'Tariffs Jan2022'!AI24))</f>
        <v>199.6363636363636</v>
      </c>
      <c r="H30" s="85">
        <f>IF($C$5*'Tariffs Jan2022'!AK24/'Tariffs Jan2022'!AI24&lt;'Tariffs Jan2022'!L24,0,IF($C$5*'Tariffs Jan2022'!AK24/'Tariffs Jan2022'!AI24&lt;='Tariffs Jan2022'!M24,($C$5*'Tariffs Jan2022'!AK24/'Tariffs Jan2022'!AI24-'Tariffs Jan2022'!L24)*('Tariffs Jan2022'!R24/100)*'Tariffs Jan2022'!AI24,('Tariffs Jan2022'!M24-'Tariffs Jan2022'!L24)*('Tariffs Jan2022'!R24/100)*'Tariffs Jan2022'!AI24))</f>
        <v>95.318181818181813</v>
      </c>
      <c r="I30" s="85">
        <f>IF(($C$5*'Tariffs Jan2022'!AK24/'Tariffs Jan2022'!AI24&gt;'Tariffs Jan2022'!M24),($C$5*'Tariffs Jan2022'!AK24/'Tariffs Jan2022'!AI24-'Tariffs Jan2022'!M24)*'Tariffs Jan2022'!S24/100*'Tariffs Jan2022'!AI24,0)</f>
        <v>0</v>
      </c>
      <c r="J30" s="85">
        <f>IF($C$5*'Tariffs Jan2022'!AL24/'Tariffs Jan2022'!AJ24&gt;='Tariffs Jan2022'!J24,('Tariffs Jan2022'!J24*'Tariffs Jan2022'!U24/100)* 'Tariffs Jan2022'!AJ24,($C$5*'Tariffs Jan2022'!AL24/'Tariffs Jan2022'!AJ24*'Tariffs Jan2022'!U24/100)* 'Tariffs Jan2022'!AJ24)</f>
        <v>229.90909090909088</v>
      </c>
      <c r="K30" s="85">
        <f>IF($C$5*'Tariffs Jan2022'!AL24/'Tariffs Jan2022'!AJ24&lt;'Tariffs Jan2022'!J24,0,IF($C$5*'Tariffs Jan2022'!AL24/'Tariffs Jan2022'!AJ24&lt;='Tariffs Jan2022'!K24,($C$5*'Tariffs Jan2022'!AL24/'Tariffs Jan2022'!AJ24-'Tariffs Jan2022'!J24)*('Tariffs Jan2022'!V24/100)*'Tariffs Jan2022'!AJ24,('Tariffs Jan2022'!K24-'Tariffs Jan2022'!J24)*('Tariffs Jan2022'!V24/100)*'Tariffs Jan2022'!AJ24))</f>
        <v>211.90909090909082</v>
      </c>
      <c r="L30" s="85">
        <f>IF($C$5*'Tariffs Jan2022'!AL24/'Tariffs Jan2022'!AJ24&lt;'Tariffs Jan2022'!K24,0,IF($C$5*'Tariffs Jan2022'!AL24/'Tariffs Jan2022'!AJ24&lt;='Tariffs Jan2022'!L24,($C$5*'Tariffs Jan2022'!AL24/'Tariffs Jan2022'!AJ24-'Tariffs Jan2022'!K24)*('Tariffs Jan2022'!W24/100)*'Tariffs Jan2022'!AJ24,('Tariffs Jan2022'!L24-'Tariffs Jan2022'!K24)*('Tariffs Jan2022'!W24/100)*'Tariffs Jan2022'!AJ24))</f>
        <v>190.63636363636363</v>
      </c>
      <c r="M30" s="85">
        <f>IF($C$5*'Tariffs Jan2022'!AL24/'Tariffs Jan2022'!AJ24&lt;'Tariffs Jan2022'!L24,0,IF($C$5*'Tariffs Jan2022'!AL24/'Tariffs Jan2022'!AJ24&lt;='Tariffs Jan2022'!M24,($C$5*'Tariffs Jan2022'!AL24/'Tariffs Jan2022'!AJ24-'Tariffs Jan2022'!L24)*('Tariffs Jan2022'!X24/100)*'Tariffs Jan2022'!AJ24,('Tariffs Jan2022'!M24-'Tariffs Jan2022'!L24)*('Tariffs Jan2022'!X24/100)*'Tariffs Jan2022'!AJ24))</f>
        <v>90.818181818181813</v>
      </c>
      <c r="N30" s="85">
        <f>IF(($C$5*'Tariffs Jan2022'!AL24/'Tariffs Jan2022'!AJ24&gt;'Tariffs Jan2022'!M24),($C$5*'Tariffs Jan2022'!AL24/'Tariffs Jan2022'!AJ24-'Tariffs Jan2022'!M24)*'Tariffs Jan2022'!Y24/100*'Tariffs Jan2022'!AJ24,0)</f>
        <v>0</v>
      </c>
      <c r="O30" s="73">
        <f t="shared" si="0"/>
        <v>1751.129090909091</v>
      </c>
      <c r="P30" s="498">
        <f t="shared" si="1"/>
        <v>1926.2420000000002</v>
      </c>
      <c r="Q30" s="546"/>
      <c r="R30" s="546"/>
      <c r="S30" s="546"/>
      <c r="T30" s="546"/>
      <c r="U30" s="546"/>
      <c r="V30" s="546"/>
      <c r="W30" s="546"/>
      <c r="X30" s="546"/>
      <c r="Y30" s="546"/>
      <c r="Z30" s="546"/>
    </row>
    <row r="31" spans="1:26" s="289" customFormat="1" ht="14" thickBot="1" x14ac:dyDescent="0.2">
      <c r="A31" s="286" t="str">
        <f>'Tariffs Jan2022'!F25</f>
        <v>Simply Energy</v>
      </c>
      <c r="B31" s="47" t="str">
        <f>'Tariffs Jan2022'!D25</f>
        <v>Multinet Metro 2</v>
      </c>
      <c r="C31" s="287">
        <f>'Tariffs Jan2022'!E25</f>
        <v>44562</v>
      </c>
      <c r="D31" s="85">
        <f>365*'Tariffs Jan2022'!H25/100</f>
        <v>277.76499999999999</v>
      </c>
      <c r="E31" s="85">
        <f>IF($C$5*'Tariffs Jan2022'!AK25/'Tariffs Jan2022'!AI25&gt;='Tariffs Jan2022'!J25,( 'Tariffs Jan2022'!J25*'Tariffs Jan2022'!O25/100)* 'Tariffs Jan2022'!AI25,($C$5*'Tariffs Jan2022'!AK25/'Tariffs Jan2022'!AI25*'Tariffs Jan2022'!O25/100)* 'Tariffs Jan2022'!AI25)</f>
        <v>307.63636363636363</v>
      </c>
      <c r="F31" s="85">
        <f>IF($C$5*'Tariffs Jan2022'!AK25/'Tariffs Jan2022'!AI25&lt;'Tariffs Jan2022'!J25,0,IF($C$5*'Tariffs Jan2022'!AK25/'Tariffs Jan2022'!AI25&lt;='Tariffs Jan2022'!K25,($C$5*'Tariffs Jan2022'!AK25/'Tariffs Jan2022'!AI25-'Tariffs Jan2022'!J25)*('Tariffs Jan2022'!P25/100)*'Tariffs Jan2022'!AI25,('Tariffs Jan2022'!K25-'Tariffs Jan2022'!J25)*('Tariffs Jan2022'!P25/100)*'Tariffs Jan2022'!AI25))</f>
        <v>274.90909090909088</v>
      </c>
      <c r="G31" s="85">
        <f>IF($C$5*'Tariffs Jan2022'!AK25/'Tariffs Jan2022'!AI25&lt;'Tariffs Jan2022'!K25,0,IF($C$5*'Tariffs Jan2022'!AK25/'Tariffs Jan2022'!AI25&lt;='Tariffs Jan2022'!L25,($C$5*'Tariffs Jan2022'!AK25/'Tariffs Jan2022'!AI25-'Tariffs Jan2022'!K25)*('Tariffs Jan2022'!Q25/100)*'Tariffs Jan2022'!AI25,('Tariffs Jan2022'!L25-'Tariffs Jan2022'!K25)*('Tariffs Jan2022'!Q25/100)*'Tariffs Jan2022'!AI25))</f>
        <v>235.6363636363636</v>
      </c>
      <c r="H31" s="85">
        <f>IF($C$5*'Tariffs Jan2022'!AK25/'Tariffs Jan2022'!AI25&lt;'Tariffs Jan2022'!L25,0,IF($C$5*'Tariffs Jan2022'!AK25/'Tariffs Jan2022'!AI25&lt;='Tariffs Jan2022'!M25,($C$5*'Tariffs Jan2022'!AK25/'Tariffs Jan2022'!AI25-'Tariffs Jan2022'!L25)*('Tariffs Jan2022'!R25/100)*'Tariffs Jan2022'!AI25,('Tariffs Jan2022'!M25-'Tariffs Jan2022'!L25)*('Tariffs Jan2022'!R25/100)*'Tariffs Jan2022'!AI25))</f>
        <v>107.04545454545453</v>
      </c>
      <c r="I31" s="85">
        <f>IF(($C$5*'Tariffs Jan2022'!AK25/'Tariffs Jan2022'!AI25&gt;'Tariffs Jan2022'!M25),($C$5*'Tariffs Jan2022'!AK25/'Tariffs Jan2022'!AI25-'Tariffs Jan2022'!M25)*'Tariffs Jan2022'!S25/100*'Tariffs Jan2022'!AI25,0)</f>
        <v>0</v>
      </c>
      <c r="J31" s="85">
        <f>IF($C$5*'Tariffs Jan2022'!AL25/'Tariffs Jan2022'!AJ25&gt;='Tariffs Jan2022'!J25,('Tariffs Jan2022'!J25*'Tariffs Jan2022'!U25/100)* 'Tariffs Jan2022'!AJ25,($C$5*'Tariffs Jan2022'!AL25/'Tariffs Jan2022'!AJ25*'Tariffs Jan2022'!U25/100)* 'Tariffs Jan2022'!AJ25)</f>
        <v>292.90909090909093</v>
      </c>
      <c r="K31" s="85">
        <f>IF($C$5*'Tariffs Jan2022'!AL25/'Tariffs Jan2022'!AJ25&lt;'Tariffs Jan2022'!J25,0,IF($C$5*'Tariffs Jan2022'!AL25/'Tariffs Jan2022'!AJ25&lt;='Tariffs Jan2022'!K25,($C$5*'Tariffs Jan2022'!AL25/'Tariffs Jan2022'!AJ25-'Tariffs Jan2022'!J25)*('Tariffs Jan2022'!V25/100)*'Tariffs Jan2022'!AJ25,('Tariffs Jan2022'!K25-'Tariffs Jan2022'!J25)*('Tariffs Jan2022'!V25/100)*'Tariffs Jan2022'!AJ25))</f>
        <v>263.45454545454544</v>
      </c>
      <c r="L31" s="85">
        <f>IF($C$5*'Tariffs Jan2022'!AL25/'Tariffs Jan2022'!AJ25&lt;'Tariffs Jan2022'!K25,0,IF($C$5*'Tariffs Jan2022'!AL25/'Tariffs Jan2022'!AJ25&lt;='Tariffs Jan2022'!L25,($C$5*'Tariffs Jan2022'!AL25/'Tariffs Jan2022'!AJ25-'Tariffs Jan2022'!K25)*('Tariffs Jan2022'!W25/100)*'Tariffs Jan2022'!AJ25,('Tariffs Jan2022'!L25-'Tariffs Jan2022'!K25)*('Tariffs Jan2022'!W25/100)*'Tariffs Jan2022'!AJ25))</f>
        <v>230.72727272727272</v>
      </c>
      <c r="M31" s="85">
        <f>IF($C$5*'Tariffs Jan2022'!AL25/'Tariffs Jan2022'!AJ25&lt;'Tariffs Jan2022'!L25,0,IF($C$5*'Tariffs Jan2022'!AL25/'Tariffs Jan2022'!AJ25&lt;='Tariffs Jan2022'!M25,($C$5*'Tariffs Jan2022'!AL25/'Tariffs Jan2022'!AJ25-'Tariffs Jan2022'!L25)*('Tariffs Jan2022'!X25/100)*'Tariffs Jan2022'!AJ25,('Tariffs Jan2022'!M25-'Tariffs Jan2022'!L25)*('Tariffs Jan2022'!X25/100)*'Tariffs Jan2022'!AJ25))</f>
        <v>105.13636363636363</v>
      </c>
      <c r="N31" s="85">
        <f>IF(($C$5*'Tariffs Jan2022'!AL25/'Tariffs Jan2022'!AJ25&gt;'Tariffs Jan2022'!M25),($C$5*'Tariffs Jan2022'!AL25/'Tariffs Jan2022'!AJ25-'Tariffs Jan2022'!M25)*'Tariffs Jan2022'!Y25/100*'Tariffs Jan2022'!AJ25,0)</f>
        <v>0</v>
      </c>
      <c r="O31" s="73">
        <f t="shared" si="0"/>
        <v>2095.2195454545454</v>
      </c>
      <c r="P31" s="498">
        <f t="shared" si="1"/>
        <v>2304.7415000000001</v>
      </c>
      <c r="Q31" s="546"/>
      <c r="R31" s="546"/>
      <c r="S31" s="546"/>
      <c r="T31" s="546"/>
      <c r="U31" s="546"/>
      <c r="V31" s="546"/>
      <c r="W31" s="546"/>
      <c r="X31" s="546"/>
      <c r="Y31" s="546"/>
      <c r="Z31" s="546"/>
    </row>
    <row r="32" spans="1:26" ht="14" thickTop="1" x14ac:dyDescent="0.15">
      <c r="A32" s="286" t="str">
        <f>'Tariffs Jan2022'!F26</f>
        <v>GloBird</v>
      </c>
      <c r="B32" s="47" t="str">
        <f>'Tariffs Jan2022'!D26</f>
        <v>Multinet Metro 2</v>
      </c>
      <c r="C32" s="287">
        <f>'Tariffs Jan2022'!E26</f>
        <v>44562</v>
      </c>
      <c r="D32" s="85">
        <f>365*'Tariffs Jan2022'!H26/100</f>
        <v>328.49999999999994</v>
      </c>
      <c r="E32" s="85">
        <f>IF($C$5*'Tariffs Jan2022'!AK26/'Tariffs Jan2022'!AI26&gt;='Tariffs Jan2022'!J26,( 'Tariffs Jan2022'!J26*'Tariffs Jan2022'!O26/100)* 'Tariffs Jan2022'!AI26,($C$5*'Tariffs Jan2022'!AK26/'Tariffs Jan2022'!AI26*'Tariffs Jan2022'!O26/100)* 'Tariffs Jan2022'!AI26)</f>
        <v>467.99999999999989</v>
      </c>
      <c r="F32" s="85">
        <f>IF($C$5*'Tariffs Jan2022'!AK26/'Tariffs Jan2022'!AI26&lt;'Tariffs Jan2022'!J26,0,IF($C$5*'Tariffs Jan2022'!AK26/'Tariffs Jan2022'!AI26&lt;='Tariffs Jan2022'!K26,($C$5*'Tariffs Jan2022'!AK26/'Tariffs Jan2022'!AI26-'Tariffs Jan2022'!J26)*('Tariffs Jan2022'!P26/100)*'Tariffs Jan2022'!AI26,('Tariffs Jan2022'!K26-'Tariffs Jan2022'!J26)*('Tariffs Jan2022'!P26/100)*'Tariffs Jan2022'!AI26))</f>
        <v>0</v>
      </c>
      <c r="G32" s="85">
        <f>IF($C$5*'Tariffs Jan2022'!AK26/'Tariffs Jan2022'!AI26&lt;'Tariffs Jan2022'!K26,0,IF($C$5*'Tariffs Jan2022'!AK26/'Tariffs Jan2022'!AI26&lt;='Tariffs Jan2022'!L26,($C$5*'Tariffs Jan2022'!AK26/'Tariffs Jan2022'!AI26-'Tariffs Jan2022'!K26)*('Tariffs Jan2022'!Q26/100)*'Tariffs Jan2022'!AI26,('Tariffs Jan2022'!L26-'Tariffs Jan2022'!K26)*('Tariffs Jan2022'!Q26/100)*'Tariffs Jan2022'!AI26))</f>
        <v>0</v>
      </c>
      <c r="H32" s="85">
        <f>IF($C$5*'Tariffs Jan2022'!AK26/'Tariffs Jan2022'!AI26&lt;'Tariffs Jan2022'!L26,0,IF($C$5*'Tariffs Jan2022'!AK26/'Tariffs Jan2022'!AI26&lt;='Tariffs Jan2022'!M26,($C$5*'Tariffs Jan2022'!AK26/'Tariffs Jan2022'!AI26-'Tariffs Jan2022'!L26)*('Tariffs Jan2022'!R26/100)*'Tariffs Jan2022'!AI26,('Tariffs Jan2022'!M26-'Tariffs Jan2022'!L26)*('Tariffs Jan2022'!R26/100)*'Tariffs Jan2022'!AI26))</f>
        <v>0</v>
      </c>
      <c r="I32" s="85">
        <f>IF(($C$5*'Tariffs Jan2022'!AK26/'Tariffs Jan2022'!AI26&gt;'Tariffs Jan2022'!M26),($C$5*'Tariffs Jan2022'!AK26/'Tariffs Jan2022'!AI26-'Tariffs Jan2022'!M26)*'Tariffs Jan2022'!S26/100*'Tariffs Jan2022'!AI26,0)</f>
        <v>310.5</v>
      </c>
      <c r="J32" s="85">
        <f>IF($C$5*'Tariffs Jan2022'!AL26/'Tariffs Jan2022'!AJ26&gt;='Tariffs Jan2022'!J26,('Tariffs Jan2022'!J26*'Tariffs Jan2022'!U26/100)* 'Tariffs Jan2022'!AJ26,($C$5*'Tariffs Jan2022'!AL26/'Tariffs Jan2022'!AJ26*'Tariffs Jan2022'!U26/100)* 'Tariffs Jan2022'!AJ26)</f>
        <v>467.99999999999989</v>
      </c>
      <c r="K32" s="85">
        <f>IF($C$5*'Tariffs Jan2022'!AL26/'Tariffs Jan2022'!AJ26&lt;'Tariffs Jan2022'!J26,0,IF($C$5*'Tariffs Jan2022'!AL26/'Tariffs Jan2022'!AJ26&lt;='Tariffs Jan2022'!K26,($C$5*'Tariffs Jan2022'!AL26/'Tariffs Jan2022'!AJ26-'Tariffs Jan2022'!J26)*('Tariffs Jan2022'!V26/100)*'Tariffs Jan2022'!AJ26,('Tariffs Jan2022'!K26-'Tariffs Jan2022'!J26)*('Tariffs Jan2022'!V26/100)*'Tariffs Jan2022'!AJ26))</f>
        <v>0</v>
      </c>
      <c r="L32" s="85">
        <f>IF($C$5*'Tariffs Jan2022'!AL26/'Tariffs Jan2022'!AJ26&lt;'Tariffs Jan2022'!K26,0,IF($C$5*'Tariffs Jan2022'!AL26/'Tariffs Jan2022'!AJ26&lt;='Tariffs Jan2022'!L26,($C$5*'Tariffs Jan2022'!AL26/'Tariffs Jan2022'!AJ26-'Tariffs Jan2022'!K26)*('Tariffs Jan2022'!W26/100)*'Tariffs Jan2022'!AJ26,('Tariffs Jan2022'!L26-'Tariffs Jan2022'!K26)*('Tariffs Jan2022'!W26/100)*'Tariffs Jan2022'!AJ26))</f>
        <v>0</v>
      </c>
      <c r="M32" s="85">
        <f>IF($C$5*'Tariffs Jan2022'!AL26/'Tariffs Jan2022'!AJ26&lt;'Tariffs Jan2022'!L26,0,IF($C$5*'Tariffs Jan2022'!AL26/'Tariffs Jan2022'!AJ26&lt;='Tariffs Jan2022'!M26,($C$5*'Tariffs Jan2022'!AL26/'Tariffs Jan2022'!AJ26-'Tariffs Jan2022'!L26)*('Tariffs Jan2022'!X26/100)*'Tariffs Jan2022'!AJ26,('Tariffs Jan2022'!M26-'Tariffs Jan2022'!L26)*('Tariffs Jan2022'!X26/100)*'Tariffs Jan2022'!AJ26))</f>
        <v>0</v>
      </c>
      <c r="N32" s="85">
        <f>IF(($C$5*'Tariffs Jan2022'!AL26/'Tariffs Jan2022'!AJ26&gt;'Tariffs Jan2022'!M26),($C$5*'Tariffs Jan2022'!AL26/'Tariffs Jan2022'!AJ26-'Tariffs Jan2022'!M26)*'Tariffs Jan2022'!Y26/100*'Tariffs Jan2022'!AJ26,0)</f>
        <v>310.5</v>
      </c>
      <c r="O32" s="73">
        <f t="shared" si="0"/>
        <v>1885.4999999999995</v>
      </c>
      <c r="P32" s="498">
        <f t="shared" si="1"/>
        <v>2074.0499999999997</v>
      </c>
      <c r="Q32" s="546"/>
      <c r="R32" s="546"/>
      <c r="S32" s="546"/>
      <c r="T32" s="546"/>
      <c r="U32" s="546"/>
      <c r="V32" s="546"/>
      <c r="W32" s="546"/>
      <c r="X32" s="546"/>
      <c r="Y32" s="546"/>
      <c r="Z32" s="546"/>
    </row>
    <row r="33" spans="1:26" s="289" customFormat="1" ht="14" thickBot="1" x14ac:dyDescent="0.2">
      <c r="A33" s="286" t="str">
        <f>'Tariffs Jan2022'!F27</f>
        <v>Powershop</v>
      </c>
      <c r="B33" s="47" t="str">
        <f>'Tariffs Jan2022'!D27</f>
        <v>Multinet Metro 2</v>
      </c>
      <c r="C33" s="287">
        <f>'Tariffs Jan2022'!E27</f>
        <v>44562</v>
      </c>
      <c r="D33" s="85">
        <f>365*'Tariffs Jan2022'!H27/100</f>
        <v>283.80409090909086</v>
      </c>
      <c r="E33" s="85">
        <f>((C$5*'Tariffs Jan2022'!AK27/'Tariffs Jan2022'!AI27)*('Tariffs Jan2022'!O27/100))*'Tariffs Jan2022'!AI27</f>
        <v>621.40909090909088</v>
      </c>
      <c r="F33" s="85">
        <v>0</v>
      </c>
      <c r="G33" s="85">
        <v>0</v>
      </c>
      <c r="H33" s="85">
        <v>0</v>
      </c>
      <c r="I33" s="85">
        <v>0</v>
      </c>
      <c r="J33" s="85">
        <f>((C$5*'Tariffs Jan2022'!AL27/'Tariffs Jan2022'!AJ27)*('Tariffs Jan2022'!U27/100))*'Tariffs Jan2022'!AJ27</f>
        <v>564.13636363636374</v>
      </c>
      <c r="K33" s="85">
        <v>0</v>
      </c>
      <c r="L33" s="85">
        <v>0</v>
      </c>
      <c r="M33" s="85">
        <v>0</v>
      </c>
      <c r="N33" s="85">
        <v>0</v>
      </c>
      <c r="O33" s="73">
        <f t="shared" si="0"/>
        <v>1469.3495454545455</v>
      </c>
      <c r="P33" s="498">
        <f t="shared" si="1"/>
        <v>1616.2845000000002</v>
      </c>
      <c r="Q33" s="546"/>
      <c r="R33" s="546"/>
      <c r="S33" s="546"/>
      <c r="T33" s="546"/>
      <c r="U33" s="546"/>
      <c r="V33" s="546"/>
      <c r="W33" s="546"/>
      <c r="X33" s="546"/>
      <c r="Y33" s="546"/>
      <c r="Z33" s="546"/>
    </row>
    <row r="34" spans="1:26" ht="14" thickTop="1" x14ac:dyDescent="0.15">
      <c r="A34" s="286" t="str">
        <f>'Tariffs Jan2022'!F28</f>
        <v>1st Energy</v>
      </c>
      <c r="B34" s="47" t="str">
        <f>'Tariffs Jan2022'!D28</f>
        <v>Multinet Metro 2</v>
      </c>
      <c r="C34" s="287">
        <f>'Tariffs Jan2022'!E28</f>
        <v>44562</v>
      </c>
      <c r="D34" s="85">
        <f>365*'Tariffs Jan2022'!H28/100</f>
        <v>288.35000000000002</v>
      </c>
      <c r="E34" s="85">
        <f>IF($C$5*'Tariffs Jan2022'!AK28/'Tariffs Jan2022'!AI28&gt;='Tariffs Jan2022'!J28,( 'Tariffs Jan2022'!J28*'Tariffs Jan2022'!O28/100)* 'Tariffs Jan2022'!AI28,($C$5*'Tariffs Jan2022'!AK28/'Tariffs Jan2022'!AI28*'Tariffs Jan2022'!O28/100)* 'Tariffs Jan2022'!AI28)</f>
        <v>259.36363636363632</v>
      </c>
      <c r="F34" s="85">
        <f>IF($C$5*'Tariffs Jan2022'!AK28/'Tariffs Jan2022'!AI28&lt;'Tariffs Jan2022'!J28,0,IF($C$5*'Tariffs Jan2022'!AK28/'Tariffs Jan2022'!AI28&lt;='Tariffs Jan2022'!K28,($C$5*'Tariffs Jan2022'!AK28/'Tariffs Jan2022'!AI28-'Tariffs Jan2022'!J28)*('Tariffs Jan2022'!P28/100)*'Tariffs Jan2022'!AI28,('Tariffs Jan2022'!K28-'Tariffs Jan2022'!J28)*('Tariffs Jan2022'!P28/100)*'Tariffs Jan2022'!AI28))</f>
        <v>224.18181818181816</v>
      </c>
      <c r="G34" s="85">
        <f>IF($C$5*'Tariffs Jan2022'!AK28/'Tariffs Jan2022'!AI28&lt;'Tariffs Jan2022'!K28,0,IF($C$5*'Tariffs Jan2022'!AK28/'Tariffs Jan2022'!AI28&lt;='Tariffs Jan2022'!L28,($C$5*'Tariffs Jan2022'!AK28/'Tariffs Jan2022'!AI28-'Tariffs Jan2022'!K28)*('Tariffs Jan2022'!Q28/100)*'Tariffs Jan2022'!AI28,('Tariffs Jan2022'!L28-'Tariffs Jan2022'!K28)*('Tariffs Jan2022'!Q28/100)*'Tariffs Jan2022'!AI28))</f>
        <v>0</v>
      </c>
      <c r="H34" s="85">
        <f>IF($C$5*'Tariffs Jan2022'!AK28/'Tariffs Jan2022'!AI28&lt;'Tariffs Jan2022'!L28,0,IF($C$5*'Tariffs Jan2022'!AK28/'Tariffs Jan2022'!AI28&lt;='Tariffs Jan2022'!M28,($C$5*'Tariffs Jan2022'!AK28/'Tariffs Jan2022'!AI28-'Tariffs Jan2022'!L28)*('Tariffs Jan2022'!R28/100)*'Tariffs Jan2022'!AI28,('Tariffs Jan2022'!M28-'Tariffs Jan2022'!L28)*('Tariffs Jan2022'!R28/100)*'Tariffs Jan2022'!AI28))</f>
        <v>0</v>
      </c>
      <c r="I34" s="85">
        <f>IF(($C$5*'Tariffs Jan2022'!AK28/'Tariffs Jan2022'!AI28&gt;'Tariffs Jan2022'!M28),($C$5*'Tariffs Jan2022'!AK28/'Tariffs Jan2022'!AI28-'Tariffs Jan2022'!M28)*'Tariffs Jan2022'!S28/100*'Tariffs Jan2022'!AI28,0)</f>
        <v>281.0454545454545</v>
      </c>
      <c r="J34" s="85">
        <f>IF($C$5*'Tariffs Jan2022'!AL28/'Tariffs Jan2022'!AJ28&gt;='Tariffs Jan2022'!J28,('Tariffs Jan2022'!J28*'Tariffs Jan2022'!U28/100)* 'Tariffs Jan2022'!AJ28,($C$5*'Tariffs Jan2022'!AL28/'Tariffs Jan2022'!AJ28*'Tariffs Jan2022'!U28/100)* 'Tariffs Jan2022'!AJ28)</f>
        <v>259.36363636363632</v>
      </c>
      <c r="K34" s="85">
        <f>IF($C$5*'Tariffs Jan2022'!AL28/'Tariffs Jan2022'!AJ28&lt;'Tariffs Jan2022'!J28,0,IF($C$5*'Tariffs Jan2022'!AL28/'Tariffs Jan2022'!AJ28&lt;='Tariffs Jan2022'!K28,($C$5*'Tariffs Jan2022'!AL28/'Tariffs Jan2022'!AJ28-'Tariffs Jan2022'!J28)*('Tariffs Jan2022'!V28/100)*'Tariffs Jan2022'!AJ28,('Tariffs Jan2022'!K28-'Tariffs Jan2022'!J28)*('Tariffs Jan2022'!V28/100)*'Tariffs Jan2022'!AJ28))</f>
        <v>224.18181818181816</v>
      </c>
      <c r="L34" s="85">
        <f>IF($C$5*'Tariffs Jan2022'!AL28/'Tariffs Jan2022'!AJ28&lt;'Tariffs Jan2022'!K28,0,IF($C$5*'Tariffs Jan2022'!AL28/'Tariffs Jan2022'!AJ28&lt;='Tariffs Jan2022'!L28,($C$5*'Tariffs Jan2022'!AL28/'Tariffs Jan2022'!AJ28-'Tariffs Jan2022'!K28)*('Tariffs Jan2022'!W28/100)*'Tariffs Jan2022'!AJ28,('Tariffs Jan2022'!L28-'Tariffs Jan2022'!K28)*('Tariffs Jan2022'!W28/100)*'Tariffs Jan2022'!AJ28))</f>
        <v>0</v>
      </c>
      <c r="M34" s="85">
        <f>IF($C$5*'Tariffs Jan2022'!AL28/'Tariffs Jan2022'!AJ28&lt;'Tariffs Jan2022'!L28,0,IF($C$5*'Tariffs Jan2022'!AL28/'Tariffs Jan2022'!AJ28&lt;='Tariffs Jan2022'!M28,($C$5*'Tariffs Jan2022'!AL28/'Tariffs Jan2022'!AJ28-'Tariffs Jan2022'!L28)*('Tariffs Jan2022'!X28/100)*'Tariffs Jan2022'!AJ28,('Tariffs Jan2022'!M28-'Tariffs Jan2022'!L28)*('Tariffs Jan2022'!X28/100)*'Tariffs Jan2022'!AJ28))</f>
        <v>0</v>
      </c>
      <c r="N34" s="85">
        <f>IF(($C$5*'Tariffs Jan2022'!AL28/'Tariffs Jan2022'!AJ28&gt;'Tariffs Jan2022'!M28),($C$5*'Tariffs Jan2022'!AL28/'Tariffs Jan2022'!AJ28-'Tariffs Jan2022'!M28)*'Tariffs Jan2022'!Y28/100*'Tariffs Jan2022'!AJ28,0)</f>
        <v>281.0454545454545</v>
      </c>
      <c r="O34" s="73">
        <f t="shared" si="0"/>
        <v>1817.5318181818179</v>
      </c>
      <c r="P34" s="498">
        <f t="shared" si="1"/>
        <v>1999.2849999999999</v>
      </c>
      <c r="Q34" s="546"/>
      <c r="R34" s="546"/>
      <c r="S34" s="546"/>
      <c r="T34" s="546"/>
      <c r="U34" s="546"/>
      <c r="V34" s="546"/>
      <c r="W34" s="546"/>
      <c r="X34" s="546"/>
      <c r="Y34" s="546"/>
      <c r="Z34" s="546"/>
    </row>
    <row r="35" spans="1:26" ht="14" thickBot="1" x14ac:dyDescent="0.2">
      <c r="A35" s="288" t="str">
        <f>'Tariffs Jan2022'!F29</f>
        <v>Discover Energy</v>
      </c>
      <c r="B35" s="289" t="str">
        <f>'Tariffs Jan2022'!D29</f>
        <v>Multinet Metro 2</v>
      </c>
      <c r="C35" s="290">
        <f>'Tariffs Jan2022'!E29</f>
        <v>44562</v>
      </c>
      <c r="D35" s="291">
        <f>365*'Tariffs Jan2022'!H29/100</f>
        <v>306.60000000000002</v>
      </c>
      <c r="E35" s="291">
        <f>IF($C$5*'Tariffs Jan2022'!AK29/'Tariffs Jan2022'!AI29&gt;='Tariffs Jan2022'!J29,( 'Tariffs Jan2022'!J29*'Tariffs Jan2022'!O29/100)* 'Tariffs Jan2022'!AI29,($C$5*'Tariffs Jan2022'!AK29/'Tariffs Jan2022'!AI29*'Tariffs Jan2022'!O29/100)* 'Tariffs Jan2022'!AI29)</f>
        <v>247.09090909090907</v>
      </c>
      <c r="F35" s="291">
        <f>IF($C$5*'Tariffs Jan2022'!AK29/'Tariffs Jan2022'!AI29&lt;'Tariffs Jan2022'!J29,0,IF($C$5*'Tariffs Jan2022'!AK29/'Tariffs Jan2022'!AI29&lt;='Tariffs Jan2022'!K29,($C$5*'Tariffs Jan2022'!AK29/'Tariffs Jan2022'!AI29-'Tariffs Jan2022'!J29)*('Tariffs Jan2022'!P29/100)*'Tariffs Jan2022'!AI29,('Tariffs Jan2022'!K29-'Tariffs Jan2022'!J29)*('Tariffs Jan2022'!P29/100)*'Tariffs Jan2022'!AI29))</f>
        <v>204.5454545454545</v>
      </c>
      <c r="G35" s="291">
        <f>IF($C$5*'Tariffs Jan2022'!AK29/'Tariffs Jan2022'!AI29&lt;'Tariffs Jan2022'!K29,0,IF($C$5*'Tariffs Jan2022'!AK29/'Tariffs Jan2022'!AI29&lt;='Tariffs Jan2022'!L29,($C$5*'Tariffs Jan2022'!AK29/'Tariffs Jan2022'!AI29-'Tariffs Jan2022'!K29)*('Tariffs Jan2022'!Q29/100)*'Tariffs Jan2022'!AI29,('Tariffs Jan2022'!L29-'Tariffs Jan2022'!K29)*('Tariffs Jan2022'!Q29/100)*'Tariffs Jan2022'!AI29))</f>
        <v>171.81818181818181</v>
      </c>
      <c r="H35" s="291">
        <f>IF($C$5*'Tariffs Jan2022'!AK29/'Tariffs Jan2022'!AI29&lt;'Tariffs Jan2022'!L29,0,IF($C$5*'Tariffs Jan2022'!AK29/'Tariffs Jan2022'!AI29&lt;='Tariffs Jan2022'!M29,($C$5*'Tariffs Jan2022'!AK29/'Tariffs Jan2022'!AI29-'Tariffs Jan2022'!L29)*('Tariffs Jan2022'!R29/100)*'Tariffs Jan2022'!AI29,('Tariffs Jan2022'!M29-'Tariffs Jan2022'!L29)*('Tariffs Jan2022'!R29/100)*'Tariffs Jan2022'!AI29))</f>
        <v>77.318181818181813</v>
      </c>
      <c r="I35" s="291">
        <f>IF(($C$5*'Tariffs Jan2022'!AK29/'Tariffs Jan2022'!AI29&gt;'Tariffs Jan2022'!M29),($C$5*'Tariffs Jan2022'!AK29/'Tariffs Jan2022'!AI29-'Tariffs Jan2022'!M29)*'Tariffs Jan2022'!S29/100*'Tariffs Jan2022'!AI29,0)</f>
        <v>0</v>
      </c>
      <c r="J35" s="291">
        <f>IF($C$5*'Tariffs Jan2022'!AL29/'Tariffs Jan2022'!AJ29&gt;='Tariffs Jan2022'!J29,('Tariffs Jan2022'!J29*'Tariffs Jan2022'!U29/100)* 'Tariffs Jan2022'!AJ29,($C$5*'Tariffs Jan2022'!AL29/'Tariffs Jan2022'!AJ29*'Tariffs Jan2022'!U29/100)* 'Tariffs Jan2022'!AJ29)</f>
        <v>237.27272727272728</v>
      </c>
      <c r="K35" s="291">
        <f>IF($C$5*'Tariffs Jan2022'!AL29/'Tariffs Jan2022'!AJ29&lt;'Tariffs Jan2022'!J29,0,IF($C$5*'Tariffs Jan2022'!AL29/'Tariffs Jan2022'!AJ29&lt;='Tariffs Jan2022'!K29,($C$5*'Tariffs Jan2022'!AL29/'Tariffs Jan2022'!AJ29-'Tariffs Jan2022'!J29)*('Tariffs Jan2022'!V29/100)*'Tariffs Jan2022'!AJ29,('Tariffs Jan2022'!K29-'Tariffs Jan2022'!J29)*('Tariffs Jan2022'!V29/100)*'Tariffs Jan2022'!AJ29))</f>
        <v>204.5454545454545</v>
      </c>
      <c r="L35" s="291">
        <f>IF($C$5*'Tariffs Jan2022'!AL29/'Tariffs Jan2022'!AJ29&lt;'Tariffs Jan2022'!K29,0,IF($C$5*'Tariffs Jan2022'!AL29/'Tariffs Jan2022'!AJ29&lt;='Tariffs Jan2022'!L29,($C$5*'Tariffs Jan2022'!AL29/'Tariffs Jan2022'!AJ29-'Tariffs Jan2022'!K29)*('Tariffs Jan2022'!W29/100)*'Tariffs Jan2022'!AJ29,('Tariffs Jan2022'!L29-'Tariffs Jan2022'!K29)*('Tariffs Jan2022'!W29/100)*'Tariffs Jan2022'!AJ29))</f>
        <v>171.81818181818181</v>
      </c>
      <c r="M35" s="291">
        <f>IF($C$5*'Tariffs Jan2022'!AL29/'Tariffs Jan2022'!AJ29&lt;'Tariffs Jan2022'!L29,0,IF($C$5*'Tariffs Jan2022'!AL29/'Tariffs Jan2022'!AJ29&lt;='Tariffs Jan2022'!M29,($C$5*'Tariffs Jan2022'!AL29/'Tariffs Jan2022'!AJ29-'Tariffs Jan2022'!L29)*('Tariffs Jan2022'!X29/100)*'Tariffs Jan2022'!AJ29,('Tariffs Jan2022'!M29-'Tariffs Jan2022'!L29)*('Tariffs Jan2022'!X29/100)*'Tariffs Jan2022'!AJ29))</f>
        <v>73.636363636363626</v>
      </c>
      <c r="N35" s="291">
        <f>IF(($C$5*'Tariffs Jan2022'!AL29/'Tariffs Jan2022'!AJ29&gt;'Tariffs Jan2022'!M29),($C$5*'Tariffs Jan2022'!AL29/'Tariffs Jan2022'!AJ29-'Tariffs Jan2022'!M29)*'Tariffs Jan2022'!Y29/100*'Tariffs Jan2022'!AJ29,0)</f>
        <v>0</v>
      </c>
      <c r="O35" s="292">
        <f t="shared" ref="O35" si="4">SUM(D35:N35)</f>
        <v>1694.6454545454544</v>
      </c>
      <c r="P35" s="499">
        <f t="shared" ref="P35" si="5">O35*1.1</f>
        <v>1864.11</v>
      </c>
      <c r="Q35" s="546"/>
      <c r="R35" s="546"/>
      <c r="S35" s="546"/>
      <c r="T35" s="546"/>
      <c r="U35" s="546"/>
      <c r="V35" s="546"/>
      <c r="W35" s="546"/>
      <c r="X35" s="546"/>
      <c r="Y35" s="546"/>
      <c r="Z35" s="546"/>
    </row>
    <row r="36" spans="1:26" ht="14" thickTop="1" x14ac:dyDescent="0.15">
      <c r="A36" s="286" t="str">
        <f>'Tariffs Jan2022'!F30</f>
        <v>AGL</v>
      </c>
      <c r="B36" s="47" t="str">
        <f>'Tariffs Jan2022'!D30</f>
        <v>AGN North</v>
      </c>
      <c r="C36" s="287">
        <f>'Tariffs Jan2022'!E30</f>
        <v>44562</v>
      </c>
      <c r="D36" s="85">
        <f>365*'Tariffs Jan2022'!H30/100</f>
        <v>315.55909090909086</v>
      </c>
      <c r="E36" s="85">
        <f>IF($C$5*'Tariffs Jan2022'!AK30/'Tariffs Jan2022'!AI30&gt;='Tariffs Jan2022'!J30,( 'Tariffs Jan2022'!J30*'Tariffs Jan2022'!O30/100)* 'Tariffs Jan2022'!AI30,($C$5*'Tariffs Jan2022'!AK30/'Tariffs Jan2022'!AI30*'Tariffs Jan2022'!O30/100)* 'Tariffs Jan2022'!AI30)</f>
        <v>153.43363636363637</v>
      </c>
      <c r="F36" s="85">
        <f>IF($C$5*'Tariffs Jan2022'!AK30/'Tariffs Jan2022'!AI30&lt;'Tariffs Jan2022'!J30,0,IF($C$5*'Tariffs Jan2022'!AK30/'Tariffs Jan2022'!AI30&lt;='Tariffs Jan2022'!K30,($C$5*'Tariffs Jan2022'!AK30/'Tariffs Jan2022'!AI30-'Tariffs Jan2022'!J30)*('Tariffs Jan2022'!P30/100)*'Tariffs Jan2022'!AI30,('Tariffs Jan2022'!K30-'Tariffs Jan2022'!J30)*('Tariffs Jan2022'!P30/100)*'Tariffs Jan2022'!AI30))</f>
        <v>116.77636363636363</v>
      </c>
      <c r="G36" s="85">
        <f>IF($C$5*'Tariffs Jan2022'!AK30/'Tariffs Jan2022'!AI30&lt;'Tariffs Jan2022'!K30,0,IF($C$5*'Tariffs Jan2022'!AK30/'Tariffs Jan2022'!AI30&lt;='Tariffs Jan2022'!L30,($C$5*'Tariffs Jan2022'!AK30/'Tariffs Jan2022'!AI30-'Tariffs Jan2022'!K30)*('Tariffs Jan2022'!Q30/100)*'Tariffs Jan2022'!AI30,('Tariffs Jan2022'!L30-'Tariffs Jan2022'!K30)*('Tariffs Jan2022'!Q30/100)*'Tariffs Jan2022'!AI30))</f>
        <v>0</v>
      </c>
      <c r="H36" s="85">
        <f>IF($C$5*'Tariffs Jan2022'!AK30/'Tariffs Jan2022'!AI30&lt;'Tariffs Jan2022'!L30,0,IF($C$5*'Tariffs Jan2022'!AK30/'Tariffs Jan2022'!AI30&lt;='Tariffs Jan2022'!M30,($C$5*'Tariffs Jan2022'!AK30/'Tariffs Jan2022'!AI30-'Tariffs Jan2022'!L30)*('Tariffs Jan2022'!R30/100)*'Tariffs Jan2022'!AI30,('Tariffs Jan2022'!M30-'Tariffs Jan2022'!L30)*('Tariffs Jan2022'!R30/100)*'Tariffs Jan2022'!AI30))</f>
        <v>0</v>
      </c>
      <c r="I36" s="85">
        <f>IF(($C$5*'Tariffs Jan2022'!AK30/'Tariffs Jan2022'!AI30&gt;'Tariffs Jan2022'!M30),($C$5*'Tariffs Jan2022'!AK30/'Tariffs Jan2022'!AI30-'Tariffs Jan2022'!M30)*'Tariffs Jan2022'!S30/100*'Tariffs Jan2022'!AI30,0)</f>
        <v>507.27272727272725</v>
      </c>
      <c r="J36" s="85">
        <f>IF($C$5*'Tariffs Jan2022'!AL30/'Tariffs Jan2022'!AJ30&gt;='Tariffs Jan2022'!J30,('Tariffs Jan2022'!J30*'Tariffs Jan2022'!U30/100)* 'Tariffs Jan2022'!AJ30,($C$5*'Tariffs Jan2022'!AL30/'Tariffs Jan2022'!AJ30*'Tariffs Jan2022'!U30/100)* 'Tariffs Jan2022'!AJ30)</f>
        <v>153.43363636363637</v>
      </c>
      <c r="K36" s="85">
        <f>IF($C$5*'Tariffs Jan2022'!AL30/'Tariffs Jan2022'!AJ30&lt;'Tariffs Jan2022'!J30,0,IF($C$5*'Tariffs Jan2022'!AL30/'Tariffs Jan2022'!AJ30&lt;='Tariffs Jan2022'!K30,($C$5*'Tariffs Jan2022'!AL30/'Tariffs Jan2022'!AJ30-'Tariffs Jan2022'!J30)*('Tariffs Jan2022'!V30/100)*'Tariffs Jan2022'!AJ30,('Tariffs Jan2022'!K30-'Tariffs Jan2022'!J30)*('Tariffs Jan2022'!V30/100)*'Tariffs Jan2022'!AJ30))</f>
        <v>116.77636363636363</v>
      </c>
      <c r="L36" s="85">
        <f>IF($C$5*'Tariffs Jan2022'!AL30/'Tariffs Jan2022'!AJ30&lt;'Tariffs Jan2022'!K30,0,IF($C$5*'Tariffs Jan2022'!AL30/'Tariffs Jan2022'!AJ30&lt;='Tariffs Jan2022'!L30,($C$5*'Tariffs Jan2022'!AL30/'Tariffs Jan2022'!AJ30-'Tariffs Jan2022'!K30)*('Tariffs Jan2022'!W30/100)*'Tariffs Jan2022'!AJ30,('Tariffs Jan2022'!L30-'Tariffs Jan2022'!K30)*('Tariffs Jan2022'!W30/100)*'Tariffs Jan2022'!AJ30))</f>
        <v>0</v>
      </c>
      <c r="M36" s="85">
        <f>IF($C$5*'Tariffs Jan2022'!AL30/'Tariffs Jan2022'!AJ30&lt;'Tariffs Jan2022'!L30,0,IF($C$5*'Tariffs Jan2022'!AL30/'Tariffs Jan2022'!AJ30&lt;='Tariffs Jan2022'!M30,($C$5*'Tariffs Jan2022'!AL30/'Tariffs Jan2022'!AJ30-'Tariffs Jan2022'!L30)*('Tariffs Jan2022'!X30/100)*'Tariffs Jan2022'!AJ30,('Tariffs Jan2022'!M30-'Tariffs Jan2022'!L30)*('Tariffs Jan2022'!X30/100)*'Tariffs Jan2022'!AJ30))</f>
        <v>0</v>
      </c>
      <c r="N36" s="85">
        <f>IF(($C$5*'Tariffs Jan2022'!AL30/'Tariffs Jan2022'!AJ30&gt;'Tariffs Jan2022'!M30),($C$5*'Tariffs Jan2022'!AL30/'Tariffs Jan2022'!AJ30-'Tariffs Jan2022'!M30)*'Tariffs Jan2022'!Y30/100*'Tariffs Jan2022'!AJ30,0)</f>
        <v>507.27272727272725</v>
      </c>
      <c r="O36" s="73">
        <f t="shared" si="0"/>
        <v>1870.5245454545454</v>
      </c>
      <c r="P36" s="498">
        <f t="shared" si="1"/>
        <v>2057.5770000000002</v>
      </c>
      <c r="Q36" s="546"/>
      <c r="R36" s="546"/>
      <c r="S36" s="546"/>
      <c r="T36" s="546"/>
      <c r="U36" s="546"/>
      <c r="V36" s="546"/>
      <c r="W36" s="546"/>
      <c r="X36" s="546"/>
      <c r="Y36" s="546"/>
      <c r="Z36" s="546"/>
    </row>
    <row r="37" spans="1:26" x14ac:dyDescent="0.15">
      <c r="A37" s="286" t="str">
        <f>'Tariffs Jan2022'!F31</f>
        <v>Alinta Energy</v>
      </c>
      <c r="B37" s="47" t="str">
        <f>'Tariffs Jan2022'!D31</f>
        <v>AGN North</v>
      </c>
      <c r="C37" s="287">
        <f>'Tariffs Jan2022'!E31</f>
        <v>44522</v>
      </c>
      <c r="D37" s="85">
        <f>365*'Tariffs Jan2022'!H31/100</f>
        <v>244.55</v>
      </c>
      <c r="E37" s="85">
        <f>IF($C$5*'Tariffs Jan2022'!AK31/'Tariffs Jan2022'!AI31&gt;='Tariffs Jan2022'!J31,( 'Tariffs Jan2022'!J31*'Tariffs Jan2022'!O31/100)* 'Tariffs Jan2022'!AI31,($C$5*'Tariffs Jan2022'!AK31/'Tariffs Jan2022'!AI31*'Tariffs Jan2022'!O31/100)* 'Tariffs Jan2022'!AI31)</f>
        <v>118.44</v>
      </c>
      <c r="F37" s="85">
        <f>IF($C$5*'Tariffs Jan2022'!AK31/'Tariffs Jan2022'!AI31&lt;'Tariffs Jan2022'!J31,0,IF($C$5*'Tariffs Jan2022'!AK31/'Tariffs Jan2022'!AI31&lt;='Tariffs Jan2022'!K31,($C$5*'Tariffs Jan2022'!AK31/'Tariffs Jan2022'!AI31-'Tariffs Jan2022'!J31)*('Tariffs Jan2022'!P31/100)*'Tariffs Jan2022'!AI31,('Tariffs Jan2022'!K31-'Tariffs Jan2022'!J31)*('Tariffs Jan2022'!P31/100)*'Tariffs Jan2022'!AI31))</f>
        <v>97.56</v>
      </c>
      <c r="G37" s="85">
        <f>IF($C$5*'Tariffs Jan2022'!AK31/'Tariffs Jan2022'!AI31&lt;'Tariffs Jan2022'!K31,0,IF($C$5*'Tariffs Jan2022'!AK31/'Tariffs Jan2022'!AI31&lt;='Tariffs Jan2022'!L31,($C$5*'Tariffs Jan2022'!AK31/'Tariffs Jan2022'!AI31-'Tariffs Jan2022'!K31)*('Tariffs Jan2022'!Q31/100)*'Tariffs Jan2022'!AI31,('Tariffs Jan2022'!L31-'Tariffs Jan2022'!K31)*('Tariffs Jan2022'!Q31/100)*'Tariffs Jan2022'!AI31))</f>
        <v>0</v>
      </c>
      <c r="H37" s="85">
        <f>IF($C$5*'Tariffs Jan2022'!AK31/'Tariffs Jan2022'!AI31&lt;'Tariffs Jan2022'!L31,0,IF($C$5*'Tariffs Jan2022'!AK31/'Tariffs Jan2022'!AI31&lt;='Tariffs Jan2022'!M31,($C$5*'Tariffs Jan2022'!AK31/'Tariffs Jan2022'!AI31-'Tariffs Jan2022'!L31)*('Tariffs Jan2022'!R31/100)*'Tariffs Jan2022'!AI31,('Tariffs Jan2022'!M31-'Tariffs Jan2022'!L31)*('Tariffs Jan2022'!R31/100)*'Tariffs Jan2022'!AI31))</f>
        <v>0</v>
      </c>
      <c r="I37" s="85">
        <f>IF(($C$5*'Tariffs Jan2022'!AK31/'Tariffs Jan2022'!AI31&gt;'Tariffs Jan2022'!M31),($C$5*'Tariffs Jan2022'!AK31/'Tariffs Jan2022'!AI31-'Tariffs Jan2022'!M31)*'Tariffs Jan2022'!S31/100*'Tariffs Jan2022'!AI31,0)</f>
        <v>476.59090909090912</v>
      </c>
      <c r="J37" s="85">
        <f>IF($C$5*'Tariffs Jan2022'!AL31/'Tariffs Jan2022'!AJ31&gt;='Tariffs Jan2022'!J31,('Tariffs Jan2022'!J31*'Tariffs Jan2022'!U31/100)* 'Tariffs Jan2022'!AJ31,($C$5*'Tariffs Jan2022'!AL31/'Tariffs Jan2022'!AJ31*'Tariffs Jan2022'!U31/100)* 'Tariffs Jan2022'!AJ31)</f>
        <v>118.44</v>
      </c>
      <c r="K37" s="85">
        <f>IF($C$5*'Tariffs Jan2022'!AL31/'Tariffs Jan2022'!AJ31&lt;'Tariffs Jan2022'!J31,0,IF($C$5*'Tariffs Jan2022'!AL31/'Tariffs Jan2022'!AJ31&lt;='Tariffs Jan2022'!K31,($C$5*'Tariffs Jan2022'!AL31/'Tariffs Jan2022'!AJ31-'Tariffs Jan2022'!J31)*('Tariffs Jan2022'!V31/100)*'Tariffs Jan2022'!AJ31,('Tariffs Jan2022'!K31-'Tariffs Jan2022'!J31)*('Tariffs Jan2022'!V31/100)*'Tariffs Jan2022'!AJ31))</f>
        <v>97.56</v>
      </c>
      <c r="L37" s="85">
        <f>IF($C$5*'Tariffs Jan2022'!AL31/'Tariffs Jan2022'!AJ31&lt;'Tariffs Jan2022'!K31,0,IF($C$5*'Tariffs Jan2022'!AL31/'Tariffs Jan2022'!AJ31&lt;='Tariffs Jan2022'!L31,($C$5*'Tariffs Jan2022'!AL31/'Tariffs Jan2022'!AJ31-'Tariffs Jan2022'!K31)*('Tariffs Jan2022'!W31/100)*'Tariffs Jan2022'!AJ31,('Tariffs Jan2022'!L31-'Tariffs Jan2022'!K31)*('Tariffs Jan2022'!W31/100)*'Tariffs Jan2022'!AJ31))</f>
        <v>0</v>
      </c>
      <c r="M37" s="85">
        <f>IF($C$5*'Tariffs Jan2022'!AL31/'Tariffs Jan2022'!AJ31&lt;'Tariffs Jan2022'!L31,0,IF($C$5*'Tariffs Jan2022'!AL31/'Tariffs Jan2022'!AJ31&lt;='Tariffs Jan2022'!M31,($C$5*'Tariffs Jan2022'!AL31/'Tariffs Jan2022'!AJ31-'Tariffs Jan2022'!L31)*('Tariffs Jan2022'!X31/100)*'Tariffs Jan2022'!AJ31,('Tariffs Jan2022'!M31-'Tariffs Jan2022'!L31)*('Tariffs Jan2022'!X31/100)*'Tariffs Jan2022'!AJ31))</f>
        <v>0</v>
      </c>
      <c r="N37" s="85">
        <f>IF(($C$5*'Tariffs Jan2022'!AL31/'Tariffs Jan2022'!AJ31&gt;'Tariffs Jan2022'!M31),($C$5*'Tariffs Jan2022'!AL31/'Tariffs Jan2022'!AJ31-'Tariffs Jan2022'!M31)*'Tariffs Jan2022'!Y31/100*'Tariffs Jan2022'!AJ31,0)</f>
        <v>476.59090909090912</v>
      </c>
      <c r="O37" s="73">
        <f t="shared" si="0"/>
        <v>1629.7318181818182</v>
      </c>
      <c r="P37" s="498">
        <f t="shared" si="1"/>
        <v>1792.7050000000002</v>
      </c>
      <c r="Q37" s="546"/>
      <c r="R37" s="546"/>
      <c r="S37" s="546"/>
      <c r="T37" s="546"/>
      <c r="U37" s="546"/>
      <c r="V37" s="546"/>
      <c r="W37" s="546"/>
      <c r="X37" s="546"/>
      <c r="Y37" s="546"/>
      <c r="Z37" s="546"/>
    </row>
    <row r="38" spans="1:26" x14ac:dyDescent="0.15">
      <c r="A38" s="286" t="str">
        <f>'Tariffs Jan2022'!F32</f>
        <v>Covau</v>
      </c>
      <c r="B38" s="47" t="str">
        <f>'Tariffs Jan2022'!D32</f>
        <v>AGN North</v>
      </c>
      <c r="C38" s="287">
        <f>'Tariffs Jan2022'!E32</f>
        <v>44562</v>
      </c>
      <c r="D38" s="85">
        <f>365*'Tariffs Jan2022'!H32/100</f>
        <v>273.75</v>
      </c>
      <c r="E38" s="85">
        <f>IF($C$5*'Tariffs Jan2022'!AK32/'Tariffs Jan2022'!AI32&gt;='Tariffs Jan2022'!J32,( 'Tariffs Jan2022'!J32*'Tariffs Jan2022'!O32/100)* 'Tariffs Jan2022'!AI32,($C$5*'Tariffs Jan2022'!AK32/'Tariffs Jan2022'!AI32*'Tariffs Jan2022'!O32/100)* 'Tariffs Jan2022'!AI32)</f>
        <v>159.89400000000001</v>
      </c>
      <c r="F38" s="85">
        <f>IF($C$5*'Tariffs Jan2022'!AK32/'Tariffs Jan2022'!AI32&lt;'Tariffs Jan2022'!J32,0,IF($C$5*'Tariffs Jan2022'!AK32/'Tariffs Jan2022'!AI32&lt;='Tariffs Jan2022'!K32,($C$5*'Tariffs Jan2022'!AK32/'Tariffs Jan2022'!AI32-'Tariffs Jan2022'!J32)*('Tariffs Jan2022'!P32/100)*'Tariffs Jan2022'!AI32,('Tariffs Jan2022'!K32-'Tariffs Jan2022'!J32)*('Tariffs Jan2022'!P32/100)*'Tariffs Jan2022'!AI32))</f>
        <v>102.438</v>
      </c>
      <c r="G38" s="85">
        <f>IF($C$5*'Tariffs Jan2022'!AK32/'Tariffs Jan2022'!AI32&lt;'Tariffs Jan2022'!K32,0,IF($C$5*'Tariffs Jan2022'!AK32/'Tariffs Jan2022'!AI32&lt;='Tariffs Jan2022'!L32,($C$5*'Tariffs Jan2022'!AK32/'Tariffs Jan2022'!AI32-'Tariffs Jan2022'!K32)*('Tariffs Jan2022'!Q32/100)*'Tariffs Jan2022'!AI32,('Tariffs Jan2022'!L32-'Tariffs Jan2022'!K32)*('Tariffs Jan2022'!Q32/100)*'Tariffs Jan2022'!AI32))</f>
        <v>0</v>
      </c>
      <c r="H38" s="85">
        <f>IF($C$5*'Tariffs Jan2022'!AK32/'Tariffs Jan2022'!AI32&lt;'Tariffs Jan2022'!L32,0,IF($C$5*'Tariffs Jan2022'!AK32/'Tariffs Jan2022'!AI32&lt;='Tariffs Jan2022'!M32,($C$5*'Tariffs Jan2022'!AK32/'Tariffs Jan2022'!AI32-'Tariffs Jan2022'!L32)*('Tariffs Jan2022'!R32/100)*'Tariffs Jan2022'!AI32,('Tariffs Jan2022'!M32-'Tariffs Jan2022'!L32)*('Tariffs Jan2022'!R32/100)*'Tariffs Jan2022'!AI32))</f>
        <v>0</v>
      </c>
      <c r="I38" s="85">
        <f>IF(($C$5*'Tariffs Jan2022'!AK32/'Tariffs Jan2022'!AI32&gt;'Tariffs Jan2022'!M32),($C$5*'Tariffs Jan2022'!AK32/'Tariffs Jan2022'!AI32-'Tariffs Jan2022'!M32)*'Tariffs Jan2022'!S32/100*'Tariffs Jan2022'!AI32,0)</f>
        <v>461.24999999999989</v>
      </c>
      <c r="J38" s="85">
        <f>IF($C$5*'Tariffs Jan2022'!AL32/'Tariffs Jan2022'!AJ32&gt;='Tariffs Jan2022'!J32,('Tariffs Jan2022'!J32*'Tariffs Jan2022'!U32/100)* 'Tariffs Jan2022'!AJ32,($C$5*'Tariffs Jan2022'!AL32/'Tariffs Jan2022'!AJ32*'Tariffs Jan2022'!U32/100)* 'Tariffs Jan2022'!AJ32)</f>
        <v>159.89400000000001</v>
      </c>
      <c r="K38" s="85">
        <f>IF($C$5*'Tariffs Jan2022'!AL32/'Tariffs Jan2022'!AJ32&lt;'Tariffs Jan2022'!J32,0,IF($C$5*'Tariffs Jan2022'!AL32/'Tariffs Jan2022'!AJ32&lt;='Tariffs Jan2022'!K32,($C$5*'Tariffs Jan2022'!AL32/'Tariffs Jan2022'!AJ32-'Tariffs Jan2022'!J32)*('Tariffs Jan2022'!V32/100)*'Tariffs Jan2022'!AJ32,('Tariffs Jan2022'!K32-'Tariffs Jan2022'!J32)*('Tariffs Jan2022'!V32/100)*'Tariffs Jan2022'!AJ32))</f>
        <v>102.438</v>
      </c>
      <c r="L38" s="85">
        <f>IF($C$5*'Tariffs Jan2022'!AL32/'Tariffs Jan2022'!AJ32&lt;'Tariffs Jan2022'!K32,0,IF($C$5*'Tariffs Jan2022'!AL32/'Tariffs Jan2022'!AJ32&lt;='Tariffs Jan2022'!L32,($C$5*'Tariffs Jan2022'!AL32/'Tariffs Jan2022'!AJ32-'Tariffs Jan2022'!K32)*('Tariffs Jan2022'!W32/100)*'Tariffs Jan2022'!AJ32,('Tariffs Jan2022'!L32-'Tariffs Jan2022'!K32)*('Tariffs Jan2022'!W32/100)*'Tariffs Jan2022'!AJ32))</f>
        <v>0</v>
      </c>
      <c r="M38" s="85">
        <f>IF($C$5*'Tariffs Jan2022'!AL32/'Tariffs Jan2022'!AJ32&lt;'Tariffs Jan2022'!L32,0,IF($C$5*'Tariffs Jan2022'!AL32/'Tariffs Jan2022'!AJ32&lt;='Tariffs Jan2022'!M32,($C$5*'Tariffs Jan2022'!AL32/'Tariffs Jan2022'!AJ32-'Tariffs Jan2022'!L32)*('Tariffs Jan2022'!X32/100)*'Tariffs Jan2022'!AJ32,('Tariffs Jan2022'!M32-'Tariffs Jan2022'!L32)*('Tariffs Jan2022'!X32/100)*'Tariffs Jan2022'!AJ32))</f>
        <v>0</v>
      </c>
      <c r="N38" s="85">
        <f>IF(($C$5*'Tariffs Jan2022'!AL32/'Tariffs Jan2022'!AJ32&gt;'Tariffs Jan2022'!M32),($C$5*'Tariffs Jan2022'!AL32/'Tariffs Jan2022'!AJ32-'Tariffs Jan2022'!M32)*'Tariffs Jan2022'!Y32/100*'Tariffs Jan2022'!AJ32,0)</f>
        <v>461.24999999999989</v>
      </c>
      <c r="O38" s="73">
        <f t="shared" si="0"/>
        <v>1720.9139999999998</v>
      </c>
      <c r="P38" s="498">
        <f t="shared" si="1"/>
        <v>1893.0053999999998</v>
      </c>
      <c r="Q38" s="546"/>
      <c r="R38" s="546"/>
      <c r="S38" s="546"/>
      <c r="T38" s="546"/>
      <c r="U38" s="546"/>
      <c r="V38" s="546"/>
      <c r="W38" s="546"/>
      <c r="X38" s="546"/>
      <c r="Y38" s="546"/>
      <c r="Z38" s="546"/>
    </row>
    <row r="39" spans="1:26" x14ac:dyDescent="0.15">
      <c r="A39" s="286" t="str">
        <f>'Tariffs Jan2022'!F33</f>
        <v>Dodo Power &amp; Gas</v>
      </c>
      <c r="B39" s="47" t="str">
        <f>'Tariffs Jan2022'!D33</f>
        <v>AGN North</v>
      </c>
      <c r="C39" s="287">
        <f>'Tariffs Jan2022'!E33</f>
        <v>44562</v>
      </c>
      <c r="D39" s="85">
        <f>365*'Tariffs Jan2022'!H33/100</f>
        <v>216.37863636363633</v>
      </c>
      <c r="E39" s="85">
        <f>IF($C$5*'Tariffs Jan2022'!AK33/'Tariffs Jan2022'!AI33&gt;='Tariffs Jan2022'!J33,( 'Tariffs Jan2022'!J33*'Tariffs Jan2022'!O33/100)* 'Tariffs Jan2022'!AI33,($C$5*'Tariffs Jan2022'!AK33/'Tariffs Jan2022'!AI33*'Tariffs Jan2022'!O33/100)* 'Tariffs Jan2022'!AI33)</f>
        <v>144.01227272727274</v>
      </c>
      <c r="F39" s="85">
        <f>IF($C$5*'Tariffs Jan2022'!AK33/'Tariffs Jan2022'!AI33&lt;'Tariffs Jan2022'!J33,0,IF($C$5*'Tariffs Jan2022'!AK33/'Tariffs Jan2022'!AI33&lt;='Tariffs Jan2022'!K33,($C$5*'Tariffs Jan2022'!AK33/'Tariffs Jan2022'!AI33-'Tariffs Jan2022'!J33)*('Tariffs Jan2022'!P33/100)*'Tariffs Jan2022'!AI33,('Tariffs Jan2022'!K33-'Tariffs Jan2022'!J33)*('Tariffs Jan2022'!P33/100)*'Tariffs Jan2022'!AI33))</f>
        <v>96.451363636363624</v>
      </c>
      <c r="G39" s="85">
        <f>IF($C$5*'Tariffs Jan2022'!AK33/'Tariffs Jan2022'!AI33&lt;'Tariffs Jan2022'!K33,0,IF($C$5*'Tariffs Jan2022'!AK33/'Tariffs Jan2022'!AI33&lt;='Tariffs Jan2022'!L33,($C$5*'Tariffs Jan2022'!AK33/'Tariffs Jan2022'!AI33-'Tariffs Jan2022'!K33)*('Tariffs Jan2022'!Q33/100)*'Tariffs Jan2022'!AI33,('Tariffs Jan2022'!L33-'Tariffs Jan2022'!K33)*('Tariffs Jan2022'!Q33/100)*'Tariffs Jan2022'!AI33))</f>
        <v>0</v>
      </c>
      <c r="H39" s="85">
        <f>IF($C$5*'Tariffs Jan2022'!AK33/'Tariffs Jan2022'!AI33&lt;'Tariffs Jan2022'!L33,0,IF($C$5*'Tariffs Jan2022'!AK33/'Tariffs Jan2022'!AI33&lt;='Tariffs Jan2022'!M33,($C$5*'Tariffs Jan2022'!AK33/'Tariffs Jan2022'!AI33-'Tariffs Jan2022'!L33)*('Tariffs Jan2022'!R33/100)*'Tariffs Jan2022'!AI33,('Tariffs Jan2022'!M33-'Tariffs Jan2022'!L33)*('Tariffs Jan2022'!R33/100)*'Tariffs Jan2022'!AI33))</f>
        <v>0</v>
      </c>
      <c r="I39" s="85">
        <f>IF(($C$5*'Tariffs Jan2022'!AK33/'Tariffs Jan2022'!AI33&gt;'Tariffs Jan2022'!M33),($C$5*'Tariffs Jan2022'!AK33/'Tariffs Jan2022'!AI33-'Tariffs Jan2022'!M33)*'Tariffs Jan2022'!S33/100*'Tariffs Jan2022'!AI33,0)</f>
        <v>454.09090909090912</v>
      </c>
      <c r="J39" s="85">
        <f>IF($C$5*'Tariffs Jan2022'!AL33/'Tariffs Jan2022'!AJ33&gt;='Tariffs Jan2022'!J33,('Tariffs Jan2022'!J33*'Tariffs Jan2022'!U33/100)* 'Tariffs Jan2022'!AJ33,($C$5*'Tariffs Jan2022'!AL33/'Tariffs Jan2022'!AJ33*'Tariffs Jan2022'!U33/100)* 'Tariffs Jan2022'!AJ33)</f>
        <v>144.01227272727274</v>
      </c>
      <c r="K39" s="85">
        <f>IF($C$5*'Tariffs Jan2022'!AL33/'Tariffs Jan2022'!AJ33&lt;'Tariffs Jan2022'!J33,0,IF($C$5*'Tariffs Jan2022'!AL33/'Tariffs Jan2022'!AJ33&lt;='Tariffs Jan2022'!K33,($C$5*'Tariffs Jan2022'!AL33/'Tariffs Jan2022'!AJ33-'Tariffs Jan2022'!J33)*('Tariffs Jan2022'!V33/100)*'Tariffs Jan2022'!AJ33,('Tariffs Jan2022'!K33-'Tariffs Jan2022'!J33)*('Tariffs Jan2022'!V33/100)*'Tariffs Jan2022'!AJ33))</f>
        <v>96.451363636363624</v>
      </c>
      <c r="L39" s="85">
        <f>IF($C$5*'Tariffs Jan2022'!AL33/'Tariffs Jan2022'!AJ33&lt;'Tariffs Jan2022'!K33,0,IF($C$5*'Tariffs Jan2022'!AL33/'Tariffs Jan2022'!AJ33&lt;='Tariffs Jan2022'!L33,($C$5*'Tariffs Jan2022'!AL33/'Tariffs Jan2022'!AJ33-'Tariffs Jan2022'!K33)*('Tariffs Jan2022'!W33/100)*'Tariffs Jan2022'!AJ33,('Tariffs Jan2022'!L33-'Tariffs Jan2022'!K33)*('Tariffs Jan2022'!W33/100)*'Tariffs Jan2022'!AJ33))</f>
        <v>0</v>
      </c>
      <c r="M39" s="85">
        <f>IF($C$5*'Tariffs Jan2022'!AL33/'Tariffs Jan2022'!AJ33&lt;'Tariffs Jan2022'!L33,0,IF($C$5*'Tariffs Jan2022'!AL33/'Tariffs Jan2022'!AJ33&lt;='Tariffs Jan2022'!M33,($C$5*'Tariffs Jan2022'!AL33/'Tariffs Jan2022'!AJ33-'Tariffs Jan2022'!L33)*('Tariffs Jan2022'!X33/100)*'Tariffs Jan2022'!AJ33,('Tariffs Jan2022'!M33-'Tariffs Jan2022'!L33)*('Tariffs Jan2022'!X33/100)*'Tariffs Jan2022'!AJ33))</f>
        <v>0</v>
      </c>
      <c r="N39" s="85">
        <f>IF(($C$5*'Tariffs Jan2022'!AL33/'Tariffs Jan2022'!AJ33&gt;'Tariffs Jan2022'!M33),($C$5*'Tariffs Jan2022'!AL33/'Tariffs Jan2022'!AJ33-'Tariffs Jan2022'!M33)*'Tariffs Jan2022'!Y33/100*'Tariffs Jan2022'!AJ33,0)</f>
        <v>454.09090909090912</v>
      </c>
      <c r="O39" s="73">
        <f t="shared" si="0"/>
        <v>1605.4877272727272</v>
      </c>
      <c r="P39" s="498">
        <f t="shared" si="1"/>
        <v>1766.0364999999999</v>
      </c>
      <c r="Q39" s="546"/>
      <c r="R39" s="546"/>
      <c r="S39" s="546"/>
      <c r="T39" s="546"/>
      <c r="U39" s="546"/>
      <c r="V39" s="546"/>
      <c r="W39" s="546"/>
      <c r="X39" s="546"/>
      <c r="Y39" s="546"/>
      <c r="Z39" s="546"/>
    </row>
    <row r="40" spans="1:26" x14ac:dyDescent="0.15">
      <c r="A40" s="286" t="str">
        <f>'Tariffs Jan2022'!F34</f>
        <v>EnergyAustralia</v>
      </c>
      <c r="B40" s="47" t="str">
        <f>'Tariffs Jan2022'!D34</f>
        <v>AGN North</v>
      </c>
      <c r="C40" s="287">
        <f>'Tariffs Jan2022'!E34</f>
        <v>44574</v>
      </c>
      <c r="D40" s="85">
        <f>365*'Tariffs Jan2022'!H34/100</f>
        <v>319.375</v>
      </c>
      <c r="E40" s="85">
        <f>IF($C$5*'Tariffs Jan2022'!AK34/'Tariffs Jan2022'!AI34&gt;='Tariffs Jan2022'!J34,( 'Tariffs Jan2022'!J34*'Tariffs Jan2022'!O34/100)* 'Tariffs Jan2022'!AI34,($C$5*'Tariffs Jan2022'!AK34/'Tariffs Jan2022'!AI34*'Tariffs Jan2022'!O34/100)* 'Tariffs Jan2022'!AI34)</f>
        <v>171.82772727272726</v>
      </c>
      <c r="F40" s="85">
        <f>IF($C$5*'Tariffs Jan2022'!AK34/'Tariffs Jan2022'!AI34&lt;'Tariffs Jan2022'!J34,0,IF($C$5*'Tariffs Jan2022'!AK34/'Tariffs Jan2022'!AI34&lt;='Tariffs Jan2022'!K34,($C$5*'Tariffs Jan2022'!AK34/'Tariffs Jan2022'!AI34-'Tariffs Jan2022'!J34)*('Tariffs Jan2022'!P34/100)*'Tariffs Jan2022'!AI34,('Tariffs Jan2022'!K34-'Tariffs Jan2022'!J34)*('Tariffs Jan2022'!P34/100)*'Tariffs Jan2022'!AI34))</f>
        <v>110.4940909090909</v>
      </c>
      <c r="G40" s="85">
        <f>IF($C$5*'Tariffs Jan2022'!AK34/'Tariffs Jan2022'!AI34&lt;'Tariffs Jan2022'!K34,0,IF($C$5*'Tariffs Jan2022'!AK34/'Tariffs Jan2022'!AI34&lt;='Tariffs Jan2022'!L34,($C$5*'Tariffs Jan2022'!AK34/'Tariffs Jan2022'!AI34-'Tariffs Jan2022'!K34)*('Tariffs Jan2022'!Q34/100)*'Tariffs Jan2022'!AI34,('Tariffs Jan2022'!L34-'Tariffs Jan2022'!K34)*('Tariffs Jan2022'!Q34/100)*'Tariffs Jan2022'!AI34))</f>
        <v>0</v>
      </c>
      <c r="H40" s="85">
        <f>IF($C$5*'Tariffs Jan2022'!AK34/'Tariffs Jan2022'!AI34&lt;'Tariffs Jan2022'!L34,0,IF($C$5*'Tariffs Jan2022'!AK34/'Tariffs Jan2022'!AI34&lt;='Tariffs Jan2022'!M34,($C$5*'Tariffs Jan2022'!AK34/'Tariffs Jan2022'!AI34-'Tariffs Jan2022'!L34)*('Tariffs Jan2022'!R34/100)*'Tariffs Jan2022'!AI34,('Tariffs Jan2022'!M34-'Tariffs Jan2022'!L34)*('Tariffs Jan2022'!R34/100)*'Tariffs Jan2022'!AI34))</f>
        <v>0</v>
      </c>
      <c r="I40" s="85">
        <f>IF(($C$5*'Tariffs Jan2022'!AK34/'Tariffs Jan2022'!AI34&gt;'Tariffs Jan2022'!M34),($C$5*'Tariffs Jan2022'!AK34/'Tariffs Jan2022'!AI34-'Tariffs Jan2022'!M34)*'Tariffs Jan2022'!S34/100*'Tariffs Jan2022'!AI34,0)</f>
        <v>492.95454545454544</v>
      </c>
      <c r="J40" s="85">
        <f>IF($C$5*'Tariffs Jan2022'!AL34/'Tariffs Jan2022'!AJ34&gt;='Tariffs Jan2022'!J34,('Tariffs Jan2022'!J34*'Tariffs Jan2022'!U34/100)* 'Tariffs Jan2022'!AJ34,($C$5*'Tariffs Jan2022'!AL34/'Tariffs Jan2022'!AJ34*'Tariffs Jan2022'!U34/100)* 'Tariffs Jan2022'!AJ34)</f>
        <v>171.82772727272726</v>
      </c>
      <c r="K40" s="85">
        <f>IF($C$5*'Tariffs Jan2022'!AL34/'Tariffs Jan2022'!AJ34&lt;'Tariffs Jan2022'!J34,0,IF($C$5*'Tariffs Jan2022'!AL34/'Tariffs Jan2022'!AJ34&lt;='Tariffs Jan2022'!K34,($C$5*'Tariffs Jan2022'!AL34/'Tariffs Jan2022'!AJ34-'Tariffs Jan2022'!J34)*('Tariffs Jan2022'!V34/100)*'Tariffs Jan2022'!AJ34,('Tariffs Jan2022'!K34-'Tariffs Jan2022'!J34)*('Tariffs Jan2022'!V34/100)*'Tariffs Jan2022'!AJ34))</f>
        <v>110.4940909090909</v>
      </c>
      <c r="L40" s="85">
        <f>IF($C$5*'Tariffs Jan2022'!AL34/'Tariffs Jan2022'!AJ34&lt;'Tariffs Jan2022'!K34,0,IF($C$5*'Tariffs Jan2022'!AL34/'Tariffs Jan2022'!AJ34&lt;='Tariffs Jan2022'!L34,($C$5*'Tariffs Jan2022'!AL34/'Tariffs Jan2022'!AJ34-'Tariffs Jan2022'!K34)*('Tariffs Jan2022'!W34/100)*'Tariffs Jan2022'!AJ34,('Tariffs Jan2022'!L34-'Tariffs Jan2022'!K34)*('Tariffs Jan2022'!W34/100)*'Tariffs Jan2022'!AJ34))</f>
        <v>0</v>
      </c>
      <c r="M40" s="85">
        <f>IF($C$5*'Tariffs Jan2022'!AL34/'Tariffs Jan2022'!AJ34&lt;'Tariffs Jan2022'!L34,0,IF($C$5*'Tariffs Jan2022'!AL34/'Tariffs Jan2022'!AJ34&lt;='Tariffs Jan2022'!M34,($C$5*'Tariffs Jan2022'!AL34/'Tariffs Jan2022'!AJ34-'Tariffs Jan2022'!L34)*('Tariffs Jan2022'!X34/100)*'Tariffs Jan2022'!AJ34,('Tariffs Jan2022'!M34-'Tariffs Jan2022'!L34)*('Tariffs Jan2022'!X34/100)*'Tariffs Jan2022'!AJ34))</f>
        <v>0</v>
      </c>
      <c r="N40" s="85">
        <f>IF(($C$5*'Tariffs Jan2022'!AL34/'Tariffs Jan2022'!AJ34&gt;'Tariffs Jan2022'!M34),($C$5*'Tariffs Jan2022'!AL34/'Tariffs Jan2022'!AJ34-'Tariffs Jan2022'!M34)*'Tariffs Jan2022'!Y34/100*'Tariffs Jan2022'!AJ34,0)</f>
        <v>492.95454545454544</v>
      </c>
      <c r="O40" s="73">
        <f t="shared" si="0"/>
        <v>1869.9277272727272</v>
      </c>
      <c r="P40" s="498">
        <f t="shared" si="1"/>
        <v>2056.9205000000002</v>
      </c>
      <c r="Q40" s="546"/>
      <c r="R40" s="546"/>
      <c r="S40" s="546"/>
      <c r="T40" s="546"/>
      <c r="U40" s="546"/>
      <c r="V40" s="546"/>
      <c r="W40" s="546"/>
      <c r="X40" s="546"/>
      <c r="Y40" s="546"/>
      <c r="Z40" s="546"/>
    </row>
    <row r="41" spans="1:26" x14ac:dyDescent="0.15">
      <c r="A41" s="286" t="str">
        <f>'Tariffs Jan2022'!F35</f>
        <v>Lumo Energy</v>
      </c>
      <c r="B41" s="47" t="str">
        <f>'Tariffs Jan2022'!D35</f>
        <v>AGN North</v>
      </c>
      <c r="C41" s="287">
        <f>'Tariffs Jan2022'!E35</f>
        <v>44562</v>
      </c>
      <c r="D41" s="85">
        <f>365*'Tariffs Jan2022'!H35/100</f>
        <v>284.7</v>
      </c>
      <c r="E41" s="85">
        <f>IF($C$5*'Tariffs Jan2022'!AK35/'Tariffs Jan2022'!AI35&gt;='Tariffs Jan2022'!J35,( 'Tariffs Jan2022'!J35*'Tariffs Jan2022'!O35/100)* 'Tariffs Jan2022'!AI35,($C$5*'Tariffs Jan2022'!AK35/'Tariffs Jan2022'!AI35*'Tariffs Jan2022'!O35/100)* 'Tariffs Jan2022'!AI35)</f>
        <v>134.59090909090907</v>
      </c>
      <c r="F41" s="85">
        <f>IF($C$5*'Tariffs Jan2022'!AK35/'Tariffs Jan2022'!AI35&lt;'Tariffs Jan2022'!J35,0,IF($C$5*'Tariffs Jan2022'!AK35/'Tariffs Jan2022'!AI35&lt;='Tariffs Jan2022'!K35,($C$5*'Tariffs Jan2022'!AK35/'Tariffs Jan2022'!AI35-'Tariffs Jan2022'!J35)*('Tariffs Jan2022'!P35/100)*'Tariffs Jan2022'!AI35,('Tariffs Jan2022'!K35-'Tariffs Jan2022'!J35)*('Tariffs Jan2022'!P35/100)*'Tariffs Jan2022'!AI35))</f>
        <v>96.820909090909083</v>
      </c>
      <c r="G41" s="85">
        <f>IF($C$5*'Tariffs Jan2022'!AK35/'Tariffs Jan2022'!AI35&lt;'Tariffs Jan2022'!K35,0,IF($C$5*'Tariffs Jan2022'!AK35/'Tariffs Jan2022'!AI35&lt;='Tariffs Jan2022'!L35,($C$5*'Tariffs Jan2022'!AK35/'Tariffs Jan2022'!AI35-'Tariffs Jan2022'!K35)*('Tariffs Jan2022'!Q35/100)*'Tariffs Jan2022'!AI35,('Tariffs Jan2022'!L35-'Tariffs Jan2022'!K35)*('Tariffs Jan2022'!Q35/100)*'Tariffs Jan2022'!AI35))</f>
        <v>0</v>
      </c>
      <c r="H41" s="85">
        <f>IF($C$5*'Tariffs Jan2022'!AK35/'Tariffs Jan2022'!AI35&lt;'Tariffs Jan2022'!L35,0,IF($C$5*'Tariffs Jan2022'!AK35/'Tariffs Jan2022'!AI35&lt;='Tariffs Jan2022'!M35,($C$5*'Tariffs Jan2022'!AK35/'Tariffs Jan2022'!AI35-'Tariffs Jan2022'!L35)*('Tariffs Jan2022'!R35/100)*'Tariffs Jan2022'!AI35,('Tariffs Jan2022'!M35-'Tariffs Jan2022'!L35)*('Tariffs Jan2022'!R35/100)*'Tariffs Jan2022'!AI35))</f>
        <v>0</v>
      </c>
      <c r="I41" s="85">
        <f>IF(($C$5*'Tariffs Jan2022'!AK35/'Tariffs Jan2022'!AI35&gt;'Tariffs Jan2022'!M35),($C$5*'Tariffs Jan2022'!AK35/'Tariffs Jan2022'!AI35-'Tariffs Jan2022'!M35)*'Tariffs Jan2022'!S35/100*'Tariffs Jan2022'!AI35,0)</f>
        <v>447.95454545454544</v>
      </c>
      <c r="J41" s="85">
        <f>IF($C$5*'Tariffs Jan2022'!AL35/'Tariffs Jan2022'!AJ35&gt;='Tariffs Jan2022'!J35,('Tariffs Jan2022'!J35*'Tariffs Jan2022'!U35/100)* 'Tariffs Jan2022'!AJ35,($C$5*'Tariffs Jan2022'!AL35/'Tariffs Jan2022'!AJ35*'Tariffs Jan2022'!U35/100)* 'Tariffs Jan2022'!AJ35)</f>
        <v>134.59090909090907</v>
      </c>
      <c r="K41" s="85">
        <f>IF($C$5*'Tariffs Jan2022'!AL35/'Tariffs Jan2022'!AJ35&lt;'Tariffs Jan2022'!J35,0,IF($C$5*'Tariffs Jan2022'!AL35/'Tariffs Jan2022'!AJ35&lt;='Tariffs Jan2022'!K35,($C$5*'Tariffs Jan2022'!AL35/'Tariffs Jan2022'!AJ35-'Tariffs Jan2022'!J35)*('Tariffs Jan2022'!V35/100)*'Tariffs Jan2022'!AJ35,('Tariffs Jan2022'!K35-'Tariffs Jan2022'!J35)*('Tariffs Jan2022'!V35/100)*'Tariffs Jan2022'!AJ35))</f>
        <v>96.820909090909083</v>
      </c>
      <c r="L41" s="85">
        <f>IF($C$5*'Tariffs Jan2022'!AL35/'Tariffs Jan2022'!AJ35&lt;'Tariffs Jan2022'!K35,0,IF($C$5*'Tariffs Jan2022'!AL35/'Tariffs Jan2022'!AJ35&lt;='Tariffs Jan2022'!L35,($C$5*'Tariffs Jan2022'!AL35/'Tariffs Jan2022'!AJ35-'Tariffs Jan2022'!K35)*('Tariffs Jan2022'!W35/100)*'Tariffs Jan2022'!AJ35,('Tariffs Jan2022'!L35-'Tariffs Jan2022'!K35)*('Tariffs Jan2022'!W35/100)*'Tariffs Jan2022'!AJ35))</f>
        <v>0</v>
      </c>
      <c r="M41" s="85">
        <f>IF($C$5*'Tariffs Jan2022'!AL35/'Tariffs Jan2022'!AJ35&lt;'Tariffs Jan2022'!L35,0,IF($C$5*'Tariffs Jan2022'!AL35/'Tariffs Jan2022'!AJ35&lt;='Tariffs Jan2022'!M35,($C$5*'Tariffs Jan2022'!AL35/'Tariffs Jan2022'!AJ35-'Tariffs Jan2022'!L35)*('Tariffs Jan2022'!X35/100)*'Tariffs Jan2022'!AJ35,('Tariffs Jan2022'!M35-'Tariffs Jan2022'!L35)*('Tariffs Jan2022'!X35/100)*'Tariffs Jan2022'!AJ35))</f>
        <v>0</v>
      </c>
      <c r="N41" s="85">
        <f>IF(($C$5*'Tariffs Jan2022'!AL35/'Tariffs Jan2022'!AJ35&gt;'Tariffs Jan2022'!M35),($C$5*'Tariffs Jan2022'!AL35/'Tariffs Jan2022'!AJ35-'Tariffs Jan2022'!M35)*'Tariffs Jan2022'!Y35/100*'Tariffs Jan2022'!AJ35,0)</f>
        <v>447.95454545454544</v>
      </c>
      <c r="O41" s="73">
        <f t="shared" si="0"/>
        <v>1643.4327272727271</v>
      </c>
      <c r="P41" s="498">
        <f t="shared" si="1"/>
        <v>1807.7760000000001</v>
      </c>
      <c r="Q41" s="546"/>
      <c r="R41" s="546"/>
      <c r="S41" s="546"/>
      <c r="T41" s="546"/>
      <c r="U41" s="546"/>
      <c r="V41" s="546"/>
      <c r="W41" s="546"/>
      <c r="X41" s="546"/>
      <c r="Y41" s="546"/>
      <c r="Z41" s="546"/>
    </row>
    <row r="42" spans="1:26" x14ac:dyDescent="0.15">
      <c r="A42" s="286" t="str">
        <f>'Tariffs Jan2022'!F36</f>
        <v>Momentum Energy</v>
      </c>
      <c r="B42" s="47" t="str">
        <f>'Tariffs Jan2022'!D36</f>
        <v>AGN North</v>
      </c>
      <c r="C42" s="287">
        <f>'Tariffs Jan2022'!E36</f>
        <v>44562</v>
      </c>
      <c r="D42" s="85">
        <f>365*'Tariffs Jan2022'!H36/100</f>
        <v>299.59863636363639</v>
      </c>
      <c r="E42" s="85">
        <f>IF($C$5*'Tariffs Jan2022'!AK36/'Tariffs Jan2022'!AI36&gt;='Tariffs Jan2022'!J36,( 'Tariffs Jan2022'!J36*'Tariffs Jan2022'!O36/100)* 'Tariffs Jan2022'!AI36,($C$5*'Tariffs Jan2022'!AK36/'Tariffs Jan2022'!AI36*'Tariffs Jan2022'!O36/100)* 'Tariffs Jan2022'!AI36)</f>
        <v>114.25272727272726</v>
      </c>
      <c r="F42" s="85">
        <f>IF($C$5*'Tariffs Jan2022'!AK36/'Tariffs Jan2022'!AI36&lt;'Tariffs Jan2022'!J36,0,IF($C$5*'Tariffs Jan2022'!AK36/'Tariffs Jan2022'!AI36&lt;='Tariffs Jan2022'!K36,($C$5*'Tariffs Jan2022'!AK36/'Tariffs Jan2022'!AI36-'Tariffs Jan2022'!J36)*('Tariffs Jan2022'!P36/100)*'Tariffs Jan2022'!AI36,('Tariffs Jan2022'!K36-'Tariffs Jan2022'!J36)*('Tariffs Jan2022'!P36/100)*'Tariffs Jan2022'!AI36))</f>
        <v>81.546363636363623</v>
      </c>
      <c r="G42" s="85">
        <f>IF($C$5*'Tariffs Jan2022'!AK36/'Tariffs Jan2022'!AI36&lt;'Tariffs Jan2022'!K36,0,IF($C$5*'Tariffs Jan2022'!AK36/'Tariffs Jan2022'!AI36&lt;='Tariffs Jan2022'!L36,($C$5*'Tariffs Jan2022'!AK36/'Tariffs Jan2022'!AI36-'Tariffs Jan2022'!K36)*('Tariffs Jan2022'!Q36/100)*'Tariffs Jan2022'!AI36,('Tariffs Jan2022'!L36-'Tariffs Jan2022'!K36)*('Tariffs Jan2022'!Q36/100)*'Tariffs Jan2022'!AI36))</f>
        <v>0</v>
      </c>
      <c r="H42" s="85">
        <f>IF($C$5*'Tariffs Jan2022'!AK36/'Tariffs Jan2022'!AI36&lt;'Tariffs Jan2022'!L36,0,IF($C$5*'Tariffs Jan2022'!AK36/'Tariffs Jan2022'!AI36&lt;='Tariffs Jan2022'!M36,($C$5*'Tariffs Jan2022'!AK36/'Tariffs Jan2022'!AI36-'Tariffs Jan2022'!L36)*('Tariffs Jan2022'!R36/100)*'Tariffs Jan2022'!AI36,('Tariffs Jan2022'!M36-'Tariffs Jan2022'!L36)*('Tariffs Jan2022'!R36/100)*'Tariffs Jan2022'!AI36))</f>
        <v>0</v>
      </c>
      <c r="I42" s="85">
        <f>IF(($C$5*'Tariffs Jan2022'!AK36/'Tariffs Jan2022'!AI36&gt;'Tariffs Jan2022'!M36),($C$5*'Tariffs Jan2022'!AK36/'Tariffs Jan2022'!AI36-'Tariffs Jan2022'!M36)*'Tariffs Jan2022'!S36/100*'Tariffs Jan2022'!AI36,0)</f>
        <v>399.48951818181814</v>
      </c>
      <c r="J42" s="85">
        <f>IF($C$5*'Tariffs Jan2022'!AL36/'Tariffs Jan2022'!AJ36&gt;='Tariffs Jan2022'!J36,('Tariffs Jan2022'!J36*'Tariffs Jan2022'!U36/100)* 'Tariffs Jan2022'!AJ36,($C$5*'Tariffs Jan2022'!AL36/'Tariffs Jan2022'!AJ36*'Tariffs Jan2022'!U36/100)* 'Tariffs Jan2022'!AJ36)</f>
        <v>205.17636363636365</v>
      </c>
      <c r="K42" s="85">
        <f>IF($C$5*'Tariffs Jan2022'!AL36/'Tariffs Jan2022'!AJ36&lt;'Tariffs Jan2022'!J36,0,IF($C$5*'Tariffs Jan2022'!AL36/'Tariffs Jan2022'!AJ36&lt;='Tariffs Jan2022'!K36,($C$5*'Tariffs Jan2022'!AL36/'Tariffs Jan2022'!AJ36-'Tariffs Jan2022'!J36)*('Tariffs Jan2022'!V36/100)*'Tariffs Jan2022'!AJ36,('Tariffs Jan2022'!K36-'Tariffs Jan2022'!J36)*('Tariffs Jan2022'!V36/100)*'Tariffs Jan2022'!AJ36))</f>
        <v>145.8472727272727</v>
      </c>
      <c r="L42" s="85">
        <f>IF($C$5*'Tariffs Jan2022'!AL36/'Tariffs Jan2022'!AJ36&lt;'Tariffs Jan2022'!K36,0,IF($C$5*'Tariffs Jan2022'!AL36/'Tariffs Jan2022'!AJ36&lt;='Tariffs Jan2022'!L36,($C$5*'Tariffs Jan2022'!AL36/'Tariffs Jan2022'!AJ36-'Tariffs Jan2022'!K36)*('Tariffs Jan2022'!W36/100)*'Tariffs Jan2022'!AJ36,('Tariffs Jan2022'!L36-'Tariffs Jan2022'!K36)*('Tariffs Jan2022'!W36/100)*'Tariffs Jan2022'!AJ36))</f>
        <v>0</v>
      </c>
      <c r="M42" s="85">
        <f>IF($C$5*'Tariffs Jan2022'!AL36/'Tariffs Jan2022'!AJ36&lt;'Tariffs Jan2022'!L36,0,IF($C$5*'Tariffs Jan2022'!AL36/'Tariffs Jan2022'!AJ36&lt;='Tariffs Jan2022'!M36,($C$5*'Tariffs Jan2022'!AL36/'Tariffs Jan2022'!AJ36-'Tariffs Jan2022'!L36)*('Tariffs Jan2022'!X36/100)*'Tariffs Jan2022'!AJ36,('Tariffs Jan2022'!M36-'Tariffs Jan2022'!L36)*('Tariffs Jan2022'!X36/100)*'Tariffs Jan2022'!AJ36))</f>
        <v>0</v>
      </c>
      <c r="N42" s="85">
        <f>IF(($C$5*'Tariffs Jan2022'!AL36/'Tariffs Jan2022'!AJ36&gt;'Tariffs Jan2022'!M36),($C$5*'Tariffs Jan2022'!AL36/'Tariffs Jan2022'!AJ36-'Tariffs Jan2022'!M36)*'Tariffs Jan2022'!Y36/100*'Tariffs Jan2022'!AJ36,0)</f>
        <v>711.7185272727271</v>
      </c>
      <c r="O42" s="73">
        <f t="shared" si="0"/>
        <v>1957.6294090909087</v>
      </c>
      <c r="P42" s="498">
        <f t="shared" si="1"/>
        <v>2153.3923499999996</v>
      </c>
      <c r="Q42" s="546"/>
      <c r="R42" s="546"/>
      <c r="S42" s="546"/>
      <c r="T42" s="546"/>
      <c r="U42" s="546"/>
      <c r="V42" s="546"/>
      <c r="W42" s="546"/>
      <c r="X42" s="546"/>
      <c r="Y42" s="546"/>
      <c r="Z42" s="546"/>
    </row>
    <row r="43" spans="1:26" x14ac:dyDescent="0.15">
      <c r="A43" s="286" t="str">
        <f>'Tariffs Jan2022'!F37</f>
        <v>Origin Energy</v>
      </c>
      <c r="B43" s="47" t="str">
        <f>'Tariffs Jan2022'!D37</f>
        <v>AGN North</v>
      </c>
      <c r="C43" s="287">
        <f>'Tariffs Jan2022'!E37</f>
        <v>44562</v>
      </c>
      <c r="D43" s="85">
        <f>365*'Tariffs Jan2022'!H37/100</f>
        <v>286.35909090909087</v>
      </c>
      <c r="E43" s="85">
        <f>IF($C$5*'Tariffs Jan2022'!AK37/'Tariffs Jan2022'!AI37&gt;='Tariffs Jan2022'!J37,( 'Tariffs Jan2022'!J37*'Tariffs Jan2022'!O37/100)* 'Tariffs Jan2022'!AI37,($C$5*'Tariffs Jan2022'!AK37/'Tariffs Jan2022'!AI37*'Tariffs Jan2022'!O37/100)* 'Tariffs Jan2022'!AI37)</f>
        <v>477.81818181818176</v>
      </c>
      <c r="F43" s="85">
        <f>IF($C$5*'Tariffs Jan2022'!AK37/'Tariffs Jan2022'!AI37&lt;'Tariffs Jan2022'!J37,0,IF($C$5*'Tariffs Jan2022'!AK37/'Tariffs Jan2022'!AI37&lt;='Tariffs Jan2022'!K37,($C$5*'Tariffs Jan2022'!AK37/'Tariffs Jan2022'!AI37-'Tariffs Jan2022'!J37)*('Tariffs Jan2022'!P37/100)*'Tariffs Jan2022'!AI37,('Tariffs Jan2022'!K37-'Tariffs Jan2022'!J37)*('Tariffs Jan2022'!P37/100)*'Tariffs Jan2022'!AI37))</f>
        <v>341.18181818181813</v>
      </c>
      <c r="G43" s="85">
        <f>IF($C$5*'Tariffs Jan2022'!AK37/'Tariffs Jan2022'!AI37&lt;'Tariffs Jan2022'!K37,0,IF($C$5*'Tariffs Jan2022'!AK37/'Tariffs Jan2022'!AI37&lt;='Tariffs Jan2022'!L37,($C$5*'Tariffs Jan2022'!AK37/'Tariffs Jan2022'!AI37-'Tariffs Jan2022'!K37)*('Tariffs Jan2022'!Q37/100)*'Tariffs Jan2022'!AI37,('Tariffs Jan2022'!L37-'Tariffs Jan2022'!K37)*('Tariffs Jan2022'!Q37/100)*'Tariffs Jan2022'!AI37))</f>
        <v>0</v>
      </c>
      <c r="H43" s="85">
        <f>IF($C$5*'Tariffs Jan2022'!AK37/'Tariffs Jan2022'!AI37&lt;'Tariffs Jan2022'!L37,0,IF($C$5*'Tariffs Jan2022'!AK37/'Tariffs Jan2022'!AI37&lt;='Tariffs Jan2022'!M37,($C$5*'Tariffs Jan2022'!AK37/'Tariffs Jan2022'!AI37-'Tariffs Jan2022'!L37)*('Tariffs Jan2022'!R37/100)*'Tariffs Jan2022'!AI37,('Tariffs Jan2022'!M37-'Tariffs Jan2022'!L37)*('Tariffs Jan2022'!R37/100)*'Tariffs Jan2022'!AI37))</f>
        <v>0</v>
      </c>
      <c r="I43" s="85">
        <f>IF(($C$5*'Tariffs Jan2022'!AK37/'Tariffs Jan2022'!AI37&gt;'Tariffs Jan2022'!M37),($C$5*'Tariffs Jan2022'!AK37/'Tariffs Jan2022'!AI37-'Tariffs Jan2022'!M37)*'Tariffs Jan2022'!S37/100*'Tariffs Jan2022'!AI37,0)</f>
        <v>0</v>
      </c>
      <c r="J43" s="85">
        <f>IF($C$5*'Tariffs Jan2022'!AL37/'Tariffs Jan2022'!AJ37&gt;='Tariffs Jan2022'!J37,('Tariffs Jan2022'!J37*'Tariffs Jan2022'!U37/100)* 'Tariffs Jan2022'!AJ37,($C$5*'Tariffs Jan2022'!AL37/'Tariffs Jan2022'!AJ37*'Tariffs Jan2022'!U37/100)* 'Tariffs Jan2022'!AJ37)</f>
        <v>477.81818181818176</v>
      </c>
      <c r="K43" s="85">
        <f>IF($C$5*'Tariffs Jan2022'!AL37/'Tariffs Jan2022'!AJ37&lt;'Tariffs Jan2022'!J37,0,IF($C$5*'Tariffs Jan2022'!AL37/'Tariffs Jan2022'!AJ37&lt;='Tariffs Jan2022'!K37,($C$5*'Tariffs Jan2022'!AL37/'Tariffs Jan2022'!AJ37-'Tariffs Jan2022'!J37)*('Tariffs Jan2022'!V37/100)*'Tariffs Jan2022'!AJ37,('Tariffs Jan2022'!K37-'Tariffs Jan2022'!J37)*('Tariffs Jan2022'!V37/100)*'Tariffs Jan2022'!AJ37))</f>
        <v>341.18181818181813</v>
      </c>
      <c r="L43" s="85">
        <f>IF($C$5*'Tariffs Jan2022'!AL37/'Tariffs Jan2022'!AJ37&lt;'Tariffs Jan2022'!K37,0,IF($C$5*'Tariffs Jan2022'!AL37/'Tariffs Jan2022'!AJ37&lt;='Tariffs Jan2022'!L37,($C$5*'Tariffs Jan2022'!AL37/'Tariffs Jan2022'!AJ37-'Tariffs Jan2022'!K37)*('Tariffs Jan2022'!W37/100)*'Tariffs Jan2022'!AJ37,('Tariffs Jan2022'!L37-'Tariffs Jan2022'!K37)*('Tariffs Jan2022'!W37/100)*'Tariffs Jan2022'!AJ37))</f>
        <v>0</v>
      </c>
      <c r="M43" s="85">
        <f>IF($C$5*'Tariffs Jan2022'!AL37/'Tariffs Jan2022'!AJ37&lt;'Tariffs Jan2022'!L37,0,IF($C$5*'Tariffs Jan2022'!AL37/'Tariffs Jan2022'!AJ37&lt;='Tariffs Jan2022'!M37,($C$5*'Tariffs Jan2022'!AL37/'Tariffs Jan2022'!AJ37-'Tariffs Jan2022'!L37)*('Tariffs Jan2022'!X37/100)*'Tariffs Jan2022'!AJ37,('Tariffs Jan2022'!M37-'Tariffs Jan2022'!L37)*('Tariffs Jan2022'!X37/100)*'Tariffs Jan2022'!AJ37))</f>
        <v>0</v>
      </c>
      <c r="N43" s="85">
        <f>IF(($C$5*'Tariffs Jan2022'!AL37/'Tariffs Jan2022'!AJ37&gt;'Tariffs Jan2022'!M37),($C$5*'Tariffs Jan2022'!AL37/'Tariffs Jan2022'!AJ37-'Tariffs Jan2022'!M37)*'Tariffs Jan2022'!Y37/100*'Tariffs Jan2022'!AJ37,0)</f>
        <v>0</v>
      </c>
      <c r="O43" s="73">
        <f t="shared" si="0"/>
        <v>1924.3590909090908</v>
      </c>
      <c r="P43" s="498">
        <f t="shared" si="1"/>
        <v>2116.7950000000001</v>
      </c>
      <c r="Q43" s="546"/>
      <c r="R43" s="546"/>
      <c r="S43" s="546"/>
      <c r="T43" s="546"/>
      <c r="U43" s="546"/>
      <c r="V43" s="546"/>
      <c r="W43" s="546"/>
      <c r="X43" s="546"/>
      <c r="Y43" s="546"/>
      <c r="Z43" s="546"/>
    </row>
    <row r="44" spans="1:26" x14ac:dyDescent="0.15">
      <c r="A44" s="286" t="str">
        <f>'Tariffs Jan2022'!F38</f>
        <v>Red Energy</v>
      </c>
      <c r="B44" s="47" t="str">
        <f>'Tariffs Jan2022'!D38</f>
        <v>AGN North</v>
      </c>
      <c r="C44" s="287">
        <f>'Tariffs Jan2022'!E38</f>
        <v>44562</v>
      </c>
      <c r="D44" s="85">
        <f>365*'Tariffs Jan2022'!H38/100</f>
        <v>265.72000000000003</v>
      </c>
      <c r="E44" s="85">
        <f>IF($C$5*'Tariffs Jan2022'!AK38/'Tariffs Jan2022'!AI38&gt;='Tariffs Jan2022'!J38,( 'Tariffs Jan2022'!J38*'Tariffs Jan2022'!O38/100)* 'Tariffs Jan2022'!AI38,($C$5*'Tariffs Jan2022'!AK38/'Tariffs Jan2022'!AI38*'Tariffs Jan2022'!O38/100)* 'Tariffs Jan2022'!AI38)</f>
        <v>153.43363636363637</v>
      </c>
      <c r="F44" s="85">
        <f>IF($C$5*'Tariffs Jan2022'!AK38/'Tariffs Jan2022'!AI38&lt;'Tariffs Jan2022'!J38,0,IF($C$5*'Tariffs Jan2022'!AK38/'Tariffs Jan2022'!AI38&lt;='Tariffs Jan2022'!K38,($C$5*'Tariffs Jan2022'!AK38/'Tariffs Jan2022'!AI38-'Tariffs Jan2022'!J38)*('Tariffs Jan2022'!P38/100)*'Tariffs Jan2022'!AI38,('Tariffs Jan2022'!K38-'Tariffs Jan2022'!J38)*('Tariffs Jan2022'!P38/100)*'Tariffs Jan2022'!AI38))</f>
        <v>118.99363636363637</v>
      </c>
      <c r="G44" s="85">
        <f>IF($C$5*'Tariffs Jan2022'!AK38/'Tariffs Jan2022'!AI38&lt;'Tariffs Jan2022'!K38,0,IF($C$5*'Tariffs Jan2022'!AK38/'Tariffs Jan2022'!AI38&lt;='Tariffs Jan2022'!L38,($C$5*'Tariffs Jan2022'!AK38/'Tariffs Jan2022'!AI38-'Tariffs Jan2022'!K38)*('Tariffs Jan2022'!Q38/100)*'Tariffs Jan2022'!AI38,('Tariffs Jan2022'!L38-'Tariffs Jan2022'!K38)*('Tariffs Jan2022'!Q38/100)*'Tariffs Jan2022'!AI38))</f>
        <v>0</v>
      </c>
      <c r="H44" s="85">
        <f>IF($C$5*'Tariffs Jan2022'!AK38/'Tariffs Jan2022'!AI38&lt;'Tariffs Jan2022'!L38,0,IF($C$5*'Tariffs Jan2022'!AK38/'Tariffs Jan2022'!AI38&lt;='Tariffs Jan2022'!M38,($C$5*'Tariffs Jan2022'!AK38/'Tariffs Jan2022'!AI38-'Tariffs Jan2022'!L38)*('Tariffs Jan2022'!R38/100)*'Tariffs Jan2022'!AI38,('Tariffs Jan2022'!M38-'Tariffs Jan2022'!L38)*('Tariffs Jan2022'!R38/100)*'Tariffs Jan2022'!AI38))</f>
        <v>0</v>
      </c>
      <c r="I44" s="85">
        <f>IF(($C$5*'Tariffs Jan2022'!AK38/'Tariffs Jan2022'!AI38&gt;'Tariffs Jan2022'!M38),($C$5*'Tariffs Jan2022'!AK38/'Tariffs Jan2022'!AI38-'Tariffs Jan2022'!M38)*'Tariffs Jan2022'!S38/100*'Tariffs Jan2022'!AI38,0)</f>
        <v>499.09090909090895</v>
      </c>
      <c r="J44" s="85">
        <f>IF($C$5*'Tariffs Jan2022'!AL38/'Tariffs Jan2022'!AJ38&gt;='Tariffs Jan2022'!J38,('Tariffs Jan2022'!J38*'Tariffs Jan2022'!U38/100)* 'Tariffs Jan2022'!AJ38,($C$5*'Tariffs Jan2022'!AL38/'Tariffs Jan2022'!AJ38*'Tariffs Jan2022'!U38/100)* 'Tariffs Jan2022'!AJ38)</f>
        <v>153.43363636363637</v>
      </c>
      <c r="K44" s="85">
        <f>IF($C$5*'Tariffs Jan2022'!AL38/'Tariffs Jan2022'!AJ38&lt;'Tariffs Jan2022'!J38,0,IF($C$5*'Tariffs Jan2022'!AL38/'Tariffs Jan2022'!AJ38&lt;='Tariffs Jan2022'!K38,($C$5*'Tariffs Jan2022'!AL38/'Tariffs Jan2022'!AJ38-'Tariffs Jan2022'!J38)*('Tariffs Jan2022'!V38/100)*'Tariffs Jan2022'!AJ38,('Tariffs Jan2022'!K38-'Tariffs Jan2022'!J38)*('Tariffs Jan2022'!V38/100)*'Tariffs Jan2022'!AJ38))</f>
        <v>118.99363636363637</v>
      </c>
      <c r="L44" s="85">
        <f>IF($C$5*'Tariffs Jan2022'!AL38/'Tariffs Jan2022'!AJ38&lt;'Tariffs Jan2022'!K38,0,IF($C$5*'Tariffs Jan2022'!AL38/'Tariffs Jan2022'!AJ38&lt;='Tariffs Jan2022'!L38,($C$5*'Tariffs Jan2022'!AL38/'Tariffs Jan2022'!AJ38-'Tariffs Jan2022'!K38)*('Tariffs Jan2022'!W38/100)*'Tariffs Jan2022'!AJ38,('Tariffs Jan2022'!L38-'Tariffs Jan2022'!K38)*('Tariffs Jan2022'!W38/100)*'Tariffs Jan2022'!AJ38))</f>
        <v>0</v>
      </c>
      <c r="M44" s="85">
        <f>IF($C$5*'Tariffs Jan2022'!AL38/'Tariffs Jan2022'!AJ38&lt;'Tariffs Jan2022'!L38,0,IF($C$5*'Tariffs Jan2022'!AL38/'Tariffs Jan2022'!AJ38&lt;='Tariffs Jan2022'!M38,($C$5*'Tariffs Jan2022'!AL38/'Tariffs Jan2022'!AJ38-'Tariffs Jan2022'!L38)*('Tariffs Jan2022'!X38/100)*'Tariffs Jan2022'!AJ38,('Tariffs Jan2022'!M38-'Tariffs Jan2022'!L38)*('Tariffs Jan2022'!X38/100)*'Tariffs Jan2022'!AJ38))</f>
        <v>0</v>
      </c>
      <c r="N44" s="85">
        <f>IF(($C$5*'Tariffs Jan2022'!AL38/'Tariffs Jan2022'!AJ38&gt;'Tariffs Jan2022'!M38),($C$5*'Tariffs Jan2022'!AL38/'Tariffs Jan2022'!AJ38-'Tariffs Jan2022'!M38)*'Tariffs Jan2022'!Y38/100*'Tariffs Jan2022'!AJ38,0)</f>
        <v>499.09090909090895</v>
      </c>
      <c r="O44" s="73">
        <f t="shared" si="0"/>
        <v>1808.7563636363636</v>
      </c>
      <c r="P44" s="498">
        <f t="shared" si="1"/>
        <v>1989.6320000000001</v>
      </c>
      <c r="Q44" s="546"/>
      <c r="R44" s="546"/>
      <c r="S44" s="546"/>
      <c r="T44" s="546"/>
      <c r="U44" s="546"/>
      <c r="V44" s="546"/>
      <c r="W44" s="546"/>
      <c r="X44" s="546"/>
      <c r="Y44" s="546"/>
      <c r="Z44" s="546"/>
    </row>
    <row r="45" spans="1:26" s="289" customFormat="1" ht="14" thickBot="1" x14ac:dyDescent="0.2">
      <c r="A45" s="286" t="str">
        <f>'Tariffs Jan2022'!F39</f>
        <v>Simply Energy</v>
      </c>
      <c r="B45" s="47" t="str">
        <f>'Tariffs Jan2022'!D39</f>
        <v>AGN North</v>
      </c>
      <c r="C45" s="287">
        <f>'Tariffs Jan2022'!E39</f>
        <v>44562</v>
      </c>
      <c r="D45" s="85">
        <f>365*'Tariffs Jan2022'!H39/100</f>
        <v>281.41499999999996</v>
      </c>
      <c r="E45" s="85">
        <f>IF($C$5*'Tariffs Jan2022'!AK39/'Tariffs Jan2022'!AI39&gt;='Tariffs Jan2022'!J39,( 'Tariffs Jan2022'!J39*'Tariffs Jan2022'!O39/100)* 'Tariffs Jan2022'!AI39,($C$5*'Tariffs Jan2022'!AK39/'Tariffs Jan2022'!AI39*'Tariffs Jan2022'!O39/100)* 'Tariffs Jan2022'!AI39)</f>
        <v>176.76272727272726</v>
      </c>
      <c r="F45" s="85">
        <f>IF($C$5*'Tariffs Jan2022'!AK39/'Tariffs Jan2022'!AI39&lt;'Tariffs Jan2022'!J39,0,IF($C$5*'Tariffs Jan2022'!AK39/'Tariffs Jan2022'!AI39&lt;='Tariffs Jan2022'!K39,($C$5*'Tariffs Jan2022'!AK39/'Tariffs Jan2022'!AI39-'Tariffs Jan2022'!J39)*('Tariffs Jan2022'!P39/100)*'Tariffs Jan2022'!AI39,('Tariffs Jan2022'!K39-'Tariffs Jan2022'!J39)*('Tariffs Jan2022'!P39/100)*'Tariffs Jan2022'!AI39))</f>
        <v>124.90636363636364</v>
      </c>
      <c r="G45" s="85">
        <f>IF($C$5*'Tariffs Jan2022'!AK39/'Tariffs Jan2022'!AI39&lt;'Tariffs Jan2022'!K39,0,IF($C$5*'Tariffs Jan2022'!AK39/'Tariffs Jan2022'!AI39&lt;='Tariffs Jan2022'!L39,($C$5*'Tariffs Jan2022'!AK39/'Tariffs Jan2022'!AI39-'Tariffs Jan2022'!K39)*('Tariffs Jan2022'!Q39/100)*'Tariffs Jan2022'!AI39,('Tariffs Jan2022'!L39-'Tariffs Jan2022'!K39)*('Tariffs Jan2022'!Q39/100)*'Tariffs Jan2022'!AI39))</f>
        <v>0</v>
      </c>
      <c r="H45" s="85">
        <f>IF($C$5*'Tariffs Jan2022'!AK39/'Tariffs Jan2022'!AI39&lt;'Tariffs Jan2022'!L39,0,IF($C$5*'Tariffs Jan2022'!AK39/'Tariffs Jan2022'!AI39&lt;='Tariffs Jan2022'!M39,($C$5*'Tariffs Jan2022'!AK39/'Tariffs Jan2022'!AI39-'Tariffs Jan2022'!L39)*('Tariffs Jan2022'!R39/100)*'Tariffs Jan2022'!AI39,('Tariffs Jan2022'!M39-'Tariffs Jan2022'!L39)*('Tariffs Jan2022'!R39/100)*'Tariffs Jan2022'!AI39))</f>
        <v>0</v>
      </c>
      <c r="I45" s="85">
        <f>IF(($C$5*'Tariffs Jan2022'!AK39/'Tariffs Jan2022'!AI39&gt;'Tariffs Jan2022'!M39),($C$5*'Tariffs Jan2022'!AK39/'Tariffs Jan2022'!AI39-'Tariffs Jan2022'!M39)*'Tariffs Jan2022'!S39/100*'Tariffs Jan2022'!AI39,0)</f>
        <v>589.09090909090901</v>
      </c>
      <c r="J45" s="85">
        <f>IF($C$5*'Tariffs Jan2022'!AL39/'Tariffs Jan2022'!AJ39&gt;='Tariffs Jan2022'!J39,('Tariffs Jan2022'!J39*'Tariffs Jan2022'!U39/100)* 'Tariffs Jan2022'!AJ39,($C$5*'Tariffs Jan2022'!AL39/'Tariffs Jan2022'!AJ39*'Tariffs Jan2022'!U39/100)* 'Tariffs Jan2022'!AJ39)</f>
        <v>176.76272727272726</v>
      </c>
      <c r="K45" s="85">
        <f>IF($C$5*'Tariffs Jan2022'!AL39/'Tariffs Jan2022'!AJ39&lt;'Tariffs Jan2022'!J39,0,IF($C$5*'Tariffs Jan2022'!AL39/'Tariffs Jan2022'!AJ39&lt;='Tariffs Jan2022'!K39,($C$5*'Tariffs Jan2022'!AL39/'Tariffs Jan2022'!AJ39-'Tariffs Jan2022'!J39)*('Tariffs Jan2022'!V39/100)*'Tariffs Jan2022'!AJ39,('Tariffs Jan2022'!K39-'Tariffs Jan2022'!J39)*('Tariffs Jan2022'!V39/100)*'Tariffs Jan2022'!AJ39))</f>
        <v>124.90636363636364</v>
      </c>
      <c r="L45" s="85">
        <f>IF($C$5*'Tariffs Jan2022'!AL39/'Tariffs Jan2022'!AJ39&lt;'Tariffs Jan2022'!K39,0,IF($C$5*'Tariffs Jan2022'!AL39/'Tariffs Jan2022'!AJ39&lt;='Tariffs Jan2022'!L39,($C$5*'Tariffs Jan2022'!AL39/'Tariffs Jan2022'!AJ39-'Tariffs Jan2022'!K39)*('Tariffs Jan2022'!W39/100)*'Tariffs Jan2022'!AJ39,('Tariffs Jan2022'!L39-'Tariffs Jan2022'!K39)*('Tariffs Jan2022'!W39/100)*'Tariffs Jan2022'!AJ39))</f>
        <v>0</v>
      </c>
      <c r="M45" s="85">
        <f>IF($C$5*'Tariffs Jan2022'!AL39/'Tariffs Jan2022'!AJ39&lt;'Tariffs Jan2022'!L39,0,IF($C$5*'Tariffs Jan2022'!AL39/'Tariffs Jan2022'!AJ39&lt;='Tariffs Jan2022'!M39,($C$5*'Tariffs Jan2022'!AL39/'Tariffs Jan2022'!AJ39-'Tariffs Jan2022'!L39)*('Tariffs Jan2022'!X39/100)*'Tariffs Jan2022'!AJ39,('Tariffs Jan2022'!M39-'Tariffs Jan2022'!L39)*('Tariffs Jan2022'!X39/100)*'Tariffs Jan2022'!AJ39))</f>
        <v>0</v>
      </c>
      <c r="N45" s="85">
        <f>IF(($C$5*'Tariffs Jan2022'!AL39/'Tariffs Jan2022'!AJ39&gt;'Tariffs Jan2022'!M39),($C$5*'Tariffs Jan2022'!AL39/'Tariffs Jan2022'!AJ39-'Tariffs Jan2022'!M39)*'Tariffs Jan2022'!Y39/100*'Tariffs Jan2022'!AJ39,0)</f>
        <v>589.09090909090901</v>
      </c>
      <c r="O45" s="73">
        <f t="shared" si="0"/>
        <v>2062.9349999999995</v>
      </c>
      <c r="P45" s="498">
        <f t="shared" si="1"/>
        <v>2269.2284999999997</v>
      </c>
      <c r="Q45" s="546"/>
      <c r="R45" s="546"/>
      <c r="S45" s="546"/>
      <c r="T45" s="546"/>
      <c r="U45" s="546"/>
      <c r="V45" s="546"/>
      <c r="W45" s="546"/>
      <c r="X45" s="546"/>
      <c r="Y45" s="546"/>
      <c r="Z45" s="546"/>
    </row>
    <row r="46" spans="1:26" ht="14" thickTop="1" x14ac:dyDescent="0.15">
      <c r="A46" s="286" t="str">
        <f>'Tariffs Jan2022'!F40</f>
        <v>GloBird</v>
      </c>
      <c r="B46" s="47" t="str">
        <f>'Tariffs Jan2022'!D40</f>
        <v>AGN North</v>
      </c>
      <c r="C46" s="287">
        <f>'Tariffs Jan2022'!E40</f>
        <v>44562</v>
      </c>
      <c r="D46" s="85">
        <f>365*'Tariffs Jan2022'!H40/100</f>
        <v>317.55</v>
      </c>
      <c r="E46" s="85">
        <f>IF($C$5*'Tariffs Jan2022'!AK40/'Tariffs Jan2022'!AI40&gt;='Tariffs Jan2022'!J40,( 'Tariffs Jan2022'!J40*'Tariffs Jan2022'!O40/100)* 'Tariffs Jan2022'!AI40,($C$5*'Tariffs Jan2022'!AK40/'Tariffs Jan2022'!AI40*'Tariffs Jan2022'!O40/100)* 'Tariffs Jan2022'!AI40)</f>
        <v>261</v>
      </c>
      <c r="F46" s="85">
        <f>IF($C$5*'Tariffs Jan2022'!AK40/'Tariffs Jan2022'!AI40&lt;'Tariffs Jan2022'!J40,0,IF($C$5*'Tariffs Jan2022'!AK40/'Tariffs Jan2022'!AI40&lt;='Tariffs Jan2022'!K40,($C$5*'Tariffs Jan2022'!AK40/'Tariffs Jan2022'!AI40-'Tariffs Jan2022'!J40)*('Tariffs Jan2022'!P40/100)*'Tariffs Jan2022'!AI40,('Tariffs Jan2022'!K40-'Tariffs Jan2022'!J40)*('Tariffs Jan2022'!P40/100)*'Tariffs Jan2022'!AI40))</f>
        <v>0</v>
      </c>
      <c r="G46" s="85">
        <f>IF($C$5*'Tariffs Jan2022'!AK40/'Tariffs Jan2022'!AI40&lt;'Tariffs Jan2022'!K40,0,IF($C$5*'Tariffs Jan2022'!AK40/'Tariffs Jan2022'!AI40&lt;='Tariffs Jan2022'!L40,($C$5*'Tariffs Jan2022'!AK40/'Tariffs Jan2022'!AI40-'Tariffs Jan2022'!K40)*('Tariffs Jan2022'!Q40/100)*'Tariffs Jan2022'!AI40,('Tariffs Jan2022'!L40-'Tariffs Jan2022'!K40)*('Tariffs Jan2022'!Q40/100)*'Tariffs Jan2022'!AI40))</f>
        <v>0</v>
      </c>
      <c r="H46" s="85">
        <f>IF($C$5*'Tariffs Jan2022'!AK40/'Tariffs Jan2022'!AI40&lt;'Tariffs Jan2022'!L40,0,IF($C$5*'Tariffs Jan2022'!AK40/'Tariffs Jan2022'!AI40&lt;='Tariffs Jan2022'!M40,($C$5*'Tariffs Jan2022'!AK40/'Tariffs Jan2022'!AI40-'Tariffs Jan2022'!L40)*('Tariffs Jan2022'!R40/100)*'Tariffs Jan2022'!AI40,('Tariffs Jan2022'!M40-'Tariffs Jan2022'!L40)*('Tariffs Jan2022'!R40/100)*'Tariffs Jan2022'!AI40))</f>
        <v>0</v>
      </c>
      <c r="I46" s="85">
        <f>IF(($C$5*'Tariffs Jan2022'!AK40/'Tariffs Jan2022'!AI40&gt;'Tariffs Jan2022'!M40),($C$5*'Tariffs Jan2022'!AK40/'Tariffs Jan2022'!AI40-'Tariffs Jan2022'!M40)*'Tariffs Jan2022'!S40/100*'Tariffs Jan2022'!AI40,0)</f>
        <v>517.5</v>
      </c>
      <c r="J46" s="85">
        <f>IF($C$5*'Tariffs Jan2022'!AL40/'Tariffs Jan2022'!AJ40&gt;='Tariffs Jan2022'!J40,('Tariffs Jan2022'!J40*'Tariffs Jan2022'!U40/100)* 'Tariffs Jan2022'!AJ40,($C$5*'Tariffs Jan2022'!AL40/'Tariffs Jan2022'!AJ40*'Tariffs Jan2022'!U40/100)* 'Tariffs Jan2022'!AJ40)</f>
        <v>261</v>
      </c>
      <c r="K46" s="85">
        <f>IF($C$5*'Tariffs Jan2022'!AL40/'Tariffs Jan2022'!AJ40&lt;'Tariffs Jan2022'!J40,0,IF($C$5*'Tariffs Jan2022'!AL40/'Tariffs Jan2022'!AJ40&lt;='Tariffs Jan2022'!K40,($C$5*'Tariffs Jan2022'!AL40/'Tariffs Jan2022'!AJ40-'Tariffs Jan2022'!J40)*('Tariffs Jan2022'!V40/100)*'Tariffs Jan2022'!AJ40,('Tariffs Jan2022'!K40-'Tariffs Jan2022'!J40)*('Tariffs Jan2022'!V40/100)*'Tariffs Jan2022'!AJ40))</f>
        <v>0</v>
      </c>
      <c r="L46" s="85">
        <f>IF($C$5*'Tariffs Jan2022'!AL40/'Tariffs Jan2022'!AJ40&lt;'Tariffs Jan2022'!K40,0,IF($C$5*'Tariffs Jan2022'!AL40/'Tariffs Jan2022'!AJ40&lt;='Tariffs Jan2022'!L40,($C$5*'Tariffs Jan2022'!AL40/'Tariffs Jan2022'!AJ40-'Tariffs Jan2022'!K40)*('Tariffs Jan2022'!W40/100)*'Tariffs Jan2022'!AJ40,('Tariffs Jan2022'!L40-'Tariffs Jan2022'!K40)*('Tariffs Jan2022'!W40/100)*'Tariffs Jan2022'!AJ40))</f>
        <v>0</v>
      </c>
      <c r="M46" s="85">
        <f>IF($C$5*'Tariffs Jan2022'!AL40/'Tariffs Jan2022'!AJ40&lt;'Tariffs Jan2022'!L40,0,IF($C$5*'Tariffs Jan2022'!AL40/'Tariffs Jan2022'!AJ40&lt;='Tariffs Jan2022'!M40,($C$5*'Tariffs Jan2022'!AL40/'Tariffs Jan2022'!AJ40-'Tariffs Jan2022'!L40)*('Tariffs Jan2022'!X40/100)*'Tariffs Jan2022'!AJ40,('Tariffs Jan2022'!M40-'Tariffs Jan2022'!L40)*('Tariffs Jan2022'!X40/100)*'Tariffs Jan2022'!AJ40))</f>
        <v>0</v>
      </c>
      <c r="N46" s="85">
        <f>IF(($C$5*'Tariffs Jan2022'!AL40/'Tariffs Jan2022'!AJ40&gt;'Tariffs Jan2022'!M40),($C$5*'Tariffs Jan2022'!AL40/'Tariffs Jan2022'!AJ40-'Tariffs Jan2022'!M40)*'Tariffs Jan2022'!Y40/100*'Tariffs Jan2022'!AJ40,0)</f>
        <v>517.5</v>
      </c>
      <c r="O46" s="73">
        <f t="shared" si="0"/>
        <v>1874.55</v>
      </c>
      <c r="P46" s="498">
        <f t="shared" si="1"/>
        <v>2062.0050000000001</v>
      </c>
      <c r="Q46" s="546"/>
      <c r="R46" s="546"/>
      <c r="S46" s="546"/>
      <c r="T46" s="546"/>
      <c r="U46" s="546"/>
      <c r="V46" s="546"/>
      <c r="W46" s="546"/>
      <c r="X46" s="546"/>
      <c r="Y46" s="546"/>
      <c r="Z46" s="546"/>
    </row>
    <row r="47" spans="1:26" s="289" customFormat="1" ht="14" thickBot="1" x14ac:dyDescent="0.2">
      <c r="A47" s="286" t="str">
        <f>'Tariffs Jan2022'!F41</f>
        <v>Powershop</v>
      </c>
      <c r="B47" s="47" t="str">
        <f>'Tariffs Jan2022'!D41</f>
        <v>AGN North</v>
      </c>
      <c r="C47" s="287">
        <f>'Tariffs Jan2022'!E41</f>
        <v>44562</v>
      </c>
      <c r="D47" s="85">
        <f>365*'Tariffs Jan2022'!H41/100</f>
        <v>287.45409090909089</v>
      </c>
      <c r="E47" s="85">
        <f>((C$5*'Tariffs Jan2022'!AK41/'Tariffs Jan2022'!AI41)*('Tariffs Jan2022'!O41/100))*'Tariffs Jan2022'!AI41</f>
        <v>615.68181818181802</v>
      </c>
      <c r="F47" s="85">
        <v>0</v>
      </c>
      <c r="G47" s="85">
        <v>0</v>
      </c>
      <c r="H47" s="85">
        <v>0</v>
      </c>
      <c r="I47" s="85">
        <v>0</v>
      </c>
      <c r="J47" s="85">
        <f>((C$5*'Tariffs Jan2022'!AL41/'Tariffs Jan2022'!AJ41)*('Tariffs Jan2022'!U41/100))*'Tariffs Jan2022'!AJ41</f>
        <v>615.68181818181802</v>
      </c>
      <c r="K47" s="85">
        <v>0</v>
      </c>
      <c r="L47" s="85">
        <v>0</v>
      </c>
      <c r="M47" s="85">
        <v>0</v>
      </c>
      <c r="N47" s="85">
        <v>0</v>
      </c>
      <c r="O47" s="73">
        <f t="shared" si="0"/>
        <v>1518.8177272727269</v>
      </c>
      <c r="P47" s="498">
        <f t="shared" si="1"/>
        <v>1670.6994999999997</v>
      </c>
      <c r="Q47" s="546"/>
      <c r="R47" s="546"/>
      <c r="S47" s="546"/>
      <c r="T47" s="546"/>
      <c r="U47" s="546"/>
      <c r="V47" s="546"/>
      <c r="W47" s="546"/>
      <c r="X47" s="546"/>
      <c r="Y47" s="546"/>
      <c r="Z47" s="546"/>
    </row>
    <row r="48" spans="1:26" ht="14" thickTop="1" x14ac:dyDescent="0.15">
      <c r="A48" s="286" t="str">
        <f>'Tariffs Jan2022'!F42</f>
        <v>1st Energy</v>
      </c>
      <c r="B48" s="47" t="str">
        <f>'Tariffs Jan2022'!D42</f>
        <v>AGN North</v>
      </c>
      <c r="C48" s="287">
        <f>'Tariffs Jan2022'!E42</f>
        <v>44562</v>
      </c>
      <c r="D48" s="85">
        <f>365*'Tariffs Jan2022'!H42/100</f>
        <v>295.64999999999998</v>
      </c>
      <c r="E48" s="85">
        <f>IF($C$5*'Tariffs Jan2022'!AK42/'Tariffs Jan2022'!AI42&gt;='Tariffs Jan2022'!J42,( 'Tariffs Jan2022'!J42*'Tariffs Jan2022'!O42/100)* 'Tariffs Jan2022'!AI42,($C$5*'Tariffs Jan2022'!AK42/'Tariffs Jan2022'!AI42*'Tariffs Jan2022'!O42/100)* 'Tariffs Jan2022'!AI42)</f>
        <v>157.02272727272728</v>
      </c>
      <c r="F48" s="85">
        <f>IF($C$5*'Tariffs Jan2022'!AK42/'Tariffs Jan2022'!AI42&lt;'Tariffs Jan2022'!J42,0,IF($C$5*'Tariffs Jan2022'!AK42/'Tariffs Jan2022'!AI42&lt;='Tariffs Jan2022'!K42,($C$5*'Tariffs Jan2022'!AK42/'Tariffs Jan2022'!AI42-'Tariffs Jan2022'!J42)*('Tariffs Jan2022'!P42/100)*'Tariffs Jan2022'!AI42,('Tariffs Jan2022'!K42-'Tariffs Jan2022'!J42)*('Tariffs Jan2022'!P42/100)*'Tariffs Jan2022'!AI42))</f>
        <v>112.71136363636364</v>
      </c>
      <c r="G48" s="85">
        <f>IF($C$5*'Tariffs Jan2022'!AK42/'Tariffs Jan2022'!AI42&lt;'Tariffs Jan2022'!K42,0,IF($C$5*'Tariffs Jan2022'!AK42/'Tariffs Jan2022'!AI42&lt;='Tariffs Jan2022'!L42,($C$5*'Tariffs Jan2022'!AK42/'Tariffs Jan2022'!AI42-'Tariffs Jan2022'!K42)*('Tariffs Jan2022'!Q42/100)*'Tariffs Jan2022'!AI42,('Tariffs Jan2022'!L42-'Tariffs Jan2022'!K42)*('Tariffs Jan2022'!Q42/100)*'Tariffs Jan2022'!AI42))</f>
        <v>0</v>
      </c>
      <c r="H48" s="85">
        <f>IF($C$5*'Tariffs Jan2022'!AK42/'Tariffs Jan2022'!AI42&lt;'Tariffs Jan2022'!L42,0,IF($C$5*'Tariffs Jan2022'!AK42/'Tariffs Jan2022'!AI42&lt;='Tariffs Jan2022'!M42,($C$5*'Tariffs Jan2022'!AK42/'Tariffs Jan2022'!AI42-'Tariffs Jan2022'!L42)*('Tariffs Jan2022'!R42/100)*'Tariffs Jan2022'!AI42,('Tariffs Jan2022'!M42-'Tariffs Jan2022'!L42)*('Tariffs Jan2022'!R42/100)*'Tariffs Jan2022'!AI42))</f>
        <v>0</v>
      </c>
      <c r="I48" s="85">
        <f>IF(($C$5*'Tariffs Jan2022'!AK42/'Tariffs Jan2022'!AI42&gt;'Tariffs Jan2022'!M42),($C$5*'Tariffs Jan2022'!AK42/'Tariffs Jan2022'!AI42-'Tariffs Jan2022'!M42)*'Tariffs Jan2022'!S42/100*'Tariffs Jan2022'!AI42,0)</f>
        <v>533.86363636363626</v>
      </c>
      <c r="J48" s="85">
        <f>IF($C$5*'Tariffs Jan2022'!AL42/'Tariffs Jan2022'!AJ42&gt;='Tariffs Jan2022'!J42,('Tariffs Jan2022'!J42*'Tariffs Jan2022'!U42/100)* 'Tariffs Jan2022'!AJ42,($C$5*'Tariffs Jan2022'!AL42/'Tariffs Jan2022'!AJ42*'Tariffs Jan2022'!U42/100)* 'Tariffs Jan2022'!AJ42)</f>
        <v>157.02272727272728</v>
      </c>
      <c r="K48" s="85">
        <f>IF($C$5*'Tariffs Jan2022'!AL42/'Tariffs Jan2022'!AJ42&lt;'Tariffs Jan2022'!J42,0,IF($C$5*'Tariffs Jan2022'!AL42/'Tariffs Jan2022'!AJ42&lt;='Tariffs Jan2022'!K42,($C$5*'Tariffs Jan2022'!AL42/'Tariffs Jan2022'!AJ42-'Tariffs Jan2022'!J42)*('Tariffs Jan2022'!V42/100)*'Tariffs Jan2022'!AJ42,('Tariffs Jan2022'!K42-'Tariffs Jan2022'!J42)*('Tariffs Jan2022'!V42/100)*'Tariffs Jan2022'!AJ42))</f>
        <v>112.71136363636364</v>
      </c>
      <c r="L48" s="85">
        <f>IF($C$5*'Tariffs Jan2022'!AL42/'Tariffs Jan2022'!AJ42&lt;'Tariffs Jan2022'!K42,0,IF($C$5*'Tariffs Jan2022'!AL42/'Tariffs Jan2022'!AJ42&lt;='Tariffs Jan2022'!L42,($C$5*'Tariffs Jan2022'!AL42/'Tariffs Jan2022'!AJ42-'Tariffs Jan2022'!K42)*('Tariffs Jan2022'!W42/100)*'Tariffs Jan2022'!AJ42,('Tariffs Jan2022'!L42-'Tariffs Jan2022'!K42)*('Tariffs Jan2022'!W42/100)*'Tariffs Jan2022'!AJ42))</f>
        <v>0</v>
      </c>
      <c r="M48" s="85">
        <f>IF($C$5*'Tariffs Jan2022'!AL42/'Tariffs Jan2022'!AJ42&lt;'Tariffs Jan2022'!L42,0,IF($C$5*'Tariffs Jan2022'!AL42/'Tariffs Jan2022'!AJ42&lt;='Tariffs Jan2022'!M42,($C$5*'Tariffs Jan2022'!AL42/'Tariffs Jan2022'!AJ42-'Tariffs Jan2022'!L42)*('Tariffs Jan2022'!X42/100)*'Tariffs Jan2022'!AJ42,('Tariffs Jan2022'!M42-'Tariffs Jan2022'!L42)*('Tariffs Jan2022'!X42/100)*'Tariffs Jan2022'!AJ42))</f>
        <v>0</v>
      </c>
      <c r="N48" s="85">
        <f>IF(($C$5*'Tariffs Jan2022'!AL42/'Tariffs Jan2022'!AJ42&gt;'Tariffs Jan2022'!M42),($C$5*'Tariffs Jan2022'!AL42/'Tariffs Jan2022'!AJ42-'Tariffs Jan2022'!M42)*'Tariffs Jan2022'!Y42/100*'Tariffs Jan2022'!AJ42,0)</f>
        <v>533.86363636363626</v>
      </c>
      <c r="O48" s="73">
        <f t="shared" si="0"/>
        <v>1902.8454545454542</v>
      </c>
      <c r="P48" s="498">
        <f t="shared" si="1"/>
        <v>2093.1299999999997</v>
      </c>
      <c r="Q48" s="546"/>
      <c r="R48" s="546"/>
      <c r="S48" s="546"/>
      <c r="T48" s="546"/>
      <c r="U48" s="546"/>
      <c r="V48" s="546"/>
      <c r="W48" s="546"/>
      <c r="X48" s="546"/>
      <c r="Y48" s="546"/>
      <c r="Z48" s="546"/>
    </row>
    <row r="49" spans="1:26" ht="14" thickBot="1" x14ac:dyDescent="0.2">
      <c r="A49" s="288" t="str">
        <f>'Tariffs Jan2022'!F43</f>
        <v>Discover Energy</v>
      </c>
      <c r="B49" s="289" t="str">
        <f>'Tariffs Jan2022'!D43</f>
        <v>AGN North</v>
      </c>
      <c r="C49" s="290">
        <f>'Tariffs Jan2022'!E43</f>
        <v>44562</v>
      </c>
      <c r="D49" s="291">
        <f>365*'Tariffs Jan2022'!H43/100</f>
        <v>297.30909090909086</v>
      </c>
      <c r="E49" s="291">
        <f>IF($C$5*'Tariffs Jan2022'!AK43/'Tariffs Jan2022'!AI43&gt;='Tariffs Jan2022'!J43,( 'Tariffs Jan2022'!J43*'Tariffs Jan2022'!O43/100)* 'Tariffs Jan2022'!AI43,($C$5*'Tariffs Jan2022'!AK43/'Tariffs Jan2022'!AI43*'Tariffs Jan2022'!O43/100)* 'Tariffs Jan2022'!AI43)</f>
        <v>140.87181818181818</v>
      </c>
      <c r="F49" s="291">
        <f>IF($C$5*'Tariffs Jan2022'!AK43/'Tariffs Jan2022'!AI43&lt;'Tariffs Jan2022'!J43,0,IF($C$5*'Tariffs Jan2022'!AK43/'Tariffs Jan2022'!AI43&lt;='Tariffs Jan2022'!K43,($C$5*'Tariffs Jan2022'!AK43/'Tariffs Jan2022'!AI43-'Tariffs Jan2022'!J43)*('Tariffs Jan2022'!P43/100)*'Tariffs Jan2022'!AI43,('Tariffs Jan2022'!K43-'Tariffs Jan2022'!J43)*('Tariffs Jan2022'!P43/100)*'Tariffs Jan2022'!AI43))</f>
        <v>101.25545454545454</v>
      </c>
      <c r="G49" s="291">
        <f>IF($C$5*'Tariffs Jan2022'!AK43/'Tariffs Jan2022'!AI43&lt;'Tariffs Jan2022'!K43,0,IF($C$5*'Tariffs Jan2022'!AK43/'Tariffs Jan2022'!AI43&lt;='Tariffs Jan2022'!L43,($C$5*'Tariffs Jan2022'!AK43/'Tariffs Jan2022'!AI43-'Tariffs Jan2022'!K43)*('Tariffs Jan2022'!Q43/100)*'Tariffs Jan2022'!AI43,('Tariffs Jan2022'!L43-'Tariffs Jan2022'!K43)*('Tariffs Jan2022'!Q43/100)*'Tariffs Jan2022'!AI43))</f>
        <v>0</v>
      </c>
      <c r="H49" s="291">
        <f>IF($C$5*'Tariffs Jan2022'!AK43/'Tariffs Jan2022'!AI43&lt;'Tariffs Jan2022'!L43,0,IF($C$5*'Tariffs Jan2022'!AK43/'Tariffs Jan2022'!AI43&lt;='Tariffs Jan2022'!M43,($C$5*'Tariffs Jan2022'!AK43/'Tariffs Jan2022'!AI43-'Tariffs Jan2022'!L43)*('Tariffs Jan2022'!R43/100)*'Tariffs Jan2022'!AI43,('Tariffs Jan2022'!M43-'Tariffs Jan2022'!L43)*('Tariffs Jan2022'!R43/100)*'Tariffs Jan2022'!AI43))</f>
        <v>0</v>
      </c>
      <c r="I49" s="291">
        <f>IF(($C$5*'Tariffs Jan2022'!AK43/'Tariffs Jan2022'!AI43&gt;'Tariffs Jan2022'!M43),($C$5*'Tariffs Jan2022'!AK43/'Tariffs Jan2022'!AI43-'Tariffs Jan2022'!M43)*'Tariffs Jan2022'!S43/100*'Tariffs Jan2022'!AI43,0)</f>
        <v>464.31818181818176</v>
      </c>
      <c r="J49" s="291">
        <f>IF($C$5*'Tariffs Jan2022'!AL43/'Tariffs Jan2022'!AJ43&gt;='Tariffs Jan2022'!J43,('Tariffs Jan2022'!J43*'Tariffs Jan2022'!U43/100)* 'Tariffs Jan2022'!AJ43,($C$5*'Tariffs Jan2022'!AL43/'Tariffs Jan2022'!AJ43*'Tariffs Jan2022'!U43/100)* 'Tariffs Jan2022'!AJ43)</f>
        <v>140.87181818181818</v>
      </c>
      <c r="K49" s="291">
        <f>IF($C$5*'Tariffs Jan2022'!AL43/'Tariffs Jan2022'!AJ43&lt;'Tariffs Jan2022'!J43,0,IF($C$5*'Tariffs Jan2022'!AL43/'Tariffs Jan2022'!AJ43&lt;='Tariffs Jan2022'!K43,($C$5*'Tariffs Jan2022'!AL43/'Tariffs Jan2022'!AJ43-'Tariffs Jan2022'!J43)*('Tariffs Jan2022'!V43/100)*'Tariffs Jan2022'!AJ43,('Tariffs Jan2022'!K43-'Tariffs Jan2022'!J43)*('Tariffs Jan2022'!V43/100)*'Tariffs Jan2022'!AJ43))</f>
        <v>101.25545454545454</v>
      </c>
      <c r="L49" s="291">
        <f>IF($C$5*'Tariffs Jan2022'!AL43/'Tariffs Jan2022'!AJ43&lt;'Tariffs Jan2022'!K43,0,IF($C$5*'Tariffs Jan2022'!AL43/'Tariffs Jan2022'!AJ43&lt;='Tariffs Jan2022'!L43,($C$5*'Tariffs Jan2022'!AL43/'Tariffs Jan2022'!AJ43-'Tariffs Jan2022'!K43)*('Tariffs Jan2022'!W43/100)*'Tariffs Jan2022'!AJ43,('Tariffs Jan2022'!L43-'Tariffs Jan2022'!K43)*('Tariffs Jan2022'!W43/100)*'Tariffs Jan2022'!AJ43))</f>
        <v>0</v>
      </c>
      <c r="M49" s="291">
        <f>IF($C$5*'Tariffs Jan2022'!AL43/'Tariffs Jan2022'!AJ43&lt;'Tariffs Jan2022'!L43,0,IF($C$5*'Tariffs Jan2022'!AL43/'Tariffs Jan2022'!AJ43&lt;='Tariffs Jan2022'!M43,($C$5*'Tariffs Jan2022'!AL43/'Tariffs Jan2022'!AJ43-'Tariffs Jan2022'!L43)*('Tariffs Jan2022'!X43/100)*'Tariffs Jan2022'!AJ43,('Tariffs Jan2022'!M43-'Tariffs Jan2022'!L43)*('Tariffs Jan2022'!X43/100)*'Tariffs Jan2022'!AJ43))</f>
        <v>0</v>
      </c>
      <c r="N49" s="291">
        <f>IF(($C$5*'Tariffs Jan2022'!AL43/'Tariffs Jan2022'!AJ43&gt;'Tariffs Jan2022'!M43),($C$5*'Tariffs Jan2022'!AL43/'Tariffs Jan2022'!AJ43-'Tariffs Jan2022'!M43)*'Tariffs Jan2022'!Y43/100*'Tariffs Jan2022'!AJ43,0)</f>
        <v>464.31818181818176</v>
      </c>
      <c r="O49" s="292">
        <f t="shared" ref="O49" si="6">SUM(D49:N49)</f>
        <v>1710.1999999999998</v>
      </c>
      <c r="P49" s="499">
        <f t="shared" ref="P49" si="7">O49*1.1</f>
        <v>1881.22</v>
      </c>
      <c r="Q49" s="546"/>
      <c r="R49" s="546"/>
      <c r="S49" s="546"/>
      <c r="T49" s="546"/>
      <c r="U49" s="546"/>
      <c r="V49" s="546"/>
      <c r="W49" s="546"/>
      <c r="X49" s="546"/>
      <c r="Y49" s="546"/>
      <c r="Z49" s="546"/>
    </row>
    <row r="50" spans="1:26" ht="14" thickTop="1" x14ac:dyDescent="0.15">
      <c r="A50" s="286" t="str">
        <f>'Tariffs Jan2022'!F44</f>
        <v>AGL</v>
      </c>
      <c r="B50" s="47" t="str">
        <f>'Tariffs Jan2022'!D44</f>
        <v>AGN Central 2</v>
      </c>
      <c r="C50" s="287">
        <f>'Tariffs Jan2022'!E44</f>
        <v>44562</v>
      </c>
      <c r="D50" s="85">
        <f>365*'Tariffs Jan2022'!H44/100</f>
        <v>314.62999999999994</v>
      </c>
      <c r="E50" s="85">
        <f>IF($C$5*'Tariffs Jan2022'!AK44/'Tariffs Jan2022'!AI44&gt;='Tariffs Jan2022'!J44,( 'Tariffs Jan2022'!J44*'Tariffs Jan2022'!O44/100)* 'Tariffs Jan2022'!AI44,($C$5*'Tariffs Jan2022'!AK44/'Tariffs Jan2022'!AI44*'Tariffs Jan2022'!O44/100)* 'Tariffs Jan2022'!AI44)</f>
        <v>157.92000000000002</v>
      </c>
      <c r="F50" s="85">
        <f>IF($C$5*'Tariffs Jan2022'!AK44/'Tariffs Jan2022'!AI44&lt;'Tariffs Jan2022'!J44,0,IF($C$5*'Tariffs Jan2022'!AK44/'Tariffs Jan2022'!AI44&lt;='Tariffs Jan2022'!K44,($C$5*'Tariffs Jan2022'!AK44/'Tariffs Jan2022'!AI44-'Tariffs Jan2022'!J44)*('Tariffs Jan2022'!P44/100)*'Tariffs Jan2022'!AI44,('Tariffs Jan2022'!K44-'Tariffs Jan2022'!J44)*('Tariffs Jan2022'!P44/100)*'Tariffs Jan2022'!AI44))</f>
        <v>124.16727272727272</v>
      </c>
      <c r="G50" s="85">
        <f>IF($C$5*'Tariffs Jan2022'!AK44/'Tariffs Jan2022'!AI44&lt;'Tariffs Jan2022'!K44,0,IF($C$5*'Tariffs Jan2022'!AK44/'Tariffs Jan2022'!AI44&lt;='Tariffs Jan2022'!L44,($C$5*'Tariffs Jan2022'!AK44/'Tariffs Jan2022'!AI44-'Tariffs Jan2022'!K44)*('Tariffs Jan2022'!Q44/100)*'Tariffs Jan2022'!AI44,('Tariffs Jan2022'!L44-'Tariffs Jan2022'!K44)*('Tariffs Jan2022'!Q44/100)*'Tariffs Jan2022'!AI44))</f>
        <v>0</v>
      </c>
      <c r="H50" s="85">
        <f>IF($C$5*'Tariffs Jan2022'!AK44/'Tariffs Jan2022'!AI44&lt;'Tariffs Jan2022'!L44,0,IF($C$5*'Tariffs Jan2022'!AK44/'Tariffs Jan2022'!AI44&lt;='Tariffs Jan2022'!M44,($C$5*'Tariffs Jan2022'!AK44/'Tariffs Jan2022'!AI44-'Tariffs Jan2022'!L44)*('Tariffs Jan2022'!R44/100)*'Tariffs Jan2022'!AI44,('Tariffs Jan2022'!M44-'Tariffs Jan2022'!L44)*('Tariffs Jan2022'!R44/100)*'Tariffs Jan2022'!AI44))</f>
        <v>0</v>
      </c>
      <c r="I50" s="85">
        <f>IF(($C$5*'Tariffs Jan2022'!AK44/'Tariffs Jan2022'!AI44&gt;'Tariffs Jan2022'!M44),($C$5*'Tariffs Jan2022'!AK44/'Tariffs Jan2022'!AI44-'Tariffs Jan2022'!M44)*'Tariffs Jan2022'!S44/100*'Tariffs Jan2022'!AI44,0)</f>
        <v>468.40909090909088</v>
      </c>
      <c r="J50" s="85">
        <f>IF($C$5*'Tariffs Jan2022'!AL44/'Tariffs Jan2022'!AJ44&gt;='Tariffs Jan2022'!J44,('Tariffs Jan2022'!J44*'Tariffs Jan2022'!U44/100)* 'Tariffs Jan2022'!AJ44,($C$5*'Tariffs Jan2022'!AL44/'Tariffs Jan2022'!AJ44*'Tariffs Jan2022'!U44/100)* 'Tariffs Jan2022'!AJ44)</f>
        <v>157.92000000000002</v>
      </c>
      <c r="K50" s="85">
        <f>IF($C$5*'Tariffs Jan2022'!AL44/'Tariffs Jan2022'!AJ44&lt;'Tariffs Jan2022'!J44,0,IF($C$5*'Tariffs Jan2022'!AL44/'Tariffs Jan2022'!AJ44&lt;='Tariffs Jan2022'!K44,($C$5*'Tariffs Jan2022'!AL44/'Tariffs Jan2022'!AJ44-'Tariffs Jan2022'!J44)*('Tariffs Jan2022'!V44/100)*'Tariffs Jan2022'!AJ44,('Tariffs Jan2022'!K44-'Tariffs Jan2022'!J44)*('Tariffs Jan2022'!V44/100)*'Tariffs Jan2022'!AJ44))</f>
        <v>124.16727272727272</v>
      </c>
      <c r="L50" s="85">
        <f>IF($C$5*'Tariffs Jan2022'!AL44/'Tariffs Jan2022'!AJ44&lt;'Tariffs Jan2022'!K44,0,IF($C$5*'Tariffs Jan2022'!AL44/'Tariffs Jan2022'!AJ44&lt;='Tariffs Jan2022'!L44,($C$5*'Tariffs Jan2022'!AL44/'Tariffs Jan2022'!AJ44-'Tariffs Jan2022'!K44)*('Tariffs Jan2022'!W44/100)*'Tariffs Jan2022'!AJ44,('Tariffs Jan2022'!L44-'Tariffs Jan2022'!K44)*('Tariffs Jan2022'!W44/100)*'Tariffs Jan2022'!AJ44))</f>
        <v>0</v>
      </c>
      <c r="M50" s="85">
        <f>IF($C$5*'Tariffs Jan2022'!AL44/'Tariffs Jan2022'!AJ44&lt;'Tariffs Jan2022'!L44,0,IF($C$5*'Tariffs Jan2022'!AL44/'Tariffs Jan2022'!AJ44&lt;='Tariffs Jan2022'!M44,($C$5*'Tariffs Jan2022'!AL44/'Tariffs Jan2022'!AJ44-'Tariffs Jan2022'!L44)*('Tariffs Jan2022'!X44/100)*'Tariffs Jan2022'!AJ44,('Tariffs Jan2022'!M44-'Tariffs Jan2022'!L44)*('Tariffs Jan2022'!X44/100)*'Tariffs Jan2022'!AJ44))</f>
        <v>0</v>
      </c>
      <c r="N50" s="85">
        <f>IF(($C$5*'Tariffs Jan2022'!AL44/'Tariffs Jan2022'!AJ44&gt;'Tariffs Jan2022'!M44),($C$5*'Tariffs Jan2022'!AL44/'Tariffs Jan2022'!AJ44-'Tariffs Jan2022'!M44)*'Tariffs Jan2022'!Y44/100*'Tariffs Jan2022'!AJ44,0)</f>
        <v>468.40909090909088</v>
      </c>
      <c r="O50" s="73">
        <f t="shared" si="0"/>
        <v>1815.6227272727274</v>
      </c>
      <c r="P50" s="498">
        <f t="shared" si="1"/>
        <v>1997.1850000000004</v>
      </c>
      <c r="Q50" s="546"/>
      <c r="R50" s="546"/>
      <c r="S50" s="546"/>
      <c r="T50" s="546"/>
      <c r="U50" s="546"/>
      <c r="V50" s="546"/>
      <c r="W50" s="546"/>
      <c r="X50" s="546"/>
      <c r="Y50" s="546"/>
      <c r="Z50" s="546"/>
    </row>
    <row r="51" spans="1:26" x14ac:dyDescent="0.15">
      <c r="A51" s="286" t="str">
        <f>'Tariffs Jan2022'!F45</f>
        <v>Alinta Energy</v>
      </c>
      <c r="B51" s="47" t="str">
        <f>'Tariffs Jan2022'!D45</f>
        <v>AGN Central 2</v>
      </c>
      <c r="C51" s="287">
        <f>'Tariffs Jan2022'!E45</f>
        <v>44522</v>
      </c>
      <c r="D51" s="85">
        <f>365*'Tariffs Jan2022'!H45/100</f>
        <v>229.94999999999996</v>
      </c>
      <c r="E51" s="85">
        <f>IF($C$5*'Tariffs Jan2022'!AK45/'Tariffs Jan2022'!AI45&gt;='Tariffs Jan2022'!J45,( 'Tariffs Jan2022'!J45*'Tariffs Jan2022'!O45/100)* 'Tariffs Jan2022'!AI45,($C$5*'Tariffs Jan2022'!AK45/'Tariffs Jan2022'!AI45*'Tariffs Jan2022'!O45/100)* 'Tariffs Jan2022'!AI45)</f>
        <v>147.15272727272725</v>
      </c>
      <c r="F51" s="85">
        <f>IF($C$5*'Tariffs Jan2022'!AK45/'Tariffs Jan2022'!AI45&lt;'Tariffs Jan2022'!J45,0,IF($C$5*'Tariffs Jan2022'!AK45/'Tariffs Jan2022'!AI45&lt;='Tariffs Jan2022'!K45,($C$5*'Tariffs Jan2022'!AK45/'Tariffs Jan2022'!AI45-'Tariffs Jan2022'!J45)*('Tariffs Jan2022'!P45/100)*'Tariffs Jan2022'!AI45,('Tariffs Jan2022'!K45-'Tariffs Jan2022'!J45)*('Tariffs Jan2022'!P45/100)*'Tariffs Jan2022'!AI45))</f>
        <v>105.69</v>
      </c>
      <c r="G51" s="85">
        <f>IF($C$5*'Tariffs Jan2022'!AK45/'Tariffs Jan2022'!AI45&lt;'Tariffs Jan2022'!K45,0,IF($C$5*'Tariffs Jan2022'!AK45/'Tariffs Jan2022'!AI45&lt;='Tariffs Jan2022'!L45,($C$5*'Tariffs Jan2022'!AK45/'Tariffs Jan2022'!AI45-'Tariffs Jan2022'!K45)*('Tariffs Jan2022'!Q45/100)*'Tariffs Jan2022'!AI45,('Tariffs Jan2022'!L45-'Tariffs Jan2022'!K45)*('Tariffs Jan2022'!Q45/100)*'Tariffs Jan2022'!AI45))</f>
        <v>0</v>
      </c>
      <c r="H51" s="85">
        <f>IF($C$5*'Tariffs Jan2022'!AK45/'Tariffs Jan2022'!AI45&lt;'Tariffs Jan2022'!L45,0,IF($C$5*'Tariffs Jan2022'!AK45/'Tariffs Jan2022'!AI45&lt;='Tariffs Jan2022'!M45,($C$5*'Tariffs Jan2022'!AK45/'Tariffs Jan2022'!AI45-'Tariffs Jan2022'!L45)*('Tariffs Jan2022'!R45/100)*'Tariffs Jan2022'!AI45,('Tariffs Jan2022'!M45-'Tariffs Jan2022'!L45)*('Tariffs Jan2022'!R45/100)*'Tariffs Jan2022'!AI45))</f>
        <v>0</v>
      </c>
      <c r="I51" s="85">
        <f>IF(($C$5*'Tariffs Jan2022'!AK45/'Tariffs Jan2022'!AI45&gt;'Tariffs Jan2022'!M45),($C$5*'Tariffs Jan2022'!AK45/'Tariffs Jan2022'!AI45-'Tariffs Jan2022'!M45)*'Tariffs Jan2022'!S45/100*'Tariffs Jan2022'!AI45,0)</f>
        <v>454.09090909090912</v>
      </c>
      <c r="J51" s="85">
        <f>IF($C$5*'Tariffs Jan2022'!AL45/'Tariffs Jan2022'!AJ45&gt;='Tariffs Jan2022'!J45,('Tariffs Jan2022'!J45*'Tariffs Jan2022'!U45/100)* 'Tariffs Jan2022'!AJ45,($C$5*'Tariffs Jan2022'!AL45/'Tariffs Jan2022'!AJ45*'Tariffs Jan2022'!U45/100)* 'Tariffs Jan2022'!AJ45)</f>
        <v>147.15272727272725</v>
      </c>
      <c r="K51" s="85">
        <f>IF($C$5*'Tariffs Jan2022'!AL45/'Tariffs Jan2022'!AJ45&lt;'Tariffs Jan2022'!J45,0,IF($C$5*'Tariffs Jan2022'!AL45/'Tariffs Jan2022'!AJ45&lt;='Tariffs Jan2022'!K45,($C$5*'Tariffs Jan2022'!AL45/'Tariffs Jan2022'!AJ45-'Tariffs Jan2022'!J45)*('Tariffs Jan2022'!V45/100)*'Tariffs Jan2022'!AJ45,('Tariffs Jan2022'!K45-'Tariffs Jan2022'!J45)*('Tariffs Jan2022'!V45/100)*'Tariffs Jan2022'!AJ45))</f>
        <v>105.69</v>
      </c>
      <c r="L51" s="85">
        <f>IF($C$5*'Tariffs Jan2022'!AL45/'Tariffs Jan2022'!AJ45&lt;'Tariffs Jan2022'!K45,0,IF($C$5*'Tariffs Jan2022'!AL45/'Tariffs Jan2022'!AJ45&lt;='Tariffs Jan2022'!L45,($C$5*'Tariffs Jan2022'!AL45/'Tariffs Jan2022'!AJ45-'Tariffs Jan2022'!K45)*('Tariffs Jan2022'!W45/100)*'Tariffs Jan2022'!AJ45,('Tariffs Jan2022'!L45-'Tariffs Jan2022'!K45)*('Tariffs Jan2022'!W45/100)*'Tariffs Jan2022'!AJ45))</f>
        <v>0</v>
      </c>
      <c r="M51" s="85">
        <f>IF($C$5*'Tariffs Jan2022'!AL45/'Tariffs Jan2022'!AJ45&lt;'Tariffs Jan2022'!L45,0,IF($C$5*'Tariffs Jan2022'!AL45/'Tariffs Jan2022'!AJ45&lt;='Tariffs Jan2022'!M45,($C$5*'Tariffs Jan2022'!AL45/'Tariffs Jan2022'!AJ45-'Tariffs Jan2022'!L45)*('Tariffs Jan2022'!X45/100)*'Tariffs Jan2022'!AJ45,('Tariffs Jan2022'!M45-'Tariffs Jan2022'!L45)*('Tariffs Jan2022'!X45/100)*'Tariffs Jan2022'!AJ45))</f>
        <v>0</v>
      </c>
      <c r="N51" s="85">
        <f>IF(($C$5*'Tariffs Jan2022'!AL45/'Tariffs Jan2022'!AJ45&gt;'Tariffs Jan2022'!M45),($C$5*'Tariffs Jan2022'!AL45/'Tariffs Jan2022'!AJ45-'Tariffs Jan2022'!M45)*'Tariffs Jan2022'!Y45/100*'Tariffs Jan2022'!AJ45,0)</f>
        <v>454.09090909090912</v>
      </c>
      <c r="O51" s="73">
        <f t="shared" si="0"/>
        <v>1643.8172727272727</v>
      </c>
      <c r="P51" s="498">
        <f t="shared" si="1"/>
        <v>1808.1990000000001</v>
      </c>
      <c r="Q51" s="546"/>
      <c r="R51" s="546"/>
      <c r="S51" s="546"/>
      <c r="T51" s="546"/>
      <c r="U51" s="546"/>
      <c r="V51" s="546"/>
      <c r="W51" s="546"/>
      <c r="X51" s="546"/>
      <c r="Y51" s="546"/>
      <c r="Z51" s="546"/>
    </row>
    <row r="52" spans="1:26" x14ac:dyDescent="0.15">
      <c r="A52" s="286" t="str">
        <f>'Tariffs Jan2022'!F46</f>
        <v>Covau</v>
      </c>
      <c r="B52" s="47" t="str">
        <f>'Tariffs Jan2022'!D46</f>
        <v>AGN Central 2</v>
      </c>
      <c r="C52" s="287">
        <f>'Tariffs Jan2022'!E46</f>
        <v>44562</v>
      </c>
      <c r="D52" s="85">
        <f>365*'Tariffs Jan2022'!H46/100</f>
        <v>273.75</v>
      </c>
      <c r="E52" s="85">
        <f>IF($C$5*'Tariffs Jan2022'!AK46/'Tariffs Jan2022'!AI46&gt;='Tariffs Jan2022'!J46,( 'Tariffs Jan2022'!J46*'Tariffs Jan2022'!O46/100)* 'Tariffs Jan2022'!AI46,($C$5*'Tariffs Jan2022'!AK46/'Tariffs Jan2022'!AI46*'Tariffs Jan2022'!O46/100)* 'Tariffs Jan2022'!AI46)</f>
        <v>171.24450000000002</v>
      </c>
      <c r="F52" s="85">
        <f>IF($C$5*'Tariffs Jan2022'!AK46/'Tariffs Jan2022'!AI46&lt;'Tariffs Jan2022'!J46,0,IF($C$5*'Tariffs Jan2022'!AK46/'Tariffs Jan2022'!AI46&lt;='Tariffs Jan2022'!K46,($C$5*'Tariffs Jan2022'!AK46/'Tariffs Jan2022'!AI46-'Tariffs Jan2022'!J46)*('Tariffs Jan2022'!P46/100)*'Tariffs Jan2022'!AI46,('Tariffs Jan2022'!K46-'Tariffs Jan2022'!J46)*('Tariffs Jan2022'!P46/100)*'Tariffs Jan2022'!AI46))</f>
        <v>107.316</v>
      </c>
      <c r="G52" s="85">
        <f>IF($C$5*'Tariffs Jan2022'!AK46/'Tariffs Jan2022'!AI46&lt;'Tariffs Jan2022'!K46,0,IF($C$5*'Tariffs Jan2022'!AK46/'Tariffs Jan2022'!AI46&lt;='Tariffs Jan2022'!L46,($C$5*'Tariffs Jan2022'!AK46/'Tariffs Jan2022'!AI46-'Tariffs Jan2022'!K46)*('Tariffs Jan2022'!Q46/100)*'Tariffs Jan2022'!AI46,('Tariffs Jan2022'!L46-'Tariffs Jan2022'!K46)*('Tariffs Jan2022'!Q46/100)*'Tariffs Jan2022'!AI46))</f>
        <v>0</v>
      </c>
      <c r="H52" s="85">
        <f>IF($C$5*'Tariffs Jan2022'!AK46/'Tariffs Jan2022'!AI46&lt;'Tariffs Jan2022'!L46,0,IF($C$5*'Tariffs Jan2022'!AK46/'Tariffs Jan2022'!AI46&lt;='Tariffs Jan2022'!M46,($C$5*'Tariffs Jan2022'!AK46/'Tariffs Jan2022'!AI46-'Tariffs Jan2022'!L46)*('Tariffs Jan2022'!R46/100)*'Tariffs Jan2022'!AI46,('Tariffs Jan2022'!M46-'Tariffs Jan2022'!L46)*('Tariffs Jan2022'!R46/100)*'Tariffs Jan2022'!AI46))</f>
        <v>0</v>
      </c>
      <c r="I52" s="85">
        <f>IF(($C$5*'Tariffs Jan2022'!AK46/'Tariffs Jan2022'!AI46&gt;'Tariffs Jan2022'!M46),($C$5*'Tariffs Jan2022'!AK46/'Tariffs Jan2022'!AI46-'Tariffs Jan2022'!M46)*'Tariffs Jan2022'!S46/100*'Tariffs Jan2022'!AI46,0)</f>
        <v>477</v>
      </c>
      <c r="J52" s="85">
        <f>IF($C$5*'Tariffs Jan2022'!AL46/'Tariffs Jan2022'!AJ46&gt;='Tariffs Jan2022'!J46,('Tariffs Jan2022'!J46*'Tariffs Jan2022'!U46/100)* 'Tariffs Jan2022'!AJ46,($C$5*'Tariffs Jan2022'!AL46/'Tariffs Jan2022'!AJ46*'Tariffs Jan2022'!U46/100)* 'Tariffs Jan2022'!AJ46)</f>
        <v>171.24450000000002</v>
      </c>
      <c r="K52" s="85">
        <f>IF($C$5*'Tariffs Jan2022'!AL46/'Tariffs Jan2022'!AJ46&lt;'Tariffs Jan2022'!J46,0,IF($C$5*'Tariffs Jan2022'!AL46/'Tariffs Jan2022'!AJ46&lt;='Tariffs Jan2022'!K46,($C$5*'Tariffs Jan2022'!AL46/'Tariffs Jan2022'!AJ46-'Tariffs Jan2022'!J46)*('Tariffs Jan2022'!V46/100)*'Tariffs Jan2022'!AJ46,('Tariffs Jan2022'!K46-'Tariffs Jan2022'!J46)*('Tariffs Jan2022'!V46/100)*'Tariffs Jan2022'!AJ46))</f>
        <v>107.316</v>
      </c>
      <c r="L52" s="85">
        <f>IF($C$5*'Tariffs Jan2022'!AL46/'Tariffs Jan2022'!AJ46&lt;'Tariffs Jan2022'!K46,0,IF($C$5*'Tariffs Jan2022'!AL46/'Tariffs Jan2022'!AJ46&lt;='Tariffs Jan2022'!L46,($C$5*'Tariffs Jan2022'!AL46/'Tariffs Jan2022'!AJ46-'Tariffs Jan2022'!K46)*('Tariffs Jan2022'!W46/100)*'Tariffs Jan2022'!AJ46,('Tariffs Jan2022'!L46-'Tariffs Jan2022'!K46)*('Tariffs Jan2022'!W46/100)*'Tariffs Jan2022'!AJ46))</f>
        <v>0</v>
      </c>
      <c r="M52" s="85">
        <f>IF($C$5*'Tariffs Jan2022'!AL46/'Tariffs Jan2022'!AJ46&lt;'Tariffs Jan2022'!L46,0,IF($C$5*'Tariffs Jan2022'!AL46/'Tariffs Jan2022'!AJ46&lt;='Tariffs Jan2022'!M46,($C$5*'Tariffs Jan2022'!AL46/'Tariffs Jan2022'!AJ46-'Tariffs Jan2022'!L46)*('Tariffs Jan2022'!X46/100)*'Tariffs Jan2022'!AJ46,('Tariffs Jan2022'!M46-'Tariffs Jan2022'!L46)*('Tariffs Jan2022'!X46/100)*'Tariffs Jan2022'!AJ46))</f>
        <v>0</v>
      </c>
      <c r="N52" s="85">
        <f>IF(($C$5*'Tariffs Jan2022'!AL46/'Tariffs Jan2022'!AJ46&gt;'Tariffs Jan2022'!M46),($C$5*'Tariffs Jan2022'!AL46/'Tariffs Jan2022'!AJ46-'Tariffs Jan2022'!M46)*'Tariffs Jan2022'!Y46/100*'Tariffs Jan2022'!AJ46,0)</f>
        <v>477</v>
      </c>
      <c r="O52" s="73">
        <f t="shared" si="0"/>
        <v>1784.8710000000001</v>
      </c>
      <c r="P52" s="498">
        <f t="shared" si="1"/>
        <v>1963.3581000000001</v>
      </c>
      <c r="Q52" s="546"/>
      <c r="R52" s="546"/>
      <c r="S52" s="546"/>
      <c r="T52" s="546"/>
      <c r="U52" s="546"/>
      <c r="V52" s="546"/>
      <c r="W52" s="546"/>
      <c r="X52" s="546"/>
      <c r="Y52" s="546"/>
      <c r="Z52" s="546"/>
    </row>
    <row r="53" spans="1:26" x14ac:dyDescent="0.15">
      <c r="A53" s="286" t="str">
        <f>'Tariffs Jan2022'!F47</f>
        <v>Dodo Power &amp; Gas</v>
      </c>
      <c r="B53" s="47" t="str">
        <f>'Tariffs Jan2022'!D47</f>
        <v>AGN Central 2</v>
      </c>
      <c r="C53" s="287">
        <f>'Tariffs Jan2022'!E47</f>
        <v>44562</v>
      </c>
      <c r="D53" s="85">
        <f>365*'Tariffs Jan2022'!H47/100</f>
        <v>216.37863636363633</v>
      </c>
      <c r="E53" s="85">
        <f>IF($C$5*'Tariffs Jan2022'!AK47/'Tariffs Jan2022'!AI47&gt;='Tariffs Jan2022'!J47,( 'Tariffs Jan2022'!J47*'Tariffs Jan2022'!O47/100)* 'Tariffs Jan2022'!AI47,($C$5*'Tariffs Jan2022'!AK47/'Tariffs Jan2022'!AI47*'Tariffs Jan2022'!O47/100)* 'Tariffs Jan2022'!AI47)</f>
        <v>152.98499999999999</v>
      </c>
      <c r="F53" s="85">
        <f>IF($C$5*'Tariffs Jan2022'!AK47/'Tariffs Jan2022'!AI47&lt;'Tariffs Jan2022'!J47,0,IF($C$5*'Tariffs Jan2022'!AK47/'Tariffs Jan2022'!AI47&lt;='Tariffs Jan2022'!K47,($C$5*'Tariffs Jan2022'!AK47/'Tariffs Jan2022'!AI47-'Tariffs Jan2022'!J47)*('Tariffs Jan2022'!P47/100)*'Tariffs Jan2022'!AI47,('Tariffs Jan2022'!K47-'Tariffs Jan2022'!J47)*('Tariffs Jan2022'!P47/100)*'Tariffs Jan2022'!AI47))</f>
        <v>100.14681818181816</v>
      </c>
      <c r="G53" s="85">
        <f>IF($C$5*'Tariffs Jan2022'!AK47/'Tariffs Jan2022'!AI47&lt;'Tariffs Jan2022'!K47,0,IF($C$5*'Tariffs Jan2022'!AK47/'Tariffs Jan2022'!AI47&lt;='Tariffs Jan2022'!L47,($C$5*'Tariffs Jan2022'!AK47/'Tariffs Jan2022'!AI47-'Tariffs Jan2022'!K47)*('Tariffs Jan2022'!Q47/100)*'Tariffs Jan2022'!AI47,('Tariffs Jan2022'!L47-'Tariffs Jan2022'!K47)*('Tariffs Jan2022'!Q47/100)*'Tariffs Jan2022'!AI47))</f>
        <v>0</v>
      </c>
      <c r="H53" s="85">
        <f>IF($C$5*'Tariffs Jan2022'!AK47/'Tariffs Jan2022'!AI47&lt;'Tariffs Jan2022'!L47,0,IF($C$5*'Tariffs Jan2022'!AK47/'Tariffs Jan2022'!AI47&lt;='Tariffs Jan2022'!M47,($C$5*'Tariffs Jan2022'!AK47/'Tariffs Jan2022'!AI47-'Tariffs Jan2022'!L47)*('Tariffs Jan2022'!R47/100)*'Tariffs Jan2022'!AI47,('Tariffs Jan2022'!M47-'Tariffs Jan2022'!L47)*('Tariffs Jan2022'!R47/100)*'Tariffs Jan2022'!AI47))</f>
        <v>0</v>
      </c>
      <c r="I53" s="85">
        <f>IF(($C$5*'Tariffs Jan2022'!AK47/'Tariffs Jan2022'!AI47&gt;'Tariffs Jan2022'!M47),($C$5*'Tariffs Jan2022'!AK47/'Tariffs Jan2022'!AI47-'Tariffs Jan2022'!M47)*'Tariffs Jan2022'!S47/100*'Tariffs Jan2022'!AI47,0)</f>
        <v>464.31818181818176</v>
      </c>
      <c r="J53" s="85">
        <f>IF($C$5*'Tariffs Jan2022'!AL47/'Tariffs Jan2022'!AJ47&gt;='Tariffs Jan2022'!J47,('Tariffs Jan2022'!J47*'Tariffs Jan2022'!U47/100)* 'Tariffs Jan2022'!AJ47,($C$5*'Tariffs Jan2022'!AL47/'Tariffs Jan2022'!AJ47*'Tariffs Jan2022'!U47/100)* 'Tariffs Jan2022'!AJ47)</f>
        <v>152.98499999999999</v>
      </c>
      <c r="K53" s="85">
        <f>IF($C$5*'Tariffs Jan2022'!AL47/'Tariffs Jan2022'!AJ47&lt;'Tariffs Jan2022'!J47,0,IF($C$5*'Tariffs Jan2022'!AL47/'Tariffs Jan2022'!AJ47&lt;='Tariffs Jan2022'!K47,($C$5*'Tariffs Jan2022'!AL47/'Tariffs Jan2022'!AJ47-'Tariffs Jan2022'!J47)*('Tariffs Jan2022'!V47/100)*'Tariffs Jan2022'!AJ47,('Tariffs Jan2022'!K47-'Tariffs Jan2022'!J47)*('Tariffs Jan2022'!V47/100)*'Tariffs Jan2022'!AJ47))</f>
        <v>100.14681818181816</v>
      </c>
      <c r="L53" s="85">
        <f>IF($C$5*'Tariffs Jan2022'!AL47/'Tariffs Jan2022'!AJ47&lt;'Tariffs Jan2022'!K47,0,IF($C$5*'Tariffs Jan2022'!AL47/'Tariffs Jan2022'!AJ47&lt;='Tariffs Jan2022'!L47,($C$5*'Tariffs Jan2022'!AL47/'Tariffs Jan2022'!AJ47-'Tariffs Jan2022'!K47)*('Tariffs Jan2022'!W47/100)*'Tariffs Jan2022'!AJ47,('Tariffs Jan2022'!L47-'Tariffs Jan2022'!K47)*('Tariffs Jan2022'!W47/100)*'Tariffs Jan2022'!AJ47))</f>
        <v>0</v>
      </c>
      <c r="M53" s="85">
        <f>IF($C$5*'Tariffs Jan2022'!AL47/'Tariffs Jan2022'!AJ47&lt;'Tariffs Jan2022'!L47,0,IF($C$5*'Tariffs Jan2022'!AL47/'Tariffs Jan2022'!AJ47&lt;='Tariffs Jan2022'!M47,($C$5*'Tariffs Jan2022'!AL47/'Tariffs Jan2022'!AJ47-'Tariffs Jan2022'!L47)*('Tariffs Jan2022'!X47/100)*'Tariffs Jan2022'!AJ47,('Tariffs Jan2022'!M47-'Tariffs Jan2022'!L47)*('Tariffs Jan2022'!X47/100)*'Tariffs Jan2022'!AJ47))</f>
        <v>0</v>
      </c>
      <c r="N53" s="85">
        <f>IF(($C$5*'Tariffs Jan2022'!AL47/'Tariffs Jan2022'!AJ47&gt;'Tariffs Jan2022'!M47),($C$5*'Tariffs Jan2022'!AL47/'Tariffs Jan2022'!AJ47-'Tariffs Jan2022'!M47)*'Tariffs Jan2022'!Y47/100*'Tariffs Jan2022'!AJ47,0)</f>
        <v>464.31818181818176</v>
      </c>
      <c r="O53" s="73">
        <f t="shared" si="0"/>
        <v>1651.278636363636</v>
      </c>
      <c r="P53" s="498">
        <f t="shared" si="1"/>
        <v>1816.4064999999998</v>
      </c>
      <c r="Q53" s="546"/>
      <c r="R53" s="546"/>
      <c r="S53" s="546"/>
      <c r="T53" s="546"/>
      <c r="U53" s="546"/>
      <c r="V53" s="546"/>
      <c r="W53" s="546"/>
      <c r="X53" s="546"/>
      <c r="Y53" s="546"/>
      <c r="Z53" s="546"/>
    </row>
    <row r="54" spans="1:26" x14ac:dyDescent="0.15">
      <c r="A54" s="286" t="str">
        <f>'Tariffs Jan2022'!F48</f>
        <v>EnergyAustralia</v>
      </c>
      <c r="B54" s="47" t="str">
        <f>'Tariffs Jan2022'!D48</f>
        <v>AGN Central 2</v>
      </c>
      <c r="C54" s="287">
        <f>'Tariffs Jan2022'!E48</f>
        <v>44574</v>
      </c>
      <c r="D54" s="85">
        <f>365*'Tariffs Jan2022'!H48/100</f>
        <v>317.91499999999996</v>
      </c>
      <c r="E54" s="85">
        <f>IF($C$5*'Tariffs Jan2022'!AK48/'Tariffs Jan2022'!AI48&gt;='Tariffs Jan2022'!J48,( 'Tariffs Jan2022'!J48*'Tariffs Jan2022'!O48/100)* 'Tariffs Jan2022'!AI48,($C$5*'Tariffs Jan2022'!AK48/'Tariffs Jan2022'!AI48*'Tariffs Jan2022'!O48/100)* 'Tariffs Jan2022'!AI48)</f>
        <v>173.62227272727273</v>
      </c>
      <c r="F54" s="85">
        <f>IF($C$5*'Tariffs Jan2022'!AK48/'Tariffs Jan2022'!AI48&lt;'Tariffs Jan2022'!J48,0,IF($C$5*'Tariffs Jan2022'!AK48/'Tariffs Jan2022'!AI48&lt;='Tariffs Jan2022'!K48,($C$5*'Tariffs Jan2022'!AK48/'Tariffs Jan2022'!AI48-'Tariffs Jan2022'!J48)*('Tariffs Jan2022'!P48/100)*'Tariffs Jan2022'!AI48,('Tariffs Jan2022'!K48-'Tariffs Jan2022'!J48)*('Tariffs Jan2022'!P48/100)*'Tariffs Jan2022'!AI48))</f>
        <v>108.64636363636362</v>
      </c>
      <c r="G54" s="85">
        <f>IF($C$5*'Tariffs Jan2022'!AK48/'Tariffs Jan2022'!AI48&lt;'Tariffs Jan2022'!K48,0,IF($C$5*'Tariffs Jan2022'!AK48/'Tariffs Jan2022'!AI48&lt;='Tariffs Jan2022'!L48,($C$5*'Tariffs Jan2022'!AK48/'Tariffs Jan2022'!AI48-'Tariffs Jan2022'!K48)*('Tariffs Jan2022'!Q48/100)*'Tariffs Jan2022'!AI48,('Tariffs Jan2022'!L48-'Tariffs Jan2022'!K48)*('Tariffs Jan2022'!Q48/100)*'Tariffs Jan2022'!AI48))</f>
        <v>0</v>
      </c>
      <c r="H54" s="85">
        <f>IF($C$5*'Tariffs Jan2022'!AK48/'Tariffs Jan2022'!AI48&lt;'Tariffs Jan2022'!L48,0,IF($C$5*'Tariffs Jan2022'!AK48/'Tariffs Jan2022'!AI48&lt;='Tariffs Jan2022'!M48,($C$5*'Tariffs Jan2022'!AK48/'Tariffs Jan2022'!AI48-'Tariffs Jan2022'!L48)*('Tariffs Jan2022'!R48/100)*'Tariffs Jan2022'!AI48,('Tariffs Jan2022'!M48-'Tariffs Jan2022'!L48)*('Tariffs Jan2022'!R48/100)*'Tariffs Jan2022'!AI48))</f>
        <v>0</v>
      </c>
      <c r="I54" s="85">
        <f>IF(($C$5*'Tariffs Jan2022'!AK48/'Tariffs Jan2022'!AI48&gt;'Tariffs Jan2022'!M48),($C$5*'Tariffs Jan2022'!AK48/'Tariffs Jan2022'!AI48-'Tariffs Jan2022'!M48)*'Tariffs Jan2022'!S48/100*'Tariffs Jan2022'!AI48,0)</f>
        <v>492.95454545454544</v>
      </c>
      <c r="J54" s="85">
        <f>IF($C$5*'Tariffs Jan2022'!AL48/'Tariffs Jan2022'!AJ48&gt;='Tariffs Jan2022'!J48,('Tariffs Jan2022'!J48*'Tariffs Jan2022'!U48/100)* 'Tariffs Jan2022'!AJ48,($C$5*'Tariffs Jan2022'!AL48/'Tariffs Jan2022'!AJ48*'Tariffs Jan2022'!U48/100)* 'Tariffs Jan2022'!AJ48)</f>
        <v>173.62227272727273</v>
      </c>
      <c r="K54" s="85">
        <f>IF($C$5*'Tariffs Jan2022'!AL48/'Tariffs Jan2022'!AJ48&lt;'Tariffs Jan2022'!J48,0,IF($C$5*'Tariffs Jan2022'!AL48/'Tariffs Jan2022'!AJ48&lt;='Tariffs Jan2022'!K48,($C$5*'Tariffs Jan2022'!AL48/'Tariffs Jan2022'!AJ48-'Tariffs Jan2022'!J48)*('Tariffs Jan2022'!V48/100)*'Tariffs Jan2022'!AJ48,('Tariffs Jan2022'!K48-'Tariffs Jan2022'!J48)*('Tariffs Jan2022'!V48/100)*'Tariffs Jan2022'!AJ48))</f>
        <v>108.64636363636362</v>
      </c>
      <c r="L54" s="85">
        <f>IF($C$5*'Tariffs Jan2022'!AL48/'Tariffs Jan2022'!AJ48&lt;'Tariffs Jan2022'!K48,0,IF($C$5*'Tariffs Jan2022'!AL48/'Tariffs Jan2022'!AJ48&lt;='Tariffs Jan2022'!L48,($C$5*'Tariffs Jan2022'!AL48/'Tariffs Jan2022'!AJ48-'Tariffs Jan2022'!K48)*('Tariffs Jan2022'!W48/100)*'Tariffs Jan2022'!AJ48,('Tariffs Jan2022'!L48-'Tariffs Jan2022'!K48)*('Tariffs Jan2022'!W48/100)*'Tariffs Jan2022'!AJ48))</f>
        <v>0</v>
      </c>
      <c r="M54" s="85">
        <f>IF($C$5*'Tariffs Jan2022'!AL48/'Tariffs Jan2022'!AJ48&lt;'Tariffs Jan2022'!L48,0,IF($C$5*'Tariffs Jan2022'!AL48/'Tariffs Jan2022'!AJ48&lt;='Tariffs Jan2022'!M48,($C$5*'Tariffs Jan2022'!AL48/'Tariffs Jan2022'!AJ48-'Tariffs Jan2022'!L48)*('Tariffs Jan2022'!X48/100)*'Tariffs Jan2022'!AJ48,('Tariffs Jan2022'!M48-'Tariffs Jan2022'!L48)*('Tariffs Jan2022'!X48/100)*'Tariffs Jan2022'!AJ48))</f>
        <v>0</v>
      </c>
      <c r="N54" s="85">
        <f>IF(($C$5*'Tariffs Jan2022'!AL48/'Tariffs Jan2022'!AJ48&gt;'Tariffs Jan2022'!M48),($C$5*'Tariffs Jan2022'!AL48/'Tariffs Jan2022'!AJ48-'Tariffs Jan2022'!M48)*'Tariffs Jan2022'!Y48/100*'Tariffs Jan2022'!AJ48,0)</f>
        <v>492.95454545454544</v>
      </c>
      <c r="O54" s="73">
        <f t="shared" si="0"/>
        <v>1868.3613636363634</v>
      </c>
      <c r="P54" s="498">
        <f t="shared" si="1"/>
        <v>2055.1974999999998</v>
      </c>
      <c r="Q54" s="546"/>
      <c r="R54" s="546"/>
      <c r="S54" s="546"/>
      <c r="T54" s="546"/>
      <c r="U54" s="546"/>
      <c r="V54" s="546"/>
      <c r="W54" s="546"/>
      <c r="X54" s="546"/>
      <c r="Y54" s="546"/>
      <c r="Z54" s="546"/>
    </row>
    <row r="55" spans="1:26" x14ac:dyDescent="0.15">
      <c r="A55" s="286" t="str">
        <f>'Tariffs Jan2022'!F49</f>
        <v>Lumo Energy</v>
      </c>
      <c r="B55" s="47" t="str">
        <f>'Tariffs Jan2022'!D49</f>
        <v>AGN Central 2</v>
      </c>
      <c r="C55" s="287">
        <f>'Tariffs Jan2022'!E49</f>
        <v>44562</v>
      </c>
      <c r="D55" s="85">
        <f>365*'Tariffs Jan2022'!H49/100</f>
        <v>284.7</v>
      </c>
      <c r="E55" s="85">
        <f>IF($C$5*'Tariffs Jan2022'!AK49/'Tariffs Jan2022'!AI49&gt;='Tariffs Jan2022'!J49,( 'Tariffs Jan2022'!J49*'Tariffs Jan2022'!O49/100)* 'Tariffs Jan2022'!AI49,($C$5*'Tariffs Jan2022'!AK49/'Tariffs Jan2022'!AI49*'Tariffs Jan2022'!O49/100)* 'Tariffs Jan2022'!AI49)</f>
        <v>140.4231818181818</v>
      </c>
      <c r="F55" s="85">
        <f>IF($C$5*'Tariffs Jan2022'!AK49/'Tariffs Jan2022'!AI49&lt;'Tariffs Jan2022'!J49,0,IF($C$5*'Tariffs Jan2022'!AK49/'Tariffs Jan2022'!AI49&lt;='Tariffs Jan2022'!K49,($C$5*'Tariffs Jan2022'!AK49/'Tariffs Jan2022'!AI49-'Tariffs Jan2022'!J49)*('Tariffs Jan2022'!P49/100)*'Tariffs Jan2022'!AI49,('Tariffs Jan2022'!K49-'Tariffs Jan2022'!J49)*('Tariffs Jan2022'!P49/100)*'Tariffs Jan2022'!AI49))</f>
        <v>97.190454545454543</v>
      </c>
      <c r="G55" s="85">
        <f>IF($C$5*'Tariffs Jan2022'!AK49/'Tariffs Jan2022'!AI49&lt;'Tariffs Jan2022'!K49,0,IF($C$5*'Tariffs Jan2022'!AK49/'Tariffs Jan2022'!AI49&lt;='Tariffs Jan2022'!L49,($C$5*'Tariffs Jan2022'!AK49/'Tariffs Jan2022'!AI49-'Tariffs Jan2022'!K49)*('Tariffs Jan2022'!Q49/100)*'Tariffs Jan2022'!AI49,('Tariffs Jan2022'!L49-'Tariffs Jan2022'!K49)*('Tariffs Jan2022'!Q49/100)*'Tariffs Jan2022'!AI49))</f>
        <v>0</v>
      </c>
      <c r="H55" s="85">
        <f>IF($C$5*'Tariffs Jan2022'!AK49/'Tariffs Jan2022'!AI49&lt;'Tariffs Jan2022'!L49,0,IF($C$5*'Tariffs Jan2022'!AK49/'Tariffs Jan2022'!AI49&lt;='Tariffs Jan2022'!M49,($C$5*'Tariffs Jan2022'!AK49/'Tariffs Jan2022'!AI49-'Tariffs Jan2022'!L49)*('Tariffs Jan2022'!R49/100)*'Tariffs Jan2022'!AI49,('Tariffs Jan2022'!M49-'Tariffs Jan2022'!L49)*('Tariffs Jan2022'!R49/100)*'Tariffs Jan2022'!AI49))</f>
        <v>0</v>
      </c>
      <c r="I55" s="85">
        <f>IF(($C$5*'Tariffs Jan2022'!AK49/'Tariffs Jan2022'!AI49&gt;'Tariffs Jan2022'!M49),($C$5*'Tariffs Jan2022'!AK49/'Tariffs Jan2022'!AI49-'Tariffs Jan2022'!M49)*'Tariffs Jan2022'!S49/100*'Tariffs Jan2022'!AI49,0)</f>
        <v>447.95454545454544</v>
      </c>
      <c r="J55" s="85">
        <f>IF($C$5*'Tariffs Jan2022'!AL49/'Tariffs Jan2022'!AJ49&gt;='Tariffs Jan2022'!J49,('Tariffs Jan2022'!J49*'Tariffs Jan2022'!U49/100)* 'Tariffs Jan2022'!AJ49,($C$5*'Tariffs Jan2022'!AL49/'Tariffs Jan2022'!AJ49*'Tariffs Jan2022'!U49/100)* 'Tariffs Jan2022'!AJ49)</f>
        <v>140.4231818181818</v>
      </c>
      <c r="K55" s="85">
        <f>IF($C$5*'Tariffs Jan2022'!AL49/'Tariffs Jan2022'!AJ49&lt;'Tariffs Jan2022'!J49,0,IF($C$5*'Tariffs Jan2022'!AL49/'Tariffs Jan2022'!AJ49&lt;='Tariffs Jan2022'!K49,($C$5*'Tariffs Jan2022'!AL49/'Tariffs Jan2022'!AJ49-'Tariffs Jan2022'!J49)*('Tariffs Jan2022'!V49/100)*'Tariffs Jan2022'!AJ49,('Tariffs Jan2022'!K49-'Tariffs Jan2022'!J49)*('Tariffs Jan2022'!V49/100)*'Tariffs Jan2022'!AJ49))</f>
        <v>97.190454545454543</v>
      </c>
      <c r="L55" s="85">
        <f>IF($C$5*'Tariffs Jan2022'!AL49/'Tariffs Jan2022'!AJ49&lt;'Tariffs Jan2022'!K49,0,IF($C$5*'Tariffs Jan2022'!AL49/'Tariffs Jan2022'!AJ49&lt;='Tariffs Jan2022'!L49,($C$5*'Tariffs Jan2022'!AL49/'Tariffs Jan2022'!AJ49-'Tariffs Jan2022'!K49)*('Tariffs Jan2022'!W49/100)*'Tariffs Jan2022'!AJ49,('Tariffs Jan2022'!L49-'Tariffs Jan2022'!K49)*('Tariffs Jan2022'!W49/100)*'Tariffs Jan2022'!AJ49))</f>
        <v>0</v>
      </c>
      <c r="M55" s="85">
        <f>IF($C$5*'Tariffs Jan2022'!AL49/'Tariffs Jan2022'!AJ49&lt;'Tariffs Jan2022'!L49,0,IF($C$5*'Tariffs Jan2022'!AL49/'Tariffs Jan2022'!AJ49&lt;='Tariffs Jan2022'!M49,($C$5*'Tariffs Jan2022'!AL49/'Tariffs Jan2022'!AJ49-'Tariffs Jan2022'!L49)*('Tariffs Jan2022'!X49/100)*'Tariffs Jan2022'!AJ49,('Tariffs Jan2022'!M49-'Tariffs Jan2022'!L49)*('Tariffs Jan2022'!X49/100)*'Tariffs Jan2022'!AJ49))</f>
        <v>0</v>
      </c>
      <c r="N55" s="85">
        <f>IF(($C$5*'Tariffs Jan2022'!AL49/'Tariffs Jan2022'!AJ49&gt;'Tariffs Jan2022'!M49),($C$5*'Tariffs Jan2022'!AL49/'Tariffs Jan2022'!AJ49-'Tariffs Jan2022'!M49)*'Tariffs Jan2022'!Y49/100*'Tariffs Jan2022'!AJ49,0)</f>
        <v>447.95454545454544</v>
      </c>
      <c r="O55" s="73">
        <f t="shared" si="0"/>
        <v>1655.8363636363636</v>
      </c>
      <c r="P55" s="498">
        <f t="shared" si="1"/>
        <v>1821.42</v>
      </c>
      <c r="Q55" s="546"/>
      <c r="R55" s="546"/>
      <c r="S55" s="546"/>
      <c r="T55" s="546"/>
      <c r="U55" s="546"/>
      <c r="V55" s="546"/>
      <c r="W55" s="546"/>
      <c r="X55" s="546"/>
      <c r="Y55" s="546"/>
      <c r="Z55" s="546"/>
    </row>
    <row r="56" spans="1:26" x14ac:dyDescent="0.15">
      <c r="A56" s="286" t="str">
        <f>'Tariffs Jan2022'!F50</f>
        <v>Momentum Energy</v>
      </c>
      <c r="B56" s="47" t="str">
        <f>'Tariffs Jan2022'!D50</f>
        <v>AGN Central 2</v>
      </c>
      <c r="C56" s="287">
        <f>'Tariffs Jan2022'!E50</f>
        <v>44562</v>
      </c>
      <c r="D56" s="85">
        <f>365*'Tariffs Jan2022'!H50/100</f>
        <v>304.8745454545454</v>
      </c>
      <c r="E56" s="85">
        <f>IF($C$5*'Tariffs Jan2022'!AK50/'Tariffs Jan2022'!AI50&gt;='Tariffs Jan2022'!J50,( 'Tariffs Jan2022'!J50*'Tariffs Jan2022'!O50/100)* 'Tariffs Jan2022'!AI50,($C$5*'Tariffs Jan2022'!AK50/'Tariffs Jan2022'!AI50*'Tariffs Jan2022'!O50/100)* 'Tariffs Jan2022'!AI50)</f>
        <v>116.34636363636362</v>
      </c>
      <c r="F56" s="85">
        <f>IF($C$5*'Tariffs Jan2022'!AK50/'Tariffs Jan2022'!AI50&lt;'Tariffs Jan2022'!J50,0,IF($C$5*'Tariffs Jan2022'!AK50/'Tariffs Jan2022'!AI50&lt;='Tariffs Jan2022'!K50,($C$5*'Tariffs Jan2022'!AK50/'Tariffs Jan2022'!AI50-'Tariffs Jan2022'!J50)*('Tariffs Jan2022'!P50/100)*'Tariffs Jan2022'!AI50,('Tariffs Jan2022'!K50-'Tariffs Jan2022'!J50)*('Tariffs Jan2022'!P50/100)*'Tariffs Jan2022'!AI50))</f>
        <v>81.299999999999983</v>
      </c>
      <c r="G56" s="85">
        <f>IF($C$5*'Tariffs Jan2022'!AK50/'Tariffs Jan2022'!AI50&lt;'Tariffs Jan2022'!K50,0,IF($C$5*'Tariffs Jan2022'!AK50/'Tariffs Jan2022'!AI50&lt;='Tariffs Jan2022'!L50,($C$5*'Tariffs Jan2022'!AK50/'Tariffs Jan2022'!AI50-'Tariffs Jan2022'!K50)*('Tariffs Jan2022'!Q50/100)*'Tariffs Jan2022'!AI50,('Tariffs Jan2022'!L50-'Tariffs Jan2022'!K50)*('Tariffs Jan2022'!Q50/100)*'Tariffs Jan2022'!AI50))</f>
        <v>0</v>
      </c>
      <c r="H56" s="85">
        <f>IF($C$5*'Tariffs Jan2022'!AK50/'Tariffs Jan2022'!AI50&lt;'Tariffs Jan2022'!L50,0,IF($C$5*'Tariffs Jan2022'!AK50/'Tariffs Jan2022'!AI50&lt;='Tariffs Jan2022'!M50,($C$5*'Tariffs Jan2022'!AK50/'Tariffs Jan2022'!AI50-'Tariffs Jan2022'!L50)*('Tariffs Jan2022'!R50/100)*'Tariffs Jan2022'!AI50,('Tariffs Jan2022'!M50-'Tariffs Jan2022'!L50)*('Tariffs Jan2022'!R50/100)*'Tariffs Jan2022'!AI50))</f>
        <v>0</v>
      </c>
      <c r="I56" s="85">
        <f>IF(($C$5*'Tariffs Jan2022'!AK50/'Tariffs Jan2022'!AI50&gt;'Tariffs Jan2022'!M50),($C$5*'Tariffs Jan2022'!AK50/'Tariffs Jan2022'!AI50-'Tariffs Jan2022'!M50)*'Tariffs Jan2022'!S50/100*'Tariffs Jan2022'!AI50,0)</f>
        <v>391.30884545454535</v>
      </c>
      <c r="J56" s="85">
        <f>IF($C$5*'Tariffs Jan2022'!AL50/'Tariffs Jan2022'!AJ50&gt;='Tariffs Jan2022'!J50,('Tariffs Jan2022'!J50*'Tariffs Jan2022'!U50/100)* 'Tariffs Jan2022'!AJ50,($C$5*'Tariffs Jan2022'!AL50/'Tariffs Jan2022'!AJ50*'Tariffs Jan2022'!U50/100)* 'Tariffs Jan2022'!AJ50)</f>
        <v>211.7563636363636</v>
      </c>
      <c r="K56" s="85">
        <f>IF($C$5*'Tariffs Jan2022'!AL50/'Tariffs Jan2022'!AJ50&lt;'Tariffs Jan2022'!J50,0,IF($C$5*'Tariffs Jan2022'!AL50/'Tariffs Jan2022'!AJ50&lt;='Tariffs Jan2022'!K50,($C$5*'Tariffs Jan2022'!AL50/'Tariffs Jan2022'!AJ50-'Tariffs Jan2022'!J50)*('Tariffs Jan2022'!V50/100)*'Tariffs Jan2022'!AJ50,('Tariffs Jan2022'!K50-'Tariffs Jan2022'!J50)*('Tariffs Jan2022'!V50/100)*'Tariffs Jan2022'!AJ50))</f>
        <v>147.32545454545453</v>
      </c>
      <c r="L56" s="85">
        <f>IF($C$5*'Tariffs Jan2022'!AL50/'Tariffs Jan2022'!AJ50&lt;'Tariffs Jan2022'!K50,0,IF($C$5*'Tariffs Jan2022'!AL50/'Tariffs Jan2022'!AJ50&lt;='Tariffs Jan2022'!L50,($C$5*'Tariffs Jan2022'!AL50/'Tariffs Jan2022'!AJ50-'Tariffs Jan2022'!K50)*('Tariffs Jan2022'!W50/100)*'Tariffs Jan2022'!AJ50,('Tariffs Jan2022'!L50-'Tariffs Jan2022'!K50)*('Tariffs Jan2022'!W50/100)*'Tariffs Jan2022'!AJ50))</f>
        <v>0</v>
      </c>
      <c r="M56" s="85">
        <f>IF($C$5*'Tariffs Jan2022'!AL50/'Tariffs Jan2022'!AJ50&lt;'Tariffs Jan2022'!L50,0,IF($C$5*'Tariffs Jan2022'!AL50/'Tariffs Jan2022'!AJ50&lt;='Tariffs Jan2022'!M50,($C$5*'Tariffs Jan2022'!AL50/'Tariffs Jan2022'!AJ50-'Tariffs Jan2022'!L50)*('Tariffs Jan2022'!X50/100)*'Tariffs Jan2022'!AJ50,('Tariffs Jan2022'!M50-'Tariffs Jan2022'!L50)*('Tariffs Jan2022'!X50/100)*'Tariffs Jan2022'!AJ50))</f>
        <v>0</v>
      </c>
      <c r="N56" s="85">
        <f>IF(($C$5*'Tariffs Jan2022'!AL50/'Tariffs Jan2022'!AJ50&gt;'Tariffs Jan2022'!M50),($C$5*'Tariffs Jan2022'!AL50/'Tariffs Jan2022'!AJ50-'Tariffs Jan2022'!M50)*'Tariffs Jan2022'!Y50/100*'Tariffs Jan2022'!AJ50,0)</f>
        <v>706.26474545454516</v>
      </c>
      <c r="O56" s="73">
        <f t="shared" si="0"/>
        <v>1959.1763181818176</v>
      </c>
      <c r="P56" s="498">
        <f t="shared" si="1"/>
        <v>2155.0939499999995</v>
      </c>
      <c r="Q56" s="546"/>
      <c r="R56" s="546"/>
      <c r="S56" s="546"/>
      <c r="T56" s="546"/>
      <c r="U56" s="546"/>
      <c r="V56" s="546"/>
      <c r="W56" s="546"/>
      <c r="X56" s="546"/>
      <c r="Y56" s="546"/>
      <c r="Z56" s="546"/>
    </row>
    <row r="57" spans="1:26" x14ac:dyDescent="0.15">
      <c r="A57" s="286" t="str">
        <f>'Tariffs Jan2022'!F51</f>
        <v>Origin Energy</v>
      </c>
      <c r="B57" s="47" t="str">
        <f>'Tariffs Jan2022'!D51</f>
        <v>AGN Central 2</v>
      </c>
      <c r="C57" s="287">
        <f>'Tariffs Jan2022'!E51</f>
        <v>44562</v>
      </c>
      <c r="D57" s="85">
        <f>365*'Tariffs Jan2022'!H51/100</f>
        <v>286.35909090909087</v>
      </c>
      <c r="E57" s="85">
        <f>IF($C$5*'Tariffs Jan2022'!AK51/'Tariffs Jan2022'!AI51&gt;='Tariffs Jan2022'!J51,( 'Tariffs Jan2022'!J51*'Tariffs Jan2022'!O51/100)* 'Tariffs Jan2022'!AI51,($C$5*'Tariffs Jan2022'!AK51/'Tariffs Jan2022'!AI51*'Tariffs Jan2022'!O51/100)* 'Tariffs Jan2022'!AI51)</f>
        <v>477.81818181818176</v>
      </c>
      <c r="F57" s="85">
        <f>IF($C$5*'Tariffs Jan2022'!AK51/'Tariffs Jan2022'!AI51&lt;'Tariffs Jan2022'!J51,0,IF($C$5*'Tariffs Jan2022'!AK51/'Tariffs Jan2022'!AI51&lt;='Tariffs Jan2022'!K51,($C$5*'Tariffs Jan2022'!AK51/'Tariffs Jan2022'!AI51-'Tariffs Jan2022'!J51)*('Tariffs Jan2022'!P51/100)*'Tariffs Jan2022'!AI51,('Tariffs Jan2022'!K51-'Tariffs Jan2022'!J51)*('Tariffs Jan2022'!P51/100)*'Tariffs Jan2022'!AI51))</f>
        <v>341.18181818181813</v>
      </c>
      <c r="G57" s="85">
        <f>IF($C$5*'Tariffs Jan2022'!AK51/'Tariffs Jan2022'!AI51&lt;'Tariffs Jan2022'!K51,0,IF($C$5*'Tariffs Jan2022'!AK51/'Tariffs Jan2022'!AI51&lt;='Tariffs Jan2022'!L51,($C$5*'Tariffs Jan2022'!AK51/'Tariffs Jan2022'!AI51-'Tariffs Jan2022'!K51)*('Tariffs Jan2022'!Q51/100)*'Tariffs Jan2022'!AI51,('Tariffs Jan2022'!L51-'Tariffs Jan2022'!K51)*('Tariffs Jan2022'!Q51/100)*'Tariffs Jan2022'!AI51))</f>
        <v>0</v>
      </c>
      <c r="H57" s="85">
        <f>IF($C$5*'Tariffs Jan2022'!AK51/'Tariffs Jan2022'!AI51&lt;'Tariffs Jan2022'!L51,0,IF($C$5*'Tariffs Jan2022'!AK51/'Tariffs Jan2022'!AI51&lt;='Tariffs Jan2022'!M51,($C$5*'Tariffs Jan2022'!AK51/'Tariffs Jan2022'!AI51-'Tariffs Jan2022'!L51)*('Tariffs Jan2022'!R51/100)*'Tariffs Jan2022'!AI51,('Tariffs Jan2022'!M51-'Tariffs Jan2022'!L51)*('Tariffs Jan2022'!R51/100)*'Tariffs Jan2022'!AI51))</f>
        <v>0</v>
      </c>
      <c r="I57" s="85">
        <f>IF(($C$5*'Tariffs Jan2022'!AK51/'Tariffs Jan2022'!AI51&gt;'Tariffs Jan2022'!M51),($C$5*'Tariffs Jan2022'!AK51/'Tariffs Jan2022'!AI51-'Tariffs Jan2022'!M51)*'Tariffs Jan2022'!S51/100*'Tariffs Jan2022'!AI51,0)</f>
        <v>0</v>
      </c>
      <c r="J57" s="85">
        <f>IF($C$5*'Tariffs Jan2022'!AL51/'Tariffs Jan2022'!AJ51&gt;='Tariffs Jan2022'!J51,('Tariffs Jan2022'!J51*'Tariffs Jan2022'!U51/100)* 'Tariffs Jan2022'!AJ51,($C$5*'Tariffs Jan2022'!AL51/'Tariffs Jan2022'!AJ51*'Tariffs Jan2022'!U51/100)* 'Tariffs Jan2022'!AJ51)</f>
        <v>477.81818181818176</v>
      </c>
      <c r="K57" s="85">
        <f>IF($C$5*'Tariffs Jan2022'!AL51/'Tariffs Jan2022'!AJ51&lt;'Tariffs Jan2022'!J51,0,IF($C$5*'Tariffs Jan2022'!AL51/'Tariffs Jan2022'!AJ51&lt;='Tariffs Jan2022'!K51,($C$5*'Tariffs Jan2022'!AL51/'Tariffs Jan2022'!AJ51-'Tariffs Jan2022'!J51)*('Tariffs Jan2022'!V51/100)*'Tariffs Jan2022'!AJ51,('Tariffs Jan2022'!K51-'Tariffs Jan2022'!J51)*('Tariffs Jan2022'!V51/100)*'Tariffs Jan2022'!AJ51))</f>
        <v>341.18181818181813</v>
      </c>
      <c r="L57" s="85">
        <f>IF($C$5*'Tariffs Jan2022'!AL51/'Tariffs Jan2022'!AJ51&lt;'Tariffs Jan2022'!K51,0,IF($C$5*'Tariffs Jan2022'!AL51/'Tariffs Jan2022'!AJ51&lt;='Tariffs Jan2022'!L51,($C$5*'Tariffs Jan2022'!AL51/'Tariffs Jan2022'!AJ51-'Tariffs Jan2022'!K51)*('Tariffs Jan2022'!W51/100)*'Tariffs Jan2022'!AJ51,('Tariffs Jan2022'!L51-'Tariffs Jan2022'!K51)*('Tariffs Jan2022'!W51/100)*'Tariffs Jan2022'!AJ51))</f>
        <v>0</v>
      </c>
      <c r="M57" s="85">
        <f>IF($C$5*'Tariffs Jan2022'!AL51/'Tariffs Jan2022'!AJ51&lt;'Tariffs Jan2022'!L51,0,IF($C$5*'Tariffs Jan2022'!AL51/'Tariffs Jan2022'!AJ51&lt;='Tariffs Jan2022'!M51,($C$5*'Tariffs Jan2022'!AL51/'Tariffs Jan2022'!AJ51-'Tariffs Jan2022'!L51)*('Tariffs Jan2022'!X51/100)*'Tariffs Jan2022'!AJ51,('Tariffs Jan2022'!M51-'Tariffs Jan2022'!L51)*('Tariffs Jan2022'!X51/100)*'Tariffs Jan2022'!AJ51))</f>
        <v>0</v>
      </c>
      <c r="N57" s="85">
        <f>IF(($C$5*'Tariffs Jan2022'!AL51/'Tariffs Jan2022'!AJ51&gt;'Tariffs Jan2022'!M51),($C$5*'Tariffs Jan2022'!AL51/'Tariffs Jan2022'!AJ51-'Tariffs Jan2022'!M51)*'Tariffs Jan2022'!Y51/100*'Tariffs Jan2022'!AJ51,0)</f>
        <v>0</v>
      </c>
      <c r="O57" s="73">
        <f t="shared" si="0"/>
        <v>1924.3590909090908</v>
      </c>
      <c r="P57" s="498">
        <f t="shared" si="1"/>
        <v>2116.7950000000001</v>
      </c>
      <c r="Q57" s="546"/>
      <c r="R57" s="546"/>
      <c r="S57" s="546"/>
      <c r="T57" s="546"/>
      <c r="U57" s="546"/>
      <c r="V57" s="546"/>
      <c r="W57" s="546"/>
      <c r="X57" s="546"/>
      <c r="Y57" s="546"/>
      <c r="Z57" s="546"/>
    </row>
    <row r="58" spans="1:26" x14ac:dyDescent="0.15">
      <c r="A58" s="286" t="str">
        <f>'Tariffs Jan2022'!F52</f>
        <v>Red Energy</v>
      </c>
      <c r="B58" s="47" t="str">
        <f>'Tariffs Jan2022'!D52</f>
        <v>AGN Central 2</v>
      </c>
      <c r="C58" s="287">
        <f>'Tariffs Jan2022'!E52</f>
        <v>44562</v>
      </c>
      <c r="D58" s="85">
        <f>365*'Tariffs Jan2022'!H52/100</f>
        <v>265.72000000000003</v>
      </c>
      <c r="E58" s="85">
        <f>IF($C$5*'Tariffs Jan2022'!AK52/'Tariffs Jan2022'!AI52&gt;='Tariffs Jan2022'!J52,( 'Tariffs Jan2022'!J52*'Tariffs Jan2022'!O52/100)* 'Tariffs Jan2022'!AI52,($C$5*'Tariffs Jan2022'!AK52/'Tariffs Jan2022'!AI52*'Tariffs Jan2022'!O52/100)* 'Tariffs Jan2022'!AI52)</f>
        <v>153.88227272727272</v>
      </c>
      <c r="F58" s="85">
        <f>IF($C$5*'Tariffs Jan2022'!AK52/'Tariffs Jan2022'!AI52&lt;'Tariffs Jan2022'!J52,0,IF($C$5*'Tariffs Jan2022'!AK52/'Tariffs Jan2022'!AI52&lt;='Tariffs Jan2022'!K52,($C$5*'Tariffs Jan2022'!AK52/'Tariffs Jan2022'!AI52-'Tariffs Jan2022'!J52)*('Tariffs Jan2022'!P52/100)*'Tariffs Jan2022'!AI52,('Tariffs Jan2022'!K52-'Tariffs Jan2022'!J52)*('Tariffs Jan2022'!P52/100)*'Tariffs Jan2022'!AI52))</f>
        <v>119.3631818181818</v>
      </c>
      <c r="G58" s="85">
        <f>IF($C$5*'Tariffs Jan2022'!AK52/'Tariffs Jan2022'!AI52&lt;'Tariffs Jan2022'!K52,0,IF($C$5*'Tariffs Jan2022'!AK52/'Tariffs Jan2022'!AI52&lt;='Tariffs Jan2022'!L52,($C$5*'Tariffs Jan2022'!AK52/'Tariffs Jan2022'!AI52-'Tariffs Jan2022'!K52)*('Tariffs Jan2022'!Q52/100)*'Tariffs Jan2022'!AI52,('Tariffs Jan2022'!L52-'Tariffs Jan2022'!K52)*('Tariffs Jan2022'!Q52/100)*'Tariffs Jan2022'!AI52))</f>
        <v>0</v>
      </c>
      <c r="H58" s="85">
        <f>IF($C$5*'Tariffs Jan2022'!AK52/'Tariffs Jan2022'!AI52&lt;'Tariffs Jan2022'!L52,0,IF($C$5*'Tariffs Jan2022'!AK52/'Tariffs Jan2022'!AI52&lt;='Tariffs Jan2022'!M52,($C$5*'Tariffs Jan2022'!AK52/'Tariffs Jan2022'!AI52-'Tariffs Jan2022'!L52)*('Tariffs Jan2022'!R52/100)*'Tariffs Jan2022'!AI52,('Tariffs Jan2022'!M52-'Tariffs Jan2022'!L52)*('Tariffs Jan2022'!R52/100)*'Tariffs Jan2022'!AI52))</f>
        <v>0</v>
      </c>
      <c r="I58" s="85">
        <f>IF(($C$5*'Tariffs Jan2022'!AK52/'Tariffs Jan2022'!AI52&gt;'Tariffs Jan2022'!M52),($C$5*'Tariffs Jan2022'!AK52/'Tariffs Jan2022'!AI52-'Tariffs Jan2022'!M52)*'Tariffs Jan2022'!S52/100*'Tariffs Jan2022'!AI52,0)</f>
        <v>482.72727272727263</v>
      </c>
      <c r="J58" s="85">
        <f>IF($C$5*'Tariffs Jan2022'!AL52/'Tariffs Jan2022'!AJ52&gt;='Tariffs Jan2022'!J52,('Tariffs Jan2022'!J52*'Tariffs Jan2022'!U52/100)* 'Tariffs Jan2022'!AJ52,($C$5*'Tariffs Jan2022'!AL52/'Tariffs Jan2022'!AJ52*'Tariffs Jan2022'!U52/100)* 'Tariffs Jan2022'!AJ52)</f>
        <v>153.88227272727272</v>
      </c>
      <c r="K58" s="85">
        <f>IF($C$5*'Tariffs Jan2022'!AL52/'Tariffs Jan2022'!AJ52&lt;'Tariffs Jan2022'!J52,0,IF($C$5*'Tariffs Jan2022'!AL52/'Tariffs Jan2022'!AJ52&lt;='Tariffs Jan2022'!K52,($C$5*'Tariffs Jan2022'!AL52/'Tariffs Jan2022'!AJ52-'Tariffs Jan2022'!J52)*('Tariffs Jan2022'!V52/100)*'Tariffs Jan2022'!AJ52,('Tariffs Jan2022'!K52-'Tariffs Jan2022'!J52)*('Tariffs Jan2022'!V52/100)*'Tariffs Jan2022'!AJ52))</f>
        <v>119.3631818181818</v>
      </c>
      <c r="L58" s="85">
        <f>IF($C$5*'Tariffs Jan2022'!AL52/'Tariffs Jan2022'!AJ52&lt;'Tariffs Jan2022'!K52,0,IF($C$5*'Tariffs Jan2022'!AL52/'Tariffs Jan2022'!AJ52&lt;='Tariffs Jan2022'!L52,($C$5*'Tariffs Jan2022'!AL52/'Tariffs Jan2022'!AJ52-'Tariffs Jan2022'!K52)*('Tariffs Jan2022'!W52/100)*'Tariffs Jan2022'!AJ52,('Tariffs Jan2022'!L52-'Tariffs Jan2022'!K52)*('Tariffs Jan2022'!W52/100)*'Tariffs Jan2022'!AJ52))</f>
        <v>0</v>
      </c>
      <c r="M58" s="85">
        <f>IF($C$5*'Tariffs Jan2022'!AL52/'Tariffs Jan2022'!AJ52&lt;'Tariffs Jan2022'!L52,0,IF($C$5*'Tariffs Jan2022'!AL52/'Tariffs Jan2022'!AJ52&lt;='Tariffs Jan2022'!M52,($C$5*'Tariffs Jan2022'!AL52/'Tariffs Jan2022'!AJ52-'Tariffs Jan2022'!L52)*('Tariffs Jan2022'!X52/100)*'Tariffs Jan2022'!AJ52,('Tariffs Jan2022'!M52-'Tariffs Jan2022'!L52)*('Tariffs Jan2022'!X52/100)*'Tariffs Jan2022'!AJ52))</f>
        <v>0</v>
      </c>
      <c r="N58" s="85">
        <f>IF(($C$5*'Tariffs Jan2022'!AL52/'Tariffs Jan2022'!AJ52&gt;'Tariffs Jan2022'!M52),($C$5*'Tariffs Jan2022'!AL52/'Tariffs Jan2022'!AJ52-'Tariffs Jan2022'!M52)*'Tariffs Jan2022'!Y52/100*'Tariffs Jan2022'!AJ52,0)</f>
        <v>482.72727272727263</v>
      </c>
      <c r="O58" s="73">
        <f t="shared" si="0"/>
        <v>1777.6654545454544</v>
      </c>
      <c r="P58" s="498">
        <f t="shared" si="1"/>
        <v>1955.432</v>
      </c>
      <c r="Q58" s="546"/>
      <c r="R58" s="546"/>
      <c r="S58" s="546"/>
      <c r="T58" s="546"/>
      <c r="U58" s="546"/>
      <c r="V58" s="546"/>
      <c r="W58" s="546"/>
      <c r="X58" s="546"/>
      <c r="Y58" s="546"/>
      <c r="Z58" s="546"/>
    </row>
    <row r="59" spans="1:26" s="289" customFormat="1" ht="14" thickBot="1" x14ac:dyDescent="0.2">
      <c r="A59" s="286" t="str">
        <f>'Tariffs Jan2022'!F53</f>
        <v>Simply Energy</v>
      </c>
      <c r="B59" s="47" t="str">
        <f>'Tariffs Jan2022'!D53</f>
        <v>AGN Central 2</v>
      </c>
      <c r="C59" s="287">
        <f>'Tariffs Jan2022'!E53</f>
        <v>44562</v>
      </c>
      <c r="D59" s="85">
        <f>365*'Tariffs Jan2022'!H53/100</f>
        <v>281.68045454545455</v>
      </c>
      <c r="E59" s="85">
        <f>IF($C$5*'Tariffs Jan2022'!AK53/'Tariffs Jan2022'!AI53&gt;='Tariffs Jan2022'!J53,( 'Tariffs Jan2022'!J53*'Tariffs Jan2022'!O53/100)* 'Tariffs Jan2022'!AI53,($C$5*'Tariffs Jan2022'!AK53/'Tariffs Jan2022'!AI53*'Tariffs Jan2022'!O53/100)* 'Tariffs Jan2022'!AI53)</f>
        <v>180.35181818181815</v>
      </c>
      <c r="F59" s="85">
        <f>IF($C$5*'Tariffs Jan2022'!AK53/'Tariffs Jan2022'!AI53&lt;'Tariffs Jan2022'!J53,0,IF($C$5*'Tariffs Jan2022'!AK53/'Tariffs Jan2022'!AI53&lt;='Tariffs Jan2022'!K53,($C$5*'Tariffs Jan2022'!AK53/'Tariffs Jan2022'!AI53-'Tariffs Jan2022'!J53)*('Tariffs Jan2022'!P53/100)*'Tariffs Jan2022'!AI53,('Tariffs Jan2022'!K53-'Tariffs Jan2022'!J53)*('Tariffs Jan2022'!P53/100)*'Tariffs Jan2022'!AI53))</f>
        <v>124.90636363636364</v>
      </c>
      <c r="G59" s="85">
        <f>IF($C$5*'Tariffs Jan2022'!AK53/'Tariffs Jan2022'!AI53&lt;'Tariffs Jan2022'!K53,0,IF($C$5*'Tariffs Jan2022'!AK53/'Tariffs Jan2022'!AI53&lt;='Tariffs Jan2022'!L53,($C$5*'Tariffs Jan2022'!AK53/'Tariffs Jan2022'!AI53-'Tariffs Jan2022'!K53)*('Tariffs Jan2022'!Q53/100)*'Tariffs Jan2022'!AI53,('Tariffs Jan2022'!L53-'Tariffs Jan2022'!K53)*('Tariffs Jan2022'!Q53/100)*'Tariffs Jan2022'!AI53))</f>
        <v>0</v>
      </c>
      <c r="H59" s="85">
        <f>IF($C$5*'Tariffs Jan2022'!AK53/'Tariffs Jan2022'!AI53&lt;'Tariffs Jan2022'!L53,0,IF($C$5*'Tariffs Jan2022'!AK53/'Tariffs Jan2022'!AI53&lt;='Tariffs Jan2022'!M53,($C$5*'Tariffs Jan2022'!AK53/'Tariffs Jan2022'!AI53-'Tariffs Jan2022'!L53)*('Tariffs Jan2022'!R53/100)*'Tariffs Jan2022'!AI53,('Tariffs Jan2022'!M53-'Tariffs Jan2022'!L53)*('Tariffs Jan2022'!R53/100)*'Tariffs Jan2022'!AI53))</f>
        <v>0</v>
      </c>
      <c r="I59" s="85">
        <f>IF(($C$5*'Tariffs Jan2022'!AK53/'Tariffs Jan2022'!AI53&gt;'Tariffs Jan2022'!M53),($C$5*'Tariffs Jan2022'!AK53/'Tariffs Jan2022'!AI53-'Tariffs Jan2022'!M53)*'Tariffs Jan2022'!S53/100*'Tariffs Jan2022'!AI53,0)</f>
        <v>578.86363636363626</v>
      </c>
      <c r="J59" s="85">
        <f>IF($C$5*'Tariffs Jan2022'!AL53/'Tariffs Jan2022'!AJ53&gt;='Tariffs Jan2022'!J53,('Tariffs Jan2022'!J53*'Tariffs Jan2022'!U53/100)* 'Tariffs Jan2022'!AJ53,($C$5*'Tariffs Jan2022'!AL53/'Tariffs Jan2022'!AJ53*'Tariffs Jan2022'!U53/100)* 'Tariffs Jan2022'!AJ53)</f>
        <v>180.35181818181815</v>
      </c>
      <c r="K59" s="85">
        <f>IF($C$5*'Tariffs Jan2022'!AL53/'Tariffs Jan2022'!AJ53&lt;'Tariffs Jan2022'!J53,0,IF($C$5*'Tariffs Jan2022'!AL53/'Tariffs Jan2022'!AJ53&lt;='Tariffs Jan2022'!K53,($C$5*'Tariffs Jan2022'!AL53/'Tariffs Jan2022'!AJ53-'Tariffs Jan2022'!J53)*('Tariffs Jan2022'!V53/100)*'Tariffs Jan2022'!AJ53,('Tariffs Jan2022'!K53-'Tariffs Jan2022'!J53)*('Tariffs Jan2022'!V53/100)*'Tariffs Jan2022'!AJ53))</f>
        <v>124.90636363636364</v>
      </c>
      <c r="L59" s="85">
        <f>IF($C$5*'Tariffs Jan2022'!AL53/'Tariffs Jan2022'!AJ53&lt;'Tariffs Jan2022'!K53,0,IF($C$5*'Tariffs Jan2022'!AL53/'Tariffs Jan2022'!AJ53&lt;='Tariffs Jan2022'!L53,($C$5*'Tariffs Jan2022'!AL53/'Tariffs Jan2022'!AJ53-'Tariffs Jan2022'!K53)*('Tariffs Jan2022'!W53/100)*'Tariffs Jan2022'!AJ53,('Tariffs Jan2022'!L53-'Tariffs Jan2022'!K53)*('Tariffs Jan2022'!W53/100)*'Tariffs Jan2022'!AJ53))</f>
        <v>0</v>
      </c>
      <c r="M59" s="85">
        <f>IF($C$5*'Tariffs Jan2022'!AL53/'Tariffs Jan2022'!AJ53&lt;'Tariffs Jan2022'!L53,0,IF($C$5*'Tariffs Jan2022'!AL53/'Tariffs Jan2022'!AJ53&lt;='Tariffs Jan2022'!M53,($C$5*'Tariffs Jan2022'!AL53/'Tariffs Jan2022'!AJ53-'Tariffs Jan2022'!L53)*('Tariffs Jan2022'!X53/100)*'Tariffs Jan2022'!AJ53,('Tariffs Jan2022'!M53-'Tariffs Jan2022'!L53)*('Tariffs Jan2022'!X53/100)*'Tariffs Jan2022'!AJ53))</f>
        <v>0</v>
      </c>
      <c r="N59" s="85">
        <f>IF(($C$5*'Tariffs Jan2022'!AL53/'Tariffs Jan2022'!AJ53&gt;'Tariffs Jan2022'!M53),($C$5*'Tariffs Jan2022'!AL53/'Tariffs Jan2022'!AJ53-'Tariffs Jan2022'!M53)*'Tariffs Jan2022'!Y53/100*'Tariffs Jan2022'!AJ53,0)</f>
        <v>578.86363636363626</v>
      </c>
      <c r="O59" s="73">
        <f t="shared" si="0"/>
        <v>2049.9240909090904</v>
      </c>
      <c r="P59" s="498">
        <f t="shared" si="1"/>
        <v>2254.9164999999998</v>
      </c>
      <c r="Q59" s="546"/>
      <c r="R59" s="546"/>
      <c r="S59" s="546"/>
      <c r="T59" s="546"/>
      <c r="U59" s="546"/>
      <c r="V59" s="546"/>
      <c r="W59" s="546"/>
      <c r="X59" s="546"/>
      <c r="Y59" s="546"/>
      <c r="Z59" s="546"/>
    </row>
    <row r="60" spans="1:26" ht="14" thickTop="1" x14ac:dyDescent="0.15">
      <c r="A60" s="286" t="str">
        <f>'Tariffs Jan2022'!F54</f>
        <v>GloBird</v>
      </c>
      <c r="B60" s="47" t="str">
        <f>'Tariffs Jan2022'!D54</f>
        <v>AGN Central 2</v>
      </c>
      <c r="C60" s="287">
        <f>'Tariffs Jan2022'!E54</f>
        <v>44562</v>
      </c>
      <c r="D60" s="85">
        <f>365*'Tariffs Jan2022'!H54/100</f>
        <v>317.55</v>
      </c>
      <c r="E60" s="85">
        <f>IF($C$5*'Tariffs Jan2022'!AK54/'Tariffs Jan2022'!AI54&gt;='Tariffs Jan2022'!J54,( 'Tariffs Jan2022'!J54*'Tariffs Jan2022'!O54/100)* 'Tariffs Jan2022'!AI54,($C$5*'Tariffs Jan2022'!AK54/'Tariffs Jan2022'!AI54*'Tariffs Jan2022'!O54/100)* 'Tariffs Jan2022'!AI54)</f>
        <v>261</v>
      </c>
      <c r="F60" s="85">
        <f>IF($C$5*'Tariffs Jan2022'!AK54/'Tariffs Jan2022'!AI54&lt;'Tariffs Jan2022'!J54,0,IF($C$5*'Tariffs Jan2022'!AK54/'Tariffs Jan2022'!AI54&lt;='Tariffs Jan2022'!K54,($C$5*'Tariffs Jan2022'!AK54/'Tariffs Jan2022'!AI54-'Tariffs Jan2022'!J54)*('Tariffs Jan2022'!P54/100)*'Tariffs Jan2022'!AI54,('Tariffs Jan2022'!K54-'Tariffs Jan2022'!J54)*('Tariffs Jan2022'!P54/100)*'Tariffs Jan2022'!AI54))</f>
        <v>0</v>
      </c>
      <c r="G60" s="85">
        <f>IF($C$5*'Tariffs Jan2022'!AK54/'Tariffs Jan2022'!AI54&lt;'Tariffs Jan2022'!K54,0,IF($C$5*'Tariffs Jan2022'!AK54/'Tariffs Jan2022'!AI54&lt;='Tariffs Jan2022'!L54,($C$5*'Tariffs Jan2022'!AK54/'Tariffs Jan2022'!AI54-'Tariffs Jan2022'!K54)*('Tariffs Jan2022'!Q54/100)*'Tariffs Jan2022'!AI54,('Tariffs Jan2022'!L54-'Tariffs Jan2022'!K54)*('Tariffs Jan2022'!Q54/100)*'Tariffs Jan2022'!AI54))</f>
        <v>0</v>
      </c>
      <c r="H60" s="85">
        <f>IF($C$5*'Tariffs Jan2022'!AK54/'Tariffs Jan2022'!AI54&lt;'Tariffs Jan2022'!L54,0,IF($C$5*'Tariffs Jan2022'!AK54/'Tariffs Jan2022'!AI54&lt;='Tariffs Jan2022'!M54,($C$5*'Tariffs Jan2022'!AK54/'Tariffs Jan2022'!AI54-'Tariffs Jan2022'!L54)*('Tariffs Jan2022'!R54/100)*'Tariffs Jan2022'!AI54,('Tariffs Jan2022'!M54-'Tariffs Jan2022'!L54)*('Tariffs Jan2022'!R54/100)*'Tariffs Jan2022'!AI54))</f>
        <v>0</v>
      </c>
      <c r="I60" s="85">
        <f>IF(($C$5*'Tariffs Jan2022'!AK54/'Tariffs Jan2022'!AI54&gt;'Tariffs Jan2022'!M54),($C$5*'Tariffs Jan2022'!AK54/'Tariffs Jan2022'!AI54-'Tariffs Jan2022'!M54)*'Tariffs Jan2022'!S54/100*'Tariffs Jan2022'!AI54,0)</f>
        <v>517.5</v>
      </c>
      <c r="J60" s="85">
        <f>IF($C$5*'Tariffs Jan2022'!AL54/'Tariffs Jan2022'!AJ54&gt;='Tariffs Jan2022'!J54,('Tariffs Jan2022'!J54*'Tariffs Jan2022'!U54/100)* 'Tariffs Jan2022'!AJ54,($C$5*'Tariffs Jan2022'!AL54/'Tariffs Jan2022'!AJ54*'Tariffs Jan2022'!U54/100)* 'Tariffs Jan2022'!AJ54)</f>
        <v>261</v>
      </c>
      <c r="K60" s="85">
        <f>IF($C$5*'Tariffs Jan2022'!AL54/'Tariffs Jan2022'!AJ54&lt;'Tariffs Jan2022'!J54,0,IF($C$5*'Tariffs Jan2022'!AL54/'Tariffs Jan2022'!AJ54&lt;='Tariffs Jan2022'!K54,($C$5*'Tariffs Jan2022'!AL54/'Tariffs Jan2022'!AJ54-'Tariffs Jan2022'!J54)*('Tariffs Jan2022'!V54/100)*'Tariffs Jan2022'!AJ54,('Tariffs Jan2022'!K54-'Tariffs Jan2022'!J54)*('Tariffs Jan2022'!V54/100)*'Tariffs Jan2022'!AJ54))</f>
        <v>0</v>
      </c>
      <c r="L60" s="85">
        <f>IF($C$5*'Tariffs Jan2022'!AL54/'Tariffs Jan2022'!AJ54&lt;'Tariffs Jan2022'!K54,0,IF($C$5*'Tariffs Jan2022'!AL54/'Tariffs Jan2022'!AJ54&lt;='Tariffs Jan2022'!L54,($C$5*'Tariffs Jan2022'!AL54/'Tariffs Jan2022'!AJ54-'Tariffs Jan2022'!K54)*('Tariffs Jan2022'!W54/100)*'Tariffs Jan2022'!AJ54,('Tariffs Jan2022'!L54-'Tariffs Jan2022'!K54)*('Tariffs Jan2022'!W54/100)*'Tariffs Jan2022'!AJ54))</f>
        <v>0</v>
      </c>
      <c r="M60" s="85">
        <f>IF($C$5*'Tariffs Jan2022'!AL54/'Tariffs Jan2022'!AJ54&lt;'Tariffs Jan2022'!L54,0,IF($C$5*'Tariffs Jan2022'!AL54/'Tariffs Jan2022'!AJ54&lt;='Tariffs Jan2022'!M54,($C$5*'Tariffs Jan2022'!AL54/'Tariffs Jan2022'!AJ54-'Tariffs Jan2022'!L54)*('Tariffs Jan2022'!X54/100)*'Tariffs Jan2022'!AJ54,('Tariffs Jan2022'!M54-'Tariffs Jan2022'!L54)*('Tariffs Jan2022'!X54/100)*'Tariffs Jan2022'!AJ54))</f>
        <v>0</v>
      </c>
      <c r="N60" s="85">
        <f>IF(($C$5*'Tariffs Jan2022'!AL54/'Tariffs Jan2022'!AJ54&gt;'Tariffs Jan2022'!M54),($C$5*'Tariffs Jan2022'!AL54/'Tariffs Jan2022'!AJ54-'Tariffs Jan2022'!M54)*'Tariffs Jan2022'!Y54/100*'Tariffs Jan2022'!AJ54,0)</f>
        <v>517.5</v>
      </c>
      <c r="O60" s="73">
        <f t="shared" si="0"/>
        <v>1874.55</v>
      </c>
      <c r="P60" s="498">
        <f t="shared" si="1"/>
        <v>2062.0050000000001</v>
      </c>
      <c r="Q60" s="546"/>
      <c r="R60" s="546"/>
      <c r="S60" s="546"/>
      <c r="T60" s="546"/>
      <c r="U60" s="546"/>
      <c r="V60" s="546"/>
      <c r="W60" s="546"/>
      <c r="X60" s="546"/>
      <c r="Y60" s="546"/>
      <c r="Z60" s="546"/>
    </row>
    <row r="61" spans="1:26" s="289" customFormat="1" ht="14" thickBot="1" x14ac:dyDescent="0.2">
      <c r="A61" s="286" t="str">
        <f>'Tariffs Jan2022'!F55</f>
        <v>Powershop</v>
      </c>
      <c r="B61" s="47" t="str">
        <f>'Tariffs Jan2022'!D55</f>
        <v>AGN Central 2</v>
      </c>
      <c r="C61" s="287">
        <f>'Tariffs Jan2022'!E55</f>
        <v>44562</v>
      </c>
      <c r="D61" s="85">
        <f>365*'Tariffs Jan2022'!H55/100</f>
        <v>287.45409090909089</v>
      </c>
      <c r="E61" s="85">
        <f>((C$5*'Tariffs Jan2022'!AK55/'Tariffs Jan2022'!AI55)*('Tariffs Jan2022'!O55/100))*'Tariffs Jan2022'!AI55</f>
        <v>641.4545454545455</v>
      </c>
      <c r="F61" s="85">
        <v>0</v>
      </c>
      <c r="G61" s="85">
        <v>0</v>
      </c>
      <c r="H61" s="85">
        <v>0</v>
      </c>
      <c r="I61" s="85">
        <v>0</v>
      </c>
      <c r="J61" s="85">
        <f>((C$5*'Tariffs Jan2022'!AL55/'Tariffs Jan2022'!AJ55)*('Tariffs Jan2022'!U55/100))*'Tariffs Jan2022'!AJ55</f>
        <v>641.4545454545455</v>
      </c>
      <c r="K61" s="85">
        <v>0</v>
      </c>
      <c r="L61" s="85">
        <v>0</v>
      </c>
      <c r="M61" s="85">
        <v>0</v>
      </c>
      <c r="N61" s="85">
        <v>0</v>
      </c>
      <c r="O61" s="73">
        <f t="shared" si="0"/>
        <v>1570.3631818181818</v>
      </c>
      <c r="P61" s="498">
        <f t="shared" si="1"/>
        <v>1727.3995000000002</v>
      </c>
      <c r="Q61" s="546"/>
      <c r="R61" s="546"/>
      <c r="S61" s="546"/>
      <c r="T61" s="546"/>
      <c r="U61" s="546"/>
      <c r="V61" s="546"/>
      <c r="W61" s="546"/>
      <c r="X61" s="546"/>
      <c r="Y61" s="546"/>
      <c r="Z61" s="546"/>
    </row>
    <row r="62" spans="1:26" ht="14" thickTop="1" x14ac:dyDescent="0.15">
      <c r="A62" s="286" t="str">
        <f>'Tariffs Jan2022'!F56</f>
        <v>1st Energy</v>
      </c>
      <c r="B62" s="47" t="str">
        <f>'Tariffs Jan2022'!D56</f>
        <v>AGN Central 2</v>
      </c>
      <c r="C62" s="287">
        <f>'Tariffs Jan2022'!E56</f>
        <v>44562</v>
      </c>
      <c r="D62" s="85">
        <f>365*'Tariffs Jan2022'!H56/100</f>
        <v>295.64999999999998</v>
      </c>
      <c r="E62" s="85">
        <f>IF($C$5*'Tariffs Jan2022'!AK56/'Tariffs Jan2022'!AI56&gt;='Tariffs Jan2022'!J56,( 'Tariffs Jan2022'!J56*'Tariffs Jan2022'!O56/100)* 'Tariffs Jan2022'!AI56,($C$5*'Tariffs Jan2022'!AK56/'Tariffs Jan2022'!AI56*'Tariffs Jan2022'!O56/100)* 'Tariffs Jan2022'!AI56)</f>
        <v>157.02272727272728</v>
      </c>
      <c r="F62" s="85">
        <f>IF($C$5*'Tariffs Jan2022'!AK56/'Tariffs Jan2022'!AI56&lt;'Tariffs Jan2022'!J56,0,IF($C$5*'Tariffs Jan2022'!AK56/'Tariffs Jan2022'!AI56&lt;='Tariffs Jan2022'!K56,($C$5*'Tariffs Jan2022'!AK56/'Tariffs Jan2022'!AI56-'Tariffs Jan2022'!J56)*('Tariffs Jan2022'!P56/100)*'Tariffs Jan2022'!AI56,('Tariffs Jan2022'!K56-'Tariffs Jan2022'!J56)*('Tariffs Jan2022'!P56/100)*'Tariffs Jan2022'!AI56))</f>
        <v>112.71136363636364</v>
      </c>
      <c r="G62" s="85">
        <f>IF($C$5*'Tariffs Jan2022'!AK56/'Tariffs Jan2022'!AI56&lt;'Tariffs Jan2022'!K56,0,IF($C$5*'Tariffs Jan2022'!AK56/'Tariffs Jan2022'!AI56&lt;='Tariffs Jan2022'!L56,($C$5*'Tariffs Jan2022'!AK56/'Tariffs Jan2022'!AI56-'Tariffs Jan2022'!K56)*('Tariffs Jan2022'!Q56/100)*'Tariffs Jan2022'!AI56,('Tariffs Jan2022'!L56-'Tariffs Jan2022'!K56)*('Tariffs Jan2022'!Q56/100)*'Tariffs Jan2022'!AI56))</f>
        <v>0</v>
      </c>
      <c r="H62" s="85">
        <f>IF($C$5*'Tariffs Jan2022'!AK56/'Tariffs Jan2022'!AI56&lt;'Tariffs Jan2022'!L56,0,IF($C$5*'Tariffs Jan2022'!AK56/'Tariffs Jan2022'!AI56&lt;='Tariffs Jan2022'!M56,($C$5*'Tariffs Jan2022'!AK56/'Tariffs Jan2022'!AI56-'Tariffs Jan2022'!L56)*('Tariffs Jan2022'!R56/100)*'Tariffs Jan2022'!AI56,('Tariffs Jan2022'!M56-'Tariffs Jan2022'!L56)*('Tariffs Jan2022'!R56/100)*'Tariffs Jan2022'!AI56))</f>
        <v>0</v>
      </c>
      <c r="I62" s="85">
        <f>IF(($C$5*'Tariffs Jan2022'!AK56/'Tariffs Jan2022'!AI56&gt;'Tariffs Jan2022'!M56),($C$5*'Tariffs Jan2022'!AK56/'Tariffs Jan2022'!AI56-'Tariffs Jan2022'!M56)*'Tariffs Jan2022'!S56/100*'Tariffs Jan2022'!AI56,0)</f>
        <v>533.86363636363626</v>
      </c>
      <c r="J62" s="85">
        <f>IF($C$5*'Tariffs Jan2022'!AL56/'Tariffs Jan2022'!AJ56&gt;='Tariffs Jan2022'!J56,('Tariffs Jan2022'!J56*'Tariffs Jan2022'!U56/100)* 'Tariffs Jan2022'!AJ56,($C$5*'Tariffs Jan2022'!AL56/'Tariffs Jan2022'!AJ56*'Tariffs Jan2022'!U56/100)* 'Tariffs Jan2022'!AJ56)</f>
        <v>157.02272727272728</v>
      </c>
      <c r="K62" s="85">
        <f>IF($C$5*'Tariffs Jan2022'!AL56/'Tariffs Jan2022'!AJ56&lt;'Tariffs Jan2022'!J56,0,IF($C$5*'Tariffs Jan2022'!AL56/'Tariffs Jan2022'!AJ56&lt;='Tariffs Jan2022'!K56,($C$5*'Tariffs Jan2022'!AL56/'Tariffs Jan2022'!AJ56-'Tariffs Jan2022'!J56)*('Tariffs Jan2022'!V56/100)*'Tariffs Jan2022'!AJ56,('Tariffs Jan2022'!K56-'Tariffs Jan2022'!J56)*('Tariffs Jan2022'!V56/100)*'Tariffs Jan2022'!AJ56))</f>
        <v>112.71136363636364</v>
      </c>
      <c r="L62" s="85">
        <f>IF($C$5*'Tariffs Jan2022'!AL56/'Tariffs Jan2022'!AJ56&lt;'Tariffs Jan2022'!K56,0,IF($C$5*'Tariffs Jan2022'!AL56/'Tariffs Jan2022'!AJ56&lt;='Tariffs Jan2022'!L56,($C$5*'Tariffs Jan2022'!AL56/'Tariffs Jan2022'!AJ56-'Tariffs Jan2022'!K56)*('Tariffs Jan2022'!W56/100)*'Tariffs Jan2022'!AJ56,('Tariffs Jan2022'!L56-'Tariffs Jan2022'!K56)*('Tariffs Jan2022'!W56/100)*'Tariffs Jan2022'!AJ56))</f>
        <v>0</v>
      </c>
      <c r="M62" s="85">
        <f>IF($C$5*'Tariffs Jan2022'!AL56/'Tariffs Jan2022'!AJ56&lt;'Tariffs Jan2022'!L56,0,IF($C$5*'Tariffs Jan2022'!AL56/'Tariffs Jan2022'!AJ56&lt;='Tariffs Jan2022'!M56,($C$5*'Tariffs Jan2022'!AL56/'Tariffs Jan2022'!AJ56-'Tariffs Jan2022'!L56)*('Tariffs Jan2022'!X56/100)*'Tariffs Jan2022'!AJ56,('Tariffs Jan2022'!M56-'Tariffs Jan2022'!L56)*('Tariffs Jan2022'!X56/100)*'Tariffs Jan2022'!AJ56))</f>
        <v>0</v>
      </c>
      <c r="N62" s="85">
        <f>IF(($C$5*'Tariffs Jan2022'!AL56/'Tariffs Jan2022'!AJ56&gt;'Tariffs Jan2022'!M56),($C$5*'Tariffs Jan2022'!AL56/'Tariffs Jan2022'!AJ56-'Tariffs Jan2022'!M56)*'Tariffs Jan2022'!Y56/100*'Tariffs Jan2022'!AJ56,0)</f>
        <v>533.86363636363626</v>
      </c>
      <c r="O62" s="73">
        <f t="shared" si="0"/>
        <v>1902.8454545454542</v>
      </c>
      <c r="P62" s="498">
        <f t="shared" si="1"/>
        <v>2093.1299999999997</v>
      </c>
      <c r="Q62" s="546"/>
      <c r="R62" s="546"/>
      <c r="S62" s="546"/>
      <c r="T62" s="546"/>
      <c r="U62" s="546"/>
      <c r="V62" s="546"/>
      <c r="W62" s="546"/>
      <c r="X62" s="546"/>
      <c r="Y62" s="546"/>
      <c r="Z62" s="546"/>
    </row>
    <row r="63" spans="1:26" ht="14" thickBot="1" x14ac:dyDescent="0.2">
      <c r="A63" s="288" t="str">
        <f>'Tariffs Jan2022'!F57</f>
        <v>Discover Energy</v>
      </c>
      <c r="B63" s="289" t="str">
        <f>'Tariffs Jan2022'!D57</f>
        <v>AGN Central 2</v>
      </c>
      <c r="C63" s="290">
        <f>'Tariffs Jan2022'!E57</f>
        <v>44562</v>
      </c>
      <c r="D63" s="291">
        <f>365*'Tariffs Jan2022'!H57/100</f>
        <v>296.37999999999994</v>
      </c>
      <c r="E63" s="291">
        <f>IF($C$5*'Tariffs Jan2022'!AK57/'Tariffs Jan2022'!AI57&gt;='Tariffs Jan2022'!J57,( 'Tariffs Jan2022'!J57*'Tariffs Jan2022'!O57/100)* 'Tariffs Jan2022'!AI57,($C$5*'Tariffs Jan2022'!AK57/'Tariffs Jan2022'!AI57*'Tariffs Jan2022'!O57/100)* 'Tariffs Jan2022'!AI57)</f>
        <v>144.90954545454542</v>
      </c>
      <c r="F63" s="291">
        <f>IF($C$5*'Tariffs Jan2022'!AK57/'Tariffs Jan2022'!AI57&lt;'Tariffs Jan2022'!J57,0,IF($C$5*'Tariffs Jan2022'!AK57/'Tariffs Jan2022'!AI57&lt;='Tariffs Jan2022'!K57,($C$5*'Tariffs Jan2022'!AK57/'Tariffs Jan2022'!AI57-'Tariffs Jan2022'!J57)*('Tariffs Jan2022'!P57/100)*'Tariffs Jan2022'!AI57,('Tariffs Jan2022'!K57-'Tariffs Jan2022'!J57)*('Tariffs Jan2022'!P57/100)*'Tariffs Jan2022'!AI57))</f>
        <v>109.01590909090908</v>
      </c>
      <c r="G63" s="291">
        <f>IF($C$5*'Tariffs Jan2022'!AK57/'Tariffs Jan2022'!AI57&lt;'Tariffs Jan2022'!K57,0,IF($C$5*'Tariffs Jan2022'!AK57/'Tariffs Jan2022'!AI57&lt;='Tariffs Jan2022'!L57,($C$5*'Tariffs Jan2022'!AK57/'Tariffs Jan2022'!AI57-'Tariffs Jan2022'!K57)*('Tariffs Jan2022'!Q57/100)*'Tariffs Jan2022'!AI57,('Tariffs Jan2022'!L57-'Tariffs Jan2022'!K57)*('Tariffs Jan2022'!Q57/100)*'Tariffs Jan2022'!AI57))</f>
        <v>0</v>
      </c>
      <c r="H63" s="291">
        <f>IF($C$5*'Tariffs Jan2022'!AK57/'Tariffs Jan2022'!AI57&lt;'Tariffs Jan2022'!L57,0,IF($C$5*'Tariffs Jan2022'!AK57/'Tariffs Jan2022'!AI57&lt;='Tariffs Jan2022'!M57,($C$5*'Tariffs Jan2022'!AK57/'Tariffs Jan2022'!AI57-'Tariffs Jan2022'!L57)*('Tariffs Jan2022'!R57/100)*'Tariffs Jan2022'!AI57,('Tariffs Jan2022'!M57-'Tariffs Jan2022'!L57)*('Tariffs Jan2022'!R57/100)*'Tariffs Jan2022'!AI57))</f>
        <v>0</v>
      </c>
      <c r="I63" s="291">
        <f>IF(($C$5*'Tariffs Jan2022'!AK57/'Tariffs Jan2022'!AI57&gt;'Tariffs Jan2022'!M57),($C$5*'Tariffs Jan2022'!AK57/'Tariffs Jan2022'!AI57-'Tariffs Jan2022'!M57)*'Tariffs Jan2022'!S57/100*'Tariffs Jan2022'!AI57,0)</f>
        <v>456.13636363636363</v>
      </c>
      <c r="J63" s="291">
        <f>IF($C$5*'Tariffs Jan2022'!AL57/'Tariffs Jan2022'!AJ57&gt;='Tariffs Jan2022'!J57,('Tariffs Jan2022'!J57*'Tariffs Jan2022'!U57/100)* 'Tariffs Jan2022'!AJ57,($C$5*'Tariffs Jan2022'!AL57/'Tariffs Jan2022'!AJ57*'Tariffs Jan2022'!U57/100)* 'Tariffs Jan2022'!AJ57)</f>
        <v>144.90954545454542</v>
      </c>
      <c r="K63" s="291">
        <f>IF($C$5*'Tariffs Jan2022'!AL57/'Tariffs Jan2022'!AJ57&lt;'Tariffs Jan2022'!J57,0,IF($C$5*'Tariffs Jan2022'!AL57/'Tariffs Jan2022'!AJ57&lt;='Tariffs Jan2022'!K57,($C$5*'Tariffs Jan2022'!AL57/'Tariffs Jan2022'!AJ57-'Tariffs Jan2022'!J57)*('Tariffs Jan2022'!V57/100)*'Tariffs Jan2022'!AJ57,('Tariffs Jan2022'!K57-'Tariffs Jan2022'!J57)*('Tariffs Jan2022'!V57/100)*'Tariffs Jan2022'!AJ57))</f>
        <v>109.01590909090908</v>
      </c>
      <c r="L63" s="291">
        <f>IF($C$5*'Tariffs Jan2022'!AL57/'Tariffs Jan2022'!AJ57&lt;'Tariffs Jan2022'!K57,0,IF($C$5*'Tariffs Jan2022'!AL57/'Tariffs Jan2022'!AJ57&lt;='Tariffs Jan2022'!L57,($C$5*'Tariffs Jan2022'!AL57/'Tariffs Jan2022'!AJ57-'Tariffs Jan2022'!K57)*('Tariffs Jan2022'!W57/100)*'Tariffs Jan2022'!AJ57,('Tariffs Jan2022'!L57-'Tariffs Jan2022'!K57)*('Tariffs Jan2022'!W57/100)*'Tariffs Jan2022'!AJ57))</f>
        <v>0</v>
      </c>
      <c r="M63" s="291">
        <f>IF($C$5*'Tariffs Jan2022'!AL57/'Tariffs Jan2022'!AJ57&lt;'Tariffs Jan2022'!L57,0,IF($C$5*'Tariffs Jan2022'!AL57/'Tariffs Jan2022'!AJ57&lt;='Tariffs Jan2022'!M57,($C$5*'Tariffs Jan2022'!AL57/'Tariffs Jan2022'!AJ57-'Tariffs Jan2022'!L57)*('Tariffs Jan2022'!X57/100)*'Tariffs Jan2022'!AJ57,('Tariffs Jan2022'!M57-'Tariffs Jan2022'!L57)*('Tariffs Jan2022'!X57/100)*'Tariffs Jan2022'!AJ57))</f>
        <v>0</v>
      </c>
      <c r="N63" s="291">
        <f>IF(($C$5*'Tariffs Jan2022'!AL57/'Tariffs Jan2022'!AJ57&gt;'Tariffs Jan2022'!M57),($C$5*'Tariffs Jan2022'!AL57/'Tariffs Jan2022'!AJ57-'Tariffs Jan2022'!M57)*'Tariffs Jan2022'!Y57/100*'Tariffs Jan2022'!AJ57,0)</f>
        <v>456.13636363636363</v>
      </c>
      <c r="O63" s="292">
        <f t="shared" ref="O63" si="8">SUM(D63:N63)</f>
        <v>1716.5036363636364</v>
      </c>
      <c r="P63" s="499">
        <f t="shared" ref="P63" si="9">O63*1.1</f>
        <v>1888.1540000000002</v>
      </c>
      <c r="Q63" s="546"/>
      <c r="R63" s="546"/>
      <c r="S63" s="546"/>
      <c r="T63" s="546"/>
      <c r="U63" s="546"/>
      <c r="V63" s="546"/>
      <c r="W63" s="546"/>
      <c r="X63" s="546"/>
      <c r="Y63" s="546"/>
      <c r="Z63" s="546"/>
    </row>
    <row r="64" spans="1:26" ht="14" thickTop="1" x14ac:dyDescent="0.15">
      <c r="A64" s="286" t="str">
        <f>'Tariffs Jan2022'!F58</f>
        <v>AGL</v>
      </c>
      <c r="B64" s="47" t="str">
        <f>'Tariffs Jan2022'!D58</f>
        <v>AGN Central 1</v>
      </c>
      <c r="C64" s="287">
        <f>'Tariffs Jan2022'!E58</f>
        <v>44562</v>
      </c>
      <c r="D64" s="85">
        <f>365*'Tariffs Jan2022'!H58/100</f>
        <v>314.62999999999994</v>
      </c>
      <c r="E64" s="85">
        <f>IF($C$5*'Tariffs Jan2022'!AK58/'Tariffs Jan2022'!AI58&gt;='Tariffs Jan2022'!J58,( 'Tariffs Jan2022'!J58*'Tariffs Jan2022'!O58/100)* 'Tariffs Jan2022'!AI58,($C$5*'Tariffs Jan2022'!AK58/'Tariffs Jan2022'!AI58*'Tariffs Jan2022'!O58/100)* 'Tariffs Jan2022'!AI58)</f>
        <v>157.92000000000002</v>
      </c>
      <c r="F64" s="85">
        <f>IF($C$5*'Tariffs Jan2022'!AK58/'Tariffs Jan2022'!AI58&lt;'Tariffs Jan2022'!J58,0,IF($C$5*'Tariffs Jan2022'!AK58/'Tariffs Jan2022'!AI58&lt;='Tariffs Jan2022'!K58,($C$5*'Tariffs Jan2022'!AK58/'Tariffs Jan2022'!AI58-'Tariffs Jan2022'!J58)*('Tariffs Jan2022'!P58/100)*'Tariffs Jan2022'!AI58,('Tariffs Jan2022'!K58-'Tariffs Jan2022'!J58)*('Tariffs Jan2022'!P58/100)*'Tariffs Jan2022'!AI58))</f>
        <v>124.16727272727272</v>
      </c>
      <c r="G64" s="85">
        <f>IF($C$5*'Tariffs Jan2022'!AK58/'Tariffs Jan2022'!AI58&lt;'Tariffs Jan2022'!K58,0,IF($C$5*'Tariffs Jan2022'!AK58/'Tariffs Jan2022'!AI58&lt;='Tariffs Jan2022'!L58,($C$5*'Tariffs Jan2022'!AK58/'Tariffs Jan2022'!AI58-'Tariffs Jan2022'!K58)*('Tariffs Jan2022'!Q58/100)*'Tariffs Jan2022'!AI58,('Tariffs Jan2022'!L58-'Tariffs Jan2022'!K58)*('Tariffs Jan2022'!Q58/100)*'Tariffs Jan2022'!AI58))</f>
        <v>0</v>
      </c>
      <c r="H64" s="85">
        <f>IF($C$5*'Tariffs Jan2022'!AK58/'Tariffs Jan2022'!AI58&lt;'Tariffs Jan2022'!L58,0,IF($C$5*'Tariffs Jan2022'!AK58/'Tariffs Jan2022'!AI58&lt;='Tariffs Jan2022'!M58,($C$5*'Tariffs Jan2022'!AK58/'Tariffs Jan2022'!AI58-'Tariffs Jan2022'!L58)*('Tariffs Jan2022'!R58/100)*'Tariffs Jan2022'!AI58,('Tariffs Jan2022'!M58-'Tariffs Jan2022'!L58)*('Tariffs Jan2022'!R58/100)*'Tariffs Jan2022'!AI58))</f>
        <v>0</v>
      </c>
      <c r="I64" s="85">
        <f>IF(($C$5*'Tariffs Jan2022'!AK58/'Tariffs Jan2022'!AI58&gt;'Tariffs Jan2022'!M58),($C$5*'Tariffs Jan2022'!AK58/'Tariffs Jan2022'!AI58-'Tariffs Jan2022'!M58)*'Tariffs Jan2022'!S58/100*'Tariffs Jan2022'!AI58,0)</f>
        <v>468.40909090909088</v>
      </c>
      <c r="J64" s="85">
        <f>IF($C$5*'Tariffs Jan2022'!AL58/'Tariffs Jan2022'!AJ58&gt;='Tariffs Jan2022'!J58,('Tariffs Jan2022'!J58*'Tariffs Jan2022'!U58/100)* 'Tariffs Jan2022'!AJ58,($C$5*'Tariffs Jan2022'!AL58/'Tariffs Jan2022'!AJ58*'Tariffs Jan2022'!U58/100)* 'Tariffs Jan2022'!AJ58)</f>
        <v>157.92000000000002</v>
      </c>
      <c r="K64" s="85">
        <f>IF($C$5*'Tariffs Jan2022'!AL58/'Tariffs Jan2022'!AJ58&lt;'Tariffs Jan2022'!J58,0,IF($C$5*'Tariffs Jan2022'!AL58/'Tariffs Jan2022'!AJ58&lt;='Tariffs Jan2022'!K58,($C$5*'Tariffs Jan2022'!AL58/'Tariffs Jan2022'!AJ58-'Tariffs Jan2022'!J58)*('Tariffs Jan2022'!V58/100)*'Tariffs Jan2022'!AJ58,('Tariffs Jan2022'!K58-'Tariffs Jan2022'!J58)*('Tariffs Jan2022'!V58/100)*'Tariffs Jan2022'!AJ58))</f>
        <v>124.16727272727272</v>
      </c>
      <c r="L64" s="85">
        <f>IF($C$5*'Tariffs Jan2022'!AL58/'Tariffs Jan2022'!AJ58&lt;'Tariffs Jan2022'!K58,0,IF($C$5*'Tariffs Jan2022'!AL58/'Tariffs Jan2022'!AJ58&lt;='Tariffs Jan2022'!L58,($C$5*'Tariffs Jan2022'!AL58/'Tariffs Jan2022'!AJ58-'Tariffs Jan2022'!K58)*('Tariffs Jan2022'!W58/100)*'Tariffs Jan2022'!AJ58,('Tariffs Jan2022'!L58-'Tariffs Jan2022'!K58)*('Tariffs Jan2022'!W58/100)*'Tariffs Jan2022'!AJ58))</f>
        <v>0</v>
      </c>
      <c r="M64" s="85">
        <f>IF($C$5*'Tariffs Jan2022'!AL58/'Tariffs Jan2022'!AJ58&lt;'Tariffs Jan2022'!L58,0,IF($C$5*'Tariffs Jan2022'!AL58/'Tariffs Jan2022'!AJ58&lt;='Tariffs Jan2022'!M58,($C$5*'Tariffs Jan2022'!AL58/'Tariffs Jan2022'!AJ58-'Tariffs Jan2022'!L58)*('Tariffs Jan2022'!X58/100)*'Tariffs Jan2022'!AJ58,('Tariffs Jan2022'!M58-'Tariffs Jan2022'!L58)*('Tariffs Jan2022'!X58/100)*'Tariffs Jan2022'!AJ58))</f>
        <v>0</v>
      </c>
      <c r="N64" s="85">
        <f>IF(($C$5*'Tariffs Jan2022'!AL58/'Tariffs Jan2022'!AJ58&gt;'Tariffs Jan2022'!M58),($C$5*'Tariffs Jan2022'!AL58/'Tariffs Jan2022'!AJ58-'Tariffs Jan2022'!M58)*'Tariffs Jan2022'!Y58/100*'Tariffs Jan2022'!AJ58,0)</f>
        <v>468.40909090909088</v>
      </c>
      <c r="O64" s="73">
        <f t="shared" si="0"/>
        <v>1815.6227272727274</v>
      </c>
      <c r="P64" s="498">
        <f t="shared" si="1"/>
        <v>1997.1850000000004</v>
      </c>
      <c r="Q64" s="546"/>
      <c r="R64" s="546"/>
      <c r="S64" s="546"/>
      <c r="T64" s="546"/>
      <c r="U64" s="546"/>
      <c r="V64" s="546"/>
      <c r="W64" s="546"/>
      <c r="X64" s="546"/>
      <c r="Y64" s="546"/>
      <c r="Z64" s="546"/>
    </row>
    <row r="65" spans="1:26" x14ac:dyDescent="0.15">
      <c r="A65" s="286" t="str">
        <f>'Tariffs Jan2022'!F59</f>
        <v>Alinta Energy</v>
      </c>
      <c r="B65" s="47" t="str">
        <f>'Tariffs Jan2022'!D59</f>
        <v>AGN Central 1</v>
      </c>
      <c r="C65" s="287">
        <f>'Tariffs Jan2022'!E59</f>
        <v>44522</v>
      </c>
      <c r="D65" s="85">
        <f>365*'Tariffs Jan2022'!H59/100</f>
        <v>229.94999999999996</v>
      </c>
      <c r="E65" s="85">
        <f>IF($C$5*'Tariffs Jan2022'!AK59/'Tariffs Jan2022'!AI59&gt;='Tariffs Jan2022'!J59,( 'Tariffs Jan2022'!J59*'Tariffs Jan2022'!O59/100)* 'Tariffs Jan2022'!AI59,($C$5*'Tariffs Jan2022'!AK59/'Tariffs Jan2022'!AI59*'Tariffs Jan2022'!O59/100)* 'Tariffs Jan2022'!AI59)</f>
        <v>147.15272727272725</v>
      </c>
      <c r="F65" s="85">
        <f>IF($C$5*'Tariffs Jan2022'!AK59/'Tariffs Jan2022'!AI59&lt;'Tariffs Jan2022'!J59,0,IF($C$5*'Tariffs Jan2022'!AK59/'Tariffs Jan2022'!AI59&lt;='Tariffs Jan2022'!K59,($C$5*'Tariffs Jan2022'!AK59/'Tariffs Jan2022'!AI59-'Tariffs Jan2022'!J59)*('Tariffs Jan2022'!P59/100)*'Tariffs Jan2022'!AI59,('Tariffs Jan2022'!K59-'Tariffs Jan2022'!J59)*('Tariffs Jan2022'!P59/100)*'Tariffs Jan2022'!AI59))</f>
        <v>105.69</v>
      </c>
      <c r="G65" s="85">
        <f>IF($C$5*'Tariffs Jan2022'!AK59/'Tariffs Jan2022'!AI59&lt;'Tariffs Jan2022'!K59,0,IF($C$5*'Tariffs Jan2022'!AK59/'Tariffs Jan2022'!AI59&lt;='Tariffs Jan2022'!L59,($C$5*'Tariffs Jan2022'!AK59/'Tariffs Jan2022'!AI59-'Tariffs Jan2022'!K59)*('Tariffs Jan2022'!Q59/100)*'Tariffs Jan2022'!AI59,('Tariffs Jan2022'!L59-'Tariffs Jan2022'!K59)*('Tariffs Jan2022'!Q59/100)*'Tariffs Jan2022'!AI59))</f>
        <v>0</v>
      </c>
      <c r="H65" s="85">
        <f>IF($C$5*'Tariffs Jan2022'!AK59/'Tariffs Jan2022'!AI59&lt;'Tariffs Jan2022'!L59,0,IF($C$5*'Tariffs Jan2022'!AK59/'Tariffs Jan2022'!AI59&lt;='Tariffs Jan2022'!M59,($C$5*'Tariffs Jan2022'!AK59/'Tariffs Jan2022'!AI59-'Tariffs Jan2022'!L59)*('Tariffs Jan2022'!R59/100)*'Tariffs Jan2022'!AI59,('Tariffs Jan2022'!M59-'Tariffs Jan2022'!L59)*('Tariffs Jan2022'!R59/100)*'Tariffs Jan2022'!AI59))</f>
        <v>0</v>
      </c>
      <c r="I65" s="85">
        <f>IF(($C$5*'Tariffs Jan2022'!AK59/'Tariffs Jan2022'!AI59&gt;'Tariffs Jan2022'!M59),($C$5*'Tariffs Jan2022'!AK59/'Tariffs Jan2022'!AI59-'Tariffs Jan2022'!M59)*'Tariffs Jan2022'!S59/100*'Tariffs Jan2022'!AI59,0)</f>
        <v>454.09090909090912</v>
      </c>
      <c r="J65" s="85">
        <f>IF($C$5*'Tariffs Jan2022'!AL59/'Tariffs Jan2022'!AJ59&gt;='Tariffs Jan2022'!J59,('Tariffs Jan2022'!J59*'Tariffs Jan2022'!U59/100)* 'Tariffs Jan2022'!AJ59,($C$5*'Tariffs Jan2022'!AL59/'Tariffs Jan2022'!AJ59*'Tariffs Jan2022'!U59/100)* 'Tariffs Jan2022'!AJ59)</f>
        <v>147.15272727272725</v>
      </c>
      <c r="K65" s="85">
        <f>IF($C$5*'Tariffs Jan2022'!AL59/'Tariffs Jan2022'!AJ59&lt;'Tariffs Jan2022'!J59,0,IF($C$5*'Tariffs Jan2022'!AL59/'Tariffs Jan2022'!AJ59&lt;='Tariffs Jan2022'!K59,($C$5*'Tariffs Jan2022'!AL59/'Tariffs Jan2022'!AJ59-'Tariffs Jan2022'!J59)*('Tariffs Jan2022'!V59/100)*'Tariffs Jan2022'!AJ59,('Tariffs Jan2022'!K59-'Tariffs Jan2022'!J59)*('Tariffs Jan2022'!V59/100)*'Tariffs Jan2022'!AJ59))</f>
        <v>105.69</v>
      </c>
      <c r="L65" s="85">
        <f>IF($C$5*'Tariffs Jan2022'!AL59/'Tariffs Jan2022'!AJ59&lt;'Tariffs Jan2022'!K59,0,IF($C$5*'Tariffs Jan2022'!AL59/'Tariffs Jan2022'!AJ59&lt;='Tariffs Jan2022'!L59,($C$5*'Tariffs Jan2022'!AL59/'Tariffs Jan2022'!AJ59-'Tariffs Jan2022'!K59)*('Tariffs Jan2022'!W59/100)*'Tariffs Jan2022'!AJ59,('Tariffs Jan2022'!L59-'Tariffs Jan2022'!K59)*('Tariffs Jan2022'!W59/100)*'Tariffs Jan2022'!AJ59))</f>
        <v>0</v>
      </c>
      <c r="M65" s="85">
        <f>IF($C$5*'Tariffs Jan2022'!AL59/'Tariffs Jan2022'!AJ59&lt;'Tariffs Jan2022'!L59,0,IF($C$5*'Tariffs Jan2022'!AL59/'Tariffs Jan2022'!AJ59&lt;='Tariffs Jan2022'!M59,($C$5*'Tariffs Jan2022'!AL59/'Tariffs Jan2022'!AJ59-'Tariffs Jan2022'!L59)*('Tariffs Jan2022'!X59/100)*'Tariffs Jan2022'!AJ59,('Tariffs Jan2022'!M59-'Tariffs Jan2022'!L59)*('Tariffs Jan2022'!X59/100)*'Tariffs Jan2022'!AJ59))</f>
        <v>0</v>
      </c>
      <c r="N65" s="85">
        <f>IF(($C$5*'Tariffs Jan2022'!AL59/'Tariffs Jan2022'!AJ59&gt;'Tariffs Jan2022'!M59),($C$5*'Tariffs Jan2022'!AL59/'Tariffs Jan2022'!AJ59-'Tariffs Jan2022'!M59)*'Tariffs Jan2022'!Y59/100*'Tariffs Jan2022'!AJ59,0)</f>
        <v>454.09090909090912</v>
      </c>
      <c r="O65" s="73">
        <f t="shared" si="0"/>
        <v>1643.8172727272727</v>
      </c>
      <c r="P65" s="498">
        <f t="shared" si="1"/>
        <v>1808.1990000000001</v>
      </c>
      <c r="Q65" s="546"/>
      <c r="R65" s="546"/>
      <c r="S65" s="546"/>
      <c r="T65" s="546"/>
      <c r="U65" s="546"/>
      <c r="V65" s="546"/>
      <c r="W65" s="546"/>
      <c r="X65" s="546"/>
      <c r="Y65" s="546"/>
      <c r="Z65" s="546"/>
    </row>
    <row r="66" spans="1:26" x14ac:dyDescent="0.15">
      <c r="A66" s="286" t="str">
        <f>'Tariffs Jan2022'!F60</f>
        <v>Covau</v>
      </c>
      <c r="B66" s="47" t="str">
        <f>'Tariffs Jan2022'!D60</f>
        <v>AGN Central 1</v>
      </c>
      <c r="C66" s="287">
        <f>'Tariffs Jan2022'!E60</f>
        <v>44562</v>
      </c>
      <c r="D66" s="85">
        <f>365*'Tariffs Jan2022'!H60/100</f>
        <v>273.75</v>
      </c>
      <c r="E66" s="85">
        <f>IF($C$5*'Tariffs Jan2022'!AK60/'Tariffs Jan2022'!AI60&gt;='Tariffs Jan2022'!J60,( 'Tariffs Jan2022'!J60*'Tariffs Jan2022'!O60/100)* 'Tariffs Jan2022'!AI60,($C$5*'Tariffs Jan2022'!AK60/'Tariffs Jan2022'!AI60*'Tariffs Jan2022'!O60/100)* 'Tariffs Jan2022'!AI60)</f>
        <v>171.24450000000002</v>
      </c>
      <c r="F66" s="85">
        <f>IF($C$5*'Tariffs Jan2022'!AK60/'Tariffs Jan2022'!AI60&lt;'Tariffs Jan2022'!J60,0,IF($C$5*'Tariffs Jan2022'!AK60/'Tariffs Jan2022'!AI60&lt;='Tariffs Jan2022'!K60,($C$5*'Tariffs Jan2022'!AK60/'Tariffs Jan2022'!AI60-'Tariffs Jan2022'!J60)*('Tariffs Jan2022'!P60/100)*'Tariffs Jan2022'!AI60,('Tariffs Jan2022'!K60-'Tariffs Jan2022'!J60)*('Tariffs Jan2022'!P60/100)*'Tariffs Jan2022'!AI60))</f>
        <v>107.316</v>
      </c>
      <c r="G66" s="85">
        <f>IF($C$5*'Tariffs Jan2022'!AK60/'Tariffs Jan2022'!AI60&lt;'Tariffs Jan2022'!K60,0,IF($C$5*'Tariffs Jan2022'!AK60/'Tariffs Jan2022'!AI60&lt;='Tariffs Jan2022'!L60,($C$5*'Tariffs Jan2022'!AK60/'Tariffs Jan2022'!AI60-'Tariffs Jan2022'!K60)*('Tariffs Jan2022'!Q60/100)*'Tariffs Jan2022'!AI60,('Tariffs Jan2022'!L60-'Tariffs Jan2022'!K60)*('Tariffs Jan2022'!Q60/100)*'Tariffs Jan2022'!AI60))</f>
        <v>0</v>
      </c>
      <c r="H66" s="85">
        <f>IF($C$5*'Tariffs Jan2022'!AK60/'Tariffs Jan2022'!AI60&lt;'Tariffs Jan2022'!L60,0,IF($C$5*'Tariffs Jan2022'!AK60/'Tariffs Jan2022'!AI60&lt;='Tariffs Jan2022'!M60,($C$5*'Tariffs Jan2022'!AK60/'Tariffs Jan2022'!AI60-'Tariffs Jan2022'!L60)*('Tariffs Jan2022'!R60/100)*'Tariffs Jan2022'!AI60,('Tariffs Jan2022'!M60-'Tariffs Jan2022'!L60)*('Tariffs Jan2022'!R60/100)*'Tariffs Jan2022'!AI60))</f>
        <v>0</v>
      </c>
      <c r="I66" s="85">
        <f>IF(($C$5*'Tariffs Jan2022'!AK60/'Tariffs Jan2022'!AI60&gt;'Tariffs Jan2022'!M60),($C$5*'Tariffs Jan2022'!AK60/'Tariffs Jan2022'!AI60-'Tariffs Jan2022'!M60)*'Tariffs Jan2022'!S60/100*'Tariffs Jan2022'!AI60,0)</f>
        <v>477</v>
      </c>
      <c r="J66" s="85">
        <f>IF($C$5*'Tariffs Jan2022'!AL60/'Tariffs Jan2022'!AJ60&gt;='Tariffs Jan2022'!J60,('Tariffs Jan2022'!J60*'Tariffs Jan2022'!U60/100)* 'Tariffs Jan2022'!AJ60,($C$5*'Tariffs Jan2022'!AL60/'Tariffs Jan2022'!AJ60*'Tariffs Jan2022'!U60/100)* 'Tariffs Jan2022'!AJ60)</f>
        <v>171.24450000000002</v>
      </c>
      <c r="K66" s="85">
        <f>IF($C$5*'Tariffs Jan2022'!AL60/'Tariffs Jan2022'!AJ60&lt;'Tariffs Jan2022'!J60,0,IF($C$5*'Tariffs Jan2022'!AL60/'Tariffs Jan2022'!AJ60&lt;='Tariffs Jan2022'!K60,($C$5*'Tariffs Jan2022'!AL60/'Tariffs Jan2022'!AJ60-'Tariffs Jan2022'!J60)*('Tariffs Jan2022'!V60/100)*'Tariffs Jan2022'!AJ60,('Tariffs Jan2022'!K60-'Tariffs Jan2022'!J60)*('Tariffs Jan2022'!V60/100)*'Tariffs Jan2022'!AJ60))</f>
        <v>107.316</v>
      </c>
      <c r="L66" s="85">
        <f>IF($C$5*'Tariffs Jan2022'!AL60/'Tariffs Jan2022'!AJ60&lt;'Tariffs Jan2022'!K60,0,IF($C$5*'Tariffs Jan2022'!AL60/'Tariffs Jan2022'!AJ60&lt;='Tariffs Jan2022'!L60,($C$5*'Tariffs Jan2022'!AL60/'Tariffs Jan2022'!AJ60-'Tariffs Jan2022'!K60)*('Tariffs Jan2022'!W60/100)*'Tariffs Jan2022'!AJ60,('Tariffs Jan2022'!L60-'Tariffs Jan2022'!K60)*('Tariffs Jan2022'!W60/100)*'Tariffs Jan2022'!AJ60))</f>
        <v>0</v>
      </c>
      <c r="M66" s="85">
        <f>IF($C$5*'Tariffs Jan2022'!AL60/'Tariffs Jan2022'!AJ60&lt;'Tariffs Jan2022'!L60,0,IF($C$5*'Tariffs Jan2022'!AL60/'Tariffs Jan2022'!AJ60&lt;='Tariffs Jan2022'!M60,($C$5*'Tariffs Jan2022'!AL60/'Tariffs Jan2022'!AJ60-'Tariffs Jan2022'!L60)*('Tariffs Jan2022'!X60/100)*'Tariffs Jan2022'!AJ60,('Tariffs Jan2022'!M60-'Tariffs Jan2022'!L60)*('Tariffs Jan2022'!X60/100)*'Tariffs Jan2022'!AJ60))</f>
        <v>0</v>
      </c>
      <c r="N66" s="85">
        <f>IF(($C$5*'Tariffs Jan2022'!AL60/'Tariffs Jan2022'!AJ60&gt;'Tariffs Jan2022'!M60),($C$5*'Tariffs Jan2022'!AL60/'Tariffs Jan2022'!AJ60-'Tariffs Jan2022'!M60)*'Tariffs Jan2022'!Y60/100*'Tariffs Jan2022'!AJ60,0)</f>
        <v>477</v>
      </c>
      <c r="O66" s="73">
        <f t="shared" si="0"/>
        <v>1784.8710000000001</v>
      </c>
      <c r="P66" s="498">
        <f t="shared" si="1"/>
        <v>1963.3581000000001</v>
      </c>
      <c r="Q66" s="546"/>
      <c r="R66" s="546"/>
      <c r="S66" s="546"/>
      <c r="T66" s="546"/>
      <c r="U66" s="546"/>
      <c r="V66" s="546"/>
      <c r="W66" s="546"/>
      <c r="X66" s="546"/>
      <c r="Y66" s="546"/>
      <c r="Z66" s="546"/>
    </row>
    <row r="67" spans="1:26" x14ac:dyDescent="0.15">
      <c r="A67" s="286" t="str">
        <f>'Tariffs Jan2022'!F61</f>
        <v>Dodo Power &amp; Gas</v>
      </c>
      <c r="B67" s="47" t="str">
        <f>'Tariffs Jan2022'!D61</f>
        <v>AGN Central 1</v>
      </c>
      <c r="C67" s="287">
        <f>'Tariffs Jan2022'!E61</f>
        <v>44562</v>
      </c>
      <c r="D67" s="85">
        <f>365*'Tariffs Jan2022'!H61/100</f>
        <v>216.37863636363633</v>
      </c>
      <c r="E67" s="85">
        <f>IF($C$5*'Tariffs Jan2022'!AK61/'Tariffs Jan2022'!AI61&gt;='Tariffs Jan2022'!J61,( 'Tariffs Jan2022'!J61*'Tariffs Jan2022'!O61/100)* 'Tariffs Jan2022'!AI61,($C$5*'Tariffs Jan2022'!AK61/'Tariffs Jan2022'!AI61*'Tariffs Jan2022'!O61/100)* 'Tariffs Jan2022'!AI61)</f>
        <v>152.98499999999999</v>
      </c>
      <c r="F67" s="85">
        <f>IF($C$5*'Tariffs Jan2022'!AK61/'Tariffs Jan2022'!AI61&lt;'Tariffs Jan2022'!J61,0,IF($C$5*'Tariffs Jan2022'!AK61/'Tariffs Jan2022'!AI61&lt;='Tariffs Jan2022'!K61,($C$5*'Tariffs Jan2022'!AK61/'Tariffs Jan2022'!AI61-'Tariffs Jan2022'!J61)*('Tariffs Jan2022'!P61/100)*'Tariffs Jan2022'!AI61,('Tariffs Jan2022'!K61-'Tariffs Jan2022'!J61)*('Tariffs Jan2022'!P61/100)*'Tariffs Jan2022'!AI61))</f>
        <v>100.14681818181816</v>
      </c>
      <c r="G67" s="85">
        <f>IF($C$5*'Tariffs Jan2022'!AK61/'Tariffs Jan2022'!AI61&lt;'Tariffs Jan2022'!K61,0,IF($C$5*'Tariffs Jan2022'!AK61/'Tariffs Jan2022'!AI61&lt;='Tariffs Jan2022'!L61,($C$5*'Tariffs Jan2022'!AK61/'Tariffs Jan2022'!AI61-'Tariffs Jan2022'!K61)*('Tariffs Jan2022'!Q61/100)*'Tariffs Jan2022'!AI61,('Tariffs Jan2022'!L61-'Tariffs Jan2022'!K61)*('Tariffs Jan2022'!Q61/100)*'Tariffs Jan2022'!AI61))</f>
        <v>0</v>
      </c>
      <c r="H67" s="85">
        <f>IF($C$5*'Tariffs Jan2022'!AK61/'Tariffs Jan2022'!AI61&lt;'Tariffs Jan2022'!L61,0,IF($C$5*'Tariffs Jan2022'!AK61/'Tariffs Jan2022'!AI61&lt;='Tariffs Jan2022'!M61,($C$5*'Tariffs Jan2022'!AK61/'Tariffs Jan2022'!AI61-'Tariffs Jan2022'!L61)*('Tariffs Jan2022'!R61/100)*'Tariffs Jan2022'!AI61,('Tariffs Jan2022'!M61-'Tariffs Jan2022'!L61)*('Tariffs Jan2022'!R61/100)*'Tariffs Jan2022'!AI61))</f>
        <v>0</v>
      </c>
      <c r="I67" s="85">
        <f>IF(($C$5*'Tariffs Jan2022'!AK61/'Tariffs Jan2022'!AI61&gt;'Tariffs Jan2022'!M61),($C$5*'Tariffs Jan2022'!AK61/'Tariffs Jan2022'!AI61-'Tariffs Jan2022'!M61)*'Tariffs Jan2022'!S61/100*'Tariffs Jan2022'!AI61,0)</f>
        <v>464.31818181818176</v>
      </c>
      <c r="J67" s="85">
        <f>IF($C$5*'Tariffs Jan2022'!AL61/'Tariffs Jan2022'!AJ61&gt;='Tariffs Jan2022'!J61,('Tariffs Jan2022'!J61*'Tariffs Jan2022'!U61/100)* 'Tariffs Jan2022'!AJ61,($C$5*'Tariffs Jan2022'!AL61/'Tariffs Jan2022'!AJ61*'Tariffs Jan2022'!U61/100)* 'Tariffs Jan2022'!AJ61)</f>
        <v>152.98499999999999</v>
      </c>
      <c r="K67" s="85">
        <f>IF($C$5*'Tariffs Jan2022'!AL61/'Tariffs Jan2022'!AJ61&lt;'Tariffs Jan2022'!J61,0,IF($C$5*'Tariffs Jan2022'!AL61/'Tariffs Jan2022'!AJ61&lt;='Tariffs Jan2022'!K61,($C$5*'Tariffs Jan2022'!AL61/'Tariffs Jan2022'!AJ61-'Tariffs Jan2022'!J61)*('Tariffs Jan2022'!V61/100)*'Tariffs Jan2022'!AJ61,('Tariffs Jan2022'!K61-'Tariffs Jan2022'!J61)*('Tariffs Jan2022'!V61/100)*'Tariffs Jan2022'!AJ61))</f>
        <v>100.14681818181816</v>
      </c>
      <c r="L67" s="85">
        <f>IF($C$5*'Tariffs Jan2022'!AL61/'Tariffs Jan2022'!AJ61&lt;'Tariffs Jan2022'!K61,0,IF($C$5*'Tariffs Jan2022'!AL61/'Tariffs Jan2022'!AJ61&lt;='Tariffs Jan2022'!L61,($C$5*'Tariffs Jan2022'!AL61/'Tariffs Jan2022'!AJ61-'Tariffs Jan2022'!K61)*('Tariffs Jan2022'!W61/100)*'Tariffs Jan2022'!AJ61,('Tariffs Jan2022'!L61-'Tariffs Jan2022'!K61)*('Tariffs Jan2022'!W61/100)*'Tariffs Jan2022'!AJ61))</f>
        <v>0</v>
      </c>
      <c r="M67" s="85">
        <f>IF($C$5*'Tariffs Jan2022'!AL61/'Tariffs Jan2022'!AJ61&lt;'Tariffs Jan2022'!L61,0,IF($C$5*'Tariffs Jan2022'!AL61/'Tariffs Jan2022'!AJ61&lt;='Tariffs Jan2022'!M61,($C$5*'Tariffs Jan2022'!AL61/'Tariffs Jan2022'!AJ61-'Tariffs Jan2022'!L61)*('Tariffs Jan2022'!X61/100)*'Tariffs Jan2022'!AJ61,('Tariffs Jan2022'!M61-'Tariffs Jan2022'!L61)*('Tariffs Jan2022'!X61/100)*'Tariffs Jan2022'!AJ61))</f>
        <v>0</v>
      </c>
      <c r="N67" s="85">
        <f>IF(($C$5*'Tariffs Jan2022'!AL61/'Tariffs Jan2022'!AJ61&gt;'Tariffs Jan2022'!M61),($C$5*'Tariffs Jan2022'!AL61/'Tariffs Jan2022'!AJ61-'Tariffs Jan2022'!M61)*'Tariffs Jan2022'!Y61/100*'Tariffs Jan2022'!AJ61,0)</f>
        <v>464.31818181818176</v>
      </c>
      <c r="O67" s="73">
        <f t="shared" si="0"/>
        <v>1651.278636363636</v>
      </c>
      <c r="P67" s="498">
        <f t="shared" si="1"/>
        <v>1816.4064999999998</v>
      </c>
      <c r="Q67" s="546"/>
      <c r="R67" s="546"/>
      <c r="S67" s="546"/>
      <c r="T67" s="546"/>
      <c r="U67" s="546"/>
      <c r="V67" s="546"/>
      <c r="W67" s="546"/>
      <c r="X67" s="546"/>
      <c r="Y67" s="546"/>
      <c r="Z67" s="546"/>
    </row>
    <row r="68" spans="1:26" x14ac:dyDescent="0.15">
      <c r="A68" s="286" t="str">
        <f>'Tariffs Jan2022'!F62</f>
        <v>EnergyAustralia</v>
      </c>
      <c r="B68" s="47" t="str">
        <f>'Tariffs Jan2022'!D62</f>
        <v>AGN Central 1</v>
      </c>
      <c r="C68" s="287">
        <f>'Tariffs Jan2022'!E62</f>
        <v>44574</v>
      </c>
      <c r="D68" s="85">
        <f>365*'Tariffs Jan2022'!H62/100</f>
        <v>318.27999999999997</v>
      </c>
      <c r="E68" s="85">
        <f>IF($C$5*'Tariffs Jan2022'!AK62/'Tariffs Jan2022'!AI62&gt;='Tariffs Jan2022'!J62,( 'Tariffs Jan2022'!J62*'Tariffs Jan2022'!O62/100)* 'Tariffs Jan2022'!AI62,($C$5*'Tariffs Jan2022'!AK62/'Tariffs Jan2022'!AI62*'Tariffs Jan2022'!O62/100)* 'Tariffs Jan2022'!AI62)</f>
        <v>171.82772727272726</v>
      </c>
      <c r="F68" s="85">
        <f>IF($C$5*'Tariffs Jan2022'!AK62/'Tariffs Jan2022'!AI62&lt;'Tariffs Jan2022'!J62,0,IF($C$5*'Tariffs Jan2022'!AK62/'Tariffs Jan2022'!AI62&lt;='Tariffs Jan2022'!K62,($C$5*'Tariffs Jan2022'!AK62/'Tariffs Jan2022'!AI62-'Tariffs Jan2022'!J62)*('Tariffs Jan2022'!P62/100)*'Tariffs Jan2022'!AI62,('Tariffs Jan2022'!K62-'Tariffs Jan2022'!J62)*('Tariffs Jan2022'!P62/100)*'Tariffs Jan2022'!AI62))</f>
        <v>107.16818181818181</v>
      </c>
      <c r="G68" s="85">
        <f>IF($C$5*'Tariffs Jan2022'!AK62/'Tariffs Jan2022'!AI62&lt;'Tariffs Jan2022'!K62,0,IF($C$5*'Tariffs Jan2022'!AK62/'Tariffs Jan2022'!AI62&lt;='Tariffs Jan2022'!L62,($C$5*'Tariffs Jan2022'!AK62/'Tariffs Jan2022'!AI62-'Tariffs Jan2022'!K62)*('Tariffs Jan2022'!Q62/100)*'Tariffs Jan2022'!AI62,('Tariffs Jan2022'!L62-'Tariffs Jan2022'!K62)*('Tariffs Jan2022'!Q62/100)*'Tariffs Jan2022'!AI62))</f>
        <v>0</v>
      </c>
      <c r="H68" s="85">
        <f>IF($C$5*'Tariffs Jan2022'!AK62/'Tariffs Jan2022'!AI62&lt;'Tariffs Jan2022'!L62,0,IF($C$5*'Tariffs Jan2022'!AK62/'Tariffs Jan2022'!AI62&lt;='Tariffs Jan2022'!M62,($C$5*'Tariffs Jan2022'!AK62/'Tariffs Jan2022'!AI62-'Tariffs Jan2022'!L62)*('Tariffs Jan2022'!R62/100)*'Tariffs Jan2022'!AI62,('Tariffs Jan2022'!M62-'Tariffs Jan2022'!L62)*('Tariffs Jan2022'!R62/100)*'Tariffs Jan2022'!AI62))</f>
        <v>0</v>
      </c>
      <c r="I68" s="85">
        <f>IF(($C$5*'Tariffs Jan2022'!AK62/'Tariffs Jan2022'!AI62&gt;'Tariffs Jan2022'!M62),($C$5*'Tariffs Jan2022'!AK62/'Tariffs Jan2022'!AI62-'Tariffs Jan2022'!M62)*'Tariffs Jan2022'!S62/100*'Tariffs Jan2022'!AI62,0)</f>
        <v>494.99999999999989</v>
      </c>
      <c r="J68" s="85">
        <f>IF($C$5*'Tariffs Jan2022'!AL62/'Tariffs Jan2022'!AJ62&gt;='Tariffs Jan2022'!J62,('Tariffs Jan2022'!J62*'Tariffs Jan2022'!U62/100)* 'Tariffs Jan2022'!AJ62,($C$5*'Tariffs Jan2022'!AL62/'Tariffs Jan2022'!AJ62*'Tariffs Jan2022'!U62/100)* 'Tariffs Jan2022'!AJ62)</f>
        <v>171.82772727272726</v>
      </c>
      <c r="K68" s="85">
        <f>IF($C$5*'Tariffs Jan2022'!AL62/'Tariffs Jan2022'!AJ62&lt;'Tariffs Jan2022'!J62,0,IF($C$5*'Tariffs Jan2022'!AL62/'Tariffs Jan2022'!AJ62&lt;='Tariffs Jan2022'!K62,($C$5*'Tariffs Jan2022'!AL62/'Tariffs Jan2022'!AJ62-'Tariffs Jan2022'!J62)*('Tariffs Jan2022'!V62/100)*'Tariffs Jan2022'!AJ62,('Tariffs Jan2022'!K62-'Tariffs Jan2022'!J62)*('Tariffs Jan2022'!V62/100)*'Tariffs Jan2022'!AJ62))</f>
        <v>107.16818181818181</v>
      </c>
      <c r="L68" s="85">
        <f>IF($C$5*'Tariffs Jan2022'!AL62/'Tariffs Jan2022'!AJ62&lt;'Tariffs Jan2022'!K62,0,IF($C$5*'Tariffs Jan2022'!AL62/'Tariffs Jan2022'!AJ62&lt;='Tariffs Jan2022'!L62,($C$5*'Tariffs Jan2022'!AL62/'Tariffs Jan2022'!AJ62-'Tariffs Jan2022'!K62)*('Tariffs Jan2022'!W62/100)*'Tariffs Jan2022'!AJ62,('Tariffs Jan2022'!L62-'Tariffs Jan2022'!K62)*('Tariffs Jan2022'!W62/100)*'Tariffs Jan2022'!AJ62))</f>
        <v>0</v>
      </c>
      <c r="M68" s="85">
        <f>IF($C$5*'Tariffs Jan2022'!AL62/'Tariffs Jan2022'!AJ62&lt;'Tariffs Jan2022'!L62,0,IF($C$5*'Tariffs Jan2022'!AL62/'Tariffs Jan2022'!AJ62&lt;='Tariffs Jan2022'!M62,($C$5*'Tariffs Jan2022'!AL62/'Tariffs Jan2022'!AJ62-'Tariffs Jan2022'!L62)*('Tariffs Jan2022'!X62/100)*'Tariffs Jan2022'!AJ62,('Tariffs Jan2022'!M62-'Tariffs Jan2022'!L62)*('Tariffs Jan2022'!X62/100)*'Tariffs Jan2022'!AJ62))</f>
        <v>0</v>
      </c>
      <c r="N68" s="85">
        <f>IF(($C$5*'Tariffs Jan2022'!AL62/'Tariffs Jan2022'!AJ62&gt;'Tariffs Jan2022'!M62),($C$5*'Tariffs Jan2022'!AL62/'Tariffs Jan2022'!AJ62-'Tariffs Jan2022'!M62)*'Tariffs Jan2022'!Y62/100*'Tariffs Jan2022'!AJ62,0)</f>
        <v>494.99999999999989</v>
      </c>
      <c r="O68" s="73">
        <f t="shared" si="0"/>
        <v>1866.2718181818182</v>
      </c>
      <c r="P68" s="498">
        <f t="shared" si="1"/>
        <v>2052.8990000000003</v>
      </c>
      <c r="Q68" s="546"/>
      <c r="R68" s="546"/>
      <c r="S68" s="546"/>
      <c r="T68" s="546"/>
      <c r="U68" s="546"/>
      <c r="V68" s="546"/>
      <c r="W68" s="546"/>
      <c r="X68" s="546"/>
      <c r="Y68" s="546"/>
      <c r="Z68" s="546"/>
    </row>
    <row r="69" spans="1:26" x14ac:dyDescent="0.15">
      <c r="A69" s="286" t="str">
        <f>'Tariffs Jan2022'!F63</f>
        <v>Lumo Energy</v>
      </c>
      <c r="B69" s="47" t="str">
        <f>'Tariffs Jan2022'!D63</f>
        <v>AGN Central 1</v>
      </c>
      <c r="C69" s="287">
        <f>'Tariffs Jan2022'!E63</f>
        <v>44562</v>
      </c>
      <c r="D69" s="85">
        <f>365*'Tariffs Jan2022'!H63/100</f>
        <v>284.7</v>
      </c>
      <c r="E69" s="85">
        <f>IF($C$5*'Tariffs Jan2022'!AK63/'Tariffs Jan2022'!AI63&gt;='Tariffs Jan2022'!J63,( 'Tariffs Jan2022'!J63*'Tariffs Jan2022'!O63/100)* 'Tariffs Jan2022'!AI63,($C$5*'Tariffs Jan2022'!AK63/'Tariffs Jan2022'!AI63*'Tariffs Jan2022'!O63/100)* 'Tariffs Jan2022'!AI63)</f>
        <v>140.4231818181818</v>
      </c>
      <c r="F69" s="85">
        <f>IF($C$5*'Tariffs Jan2022'!AK63/'Tariffs Jan2022'!AI63&lt;'Tariffs Jan2022'!J63,0,IF($C$5*'Tariffs Jan2022'!AK63/'Tariffs Jan2022'!AI63&lt;='Tariffs Jan2022'!K63,($C$5*'Tariffs Jan2022'!AK63/'Tariffs Jan2022'!AI63-'Tariffs Jan2022'!J63)*('Tariffs Jan2022'!P63/100)*'Tariffs Jan2022'!AI63,('Tariffs Jan2022'!K63-'Tariffs Jan2022'!J63)*('Tariffs Jan2022'!P63/100)*'Tariffs Jan2022'!AI63))</f>
        <v>97.190454545454543</v>
      </c>
      <c r="G69" s="85">
        <f>IF($C$5*'Tariffs Jan2022'!AK63/'Tariffs Jan2022'!AI63&lt;'Tariffs Jan2022'!K63,0,IF($C$5*'Tariffs Jan2022'!AK63/'Tariffs Jan2022'!AI63&lt;='Tariffs Jan2022'!L63,($C$5*'Tariffs Jan2022'!AK63/'Tariffs Jan2022'!AI63-'Tariffs Jan2022'!K63)*('Tariffs Jan2022'!Q63/100)*'Tariffs Jan2022'!AI63,('Tariffs Jan2022'!L63-'Tariffs Jan2022'!K63)*('Tariffs Jan2022'!Q63/100)*'Tariffs Jan2022'!AI63))</f>
        <v>0</v>
      </c>
      <c r="H69" s="85">
        <f>IF($C$5*'Tariffs Jan2022'!AK63/'Tariffs Jan2022'!AI63&lt;'Tariffs Jan2022'!L63,0,IF($C$5*'Tariffs Jan2022'!AK63/'Tariffs Jan2022'!AI63&lt;='Tariffs Jan2022'!M63,($C$5*'Tariffs Jan2022'!AK63/'Tariffs Jan2022'!AI63-'Tariffs Jan2022'!L63)*('Tariffs Jan2022'!R63/100)*'Tariffs Jan2022'!AI63,('Tariffs Jan2022'!M63-'Tariffs Jan2022'!L63)*('Tariffs Jan2022'!R63/100)*'Tariffs Jan2022'!AI63))</f>
        <v>0</v>
      </c>
      <c r="I69" s="85">
        <f>IF(($C$5*'Tariffs Jan2022'!AK63/'Tariffs Jan2022'!AI63&gt;'Tariffs Jan2022'!M63),($C$5*'Tariffs Jan2022'!AK63/'Tariffs Jan2022'!AI63-'Tariffs Jan2022'!M63)*'Tariffs Jan2022'!S63/100*'Tariffs Jan2022'!AI63,0)</f>
        <v>447.95454545454544</v>
      </c>
      <c r="J69" s="85">
        <f>IF($C$5*'Tariffs Jan2022'!AL63/'Tariffs Jan2022'!AJ63&gt;='Tariffs Jan2022'!J63,('Tariffs Jan2022'!J63*'Tariffs Jan2022'!U63/100)* 'Tariffs Jan2022'!AJ63,($C$5*'Tariffs Jan2022'!AL63/'Tariffs Jan2022'!AJ63*'Tariffs Jan2022'!U63/100)* 'Tariffs Jan2022'!AJ63)</f>
        <v>140.4231818181818</v>
      </c>
      <c r="K69" s="85">
        <f>IF($C$5*'Tariffs Jan2022'!AL63/'Tariffs Jan2022'!AJ63&lt;'Tariffs Jan2022'!J63,0,IF($C$5*'Tariffs Jan2022'!AL63/'Tariffs Jan2022'!AJ63&lt;='Tariffs Jan2022'!K63,($C$5*'Tariffs Jan2022'!AL63/'Tariffs Jan2022'!AJ63-'Tariffs Jan2022'!J63)*('Tariffs Jan2022'!V63/100)*'Tariffs Jan2022'!AJ63,('Tariffs Jan2022'!K63-'Tariffs Jan2022'!J63)*('Tariffs Jan2022'!V63/100)*'Tariffs Jan2022'!AJ63))</f>
        <v>97.190454545454543</v>
      </c>
      <c r="L69" s="85">
        <f>IF($C$5*'Tariffs Jan2022'!AL63/'Tariffs Jan2022'!AJ63&lt;'Tariffs Jan2022'!K63,0,IF($C$5*'Tariffs Jan2022'!AL63/'Tariffs Jan2022'!AJ63&lt;='Tariffs Jan2022'!L63,($C$5*'Tariffs Jan2022'!AL63/'Tariffs Jan2022'!AJ63-'Tariffs Jan2022'!K63)*('Tariffs Jan2022'!W63/100)*'Tariffs Jan2022'!AJ63,('Tariffs Jan2022'!L63-'Tariffs Jan2022'!K63)*('Tariffs Jan2022'!W63/100)*'Tariffs Jan2022'!AJ63))</f>
        <v>0</v>
      </c>
      <c r="M69" s="85">
        <f>IF($C$5*'Tariffs Jan2022'!AL63/'Tariffs Jan2022'!AJ63&lt;'Tariffs Jan2022'!L63,0,IF($C$5*'Tariffs Jan2022'!AL63/'Tariffs Jan2022'!AJ63&lt;='Tariffs Jan2022'!M63,($C$5*'Tariffs Jan2022'!AL63/'Tariffs Jan2022'!AJ63-'Tariffs Jan2022'!L63)*('Tariffs Jan2022'!X63/100)*'Tariffs Jan2022'!AJ63,('Tariffs Jan2022'!M63-'Tariffs Jan2022'!L63)*('Tariffs Jan2022'!X63/100)*'Tariffs Jan2022'!AJ63))</f>
        <v>0</v>
      </c>
      <c r="N69" s="85">
        <f>IF(($C$5*'Tariffs Jan2022'!AL63/'Tariffs Jan2022'!AJ63&gt;'Tariffs Jan2022'!M63),($C$5*'Tariffs Jan2022'!AL63/'Tariffs Jan2022'!AJ63-'Tariffs Jan2022'!M63)*'Tariffs Jan2022'!Y63/100*'Tariffs Jan2022'!AJ63,0)</f>
        <v>447.95454545454544</v>
      </c>
      <c r="O69" s="73">
        <f t="shared" si="0"/>
        <v>1655.8363636363636</v>
      </c>
      <c r="P69" s="498">
        <f t="shared" si="1"/>
        <v>1821.42</v>
      </c>
      <c r="Q69" s="546"/>
      <c r="R69" s="546"/>
      <c r="S69" s="546"/>
      <c r="T69" s="546"/>
      <c r="U69" s="546"/>
      <c r="V69" s="546"/>
      <c r="W69" s="546"/>
      <c r="X69" s="546"/>
      <c r="Y69" s="546"/>
      <c r="Z69" s="546"/>
    </row>
    <row r="70" spans="1:26" x14ac:dyDescent="0.15">
      <c r="A70" s="286" t="str">
        <f>'Tariffs Jan2022'!F64</f>
        <v>Momentum Energy</v>
      </c>
      <c r="B70" s="47" t="str">
        <f>'Tariffs Jan2022'!D64</f>
        <v>AGN Central 1</v>
      </c>
      <c r="C70" s="287">
        <f>'Tariffs Jan2022'!E64</f>
        <v>44562</v>
      </c>
      <c r="D70" s="85">
        <f>365*'Tariffs Jan2022'!H64/100</f>
        <v>304.8745454545454</v>
      </c>
      <c r="E70" s="85">
        <f>IF($C$5*'Tariffs Jan2022'!AK64/'Tariffs Jan2022'!AI64&gt;='Tariffs Jan2022'!J64,( 'Tariffs Jan2022'!J64*'Tariffs Jan2022'!O64/100)* 'Tariffs Jan2022'!AI64,($C$5*'Tariffs Jan2022'!AK64/'Tariffs Jan2022'!AI64*'Tariffs Jan2022'!O64/100)* 'Tariffs Jan2022'!AI64)</f>
        <v>116.34636363636362</v>
      </c>
      <c r="F70" s="85">
        <f>IF($C$5*'Tariffs Jan2022'!AK64/'Tariffs Jan2022'!AI64&lt;'Tariffs Jan2022'!J64,0,IF($C$5*'Tariffs Jan2022'!AK64/'Tariffs Jan2022'!AI64&lt;='Tariffs Jan2022'!K64,($C$5*'Tariffs Jan2022'!AK64/'Tariffs Jan2022'!AI64-'Tariffs Jan2022'!J64)*('Tariffs Jan2022'!P64/100)*'Tariffs Jan2022'!AI64,('Tariffs Jan2022'!K64-'Tariffs Jan2022'!J64)*('Tariffs Jan2022'!P64/100)*'Tariffs Jan2022'!AI64))</f>
        <v>81.299999999999983</v>
      </c>
      <c r="G70" s="85">
        <f>IF($C$5*'Tariffs Jan2022'!AK64/'Tariffs Jan2022'!AI64&lt;'Tariffs Jan2022'!K64,0,IF($C$5*'Tariffs Jan2022'!AK64/'Tariffs Jan2022'!AI64&lt;='Tariffs Jan2022'!L64,($C$5*'Tariffs Jan2022'!AK64/'Tariffs Jan2022'!AI64-'Tariffs Jan2022'!K64)*('Tariffs Jan2022'!Q64/100)*'Tariffs Jan2022'!AI64,('Tariffs Jan2022'!L64-'Tariffs Jan2022'!K64)*('Tariffs Jan2022'!Q64/100)*'Tariffs Jan2022'!AI64))</f>
        <v>0</v>
      </c>
      <c r="H70" s="85">
        <f>IF($C$5*'Tariffs Jan2022'!AK64/'Tariffs Jan2022'!AI64&lt;'Tariffs Jan2022'!L64,0,IF($C$5*'Tariffs Jan2022'!AK64/'Tariffs Jan2022'!AI64&lt;='Tariffs Jan2022'!M64,($C$5*'Tariffs Jan2022'!AK64/'Tariffs Jan2022'!AI64-'Tariffs Jan2022'!L64)*('Tariffs Jan2022'!R64/100)*'Tariffs Jan2022'!AI64,('Tariffs Jan2022'!M64-'Tariffs Jan2022'!L64)*('Tariffs Jan2022'!R64/100)*'Tariffs Jan2022'!AI64))</f>
        <v>0</v>
      </c>
      <c r="I70" s="85">
        <f>IF(($C$5*'Tariffs Jan2022'!AK64/'Tariffs Jan2022'!AI64&gt;'Tariffs Jan2022'!M64),($C$5*'Tariffs Jan2022'!AK64/'Tariffs Jan2022'!AI64-'Tariffs Jan2022'!M64)*'Tariffs Jan2022'!S64/100*'Tariffs Jan2022'!AI64,0)</f>
        <v>391.30884545454535</v>
      </c>
      <c r="J70" s="85">
        <f>IF($C$5*'Tariffs Jan2022'!AL64/'Tariffs Jan2022'!AJ64&gt;='Tariffs Jan2022'!J64,('Tariffs Jan2022'!J64*'Tariffs Jan2022'!U64/100)* 'Tariffs Jan2022'!AJ64,($C$5*'Tariffs Jan2022'!AL64/'Tariffs Jan2022'!AJ64*'Tariffs Jan2022'!U64/100)* 'Tariffs Jan2022'!AJ64)</f>
        <v>211.7563636363636</v>
      </c>
      <c r="K70" s="85">
        <f>IF($C$5*'Tariffs Jan2022'!AL64/'Tariffs Jan2022'!AJ64&lt;'Tariffs Jan2022'!J64,0,IF($C$5*'Tariffs Jan2022'!AL64/'Tariffs Jan2022'!AJ64&lt;='Tariffs Jan2022'!K64,($C$5*'Tariffs Jan2022'!AL64/'Tariffs Jan2022'!AJ64-'Tariffs Jan2022'!J64)*('Tariffs Jan2022'!V64/100)*'Tariffs Jan2022'!AJ64,('Tariffs Jan2022'!K64-'Tariffs Jan2022'!J64)*('Tariffs Jan2022'!V64/100)*'Tariffs Jan2022'!AJ64))</f>
        <v>147.32545454545453</v>
      </c>
      <c r="L70" s="85">
        <f>IF($C$5*'Tariffs Jan2022'!AL64/'Tariffs Jan2022'!AJ64&lt;'Tariffs Jan2022'!K64,0,IF($C$5*'Tariffs Jan2022'!AL64/'Tariffs Jan2022'!AJ64&lt;='Tariffs Jan2022'!L64,($C$5*'Tariffs Jan2022'!AL64/'Tariffs Jan2022'!AJ64-'Tariffs Jan2022'!K64)*('Tariffs Jan2022'!W64/100)*'Tariffs Jan2022'!AJ64,('Tariffs Jan2022'!L64-'Tariffs Jan2022'!K64)*('Tariffs Jan2022'!W64/100)*'Tariffs Jan2022'!AJ64))</f>
        <v>0</v>
      </c>
      <c r="M70" s="85">
        <f>IF($C$5*'Tariffs Jan2022'!AL64/'Tariffs Jan2022'!AJ64&lt;'Tariffs Jan2022'!L64,0,IF($C$5*'Tariffs Jan2022'!AL64/'Tariffs Jan2022'!AJ64&lt;='Tariffs Jan2022'!M64,($C$5*'Tariffs Jan2022'!AL64/'Tariffs Jan2022'!AJ64-'Tariffs Jan2022'!L64)*('Tariffs Jan2022'!X64/100)*'Tariffs Jan2022'!AJ64,('Tariffs Jan2022'!M64-'Tariffs Jan2022'!L64)*('Tariffs Jan2022'!X64/100)*'Tariffs Jan2022'!AJ64))</f>
        <v>0</v>
      </c>
      <c r="N70" s="85">
        <f>IF(($C$5*'Tariffs Jan2022'!AL64/'Tariffs Jan2022'!AJ64&gt;'Tariffs Jan2022'!M64),($C$5*'Tariffs Jan2022'!AL64/'Tariffs Jan2022'!AJ64-'Tariffs Jan2022'!M64)*'Tariffs Jan2022'!Y64/100*'Tariffs Jan2022'!AJ64,0)</f>
        <v>706.26474545454516</v>
      </c>
      <c r="O70" s="73">
        <f t="shared" si="0"/>
        <v>1959.1763181818176</v>
      </c>
      <c r="P70" s="498">
        <f t="shared" si="1"/>
        <v>2155.0939499999995</v>
      </c>
      <c r="Q70" s="546"/>
      <c r="R70" s="546"/>
      <c r="S70" s="546"/>
      <c r="T70" s="546"/>
      <c r="U70" s="546"/>
      <c r="V70" s="546"/>
      <c r="W70" s="546"/>
      <c r="X70" s="546"/>
      <c r="Y70" s="546"/>
      <c r="Z70" s="546"/>
    </row>
    <row r="71" spans="1:26" x14ac:dyDescent="0.15">
      <c r="A71" s="286" t="str">
        <f>'Tariffs Jan2022'!F65</f>
        <v>Origin Energy</v>
      </c>
      <c r="B71" s="47" t="str">
        <f>'Tariffs Jan2022'!D65</f>
        <v>AGN Central 1</v>
      </c>
      <c r="C71" s="287">
        <f>'Tariffs Jan2022'!E65</f>
        <v>44562</v>
      </c>
      <c r="D71" s="85">
        <f>365*'Tariffs Jan2022'!H65/100</f>
        <v>286.35909090909087</v>
      </c>
      <c r="E71" s="85">
        <f>IF($C$5*'Tariffs Jan2022'!AK65/'Tariffs Jan2022'!AI65&gt;='Tariffs Jan2022'!J65,( 'Tariffs Jan2022'!J65*'Tariffs Jan2022'!O65/100)* 'Tariffs Jan2022'!AI65,($C$5*'Tariffs Jan2022'!AK65/'Tariffs Jan2022'!AI65*'Tariffs Jan2022'!O65/100)* 'Tariffs Jan2022'!AI65)</f>
        <v>477.81818181818176</v>
      </c>
      <c r="F71" s="85">
        <f>IF($C$5*'Tariffs Jan2022'!AK65/'Tariffs Jan2022'!AI65&lt;'Tariffs Jan2022'!J65,0,IF($C$5*'Tariffs Jan2022'!AK65/'Tariffs Jan2022'!AI65&lt;='Tariffs Jan2022'!K65,($C$5*'Tariffs Jan2022'!AK65/'Tariffs Jan2022'!AI65-'Tariffs Jan2022'!J65)*('Tariffs Jan2022'!P65/100)*'Tariffs Jan2022'!AI65,('Tariffs Jan2022'!K65-'Tariffs Jan2022'!J65)*('Tariffs Jan2022'!P65/100)*'Tariffs Jan2022'!AI65))</f>
        <v>341.18181818181813</v>
      </c>
      <c r="G71" s="85">
        <f>IF($C$5*'Tariffs Jan2022'!AK65/'Tariffs Jan2022'!AI65&lt;'Tariffs Jan2022'!K65,0,IF($C$5*'Tariffs Jan2022'!AK65/'Tariffs Jan2022'!AI65&lt;='Tariffs Jan2022'!L65,($C$5*'Tariffs Jan2022'!AK65/'Tariffs Jan2022'!AI65-'Tariffs Jan2022'!K65)*('Tariffs Jan2022'!Q65/100)*'Tariffs Jan2022'!AI65,('Tariffs Jan2022'!L65-'Tariffs Jan2022'!K65)*('Tariffs Jan2022'!Q65/100)*'Tariffs Jan2022'!AI65))</f>
        <v>0</v>
      </c>
      <c r="H71" s="85">
        <f>IF($C$5*'Tariffs Jan2022'!AK65/'Tariffs Jan2022'!AI65&lt;'Tariffs Jan2022'!L65,0,IF($C$5*'Tariffs Jan2022'!AK65/'Tariffs Jan2022'!AI65&lt;='Tariffs Jan2022'!M65,($C$5*'Tariffs Jan2022'!AK65/'Tariffs Jan2022'!AI65-'Tariffs Jan2022'!L65)*('Tariffs Jan2022'!R65/100)*'Tariffs Jan2022'!AI65,('Tariffs Jan2022'!M65-'Tariffs Jan2022'!L65)*('Tariffs Jan2022'!R65/100)*'Tariffs Jan2022'!AI65))</f>
        <v>0</v>
      </c>
      <c r="I71" s="85">
        <f>IF(($C$5*'Tariffs Jan2022'!AK65/'Tariffs Jan2022'!AI65&gt;'Tariffs Jan2022'!M65),($C$5*'Tariffs Jan2022'!AK65/'Tariffs Jan2022'!AI65-'Tariffs Jan2022'!M65)*'Tariffs Jan2022'!S65/100*'Tariffs Jan2022'!AI65,0)</f>
        <v>0</v>
      </c>
      <c r="J71" s="85">
        <f>IF($C$5*'Tariffs Jan2022'!AL65/'Tariffs Jan2022'!AJ65&gt;='Tariffs Jan2022'!J65,('Tariffs Jan2022'!J65*'Tariffs Jan2022'!U65/100)* 'Tariffs Jan2022'!AJ65,($C$5*'Tariffs Jan2022'!AL65/'Tariffs Jan2022'!AJ65*'Tariffs Jan2022'!U65/100)* 'Tariffs Jan2022'!AJ65)</f>
        <v>477.81818181818176</v>
      </c>
      <c r="K71" s="85">
        <f>IF($C$5*'Tariffs Jan2022'!AL65/'Tariffs Jan2022'!AJ65&lt;'Tariffs Jan2022'!J65,0,IF($C$5*'Tariffs Jan2022'!AL65/'Tariffs Jan2022'!AJ65&lt;='Tariffs Jan2022'!K65,($C$5*'Tariffs Jan2022'!AL65/'Tariffs Jan2022'!AJ65-'Tariffs Jan2022'!J65)*('Tariffs Jan2022'!V65/100)*'Tariffs Jan2022'!AJ65,('Tariffs Jan2022'!K65-'Tariffs Jan2022'!J65)*('Tariffs Jan2022'!V65/100)*'Tariffs Jan2022'!AJ65))</f>
        <v>341.18181818181813</v>
      </c>
      <c r="L71" s="85">
        <f>IF($C$5*'Tariffs Jan2022'!AL65/'Tariffs Jan2022'!AJ65&lt;'Tariffs Jan2022'!K65,0,IF($C$5*'Tariffs Jan2022'!AL65/'Tariffs Jan2022'!AJ65&lt;='Tariffs Jan2022'!L65,($C$5*'Tariffs Jan2022'!AL65/'Tariffs Jan2022'!AJ65-'Tariffs Jan2022'!K65)*('Tariffs Jan2022'!W65/100)*'Tariffs Jan2022'!AJ65,('Tariffs Jan2022'!L65-'Tariffs Jan2022'!K65)*('Tariffs Jan2022'!W65/100)*'Tariffs Jan2022'!AJ65))</f>
        <v>0</v>
      </c>
      <c r="M71" s="85">
        <f>IF($C$5*'Tariffs Jan2022'!AL65/'Tariffs Jan2022'!AJ65&lt;'Tariffs Jan2022'!L65,0,IF($C$5*'Tariffs Jan2022'!AL65/'Tariffs Jan2022'!AJ65&lt;='Tariffs Jan2022'!M65,($C$5*'Tariffs Jan2022'!AL65/'Tariffs Jan2022'!AJ65-'Tariffs Jan2022'!L65)*('Tariffs Jan2022'!X65/100)*'Tariffs Jan2022'!AJ65,('Tariffs Jan2022'!M65-'Tariffs Jan2022'!L65)*('Tariffs Jan2022'!X65/100)*'Tariffs Jan2022'!AJ65))</f>
        <v>0</v>
      </c>
      <c r="N71" s="85">
        <f>IF(($C$5*'Tariffs Jan2022'!AL65/'Tariffs Jan2022'!AJ65&gt;'Tariffs Jan2022'!M65),($C$5*'Tariffs Jan2022'!AL65/'Tariffs Jan2022'!AJ65-'Tariffs Jan2022'!M65)*'Tariffs Jan2022'!Y65/100*'Tariffs Jan2022'!AJ65,0)</f>
        <v>0</v>
      </c>
      <c r="O71" s="73">
        <f t="shared" si="0"/>
        <v>1924.3590909090908</v>
      </c>
      <c r="P71" s="498">
        <f t="shared" si="1"/>
        <v>2116.7950000000001</v>
      </c>
      <c r="Q71" s="546"/>
      <c r="R71" s="546"/>
      <c r="S71" s="546"/>
      <c r="T71" s="546"/>
      <c r="U71" s="546"/>
      <c r="V71" s="546"/>
      <c r="W71" s="546"/>
      <c r="X71" s="546"/>
      <c r="Y71" s="546"/>
      <c r="Z71" s="546"/>
    </row>
    <row r="72" spans="1:26" x14ac:dyDescent="0.15">
      <c r="A72" s="286" t="str">
        <f>'Tariffs Jan2022'!F66</f>
        <v>Red Energy</v>
      </c>
      <c r="B72" s="47" t="str">
        <f>'Tariffs Jan2022'!D66</f>
        <v>AGN Central 1</v>
      </c>
      <c r="C72" s="287">
        <f>'Tariffs Jan2022'!E66</f>
        <v>44562</v>
      </c>
      <c r="D72" s="85">
        <f>365*'Tariffs Jan2022'!H66/100</f>
        <v>265.72000000000003</v>
      </c>
      <c r="E72" s="85">
        <f>IF($C$5*'Tariffs Jan2022'!AK66/'Tariffs Jan2022'!AI66&gt;='Tariffs Jan2022'!J66,( 'Tariffs Jan2022'!J66*'Tariffs Jan2022'!O66/100)* 'Tariffs Jan2022'!AI66,($C$5*'Tariffs Jan2022'!AK66/'Tariffs Jan2022'!AI66*'Tariffs Jan2022'!O66/100)* 'Tariffs Jan2022'!AI66)</f>
        <v>153.88227272727272</v>
      </c>
      <c r="F72" s="85">
        <f>IF($C$5*'Tariffs Jan2022'!AK66/'Tariffs Jan2022'!AI66&lt;'Tariffs Jan2022'!J66,0,IF($C$5*'Tariffs Jan2022'!AK66/'Tariffs Jan2022'!AI66&lt;='Tariffs Jan2022'!K66,($C$5*'Tariffs Jan2022'!AK66/'Tariffs Jan2022'!AI66-'Tariffs Jan2022'!J66)*('Tariffs Jan2022'!P66/100)*'Tariffs Jan2022'!AI66,('Tariffs Jan2022'!K66-'Tariffs Jan2022'!J66)*('Tariffs Jan2022'!P66/100)*'Tariffs Jan2022'!AI66))</f>
        <v>119.3631818181818</v>
      </c>
      <c r="G72" s="85">
        <f>IF($C$5*'Tariffs Jan2022'!AK66/'Tariffs Jan2022'!AI66&lt;'Tariffs Jan2022'!K66,0,IF($C$5*'Tariffs Jan2022'!AK66/'Tariffs Jan2022'!AI66&lt;='Tariffs Jan2022'!L66,($C$5*'Tariffs Jan2022'!AK66/'Tariffs Jan2022'!AI66-'Tariffs Jan2022'!K66)*('Tariffs Jan2022'!Q66/100)*'Tariffs Jan2022'!AI66,('Tariffs Jan2022'!L66-'Tariffs Jan2022'!K66)*('Tariffs Jan2022'!Q66/100)*'Tariffs Jan2022'!AI66))</f>
        <v>0</v>
      </c>
      <c r="H72" s="85">
        <f>IF($C$5*'Tariffs Jan2022'!AK66/'Tariffs Jan2022'!AI66&lt;'Tariffs Jan2022'!L66,0,IF($C$5*'Tariffs Jan2022'!AK66/'Tariffs Jan2022'!AI66&lt;='Tariffs Jan2022'!M66,($C$5*'Tariffs Jan2022'!AK66/'Tariffs Jan2022'!AI66-'Tariffs Jan2022'!L66)*('Tariffs Jan2022'!R66/100)*'Tariffs Jan2022'!AI66,('Tariffs Jan2022'!M66-'Tariffs Jan2022'!L66)*('Tariffs Jan2022'!R66/100)*'Tariffs Jan2022'!AI66))</f>
        <v>0</v>
      </c>
      <c r="I72" s="85">
        <f>IF(($C$5*'Tariffs Jan2022'!AK66/'Tariffs Jan2022'!AI66&gt;'Tariffs Jan2022'!M66),($C$5*'Tariffs Jan2022'!AK66/'Tariffs Jan2022'!AI66-'Tariffs Jan2022'!M66)*'Tariffs Jan2022'!S66/100*'Tariffs Jan2022'!AI66,0)</f>
        <v>482.72727272727263</v>
      </c>
      <c r="J72" s="85">
        <f>IF($C$5*'Tariffs Jan2022'!AL66/'Tariffs Jan2022'!AJ66&gt;='Tariffs Jan2022'!J66,('Tariffs Jan2022'!J66*'Tariffs Jan2022'!U66/100)* 'Tariffs Jan2022'!AJ66,($C$5*'Tariffs Jan2022'!AL66/'Tariffs Jan2022'!AJ66*'Tariffs Jan2022'!U66/100)* 'Tariffs Jan2022'!AJ66)</f>
        <v>153.88227272727272</v>
      </c>
      <c r="K72" s="85">
        <f>IF($C$5*'Tariffs Jan2022'!AL66/'Tariffs Jan2022'!AJ66&lt;'Tariffs Jan2022'!J66,0,IF($C$5*'Tariffs Jan2022'!AL66/'Tariffs Jan2022'!AJ66&lt;='Tariffs Jan2022'!K66,($C$5*'Tariffs Jan2022'!AL66/'Tariffs Jan2022'!AJ66-'Tariffs Jan2022'!J66)*('Tariffs Jan2022'!V66/100)*'Tariffs Jan2022'!AJ66,('Tariffs Jan2022'!K66-'Tariffs Jan2022'!J66)*('Tariffs Jan2022'!V66/100)*'Tariffs Jan2022'!AJ66))</f>
        <v>119.3631818181818</v>
      </c>
      <c r="L72" s="85">
        <f>IF($C$5*'Tariffs Jan2022'!AL66/'Tariffs Jan2022'!AJ66&lt;'Tariffs Jan2022'!K66,0,IF($C$5*'Tariffs Jan2022'!AL66/'Tariffs Jan2022'!AJ66&lt;='Tariffs Jan2022'!L66,($C$5*'Tariffs Jan2022'!AL66/'Tariffs Jan2022'!AJ66-'Tariffs Jan2022'!K66)*('Tariffs Jan2022'!W66/100)*'Tariffs Jan2022'!AJ66,('Tariffs Jan2022'!L66-'Tariffs Jan2022'!K66)*('Tariffs Jan2022'!W66/100)*'Tariffs Jan2022'!AJ66))</f>
        <v>0</v>
      </c>
      <c r="M72" s="85">
        <f>IF($C$5*'Tariffs Jan2022'!AL66/'Tariffs Jan2022'!AJ66&lt;'Tariffs Jan2022'!L66,0,IF($C$5*'Tariffs Jan2022'!AL66/'Tariffs Jan2022'!AJ66&lt;='Tariffs Jan2022'!M66,($C$5*'Tariffs Jan2022'!AL66/'Tariffs Jan2022'!AJ66-'Tariffs Jan2022'!L66)*('Tariffs Jan2022'!X66/100)*'Tariffs Jan2022'!AJ66,('Tariffs Jan2022'!M66-'Tariffs Jan2022'!L66)*('Tariffs Jan2022'!X66/100)*'Tariffs Jan2022'!AJ66))</f>
        <v>0</v>
      </c>
      <c r="N72" s="85">
        <f>IF(($C$5*'Tariffs Jan2022'!AL66/'Tariffs Jan2022'!AJ66&gt;'Tariffs Jan2022'!M66),($C$5*'Tariffs Jan2022'!AL66/'Tariffs Jan2022'!AJ66-'Tariffs Jan2022'!M66)*'Tariffs Jan2022'!Y66/100*'Tariffs Jan2022'!AJ66,0)</f>
        <v>482.72727272727263</v>
      </c>
      <c r="O72" s="73">
        <f t="shared" si="0"/>
        <v>1777.6654545454544</v>
      </c>
      <c r="P72" s="498">
        <f t="shared" si="1"/>
        <v>1955.432</v>
      </c>
      <c r="Q72" s="546"/>
      <c r="R72" s="546"/>
      <c r="S72" s="546"/>
      <c r="T72" s="546"/>
      <c r="U72" s="546"/>
      <c r="V72" s="546"/>
      <c r="W72" s="546"/>
      <c r="X72" s="546"/>
      <c r="Y72" s="546"/>
      <c r="Z72" s="546"/>
    </row>
    <row r="73" spans="1:26" s="289" customFormat="1" ht="14" thickBot="1" x14ac:dyDescent="0.2">
      <c r="A73" s="286" t="str">
        <f>'Tariffs Jan2022'!F67</f>
        <v>Simply Energy</v>
      </c>
      <c r="B73" s="47" t="str">
        <f>'Tariffs Jan2022'!D67</f>
        <v>AGN Central 1</v>
      </c>
      <c r="C73" s="287">
        <f>'Tariffs Jan2022'!E67</f>
        <v>44562</v>
      </c>
      <c r="D73" s="85">
        <f>365*'Tariffs Jan2022'!H67/100</f>
        <v>281.68045454545455</v>
      </c>
      <c r="E73" s="85">
        <f>IF($C$5*'Tariffs Jan2022'!AK67/'Tariffs Jan2022'!AI67&gt;='Tariffs Jan2022'!J67,( 'Tariffs Jan2022'!J67*'Tariffs Jan2022'!O67/100)* 'Tariffs Jan2022'!AI67,($C$5*'Tariffs Jan2022'!AK67/'Tariffs Jan2022'!AI67*'Tariffs Jan2022'!O67/100)* 'Tariffs Jan2022'!AI67)</f>
        <v>180.35181818181815</v>
      </c>
      <c r="F73" s="85">
        <f>IF($C$5*'Tariffs Jan2022'!AK67/'Tariffs Jan2022'!AI67&lt;'Tariffs Jan2022'!J67,0,IF($C$5*'Tariffs Jan2022'!AK67/'Tariffs Jan2022'!AI67&lt;='Tariffs Jan2022'!K67,($C$5*'Tariffs Jan2022'!AK67/'Tariffs Jan2022'!AI67-'Tariffs Jan2022'!J67)*('Tariffs Jan2022'!P67/100)*'Tariffs Jan2022'!AI67,('Tariffs Jan2022'!K67-'Tariffs Jan2022'!J67)*('Tariffs Jan2022'!P67/100)*'Tariffs Jan2022'!AI67))</f>
        <v>124.90636363636364</v>
      </c>
      <c r="G73" s="85">
        <f>IF($C$5*'Tariffs Jan2022'!AK67/'Tariffs Jan2022'!AI67&lt;'Tariffs Jan2022'!K67,0,IF($C$5*'Tariffs Jan2022'!AK67/'Tariffs Jan2022'!AI67&lt;='Tariffs Jan2022'!L67,($C$5*'Tariffs Jan2022'!AK67/'Tariffs Jan2022'!AI67-'Tariffs Jan2022'!K67)*('Tariffs Jan2022'!Q67/100)*'Tariffs Jan2022'!AI67,('Tariffs Jan2022'!L67-'Tariffs Jan2022'!K67)*('Tariffs Jan2022'!Q67/100)*'Tariffs Jan2022'!AI67))</f>
        <v>0</v>
      </c>
      <c r="H73" s="85">
        <f>IF($C$5*'Tariffs Jan2022'!AK67/'Tariffs Jan2022'!AI67&lt;'Tariffs Jan2022'!L67,0,IF($C$5*'Tariffs Jan2022'!AK67/'Tariffs Jan2022'!AI67&lt;='Tariffs Jan2022'!M67,($C$5*'Tariffs Jan2022'!AK67/'Tariffs Jan2022'!AI67-'Tariffs Jan2022'!L67)*('Tariffs Jan2022'!R67/100)*'Tariffs Jan2022'!AI67,('Tariffs Jan2022'!M67-'Tariffs Jan2022'!L67)*('Tariffs Jan2022'!R67/100)*'Tariffs Jan2022'!AI67))</f>
        <v>0</v>
      </c>
      <c r="I73" s="85">
        <f>IF(($C$5*'Tariffs Jan2022'!AK67/'Tariffs Jan2022'!AI67&gt;'Tariffs Jan2022'!M67),($C$5*'Tariffs Jan2022'!AK67/'Tariffs Jan2022'!AI67-'Tariffs Jan2022'!M67)*'Tariffs Jan2022'!S67/100*'Tariffs Jan2022'!AI67,0)</f>
        <v>578.86363636363626</v>
      </c>
      <c r="J73" s="85">
        <f>IF($C$5*'Tariffs Jan2022'!AL67/'Tariffs Jan2022'!AJ67&gt;='Tariffs Jan2022'!J67,('Tariffs Jan2022'!J67*'Tariffs Jan2022'!U67/100)* 'Tariffs Jan2022'!AJ67,($C$5*'Tariffs Jan2022'!AL67/'Tariffs Jan2022'!AJ67*'Tariffs Jan2022'!U67/100)* 'Tariffs Jan2022'!AJ67)</f>
        <v>180.35181818181815</v>
      </c>
      <c r="K73" s="85">
        <f>IF($C$5*'Tariffs Jan2022'!AL67/'Tariffs Jan2022'!AJ67&lt;'Tariffs Jan2022'!J67,0,IF($C$5*'Tariffs Jan2022'!AL67/'Tariffs Jan2022'!AJ67&lt;='Tariffs Jan2022'!K67,($C$5*'Tariffs Jan2022'!AL67/'Tariffs Jan2022'!AJ67-'Tariffs Jan2022'!J67)*('Tariffs Jan2022'!V67/100)*'Tariffs Jan2022'!AJ67,('Tariffs Jan2022'!K67-'Tariffs Jan2022'!J67)*('Tariffs Jan2022'!V67/100)*'Tariffs Jan2022'!AJ67))</f>
        <v>124.90636363636364</v>
      </c>
      <c r="L73" s="85">
        <f>IF($C$5*'Tariffs Jan2022'!AL67/'Tariffs Jan2022'!AJ67&lt;'Tariffs Jan2022'!K67,0,IF($C$5*'Tariffs Jan2022'!AL67/'Tariffs Jan2022'!AJ67&lt;='Tariffs Jan2022'!L67,($C$5*'Tariffs Jan2022'!AL67/'Tariffs Jan2022'!AJ67-'Tariffs Jan2022'!K67)*('Tariffs Jan2022'!W67/100)*'Tariffs Jan2022'!AJ67,('Tariffs Jan2022'!L67-'Tariffs Jan2022'!K67)*('Tariffs Jan2022'!W67/100)*'Tariffs Jan2022'!AJ67))</f>
        <v>0</v>
      </c>
      <c r="M73" s="85">
        <f>IF($C$5*'Tariffs Jan2022'!AL67/'Tariffs Jan2022'!AJ67&lt;'Tariffs Jan2022'!L67,0,IF($C$5*'Tariffs Jan2022'!AL67/'Tariffs Jan2022'!AJ67&lt;='Tariffs Jan2022'!M67,($C$5*'Tariffs Jan2022'!AL67/'Tariffs Jan2022'!AJ67-'Tariffs Jan2022'!L67)*('Tariffs Jan2022'!X67/100)*'Tariffs Jan2022'!AJ67,('Tariffs Jan2022'!M67-'Tariffs Jan2022'!L67)*('Tariffs Jan2022'!X67/100)*'Tariffs Jan2022'!AJ67))</f>
        <v>0</v>
      </c>
      <c r="N73" s="85">
        <f>IF(($C$5*'Tariffs Jan2022'!AL67/'Tariffs Jan2022'!AJ67&gt;'Tariffs Jan2022'!M67),($C$5*'Tariffs Jan2022'!AL67/'Tariffs Jan2022'!AJ67-'Tariffs Jan2022'!M67)*'Tariffs Jan2022'!Y67/100*'Tariffs Jan2022'!AJ67,0)</f>
        <v>578.86363636363626</v>
      </c>
      <c r="O73" s="73">
        <f t="shared" si="0"/>
        <v>2049.9240909090904</v>
      </c>
      <c r="P73" s="498">
        <f t="shared" si="1"/>
        <v>2254.9164999999998</v>
      </c>
      <c r="Q73" s="546"/>
      <c r="R73" s="546"/>
      <c r="S73" s="546"/>
      <c r="T73" s="546"/>
      <c r="U73" s="546"/>
      <c r="V73" s="546"/>
      <c r="W73" s="546"/>
      <c r="X73" s="546"/>
      <c r="Y73" s="546"/>
      <c r="Z73" s="546"/>
    </row>
    <row r="74" spans="1:26" ht="14" thickTop="1" x14ac:dyDescent="0.15">
      <c r="A74" s="286" t="str">
        <f>'Tariffs Jan2022'!F68</f>
        <v>GloBird</v>
      </c>
      <c r="B74" s="47" t="str">
        <f>'Tariffs Jan2022'!D68</f>
        <v>AGN Central 1</v>
      </c>
      <c r="C74" s="287">
        <f>'Tariffs Jan2022'!E68</f>
        <v>44562</v>
      </c>
      <c r="D74" s="85">
        <f>365*'Tariffs Jan2022'!H68/100</f>
        <v>317.55</v>
      </c>
      <c r="E74" s="85">
        <f>IF($C$5*'Tariffs Jan2022'!AK68/'Tariffs Jan2022'!AI68&gt;='Tariffs Jan2022'!J68,( 'Tariffs Jan2022'!J68*'Tariffs Jan2022'!O68/100)* 'Tariffs Jan2022'!AI68,($C$5*'Tariffs Jan2022'!AK68/'Tariffs Jan2022'!AI68*'Tariffs Jan2022'!O68/100)* 'Tariffs Jan2022'!AI68)</f>
        <v>261</v>
      </c>
      <c r="F74" s="85">
        <f>IF($C$5*'Tariffs Jan2022'!AK68/'Tariffs Jan2022'!AI68&lt;'Tariffs Jan2022'!J68,0,IF($C$5*'Tariffs Jan2022'!AK68/'Tariffs Jan2022'!AI68&lt;='Tariffs Jan2022'!K68,($C$5*'Tariffs Jan2022'!AK68/'Tariffs Jan2022'!AI68-'Tariffs Jan2022'!J68)*('Tariffs Jan2022'!P68/100)*'Tariffs Jan2022'!AI68,('Tariffs Jan2022'!K68-'Tariffs Jan2022'!J68)*('Tariffs Jan2022'!P68/100)*'Tariffs Jan2022'!AI68))</f>
        <v>0</v>
      </c>
      <c r="G74" s="85">
        <f>IF($C$5*'Tariffs Jan2022'!AK68/'Tariffs Jan2022'!AI68&lt;'Tariffs Jan2022'!K68,0,IF($C$5*'Tariffs Jan2022'!AK68/'Tariffs Jan2022'!AI68&lt;='Tariffs Jan2022'!L68,($C$5*'Tariffs Jan2022'!AK68/'Tariffs Jan2022'!AI68-'Tariffs Jan2022'!K68)*('Tariffs Jan2022'!Q68/100)*'Tariffs Jan2022'!AI68,('Tariffs Jan2022'!L68-'Tariffs Jan2022'!K68)*('Tariffs Jan2022'!Q68/100)*'Tariffs Jan2022'!AI68))</f>
        <v>0</v>
      </c>
      <c r="H74" s="85">
        <f>IF($C$5*'Tariffs Jan2022'!AK68/'Tariffs Jan2022'!AI68&lt;'Tariffs Jan2022'!L68,0,IF($C$5*'Tariffs Jan2022'!AK68/'Tariffs Jan2022'!AI68&lt;='Tariffs Jan2022'!M68,($C$5*'Tariffs Jan2022'!AK68/'Tariffs Jan2022'!AI68-'Tariffs Jan2022'!L68)*('Tariffs Jan2022'!R68/100)*'Tariffs Jan2022'!AI68,('Tariffs Jan2022'!M68-'Tariffs Jan2022'!L68)*('Tariffs Jan2022'!R68/100)*'Tariffs Jan2022'!AI68))</f>
        <v>0</v>
      </c>
      <c r="I74" s="85">
        <f>IF(($C$5*'Tariffs Jan2022'!AK68/'Tariffs Jan2022'!AI68&gt;'Tariffs Jan2022'!M68),($C$5*'Tariffs Jan2022'!AK68/'Tariffs Jan2022'!AI68-'Tariffs Jan2022'!M68)*'Tariffs Jan2022'!S68/100*'Tariffs Jan2022'!AI68,0)</f>
        <v>517.5</v>
      </c>
      <c r="J74" s="85">
        <f>IF($C$5*'Tariffs Jan2022'!AL68/'Tariffs Jan2022'!AJ68&gt;='Tariffs Jan2022'!J68,('Tariffs Jan2022'!J68*'Tariffs Jan2022'!U68/100)* 'Tariffs Jan2022'!AJ68,($C$5*'Tariffs Jan2022'!AL68/'Tariffs Jan2022'!AJ68*'Tariffs Jan2022'!U68/100)* 'Tariffs Jan2022'!AJ68)</f>
        <v>261</v>
      </c>
      <c r="K74" s="85">
        <f>IF($C$5*'Tariffs Jan2022'!AL68/'Tariffs Jan2022'!AJ68&lt;'Tariffs Jan2022'!J68,0,IF($C$5*'Tariffs Jan2022'!AL68/'Tariffs Jan2022'!AJ68&lt;='Tariffs Jan2022'!K68,($C$5*'Tariffs Jan2022'!AL68/'Tariffs Jan2022'!AJ68-'Tariffs Jan2022'!J68)*('Tariffs Jan2022'!V68/100)*'Tariffs Jan2022'!AJ68,('Tariffs Jan2022'!K68-'Tariffs Jan2022'!J68)*('Tariffs Jan2022'!V68/100)*'Tariffs Jan2022'!AJ68))</f>
        <v>0</v>
      </c>
      <c r="L74" s="85">
        <f>IF($C$5*'Tariffs Jan2022'!AL68/'Tariffs Jan2022'!AJ68&lt;'Tariffs Jan2022'!K68,0,IF($C$5*'Tariffs Jan2022'!AL68/'Tariffs Jan2022'!AJ68&lt;='Tariffs Jan2022'!L68,($C$5*'Tariffs Jan2022'!AL68/'Tariffs Jan2022'!AJ68-'Tariffs Jan2022'!K68)*('Tariffs Jan2022'!W68/100)*'Tariffs Jan2022'!AJ68,('Tariffs Jan2022'!L68-'Tariffs Jan2022'!K68)*('Tariffs Jan2022'!W68/100)*'Tariffs Jan2022'!AJ68))</f>
        <v>0</v>
      </c>
      <c r="M74" s="85">
        <f>IF($C$5*'Tariffs Jan2022'!AL68/'Tariffs Jan2022'!AJ68&lt;'Tariffs Jan2022'!L68,0,IF($C$5*'Tariffs Jan2022'!AL68/'Tariffs Jan2022'!AJ68&lt;='Tariffs Jan2022'!M68,($C$5*'Tariffs Jan2022'!AL68/'Tariffs Jan2022'!AJ68-'Tariffs Jan2022'!L68)*('Tariffs Jan2022'!X68/100)*'Tariffs Jan2022'!AJ68,('Tariffs Jan2022'!M68-'Tariffs Jan2022'!L68)*('Tariffs Jan2022'!X68/100)*'Tariffs Jan2022'!AJ68))</f>
        <v>0</v>
      </c>
      <c r="N74" s="85">
        <f>IF(($C$5*'Tariffs Jan2022'!AL68/'Tariffs Jan2022'!AJ68&gt;'Tariffs Jan2022'!M68),($C$5*'Tariffs Jan2022'!AL68/'Tariffs Jan2022'!AJ68-'Tariffs Jan2022'!M68)*'Tariffs Jan2022'!Y68/100*'Tariffs Jan2022'!AJ68,0)</f>
        <v>517.5</v>
      </c>
      <c r="O74" s="73">
        <f t="shared" si="0"/>
        <v>1874.55</v>
      </c>
      <c r="P74" s="498">
        <f t="shared" si="1"/>
        <v>2062.0050000000001</v>
      </c>
      <c r="Q74" s="546"/>
      <c r="R74" s="546"/>
      <c r="S74" s="546"/>
      <c r="T74" s="546"/>
      <c r="U74" s="546"/>
      <c r="V74" s="546"/>
      <c r="W74" s="546"/>
      <c r="X74" s="546"/>
      <c r="Y74" s="546"/>
      <c r="Z74" s="546"/>
    </row>
    <row r="75" spans="1:26" s="289" customFormat="1" ht="14" thickBot="1" x14ac:dyDescent="0.2">
      <c r="A75" s="286" t="str">
        <f>'Tariffs Jan2022'!F69</f>
        <v>Powershop</v>
      </c>
      <c r="B75" s="47" t="str">
        <f>'Tariffs Jan2022'!D69</f>
        <v>AGN Central 1</v>
      </c>
      <c r="C75" s="287">
        <f>'Tariffs Jan2022'!E69</f>
        <v>44562</v>
      </c>
      <c r="D75" s="85">
        <f>365*'Tariffs Jan2022'!H69/100</f>
        <v>287.45409090909089</v>
      </c>
      <c r="E75" s="85">
        <f>((C$5*'Tariffs Jan2022'!AK69/'Tariffs Jan2022'!AI69)*('Tariffs Jan2022'!O69/100))*'Tariffs Jan2022'!AI69</f>
        <v>641.4545454545455</v>
      </c>
      <c r="F75" s="85">
        <v>0</v>
      </c>
      <c r="G75" s="85">
        <v>0</v>
      </c>
      <c r="H75" s="85">
        <v>0</v>
      </c>
      <c r="I75" s="85">
        <v>0</v>
      </c>
      <c r="J75" s="85">
        <f>((C$5*'Tariffs Jan2022'!AL69/'Tariffs Jan2022'!AJ69)*('Tariffs Jan2022'!U69/100))*'Tariffs Jan2022'!AJ69</f>
        <v>641.4545454545455</v>
      </c>
      <c r="K75" s="85">
        <v>0</v>
      </c>
      <c r="L75" s="85">
        <v>0</v>
      </c>
      <c r="M75" s="85">
        <v>0</v>
      </c>
      <c r="N75" s="85">
        <v>0</v>
      </c>
      <c r="O75" s="73">
        <f t="shared" si="0"/>
        <v>1570.3631818181818</v>
      </c>
      <c r="P75" s="498">
        <f t="shared" si="1"/>
        <v>1727.3995000000002</v>
      </c>
      <c r="Q75" s="546"/>
      <c r="R75" s="546"/>
      <c r="S75" s="546"/>
      <c r="T75" s="546"/>
      <c r="U75" s="546"/>
      <c r="V75" s="546"/>
      <c r="W75" s="546"/>
      <c r="X75" s="546"/>
      <c r="Y75" s="546"/>
      <c r="Z75" s="546"/>
    </row>
    <row r="76" spans="1:26" ht="14" thickTop="1" x14ac:dyDescent="0.15">
      <c r="A76" s="286" t="str">
        <f>'Tariffs Jan2022'!F70</f>
        <v>1st Energy</v>
      </c>
      <c r="B76" s="47" t="str">
        <f>'Tariffs Jan2022'!D70</f>
        <v>AGN Central 1</v>
      </c>
      <c r="C76" s="287">
        <f>'Tariffs Jan2022'!E70</f>
        <v>44562</v>
      </c>
      <c r="D76" s="85">
        <f>365*'Tariffs Jan2022'!H70/100</f>
        <v>295.64999999999998</v>
      </c>
      <c r="E76" s="85">
        <f>IF($C$5*'Tariffs Jan2022'!AK70/'Tariffs Jan2022'!AI70&gt;='Tariffs Jan2022'!J70,( 'Tariffs Jan2022'!J70*'Tariffs Jan2022'!O70/100)* 'Tariffs Jan2022'!AI70,($C$5*'Tariffs Jan2022'!AK70/'Tariffs Jan2022'!AI70*'Tariffs Jan2022'!O70/100)* 'Tariffs Jan2022'!AI70)</f>
        <v>157.02272727272728</v>
      </c>
      <c r="F76" s="85">
        <f>IF($C$5*'Tariffs Jan2022'!AK70/'Tariffs Jan2022'!AI70&lt;'Tariffs Jan2022'!J70,0,IF($C$5*'Tariffs Jan2022'!AK70/'Tariffs Jan2022'!AI70&lt;='Tariffs Jan2022'!K70,($C$5*'Tariffs Jan2022'!AK70/'Tariffs Jan2022'!AI70-'Tariffs Jan2022'!J70)*('Tariffs Jan2022'!P70/100)*'Tariffs Jan2022'!AI70,('Tariffs Jan2022'!K70-'Tariffs Jan2022'!J70)*('Tariffs Jan2022'!P70/100)*'Tariffs Jan2022'!AI70))</f>
        <v>112.71136363636364</v>
      </c>
      <c r="G76" s="85">
        <f>IF($C$5*'Tariffs Jan2022'!AK70/'Tariffs Jan2022'!AI70&lt;'Tariffs Jan2022'!K70,0,IF($C$5*'Tariffs Jan2022'!AK70/'Tariffs Jan2022'!AI70&lt;='Tariffs Jan2022'!L70,($C$5*'Tariffs Jan2022'!AK70/'Tariffs Jan2022'!AI70-'Tariffs Jan2022'!K70)*('Tariffs Jan2022'!Q70/100)*'Tariffs Jan2022'!AI70,('Tariffs Jan2022'!L70-'Tariffs Jan2022'!K70)*('Tariffs Jan2022'!Q70/100)*'Tariffs Jan2022'!AI70))</f>
        <v>0</v>
      </c>
      <c r="H76" s="85">
        <f>IF($C$5*'Tariffs Jan2022'!AK70/'Tariffs Jan2022'!AI70&lt;'Tariffs Jan2022'!L70,0,IF($C$5*'Tariffs Jan2022'!AK70/'Tariffs Jan2022'!AI70&lt;='Tariffs Jan2022'!M70,($C$5*'Tariffs Jan2022'!AK70/'Tariffs Jan2022'!AI70-'Tariffs Jan2022'!L70)*('Tariffs Jan2022'!R70/100)*'Tariffs Jan2022'!AI70,('Tariffs Jan2022'!M70-'Tariffs Jan2022'!L70)*('Tariffs Jan2022'!R70/100)*'Tariffs Jan2022'!AI70))</f>
        <v>0</v>
      </c>
      <c r="I76" s="85">
        <f>IF(($C$5*'Tariffs Jan2022'!AK70/'Tariffs Jan2022'!AI70&gt;'Tariffs Jan2022'!M70),($C$5*'Tariffs Jan2022'!AK70/'Tariffs Jan2022'!AI70-'Tariffs Jan2022'!M70)*'Tariffs Jan2022'!S70/100*'Tariffs Jan2022'!AI70,0)</f>
        <v>533.86363636363626</v>
      </c>
      <c r="J76" s="85">
        <f>IF($C$5*'Tariffs Jan2022'!AL70/'Tariffs Jan2022'!AJ70&gt;='Tariffs Jan2022'!J70,('Tariffs Jan2022'!J70*'Tariffs Jan2022'!U70/100)* 'Tariffs Jan2022'!AJ70,($C$5*'Tariffs Jan2022'!AL70/'Tariffs Jan2022'!AJ70*'Tariffs Jan2022'!U70/100)* 'Tariffs Jan2022'!AJ70)</f>
        <v>157.02272727272728</v>
      </c>
      <c r="K76" s="85">
        <f>IF($C$5*'Tariffs Jan2022'!AL70/'Tariffs Jan2022'!AJ70&lt;'Tariffs Jan2022'!J70,0,IF($C$5*'Tariffs Jan2022'!AL70/'Tariffs Jan2022'!AJ70&lt;='Tariffs Jan2022'!K70,($C$5*'Tariffs Jan2022'!AL70/'Tariffs Jan2022'!AJ70-'Tariffs Jan2022'!J70)*('Tariffs Jan2022'!V70/100)*'Tariffs Jan2022'!AJ70,('Tariffs Jan2022'!K70-'Tariffs Jan2022'!J70)*('Tariffs Jan2022'!V70/100)*'Tariffs Jan2022'!AJ70))</f>
        <v>112.71136363636364</v>
      </c>
      <c r="L76" s="85">
        <f>IF($C$5*'Tariffs Jan2022'!AL70/'Tariffs Jan2022'!AJ70&lt;'Tariffs Jan2022'!K70,0,IF($C$5*'Tariffs Jan2022'!AL70/'Tariffs Jan2022'!AJ70&lt;='Tariffs Jan2022'!L70,($C$5*'Tariffs Jan2022'!AL70/'Tariffs Jan2022'!AJ70-'Tariffs Jan2022'!K70)*('Tariffs Jan2022'!W70/100)*'Tariffs Jan2022'!AJ70,('Tariffs Jan2022'!L70-'Tariffs Jan2022'!K70)*('Tariffs Jan2022'!W70/100)*'Tariffs Jan2022'!AJ70))</f>
        <v>0</v>
      </c>
      <c r="M76" s="85">
        <f>IF($C$5*'Tariffs Jan2022'!AL70/'Tariffs Jan2022'!AJ70&lt;'Tariffs Jan2022'!L70,0,IF($C$5*'Tariffs Jan2022'!AL70/'Tariffs Jan2022'!AJ70&lt;='Tariffs Jan2022'!M70,($C$5*'Tariffs Jan2022'!AL70/'Tariffs Jan2022'!AJ70-'Tariffs Jan2022'!L70)*('Tariffs Jan2022'!X70/100)*'Tariffs Jan2022'!AJ70,('Tariffs Jan2022'!M70-'Tariffs Jan2022'!L70)*('Tariffs Jan2022'!X70/100)*'Tariffs Jan2022'!AJ70))</f>
        <v>0</v>
      </c>
      <c r="N76" s="85">
        <f>IF(($C$5*'Tariffs Jan2022'!AL70/'Tariffs Jan2022'!AJ70&gt;'Tariffs Jan2022'!M70),($C$5*'Tariffs Jan2022'!AL70/'Tariffs Jan2022'!AJ70-'Tariffs Jan2022'!M70)*'Tariffs Jan2022'!Y70/100*'Tariffs Jan2022'!AJ70,0)</f>
        <v>533.86363636363626</v>
      </c>
      <c r="O76" s="73">
        <f t="shared" si="0"/>
        <v>1902.8454545454542</v>
      </c>
      <c r="P76" s="498">
        <f t="shared" si="1"/>
        <v>2093.1299999999997</v>
      </c>
      <c r="Q76" s="546"/>
      <c r="R76" s="546"/>
      <c r="S76" s="546"/>
      <c r="T76" s="546"/>
      <c r="U76" s="546"/>
      <c r="V76" s="546"/>
      <c r="W76" s="546"/>
      <c r="X76" s="546"/>
      <c r="Y76" s="546"/>
      <c r="Z76" s="546"/>
    </row>
    <row r="77" spans="1:26" ht="14" thickBot="1" x14ac:dyDescent="0.2">
      <c r="A77" s="288" t="str">
        <f>'Tariffs Jan2022'!F71</f>
        <v>Discover Energy</v>
      </c>
      <c r="B77" s="289" t="str">
        <f>'Tariffs Jan2022'!D71</f>
        <v>AGN Central 1</v>
      </c>
      <c r="C77" s="290">
        <f>'Tariffs Jan2022'!E71</f>
        <v>44562</v>
      </c>
      <c r="D77" s="291">
        <f>365*'Tariffs Jan2022'!H71/100</f>
        <v>296.37999999999994</v>
      </c>
      <c r="E77" s="291">
        <f>IF($C$5*'Tariffs Jan2022'!AK71/'Tariffs Jan2022'!AI71&gt;='Tariffs Jan2022'!J71,( 'Tariffs Jan2022'!J71*'Tariffs Jan2022'!O71/100)* 'Tariffs Jan2022'!AI71,($C$5*'Tariffs Jan2022'!AK71/'Tariffs Jan2022'!AI71*'Tariffs Jan2022'!O71/100)* 'Tariffs Jan2022'!AI71)</f>
        <v>144.90954545454542</v>
      </c>
      <c r="F77" s="291">
        <f>IF($C$5*'Tariffs Jan2022'!AK71/'Tariffs Jan2022'!AI71&lt;'Tariffs Jan2022'!J71,0,IF($C$5*'Tariffs Jan2022'!AK71/'Tariffs Jan2022'!AI71&lt;='Tariffs Jan2022'!K71,($C$5*'Tariffs Jan2022'!AK71/'Tariffs Jan2022'!AI71-'Tariffs Jan2022'!J71)*('Tariffs Jan2022'!P71/100)*'Tariffs Jan2022'!AI71,('Tariffs Jan2022'!K71-'Tariffs Jan2022'!J71)*('Tariffs Jan2022'!P71/100)*'Tariffs Jan2022'!AI71))</f>
        <v>109.01590909090908</v>
      </c>
      <c r="G77" s="291">
        <f>IF($C$5*'Tariffs Jan2022'!AK71/'Tariffs Jan2022'!AI71&lt;'Tariffs Jan2022'!K71,0,IF($C$5*'Tariffs Jan2022'!AK71/'Tariffs Jan2022'!AI71&lt;='Tariffs Jan2022'!L71,($C$5*'Tariffs Jan2022'!AK71/'Tariffs Jan2022'!AI71-'Tariffs Jan2022'!K71)*('Tariffs Jan2022'!Q71/100)*'Tariffs Jan2022'!AI71,('Tariffs Jan2022'!L71-'Tariffs Jan2022'!K71)*('Tariffs Jan2022'!Q71/100)*'Tariffs Jan2022'!AI71))</f>
        <v>0</v>
      </c>
      <c r="H77" s="291">
        <f>IF($C$5*'Tariffs Jan2022'!AK71/'Tariffs Jan2022'!AI71&lt;'Tariffs Jan2022'!L71,0,IF($C$5*'Tariffs Jan2022'!AK71/'Tariffs Jan2022'!AI71&lt;='Tariffs Jan2022'!M71,($C$5*'Tariffs Jan2022'!AK71/'Tariffs Jan2022'!AI71-'Tariffs Jan2022'!L71)*('Tariffs Jan2022'!R71/100)*'Tariffs Jan2022'!AI71,('Tariffs Jan2022'!M71-'Tariffs Jan2022'!L71)*('Tariffs Jan2022'!R71/100)*'Tariffs Jan2022'!AI71))</f>
        <v>0</v>
      </c>
      <c r="I77" s="291">
        <f>IF(($C$5*'Tariffs Jan2022'!AK71/'Tariffs Jan2022'!AI71&gt;'Tariffs Jan2022'!M71),($C$5*'Tariffs Jan2022'!AK71/'Tariffs Jan2022'!AI71-'Tariffs Jan2022'!M71)*'Tariffs Jan2022'!S71/100*'Tariffs Jan2022'!AI71,0)</f>
        <v>456.13636363636363</v>
      </c>
      <c r="J77" s="291">
        <f>IF($C$5*'Tariffs Jan2022'!AL71/'Tariffs Jan2022'!AJ71&gt;='Tariffs Jan2022'!J71,('Tariffs Jan2022'!J71*'Tariffs Jan2022'!U71/100)* 'Tariffs Jan2022'!AJ71,($C$5*'Tariffs Jan2022'!AL71/'Tariffs Jan2022'!AJ71*'Tariffs Jan2022'!U71/100)* 'Tariffs Jan2022'!AJ71)</f>
        <v>144.90954545454542</v>
      </c>
      <c r="K77" s="291">
        <f>IF($C$5*'Tariffs Jan2022'!AL71/'Tariffs Jan2022'!AJ71&lt;'Tariffs Jan2022'!J71,0,IF($C$5*'Tariffs Jan2022'!AL71/'Tariffs Jan2022'!AJ71&lt;='Tariffs Jan2022'!K71,($C$5*'Tariffs Jan2022'!AL71/'Tariffs Jan2022'!AJ71-'Tariffs Jan2022'!J71)*('Tariffs Jan2022'!V71/100)*'Tariffs Jan2022'!AJ71,('Tariffs Jan2022'!K71-'Tariffs Jan2022'!J71)*('Tariffs Jan2022'!V71/100)*'Tariffs Jan2022'!AJ71))</f>
        <v>109.01590909090908</v>
      </c>
      <c r="L77" s="291">
        <f>IF($C$5*'Tariffs Jan2022'!AL71/'Tariffs Jan2022'!AJ71&lt;'Tariffs Jan2022'!K71,0,IF($C$5*'Tariffs Jan2022'!AL71/'Tariffs Jan2022'!AJ71&lt;='Tariffs Jan2022'!L71,($C$5*'Tariffs Jan2022'!AL71/'Tariffs Jan2022'!AJ71-'Tariffs Jan2022'!K71)*('Tariffs Jan2022'!W71/100)*'Tariffs Jan2022'!AJ71,('Tariffs Jan2022'!L71-'Tariffs Jan2022'!K71)*('Tariffs Jan2022'!W71/100)*'Tariffs Jan2022'!AJ71))</f>
        <v>0</v>
      </c>
      <c r="M77" s="291">
        <f>IF($C$5*'Tariffs Jan2022'!AL71/'Tariffs Jan2022'!AJ71&lt;'Tariffs Jan2022'!L71,0,IF($C$5*'Tariffs Jan2022'!AL71/'Tariffs Jan2022'!AJ71&lt;='Tariffs Jan2022'!M71,($C$5*'Tariffs Jan2022'!AL71/'Tariffs Jan2022'!AJ71-'Tariffs Jan2022'!L71)*('Tariffs Jan2022'!X71/100)*'Tariffs Jan2022'!AJ71,('Tariffs Jan2022'!M71-'Tariffs Jan2022'!L71)*('Tariffs Jan2022'!X71/100)*'Tariffs Jan2022'!AJ71))</f>
        <v>0</v>
      </c>
      <c r="N77" s="291">
        <f>IF(($C$5*'Tariffs Jan2022'!AL71/'Tariffs Jan2022'!AJ71&gt;'Tariffs Jan2022'!M71),($C$5*'Tariffs Jan2022'!AL71/'Tariffs Jan2022'!AJ71-'Tariffs Jan2022'!M71)*'Tariffs Jan2022'!Y71/100*'Tariffs Jan2022'!AJ71,0)</f>
        <v>456.13636363636363</v>
      </c>
      <c r="O77" s="292">
        <f t="shared" ref="O77" si="10">SUM(D77:N77)</f>
        <v>1716.5036363636364</v>
      </c>
      <c r="P77" s="499">
        <f t="shared" ref="P77" si="11">O77*1.1</f>
        <v>1888.1540000000002</v>
      </c>
      <c r="Q77" s="546"/>
      <c r="R77" s="546"/>
      <c r="S77" s="546"/>
      <c r="T77" s="546"/>
      <c r="U77" s="546"/>
      <c r="V77" s="546"/>
      <c r="W77" s="546"/>
      <c r="X77" s="546"/>
      <c r="Y77" s="546"/>
      <c r="Z77" s="546"/>
    </row>
    <row r="78" spans="1:26" ht="14" thickTop="1" x14ac:dyDescent="0.15">
      <c r="A78" s="286" t="str">
        <f>'Tariffs Jan2022'!F72</f>
        <v>AGL</v>
      </c>
      <c r="B78" s="47" t="str">
        <f>'Tariffs Jan2022'!D72</f>
        <v>AusNet Services West</v>
      </c>
      <c r="C78" s="287">
        <f>'Tariffs Jan2022'!E72</f>
        <v>44562</v>
      </c>
      <c r="D78" s="85">
        <f>365*'Tariffs Jan2022'!H72/100</f>
        <v>378.04045454545457</v>
      </c>
      <c r="E78" s="85">
        <f>IF($C$5*'Tariffs Jan2022'!AK72/'Tariffs Jan2022'!AI72&gt;='Tariffs Jan2022'!J72,( 'Tariffs Jan2022'!J72*'Tariffs Jan2022'!O72/100)* 'Tariffs Jan2022'!AI72,($C$5*'Tariffs Jan2022'!AK72/'Tariffs Jan2022'!AI72*'Tariffs Jan2022'!O72/100)* 'Tariffs Jan2022'!AI72)</f>
        <v>294.54545454545456</v>
      </c>
      <c r="F78" s="85">
        <f>IF($C$5*'Tariffs Jan2022'!AK72/'Tariffs Jan2022'!AI72&lt;'Tariffs Jan2022'!J72,0,IF($C$5*'Tariffs Jan2022'!AK72/'Tariffs Jan2022'!AI72&lt;='Tariffs Jan2022'!K72,($C$5*'Tariffs Jan2022'!AK72/'Tariffs Jan2022'!AI72-'Tariffs Jan2022'!J72)*('Tariffs Jan2022'!P72/100)*'Tariffs Jan2022'!AI72,('Tariffs Jan2022'!K72-'Tariffs Jan2022'!J72)*('Tariffs Jan2022'!P72/100)*'Tariffs Jan2022'!AI72))</f>
        <v>213.49562727272721</v>
      </c>
      <c r="G78" s="85">
        <f>IF($C$5*'Tariffs Jan2022'!AK72/'Tariffs Jan2022'!AI72&lt;'Tariffs Jan2022'!K72,0,IF($C$5*'Tariffs Jan2022'!AK72/'Tariffs Jan2022'!AI72&lt;='Tariffs Jan2022'!L72,($C$5*'Tariffs Jan2022'!AK72/'Tariffs Jan2022'!AI72-'Tariffs Jan2022'!K72)*('Tariffs Jan2022'!Q72/100)*'Tariffs Jan2022'!AI72,('Tariffs Jan2022'!L72-'Tariffs Jan2022'!K72)*('Tariffs Jan2022'!Q72/100)*'Tariffs Jan2022'!AI72))</f>
        <v>0</v>
      </c>
      <c r="H78" s="85">
        <f>IF($C$5*'Tariffs Jan2022'!AK72/'Tariffs Jan2022'!AI72&lt;'Tariffs Jan2022'!L72,0,IF($C$5*'Tariffs Jan2022'!AK72/'Tariffs Jan2022'!AI72&lt;='Tariffs Jan2022'!M72,($C$5*'Tariffs Jan2022'!AK72/'Tariffs Jan2022'!AI72-'Tariffs Jan2022'!L72)*('Tariffs Jan2022'!R72/100)*'Tariffs Jan2022'!AI72,('Tariffs Jan2022'!M72-'Tariffs Jan2022'!L72)*('Tariffs Jan2022'!R72/100)*'Tariffs Jan2022'!AI72))</f>
        <v>0</v>
      </c>
      <c r="I78" s="85">
        <f>IF(($C$5*'Tariffs Jan2022'!AK72/'Tariffs Jan2022'!AI72&gt;'Tariffs Jan2022'!M72),($C$5*'Tariffs Jan2022'!AK72/'Tariffs Jan2022'!AI72-'Tariffs Jan2022'!M72)*'Tariffs Jan2022'!S72/100*'Tariffs Jan2022'!AI72,0)</f>
        <v>0</v>
      </c>
      <c r="J78" s="85">
        <f>IF($C$5*'Tariffs Jan2022'!AL72/'Tariffs Jan2022'!AJ72&gt;='Tariffs Jan2022'!J72,('Tariffs Jan2022'!J72*'Tariffs Jan2022'!U72/100)* 'Tariffs Jan2022'!AJ72,($C$5*'Tariffs Jan2022'!AL72/'Tariffs Jan2022'!AJ72*'Tariffs Jan2022'!U72/100)* 'Tariffs Jan2022'!AJ72)</f>
        <v>541.09090909090901</v>
      </c>
      <c r="K78" s="85">
        <f>IF($C$5*'Tariffs Jan2022'!AL72/'Tariffs Jan2022'!AJ72&lt;'Tariffs Jan2022'!J72,0,IF($C$5*'Tariffs Jan2022'!AL72/'Tariffs Jan2022'!AJ72&lt;='Tariffs Jan2022'!K72,($C$5*'Tariffs Jan2022'!AL72/'Tariffs Jan2022'!AJ72-'Tariffs Jan2022'!J72)*('Tariffs Jan2022'!V72/100)*'Tariffs Jan2022'!AJ72,('Tariffs Jan2022'!K72-'Tariffs Jan2022'!J72)*('Tariffs Jan2022'!V72/100)*'Tariffs Jan2022'!AJ72))</f>
        <v>333.74029090909085</v>
      </c>
      <c r="L78" s="85">
        <f>IF($C$5*'Tariffs Jan2022'!AL72/'Tariffs Jan2022'!AJ72&lt;'Tariffs Jan2022'!K72,0,IF($C$5*'Tariffs Jan2022'!AL72/'Tariffs Jan2022'!AJ72&lt;='Tariffs Jan2022'!L72,($C$5*'Tariffs Jan2022'!AL72/'Tariffs Jan2022'!AJ72-'Tariffs Jan2022'!K72)*('Tariffs Jan2022'!W72/100)*'Tariffs Jan2022'!AJ72,('Tariffs Jan2022'!L72-'Tariffs Jan2022'!K72)*('Tariffs Jan2022'!W72/100)*'Tariffs Jan2022'!AJ72))</f>
        <v>0</v>
      </c>
      <c r="M78" s="85">
        <f>IF($C$5*'Tariffs Jan2022'!AL72/'Tariffs Jan2022'!AJ72&lt;'Tariffs Jan2022'!L72,0,IF($C$5*'Tariffs Jan2022'!AL72/'Tariffs Jan2022'!AJ72&lt;='Tariffs Jan2022'!M72,($C$5*'Tariffs Jan2022'!AL72/'Tariffs Jan2022'!AJ72-'Tariffs Jan2022'!L72)*('Tariffs Jan2022'!X72/100)*'Tariffs Jan2022'!AJ72,('Tariffs Jan2022'!M72-'Tariffs Jan2022'!L72)*('Tariffs Jan2022'!X72/100)*'Tariffs Jan2022'!AJ72))</f>
        <v>0</v>
      </c>
      <c r="N78" s="85">
        <f>IF(($C$5*'Tariffs Jan2022'!AL72/'Tariffs Jan2022'!AJ72&gt;'Tariffs Jan2022'!M72),($C$5*'Tariffs Jan2022'!AL72/'Tariffs Jan2022'!AJ72-'Tariffs Jan2022'!M72)*'Tariffs Jan2022'!Y72/100*'Tariffs Jan2022'!AJ72,0)</f>
        <v>0</v>
      </c>
      <c r="O78" s="73">
        <f t="shared" si="0"/>
        <v>1760.9127363636362</v>
      </c>
      <c r="P78" s="498">
        <f t="shared" si="1"/>
        <v>1937.0040099999999</v>
      </c>
      <c r="Q78" s="546"/>
      <c r="R78" s="546"/>
      <c r="S78" s="546"/>
      <c r="T78" s="546"/>
      <c r="U78" s="546"/>
      <c r="V78" s="546"/>
      <c r="W78" s="546"/>
      <c r="X78" s="546"/>
      <c r="Y78" s="546"/>
      <c r="Z78" s="546"/>
    </row>
    <row r="79" spans="1:26" x14ac:dyDescent="0.15">
      <c r="A79" s="286" t="str">
        <f>'Tariffs Jan2022'!F73</f>
        <v>Alinta Energy</v>
      </c>
      <c r="B79" s="47" t="str">
        <f>'Tariffs Jan2022'!D73</f>
        <v>AusNet Services West</v>
      </c>
      <c r="C79" s="287">
        <f>'Tariffs Jan2022'!E73</f>
        <v>44522</v>
      </c>
      <c r="D79" s="85">
        <f>365*'Tariffs Jan2022'!H73/100</f>
        <v>292</v>
      </c>
      <c r="E79" s="85">
        <f>IF($C$5*'Tariffs Jan2022'!AK73/'Tariffs Jan2022'!AI73&gt;='Tariffs Jan2022'!J73,( 'Tariffs Jan2022'!J73*'Tariffs Jan2022'!O73/100)* 'Tariffs Jan2022'!AI73,($C$5*'Tariffs Jan2022'!AK73/'Tariffs Jan2022'!AI73*'Tariffs Jan2022'!O73/100)* 'Tariffs Jan2022'!AI73)</f>
        <v>275.99999999999994</v>
      </c>
      <c r="F79" s="85">
        <f>IF($C$5*'Tariffs Jan2022'!AK73/'Tariffs Jan2022'!AI73&lt;'Tariffs Jan2022'!J73,0,IF($C$5*'Tariffs Jan2022'!AK73/'Tariffs Jan2022'!AI73&lt;='Tariffs Jan2022'!K73,($C$5*'Tariffs Jan2022'!AK73/'Tariffs Jan2022'!AI73-'Tariffs Jan2022'!J73)*('Tariffs Jan2022'!P73/100)*'Tariffs Jan2022'!AI73,('Tariffs Jan2022'!K73-'Tariffs Jan2022'!J73)*('Tariffs Jan2022'!P73/100)*'Tariffs Jan2022'!AI73))</f>
        <v>0</v>
      </c>
      <c r="G79" s="85">
        <f>IF($C$5*'Tariffs Jan2022'!AK73/'Tariffs Jan2022'!AI73&lt;'Tariffs Jan2022'!K73,0,IF($C$5*'Tariffs Jan2022'!AK73/'Tariffs Jan2022'!AI73&lt;='Tariffs Jan2022'!L73,($C$5*'Tariffs Jan2022'!AK73/'Tariffs Jan2022'!AI73-'Tariffs Jan2022'!K73)*('Tariffs Jan2022'!Q73/100)*'Tariffs Jan2022'!AI73,('Tariffs Jan2022'!L73-'Tariffs Jan2022'!K73)*('Tariffs Jan2022'!Q73/100)*'Tariffs Jan2022'!AI73))</f>
        <v>0</v>
      </c>
      <c r="H79" s="85">
        <f>IF($C$5*'Tariffs Jan2022'!AK73/'Tariffs Jan2022'!AI73&lt;'Tariffs Jan2022'!L73,0,IF($C$5*'Tariffs Jan2022'!AK73/'Tariffs Jan2022'!AI73&lt;='Tariffs Jan2022'!M73,($C$5*'Tariffs Jan2022'!AK73/'Tariffs Jan2022'!AI73-'Tariffs Jan2022'!L73)*('Tariffs Jan2022'!R73/100)*'Tariffs Jan2022'!AI73,('Tariffs Jan2022'!M73-'Tariffs Jan2022'!L73)*('Tariffs Jan2022'!R73/100)*'Tariffs Jan2022'!AI73))</f>
        <v>0</v>
      </c>
      <c r="I79" s="85">
        <f>IF(($C$5*'Tariffs Jan2022'!AK73/'Tariffs Jan2022'!AI73&gt;'Tariffs Jan2022'!M73),($C$5*'Tariffs Jan2022'!AK73/'Tariffs Jan2022'!AI73-'Tariffs Jan2022'!M73)*'Tariffs Jan2022'!S73/100*'Tariffs Jan2022'!AI73,0)</f>
        <v>188.95589999999996</v>
      </c>
      <c r="J79" s="85">
        <f>IF($C$5*'Tariffs Jan2022'!AL73/'Tariffs Jan2022'!AJ73&gt;='Tariffs Jan2022'!J73,('Tariffs Jan2022'!J73*'Tariffs Jan2022'!U73/100)* 'Tariffs Jan2022'!AJ73,($C$5*'Tariffs Jan2022'!AL73/'Tariffs Jan2022'!AJ73*'Tariffs Jan2022'!U73/100)* 'Tariffs Jan2022'!AJ73)</f>
        <v>482.18181818181807</v>
      </c>
      <c r="K79" s="85">
        <f>IF($C$5*'Tariffs Jan2022'!AL73/'Tariffs Jan2022'!AJ73&lt;'Tariffs Jan2022'!J73,0,IF($C$5*'Tariffs Jan2022'!AL73/'Tariffs Jan2022'!AJ73&lt;='Tariffs Jan2022'!K73,($C$5*'Tariffs Jan2022'!AL73/'Tariffs Jan2022'!AJ73-'Tariffs Jan2022'!J73)*('Tariffs Jan2022'!V73/100)*'Tariffs Jan2022'!AJ73,('Tariffs Jan2022'!K73-'Tariffs Jan2022'!J73)*('Tariffs Jan2022'!V73/100)*'Tariffs Jan2022'!AJ73))</f>
        <v>0</v>
      </c>
      <c r="L79" s="85">
        <f>IF($C$5*'Tariffs Jan2022'!AL73/'Tariffs Jan2022'!AJ73&lt;'Tariffs Jan2022'!K73,0,IF($C$5*'Tariffs Jan2022'!AL73/'Tariffs Jan2022'!AJ73&lt;='Tariffs Jan2022'!L73,($C$5*'Tariffs Jan2022'!AL73/'Tariffs Jan2022'!AJ73-'Tariffs Jan2022'!K73)*('Tariffs Jan2022'!W73/100)*'Tariffs Jan2022'!AJ73,('Tariffs Jan2022'!L73-'Tariffs Jan2022'!K73)*('Tariffs Jan2022'!W73/100)*'Tariffs Jan2022'!AJ73))</f>
        <v>0</v>
      </c>
      <c r="M79" s="85">
        <f>IF($C$5*'Tariffs Jan2022'!AL73/'Tariffs Jan2022'!AJ73&lt;'Tariffs Jan2022'!L73,0,IF($C$5*'Tariffs Jan2022'!AL73/'Tariffs Jan2022'!AJ73&lt;='Tariffs Jan2022'!M73,($C$5*'Tariffs Jan2022'!AL73/'Tariffs Jan2022'!AJ73-'Tariffs Jan2022'!L73)*('Tariffs Jan2022'!X73/100)*'Tariffs Jan2022'!AJ73,('Tariffs Jan2022'!M73-'Tariffs Jan2022'!L73)*('Tariffs Jan2022'!X73/100)*'Tariffs Jan2022'!AJ73))</f>
        <v>0</v>
      </c>
      <c r="N79" s="85">
        <f>IF(($C$5*'Tariffs Jan2022'!AL73/'Tariffs Jan2022'!AJ73&gt;'Tariffs Jan2022'!M73),($C$5*'Tariffs Jan2022'!AL73/'Tariffs Jan2022'!AJ73-'Tariffs Jan2022'!M73)*'Tariffs Jan2022'!Y73/100*'Tariffs Jan2022'!AJ73,0)</f>
        <v>292.84074545454536</v>
      </c>
      <c r="O79" s="73">
        <f t="shared" si="0"/>
        <v>1531.9784636363634</v>
      </c>
      <c r="P79" s="498">
        <f t="shared" si="1"/>
        <v>1685.1763099999998</v>
      </c>
      <c r="Q79" s="546"/>
      <c r="R79" s="546"/>
      <c r="S79" s="546"/>
      <c r="T79" s="546"/>
      <c r="U79" s="546"/>
      <c r="V79" s="546"/>
      <c r="W79" s="546"/>
      <c r="X79" s="546"/>
      <c r="Y79" s="546"/>
      <c r="Z79" s="546"/>
    </row>
    <row r="80" spans="1:26" x14ac:dyDescent="0.15">
      <c r="A80" s="286" t="str">
        <f>'Tariffs Jan2022'!F74</f>
        <v>Covau</v>
      </c>
      <c r="B80" s="47" t="str">
        <f>'Tariffs Jan2022'!D74</f>
        <v>AusNet Services West</v>
      </c>
      <c r="C80" s="287">
        <f>'Tariffs Jan2022'!E74</f>
        <v>44562</v>
      </c>
      <c r="D80" s="85">
        <f>365*'Tariffs Jan2022'!H74/100</f>
        <v>310.25</v>
      </c>
      <c r="E80" s="85">
        <f>IF($C$5*'Tariffs Jan2022'!AK74/'Tariffs Jan2022'!AI74&gt;='Tariffs Jan2022'!J74,( 'Tariffs Jan2022'!J74*'Tariffs Jan2022'!O74/100)* 'Tariffs Jan2022'!AI74,($C$5*'Tariffs Jan2022'!AK74/'Tariffs Jan2022'!AI74*'Tariffs Jan2022'!O74/100)* 'Tariffs Jan2022'!AI74)</f>
        <v>259.63636363636363</v>
      </c>
      <c r="F80" s="85">
        <f>IF($C$5*'Tariffs Jan2022'!AK74/'Tariffs Jan2022'!AI74&lt;'Tariffs Jan2022'!J74,0,IF($C$5*'Tariffs Jan2022'!AK74/'Tariffs Jan2022'!AI74&lt;='Tariffs Jan2022'!K74,($C$5*'Tariffs Jan2022'!AK74/'Tariffs Jan2022'!AI74-'Tariffs Jan2022'!J74)*('Tariffs Jan2022'!P74/100)*'Tariffs Jan2022'!AI74,('Tariffs Jan2022'!K74-'Tariffs Jan2022'!J74)*('Tariffs Jan2022'!P74/100)*'Tariffs Jan2022'!AI74))</f>
        <v>179.14000909090905</v>
      </c>
      <c r="G80" s="85">
        <f>IF($C$5*'Tariffs Jan2022'!AK74/'Tariffs Jan2022'!AI74&lt;'Tariffs Jan2022'!K74,0,IF($C$5*'Tariffs Jan2022'!AK74/'Tariffs Jan2022'!AI74&lt;='Tariffs Jan2022'!L74,($C$5*'Tariffs Jan2022'!AK74/'Tariffs Jan2022'!AI74-'Tariffs Jan2022'!K74)*('Tariffs Jan2022'!Q74/100)*'Tariffs Jan2022'!AI74,('Tariffs Jan2022'!L74-'Tariffs Jan2022'!K74)*('Tariffs Jan2022'!Q74/100)*'Tariffs Jan2022'!AI74))</f>
        <v>0</v>
      </c>
      <c r="H80" s="85">
        <f>IF($C$5*'Tariffs Jan2022'!AK74/'Tariffs Jan2022'!AI74&lt;'Tariffs Jan2022'!L74,0,IF($C$5*'Tariffs Jan2022'!AK74/'Tariffs Jan2022'!AI74&lt;='Tariffs Jan2022'!M74,($C$5*'Tariffs Jan2022'!AK74/'Tariffs Jan2022'!AI74-'Tariffs Jan2022'!L74)*('Tariffs Jan2022'!R74/100)*'Tariffs Jan2022'!AI74,('Tariffs Jan2022'!M74-'Tariffs Jan2022'!L74)*('Tariffs Jan2022'!R74/100)*'Tariffs Jan2022'!AI74))</f>
        <v>0</v>
      </c>
      <c r="I80" s="85">
        <f>IF(($C$5*'Tariffs Jan2022'!AK74/'Tariffs Jan2022'!AI74&gt;'Tariffs Jan2022'!M74),($C$5*'Tariffs Jan2022'!AK74/'Tariffs Jan2022'!AI74-'Tariffs Jan2022'!M74)*'Tariffs Jan2022'!S74/100*'Tariffs Jan2022'!AI74,0)</f>
        <v>0</v>
      </c>
      <c r="J80" s="85">
        <f>IF($C$5*'Tariffs Jan2022'!AL74/'Tariffs Jan2022'!AJ74&gt;='Tariffs Jan2022'!J74,('Tariffs Jan2022'!J74*'Tariffs Jan2022'!U74/100)* 'Tariffs Jan2022'!AJ74,($C$5*'Tariffs Jan2022'!AL74/'Tariffs Jan2022'!AJ74*'Tariffs Jan2022'!U74/100)* 'Tariffs Jan2022'!AJ74)</f>
        <v>397.09090909090912</v>
      </c>
      <c r="K80" s="85">
        <f>IF($C$5*'Tariffs Jan2022'!AL74/'Tariffs Jan2022'!AJ74&lt;'Tariffs Jan2022'!J74,0,IF($C$5*'Tariffs Jan2022'!AL74/'Tariffs Jan2022'!AJ74&lt;='Tariffs Jan2022'!K74,($C$5*'Tariffs Jan2022'!AL74/'Tariffs Jan2022'!AJ74-'Tariffs Jan2022'!J74)*('Tariffs Jan2022'!V74/100)*'Tariffs Jan2022'!AJ74,('Tariffs Jan2022'!K74-'Tariffs Jan2022'!J74)*('Tariffs Jan2022'!V74/100)*'Tariffs Jan2022'!AJ74))</f>
        <v>294.47672727272715</v>
      </c>
      <c r="L80" s="85">
        <f>IF($C$5*'Tariffs Jan2022'!AL74/'Tariffs Jan2022'!AJ74&lt;'Tariffs Jan2022'!K74,0,IF($C$5*'Tariffs Jan2022'!AL74/'Tariffs Jan2022'!AJ74&lt;='Tariffs Jan2022'!L74,($C$5*'Tariffs Jan2022'!AL74/'Tariffs Jan2022'!AJ74-'Tariffs Jan2022'!K74)*('Tariffs Jan2022'!W74/100)*'Tariffs Jan2022'!AJ74,('Tariffs Jan2022'!L74-'Tariffs Jan2022'!K74)*('Tariffs Jan2022'!W74/100)*'Tariffs Jan2022'!AJ74))</f>
        <v>0</v>
      </c>
      <c r="M80" s="85">
        <f>IF($C$5*'Tariffs Jan2022'!AL74/'Tariffs Jan2022'!AJ74&lt;'Tariffs Jan2022'!L74,0,IF($C$5*'Tariffs Jan2022'!AL74/'Tariffs Jan2022'!AJ74&lt;='Tariffs Jan2022'!M74,($C$5*'Tariffs Jan2022'!AL74/'Tariffs Jan2022'!AJ74-'Tariffs Jan2022'!L74)*('Tariffs Jan2022'!X74/100)*'Tariffs Jan2022'!AJ74,('Tariffs Jan2022'!M74-'Tariffs Jan2022'!L74)*('Tariffs Jan2022'!X74/100)*'Tariffs Jan2022'!AJ74))</f>
        <v>0</v>
      </c>
      <c r="N80" s="85">
        <f>IF(($C$5*'Tariffs Jan2022'!AL74/'Tariffs Jan2022'!AJ74&gt;'Tariffs Jan2022'!M74),($C$5*'Tariffs Jan2022'!AL74/'Tariffs Jan2022'!AJ74-'Tariffs Jan2022'!M74)*'Tariffs Jan2022'!Y74/100*'Tariffs Jan2022'!AJ74,0)</f>
        <v>0</v>
      </c>
      <c r="O80" s="73">
        <f t="shared" si="0"/>
        <v>1440.5940090909089</v>
      </c>
      <c r="P80" s="498">
        <f t="shared" si="1"/>
        <v>1584.6534099999999</v>
      </c>
      <c r="Q80" s="546"/>
      <c r="R80" s="546"/>
      <c r="S80" s="546"/>
      <c r="T80" s="546"/>
      <c r="U80" s="546"/>
      <c r="V80" s="546"/>
      <c r="W80" s="546"/>
      <c r="X80" s="546"/>
      <c r="Y80" s="546"/>
      <c r="Z80" s="546"/>
    </row>
    <row r="81" spans="1:26" x14ac:dyDescent="0.15">
      <c r="A81" s="286" t="str">
        <f>'Tariffs Jan2022'!F75</f>
        <v>EnergyAustralia</v>
      </c>
      <c r="B81" s="47" t="str">
        <f>'Tariffs Jan2022'!D75</f>
        <v>AusNet Services West</v>
      </c>
      <c r="C81" s="287">
        <f>'Tariffs Jan2022'!E75</f>
        <v>44574</v>
      </c>
      <c r="D81" s="85">
        <f>365*'Tariffs Jan2022'!H75/100</f>
        <v>378.50499999999994</v>
      </c>
      <c r="E81" s="85">
        <f>IF($C$5*'Tariffs Jan2022'!AK75/'Tariffs Jan2022'!AI75&gt;='Tariffs Jan2022'!J75,( 'Tariffs Jan2022'!J75*'Tariffs Jan2022'!O75/100)* 'Tariffs Jan2022'!AI75,($C$5*'Tariffs Jan2022'!AK75/'Tariffs Jan2022'!AI75*'Tariffs Jan2022'!O75/100)* 'Tariffs Jan2022'!AI75)</f>
        <v>309.81818181818181</v>
      </c>
      <c r="F81" s="85">
        <f>IF($C$5*'Tariffs Jan2022'!AK75/'Tariffs Jan2022'!AI75&lt;'Tariffs Jan2022'!J75,0,IF($C$5*'Tariffs Jan2022'!AK75/'Tariffs Jan2022'!AI75&lt;='Tariffs Jan2022'!K75,($C$5*'Tariffs Jan2022'!AK75/'Tariffs Jan2022'!AI75-'Tariffs Jan2022'!J75)*('Tariffs Jan2022'!P75/100)*'Tariffs Jan2022'!AI75,('Tariffs Jan2022'!K75-'Tariffs Jan2022'!J75)*('Tariffs Jan2022'!P75/100)*'Tariffs Jan2022'!AI75))</f>
        <v>213.49562727272721</v>
      </c>
      <c r="G81" s="85">
        <f>IF($C$5*'Tariffs Jan2022'!AK75/'Tariffs Jan2022'!AI75&lt;'Tariffs Jan2022'!K75,0,IF($C$5*'Tariffs Jan2022'!AK75/'Tariffs Jan2022'!AI75&lt;='Tariffs Jan2022'!L75,($C$5*'Tariffs Jan2022'!AK75/'Tariffs Jan2022'!AI75-'Tariffs Jan2022'!K75)*('Tariffs Jan2022'!Q75/100)*'Tariffs Jan2022'!AI75,('Tariffs Jan2022'!L75-'Tariffs Jan2022'!K75)*('Tariffs Jan2022'!Q75/100)*'Tariffs Jan2022'!AI75))</f>
        <v>0</v>
      </c>
      <c r="H81" s="85">
        <f>IF($C$5*'Tariffs Jan2022'!AK75/'Tariffs Jan2022'!AI75&lt;'Tariffs Jan2022'!L75,0,IF($C$5*'Tariffs Jan2022'!AK75/'Tariffs Jan2022'!AI75&lt;='Tariffs Jan2022'!M75,($C$5*'Tariffs Jan2022'!AK75/'Tariffs Jan2022'!AI75-'Tariffs Jan2022'!L75)*('Tariffs Jan2022'!R75/100)*'Tariffs Jan2022'!AI75,('Tariffs Jan2022'!M75-'Tariffs Jan2022'!L75)*('Tariffs Jan2022'!R75/100)*'Tariffs Jan2022'!AI75))</f>
        <v>0</v>
      </c>
      <c r="I81" s="85">
        <f>IF(($C$5*'Tariffs Jan2022'!AK75/'Tariffs Jan2022'!AI75&gt;'Tariffs Jan2022'!M75),($C$5*'Tariffs Jan2022'!AK75/'Tariffs Jan2022'!AI75-'Tariffs Jan2022'!M75)*'Tariffs Jan2022'!S75/100*'Tariffs Jan2022'!AI75,0)</f>
        <v>0</v>
      </c>
      <c r="J81" s="85">
        <f>IF($C$5*'Tariffs Jan2022'!AL75/'Tariffs Jan2022'!AJ75&gt;='Tariffs Jan2022'!J75,('Tariffs Jan2022'!J75*'Tariffs Jan2022'!U75/100)* 'Tariffs Jan2022'!AJ75,($C$5*'Tariffs Jan2022'!AL75/'Tariffs Jan2022'!AJ75*'Tariffs Jan2022'!U75/100)* 'Tariffs Jan2022'!AJ75)</f>
        <v>510.5454545454545</v>
      </c>
      <c r="K81" s="85">
        <f>IF($C$5*'Tariffs Jan2022'!AL75/'Tariffs Jan2022'!AJ75&lt;'Tariffs Jan2022'!J75,0,IF($C$5*'Tariffs Jan2022'!AL75/'Tariffs Jan2022'!AJ75&lt;='Tariffs Jan2022'!K75,($C$5*'Tariffs Jan2022'!AL75/'Tariffs Jan2022'!AJ75-'Tariffs Jan2022'!J75)*('Tariffs Jan2022'!V75/100)*'Tariffs Jan2022'!AJ75,('Tariffs Jan2022'!K75-'Tariffs Jan2022'!J75)*('Tariffs Jan2022'!V75/100)*'Tariffs Jan2022'!AJ75))</f>
        <v>379.5477818181817</v>
      </c>
      <c r="L81" s="85">
        <f>IF($C$5*'Tariffs Jan2022'!AL75/'Tariffs Jan2022'!AJ75&lt;'Tariffs Jan2022'!K75,0,IF($C$5*'Tariffs Jan2022'!AL75/'Tariffs Jan2022'!AJ75&lt;='Tariffs Jan2022'!L75,($C$5*'Tariffs Jan2022'!AL75/'Tariffs Jan2022'!AJ75-'Tariffs Jan2022'!K75)*('Tariffs Jan2022'!W75/100)*'Tariffs Jan2022'!AJ75,('Tariffs Jan2022'!L75-'Tariffs Jan2022'!K75)*('Tariffs Jan2022'!W75/100)*'Tariffs Jan2022'!AJ75))</f>
        <v>0</v>
      </c>
      <c r="M81" s="85">
        <f>IF($C$5*'Tariffs Jan2022'!AL75/'Tariffs Jan2022'!AJ75&lt;'Tariffs Jan2022'!L75,0,IF($C$5*'Tariffs Jan2022'!AL75/'Tariffs Jan2022'!AJ75&lt;='Tariffs Jan2022'!M75,($C$5*'Tariffs Jan2022'!AL75/'Tariffs Jan2022'!AJ75-'Tariffs Jan2022'!L75)*('Tariffs Jan2022'!X75/100)*'Tariffs Jan2022'!AJ75,('Tariffs Jan2022'!M75-'Tariffs Jan2022'!L75)*('Tariffs Jan2022'!X75/100)*'Tariffs Jan2022'!AJ75))</f>
        <v>0</v>
      </c>
      <c r="N81" s="85">
        <f>IF(($C$5*'Tariffs Jan2022'!AL75/'Tariffs Jan2022'!AJ75&gt;'Tariffs Jan2022'!M75),($C$5*'Tariffs Jan2022'!AL75/'Tariffs Jan2022'!AJ75-'Tariffs Jan2022'!M75)*'Tariffs Jan2022'!Y75/100*'Tariffs Jan2022'!AJ75,0)</f>
        <v>0</v>
      </c>
      <c r="O81" s="73">
        <f t="shared" si="0"/>
        <v>1791.912045454545</v>
      </c>
      <c r="P81" s="498">
        <f t="shared" si="1"/>
        <v>1971.1032499999997</v>
      </c>
      <c r="Q81" s="546"/>
      <c r="R81" s="546"/>
      <c r="S81" s="546"/>
      <c r="T81" s="546"/>
      <c r="U81" s="546"/>
      <c r="V81" s="546"/>
      <c r="W81" s="546"/>
      <c r="X81" s="546"/>
      <c r="Y81" s="546"/>
      <c r="Z81" s="546"/>
    </row>
    <row r="82" spans="1:26" x14ac:dyDescent="0.15">
      <c r="A82" s="286" t="str">
        <f>'Tariffs Jan2022'!F76</f>
        <v>Lumo Energy</v>
      </c>
      <c r="B82" s="47" t="str">
        <f>'Tariffs Jan2022'!D76</f>
        <v>AusNet Services West</v>
      </c>
      <c r="C82" s="287">
        <f>'Tariffs Jan2022'!E76</f>
        <v>44562</v>
      </c>
      <c r="D82" s="85">
        <f>365*'Tariffs Jan2022'!H76/100</f>
        <v>346.3186363636363</v>
      </c>
      <c r="E82" s="85">
        <f>IF($C$5*'Tariffs Jan2022'!AK76/'Tariffs Jan2022'!AI76&gt;='Tariffs Jan2022'!J76,( 'Tariffs Jan2022'!J76*'Tariffs Jan2022'!O76/100)* 'Tariffs Jan2022'!AI76,($C$5*'Tariffs Jan2022'!AK76/'Tariffs Jan2022'!AI76*'Tariffs Jan2022'!O76/100)* 'Tariffs Jan2022'!AI76)</f>
        <v>248.72727272727269</v>
      </c>
      <c r="F82" s="85">
        <f>IF($C$5*'Tariffs Jan2022'!AK76/'Tariffs Jan2022'!AI76&lt;'Tariffs Jan2022'!J76,0,IF($C$5*'Tariffs Jan2022'!AK76/'Tariffs Jan2022'!AI76&lt;='Tariffs Jan2022'!K76,($C$5*'Tariffs Jan2022'!AK76/'Tariffs Jan2022'!AI76-'Tariffs Jan2022'!J76)*('Tariffs Jan2022'!P76/100)*'Tariffs Jan2022'!AI76,('Tariffs Jan2022'!K76-'Tariffs Jan2022'!J76)*('Tariffs Jan2022'!P76/100)*'Tariffs Jan2022'!AI76))</f>
        <v>184.8659454545454</v>
      </c>
      <c r="G82" s="85">
        <f>IF($C$5*'Tariffs Jan2022'!AK76/'Tariffs Jan2022'!AI76&lt;'Tariffs Jan2022'!K76,0,IF($C$5*'Tariffs Jan2022'!AK76/'Tariffs Jan2022'!AI76&lt;='Tariffs Jan2022'!L76,($C$5*'Tariffs Jan2022'!AK76/'Tariffs Jan2022'!AI76-'Tariffs Jan2022'!K76)*('Tariffs Jan2022'!Q76/100)*'Tariffs Jan2022'!AI76,('Tariffs Jan2022'!L76-'Tariffs Jan2022'!K76)*('Tariffs Jan2022'!Q76/100)*'Tariffs Jan2022'!AI76))</f>
        <v>0</v>
      </c>
      <c r="H82" s="85">
        <f>IF($C$5*'Tariffs Jan2022'!AK76/'Tariffs Jan2022'!AI76&lt;'Tariffs Jan2022'!L76,0,IF($C$5*'Tariffs Jan2022'!AK76/'Tariffs Jan2022'!AI76&lt;='Tariffs Jan2022'!M76,($C$5*'Tariffs Jan2022'!AK76/'Tariffs Jan2022'!AI76-'Tariffs Jan2022'!L76)*('Tariffs Jan2022'!R76/100)*'Tariffs Jan2022'!AI76,('Tariffs Jan2022'!M76-'Tariffs Jan2022'!L76)*('Tariffs Jan2022'!R76/100)*'Tariffs Jan2022'!AI76))</f>
        <v>0</v>
      </c>
      <c r="I82" s="85">
        <f>IF(($C$5*'Tariffs Jan2022'!AK76/'Tariffs Jan2022'!AI76&gt;'Tariffs Jan2022'!M76),($C$5*'Tariffs Jan2022'!AK76/'Tariffs Jan2022'!AI76-'Tariffs Jan2022'!M76)*'Tariffs Jan2022'!S76/100*'Tariffs Jan2022'!AI76,0)</f>
        <v>0</v>
      </c>
      <c r="J82" s="85">
        <f>IF($C$5*'Tariffs Jan2022'!AL76/'Tariffs Jan2022'!AJ76&gt;='Tariffs Jan2022'!J76,('Tariffs Jan2022'!J76*'Tariffs Jan2022'!U76/100)* 'Tariffs Jan2022'!AJ76,($C$5*'Tariffs Jan2022'!AL76/'Tariffs Jan2022'!AJ76*'Tariffs Jan2022'!U76/100)* 'Tariffs Jan2022'!AJ76)</f>
        <v>431.99999999999994</v>
      </c>
      <c r="K82" s="85">
        <f>IF($C$5*'Tariffs Jan2022'!AL76/'Tariffs Jan2022'!AJ76&lt;'Tariffs Jan2022'!J76,0,IF($C$5*'Tariffs Jan2022'!AL76/'Tariffs Jan2022'!AJ76&lt;='Tariffs Jan2022'!K76,($C$5*'Tariffs Jan2022'!AL76/'Tariffs Jan2022'!AJ76-'Tariffs Jan2022'!J76)*('Tariffs Jan2022'!V76/100)*'Tariffs Jan2022'!AJ76,('Tariffs Jan2022'!K76-'Tariffs Jan2022'!J76)*('Tariffs Jan2022'!V76/100)*'Tariffs Jan2022'!AJ76))</f>
        <v>323.92439999999988</v>
      </c>
      <c r="L82" s="85">
        <f>IF($C$5*'Tariffs Jan2022'!AL76/'Tariffs Jan2022'!AJ76&lt;'Tariffs Jan2022'!K76,0,IF($C$5*'Tariffs Jan2022'!AL76/'Tariffs Jan2022'!AJ76&lt;='Tariffs Jan2022'!L76,($C$5*'Tariffs Jan2022'!AL76/'Tariffs Jan2022'!AJ76-'Tariffs Jan2022'!K76)*('Tariffs Jan2022'!W76/100)*'Tariffs Jan2022'!AJ76,('Tariffs Jan2022'!L76-'Tariffs Jan2022'!K76)*('Tariffs Jan2022'!W76/100)*'Tariffs Jan2022'!AJ76))</f>
        <v>0</v>
      </c>
      <c r="M82" s="85">
        <f>IF($C$5*'Tariffs Jan2022'!AL76/'Tariffs Jan2022'!AJ76&lt;'Tariffs Jan2022'!L76,0,IF($C$5*'Tariffs Jan2022'!AL76/'Tariffs Jan2022'!AJ76&lt;='Tariffs Jan2022'!M76,($C$5*'Tariffs Jan2022'!AL76/'Tariffs Jan2022'!AJ76-'Tariffs Jan2022'!L76)*('Tariffs Jan2022'!X76/100)*'Tariffs Jan2022'!AJ76,('Tariffs Jan2022'!M76-'Tariffs Jan2022'!L76)*('Tariffs Jan2022'!X76/100)*'Tariffs Jan2022'!AJ76))</f>
        <v>0</v>
      </c>
      <c r="N82" s="85">
        <f>IF(($C$5*'Tariffs Jan2022'!AL76/'Tariffs Jan2022'!AJ76&gt;'Tariffs Jan2022'!M76),($C$5*'Tariffs Jan2022'!AL76/'Tariffs Jan2022'!AJ76-'Tariffs Jan2022'!M76)*'Tariffs Jan2022'!Y76/100*'Tariffs Jan2022'!AJ76,0)</f>
        <v>0</v>
      </c>
      <c r="O82" s="73">
        <f t="shared" si="0"/>
        <v>1535.8362545454543</v>
      </c>
      <c r="P82" s="498">
        <f t="shared" si="1"/>
        <v>1689.4198799999999</v>
      </c>
      <c r="Q82" s="546"/>
      <c r="R82" s="546"/>
      <c r="S82" s="546"/>
      <c r="T82" s="546"/>
      <c r="U82" s="546"/>
      <c r="V82" s="546"/>
      <c r="W82" s="546"/>
      <c r="X82" s="546"/>
      <c r="Y82" s="546"/>
      <c r="Z82" s="546"/>
    </row>
    <row r="83" spans="1:26" x14ac:dyDescent="0.15">
      <c r="A83" s="286" t="str">
        <f>'Tariffs Jan2022'!F77</f>
        <v>Momentum Energy</v>
      </c>
      <c r="B83" s="47" t="str">
        <f>'Tariffs Jan2022'!D77</f>
        <v>AusNet Services West</v>
      </c>
      <c r="C83" s="287">
        <f>'Tariffs Jan2022'!E77</f>
        <v>44562</v>
      </c>
      <c r="D83" s="85">
        <f>365*'Tariffs Jan2022'!H77/100</f>
        <v>373.02999999999992</v>
      </c>
      <c r="E83" s="85">
        <f>IF($C$5*'Tariffs Jan2022'!AK77/'Tariffs Jan2022'!AI77&gt;='Tariffs Jan2022'!J77,( 'Tariffs Jan2022'!J77*'Tariffs Jan2022'!O77/100)* 'Tariffs Jan2022'!AI77,($C$5*'Tariffs Jan2022'!AK77/'Tariffs Jan2022'!AI77*'Tariffs Jan2022'!O77/100)* 'Tariffs Jan2022'!AI77)</f>
        <v>317.4545454545455</v>
      </c>
      <c r="F83" s="85">
        <f>IF($C$5*'Tariffs Jan2022'!AK77/'Tariffs Jan2022'!AI77&lt;'Tariffs Jan2022'!J77,0,IF($C$5*'Tariffs Jan2022'!AK77/'Tariffs Jan2022'!AI77&lt;='Tariffs Jan2022'!K77,($C$5*'Tariffs Jan2022'!AK77/'Tariffs Jan2022'!AI77-'Tariffs Jan2022'!J77)*('Tariffs Jan2022'!P77/100)*'Tariffs Jan2022'!AI77,('Tariffs Jan2022'!K77-'Tariffs Jan2022'!J77)*('Tariffs Jan2022'!P77/100)*'Tariffs Jan2022'!AI77))</f>
        <v>224.12950909090904</v>
      </c>
      <c r="G83" s="85">
        <f>IF($C$5*'Tariffs Jan2022'!AK77/'Tariffs Jan2022'!AI77&lt;'Tariffs Jan2022'!K77,0,IF($C$5*'Tariffs Jan2022'!AK77/'Tariffs Jan2022'!AI77&lt;='Tariffs Jan2022'!L77,($C$5*'Tariffs Jan2022'!AK77/'Tariffs Jan2022'!AI77-'Tariffs Jan2022'!K77)*('Tariffs Jan2022'!Q77/100)*'Tariffs Jan2022'!AI77,('Tariffs Jan2022'!L77-'Tariffs Jan2022'!K77)*('Tariffs Jan2022'!Q77/100)*'Tariffs Jan2022'!AI77))</f>
        <v>0</v>
      </c>
      <c r="H83" s="85">
        <f>IF($C$5*'Tariffs Jan2022'!AK77/'Tariffs Jan2022'!AI77&lt;'Tariffs Jan2022'!L77,0,IF($C$5*'Tariffs Jan2022'!AK77/'Tariffs Jan2022'!AI77&lt;='Tariffs Jan2022'!M77,($C$5*'Tariffs Jan2022'!AK77/'Tariffs Jan2022'!AI77-'Tariffs Jan2022'!L77)*('Tariffs Jan2022'!R77/100)*'Tariffs Jan2022'!AI77,('Tariffs Jan2022'!M77-'Tariffs Jan2022'!L77)*('Tariffs Jan2022'!R77/100)*'Tariffs Jan2022'!AI77))</f>
        <v>0</v>
      </c>
      <c r="I83" s="85">
        <f>IF(($C$5*'Tariffs Jan2022'!AK77/'Tariffs Jan2022'!AI77&gt;'Tariffs Jan2022'!M77),($C$5*'Tariffs Jan2022'!AK77/'Tariffs Jan2022'!AI77-'Tariffs Jan2022'!M77)*'Tariffs Jan2022'!S77/100*'Tariffs Jan2022'!AI77,0)</f>
        <v>0</v>
      </c>
      <c r="J83" s="85">
        <f>IF($C$5*'Tariffs Jan2022'!AL77/'Tariffs Jan2022'!AJ77&gt;='Tariffs Jan2022'!J77,('Tariffs Jan2022'!J77*'Tariffs Jan2022'!U77/100)* 'Tariffs Jan2022'!AJ77,($C$5*'Tariffs Jan2022'!AL77/'Tariffs Jan2022'!AJ77*'Tariffs Jan2022'!U77/100)* 'Tariffs Jan2022'!AJ77)</f>
        <v>488.7272727272728</v>
      </c>
      <c r="K83" s="85">
        <f>IF($C$5*'Tariffs Jan2022'!AL77/'Tariffs Jan2022'!AJ77&lt;'Tariffs Jan2022'!J77,0,IF($C$5*'Tariffs Jan2022'!AL77/'Tariffs Jan2022'!AJ77&lt;='Tariffs Jan2022'!K77,($C$5*'Tariffs Jan2022'!AL77/'Tariffs Jan2022'!AJ77-'Tariffs Jan2022'!J77)*('Tariffs Jan2022'!V77/100)*'Tariffs Jan2022'!AJ77,('Tariffs Jan2022'!K77-'Tariffs Jan2022'!J77)*('Tariffs Jan2022'!V77/100)*'Tariffs Jan2022'!AJ77))</f>
        <v>363.18796363636352</v>
      </c>
      <c r="L83" s="85">
        <f>IF($C$5*'Tariffs Jan2022'!AL77/'Tariffs Jan2022'!AJ77&lt;'Tariffs Jan2022'!K77,0,IF($C$5*'Tariffs Jan2022'!AL77/'Tariffs Jan2022'!AJ77&lt;='Tariffs Jan2022'!L77,($C$5*'Tariffs Jan2022'!AL77/'Tariffs Jan2022'!AJ77-'Tariffs Jan2022'!K77)*('Tariffs Jan2022'!W77/100)*'Tariffs Jan2022'!AJ77,('Tariffs Jan2022'!L77-'Tariffs Jan2022'!K77)*('Tariffs Jan2022'!W77/100)*'Tariffs Jan2022'!AJ77))</f>
        <v>0</v>
      </c>
      <c r="M83" s="85">
        <f>IF($C$5*'Tariffs Jan2022'!AL77/'Tariffs Jan2022'!AJ77&lt;'Tariffs Jan2022'!L77,0,IF($C$5*'Tariffs Jan2022'!AL77/'Tariffs Jan2022'!AJ77&lt;='Tariffs Jan2022'!M77,($C$5*'Tariffs Jan2022'!AL77/'Tariffs Jan2022'!AJ77-'Tariffs Jan2022'!L77)*('Tariffs Jan2022'!X77/100)*'Tariffs Jan2022'!AJ77,('Tariffs Jan2022'!M77-'Tariffs Jan2022'!L77)*('Tariffs Jan2022'!X77/100)*'Tariffs Jan2022'!AJ77))</f>
        <v>0</v>
      </c>
      <c r="N83" s="85">
        <f>IF(($C$5*'Tariffs Jan2022'!AL77/'Tariffs Jan2022'!AJ77&gt;'Tariffs Jan2022'!M77),($C$5*'Tariffs Jan2022'!AL77/'Tariffs Jan2022'!AJ77-'Tariffs Jan2022'!M77)*'Tariffs Jan2022'!Y77/100*'Tariffs Jan2022'!AJ77,0)</f>
        <v>0</v>
      </c>
      <c r="O83" s="73">
        <f t="shared" si="0"/>
        <v>1766.5292909090908</v>
      </c>
      <c r="P83" s="498">
        <f t="shared" si="1"/>
        <v>1943.1822200000001</v>
      </c>
      <c r="Q83" s="546"/>
      <c r="R83" s="546"/>
      <c r="S83" s="546"/>
      <c r="T83" s="546"/>
      <c r="U83" s="546"/>
      <c r="V83" s="546"/>
      <c r="W83" s="546"/>
      <c r="X83" s="546"/>
      <c r="Y83" s="546"/>
      <c r="Z83" s="546"/>
    </row>
    <row r="84" spans="1:26" x14ac:dyDescent="0.15">
      <c r="A84" s="286" t="str">
        <f>'Tariffs Jan2022'!F78</f>
        <v>Origin Energy</v>
      </c>
      <c r="B84" s="47" t="str">
        <f>'Tariffs Jan2022'!D78</f>
        <v>AusNet Services West</v>
      </c>
      <c r="C84" s="287">
        <f>'Tariffs Jan2022'!E78</f>
        <v>44562</v>
      </c>
      <c r="D84" s="85">
        <f>365*'Tariffs Jan2022'!H78/100</f>
        <v>337.0277272727273</v>
      </c>
      <c r="E84" s="85">
        <f>((C$5*'Tariffs Jan2022'!AK78/'Tariffs Jan2022'!AI78)*('Tariffs Jan2022'!O78/100))*'Tariffs Jan2022'!AI78</f>
        <v>733.09090909090901</v>
      </c>
      <c r="F84" s="85">
        <v>0</v>
      </c>
      <c r="G84" s="85">
        <v>0</v>
      </c>
      <c r="H84" s="85">
        <v>0</v>
      </c>
      <c r="I84" s="85">
        <v>0</v>
      </c>
      <c r="J84" s="85">
        <f>((C$5*'Tariffs Jan2022'!AL78/'Tariffs Jan2022'!AJ78)*('Tariffs Jan2022'!U78/100))*'Tariffs Jan2022'!AJ78</f>
        <v>733.09090909090901</v>
      </c>
      <c r="K84" s="85">
        <v>0</v>
      </c>
      <c r="L84" s="85">
        <v>0</v>
      </c>
      <c r="M84" s="85">
        <v>0</v>
      </c>
      <c r="N84" s="85">
        <v>0</v>
      </c>
      <c r="O84" s="73">
        <f t="shared" si="0"/>
        <v>1803.2095454545454</v>
      </c>
      <c r="P84" s="498">
        <f t="shared" si="1"/>
        <v>1983.5305000000001</v>
      </c>
      <c r="Q84" s="546"/>
      <c r="R84" s="546"/>
      <c r="S84" s="546"/>
      <c r="T84" s="546"/>
      <c r="U84" s="546"/>
      <c r="V84" s="546"/>
      <c r="W84" s="546"/>
      <c r="X84" s="546"/>
      <c r="Y84" s="546"/>
      <c r="Z84" s="546"/>
    </row>
    <row r="85" spans="1:26" x14ac:dyDescent="0.15">
      <c r="A85" s="286" t="str">
        <f>'Tariffs Jan2022'!F79</f>
        <v>Red Energy</v>
      </c>
      <c r="B85" s="47" t="str">
        <f>'Tariffs Jan2022'!D79</f>
        <v>AusNet Services West</v>
      </c>
      <c r="C85" s="287">
        <f>'Tariffs Jan2022'!E79</f>
        <v>44562</v>
      </c>
      <c r="D85" s="85">
        <f>365*'Tariffs Jan2022'!H79/100</f>
        <v>318.9436363636363</v>
      </c>
      <c r="E85" s="85">
        <f>IF($C$5*'Tariffs Jan2022'!AK79/'Tariffs Jan2022'!AI79&gt;='Tariffs Jan2022'!J79,( 'Tariffs Jan2022'!J79*'Tariffs Jan2022'!O79/100)* 'Tariffs Jan2022'!AI79,($C$5*'Tariffs Jan2022'!AK79/'Tariffs Jan2022'!AI79*'Tariffs Jan2022'!O79/100)* 'Tariffs Jan2022'!AI79)</f>
        <v>289.09090909090907</v>
      </c>
      <c r="F85" s="85">
        <f>IF($C$5*'Tariffs Jan2022'!AK79/'Tariffs Jan2022'!AI79&lt;'Tariffs Jan2022'!J79,0,IF($C$5*'Tariffs Jan2022'!AK79/'Tariffs Jan2022'!AI79&lt;='Tariffs Jan2022'!K79,($C$5*'Tariffs Jan2022'!AK79/'Tariffs Jan2022'!AI79-'Tariffs Jan2022'!J79)*('Tariffs Jan2022'!P79/100)*'Tariffs Jan2022'!AI79,('Tariffs Jan2022'!K79-'Tariffs Jan2022'!J79)*('Tariffs Jan2022'!P79/100)*'Tariffs Jan2022'!AI79))</f>
        <v>204.49772727272719</v>
      </c>
      <c r="G85" s="85">
        <f>IF($C$5*'Tariffs Jan2022'!AK79/'Tariffs Jan2022'!AI79&lt;'Tariffs Jan2022'!K79,0,IF($C$5*'Tariffs Jan2022'!AK79/'Tariffs Jan2022'!AI79&lt;='Tariffs Jan2022'!L79,($C$5*'Tariffs Jan2022'!AK79/'Tariffs Jan2022'!AI79-'Tariffs Jan2022'!K79)*('Tariffs Jan2022'!Q79/100)*'Tariffs Jan2022'!AI79,('Tariffs Jan2022'!L79-'Tariffs Jan2022'!K79)*('Tariffs Jan2022'!Q79/100)*'Tariffs Jan2022'!AI79))</f>
        <v>0</v>
      </c>
      <c r="H85" s="85">
        <f>IF($C$5*'Tariffs Jan2022'!AK79/'Tariffs Jan2022'!AI79&lt;'Tariffs Jan2022'!L79,0,IF($C$5*'Tariffs Jan2022'!AK79/'Tariffs Jan2022'!AI79&lt;='Tariffs Jan2022'!M79,($C$5*'Tariffs Jan2022'!AK79/'Tariffs Jan2022'!AI79-'Tariffs Jan2022'!L79)*('Tariffs Jan2022'!R79/100)*'Tariffs Jan2022'!AI79,('Tariffs Jan2022'!M79-'Tariffs Jan2022'!L79)*('Tariffs Jan2022'!R79/100)*'Tariffs Jan2022'!AI79))</f>
        <v>0</v>
      </c>
      <c r="I85" s="85">
        <f>IF(($C$5*'Tariffs Jan2022'!AK79/'Tariffs Jan2022'!AI79&gt;'Tariffs Jan2022'!M79),($C$5*'Tariffs Jan2022'!AK79/'Tariffs Jan2022'!AI79-'Tariffs Jan2022'!M79)*'Tariffs Jan2022'!S79/100*'Tariffs Jan2022'!AI79,0)</f>
        <v>0</v>
      </c>
      <c r="J85" s="85">
        <f>IF($C$5*'Tariffs Jan2022'!AL79/'Tariffs Jan2022'!AJ79&gt;='Tariffs Jan2022'!J79,('Tariffs Jan2022'!J79*'Tariffs Jan2022'!U79/100)* 'Tariffs Jan2022'!AJ79,($C$5*'Tariffs Jan2022'!AL79/'Tariffs Jan2022'!AJ79*'Tariffs Jan2022'!U79/100)* 'Tariffs Jan2022'!AJ79)</f>
        <v>551.99999999999989</v>
      </c>
      <c r="K85" s="85">
        <f>IF($C$5*'Tariffs Jan2022'!AL79/'Tariffs Jan2022'!AJ79&lt;'Tariffs Jan2022'!J79,0,IF($C$5*'Tariffs Jan2022'!AL79/'Tariffs Jan2022'!AJ79&lt;='Tariffs Jan2022'!K79,($C$5*'Tariffs Jan2022'!AL79/'Tariffs Jan2022'!AJ79-'Tariffs Jan2022'!J79)*('Tariffs Jan2022'!V79/100)*'Tariffs Jan2022'!AJ79,('Tariffs Jan2022'!K79-'Tariffs Jan2022'!J79)*('Tariffs Jan2022'!V79/100)*'Tariffs Jan2022'!AJ79))</f>
        <v>404.08750909090901</v>
      </c>
      <c r="L85" s="85">
        <f>IF($C$5*'Tariffs Jan2022'!AL79/'Tariffs Jan2022'!AJ79&lt;'Tariffs Jan2022'!K79,0,IF($C$5*'Tariffs Jan2022'!AL79/'Tariffs Jan2022'!AJ79&lt;='Tariffs Jan2022'!L79,($C$5*'Tariffs Jan2022'!AL79/'Tariffs Jan2022'!AJ79-'Tariffs Jan2022'!K79)*('Tariffs Jan2022'!W79/100)*'Tariffs Jan2022'!AJ79,('Tariffs Jan2022'!L79-'Tariffs Jan2022'!K79)*('Tariffs Jan2022'!W79/100)*'Tariffs Jan2022'!AJ79))</f>
        <v>0</v>
      </c>
      <c r="M85" s="85">
        <f>IF($C$5*'Tariffs Jan2022'!AL79/'Tariffs Jan2022'!AJ79&lt;'Tariffs Jan2022'!L79,0,IF($C$5*'Tariffs Jan2022'!AL79/'Tariffs Jan2022'!AJ79&lt;='Tariffs Jan2022'!M79,($C$5*'Tariffs Jan2022'!AL79/'Tariffs Jan2022'!AJ79-'Tariffs Jan2022'!L79)*('Tariffs Jan2022'!X79/100)*'Tariffs Jan2022'!AJ79,('Tariffs Jan2022'!M79-'Tariffs Jan2022'!L79)*('Tariffs Jan2022'!X79/100)*'Tariffs Jan2022'!AJ79))</f>
        <v>0</v>
      </c>
      <c r="N85" s="85">
        <f>IF(($C$5*'Tariffs Jan2022'!AL79/'Tariffs Jan2022'!AJ79&gt;'Tariffs Jan2022'!M79),($C$5*'Tariffs Jan2022'!AL79/'Tariffs Jan2022'!AJ79-'Tariffs Jan2022'!M79)*'Tariffs Jan2022'!Y79/100*'Tariffs Jan2022'!AJ79,0)</f>
        <v>0</v>
      </c>
      <c r="O85" s="73">
        <f t="shared" si="0"/>
        <v>1768.6197818181813</v>
      </c>
      <c r="P85" s="498">
        <f t="shared" si="1"/>
        <v>1945.4817599999997</v>
      </c>
      <c r="Q85" s="546"/>
      <c r="R85" s="546"/>
      <c r="S85" s="546"/>
      <c r="T85" s="546"/>
      <c r="U85" s="546"/>
      <c r="V85" s="546"/>
      <c r="W85" s="546"/>
      <c r="X85" s="546"/>
      <c r="Y85" s="546"/>
      <c r="Z85" s="546"/>
    </row>
    <row r="86" spans="1:26" s="289" customFormat="1" ht="14" thickBot="1" x14ac:dyDescent="0.2">
      <c r="A86" s="286" t="str">
        <f>'Tariffs Jan2022'!F80</f>
        <v>Simply Energy</v>
      </c>
      <c r="B86" s="47" t="str">
        <f>'Tariffs Jan2022'!D80</f>
        <v>AusNet Services West</v>
      </c>
      <c r="C86" s="287">
        <f>'Tariffs Jan2022'!E80</f>
        <v>44562</v>
      </c>
      <c r="D86" s="85">
        <f>365*'Tariffs Jan2022'!H80/100</f>
        <v>319.93909090909091</v>
      </c>
      <c r="E86" s="85">
        <f>IF($C$5*'Tariffs Jan2022'!AK80/'Tariffs Jan2022'!AI80&gt;='Tariffs Jan2022'!J80,( 'Tariffs Jan2022'!J80*'Tariffs Jan2022'!O80/100)* 'Tariffs Jan2022'!AI80,($C$5*'Tariffs Jan2022'!AK80/'Tariffs Jan2022'!AI80*'Tariffs Jan2022'!O80/100)* 'Tariffs Jan2022'!AI80)</f>
        <v>352.36363636363632</v>
      </c>
      <c r="F86" s="85">
        <f>IF($C$5*'Tariffs Jan2022'!AK80/'Tariffs Jan2022'!AI80&lt;'Tariffs Jan2022'!J80,0,IF($C$5*'Tariffs Jan2022'!AK80/'Tariffs Jan2022'!AI80&lt;='Tariffs Jan2022'!K80,($C$5*'Tariffs Jan2022'!AK80/'Tariffs Jan2022'!AI80-'Tariffs Jan2022'!J80)*('Tariffs Jan2022'!P80/100)*'Tariffs Jan2022'!AI80,('Tariffs Jan2022'!K80-'Tariffs Jan2022'!J80)*('Tariffs Jan2022'!P80/100)*'Tariffs Jan2022'!AI80))</f>
        <v>260.93909999999994</v>
      </c>
      <c r="G86" s="85">
        <f>IF($C$5*'Tariffs Jan2022'!AK80/'Tariffs Jan2022'!AI80&lt;'Tariffs Jan2022'!K80,0,IF($C$5*'Tariffs Jan2022'!AK80/'Tariffs Jan2022'!AI80&lt;='Tariffs Jan2022'!L80,($C$5*'Tariffs Jan2022'!AK80/'Tariffs Jan2022'!AI80-'Tariffs Jan2022'!K80)*('Tariffs Jan2022'!Q80/100)*'Tariffs Jan2022'!AI80,('Tariffs Jan2022'!L80-'Tariffs Jan2022'!K80)*('Tariffs Jan2022'!Q80/100)*'Tariffs Jan2022'!AI80))</f>
        <v>0</v>
      </c>
      <c r="H86" s="85">
        <f>IF($C$5*'Tariffs Jan2022'!AK80/'Tariffs Jan2022'!AI80&lt;'Tariffs Jan2022'!L80,0,IF($C$5*'Tariffs Jan2022'!AK80/'Tariffs Jan2022'!AI80&lt;='Tariffs Jan2022'!M80,($C$5*'Tariffs Jan2022'!AK80/'Tariffs Jan2022'!AI80-'Tariffs Jan2022'!L80)*('Tariffs Jan2022'!R80/100)*'Tariffs Jan2022'!AI80,('Tariffs Jan2022'!M80-'Tariffs Jan2022'!L80)*('Tariffs Jan2022'!R80/100)*'Tariffs Jan2022'!AI80))</f>
        <v>0</v>
      </c>
      <c r="I86" s="85">
        <f>IF(($C$5*'Tariffs Jan2022'!AK80/'Tariffs Jan2022'!AI80&gt;'Tariffs Jan2022'!M80),($C$5*'Tariffs Jan2022'!AK80/'Tariffs Jan2022'!AI80-'Tariffs Jan2022'!M80)*'Tariffs Jan2022'!S80/100*'Tariffs Jan2022'!AI80,0)</f>
        <v>0</v>
      </c>
      <c r="J86" s="85">
        <f>IF($C$5*'Tariffs Jan2022'!AL80/'Tariffs Jan2022'!AJ80&gt;='Tariffs Jan2022'!J80,('Tariffs Jan2022'!J80*'Tariffs Jan2022'!U80/100)* 'Tariffs Jan2022'!AJ80,($C$5*'Tariffs Jan2022'!AL80/'Tariffs Jan2022'!AJ80*'Tariffs Jan2022'!U80/100)* 'Tariffs Jan2022'!AJ80)</f>
        <v>576</v>
      </c>
      <c r="K86" s="85">
        <f>IF($C$5*'Tariffs Jan2022'!AL80/'Tariffs Jan2022'!AJ80&lt;'Tariffs Jan2022'!J80,0,IF($C$5*'Tariffs Jan2022'!AL80/'Tariffs Jan2022'!AJ80&lt;='Tariffs Jan2022'!K80,($C$5*'Tariffs Jan2022'!AL80/'Tariffs Jan2022'!AJ80-'Tariffs Jan2022'!J80)*('Tariffs Jan2022'!V80/100)*'Tariffs Jan2022'!AJ80,('Tariffs Jan2022'!K80-'Tariffs Jan2022'!J80)*('Tariffs Jan2022'!V80/100)*'Tariffs Jan2022'!AJ80))</f>
        <v>423.71929090909072</v>
      </c>
      <c r="L86" s="85">
        <f>IF($C$5*'Tariffs Jan2022'!AL80/'Tariffs Jan2022'!AJ80&lt;'Tariffs Jan2022'!K80,0,IF($C$5*'Tariffs Jan2022'!AL80/'Tariffs Jan2022'!AJ80&lt;='Tariffs Jan2022'!L80,($C$5*'Tariffs Jan2022'!AL80/'Tariffs Jan2022'!AJ80-'Tariffs Jan2022'!K80)*('Tariffs Jan2022'!W80/100)*'Tariffs Jan2022'!AJ80,('Tariffs Jan2022'!L80-'Tariffs Jan2022'!K80)*('Tariffs Jan2022'!W80/100)*'Tariffs Jan2022'!AJ80))</f>
        <v>0</v>
      </c>
      <c r="M86" s="85">
        <f>IF($C$5*'Tariffs Jan2022'!AL80/'Tariffs Jan2022'!AJ80&lt;'Tariffs Jan2022'!L80,0,IF($C$5*'Tariffs Jan2022'!AL80/'Tariffs Jan2022'!AJ80&lt;='Tariffs Jan2022'!M80,($C$5*'Tariffs Jan2022'!AL80/'Tariffs Jan2022'!AJ80-'Tariffs Jan2022'!L80)*('Tariffs Jan2022'!X80/100)*'Tariffs Jan2022'!AJ80,('Tariffs Jan2022'!M80-'Tariffs Jan2022'!L80)*('Tariffs Jan2022'!X80/100)*'Tariffs Jan2022'!AJ80))</f>
        <v>0</v>
      </c>
      <c r="N86" s="85">
        <f>IF(($C$5*'Tariffs Jan2022'!AL80/'Tariffs Jan2022'!AJ80&gt;'Tariffs Jan2022'!M80),($C$5*'Tariffs Jan2022'!AL80/'Tariffs Jan2022'!AJ80-'Tariffs Jan2022'!M80)*'Tariffs Jan2022'!Y80/100*'Tariffs Jan2022'!AJ80,0)</f>
        <v>0</v>
      </c>
      <c r="O86" s="73">
        <f t="shared" si="0"/>
        <v>1932.9611181818179</v>
      </c>
      <c r="P86" s="498">
        <f t="shared" si="1"/>
        <v>2126.2572299999997</v>
      </c>
      <c r="Q86" s="546"/>
      <c r="R86" s="546"/>
      <c r="S86" s="546"/>
      <c r="T86" s="546"/>
      <c r="U86" s="546"/>
      <c r="V86" s="546"/>
      <c r="W86" s="546"/>
      <c r="X86" s="546"/>
      <c r="Y86" s="546"/>
      <c r="Z86" s="546"/>
    </row>
    <row r="87" spans="1:26" ht="14" thickTop="1" x14ac:dyDescent="0.15">
      <c r="A87" s="286" t="str">
        <f>'Tariffs Jan2022'!F81</f>
        <v>GloBird</v>
      </c>
      <c r="B87" s="47" t="str">
        <f>'Tariffs Jan2022'!D81</f>
        <v>AusNet Services West</v>
      </c>
      <c r="C87" s="287">
        <f>'Tariffs Jan2022'!E81</f>
        <v>44562</v>
      </c>
      <c r="D87" s="85">
        <f>365*'Tariffs Jan2022'!H81/100</f>
        <v>423.39999999999992</v>
      </c>
      <c r="E87" s="85">
        <f>IF($C$5*'Tariffs Jan2022'!AK81/'Tariffs Jan2022'!AI81&gt;='Tariffs Jan2022'!J81,( 'Tariffs Jan2022'!J81*'Tariffs Jan2022'!O81/100)* 'Tariffs Jan2022'!AI81,($C$5*'Tariffs Jan2022'!AK81/'Tariffs Jan2022'!AI81*'Tariffs Jan2022'!O81/100)* 'Tariffs Jan2022'!AI81)</f>
        <v>275.99999999999994</v>
      </c>
      <c r="F87" s="85">
        <f>IF($C$5*'Tariffs Jan2022'!AK81/'Tariffs Jan2022'!AI81&lt;'Tariffs Jan2022'!J81,0,IF($C$5*'Tariffs Jan2022'!AK81/'Tariffs Jan2022'!AI81&lt;='Tariffs Jan2022'!K81,($C$5*'Tariffs Jan2022'!AK81/'Tariffs Jan2022'!AI81-'Tariffs Jan2022'!J81)*('Tariffs Jan2022'!P81/100)*'Tariffs Jan2022'!AI81,('Tariffs Jan2022'!K81-'Tariffs Jan2022'!J81)*('Tariffs Jan2022'!P81/100)*'Tariffs Jan2022'!AI81))</f>
        <v>0</v>
      </c>
      <c r="G87" s="85">
        <f>IF($C$5*'Tariffs Jan2022'!AK81/'Tariffs Jan2022'!AI81&lt;'Tariffs Jan2022'!K81,0,IF($C$5*'Tariffs Jan2022'!AK81/'Tariffs Jan2022'!AI81&lt;='Tariffs Jan2022'!L81,($C$5*'Tariffs Jan2022'!AK81/'Tariffs Jan2022'!AI81-'Tariffs Jan2022'!K81)*('Tariffs Jan2022'!Q81/100)*'Tariffs Jan2022'!AI81,('Tariffs Jan2022'!L81-'Tariffs Jan2022'!K81)*('Tariffs Jan2022'!Q81/100)*'Tariffs Jan2022'!AI81))</f>
        <v>0</v>
      </c>
      <c r="H87" s="85">
        <f>IF($C$5*'Tariffs Jan2022'!AK81/'Tariffs Jan2022'!AI81&lt;'Tariffs Jan2022'!L81,0,IF($C$5*'Tariffs Jan2022'!AK81/'Tariffs Jan2022'!AI81&lt;='Tariffs Jan2022'!M81,($C$5*'Tariffs Jan2022'!AK81/'Tariffs Jan2022'!AI81-'Tariffs Jan2022'!L81)*('Tariffs Jan2022'!R81/100)*'Tariffs Jan2022'!AI81,('Tariffs Jan2022'!M81-'Tariffs Jan2022'!L81)*('Tariffs Jan2022'!R81/100)*'Tariffs Jan2022'!AI81))</f>
        <v>0</v>
      </c>
      <c r="I87" s="85">
        <f>IF(($C$5*'Tariffs Jan2022'!AK81/'Tariffs Jan2022'!AI81&gt;'Tariffs Jan2022'!M81),($C$5*'Tariffs Jan2022'!AK81/'Tariffs Jan2022'!AI81-'Tariffs Jan2022'!M81)*'Tariffs Jan2022'!S81/100*'Tariffs Jan2022'!AI81,0)</f>
        <v>206.95169999999996</v>
      </c>
      <c r="J87" s="85">
        <f>IF($C$5*'Tariffs Jan2022'!AL81/'Tariffs Jan2022'!AJ81&gt;='Tariffs Jan2022'!J81,('Tariffs Jan2022'!J81*'Tariffs Jan2022'!U81/100)* 'Tariffs Jan2022'!AJ81,($C$5*'Tariffs Jan2022'!AL81/'Tariffs Jan2022'!AJ81*'Tariffs Jan2022'!U81/100)* 'Tariffs Jan2022'!AJ81)</f>
        <v>551.99999999999989</v>
      </c>
      <c r="K87" s="85">
        <f>IF($C$5*'Tariffs Jan2022'!AL81/'Tariffs Jan2022'!AJ81&lt;'Tariffs Jan2022'!J81,0,IF($C$5*'Tariffs Jan2022'!AL81/'Tariffs Jan2022'!AJ81&lt;='Tariffs Jan2022'!K81,($C$5*'Tariffs Jan2022'!AL81/'Tariffs Jan2022'!AJ81-'Tariffs Jan2022'!J81)*('Tariffs Jan2022'!V81/100)*'Tariffs Jan2022'!AJ81,('Tariffs Jan2022'!K81-'Tariffs Jan2022'!J81)*('Tariffs Jan2022'!V81/100)*'Tariffs Jan2022'!AJ81))</f>
        <v>0</v>
      </c>
      <c r="L87" s="85">
        <f>IF($C$5*'Tariffs Jan2022'!AL81/'Tariffs Jan2022'!AJ81&lt;'Tariffs Jan2022'!K81,0,IF($C$5*'Tariffs Jan2022'!AL81/'Tariffs Jan2022'!AJ81&lt;='Tariffs Jan2022'!L81,($C$5*'Tariffs Jan2022'!AL81/'Tariffs Jan2022'!AJ81-'Tariffs Jan2022'!K81)*('Tariffs Jan2022'!W81/100)*'Tariffs Jan2022'!AJ81,('Tariffs Jan2022'!L81-'Tariffs Jan2022'!K81)*('Tariffs Jan2022'!W81/100)*'Tariffs Jan2022'!AJ81))</f>
        <v>0</v>
      </c>
      <c r="M87" s="85">
        <f>IF($C$5*'Tariffs Jan2022'!AL81/'Tariffs Jan2022'!AJ81&lt;'Tariffs Jan2022'!L81,0,IF($C$5*'Tariffs Jan2022'!AL81/'Tariffs Jan2022'!AJ81&lt;='Tariffs Jan2022'!M81,($C$5*'Tariffs Jan2022'!AL81/'Tariffs Jan2022'!AJ81-'Tariffs Jan2022'!L81)*('Tariffs Jan2022'!X81/100)*'Tariffs Jan2022'!AJ81,('Tariffs Jan2022'!M81-'Tariffs Jan2022'!L81)*('Tariffs Jan2022'!X81/100)*'Tariffs Jan2022'!AJ81))</f>
        <v>0</v>
      </c>
      <c r="N87" s="85">
        <f>IF(($C$5*'Tariffs Jan2022'!AL81/'Tariffs Jan2022'!AJ81&gt;'Tariffs Jan2022'!M81),($C$5*'Tariffs Jan2022'!AL81/'Tariffs Jan2022'!AJ81-'Tariffs Jan2022'!M81)*'Tariffs Jan2022'!Y81/100*'Tariffs Jan2022'!AJ81,0)</f>
        <v>413.90339999999992</v>
      </c>
      <c r="O87" s="73">
        <f t="shared" ref="O87:O116" si="12">SUM(D87:N87)</f>
        <v>1872.2550999999996</v>
      </c>
      <c r="P87" s="498">
        <f t="shared" ref="P87:P116" si="13">O87*1.1</f>
        <v>2059.4806099999996</v>
      </c>
      <c r="Q87" s="546"/>
      <c r="R87" s="546"/>
      <c r="S87" s="546"/>
      <c r="T87" s="546"/>
      <c r="U87" s="546"/>
      <c r="V87" s="546"/>
      <c r="W87" s="546"/>
      <c r="X87" s="546"/>
      <c r="Y87" s="546"/>
      <c r="Z87" s="546"/>
    </row>
    <row r="88" spans="1:26" s="289" customFormat="1" ht="14" thickBot="1" x14ac:dyDescent="0.2">
      <c r="A88" s="286" t="str">
        <f>'Tariffs Jan2022'!F82</f>
        <v>Powershop</v>
      </c>
      <c r="B88" s="47" t="str">
        <f>'Tariffs Jan2022'!D82</f>
        <v>AusNet Services West</v>
      </c>
      <c r="C88" s="287">
        <f>'Tariffs Jan2022'!E82</f>
        <v>44562</v>
      </c>
      <c r="D88" s="85">
        <f>365*'Tariffs Jan2022'!H82/100</f>
        <v>375.61818181818182</v>
      </c>
      <c r="E88" s="85">
        <f>((C$5*'Tariffs Jan2022'!AK82/'Tariffs Jan2022'!AI82)*('Tariffs Jan2022'!O82/100))*'Tariffs Jan2022'!AI82</f>
        <v>512.59090909090901</v>
      </c>
      <c r="F88" s="85">
        <v>0</v>
      </c>
      <c r="G88" s="85">
        <v>0</v>
      </c>
      <c r="H88" s="85">
        <v>0</v>
      </c>
      <c r="I88" s="85">
        <v>0</v>
      </c>
      <c r="J88" s="85">
        <f>((C$5*'Tariffs Jan2022'!AL82/'Tariffs Jan2022'!AJ82)*('Tariffs Jan2022'!U82/100))*'Tariffs Jan2022'!AJ82</f>
        <v>512.59090909090901</v>
      </c>
      <c r="K88" s="85">
        <v>0</v>
      </c>
      <c r="L88" s="85">
        <v>0</v>
      </c>
      <c r="M88" s="85">
        <v>0</v>
      </c>
      <c r="N88" s="85">
        <v>0</v>
      </c>
      <c r="O88" s="73">
        <f t="shared" si="12"/>
        <v>1400.7999999999997</v>
      </c>
      <c r="P88" s="498">
        <f t="shared" si="13"/>
        <v>1540.8799999999999</v>
      </c>
      <c r="Q88" s="546"/>
      <c r="R88" s="546"/>
      <c r="S88" s="546"/>
      <c r="T88" s="546"/>
      <c r="U88" s="546"/>
      <c r="V88" s="546"/>
      <c r="W88" s="546"/>
      <c r="X88" s="546"/>
      <c r="Y88" s="546"/>
      <c r="Z88" s="546"/>
    </row>
    <row r="89" spans="1:26" ht="15" thickTop="1" thickBot="1" x14ac:dyDescent="0.2">
      <c r="A89" s="288" t="str">
        <f>'Tariffs Jan2022'!F83</f>
        <v>1st Energy</v>
      </c>
      <c r="B89" s="289" t="str">
        <f>'Tariffs Jan2022'!D83</f>
        <v>AusNet Services West</v>
      </c>
      <c r="C89" s="290">
        <f>'Tariffs Jan2022'!E83</f>
        <v>44562</v>
      </c>
      <c r="D89" s="291">
        <f>365*'Tariffs Jan2022'!H83/100</f>
        <v>346.74999999999994</v>
      </c>
      <c r="E89" s="291">
        <f>IF($C$5*'Tariffs Jan2022'!AK83/'Tariffs Jan2022'!AI83&gt;='Tariffs Jan2022'!J83,( 'Tariffs Jan2022'!J83*'Tariffs Jan2022'!O83/100)* 'Tariffs Jan2022'!AI83,($C$5*'Tariffs Jan2022'!AK83/'Tariffs Jan2022'!AI83*'Tariffs Jan2022'!O83/100)* 'Tariffs Jan2022'!AI83)</f>
        <v>410.72727272727263</v>
      </c>
      <c r="F89" s="291">
        <f>IF($C$5*'Tariffs Jan2022'!AK83/'Tariffs Jan2022'!AI83&lt;'Tariffs Jan2022'!J83,0,IF($C$5*'Tariffs Jan2022'!AK83/'Tariffs Jan2022'!AI83&lt;='Tariffs Jan2022'!K83,($C$5*'Tariffs Jan2022'!AK83/'Tariffs Jan2022'!AI83-'Tariffs Jan2022'!J83)*('Tariffs Jan2022'!P83/100)*'Tariffs Jan2022'!AI83,('Tariffs Jan2022'!K83-'Tariffs Jan2022'!J83)*('Tariffs Jan2022'!P83/100)*'Tariffs Jan2022'!AI83))</f>
        <v>295.77272727272725</v>
      </c>
      <c r="G89" s="291">
        <f>IF($C$5*'Tariffs Jan2022'!AK83/'Tariffs Jan2022'!AI83&lt;'Tariffs Jan2022'!K83,0,IF($C$5*'Tariffs Jan2022'!AK83/'Tariffs Jan2022'!AI83&lt;='Tariffs Jan2022'!L83,($C$5*'Tariffs Jan2022'!AK83/'Tariffs Jan2022'!AI83-'Tariffs Jan2022'!K83)*('Tariffs Jan2022'!Q83/100)*'Tariffs Jan2022'!AI83,('Tariffs Jan2022'!L83-'Tariffs Jan2022'!K83)*('Tariffs Jan2022'!Q83/100)*'Tariffs Jan2022'!AI83))</f>
        <v>0</v>
      </c>
      <c r="H89" s="291">
        <f>IF($C$5*'Tariffs Jan2022'!AK83/'Tariffs Jan2022'!AI83&lt;'Tariffs Jan2022'!L83,0,IF($C$5*'Tariffs Jan2022'!AK83/'Tariffs Jan2022'!AI83&lt;='Tariffs Jan2022'!M83,($C$5*'Tariffs Jan2022'!AK83/'Tariffs Jan2022'!AI83-'Tariffs Jan2022'!L83)*('Tariffs Jan2022'!R83/100)*'Tariffs Jan2022'!AI83,('Tariffs Jan2022'!M83-'Tariffs Jan2022'!L83)*('Tariffs Jan2022'!R83/100)*'Tariffs Jan2022'!AI83))</f>
        <v>0</v>
      </c>
      <c r="I89" s="291">
        <f>IF(($C$5*'Tariffs Jan2022'!AK83/'Tariffs Jan2022'!AI83&gt;'Tariffs Jan2022'!M83),($C$5*'Tariffs Jan2022'!AK83/'Tariffs Jan2022'!AI83-'Tariffs Jan2022'!M83)*'Tariffs Jan2022'!S83/100*'Tariffs Jan2022'!AI83,0)</f>
        <v>0</v>
      </c>
      <c r="J89" s="291">
        <f>IF($C$5*'Tariffs Jan2022'!AL83/'Tariffs Jan2022'!AJ83&gt;='Tariffs Jan2022'!J83,('Tariffs Jan2022'!J83*'Tariffs Jan2022'!U83/100)* 'Tariffs Jan2022'!AJ83,($C$5*'Tariffs Jan2022'!AL83/'Tariffs Jan2022'!AJ83*'Tariffs Jan2022'!U83/100)* 'Tariffs Jan2022'!AJ83)</f>
        <v>410.72727272727263</v>
      </c>
      <c r="K89" s="291">
        <f>IF($C$5*'Tariffs Jan2022'!AL83/'Tariffs Jan2022'!AJ83&lt;'Tariffs Jan2022'!J83,0,IF($C$5*'Tariffs Jan2022'!AL83/'Tariffs Jan2022'!AJ83&lt;='Tariffs Jan2022'!K83,($C$5*'Tariffs Jan2022'!AL83/'Tariffs Jan2022'!AJ83-'Tariffs Jan2022'!J83)*('Tariffs Jan2022'!V83/100)*'Tariffs Jan2022'!AJ83,('Tariffs Jan2022'!K83-'Tariffs Jan2022'!J83)*('Tariffs Jan2022'!V83/100)*'Tariffs Jan2022'!AJ83))</f>
        <v>295.77272727272725</v>
      </c>
      <c r="L89" s="291">
        <f>IF($C$5*'Tariffs Jan2022'!AL83/'Tariffs Jan2022'!AJ83&lt;'Tariffs Jan2022'!K83,0,IF($C$5*'Tariffs Jan2022'!AL83/'Tariffs Jan2022'!AJ83&lt;='Tariffs Jan2022'!L83,($C$5*'Tariffs Jan2022'!AL83/'Tariffs Jan2022'!AJ83-'Tariffs Jan2022'!K83)*('Tariffs Jan2022'!W83/100)*'Tariffs Jan2022'!AJ83,('Tariffs Jan2022'!L83-'Tariffs Jan2022'!K83)*('Tariffs Jan2022'!W83/100)*'Tariffs Jan2022'!AJ83))</f>
        <v>0</v>
      </c>
      <c r="M89" s="291">
        <f>IF($C$5*'Tariffs Jan2022'!AL83/'Tariffs Jan2022'!AJ83&lt;'Tariffs Jan2022'!L83,0,IF($C$5*'Tariffs Jan2022'!AL83/'Tariffs Jan2022'!AJ83&lt;='Tariffs Jan2022'!M83,($C$5*'Tariffs Jan2022'!AL83/'Tariffs Jan2022'!AJ83-'Tariffs Jan2022'!L83)*('Tariffs Jan2022'!X83/100)*'Tariffs Jan2022'!AJ83,('Tariffs Jan2022'!M83-'Tariffs Jan2022'!L83)*('Tariffs Jan2022'!X83/100)*'Tariffs Jan2022'!AJ83))</f>
        <v>0</v>
      </c>
      <c r="N89" s="291">
        <f>IF(($C$5*'Tariffs Jan2022'!AL83/'Tariffs Jan2022'!AJ83&gt;'Tariffs Jan2022'!M83),($C$5*'Tariffs Jan2022'!AL83/'Tariffs Jan2022'!AJ83-'Tariffs Jan2022'!M83)*'Tariffs Jan2022'!Y83/100*'Tariffs Jan2022'!AJ83,0)</f>
        <v>0</v>
      </c>
      <c r="O89" s="292">
        <f t="shared" si="12"/>
        <v>1759.7499999999998</v>
      </c>
      <c r="P89" s="499">
        <f t="shared" si="13"/>
        <v>1935.7249999999999</v>
      </c>
      <c r="Q89" s="546"/>
      <c r="R89" s="546"/>
      <c r="S89" s="546"/>
      <c r="T89" s="546"/>
      <c r="U89" s="546"/>
      <c r="V89" s="546"/>
      <c r="W89" s="546"/>
      <c r="X89" s="546"/>
      <c r="Y89" s="546"/>
      <c r="Z89" s="546"/>
    </row>
    <row r="90" spans="1:26" ht="14" thickTop="1" x14ac:dyDescent="0.15">
      <c r="A90" s="286" t="str">
        <f>'Tariffs Jan2022'!F84</f>
        <v>AGL</v>
      </c>
      <c r="B90" s="47" t="str">
        <f>'Tariffs Jan2022'!D84</f>
        <v>AusNet Services Central 2</v>
      </c>
      <c r="C90" s="287">
        <f>'Tariffs Jan2022'!E84</f>
        <v>44562</v>
      </c>
      <c r="D90" s="85">
        <f>365*'Tariffs Jan2022'!H84/100</f>
        <v>377.41</v>
      </c>
      <c r="E90" s="85">
        <f>IF($C$5*'Tariffs Jan2022'!AK84/'Tariffs Jan2022'!AI84&gt;='Tariffs Jan2022'!J84,( 'Tariffs Jan2022'!J84*'Tariffs Jan2022'!O84/100)* 'Tariffs Jan2022'!AI84,($C$5*'Tariffs Jan2022'!AK84/'Tariffs Jan2022'!AI84*'Tariffs Jan2022'!O84/100)* 'Tariffs Jan2022'!AI84)</f>
        <v>328.36363636363632</v>
      </c>
      <c r="F90" s="85">
        <f>IF($C$5*'Tariffs Jan2022'!AK84/'Tariffs Jan2022'!AI84&lt;'Tariffs Jan2022'!J84,0,IF($C$5*'Tariffs Jan2022'!AK84/'Tariffs Jan2022'!AI84&lt;='Tariffs Jan2022'!K84,($C$5*'Tariffs Jan2022'!AK84/'Tariffs Jan2022'!AI84-'Tariffs Jan2022'!J84)*('Tariffs Jan2022'!P84/100)*'Tariffs Jan2022'!AI84,('Tariffs Jan2022'!K84-'Tariffs Jan2022'!J84)*('Tariffs Jan2022'!P84/100)*'Tariffs Jan2022'!AI84))</f>
        <v>238.85334545454538</v>
      </c>
      <c r="G90" s="85">
        <f>IF($C$5*'Tariffs Jan2022'!AK84/'Tariffs Jan2022'!AI84&lt;'Tariffs Jan2022'!K84,0,IF($C$5*'Tariffs Jan2022'!AK84/'Tariffs Jan2022'!AI84&lt;='Tariffs Jan2022'!L84,($C$5*'Tariffs Jan2022'!AK84/'Tariffs Jan2022'!AI84-'Tariffs Jan2022'!K84)*('Tariffs Jan2022'!Q84/100)*'Tariffs Jan2022'!AI84,('Tariffs Jan2022'!L84-'Tariffs Jan2022'!K84)*('Tariffs Jan2022'!Q84/100)*'Tariffs Jan2022'!AI84))</f>
        <v>0</v>
      </c>
      <c r="H90" s="85">
        <f>IF($C$5*'Tariffs Jan2022'!AK84/'Tariffs Jan2022'!AI84&lt;'Tariffs Jan2022'!L84,0,IF($C$5*'Tariffs Jan2022'!AK84/'Tariffs Jan2022'!AI84&lt;='Tariffs Jan2022'!M84,($C$5*'Tariffs Jan2022'!AK84/'Tariffs Jan2022'!AI84-'Tariffs Jan2022'!L84)*('Tariffs Jan2022'!R84/100)*'Tariffs Jan2022'!AI84,('Tariffs Jan2022'!M84-'Tariffs Jan2022'!L84)*('Tariffs Jan2022'!R84/100)*'Tariffs Jan2022'!AI84))</f>
        <v>0</v>
      </c>
      <c r="I90" s="85">
        <f>IF(($C$5*'Tariffs Jan2022'!AK84/'Tariffs Jan2022'!AI84&gt;'Tariffs Jan2022'!M84),($C$5*'Tariffs Jan2022'!AK84/'Tariffs Jan2022'!AI84-'Tariffs Jan2022'!M84)*'Tariffs Jan2022'!S84/100*'Tariffs Jan2022'!AI84,0)</f>
        <v>0</v>
      </c>
      <c r="J90" s="85">
        <f>IF($C$5*'Tariffs Jan2022'!AL84/'Tariffs Jan2022'!AJ84&gt;='Tariffs Jan2022'!J84,('Tariffs Jan2022'!J84*'Tariffs Jan2022'!U84/100)* 'Tariffs Jan2022'!AJ84,($C$5*'Tariffs Jan2022'!AL84/'Tariffs Jan2022'!AJ84*'Tariffs Jan2022'!U84/100)* 'Tariffs Jan2022'!AJ84)</f>
        <v>567.27272727272725</v>
      </c>
      <c r="K90" s="85">
        <f>IF($C$5*'Tariffs Jan2022'!AL84/'Tariffs Jan2022'!AJ84&lt;'Tariffs Jan2022'!J84,0,IF($C$5*'Tariffs Jan2022'!AL84/'Tariffs Jan2022'!AJ84&lt;='Tariffs Jan2022'!K84,($C$5*'Tariffs Jan2022'!AL84/'Tariffs Jan2022'!AJ84-'Tariffs Jan2022'!J84)*('Tariffs Jan2022'!V84/100)*'Tariffs Jan2022'!AJ84,('Tariffs Jan2022'!K84-'Tariffs Jan2022'!J84)*('Tariffs Jan2022'!V84/100)*'Tariffs Jan2022'!AJ84))</f>
        <v>376.27581818181801</v>
      </c>
      <c r="L90" s="85">
        <f>IF($C$5*'Tariffs Jan2022'!AL84/'Tariffs Jan2022'!AJ84&lt;'Tariffs Jan2022'!K84,0,IF($C$5*'Tariffs Jan2022'!AL84/'Tariffs Jan2022'!AJ84&lt;='Tariffs Jan2022'!L84,($C$5*'Tariffs Jan2022'!AL84/'Tariffs Jan2022'!AJ84-'Tariffs Jan2022'!K84)*('Tariffs Jan2022'!W84/100)*'Tariffs Jan2022'!AJ84,('Tariffs Jan2022'!L84-'Tariffs Jan2022'!K84)*('Tariffs Jan2022'!W84/100)*'Tariffs Jan2022'!AJ84))</f>
        <v>0</v>
      </c>
      <c r="M90" s="85">
        <f>IF($C$5*'Tariffs Jan2022'!AL84/'Tariffs Jan2022'!AJ84&lt;'Tariffs Jan2022'!L84,0,IF($C$5*'Tariffs Jan2022'!AL84/'Tariffs Jan2022'!AJ84&lt;='Tariffs Jan2022'!M84,($C$5*'Tariffs Jan2022'!AL84/'Tariffs Jan2022'!AJ84-'Tariffs Jan2022'!L84)*('Tariffs Jan2022'!X84/100)*'Tariffs Jan2022'!AJ84,('Tariffs Jan2022'!M84-'Tariffs Jan2022'!L84)*('Tariffs Jan2022'!X84/100)*'Tariffs Jan2022'!AJ84))</f>
        <v>0</v>
      </c>
      <c r="N90" s="85">
        <f>IF(($C$5*'Tariffs Jan2022'!AL84/'Tariffs Jan2022'!AJ84&gt;'Tariffs Jan2022'!M84),($C$5*'Tariffs Jan2022'!AL84/'Tariffs Jan2022'!AJ84-'Tariffs Jan2022'!M84)*'Tariffs Jan2022'!Y84/100*'Tariffs Jan2022'!AJ84,0)</f>
        <v>0</v>
      </c>
      <c r="O90" s="73">
        <f t="shared" si="12"/>
        <v>1888.1755272727271</v>
      </c>
      <c r="P90" s="498">
        <f t="shared" si="13"/>
        <v>2076.9930800000002</v>
      </c>
      <c r="Q90" s="546"/>
      <c r="R90" s="546"/>
      <c r="S90" s="546"/>
      <c r="T90" s="546"/>
      <c r="U90" s="546"/>
      <c r="V90" s="546"/>
      <c r="W90" s="546"/>
      <c r="X90" s="546"/>
      <c r="Y90" s="546"/>
      <c r="Z90" s="546"/>
    </row>
    <row r="91" spans="1:26" x14ac:dyDescent="0.15">
      <c r="A91" s="286" t="str">
        <f>'Tariffs Jan2022'!F85</f>
        <v>Alinta Energy</v>
      </c>
      <c r="B91" s="47" t="str">
        <f>'Tariffs Jan2022'!D85</f>
        <v>AusNet Services Central 2</v>
      </c>
      <c r="C91" s="287">
        <f>'Tariffs Jan2022'!E85</f>
        <v>44522</v>
      </c>
      <c r="D91" s="85">
        <f>365*'Tariffs Jan2022'!H85/100</f>
        <v>266.45</v>
      </c>
      <c r="E91" s="85">
        <f>IF($C$5*'Tariffs Jan2022'!AK85/'Tariffs Jan2022'!AI85&gt;='Tariffs Jan2022'!J85,( 'Tariffs Jan2022'!J85*'Tariffs Jan2022'!O85/100)* 'Tariffs Jan2022'!AI85,($C$5*'Tariffs Jan2022'!AK85/'Tariffs Jan2022'!AI85*'Tariffs Jan2022'!O85/100)* 'Tariffs Jan2022'!AI85)</f>
        <v>309.81818181818181</v>
      </c>
      <c r="F91" s="85">
        <f>IF($C$5*'Tariffs Jan2022'!AK85/'Tariffs Jan2022'!AI85&lt;'Tariffs Jan2022'!J85,0,IF($C$5*'Tariffs Jan2022'!AK85/'Tariffs Jan2022'!AI85&lt;='Tariffs Jan2022'!K85,($C$5*'Tariffs Jan2022'!AK85/'Tariffs Jan2022'!AI85-'Tariffs Jan2022'!J85)*('Tariffs Jan2022'!P85/100)*'Tariffs Jan2022'!AI85,('Tariffs Jan2022'!K85-'Tariffs Jan2022'!J85)*('Tariffs Jan2022'!P85/100)*'Tariffs Jan2022'!AI85))</f>
        <v>0</v>
      </c>
      <c r="G91" s="85">
        <f>IF($C$5*'Tariffs Jan2022'!AK85/'Tariffs Jan2022'!AI85&lt;'Tariffs Jan2022'!K85,0,IF($C$5*'Tariffs Jan2022'!AK85/'Tariffs Jan2022'!AI85&lt;='Tariffs Jan2022'!L85,($C$5*'Tariffs Jan2022'!AK85/'Tariffs Jan2022'!AI85-'Tariffs Jan2022'!K85)*('Tariffs Jan2022'!Q85/100)*'Tariffs Jan2022'!AI85,('Tariffs Jan2022'!L85-'Tariffs Jan2022'!K85)*('Tariffs Jan2022'!Q85/100)*'Tariffs Jan2022'!AI85))</f>
        <v>0</v>
      </c>
      <c r="H91" s="85">
        <f>IF($C$5*'Tariffs Jan2022'!AK85/'Tariffs Jan2022'!AI85&lt;'Tariffs Jan2022'!L85,0,IF($C$5*'Tariffs Jan2022'!AK85/'Tariffs Jan2022'!AI85&lt;='Tariffs Jan2022'!M85,($C$5*'Tariffs Jan2022'!AK85/'Tariffs Jan2022'!AI85-'Tariffs Jan2022'!L85)*('Tariffs Jan2022'!R85/100)*'Tariffs Jan2022'!AI85,('Tariffs Jan2022'!M85-'Tariffs Jan2022'!L85)*('Tariffs Jan2022'!R85/100)*'Tariffs Jan2022'!AI85))</f>
        <v>0</v>
      </c>
      <c r="I91" s="85">
        <f>IF(($C$5*'Tariffs Jan2022'!AK85/'Tariffs Jan2022'!AI85&gt;'Tariffs Jan2022'!M85),($C$5*'Tariffs Jan2022'!AK85/'Tariffs Jan2022'!AI85-'Tariffs Jan2022'!M85)*'Tariffs Jan2022'!S85/100*'Tariffs Jan2022'!AI85,0)</f>
        <v>179.95799999999997</v>
      </c>
      <c r="J91" s="85">
        <f>IF($C$5*'Tariffs Jan2022'!AL85/'Tariffs Jan2022'!AJ85&gt;='Tariffs Jan2022'!J85,('Tariffs Jan2022'!J85*'Tariffs Jan2022'!U85/100)* 'Tariffs Jan2022'!AJ85,($C$5*'Tariffs Jan2022'!AL85/'Tariffs Jan2022'!AJ85*'Tariffs Jan2022'!U85/100)* 'Tariffs Jan2022'!AJ85)</f>
        <v>573.81818181818176</v>
      </c>
      <c r="K91" s="85">
        <f>IF($C$5*'Tariffs Jan2022'!AL85/'Tariffs Jan2022'!AJ85&lt;'Tariffs Jan2022'!J85,0,IF($C$5*'Tariffs Jan2022'!AL85/'Tariffs Jan2022'!AJ85&lt;='Tariffs Jan2022'!K85,($C$5*'Tariffs Jan2022'!AL85/'Tariffs Jan2022'!AJ85-'Tariffs Jan2022'!J85)*('Tariffs Jan2022'!V85/100)*'Tariffs Jan2022'!AJ85,('Tariffs Jan2022'!K85-'Tariffs Jan2022'!J85)*('Tariffs Jan2022'!V85/100)*'Tariffs Jan2022'!AJ85))</f>
        <v>0</v>
      </c>
      <c r="L91" s="85">
        <f>IF($C$5*'Tariffs Jan2022'!AL85/'Tariffs Jan2022'!AJ85&lt;'Tariffs Jan2022'!K85,0,IF($C$5*'Tariffs Jan2022'!AL85/'Tariffs Jan2022'!AJ85&lt;='Tariffs Jan2022'!L85,($C$5*'Tariffs Jan2022'!AL85/'Tariffs Jan2022'!AJ85-'Tariffs Jan2022'!K85)*('Tariffs Jan2022'!W85/100)*'Tariffs Jan2022'!AJ85,('Tariffs Jan2022'!L85-'Tariffs Jan2022'!K85)*('Tariffs Jan2022'!W85/100)*'Tariffs Jan2022'!AJ85))</f>
        <v>0</v>
      </c>
      <c r="M91" s="85">
        <f>IF($C$5*'Tariffs Jan2022'!AL85/'Tariffs Jan2022'!AJ85&lt;'Tariffs Jan2022'!L85,0,IF($C$5*'Tariffs Jan2022'!AL85/'Tariffs Jan2022'!AJ85&lt;='Tariffs Jan2022'!M85,($C$5*'Tariffs Jan2022'!AL85/'Tariffs Jan2022'!AJ85-'Tariffs Jan2022'!L85)*('Tariffs Jan2022'!X85/100)*'Tariffs Jan2022'!AJ85,('Tariffs Jan2022'!M85-'Tariffs Jan2022'!L85)*('Tariffs Jan2022'!X85/100)*'Tariffs Jan2022'!AJ85))</f>
        <v>0</v>
      </c>
      <c r="N91" s="85">
        <f>IF(($C$5*'Tariffs Jan2022'!AL85/'Tariffs Jan2022'!AJ85&gt;'Tariffs Jan2022'!M85),($C$5*'Tariffs Jan2022'!AL85/'Tariffs Jan2022'!AJ85-'Tariffs Jan2022'!M85)*'Tariffs Jan2022'!Y85/100*'Tariffs Jan2022'!AJ85,0)</f>
        <v>343.5561818181817</v>
      </c>
      <c r="O91" s="73">
        <f t="shared" si="12"/>
        <v>1673.6005454545452</v>
      </c>
      <c r="P91" s="498">
        <f t="shared" si="13"/>
        <v>1840.9605999999999</v>
      </c>
      <c r="Q91" s="546"/>
      <c r="R91" s="546"/>
      <c r="S91" s="546"/>
      <c r="T91" s="546"/>
      <c r="U91" s="546"/>
      <c r="V91" s="546"/>
      <c r="W91" s="546"/>
      <c r="X91" s="546"/>
      <c r="Y91" s="546"/>
      <c r="Z91" s="546"/>
    </row>
    <row r="92" spans="1:26" x14ac:dyDescent="0.15">
      <c r="A92" s="286" t="str">
        <f>'Tariffs Jan2022'!F86</f>
        <v>Covau</v>
      </c>
      <c r="B92" s="47" t="str">
        <f>'Tariffs Jan2022'!D86</f>
        <v>AusNet Services Central 2</v>
      </c>
      <c r="C92" s="287">
        <f>'Tariffs Jan2022'!E86</f>
        <v>44562</v>
      </c>
      <c r="D92" s="85">
        <f>365*'Tariffs Jan2022'!H86/100</f>
        <v>310.25</v>
      </c>
      <c r="E92" s="85">
        <f>IF($C$5*'Tariffs Jan2022'!AK86/'Tariffs Jan2022'!AI86&gt;='Tariffs Jan2022'!J86,( 'Tariffs Jan2022'!J86*'Tariffs Jan2022'!O86/100)* 'Tariffs Jan2022'!AI86,($C$5*'Tariffs Jan2022'!AK86/'Tariffs Jan2022'!AI86*'Tariffs Jan2022'!O86/100)* 'Tariffs Jan2022'!AI86)</f>
        <v>315.27272727272725</v>
      </c>
      <c r="F92" s="85">
        <f>IF($C$5*'Tariffs Jan2022'!AK86/'Tariffs Jan2022'!AI86&lt;'Tariffs Jan2022'!J86,0,IF($C$5*'Tariffs Jan2022'!AK86/'Tariffs Jan2022'!AI86&lt;='Tariffs Jan2022'!K86,($C$5*'Tariffs Jan2022'!AK86/'Tariffs Jan2022'!AI86-'Tariffs Jan2022'!J86)*('Tariffs Jan2022'!P86/100)*'Tariffs Jan2022'!AI86,('Tariffs Jan2022'!K86-'Tariffs Jan2022'!J86)*('Tariffs Jan2022'!P86/100)*'Tariffs Jan2022'!AI86))</f>
        <v>197.95379999999994</v>
      </c>
      <c r="G92" s="85">
        <f>IF($C$5*'Tariffs Jan2022'!AK86/'Tariffs Jan2022'!AI86&lt;'Tariffs Jan2022'!K86,0,IF($C$5*'Tariffs Jan2022'!AK86/'Tariffs Jan2022'!AI86&lt;='Tariffs Jan2022'!L86,($C$5*'Tariffs Jan2022'!AK86/'Tariffs Jan2022'!AI86-'Tariffs Jan2022'!K86)*('Tariffs Jan2022'!Q86/100)*'Tariffs Jan2022'!AI86,('Tariffs Jan2022'!L86-'Tariffs Jan2022'!K86)*('Tariffs Jan2022'!Q86/100)*'Tariffs Jan2022'!AI86))</f>
        <v>0</v>
      </c>
      <c r="H92" s="85">
        <f>IF($C$5*'Tariffs Jan2022'!AK86/'Tariffs Jan2022'!AI86&lt;'Tariffs Jan2022'!L86,0,IF($C$5*'Tariffs Jan2022'!AK86/'Tariffs Jan2022'!AI86&lt;='Tariffs Jan2022'!M86,($C$5*'Tariffs Jan2022'!AK86/'Tariffs Jan2022'!AI86-'Tariffs Jan2022'!L86)*('Tariffs Jan2022'!R86/100)*'Tariffs Jan2022'!AI86,('Tariffs Jan2022'!M86-'Tariffs Jan2022'!L86)*('Tariffs Jan2022'!R86/100)*'Tariffs Jan2022'!AI86))</f>
        <v>0</v>
      </c>
      <c r="I92" s="85">
        <f>IF(($C$5*'Tariffs Jan2022'!AK86/'Tariffs Jan2022'!AI86&gt;'Tariffs Jan2022'!M86),($C$5*'Tariffs Jan2022'!AK86/'Tariffs Jan2022'!AI86-'Tariffs Jan2022'!M86)*'Tariffs Jan2022'!S86/100*'Tariffs Jan2022'!AI86,0)</f>
        <v>0</v>
      </c>
      <c r="J92" s="85">
        <f>IF($C$5*'Tariffs Jan2022'!AL86/'Tariffs Jan2022'!AJ86&gt;='Tariffs Jan2022'!J86,('Tariffs Jan2022'!J86*'Tariffs Jan2022'!U86/100)* 'Tariffs Jan2022'!AJ86,($C$5*'Tariffs Jan2022'!AL86/'Tariffs Jan2022'!AJ86*'Tariffs Jan2022'!U86/100)* 'Tariffs Jan2022'!AJ86)</f>
        <v>438.5454545454545</v>
      </c>
      <c r="K92" s="85">
        <f>IF($C$5*'Tariffs Jan2022'!AL86/'Tariffs Jan2022'!AJ86&lt;'Tariffs Jan2022'!J86,0,IF($C$5*'Tariffs Jan2022'!AL86/'Tariffs Jan2022'!AJ86&lt;='Tariffs Jan2022'!K86,($C$5*'Tariffs Jan2022'!AL86/'Tariffs Jan2022'!AJ86-'Tariffs Jan2022'!J86)*('Tariffs Jan2022'!V86/100)*'Tariffs Jan2022'!AJ86,('Tariffs Jan2022'!K86-'Tariffs Jan2022'!J86)*('Tariffs Jan2022'!V86/100)*'Tariffs Jan2022'!AJ86))</f>
        <v>317.3804727272726</v>
      </c>
      <c r="L92" s="85">
        <f>IF($C$5*'Tariffs Jan2022'!AL86/'Tariffs Jan2022'!AJ86&lt;'Tariffs Jan2022'!K86,0,IF($C$5*'Tariffs Jan2022'!AL86/'Tariffs Jan2022'!AJ86&lt;='Tariffs Jan2022'!L86,($C$5*'Tariffs Jan2022'!AL86/'Tariffs Jan2022'!AJ86-'Tariffs Jan2022'!K86)*('Tariffs Jan2022'!W86/100)*'Tariffs Jan2022'!AJ86,('Tariffs Jan2022'!L86-'Tariffs Jan2022'!K86)*('Tariffs Jan2022'!W86/100)*'Tariffs Jan2022'!AJ86))</f>
        <v>0</v>
      </c>
      <c r="M92" s="85">
        <f>IF($C$5*'Tariffs Jan2022'!AL86/'Tariffs Jan2022'!AJ86&lt;'Tariffs Jan2022'!L86,0,IF($C$5*'Tariffs Jan2022'!AL86/'Tariffs Jan2022'!AJ86&lt;='Tariffs Jan2022'!M86,($C$5*'Tariffs Jan2022'!AL86/'Tariffs Jan2022'!AJ86-'Tariffs Jan2022'!L86)*('Tariffs Jan2022'!X86/100)*'Tariffs Jan2022'!AJ86,('Tariffs Jan2022'!M86-'Tariffs Jan2022'!L86)*('Tariffs Jan2022'!X86/100)*'Tariffs Jan2022'!AJ86))</f>
        <v>0</v>
      </c>
      <c r="N92" s="85">
        <f>IF(($C$5*'Tariffs Jan2022'!AL86/'Tariffs Jan2022'!AJ86&gt;'Tariffs Jan2022'!M86),($C$5*'Tariffs Jan2022'!AL86/'Tariffs Jan2022'!AJ86-'Tariffs Jan2022'!M86)*'Tariffs Jan2022'!Y86/100*'Tariffs Jan2022'!AJ86,0)</f>
        <v>0</v>
      </c>
      <c r="O92" s="73">
        <f t="shared" si="12"/>
        <v>1579.4024545454545</v>
      </c>
      <c r="P92" s="498">
        <f t="shared" si="13"/>
        <v>1737.3427000000001</v>
      </c>
      <c r="Q92" s="546"/>
      <c r="R92" s="546"/>
      <c r="S92" s="546"/>
      <c r="T92" s="546"/>
      <c r="U92" s="546"/>
      <c r="V92" s="546"/>
      <c r="W92" s="546"/>
      <c r="X92" s="546"/>
      <c r="Y92" s="546"/>
      <c r="Z92" s="546"/>
    </row>
    <row r="93" spans="1:26" x14ac:dyDescent="0.15">
      <c r="A93" s="286" t="str">
        <f>'Tariffs Jan2022'!F87</f>
        <v>Dodo Power &amp; Gas</v>
      </c>
      <c r="B93" s="47" t="str">
        <f>'Tariffs Jan2022'!D87</f>
        <v>AusNet Services Central 2</v>
      </c>
      <c r="C93" s="287">
        <f>'Tariffs Jan2022'!E87</f>
        <v>44562</v>
      </c>
      <c r="D93" s="85">
        <f>365*'Tariffs Jan2022'!H87/100</f>
        <v>304.57590909090908</v>
      </c>
      <c r="E93" s="85">
        <f>IF($C$5*'Tariffs Jan2022'!AK87/'Tariffs Jan2022'!AI87&gt;='Tariffs Jan2022'!J87,( 'Tariffs Jan2022'!J87*'Tariffs Jan2022'!O87/100)* 'Tariffs Jan2022'!AI87,($C$5*'Tariffs Jan2022'!AK87/'Tariffs Jan2022'!AI87*'Tariffs Jan2022'!O87/100)* 'Tariffs Jan2022'!AI87)</f>
        <v>292.36363636363637</v>
      </c>
      <c r="F93" s="85">
        <f>IF($C$5*'Tariffs Jan2022'!AK87/'Tariffs Jan2022'!AI87&lt;'Tariffs Jan2022'!J87,0,IF($C$5*'Tariffs Jan2022'!AK87/'Tariffs Jan2022'!AI87&lt;='Tariffs Jan2022'!K87,($C$5*'Tariffs Jan2022'!AK87/'Tariffs Jan2022'!AI87-'Tariffs Jan2022'!J87)*('Tariffs Jan2022'!P87/100)*'Tariffs Jan2022'!AI87,('Tariffs Jan2022'!K87-'Tariffs Jan2022'!J87)*('Tariffs Jan2022'!P87/100)*'Tariffs Jan2022'!AI87))</f>
        <v>193.86384545454541</v>
      </c>
      <c r="G93" s="85">
        <f>IF($C$5*'Tariffs Jan2022'!AK87/'Tariffs Jan2022'!AI87&lt;'Tariffs Jan2022'!K87,0,IF($C$5*'Tariffs Jan2022'!AK87/'Tariffs Jan2022'!AI87&lt;='Tariffs Jan2022'!L87,($C$5*'Tariffs Jan2022'!AK87/'Tariffs Jan2022'!AI87-'Tariffs Jan2022'!K87)*('Tariffs Jan2022'!Q87/100)*'Tariffs Jan2022'!AI87,('Tariffs Jan2022'!L87-'Tariffs Jan2022'!K87)*('Tariffs Jan2022'!Q87/100)*'Tariffs Jan2022'!AI87))</f>
        <v>0</v>
      </c>
      <c r="H93" s="85">
        <f>IF($C$5*'Tariffs Jan2022'!AK87/'Tariffs Jan2022'!AI87&lt;'Tariffs Jan2022'!L87,0,IF($C$5*'Tariffs Jan2022'!AK87/'Tariffs Jan2022'!AI87&lt;='Tariffs Jan2022'!M87,($C$5*'Tariffs Jan2022'!AK87/'Tariffs Jan2022'!AI87-'Tariffs Jan2022'!L87)*('Tariffs Jan2022'!R87/100)*'Tariffs Jan2022'!AI87,('Tariffs Jan2022'!M87-'Tariffs Jan2022'!L87)*('Tariffs Jan2022'!R87/100)*'Tariffs Jan2022'!AI87))</f>
        <v>0</v>
      </c>
      <c r="I93" s="85">
        <f>IF(($C$5*'Tariffs Jan2022'!AK87/'Tariffs Jan2022'!AI87&gt;'Tariffs Jan2022'!M87),($C$5*'Tariffs Jan2022'!AK87/'Tariffs Jan2022'!AI87-'Tariffs Jan2022'!M87)*'Tariffs Jan2022'!S87/100*'Tariffs Jan2022'!AI87,0)</f>
        <v>0</v>
      </c>
      <c r="J93" s="85">
        <f>IF($C$5*'Tariffs Jan2022'!AL87/'Tariffs Jan2022'!AJ87&gt;='Tariffs Jan2022'!J87,('Tariffs Jan2022'!J87*'Tariffs Jan2022'!U87/100)* 'Tariffs Jan2022'!AJ87,($C$5*'Tariffs Jan2022'!AL87/'Tariffs Jan2022'!AJ87*'Tariffs Jan2022'!U87/100)* 'Tariffs Jan2022'!AJ87)</f>
        <v>469.09090909090907</v>
      </c>
      <c r="K93" s="85">
        <f>IF($C$5*'Tariffs Jan2022'!AL87/'Tariffs Jan2022'!AJ87&lt;'Tariffs Jan2022'!J87,0,IF($C$5*'Tariffs Jan2022'!AL87/'Tariffs Jan2022'!AJ87&lt;='Tariffs Jan2022'!K87,($C$5*'Tariffs Jan2022'!AL87/'Tariffs Jan2022'!AJ87-'Tariffs Jan2022'!J87)*('Tariffs Jan2022'!V87/100)*'Tariffs Jan2022'!AJ87,('Tariffs Jan2022'!K87-'Tariffs Jan2022'!J87)*('Tariffs Jan2022'!V87/100)*'Tariffs Jan2022'!AJ87))</f>
        <v>343.5561818181817</v>
      </c>
      <c r="L93" s="85">
        <f>IF($C$5*'Tariffs Jan2022'!AL87/'Tariffs Jan2022'!AJ87&lt;'Tariffs Jan2022'!K87,0,IF($C$5*'Tariffs Jan2022'!AL87/'Tariffs Jan2022'!AJ87&lt;='Tariffs Jan2022'!L87,($C$5*'Tariffs Jan2022'!AL87/'Tariffs Jan2022'!AJ87-'Tariffs Jan2022'!K87)*('Tariffs Jan2022'!W87/100)*'Tariffs Jan2022'!AJ87,('Tariffs Jan2022'!L87-'Tariffs Jan2022'!K87)*('Tariffs Jan2022'!W87/100)*'Tariffs Jan2022'!AJ87))</f>
        <v>0</v>
      </c>
      <c r="M93" s="85">
        <f>IF($C$5*'Tariffs Jan2022'!AL87/'Tariffs Jan2022'!AJ87&lt;'Tariffs Jan2022'!L87,0,IF($C$5*'Tariffs Jan2022'!AL87/'Tariffs Jan2022'!AJ87&lt;='Tariffs Jan2022'!M87,($C$5*'Tariffs Jan2022'!AL87/'Tariffs Jan2022'!AJ87-'Tariffs Jan2022'!L87)*('Tariffs Jan2022'!X87/100)*'Tariffs Jan2022'!AJ87,('Tariffs Jan2022'!M87-'Tariffs Jan2022'!L87)*('Tariffs Jan2022'!X87/100)*'Tariffs Jan2022'!AJ87))</f>
        <v>0</v>
      </c>
      <c r="N93" s="85">
        <f>IF(($C$5*'Tariffs Jan2022'!AL87/'Tariffs Jan2022'!AJ87&gt;'Tariffs Jan2022'!M87),($C$5*'Tariffs Jan2022'!AL87/'Tariffs Jan2022'!AJ87-'Tariffs Jan2022'!M87)*'Tariffs Jan2022'!Y87/100*'Tariffs Jan2022'!AJ87,0)</f>
        <v>0</v>
      </c>
      <c r="O93" s="73">
        <f t="shared" si="12"/>
        <v>1603.4504818181817</v>
      </c>
      <c r="P93" s="498">
        <f t="shared" si="13"/>
        <v>1763.7955300000001</v>
      </c>
      <c r="Q93" s="546"/>
      <c r="R93" s="546"/>
      <c r="S93" s="546"/>
      <c r="T93" s="546"/>
      <c r="U93" s="546"/>
      <c r="V93" s="546"/>
      <c r="W93" s="546"/>
      <c r="X93" s="546"/>
      <c r="Y93" s="546"/>
      <c r="Z93" s="546"/>
    </row>
    <row r="94" spans="1:26" x14ac:dyDescent="0.15">
      <c r="A94" s="286" t="str">
        <f>'Tariffs Jan2022'!F88</f>
        <v>EnergyAustralia</v>
      </c>
      <c r="B94" s="47" t="str">
        <f>'Tariffs Jan2022'!D88</f>
        <v>AusNet Services Central 2</v>
      </c>
      <c r="C94" s="287">
        <f>'Tariffs Jan2022'!E88</f>
        <v>44574</v>
      </c>
      <c r="D94" s="85">
        <f>365*'Tariffs Jan2022'!H88/100</f>
        <v>378.50499999999994</v>
      </c>
      <c r="E94" s="85">
        <f>IF($C$5*'Tariffs Jan2022'!AK88/'Tariffs Jan2022'!AI88&gt;='Tariffs Jan2022'!J88,( 'Tariffs Jan2022'!J88*'Tariffs Jan2022'!O88/100)* 'Tariffs Jan2022'!AI88,($C$5*'Tariffs Jan2022'!AK88/'Tariffs Jan2022'!AI88*'Tariffs Jan2022'!O88/100)* 'Tariffs Jan2022'!AI88)</f>
        <v>355.63636363636363</v>
      </c>
      <c r="F94" s="85">
        <f>IF($C$5*'Tariffs Jan2022'!AK88/'Tariffs Jan2022'!AI88&lt;'Tariffs Jan2022'!J88,0,IF($C$5*'Tariffs Jan2022'!AK88/'Tariffs Jan2022'!AI88&lt;='Tariffs Jan2022'!K88,($C$5*'Tariffs Jan2022'!AK88/'Tariffs Jan2022'!AI88-'Tariffs Jan2022'!J88)*('Tariffs Jan2022'!P88/100)*'Tariffs Jan2022'!AI88,('Tariffs Jan2022'!K88-'Tariffs Jan2022'!J88)*('Tariffs Jan2022'!P88/100)*'Tariffs Jan2022'!AI88))</f>
        <v>224.94749999999996</v>
      </c>
      <c r="G94" s="85">
        <f>IF($C$5*'Tariffs Jan2022'!AK88/'Tariffs Jan2022'!AI88&lt;'Tariffs Jan2022'!K88,0,IF($C$5*'Tariffs Jan2022'!AK88/'Tariffs Jan2022'!AI88&lt;='Tariffs Jan2022'!L88,($C$5*'Tariffs Jan2022'!AK88/'Tariffs Jan2022'!AI88-'Tariffs Jan2022'!K88)*('Tariffs Jan2022'!Q88/100)*'Tariffs Jan2022'!AI88,('Tariffs Jan2022'!L88-'Tariffs Jan2022'!K88)*('Tariffs Jan2022'!Q88/100)*'Tariffs Jan2022'!AI88))</f>
        <v>0</v>
      </c>
      <c r="H94" s="85">
        <f>IF($C$5*'Tariffs Jan2022'!AK88/'Tariffs Jan2022'!AI88&lt;'Tariffs Jan2022'!L88,0,IF($C$5*'Tariffs Jan2022'!AK88/'Tariffs Jan2022'!AI88&lt;='Tariffs Jan2022'!M88,($C$5*'Tariffs Jan2022'!AK88/'Tariffs Jan2022'!AI88-'Tariffs Jan2022'!L88)*('Tariffs Jan2022'!R88/100)*'Tariffs Jan2022'!AI88,('Tariffs Jan2022'!M88-'Tariffs Jan2022'!L88)*('Tariffs Jan2022'!R88/100)*'Tariffs Jan2022'!AI88))</f>
        <v>0</v>
      </c>
      <c r="I94" s="85">
        <f>IF(($C$5*'Tariffs Jan2022'!AK88/'Tariffs Jan2022'!AI88&gt;'Tariffs Jan2022'!M88),($C$5*'Tariffs Jan2022'!AK88/'Tariffs Jan2022'!AI88-'Tariffs Jan2022'!M88)*'Tariffs Jan2022'!S88/100*'Tariffs Jan2022'!AI88,0)</f>
        <v>0</v>
      </c>
      <c r="J94" s="85">
        <f>IF($C$5*'Tariffs Jan2022'!AL88/'Tariffs Jan2022'!AJ88&gt;='Tariffs Jan2022'!J88,('Tariffs Jan2022'!J88*'Tariffs Jan2022'!U88/100)* 'Tariffs Jan2022'!AJ88,($C$5*'Tariffs Jan2022'!AL88/'Tariffs Jan2022'!AJ88*'Tariffs Jan2022'!U88/100)* 'Tariffs Jan2022'!AJ88)</f>
        <v>551.99999999999989</v>
      </c>
      <c r="K94" s="85">
        <f>IF($C$5*'Tariffs Jan2022'!AL88/'Tariffs Jan2022'!AJ88&lt;'Tariffs Jan2022'!J88,0,IF($C$5*'Tariffs Jan2022'!AL88/'Tariffs Jan2022'!AJ88&lt;='Tariffs Jan2022'!K88,($C$5*'Tariffs Jan2022'!AL88/'Tariffs Jan2022'!AJ88-'Tariffs Jan2022'!J88)*('Tariffs Jan2022'!V88/100)*'Tariffs Jan2022'!AJ88,('Tariffs Jan2022'!K88-'Tariffs Jan2022'!J88)*('Tariffs Jan2022'!V88/100)*'Tariffs Jan2022'!AJ88))</f>
        <v>392.63563636363625</v>
      </c>
      <c r="L94" s="85">
        <f>IF($C$5*'Tariffs Jan2022'!AL88/'Tariffs Jan2022'!AJ88&lt;'Tariffs Jan2022'!K88,0,IF($C$5*'Tariffs Jan2022'!AL88/'Tariffs Jan2022'!AJ88&lt;='Tariffs Jan2022'!L88,($C$5*'Tariffs Jan2022'!AL88/'Tariffs Jan2022'!AJ88-'Tariffs Jan2022'!K88)*('Tariffs Jan2022'!W88/100)*'Tariffs Jan2022'!AJ88,('Tariffs Jan2022'!L88-'Tariffs Jan2022'!K88)*('Tariffs Jan2022'!W88/100)*'Tariffs Jan2022'!AJ88))</f>
        <v>0</v>
      </c>
      <c r="M94" s="85">
        <f>IF($C$5*'Tariffs Jan2022'!AL88/'Tariffs Jan2022'!AJ88&lt;'Tariffs Jan2022'!L88,0,IF($C$5*'Tariffs Jan2022'!AL88/'Tariffs Jan2022'!AJ88&lt;='Tariffs Jan2022'!M88,($C$5*'Tariffs Jan2022'!AL88/'Tariffs Jan2022'!AJ88-'Tariffs Jan2022'!L88)*('Tariffs Jan2022'!X88/100)*'Tariffs Jan2022'!AJ88,('Tariffs Jan2022'!M88-'Tariffs Jan2022'!L88)*('Tariffs Jan2022'!X88/100)*'Tariffs Jan2022'!AJ88))</f>
        <v>0</v>
      </c>
      <c r="N94" s="85">
        <f>IF(($C$5*'Tariffs Jan2022'!AL88/'Tariffs Jan2022'!AJ88&gt;'Tariffs Jan2022'!M88),($C$5*'Tariffs Jan2022'!AL88/'Tariffs Jan2022'!AJ88-'Tariffs Jan2022'!M88)*'Tariffs Jan2022'!Y88/100*'Tariffs Jan2022'!AJ88,0)</f>
        <v>0</v>
      </c>
      <c r="O94" s="73">
        <f t="shared" si="12"/>
        <v>1903.7244999999996</v>
      </c>
      <c r="P94" s="498">
        <f t="shared" si="13"/>
        <v>2094.0969499999997</v>
      </c>
      <c r="Q94" s="546"/>
      <c r="R94" s="546"/>
      <c r="S94" s="546"/>
      <c r="T94" s="546"/>
      <c r="U94" s="546"/>
      <c r="V94" s="546"/>
      <c r="W94" s="546"/>
      <c r="X94" s="546"/>
      <c r="Y94" s="546"/>
      <c r="Z94" s="546"/>
    </row>
    <row r="95" spans="1:26" x14ac:dyDescent="0.15">
      <c r="A95" s="286" t="str">
        <f>'Tariffs Jan2022'!F89</f>
        <v>Lumo Energy</v>
      </c>
      <c r="B95" s="47" t="str">
        <f>'Tariffs Jan2022'!D89</f>
        <v>AusNet Services Central 2</v>
      </c>
      <c r="C95" s="287">
        <f>'Tariffs Jan2022'!E89</f>
        <v>44562</v>
      </c>
      <c r="D95" s="85">
        <f>365*'Tariffs Jan2022'!H89/100</f>
        <v>346.3186363636363</v>
      </c>
      <c r="E95" s="85">
        <f>IF($C$5*'Tariffs Jan2022'!AK89/'Tariffs Jan2022'!AI89&gt;='Tariffs Jan2022'!J89,( 'Tariffs Jan2022'!J89*'Tariffs Jan2022'!O89/100)* 'Tariffs Jan2022'!AI89,($C$5*'Tariffs Jan2022'!AK89/'Tariffs Jan2022'!AI89*'Tariffs Jan2022'!O89/100)* 'Tariffs Jan2022'!AI89)</f>
        <v>282.5454545454545</v>
      </c>
      <c r="F95" s="85">
        <f>IF($C$5*'Tariffs Jan2022'!AK89/'Tariffs Jan2022'!AI89&lt;'Tariffs Jan2022'!J89,0,IF($C$5*'Tariffs Jan2022'!AK89/'Tariffs Jan2022'!AI89&lt;='Tariffs Jan2022'!K89,($C$5*'Tariffs Jan2022'!AK89/'Tariffs Jan2022'!AI89-'Tariffs Jan2022'!J89)*('Tariffs Jan2022'!P89/100)*'Tariffs Jan2022'!AI89,('Tariffs Jan2022'!K89-'Tariffs Jan2022'!J89)*('Tariffs Jan2022'!P89/100)*'Tariffs Jan2022'!AI89))</f>
        <v>196.31781818181813</v>
      </c>
      <c r="G95" s="85">
        <f>IF($C$5*'Tariffs Jan2022'!AK89/'Tariffs Jan2022'!AI89&lt;'Tariffs Jan2022'!K89,0,IF($C$5*'Tariffs Jan2022'!AK89/'Tariffs Jan2022'!AI89&lt;='Tariffs Jan2022'!L89,($C$5*'Tariffs Jan2022'!AK89/'Tariffs Jan2022'!AI89-'Tariffs Jan2022'!K89)*('Tariffs Jan2022'!Q89/100)*'Tariffs Jan2022'!AI89,('Tariffs Jan2022'!L89-'Tariffs Jan2022'!K89)*('Tariffs Jan2022'!Q89/100)*'Tariffs Jan2022'!AI89))</f>
        <v>0</v>
      </c>
      <c r="H95" s="85">
        <f>IF($C$5*'Tariffs Jan2022'!AK89/'Tariffs Jan2022'!AI89&lt;'Tariffs Jan2022'!L89,0,IF($C$5*'Tariffs Jan2022'!AK89/'Tariffs Jan2022'!AI89&lt;='Tariffs Jan2022'!M89,($C$5*'Tariffs Jan2022'!AK89/'Tariffs Jan2022'!AI89-'Tariffs Jan2022'!L89)*('Tariffs Jan2022'!R89/100)*'Tariffs Jan2022'!AI89,('Tariffs Jan2022'!M89-'Tariffs Jan2022'!L89)*('Tariffs Jan2022'!R89/100)*'Tariffs Jan2022'!AI89))</f>
        <v>0</v>
      </c>
      <c r="I95" s="85">
        <f>IF(($C$5*'Tariffs Jan2022'!AK89/'Tariffs Jan2022'!AI89&gt;'Tariffs Jan2022'!M89),($C$5*'Tariffs Jan2022'!AK89/'Tariffs Jan2022'!AI89-'Tariffs Jan2022'!M89)*'Tariffs Jan2022'!S89/100*'Tariffs Jan2022'!AI89,0)</f>
        <v>0</v>
      </c>
      <c r="J95" s="85">
        <f>IF($C$5*'Tariffs Jan2022'!AL89/'Tariffs Jan2022'!AJ89&gt;='Tariffs Jan2022'!J89,('Tariffs Jan2022'!J89*'Tariffs Jan2022'!U89/100)* 'Tariffs Jan2022'!AJ89,($C$5*'Tariffs Jan2022'!AL89/'Tariffs Jan2022'!AJ89*'Tariffs Jan2022'!U89/100)* 'Tariffs Jan2022'!AJ89)</f>
        <v>438.5454545454545</v>
      </c>
      <c r="K95" s="85">
        <f>IF($C$5*'Tariffs Jan2022'!AL89/'Tariffs Jan2022'!AJ89&lt;'Tariffs Jan2022'!J89,0,IF($C$5*'Tariffs Jan2022'!AL89/'Tariffs Jan2022'!AJ89&lt;='Tariffs Jan2022'!K89,($C$5*'Tariffs Jan2022'!AL89/'Tariffs Jan2022'!AJ89-'Tariffs Jan2022'!J89)*('Tariffs Jan2022'!V89/100)*'Tariffs Jan2022'!AJ89,('Tariffs Jan2022'!K89-'Tariffs Jan2022'!J89)*('Tariffs Jan2022'!V89/100)*'Tariffs Jan2022'!AJ89))</f>
        <v>322.28841818181809</v>
      </c>
      <c r="L95" s="85">
        <f>IF($C$5*'Tariffs Jan2022'!AL89/'Tariffs Jan2022'!AJ89&lt;'Tariffs Jan2022'!K89,0,IF($C$5*'Tariffs Jan2022'!AL89/'Tariffs Jan2022'!AJ89&lt;='Tariffs Jan2022'!L89,($C$5*'Tariffs Jan2022'!AL89/'Tariffs Jan2022'!AJ89-'Tariffs Jan2022'!K89)*('Tariffs Jan2022'!W89/100)*'Tariffs Jan2022'!AJ89,('Tariffs Jan2022'!L89-'Tariffs Jan2022'!K89)*('Tariffs Jan2022'!W89/100)*'Tariffs Jan2022'!AJ89))</f>
        <v>0</v>
      </c>
      <c r="M95" s="85">
        <f>IF($C$5*'Tariffs Jan2022'!AL89/'Tariffs Jan2022'!AJ89&lt;'Tariffs Jan2022'!L89,0,IF($C$5*'Tariffs Jan2022'!AL89/'Tariffs Jan2022'!AJ89&lt;='Tariffs Jan2022'!M89,($C$5*'Tariffs Jan2022'!AL89/'Tariffs Jan2022'!AJ89-'Tariffs Jan2022'!L89)*('Tariffs Jan2022'!X89/100)*'Tariffs Jan2022'!AJ89,('Tariffs Jan2022'!M89-'Tariffs Jan2022'!L89)*('Tariffs Jan2022'!X89/100)*'Tariffs Jan2022'!AJ89))</f>
        <v>0</v>
      </c>
      <c r="N95" s="85">
        <f>IF(($C$5*'Tariffs Jan2022'!AL89/'Tariffs Jan2022'!AJ89&gt;'Tariffs Jan2022'!M89),($C$5*'Tariffs Jan2022'!AL89/'Tariffs Jan2022'!AJ89-'Tariffs Jan2022'!M89)*'Tariffs Jan2022'!Y89/100*'Tariffs Jan2022'!AJ89,0)</f>
        <v>0</v>
      </c>
      <c r="O95" s="73">
        <f t="shared" si="12"/>
        <v>1586.0157818181815</v>
      </c>
      <c r="P95" s="498">
        <f t="shared" si="13"/>
        <v>1744.6173599999997</v>
      </c>
      <c r="Q95" s="546"/>
      <c r="R95" s="546"/>
      <c r="S95" s="546"/>
      <c r="T95" s="546"/>
      <c r="U95" s="546"/>
      <c r="V95" s="546"/>
      <c r="W95" s="546"/>
      <c r="X95" s="546"/>
      <c r="Y95" s="546"/>
      <c r="Z95" s="546"/>
    </row>
    <row r="96" spans="1:26" x14ac:dyDescent="0.15">
      <c r="A96" s="286" t="str">
        <f>'Tariffs Jan2022'!F90</f>
        <v>Momentum Energy</v>
      </c>
      <c r="B96" s="47" t="str">
        <f>'Tariffs Jan2022'!D90</f>
        <v>AusNet Services Central 2</v>
      </c>
      <c r="C96" s="287">
        <f>'Tariffs Jan2022'!E90</f>
        <v>44562</v>
      </c>
      <c r="D96" s="85">
        <f>365*'Tariffs Jan2022'!H90/100</f>
        <v>378.37227272727273</v>
      </c>
      <c r="E96" s="85">
        <f>IF($C$5*'Tariffs Jan2022'!AK90/'Tariffs Jan2022'!AI90&gt;='Tariffs Jan2022'!J90,( 'Tariffs Jan2022'!J90*'Tariffs Jan2022'!O90/100)* 'Tariffs Jan2022'!AI90,($C$5*'Tariffs Jan2022'!AK90/'Tariffs Jan2022'!AI90*'Tariffs Jan2022'!O90/100)* 'Tariffs Jan2022'!AI90)</f>
        <v>350.18181818181819</v>
      </c>
      <c r="F96" s="85">
        <f>IF($C$5*'Tariffs Jan2022'!AK90/'Tariffs Jan2022'!AI90&lt;'Tariffs Jan2022'!J90,0,IF($C$5*'Tariffs Jan2022'!AK90/'Tariffs Jan2022'!AI90&lt;='Tariffs Jan2022'!K90,($C$5*'Tariffs Jan2022'!AK90/'Tariffs Jan2022'!AI90-'Tariffs Jan2022'!J90)*('Tariffs Jan2022'!P90/100)*'Tariffs Jan2022'!AI90,('Tariffs Jan2022'!K90-'Tariffs Jan2022'!J90)*('Tariffs Jan2022'!P90/100)*'Tariffs Jan2022'!AI90))</f>
        <v>229.85544545454536</v>
      </c>
      <c r="G96" s="85">
        <f>IF($C$5*'Tariffs Jan2022'!AK90/'Tariffs Jan2022'!AI90&lt;'Tariffs Jan2022'!K90,0,IF($C$5*'Tariffs Jan2022'!AK90/'Tariffs Jan2022'!AI90&lt;='Tariffs Jan2022'!L90,($C$5*'Tariffs Jan2022'!AK90/'Tariffs Jan2022'!AI90-'Tariffs Jan2022'!K90)*('Tariffs Jan2022'!Q90/100)*'Tariffs Jan2022'!AI90,('Tariffs Jan2022'!L90-'Tariffs Jan2022'!K90)*('Tariffs Jan2022'!Q90/100)*'Tariffs Jan2022'!AI90))</f>
        <v>0</v>
      </c>
      <c r="H96" s="85">
        <f>IF($C$5*'Tariffs Jan2022'!AK90/'Tariffs Jan2022'!AI90&lt;'Tariffs Jan2022'!L90,0,IF($C$5*'Tariffs Jan2022'!AK90/'Tariffs Jan2022'!AI90&lt;='Tariffs Jan2022'!M90,($C$5*'Tariffs Jan2022'!AK90/'Tariffs Jan2022'!AI90-'Tariffs Jan2022'!L90)*('Tariffs Jan2022'!R90/100)*'Tariffs Jan2022'!AI90,('Tariffs Jan2022'!M90-'Tariffs Jan2022'!L90)*('Tariffs Jan2022'!R90/100)*'Tariffs Jan2022'!AI90))</f>
        <v>0</v>
      </c>
      <c r="I96" s="85">
        <f>IF(($C$5*'Tariffs Jan2022'!AK90/'Tariffs Jan2022'!AI90&gt;'Tariffs Jan2022'!M90),($C$5*'Tariffs Jan2022'!AK90/'Tariffs Jan2022'!AI90-'Tariffs Jan2022'!M90)*'Tariffs Jan2022'!S90/100*'Tariffs Jan2022'!AI90,0)</f>
        <v>0</v>
      </c>
      <c r="J96" s="85">
        <f>IF($C$5*'Tariffs Jan2022'!AL90/'Tariffs Jan2022'!AJ90&gt;='Tariffs Jan2022'!J90,('Tariffs Jan2022'!J90*'Tariffs Jan2022'!U90/100)* 'Tariffs Jan2022'!AJ90,($C$5*'Tariffs Jan2022'!AL90/'Tariffs Jan2022'!AJ90*'Tariffs Jan2022'!U90/100)* 'Tariffs Jan2022'!AJ90)</f>
        <v>530.18181818181813</v>
      </c>
      <c r="K96" s="85">
        <f>IF($C$5*'Tariffs Jan2022'!AL90/'Tariffs Jan2022'!AJ90&lt;'Tariffs Jan2022'!J90,0,IF($C$5*'Tariffs Jan2022'!AL90/'Tariffs Jan2022'!AJ90&lt;='Tariffs Jan2022'!K90,($C$5*'Tariffs Jan2022'!AL90/'Tariffs Jan2022'!AJ90-'Tariffs Jan2022'!J90)*('Tariffs Jan2022'!V90/100)*'Tariffs Jan2022'!AJ90,('Tariffs Jan2022'!K90-'Tariffs Jan2022'!J90)*('Tariffs Jan2022'!V90/100)*'Tariffs Jan2022'!AJ90))</f>
        <v>389.36367272727261</v>
      </c>
      <c r="L96" s="85">
        <f>IF($C$5*'Tariffs Jan2022'!AL90/'Tariffs Jan2022'!AJ90&lt;'Tariffs Jan2022'!K90,0,IF($C$5*'Tariffs Jan2022'!AL90/'Tariffs Jan2022'!AJ90&lt;='Tariffs Jan2022'!L90,($C$5*'Tariffs Jan2022'!AL90/'Tariffs Jan2022'!AJ90-'Tariffs Jan2022'!K90)*('Tariffs Jan2022'!W90/100)*'Tariffs Jan2022'!AJ90,('Tariffs Jan2022'!L90-'Tariffs Jan2022'!K90)*('Tariffs Jan2022'!W90/100)*'Tariffs Jan2022'!AJ90))</f>
        <v>0</v>
      </c>
      <c r="M96" s="85">
        <f>IF($C$5*'Tariffs Jan2022'!AL90/'Tariffs Jan2022'!AJ90&lt;'Tariffs Jan2022'!L90,0,IF($C$5*'Tariffs Jan2022'!AL90/'Tariffs Jan2022'!AJ90&lt;='Tariffs Jan2022'!M90,($C$5*'Tariffs Jan2022'!AL90/'Tariffs Jan2022'!AJ90-'Tariffs Jan2022'!L90)*('Tariffs Jan2022'!X90/100)*'Tariffs Jan2022'!AJ90,('Tariffs Jan2022'!M90-'Tariffs Jan2022'!L90)*('Tariffs Jan2022'!X90/100)*'Tariffs Jan2022'!AJ90))</f>
        <v>0</v>
      </c>
      <c r="N96" s="85">
        <f>IF(($C$5*'Tariffs Jan2022'!AL90/'Tariffs Jan2022'!AJ90&gt;'Tariffs Jan2022'!M90),($C$5*'Tariffs Jan2022'!AL90/'Tariffs Jan2022'!AJ90-'Tariffs Jan2022'!M90)*'Tariffs Jan2022'!Y90/100*'Tariffs Jan2022'!AJ90,0)</f>
        <v>0</v>
      </c>
      <c r="O96" s="73">
        <f t="shared" si="12"/>
        <v>1877.9550272727272</v>
      </c>
      <c r="P96" s="498">
        <f t="shared" si="13"/>
        <v>2065.7505300000003</v>
      </c>
      <c r="Q96" s="546"/>
      <c r="R96" s="546"/>
      <c r="S96" s="546"/>
      <c r="T96" s="546"/>
      <c r="U96" s="546"/>
      <c r="V96" s="546"/>
      <c r="W96" s="546"/>
      <c r="X96" s="546"/>
      <c r="Y96" s="546"/>
      <c r="Z96" s="546"/>
    </row>
    <row r="97" spans="1:26" x14ac:dyDescent="0.15">
      <c r="A97" s="286" t="str">
        <f>'Tariffs Jan2022'!F91</f>
        <v>Origin Energy</v>
      </c>
      <c r="B97" s="47" t="str">
        <f>'Tariffs Jan2022'!D91</f>
        <v>AusNet Services Central 2</v>
      </c>
      <c r="C97" s="287">
        <f>'Tariffs Jan2022'!E91</f>
        <v>44562</v>
      </c>
      <c r="D97" s="85">
        <f>365*'Tariffs Jan2022'!H91/100</f>
        <v>336.2313636363636</v>
      </c>
      <c r="E97" s="85">
        <f>((C$5*'Tariffs Jan2022'!AK91/'Tariffs Jan2022'!AI91)*('Tariffs Jan2022'!O91/100))*'Tariffs Jan2022'!AI91</f>
        <v>776.04545454545439</v>
      </c>
      <c r="F97" s="85">
        <v>0</v>
      </c>
      <c r="G97" s="85">
        <v>0</v>
      </c>
      <c r="H97" s="85">
        <v>0</v>
      </c>
      <c r="I97" s="85">
        <v>0</v>
      </c>
      <c r="J97" s="85">
        <f>((C$5*'Tariffs Jan2022'!AL91/'Tariffs Jan2022'!AJ91)*('Tariffs Jan2022'!U91/100))*'Tariffs Jan2022'!AJ91</f>
        <v>776.04545454545439</v>
      </c>
      <c r="K97" s="85">
        <v>0</v>
      </c>
      <c r="L97" s="85">
        <v>0</v>
      </c>
      <c r="M97" s="85">
        <v>0</v>
      </c>
      <c r="N97" s="85">
        <v>0</v>
      </c>
      <c r="O97" s="73">
        <f t="shared" si="12"/>
        <v>1888.3222727272723</v>
      </c>
      <c r="P97" s="498">
        <f t="shared" si="13"/>
        <v>2077.1544999999996</v>
      </c>
      <c r="Q97" s="546"/>
      <c r="R97" s="546"/>
      <c r="S97" s="546"/>
      <c r="T97" s="546"/>
      <c r="U97" s="546"/>
      <c r="V97" s="546"/>
      <c r="W97" s="546"/>
      <c r="X97" s="546"/>
      <c r="Y97" s="546"/>
      <c r="Z97" s="546"/>
    </row>
    <row r="98" spans="1:26" x14ac:dyDescent="0.15">
      <c r="A98" s="286" t="str">
        <f>'Tariffs Jan2022'!F92</f>
        <v>Red Energy</v>
      </c>
      <c r="B98" s="47" t="str">
        <f>'Tariffs Jan2022'!D92</f>
        <v>AusNet Services Central 2</v>
      </c>
      <c r="C98" s="287">
        <f>'Tariffs Jan2022'!E92</f>
        <v>44562</v>
      </c>
      <c r="D98" s="85">
        <f>365*'Tariffs Jan2022'!H92/100</f>
        <v>318.9436363636363</v>
      </c>
      <c r="E98" s="85">
        <f>IF($C$5*'Tariffs Jan2022'!AK92/'Tariffs Jan2022'!AI92&gt;='Tariffs Jan2022'!J92,( 'Tariffs Jan2022'!J92*'Tariffs Jan2022'!O92/100)* 'Tariffs Jan2022'!AI92,($C$5*'Tariffs Jan2022'!AK92/'Tariffs Jan2022'!AI92*'Tariffs Jan2022'!O92/100)* 'Tariffs Jan2022'!AI92)</f>
        <v>318.5454545454545</v>
      </c>
      <c r="F98" s="85">
        <f>IF($C$5*'Tariffs Jan2022'!AK92/'Tariffs Jan2022'!AI92&lt;'Tariffs Jan2022'!J92,0,IF($C$5*'Tariffs Jan2022'!AK92/'Tariffs Jan2022'!AI92&lt;='Tariffs Jan2022'!K92,($C$5*'Tariffs Jan2022'!AK92/'Tariffs Jan2022'!AI92-'Tariffs Jan2022'!J92)*('Tariffs Jan2022'!P92/100)*'Tariffs Jan2022'!AI92,('Tariffs Jan2022'!K92-'Tariffs Jan2022'!J92)*('Tariffs Jan2022'!P92/100)*'Tariffs Jan2022'!AI92))</f>
        <v>219.22156363636358</v>
      </c>
      <c r="G98" s="85">
        <f>IF($C$5*'Tariffs Jan2022'!AK92/'Tariffs Jan2022'!AI92&lt;'Tariffs Jan2022'!K92,0,IF($C$5*'Tariffs Jan2022'!AK92/'Tariffs Jan2022'!AI92&lt;='Tariffs Jan2022'!L92,($C$5*'Tariffs Jan2022'!AK92/'Tariffs Jan2022'!AI92-'Tariffs Jan2022'!K92)*('Tariffs Jan2022'!Q92/100)*'Tariffs Jan2022'!AI92,('Tariffs Jan2022'!L92-'Tariffs Jan2022'!K92)*('Tariffs Jan2022'!Q92/100)*'Tariffs Jan2022'!AI92))</f>
        <v>0</v>
      </c>
      <c r="H98" s="85">
        <f>IF($C$5*'Tariffs Jan2022'!AK92/'Tariffs Jan2022'!AI92&lt;'Tariffs Jan2022'!L92,0,IF($C$5*'Tariffs Jan2022'!AK92/'Tariffs Jan2022'!AI92&lt;='Tariffs Jan2022'!M92,($C$5*'Tariffs Jan2022'!AK92/'Tariffs Jan2022'!AI92-'Tariffs Jan2022'!L92)*('Tariffs Jan2022'!R92/100)*'Tariffs Jan2022'!AI92,('Tariffs Jan2022'!M92-'Tariffs Jan2022'!L92)*('Tariffs Jan2022'!R92/100)*'Tariffs Jan2022'!AI92))</f>
        <v>0</v>
      </c>
      <c r="I98" s="85">
        <f>IF(($C$5*'Tariffs Jan2022'!AK92/'Tariffs Jan2022'!AI92&gt;'Tariffs Jan2022'!M92),($C$5*'Tariffs Jan2022'!AK92/'Tariffs Jan2022'!AI92-'Tariffs Jan2022'!M92)*'Tariffs Jan2022'!S92/100*'Tariffs Jan2022'!AI92,0)</f>
        <v>0</v>
      </c>
      <c r="J98" s="85">
        <f>IF($C$5*'Tariffs Jan2022'!AL92/'Tariffs Jan2022'!AJ92&gt;='Tariffs Jan2022'!J92,('Tariffs Jan2022'!J92*'Tariffs Jan2022'!U92/100)* 'Tariffs Jan2022'!AJ92,($C$5*'Tariffs Jan2022'!AL92/'Tariffs Jan2022'!AJ92*'Tariffs Jan2022'!U92/100)* 'Tariffs Jan2022'!AJ92)</f>
        <v>549.81818181818176</v>
      </c>
      <c r="K98" s="85">
        <f>IF($C$5*'Tariffs Jan2022'!AL92/'Tariffs Jan2022'!AJ92&lt;'Tariffs Jan2022'!J92,0,IF($C$5*'Tariffs Jan2022'!AL92/'Tariffs Jan2022'!AJ92&lt;='Tariffs Jan2022'!K92,($C$5*'Tariffs Jan2022'!AL92/'Tariffs Jan2022'!AJ92-'Tariffs Jan2022'!J92)*('Tariffs Jan2022'!V92/100)*'Tariffs Jan2022'!AJ92,('Tariffs Jan2022'!K92-'Tariffs Jan2022'!J92)*('Tariffs Jan2022'!V92/100)*'Tariffs Jan2022'!AJ92))</f>
        <v>395.90759999999989</v>
      </c>
      <c r="L98" s="85">
        <f>IF($C$5*'Tariffs Jan2022'!AL92/'Tariffs Jan2022'!AJ92&lt;'Tariffs Jan2022'!K92,0,IF($C$5*'Tariffs Jan2022'!AL92/'Tariffs Jan2022'!AJ92&lt;='Tariffs Jan2022'!L92,($C$5*'Tariffs Jan2022'!AL92/'Tariffs Jan2022'!AJ92-'Tariffs Jan2022'!K92)*('Tariffs Jan2022'!W92/100)*'Tariffs Jan2022'!AJ92,('Tariffs Jan2022'!L92-'Tariffs Jan2022'!K92)*('Tariffs Jan2022'!W92/100)*'Tariffs Jan2022'!AJ92))</f>
        <v>0</v>
      </c>
      <c r="M98" s="85">
        <f>IF($C$5*'Tariffs Jan2022'!AL92/'Tariffs Jan2022'!AJ92&lt;'Tariffs Jan2022'!L92,0,IF($C$5*'Tariffs Jan2022'!AL92/'Tariffs Jan2022'!AJ92&lt;='Tariffs Jan2022'!M92,($C$5*'Tariffs Jan2022'!AL92/'Tariffs Jan2022'!AJ92-'Tariffs Jan2022'!L92)*('Tariffs Jan2022'!X92/100)*'Tariffs Jan2022'!AJ92,('Tariffs Jan2022'!M92-'Tariffs Jan2022'!L92)*('Tariffs Jan2022'!X92/100)*'Tariffs Jan2022'!AJ92))</f>
        <v>0</v>
      </c>
      <c r="N98" s="85">
        <f>IF(($C$5*'Tariffs Jan2022'!AL92/'Tariffs Jan2022'!AJ92&gt;'Tariffs Jan2022'!M92),($C$5*'Tariffs Jan2022'!AL92/'Tariffs Jan2022'!AJ92-'Tariffs Jan2022'!M92)*'Tariffs Jan2022'!Y92/100*'Tariffs Jan2022'!AJ92,0)</f>
        <v>0</v>
      </c>
      <c r="O98" s="73">
        <f t="shared" si="12"/>
        <v>1802.4364363636359</v>
      </c>
      <c r="P98" s="498">
        <f t="shared" si="13"/>
        <v>1982.6800799999996</v>
      </c>
      <c r="Q98" s="546"/>
      <c r="R98" s="546"/>
      <c r="S98" s="546"/>
      <c r="T98" s="546"/>
      <c r="U98" s="546"/>
      <c r="V98" s="546"/>
      <c r="W98" s="546"/>
      <c r="X98" s="546"/>
      <c r="Y98" s="546"/>
      <c r="Z98" s="546"/>
    </row>
    <row r="99" spans="1:26" s="289" customFormat="1" ht="14" thickBot="1" x14ac:dyDescent="0.2">
      <c r="A99" s="286" t="str">
        <f>'Tariffs Jan2022'!F93</f>
        <v>Simply Energy</v>
      </c>
      <c r="B99" s="47" t="str">
        <f>'Tariffs Jan2022'!D93</f>
        <v>AusNet Services Central 2</v>
      </c>
      <c r="C99" s="287">
        <f>'Tariffs Jan2022'!E93</f>
        <v>44562</v>
      </c>
      <c r="D99" s="85">
        <f>365*'Tariffs Jan2022'!H93/100</f>
        <v>319.9722727272727</v>
      </c>
      <c r="E99" s="85">
        <f>IF($C$5*'Tariffs Jan2022'!AK93/'Tariffs Jan2022'!AI93&gt;='Tariffs Jan2022'!J93,( 'Tariffs Jan2022'!J93*'Tariffs Jan2022'!O93/100)* 'Tariffs Jan2022'!AI93,($C$5*'Tariffs Jan2022'!AK93/'Tariffs Jan2022'!AI93*'Tariffs Jan2022'!O93/100)* 'Tariffs Jan2022'!AI93)</f>
        <v>391.63636363636363</v>
      </c>
      <c r="F99" s="85">
        <f>IF($C$5*'Tariffs Jan2022'!AK93/'Tariffs Jan2022'!AI93&lt;'Tariffs Jan2022'!J93,0,IF($C$5*'Tariffs Jan2022'!AK93/'Tariffs Jan2022'!AI93&lt;='Tariffs Jan2022'!K93,($C$5*'Tariffs Jan2022'!AK93/'Tariffs Jan2022'!AI93-'Tariffs Jan2022'!J93)*('Tariffs Jan2022'!P93/100)*'Tariffs Jan2022'!AI93,('Tariffs Jan2022'!K93-'Tariffs Jan2022'!J93)*('Tariffs Jan2022'!P93/100)*'Tariffs Jan2022'!AI93))</f>
        <v>287.93279999999993</v>
      </c>
      <c r="G99" s="85">
        <f>IF($C$5*'Tariffs Jan2022'!AK93/'Tariffs Jan2022'!AI93&lt;'Tariffs Jan2022'!K93,0,IF($C$5*'Tariffs Jan2022'!AK93/'Tariffs Jan2022'!AI93&lt;='Tariffs Jan2022'!L93,($C$5*'Tariffs Jan2022'!AK93/'Tariffs Jan2022'!AI93-'Tariffs Jan2022'!K93)*('Tariffs Jan2022'!Q93/100)*'Tariffs Jan2022'!AI93,('Tariffs Jan2022'!L93-'Tariffs Jan2022'!K93)*('Tariffs Jan2022'!Q93/100)*'Tariffs Jan2022'!AI93))</f>
        <v>0</v>
      </c>
      <c r="H99" s="85">
        <f>IF($C$5*'Tariffs Jan2022'!AK93/'Tariffs Jan2022'!AI93&lt;'Tariffs Jan2022'!L93,0,IF($C$5*'Tariffs Jan2022'!AK93/'Tariffs Jan2022'!AI93&lt;='Tariffs Jan2022'!M93,($C$5*'Tariffs Jan2022'!AK93/'Tariffs Jan2022'!AI93-'Tariffs Jan2022'!L93)*('Tariffs Jan2022'!R93/100)*'Tariffs Jan2022'!AI93,('Tariffs Jan2022'!M93-'Tariffs Jan2022'!L93)*('Tariffs Jan2022'!R93/100)*'Tariffs Jan2022'!AI93))</f>
        <v>0</v>
      </c>
      <c r="I99" s="85">
        <f>IF(($C$5*'Tariffs Jan2022'!AK93/'Tariffs Jan2022'!AI93&gt;'Tariffs Jan2022'!M93),($C$5*'Tariffs Jan2022'!AK93/'Tariffs Jan2022'!AI93-'Tariffs Jan2022'!M93)*'Tariffs Jan2022'!S93/100*'Tariffs Jan2022'!AI93,0)</f>
        <v>0</v>
      </c>
      <c r="J99" s="85">
        <f>IF($C$5*'Tariffs Jan2022'!AL93/'Tariffs Jan2022'!AJ93&gt;='Tariffs Jan2022'!J93,('Tariffs Jan2022'!J93*'Tariffs Jan2022'!U93/100)* 'Tariffs Jan2022'!AJ93,($C$5*'Tariffs Jan2022'!AL93/'Tariffs Jan2022'!AJ93*'Tariffs Jan2022'!U93/100)* 'Tariffs Jan2022'!AJ93)</f>
        <v>597.81818181818176</v>
      </c>
      <c r="K99" s="85">
        <f>IF($C$5*'Tariffs Jan2022'!AL93/'Tariffs Jan2022'!AJ93&lt;'Tariffs Jan2022'!J93,0,IF($C$5*'Tariffs Jan2022'!AL93/'Tariffs Jan2022'!AJ93&lt;='Tariffs Jan2022'!K93,($C$5*'Tariffs Jan2022'!AL93/'Tariffs Jan2022'!AJ93-'Tariffs Jan2022'!J93)*('Tariffs Jan2022'!V93/100)*'Tariffs Jan2022'!AJ93,('Tariffs Jan2022'!K93-'Tariffs Jan2022'!J93)*('Tariffs Jan2022'!V93/100)*'Tariffs Jan2022'!AJ93))</f>
        <v>431.89919999999989</v>
      </c>
      <c r="L99" s="85">
        <f>IF($C$5*'Tariffs Jan2022'!AL93/'Tariffs Jan2022'!AJ93&lt;'Tariffs Jan2022'!K93,0,IF($C$5*'Tariffs Jan2022'!AL93/'Tariffs Jan2022'!AJ93&lt;='Tariffs Jan2022'!L93,($C$5*'Tariffs Jan2022'!AL93/'Tariffs Jan2022'!AJ93-'Tariffs Jan2022'!K93)*('Tariffs Jan2022'!W93/100)*'Tariffs Jan2022'!AJ93,('Tariffs Jan2022'!L93-'Tariffs Jan2022'!K93)*('Tariffs Jan2022'!W93/100)*'Tariffs Jan2022'!AJ93))</f>
        <v>0</v>
      </c>
      <c r="M99" s="85">
        <f>IF($C$5*'Tariffs Jan2022'!AL93/'Tariffs Jan2022'!AJ93&lt;'Tariffs Jan2022'!L93,0,IF($C$5*'Tariffs Jan2022'!AL93/'Tariffs Jan2022'!AJ93&lt;='Tariffs Jan2022'!M93,($C$5*'Tariffs Jan2022'!AL93/'Tariffs Jan2022'!AJ93-'Tariffs Jan2022'!L93)*('Tariffs Jan2022'!X93/100)*'Tariffs Jan2022'!AJ93,('Tariffs Jan2022'!M93-'Tariffs Jan2022'!L93)*('Tariffs Jan2022'!X93/100)*'Tariffs Jan2022'!AJ93))</f>
        <v>0</v>
      </c>
      <c r="N99" s="85">
        <f>IF(($C$5*'Tariffs Jan2022'!AL93/'Tariffs Jan2022'!AJ93&gt;'Tariffs Jan2022'!M93),($C$5*'Tariffs Jan2022'!AL93/'Tariffs Jan2022'!AJ93-'Tariffs Jan2022'!M93)*'Tariffs Jan2022'!Y93/100*'Tariffs Jan2022'!AJ93,0)</f>
        <v>0</v>
      </c>
      <c r="O99" s="73">
        <f t="shared" si="12"/>
        <v>2029.2588181818178</v>
      </c>
      <c r="P99" s="498">
        <f t="shared" si="13"/>
        <v>2232.1846999999998</v>
      </c>
      <c r="Q99" s="546"/>
      <c r="R99" s="546"/>
      <c r="S99" s="546"/>
      <c r="T99" s="546"/>
      <c r="U99" s="546"/>
      <c r="V99" s="546"/>
      <c r="W99" s="546"/>
      <c r="X99" s="546"/>
      <c r="Y99" s="546"/>
      <c r="Z99" s="546"/>
    </row>
    <row r="100" spans="1:26" ht="14" thickTop="1" x14ac:dyDescent="0.15">
      <c r="A100" s="286" t="str">
        <f>'Tariffs Jan2022'!F94</f>
        <v>GloBird</v>
      </c>
      <c r="B100" s="47" t="str">
        <f>'Tariffs Jan2022'!D94</f>
        <v>AusNet Services Central 2</v>
      </c>
      <c r="C100" s="287">
        <f>'Tariffs Jan2022'!E94</f>
        <v>44562</v>
      </c>
      <c r="D100" s="85">
        <f>365*'Tariffs Jan2022'!H94/100</f>
        <v>423.39999999999992</v>
      </c>
      <c r="E100" s="85">
        <f>IF($C$5*'Tariffs Jan2022'!AK94/'Tariffs Jan2022'!AI94&gt;='Tariffs Jan2022'!J94,( 'Tariffs Jan2022'!J94*'Tariffs Jan2022'!O94/100)* 'Tariffs Jan2022'!AI94,($C$5*'Tariffs Jan2022'!AK94/'Tariffs Jan2022'!AI94*'Tariffs Jan2022'!O94/100)* 'Tariffs Jan2022'!AI94)</f>
        <v>413.99999999999989</v>
      </c>
      <c r="F100" s="85">
        <f>IF($C$5*'Tariffs Jan2022'!AK94/'Tariffs Jan2022'!AI94&lt;'Tariffs Jan2022'!J94,0,IF($C$5*'Tariffs Jan2022'!AK94/'Tariffs Jan2022'!AI94&lt;='Tariffs Jan2022'!K94,($C$5*'Tariffs Jan2022'!AK94/'Tariffs Jan2022'!AI94-'Tariffs Jan2022'!J94)*('Tariffs Jan2022'!P94/100)*'Tariffs Jan2022'!AI94,('Tariffs Jan2022'!K94-'Tariffs Jan2022'!J94)*('Tariffs Jan2022'!P94/100)*'Tariffs Jan2022'!AI94))</f>
        <v>0</v>
      </c>
      <c r="G100" s="85">
        <f>IF($C$5*'Tariffs Jan2022'!AK94/'Tariffs Jan2022'!AI94&lt;'Tariffs Jan2022'!K94,0,IF($C$5*'Tariffs Jan2022'!AK94/'Tariffs Jan2022'!AI94&lt;='Tariffs Jan2022'!L94,($C$5*'Tariffs Jan2022'!AK94/'Tariffs Jan2022'!AI94-'Tariffs Jan2022'!K94)*('Tariffs Jan2022'!Q94/100)*'Tariffs Jan2022'!AI94,('Tariffs Jan2022'!L94-'Tariffs Jan2022'!K94)*('Tariffs Jan2022'!Q94/100)*'Tariffs Jan2022'!AI94))</f>
        <v>0</v>
      </c>
      <c r="H100" s="85">
        <f>IF($C$5*'Tariffs Jan2022'!AK94/'Tariffs Jan2022'!AI94&lt;'Tariffs Jan2022'!L94,0,IF($C$5*'Tariffs Jan2022'!AK94/'Tariffs Jan2022'!AI94&lt;='Tariffs Jan2022'!M94,($C$5*'Tariffs Jan2022'!AK94/'Tariffs Jan2022'!AI94-'Tariffs Jan2022'!L94)*('Tariffs Jan2022'!R94/100)*'Tariffs Jan2022'!AI94,('Tariffs Jan2022'!M94-'Tariffs Jan2022'!L94)*('Tariffs Jan2022'!R94/100)*'Tariffs Jan2022'!AI94))</f>
        <v>0</v>
      </c>
      <c r="I100" s="85">
        <f>IF(($C$5*'Tariffs Jan2022'!AK94/'Tariffs Jan2022'!AI94&gt;'Tariffs Jan2022'!M94),($C$5*'Tariffs Jan2022'!AK94/'Tariffs Jan2022'!AI94-'Tariffs Jan2022'!M94)*'Tariffs Jan2022'!S94/100*'Tariffs Jan2022'!AI94,0)</f>
        <v>310.5</v>
      </c>
      <c r="J100" s="85">
        <f>IF($C$5*'Tariffs Jan2022'!AL94/'Tariffs Jan2022'!AJ94&gt;='Tariffs Jan2022'!J94,('Tariffs Jan2022'!J94*'Tariffs Jan2022'!U94/100)* 'Tariffs Jan2022'!AJ94,($C$5*'Tariffs Jan2022'!AL94/'Tariffs Jan2022'!AJ94*'Tariffs Jan2022'!U94/100)* 'Tariffs Jan2022'!AJ94)</f>
        <v>413.99999999999989</v>
      </c>
      <c r="K100" s="85">
        <f>IF($C$5*'Tariffs Jan2022'!AL94/'Tariffs Jan2022'!AJ94&lt;'Tariffs Jan2022'!J94,0,IF($C$5*'Tariffs Jan2022'!AL94/'Tariffs Jan2022'!AJ94&lt;='Tariffs Jan2022'!K94,($C$5*'Tariffs Jan2022'!AL94/'Tariffs Jan2022'!AJ94-'Tariffs Jan2022'!J94)*('Tariffs Jan2022'!V94/100)*'Tariffs Jan2022'!AJ94,('Tariffs Jan2022'!K94-'Tariffs Jan2022'!J94)*('Tariffs Jan2022'!V94/100)*'Tariffs Jan2022'!AJ94))</f>
        <v>0</v>
      </c>
      <c r="L100" s="85">
        <f>IF($C$5*'Tariffs Jan2022'!AL94/'Tariffs Jan2022'!AJ94&lt;'Tariffs Jan2022'!K94,0,IF($C$5*'Tariffs Jan2022'!AL94/'Tariffs Jan2022'!AJ94&lt;='Tariffs Jan2022'!L94,($C$5*'Tariffs Jan2022'!AL94/'Tariffs Jan2022'!AJ94-'Tariffs Jan2022'!K94)*('Tariffs Jan2022'!W94/100)*'Tariffs Jan2022'!AJ94,('Tariffs Jan2022'!L94-'Tariffs Jan2022'!K94)*('Tariffs Jan2022'!W94/100)*'Tariffs Jan2022'!AJ94))</f>
        <v>0</v>
      </c>
      <c r="M100" s="85">
        <f>IF($C$5*'Tariffs Jan2022'!AL94/'Tariffs Jan2022'!AJ94&lt;'Tariffs Jan2022'!L94,0,IF($C$5*'Tariffs Jan2022'!AL94/'Tariffs Jan2022'!AJ94&lt;='Tariffs Jan2022'!M94,($C$5*'Tariffs Jan2022'!AL94/'Tariffs Jan2022'!AJ94-'Tariffs Jan2022'!L94)*('Tariffs Jan2022'!X94/100)*'Tariffs Jan2022'!AJ94,('Tariffs Jan2022'!M94-'Tariffs Jan2022'!L94)*('Tariffs Jan2022'!X94/100)*'Tariffs Jan2022'!AJ94))</f>
        <v>0</v>
      </c>
      <c r="N100" s="85">
        <f>IF(($C$5*'Tariffs Jan2022'!AL94/'Tariffs Jan2022'!AJ94&gt;'Tariffs Jan2022'!M94),($C$5*'Tariffs Jan2022'!AL94/'Tariffs Jan2022'!AJ94-'Tariffs Jan2022'!M94)*'Tariffs Jan2022'!Y94/100*'Tariffs Jan2022'!AJ94,0)</f>
        <v>310.5</v>
      </c>
      <c r="O100" s="73">
        <f t="shared" si="12"/>
        <v>1872.3999999999996</v>
      </c>
      <c r="P100" s="498">
        <f t="shared" si="13"/>
        <v>2059.64</v>
      </c>
      <c r="Q100" s="546"/>
      <c r="R100" s="546"/>
      <c r="S100" s="546"/>
      <c r="T100" s="546"/>
      <c r="U100" s="546"/>
      <c r="V100" s="546"/>
      <c r="W100" s="546"/>
      <c r="X100" s="546"/>
      <c r="Y100" s="546"/>
      <c r="Z100" s="546"/>
    </row>
    <row r="101" spans="1:26" s="289" customFormat="1" ht="14" thickBot="1" x14ac:dyDescent="0.2">
      <c r="A101" s="286" t="str">
        <f>'Tariffs Jan2022'!F95</f>
        <v>Powershop</v>
      </c>
      <c r="B101" s="47" t="str">
        <f>'Tariffs Jan2022'!D95</f>
        <v>AusNet Services Central 2</v>
      </c>
      <c r="C101" s="287">
        <f>'Tariffs Jan2022'!E95</f>
        <v>44562</v>
      </c>
      <c r="D101" s="85">
        <f>365*'Tariffs Jan2022'!H95/100</f>
        <v>375.61818181818182</v>
      </c>
      <c r="E101" s="85">
        <f>((C$5*'Tariffs Jan2022'!AK95/'Tariffs Jan2022'!AI95)*('Tariffs Jan2022'!O95/100))*'Tariffs Jan2022'!AI95</f>
        <v>569.86363636363626</v>
      </c>
      <c r="F101" s="85">
        <v>0</v>
      </c>
      <c r="G101" s="85">
        <v>0</v>
      </c>
      <c r="H101" s="85">
        <v>0</v>
      </c>
      <c r="I101" s="85">
        <v>0</v>
      </c>
      <c r="J101" s="85">
        <f>((C$5*'Tariffs Jan2022'!AL95/'Tariffs Jan2022'!AJ95)*('Tariffs Jan2022'!U95/100))*'Tariffs Jan2022'!AJ95</f>
        <v>569.86363636363626</v>
      </c>
      <c r="K101" s="85">
        <v>0</v>
      </c>
      <c r="L101" s="85">
        <v>0</v>
      </c>
      <c r="M101" s="85">
        <v>0</v>
      </c>
      <c r="N101" s="85">
        <v>0</v>
      </c>
      <c r="O101" s="73">
        <f t="shared" si="12"/>
        <v>1515.3454545454542</v>
      </c>
      <c r="P101" s="498">
        <f t="shared" si="13"/>
        <v>1666.8799999999999</v>
      </c>
      <c r="Q101" s="546"/>
      <c r="R101" s="546"/>
      <c r="S101" s="546"/>
      <c r="T101" s="546"/>
      <c r="U101" s="546"/>
      <c r="V101" s="546"/>
      <c r="W101" s="546"/>
      <c r="X101" s="546"/>
      <c r="Y101" s="546"/>
      <c r="Z101" s="546"/>
    </row>
    <row r="102" spans="1:26" ht="14" thickTop="1" x14ac:dyDescent="0.15">
      <c r="A102" s="286" t="str">
        <f>'Tariffs Jan2022'!F96</f>
        <v>1st Energy</v>
      </c>
      <c r="B102" s="47" t="str">
        <f>'Tariffs Jan2022'!D96</f>
        <v>AusNet Services Central 2</v>
      </c>
      <c r="C102" s="287">
        <f>'Tariffs Jan2022'!E96</f>
        <v>44562</v>
      </c>
      <c r="D102" s="85">
        <f>365*'Tariffs Jan2022'!H96/100</f>
        <v>346.74999999999994</v>
      </c>
      <c r="E102" s="85">
        <f>IF($C$5*'Tariffs Jan2022'!AK96/'Tariffs Jan2022'!AI96&gt;='Tariffs Jan2022'!J96,( 'Tariffs Jan2022'!J96*'Tariffs Jan2022'!O96/100)* 'Tariffs Jan2022'!AI96,($C$5*'Tariffs Jan2022'!AK96/'Tariffs Jan2022'!AI96*'Tariffs Jan2022'!O96/100)* 'Tariffs Jan2022'!AI96)</f>
        <v>436.90909090909076</v>
      </c>
      <c r="F102" s="85">
        <f>IF($C$5*'Tariffs Jan2022'!AK96/'Tariffs Jan2022'!AI96&lt;'Tariffs Jan2022'!J96,0,IF($C$5*'Tariffs Jan2022'!AK96/'Tariffs Jan2022'!AI96&lt;='Tariffs Jan2022'!K96,($C$5*'Tariffs Jan2022'!AK96/'Tariffs Jan2022'!AI96-'Tariffs Jan2022'!J96)*('Tariffs Jan2022'!P96/100)*'Tariffs Jan2022'!AI96,('Tariffs Jan2022'!K96-'Tariffs Jan2022'!J96)*('Tariffs Jan2022'!P96/100)*'Tariffs Jan2022'!AI96))</f>
        <v>292.09090909090907</v>
      </c>
      <c r="G102" s="85">
        <f>IF($C$5*'Tariffs Jan2022'!AK96/'Tariffs Jan2022'!AI96&lt;'Tariffs Jan2022'!K96,0,IF($C$5*'Tariffs Jan2022'!AK96/'Tariffs Jan2022'!AI96&lt;='Tariffs Jan2022'!L96,($C$5*'Tariffs Jan2022'!AK96/'Tariffs Jan2022'!AI96-'Tariffs Jan2022'!K96)*('Tariffs Jan2022'!Q96/100)*'Tariffs Jan2022'!AI96,('Tariffs Jan2022'!L96-'Tariffs Jan2022'!K96)*('Tariffs Jan2022'!Q96/100)*'Tariffs Jan2022'!AI96))</f>
        <v>0</v>
      </c>
      <c r="H102" s="85">
        <f>IF($C$5*'Tariffs Jan2022'!AK96/'Tariffs Jan2022'!AI96&lt;'Tariffs Jan2022'!L96,0,IF($C$5*'Tariffs Jan2022'!AK96/'Tariffs Jan2022'!AI96&lt;='Tariffs Jan2022'!M96,($C$5*'Tariffs Jan2022'!AK96/'Tariffs Jan2022'!AI96-'Tariffs Jan2022'!L96)*('Tariffs Jan2022'!R96/100)*'Tariffs Jan2022'!AI96,('Tariffs Jan2022'!M96-'Tariffs Jan2022'!L96)*('Tariffs Jan2022'!R96/100)*'Tariffs Jan2022'!AI96))</f>
        <v>0</v>
      </c>
      <c r="I102" s="85">
        <f>IF(($C$5*'Tariffs Jan2022'!AK96/'Tariffs Jan2022'!AI96&gt;'Tariffs Jan2022'!M96),($C$5*'Tariffs Jan2022'!AK96/'Tariffs Jan2022'!AI96-'Tariffs Jan2022'!M96)*'Tariffs Jan2022'!S96/100*'Tariffs Jan2022'!AI96,0)</f>
        <v>0</v>
      </c>
      <c r="J102" s="85">
        <f>IF($C$5*'Tariffs Jan2022'!AL96/'Tariffs Jan2022'!AJ96&gt;='Tariffs Jan2022'!J96,('Tariffs Jan2022'!J96*'Tariffs Jan2022'!U96/100)* 'Tariffs Jan2022'!AJ96,($C$5*'Tariffs Jan2022'!AL96/'Tariffs Jan2022'!AJ96*'Tariffs Jan2022'!U96/100)* 'Tariffs Jan2022'!AJ96)</f>
        <v>436.90909090909076</v>
      </c>
      <c r="K102" s="85">
        <f>IF($C$5*'Tariffs Jan2022'!AL96/'Tariffs Jan2022'!AJ96&lt;'Tariffs Jan2022'!J96,0,IF($C$5*'Tariffs Jan2022'!AL96/'Tariffs Jan2022'!AJ96&lt;='Tariffs Jan2022'!K96,($C$5*'Tariffs Jan2022'!AL96/'Tariffs Jan2022'!AJ96-'Tariffs Jan2022'!J96)*('Tariffs Jan2022'!V96/100)*'Tariffs Jan2022'!AJ96,('Tariffs Jan2022'!K96-'Tariffs Jan2022'!J96)*('Tariffs Jan2022'!V96/100)*'Tariffs Jan2022'!AJ96))</f>
        <v>292.09090909090907</v>
      </c>
      <c r="L102" s="85">
        <f>IF($C$5*'Tariffs Jan2022'!AL96/'Tariffs Jan2022'!AJ96&lt;'Tariffs Jan2022'!K96,0,IF($C$5*'Tariffs Jan2022'!AL96/'Tariffs Jan2022'!AJ96&lt;='Tariffs Jan2022'!L96,($C$5*'Tariffs Jan2022'!AL96/'Tariffs Jan2022'!AJ96-'Tariffs Jan2022'!K96)*('Tariffs Jan2022'!W96/100)*'Tariffs Jan2022'!AJ96,('Tariffs Jan2022'!L96-'Tariffs Jan2022'!K96)*('Tariffs Jan2022'!W96/100)*'Tariffs Jan2022'!AJ96))</f>
        <v>0</v>
      </c>
      <c r="M102" s="85">
        <f>IF($C$5*'Tariffs Jan2022'!AL96/'Tariffs Jan2022'!AJ96&lt;'Tariffs Jan2022'!L96,0,IF($C$5*'Tariffs Jan2022'!AL96/'Tariffs Jan2022'!AJ96&lt;='Tariffs Jan2022'!M96,($C$5*'Tariffs Jan2022'!AL96/'Tariffs Jan2022'!AJ96-'Tariffs Jan2022'!L96)*('Tariffs Jan2022'!X96/100)*'Tariffs Jan2022'!AJ96,('Tariffs Jan2022'!M96-'Tariffs Jan2022'!L96)*('Tariffs Jan2022'!X96/100)*'Tariffs Jan2022'!AJ96))</f>
        <v>0</v>
      </c>
      <c r="N102" s="85">
        <f>IF(($C$5*'Tariffs Jan2022'!AL96/'Tariffs Jan2022'!AJ96&gt;'Tariffs Jan2022'!M96),($C$5*'Tariffs Jan2022'!AL96/'Tariffs Jan2022'!AJ96-'Tariffs Jan2022'!M96)*'Tariffs Jan2022'!Y96/100*'Tariffs Jan2022'!AJ96,0)</f>
        <v>0</v>
      </c>
      <c r="O102" s="73">
        <f t="shared" si="12"/>
        <v>1804.7499999999995</v>
      </c>
      <c r="P102" s="498">
        <f t="shared" si="13"/>
        <v>1985.2249999999997</v>
      </c>
      <c r="Q102" s="546"/>
      <c r="R102" s="546"/>
      <c r="S102" s="546"/>
      <c r="T102" s="546"/>
      <c r="U102" s="546"/>
      <c r="V102" s="546"/>
      <c r="W102" s="546"/>
      <c r="X102" s="546"/>
      <c r="Y102" s="546"/>
      <c r="Z102" s="546"/>
    </row>
    <row r="103" spans="1:26" ht="14" thickBot="1" x14ac:dyDescent="0.2">
      <c r="A103" s="288" t="str">
        <f>'Tariffs Jan2022'!F97</f>
        <v>Discover Energy</v>
      </c>
      <c r="B103" s="289" t="str">
        <f>'Tariffs Jan2022'!D97</f>
        <v>AusNet Services Central 2</v>
      </c>
      <c r="C103" s="290">
        <f>'Tariffs Jan2022'!E97</f>
        <v>44562</v>
      </c>
      <c r="D103" s="291">
        <f>365*'Tariffs Jan2022'!H97/100</f>
        <v>339.44999999999993</v>
      </c>
      <c r="E103" s="291">
        <f>IF($C$5*'Tariffs Jan2022'!AK97/'Tariffs Jan2022'!AI97&gt;='Tariffs Jan2022'!J97,( 'Tariffs Jan2022'!J97*'Tariffs Jan2022'!O97/100)* 'Tariffs Jan2022'!AI97,($C$5*'Tariffs Jan2022'!AK97/'Tariffs Jan2022'!AI97*'Tariffs Jan2022'!O97/100)* 'Tariffs Jan2022'!AI97)</f>
        <v>310.90909090909088</v>
      </c>
      <c r="F103" s="291">
        <f>IF($C$5*'Tariffs Jan2022'!AK97/'Tariffs Jan2022'!AI97&lt;'Tariffs Jan2022'!J97,0,IF($C$5*'Tariffs Jan2022'!AK97/'Tariffs Jan2022'!AI97&lt;='Tariffs Jan2022'!K97,($C$5*'Tariffs Jan2022'!AK97/'Tariffs Jan2022'!AI97-'Tariffs Jan2022'!J97)*('Tariffs Jan2022'!P97/100)*'Tariffs Jan2022'!AI97,('Tariffs Jan2022'!K97-'Tariffs Jan2022'!J97)*('Tariffs Jan2022'!P97/100)*'Tariffs Jan2022'!AI97))</f>
        <v>224.12950909090904</v>
      </c>
      <c r="G103" s="291">
        <f>IF($C$5*'Tariffs Jan2022'!AK97/'Tariffs Jan2022'!AI97&lt;'Tariffs Jan2022'!K97,0,IF($C$5*'Tariffs Jan2022'!AK97/'Tariffs Jan2022'!AI97&lt;='Tariffs Jan2022'!L97,($C$5*'Tariffs Jan2022'!AK97/'Tariffs Jan2022'!AI97-'Tariffs Jan2022'!K97)*('Tariffs Jan2022'!Q97/100)*'Tariffs Jan2022'!AI97,('Tariffs Jan2022'!L97-'Tariffs Jan2022'!K97)*('Tariffs Jan2022'!Q97/100)*'Tariffs Jan2022'!AI97))</f>
        <v>0</v>
      </c>
      <c r="H103" s="291">
        <f>IF($C$5*'Tariffs Jan2022'!AK97/'Tariffs Jan2022'!AI97&lt;'Tariffs Jan2022'!L97,0,IF($C$5*'Tariffs Jan2022'!AK97/'Tariffs Jan2022'!AI97&lt;='Tariffs Jan2022'!M97,($C$5*'Tariffs Jan2022'!AK97/'Tariffs Jan2022'!AI97-'Tariffs Jan2022'!L97)*('Tariffs Jan2022'!R97/100)*'Tariffs Jan2022'!AI97,('Tariffs Jan2022'!M97-'Tariffs Jan2022'!L97)*('Tariffs Jan2022'!R97/100)*'Tariffs Jan2022'!AI97))</f>
        <v>0</v>
      </c>
      <c r="I103" s="291">
        <f>IF(($C$5*'Tariffs Jan2022'!AK97/'Tariffs Jan2022'!AI97&gt;'Tariffs Jan2022'!M97),($C$5*'Tariffs Jan2022'!AK97/'Tariffs Jan2022'!AI97-'Tariffs Jan2022'!M97)*'Tariffs Jan2022'!S97/100*'Tariffs Jan2022'!AI97,0)</f>
        <v>0</v>
      </c>
      <c r="J103" s="291">
        <f>IF($C$5*'Tariffs Jan2022'!AL97/'Tariffs Jan2022'!AJ97&gt;='Tariffs Jan2022'!J97,('Tariffs Jan2022'!J97*'Tariffs Jan2022'!U97/100)* 'Tariffs Jan2022'!AJ97,($C$5*'Tariffs Jan2022'!AL97/'Tariffs Jan2022'!AJ97*'Tariffs Jan2022'!U97/100)* 'Tariffs Jan2022'!AJ97)</f>
        <v>532.36363636363626</v>
      </c>
      <c r="K103" s="291">
        <f>IF($C$5*'Tariffs Jan2022'!AL97/'Tariffs Jan2022'!AJ97&lt;'Tariffs Jan2022'!J97,0,IF($C$5*'Tariffs Jan2022'!AL97/'Tariffs Jan2022'!AJ97&lt;='Tariffs Jan2022'!K97,($C$5*'Tariffs Jan2022'!AL97/'Tariffs Jan2022'!AJ97-'Tariffs Jan2022'!J97)*('Tariffs Jan2022'!V97/100)*'Tariffs Jan2022'!AJ97,('Tariffs Jan2022'!K97-'Tariffs Jan2022'!J97)*('Tariffs Jan2022'!V97/100)*'Tariffs Jan2022'!AJ97))</f>
        <v>337.01225454545443</v>
      </c>
      <c r="L103" s="291">
        <f>IF($C$5*'Tariffs Jan2022'!AL97/'Tariffs Jan2022'!AJ97&lt;'Tariffs Jan2022'!K97,0,IF($C$5*'Tariffs Jan2022'!AL97/'Tariffs Jan2022'!AJ97&lt;='Tariffs Jan2022'!L97,($C$5*'Tariffs Jan2022'!AL97/'Tariffs Jan2022'!AJ97-'Tariffs Jan2022'!K97)*('Tariffs Jan2022'!W97/100)*'Tariffs Jan2022'!AJ97,('Tariffs Jan2022'!L97-'Tariffs Jan2022'!K97)*('Tariffs Jan2022'!W97/100)*'Tariffs Jan2022'!AJ97))</f>
        <v>0</v>
      </c>
      <c r="M103" s="291">
        <f>IF($C$5*'Tariffs Jan2022'!AL97/'Tariffs Jan2022'!AJ97&lt;'Tariffs Jan2022'!L97,0,IF($C$5*'Tariffs Jan2022'!AL97/'Tariffs Jan2022'!AJ97&lt;='Tariffs Jan2022'!M97,($C$5*'Tariffs Jan2022'!AL97/'Tariffs Jan2022'!AJ97-'Tariffs Jan2022'!L97)*('Tariffs Jan2022'!X97/100)*'Tariffs Jan2022'!AJ97,('Tariffs Jan2022'!M97-'Tariffs Jan2022'!L97)*('Tariffs Jan2022'!X97/100)*'Tariffs Jan2022'!AJ97))</f>
        <v>0</v>
      </c>
      <c r="N103" s="291">
        <f>IF(($C$5*'Tariffs Jan2022'!AL97/'Tariffs Jan2022'!AJ97&gt;'Tariffs Jan2022'!M97),($C$5*'Tariffs Jan2022'!AL97/'Tariffs Jan2022'!AJ97-'Tariffs Jan2022'!M97)*'Tariffs Jan2022'!Y97/100*'Tariffs Jan2022'!AJ97,0)</f>
        <v>0</v>
      </c>
      <c r="O103" s="292">
        <f t="shared" ref="O103" si="14">SUM(D103:N103)</f>
        <v>1743.8644909090906</v>
      </c>
      <c r="P103" s="499">
        <f t="shared" ref="P103" si="15">O103*1.1</f>
        <v>1918.2509399999999</v>
      </c>
      <c r="Q103" s="546"/>
      <c r="R103" s="546"/>
      <c r="S103" s="546"/>
      <c r="T103" s="546"/>
      <c r="U103" s="546"/>
      <c r="V103" s="546"/>
      <c r="W103" s="546"/>
      <c r="X103" s="546"/>
      <c r="Y103" s="546"/>
      <c r="Z103" s="546"/>
    </row>
    <row r="104" spans="1:26" ht="14" thickTop="1" x14ac:dyDescent="0.15">
      <c r="A104" s="286" t="str">
        <f>'Tariffs Jan2022'!F98</f>
        <v>AGL</v>
      </c>
      <c r="B104" s="47" t="str">
        <f>'Tariffs Jan2022'!D98</f>
        <v>AusNet Services Central 1</v>
      </c>
      <c r="C104" s="287">
        <f>'Tariffs Jan2022'!E98</f>
        <v>44562</v>
      </c>
      <c r="D104" s="85">
        <f>365*'Tariffs Jan2022'!H98/100</f>
        <v>377.41</v>
      </c>
      <c r="E104" s="85">
        <f>IF($C$5*'Tariffs Jan2022'!AK98/'Tariffs Jan2022'!AI98&gt;='Tariffs Jan2022'!J98,( 'Tariffs Jan2022'!J98*'Tariffs Jan2022'!O98/100)* 'Tariffs Jan2022'!AI98,($C$5*'Tariffs Jan2022'!AK98/'Tariffs Jan2022'!AI98*'Tariffs Jan2022'!O98/100)* 'Tariffs Jan2022'!AI98)</f>
        <v>328.36363636363632</v>
      </c>
      <c r="F104" s="85">
        <f>IF($C$5*'Tariffs Jan2022'!AK98/'Tariffs Jan2022'!AI98&lt;'Tariffs Jan2022'!J98,0,IF($C$5*'Tariffs Jan2022'!AK98/'Tariffs Jan2022'!AI98&lt;='Tariffs Jan2022'!K98,($C$5*'Tariffs Jan2022'!AK98/'Tariffs Jan2022'!AI98-'Tariffs Jan2022'!J98)*('Tariffs Jan2022'!P98/100)*'Tariffs Jan2022'!AI98,('Tariffs Jan2022'!K98-'Tariffs Jan2022'!J98)*('Tariffs Jan2022'!P98/100)*'Tariffs Jan2022'!AI98))</f>
        <v>238.85334545454538</v>
      </c>
      <c r="G104" s="85">
        <f>IF($C$5*'Tariffs Jan2022'!AK98/'Tariffs Jan2022'!AI98&lt;'Tariffs Jan2022'!K98,0,IF($C$5*'Tariffs Jan2022'!AK98/'Tariffs Jan2022'!AI98&lt;='Tariffs Jan2022'!L98,($C$5*'Tariffs Jan2022'!AK98/'Tariffs Jan2022'!AI98-'Tariffs Jan2022'!K98)*('Tariffs Jan2022'!Q98/100)*'Tariffs Jan2022'!AI98,('Tariffs Jan2022'!L98-'Tariffs Jan2022'!K98)*('Tariffs Jan2022'!Q98/100)*'Tariffs Jan2022'!AI98))</f>
        <v>0</v>
      </c>
      <c r="H104" s="85">
        <f>IF($C$5*'Tariffs Jan2022'!AK98/'Tariffs Jan2022'!AI98&lt;'Tariffs Jan2022'!L98,0,IF($C$5*'Tariffs Jan2022'!AK98/'Tariffs Jan2022'!AI98&lt;='Tariffs Jan2022'!M98,($C$5*'Tariffs Jan2022'!AK98/'Tariffs Jan2022'!AI98-'Tariffs Jan2022'!L98)*('Tariffs Jan2022'!R98/100)*'Tariffs Jan2022'!AI98,('Tariffs Jan2022'!M98-'Tariffs Jan2022'!L98)*('Tariffs Jan2022'!R98/100)*'Tariffs Jan2022'!AI98))</f>
        <v>0</v>
      </c>
      <c r="I104" s="85">
        <f>IF(($C$5*'Tariffs Jan2022'!AK98/'Tariffs Jan2022'!AI98&gt;'Tariffs Jan2022'!M98),($C$5*'Tariffs Jan2022'!AK98/'Tariffs Jan2022'!AI98-'Tariffs Jan2022'!M98)*'Tariffs Jan2022'!S98/100*'Tariffs Jan2022'!AI98,0)</f>
        <v>0</v>
      </c>
      <c r="J104" s="85">
        <f>IF($C$5*'Tariffs Jan2022'!AL98/'Tariffs Jan2022'!AJ98&gt;='Tariffs Jan2022'!J98,('Tariffs Jan2022'!J98*'Tariffs Jan2022'!U98/100)* 'Tariffs Jan2022'!AJ98,($C$5*'Tariffs Jan2022'!AL98/'Tariffs Jan2022'!AJ98*'Tariffs Jan2022'!U98/100)* 'Tariffs Jan2022'!AJ98)</f>
        <v>567.27272727272725</v>
      </c>
      <c r="K104" s="85">
        <f>IF($C$5*'Tariffs Jan2022'!AL98/'Tariffs Jan2022'!AJ98&lt;'Tariffs Jan2022'!J98,0,IF($C$5*'Tariffs Jan2022'!AL98/'Tariffs Jan2022'!AJ98&lt;='Tariffs Jan2022'!K98,($C$5*'Tariffs Jan2022'!AL98/'Tariffs Jan2022'!AJ98-'Tariffs Jan2022'!J98)*('Tariffs Jan2022'!V98/100)*'Tariffs Jan2022'!AJ98,('Tariffs Jan2022'!K98-'Tariffs Jan2022'!J98)*('Tariffs Jan2022'!V98/100)*'Tariffs Jan2022'!AJ98))</f>
        <v>376.27581818181801</v>
      </c>
      <c r="L104" s="85">
        <f>IF($C$5*'Tariffs Jan2022'!AL98/'Tariffs Jan2022'!AJ98&lt;'Tariffs Jan2022'!K98,0,IF($C$5*'Tariffs Jan2022'!AL98/'Tariffs Jan2022'!AJ98&lt;='Tariffs Jan2022'!L98,($C$5*'Tariffs Jan2022'!AL98/'Tariffs Jan2022'!AJ98-'Tariffs Jan2022'!K98)*('Tariffs Jan2022'!W98/100)*'Tariffs Jan2022'!AJ98,('Tariffs Jan2022'!L98-'Tariffs Jan2022'!K98)*('Tariffs Jan2022'!W98/100)*'Tariffs Jan2022'!AJ98))</f>
        <v>0</v>
      </c>
      <c r="M104" s="85">
        <f>IF($C$5*'Tariffs Jan2022'!AL98/'Tariffs Jan2022'!AJ98&lt;'Tariffs Jan2022'!L98,0,IF($C$5*'Tariffs Jan2022'!AL98/'Tariffs Jan2022'!AJ98&lt;='Tariffs Jan2022'!M98,($C$5*'Tariffs Jan2022'!AL98/'Tariffs Jan2022'!AJ98-'Tariffs Jan2022'!L98)*('Tariffs Jan2022'!X98/100)*'Tariffs Jan2022'!AJ98,('Tariffs Jan2022'!M98-'Tariffs Jan2022'!L98)*('Tariffs Jan2022'!X98/100)*'Tariffs Jan2022'!AJ98))</f>
        <v>0</v>
      </c>
      <c r="N104" s="85">
        <f>IF(($C$5*'Tariffs Jan2022'!AL98/'Tariffs Jan2022'!AJ98&gt;'Tariffs Jan2022'!M98),($C$5*'Tariffs Jan2022'!AL98/'Tariffs Jan2022'!AJ98-'Tariffs Jan2022'!M98)*'Tariffs Jan2022'!Y98/100*'Tariffs Jan2022'!AJ98,0)</f>
        <v>0</v>
      </c>
      <c r="O104" s="73">
        <f t="shared" si="12"/>
        <v>1888.1755272727271</v>
      </c>
      <c r="P104" s="498">
        <f t="shared" si="13"/>
        <v>2076.9930800000002</v>
      </c>
      <c r="Q104" s="546"/>
      <c r="R104" s="546"/>
      <c r="S104" s="546"/>
      <c r="T104" s="546"/>
      <c r="U104" s="546"/>
      <c r="V104" s="546"/>
      <c r="W104" s="546"/>
      <c r="X104" s="546"/>
      <c r="Y104" s="546"/>
      <c r="Z104" s="546"/>
    </row>
    <row r="105" spans="1:26" x14ac:dyDescent="0.15">
      <c r="A105" s="286" t="str">
        <f>'Tariffs Jan2022'!F99</f>
        <v>Alinta Energy</v>
      </c>
      <c r="B105" s="47" t="str">
        <f>'Tariffs Jan2022'!D99</f>
        <v>AusNet Services Central 1</v>
      </c>
      <c r="C105" s="287">
        <f>'Tariffs Jan2022'!E99</f>
        <v>44522</v>
      </c>
      <c r="D105" s="85">
        <f>365*'Tariffs Jan2022'!H99/100</f>
        <v>266.45</v>
      </c>
      <c r="E105" s="85">
        <f>IF($C$5*'Tariffs Jan2022'!AK99/'Tariffs Jan2022'!AI99&gt;='Tariffs Jan2022'!J99,( 'Tariffs Jan2022'!J99*'Tariffs Jan2022'!O99/100)* 'Tariffs Jan2022'!AI99,($C$5*'Tariffs Jan2022'!AK99/'Tariffs Jan2022'!AI99*'Tariffs Jan2022'!O99/100)* 'Tariffs Jan2022'!AI99)</f>
        <v>309.81818181818181</v>
      </c>
      <c r="F105" s="85">
        <f>IF($C$5*'Tariffs Jan2022'!AK99/'Tariffs Jan2022'!AI99&lt;'Tariffs Jan2022'!J99,0,IF($C$5*'Tariffs Jan2022'!AK99/'Tariffs Jan2022'!AI99&lt;='Tariffs Jan2022'!K99,($C$5*'Tariffs Jan2022'!AK99/'Tariffs Jan2022'!AI99-'Tariffs Jan2022'!J99)*('Tariffs Jan2022'!P99/100)*'Tariffs Jan2022'!AI99,('Tariffs Jan2022'!K99-'Tariffs Jan2022'!J99)*('Tariffs Jan2022'!P99/100)*'Tariffs Jan2022'!AI99))</f>
        <v>0</v>
      </c>
      <c r="G105" s="85">
        <f>IF($C$5*'Tariffs Jan2022'!AK99/'Tariffs Jan2022'!AI99&lt;'Tariffs Jan2022'!K99,0,IF($C$5*'Tariffs Jan2022'!AK99/'Tariffs Jan2022'!AI99&lt;='Tariffs Jan2022'!L99,($C$5*'Tariffs Jan2022'!AK99/'Tariffs Jan2022'!AI99-'Tariffs Jan2022'!K99)*('Tariffs Jan2022'!Q99/100)*'Tariffs Jan2022'!AI99,('Tariffs Jan2022'!L99-'Tariffs Jan2022'!K99)*('Tariffs Jan2022'!Q99/100)*'Tariffs Jan2022'!AI99))</f>
        <v>0</v>
      </c>
      <c r="H105" s="85">
        <f>IF($C$5*'Tariffs Jan2022'!AK99/'Tariffs Jan2022'!AI99&lt;'Tariffs Jan2022'!L99,0,IF($C$5*'Tariffs Jan2022'!AK99/'Tariffs Jan2022'!AI99&lt;='Tariffs Jan2022'!M99,($C$5*'Tariffs Jan2022'!AK99/'Tariffs Jan2022'!AI99-'Tariffs Jan2022'!L99)*('Tariffs Jan2022'!R99/100)*'Tariffs Jan2022'!AI99,('Tariffs Jan2022'!M99-'Tariffs Jan2022'!L99)*('Tariffs Jan2022'!R99/100)*'Tariffs Jan2022'!AI99))</f>
        <v>0</v>
      </c>
      <c r="I105" s="85">
        <f>IF(($C$5*'Tariffs Jan2022'!AK99/'Tariffs Jan2022'!AI99&gt;'Tariffs Jan2022'!M99),($C$5*'Tariffs Jan2022'!AK99/'Tariffs Jan2022'!AI99-'Tariffs Jan2022'!M99)*'Tariffs Jan2022'!S99/100*'Tariffs Jan2022'!AI99,0)</f>
        <v>179.95799999999997</v>
      </c>
      <c r="J105" s="85">
        <f>IF($C$5*'Tariffs Jan2022'!AL99/'Tariffs Jan2022'!AJ99&gt;='Tariffs Jan2022'!J99,('Tariffs Jan2022'!J99*'Tariffs Jan2022'!U99/100)* 'Tariffs Jan2022'!AJ99,($C$5*'Tariffs Jan2022'!AL99/'Tariffs Jan2022'!AJ99*'Tariffs Jan2022'!U99/100)* 'Tariffs Jan2022'!AJ99)</f>
        <v>573.81818181818176</v>
      </c>
      <c r="K105" s="85">
        <f>IF($C$5*'Tariffs Jan2022'!AL99/'Tariffs Jan2022'!AJ99&lt;'Tariffs Jan2022'!J99,0,IF($C$5*'Tariffs Jan2022'!AL99/'Tariffs Jan2022'!AJ99&lt;='Tariffs Jan2022'!K99,($C$5*'Tariffs Jan2022'!AL99/'Tariffs Jan2022'!AJ99-'Tariffs Jan2022'!J99)*('Tariffs Jan2022'!V99/100)*'Tariffs Jan2022'!AJ99,('Tariffs Jan2022'!K99-'Tariffs Jan2022'!J99)*('Tariffs Jan2022'!V99/100)*'Tariffs Jan2022'!AJ99))</f>
        <v>0</v>
      </c>
      <c r="L105" s="85">
        <f>IF($C$5*'Tariffs Jan2022'!AL99/'Tariffs Jan2022'!AJ99&lt;'Tariffs Jan2022'!K99,0,IF($C$5*'Tariffs Jan2022'!AL99/'Tariffs Jan2022'!AJ99&lt;='Tariffs Jan2022'!L99,($C$5*'Tariffs Jan2022'!AL99/'Tariffs Jan2022'!AJ99-'Tariffs Jan2022'!K99)*('Tariffs Jan2022'!W99/100)*'Tariffs Jan2022'!AJ99,('Tariffs Jan2022'!L99-'Tariffs Jan2022'!K99)*('Tariffs Jan2022'!W99/100)*'Tariffs Jan2022'!AJ99))</f>
        <v>0</v>
      </c>
      <c r="M105" s="85">
        <f>IF($C$5*'Tariffs Jan2022'!AL99/'Tariffs Jan2022'!AJ99&lt;'Tariffs Jan2022'!L99,0,IF($C$5*'Tariffs Jan2022'!AL99/'Tariffs Jan2022'!AJ99&lt;='Tariffs Jan2022'!M99,($C$5*'Tariffs Jan2022'!AL99/'Tariffs Jan2022'!AJ99-'Tariffs Jan2022'!L99)*('Tariffs Jan2022'!X99/100)*'Tariffs Jan2022'!AJ99,('Tariffs Jan2022'!M99-'Tariffs Jan2022'!L99)*('Tariffs Jan2022'!X99/100)*'Tariffs Jan2022'!AJ99))</f>
        <v>0</v>
      </c>
      <c r="N105" s="85">
        <f>IF(($C$5*'Tariffs Jan2022'!AL99/'Tariffs Jan2022'!AJ99&gt;'Tariffs Jan2022'!M99),($C$5*'Tariffs Jan2022'!AL99/'Tariffs Jan2022'!AJ99-'Tariffs Jan2022'!M99)*'Tariffs Jan2022'!Y99/100*'Tariffs Jan2022'!AJ99,0)</f>
        <v>343.5561818181817</v>
      </c>
      <c r="O105" s="73">
        <f t="shared" si="12"/>
        <v>1673.6005454545452</v>
      </c>
      <c r="P105" s="498">
        <f t="shared" si="13"/>
        <v>1840.9605999999999</v>
      </c>
      <c r="Q105" s="546"/>
      <c r="R105" s="546"/>
      <c r="S105" s="546"/>
      <c r="T105" s="546"/>
      <c r="U105" s="546"/>
      <c r="V105" s="546"/>
      <c r="W105" s="546"/>
      <c r="X105" s="546"/>
      <c r="Y105" s="546"/>
      <c r="Z105" s="546"/>
    </row>
    <row r="106" spans="1:26" x14ac:dyDescent="0.15">
      <c r="A106" s="286" t="str">
        <f>'Tariffs Jan2022'!F100</f>
        <v>Covau</v>
      </c>
      <c r="B106" s="47" t="str">
        <f>'Tariffs Jan2022'!D100</f>
        <v>AusNet Services Central 1</v>
      </c>
      <c r="C106" s="287">
        <f>'Tariffs Jan2022'!E100</f>
        <v>44562</v>
      </c>
      <c r="D106" s="85">
        <f>365*'Tariffs Jan2022'!H100/100</f>
        <v>310.25</v>
      </c>
      <c r="E106" s="85">
        <f>IF($C$5*'Tariffs Jan2022'!AK100/'Tariffs Jan2022'!AI100&gt;='Tariffs Jan2022'!J100,( 'Tariffs Jan2022'!J100*'Tariffs Jan2022'!O100/100)* 'Tariffs Jan2022'!AI100,($C$5*'Tariffs Jan2022'!AK100/'Tariffs Jan2022'!AI100*'Tariffs Jan2022'!O100/100)* 'Tariffs Jan2022'!AI100)</f>
        <v>315.27272727272725</v>
      </c>
      <c r="F106" s="85">
        <f>IF($C$5*'Tariffs Jan2022'!AK100/'Tariffs Jan2022'!AI100&lt;'Tariffs Jan2022'!J100,0,IF($C$5*'Tariffs Jan2022'!AK100/'Tariffs Jan2022'!AI100&lt;='Tariffs Jan2022'!K100,($C$5*'Tariffs Jan2022'!AK100/'Tariffs Jan2022'!AI100-'Tariffs Jan2022'!J100)*('Tariffs Jan2022'!P100/100)*'Tariffs Jan2022'!AI100,('Tariffs Jan2022'!K100-'Tariffs Jan2022'!J100)*('Tariffs Jan2022'!P100/100)*'Tariffs Jan2022'!AI100))</f>
        <v>197.95379999999994</v>
      </c>
      <c r="G106" s="85">
        <f>IF($C$5*'Tariffs Jan2022'!AK100/'Tariffs Jan2022'!AI100&lt;'Tariffs Jan2022'!K100,0,IF($C$5*'Tariffs Jan2022'!AK100/'Tariffs Jan2022'!AI100&lt;='Tariffs Jan2022'!L100,($C$5*'Tariffs Jan2022'!AK100/'Tariffs Jan2022'!AI100-'Tariffs Jan2022'!K100)*('Tariffs Jan2022'!Q100/100)*'Tariffs Jan2022'!AI100,('Tariffs Jan2022'!L100-'Tariffs Jan2022'!K100)*('Tariffs Jan2022'!Q100/100)*'Tariffs Jan2022'!AI100))</f>
        <v>0</v>
      </c>
      <c r="H106" s="85">
        <f>IF($C$5*'Tariffs Jan2022'!AK100/'Tariffs Jan2022'!AI100&lt;'Tariffs Jan2022'!L100,0,IF($C$5*'Tariffs Jan2022'!AK100/'Tariffs Jan2022'!AI100&lt;='Tariffs Jan2022'!M100,($C$5*'Tariffs Jan2022'!AK100/'Tariffs Jan2022'!AI100-'Tariffs Jan2022'!L100)*('Tariffs Jan2022'!R100/100)*'Tariffs Jan2022'!AI100,('Tariffs Jan2022'!M100-'Tariffs Jan2022'!L100)*('Tariffs Jan2022'!R100/100)*'Tariffs Jan2022'!AI100))</f>
        <v>0</v>
      </c>
      <c r="I106" s="85">
        <f>IF(($C$5*'Tariffs Jan2022'!AK100/'Tariffs Jan2022'!AI100&gt;'Tariffs Jan2022'!M100),($C$5*'Tariffs Jan2022'!AK100/'Tariffs Jan2022'!AI100-'Tariffs Jan2022'!M100)*'Tariffs Jan2022'!S100/100*'Tariffs Jan2022'!AI100,0)</f>
        <v>0</v>
      </c>
      <c r="J106" s="85">
        <f>IF($C$5*'Tariffs Jan2022'!AL100/'Tariffs Jan2022'!AJ100&gt;='Tariffs Jan2022'!J100,('Tariffs Jan2022'!J100*'Tariffs Jan2022'!U100/100)* 'Tariffs Jan2022'!AJ100,($C$5*'Tariffs Jan2022'!AL100/'Tariffs Jan2022'!AJ100*'Tariffs Jan2022'!U100/100)* 'Tariffs Jan2022'!AJ100)</f>
        <v>438.5454545454545</v>
      </c>
      <c r="K106" s="85">
        <f>IF($C$5*'Tariffs Jan2022'!AL100/'Tariffs Jan2022'!AJ100&lt;'Tariffs Jan2022'!J100,0,IF($C$5*'Tariffs Jan2022'!AL100/'Tariffs Jan2022'!AJ100&lt;='Tariffs Jan2022'!K100,($C$5*'Tariffs Jan2022'!AL100/'Tariffs Jan2022'!AJ100-'Tariffs Jan2022'!J100)*('Tariffs Jan2022'!V100/100)*'Tariffs Jan2022'!AJ100,('Tariffs Jan2022'!K100-'Tariffs Jan2022'!J100)*('Tariffs Jan2022'!V100/100)*'Tariffs Jan2022'!AJ100))</f>
        <v>317.3804727272726</v>
      </c>
      <c r="L106" s="85">
        <f>IF($C$5*'Tariffs Jan2022'!AL100/'Tariffs Jan2022'!AJ100&lt;'Tariffs Jan2022'!K100,0,IF($C$5*'Tariffs Jan2022'!AL100/'Tariffs Jan2022'!AJ100&lt;='Tariffs Jan2022'!L100,($C$5*'Tariffs Jan2022'!AL100/'Tariffs Jan2022'!AJ100-'Tariffs Jan2022'!K100)*('Tariffs Jan2022'!W100/100)*'Tariffs Jan2022'!AJ100,('Tariffs Jan2022'!L100-'Tariffs Jan2022'!K100)*('Tariffs Jan2022'!W100/100)*'Tariffs Jan2022'!AJ100))</f>
        <v>0</v>
      </c>
      <c r="M106" s="85">
        <f>IF($C$5*'Tariffs Jan2022'!AL100/'Tariffs Jan2022'!AJ100&lt;'Tariffs Jan2022'!L100,0,IF($C$5*'Tariffs Jan2022'!AL100/'Tariffs Jan2022'!AJ100&lt;='Tariffs Jan2022'!M100,($C$5*'Tariffs Jan2022'!AL100/'Tariffs Jan2022'!AJ100-'Tariffs Jan2022'!L100)*('Tariffs Jan2022'!X100/100)*'Tariffs Jan2022'!AJ100,('Tariffs Jan2022'!M100-'Tariffs Jan2022'!L100)*('Tariffs Jan2022'!X100/100)*'Tariffs Jan2022'!AJ100))</f>
        <v>0</v>
      </c>
      <c r="N106" s="85">
        <f>IF(($C$5*'Tariffs Jan2022'!AL100/'Tariffs Jan2022'!AJ100&gt;'Tariffs Jan2022'!M100),($C$5*'Tariffs Jan2022'!AL100/'Tariffs Jan2022'!AJ100-'Tariffs Jan2022'!M100)*'Tariffs Jan2022'!Y100/100*'Tariffs Jan2022'!AJ100,0)</f>
        <v>0</v>
      </c>
      <c r="O106" s="73">
        <f t="shared" si="12"/>
        <v>1579.4024545454545</v>
      </c>
      <c r="P106" s="498">
        <f t="shared" si="13"/>
        <v>1737.3427000000001</v>
      </c>
      <c r="Q106" s="546"/>
      <c r="R106" s="546"/>
      <c r="S106" s="546"/>
      <c r="T106" s="546"/>
      <c r="U106" s="546"/>
      <c r="V106" s="546"/>
      <c r="W106" s="546"/>
      <c r="X106" s="546"/>
      <c r="Y106" s="546"/>
      <c r="Z106" s="546"/>
    </row>
    <row r="107" spans="1:26" x14ac:dyDescent="0.15">
      <c r="A107" s="286" t="str">
        <f>'Tariffs Jan2022'!F101</f>
        <v>Dodo Power &amp; Gas</v>
      </c>
      <c r="B107" s="47" t="str">
        <f>'Tariffs Jan2022'!D101</f>
        <v>AusNet Services Central 1</v>
      </c>
      <c r="C107" s="287">
        <f>'Tariffs Jan2022'!E101</f>
        <v>44562</v>
      </c>
      <c r="D107" s="85">
        <f>365*'Tariffs Jan2022'!H101/100</f>
        <v>304.57590909090908</v>
      </c>
      <c r="E107" s="85">
        <f>IF($C$5*'Tariffs Jan2022'!AK101/'Tariffs Jan2022'!AI101&gt;='Tariffs Jan2022'!J101,( 'Tariffs Jan2022'!J101*'Tariffs Jan2022'!O101/100)* 'Tariffs Jan2022'!AI101,($C$5*'Tariffs Jan2022'!AK101/'Tariffs Jan2022'!AI101*'Tariffs Jan2022'!O101/100)* 'Tariffs Jan2022'!AI101)</f>
        <v>292.36363636363637</v>
      </c>
      <c r="F107" s="85">
        <f>IF($C$5*'Tariffs Jan2022'!AK101/'Tariffs Jan2022'!AI101&lt;'Tariffs Jan2022'!J101,0,IF($C$5*'Tariffs Jan2022'!AK101/'Tariffs Jan2022'!AI101&lt;='Tariffs Jan2022'!K101,($C$5*'Tariffs Jan2022'!AK101/'Tariffs Jan2022'!AI101-'Tariffs Jan2022'!J101)*('Tariffs Jan2022'!P101/100)*'Tariffs Jan2022'!AI101,('Tariffs Jan2022'!K101-'Tariffs Jan2022'!J101)*('Tariffs Jan2022'!P101/100)*'Tariffs Jan2022'!AI101))</f>
        <v>193.86384545454541</v>
      </c>
      <c r="G107" s="85">
        <f>IF($C$5*'Tariffs Jan2022'!AK101/'Tariffs Jan2022'!AI101&lt;'Tariffs Jan2022'!K101,0,IF($C$5*'Tariffs Jan2022'!AK101/'Tariffs Jan2022'!AI101&lt;='Tariffs Jan2022'!L101,($C$5*'Tariffs Jan2022'!AK101/'Tariffs Jan2022'!AI101-'Tariffs Jan2022'!K101)*('Tariffs Jan2022'!Q101/100)*'Tariffs Jan2022'!AI101,('Tariffs Jan2022'!L101-'Tariffs Jan2022'!K101)*('Tariffs Jan2022'!Q101/100)*'Tariffs Jan2022'!AI101))</f>
        <v>0</v>
      </c>
      <c r="H107" s="85">
        <f>IF($C$5*'Tariffs Jan2022'!AK101/'Tariffs Jan2022'!AI101&lt;'Tariffs Jan2022'!L101,0,IF($C$5*'Tariffs Jan2022'!AK101/'Tariffs Jan2022'!AI101&lt;='Tariffs Jan2022'!M101,($C$5*'Tariffs Jan2022'!AK101/'Tariffs Jan2022'!AI101-'Tariffs Jan2022'!L101)*('Tariffs Jan2022'!R101/100)*'Tariffs Jan2022'!AI101,('Tariffs Jan2022'!M101-'Tariffs Jan2022'!L101)*('Tariffs Jan2022'!R101/100)*'Tariffs Jan2022'!AI101))</f>
        <v>0</v>
      </c>
      <c r="I107" s="85">
        <f>IF(($C$5*'Tariffs Jan2022'!AK101/'Tariffs Jan2022'!AI101&gt;'Tariffs Jan2022'!M101),($C$5*'Tariffs Jan2022'!AK101/'Tariffs Jan2022'!AI101-'Tariffs Jan2022'!M101)*'Tariffs Jan2022'!S101/100*'Tariffs Jan2022'!AI101,0)</f>
        <v>0</v>
      </c>
      <c r="J107" s="85">
        <f>IF($C$5*'Tariffs Jan2022'!AL101/'Tariffs Jan2022'!AJ101&gt;='Tariffs Jan2022'!J101,('Tariffs Jan2022'!J101*'Tariffs Jan2022'!U101/100)* 'Tariffs Jan2022'!AJ101,($C$5*'Tariffs Jan2022'!AL101/'Tariffs Jan2022'!AJ101*'Tariffs Jan2022'!U101/100)* 'Tariffs Jan2022'!AJ101)</f>
        <v>469.09090909090907</v>
      </c>
      <c r="K107" s="85">
        <f>IF($C$5*'Tariffs Jan2022'!AL101/'Tariffs Jan2022'!AJ101&lt;'Tariffs Jan2022'!J101,0,IF($C$5*'Tariffs Jan2022'!AL101/'Tariffs Jan2022'!AJ101&lt;='Tariffs Jan2022'!K101,($C$5*'Tariffs Jan2022'!AL101/'Tariffs Jan2022'!AJ101-'Tariffs Jan2022'!J101)*('Tariffs Jan2022'!V101/100)*'Tariffs Jan2022'!AJ101,('Tariffs Jan2022'!K101-'Tariffs Jan2022'!J101)*('Tariffs Jan2022'!V101/100)*'Tariffs Jan2022'!AJ101))</f>
        <v>343.5561818181817</v>
      </c>
      <c r="L107" s="85">
        <f>IF($C$5*'Tariffs Jan2022'!AL101/'Tariffs Jan2022'!AJ101&lt;'Tariffs Jan2022'!K101,0,IF($C$5*'Tariffs Jan2022'!AL101/'Tariffs Jan2022'!AJ101&lt;='Tariffs Jan2022'!L101,($C$5*'Tariffs Jan2022'!AL101/'Tariffs Jan2022'!AJ101-'Tariffs Jan2022'!K101)*('Tariffs Jan2022'!W101/100)*'Tariffs Jan2022'!AJ101,('Tariffs Jan2022'!L101-'Tariffs Jan2022'!K101)*('Tariffs Jan2022'!W101/100)*'Tariffs Jan2022'!AJ101))</f>
        <v>0</v>
      </c>
      <c r="M107" s="85">
        <f>IF($C$5*'Tariffs Jan2022'!AL101/'Tariffs Jan2022'!AJ101&lt;'Tariffs Jan2022'!L101,0,IF($C$5*'Tariffs Jan2022'!AL101/'Tariffs Jan2022'!AJ101&lt;='Tariffs Jan2022'!M101,($C$5*'Tariffs Jan2022'!AL101/'Tariffs Jan2022'!AJ101-'Tariffs Jan2022'!L101)*('Tariffs Jan2022'!X101/100)*'Tariffs Jan2022'!AJ101,('Tariffs Jan2022'!M101-'Tariffs Jan2022'!L101)*('Tariffs Jan2022'!X101/100)*'Tariffs Jan2022'!AJ101))</f>
        <v>0</v>
      </c>
      <c r="N107" s="85">
        <f>IF(($C$5*'Tariffs Jan2022'!AL101/'Tariffs Jan2022'!AJ101&gt;'Tariffs Jan2022'!M101),($C$5*'Tariffs Jan2022'!AL101/'Tariffs Jan2022'!AJ101-'Tariffs Jan2022'!M101)*'Tariffs Jan2022'!Y101/100*'Tariffs Jan2022'!AJ101,0)</f>
        <v>0</v>
      </c>
      <c r="O107" s="73">
        <f t="shared" si="12"/>
        <v>1603.4504818181817</v>
      </c>
      <c r="P107" s="498">
        <f t="shared" si="13"/>
        <v>1763.7955300000001</v>
      </c>
      <c r="Q107" s="546"/>
      <c r="R107" s="546"/>
      <c r="S107" s="546"/>
      <c r="T107" s="546"/>
      <c r="U107" s="546"/>
      <c r="V107" s="546"/>
      <c r="W107" s="546"/>
      <c r="X107" s="546"/>
      <c r="Y107" s="546"/>
      <c r="Z107" s="546"/>
    </row>
    <row r="108" spans="1:26" x14ac:dyDescent="0.15">
      <c r="A108" s="286" t="str">
        <f>'Tariffs Jan2022'!F102</f>
        <v>EnergyAustralia</v>
      </c>
      <c r="B108" s="47" t="str">
        <f>'Tariffs Jan2022'!D102</f>
        <v>AusNet Services Central 1</v>
      </c>
      <c r="C108" s="287">
        <f>'Tariffs Jan2022'!E102</f>
        <v>44574</v>
      </c>
      <c r="D108" s="85">
        <f>365*'Tariffs Jan2022'!H102/100</f>
        <v>378.50499999999994</v>
      </c>
      <c r="E108" s="85">
        <f>IF($C$5*'Tariffs Jan2022'!AK102/'Tariffs Jan2022'!AI102&gt;='Tariffs Jan2022'!J102,( 'Tariffs Jan2022'!J102*'Tariffs Jan2022'!O102/100)* 'Tariffs Jan2022'!AI102,($C$5*'Tariffs Jan2022'!AK102/'Tariffs Jan2022'!AI102*'Tariffs Jan2022'!O102/100)* 'Tariffs Jan2022'!AI102)</f>
        <v>366.5454545454545</v>
      </c>
      <c r="F108" s="85">
        <f>IF($C$5*'Tariffs Jan2022'!AK102/'Tariffs Jan2022'!AI102&lt;'Tariffs Jan2022'!J102,0,IF($C$5*'Tariffs Jan2022'!AK102/'Tariffs Jan2022'!AI102&lt;='Tariffs Jan2022'!K102,($C$5*'Tariffs Jan2022'!AK102/'Tariffs Jan2022'!AI102-'Tariffs Jan2022'!J102)*('Tariffs Jan2022'!S102/100)*'Tariffs Jan2022'!AI102,('Tariffs Jan2022'!K102-'Tariffs Jan2022'!J102)*('Tariffs Jan2022'!S102/100)*'Tariffs Jan2022'!AI102))</f>
        <v>169.32411818181814</v>
      </c>
      <c r="G108" s="85">
        <f>IF($C$5*'Tariffs Jan2022'!AK102/'Tariffs Jan2022'!AI102&lt;'Tariffs Jan2022'!K102,0,IF($C$5*'Tariffs Jan2022'!AK102/'Tariffs Jan2022'!AI102&lt;='Tariffs Jan2022'!L102,($C$5*'Tariffs Jan2022'!AK102/'Tariffs Jan2022'!AI102-'Tariffs Jan2022'!K102)*('Tariffs Jan2022'!Q102/100)*'Tariffs Jan2022'!AI102,('Tariffs Jan2022'!L102-'Tariffs Jan2022'!K102)*('Tariffs Jan2022'!Q102/100)*'Tariffs Jan2022'!AI102))</f>
        <v>0</v>
      </c>
      <c r="H108" s="85">
        <f>IF($C$5*'Tariffs Jan2022'!AK102/'Tariffs Jan2022'!AI102&lt;'Tariffs Jan2022'!L102,0,IF($C$5*'Tariffs Jan2022'!AK102/'Tariffs Jan2022'!AI102&lt;='Tariffs Jan2022'!M102,($C$5*'Tariffs Jan2022'!AK102/'Tariffs Jan2022'!AI102-'Tariffs Jan2022'!L102)*('Tariffs Jan2022'!R102/100)*'Tariffs Jan2022'!AI102,('Tariffs Jan2022'!M102-'Tariffs Jan2022'!L102)*('Tariffs Jan2022'!R102/100)*'Tariffs Jan2022'!AI102))</f>
        <v>0</v>
      </c>
      <c r="I108" s="85">
        <f>IF(($C$5*'Tariffs Jan2022'!AK102/'Tariffs Jan2022'!AI102&gt;'Tariffs Jan2022'!M102),($C$5*'Tariffs Jan2022'!AK102/'Tariffs Jan2022'!AI102-'Tariffs Jan2022'!M102)*'Tariffs Jan2022'!S102/100*'Tariffs Jan2022'!AI102,0)</f>
        <v>0</v>
      </c>
      <c r="J108" s="85">
        <f>IF($C$5*'Tariffs Jan2022'!AL102/'Tariffs Jan2022'!AJ102&gt;='Tariffs Jan2022'!J102,('Tariffs Jan2022'!J102*'Tariffs Jan2022'!U102/100)* 'Tariffs Jan2022'!AJ102,($C$5*'Tariffs Jan2022'!AL102/'Tariffs Jan2022'!AJ102*'Tariffs Jan2022'!U102/100)* 'Tariffs Jan2022'!AJ102)</f>
        <v>560.72727272727263</v>
      </c>
      <c r="K108" s="85">
        <f>IF($C$5*'Tariffs Jan2022'!AL102/'Tariffs Jan2022'!AJ102&lt;'Tariffs Jan2022'!J102,0,IF($C$5*'Tariffs Jan2022'!AL102/'Tariffs Jan2022'!AJ102&lt;='Tariffs Jan2022'!K102,($C$5*'Tariffs Jan2022'!AL102/'Tariffs Jan2022'!AJ102-'Tariffs Jan2022'!J102)*('Tariffs Jan2022'!V102/100)*'Tariffs Jan2022'!AJ102,('Tariffs Jan2022'!K102-'Tariffs Jan2022'!J102)*('Tariffs Jan2022'!V102/100)*'Tariffs Jan2022'!AJ102))</f>
        <v>381.18376363636349</v>
      </c>
      <c r="L108" s="85">
        <f>IF($C$5*'Tariffs Jan2022'!AL102/'Tariffs Jan2022'!AJ102&lt;'Tariffs Jan2022'!K102,0,IF($C$5*'Tariffs Jan2022'!AL102/'Tariffs Jan2022'!AJ102&lt;='Tariffs Jan2022'!L102,($C$5*'Tariffs Jan2022'!AL102/'Tariffs Jan2022'!AJ102-'Tariffs Jan2022'!K102)*('Tariffs Jan2022'!W102/100)*'Tariffs Jan2022'!AJ102,('Tariffs Jan2022'!L102-'Tariffs Jan2022'!K102)*('Tariffs Jan2022'!W102/100)*'Tariffs Jan2022'!AJ102))</f>
        <v>0</v>
      </c>
      <c r="M108" s="85">
        <f>IF($C$5*'Tariffs Jan2022'!AL102/'Tariffs Jan2022'!AJ102&lt;'Tariffs Jan2022'!L102,0,IF($C$5*'Tariffs Jan2022'!AL102/'Tariffs Jan2022'!AJ102&lt;='Tariffs Jan2022'!M102,($C$5*'Tariffs Jan2022'!AL102/'Tariffs Jan2022'!AJ102-'Tariffs Jan2022'!L102)*('Tariffs Jan2022'!X102/100)*'Tariffs Jan2022'!AJ102,('Tariffs Jan2022'!M102-'Tariffs Jan2022'!L102)*('Tariffs Jan2022'!X102/100)*'Tariffs Jan2022'!AJ102))</f>
        <v>0</v>
      </c>
      <c r="N108" s="85">
        <f>IF(($C$5*'Tariffs Jan2022'!AL102/'Tariffs Jan2022'!AJ102&gt;'Tariffs Jan2022'!M102),($C$5*'Tariffs Jan2022'!AL102/'Tariffs Jan2022'!AJ102-'Tariffs Jan2022'!M102)*'Tariffs Jan2022'!Y102/100*'Tariffs Jan2022'!AJ102,0)</f>
        <v>0</v>
      </c>
      <c r="O108" s="73">
        <f t="shared" si="12"/>
        <v>1856.2856090909086</v>
      </c>
      <c r="P108" s="498">
        <f t="shared" si="13"/>
        <v>2041.9141699999996</v>
      </c>
      <c r="Q108" s="546"/>
      <c r="R108" s="546"/>
      <c r="S108" s="546"/>
      <c r="T108" s="546"/>
      <c r="U108" s="546"/>
      <c r="V108" s="546"/>
      <c r="W108" s="546"/>
      <c r="X108" s="546"/>
      <c r="Y108" s="546"/>
      <c r="Z108" s="546"/>
    </row>
    <row r="109" spans="1:26" x14ac:dyDescent="0.15">
      <c r="A109" s="286" t="str">
        <f>'Tariffs Jan2022'!F103</f>
        <v>Lumo Energy</v>
      </c>
      <c r="B109" s="47" t="str">
        <f>'Tariffs Jan2022'!D103</f>
        <v>AusNet Services Central 1</v>
      </c>
      <c r="C109" s="287">
        <f>'Tariffs Jan2022'!E103</f>
        <v>44562</v>
      </c>
      <c r="D109" s="85">
        <f>365*'Tariffs Jan2022'!H103/100</f>
        <v>346.3186363636363</v>
      </c>
      <c r="E109" s="85">
        <f>IF($C$5*'Tariffs Jan2022'!AK103/'Tariffs Jan2022'!AI103&gt;='Tariffs Jan2022'!J103,( 'Tariffs Jan2022'!J103*'Tariffs Jan2022'!O103/100)* 'Tariffs Jan2022'!AI103,($C$5*'Tariffs Jan2022'!AK103/'Tariffs Jan2022'!AI103*'Tariffs Jan2022'!O103/100)* 'Tariffs Jan2022'!AI103)</f>
        <v>277.09090909090907</v>
      </c>
      <c r="F109" s="85">
        <f>IF($C$5*'Tariffs Jan2022'!AK103/'Tariffs Jan2022'!AI103&lt;'Tariffs Jan2022'!J103,0,IF($C$5*'Tariffs Jan2022'!AK103/'Tariffs Jan2022'!AI103&lt;='Tariffs Jan2022'!K103,($C$5*'Tariffs Jan2022'!AK103/'Tariffs Jan2022'!AI103-'Tariffs Jan2022'!J103)*('Tariffs Jan2022'!P103/100)*'Tariffs Jan2022'!AI103,('Tariffs Jan2022'!K103-'Tariffs Jan2022'!J103)*('Tariffs Jan2022'!P103/100)*'Tariffs Jan2022'!AI103))</f>
        <v>196.31781818181813</v>
      </c>
      <c r="G109" s="85">
        <f>IF($C$5*'Tariffs Jan2022'!AK103/'Tariffs Jan2022'!AI103&lt;'Tariffs Jan2022'!K103,0,IF($C$5*'Tariffs Jan2022'!AK103/'Tariffs Jan2022'!AI103&lt;='Tariffs Jan2022'!L103,($C$5*'Tariffs Jan2022'!AK103/'Tariffs Jan2022'!AI103-'Tariffs Jan2022'!K103)*('Tariffs Jan2022'!Q103/100)*'Tariffs Jan2022'!AI103,('Tariffs Jan2022'!L103-'Tariffs Jan2022'!K103)*('Tariffs Jan2022'!Q103/100)*'Tariffs Jan2022'!AI103))</f>
        <v>0</v>
      </c>
      <c r="H109" s="85">
        <f>IF($C$5*'Tariffs Jan2022'!AK103/'Tariffs Jan2022'!AI103&lt;'Tariffs Jan2022'!L103,0,IF($C$5*'Tariffs Jan2022'!AK103/'Tariffs Jan2022'!AI103&lt;='Tariffs Jan2022'!M103,($C$5*'Tariffs Jan2022'!AK103/'Tariffs Jan2022'!AI103-'Tariffs Jan2022'!L103)*('Tariffs Jan2022'!R103/100)*'Tariffs Jan2022'!AI103,('Tariffs Jan2022'!M103-'Tariffs Jan2022'!L103)*('Tariffs Jan2022'!R103/100)*'Tariffs Jan2022'!AI103))</f>
        <v>0</v>
      </c>
      <c r="I109" s="85">
        <f>IF(($C$5*'Tariffs Jan2022'!AK103/'Tariffs Jan2022'!AI103&gt;'Tariffs Jan2022'!M103),($C$5*'Tariffs Jan2022'!AK103/'Tariffs Jan2022'!AI103-'Tariffs Jan2022'!M103)*'Tariffs Jan2022'!S103/100*'Tariffs Jan2022'!AI103,0)</f>
        <v>0</v>
      </c>
      <c r="J109" s="85">
        <f>IF($C$5*'Tariffs Jan2022'!AL103/'Tariffs Jan2022'!AJ103&gt;='Tariffs Jan2022'!J103,('Tariffs Jan2022'!J103*'Tariffs Jan2022'!U103/100)* 'Tariffs Jan2022'!AJ103,($C$5*'Tariffs Jan2022'!AL103/'Tariffs Jan2022'!AJ103*'Tariffs Jan2022'!U103/100)* 'Tariffs Jan2022'!AJ103)</f>
        <v>438.5454545454545</v>
      </c>
      <c r="K109" s="85">
        <f>IF($C$5*'Tariffs Jan2022'!AL103/'Tariffs Jan2022'!AJ103&lt;'Tariffs Jan2022'!J103,0,IF($C$5*'Tariffs Jan2022'!AL103/'Tariffs Jan2022'!AJ103&lt;='Tariffs Jan2022'!K103,($C$5*'Tariffs Jan2022'!AL103/'Tariffs Jan2022'!AJ103-'Tariffs Jan2022'!J103)*('Tariffs Jan2022'!V103/100)*'Tariffs Jan2022'!AJ103,('Tariffs Jan2022'!K103-'Tariffs Jan2022'!J103)*('Tariffs Jan2022'!V103/100)*'Tariffs Jan2022'!AJ103))</f>
        <v>328.8323454545453</v>
      </c>
      <c r="L109" s="85">
        <f>IF($C$5*'Tariffs Jan2022'!AL103/'Tariffs Jan2022'!AJ103&lt;'Tariffs Jan2022'!K103,0,IF($C$5*'Tariffs Jan2022'!AL103/'Tariffs Jan2022'!AJ103&lt;='Tariffs Jan2022'!L103,($C$5*'Tariffs Jan2022'!AL103/'Tariffs Jan2022'!AJ103-'Tariffs Jan2022'!K103)*('Tariffs Jan2022'!W103/100)*'Tariffs Jan2022'!AJ103,('Tariffs Jan2022'!L103-'Tariffs Jan2022'!K103)*('Tariffs Jan2022'!W103/100)*'Tariffs Jan2022'!AJ103))</f>
        <v>0</v>
      </c>
      <c r="M109" s="85">
        <f>IF($C$5*'Tariffs Jan2022'!AL103/'Tariffs Jan2022'!AJ103&lt;'Tariffs Jan2022'!L103,0,IF($C$5*'Tariffs Jan2022'!AL103/'Tariffs Jan2022'!AJ103&lt;='Tariffs Jan2022'!M103,($C$5*'Tariffs Jan2022'!AL103/'Tariffs Jan2022'!AJ103-'Tariffs Jan2022'!L103)*('Tariffs Jan2022'!X103/100)*'Tariffs Jan2022'!AJ103,('Tariffs Jan2022'!M103-'Tariffs Jan2022'!L103)*('Tariffs Jan2022'!X103/100)*'Tariffs Jan2022'!AJ103))</f>
        <v>0</v>
      </c>
      <c r="N109" s="85">
        <f>IF(($C$5*'Tariffs Jan2022'!AL103/'Tariffs Jan2022'!AJ103&gt;'Tariffs Jan2022'!M103),($C$5*'Tariffs Jan2022'!AL103/'Tariffs Jan2022'!AJ103-'Tariffs Jan2022'!M103)*'Tariffs Jan2022'!Y103/100*'Tariffs Jan2022'!AJ103,0)</f>
        <v>0</v>
      </c>
      <c r="O109" s="73">
        <f t="shared" si="12"/>
        <v>1587.1051636363632</v>
      </c>
      <c r="P109" s="498">
        <f t="shared" si="13"/>
        <v>1745.8156799999997</v>
      </c>
      <c r="Q109" s="546"/>
      <c r="R109" s="546"/>
      <c r="S109" s="546"/>
      <c r="T109" s="546"/>
      <c r="U109" s="546"/>
      <c r="V109" s="546"/>
      <c r="W109" s="546"/>
      <c r="X109" s="546"/>
      <c r="Y109" s="546"/>
      <c r="Z109" s="546"/>
    </row>
    <row r="110" spans="1:26" x14ac:dyDescent="0.15">
      <c r="A110" s="286" t="str">
        <f>'Tariffs Jan2022'!F104</f>
        <v>Momentum Energy</v>
      </c>
      <c r="B110" s="47" t="str">
        <f>'Tariffs Jan2022'!D104</f>
        <v>AusNet Services Central 1</v>
      </c>
      <c r="C110" s="287">
        <f>'Tariffs Jan2022'!E104</f>
        <v>44562</v>
      </c>
      <c r="D110" s="85">
        <f>365*'Tariffs Jan2022'!H104/100</f>
        <v>378.37227272727273</v>
      </c>
      <c r="E110" s="85">
        <f>IF($C$5*'Tariffs Jan2022'!AK104/'Tariffs Jan2022'!AI104&gt;='Tariffs Jan2022'!J104,( 'Tariffs Jan2022'!J104*'Tariffs Jan2022'!O104/100)* 'Tariffs Jan2022'!AI104,($C$5*'Tariffs Jan2022'!AK104/'Tariffs Jan2022'!AI104*'Tariffs Jan2022'!O104/100)* 'Tariffs Jan2022'!AI104)</f>
        <v>350.18181818181819</v>
      </c>
      <c r="F110" s="85">
        <f>IF($C$5*'Tariffs Jan2022'!AK104/'Tariffs Jan2022'!AI104&lt;'Tariffs Jan2022'!J104,0,IF($C$5*'Tariffs Jan2022'!AK104/'Tariffs Jan2022'!AI104&lt;='Tariffs Jan2022'!K104,($C$5*'Tariffs Jan2022'!AK104/'Tariffs Jan2022'!AI104-'Tariffs Jan2022'!J104)*('Tariffs Jan2022'!P104/100)*'Tariffs Jan2022'!AI104,('Tariffs Jan2022'!K104-'Tariffs Jan2022'!J104)*('Tariffs Jan2022'!P104/100)*'Tariffs Jan2022'!AI104))</f>
        <v>229.85544545454536</v>
      </c>
      <c r="G110" s="85">
        <f>IF($C$5*'Tariffs Jan2022'!AK104/'Tariffs Jan2022'!AI104&lt;'Tariffs Jan2022'!K104,0,IF($C$5*'Tariffs Jan2022'!AK104/'Tariffs Jan2022'!AI104&lt;='Tariffs Jan2022'!L104,($C$5*'Tariffs Jan2022'!AK104/'Tariffs Jan2022'!AI104-'Tariffs Jan2022'!K104)*('Tariffs Jan2022'!Q104/100)*'Tariffs Jan2022'!AI104,('Tariffs Jan2022'!L104-'Tariffs Jan2022'!K104)*('Tariffs Jan2022'!Q104/100)*'Tariffs Jan2022'!AI104))</f>
        <v>0</v>
      </c>
      <c r="H110" s="85">
        <f>IF($C$5*'Tariffs Jan2022'!AK104/'Tariffs Jan2022'!AI104&lt;'Tariffs Jan2022'!L104,0,IF($C$5*'Tariffs Jan2022'!AK104/'Tariffs Jan2022'!AI104&lt;='Tariffs Jan2022'!M104,($C$5*'Tariffs Jan2022'!AK104/'Tariffs Jan2022'!AI104-'Tariffs Jan2022'!L104)*('Tariffs Jan2022'!R104/100)*'Tariffs Jan2022'!AI104,('Tariffs Jan2022'!M104-'Tariffs Jan2022'!L104)*('Tariffs Jan2022'!R104/100)*'Tariffs Jan2022'!AI104))</f>
        <v>0</v>
      </c>
      <c r="I110" s="85">
        <f>IF(($C$5*'Tariffs Jan2022'!AK104/'Tariffs Jan2022'!AI104&gt;'Tariffs Jan2022'!M104),($C$5*'Tariffs Jan2022'!AK104/'Tariffs Jan2022'!AI104-'Tariffs Jan2022'!M104)*'Tariffs Jan2022'!S104/100*'Tariffs Jan2022'!AI104,0)</f>
        <v>0</v>
      </c>
      <c r="J110" s="85">
        <f>IF($C$5*'Tariffs Jan2022'!AL104/'Tariffs Jan2022'!AJ104&gt;='Tariffs Jan2022'!J104,('Tariffs Jan2022'!J104*'Tariffs Jan2022'!U104/100)* 'Tariffs Jan2022'!AJ104,($C$5*'Tariffs Jan2022'!AL104/'Tariffs Jan2022'!AJ104*'Tariffs Jan2022'!U104/100)* 'Tariffs Jan2022'!AJ104)</f>
        <v>530.18181818181813</v>
      </c>
      <c r="K110" s="85">
        <f>IF($C$5*'Tariffs Jan2022'!AL104/'Tariffs Jan2022'!AJ104&lt;'Tariffs Jan2022'!J104,0,IF($C$5*'Tariffs Jan2022'!AL104/'Tariffs Jan2022'!AJ104&lt;='Tariffs Jan2022'!K104,($C$5*'Tariffs Jan2022'!AL104/'Tariffs Jan2022'!AJ104-'Tariffs Jan2022'!J104)*('Tariffs Jan2022'!V104/100)*'Tariffs Jan2022'!AJ104,('Tariffs Jan2022'!K104-'Tariffs Jan2022'!J104)*('Tariffs Jan2022'!V104/100)*'Tariffs Jan2022'!AJ104))</f>
        <v>389.36367272727261</v>
      </c>
      <c r="L110" s="85">
        <f>IF($C$5*'Tariffs Jan2022'!AL104/'Tariffs Jan2022'!AJ104&lt;'Tariffs Jan2022'!K104,0,IF($C$5*'Tariffs Jan2022'!AL104/'Tariffs Jan2022'!AJ104&lt;='Tariffs Jan2022'!L104,($C$5*'Tariffs Jan2022'!AL104/'Tariffs Jan2022'!AJ104-'Tariffs Jan2022'!K104)*('Tariffs Jan2022'!W104/100)*'Tariffs Jan2022'!AJ104,('Tariffs Jan2022'!L104-'Tariffs Jan2022'!K104)*('Tariffs Jan2022'!W104/100)*'Tariffs Jan2022'!AJ104))</f>
        <v>0</v>
      </c>
      <c r="M110" s="85">
        <f>IF($C$5*'Tariffs Jan2022'!AL104/'Tariffs Jan2022'!AJ104&lt;'Tariffs Jan2022'!L104,0,IF($C$5*'Tariffs Jan2022'!AL104/'Tariffs Jan2022'!AJ104&lt;='Tariffs Jan2022'!M104,($C$5*'Tariffs Jan2022'!AL104/'Tariffs Jan2022'!AJ104-'Tariffs Jan2022'!L104)*('Tariffs Jan2022'!X104/100)*'Tariffs Jan2022'!AJ104,('Tariffs Jan2022'!M104-'Tariffs Jan2022'!L104)*('Tariffs Jan2022'!X104/100)*'Tariffs Jan2022'!AJ104))</f>
        <v>0</v>
      </c>
      <c r="N110" s="85">
        <f>IF(($C$5*'Tariffs Jan2022'!AL104/'Tariffs Jan2022'!AJ104&gt;'Tariffs Jan2022'!M104),($C$5*'Tariffs Jan2022'!AL104/'Tariffs Jan2022'!AJ104-'Tariffs Jan2022'!M104)*'Tariffs Jan2022'!Y104/100*'Tariffs Jan2022'!AJ104,0)</f>
        <v>0</v>
      </c>
      <c r="O110" s="73">
        <f t="shared" si="12"/>
        <v>1877.9550272727272</v>
      </c>
      <c r="P110" s="498">
        <f t="shared" si="13"/>
        <v>2065.7505300000003</v>
      </c>
      <c r="Q110" s="546"/>
      <c r="R110" s="546"/>
      <c r="S110" s="546"/>
      <c r="T110" s="546"/>
      <c r="U110" s="546"/>
      <c r="V110" s="546"/>
      <c r="W110" s="546"/>
      <c r="X110" s="546"/>
      <c r="Y110" s="546"/>
      <c r="Z110" s="546"/>
    </row>
    <row r="111" spans="1:26" x14ac:dyDescent="0.15">
      <c r="A111" s="286" t="str">
        <f>'Tariffs Jan2022'!F105</f>
        <v>Origin Energy</v>
      </c>
      <c r="B111" s="47" t="str">
        <f>'Tariffs Jan2022'!D105</f>
        <v>AusNet Services Central 1</v>
      </c>
      <c r="C111" s="287">
        <f>'Tariffs Jan2022'!E105</f>
        <v>44562</v>
      </c>
      <c r="D111" s="85">
        <f>365*'Tariffs Jan2022'!H105/100</f>
        <v>336.2313636363636</v>
      </c>
      <c r="E111" s="85">
        <f>((C$5*'Tariffs Jan2022'!AK105/'Tariffs Jan2022'!AI105)*('Tariffs Jan2022'!O105/100))*'Tariffs Jan2022'!AI105</f>
        <v>776.04545454545439</v>
      </c>
      <c r="F111" s="85">
        <v>0</v>
      </c>
      <c r="G111" s="85">
        <v>0</v>
      </c>
      <c r="H111" s="85">
        <v>0</v>
      </c>
      <c r="I111" s="85">
        <v>0</v>
      </c>
      <c r="J111" s="85">
        <f>((C$5*'Tariffs Jan2022'!AL105/'Tariffs Jan2022'!AJ105)*('Tariffs Jan2022'!U105/100))*'Tariffs Jan2022'!AJ105</f>
        <v>776.04545454545439</v>
      </c>
      <c r="K111" s="85">
        <v>0</v>
      </c>
      <c r="L111" s="85">
        <v>0</v>
      </c>
      <c r="M111" s="85">
        <v>0</v>
      </c>
      <c r="N111" s="85">
        <v>0</v>
      </c>
      <c r="O111" s="73">
        <f t="shared" si="12"/>
        <v>1888.3222727272723</v>
      </c>
      <c r="P111" s="498">
        <f t="shared" si="13"/>
        <v>2077.1544999999996</v>
      </c>
      <c r="Q111" s="546"/>
      <c r="R111" s="546"/>
      <c r="S111" s="546"/>
      <c r="T111" s="546"/>
      <c r="U111" s="546"/>
      <c r="V111" s="546"/>
      <c r="W111" s="546"/>
      <c r="X111" s="546"/>
      <c r="Y111" s="546"/>
      <c r="Z111" s="546"/>
    </row>
    <row r="112" spans="1:26" x14ac:dyDescent="0.15">
      <c r="A112" s="286" t="str">
        <f>'Tariffs Jan2022'!F106</f>
        <v>Red Energy</v>
      </c>
      <c r="B112" s="47" t="str">
        <f>'Tariffs Jan2022'!D106</f>
        <v>AusNet Services Central 1</v>
      </c>
      <c r="C112" s="287">
        <f>'Tariffs Jan2022'!E106</f>
        <v>44562</v>
      </c>
      <c r="D112" s="85">
        <f>365*'Tariffs Jan2022'!H106/100</f>
        <v>318.9436363636363</v>
      </c>
      <c r="E112" s="85">
        <f>IF($C$5*'Tariffs Jan2022'!AK106/'Tariffs Jan2022'!AI106&gt;='Tariffs Jan2022'!J106,( 'Tariffs Jan2022'!J106*'Tariffs Jan2022'!O106/100)* 'Tariffs Jan2022'!AI106,($C$5*'Tariffs Jan2022'!AK106/'Tariffs Jan2022'!AI106*'Tariffs Jan2022'!O106/100)* 'Tariffs Jan2022'!AI106)</f>
        <v>318.5454545454545</v>
      </c>
      <c r="F112" s="85">
        <f>IF($C$5*'Tariffs Jan2022'!AK106/'Tariffs Jan2022'!AI106&lt;'Tariffs Jan2022'!J106,0,IF($C$5*'Tariffs Jan2022'!AK106/'Tariffs Jan2022'!AI106&lt;='Tariffs Jan2022'!K106,($C$5*'Tariffs Jan2022'!AK106/'Tariffs Jan2022'!AI106-'Tariffs Jan2022'!J106)*('Tariffs Jan2022'!P106/100)*'Tariffs Jan2022'!AI106,('Tariffs Jan2022'!K106-'Tariffs Jan2022'!J106)*('Tariffs Jan2022'!P106/100)*'Tariffs Jan2022'!AI106))</f>
        <v>219.22156363636358</v>
      </c>
      <c r="G112" s="85">
        <f>IF($C$5*'Tariffs Jan2022'!AK106/'Tariffs Jan2022'!AI106&lt;'Tariffs Jan2022'!K106,0,IF($C$5*'Tariffs Jan2022'!AK106/'Tariffs Jan2022'!AI106&lt;='Tariffs Jan2022'!L106,($C$5*'Tariffs Jan2022'!AK106/'Tariffs Jan2022'!AI106-'Tariffs Jan2022'!K106)*('Tariffs Jan2022'!Q106/100)*'Tariffs Jan2022'!AI106,('Tariffs Jan2022'!L106-'Tariffs Jan2022'!K106)*('Tariffs Jan2022'!Q106/100)*'Tariffs Jan2022'!AI106))</f>
        <v>0</v>
      </c>
      <c r="H112" s="85">
        <f>IF($C$5*'Tariffs Jan2022'!AK106/'Tariffs Jan2022'!AI106&lt;'Tariffs Jan2022'!L106,0,IF($C$5*'Tariffs Jan2022'!AK106/'Tariffs Jan2022'!AI106&lt;='Tariffs Jan2022'!M106,($C$5*'Tariffs Jan2022'!AK106/'Tariffs Jan2022'!AI106-'Tariffs Jan2022'!L106)*('Tariffs Jan2022'!R106/100)*'Tariffs Jan2022'!AI106,('Tariffs Jan2022'!M106-'Tariffs Jan2022'!L106)*('Tariffs Jan2022'!R106/100)*'Tariffs Jan2022'!AI106))</f>
        <v>0</v>
      </c>
      <c r="I112" s="85">
        <f>IF(($C$5*'Tariffs Jan2022'!AK106/'Tariffs Jan2022'!AI106&gt;'Tariffs Jan2022'!M106),($C$5*'Tariffs Jan2022'!AK106/'Tariffs Jan2022'!AI106-'Tariffs Jan2022'!M106)*'Tariffs Jan2022'!S106/100*'Tariffs Jan2022'!AI106,0)</f>
        <v>0</v>
      </c>
      <c r="J112" s="85">
        <f>IF($C$5*'Tariffs Jan2022'!AL106/'Tariffs Jan2022'!AJ106&gt;='Tariffs Jan2022'!J106,('Tariffs Jan2022'!J106*'Tariffs Jan2022'!U106/100)* 'Tariffs Jan2022'!AJ106,($C$5*'Tariffs Jan2022'!AL106/'Tariffs Jan2022'!AJ106*'Tariffs Jan2022'!U106/100)* 'Tariffs Jan2022'!AJ106)</f>
        <v>549.81818181818176</v>
      </c>
      <c r="K112" s="85">
        <f>IF($C$5*'Tariffs Jan2022'!AL106/'Tariffs Jan2022'!AJ106&lt;'Tariffs Jan2022'!J106,0,IF($C$5*'Tariffs Jan2022'!AL106/'Tariffs Jan2022'!AJ106&lt;='Tariffs Jan2022'!K106,($C$5*'Tariffs Jan2022'!AL106/'Tariffs Jan2022'!AJ106-'Tariffs Jan2022'!J106)*('Tariffs Jan2022'!V106/100)*'Tariffs Jan2022'!AJ106,('Tariffs Jan2022'!K106-'Tariffs Jan2022'!J106)*('Tariffs Jan2022'!V106/100)*'Tariffs Jan2022'!AJ106))</f>
        <v>395.90759999999989</v>
      </c>
      <c r="L112" s="85">
        <f>IF($C$5*'Tariffs Jan2022'!AL106/'Tariffs Jan2022'!AJ106&lt;'Tariffs Jan2022'!K106,0,IF($C$5*'Tariffs Jan2022'!AL106/'Tariffs Jan2022'!AJ106&lt;='Tariffs Jan2022'!L106,($C$5*'Tariffs Jan2022'!AL106/'Tariffs Jan2022'!AJ106-'Tariffs Jan2022'!K106)*('Tariffs Jan2022'!W106/100)*'Tariffs Jan2022'!AJ106,('Tariffs Jan2022'!L106-'Tariffs Jan2022'!K106)*('Tariffs Jan2022'!W106/100)*'Tariffs Jan2022'!AJ106))</f>
        <v>0</v>
      </c>
      <c r="M112" s="85">
        <f>IF($C$5*'Tariffs Jan2022'!AL106/'Tariffs Jan2022'!AJ106&lt;'Tariffs Jan2022'!L106,0,IF($C$5*'Tariffs Jan2022'!AL106/'Tariffs Jan2022'!AJ106&lt;='Tariffs Jan2022'!M106,($C$5*'Tariffs Jan2022'!AL106/'Tariffs Jan2022'!AJ106-'Tariffs Jan2022'!L106)*('Tariffs Jan2022'!X106/100)*'Tariffs Jan2022'!AJ106,('Tariffs Jan2022'!M106-'Tariffs Jan2022'!L106)*('Tariffs Jan2022'!X106/100)*'Tariffs Jan2022'!AJ106))</f>
        <v>0</v>
      </c>
      <c r="N112" s="85">
        <f>IF(($C$5*'Tariffs Jan2022'!AL106/'Tariffs Jan2022'!AJ106&gt;'Tariffs Jan2022'!M106),($C$5*'Tariffs Jan2022'!AL106/'Tariffs Jan2022'!AJ106-'Tariffs Jan2022'!M106)*'Tariffs Jan2022'!Y106/100*'Tariffs Jan2022'!AJ106,0)</f>
        <v>0</v>
      </c>
      <c r="O112" s="73">
        <f t="shared" si="12"/>
        <v>1802.4364363636359</v>
      </c>
      <c r="P112" s="498">
        <f t="shared" si="13"/>
        <v>1982.6800799999996</v>
      </c>
      <c r="Q112" s="546"/>
      <c r="R112" s="546"/>
      <c r="S112" s="546"/>
      <c r="T112" s="546"/>
      <c r="U112" s="546"/>
      <c r="V112" s="546"/>
      <c r="W112" s="546"/>
      <c r="X112" s="546"/>
      <c r="Y112" s="546"/>
      <c r="Z112" s="546"/>
    </row>
    <row r="113" spans="1:26" x14ac:dyDescent="0.15">
      <c r="A113" s="286" t="str">
        <f>'Tariffs Jan2022'!F107</f>
        <v>Simply Energy</v>
      </c>
      <c r="B113" s="47" t="str">
        <f>'Tariffs Jan2022'!D107</f>
        <v>AusNet Services Central 1</v>
      </c>
      <c r="C113" s="287">
        <f>'Tariffs Jan2022'!E107</f>
        <v>44562</v>
      </c>
      <c r="D113" s="85">
        <f>365*'Tariffs Jan2022'!H107/100</f>
        <v>319.9722727272727</v>
      </c>
      <c r="E113" s="85">
        <f>IF($C$5*'Tariffs Jan2022'!AK107/'Tariffs Jan2022'!AI107&gt;='Tariffs Jan2022'!J107,( 'Tariffs Jan2022'!J107*'Tariffs Jan2022'!O107/100)* 'Tariffs Jan2022'!AI107,($C$5*'Tariffs Jan2022'!AK107/'Tariffs Jan2022'!AI107*'Tariffs Jan2022'!O107/100)* 'Tariffs Jan2022'!AI107)</f>
        <v>391.63636363636363</v>
      </c>
      <c r="F113" s="85">
        <f>IF($C$5*'Tariffs Jan2022'!AK107/'Tariffs Jan2022'!AI107&lt;'Tariffs Jan2022'!J107,0,IF($C$5*'Tariffs Jan2022'!AK107/'Tariffs Jan2022'!AI107&lt;='Tariffs Jan2022'!K107,($C$5*'Tariffs Jan2022'!AK107/'Tariffs Jan2022'!AI107-'Tariffs Jan2022'!J107)*('Tariffs Jan2022'!P107/100)*'Tariffs Jan2022'!AI107,('Tariffs Jan2022'!K107-'Tariffs Jan2022'!J107)*('Tariffs Jan2022'!P107/100)*'Tariffs Jan2022'!AI107))</f>
        <v>287.93279999999993</v>
      </c>
      <c r="G113" s="85">
        <f>IF($C$5*'Tariffs Jan2022'!AK107/'Tariffs Jan2022'!AI107&lt;'Tariffs Jan2022'!K107,0,IF($C$5*'Tariffs Jan2022'!AK107/'Tariffs Jan2022'!AI107&lt;='Tariffs Jan2022'!L107,($C$5*'Tariffs Jan2022'!AK107/'Tariffs Jan2022'!AI107-'Tariffs Jan2022'!K107)*('Tariffs Jan2022'!Q107/100)*'Tariffs Jan2022'!AI107,('Tariffs Jan2022'!L107-'Tariffs Jan2022'!K107)*('Tariffs Jan2022'!Q107/100)*'Tariffs Jan2022'!AI107))</f>
        <v>0</v>
      </c>
      <c r="H113" s="85">
        <f>IF($C$5*'Tariffs Jan2022'!AK107/'Tariffs Jan2022'!AI107&lt;'Tariffs Jan2022'!L107,0,IF($C$5*'Tariffs Jan2022'!AK107/'Tariffs Jan2022'!AI107&lt;='Tariffs Jan2022'!M107,($C$5*'Tariffs Jan2022'!AK107/'Tariffs Jan2022'!AI107-'Tariffs Jan2022'!L107)*('Tariffs Jan2022'!R107/100)*'Tariffs Jan2022'!AI107,('Tariffs Jan2022'!M107-'Tariffs Jan2022'!L107)*('Tariffs Jan2022'!R107/100)*'Tariffs Jan2022'!AI107))</f>
        <v>0</v>
      </c>
      <c r="I113" s="85">
        <f>IF(($C$5*'Tariffs Jan2022'!AK107/'Tariffs Jan2022'!AI107&gt;'Tariffs Jan2022'!M107),($C$5*'Tariffs Jan2022'!AK107/'Tariffs Jan2022'!AI107-'Tariffs Jan2022'!M107)*'Tariffs Jan2022'!S107/100*'Tariffs Jan2022'!AI107,0)</f>
        <v>0</v>
      </c>
      <c r="J113" s="85">
        <f>IF($C$5*'Tariffs Jan2022'!AL107/'Tariffs Jan2022'!AJ107&gt;='Tariffs Jan2022'!J107,('Tariffs Jan2022'!J107*'Tariffs Jan2022'!U107/100)* 'Tariffs Jan2022'!AJ107,($C$5*'Tariffs Jan2022'!AL107/'Tariffs Jan2022'!AJ107*'Tariffs Jan2022'!U107/100)* 'Tariffs Jan2022'!AJ107)</f>
        <v>597.81818181818176</v>
      </c>
      <c r="K113" s="85">
        <f>IF($C$5*'Tariffs Jan2022'!AL107/'Tariffs Jan2022'!AJ107&lt;'Tariffs Jan2022'!J107,0,IF($C$5*'Tariffs Jan2022'!AL107/'Tariffs Jan2022'!AJ107&lt;='Tariffs Jan2022'!K107,($C$5*'Tariffs Jan2022'!AL107/'Tariffs Jan2022'!AJ107-'Tariffs Jan2022'!J107)*('Tariffs Jan2022'!V107/100)*'Tariffs Jan2022'!AJ107,('Tariffs Jan2022'!K107-'Tariffs Jan2022'!J107)*('Tariffs Jan2022'!V107/100)*'Tariffs Jan2022'!AJ107))</f>
        <v>431.89919999999989</v>
      </c>
      <c r="L113" s="85">
        <f>IF($C$5*'Tariffs Jan2022'!AL107/'Tariffs Jan2022'!AJ107&lt;'Tariffs Jan2022'!K107,0,IF($C$5*'Tariffs Jan2022'!AL107/'Tariffs Jan2022'!AJ107&lt;='Tariffs Jan2022'!L107,($C$5*'Tariffs Jan2022'!AL107/'Tariffs Jan2022'!AJ107-'Tariffs Jan2022'!K107)*('Tariffs Jan2022'!W107/100)*'Tariffs Jan2022'!AJ107,('Tariffs Jan2022'!L107-'Tariffs Jan2022'!K107)*('Tariffs Jan2022'!W107/100)*'Tariffs Jan2022'!AJ107))</f>
        <v>0</v>
      </c>
      <c r="M113" s="85">
        <f>IF($C$5*'Tariffs Jan2022'!AL107/'Tariffs Jan2022'!AJ107&lt;'Tariffs Jan2022'!L107,0,IF($C$5*'Tariffs Jan2022'!AL107/'Tariffs Jan2022'!AJ107&lt;='Tariffs Jan2022'!M107,($C$5*'Tariffs Jan2022'!AL107/'Tariffs Jan2022'!AJ107-'Tariffs Jan2022'!L107)*('Tariffs Jan2022'!X107/100)*'Tariffs Jan2022'!AJ107,('Tariffs Jan2022'!M107-'Tariffs Jan2022'!L107)*('Tariffs Jan2022'!X107/100)*'Tariffs Jan2022'!AJ107))</f>
        <v>0</v>
      </c>
      <c r="N113" s="85">
        <f>IF(($C$5*'Tariffs Jan2022'!AL107/'Tariffs Jan2022'!AJ107&gt;'Tariffs Jan2022'!M107),($C$5*'Tariffs Jan2022'!AL107/'Tariffs Jan2022'!AJ107-'Tariffs Jan2022'!M107)*'Tariffs Jan2022'!Y107/100*'Tariffs Jan2022'!AJ107,0)</f>
        <v>0</v>
      </c>
      <c r="O113" s="73">
        <f t="shared" si="12"/>
        <v>2029.2588181818178</v>
      </c>
      <c r="P113" s="498">
        <f t="shared" si="13"/>
        <v>2232.1846999999998</v>
      </c>
      <c r="Q113" s="546"/>
      <c r="R113" s="546"/>
      <c r="S113" s="546"/>
      <c r="T113" s="546"/>
      <c r="U113" s="546"/>
      <c r="V113" s="546"/>
      <c r="W113" s="546"/>
      <c r="X113" s="546"/>
      <c r="Y113" s="546"/>
      <c r="Z113" s="546"/>
    </row>
    <row r="114" spans="1:26" x14ac:dyDescent="0.15">
      <c r="A114" s="286" t="str">
        <f>'Tariffs Jan2022'!F108</f>
        <v>GloBird</v>
      </c>
      <c r="B114" s="47" t="str">
        <f>'Tariffs Jan2022'!D108</f>
        <v>AusNet Services Central 1</v>
      </c>
      <c r="C114" s="287">
        <f>'Tariffs Jan2022'!E108</f>
        <v>44562</v>
      </c>
      <c r="D114" s="85">
        <f>365*'Tariffs Jan2022'!H108/100</f>
        <v>423.39999999999992</v>
      </c>
      <c r="E114" s="85">
        <f>IF($C$5*'Tariffs Jan2022'!AK108/'Tariffs Jan2022'!AI108&gt;='Tariffs Jan2022'!J108,( 'Tariffs Jan2022'!J108*'Tariffs Jan2022'!O108/100)* 'Tariffs Jan2022'!AI108,($C$5*'Tariffs Jan2022'!AK108/'Tariffs Jan2022'!AI108*'Tariffs Jan2022'!O108/100)* 'Tariffs Jan2022'!AI108)</f>
        <v>413.99999999999989</v>
      </c>
      <c r="F114" s="85">
        <f>IF($C$5*'Tariffs Jan2022'!AK108/'Tariffs Jan2022'!AI108&lt;'Tariffs Jan2022'!J108,0,IF($C$5*'Tariffs Jan2022'!AK108/'Tariffs Jan2022'!AI108&lt;='Tariffs Jan2022'!K108,($C$5*'Tariffs Jan2022'!AK108/'Tariffs Jan2022'!AI108-'Tariffs Jan2022'!J108)*('Tariffs Jan2022'!P108/100)*'Tariffs Jan2022'!AI108,('Tariffs Jan2022'!K108-'Tariffs Jan2022'!J108)*('Tariffs Jan2022'!P108/100)*'Tariffs Jan2022'!AI108))</f>
        <v>0</v>
      </c>
      <c r="G114" s="85">
        <f>IF($C$5*'Tariffs Jan2022'!AK108/'Tariffs Jan2022'!AI108&lt;'Tariffs Jan2022'!K108,0,IF($C$5*'Tariffs Jan2022'!AK108/'Tariffs Jan2022'!AI108&lt;='Tariffs Jan2022'!L108,($C$5*'Tariffs Jan2022'!AK108/'Tariffs Jan2022'!AI108-'Tariffs Jan2022'!K108)*('Tariffs Jan2022'!Q108/100)*'Tariffs Jan2022'!AI108,('Tariffs Jan2022'!L108-'Tariffs Jan2022'!K108)*('Tariffs Jan2022'!Q108/100)*'Tariffs Jan2022'!AI108))</f>
        <v>0</v>
      </c>
      <c r="H114" s="85">
        <f>IF($C$5*'Tariffs Jan2022'!AK108/'Tariffs Jan2022'!AI108&lt;'Tariffs Jan2022'!L108,0,IF($C$5*'Tariffs Jan2022'!AK108/'Tariffs Jan2022'!AI108&lt;='Tariffs Jan2022'!M108,($C$5*'Tariffs Jan2022'!AK108/'Tariffs Jan2022'!AI108-'Tariffs Jan2022'!L108)*('Tariffs Jan2022'!R108/100)*'Tariffs Jan2022'!AI108,('Tariffs Jan2022'!M108-'Tariffs Jan2022'!L108)*('Tariffs Jan2022'!R108/100)*'Tariffs Jan2022'!AI108))</f>
        <v>0</v>
      </c>
      <c r="I114" s="85">
        <f>IF(($C$5*'Tariffs Jan2022'!AK108/'Tariffs Jan2022'!AI108&gt;'Tariffs Jan2022'!M108),($C$5*'Tariffs Jan2022'!AK108/'Tariffs Jan2022'!AI108-'Tariffs Jan2022'!M108)*'Tariffs Jan2022'!S108/100*'Tariffs Jan2022'!AI108,0)</f>
        <v>310.5</v>
      </c>
      <c r="J114" s="85">
        <f>IF($C$5*'Tariffs Jan2022'!AL108/'Tariffs Jan2022'!AJ108&gt;='Tariffs Jan2022'!J108,('Tariffs Jan2022'!J108*'Tariffs Jan2022'!U108/100)* 'Tariffs Jan2022'!AJ108,($C$5*'Tariffs Jan2022'!AL108/'Tariffs Jan2022'!AJ108*'Tariffs Jan2022'!U108/100)* 'Tariffs Jan2022'!AJ108)</f>
        <v>413.99999999999989</v>
      </c>
      <c r="K114" s="85">
        <f>IF($C$5*'Tariffs Jan2022'!AL108/'Tariffs Jan2022'!AJ108&lt;'Tariffs Jan2022'!J108,0,IF($C$5*'Tariffs Jan2022'!AL108/'Tariffs Jan2022'!AJ108&lt;='Tariffs Jan2022'!K108,($C$5*'Tariffs Jan2022'!AL108/'Tariffs Jan2022'!AJ108-'Tariffs Jan2022'!J108)*('Tariffs Jan2022'!V108/100)*'Tariffs Jan2022'!AJ108,('Tariffs Jan2022'!K108-'Tariffs Jan2022'!J108)*('Tariffs Jan2022'!V108/100)*'Tariffs Jan2022'!AJ108))</f>
        <v>0</v>
      </c>
      <c r="L114" s="85">
        <f>IF($C$5*'Tariffs Jan2022'!AL108/'Tariffs Jan2022'!AJ108&lt;'Tariffs Jan2022'!K108,0,IF($C$5*'Tariffs Jan2022'!AL108/'Tariffs Jan2022'!AJ108&lt;='Tariffs Jan2022'!L108,($C$5*'Tariffs Jan2022'!AL108/'Tariffs Jan2022'!AJ108-'Tariffs Jan2022'!K108)*('Tariffs Jan2022'!W108/100)*'Tariffs Jan2022'!AJ108,('Tariffs Jan2022'!L108-'Tariffs Jan2022'!K108)*('Tariffs Jan2022'!W108/100)*'Tariffs Jan2022'!AJ108))</f>
        <v>0</v>
      </c>
      <c r="M114" s="85">
        <f>IF($C$5*'Tariffs Jan2022'!AL108/'Tariffs Jan2022'!AJ108&lt;'Tariffs Jan2022'!L108,0,IF($C$5*'Tariffs Jan2022'!AL108/'Tariffs Jan2022'!AJ108&lt;='Tariffs Jan2022'!M108,($C$5*'Tariffs Jan2022'!AL108/'Tariffs Jan2022'!AJ108-'Tariffs Jan2022'!L108)*('Tariffs Jan2022'!X108/100)*'Tariffs Jan2022'!AJ108,('Tariffs Jan2022'!M108-'Tariffs Jan2022'!L108)*('Tariffs Jan2022'!X108/100)*'Tariffs Jan2022'!AJ108))</f>
        <v>0</v>
      </c>
      <c r="N114" s="85">
        <f>IF(($C$5*'Tariffs Jan2022'!AL108/'Tariffs Jan2022'!AJ108&gt;'Tariffs Jan2022'!M108),($C$5*'Tariffs Jan2022'!AL108/'Tariffs Jan2022'!AJ108-'Tariffs Jan2022'!M108)*'Tariffs Jan2022'!Y108/100*'Tariffs Jan2022'!AJ108,0)</f>
        <v>310.5</v>
      </c>
      <c r="O114" s="73">
        <f t="shared" si="12"/>
        <v>1872.3999999999996</v>
      </c>
      <c r="P114" s="498">
        <f t="shared" si="13"/>
        <v>2059.64</v>
      </c>
      <c r="Q114" s="546"/>
      <c r="R114" s="546"/>
      <c r="S114" s="546"/>
      <c r="T114" s="546"/>
      <c r="U114" s="546"/>
      <c r="V114" s="546"/>
      <c r="W114" s="546"/>
      <c r="X114" s="546"/>
      <c r="Y114" s="546"/>
      <c r="Z114" s="546"/>
    </row>
    <row r="115" spans="1:26" x14ac:dyDescent="0.15">
      <c r="A115" s="286" t="str">
        <f>'Tariffs Jan2022'!F109</f>
        <v>Powershop</v>
      </c>
      <c r="B115" s="47" t="str">
        <f>'Tariffs Jan2022'!D109</f>
        <v>AusNet Services Central 1</v>
      </c>
      <c r="C115" s="287">
        <f>'Tariffs Jan2022'!E109</f>
        <v>44562</v>
      </c>
      <c r="D115" s="85">
        <f>365*'Tariffs Jan2022'!H109/100</f>
        <v>375.61818181818182</v>
      </c>
      <c r="E115" s="85">
        <f>((C$5*'Tariffs Jan2022'!AK109/'Tariffs Jan2022'!AI109)*('Tariffs Jan2022'!O109/100))*'Tariffs Jan2022'!AI109</f>
        <v>569.86363636363626</v>
      </c>
      <c r="F115" s="85">
        <v>0</v>
      </c>
      <c r="G115" s="85">
        <v>0</v>
      </c>
      <c r="H115" s="85">
        <v>0</v>
      </c>
      <c r="I115" s="85">
        <v>0</v>
      </c>
      <c r="J115" s="85">
        <f>((C$5*'Tariffs Jan2022'!AL109/'Tariffs Jan2022'!AJ109)*('Tariffs Jan2022'!U109/100))*'Tariffs Jan2022'!AJ109</f>
        <v>569.86363636363626</v>
      </c>
      <c r="K115" s="85">
        <v>0</v>
      </c>
      <c r="L115" s="85">
        <v>0</v>
      </c>
      <c r="M115" s="85">
        <v>0</v>
      </c>
      <c r="N115" s="85">
        <v>0</v>
      </c>
      <c r="O115" s="73">
        <f t="shared" si="12"/>
        <v>1515.3454545454542</v>
      </c>
      <c r="P115" s="498">
        <f t="shared" si="13"/>
        <v>1666.8799999999999</v>
      </c>
      <c r="Q115" s="546"/>
      <c r="R115" s="546"/>
      <c r="S115" s="546"/>
      <c r="T115" s="546"/>
      <c r="U115" s="546"/>
      <c r="V115" s="546"/>
      <c r="W115" s="546"/>
      <c r="X115" s="546"/>
      <c r="Y115" s="546"/>
      <c r="Z115" s="546"/>
    </row>
    <row r="116" spans="1:26" x14ac:dyDescent="0.15">
      <c r="A116" s="286" t="str">
        <f>'Tariffs Jan2022'!F110</f>
        <v>1st Energy</v>
      </c>
      <c r="B116" s="47" t="str">
        <f>'Tariffs Jan2022'!D110</f>
        <v>AusNet Services Central 1</v>
      </c>
      <c r="C116" s="287">
        <f>'Tariffs Jan2022'!E110</f>
        <v>44562</v>
      </c>
      <c r="D116" s="85">
        <f>365*'Tariffs Jan2022'!H110/100</f>
        <v>346.74999999999994</v>
      </c>
      <c r="E116" s="85">
        <f>IF($C$5*'Tariffs Jan2022'!AK110/'Tariffs Jan2022'!AI110&gt;='Tariffs Jan2022'!J110,( 'Tariffs Jan2022'!J110*'Tariffs Jan2022'!O110/100)* 'Tariffs Jan2022'!AI110,($C$5*'Tariffs Jan2022'!AK110/'Tariffs Jan2022'!AI110*'Tariffs Jan2022'!O110/100)* 'Tariffs Jan2022'!AI110)</f>
        <v>436.90909090909076</v>
      </c>
      <c r="F116" s="85">
        <f>IF($C$5*'Tariffs Jan2022'!AK110/'Tariffs Jan2022'!AI110&lt;'Tariffs Jan2022'!J110,0,IF($C$5*'Tariffs Jan2022'!AK110/'Tariffs Jan2022'!AI110&lt;='Tariffs Jan2022'!K110,($C$5*'Tariffs Jan2022'!AK110/'Tariffs Jan2022'!AI110-'Tariffs Jan2022'!J110)*('Tariffs Jan2022'!P110/100)*'Tariffs Jan2022'!AI110,('Tariffs Jan2022'!K110-'Tariffs Jan2022'!J110)*('Tariffs Jan2022'!P110/100)*'Tariffs Jan2022'!AI110))</f>
        <v>292.09090909090907</v>
      </c>
      <c r="G116" s="85">
        <f>IF($C$5*'Tariffs Jan2022'!AK110/'Tariffs Jan2022'!AI110&lt;'Tariffs Jan2022'!K110,0,IF($C$5*'Tariffs Jan2022'!AK110/'Tariffs Jan2022'!AI110&lt;='Tariffs Jan2022'!L110,($C$5*'Tariffs Jan2022'!AK110/'Tariffs Jan2022'!AI110-'Tariffs Jan2022'!K110)*('Tariffs Jan2022'!Q110/100)*'Tariffs Jan2022'!AI110,('Tariffs Jan2022'!L110-'Tariffs Jan2022'!K110)*('Tariffs Jan2022'!Q110/100)*'Tariffs Jan2022'!AI110))</f>
        <v>0</v>
      </c>
      <c r="H116" s="85">
        <f>IF($C$5*'Tariffs Jan2022'!AK110/'Tariffs Jan2022'!AI110&lt;'Tariffs Jan2022'!L110,0,IF($C$5*'Tariffs Jan2022'!AK110/'Tariffs Jan2022'!AI110&lt;='Tariffs Jan2022'!M110,($C$5*'Tariffs Jan2022'!AK110/'Tariffs Jan2022'!AI110-'Tariffs Jan2022'!L110)*('Tariffs Jan2022'!R110/100)*'Tariffs Jan2022'!AI110,('Tariffs Jan2022'!M110-'Tariffs Jan2022'!L110)*('Tariffs Jan2022'!R110/100)*'Tariffs Jan2022'!AI110))</f>
        <v>0</v>
      </c>
      <c r="I116" s="85">
        <f>IF(($C$5*'Tariffs Jan2022'!AK110/'Tariffs Jan2022'!AI110&gt;'Tariffs Jan2022'!M110),($C$5*'Tariffs Jan2022'!AK110/'Tariffs Jan2022'!AI110-'Tariffs Jan2022'!M110)*'Tariffs Jan2022'!S110/100*'Tariffs Jan2022'!AI110,0)</f>
        <v>0</v>
      </c>
      <c r="J116" s="85">
        <f>IF($C$5*'Tariffs Jan2022'!AL110/'Tariffs Jan2022'!AJ110&gt;='Tariffs Jan2022'!J110,('Tariffs Jan2022'!J110*'Tariffs Jan2022'!U110/100)* 'Tariffs Jan2022'!AJ110,($C$5*'Tariffs Jan2022'!AL110/'Tariffs Jan2022'!AJ110*'Tariffs Jan2022'!U110/100)* 'Tariffs Jan2022'!AJ110)</f>
        <v>436.90909090909076</v>
      </c>
      <c r="K116" s="85">
        <f>IF($C$5*'Tariffs Jan2022'!AL110/'Tariffs Jan2022'!AJ110&lt;'Tariffs Jan2022'!J110,0,IF($C$5*'Tariffs Jan2022'!AL110/'Tariffs Jan2022'!AJ110&lt;='Tariffs Jan2022'!K110,($C$5*'Tariffs Jan2022'!AL110/'Tariffs Jan2022'!AJ110-'Tariffs Jan2022'!J110)*('Tariffs Jan2022'!V110/100)*'Tariffs Jan2022'!AJ110,('Tariffs Jan2022'!K110-'Tariffs Jan2022'!J110)*('Tariffs Jan2022'!V110/100)*'Tariffs Jan2022'!AJ110))</f>
        <v>292.09090909090907</v>
      </c>
      <c r="L116" s="85">
        <f>IF($C$5*'Tariffs Jan2022'!AL110/'Tariffs Jan2022'!AJ110&lt;'Tariffs Jan2022'!K110,0,IF($C$5*'Tariffs Jan2022'!AL110/'Tariffs Jan2022'!AJ110&lt;='Tariffs Jan2022'!L110,($C$5*'Tariffs Jan2022'!AL110/'Tariffs Jan2022'!AJ110-'Tariffs Jan2022'!K110)*('Tariffs Jan2022'!W110/100)*'Tariffs Jan2022'!AJ110,('Tariffs Jan2022'!L110-'Tariffs Jan2022'!K110)*('Tariffs Jan2022'!W110/100)*'Tariffs Jan2022'!AJ110))</f>
        <v>0</v>
      </c>
      <c r="M116" s="85">
        <f>IF($C$5*'Tariffs Jan2022'!AL110/'Tariffs Jan2022'!AJ110&lt;'Tariffs Jan2022'!L110,0,IF($C$5*'Tariffs Jan2022'!AL110/'Tariffs Jan2022'!AJ110&lt;='Tariffs Jan2022'!M110,($C$5*'Tariffs Jan2022'!AL110/'Tariffs Jan2022'!AJ110-'Tariffs Jan2022'!L110)*('Tariffs Jan2022'!X110/100)*'Tariffs Jan2022'!AJ110,('Tariffs Jan2022'!M110-'Tariffs Jan2022'!L110)*('Tariffs Jan2022'!X110/100)*'Tariffs Jan2022'!AJ110))</f>
        <v>0</v>
      </c>
      <c r="N116" s="85">
        <f>IF(($C$5*'Tariffs Jan2022'!AL110/'Tariffs Jan2022'!AJ110&gt;'Tariffs Jan2022'!M110),($C$5*'Tariffs Jan2022'!AL110/'Tariffs Jan2022'!AJ110-'Tariffs Jan2022'!M110)*'Tariffs Jan2022'!Y110/100*'Tariffs Jan2022'!AJ110,0)</f>
        <v>0</v>
      </c>
      <c r="O116" s="73">
        <f t="shared" si="12"/>
        <v>1804.7499999999995</v>
      </c>
      <c r="P116" s="498">
        <f t="shared" si="13"/>
        <v>1985.2249999999997</v>
      </c>
      <c r="Q116" s="546"/>
      <c r="R116" s="546"/>
      <c r="S116" s="546"/>
      <c r="T116" s="546"/>
      <c r="U116" s="546"/>
      <c r="V116" s="546"/>
      <c r="W116" s="546"/>
      <c r="X116" s="546"/>
      <c r="Y116" s="546"/>
      <c r="Z116" s="546"/>
    </row>
    <row r="117" spans="1:26" ht="14" thickBot="1" x14ac:dyDescent="0.2">
      <c r="A117" s="293" t="str">
        <f>'Tariffs Jan2022'!F111</f>
        <v>Discover Energy</v>
      </c>
      <c r="B117" s="294" t="str">
        <f>'Tariffs Jan2022'!D111</f>
        <v>AusNet Services Central 1</v>
      </c>
      <c r="C117" s="295">
        <f>'Tariffs Jan2022'!E111</f>
        <v>44562</v>
      </c>
      <c r="D117" s="296">
        <f>365*'Tariffs Jan2022'!H111/100</f>
        <v>339.44999999999993</v>
      </c>
      <c r="E117" s="296">
        <f>IF($C$5*'Tariffs Jan2022'!AK111/'Tariffs Jan2022'!AI111&gt;='Tariffs Jan2022'!J111,( 'Tariffs Jan2022'!J111*'Tariffs Jan2022'!O111/100)* 'Tariffs Jan2022'!AI111,($C$5*'Tariffs Jan2022'!AK111/'Tariffs Jan2022'!AI111*'Tariffs Jan2022'!O111/100)* 'Tariffs Jan2022'!AI111)</f>
        <v>310.90909090909088</v>
      </c>
      <c r="F117" s="296">
        <f>IF($C$5*'Tariffs Jan2022'!AK111/'Tariffs Jan2022'!AI111&lt;'Tariffs Jan2022'!J111,0,IF($C$5*'Tariffs Jan2022'!AK111/'Tariffs Jan2022'!AI111&lt;='Tariffs Jan2022'!K111,($C$5*'Tariffs Jan2022'!AK111/'Tariffs Jan2022'!AI111-'Tariffs Jan2022'!J111)*('Tariffs Jan2022'!P111/100)*'Tariffs Jan2022'!AI111,('Tariffs Jan2022'!K111-'Tariffs Jan2022'!J111)*('Tariffs Jan2022'!P111/100)*'Tariffs Jan2022'!AI111))</f>
        <v>224.12950909090904</v>
      </c>
      <c r="G117" s="296">
        <f>IF($C$5*'Tariffs Jan2022'!AK111/'Tariffs Jan2022'!AI111&lt;'Tariffs Jan2022'!K111,0,IF($C$5*'Tariffs Jan2022'!AK111/'Tariffs Jan2022'!AI111&lt;='Tariffs Jan2022'!L111,($C$5*'Tariffs Jan2022'!AK111/'Tariffs Jan2022'!AI111-'Tariffs Jan2022'!K111)*('Tariffs Jan2022'!Q111/100)*'Tariffs Jan2022'!AI111,('Tariffs Jan2022'!L111-'Tariffs Jan2022'!K111)*('Tariffs Jan2022'!Q111/100)*'Tariffs Jan2022'!AI111))</f>
        <v>0</v>
      </c>
      <c r="H117" s="296">
        <f>IF($C$5*'Tariffs Jan2022'!AK111/'Tariffs Jan2022'!AI111&lt;'Tariffs Jan2022'!L111,0,IF($C$5*'Tariffs Jan2022'!AK111/'Tariffs Jan2022'!AI111&lt;='Tariffs Jan2022'!M111,($C$5*'Tariffs Jan2022'!AK111/'Tariffs Jan2022'!AI111-'Tariffs Jan2022'!L111)*('Tariffs Jan2022'!R111/100)*'Tariffs Jan2022'!AI111,('Tariffs Jan2022'!M111-'Tariffs Jan2022'!L111)*('Tariffs Jan2022'!R111/100)*'Tariffs Jan2022'!AI111))</f>
        <v>0</v>
      </c>
      <c r="I117" s="296">
        <f>IF(($C$5*'Tariffs Jan2022'!AK111/'Tariffs Jan2022'!AI111&gt;'Tariffs Jan2022'!M111),($C$5*'Tariffs Jan2022'!AK111/'Tariffs Jan2022'!AI111-'Tariffs Jan2022'!M111)*'Tariffs Jan2022'!S111/100*'Tariffs Jan2022'!AI111,0)</f>
        <v>0</v>
      </c>
      <c r="J117" s="296">
        <f>IF($C$5*'Tariffs Jan2022'!AL111/'Tariffs Jan2022'!AJ111&gt;='Tariffs Jan2022'!J111,('Tariffs Jan2022'!J111*'Tariffs Jan2022'!U111/100)* 'Tariffs Jan2022'!AJ111,($C$5*'Tariffs Jan2022'!AL111/'Tariffs Jan2022'!AJ111*'Tariffs Jan2022'!U111/100)* 'Tariffs Jan2022'!AJ111)</f>
        <v>532.36363636363626</v>
      </c>
      <c r="K117" s="296">
        <f>IF($C$5*'Tariffs Jan2022'!AL111/'Tariffs Jan2022'!AJ111&lt;'Tariffs Jan2022'!J111,0,IF($C$5*'Tariffs Jan2022'!AL111/'Tariffs Jan2022'!AJ111&lt;='Tariffs Jan2022'!K111,($C$5*'Tariffs Jan2022'!AL111/'Tariffs Jan2022'!AJ111-'Tariffs Jan2022'!J111)*('Tariffs Jan2022'!V111/100)*'Tariffs Jan2022'!AJ111,('Tariffs Jan2022'!K111-'Tariffs Jan2022'!J111)*('Tariffs Jan2022'!V111/100)*'Tariffs Jan2022'!AJ111))</f>
        <v>337.01225454545443</v>
      </c>
      <c r="L117" s="296">
        <f>IF($C$5*'Tariffs Jan2022'!AL111/'Tariffs Jan2022'!AJ111&lt;'Tariffs Jan2022'!K111,0,IF($C$5*'Tariffs Jan2022'!AL111/'Tariffs Jan2022'!AJ111&lt;='Tariffs Jan2022'!L111,($C$5*'Tariffs Jan2022'!AL111/'Tariffs Jan2022'!AJ111-'Tariffs Jan2022'!K111)*('Tariffs Jan2022'!W111/100)*'Tariffs Jan2022'!AJ111,('Tariffs Jan2022'!L111-'Tariffs Jan2022'!K111)*('Tariffs Jan2022'!W111/100)*'Tariffs Jan2022'!AJ111))</f>
        <v>0</v>
      </c>
      <c r="M117" s="296">
        <f>IF($C$5*'Tariffs Jan2022'!AL111/'Tariffs Jan2022'!AJ111&lt;'Tariffs Jan2022'!L111,0,IF($C$5*'Tariffs Jan2022'!AL111/'Tariffs Jan2022'!AJ111&lt;='Tariffs Jan2022'!M111,($C$5*'Tariffs Jan2022'!AL111/'Tariffs Jan2022'!AJ111-'Tariffs Jan2022'!L111)*('Tariffs Jan2022'!X111/100)*'Tariffs Jan2022'!AJ111,('Tariffs Jan2022'!M111-'Tariffs Jan2022'!L111)*('Tariffs Jan2022'!X111/100)*'Tariffs Jan2022'!AJ111))</f>
        <v>0</v>
      </c>
      <c r="N117" s="296">
        <f>IF(($C$5*'Tariffs Jan2022'!AL111/'Tariffs Jan2022'!AJ111&gt;'Tariffs Jan2022'!M111),($C$5*'Tariffs Jan2022'!AL111/'Tariffs Jan2022'!AJ111-'Tariffs Jan2022'!M111)*'Tariffs Jan2022'!Y111/100*'Tariffs Jan2022'!AJ111,0)</f>
        <v>0</v>
      </c>
      <c r="O117" s="297">
        <f t="shared" ref="O117" si="16">SUM(D117:N117)</f>
        <v>1743.8644909090906</v>
      </c>
      <c r="P117" s="500">
        <f t="shared" ref="P117" si="17">O117*1.1</f>
        <v>1918.2509399999999</v>
      </c>
      <c r="Q117" s="546"/>
      <c r="R117" s="546"/>
      <c r="S117" s="546"/>
      <c r="T117" s="546"/>
      <c r="U117" s="546"/>
      <c r="V117" s="546"/>
      <c r="W117" s="546"/>
      <c r="X117" s="546"/>
      <c r="Y117" s="546"/>
      <c r="Z117" s="546"/>
    </row>
    <row r="118" spans="1:26" customFormat="1" x14ac:dyDescent="0.15">
      <c r="A118" s="546"/>
      <c r="B118" s="546"/>
      <c r="C118" s="546"/>
      <c r="D118" s="546"/>
      <c r="E118" s="546"/>
      <c r="F118" s="546"/>
      <c r="G118" s="546"/>
      <c r="H118" s="546"/>
      <c r="I118" s="546"/>
      <c r="J118" s="546"/>
      <c r="K118" s="546"/>
      <c r="L118" s="546"/>
      <c r="M118" s="546"/>
      <c r="N118" s="546"/>
      <c r="O118" s="546"/>
      <c r="P118" s="546"/>
      <c r="Q118" s="546"/>
      <c r="R118" s="546"/>
      <c r="S118" s="546"/>
      <c r="T118" s="546"/>
      <c r="U118" s="546"/>
      <c r="V118" s="546"/>
      <c r="W118" s="546"/>
      <c r="X118" s="546"/>
      <c r="Y118" s="546"/>
      <c r="Z118" s="546"/>
    </row>
    <row r="119" spans="1:26" customFormat="1" x14ac:dyDescent="0.15">
      <c r="A119" s="546"/>
      <c r="B119" s="546"/>
      <c r="C119" s="546"/>
      <c r="D119" s="546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546"/>
      <c r="P119" s="546"/>
      <c r="Q119" s="546"/>
      <c r="R119" s="546"/>
      <c r="S119" s="546"/>
      <c r="T119" s="546"/>
      <c r="U119" s="546"/>
      <c r="V119" s="546"/>
      <c r="W119" s="546"/>
      <c r="X119" s="546"/>
      <c r="Y119" s="546"/>
      <c r="Z119" s="546"/>
    </row>
    <row r="120" spans="1:26" customFormat="1" x14ac:dyDescent="0.15">
      <c r="A120" s="546"/>
      <c r="B120" s="546"/>
      <c r="C120" s="546"/>
      <c r="D120" s="546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6"/>
      <c r="S120" s="546"/>
      <c r="T120" s="546"/>
      <c r="U120" s="546"/>
      <c r="V120" s="546"/>
      <c r="W120" s="546"/>
      <c r="X120" s="546"/>
      <c r="Y120" s="546"/>
      <c r="Z120" s="546"/>
    </row>
    <row r="121" spans="1:26" customFormat="1" x14ac:dyDescent="0.15">
      <c r="A121" s="546"/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</row>
    <row r="122" spans="1:26" customFormat="1" x14ac:dyDescent="0.15">
      <c r="A122" s="546"/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6"/>
    </row>
    <row r="123" spans="1:26" customFormat="1" x14ac:dyDescent="0.15">
      <c r="A123" s="546"/>
      <c r="B123" s="546"/>
      <c r="C123" s="546"/>
      <c r="D123" s="546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546"/>
      <c r="P123" s="546"/>
      <c r="Q123" s="546"/>
      <c r="R123" s="546"/>
      <c r="S123" s="546"/>
      <c r="T123" s="546"/>
      <c r="U123" s="546"/>
      <c r="V123" s="546"/>
      <c r="W123" s="546"/>
      <c r="X123" s="546"/>
      <c r="Y123" s="546"/>
      <c r="Z123" s="546"/>
    </row>
    <row r="124" spans="1:26" customFormat="1" x14ac:dyDescent="0.15">
      <c r="A124" s="546"/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6"/>
    </row>
    <row r="125" spans="1:26" customFormat="1" x14ac:dyDescent="0.15">
      <c r="A125" s="546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</row>
    <row r="126" spans="1:26" customFormat="1" x14ac:dyDescent="0.15">
      <c r="A126" s="546"/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</row>
    <row r="127" spans="1:26" customFormat="1" x14ac:dyDescent="0.15">
      <c r="A127" s="546"/>
      <c r="B127" s="546"/>
      <c r="C127" s="546"/>
      <c r="D127" s="546"/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546"/>
      <c r="P127" s="546"/>
      <c r="Q127" s="546"/>
      <c r="R127" s="546"/>
      <c r="S127" s="546"/>
      <c r="T127" s="546"/>
      <c r="U127" s="546"/>
      <c r="V127" s="546"/>
      <c r="W127" s="546"/>
      <c r="X127" s="546"/>
      <c r="Y127" s="546"/>
      <c r="Z127" s="546"/>
    </row>
    <row r="128" spans="1:26" customFormat="1" x14ac:dyDescent="0.15">
      <c r="A128" s="546"/>
      <c r="B128" s="546"/>
      <c r="C128" s="546"/>
      <c r="D128" s="546"/>
      <c r="E128" s="546"/>
      <c r="F128" s="546"/>
      <c r="G128" s="546"/>
      <c r="H128" s="546"/>
      <c r="I128" s="546"/>
      <c r="J128" s="546"/>
      <c r="K128" s="546"/>
      <c r="L128" s="546"/>
      <c r="M128" s="546"/>
      <c r="N128" s="546"/>
      <c r="O128" s="546"/>
      <c r="P128" s="546"/>
      <c r="Q128" s="546"/>
      <c r="R128" s="546"/>
      <c r="S128" s="546"/>
      <c r="T128" s="546"/>
      <c r="U128" s="546"/>
      <c r="V128" s="546"/>
      <c r="W128" s="546"/>
      <c r="X128" s="546"/>
      <c r="Y128" s="546"/>
      <c r="Z128" s="546"/>
    </row>
    <row r="129" spans="1:26" customFormat="1" x14ac:dyDescent="0.15">
      <c r="A129" s="546"/>
      <c r="B129" s="546"/>
      <c r="C129" s="546"/>
      <c r="D129" s="546"/>
      <c r="E129" s="546"/>
      <c r="F129" s="546"/>
      <c r="G129" s="546"/>
      <c r="H129" s="546"/>
      <c r="I129" s="546"/>
      <c r="J129" s="546"/>
      <c r="K129" s="546"/>
      <c r="L129" s="546"/>
      <c r="M129" s="546"/>
      <c r="N129" s="546"/>
      <c r="O129" s="546"/>
      <c r="P129" s="546"/>
      <c r="Q129" s="546"/>
      <c r="R129" s="546"/>
      <c r="S129" s="546"/>
      <c r="T129" s="546"/>
      <c r="U129" s="546"/>
      <c r="V129" s="546"/>
      <c r="W129" s="546"/>
      <c r="X129" s="546"/>
      <c r="Y129" s="546"/>
      <c r="Z129" s="546"/>
    </row>
    <row r="130" spans="1:26" customFormat="1" x14ac:dyDescent="0.15">
      <c r="A130" s="546"/>
      <c r="B130" s="546"/>
      <c r="C130" s="546"/>
      <c r="D130" s="546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  <c r="Q130" s="546"/>
      <c r="R130" s="546"/>
      <c r="S130" s="546"/>
      <c r="T130" s="546"/>
      <c r="U130" s="546"/>
      <c r="V130" s="546"/>
      <c r="W130" s="546"/>
      <c r="X130" s="546"/>
      <c r="Y130" s="546"/>
      <c r="Z130" s="546"/>
    </row>
    <row r="131" spans="1:26" customFormat="1" x14ac:dyDescent="0.15">
      <c r="A131" s="546"/>
      <c r="B131" s="546"/>
      <c r="C131" s="546"/>
      <c r="D131" s="546"/>
      <c r="E131" s="546"/>
      <c r="F131" s="546"/>
      <c r="G131" s="546"/>
      <c r="H131" s="546"/>
      <c r="I131" s="546"/>
      <c r="J131" s="546"/>
      <c r="K131" s="546"/>
      <c r="L131" s="546"/>
      <c r="M131" s="546"/>
      <c r="N131" s="546"/>
      <c r="O131" s="546"/>
      <c r="P131" s="546"/>
      <c r="Q131" s="546"/>
      <c r="R131" s="546"/>
      <c r="S131" s="546"/>
      <c r="T131" s="546"/>
      <c r="U131" s="546"/>
      <c r="V131" s="546"/>
      <c r="W131" s="546"/>
      <c r="X131" s="546"/>
      <c r="Y131" s="546"/>
      <c r="Z131" s="546"/>
    </row>
    <row r="132" spans="1:26" customFormat="1" x14ac:dyDescent="0.15">
      <c r="A132" s="546"/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</row>
    <row r="133" spans="1:26" customFormat="1" x14ac:dyDescent="0.15">
      <c r="A133" s="546"/>
      <c r="B133" s="546"/>
      <c r="C133" s="546"/>
      <c r="D133" s="546"/>
      <c r="E133" s="546"/>
      <c r="F133" s="546"/>
      <c r="G133" s="546"/>
      <c r="H133" s="546"/>
      <c r="I133" s="546"/>
      <c r="J133" s="546"/>
      <c r="K133" s="546"/>
      <c r="L133" s="546"/>
      <c r="M133" s="546"/>
      <c r="N133" s="546"/>
      <c r="O133" s="546"/>
      <c r="P133" s="546"/>
      <c r="Q133" s="546"/>
      <c r="R133" s="546"/>
      <c r="S133" s="546"/>
      <c r="T133" s="546"/>
      <c r="U133" s="546"/>
      <c r="V133" s="546"/>
      <c r="W133" s="546"/>
      <c r="X133" s="546"/>
      <c r="Y133" s="546"/>
      <c r="Z133" s="546"/>
    </row>
    <row r="134" spans="1:26" customFormat="1" x14ac:dyDescent="0.15">
      <c r="A134" s="546"/>
      <c r="B134" s="546"/>
      <c r="C134" s="546"/>
      <c r="D134" s="546"/>
      <c r="E134" s="546"/>
      <c r="F134" s="546"/>
      <c r="G134" s="546"/>
      <c r="H134" s="546"/>
      <c r="I134" s="546"/>
      <c r="J134" s="546"/>
      <c r="K134" s="546"/>
      <c r="L134" s="546"/>
      <c r="M134" s="546"/>
      <c r="N134" s="546"/>
      <c r="O134" s="546"/>
      <c r="P134" s="546"/>
      <c r="Q134" s="546"/>
      <c r="R134" s="546"/>
      <c r="S134" s="546"/>
      <c r="T134" s="546"/>
      <c r="U134" s="546"/>
      <c r="V134" s="546"/>
      <c r="W134" s="546"/>
      <c r="X134" s="546"/>
      <c r="Y134" s="546"/>
      <c r="Z134" s="546"/>
    </row>
    <row r="135" spans="1:26" customFormat="1" x14ac:dyDescent="0.15">
      <c r="A135" s="546"/>
      <c r="B135" s="546"/>
      <c r="C135" s="546"/>
      <c r="D135" s="546"/>
      <c r="E135" s="546"/>
      <c r="F135" s="546"/>
      <c r="G135" s="546"/>
      <c r="H135" s="546"/>
      <c r="I135" s="546"/>
      <c r="J135" s="546"/>
      <c r="K135" s="546"/>
      <c r="L135" s="546"/>
      <c r="M135" s="546"/>
      <c r="N135" s="546"/>
      <c r="O135" s="546"/>
      <c r="P135" s="546"/>
      <c r="Q135" s="546"/>
      <c r="R135" s="546"/>
      <c r="S135" s="546"/>
      <c r="T135" s="546"/>
      <c r="U135" s="546"/>
      <c r="V135" s="546"/>
      <c r="W135" s="546"/>
      <c r="X135" s="546"/>
      <c r="Y135" s="546"/>
      <c r="Z135" s="546"/>
    </row>
    <row r="136" spans="1:26" customFormat="1" x14ac:dyDescent="0.15">
      <c r="A136" s="546"/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6"/>
    </row>
    <row r="137" spans="1:26" customFormat="1" x14ac:dyDescent="0.15">
      <c r="A137" s="546"/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6"/>
    </row>
    <row r="138" spans="1:26" customFormat="1" x14ac:dyDescent="0.15">
      <c r="A138" s="546"/>
      <c r="B138" s="546"/>
      <c r="C138" s="546"/>
      <c r="D138" s="546"/>
      <c r="E138" s="546"/>
      <c r="F138" s="546"/>
      <c r="G138" s="546"/>
      <c r="H138" s="546"/>
      <c r="I138" s="546"/>
      <c r="J138" s="546"/>
      <c r="K138" s="546"/>
      <c r="L138" s="546"/>
      <c r="M138" s="546"/>
      <c r="N138" s="546"/>
      <c r="O138" s="546"/>
      <c r="P138" s="546"/>
      <c r="Q138" s="546"/>
      <c r="R138" s="546"/>
      <c r="S138" s="546"/>
      <c r="T138" s="546"/>
      <c r="U138" s="546"/>
      <c r="V138" s="546"/>
      <c r="W138" s="546"/>
      <c r="X138" s="546"/>
      <c r="Y138" s="546"/>
      <c r="Z138" s="546"/>
    </row>
    <row r="139" spans="1:26" customFormat="1" x14ac:dyDescent="0.15">
      <c r="A139" s="546"/>
      <c r="B139" s="546"/>
      <c r="C139" s="546"/>
      <c r="D139" s="546"/>
      <c r="E139" s="546"/>
      <c r="F139" s="546"/>
      <c r="G139" s="546"/>
      <c r="H139" s="546"/>
      <c r="I139" s="546"/>
      <c r="J139" s="546"/>
      <c r="K139" s="546"/>
      <c r="L139" s="546"/>
      <c r="M139" s="546"/>
      <c r="N139" s="546"/>
      <c r="O139" s="546"/>
      <c r="P139" s="546"/>
      <c r="Q139" s="546"/>
      <c r="R139" s="546"/>
      <c r="S139" s="546"/>
      <c r="T139" s="546"/>
      <c r="U139" s="546"/>
      <c r="V139" s="546"/>
      <c r="W139" s="546"/>
      <c r="X139" s="546"/>
      <c r="Y139" s="546"/>
      <c r="Z139" s="546"/>
    </row>
    <row r="140" spans="1:26" customFormat="1" x14ac:dyDescent="0.15">
      <c r="A140" s="546"/>
      <c r="B140" s="546"/>
      <c r="C140" s="546"/>
      <c r="D140" s="546"/>
      <c r="E140" s="546"/>
      <c r="F140" s="546"/>
      <c r="G140" s="546"/>
      <c r="H140" s="546"/>
      <c r="I140" s="546"/>
      <c r="J140" s="546"/>
      <c r="K140" s="546"/>
      <c r="L140" s="546"/>
      <c r="M140" s="546"/>
      <c r="N140" s="546"/>
      <c r="O140" s="546"/>
      <c r="P140" s="546"/>
      <c r="Q140" s="546"/>
      <c r="R140" s="546"/>
      <c r="S140" s="546"/>
      <c r="T140" s="546"/>
      <c r="U140" s="546"/>
      <c r="V140" s="546"/>
      <c r="W140" s="546"/>
      <c r="X140" s="546"/>
      <c r="Y140" s="546"/>
      <c r="Z140" s="546"/>
    </row>
    <row r="141" spans="1:26" customFormat="1" x14ac:dyDescent="0.15">
      <c r="A141" s="546"/>
      <c r="B141" s="546"/>
      <c r="C141" s="546"/>
      <c r="D141" s="546"/>
      <c r="E141" s="546"/>
      <c r="F141" s="546"/>
      <c r="G141" s="546"/>
      <c r="H141" s="546"/>
      <c r="I141" s="546"/>
      <c r="J141" s="546"/>
      <c r="K141" s="546"/>
      <c r="L141" s="546"/>
      <c r="M141" s="546"/>
      <c r="N141" s="546"/>
      <c r="O141" s="546"/>
      <c r="P141" s="546"/>
      <c r="Q141" s="546"/>
      <c r="R141" s="546"/>
      <c r="S141" s="546"/>
      <c r="T141" s="546"/>
      <c r="U141" s="546"/>
      <c r="V141" s="546"/>
      <c r="W141" s="546"/>
      <c r="X141" s="546"/>
      <c r="Y141" s="546"/>
      <c r="Z141" s="546"/>
    </row>
    <row r="142" spans="1:26" customFormat="1" x14ac:dyDescent="0.15">
      <c r="A142" s="546"/>
      <c r="B142" s="546"/>
      <c r="C142" s="546"/>
      <c r="D142" s="546"/>
      <c r="E142" s="546"/>
      <c r="F142" s="546"/>
      <c r="G142" s="546"/>
      <c r="H142" s="546"/>
      <c r="I142" s="546"/>
      <c r="J142" s="546"/>
      <c r="K142" s="546"/>
      <c r="L142" s="546"/>
      <c r="M142" s="546"/>
      <c r="N142" s="546"/>
      <c r="O142" s="546"/>
      <c r="P142" s="546"/>
      <c r="Q142" s="546"/>
      <c r="R142" s="546"/>
      <c r="S142" s="546"/>
      <c r="T142" s="546"/>
      <c r="U142" s="546"/>
      <c r="V142" s="546"/>
      <c r="W142" s="546"/>
      <c r="X142" s="546"/>
      <c r="Y142" s="546"/>
      <c r="Z142" s="546"/>
    </row>
    <row r="143" spans="1:26" customFormat="1" x14ac:dyDescent="0.15">
      <c r="A143" s="546"/>
      <c r="B143" s="546"/>
      <c r="C143" s="546"/>
      <c r="D143" s="546"/>
      <c r="E143" s="546"/>
      <c r="F143" s="546"/>
      <c r="G143" s="546"/>
      <c r="H143" s="546"/>
      <c r="I143" s="546"/>
      <c r="J143" s="546"/>
      <c r="K143" s="546"/>
      <c r="L143" s="546"/>
      <c r="M143" s="546"/>
      <c r="N143" s="546"/>
      <c r="O143" s="546"/>
      <c r="P143" s="546"/>
      <c r="Q143" s="546"/>
      <c r="R143" s="546"/>
      <c r="S143" s="546"/>
      <c r="T143" s="546"/>
      <c r="U143" s="546"/>
      <c r="V143" s="546"/>
      <c r="W143" s="546"/>
      <c r="X143" s="546"/>
      <c r="Y143" s="546"/>
      <c r="Z143" s="546"/>
    </row>
    <row r="144" spans="1:26" customFormat="1" x14ac:dyDescent="0.15">
      <c r="A144" s="546"/>
      <c r="B144" s="546"/>
      <c r="C144" s="546"/>
      <c r="D144" s="546"/>
      <c r="E144" s="546"/>
      <c r="F144" s="546"/>
      <c r="G144" s="546"/>
      <c r="H144" s="546"/>
      <c r="I144" s="546"/>
      <c r="J144" s="546"/>
      <c r="K144" s="546"/>
      <c r="L144" s="546"/>
      <c r="M144" s="546"/>
      <c r="N144" s="546"/>
      <c r="O144" s="546"/>
      <c r="P144" s="546"/>
      <c r="Q144" s="546"/>
      <c r="R144" s="546"/>
      <c r="S144" s="546"/>
      <c r="T144" s="546"/>
      <c r="U144" s="546"/>
      <c r="V144" s="546"/>
      <c r="W144" s="546"/>
      <c r="X144" s="546"/>
      <c r="Y144" s="546"/>
      <c r="Z144" s="546"/>
    </row>
    <row r="145" spans="1:26" customFormat="1" x14ac:dyDescent="0.15">
      <c r="A145" s="546"/>
      <c r="B145" s="546"/>
      <c r="C145" s="546"/>
      <c r="D145" s="546"/>
      <c r="E145" s="546"/>
      <c r="F145" s="546"/>
      <c r="G145" s="546"/>
      <c r="H145" s="546"/>
      <c r="I145" s="546"/>
      <c r="J145" s="546"/>
      <c r="K145" s="546"/>
      <c r="L145" s="546"/>
      <c r="M145" s="546"/>
      <c r="N145" s="546"/>
      <c r="O145" s="546"/>
      <c r="P145" s="546"/>
      <c r="Q145" s="546"/>
      <c r="R145" s="546"/>
      <c r="S145" s="546"/>
      <c r="T145" s="546"/>
      <c r="U145" s="546"/>
      <c r="V145" s="546"/>
      <c r="W145" s="546"/>
      <c r="X145" s="546"/>
      <c r="Y145" s="546"/>
      <c r="Z145" s="546"/>
    </row>
    <row r="146" spans="1:26" customFormat="1" x14ac:dyDescent="0.15">
      <c r="A146" s="546"/>
      <c r="B146" s="546"/>
      <c r="C146" s="546"/>
      <c r="D146" s="546"/>
      <c r="E146" s="546"/>
      <c r="F146" s="546"/>
      <c r="G146" s="546"/>
      <c r="H146" s="546"/>
      <c r="I146" s="546"/>
      <c r="J146" s="546"/>
      <c r="K146" s="546"/>
      <c r="L146" s="546"/>
      <c r="M146" s="546"/>
      <c r="N146" s="546"/>
      <c r="O146" s="546"/>
      <c r="P146" s="546"/>
      <c r="Q146" s="546"/>
      <c r="R146" s="546"/>
      <c r="S146" s="546"/>
      <c r="T146" s="546"/>
      <c r="U146" s="546"/>
      <c r="V146" s="546"/>
      <c r="W146" s="546"/>
      <c r="X146" s="546"/>
      <c r="Y146" s="546"/>
      <c r="Z146" s="546"/>
    </row>
    <row r="147" spans="1:26" customFormat="1" x14ac:dyDescent="0.15">
      <c r="A147" s="546"/>
      <c r="B147" s="546"/>
      <c r="C147" s="546"/>
      <c r="D147" s="546"/>
      <c r="E147" s="546"/>
      <c r="F147" s="546"/>
      <c r="G147" s="546"/>
      <c r="H147" s="546"/>
      <c r="I147" s="546"/>
      <c r="J147" s="546"/>
      <c r="K147" s="546"/>
      <c r="L147" s="546"/>
      <c r="M147" s="546"/>
      <c r="N147" s="546"/>
      <c r="O147" s="546"/>
      <c r="P147" s="546"/>
      <c r="Q147" s="546"/>
      <c r="R147" s="546"/>
      <c r="S147" s="546"/>
      <c r="T147" s="546"/>
      <c r="U147" s="546"/>
      <c r="V147" s="546"/>
      <c r="W147" s="546"/>
      <c r="X147" s="546"/>
      <c r="Y147" s="546"/>
      <c r="Z147" s="546"/>
    </row>
    <row r="148" spans="1:26" customFormat="1" x14ac:dyDescent="0.15">
      <c r="A148" s="546"/>
      <c r="B148" s="546"/>
      <c r="C148" s="546"/>
      <c r="D148" s="546"/>
      <c r="E148" s="546"/>
      <c r="F148" s="546"/>
      <c r="G148" s="546"/>
      <c r="H148" s="546"/>
      <c r="I148" s="546"/>
      <c r="J148" s="546"/>
      <c r="K148" s="546"/>
      <c r="L148" s="546"/>
      <c r="M148" s="546"/>
      <c r="N148" s="546"/>
      <c r="O148" s="546"/>
      <c r="P148" s="546"/>
      <c r="Q148" s="546"/>
      <c r="R148" s="546"/>
      <c r="S148" s="546"/>
      <c r="T148" s="546"/>
      <c r="U148" s="546"/>
      <c r="V148" s="546"/>
      <c r="W148" s="546"/>
      <c r="X148" s="546"/>
      <c r="Y148" s="546"/>
      <c r="Z148" s="546"/>
    </row>
    <row r="149" spans="1:26" customFormat="1" x14ac:dyDescent="0.15">
      <c r="A149" s="546"/>
      <c r="B149" s="546"/>
      <c r="C149" s="546"/>
      <c r="D149" s="546"/>
      <c r="E149" s="546"/>
      <c r="F149" s="546"/>
      <c r="G149" s="546"/>
      <c r="H149" s="546"/>
      <c r="I149" s="546"/>
      <c r="J149" s="546"/>
      <c r="K149" s="546"/>
      <c r="L149" s="546"/>
      <c r="M149" s="546"/>
      <c r="N149" s="546"/>
      <c r="O149" s="546"/>
      <c r="P149" s="546"/>
      <c r="Q149" s="546"/>
      <c r="R149" s="546"/>
      <c r="S149" s="546"/>
      <c r="T149" s="546"/>
      <c r="U149" s="546"/>
      <c r="V149" s="546"/>
      <c r="W149" s="546"/>
      <c r="X149" s="546"/>
      <c r="Y149" s="546"/>
      <c r="Z149" s="546"/>
    </row>
    <row r="150" spans="1:26" customFormat="1" x14ac:dyDescent="0.15">
      <c r="A150" s="546"/>
      <c r="B150" s="546"/>
      <c r="C150" s="546"/>
      <c r="D150" s="546"/>
      <c r="E150" s="546"/>
      <c r="F150" s="546"/>
      <c r="G150" s="546"/>
      <c r="H150" s="546"/>
      <c r="I150" s="546"/>
      <c r="J150" s="546"/>
      <c r="K150" s="546"/>
      <c r="L150" s="546"/>
      <c r="M150" s="546"/>
      <c r="N150" s="546"/>
      <c r="O150" s="546"/>
      <c r="P150" s="546"/>
      <c r="Q150" s="546"/>
      <c r="R150" s="546"/>
      <c r="S150" s="546"/>
      <c r="T150" s="546"/>
      <c r="U150" s="546"/>
      <c r="V150" s="546"/>
      <c r="W150" s="546"/>
      <c r="X150" s="546"/>
      <c r="Y150" s="546"/>
      <c r="Z150" s="546"/>
    </row>
    <row r="151" spans="1:26" customFormat="1" x14ac:dyDescent="0.15">
      <c r="A151" s="546"/>
      <c r="B151" s="546"/>
      <c r="C151" s="546"/>
      <c r="D151" s="546"/>
      <c r="E151" s="546"/>
      <c r="F151" s="546"/>
      <c r="G151" s="546"/>
      <c r="H151" s="546"/>
      <c r="I151" s="546"/>
      <c r="J151" s="546"/>
      <c r="K151" s="546"/>
      <c r="L151" s="546"/>
      <c r="M151" s="546"/>
      <c r="N151" s="546"/>
      <c r="O151" s="546"/>
      <c r="P151" s="546"/>
      <c r="Q151" s="546"/>
      <c r="R151" s="546"/>
      <c r="S151" s="546"/>
      <c r="T151" s="546"/>
      <c r="U151" s="546"/>
      <c r="V151" s="546"/>
      <c r="W151" s="546"/>
      <c r="X151" s="546"/>
      <c r="Y151" s="546"/>
      <c r="Z151" s="546"/>
    </row>
    <row r="152" spans="1:26" customFormat="1" x14ac:dyDescent="0.15">
      <c r="A152" s="546"/>
      <c r="B152" s="546"/>
      <c r="C152" s="546"/>
      <c r="D152" s="546"/>
      <c r="E152" s="546"/>
      <c r="F152" s="546"/>
      <c r="G152" s="546"/>
      <c r="H152" s="546"/>
      <c r="I152" s="546"/>
      <c r="J152" s="546"/>
      <c r="K152" s="546"/>
      <c r="L152" s="546"/>
      <c r="M152" s="546"/>
      <c r="N152" s="546"/>
      <c r="O152" s="546"/>
      <c r="P152" s="546"/>
      <c r="Q152" s="546"/>
      <c r="R152" s="546"/>
      <c r="S152" s="546"/>
      <c r="T152" s="546"/>
      <c r="U152" s="546"/>
      <c r="V152" s="546"/>
      <c r="W152" s="546"/>
      <c r="X152" s="546"/>
      <c r="Y152" s="546"/>
      <c r="Z152" s="546"/>
    </row>
    <row r="153" spans="1:26" customFormat="1" x14ac:dyDescent="0.15">
      <c r="A153" s="546"/>
      <c r="B153" s="546"/>
      <c r="C153" s="546"/>
      <c r="D153" s="546"/>
      <c r="E153" s="546"/>
      <c r="F153" s="546"/>
      <c r="G153" s="546"/>
      <c r="H153" s="546"/>
      <c r="I153" s="546"/>
      <c r="J153" s="546"/>
      <c r="K153" s="546"/>
      <c r="L153" s="546"/>
      <c r="M153" s="546"/>
      <c r="N153" s="546"/>
      <c r="O153" s="546"/>
      <c r="P153" s="546"/>
      <c r="Q153" s="546"/>
      <c r="R153" s="546"/>
      <c r="S153" s="546"/>
      <c r="T153" s="546"/>
      <c r="U153" s="546"/>
      <c r="V153" s="546"/>
      <c r="W153" s="546"/>
      <c r="X153" s="546"/>
      <c r="Y153" s="546"/>
      <c r="Z153" s="546"/>
    </row>
    <row r="154" spans="1:26" customFormat="1" x14ac:dyDescent="0.15">
      <c r="A154" s="546"/>
      <c r="B154" s="546"/>
      <c r="C154" s="546"/>
      <c r="D154" s="546"/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546"/>
      <c r="P154" s="546"/>
      <c r="Q154" s="546"/>
      <c r="R154" s="546"/>
      <c r="S154" s="546"/>
      <c r="T154" s="546"/>
      <c r="U154" s="546"/>
      <c r="V154" s="546"/>
      <c r="W154" s="546"/>
      <c r="X154" s="546"/>
      <c r="Y154" s="546"/>
      <c r="Z154" s="546"/>
    </row>
  </sheetData>
  <sheetProtection algorithmName="SHA-512" hashValue="MVuj1TrzSZLXUJG9pB4V8OZEot4QwlUeto32fBMQwsMY2q/MxzMzullcfYVjsA8CNlc8XrnuTnwoQAZRr0ir8A==" saltValue="F2d4A6F2GQVEbSloVJoDkw==" spinCount="100000" sheet="1" objects="1" scenarios="1"/>
  <pageMargins left="0.7" right="0.7" top="0.75" bottom="0.7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O53"/>
  <sheetViews>
    <sheetView workbookViewId="0">
      <selection activeCell="Q37" sqref="Q36:Z4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5" x14ac:dyDescent="0.15">
      <c r="A1" t="s">
        <v>136</v>
      </c>
    </row>
    <row r="2" spans="1:15" x14ac:dyDescent="0.1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9"/>
      <c r="N2" s="199"/>
      <c r="O2" s="199"/>
    </row>
    <row r="3" spans="1:15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531</v>
      </c>
    </row>
    <row r="5" spans="1:15" x14ac:dyDescent="0.15">
      <c r="A5" s="9" t="s">
        <v>390</v>
      </c>
      <c r="D5" s="6"/>
    </row>
    <row r="6" spans="1:15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50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  <c r="N7" s="25">
        <v>0.33329999999999999</v>
      </c>
      <c r="O7" s="25">
        <v>0.33329999999999999</v>
      </c>
    </row>
    <row r="8" spans="1:15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  <c r="N8" s="27">
        <v>2</v>
      </c>
      <c r="O8" s="27">
        <v>2</v>
      </c>
    </row>
    <row r="9" spans="1:15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  <c r="N9" s="25">
        <v>0.66659999999999997</v>
      </c>
      <c r="O9" s="25">
        <v>0.66659999999999997</v>
      </c>
    </row>
    <row r="10" spans="1:15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  <c r="N10" s="27">
        <v>4</v>
      </c>
      <c r="O10" s="27">
        <v>4</v>
      </c>
    </row>
    <row r="11" spans="1:15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6000</v>
      </c>
      <c r="I11" s="27">
        <v>3200</v>
      </c>
      <c r="J11" s="27">
        <v>6000</v>
      </c>
      <c r="K11" s="27">
        <v>3200</v>
      </c>
      <c r="L11" s="27">
        <v>6000</v>
      </c>
      <c r="M11" s="27">
        <v>3200</v>
      </c>
      <c r="N11" s="27">
        <v>6000</v>
      </c>
      <c r="O11" s="27">
        <v>6000</v>
      </c>
    </row>
    <row r="12" spans="1:15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12000</v>
      </c>
      <c r="I12" s="10">
        <v>3200</v>
      </c>
      <c r="J12" s="10">
        <v>12000</v>
      </c>
      <c r="K12" s="10">
        <v>3200</v>
      </c>
      <c r="L12" s="10">
        <v>6000</v>
      </c>
      <c r="M12" s="10">
        <v>3200</v>
      </c>
      <c r="N12" s="10">
        <v>12000</v>
      </c>
      <c r="O12" s="10">
        <v>12000</v>
      </c>
    </row>
    <row r="13" spans="1:15" x14ac:dyDescent="0.15">
      <c r="A13" t="s">
        <v>772</v>
      </c>
      <c r="D13" s="6"/>
      <c r="E13">
        <v>1.7989999999999999</v>
      </c>
      <c r="F13">
        <v>2.2010000000000001</v>
      </c>
      <c r="G13">
        <v>2.1328</v>
      </c>
      <c r="H13">
        <v>1.7490000000000001</v>
      </c>
      <c r="I13">
        <v>2.077</v>
      </c>
      <c r="J13">
        <v>2.0169999999999999</v>
      </c>
      <c r="K13">
        <v>2.0699999999999998</v>
      </c>
      <c r="L13">
        <v>1.9300000000000002</v>
      </c>
      <c r="M13">
        <v>1.8199999999999998</v>
      </c>
      <c r="N13" s="111">
        <v>2.04</v>
      </c>
      <c r="O13" s="195">
        <v>2.15</v>
      </c>
    </row>
    <row r="14" spans="1:15" x14ac:dyDescent="0.15">
      <c r="A14" t="s">
        <v>287</v>
      </c>
      <c r="D14" s="6"/>
      <c r="E14">
        <v>1.7270000000000001</v>
      </c>
      <c r="F14">
        <v>0</v>
      </c>
      <c r="G14">
        <v>2.0941000000000001</v>
      </c>
      <c r="H14">
        <v>1.6919999999999999</v>
      </c>
      <c r="I14">
        <v>0</v>
      </c>
      <c r="J14">
        <v>1.9830000000000001</v>
      </c>
      <c r="K14">
        <v>0</v>
      </c>
      <c r="L14">
        <v>0</v>
      </c>
      <c r="M14">
        <v>0</v>
      </c>
      <c r="N14" s="111">
        <v>2</v>
      </c>
      <c r="O14" s="195">
        <v>2.11</v>
      </c>
    </row>
    <row r="15" spans="1:15" x14ac:dyDescent="0.15">
      <c r="A15" t="s">
        <v>699</v>
      </c>
      <c r="D15" s="6"/>
      <c r="E15">
        <v>1.4379999999999999</v>
      </c>
      <c r="F15">
        <v>1.9219999999999999</v>
      </c>
      <c r="G15">
        <v>1.5076000000000001</v>
      </c>
      <c r="H15">
        <v>1.65</v>
      </c>
      <c r="I15">
        <v>1.833</v>
      </c>
      <c r="J15">
        <v>1.51</v>
      </c>
      <c r="K15">
        <v>1.68</v>
      </c>
      <c r="L15">
        <v>1.73</v>
      </c>
      <c r="M15">
        <v>1.63</v>
      </c>
      <c r="N15" s="111">
        <v>1.49</v>
      </c>
      <c r="O15" s="195">
        <v>1.5</v>
      </c>
    </row>
    <row r="16" spans="1:15" x14ac:dyDescent="0.15">
      <c r="A16" t="s">
        <v>549</v>
      </c>
      <c r="D16" s="6"/>
      <c r="E16">
        <v>1.635</v>
      </c>
      <c r="F16">
        <v>1.57</v>
      </c>
      <c r="G16">
        <v>1.5484</v>
      </c>
      <c r="H16">
        <v>1.704</v>
      </c>
      <c r="I16">
        <v>1.7669999999999999</v>
      </c>
      <c r="J16">
        <v>1.59</v>
      </c>
      <c r="K16">
        <v>1.74</v>
      </c>
      <c r="L16">
        <v>1.71</v>
      </c>
      <c r="M16">
        <v>1.6099999999999999</v>
      </c>
      <c r="N16" s="111">
        <v>1.58</v>
      </c>
      <c r="O16" s="195">
        <v>1.43</v>
      </c>
    </row>
    <row r="17" spans="1:15" x14ac:dyDescent="0.15">
      <c r="A17" t="s">
        <v>189</v>
      </c>
      <c r="D17" s="6"/>
      <c r="E17">
        <v>1.319</v>
      </c>
      <c r="F17">
        <v>0</v>
      </c>
      <c r="G17">
        <v>1.4923</v>
      </c>
      <c r="H17">
        <v>1.659</v>
      </c>
      <c r="I17">
        <v>0</v>
      </c>
      <c r="J17">
        <v>1.5569999999999999</v>
      </c>
      <c r="K17">
        <v>0</v>
      </c>
      <c r="L17">
        <v>0</v>
      </c>
      <c r="M17">
        <v>0</v>
      </c>
      <c r="N17" s="111">
        <v>1.54</v>
      </c>
      <c r="O17" s="195">
        <v>1.39</v>
      </c>
    </row>
    <row r="18" spans="1:15" x14ac:dyDescent="0.15">
      <c r="A18" t="s">
        <v>592</v>
      </c>
      <c r="D18" s="6"/>
      <c r="E18">
        <v>1.2250000000000001</v>
      </c>
      <c r="F18">
        <v>1.373</v>
      </c>
      <c r="G18">
        <v>1.377</v>
      </c>
      <c r="H18">
        <v>1.5489999999999999</v>
      </c>
      <c r="I18">
        <v>1.5569999999999999</v>
      </c>
      <c r="J18">
        <v>1.448</v>
      </c>
      <c r="K18">
        <v>1.41</v>
      </c>
      <c r="L18">
        <v>1.43</v>
      </c>
      <c r="M18">
        <v>1.3599999999999999</v>
      </c>
      <c r="N18" s="111">
        <v>1.42</v>
      </c>
      <c r="O18" s="195">
        <v>1.25</v>
      </c>
    </row>
    <row r="19" spans="1:15" x14ac:dyDescent="0.15">
      <c r="A19" t="s">
        <v>698</v>
      </c>
      <c r="D19" s="6"/>
      <c r="E19">
        <v>72.25</v>
      </c>
      <c r="F19">
        <v>63.19</v>
      </c>
      <c r="G19">
        <v>68.34</v>
      </c>
      <c r="H19">
        <v>58.56</v>
      </c>
      <c r="I19">
        <v>67.36</v>
      </c>
      <c r="J19">
        <v>65.56</v>
      </c>
      <c r="K19">
        <v>70</v>
      </c>
      <c r="L19">
        <v>61.39</v>
      </c>
      <c r="M19">
        <v>53.984545454545454</v>
      </c>
      <c r="N19" s="111">
        <v>66.5</v>
      </c>
      <c r="O19" s="195">
        <v>66</v>
      </c>
    </row>
    <row r="20" spans="1:15" x14ac:dyDescent="0.15">
      <c r="D20" s="6"/>
    </row>
    <row r="21" spans="1:15" x14ac:dyDescent="0.15">
      <c r="A21" s="9" t="s">
        <v>616</v>
      </c>
      <c r="D21" s="6"/>
    </row>
    <row r="22" spans="1:15" x14ac:dyDescent="0.15">
      <c r="A22" s="9" t="s">
        <v>344</v>
      </c>
      <c r="D22" s="6"/>
      <c r="E22" s="8" t="s">
        <v>872</v>
      </c>
      <c r="F22" s="50" t="s">
        <v>396</v>
      </c>
      <c r="G22" s="50" t="s">
        <v>202</v>
      </c>
      <c r="H22" s="50" t="s">
        <v>331</v>
      </c>
      <c r="I22" s="8" t="s">
        <v>126</v>
      </c>
      <c r="J22" s="50" t="s">
        <v>274</v>
      </c>
      <c r="K22" s="8" t="s">
        <v>726</v>
      </c>
      <c r="L22" s="8" t="s">
        <v>281</v>
      </c>
      <c r="M22" s="8" t="s">
        <v>376</v>
      </c>
      <c r="N22" s="8" t="s">
        <v>276</v>
      </c>
      <c r="O22" s="8" t="s">
        <v>434</v>
      </c>
    </row>
    <row r="23" spans="1:15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  <c r="N23" s="25">
        <v>0.33329999999999999</v>
      </c>
      <c r="O23" s="25">
        <v>0.33329999999999999</v>
      </c>
    </row>
    <row r="24" spans="1:15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  <c r="N24" s="27">
        <v>2</v>
      </c>
      <c r="O24" s="27">
        <v>2</v>
      </c>
    </row>
    <row r="25" spans="1:15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  <c r="N25" s="25">
        <v>0.66659999999999997</v>
      </c>
      <c r="O25" s="25">
        <v>0.66659999999999997</v>
      </c>
    </row>
    <row r="26" spans="1:15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  <c r="N26" s="27">
        <v>4</v>
      </c>
      <c r="O26" s="27">
        <v>4</v>
      </c>
    </row>
    <row r="27" spans="1:15" x14ac:dyDescent="0.15">
      <c r="A27" t="s">
        <v>594</v>
      </c>
      <c r="D27" s="6"/>
      <c r="E27" s="27">
        <v>6000</v>
      </c>
      <c r="F27" s="27">
        <v>3200</v>
      </c>
      <c r="G27" s="27">
        <v>6000</v>
      </c>
      <c r="H27" s="27">
        <v>6000</v>
      </c>
      <c r="I27" s="27">
        <v>3500</v>
      </c>
      <c r="J27" s="27">
        <v>6000</v>
      </c>
      <c r="K27" s="27">
        <v>3500</v>
      </c>
      <c r="L27" s="27">
        <v>6000</v>
      </c>
      <c r="M27" s="27">
        <v>3500</v>
      </c>
      <c r="N27" s="27">
        <v>6000</v>
      </c>
      <c r="O27" s="27">
        <v>6000</v>
      </c>
    </row>
    <row r="28" spans="1:15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12000</v>
      </c>
      <c r="H28" s="10">
        <v>12000</v>
      </c>
      <c r="I28" s="10">
        <v>3500</v>
      </c>
      <c r="J28" s="10">
        <v>12000</v>
      </c>
      <c r="K28" s="10">
        <v>3500</v>
      </c>
      <c r="L28" s="10">
        <v>6000</v>
      </c>
      <c r="M28" s="10">
        <v>3500</v>
      </c>
      <c r="N28" s="10">
        <v>12000</v>
      </c>
      <c r="O28" s="10">
        <v>12000</v>
      </c>
    </row>
    <row r="29" spans="1:15" x14ac:dyDescent="0.15">
      <c r="A29" t="s">
        <v>772</v>
      </c>
      <c r="D29" s="6"/>
      <c r="E29">
        <v>1.9950000000000001</v>
      </c>
      <c r="F29">
        <v>2.5499999999999998</v>
      </c>
      <c r="G29">
        <v>2.4683999999999999</v>
      </c>
      <c r="H29">
        <v>1.92</v>
      </c>
      <c r="I29">
        <v>2.2480000000000002</v>
      </c>
      <c r="J29">
        <v>2.3010000000000002</v>
      </c>
      <c r="K29">
        <v>2.31</v>
      </c>
      <c r="L29">
        <v>2.1199999999999997</v>
      </c>
      <c r="M29">
        <v>1.9</v>
      </c>
      <c r="N29" s="111">
        <v>2.2999999999999998</v>
      </c>
      <c r="O29" s="195">
        <v>2.58</v>
      </c>
    </row>
    <row r="30" spans="1:15" x14ac:dyDescent="0.15">
      <c r="A30" t="s">
        <v>287</v>
      </c>
      <c r="D30" s="6"/>
      <c r="E30">
        <v>1.9</v>
      </c>
      <c r="F30">
        <v>0</v>
      </c>
      <c r="G30">
        <v>2.2949999999999999</v>
      </c>
      <c r="H30">
        <v>1.84</v>
      </c>
      <c r="I30">
        <v>0</v>
      </c>
      <c r="J30">
        <v>2.2490000000000001</v>
      </c>
      <c r="K30">
        <v>0</v>
      </c>
      <c r="L30">
        <v>0</v>
      </c>
      <c r="M30">
        <v>0</v>
      </c>
      <c r="N30" s="111">
        <v>2.25</v>
      </c>
      <c r="O30" s="195">
        <v>2.5099999999999998</v>
      </c>
    </row>
    <row r="31" spans="1:15" x14ac:dyDescent="0.15">
      <c r="A31" t="s">
        <v>699</v>
      </c>
      <c r="D31" s="6"/>
      <c r="E31">
        <v>1.4490000000000001</v>
      </c>
      <c r="F31">
        <v>2.008</v>
      </c>
      <c r="G31">
        <v>1.53</v>
      </c>
      <c r="H31">
        <v>1.68</v>
      </c>
      <c r="I31">
        <v>2.0030000000000001</v>
      </c>
      <c r="J31">
        <v>1.403</v>
      </c>
      <c r="K31">
        <v>1.85</v>
      </c>
      <c r="L31">
        <v>1.6600000000000001</v>
      </c>
      <c r="M31">
        <v>1.63</v>
      </c>
      <c r="N31" s="111">
        <v>1.35</v>
      </c>
      <c r="O31" s="195">
        <v>1.43</v>
      </c>
    </row>
    <row r="32" spans="1:15" x14ac:dyDescent="0.15">
      <c r="A32" t="s">
        <v>549</v>
      </c>
      <c r="D32" s="6"/>
      <c r="E32">
        <v>1.716</v>
      </c>
      <c r="F32">
        <v>1.8140000000000001</v>
      </c>
      <c r="G32">
        <v>1.7136</v>
      </c>
      <c r="H32">
        <v>1.79</v>
      </c>
      <c r="I32">
        <v>1.845</v>
      </c>
      <c r="J32">
        <v>1.6719999999999999</v>
      </c>
      <c r="K32">
        <v>1.7</v>
      </c>
      <c r="L32">
        <v>2.02</v>
      </c>
      <c r="M32">
        <v>1.63</v>
      </c>
      <c r="N32" s="111">
        <v>1.64</v>
      </c>
      <c r="O32" s="195">
        <v>1.6</v>
      </c>
    </row>
    <row r="33" spans="1:15" x14ac:dyDescent="0.15">
      <c r="A33" t="s">
        <v>189</v>
      </c>
      <c r="D33" s="6"/>
      <c r="E33">
        <v>1.4950000000000001</v>
      </c>
      <c r="F33">
        <v>0</v>
      </c>
      <c r="G33">
        <v>1.5708</v>
      </c>
      <c r="H33">
        <v>1.61</v>
      </c>
      <c r="I33">
        <v>0</v>
      </c>
      <c r="J33">
        <v>1.5960000000000001</v>
      </c>
      <c r="K33">
        <v>0</v>
      </c>
      <c r="L33">
        <v>0</v>
      </c>
      <c r="M33">
        <v>0</v>
      </c>
      <c r="N33" s="111">
        <v>1.55</v>
      </c>
      <c r="O33" s="195">
        <v>1.5</v>
      </c>
    </row>
    <row r="34" spans="1:15" x14ac:dyDescent="0.15">
      <c r="A34" t="s">
        <v>592</v>
      </c>
      <c r="D34" s="6"/>
      <c r="E34">
        <v>1.37</v>
      </c>
      <c r="F34">
        <v>1.4370000000000001</v>
      </c>
      <c r="G34">
        <v>1.5096000000000001</v>
      </c>
      <c r="H34">
        <v>1.56</v>
      </c>
      <c r="I34">
        <v>1.7749999999999999</v>
      </c>
      <c r="J34">
        <v>1.3939999999999999</v>
      </c>
      <c r="K34">
        <v>1.53</v>
      </c>
      <c r="L34">
        <v>1.55</v>
      </c>
      <c r="M34">
        <v>1.48</v>
      </c>
      <c r="N34" s="111">
        <v>1.34</v>
      </c>
      <c r="O34" s="195">
        <v>1.25</v>
      </c>
    </row>
    <row r="35" spans="1:15" x14ac:dyDescent="0.15">
      <c r="A35" t="s">
        <v>698</v>
      </c>
      <c r="D35" s="6"/>
      <c r="E35">
        <v>74.150000000000006</v>
      </c>
      <c r="F35">
        <v>61.74</v>
      </c>
      <c r="G35">
        <v>66.3</v>
      </c>
      <c r="H35">
        <v>53.85</v>
      </c>
      <c r="I35">
        <v>67.92</v>
      </c>
      <c r="J35">
        <v>65.56</v>
      </c>
      <c r="K35">
        <v>70</v>
      </c>
      <c r="L35">
        <v>62.61</v>
      </c>
      <c r="M35">
        <v>51.99</v>
      </c>
      <c r="N35" s="111">
        <v>66.5</v>
      </c>
      <c r="O35" s="195">
        <v>66</v>
      </c>
    </row>
    <row r="36" spans="1:15" x14ac:dyDescent="0.15">
      <c r="D36" s="6"/>
    </row>
    <row r="37" spans="1:15" x14ac:dyDescent="0.15">
      <c r="A37" s="9" t="s">
        <v>616</v>
      </c>
      <c r="D37" s="6"/>
    </row>
    <row r="38" spans="1:15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50" t="s">
        <v>331</v>
      </c>
      <c r="I38" s="8" t="s">
        <v>126</v>
      </c>
      <c r="J38" s="50" t="s">
        <v>274</v>
      </c>
      <c r="K38" s="8" t="s">
        <v>726</v>
      </c>
      <c r="L38" s="8" t="s">
        <v>281</v>
      </c>
      <c r="M38" s="8" t="s">
        <v>376</v>
      </c>
      <c r="N38" s="8" t="s">
        <v>276</v>
      </c>
      <c r="O38" s="8" t="s">
        <v>434</v>
      </c>
    </row>
    <row r="39" spans="1:15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  <c r="N39" s="25">
        <v>0.33329999999999999</v>
      </c>
      <c r="O39" s="25">
        <v>0.33329999999999999</v>
      </c>
    </row>
    <row r="40" spans="1:15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  <c r="N40" s="27">
        <v>2</v>
      </c>
      <c r="O40" s="27">
        <v>2</v>
      </c>
    </row>
    <row r="41" spans="1:15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  <c r="N41" s="25">
        <v>0.66659999999999997</v>
      </c>
      <c r="O41" s="25">
        <v>0.66659999999999997</v>
      </c>
    </row>
    <row r="42" spans="1:15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  <c r="N42" s="27">
        <v>4</v>
      </c>
      <c r="O42" s="27">
        <v>4</v>
      </c>
    </row>
    <row r="43" spans="1:15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6000</v>
      </c>
      <c r="I43" s="27">
        <v>3200</v>
      </c>
      <c r="J43" s="27">
        <v>6000</v>
      </c>
      <c r="K43" s="27">
        <v>3200</v>
      </c>
      <c r="L43" s="27">
        <v>6000</v>
      </c>
      <c r="M43" s="27">
        <v>3200</v>
      </c>
      <c r="N43" s="27">
        <v>6000</v>
      </c>
      <c r="O43" s="27">
        <v>6000</v>
      </c>
    </row>
    <row r="44" spans="1:15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12000</v>
      </c>
      <c r="I44" s="10">
        <v>3200</v>
      </c>
      <c r="J44" s="10">
        <v>12000</v>
      </c>
      <c r="K44" s="10">
        <v>3200</v>
      </c>
      <c r="L44" s="10">
        <v>6000</v>
      </c>
      <c r="M44" s="10">
        <v>3200</v>
      </c>
      <c r="N44" s="10">
        <v>12000</v>
      </c>
      <c r="O44" s="10">
        <v>12000</v>
      </c>
    </row>
    <row r="45" spans="1:15" x14ac:dyDescent="0.15">
      <c r="A45" t="s">
        <v>772</v>
      </c>
      <c r="D45" s="6"/>
      <c r="E45">
        <v>2.0089999999999999</v>
      </c>
      <c r="F45">
        <v>2.5499999999999998</v>
      </c>
      <c r="G45">
        <v>2.4786000000000001</v>
      </c>
      <c r="H45">
        <v>1.92</v>
      </c>
      <c r="I45">
        <v>2.3639999999999999</v>
      </c>
      <c r="J45">
        <v>2.3210000000000002</v>
      </c>
      <c r="K45">
        <v>2.3199999999999998</v>
      </c>
      <c r="L45">
        <v>2.1109090909090908</v>
      </c>
      <c r="M45">
        <v>2</v>
      </c>
      <c r="N45" s="111">
        <v>2.2999999999999998</v>
      </c>
      <c r="O45" s="195">
        <v>2.58</v>
      </c>
    </row>
    <row r="46" spans="1:15" x14ac:dyDescent="0.15">
      <c r="A46" t="s">
        <v>287</v>
      </c>
      <c r="D46" s="6"/>
      <c r="E46">
        <v>1.9</v>
      </c>
      <c r="F46">
        <v>0</v>
      </c>
      <c r="G46">
        <v>2.2440000000000002</v>
      </c>
      <c r="H46">
        <v>1.84</v>
      </c>
      <c r="I46">
        <v>0</v>
      </c>
      <c r="J46">
        <v>2.2690000000000001</v>
      </c>
      <c r="K46">
        <v>0</v>
      </c>
      <c r="L46">
        <v>0</v>
      </c>
      <c r="M46">
        <v>0</v>
      </c>
      <c r="N46" s="111">
        <v>2.25</v>
      </c>
      <c r="O46" s="195">
        <v>2.5099999999999998</v>
      </c>
    </row>
    <row r="47" spans="1:15" x14ac:dyDescent="0.15">
      <c r="A47" t="s">
        <v>699</v>
      </c>
      <c r="D47" s="6"/>
      <c r="E47">
        <v>1.2629999999999999</v>
      </c>
      <c r="F47">
        <v>2.008</v>
      </c>
      <c r="G47">
        <v>1.2954000000000001</v>
      </c>
      <c r="H47">
        <v>1.68</v>
      </c>
      <c r="I47">
        <v>1.8859999999999999</v>
      </c>
      <c r="J47">
        <v>1.423</v>
      </c>
      <c r="K47">
        <v>1.86</v>
      </c>
      <c r="L47">
        <v>1.69</v>
      </c>
      <c r="M47">
        <v>1.62</v>
      </c>
      <c r="N47" s="111">
        <v>1.35</v>
      </c>
      <c r="O47" s="195">
        <v>1.43</v>
      </c>
    </row>
    <row r="48" spans="1:15" x14ac:dyDescent="0.15">
      <c r="A48" t="s">
        <v>549</v>
      </c>
      <c r="D48" s="6"/>
      <c r="E48">
        <v>1.837</v>
      </c>
      <c r="F48">
        <v>1.8140000000000001</v>
      </c>
      <c r="G48">
        <v>1.7544</v>
      </c>
      <c r="H48">
        <v>1.79</v>
      </c>
      <c r="I48">
        <v>2.0169999999999999</v>
      </c>
      <c r="J48">
        <v>1.6919999999999999</v>
      </c>
      <c r="K48">
        <v>1.79</v>
      </c>
      <c r="L48">
        <v>1.9200000000000002</v>
      </c>
      <c r="M48">
        <v>1.76</v>
      </c>
      <c r="N48" s="111">
        <v>1.64</v>
      </c>
      <c r="O48" s="195">
        <v>1.6</v>
      </c>
    </row>
    <row r="49" spans="1:15" x14ac:dyDescent="0.15">
      <c r="A49" t="s">
        <v>189</v>
      </c>
      <c r="D49" s="6"/>
      <c r="E49">
        <v>1.4</v>
      </c>
      <c r="F49">
        <v>0</v>
      </c>
      <c r="G49">
        <v>1.5096000000000001</v>
      </c>
      <c r="H49">
        <v>1.61</v>
      </c>
      <c r="I49">
        <v>0</v>
      </c>
      <c r="J49">
        <v>1.6160000000000001</v>
      </c>
      <c r="K49">
        <v>0</v>
      </c>
      <c r="L49">
        <v>0</v>
      </c>
      <c r="M49">
        <v>0</v>
      </c>
      <c r="N49" s="111">
        <v>1.55</v>
      </c>
      <c r="O49" s="195">
        <v>1.5</v>
      </c>
    </row>
    <row r="50" spans="1:15" x14ac:dyDescent="0.15">
      <c r="A50" t="s">
        <v>592</v>
      </c>
      <c r="D50" s="6"/>
      <c r="E50">
        <v>1.254</v>
      </c>
      <c r="F50">
        <v>1.4370000000000001</v>
      </c>
      <c r="G50">
        <v>1.2851999999999999</v>
      </c>
      <c r="H50">
        <v>1.56</v>
      </c>
      <c r="I50">
        <v>1.768</v>
      </c>
      <c r="J50">
        <v>1.415</v>
      </c>
      <c r="K50">
        <v>1.41</v>
      </c>
      <c r="L50">
        <v>1.55</v>
      </c>
      <c r="M50">
        <v>1.51</v>
      </c>
      <c r="N50" s="111">
        <v>1.34</v>
      </c>
      <c r="O50" s="195">
        <v>1.25</v>
      </c>
    </row>
    <row r="51" spans="1:15" x14ac:dyDescent="0.15">
      <c r="A51" t="s">
        <v>698</v>
      </c>
      <c r="D51" s="6"/>
      <c r="E51">
        <v>72.42</v>
      </c>
      <c r="F51">
        <v>61.74</v>
      </c>
      <c r="G51">
        <v>71.91</v>
      </c>
      <c r="H51">
        <v>53.85</v>
      </c>
      <c r="I51">
        <v>68.78</v>
      </c>
      <c r="J51">
        <v>65.56</v>
      </c>
      <c r="K51">
        <v>70</v>
      </c>
      <c r="L51">
        <v>61.930000000000007</v>
      </c>
      <c r="M51">
        <v>52.99</v>
      </c>
      <c r="N51" s="111">
        <v>66.5</v>
      </c>
      <c r="O51" s="195">
        <v>66</v>
      </c>
    </row>
    <row r="52" spans="1:15" x14ac:dyDescent="0.15">
      <c r="D52" s="6"/>
      <c r="N52" s="111"/>
      <c r="O52" s="111"/>
    </row>
    <row r="53" spans="1:15" x14ac:dyDescent="0.15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</row>
  </sheetData>
  <sheetProtection algorithmName="SHA-512" hashValue="OyzZHy0LEz5F34VnLy/QWK0XZhyxo6FAMiowcPHHnmZ9XTmnP1Ped7Ql/RxyrnzcUldx8ZzneSbX3FPfIla+NA==" saltValue="ApLup7T76ZESpt4xUJhOG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O49"/>
  <sheetViews>
    <sheetView workbookViewId="0">
      <selection activeCell="G7" sqref="G7:G4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  <col min="13" max="13" width="11.83203125" customWidth="1"/>
  </cols>
  <sheetData>
    <row r="1" spans="1:15" x14ac:dyDescent="0.15">
      <c r="A1" t="s">
        <v>136</v>
      </c>
    </row>
    <row r="2" spans="1:15" x14ac:dyDescent="0.15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3"/>
      <c r="N2" s="193"/>
      <c r="O2" s="193"/>
    </row>
    <row r="3" spans="1:15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420</v>
      </c>
    </row>
    <row r="5" spans="1:15" x14ac:dyDescent="0.15">
      <c r="D5" s="6"/>
    </row>
    <row r="6" spans="1:15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  <c r="M7" s="26">
        <v>0.5</v>
      </c>
      <c r="N7" s="26">
        <v>0.5</v>
      </c>
      <c r="O7" s="26">
        <v>0.5</v>
      </c>
    </row>
    <row r="8" spans="1:15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  <c r="M8" s="27">
        <v>3</v>
      </c>
      <c r="N8" s="27">
        <v>3</v>
      </c>
      <c r="O8" s="27">
        <v>3</v>
      </c>
    </row>
    <row r="9" spans="1:15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  <c r="M9" s="26">
        <v>0.5</v>
      </c>
      <c r="N9" s="26">
        <v>0.5</v>
      </c>
      <c r="O9" s="26">
        <v>0.5</v>
      </c>
    </row>
    <row r="10" spans="1:15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  <c r="M10" s="27">
        <v>3</v>
      </c>
      <c r="N10" s="27">
        <v>3</v>
      </c>
      <c r="O10" s="27">
        <v>3</v>
      </c>
    </row>
    <row r="11" spans="1:15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 s="27">
        <v>3000</v>
      </c>
      <c r="I11" s="27">
        <v>6000</v>
      </c>
      <c r="J11" s="27">
        <v>6000</v>
      </c>
      <c r="K11" s="27">
        <v>6000</v>
      </c>
      <c r="L11" s="27">
        <v>3000</v>
      </c>
      <c r="M11" s="27">
        <v>6000</v>
      </c>
      <c r="N11" s="27">
        <v>3000</v>
      </c>
      <c r="O11" s="27">
        <v>3000</v>
      </c>
    </row>
    <row r="12" spans="1:15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9000</v>
      </c>
      <c r="K12">
        <v>9000</v>
      </c>
      <c r="L12">
        <v>6000</v>
      </c>
      <c r="M12">
        <v>9000</v>
      </c>
      <c r="N12" s="27">
        <v>6000</v>
      </c>
      <c r="O12" s="27">
        <v>6000</v>
      </c>
    </row>
    <row r="13" spans="1:15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9000</v>
      </c>
      <c r="I13" s="27">
        <v>9000</v>
      </c>
      <c r="J13" s="27">
        <v>9000</v>
      </c>
      <c r="K13" s="27">
        <v>9000</v>
      </c>
      <c r="L13" s="27">
        <v>6000</v>
      </c>
      <c r="M13" s="27">
        <v>9000</v>
      </c>
      <c r="N13" s="27">
        <v>9000</v>
      </c>
      <c r="O13" s="27">
        <v>9000</v>
      </c>
    </row>
    <row r="14" spans="1:15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15000</v>
      </c>
      <c r="I14" s="10">
        <v>9000</v>
      </c>
      <c r="J14" s="10">
        <v>9000</v>
      </c>
      <c r="K14" s="10">
        <v>9000</v>
      </c>
      <c r="L14" s="10">
        <v>6000</v>
      </c>
      <c r="M14" s="10">
        <v>9000</v>
      </c>
      <c r="N14" s="39">
        <v>15000</v>
      </c>
      <c r="O14" s="39">
        <v>15000</v>
      </c>
    </row>
    <row r="15" spans="1:15" x14ac:dyDescent="0.15">
      <c r="A15" t="s">
        <v>772</v>
      </c>
      <c r="D15" s="6"/>
      <c r="E15">
        <v>1.9849999999999999</v>
      </c>
      <c r="F15">
        <v>1.9210000000000003</v>
      </c>
      <c r="G15">
        <v>1.9897</v>
      </c>
      <c r="H15">
        <v>1.8729999999999998</v>
      </c>
      <c r="I15">
        <v>2.0345454545454547</v>
      </c>
      <c r="J15">
        <v>1.7929999999999999</v>
      </c>
      <c r="K15">
        <v>1.8900000000000001</v>
      </c>
      <c r="L15">
        <v>1.9300000000000002</v>
      </c>
      <c r="M15">
        <v>1.8</v>
      </c>
      <c r="N15" s="111">
        <v>2.069</v>
      </c>
      <c r="O15" s="195">
        <v>1.92</v>
      </c>
    </row>
    <row r="16" spans="1:15" x14ac:dyDescent="0.15">
      <c r="A16" t="s">
        <v>287</v>
      </c>
      <c r="D16" s="6"/>
      <c r="E16">
        <v>1.716</v>
      </c>
      <c r="F16">
        <v>1.5190000000000001</v>
      </c>
      <c r="G16">
        <v>1.7675000000000001</v>
      </c>
      <c r="H16">
        <v>1.667</v>
      </c>
      <c r="I16">
        <v>1.4845454545454546</v>
      </c>
      <c r="J16">
        <v>1.4016999999999999</v>
      </c>
      <c r="K16">
        <v>1.57</v>
      </c>
      <c r="L16">
        <v>1.67</v>
      </c>
      <c r="M16">
        <v>1.3199999999999998</v>
      </c>
      <c r="N16" s="111">
        <v>1.7929999999999999</v>
      </c>
      <c r="O16" s="195">
        <v>1.87</v>
      </c>
    </row>
    <row r="17" spans="1:15" x14ac:dyDescent="0.15">
      <c r="A17" t="s">
        <v>590</v>
      </c>
      <c r="D17" s="6"/>
      <c r="E17">
        <v>1.351</v>
      </c>
      <c r="F17">
        <v>0</v>
      </c>
      <c r="G17">
        <v>1.2473999999999998</v>
      </c>
      <c r="H17">
        <v>1.4180000000000001</v>
      </c>
      <c r="I17">
        <v>0</v>
      </c>
      <c r="J17">
        <v>0</v>
      </c>
      <c r="K17">
        <v>0</v>
      </c>
      <c r="L17">
        <v>0</v>
      </c>
      <c r="M17">
        <v>0</v>
      </c>
      <c r="N17" s="111">
        <v>1.458</v>
      </c>
      <c r="O17" s="195">
        <v>1.33</v>
      </c>
    </row>
    <row r="18" spans="1:15" x14ac:dyDescent="0.15">
      <c r="A18" t="s">
        <v>363</v>
      </c>
      <c r="D18" s="6"/>
      <c r="E18">
        <v>1.159</v>
      </c>
      <c r="F18">
        <v>0</v>
      </c>
      <c r="G18">
        <v>1.2444999999999999</v>
      </c>
      <c r="H18">
        <v>1.286</v>
      </c>
      <c r="I18">
        <v>0</v>
      </c>
      <c r="J18">
        <v>0</v>
      </c>
      <c r="K18">
        <v>0</v>
      </c>
      <c r="L18">
        <v>0</v>
      </c>
      <c r="M18">
        <v>0</v>
      </c>
      <c r="N18" s="111">
        <v>1.2809999999999999</v>
      </c>
      <c r="O18" s="195">
        <v>1.02</v>
      </c>
    </row>
    <row r="19" spans="1:15" x14ac:dyDescent="0.15">
      <c r="A19" t="s">
        <v>699</v>
      </c>
      <c r="D19" s="6"/>
      <c r="E19">
        <v>1.0740000000000001</v>
      </c>
      <c r="F19">
        <v>1.0249999999999999</v>
      </c>
      <c r="G19">
        <v>1.0822000000000001</v>
      </c>
      <c r="H19">
        <v>1.2510000000000001</v>
      </c>
      <c r="I19">
        <v>1.019090909090909</v>
      </c>
      <c r="J19">
        <v>1.2305999999999999</v>
      </c>
      <c r="K19">
        <v>1.1499999999999999</v>
      </c>
      <c r="L19">
        <v>1.35</v>
      </c>
      <c r="M19">
        <v>1.03</v>
      </c>
      <c r="N19" s="111">
        <v>1.234</v>
      </c>
      <c r="O19" s="195">
        <v>0.95</v>
      </c>
    </row>
    <row r="20" spans="1:15" x14ac:dyDescent="0.15">
      <c r="A20" t="s">
        <v>549</v>
      </c>
      <c r="D20" s="6"/>
      <c r="E20">
        <v>1.879</v>
      </c>
      <c r="F20">
        <v>1.722</v>
      </c>
      <c r="G20">
        <v>1.8786</v>
      </c>
      <c r="H20">
        <v>1.7330000000000001</v>
      </c>
      <c r="I20">
        <v>1.8909090909090911</v>
      </c>
      <c r="J20">
        <v>1.6886000000000001</v>
      </c>
      <c r="K20">
        <v>1.76</v>
      </c>
      <c r="L20">
        <v>1.8699999999999999</v>
      </c>
      <c r="M20">
        <v>1.75</v>
      </c>
      <c r="N20" s="111">
        <v>1.9239999999999999</v>
      </c>
      <c r="O20" s="195">
        <v>1.73</v>
      </c>
    </row>
    <row r="21" spans="1:15" x14ac:dyDescent="0.15">
      <c r="A21" t="s">
        <v>787</v>
      </c>
      <c r="D21" s="6"/>
      <c r="E21">
        <v>1.611</v>
      </c>
      <c r="F21">
        <v>1.222</v>
      </c>
      <c r="G21">
        <v>1.7170000000000001</v>
      </c>
      <c r="H21">
        <v>1.5580000000000001</v>
      </c>
      <c r="I21">
        <v>1.2890909090909091</v>
      </c>
      <c r="J21">
        <v>1.3161</v>
      </c>
      <c r="K21">
        <v>1.23</v>
      </c>
      <c r="L21">
        <v>1.63</v>
      </c>
      <c r="M21">
        <v>1.2599999999999998</v>
      </c>
      <c r="N21" s="111">
        <v>1.6890000000000001</v>
      </c>
      <c r="O21" s="195">
        <v>1.64</v>
      </c>
    </row>
    <row r="22" spans="1:15" x14ac:dyDescent="0.15">
      <c r="A22" t="s">
        <v>697</v>
      </c>
      <c r="D22" s="6"/>
      <c r="E22">
        <v>1.3080000000000001</v>
      </c>
      <c r="F22">
        <v>0</v>
      </c>
      <c r="G22">
        <v>1.2019</v>
      </c>
      <c r="H22">
        <v>1.3459999999999999</v>
      </c>
      <c r="I22">
        <v>0</v>
      </c>
      <c r="J22">
        <v>0</v>
      </c>
      <c r="K22">
        <v>0</v>
      </c>
      <c r="L22">
        <v>0</v>
      </c>
      <c r="M22">
        <v>0</v>
      </c>
      <c r="N22" s="111">
        <v>1.4039999999999999</v>
      </c>
      <c r="O22" s="195">
        <v>1.25</v>
      </c>
    </row>
    <row r="23" spans="1:15" x14ac:dyDescent="0.15">
      <c r="A23" t="s">
        <v>586</v>
      </c>
      <c r="D23" s="6"/>
      <c r="E23">
        <v>1.1419999999999999</v>
      </c>
      <c r="F23">
        <v>0</v>
      </c>
      <c r="G23">
        <v>1.1578999999999999</v>
      </c>
      <c r="H23">
        <v>1.234</v>
      </c>
      <c r="I23">
        <v>0</v>
      </c>
      <c r="J23">
        <v>0</v>
      </c>
      <c r="K23">
        <v>0</v>
      </c>
      <c r="L23">
        <v>0</v>
      </c>
      <c r="M23">
        <v>0</v>
      </c>
      <c r="N23" s="111">
        <v>1.254</v>
      </c>
      <c r="O23" s="195">
        <v>1.36</v>
      </c>
    </row>
    <row r="24" spans="1:15" x14ac:dyDescent="0.15">
      <c r="A24" t="s">
        <v>592</v>
      </c>
      <c r="D24" s="6"/>
      <c r="E24">
        <v>1.044</v>
      </c>
      <c r="F24">
        <v>0.95199999999999996</v>
      </c>
      <c r="G24">
        <v>1.0281</v>
      </c>
      <c r="H24">
        <v>1.206</v>
      </c>
      <c r="I24">
        <v>0.96272727272727265</v>
      </c>
      <c r="J24">
        <v>1.1677</v>
      </c>
      <c r="K24">
        <v>1.0900000000000001</v>
      </c>
      <c r="L24">
        <v>1.3399999999999999</v>
      </c>
      <c r="M24">
        <v>0.96000000000000008</v>
      </c>
      <c r="N24" s="111">
        <v>1.2290000000000001</v>
      </c>
      <c r="O24" s="195">
        <v>0.9</v>
      </c>
    </row>
    <row r="25" spans="1:15" x14ac:dyDescent="0.15">
      <c r="A25" t="s">
        <v>698</v>
      </c>
      <c r="D25" s="6"/>
      <c r="E25">
        <v>65.52</v>
      </c>
      <c r="F25">
        <v>67</v>
      </c>
      <c r="G25">
        <v>70.346999999999994</v>
      </c>
      <c r="H25">
        <v>58.14</v>
      </c>
      <c r="I25">
        <v>69.16</v>
      </c>
      <c r="J25">
        <v>63.11</v>
      </c>
      <c r="K25">
        <v>62</v>
      </c>
      <c r="L25">
        <v>64.83</v>
      </c>
      <c r="M25">
        <v>52.99</v>
      </c>
      <c r="N25" s="111">
        <v>62.5</v>
      </c>
      <c r="O25" s="195">
        <v>67</v>
      </c>
    </row>
    <row r="26" spans="1:15" x14ac:dyDescent="0.15">
      <c r="D26" s="6"/>
      <c r="K26" s="43"/>
    </row>
    <row r="27" spans="1:15" x14ac:dyDescent="0.15">
      <c r="D27" s="6"/>
      <c r="K27" s="43"/>
    </row>
    <row r="28" spans="1:15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331</v>
      </c>
      <c r="I28" s="8" t="s">
        <v>126</v>
      </c>
      <c r="J28" s="50" t="s">
        <v>274</v>
      </c>
      <c r="K28" s="8" t="s">
        <v>726</v>
      </c>
      <c r="L28" s="8" t="s">
        <v>281</v>
      </c>
      <c r="M28" s="8" t="s">
        <v>376</v>
      </c>
      <c r="N28" s="8" t="s">
        <v>276</v>
      </c>
      <c r="O28" s="8" t="s">
        <v>434</v>
      </c>
    </row>
    <row r="29" spans="1:15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6">
        <v>0.5</v>
      </c>
      <c r="I29" s="25">
        <v>0.33329999999999999</v>
      </c>
      <c r="J29" s="26">
        <v>0.5</v>
      </c>
      <c r="K29" s="26">
        <v>0.5</v>
      </c>
      <c r="L29" s="26">
        <v>0.5</v>
      </c>
      <c r="M29" s="26">
        <v>0.5</v>
      </c>
      <c r="N29" s="26">
        <v>0.5</v>
      </c>
      <c r="O29" s="26">
        <v>0.5</v>
      </c>
    </row>
    <row r="30" spans="1:15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3</v>
      </c>
      <c r="I30" s="27">
        <v>2</v>
      </c>
      <c r="J30" s="27">
        <v>3</v>
      </c>
      <c r="K30" s="27">
        <v>3</v>
      </c>
      <c r="L30" s="27">
        <v>3</v>
      </c>
      <c r="M30" s="27">
        <v>3</v>
      </c>
      <c r="N30" s="27">
        <v>3</v>
      </c>
      <c r="O30" s="27">
        <v>3</v>
      </c>
    </row>
    <row r="31" spans="1:15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6">
        <v>0.5</v>
      </c>
      <c r="I31" s="25">
        <v>0.66659999999999997</v>
      </c>
      <c r="J31" s="26">
        <v>0.5</v>
      </c>
      <c r="K31" s="26">
        <v>0.5</v>
      </c>
      <c r="L31" s="26">
        <v>0.5</v>
      </c>
      <c r="M31" s="26">
        <v>0.5</v>
      </c>
      <c r="N31" s="26">
        <v>0.5</v>
      </c>
      <c r="O31" s="26">
        <v>0.5</v>
      </c>
    </row>
    <row r="32" spans="1:15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3</v>
      </c>
      <c r="I32" s="27">
        <v>4</v>
      </c>
      <c r="J32" s="27">
        <v>3</v>
      </c>
      <c r="K32" s="27">
        <v>3</v>
      </c>
      <c r="L32" s="27">
        <v>3</v>
      </c>
      <c r="M32" s="27">
        <v>3</v>
      </c>
      <c r="N32" s="27">
        <v>3</v>
      </c>
      <c r="O32" s="27">
        <v>3</v>
      </c>
    </row>
    <row r="33" spans="1:15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3000</v>
      </c>
      <c r="I33" s="27">
        <v>3500</v>
      </c>
      <c r="J33" s="27">
        <v>3500</v>
      </c>
      <c r="K33" s="27">
        <v>3500</v>
      </c>
      <c r="L33" s="27">
        <v>3000</v>
      </c>
      <c r="M33" s="27">
        <v>3500</v>
      </c>
      <c r="N33" s="27">
        <v>3000</v>
      </c>
      <c r="O33" s="27">
        <v>3000</v>
      </c>
    </row>
    <row r="34" spans="1:15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>
        <v>6000</v>
      </c>
      <c r="I34" s="27">
        <v>3500</v>
      </c>
      <c r="J34" s="27">
        <v>3500</v>
      </c>
      <c r="K34" s="27">
        <v>3500</v>
      </c>
      <c r="L34">
        <v>3000</v>
      </c>
      <c r="M34" s="27">
        <v>3500</v>
      </c>
      <c r="N34" s="27">
        <v>6000</v>
      </c>
      <c r="O34" s="27">
        <v>6000</v>
      </c>
    </row>
    <row r="35" spans="1:15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>
        <v>9000</v>
      </c>
      <c r="I35" s="27">
        <v>3500</v>
      </c>
      <c r="J35" s="27">
        <v>3500</v>
      </c>
      <c r="K35" s="27">
        <v>3500</v>
      </c>
      <c r="L35" s="27">
        <v>3000</v>
      </c>
      <c r="M35" s="27">
        <v>3500</v>
      </c>
      <c r="N35" s="27">
        <v>9000</v>
      </c>
      <c r="O35" s="27">
        <v>9000</v>
      </c>
    </row>
    <row r="36" spans="1:15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15000</v>
      </c>
      <c r="I36" s="10">
        <v>3500</v>
      </c>
      <c r="J36" s="10">
        <v>3500</v>
      </c>
      <c r="K36" s="10">
        <v>3500</v>
      </c>
      <c r="L36" s="10">
        <v>3000</v>
      </c>
      <c r="M36" s="10">
        <v>3500</v>
      </c>
      <c r="N36" s="39">
        <v>15000</v>
      </c>
      <c r="O36" s="39">
        <v>15000</v>
      </c>
    </row>
    <row r="37" spans="1:15" x14ac:dyDescent="0.15">
      <c r="A37" t="s">
        <v>772</v>
      </c>
      <c r="D37" s="6"/>
      <c r="E37">
        <v>2.0150000000000001</v>
      </c>
      <c r="F37">
        <v>1.9380000000000002</v>
      </c>
      <c r="G37">
        <v>1.9430000000000001</v>
      </c>
      <c r="H37">
        <v>1.8729999999999998</v>
      </c>
      <c r="I37">
        <v>1.8245454545454547</v>
      </c>
      <c r="J37">
        <v>1.7939000000000001</v>
      </c>
      <c r="K37">
        <v>1.79</v>
      </c>
      <c r="L37">
        <v>2.0099999999999998</v>
      </c>
      <c r="M37">
        <v>1.71</v>
      </c>
      <c r="N37" s="196">
        <v>2.0390000000000001</v>
      </c>
      <c r="O37" s="195">
        <v>1.92</v>
      </c>
    </row>
    <row r="38" spans="1:15" x14ac:dyDescent="0.15">
      <c r="A38" t="s">
        <v>287</v>
      </c>
      <c r="D38" s="6"/>
      <c r="E38">
        <v>1.7550000000000001</v>
      </c>
      <c r="F38">
        <v>0</v>
      </c>
      <c r="G38">
        <v>1.7703</v>
      </c>
      <c r="H38">
        <v>1.667</v>
      </c>
      <c r="I38">
        <v>0</v>
      </c>
      <c r="J38">
        <v>0</v>
      </c>
      <c r="K38">
        <v>0</v>
      </c>
      <c r="L38">
        <v>0</v>
      </c>
      <c r="M38">
        <v>0</v>
      </c>
      <c r="N38" s="196">
        <v>1.7669999999999999</v>
      </c>
      <c r="O38" s="195">
        <v>1.87</v>
      </c>
    </row>
    <row r="39" spans="1:15" x14ac:dyDescent="0.15">
      <c r="A39" t="s">
        <v>590</v>
      </c>
      <c r="D39" s="6"/>
      <c r="E39">
        <v>1.4409999999999998</v>
      </c>
      <c r="F39">
        <v>0</v>
      </c>
      <c r="G39">
        <v>1.5068000000000001</v>
      </c>
      <c r="H39">
        <v>1.4180000000000001</v>
      </c>
      <c r="I39">
        <v>0</v>
      </c>
      <c r="J39">
        <v>0</v>
      </c>
      <c r="K39">
        <v>0</v>
      </c>
      <c r="L39">
        <v>0</v>
      </c>
      <c r="M39">
        <v>0</v>
      </c>
      <c r="N39" s="196">
        <v>1.4370000000000001</v>
      </c>
      <c r="O39" s="195">
        <v>1.33</v>
      </c>
    </row>
    <row r="40" spans="1:15" x14ac:dyDescent="0.15">
      <c r="A40" t="s">
        <v>363</v>
      </c>
      <c r="D40" s="6"/>
      <c r="E40">
        <v>1.3160000000000001</v>
      </c>
      <c r="F40">
        <v>0</v>
      </c>
      <c r="G40">
        <v>1.3601000000000001</v>
      </c>
      <c r="H40">
        <v>1.286</v>
      </c>
      <c r="I40">
        <v>0</v>
      </c>
      <c r="J40">
        <v>0</v>
      </c>
      <c r="K40">
        <v>0</v>
      </c>
      <c r="L40">
        <v>0</v>
      </c>
      <c r="M40">
        <v>0</v>
      </c>
      <c r="N40" s="196">
        <v>1.262</v>
      </c>
      <c r="O40" s="195">
        <v>1.02</v>
      </c>
    </row>
    <row r="41" spans="1:15" x14ac:dyDescent="0.15">
      <c r="A41" t="s">
        <v>699</v>
      </c>
      <c r="D41" s="6"/>
      <c r="E41">
        <v>1.294</v>
      </c>
      <c r="F41">
        <v>1.478</v>
      </c>
      <c r="G41">
        <v>1.3223</v>
      </c>
      <c r="H41">
        <v>1.2510000000000001</v>
      </c>
      <c r="I41">
        <v>1.5754545454545457</v>
      </c>
      <c r="J41">
        <v>1.5154000000000001</v>
      </c>
      <c r="K41">
        <v>1.49</v>
      </c>
      <c r="L41">
        <v>1.51</v>
      </c>
      <c r="M41">
        <v>1.4</v>
      </c>
      <c r="N41" s="196">
        <v>1.216</v>
      </c>
      <c r="O41" s="195">
        <v>0.95</v>
      </c>
    </row>
    <row r="42" spans="1:15" x14ac:dyDescent="0.15">
      <c r="A42" t="s">
        <v>549</v>
      </c>
      <c r="D42" s="6"/>
      <c r="E42">
        <v>1.8860000000000001</v>
      </c>
      <c r="F42">
        <v>1.7509999999999999</v>
      </c>
      <c r="G42">
        <v>1.6840000000000002</v>
      </c>
      <c r="H42">
        <v>1.7330000000000001</v>
      </c>
      <c r="I42">
        <v>1.7427272727272727</v>
      </c>
      <c r="J42">
        <v>1.6676</v>
      </c>
      <c r="K42">
        <v>1.69</v>
      </c>
      <c r="L42">
        <v>1.9699999999999998</v>
      </c>
      <c r="M42">
        <v>1.6400000000000001</v>
      </c>
      <c r="N42" s="196">
        <v>1.8959999999999999</v>
      </c>
      <c r="O42" s="195">
        <v>1.73</v>
      </c>
    </row>
    <row r="43" spans="1:15" x14ac:dyDescent="0.15">
      <c r="A43" t="s">
        <v>787</v>
      </c>
      <c r="D43" s="6"/>
      <c r="E43">
        <v>1.6719999999999999</v>
      </c>
      <c r="F43">
        <v>0</v>
      </c>
      <c r="G43">
        <v>1.4822</v>
      </c>
      <c r="H43">
        <v>1.5580000000000001</v>
      </c>
      <c r="I43">
        <v>0</v>
      </c>
      <c r="J43">
        <v>0</v>
      </c>
      <c r="K43">
        <v>0</v>
      </c>
      <c r="L43">
        <v>0</v>
      </c>
      <c r="M43">
        <v>0</v>
      </c>
      <c r="N43" s="196">
        <v>1.6639999999999999</v>
      </c>
      <c r="O43" s="195">
        <v>1.64</v>
      </c>
    </row>
    <row r="44" spans="1:15" x14ac:dyDescent="0.15">
      <c r="A44" t="s">
        <v>697</v>
      </c>
      <c r="D44" s="6"/>
      <c r="E44">
        <v>1.395</v>
      </c>
      <c r="F44">
        <v>0</v>
      </c>
      <c r="G44">
        <v>1.2995999999999999</v>
      </c>
      <c r="H44">
        <v>1.3459999999999999</v>
      </c>
      <c r="I44">
        <v>0</v>
      </c>
      <c r="J44">
        <v>0</v>
      </c>
      <c r="K44">
        <v>0</v>
      </c>
      <c r="L44">
        <v>0</v>
      </c>
      <c r="M44">
        <v>0</v>
      </c>
      <c r="N44" s="196">
        <v>1.3839999999999999</v>
      </c>
      <c r="O44" s="195">
        <v>1.25</v>
      </c>
    </row>
    <row r="45" spans="1:15" x14ac:dyDescent="0.15">
      <c r="A45" t="s">
        <v>586</v>
      </c>
      <c r="D45" s="6"/>
      <c r="E45">
        <v>1.2799999999999998</v>
      </c>
      <c r="F45">
        <v>0</v>
      </c>
      <c r="G45">
        <v>1.2942</v>
      </c>
      <c r="H45">
        <v>1.234</v>
      </c>
      <c r="I45">
        <v>0</v>
      </c>
      <c r="J45">
        <v>0</v>
      </c>
      <c r="K45">
        <v>0</v>
      </c>
      <c r="L45">
        <v>0</v>
      </c>
      <c r="M45">
        <v>0</v>
      </c>
      <c r="N45" s="196">
        <v>1.2350000000000001</v>
      </c>
      <c r="O45" s="195">
        <v>1.36</v>
      </c>
    </row>
    <row r="46" spans="1:15" x14ac:dyDescent="0.15">
      <c r="A46" t="s">
        <v>592</v>
      </c>
      <c r="D46" s="6"/>
      <c r="E46">
        <v>1.2449999999999999</v>
      </c>
      <c r="F46">
        <v>1.24</v>
      </c>
      <c r="G46">
        <v>1.1754</v>
      </c>
      <c r="H46">
        <v>1.206</v>
      </c>
      <c r="I46">
        <v>1.3627272727272728</v>
      </c>
      <c r="J46">
        <v>1.3866000000000001</v>
      </c>
      <c r="K46">
        <v>1.42</v>
      </c>
      <c r="L46">
        <v>1.43</v>
      </c>
      <c r="M46">
        <v>1.25</v>
      </c>
      <c r="N46" s="196">
        <v>1.2110000000000001</v>
      </c>
      <c r="O46" s="195">
        <v>0.9</v>
      </c>
    </row>
    <row r="47" spans="1:15" x14ac:dyDescent="0.15">
      <c r="A47" t="s">
        <v>698</v>
      </c>
      <c r="D47" s="6"/>
      <c r="E47">
        <v>53.85</v>
      </c>
      <c r="F47">
        <v>62</v>
      </c>
      <c r="G47">
        <v>68.013000000000005</v>
      </c>
      <c r="H47">
        <v>58.14</v>
      </c>
      <c r="I47">
        <v>62.96</v>
      </c>
      <c r="J47">
        <v>57.87</v>
      </c>
      <c r="K47">
        <v>62</v>
      </c>
      <c r="L47">
        <v>63.25</v>
      </c>
      <c r="M47">
        <v>51.99</v>
      </c>
      <c r="N47" s="196">
        <v>62.5</v>
      </c>
      <c r="O47" s="195">
        <v>67</v>
      </c>
    </row>
    <row r="48" spans="1:15" x14ac:dyDescent="0.15">
      <c r="D48" s="6"/>
    </row>
    <row r="49" spans="1:15" x14ac:dyDescent="0.15">
      <c r="A49" s="191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</row>
  </sheetData>
  <sheetProtection algorithmName="SHA-512" hashValue="332iX19YlZkcwR+lIkMOq4b7VrqNS87VIxP0T+4+M712OSz5xvFzbJneBSbQR+N3Qs5ZQNcSIzvuk6e6wr/9/g==" saltValue="eYv9WE4pp/Br1TNCbFd93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O53"/>
  <sheetViews>
    <sheetView workbookViewId="0">
      <selection activeCell="G6" sqref="G6:G51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5" x14ac:dyDescent="0.15">
      <c r="A1" t="s">
        <v>136</v>
      </c>
    </row>
    <row r="2" spans="1:15" x14ac:dyDescent="0.15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3"/>
      <c r="N2" s="193"/>
      <c r="O2" s="193"/>
    </row>
    <row r="3" spans="1:15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420</v>
      </c>
    </row>
    <row r="5" spans="1:15" x14ac:dyDescent="0.15">
      <c r="A5" s="9" t="s">
        <v>731</v>
      </c>
      <c r="D5" s="6"/>
    </row>
    <row r="6" spans="1:15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  <c r="N7" s="25">
        <v>0.33329999999999999</v>
      </c>
      <c r="O7" s="25">
        <v>0.33329999999999999</v>
      </c>
    </row>
    <row r="8" spans="1:15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  <c r="N8" s="27">
        <v>2</v>
      </c>
      <c r="O8" s="27">
        <v>2</v>
      </c>
    </row>
    <row r="9" spans="1:15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  <c r="N9" s="25">
        <v>0.66659999999999997</v>
      </c>
      <c r="O9" s="25">
        <v>0.66659999999999997</v>
      </c>
    </row>
    <row r="10" spans="1:15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  <c r="N10" s="27">
        <v>4</v>
      </c>
      <c r="O10" s="27">
        <v>4</v>
      </c>
    </row>
    <row r="11" spans="1:15" x14ac:dyDescent="0.15">
      <c r="A11" t="s">
        <v>594</v>
      </c>
      <c r="D11" s="6"/>
      <c r="E11" s="27">
        <v>1644</v>
      </c>
      <c r="F11">
        <v>4000</v>
      </c>
      <c r="G11" s="27">
        <v>6000</v>
      </c>
      <c r="H11" s="27">
        <v>1680</v>
      </c>
      <c r="I11">
        <v>4000</v>
      </c>
      <c r="J11">
        <v>4000</v>
      </c>
      <c r="K11">
        <v>3000</v>
      </c>
      <c r="L11" s="27">
        <v>1644</v>
      </c>
      <c r="M11">
        <v>4000</v>
      </c>
      <c r="N11">
        <v>1655</v>
      </c>
      <c r="O11">
        <v>1655</v>
      </c>
    </row>
    <row r="12" spans="1:15" x14ac:dyDescent="0.15">
      <c r="A12" s="10" t="s">
        <v>457</v>
      </c>
      <c r="B12" s="10"/>
      <c r="C12" s="10"/>
      <c r="D12" s="11"/>
      <c r="E12" s="10">
        <v>2958</v>
      </c>
      <c r="F12" s="10">
        <v>12000</v>
      </c>
      <c r="G12" s="10">
        <v>12000</v>
      </c>
      <c r="H12" s="10">
        <v>3000</v>
      </c>
      <c r="I12" s="10">
        <v>12000</v>
      </c>
      <c r="J12" s="10">
        <v>12000</v>
      </c>
      <c r="K12" s="10">
        <v>3000</v>
      </c>
      <c r="L12" s="10">
        <v>2958</v>
      </c>
      <c r="M12" s="10">
        <v>12000</v>
      </c>
      <c r="N12" s="10">
        <v>2970</v>
      </c>
      <c r="O12" s="10">
        <v>2970</v>
      </c>
    </row>
    <row r="13" spans="1:15" x14ac:dyDescent="0.15">
      <c r="A13" t="s">
        <v>772</v>
      </c>
      <c r="D13" s="6"/>
      <c r="E13">
        <v>1.998</v>
      </c>
      <c r="F13">
        <v>1.782</v>
      </c>
      <c r="G13">
        <v>1.8967000000000001</v>
      </c>
      <c r="H13">
        <v>1.9889999999999999</v>
      </c>
      <c r="I13">
        <v>1.8909090909090911</v>
      </c>
      <c r="J13">
        <v>1.7641</v>
      </c>
      <c r="K13">
        <v>2.04</v>
      </c>
      <c r="L13">
        <v>1.85</v>
      </c>
      <c r="M13">
        <v>1.78</v>
      </c>
      <c r="N13">
        <v>2.19</v>
      </c>
      <c r="O13">
        <v>1.85</v>
      </c>
    </row>
    <row r="14" spans="1:15" x14ac:dyDescent="0.15">
      <c r="A14" t="s">
        <v>287</v>
      </c>
      <c r="D14" s="6"/>
      <c r="E14">
        <v>1.8089999999999999</v>
      </c>
      <c r="F14">
        <v>1.7089999999999999</v>
      </c>
      <c r="G14">
        <v>1.6792</v>
      </c>
      <c r="H14">
        <v>1.74</v>
      </c>
      <c r="I14">
        <v>1.7927272727272727</v>
      </c>
      <c r="J14">
        <v>1.5684</v>
      </c>
      <c r="K14">
        <v>0</v>
      </c>
      <c r="L14">
        <v>1.85</v>
      </c>
      <c r="M14">
        <v>1.63</v>
      </c>
      <c r="N14">
        <v>1.877</v>
      </c>
      <c r="O14">
        <v>1.87</v>
      </c>
    </row>
    <row r="15" spans="1:15" x14ac:dyDescent="0.15">
      <c r="A15" t="s">
        <v>699</v>
      </c>
      <c r="D15" s="6"/>
      <c r="E15">
        <v>1.4970000000000001</v>
      </c>
      <c r="F15">
        <v>1.347</v>
      </c>
      <c r="G15">
        <v>1.3964000000000001</v>
      </c>
      <c r="H15">
        <v>1.4750000000000001</v>
      </c>
      <c r="I15">
        <v>1.3881818181818182</v>
      </c>
      <c r="J15">
        <v>1.4359999999999999</v>
      </c>
      <c r="K15">
        <v>1.43</v>
      </c>
      <c r="L15">
        <v>1.6400000000000001</v>
      </c>
      <c r="M15">
        <v>1.33</v>
      </c>
      <c r="N15">
        <v>1.5429999999999999</v>
      </c>
      <c r="O15">
        <v>1.48</v>
      </c>
    </row>
    <row r="16" spans="1:15" x14ac:dyDescent="0.15">
      <c r="A16" t="s">
        <v>549</v>
      </c>
      <c r="D16" s="6"/>
      <c r="E16">
        <v>1.998</v>
      </c>
      <c r="F16">
        <v>1.782</v>
      </c>
      <c r="G16">
        <v>1.7879</v>
      </c>
      <c r="H16">
        <v>1.9569999999999999</v>
      </c>
      <c r="I16">
        <v>1.8081818181818183</v>
      </c>
      <c r="J16">
        <v>1.6961999999999999</v>
      </c>
      <c r="K16">
        <v>2.04</v>
      </c>
      <c r="L16">
        <v>1.85</v>
      </c>
      <c r="M16">
        <v>1.7000000000000002</v>
      </c>
      <c r="N16">
        <v>2.19</v>
      </c>
      <c r="O16">
        <v>1.85</v>
      </c>
    </row>
    <row r="17" spans="1:15" x14ac:dyDescent="0.15">
      <c r="A17" t="s">
        <v>787</v>
      </c>
      <c r="D17" s="6"/>
      <c r="E17">
        <v>1.8089999999999999</v>
      </c>
      <c r="F17">
        <v>1.7089999999999999</v>
      </c>
      <c r="G17">
        <v>1.6139000000000001</v>
      </c>
      <c r="H17">
        <v>1.7089999999999999</v>
      </c>
      <c r="I17">
        <v>1.7390909090909092</v>
      </c>
      <c r="J17">
        <v>1.5338000000000001</v>
      </c>
      <c r="K17">
        <v>0</v>
      </c>
      <c r="L17">
        <v>1.85</v>
      </c>
      <c r="M17">
        <v>1.6099999999999999</v>
      </c>
      <c r="N17">
        <v>1.877</v>
      </c>
      <c r="O17">
        <v>1.87</v>
      </c>
    </row>
    <row r="18" spans="1:15" x14ac:dyDescent="0.15">
      <c r="A18" t="s">
        <v>592</v>
      </c>
      <c r="D18" s="6"/>
      <c r="E18">
        <v>1.4970000000000001</v>
      </c>
      <c r="F18">
        <v>1.347</v>
      </c>
      <c r="G18">
        <v>1.3529</v>
      </c>
      <c r="H18">
        <v>1.444</v>
      </c>
      <c r="I18">
        <v>1.3454545454545455</v>
      </c>
      <c r="J18">
        <v>1.3980999999999999</v>
      </c>
      <c r="K18">
        <v>1.43</v>
      </c>
      <c r="L18">
        <v>1.6400000000000001</v>
      </c>
      <c r="M18">
        <v>1.2999999999999998</v>
      </c>
      <c r="N18">
        <v>1.5429999999999999</v>
      </c>
      <c r="O18">
        <v>1.48</v>
      </c>
    </row>
    <row r="19" spans="1:15" x14ac:dyDescent="0.15">
      <c r="A19" t="s">
        <v>698</v>
      </c>
      <c r="D19" s="6"/>
      <c r="E19">
        <v>63.489999999999995</v>
      </c>
      <c r="F19">
        <v>62</v>
      </c>
      <c r="G19">
        <v>65.408000000000001</v>
      </c>
      <c r="H19">
        <v>64.089999999999989</v>
      </c>
      <c r="I19">
        <v>64.16</v>
      </c>
      <c r="J19">
        <v>62.19</v>
      </c>
      <c r="K19">
        <v>62</v>
      </c>
      <c r="L19">
        <v>64.570000000000007</v>
      </c>
      <c r="M19">
        <v>56.95</v>
      </c>
      <c r="N19">
        <v>62.5</v>
      </c>
      <c r="O19">
        <v>62</v>
      </c>
    </row>
    <row r="20" spans="1:15" x14ac:dyDescent="0.15">
      <c r="D20" s="6"/>
    </row>
    <row r="21" spans="1:15" x14ac:dyDescent="0.15">
      <c r="A21" s="9" t="s">
        <v>540</v>
      </c>
      <c r="D21" s="6"/>
    </row>
    <row r="22" spans="1:15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274</v>
      </c>
      <c r="K22" s="8" t="s">
        <v>726</v>
      </c>
      <c r="L22" s="8" t="s">
        <v>281</v>
      </c>
      <c r="M22" s="8" t="s">
        <v>376</v>
      </c>
      <c r="N22" s="8" t="s">
        <v>276</v>
      </c>
      <c r="O22" s="8" t="s">
        <v>434</v>
      </c>
    </row>
    <row r="23" spans="1:15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  <c r="N23" s="25">
        <v>0.33329999999999999</v>
      </c>
      <c r="O23" s="25">
        <v>0.33329999999999999</v>
      </c>
    </row>
    <row r="24" spans="1:15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  <c r="N24" s="27">
        <v>2</v>
      </c>
      <c r="O24" s="27">
        <v>2</v>
      </c>
    </row>
    <row r="25" spans="1:15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  <c r="N25" s="25">
        <v>0.66659999999999997</v>
      </c>
      <c r="O25" s="25">
        <v>0.66659999999999997</v>
      </c>
    </row>
    <row r="26" spans="1:15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  <c r="N26" s="27">
        <v>4</v>
      </c>
      <c r="O26" s="27">
        <v>4</v>
      </c>
    </row>
    <row r="27" spans="1:15" x14ac:dyDescent="0.15">
      <c r="A27" t="s">
        <v>594</v>
      </c>
      <c r="D27" s="6"/>
      <c r="E27" s="27">
        <v>1644</v>
      </c>
      <c r="F27" s="27">
        <v>3200</v>
      </c>
      <c r="G27" s="27">
        <v>6000</v>
      </c>
      <c r="H27" s="27">
        <v>1680</v>
      </c>
      <c r="I27" s="27">
        <v>3200</v>
      </c>
      <c r="J27" s="27">
        <v>3200</v>
      </c>
      <c r="K27">
        <v>3000</v>
      </c>
      <c r="L27" s="27">
        <v>1644</v>
      </c>
      <c r="M27" s="27">
        <v>3200</v>
      </c>
      <c r="N27">
        <v>1655</v>
      </c>
      <c r="O27">
        <v>1655</v>
      </c>
    </row>
    <row r="28" spans="1:15" x14ac:dyDescent="0.15">
      <c r="A28" s="10" t="s">
        <v>169</v>
      </c>
      <c r="B28" s="10"/>
      <c r="C28" s="10"/>
      <c r="D28" s="11"/>
      <c r="E28" s="10">
        <v>2958</v>
      </c>
      <c r="F28" s="10">
        <v>3200</v>
      </c>
      <c r="G28" s="10">
        <v>12000</v>
      </c>
      <c r="H28" s="10">
        <v>3000</v>
      </c>
      <c r="I28" s="10">
        <v>3200</v>
      </c>
      <c r="J28" s="10">
        <v>3200</v>
      </c>
      <c r="K28" s="10">
        <v>3000</v>
      </c>
      <c r="L28" s="10">
        <v>1644</v>
      </c>
      <c r="M28" s="10">
        <v>3200</v>
      </c>
      <c r="N28" s="10">
        <v>2970</v>
      </c>
      <c r="O28" s="10">
        <v>2970</v>
      </c>
    </row>
    <row r="29" spans="1:15" x14ac:dyDescent="0.15">
      <c r="A29" t="s">
        <v>772</v>
      </c>
      <c r="D29" s="6"/>
      <c r="E29">
        <v>2.069</v>
      </c>
      <c r="F29">
        <v>1.8419999999999999</v>
      </c>
      <c r="G29">
        <v>1.8044</v>
      </c>
      <c r="H29">
        <v>2.113</v>
      </c>
      <c r="I29">
        <v>1.8827272727272728</v>
      </c>
      <c r="J29">
        <v>1.8984000000000001</v>
      </c>
      <c r="K29">
        <v>1.84</v>
      </c>
      <c r="L29">
        <v>1.9300000000000002</v>
      </c>
      <c r="M29">
        <v>1.76</v>
      </c>
      <c r="N29">
        <v>2.2200000000000002</v>
      </c>
      <c r="O29">
        <v>2.1</v>
      </c>
    </row>
    <row r="30" spans="1:15" x14ac:dyDescent="0.15">
      <c r="A30" t="s">
        <v>287</v>
      </c>
      <c r="D30" s="6"/>
      <c r="E30">
        <v>1.9730000000000001</v>
      </c>
      <c r="F30">
        <v>0</v>
      </c>
      <c r="G30">
        <v>1.7873999999999999</v>
      </c>
      <c r="H30">
        <v>1.8280000000000001</v>
      </c>
      <c r="I30">
        <v>0</v>
      </c>
      <c r="J30">
        <v>0</v>
      </c>
      <c r="K30">
        <v>0</v>
      </c>
      <c r="L30">
        <v>0</v>
      </c>
      <c r="M30">
        <v>0</v>
      </c>
      <c r="N30">
        <v>1.8819999999999999</v>
      </c>
      <c r="O30">
        <v>1.95</v>
      </c>
    </row>
    <row r="31" spans="1:15" x14ac:dyDescent="0.15">
      <c r="A31" t="s">
        <v>699</v>
      </c>
      <c r="D31" s="6"/>
      <c r="E31">
        <v>1.31</v>
      </c>
      <c r="F31">
        <v>1.536</v>
      </c>
      <c r="G31">
        <v>1.5716999999999999</v>
      </c>
      <c r="H31">
        <v>1.5230000000000001</v>
      </c>
      <c r="I31">
        <v>1.6618181818181819</v>
      </c>
      <c r="J31">
        <v>1.6259999999999999</v>
      </c>
      <c r="K31">
        <v>1.58</v>
      </c>
      <c r="L31">
        <v>1.52</v>
      </c>
      <c r="M31">
        <v>1.49</v>
      </c>
      <c r="N31">
        <v>1.4830000000000001</v>
      </c>
      <c r="O31">
        <v>1.58</v>
      </c>
    </row>
    <row r="32" spans="1:15" x14ac:dyDescent="0.15">
      <c r="A32" t="s">
        <v>549</v>
      </c>
      <c r="D32" s="6"/>
      <c r="E32">
        <v>2.069</v>
      </c>
      <c r="F32">
        <v>1.8419999999999999</v>
      </c>
      <c r="G32">
        <v>1.7206000000000001</v>
      </c>
      <c r="H32">
        <v>2.0819999999999999</v>
      </c>
      <c r="I32">
        <v>1.7654545454545454</v>
      </c>
      <c r="J32">
        <v>1.8406</v>
      </c>
      <c r="K32">
        <v>1.84</v>
      </c>
      <c r="L32">
        <v>1.9300000000000002</v>
      </c>
      <c r="M32">
        <v>1.63</v>
      </c>
      <c r="N32">
        <v>2.2200000000000002</v>
      </c>
      <c r="O32">
        <v>2.1</v>
      </c>
    </row>
    <row r="33" spans="1:15" x14ac:dyDescent="0.15">
      <c r="A33" t="s">
        <v>189</v>
      </c>
      <c r="D33" s="6"/>
      <c r="E33">
        <v>1.9730000000000001</v>
      </c>
      <c r="F33">
        <v>0</v>
      </c>
      <c r="G33">
        <v>1.6723999999999999</v>
      </c>
      <c r="H33">
        <v>1.7969999999999999</v>
      </c>
      <c r="I33">
        <v>0</v>
      </c>
      <c r="J33">
        <v>0</v>
      </c>
      <c r="K33">
        <v>0</v>
      </c>
      <c r="L33">
        <v>0</v>
      </c>
      <c r="M33">
        <v>0</v>
      </c>
      <c r="N33">
        <v>1.8819999999999999</v>
      </c>
      <c r="O33">
        <v>1.95</v>
      </c>
    </row>
    <row r="34" spans="1:15" x14ac:dyDescent="0.15">
      <c r="A34" t="s">
        <v>592</v>
      </c>
      <c r="D34" s="6"/>
      <c r="E34">
        <v>1.31</v>
      </c>
      <c r="F34">
        <v>1.536</v>
      </c>
      <c r="G34">
        <v>1.4466999999999999</v>
      </c>
      <c r="H34">
        <v>1.4909999999999999</v>
      </c>
      <c r="I34">
        <v>1.5754545454545457</v>
      </c>
      <c r="J34">
        <v>1.5633999999999999</v>
      </c>
      <c r="K34">
        <v>1.58</v>
      </c>
      <c r="L34">
        <v>1.52</v>
      </c>
      <c r="M34">
        <v>1.41</v>
      </c>
      <c r="N34">
        <v>1.4830000000000001</v>
      </c>
      <c r="O34">
        <v>1.58</v>
      </c>
    </row>
    <row r="35" spans="1:15" x14ac:dyDescent="0.15">
      <c r="A35" t="s">
        <v>698</v>
      </c>
      <c r="D35" s="6"/>
      <c r="E35">
        <v>63.38</v>
      </c>
      <c r="F35">
        <v>60</v>
      </c>
      <c r="G35">
        <v>65.569000000000003</v>
      </c>
      <c r="H35">
        <v>62.379999999999995</v>
      </c>
      <c r="I35">
        <v>62.47</v>
      </c>
      <c r="J35">
        <v>61.4</v>
      </c>
      <c r="K35">
        <v>62</v>
      </c>
      <c r="L35">
        <v>63.81</v>
      </c>
      <c r="M35">
        <v>56.95</v>
      </c>
      <c r="N35">
        <v>62.5</v>
      </c>
      <c r="O35">
        <v>60</v>
      </c>
    </row>
    <row r="36" spans="1:15" x14ac:dyDescent="0.15">
      <c r="D36" s="6"/>
    </row>
    <row r="37" spans="1:15" x14ac:dyDescent="0.15">
      <c r="A37" s="9" t="s">
        <v>540</v>
      </c>
      <c r="D37" s="6"/>
    </row>
    <row r="38" spans="1:15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274</v>
      </c>
      <c r="K38" s="8" t="s">
        <v>726</v>
      </c>
      <c r="L38" s="8" t="s">
        <v>281</v>
      </c>
      <c r="M38" s="8" t="s">
        <v>376</v>
      </c>
      <c r="N38" s="8" t="s">
        <v>276</v>
      </c>
      <c r="O38" s="8" t="s">
        <v>434</v>
      </c>
    </row>
    <row r="39" spans="1:15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  <c r="N39" s="25">
        <v>0.33329999999999999</v>
      </c>
      <c r="O39" s="25">
        <v>0.33329999999999999</v>
      </c>
    </row>
    <row r="40" spans="1:15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  <c r="N40" s="27">
        <v>2</v>
      </c>
      <c r="O40" s="27">
        <v>2</v>
      </c>
    </row>
    <row r="41" spans="1:15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  <c r="N41" s="25">
        <v>0.66659999999999997</v>
      </c>
      <c r="O41" s="25">
        <v>0.66659999999999997</v>
      </c>
    </row>
    <row r="42" spans="1:15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  <c r="N42" s="27">
        <v>4</v>
      </c>
      <c r="O42" s="27">
        <v>4</v>
      </c>
    </row>
    <row r="43" spans="1:15" x14ac:dyDescent="0.15">
      <c r="A43" t="s">
        <v>594</v>
      </c>
      <c r="D43" s="6"/>
      <c r="E43" s="27">
        <v>1644</v>
      </c>
      <c r="F43">
        <v>4000</v>
      </c>
      <c r="G43" s="27">
        <v>6000</v>
      </c>
      <c r="H43" s="27">
        <v>1680</v>
      </c>
      <c r="I43">
        <v>4000</v>
      </c>
      <c r="J43">
        <v>4000</v>
      </c>
      <c r="K43">
        <v>3000</v>
      </c>
      <c r="L43" s="27">
        <v>1644</v>
      </c>
      <c r="M43">
        <v>4000</v>
      </c>
      <c r="N43">
        <v>1655</v>
      </c>
      <c r="O43">
        <v>1655</v>
      </c>
    </row>
    <row r="44" spans="1:15" x14ac:dyDescent="0.15">
      <c r="A44" s="10" t="s">
        <v>575</v>
      </c>
      <c r="B44" s="10"/>
      <c r="C44" s="10"/>
      <c r="D44" s="11"/>
      <c r="E44" s="10">
        <v>2958</v>
      </c>
      <c r="F44" s="10">
        <v>12000</v>
      </c>
      <c r="G44" s="10">
        <v>12000</v>
      </c>
      <c r="H44" s="10">
        <v>3000</v>
      </c>
      <c r="I44" s="10">
        <v>12000</v>
      </c>
      <c r="J44" s="10">
        <v>12000</v>
      </c>
      <c r="K44" s="10">
        <v>3000</v>
      </c>
      <c r="L44" s="10">
        <v>2958</v>
      </c>
      <c r="M44" s="10">
        <v>12000</v>
      </c>
      <c r="N44" s="10">
        <v>2970</v>
      </c>
      <c r="O44" s="10">
        <v>2970</v>
      </c>
    </row>
    <row r="45" spans="1:15" x14ac:dyDescent="0.15">
      <c r="A45" t="s">
        <v>772</v>
      </c>
      <c r="D45" s="6"/>
      <c r="E45">
        <v>2.0979999999999999</v>
      </c>
      <c r="F45">
        <v>1.8649999999999998</v>
      </c>
      <c r="G45">
        <v>1.8855000000000002</v>
      </c>
      <c r="H45">
        <v>2.113</v>
      </c>
      <c r="I45">
        <v>1.9309090909090911</v>
      </c>
      <c r="J45">
        <v>1.905</v>
      </c>
      <c r="K45">
        <v>1.94</v>
      </c>
      <c r="L45">
        <v>2.29</v>
      </c>
      <c r="M45">
        <v>1.8</v>
      </c>
      <c r="N45">
        <v>2.2250000000000001</v>
      </c>
      <c r="O45">
        <v>2.1</v>
      </c>
    </row>
    <row r="46" spans="1:15" x14ac:dyDescent="0.15">
      <c r="A46" t="s">
        <v>287</v>
      </c>
      <c r="D46" s="6"/>
      <c r="E46">
        <v>1.7850000000000001</v>
      </c>
      <c r="F46">
        <v>1.6539999999999999</v>
      </c>
      <c r="G46">
        <v>1.6246999999999998</v>
      </c>
      <c r="H46">
        <v>1.8280000000000001</v>
      </c>
      <c r="I46">
        <v>1.71</v>
      </c>
      <c r="J46">
        <v>1.595</v>
      </c>
      <c r="K46">
        <v>0</v>
      </c>
      <c r="L46">
        <v>1.9600000000000002</v>
      </c>
      <c r="M46">
        <v>1.57</v>
      </c>
      <c r="N46">
        <v>1.8680000000000001</v>
      </c>
      <c r="O46">
        <v>1.95</v>
      </c>
    </row>
    <row r="47" spans="1:15" x14ac:dyDescent="0.15">
      <c r="A47" t="s">
        <v>699</v>
      </c>
      <c r="D47" s="6"/>
      <c r="E47">
        <v>1.405</v>
      </c>
      <c r="F47">
        <v>1.4119999999999999</v>
      </c>
      <c r="G47">
        <v>1.4773000000000001</v>
      </c>
      <c r="H47">
        <v>1.5230000000000001</v>
      </c>
      <c r="I47">
        <v>1.4490909090909092</v>
      </c>
      <c r="J47">
        <v>1.5167999999999999</v>
      </c>
      <c r="K47">
        <v>1.53</v>
      </c>
      <c r="L47">
        <v>1.54</v>
      </c>
      <c r="M47">
        <v>1.27</v>
      </c>
      <c r="N47">
        <v>1.486</v>
      </c>
      <c r="O47">
        <v>1.58</v>
      </c>
    </row>
    <row r="48" spans="1:15" x14ac:dyDescent="0.15">
      <c r="A48" t="s">
        <v>549</v>
      </c>
      <c r="D48" s="6"/>
      <c r="E48">
        <v>2.0979999999999999</v>
      </c>
      <c r="F48">
        <v>1.8649999999999998</v>
      </c>
      <c r="G48">
        <v>1.8178999999999998</v>
      </c>
      <c r="H48">
        <v>2.0819999999999999</v>
      </c>
      <c r="I48">
        <v>1.8990909090909089</v>
      </c>
      <c r="J48">
        <v>1.8577999999999999</v>
      </c>
      <c r="K48">
        <v>1.94</v>
      </c>
      <c r="L48">
        <v>2.29</v>
      </c>
      <c r="M48">
        <v>1.74</v>
      </c>
      <c r="N48">
        <v>2.2250000000000001</v>
      </c>
      <c r="O48">
        <v>2.1</v>
      </c>
    </row>
    <row r="49" spans="1:15" x14ac:dyDescent="0.15">
      <c r="A49" t="s">
        <v>787</v>
      </c>
      <c r="D49" s="6"/>
      <c r="E49">
        <v>1.7850000000000001</v>
      </c>
      <c r="F49">
        <v>1.6539999999999999</v>
      </c>
      <c r="G49">
        <v>1.5817000000000001</v>
      </c>
      <c r="H49">
        <v>1.7969999999999999</v>
      </c>
      <c r="I49">
        <v>1.69</v>
      </c>
      <c r="J49">
        <v>1.5536000000000001</v>
      </c>
      <c r="K49">
        <v>0</v>
      </c>
      <c r="L49">
        <v>1.9600000000000002</v>
      </c>
      <c r="M49">
        <v>1.5</v>
      </c>
      <c r="N49">
        <v>1.8680000000000001</v>
      </c>
      <c r="O49">
        <v>1.95</v>
      </c>
    </row>
    <row r="50" spans="1:15" x14ac:dyDescent="0.15">
      <c r="A50" t="s">
        <v>592</v>
      </c>
      <c r="D50" s="6"/>
      <c r="E50">
        <v>1.405</v>
      </c>
      <c r="F50">
        <v>1.4119999999999999</v>
      </c>
      <c r="G50">
        <v>1.3820000000000001</v>
      </c>
      <c r="H50">
        <v>1.4909999999999999</v>
      </c>
      <c r="I50">
        <v>1.3727272727272728</v>
      </c>
      <c r="J50">
        <v>1.4834000000000001</v>
      </c>
      <c r="K50">
        <v>1.53</v>
      </c>
      <c r="L50">
        <v>1.54</v>
      </c>
      <c r="M50">
        <v>1.2599999999999998</v>
      </c>
      <c r="N50">
        <v>1.486</v>
      </c>
      <c r="O50">
        <v>1.58</v>
      </c>
    </row>
    <row r="51" spans="1:15" x14ac:dyDescent="0.15">
      <c r="A51" t="s">
        <v>698</v>
      </c>
      <c r="D51" s="6"/>
      <c r="E51">
        <v>65.150000000000006</v>
      </c>
      <c r="F51">
        <v>60</v>
      </c>
      <c r="G51">
        <v>68.750999999999991</v>
      </c>
      <c r="H51">
        <v>62.379999999999995</v>
      </c>
      <c r="I51">
        <v>64.19</v>
      </c>
      <c r="J51">
        <v>61.4</v>
      </c>
      <c r="K51">
        <v>62</v>
      </c>
      <c r="L51">
        <v>64.570000000000007</v>
      </c>
      <c r="M51">
        <v>56.95</v>
      </c>
      <c r="N51">
        <v>62.5</v>
      </c>
      <c r="O51">
        <v>60</v>
      </c>
    </row>
    <row r="52" spans="1:15" x14ac:dyDescent="0.15">
      <c r="D52" s="6"/>
    </row>
    <row r="53" spans="1:15" x14ac:dyDescent="0.15">
      <c r="A53" s="191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</row>
  </sheetData>
  <sheetProtection algorithmName="SHA-512" hashValue="xeq+pK8jkouiacDHGuSBFNwcbPH2tAisfO3pbqHUseRnv6ifUv5eYLlWbgygXlAfMuRWKG2Hrb0nquUvzzOZlw==" saltValue="a83+39JWGIxHjqSNJVk16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O53"/>
  <sheetViews>
    <sheetView workbookViewId="0">
      <selection activeCell="G7" sqref="G7:G51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5" x14ac:dyDescent="0.15">
      <c r="A1" t="s">
        <v>136</v>
      </c>
    </row>
    <row r="2" spans="1:15" x14ac:dyDescent="0.15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3"/>
      <c r="N2" s="193"/>
      <c r="O2" s="193"/>
    </row>
    <row r="3" spans="1:15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5" x14ac:dyDescent="0.15">
      <c r="D4" s="6"/>
      <c r="E4" s="7" t="s">
        <v>420</v>
      </c>
    </row>
    <row r="5" spans="1:15" x14ac:dyDescent="0.15">
      <c r="A5" s="9" t="s">
        <v>390</v>
      </c>
      <c r="D5" s="6"/>
    </row>
    <row r="6" spans="1:15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274</v>
      </c>
      <c r="K6" s="8" t="s">
        <v>726</v>
      </c>
      <c r="L6" s="8" t="s">
        <v>281</v>
      </c>
      <c r="M6" s="8" t="s">
        <v>376</v>
      </c>
      <c r="N6" s="8" t="s">
        <v>276</v>
      </c>
      <c r="O6" s="8" t="s">
        <v>434</v>
      </c>
    </row>
    <row r="7" spans="1:15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  <c r="N7" s="25">
        <v>0.33329999999999999</v>
      </c>
      <c r="O7" s="25">
        <v>0.33329999999999999</v>
      </c>
    </row>
    <row r="8" spans="1:15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  <c r="N8" s="27">
        <v>2</v>
      </c>
      <c r="O8" s="27">
        <v>2</v>
      </c>
    </row>
    <row r="9" spans="1:15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  <c r="N9" s="25">
        <v>0.66659999999999997</v>
      </c>
      <c r="O9" s="25">
        <v>0.66659999999999997</v>
      </c>
    </row>
    <row r="10" spans="1:15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  <c r="N10" s="27">
        <v>4</v>
      </c>
      <c r="O10" s="27">
        <v>4</v>
      </c>
    </row>
    <row r="11" spans="1:15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6000</v>
      </c>
      <c r="I11" s="27">
        <v>3200</v>
      </c>
      <c r="J11" s="27">
        <v>3200</v>
      </c>
      <c r="K11" s="27">
        <v>3200</v>
      </c>
      <c r="L11" s="27">
        <v>6000</v>
      </c>
      <c r="M11" s="27">
        <v>3200</v>
      </c>
      <c r="N11" s="27">
        <v>6000</v>
      </c>
      <c r="O11" s="27">
        <v>6000</v>
      </c>
    </row>
    <row r="12" spans="1:15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12000</v>
      </c>
      <c r="I12" s="10">
        <v>3200</v>
      </c>
      <c r="J12" s="10">
        <v>3200</v>
      </c>
      <c r="K12" s="10">
        <v>3200</v>
      </c>
      <c r="L12" s="10">
        <v>6000</v>
      </c>
      <c r="M12" s="10">
        <v>3200</v>
      </c>
      <c r="N12" s="10">
        <v>12000</v>
      </c>
      <c r="O12" s="10">
        <v>12000</v>
      </c>
    </row>
    <row r="13" spans="1:15" x14ac:dyDescent="0.15">
      <c r="A13" t="s">
        <v>772</v>
      </c>
      <c r="D13" s="6"/>
      <c r="E13">
        <v>1.736</v>
      </c>
      <c r="F13">
        <v>1.9470000000000001</v>
      </c>
      <c r="G13">
        <v>1.9898999999999998</v>
      </c>
      <c r="H13">
        <v>1.577</v>
      </c>
      <c r="I13">
        <v>1.9027272727272728</v>
      </c>
      <c r="J13">
        <v>1.6032999999999999</v>
      </c>
      <c r="K13">
        <v>2.02</v>
      </c>
      <c r="L13">
        <v>1.9300000000000002</v>
      </c>
      <c r="M13">
        <v>1.8199999999999998</v>
      </c>
      <c r="N13" s="111">
        <v>1.7170000000000001</v>
      </c>
      <c r="O13" s="195">
        <v>1.88</v>
      </c>
    </row>
    <row r="14" spans="1:15" x14ac:dyDescent="0.15">
      <c r="A14" t="s">
        <v>287</v>
      </c>
      <c r="D14" s="6"/>
      <c r="E14">
        <v>1.62</v>
      </c>
      <c r="F14">
        <v>0</v>
      </c>
      <c r="G14">
        <v>1.7879</v>
      </c>
      <c r="H14">
        <v>1.56</v>
      </c>
      <c r="I14">
        <v>0</v>
      </c>
      <c r="J14">
        <v>0</v>
      </c>
      <c r="K14">
        <v>0</v>
      </c>
      <c r="L14">
        <v>0</v>
      </c>
      <c r="M14">
        <v>0</v>
      </c>
      <c r="N14" s="111">
        <v>1.6930000000000001</v>
      </c>
      <c r="O14" s="195">
        <v>1.7</v>
      </c>
    </row>
    <row r="15" spans="1:15" x14ac:dyDescent="0.15">
      <c r="A15" t="s">
        <v>699</v>
      </c>
      <c r="D15" s="6"/>
      <c r="E15">
        <v>1.2889999999999999</v>
      </c>
      <c r="F15">
        <v>1.6719999999999999</v>
      </c>
      <c r="G15">
        <v>1.5949</v>
      </c>
      <c r="H15">
        <v>1.47</v>
      </c>
      <c r="I15">
        <v>1.6790909090909092</v>
      </c>
      <c r="J15">
        <v>1.5765</v>
      </c>
      <c r="K15">
        <v>1.6400000000000001</v>
      </c>
      <c r="L15">
        <v>1.73</v>
      </c>
      <c r="M15">
        <v>1.63</v>
      </c>
      <c r="N15" s="111">
        <v>1.5680000000000001</v>
      </c>
      <c r="O15" s="195">
        <v>1.65</v>
      </c>
    </row>
    <row r="16" spans="1:15" x14ac:dyDescent="0.15">
      <c r="A16" t="s">
        <v>549</v>
      </c>
      <c r="D16" s="6"/>
      <c r="E16">
        <v>1.635</v>
      </c>
      <c r="F16">
        <v>1.5129999999999999</v>
      </c>
      <c r="G16">
        <v>1.6482000000000001</v>
      </c>
      <c r="H16">
        <v>1.528</v>
      </c>
      <c r="I16">
        <v>1.6181818181818182</v>
      </c>
      <c r="J16">
        <v>1.3841000000000001</v>
      </c>
      <c r="K16">
        <v>1.79</v>
      </c>
      <c r="L16">
        <v>1.71</v>
      </c>
      <c r="M16">
        <v>1.6099999999999999</v>
      </c>
      <c r="N16" s="111">
        <v>1.6930000000000001</v>
      </c>
      <c r="O16" s="195">
        <v>1.5</v>
      </c>
    </row>
    <row r="17" spans="1:15" x14ac:dyDescent="0.15">
      <c r="A17" t="s">
        <v>189</v>
      </c>
      <c r="D17" s="6"/>
      <c r="E17">
        <v>1.319</v>
      </c>
      <c r="F17">
        <v>0</v>
      </c>
      <c r="G17">
        <v>1.4673</v>
      </c>
      <c r="H17">
        <v>1.319</v>
      </c>
      <c r="I17">
        <v>0</v>
      </c>
      <c r="J17">
        <v>0</v>
      </c>
      <c r="K17">
        <v>0</v>
      </c>
      <c r="L17">
        <v>0</v>
      </c>
      <c r="M17">
        <v>0</v>
      </c>
      <c r="N17" s="111">
        <v>1.4039999999999999</v>
      </c>
      <c r="O17" s="195">
        <v>1.35</v>
      </c>
    </row>
    <row r="18" spans="1:15" x14ac:dyDescent="0.15">
      <c r="A18" t="s">
        <v>592</v>
      </c>
      <c r="D18" s="6"/>
      <c r="E18">
        <v>1.2249999999999999</v>
      </c>
      <c r="F18">
        <v>1.319</v>
      </c>
      <c r="G18">
        <v>1.3618999999999999</v>
      </c>
      <c r="H18">
        <v>1.266</v>
      </c>
      <c r="I18">
        <v>1.4254545454545455</v>
      </c>
      <c r="J18">
        <v>1.3006</v>
      </c>
      <c r="K18">
        <v>1.45</v>
      </c>
      <c r="L18">
        <v>1.43</v>
      </c>
      <c r="M18">
        <v>1.3599999999999999</v>
      </c>
      <c r="N18" s="111">
        <v>1.331</v>
      </c>
      <c r="O18" s="195">
        <v>1.28</v>
      </c>
    </row>
    <row r="19" spans="1:15" x14ac:dyDescent="0.15">
      <c r="A19" t="s">
        <v>698</v>
      </c>
      <c r="D19" s="6"/>
      <c r="E19">
        <v>61.040000000000006</v>
      </c>
      <c r="F19">
        <v>66.429999999999993</v>
      </c>
      <c r="G19">
        <v>64.119</v>
      </c>
      <c r="H19">
        <v>66.87</v>
      </c>
      <c r="I19">
        <v>71.589999999999989</v>
      </c>
      <c r="J19">
        <v>63.44</v>
      </c>
      <c r="K19">
        <v>62</v>
      </c>
      <c r="L19">
        <v>61.39</v>
      </c>
      <c r="M19">
        <v>53.984545454545454</v>
      </c>
      <c r="N19" s="111">
        <v>62.5</v>
      </c>
      <c r="O19" s="195">
        <v>66</v>
      </c>
    </row>
    <row r="20" spans="1:15" x14ac:dyDescent="0.15">
      <c r="D20" s="6"/>
    </row>
    <row r="21" spans="1:15" x14ac:dyDescent="0.15">
      <c r="A21" s="9" t="s">
        <v>616</v>
      </c>
      <c r="D21" s="6"/>
    </row>
    <row r="22" spans="1:15" x14ac:dyDescent="0.15">
      <c r="A22" s="9" t="s">
        <v>344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274</v>
      </c>
      <c r="K22" s="8" t="s">
        <v>726</v>
      </c>
      <c r="L22" s="8" t="s">
        <v>281</v>
      </c>
      <c r="M22" s="8" t="s">
        <v>376</v>
      </c>
      <c r="N22" s="8" t="s">
        <v>276</v>
      </c>
      <c r="O22" s="8" t="s">
        <v>434</v>
      </c>
    </row>
    <row r="23" spans="1:15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  <c r="N23" s="25">
        <v>0.33329999999999999</v>
      </c>
      <c r="O23" s="25">
        <v>0.33329999999999999</v>
      </c>
    </row>
    <row r="24" spans="1:15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  <c r="N24" s="27">
        <v>2</v>
      </c>
      <c r="O24" s="27">
        <v>2</v>
      </c>
    </row>
    <row r="25" spans="1:15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  <c r="N25" s="25">
        <v>0.66659999999999997</v>
      </c>
      <c r="O25" s="25">
        <v>0.66659999999999997</v>
      </c>
    </row>
    <row r="26" spans="1:15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  <c r="N26" s="27">
        <v>4</v>
      </c>
      <c r="O26" s="27">
        <v>4</v>
      </c>
    </row>
    <row r="27" spans="1:15" x14ac:dyDescent="0.15">
      <c r="A27" t="s">
        <v>594</v>
      </c>
      <c r="D27" s="6"/>
      <c r="E27" s="27">
        <v>6000</v>
      </c>
      <c r="F27" s="27">
        <v>3200</v>
      </c>
      <c r="G27" s="27">
        <v>6000</v>
      </c>
      <c r="H27" s="27">
        <v>6000</v>
      </c>
      <c r="I27" s="27">
        <v>3500</v>
      </c>
      <c r="J27" s="27">
        <v>3500</v>
      </c>
      <c r="K27" s="27">
        <v>3500</v>
      </c>
      <c r="L27" s="27">
        <v>6000</v>
      </c>
      <c r="M27" s="27">
        <v>3500</v>
      </c>
      <c r="N27" s="27">
        <v>6000</v>
      </c>
      <c r="O27" s="27">
        <v>6000</v>
      </c>
    </row>
    <row r="28" spans="1:15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12000</v>
      </c>
      <c r="H28" s="10">
        <v>12000</v>
      </c>
      <c r="I28" s="10">
        <v>3500</v>
      </c>
      <c r="J28" s="10">
        <v>3500</v>
      </c>
      <c r="K28" s="10">
        <v>3500</v>
      </c>
      <c r="L28" s="10">
        <v>6000</v>
      </c>
      <c r="M28" s="10">
        <v>3500</v>
      </c>
      <c r="N28" s="10">
        <v>12000</v>
      </c>
      <c r="O28" s="10">
        <v>12000</v>
      </c>
    </row>
    <row r="29" spans="1:15" x14ac:dyDescent="0.15">
      <c r="A29" t="s">
        <v>772</v>
      </c>
      <c r="D29" s="6"/>
      <c r="E29">
        <v>1.9340000000000002</v>
      </c>
      <c r="F29">
        <v>2.234</v>
      </c>
      <c r="G29">
        <v>1.8893999999999997</v>
      </c>
      <c r="H29">
        <v>1.6910000000000001</v>
      </c>
      <c r="I29">
        <v>2.0372727272727276</v>
      </c>
      <c r="J29">
        <v>1.7996000000000001</v>
      </c>
      <c r="K29">
        <v>1.95</v>
      </c>
      <c r="L29">
        <v>2.1199999999999997</v>
      </c>
      <c r="M29">
        <v>1.9</v>
      </c>
      <c r="N29" s="111">
        <v>1.8129999999999999</v>
      </c>
      <c r="O29" s="195">
        <v>2.15</v>
      </c>
    </row>
    <row r="30" spans="1:15" x14ac:dyDescent="0.15">
      <c r="A30" t="s">
        <v>287</v>
      </c>
      <c r="D30" s="6"/>
      <c r="E30">
        <v>1.5960000000000001</v>
      </c>
      <c r="F30">
        <v>0</v>
      </c>
      <c r="G30">
        <v>1.8290999999999999</v>
      </c>
      <c r="H30">
        <v>1.6659999999999999</v>
      </c>
      <c r="I30">
        <v>0</v>
      </c>
      <c r="J30">
        <v>0</v>
      </c>
      <c r="K30">
        <v>0</v>
      </c>
      <c r="L30">
        <v>0</v>
      </c>
      <c r="M30">
        <v>0</v>
      </c>
      <c r="N30" s="111">
        <v>1.7789999999999999</v>
      </c>
      <c r="O30" s="195">
        <v>1.78</v>
      </c>
    </row>
    <row r="31" spans="1:15" x14ac:dyDescent="0.15">
      <c r="A31" t="s">
        <v>699</v>
      </c>
      <c r="D31" s="6"/>
      <c r="E31">
        <v>1.4490000000000001</v>
      </c>
      <c r="F31">
        <v>1.698</v>
      </c>
      <c r="G31">
        <v>1.7336</v>
      </c>
      <c r="H31">
        <v>1.3639999999999999</v>
      </c>
      <c r="I31">
        <v>1.8145454545454545</v>
      </c>
      <c r="J31">
        <v>1.7690999999999999</v>
      </c>
      <c r="K31">
        <v>1.63</v>
      </c>
      <c r="L31">
        <v>1.6600000000000001</v>
      </c>
      <c r="M31">
        <v>1.63</v>
      </c>
      <c r="N31" s="111">
        <v>1.3759999999999999</v>
      </c>
      <c r="O31" s="195">
        <v>1.65</v>
      </c>
    </row>
    <row r="32" spans="1:15" x14ac:dyDescent="0.15">
      <c r="A32" t="s">
        <v>549</v>
      </c>
      <c r="D32" s="6"/>
      <c r="E32">
        <v>1.716</v>
      </c>
      <c r="F32">
        <v>1.798</v>
      </c>
      <c r="G32">
        <v>1.6884000000000001</v>
      </c>
      <c r="H32">
        <v>1.6340000000000001</v>
      </c>
      <c r="I32">
        <v>1.6718181818181819</v>
      </c>
      <c r="J32">
        <v>1.5505</v>
      </c>
      <c r="K32">
        <v>1.85</v>
      </c>
      <c r="L32">
        <v>2.02</v>
      </c>
      <c r="M32">
        <v>1.63</v>
      </c>
      <c r="N32" s="111">
        <v>1.7789999999999999</v>
      </c>
      <c r="O32" s="195">
        <v>1.8</v>
      </c>
    </row>
    <row r="33" spans="1:15" x14ac:dyDescent="0.15">
      <c r="A33" t="s">
        <v>189</v>
      </c>
      <c r="D33" s="6"/>
      <c r="E33">
        <v>1.4449999999999998</v>
      </c>
      <c r="F33">
        <v>0</v>
      </c>
      <c r="G33">
        <v>1.5578000000000001</v>
      </c>
      <c r="H33">
        <v>1.3140000000000001</v>
      </c>
      <c r="I33">
        <v>0</v>
      </c>
      <c r="J33">
        <v>0</v>
      </c>
      <c r="K33">
        <v>0</v>
      </c>
      <c r="L33">
        <v>0</v>
      </c>
      <c r="M33">
        <v>0</v>
      </c>
      <c r="N33" s="111">
        <v>1.532</v>
      </c>
      <c r="O33" s="195">
        <v>1.68</v>
      </c>
    </row>
    <row r="34" spans="1:15" x14ac:dyDescent="0.15">
      <c r="A34" t="s">
        <v>592</v>
      </c>
      <c r="D34" s="6"/>
      <c r="E34">
        <v>1.3699999999999999</v>
      </c>
      <c r="F34">
        <v>1.4259999999999999</v>
      </c>
      <c r="G34">
        <v>1.3855</v>
      </c>
      <c r="H34">
        <v>1.216</v>
      </c>
      <c r="I34">
        <v>1.6090909090909091</v>
      </c>
      <c r="J34">
        <v>1.3861000000000001</v>
      </c>
      <c r="K34">
        <v>1.42</v>
      </c>
      <c r="L34">
        <v>1.55</v>
      </c>
      <c r="M34">
        <v>1.48</v>
      </c>
      <c r="N34" s="111">
        <v>1.22</v>
      </c>
      <c r="O34" s="195">
        <v>1.56</v>
      </c>
    </row>
    <row r="35" spans="1:15" x14ac:dyDescent="0.15">
      <c r="A35" t="s">
        <v>698</v>
      </c>
      <c r="D35" s="6"/>
      <c r="E35">
        <v>60.76</v>
      </c>
      <c r="F35">
        <v>65</v>
      </c>
      <c r="G35">
        <v>64.168999999999997</v>
      </c>
      <c r="H35">
        <v>63.32</v>
      </c>
      <c r="I35">
        <v>72.17</v>
      </c>
      <c r="J35">
        <v>61.71</v>
      </c>
      <c r="K35">
        <v>62</v>
      </c>
      <c r="L35">
        <v>62.61</v>
      </c>
      <c r="M35">
        <v>51.99</v>
      </c>
      <c r="N35" s="111">
        <v>62.5</v>
      </c>
      <c r="O35" s="195">
        <v>65</v>
      </c>
    </row>
    <row r="36" spans="1:15" x14ac:dyDescent="0.15">
      <c r="D36" s="6"/>
    </row>
    <row r="37" spans="1:15" x14ac:dyDescent="0.15">
      <c r="A37" s="9" t="s">
        <v>616</v>
      </c>
      <c r="D37" s="6"/>
    </row>
    <row r="38" spans="1:15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275</v>
      </c>
      <c r="K38" s="8" t="s">
        <v>726</v>
      </c>
      <c r="L38" s="8" t="s">
        <v>281</v>
      </c>
      <c r="M38" s="8" t="s">
        <v>376</v>
      </c>
      <c r="N38" s="8" t="s">
        <v>276</v>
      </c>
      <c r="O38" s="8" t="s">
        <v>434</v>
      </c>
    </row>
    <row r="39" spans="1:15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  <c r="N39" s="25">
        <v>0.33329999999999999</v>
      </c>
      <c r="O39" s="25">
        <v>0.33329999999999999</v>
      </c>
    </row>
    <row r="40" spans="1:15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  <c r="N40" s="27">
        <v>2</v>
      </c>
      <c r="O40" s="27">
        <v>2</v>
      </c>
    </row>
    <row r="41" spans="1:15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  <c r="N41" s="25">
        <v>0.66659999999999997</v>
      </c>
      <c r="O41" s="25">
        <v>0.66659999999999997</v>
      </c>
    </row>
    <row r="42" spans="1:15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  <c r="N42" s="27">
        <v>4</v>
      </c>
      <c r="O42" s="27">
        <v>4</v>
      </c>
    </row>
    <row r="43" spans="1:15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6000</v>
      </c>
      <c r="I43" s="27">
        <v>3200</v>
      </c>
      <c r="J43" s="27">
        <v>3200</v>
      </c>
      <c r="K43" s="27">
        <v>3200</v>
      </c>
      <c r="L43" s="27">
        <v>6000</v>
      </c>
      <c r="M43" s="27">
        <v>3200</v>
      </c>
      <c r="N43" s="27">
        <v>6000</v>
      </c>
      <c r="O43" s="27">
        <v>6000</v>
      </c>
    </row>
    <row r="44" spans="1:15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12000</v>
      </c>
      <c r="I44" s="10">
        <v>3200</v>
      </c>
      <c r="J44" s="10">
        <v>3200</v>
      </c>
      <c r="K44" s="10">
        <v>3200</v>
      </c>
      <c r="L44" s="10">
        <v>6000</v>
      </c>
      <c r="M44" s="10">
        <v>3200</v>
      </c>
      <c r="N44" s="10">
        <v>12000</v>
      </c>
      <c r="O44" s="10">
        <v>12000</v>
      </c>
    </row>
    <row r="45" spans="1:15" x14ac:dyDescent="0.15">
      <c r="A45" t="s">
        <v>772</v>
      </c>
      <c r="D45" s="6"/>
      <c r="E45">
        <v>1.988</v>
      </c>
      <c r="F45">
        <v>2.234</v>
      </c>
      <c r="G45">
        <v>2.2321</v>
      </c>
      <c r="H45">
        <v>1.6910000000000001</v>
      </c>
      <c r="I45">
        <v>2.1418181818181816</v>
      </c>
      <c r="J45">
        <v>1.8283</v>
      </c>
      <c r="K45">
        <v>2</v>
      </c>
      <c r="L45">
        <v>2.1109090909090908</v>
      </c>
      <c r="M45">
        <v>2</v>
      </c>
      <c r="N45" s="111">
        <v>1.85</v>
      </c>
      <c r="O45" s="195">
        <v>2.15</v>
      </c>
    </row>
    <row r="46" spans="1:15" x14ac:dyDescent="0.15">
      <c r="A46" t="s">
        <v>287</v>
      </c>
      <c r="D46" s="6"/>
      <c r="E46">
        <v>1.4809999999999999</v>
      </c>
      <c r="F46">
        <v>0</v>
      </c>
      <c r="G46">
        <v>1.9341999999999999</v>
      </c>
      <c r="H46">
        <v>1.6659999999999999</v>
      </c>
      <c r="I46">
        <v>0</v>
      </c>
      <c r="J46">
        <v>0</v>
      </c>
      <c r="K46">
        <v>0</v>
      </c>
      <c r="L46">
        <v>0</v>
      </c>
      <c r="M46">
        <v>0</v>
      </c>
      <c r="N46" s="111">
        <v>1.8160000000000001</v>
      </c>
      <c r="O46" s="195">
        <v>1.78</v>
      </c>
    </row>
    <row r="47" spans="1:15" x14ac:dyDescent="0.15">
      <c r="A47" t="s">
        <v>699</v>
      </c>
      <c r="D47" s="6"/>
      <c r="E47">
        <v>1.216</v>
      </c>
      <c r="F47">
        <v>1.698</v>
      </c>
      <c r="G47">
        <v>1.4904999999999999</v>
      </c>
      <c r="H47">
        <v>1.3639999999999999</v>
      </c>
      <c r="I47">
        <v>1.709090909090909</v>
      </c>
      <c r="J47">
        <v>1.7022999999999999</v>
      </c>
      <c r="K47">
        <v>1.69</v>
      </c>
      <c r="L47">
        <v>1.69</v>
      </c>
      <c r="M47">
        <v>1.62</v>
      </c>
      <c r="N47" s="111">
        <v>1.4039999999999999</v>
      </c>
      <c r="O47" s="195">
        <v>1.65</v>
      </c>
    </row>
    <row r="48" spans="1:15" x14ac:dyDescent="0.15">
      <c r="A48" t="s">
        <v>549</v>
      </c>
      <c r="D48" s="6"/>
      <c r="E48">
        <v>1.8370000000000002</v>
      </c>
      <c r="F48">
        <v>1.798</v>
      </c>
      <c r="G48">
        <v>1.7977999999999998</v>
      </c>
      <c r="H48">
        <v>1.6340000000000001</v>
      </c>
      <c r="I48">
        <v>1.8272727272727272</v>
      </c>
      <c r="J48">
        <v>1.6107</v>
      </c>
      <c r="K48">
        <v>1.8599999999999999</v>
      </c>
      <c r="L48">
        <v>1.9200000000000002</v>
      </c>
      <c r="M48">
        <v>1.76</v>
      </c>
      <c r="N48" s="111">
        <v>1.8149999999999999</v>
      </c>
      <c r="O48" s="195">
        <v>1.8</v>
      </c>
    </row>
    <row r="49" spans="1:15" x14ac:dyDescent="0.15">
      <c r="A49" t="s">
        <v>189</v>
      </c>
      <c r="D49" s="6"/>
      <c r="E49">
        <v>1.3129999999999999</v>
      </c>
      <c r="F49">
        <v>0</v>
      </c>
      <c r="G49">
        <v>1.7574000000000001</v>
      </c>
      <c r="H49">
        <v>1.3140000000000001</v>
      </c>
      <c r="I49">
        <v>0</v>
      </c>
      <c r="J49">
        <v>0</v>
      </c>
      <c r="K49">
        <v>0</v>
      </c>
      <c r="L49">
        <v>0</v>
      </c>
      <c r="M49">
        <v>0</v>
      </c>
      <c r="N49" s="111">
        <v>1.379</v>
      </c>
      <c r="O49" s="195">
        <v>1.68</v>
      </c>
    </row>
    <row r="50" spans="1:15" x14ac:dyDescent="0.15">
      <c r="A50" t="s">
        <v>592</v>
      </c>
      <c r="D50" s="6"/>
      <c r="E50">
        <v>1.177</v>
      </c>
      <c r="F50">
        <v>1.4259999999999999</v>
      </c>
      <c r="G50">
        <v>1.3720999999999999</v>
      </c>
      <c r="H50">
        <v>1.216</v>
      </c>
      <c r="I50">
        <v>1.6018181818181818</v>
      </c>
      <c r="J50">
        <v>1.3622000000000001</v>
      </c>
      <c r="K50">
        <v>1.47</v>
      </c>
      <c r="L50">
        <v>1.55</v>
      </c>
      <c r="M50">
        <v>1.51</v>
      </c>
      <c r="N50" s="111">
        <v>1.2450000000000001</v>
      </c>
      <c r="O50" s="195">
        <v>1.56</v>
      </c>
    </row>
    <row r="51" spans="1:15" x14ac:dyDescent="0.15">
      <c r="A51" t="s">
        <v>698</v>
      </c>
      <c r="D51" s="6"/>
      <c r="E51">
        <v>62.8</v>
      </c>
      <c r="F51">
        <v>65</v>
      </c>
      <c r="G51">
        <v>66.66</v>
      </c>
      <c r="H51">
        <v>63.32</v>
      </c>
      <c r="I51">
        <v>73.02</v>
      </c>
      <c r="J51">
        <v>64.19</v>
      </c>
      <c r="K51">
        <v>62</v>
      </c>
      <c r="L51">
        <v>61.930000000000007</v>
      </c>
      <c r="M51">
        <v>52.99</v>
      </c>
      <c r="N51" s="111">
        <v>62.5</v>
      </c>
      <c r="O51" s="195">
        <v>65</v>
      </c>
    </row>
    <row r="52" spans="1:15" x14ac:dyDescent="0.15">
      <c r="D52" s="6"/>
      <c r="N52" s="111"/>
      <c r="O52" s="111"/>
    </row>
    <row r="53" spans="1:15" x14ac:dyDescent="0.15">
      <c r="A53" s="191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</row>
  </sheetData>
  <sheetProtection algorithmName="SHA-512" hashValue="VrEf2/hOTz4Nd4EhuIVHlo+AJv7CZDkKhJ4BBe0ToXwzJMf5jHVRDX5kqkmBE+oZv1bIroUGbW1SxOoXJalldw==" saltValue="G99U4ZCeBEyzBy8OdFbKy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M49"/>
  <sheetViews>
    <sheetView workbookViewId="0">
      <selection activeCell="B5" sqref="B5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  <col min="13" max="13" width="11.83203125" customWidth="1"/>
  </cols>
  <sheetData>
    <row r="1" spans="1:13" x14ac:dyDescent="0.15">
      <c r="A1" t="s">
        <v>136</v>
      </c>
    </row>
    <row r="2" spans="1:13" x14ac:dyDescent="0.15">
      <c r="A2" s="117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681</v>
      </c>
    </row>
    <row r="5" spans="1:13" x14ac:dyDescent="0.15">
      <c r="D5" s="6"/>
    </row>
    <row r="6" spans="1:13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  <c r="M7" s="26">
        <v>0.5</v>
      </c>
    </row>
    <row r="8" spans="1:13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  <c r="M8" s="27">
        <v>3</v>
      </c>
    </row>
    <row r="9" spans="1:13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  <c r="M9" s="26">
        <v>0.5</v>
      </c>
    </row>
    <row r="10" spans="1:13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  <c r="M10" s="27">
        <v>3</v>
      </c>
    </row>
    <row r="11" spans="1:13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 s="27">
        <v>3000</v>
      </c>
      <c r="I11" s="27">
        <v>6000</v>
      </c>
      <c r="J11" s="27">
        <v>6000</v>
      </c>
      <c r="K11" s="27">
        <v>6000</v>
      </c>
      <c r="L11" s="27">
        <v>3000</v>
      </c>
      <c r="M11" s="27">
        <v>6000</v>
      </c>
    </row>
    <row r="12" spans="1:13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9000</v>
      </c>
      <c r="K12">
        <v>9000</v>
      </c>
      <c r="L12">
        <v>6000</v>
      </c>
      <c r="M12">
        <v>9000</v>
      </c>
    </row>
    <row r="13" spans="1:13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9000</v>
      </c>
      <c r="I13" s="27">
        <v>9000</v>
      </c>
      <c r="J13" s="27">
        <v>9000</v>
      </c>
      <c r="K13" s="27">
        <v>9000</v>
      </c>
      <c r="L13" s="27">
        <v>6000</v>
      </c>
      <c r="M13" s="27">
        <v>9000</v>
      </c>
    </row>
    <row r="14" spans="1:13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15000</v>
      </c>
      <c r="I14" s="10">
        <v>9000</v>
      </c>
      <c r="J14" s="10">
        <v>9000</v>
      </c>
      <c r="K14" s="10">
        <v>9000</v>
      </c>
      <c r="L14" s="10">
        <v>6000</v>
      </c>
      <c r="M14" s="10">
        <v>9000</v>
      </c>
    </row>
    <row r="15" spans="1:13" x14ac:dyDescent="0.15">
      <c r="A15" t="s">
        <v>772</v>
      </c>
      <c r="D15" s="6"/>
      <c r="E15">
        <v>2.1835</v>
      </c>
      <c r="F15">
        <v>2.1131000000000002</v>
      </c>
      <c r="G15">
        <v>2.1886700000000001</v>
      </c>
      <c r="H15">
        <v>2.0602999999999998</v>
      </c>
      <c r="I15">
        <v>2.238</v>
      </c>
      <c r="J15">
        <v>1.9444999999999999</v>
      </c>
      <c r="K15" s="32">
        <v>2.0790000000000002</v>
      </c>
      <c r="L15">
        <v>2.1230000000000002</v>
      </c>
      <c r="M15">
        <v>1.98</v>
      </c>
    </row>
    <row r="16" spans="1:13" x14ac:dyDescent="0.15">
      <c r="A16" t="s">
        <v>287</v>
      </c>
      <c r="D16" s="6"/>
      <c r="E16">
        <v>1.8875999999999999</v>
      </c>
      <c r="F16">
        <v>1.6709000000000001</v>
      </c>
      <c r="G16">
        <v>1.94425</v>
      </c>
      <c r="H16">
        <v>1.8337000000000001</v>
      </c>
      <c r="I16">
        <v>1.633</v>
      </c>
      <c r="J16">
        <v>1.5328999999999999</v>
      </c>
      <c r="K16" s="32">
        <v>1.7270000000000001</v>
      </c>
      <c r="L16">
        <v>1.837</v>
      </c>
      <c r="M16">
        <v>1.452</v>
      </c>
    </row>
    <row r="17" spans="1:13" x14ac:dyDescent="0.15">
      <c r="A17" t="s">
        <v>590</v>
      </c>
      <c r="D17" s="6"/>
      <c r="E17">
        <v>1.4861</v>
      </c>
      <c r="F17">
        <v>0</v>
      </c>
      <c r="G17">
        <v>1.3721399999999999</v>
      </c>
      <c r="H17">
        <v>1.5598000000000001</v>
      </c>
      <c r="I17">
        <v>0</v>
      </c>
      <c r="J17">
        <v>0</v>
      </c>
      <c r="K17" s="32">
        <v>0</v>
      </c>
      <c r="L17">
        <v>0</v>
      </c>
      <c r="M17">
        <v>0</v>
      </c>
    </row>
    <row r="18" spans="1:13" x14ac:dyDescent="0.15">
      <c r="A18" t="s">
        <v>363</v>
      </c>
      <c r="D18" s="6"/>
      <c r="E18">
        <v>1.2748999999999999</v>
      </c>
      <c r="F18">
        <v>0</v>
      </c>
      <c r="G18">
        <v>1.3689499999999999</v>
      </c>
      <c r="H18">
        <v>1.4146000000000001</v>
      </c>
      <c r="I18">
        <v>0</v>
      </c>
      <c r="J18">
        <v>0</v>
      </c>
      <c r="K18" s="32">
        <v>0</v>
      </c>
      <c r="L18">
        <v>0</v>
      </c>
      <c r="M18">
        <v>0</v>
      </c>
    </row>
    <row r="19" spans="1:13" x14ac:dyDescent="0.15">
      <c r="A19" t="s">
        <v>699</v>
      </c>
      <c r="D19" s="6"/>
      <c r="E19">
        <v>1.1814</v>
      </c>
      <c r="F19">
        <v>1.1274999999999999</v>
      </c>
      <c r="G19">
        <v>1.19042</v>
      </c>
      <c r="H19">
        <v>1.3761000000000001</v>
      </c>
      <c r="I19">
        <v>1.121</v>
      </c>
      <c r="J19">
        <v>1.35</v>
      </c>
      <c r="K19" s="32">
        <v>1.2649999999999999</v>
      </c>
      <c r="L19">
        <v>1.4850000000000001</v>
      </c>
      <c r="M19">
        <v>1.133</v>
      </c>
    </row>
    <row r="20" spans="1:13" x14ac:dyDescent="0.15">
      <c r="A20" t="s">
        <v>549</v>
      </c>
      <c r="D20" s="6"/>
      <c r="E20">
        <v>2.0669</v>
      </c>
      <c r="F20">
        <v>1.8942000000000001</v>
      </c>
      <c r="G20">
        <v>2.0664600000000002</v>
      </c>
      <c r="H20">
        <v>1.9063000000000001</v>
      </c>
      <c r="I20">
        <v>2.08</v>
      </c>
      <c r="J20">
        <v>1.8395999999999999</v>
      </c>
      <c r="K20" s="32">
        <v>1.9359999999999999</v>
      </c>
      <c r="L20">
        <v>2.0569999999999999</v>
      </c>
      <c r="M20">
        <v>1.925</v>
      </c>
    </row>
    <row r="21" spans="1:13" x14ac:dyDescent="0.15">
      <c r="A21" t="s">
        <v>787</v>
      </c>
      <c r="D21" s="6"/>
      <c r="E21">
        <v>1.7721</v>
      </c>
      <c r="F21">
        <v>1.3444</v>
      </c>
      <c r="G21">
        <v>1.8887</v>
      </c>
      <c r="H21">
        <v>1.7138</v>
      </c>
      <c r="I21">
        <v>1.4179999999999999</v>
      </c>
      <c r="J21">
        <v>1.4458</v>
      </c>
      <c r="K21" s="32">
        <v>1.353</v>
      </c>
      <c r="L21">
        <v>1.7929999999999999</v>
      </c>
      <c r="M21">
        <v>1.3859999999999999</v>
      </c>
    </row>
    <row r="22" spans="1:13" x14ac:dyDescent="0.15">
      <c r="A22" t="s">
        <v>697</v>
      </c>
      <c r="D22" s="6"/>
      <c r="E22">
        <v>1.4388000000000001</v>
      </c>
      <c r="F22">
        <v>0</v>
      </c>
      <c r="G22">
        <v>1.32209</v>
      </c>
      <c r="H22">
        <v>1.4805999999999999</v>
      </c>
      <c r="I22">
        <v>0</v>
      </c>
      <c r="J22">
        <v>0</v>
      </c>
      <c r="K22" s="32">
        <v>0</v>
      </c>
      <c r="L22">
        <v>0</v>
      </c>
      <c r="M22">
        <v>0</v>
      </c>
    </row>
    <row r="23" spans="1:13" x14ac:dyDescent="0.15">
      <c r="A23" t="s">
        <v>586</v>
      </c>
      <c r="D23" s="6"/>
      <c r="E23">
        <v>1.2562</v>
      </c>
      <c r="F23">
        <v>0</v>
      </c>
      <c r="G23">
        <v>1.27369</v>
      </c>
      <c r="H23">
        <v>1.3573999999999999</v>
      </c>
      <c r="I23">
        <v>0</v>
      </c>
      <c r="J23">
        <v>0</v>
      </c>
      <c r="K23" s="32">
        <v>0</v>
      </c>
      <c r="L23">
        <v>0</v>
      </c>
      <c r="M23">
        <v>0</v>
      </c>
    </row>
    <row r="24" spans="1:13" x14ac:dyDescent="0.15">
      <c r="A24" t="s">
        <v>592</v>
      </c>
      <c r="D24" s="6"/>
      <c r="E24">
        <v>1.1484000000000001</v>
      </c>
      <c r="F24">
        <v>1.0471999999999999</v>
      </c>
      <c r="G24">
        <v>1.1309100000000001</v>
      </c>
      <c r="H24">
        <v>1.3266</v>
      </c>
      <c r="I24">
        <v>1.0589999999999999</v>
      </c>
      <c r="J24">
        <v>1.2871999999999999</v>
      </c>
      <c r="K24" s="32">
        <v>1.1990000000000001</v>
      </c>
      <c r="L24">
        <v>1.474</v>
      </c>
      <c r="M24">
        <v>1.056</v>
      </c>
    </row>
    <row r="25" spans="1:13" x14ac:dyDescent="0.15">
      <c r="A25" t="s">
        <v>698</v>
      </c>
      <c r="D25" s="6"/>
      <c r="E25">
        <v>72.072000000000003</v>
      </c>
      <c r="F25">
        <v>73.7</v>
      </c>
      <c r="G25">
        <v>77.381699999999995</v>
      </c>
      <c r="H25">
        <v>63.954000000000001</v>
      </c>
      <c r="I25">
        <v>76.075999999999993</v>
      </c>
      <c r="J25">
        <v>68.75</v>
      </c>
      <c r="K25" s="32">
        <v>68.2</v>
      </c>
      <c r="L25">
        <v>71.313000000000002</v>
      </c>
      <c r="M25">
        <v>58.289000000000001</v>
      </c>
    </row>
    <row r="26" spans="1:13" x14ac:dyDescent="0.15">
      <c r="D26" s="6"/>
      <c r="K26" s="43"/>
    </row>
    <row r="27" spans="1:13" x14ac:dyDescent="0.15">
      <c r="D27" s="6"/>
      <c r="K27" s="43"/>
    </row>
    <row r="28" spans="1:13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331</v>
      </c>
      <c r="I28" s="8" t="s">
        <v>126</v>
      </c>
      <c r="J28" s="50" t="s">
        <v>522</v>
      </c>
      <c r="K28" s="8" t="s">
        <v>726</v>
      </c>
      <c r="L28" s="8" t="s">
        <v>281</v>
      </c>
      <c r="M28" s="8" t="s">
        <v>376</v>
      </c>
    </row>
    <row r="29" spans="1:13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6">
        <v>0.5</v>
      </c>
      <c r="I29" s="25">
        <v>0.33329999999999999</v>
      </c>
      <c r="J29" s="26">
        <v>0.5</v>
      </c>
      <c r="K29" s="26">
        <v>0.5</v>
      </c>
      <c r="L29" s="26">
        <v>0.5</v>
      </c>
      <c r="M29" s="26">
        <v>0.5</v>
      </c>
    </row>
    <row r="30" spans="1:13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3</v>
      </c>
      <c r="I30" s="27">
        <v>2</v>
      </c>
      <c r="J30" s="27">
        <v>3</v>
      </c>
      <c r="K30" s="27">
        <v>3</v>
      </c>
      <c r="L30" s="27">
        <v>3</v>
      </c>
      <c r="M30" s="27">
        <v>3</v>
      </c>
    </row>
    <row r="31" spans="1:13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6">
        <v>0.5</v>
      </c>
      <c r="I31" s="25">
        <v>0.66659999999999997</v>
      </c>
      <c r="J31" s="26">
        <v>0.5</v>
      </c>
      <c r="K31" s="26">
        <v>0.5</v>
      </c>
      <c r="L31" s="26">
        <v>0.5</v>
      </c>
      <c r="M31" s="26">
        <v>0.5</v>
      </c>
    </row>
    <row r="32" spans="1:13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3</v>
      </c>
      <c r="I32" s="27">
        <v>4</v>
      </c>
      <c r="J32" s="27">
        <v>3</v>
      </c>
      <c r="K32" s="27">
        <v>3</v>
      </c>
      <c r="L32" s="27">
        <v>3</v>
      </c>
      <c r="M32" s="27">
        <v>3</v>
      </c>
    </row>
    <row r="33" spans="1:13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3000</v>
      </c>
      <c r="I33" s="27">
        <v>3500</v>
      </c>
      <c r="J33" s="27">
        <v>3500</v>
      </c>
      <c r="K33" s="27">
        <v>3500</v>
      </c>
      <c r="L33" s="27">
        <v>3000</v>
      </c>
      <c r="M33" s="27">
        <v>3500</v>
      </c>
    </row>
    <row r="34" spans="1:13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>
        <v>6000</v>
      </c>
      <c r="I34" s="27">
        <v>3500</v>
      </c>
      <c r="J34" s="27">
        <v>3500</v>
      </c>
      <c r="K34" s="27">
        <v>3500</v>
      </c>
      <c r="L34">
        <v>3000</v>
      </c>
      <c r="M34" s="27">
        <v>3500</v>
      </c>
    </row>
    <row r="35" spans="1:13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>
        <v>9000</v>
      </c>
      <c r="I35" s="27">
        <v>3500</v>
      </c>
      <c r="J35" s="27">
        <v>3500</v>
      </c>
      <c r="K35" s="27">
        <v>3500</v>
      </c>
      <c r="L35" s="27">
        <v>3000</v>
      </c>
      <c r="M35" s="27">
        <v>3500</v>
      </c>
    </row>
    <row r="36" spans="1:13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15000</v>
      </c>
      <c r="I36" s="10">
        <v>3500</v>
      </c>
      <c r="J36" s="10">
        <v>3500</v>
      </c>
      <c r="K36" s="10">
        <v>3500</v>
      </c>
      <c r="L36" s="10">
        <v>3000</v>
      </c>
      <c r="M36" s="10">
        <v>3500</v>
      </c>
    </row>
    <row r="37" spans="1:13" x14ac:dyDescent="0.15">
      <c r="A37" t="s">
        <v>772</v>
      </c>
      <c r="D37" s="6"/>
      <c r="E37">
        <v>2.2164999999999999</v>
      </c>
      <c r="F37">
        <v>2.1318000000000001</v>
      </c>
      <c r="G37">
        <v>2.1373000000000002</v>
      </c>
      <c r="H37">
        <v>2.0602999999999998</v>
      </c>
      <c r="I37">
        <v>2.0070000000000001</v>
      </c>
      <c r="J37">
        <v>1.944</v>
      </c>
      <c r="K37" s="32">
        <v>1.9690000000000001</v>
      </c>
      <c r="L37">
        <v>2.2109999999999999</v>
      </c>
      <c r="M37">
        <v>1.881</v>
      </c>
    </row>
    <row r="38" spans="1:13" x14ac:dyDescent="0.15">
      <c r="A38" t="s">
        <v>287</v>
      </c>
      <c r="D38" s="6"/>
      <c r="E38">
        <v>1.9305000000000001</v>
      </c>
      <c r="F38">
        <v>0</v>
      </c>
      <c r="G38">
        <v>1.94733</v>
      </c>
      <c r="H38">
        <v>1.8337000000000001</v>
      </c>
      <c r="I38">
        <v>0</v>
      </c>
      <c r="J38" s="27">
        <v>0</v>
      </c>
      <c r="K38" s="44">
        <v>0</v>
      </c>
      <c r="L38">
        <v>0</v>
      </c>
      <c r="M38">
        <v>0</v>
      </c>
    </row>
    <row r="39" spans="1:13" x14ac:dyDescent="0.15">
      <c r="A39" t="s">
        <v>590</v>
      </c>
      <c r="D39" s="6"/>
      <c r="E39">
        <v>1.5851</v>
      </c>
      <c r="F39">
        <v>0</v>
      </c>
      <c r="G39">
        <v>1.6574800000000001</v>
      </c>
      <c r="H39">
        <v>1.5598000000000001</v>
      </c>
      <c r="I39">
        <v>0</v>
      </c>
      <c r="J39" s="27">
        <v>0</v>
      </c>
      <c r="K39" s="44">
        <v>0</v>
      </c>
      <c r="L39">
        <v>0</v>
      </c>
      <c r="M39">
        <v>0</v>
      </c>
    </row>
    <row r="40" spans="1:13" x14ac:dyDescent="0.15">
      <c r="A40" t="s">
        <v>363</v>
      </c>
      <c r="D40" s="6"/>
      <c r="E40">
        <v>1.4476</v>
      </c>
      <c r="F40">
        <v>0</v>
      </c>
      <c r="G40">
        <v>1.4961100000000001</v>
      </c>
      <c r="H40">
        <v>1.4146000000000001</v>
      </c>
      <c r="I40">
        <v>0</v>
      </c>
      <c r="J40" s="27">
        <v>0</v>
      </c>
      <c r="K40" s="44">
        <v>0</v>
      </c>
      <c r="L40">
        <v>0</v>
      </c>
      <c r="M40">
        <v>0</v>
      </c>
    </row>
    <row r="41" spans="1:13" x14ac:dyDescent="0.15">
      <c r="A41" t="s">
        <v>699</v>
      </c>
      <c r="D41" s="6"/>
      <c r="E41">
        <v>1.4234</v>
      </c>
      <c r="F41">
        <v>1.6257999999999999</v>
      </c>
      <c r="G41">
        <v>1.4545300000000001</v>
      </c>
      <c r="H41">
        <v>1.3761000000000001</v>
      </c>
      <c r="I41">
        <v>1.7330000000000001</v>
      </c>
      <c r="J41">
        <v>1.6476</v>
      </c>
      <c r="K41" s="32">
        <v>1.639</v>
      </c>
      <c r="L41">
        <v>1.661</v>
      </c>
      <c r="M41">
        <v>1.54</v>
      </c>
    </row>
    <row r="42" spans="1:13" x14ac:dyDescent="0.15">
      <c r="A42" t="s">
        <v>549</v>
      </c>
      <c r="D42" s="6"/>
      <c r="E42">
        <v>2.0746000000000002</v>
      </c>
      <c r="F42">
        <v>1.9260999999999999</v>
      </c>
      <c r="G42">
        <v>1.8524</v>
      </c>
      <c r="H42">
        <v>1.9063000000000001</v>
      </c>
      <c r="I42">
        <v>1.917</v>
      </c>
      <c r="J42">
        <v>1.8165</v>
      </c>
      <c r="K42" s="32">
        <v>1.859</v>
      </c>
      <c r="L42">
        <v>2.1669999999999998</v>
      </c>
      <c r="M42">
        <v>1.804</v>
      </c>
    </row>
    <row r="43" spans="1:13" x14ac:dyDescent="0.15">
      <c r="A43" t="s">
        <v>787</v>
      </c>
      <c r="D43" s="6"/>
      <c r="E43">
        <v>1.8391999999999999</v>
      </c>
      <c r="F43">
        <v>0</v>
      </c>
      <c r="G43">
        <v>1.63042</v>
      </c>
      <c r="H43">
        <v>1.7138</v>
      </c>
      <c r="I43">
        <v>0</v>
      </c>
      <c r="J43" s="27">
        <v>0</v>
      </c>
      <c r="K43" s="44">
        <v>0</v>
      </c>
      <c r="L43">
        <v>0</v>
      </c>
      <c r="M43">
        <v>0</v>
      </c>
    </row>
    <row r="44" spans="1:13" x14ac:dyDescent="0.15">
      <c r="A44" t="s">
        <v>697</v>
      </c>
      <c r="D44" s="6"/>
      <c r="E44">
        <v>1.5345</v>
      </c>
      <c r="F44">
        <v>0</v>
      </c>
      <c r="G44">
        <v>1.4295599999999999</v>
      </c>
      <c r="H44">
        <v>1.4805999999999999</v>
      </c>
      <c r="I44">
        <v>0</v>
      </c>
      <c r="J44" s="27">
        <v>0</v>
      </c>
      <c r="K44" s="44">
        <v>0</v>
      </c>
      <c r="L44">
        <v>0</v>
      </c>
      <c r="M44">
        <v>0</v>
      </c>
    </row>
    <row r="45" spans="1:13" x14ac:dyDescent="0.15">
      <c r="A45" t="s">
        <v>586</v>
      </c>
      <c r="D45" s="6"/>
      <c r="E45">
        <v>1.4079999999999999</v>
      </c>
      <c r="F45">
        <v>0</v>
      </c>
      <c r="G45">
        <v>1.4236200000000001</v>
      </c>
      <c r="H45">
        <v>1.3573999999999999</v>
      </c>
      <c r="I45">
        <v>0</v>
      </c>
      <c r="J45" s="27">
        <v>0</v>
      </c>
      <c r="K45" s="44">
        <v>0</v>
      </c>
      <c r="L45">
        <v>0</v>
      </c>
      <c r="M45">
        <v>0</v>
      </c>
    </row>
    <row r="46" spans="1:13" x14ac:dyDescent="0.15">
      <c r="A46" t="s">
        <v>592</v>
      </c>
      <c r="D46" s="6"/>
      <c r="E46">
        <v>1.3694999999999999</v>
      </c>
      <c r="F46">
        <v>1.3640000000000001</v>
      </c>
      <c r="G46">
        <v>1.29294</v>
      </c>
      <c r="H46">
        <v>1.3266</v>
      </c>
      <c r="I46">
        <v>1.4990000000000001</v>
      </c>
      <c r="J46">
        <v>1.5145999999999999</v>
      </c>
      <c r="K46" s="32">
        <v>1.5620000000000001</v>
      </c>
      <c r="L46">
        <v>1.573</v>
      </c>
      <c r="M46">
        <v>1.375</v>
      </c>
    </row>
    <row r="47" spans="1:13" x14ac:dyDescent="0.15">
      <c r="A47" t="s">
        <v>698</v>
      </c>
      <c r="D47" s="6"/>
      <c r="E47">
        <v>59.234999999999999</v>
      </c>
      <c r="F47">
        <v>68.2</v>
      </c>
      <c r="G47">
        <v>74.814300000000003</v>
      </c>
      <c r="H47">
        <v>63.954000000000001</v>
      </c>
      <c r="I47">
        <v>69.256</v>
      </c>
      <c r="J47">
        <v>62.99</v>
      </c>
      <c r="K47" s="32">
        <v>68.2</v>
      </c>
      <c r="L47">
        <v>69.575000000000003</v>
      </c>
      <c r="M47">
        <v>57.189</v>
      </c>
    </row>
    <row r="48" spans="1:13" x14ac:dyDescent="0.15">
      <c r="D48" s="6"/>
    </row>
    <row r="49" spans="1:13" x14ac:dyDescent="0.15">
      <c r="A49" s="117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</row>
  </sheetData>
  <sheetProtection algorithmName="SHA-512" hashValue="2gbubvkeOKYU0vuV2sjyvWIvAuhJgd4s4obratgLIvEc5rh6dGAwwyzo/nwgV4HSDJEerrlPKCRoG/WmAb1SMw==" saltValue="Zz9GoQEcIhFvs/7VQP85H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M53"/>
  <sheetViews>
    <sheetView workbookViewId="0">
      <selection activeCell="E8" sqref="E8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3" x14ac:dyDescent="0.15">
      <c r="A1" t="s">
        <v>136</v>
      </c>
    </row>
    <row r="2" spans="1:13" x14ac:dyDescent="0.15">
      <c r="A2" s="117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681</v>
      </c>
    </row>
    <row r="5" spans="1:13" x14ac:dyDescent="0.15">
      <c r="A5" s="9" t="s">
        <v>731</v>
      </c>
      <c r="D5" s="6"/>
    </row>
    <row r="6" spans="1:13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1644</v>
      </c>
      <c r="F11">
        <v>4000</v>
      </c>
      <c r="G11" s="27">
        <v>6000</v>
      </c>
      <c r="H11" s="27">
        <v>1680</v>
      </c>
      <c r="I11">
        <v>4000</v>
      </c>
      <c r="J11">
        <v>4000</v>
      </c>
      <c r="K11">
        <v>3000</v>
      </c>
      <c r="L11" s="27">
        <v>1644</v>
      </c>
      <c r="M11">
        <v>4000</v>
      </c>
    </row>
    <row r="12" spans="1:13" x14ac:dyDescent="0.15">
      <c r="A12" s="10" t="s">
        <v>457</v>
      </c>
      <c r="B12" s="10"/>
      <c r="C12" s="10"/>
      <c r="D12" s="11"/>
      <c r="E12" s="10">
        <v>2958</v>
      </c>
      <c r="F12" s="10">
        <v>12000</v>
      </c>
      <c r="G12" s="10">
        <v>12000</v>
      </c>
      <c r="H12" s="10">
        <v>3000</v>
      </c>
      <c r="I12" s="10">
        <v>12000</v>
      </c>
      <c r="J12" s="10">
        <v>12000</v>
      </c>
      <c r="K12" s="10">
        <v>3000</v>
      </c>
      <c r="L12" s="10">
        <v>2958</v>
      </c>
      <c r="M12" s="10">
        <v>12000</v>
      </c>
    </row>
    <row r="13" spans="1:13" x14ac:dyDescent="0.15">
      <c r="A13" t="s">
        <v>772</v>
      </c>
      <c r="D13" s="6"/>
      <c r="E13">
        <v>2.1978</v>
      </c>
      <c r="F13">
        <v>1.9601999999999999</v>
      </c>
      <c r="G13">
        <v>2.0863700000000001</v>
      </c>
      <c r="H13" s="32">
        <v>2.1879</v>
      </c>
      <c r="I13">
        <v>2.08</v>
      </c>
      <c r="J13">
        <v>1.94</v>
      </c>
      <c r="K13">
        <v>2.2440000000000002</v>
      </c>
      <c r="L13">
        <v>2.0350000000000001</v>
      </c>
      <c r="M13">
        <v>1.958</v>
      </c>
    </row>
    <row r="14" spans="1:13" x14ac:dyDescent="0.15">
      <c r="A14" t="s">
        <v>287</v>
      </c>
      <c r="D14" s="6"/>
      <c r="E14">
        <v>1.9899</v>
      </c>
      <c r="F14">
        <v>1.8798999999999999</v>
      </c>
      <c r="G14">
        <v>1.8471200000000001</v>
      </c>
      <c r="H14" s="32">
        <v>1.9139999999999999</v>
      </c>
      <c r="I14">
        <v>1.972</v>
      </c>
      <c r="J14">
        <v>1.7870999999999999</v>
      </c>
      <c r="K14">
        <v>0</v>
      </c>
      <c r="L14">
        <v>2.0350000000000001</v>
      </c>
      <c r="M14">
        <v>1.7929999999999999</v>
      </c>
    </row>
    <row r="15" spans="1:13" x14ac:dyDescent="0.15">
      <c r="A15" t="s">
        <v>699</v>
      </c>
      <c r="D15" s="6"/>
      <c r="E15">
        <v>1.6467000000000001</v>
      </c>
      <c r="F15">
        <v>1.4817</v>
      </c>
      <c r="G15">
        <v>1.5360400000000001</v>
      </c>
      <c r="H15" s="32">
        <v>1.6225000000000001</v>
      </c>
      <c r="I15">
        <v>1.5269999999999999</v>
      </c>
      <c r="J15">
        <v>1.6414</v>
      </c>
      <c r="K15">
        <v>1.573</v>
      </c>
      <c r="L15">
        <v>1.804</v>
      </c>
      <c r="M15">
        <v>1.4630000000000001</v>
      </c>
    </row>
    <row r="16" spans="1:13" x14ac:dyDescent="0.15">
      <c r="A16" t="s">
        <v>549</v>
      </c>
      <c r="D16" s="6"/>
      <c r="E16">
        <v>2.1978</v>
      </c>
      <c r="F16">
        <v>1.9601999999999999</v>
      </c>
      <c r="G16">
        <v>1.96669</v>
      </c>
      <c r="H16" s="32">
        <v>2.1526999999999998</v>
      </c>
      <c r="I16">
        <v>1.9890000000000001</v>
      </c>
      <c r="J16">
        <v>1.8653</v>
      </c>
      <c r="K16">
        <v>2.2440000000000002</v>
      </c>
      <c r="L16">
        <v>2.0350000000000001</v>
      </c>
      <c r="M16">
        <v>1.87</v>
      </c>
    </row>
    <row r="17" spans="1:13" x14ac:dyDescent="0.15">
      <c r="A17" t="s">
        <v>787</v>
      </c>
      <c r="D17" s="6"/>
      <c r="E17">
        <v>1.9899</v>
      </c>
      <c r="F17">
        <v>1.8798999999999999</v>
      </c>
      <c r="G17">
        <v>1.77529</v>
      </c>
      <c r="H17" s="32">
        <v>1.8798999999999999</v>
      </c>
      <c r="I17">
        <v>1.913</v>
      </c>
      <c r="J17">
        <v>1.7490000000000001</v>
      </c>
      <c r="K17">
        <v>0</v>
      </c>
      <c r="L17">
        <v>2.0350000000000001</v>
      </c>
      <c r="M17">
        <v>1.7709999999999999</v>
      </c>
    </row>
    <row r="18" spans="1:13" x14ac:dyDescent="0.15">
      <c r="A18" t="s">
        <v>592</v>
      </c>
      <c r="D18" s="6"/>
      <c r="E18">
        <v>1.6467000000000001</v>
      </c>
      <c r="F18">
        <v>1.4817</v>
      </c>
      <c r="G18">
        <v>1.4881899999999999</v>
      </c>
      <c r="H18" s="32">
        <v>1.5884</v>
      </c>
      <c r="I18">
        <v>1.48</v>
      </c>
      <c r="J18">
        <v>1.5996999999999999</v>
      </c>
      <c r="K18">
        <v>1.573</v>
      </c>
      <c r="L18">
        <v>1.804</v>
      </c>
      <c r="M18">
        <v>1.43</v>
      </c>
    </row>
    <row r="19" spans="1:13" x14ac:dyDescent="0.15">
      <c r="A19" t="s">
        <v>698</v>
      </c>
      <c r="D19" s="6"/>
      <c r="E19">
        <v>69.838999999999999</v>
      </c>
      <c r="F19">
        <v>68.2</v>
      </c>
      <c r="G19">
        <v>71.948800000000006</v>
      </c>
      <c r="H19" s="32">
        <v>70.498999999999995</v>
      </c>
      <c r="I19">
        <v>70.575999999999993</v>
      </c>
      <c r="J19">
        <v>68.78</v>
      </c>
      <c r="K19">
        <v>68.2</v>
      </c>
      <c r="L19">
        <v>71.027000000000001</v>
      </c>
      <c r="M19">
        <v>62.645000000000003</v>
      </c>
    </row>
    <row r="20" spans="1:13" x14ac:dyDescent="0.15">
      <c r="D20" s="6"/>
    </row>
    <row r="21" spans="1:13" x14ac:dyDescent="0.15">
      <c r="A21" s="9" t="s">
        <v>540</v>
      </c>
      <c r="D21" s="6"/>
    </row>
    <row r="22" spans="1:13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522</v>
      </c>
      <c r="K22" s="8" t="s">
        <v>726</v>
      </c>
      <c r="L22" s="8" t="s">
        <v>281</v>
      </c>
      <c r="M22" s="8" t="s">
        <v>376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1644</v>
      </c>
      <c r="F27" s="27">
        <v>3200</v>
      </c>
      <c r="G27" s="27">
        <v>6000</v>
      </c>
      <c r="H27" s="27">
        <v>1680</v>
      </c>
      <c r="I27" s="27">
        <v>3200</v>
      </c>
      <c r="J27" s="27">
        <v>3200</v>
      </c>
      <c r="K27">
        <v>3000</v>
      </c>
      <c r="L27" s="27">
        <v>1644</v>
      </c>
      <c r="M27" s="27">
        <v>3200</v>
      </c>
    </row>
    <row r="28" spans="1:13" x14ac:dyDescent="0.15">
      <c r="A28" s="10" t="s">
        <v>169</v>
      </c>
      <c r="B28" s="10"/>
      <c r="C28" s="10"/>
      <c r="D28" s="11"/>
      <c r="E28" s="10">
        <v>2958</v>
      </c>
      <c r="F28" s="10">
        <v>3200</v>
      </c>
      <c r="G28" s="10">
        <v>12000</v>
      </c>
      <c r="H28" s="10">
        <v>3000</v>
      </c>
      <c r="I28" s="10">
        <v>3200</v>
      </c>
      <c r="J28" s="10">
        <v>3200</v>
      </c>
      <c r="K28" s="10">
        <v>3000</v>
      </c>
      <c r="L28" s="10">
        <v>1644</v>
      </c>
      <c r="M28" s="10">
        <v>3200</v>
      </c>
    </row>
    <row r="29" spans="1:13" x14ac:dyDescent="0.15">
      <c r="A29" t="s">
        <v>772</v>
      </c>
      <c r="D29" s="6"/>
      <c r="E29">
        <v>2.2759</v>
      </c>
      <c r="F29">
        <v>2.0261999999999998</v>
      </c>
      <c r="G29" s="57">
        <v>1.9848399999999999</v>
      </c>
      <c r="H29" s="57">
        <v>2.3243</v>
      </c>
      <c r="I29">
        <v>2.0710000000000002</v>
      </c>
      <c r="J29">
        <v>2.0101</v>
      </c>
      <c r="K29">
        <v>2.024</v>
      </c>
      <c r="L29">
        <v>2.1230000000000002</v>
      </c>
      <c r="M29">
        <v>1.9359999999999999</v>
      </c>
    </row>
    <row r="30" spans="1:13" x14ac:dyDescent="0.15">
      <c r="A30" t="s">
        <v>287</v>
      </c>
      <c r="D30" s="6"/>
      <c r="E30">
        <v>2.1703000000000001</v>
      </c>
      <c r="F30">
        <v>0</v>
      </c>
      <c r="G30" s="57">
        <v>1.96614</v>
      </c>
      <c r="H30" s="57">
        <v>2.0108000000000001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1.4410000000000001</v>
      </c>
      <c r="F31">
        <v>1.6896</v>
      </c>
      <c r="G31" s="57">
        <v>1.7288699999999999</v>
      </c>
      <c r="H31" s="57">
        <v>1.6753</v>
      </c>
      <c r="I31">
        <v>1.8280000000000001</v>
      </c>
      <c r="J31">
        <v>1.7454000000000001</v>
      </c>
      <c r="K31">
        <v>1.738</v>
      </c>
      <c r="L31">
        <v>1.6719999999999999</v>
      </c>
      <c r="M31">
        <v>1.639</v>
      </c>
    </row>
    <row r="32" spans="1:13" x14ac:dyDescent="0.15">
      <c r="A32" t="s">
        <v>549</v>
      </c>
      <c r="D32" s="6"/>
      <c r="E32">
        <v>2.2759</v>
      </c>
      <c r="F32">
        <v>2.0261999999999998</v>
      </c>
      <c r="G32" s="57">
        <v>1.89266</v>
      </c>
      <c r="H32" s="57">
        <v>2.2902</v>
      </c>
      <c r="I32">
        <v>1.9419999999999999</v>
      </c>
      <c r="J32">
        <v>1.9356</v>
      </c>
      <c r="K32">
        <v>2.024</v>
      </c>
      <c r="L32">
        <v>2.1230000000000002</v>
      </c>
      <c r="M32">
        <v>1.7929999999999999</v>
      </c>
    </row>
    <row r="33" spans="1:13" x14ac:dyDescent="0.15">
      <c r="A33" t="s">
        <v>189</v>
      </c>
      <c r="D33" s="6"/>
      <c r="E33">
        <v>2.1703000000000001</v>
      </c>
      <c r="F33">
        <v>0</v>
      </c>
      <c r="G33" s="57">
        <v>1.8396399999999999</v>
      </c>
      <c r="H33" s="57">
        <v>1.9766999999999999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1.4410000000000001</v>
      </c>
      <c r="F34">
        <v>1.6896</v>
      </c>
      <c r="G34" s="57">
        <v>1.59137</v>
      </c>
      <c r="H34" s="57">
        <v>1.6400999999999999</v>
      </c>
      <c r="I34">
        <v>1.7330000000000001</v>
      </c>
      <c r="J34">
        <v>1.696</v>
      </c>
      <c r="K34">
        <v>1.738</v>
      </c>
      <c r="L34">
        <v>1.6719999999999999</v>
      </c>
      <c r="M34">
        <v>1.5509999999999999</v>
      </c>
    </row>
    <row r="35" spans="1:13" x14ac:dyDescent="0.15">
      <c r="A35" t="s">
        <v>698</v>
      </c>
      <c r="D35" s="6"/>
      <c r="E35">
        <v>69.718000000000004</v>
      </c>
      <c r="F35">
        <v>66</v>
      </c>
      <c r="G35" s="57">
        <v>72.125900000000001</v>
      </c>
      <c r="H35" s="57">
        <v>68.617999999999995</v>
      </c>
      <c r="I35">
        <v>68.716999999999999</v>
      </c>
      <c r="J35">
        <v>67.91</v>
      </c>
      <c r="K35">
        <v>68.2</v>
      </c>
      <c r="L35">
        <v>70.191000000000003</v>
      </c>
      <c r="M35">
        <v>62.645000000000003</v>
      </c>
    </row>
    <row r="36" spans="1:13" x14ac:dyDescent="0.15">
      <c r="D36" s="6"/>
    </row>
    <row r="37" spans="1:13" x14ac:dyDescent="0.15">
      <c r="A37" s="9" t="s">
        <v>540</v>
      </c>
      <c r="D37" s="6"/>
    </row>
    <row r="38" spans="1:13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522</v>
      </c>
      <c r="K38" s="8" t="s">
        <v>726</v>
      </c>
      <c r="L38" s="8" t="s">
        <v>281</v>
      </c>
      <c r="M38" s="8" t="s">
        <v>376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1644</v>
      </c>
      <c r="F43">
        <v>4000</v>
      </c>
      <c r="G43" s="27">
        <v>6000</v>
      </c>
      <c r="H43" s="27">
        <v>1680</v>
      </c>
      <c r="I43">
        <v>4000</v>
      </c>
      <c r="J43">
        <v>4000</v>
      </c>
      <c r="K43">
        <v>3000</v>
      </c>
      <c r="L43" s="27">
        <v>1644</v>
      </c>
      <c r="M43">
        <v>4000</v>
      </c>
    </row>
    <row r="44" spans="1:13" x14ac:dyDescent="0.15">
      <c r="A44" s="10" t="s">
        <v>575</v>
      </c>
      <c r="B44" s="10"/>
      <c r="C44" s="10"/>
      <c r="D44" s="11"/>
      <c r="E44" s="10">
        <v>2958</v>
      </c>
      <c r="F44" s="10">
        <v>12000</v>
      </c>
      <c r="G44" s="10">
        <v>12000</v>
      </c>
      <c r="H44" s="10">
        <v>3000</v>
      </c>
      <c r="I44" s="10">
        <v>12000</v>
      </c>
      <c r="J44" s="10">
        <v>12000</v>
      </c>
      <c r="K44" s="10">
        <v>3000</v>
      </c>
      <c r="L44" s="10">
        <v>2958</v>
      </c>
      <c r="M44" s="10">
        <v>12000</v>
      </c>
    </row>
    <row r="45" spans="1:13" x14ac:dyDescent="0.15">
      <c r="A45" t="s">
        <v>772</v>
      </c>
      <c r="D45" s="6"/>
      <c r="E45">
        <v>2.3077999999999999</v>
      </c>
      <c r="F45">
        <v>2.0514999999999999</v>
      </c>
      <c r="G45">
        <v>2.0740500000000002</v>
      </c>
      <c r="H45" s="57">
        <v>2.3243</v>
      </c>
      <c r="I45">
        <v>2.1240000000000001</v>
      </c>
      <c r="J45">
        <v>2.0030999999999999</v>
      </c>
      <c r="K45">
        <v>2.1339999999999999</v>
      </c>
      <c r="L45">
        <v>2.5190000000000001</v>
      </c>
      <c r="M45">
        <v>1.98</v>
      </c>
    </row>
    <row r="46" spans="1:13" x14ac:dyDescent="0.15">
      <c r="A46" t="s">
        <v>287</v>
      </c>
      <c r="D46" s="6"/>
      <c r="E46">
        <v>1.9635</v>
      </c>
      <c r="F46">
        <v>1.8193999999999999</v>
      </c>
      <c r="G46">
        <v>1.7871699999999999</v>
      </c>
      <c r="H46" s="57">
        <v>2.0108000000000001</v>
      </c>
      <c r="I46">
        <v>1.881</v>
      </c>
      <c r="J46">
        <v>1.7274</v>
      </c>
      <c r="K46">
        <v>0</v>
      </c>
      <c r="L46">
        <v>2.1560000000000001</v>
      </c>
      <c r="M46">
        <v>1.7270000000000001</v>
      </c>
    </row>
    <row r="47" spans="1:13" x14ac:dyDescent="0.15">
      <c r="A47" t="s">
        <v>699</v>
      </c>
      <c r="D47" s="6"/>
      <c r="E47">
        <v>1.5455000000000001</v>
      </c>
      <c r="F47">
        <v>1.5531999999999999</v>
      </c>
      <c r="G47">
        <v>1.62503</v>
      </c>
      <c r="H47" s="57">
        <v>1.6753</v>
      </c>
      <c r="I47">
        <v>1.5940000000000001</v>
      </c>
      <c r="J47">
        <v>1.6435999999999999</v>
      </c>
      <c r="K47">
        <v>1.6830000000000001</v>
      </c>
      <c r="L47">
        <v>1.694</v>
      </c>
      <c r="M47">
        <v>1.397</v>
      </c>
    </row>
    <row r="48" spans="1:13" x14ac:dyDescent="0.15">
      <c r="A48" t="s">
        <v>549</v>
      </c>
      <c r="D48" s="6"/>
      <c r="E48">
        <v>2.3077999999999999</v>
      </c>
      <c r="F48">
        <v>2.0514999999999999</v>
      </c>
      <c r="G48">
        <v>1.99969</v>
      </c>
      <c r="H48" s="57">
        <v>2.2902</v>
      </c>
      <c r="I48">
        <v>2.089</v>
      </c>
      <c r="J48">
        <v>1.9512</v>
      </c>
      <c r="K48">
        <v>2.1339999999999999</v>
      </c>
      <c r="L48">
        <v>2.5190000000000001</v>
      </c>
      <c r="M48">
        <v>1.9139999999999999</v>
      </c>
    </row>
    <row r="49" spans="1:13" x14ac:dyDescent="0.15">
      <c r="A49" t="s">
        <v>787</v>
      </c>
      <c r="D49" s="6"/>
      <c r="E49">
        <v>1.9635</v>
      </c>
      <c r="F49">
        <v>1.8193999999999999</v>
      </c>
      <c r="G49">
        <v>1.73987</v>
      </c>
      <c r="H49" s="57">
        <v>1.9766999999999999</v>
      </c>
      <c r="I49">
        <v>1.859</v>
      </c>
      <c r="J49">
        <v>1.6819</v>
      </c>
      <c r="K49">
        <v>0</v>
      </c>
      <c r="L49">
        <v>2.1560000000000001</v>
      </c>
      <c r="M49">
        <v>1.65</v>
      </c>
    </row>
    <row r="50" spans="1:13" x14ac:dyDescent="0.15">
      <c r="A50" t="s">
        <v>592</v>
      </c>
      <c r="D50" s="6"/>
      <c r="E50">
        <v>1.5455000000000001</v>
      </c>
      <c r="F50">
        <v>1.5531999999999999</v>
      </c>
      <c r="G50">
        <v>1.5202</v>
      </c>
      <c r="H50" s="57">
        <v>1.6400999999999999</v>
      </c>
      <c r="I50">
        <v>1.51</v>
      </c>
      <c r="J50">
        <v>1.6047</v>
      </c>
      <c r="K50">
        <v>1.6830000000000001</v>
      </c>
      <c r="L50">
        <v>1.694</v>
      </c>
      <c r="M50">
        <v>1.3859999999999999</v>
      </c>
    </row>
    <row r="51" spans="1:13" x14ac:dyDescent="0.15">
      <c r="A51" t="s">
        <v>698</v>
      </c>
      <c r="D51" s="6"/>
      <c r="E51">
        <v>71.665000000000006</v>
      </c>
      <c r="F51">
        <v>66</v>
      </c>
      <c r="G51">
        <v>75.626099999999994</v>
      </c>
      <c r="H51" s="57">
        <v>68.617999999999995</v>
      </c>
      <c r="I51">
        <v>70.608999999999995</v>
      </c>
      <c r="J51">
        <v>67.91</v>
      </c>
      <c r="K51">
        <v>68.2</v>
      </c>
      <c r="L51">
        <v>71.027000000000001</v>
      </c>
      <c r="M51">
        <v>62.645000000000003</v>
      </c>
    </row>
    <row r="52" spans="1:13" x14ac:dyDescent="0.15">
      <c r="D52" s="6"/>
    </row>
    <row r="53" spans="1:13" x14ac:dyDescent="0.15">
      <c r="A53" s="117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</row>
  </sheetData>
  <sheetProtection algorithmName="SHA-512" hashValue="f9dqkdOIw6/GL65lOWlfgILIBxkwpTybiCEQjCriMLI+ArjpQTYLKmxSM70c4AKq5ZqiThePf+l8OWUz7Mm4Bw==" saltValue="TB+D5HYjUFGP5YQptcd/d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M53"/>
  <sheetViews>
    <sheetView workbookViewId="0">
      <selection activeCell="Q31" sqref="Q31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3" x14ac:dyDescent="0.15">
      <c r="A1" t="s">
        <v>136</v>
      </c>
    </row>
    <row r="2" spans="1:13" x14ac:dyDescent="0.15">
      <c r="A2" s="117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471</v>
      </c>
    </row>
    <row r="5" spans="1:13" x14ac:dyDescent="0.15">
      <c r="A5" s="9" t="s">
        <v>390</v>
      </c>
      <c r="D5" s="6"/>
    </row>
    <row r="6" spans="1:13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6000</v>
      </c>
      <c r="I11" s="27">
        <v>3200</v>
      </c>
      <c r="J11" s="27">
        <v>3200</v>
      </c>
      <c r="K11" s="27">
        <v>3200</v>
      </c>
      <c r="L11" s="27">
        <v>6000</v>
      </c>
      <c r="M11" s="27">
        <v>3200</v>
      </c>
    </row>
    <row r="12" spans="1:13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12000</v>
      </c>
      <c r="I12" s="10">
        <v>3200</v>
      </c>
      <c r="J12" s="10">
        <v>3200</v>
      </c>
      <c r="K12" s="10">
        <v>3200</v>
      </c>
      <c r="L12" s="10">
        <v>6000</v>
      </c>
      <c r="M12" s="10">
        <v>3200</v>
      </c>
    </row>
    <row r="13" spans="1:13" x14ac:dyDescent="0.15">
      <c r="A13" t="s">
        <v>772</v>
      </c>
      <c r="D13" s="6"/>
      <c r="E13">
        <v>1.9096</v>
      </c>
      <c r="F13">
        <v>2.1417000000000002</v>
      </c>
      <c r="G13" s="57">
        <v>2.1888899999999998</v>
      </c>
      <c r="H13" s="57">
        <v>1.7346999999999999</v>
      </c>
      <c r="I13">
        <v>2.093</v>
      </c>
      <c r="J13">
        <v>1.9336</v>
      </c>
      <c r="K13">
        <v>2.222</v>
      </c>
      <c r="L13">
        <v>2.1230000000000002</v>
      </c>
      <c r="M13">
        <v>2.0019999999999998</v>
      </c>
    </row>
    <row r="14" spans="1:13" x14ac:dyDescent="0.15">
      <c r="A14" t="s">
        <v>287</v>
      </c>
      <c r="D14" s="6"/>
      <c r="E14">
        <v>1.782</v>
      </c>
      <c r="F14">
        <v>0</v>
      </c>
      <c r="G14" s="57">
        <v>1.96669</v>
      </c>
      <c r="H14" s="57">
        <v>1.716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 x14ac:dyDescent="0.15">
      <c r="A15" t="s">
        <v>699</v>
      </c>
      <c r="D15" s="6"/>
      <c r="E15">
        <v>1.4178999999999999</v>
      </c>
      <c r="F15">
        <v>1.8391999999999999</v>
      </c>
      <c r="G15" s="57">
        <v>1.7543899999999999</v>
      </c>
      <c r="H15" s="57">
        <v>1.617</v>
      </c>
      <c r="I15">
        <v>1.847</v>
      </c>
      <c r="J15">
        <v>1.7788999999999999</v>
      </c>
      <c r="K15">
        <v>1.804</v>
      </c>
      <c r="L15">
        <v>1.903</v>
      </c>
      <c r="M15">
        <v>1.7929999999999999</v>
      </c>
    </row>
    <row r="16" spans="1:13" x14ac:dyDescent="0.15">
      <c r="A16" t="s">
        <v>549</v>
      </c>
      <c r="D16" s="6"/>
      <c r="E16">
        <v>1.7985</v>
      </c>
      <c r="F16">
        <v>1.6642999999999999</v>
      </c>
      <c r="G16" s="57">
        <v>1.8130200000000001</v>
      </c>
      <c r="H16" s="57">
        <v>1.6808000000000001</v>
      </c>
      <c r="I16">
        <v>1.78</v>
      </c>
      <c r="J16">
        <v>1.6858</v>
      </c>
      <c r="K16">
        <v>1.9690000000000001</v>
      </c>
      <c r="L16">
        <v>1.881</v>
      </c>
      <c r="M16">
        <v>1.7709999999999999</v>
      </c>
    </row>
    <row r="17" spans="1:13" x14ac:dyDescent="0.15">
      <c r="A17" t="s">
        <v>189</v>
      </c>
      <c r="D17" s="6"/>
      <c r="E17">
        <v>1.4509000000000001</v>
      </c>
      <c r="F17">
        <v>0</v>
      </c>
      <c r="G17" s="57">
        <v>1.6140300000000001</v>
      </c>
      <c r="H17" s="57">
        <v>1.4509000000000001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15">
      <c r="A18" t="s">
        <v>592</v>
      </c>
      <c r="D18" s="6"/>
      <c r="E18">
        <v>1.3474999999999999</v>
      </c>
      <c r="F18">
        <v>1.4509000000000001</v>
      </c>
      <c r="G18" s="57">
        <v>1.4980899999999999</v>
      </c>
      <c r="H18" s="57">
        <v>1.3926000000000001</v>
      </c>
      <c r="I18">
        <v>1.5680000000000001</v>
      </c>
      <c r="J18">
        <v>1.4974000000000001</v>
      </c>
      <c r="K18">
        <v>1.595</v>
      </c>
      <c r="L18">
        <v>1.573</v>
      </c>
      <c r="M18">
        <v>1.496</v>
      </c>
    </row>
    <row r="19" spans="1:13" x14ac:dyDescent="0.15">
      <c r="A19" t="s">
        <v>698</v>
      </c>
      <c r="D19" s="6"/>
      <c r="E19">
        <v>67.144000000000005</v>
      </c>
      <c r="F19">
        <v>73.072999999999993</v>
      </c>
      <c r="G19" s="57">
        <v>70.530900000000003</v>
      </c>
      <c r="H19" s="57">
        <v>73.557000000000002</v>
      </c>
      <c r="I19">
        <v>78.748999999999995</v>
      </c>
      <c r="J19">
        <v>60.46</v>
      </c>
      <c r="K19">
        <v>68.2</v>
      </c>
      <c r="L19">
        <v>67.528999999999996</v>
      </c>
      <c r="M19">
        <v>59.383000000000003</v>
      </c>
    </row>
    <row r="20" spans="1:13" x14ac:dyDescent="0.15">
      <c r="D20" s="6"/>
    </row>
    <row r="21" spans="1:13" x14ac:dyDescent="0.15">
      <c r="A21" s="9" t="s">
        <v>616</v>
      </c>
      <c r="D21" s="6"/>
    </row>
    <row r="22" spans="1:13" x14ac:dyDescent="0.15">
      <c r="A22" s="9" t="s">
        <v>344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522</v>
      </c>
      <c r="K22" s="8" t="s">
        <v>726</v>
      </c>
      <c r="L22" s="8" t="s">
        <v>281</v>
      </c>
      <c r="M22" s="8" t="s">
        <v>376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6000</v>
      </c>
      <c r="F27" s="27">
        <v>3200</v>
      </c>
      <c r="G27" s="27">
        <v>6000</v>
      </c>
      <c r="H27" s="27">
        <v>6000</v>
      </c>
      <c r="I27" s="27">
        <v>3500</v>
      </c>
      <c r="J27" s="27">
        <v>3500</v>
      </c>
      <c r="K27" s="27">
        <v>3500</v>
      </c>
      <c r="L27" s="27">
        <v>6000</v>
      </c>
      <c r="M27" s="27">
        <v>3500</v>
      </c>
    </row>
    <row r="28" spans="1:13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12000</v>
      </c>
      <c r="H28" s="10">
        <v>12000</v>
      </c>
      <c r="I28" s="10">
        <v>3500</v>
      </c>
      <c r="J28" s="10">
        <v>3500</v>
      </c>
      <c r="K28" s="10">
        <v>3500</v>
      </c>
      <c r="L28" s="10">
        <v>6000</v>
      </c>
      <c r="M28" s="10">
        <v>3500</v>
      </c>
    </row>
    <row r="29" spans="1:13" x14ac:dyDescent="0.15">
      <c r="A29" t="s">
        <v>772</v>
      </c>
      <c r="D29" s="6"/>
      <c r="E29">
        <v>2.1274000000000002</v>
      </c>
      <c r="F29">
        <v>2.4573999999999998</v>
      </c>
      <c r="G29">
        <v>2.0783399999999999</v>
      </c>
      <c r="H29" s="111">
        <v>1.8601000000000001</v>
      </c>
      <c r="I29">
        <v>2.2410000000000001</v>
      </c>
      <c r="J29">
        <v>2.1097000000000001</v>
      </c>
      <c r="K29">
        <v>2.145</v>
      </c>
      <c r="L29">
        <v>2.3319999999999999</v>
      </c>
      <c r="M29">
        <v>2.09</v>
      </c>
    </row>
    <row r="30" spans="1:13" x14ac:dyDescent="0.15">
      <c r="A30" t="s">
        <v>287</v>
      </c>
      <c r="D30" s="6"/>
      <c r="E30">
        <v>1.7556</v>
      </c>
      <c r="F30">
        <v>0</v>
      </c>
      <c r="G30">
        <v>2.0120100000000001</v>
      </c>
      <c r="H30" s="111">
        <v>1.8326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1.5939000000000001</v>
      </c>
      <c r="F31">
        <v>1.8677999999999999</v>
      </c>
      <c r="G31">
        <v>1.90696</v>
      </c>
      <c r="H31" s="111">
        <v>1.5004</v>
      </c>
      <c r="I31">
        <v>1.996</v>
      </c>
      <c r="J31">
        <v>1.8552</v>
      </c>
      <c r="K31">
        <v>1.7929999999999999</v>
      </c>
      <c r="L31">
        <v>1.8260000000000001</v>
      </c>
      <c r="M31">
        <v>1.7929999999999999</v>
      </c>
    </row>
    <row r="32" spans="1:13" x14ac:dyDescent="0.15">
      <c r="A32" t="s">
        <v>549</v>
      </c>
      <c r="D32" s="6"/>
      <c r="E32">
        <v>1.8875999999999999</v>
      </c>
      <c r="F32">
        <v>1.9778</v>
      </c>
      <c r="G32">
        <v>1.85724</v>
      </c>
      <c r="H32" s="111">
        <v>1.7974000000000001</v>
      </c>
      <c r="I32">
        <v>1.839</v>
      </c>
      <c r="J32">
        <v>1.8418000000000001</v>
      </c>
      <c r="K32">
        <v>2.0350000000000001</v>
      </c>
      <c r="L32">
        <v>2.222</v>
      </c>
      <c r="M32">
        <v>1.7929999999999999</v>
      </c>
    </row>
    <row r="33" spans="1:13" x14ac:dyDescent="0.15">
      <c r="A33" t="s">
        <v>189</v>
      </c>
      <c r="D33" s="6"/>
      <c r="E33">
        <v>1.5894999999999999</v>
      </c>
      <c r="F33">
        <v>0</v>
      </c>
      <c r="G33">
        <v>1.7135800000000001</v>
      </c>
      <c r="H33" s="111">
        <v>1.4454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1.5069999999999999</v>
      </c>
      <c r="F34">
        <v>1.5686</v>
      </c>
      <c r="G34">
        <v>1.5240499999999999</v>
      </c>
      <c r="H34" s="111">
        <v>1.3375999999999999</v>
      </c>
      <c r="I34">
        <v>1.77</v>
      </c>
      <c r="J34">
        <v>1.5982000000000001</v>
      </c>
      <c r="K34">
        <v>1.5620000000000001</v>
      </c>
      <c r="L34">
        <v>1.7050000000000001</v>
      </c>
      <c r="M34">
        <v>1.6279999999999999</v>
      </c>
    </row>
    <row r="35" spans="1:13" x14ac:dyDescent="0.15">
      <c r="A35" t="s">
        <v>698</v>
      </c>
      <c r="D35" s="6"/>
      <c r="E35">
        <v>66.835999999999999</v>
      </c>
      <c r="F35">
        <v>71.5</v>
      </c>
      <c r="G35">
        <v>70.585899999999995</v>
      </c>
      <c r="H35" s="111">
        <v>69.652000000000001</v>
      </c>
      <c r="I35">
        <v>79.387</v>
      </c>
      <c r="J35">
        <v>58.55</v>
      </c>
      <c r="K35">
        <v>68.2</v>
      </c>
      <c r="L35">
        <v>68.870999999999995</v>
      </c>
      <c r="M35">
        <v>57.189</v>
      </c>
    </row>
    <row r="36" spans="1:13" x14ac:dyDescent="0.15">
      <c r="D36" s="6"/>
    </row>
    <row r="37" spans="1:13" x14ac:dyDescent="0.15">
      <c r="A37" s="9" t="s">
        <v>616</v>
      </c>
      <c r="D37" s="6"/>
    </row>
    <row r="38" spans="1:13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522</v>
      </c>
      <c r="K38" s="8" t="s">
        <v>726</v>
      </c>
      <c r="L38" s="8" t="s">
        <v>281</v>
      </c>
      <c r="M38" s="8" t="s">
        <v>376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6000</v>
      </c>
      <c r="I43" s="27">
        <v>3200</v>
      </c>
      <c r="J43" s="27">
        <v>3200</v>
      </c>
      <c r="K43" s="27">
        <v>3200</v>
      </c>
      <c r="L43" s="27">
        <v>6000</v>
      </c>
      <c r="M43" s="27">
        <v>3200</v>
      </c>
    </row>
    <row r="44" spans="1:13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12000</v>
      </c>
      <c r="I44" s="10">
        <v>3200</v>
      </c>
      <c r="J44" s="10">
        <v>3200</v>
      </c>
      <c r="K44" s="10">
        <v>3200</v>
      </c>
      <c r="L44" s="10">
        <v>6000</v>
      </c>
      <c r="M44" s="10">
        <v>3200</v>
      </c>
    </row>
    <row r="45" spans="1:13" x14ac:dyDescent="0.15">
      <c r="A45" t="s">
        <v>772</v>
      </c>
      <c r="D45" s="6"/>
      <c r="E45">
        <v>2.1867999999999999</v>
      </c>
      <c r="F45">
        <v>2.4573999999999998</v>
      </c>
      <c r="G45" s="57">
        <v>2.4553099999999999</v>
      </c>
      <c r="H45" s="111">
        <v>1.8601000000000001</v>
      </c>
      <c r="I45">
        <v>2.3559999999999999</v>
      </c>
      <c r="J45">
        <v>2.1688000000000001</v>
      </c>
      <c r="K45">
        <v>2.2000000000000002</v>
      </c>
      <c r="L45">
        <v>2.3220000000000001</v>
      </c>
      <c r="M45">
        <v>2.2000000000000002</v>
      </c>
    </row>
    <row r="46" spans="1:13" x14ac:dyDescent="0.15">
      <c r="A46" t="s">
        <v>287</v>
      </c>
      <c r="D46" s="6"/>
      <c r="E46">
        <v>1.6291</v>
      </c>
      <c r="F46">
        <v>0</v>
      </c>
      <c r="G46" s="57">
        <v>2.1276199999999998</v>
      </c>
      <c r="H46" s="111">
        <v>1.8326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 x14ac:dyDescent="0.15">
      <c r="A47" t="s">
        <v>699</v>
      </c>
      <c r="D47" s="6"/>
      <c r="E47">
        <v>1.3375999999999999</v>
      </c>
      <c r="F47">
        <v>1.8677999999999999</v>
      </c>
      <c r="G47" s="57">
        <v>1.6395500000000001</v>
      </c>
      <c r="H47" s="111">
        <v>1.5004</v>
      </c>
      <c r="I47">
        <v>1.88</v>
      </c>
      <c r="J47">
        <v>1.7706999999999999</v>
      </c>
      <c r="K47">
        <v>1.859</v>
      </c>
      <c r="L47">
        <v>1.859</v>
      </c>
      <c r="M47">
        <v>1.782</v>
      </c>
    </row>
    <row r="48" spans="1:13" x14ac:dyDescent="0.15">
      <c r="A48" t="s">
        <v>549</v>
      </c>
      <c r="D48" s="6"/>
      <c r="E48">
        <v>2.0207000000000002</v>
      </c>
      <c r="F48">
        <v>1.9778</v>
      </c>
      <c r="G48" s="57">
        <v>1.9775799999999999</v>
      </c>
      <c r="H48" s="111">
        <v>1.7974000000000001</v>
      </c>
      <c r="I48">
        <v>2.0099999999999998</v>
      </c>
      <c r="J48">
        <v>1.9300999999999999</v>
      </c>
      <c r="K48">
        <v>2.0459999999999998</v>
      </c>
      <c r="L48">
        <v>2.1120000000000001</v>
      </c>
      <c r="M48">
        <v>1.9359999999999999</v>
      </c>
    </row>
    <row r="49" spans="1:13" x14ac:dyDescent="0.15">
      <c r="A49" t="s">
        <v>189</v>
      </c>
      <c r="D49" s="6"/>
      <c r="E49">
        <v>1.4442999999999999</v>
      </c>
      <c r="F49">
        <v>0</v>
      </c>
      <c r="G49" s="57">
        <v>1.9331400000000001</v>
      </c>
      <c r="H49" s="111">
        <v>1.4454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 x14ac:dyDescent="0.15">
      <c r="A50" t="s">
        <v>592</v>
      </c>
      <c r="D50" s="6"/>
      <c r="E50">
        <v>1.2947</v>
      </c>
      <c r="F50">
        <v>1.5686</v>
      </c>
      <c r="G50" s="57">
        <v>1.5093099999999999</v>
      </c>
      <c r="H50" s="111">
        <v>1.3375999999999999</v>
      </c>
      <c r="I50">
        <v>1.762</v>
      </c>
      <c r="J50">
        <v>1.6158999999999999</v>
      </c>
      <c r="K50">
        <v>1.617</v>
      </c>
      <c r="L50">
        <v>1.7050000000000001</v>
      </c>
      <c r="M50">
        <v>1.661</v>
      </c>
    </row>
    <row r="51" spans="1:13" x14ac:dyDescent="0.15">
      <c r="A51" t="s">
        <v>698</v>
      </c>
      <c r="D51" s="6"/>
      <c r="E51">
        <v>69.08</v>
      </c>
      <c r="F51">
        <v>71.5</v>
      </c>
      <c r="G51" s="57">
        <v>73.325999999999993</v>
      </c>
      <c r="H51" s="111">
        <v>69.652000000000001</v>
      </c>
      <c r="I51">
        <v>80.322000000000003</v>
      </c>
      <c r="J51">
        <v>61.28</v>
      </c>
      <c r="K51">
        <v>68.2</v>
      </c>
      <c r="L51">
        <v>68.123000000000005</v>
      </c>
      <c r="M51">
        <v>58.289000000000001</v>
      </c>
    </row>
    <row r="52" spans="1:13" x14ac:dyDescent="0.15">
      <c r="D52" s="6"/>
    </row>
    <row r="53" spans="1:13" x14ac:dyDescent="0.15">
      <c r="A53" s="117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</row>
  </sheetData>
  <sheetProtection algorithmName="SHA-512" hashValue="ajxTLjKHcmL5A+JV3CKGh1oqlByWasb7yDQdv0gFEv8FvO0ibpUKfw0o/EnFgOU9qYRZ0NXumUc3PFXp5yNgPw==" saltValue="TH78/1SfzXmAyxZiEXuOK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M49"/>
  <sheetViews>
    <sheetView workbookViewId="0">
      <selection activeCell="E29" sqref="E29:E4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  <col min="13" max="13" width="11.83203125" customWidth="1"/>
  </cols>
  <sheetData>
    <row r="1" spans="1:13" x14ac:dyDescent="0.15">
      <c r="A1" t="s">
        <v>136</v>
      </c>
    </row>
    <row r="2" spans="1:13" x14ac:dyDescent="0.15">
      <c r="A2" s="109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10"/>
    </row>
    <row r="3" spans="1:13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435</v>
      </c>
    </row>
    <row r="5" spans="1:13" x14ac:dyDescent="0.15">
      <c r="D5" s="6"/>
    </row>
    <row r="6" spans="1:13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  <c r="M7" s="26">
        <v>0.5</v>
      </c>
    </row>
    <row r="8" spans="1:13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  <c r="M8" s="27">
        <v>3</v>
      </c>
    </row>
    <row r="9" spans="1:13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  <c r="M9" s="26">
        <v>0.5</v>
      </c>
    </row>
    <row r="10" spans="1:13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  <c r="M10" s="27">
        <v>3</v>
      </c>
    </row>
    <row r="11" spans="1:13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 s="27">
        <v>3000</v>
      </c>
      <c r="I11" s="27">
        <v>6000</v>
      </c>
      <c r="J11" s="27">
        <v>6000</v>
      </c>
      <c r="K11" s="27">
        <v>6000</v>
      </c>
      <c r="L11" s="27">
        <v>3000</v>
      </c>
      <c r="M11" s="27">
        <v>6000</v>
      </c>
    </row>
    <row r="12" spans="1:13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9000</v>
      </c>
      <c r="K12">
        <v>9000</v>
      </c>
      <c r="L12">
        <v>6000</v>
      </c>
      <c r="M12">
        <v>9000</v>
      </c>
    </row>
    <row r="13" spans="1:13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9000</v>
      </c>
      <c r="I13" s="27">
        <v>9000</v>
      </c>
      <c r="J13" s="27">
        <v>9000</v>
      </c>
      <c r="K13" s="27">
        <v>9000</v>
      </c>
      <c r="L13" s="27">
        <v>6000</v>
      </c>
      <c r="M13" s="27">
        <v>9000</v>
      </c>
    </row>
    <row r="14" spans="1:13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15000</v>
      </c>
      <c r="I14" s="10">
        <v>9000</v>
      </c>
      <c r="J14" s="10">
        <v>9000</v>
      </c>
      <c r="K14" s="10">
        <v>9000</v>
      </c>
      <c r="L14" s="10">
        <v>6000</v>
      </c>
      <c r="M14" s="10">
        <v>9000</v>
      </c>
    </row>
    <row r="15" spans="1:13" x14ac:dyDescent="0.15">
      <c r="A15" t="s">
        <v>772</v>
      </c>
      <c r="D15" s="6"/>
      <c r="E15">
        <v>2.1791</v>
      </c>
      <c r="F15">
        <v>2.2080000000000002</v>
      </c>
      <c r="G15">
        <v>2.1669999999999998</v>
      </c>
      <c r="H15">
        <v>2.1890000000000001</v>
      </c>
      <c r="I15">
        <v>2.415</v>
      </c>
      <c r="J15">
        <v>2.0901000000000001</v>
      </c>
      <c r="K15" s="32">
        <v>2.1560000000000001</v>
      </c>
      <c r="L15">
        <v>2.101</v>
      </c>
      <c r="M15">
        <v>2.1230000000000002</v>
      </c>
    </row>
    <row r="16" spans="1:13" x14ac:dyDescent="0.15">
      <c r="A16" t="s">
        <v>287</v>
      </c>
      <c r="D16" s="6"/>
      <c r="E16">
        <v>1.8996999999999999</v>
      </c>
      <c r="F16">
        <v>1.7556</v>
      </c>
      <c r="G16">
        <v>1.958</v>
      </c>
      <c r="H16">
        <v>1.8260000000000001</v>
      </c>
      <c r="I16">
        <v>1.762</v>
      </c>
      <c r="J16">
        <v>1.6785000000000001</v>
      </c>
      <c r="K16" s="32">
        <v>1.8260000000000001</v>
      </c>
      <c r="L16">
        <v>1.837</v>
      </c>
      <c r="M16">
        <v>1.595</v>
      </c>
    </row>
    <row r="17" spans="1:13" x14ac:dyDescent="0.15">
      <c r="A17" t="s">
        <v>590</v>
      </c>
      <c r="D17" s="6"/>
      <c r="E17">
        <v>1.5213000000000001</v>
      </c>
      <c r="F17">
        <v>0</v>
      </c>
      <c r="G17">
        <v>1.5509999999999999</v>
      </c>
      <c r="H17">
        <v>1.6719999999999999</v>
      </c>
      <c r="I17">
        <v>0</v>
      </c>
      <c r="J17">
        <v>0</v>
      </c>
      <c r="K17" s="32">
        <v>0</v>
      </c>
      <c r="L17">
        <v>0</v>
      </c>
      <c r="M17">
        <v>0</v>
      </c>
    </row>
    <row r="18" spans="1:13" x14ac:dyDescent="0.15">
      <c r="A18" t="s">
        <v>363</v>
      </c>
      <c r="D18" s="6"/>
      <c r="E18">
        <v>1.3222</v>
      </c>
      <c r="F18">
        <v>0</v>
      </c>
      <c r="G18">
        <v>1.43</v>
      </c>
      <c r="H18">
        <v>1.4410000000000001</v>
      </c>
      <c r="I18">
        <v>0</v>
      </c>
      <c r="J18">
        <v>0</v>
      </c>
      <c r="K18" s="32">
        <v>0</v>
      </c>
      <c r="L18">
        <v>0</v>
      </c>
      <c r="M18">
        <v>0</v>
      </c>
    </row>
    <row r="19" spans="1:13" x14ac:dyDescent="0.15">
      <c r="A19" t="s">
        <v>699</v>
      </c>
      <c r="D19" s="6"/>
      <c r="E19">
        <v>1.2342</v>
      </c>
      <c r="F19">
        <v>1.2000999999999999</v>
      </c>
      <c r="G19">
        <v>1.2649999999999999</v>
      </c>
      <c r="H19">
        <v>1.4410000000000001</v>
      </c>
      <c r="I19">
        <v>1.2090000000000001</v>
      </c>
      <c r="J19">
        <v>1.4957</v>
      </c>
      <c r="K19" s="32">
        <v>1.2649999999999999</v>
      </c>
      <c r="L19">
        <v>1.518</v>
      </c>
      <c r="M19">
        <v>1.276</v>
      </c>
    </row>
    <row r="20" spans="1:13" x14ac:dyDescent="0.15">
      <c r="A20" t="s">
        <v>549</v>
      </c>
      <c r="D20" s="6"/>
      <c r="E20">
        <v>2.0691000000000002</v>
      </c>
      <c r="F20">
        <v>1.9843999999999999</v>
      </c>
      <c r="G20">
        <v>2.0790000000000002</v>
      </c>
      <c r="H20">
        <v>1.958</v>
      </c>
      <c r="I20">
        <v>2.2450000000000001</v>
      </c>
      <c r="J20">
        <v>1.9838</v>
      </c>
      <c r="K20" s="32">
        <v>2.0019999999999998</v>
      </c>
      <c r="L20">
        <v>2.0350000000000001</v>
      </c>
      <c r="M20">
        <v>2.0680000000000001</v>
      </c>
    </row>
    <row r="21" spans="1:13" x14ac:dyDescent="0.15">
      <c r="A21" t="s">
        <v>787</v>
      </c>
      <c r="D21" s="6"/>
      <c r="E21">
        <v>1.7907999999999999</v>
      </c>
      <c r="F21">
        <v>1.5136000000000001</v>
      </c>
      <c r="G21">
        <v>1.8919999999999999</v>
      </c>
      <c r="H21">
        <v>1.661</v>
      </c>
      <c r="I21">
        <v>1.53</v>
      </c>
      <c r="J21">
        <v>1.5914999999999999</v>
      </c>
      <c r="K21" s="32">
        <v>1.4079999999999999</v>
      </c>
      <c r="L21">
        <v>1.7929999999999999</v>
      </c>
      <c r="M21">
        <v>1.5289999999999999</v>
      </c>
    </row>
    <row r="22" spans="1:13" x14ac:dyDescent="0.15">
      <c r="A22" t="s">
        <v>697</v>
      </c>
      <c r="D22" s="6"/>
      <c r="E22">
        <v>1.4773000000000001</v>
      </c>
      <c r="F22">
        <v>0</v>
      </c>
      <c r="G22">
        <v>1.518</v>
      </c>
      <c r="H22">
        <v>1.5840000000000001</v>
      </c>
      <c r="I22">
        <v>0</v>
      </c>
      <c r="J22">
        <v>0</v>
      </c>
      <c r="K22" s="32">
        <v>0</v>
      </c>
      <c r="L22">
        <v>0</v>
      </c>
      <c r="M22">
        <v>0</v>
      </c>
    </row>
    <row r="23" spans="1:13" x14ac:dyDescent="0.15">
      <c r="A23" t="s">
        <v>586</v>
      </c>
      <c r="D23" s="6"/>
      <c r="E23">
        <v>1.3046</v>
      </c>
      <c r="F23">
        <v>0</v>
      </c>
      <c r="G23">
        <v>1.3420000000000001</v>
      </c>
      <c r="H23">
        <v>1.3640000000000001</v>
      </c>
      <c r="I23">
        <v>0</v>
      </c>
      <c r="J23">
        <v>0</v>
      </c>
      <c r="K23" s="32">
        <v>0</v>
      </c>
      <c r="L23">
        <v>0</v>
      </c>
      <c r="M23">
        <v>0</v>
      </c>
    </row>
    <row r="24" spans="1:13" x14ac:dyDescent="0.15">
      <c r="A24" t="s">
        <v>592</v>
      </c>
      <c r="D24" s="6"/>
      <c r="E24">
        <v>1.2034</v>
      </c>
      <c r="F24">
        <v>1.1175999999999999</v>
      </c>
      <c r="G24">
        <v>1.21</v>
      </c>
      <c r="H24">
        <v>1.3640000000000001</v>
      </c>
      <c r="I24">
        <v>1.1419999999999999</v>
      </c>
      <c r="J24">
        <v>1.4329000000000001</v>
      </c>
      <c r="K24" s="32">
        <v>1.232</v>
      </c>
      <c r="L24">
        <v>1.5069999999999999</v>
      </c>
      <c r="M24">
        <v>1.1990000000000001</v>
      </c>
    </row>
    <row r="25" spans="1:13" x14ac:dyDescent="0.15">
      <c r="A25" t="s">
        <v>698</v>
      </c>
      <c r="D25" s="6"/>
      <c r="E25">
        <v>67.122</v>
      </c>
      <c r="F25">
        <v>66.715000000000003</v>
      </c>
      <c r="G25">
        <v>71.5</v>
      </c>
      <c r="H25">
        <v>62.128</v>
      </c>
      <c r="I25">
        <v>75.343999999999994</v>
      </c>
      <c r="J25">
        <v>68.75</v>
      </c>
      <c r="K25" s="32">
        <v>58.33</v>
      </c>
      <c r="L25">
        <v>64.888999999999996</v>
      </c>
      <c r="M25">
        <v>58.289000000000001</v>
      </c>
    </row>
    <row r="26" spans="1:13" x14ac:dyDescent="0.15">
      <c r="D26" s="6"/>
      <c r="K26" s="43"/>
    </row>
    <row r="27" spans="1:13" x14ac:dyDescent="0.15">
      <c r="D27" s="6"/>
      <c r="K27" s="43"/>
    </row>
    <row r="28" spans="1:13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331</v>
      </c>
      <c r="I28" s="8" t="s">
        <v>126</v>
      </c>
      <c r="J28" s="50" t="s">
        <v>522</v>
      </c>
      <c r="K28" s="8" t="s">
        <v>726</v>
      </c>
      <c r="L28" s="8" t="s">
        <v>281</v>
      </c>
      <c r="M28" s="8" t="s">
        <v>376</v>
      </c>
    </row>
    <row r="29" spans="1:13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6">
        <v>0.5</v>
      </c>
      <c r="I29" s="25">
        <v>0.33329999999999999</v>
      </c>
      <c r="J29" s="26">
        <v>0.5</v>
      </c>
      <c r="K29" s="26">
        <v>0.5</v>
      </c>
      <c r="L29" s="26">
        <v>0.5</v>
      </c>
      <c r="M29" s="26">
        <v>0.5</v>
      </c>
    </row>
    <row r="30" spans="1:13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3</v>
      </c>
      <c r="I30" s="27">
        <v>2</v>
      </c>
      <c r="J30" s="27">
        <v>3</v>
      </c>
      <c r="K30" s="27">
        <v>3</v>
      </c>
      <c r="L30" s="27">
        <v>3</v>
      </c>
      <c r="M30" s="27">
        <v>3</v>
      </c>
    </row>
    <row r="31" spans="1:13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6">
        <v>0.5</v>
      </c>
      <c r="I31" s="25">
        <v>0.66659999999999997</v>
      </c>
      <c r="J31" s="26">
        <v>0.5</v>
      </c>
      <c r="K31" s="26">
        <v>0.5</v>
      </c>
      <c r="L31" s="26">
        <v>0.5</v>
      </c>
      <c r="M31" s="26">
        <v>0.5</v>
      </c>
    </row>
    <row r="32" spans="1:13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3</v>
      </c>
      <c r="I32" s="27">
        <v>4</v>
      </c>
      <c r="J32" s="27">
        <v>3</v>
      </c>
      <c r="K32" s="27">
        <v>3</v>
      </c>
      <c r="L32" s="27">
        <v>3</v>
      </c>
      <c r="M32" s="27">
        <v>3</v>
      </c>
    </row>
    <row r="33" spans="1:13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3000</v>
      </c>
      <c r="I33" s="27">
        <v>3500</v>
      </c>
      <c r="J33" s="27">
        <v>3500</v>
      </c>
      <c r="K33" s="27">
        <v>3500</v>
      </c>
      <c r="L33" s="27">
        <v>3000</v>
      </c>
      <c r="M33" s="27">
        <v>3500</v>
      </c>
    </row>
    <row r="34" spans="1:13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>
        <v>6000</v>
      </c>
      <c r="I34" s="27">
        <v>3500</v>
      </c>
      <c r="J34" s="27">
        <v>3500</v>
      </c>
      <c r="K34" s="27">
        <v>3500</v>
      </c>
      <c r="L34">
        <v>3000</v>
      </c>
      <c r="M34" s="27">
        <v>3500</v>
      </c>
    </row>
    <row r="35" spans="1:13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>
        <v>9000</v>
      </c>
      <c r="I35" s="27">
        <v>3500</v>
      </c>
      <c r="J35" s="27">
        <v>3500</v>
      </c>
      <c r="K35" s="27">
        <v>3500</v>
      </c>
      <c r="L35" s="27">
        <v>3000</v>
      </c>
      <c r="M35" s="27">
        <v>3500</v>
      </c>
    </row>
    <row r="36" spans="1:13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15000</v>
      </c>
      <c r="I36" s="10">
        <v>3500</v>
      </c>
      <c r="J36" s="10">
        <v>3500</v>
      </c>
      <c r="K36" s="10">
        <v>3500</v>
      </c>
      <c r="L36" s="10">
        <v>3000</v>
      </c>
      <c r="M36" s="10">
        <v>3500</v>
      </c>
    </row>
    <row r="37" spans="1:13" x14ac:dyDescent="0.15">
      <c r="A37" t="s">
        <v>772</v>
      </c>
      <c r="D37" s="6"/>
      <c r="E37">
        <v>2.2231000000000001</v>
      </c>
      <c r="F37">
        <v>2.1758000000000002</v>
      </c>
      <c r="G37">
        <v>2.145</v>
      </c>
      <c r="H37">
        <v>2.1890000000000001</v>
      </c>
      <c r="I37">
        <v>2.17</v>
      </c>
      <c r="J37">
        <v>2.09</v>
      </c>
      <c r="K37" s="32">
        <v>2.0350000000000001</v>
      </c>
      <c r="L37">
        <v>2.1779999999999999</v>
      </c>
      <c r="M37">
        <v>2.024</v>
      </c>
    </row>
    <row r="38" spans="1:13" x14ac:dyDescent="0.15">
      <c r="A38" t="s">
        <v>287</v>
      </c>
      <c r="D38" s="6"/>
      <c r="E38">
        <v>1.9206000000000001</v>
      </c>
      <c r="F38">
        <v>0</v>
      </c>
      <c r="G38">
        <v>1.9690000000000001</v>
      </c>
      <c r="H38">
        <v>1.8260000000000001</v>
      </c>
      <c r="I38">
        <v>0</v>
      </c>
      <c r="J38" s="27">
        <v>0</v>
      </c>
      <c r="K38" s="44">
        <v>0</v>
      </c>
      <c r="L38">
        <v>0</v>
      </c>
      <c r="M38">
        <v>0</v>
      </c>
    </row>
    <row r="39" spans="1:13" x14ac:dyDescent="0.15">
      <c r="A39" t="s">
        <v>590</v>
      </c>
      <c r="D39" s="6"/>
      <c r="E39">
        <v>1.5531999999999999</v>
      </c>
      <c r="F39">
        <v>0</v>
      </c>
      <c r="G39">
        <v>1.716</v>
      </c>
      <c r="H39">
        <v>1.6719999999999999</v>
      </c>
      <c r="I39">
        <v>0</v>
      </c>
      <c r="J39" s="27">
        <v>0</v>
      </c>
      <c r="K39" s="44">
        <v>0</v>
      </c>
      <c r="L39">
        <v>0</v>
      </c>
      <c r="M39">
        <v>0</v>
      </c>
    </row>
    <row r="40" spans="1:13" x14ac:dyDescent="0.15">
      <c r="A40" t="s">
        <v>363</v>
      </c>
      <c r="D40" s="6"/>
      <c r="E40">
        <v>1.4079999999999999</v>
      </c>
      <c r="F40">
        <v>0</v>
      </c>
      <c r="G40">
        <v>1.5509999999999999</v>
      </c>
      <c r="H40">
        <v>1.4410000000000001</v>
      </c>
      <c r="I40">
        <v>0</v>
      </c>
      <c r="J40" s="27">
        <v>0</v>
      </c>
      <c r="K40" s="44">
        <v>0</v>
      </c>
      <c r="L40">
        <v>0</v>
      </c>
      <c r="M40">
        <v>0</v>
      </c>
    </row>
    <row r="41" spans="1:13" x14ac:dyDescent="0.15">
      <c r="A41" t="s">
        <v>699</v>
      </c>
      <c r="D41" s="6"/>
      <c r="E41">
        <v>1.3815999999999999</v>
      </c>
      <c r="F41">
        <v>1.7435</v>
      </c>
      <c r="G41">
        <v>1.54</v>
      </c>
      <c r="H41">
        <v>1.4410000000000001</v>
      </c>
      <c r="I41">
        <v>1.8740000000000001</v>
      </c>
      <c r="J41">
        <v>1.7931999999999999</v>
      </c>
      <c r="K41" s="32">
        <v>1.782</v>
      </c>
      <c r="L41">
        <v>1.6719999999999999</v>
      </c>
      <c r="M41">
        <v>1.6830000000000001</v>
      </c>
    </row>
    <row r="42" spans="1:13" x14ac:dyDescent="0.15">
      <c r="A42" t="s">
        <v>549</v>
      </c>
      <c r="D42" s="6"/>
      <c r="E42">
        <v>2.0724</v>
      </c>
      <c r="F42">
        <v>1.9701</v>
      </c>
      <c r="G42">
        <v>1.881</v>
      </c>
      <c r="H42">
        <v>1.958</v>
      </c>
      <c r="I42">
        <v>2.093</v>
      </c>
      <c r="J42">
        <v>1.9621999999999999</v>
      </c>
      <c r="K42" s="32">
        <v>1.925</v>
      </c>
      <c r="L42">
        <v>2.1339999999999999</v>
      </c>
      <c r="M42">
        <v>1.9470000000000001</v>
      </c>
    </row>
    <row r="43" spans="1:13" x14ac:dyDescent="0.15">
      <c r="A43" t="s">
        <v>787</v>
      </c>
      <c r="D43" s="6"/>
      <c r="E43">
        <v>1.8227</v>
      </c>
      <c r="F43">
        <v>0</v>
      </c>
      <c r="G43">
        <v>1.6830000000000001</v>
      </c>
      <c r="H43">
        <v>1.661</v>
      </c>
      <c r="I43">
        <v>0</v>
      </c>
      <c r="J43" s="27">
        <v>0</v>
      </c>
      <c r="K43" s="44">
        <v>0</v>
      </c>
      <c r="L43">
        <v>0</v>
      </c>
      <c r="M43">
        <v>0</v>
      </c>
    </row>
    <row r="44" spans="1:13" x14ac:dyDescent="0.15">
      <c r="A44" t="s">
        <v>697</v>
      </c>
      <c r="D44" s="6"/>
      <c r="E44">
        <v>1.5004</v>
      </c>
      <c r="F44">
        <v>0</v>
      </c>
      <c r="G44">
        <v>1.496</v>
      </c>
      <c r="H44">
        <v>1.5840000000000001</v>
      </c>
      <c r="I44">
        <v>0</v>
      </c>
      <c r="J44" s="27">
        <v>0</v>
      </c>
      <c r="K44" s="44">
        <v>0</v>
      </c>
      <c r="L44">
        <v>0</v>
      </c>
      <c r="M44">
        <v>0</v>
      </c>
    </row>
    <row r="45" spans="1:13" x14ac:dyDescent="0.15">
      <c r="A45" t="s">
        <v>586</v>
      </c>
      <c r="D45" s="6"/>
      <c r="E45">
        <v>1.3662000000000001</v>
      </c>
      <c r="F45">
        <v>0</v>
      </c>
      <c r="G45">
        <v>1.3640000000000001</v>
      </c>
      <c r="H45">
        <v>1.3640000000000001</v>
      </c>
      <c r="I45">
        <v>0</v>
      </c>
      <c r="J45" s="27">
        <v>0</v>
      </c>
      <c r="K45" s="44">
        <v>0</v>
      </c>
      <c r="L45">
        <v>0</v>
      </c>
      <c r="M45">
        <v>0</v>
      </c>
    </row>
    <row r="46" spans="1:13" x14ac:dyDescent="0.15">
      <c r="A46" t="s">
        <v>592</v>
      </c>
      <c r="D46" s="6"/>
      <c r="E46">
        <v>1.3244</v>
      </c>
      <c r="F46">
        <v>1.4706999999999999</v>
      </c>
      <c r="G46">
        <v>1.254</v>
      </c>
      <c r="H46">
        <v>1.3640000000000001</v>
      </c>
      <c r="I46">
        <v>1.621</v>
      </c>
      <c r="J46">
        <v>1.6601999999999999</v>
      </c>
      <c r="K46" s="32">
        <v>1.54</v>
      </c>
      <c r="L46">
        <v>1.595</v>
      </c>
      <c r="M46">
        <v>1.518</v>
      </c>
    </row>
    <row r="47" spans="1:13" x14ac:dyDescent="0.15">
      <c r="A47" t="s">
        <v>698</v>
      </c>
      <c r="D47" s="6"/>
      <c r="E47">
        <v>63.712000000000003</v>
      </c>
      <c r="F47">
        <v>60.774999999999999</v>
      </c>
      <c r="G47">
        <v>69.3</v>
      </c>
      <c r="H47">
        <v>62.128</v>
      </c>
      <c r="I47">
        <v>68.522000000000006</v>
      </c>
      <c r="J47">
        <v>62.99</v>
      </c>
      <c r="K47" s="32">
        <v>55.55</v>
      </c>
      <c r="L47">
        <v>63.305</v>
      </c>
      <c r="M47">
        <v>57.189</v>
      </c>
    </row>
    <row r="48" spans="1:13" x14ac:dyDescent="0.15">
      <c r="D48" s="6"/>
    </row>
    <row r="49" spans="1:13" x14ac:dyDescent="0.15">
      <c r="A49" s="109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</sheetData>
  <sheetProtection algorithmName="SHA-512" hashValue="O4TV1rqMvUvSStLOrIRND6T17hmXm0Z4pWMY5rn9HHJEb6EVUk4wiVSNgjLGgmyDWHEd/PXJb/cbQxOCykClOg==" saltValue="EPTR31Z8yZWSjVgSDBkMf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M53"/>
  <sheetViews>
    <sheetView workbookViewId="0">
      <selection activeCell="E38" sqref="E38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3" x14ac:dyDescent="0.15">
      <c r="A1" t="s">
        <v>136</v>
      </c>
    </row>
    <row r="2" spans="1:13" x14ac:dyDescent="0.15">
      <c r="A2" s="109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10"/>
    </row>
    <row r="3" spans="1:13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435</v>
      </c>
    </row>
    <row r="5" spans="1:13" x14ac:dyDescent="0.15">
      <c r="A5" s="9" t="s">
        <v>731</v>
      </c>
      <c r="D5" s="6"/>
    </row>
    <row r="6" spans="1:13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1644</v>
      </c>
      <c r="F11">
        <v>4000</v>
      </c>
      <c r="G11" s="27">
        <v>6000</v>
      </c>
      <c r="H11" s="27">
        <v>1644</v>
      </c>
      <c r="I11">
        <v>4000</v>
      </c>
      <c r="J11">
        <v>4000</v>
      </c>
      <c r="K11">
        <v>3000</v>
      </c>
      <c r="L11" s="27">
        <v>1644</v>
      </c>
      <c r="M11">
        <v>4000</v>
      </c>
    </row>
    <row r="12" spans="1:13" x14ac:dyDescent="0.15">
      <c r="A12" s="10" t="s">
        <v>457</v>
      </c>
      <c r="B12" s="10"/>
      <c r="C12" s="10"/>
      <c r="D12" s="11"/>
      <c r="E12" s="10">
        <v>2958</v>
      </c>
      <c r="F12" s="10">
        <v>12000</v>
      </c>
      <c r="G12" s="10">
        <v>12000</v>
      </c>
      <c r="H12" s="10">
        <v>2958</v>
      </c>
      <c r="I12" s="10">
        <v>12000</v>
      </c>
      <c r="J12" s="10">
        <v>12000</v>
      </c>
      <c r="K12" s="10">
        <v>3000</v>
      </c>
      <c r="L12" s="10">
        <v>2958</v>
      </c>
      <c r="M12" s="10">
        <v>12000</v>
      </c>
    </row>
    <row r="13" spans="1:13" x14ac:dyDescent="0.15">
      <c r="A13" t="s">
        <v>772</v>
      </c>
      <c r="D13" s="6"/>
      <c r="E13">
        <v>2.2319</v>
      </c>
      <c r="F13">
        <v>2.0581</v>
      </c>
      <c r="G13">
        <v>2.0680000000000001</v>
      </c>
      <c r="H13" s="42">
        <v>2.101</v>
      </c>
      <c r="I13">
        <v>2.2149999999999999</v>
      </c>
      <c r="J13">
        <v>2.0855999999999999</v>
      </c>
      <c r="K13">
        <v>2.31</v>
      </c>
      <c r="L13">
        <v>2.0019999999999998</v>
      </c>
      <c r="M13">
        <v>2.101</v>
      </c>
    </row>
    <row r="14" spans="1:13" x14ac:dyDescent="0.15">
      <c r="A14" t="s">
        <v>287</v>
      </c>
      <c r="D14" s="6"/>
      <c r="E14">
        <v>2.0306000000000002</v>
      </c>
      <c r="F14">
        <v>1.9744999999999999</v>
      </c>
      <c r="G14">
        <v>1.8480000000000001</v>
      </c>
      <c r="H14" s="42">
        <v>2.0350000000000001</v>
      </c>
      <c r="I14">
        <v>2.1</v>
      </c>
      <c r="J14">
        <v>1.9327000000000001</v>
      </c>
      <c r="K14">
        <v>0</v>
      </c>
      <c r="L14">
        <v>2.0019999999999998</v>
      </c>
      <c r="M14">
        <v>1.9359999999999999</v>
      </c>
    </row>
    <row r="15" spans="1:13" x14ac:dyDescent="0.15">
      <c r="A15" t="s">
        <v>699</v>
      </c>
      <c r="D15" s="6"/>
      <c r="E15">
        <v>1.6983999999999999</v>
      </c>
      <c r="F15">
        <v>1.5576000000000001</v>
      </c>
      <c r="G15">
        <v>1.5620000000000001</v>
      </c>
      <c r="H15" s="32">
        <v>1.694</v>
      </c>
      <c r="I15">
        <v>1.6259999999999999</v>
      </c>
      <c r="J15">
        <v>1.7870999999999999</v>
      </c>
      <c r="K15">
        <v>1.6279999999999999</v>
      </c>
      <c r="L15">
        <v>1.7929999999999999</v>
      </c>
      <c r="M15">
        <v>1.6060000000000001</v>
      </c>
    </row>
    <row r="16" spans="1:13" x14ac:dyDescent="0.15">
      <c r="A16" t="s">
        <v>549</v>
      </c>
      <c r="D16" s="6"/>
      <c r="E16">
        <v>2.2319</v>
      </c>
      <c r="F16">
        <v>1.9558</v>
      </c>
      <c r="G16">
        <v>1.958</v>
      </c>
      <c r="H16" s="32">
        <v>2.2330000000000001</v>
      </c>
      <c r="I16">
        <v>2.1179999999999999</v>
      </c>
      <c r="J16">
        <v>2.0108999999999999</v>
      </c>
      <c r="K16">
        <v>2.31</v>
      </c>
      <c r="L16">
        <v>2.0019999999999998</v>
      </c>
      <c r="M16">
        <v>2.0129999999999999</v>
      </c>
    </row>
    <row r="17" spans="1:13" x14ac:dyDescent="0.15">
      <c r="A17" t="s">
        <v>787</v>
      </c>
      <c r="D17" s="6"/>
      <c r="E17">
        <v>2.0306000000000002</v>
      </c>
      <c r="F17">
        <v>1.9260999999999999</v>
      </c>
      <c r="G17">
        <v>1.782</v>
      </c>
      <c r="H17" s="32">
        <v>2.0350000000000001</v>
      </c>
      <c r="I17">
        <v>2.0369999999999999</v>
      </c>
      <c r="J17">
        <v>1.8946000000000001</v>
      </c>
      <c r="K17">
        <v>0</v>
      </c>
      <c r="L17">
        <v>2.0019999999999998</v>
      </c>
      <c r="M17">
        <v>1.9139999999999999</v>
      </c>
    </row>
    <row r="18" spans="1:13" x14ac:dyDescent="0.15">
      <c r="A18" t="s">
        <v>592</v>
      </c>
      <c r="D18" s="6"/>
      <c r="E18">
        <v>1.6983999999999999</v>
      </c>
      <c r="F18">
        <v>1.5059</v>
      </c>
      <c r="G18">
        <v>1.518</v>
      </c>
      <c r="H18" s="32">
        <v>1.694</v>
      </c>
      <c r="I18">
        <v>1.5760000000000001</v>
      </c>
      <c r="J18">
        <v>1.7454000000000001</v>
      </c>
      <c r="K18">
        <v>1.6279999999999999</v>
      </c>
      <c r="L18">
        <v>1.7929999999999999</v>
      </c>
      <c r="M18">
        <v>1.573</v>
      </c>
    </row>
    <row r="19" spans="1:13" x14ac:dyDescent="0.15">
      <c r="A19" t="s">
        <v>698</v>
      </c>
      <c r="D19" s="6"/>
      <c r="E19">
        <v>68.826999999999998</v>
      </c>
      <c r="F19">
        <v>62.402999999999999</v>
      </c>
      <c r="G19">
        <v>68.2</v>
      </c>
      <c r="H19" s="32">
        <v>61.798000000000002</v>
      </c>
      <c r="I19">
        <v>68.742000000000004</v>
      </c>
      <c r="J19">
        <v>68.78</v>
      </c>
      <c r="K19">
        <v>57.77</v>
      </c>
      <c r="L19">
        <v>66.671000000000006</v>
      </c>
      <c r="M19">
        <v>62.645000000000003</v>
      </c>
    </row>
    <row r="20" spans="1:13" x14ac:dyDescent="0.15">
      <c r="D20" s="6"/>
    </row>
    <row r="21" spans="1:13" x14ac:dyDescent="0.15">
      <c r="A21" s="9" t="s">
        <v>540</v>
      </c>
      <c r="D21" s="6"/>
    </row>
    <row r="22" spans="1:13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522</v>
      </c>
      <c r="K22" s="8" t="s">
        <v>726</v>
      </c>
      <c r="L22" s="8" t="s">
        <v>281</v>
      </c>
      <c r="M22" s="8" t="s">
        <v>376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1644</v>
      </c>
      <c r="F27" s="27">
        <v>3200</v>
      </c>
      <c r="G27" s="27">
        <v>6000</v>
      </c>
      <c r="H27" s="27">
        <v>1644</v>
      </c>
      <c r="I27" s="27">
        <v>3200</v>
      </c>
      <c r="J27" s="27">
        <v>3200</v>
      </c>
      <c r="K27">
        <v>3000</v>
      </c>
      <c r="L27" s="27">
        <v>1644</v>
      </c>
      <c r="M27" s="27">
        <v>3200</v>
      </c>
    </row>
    <row r="28" spans="1:13" x14ac:dyDescent="0.15">
      <c r="A28" s="10" t="s">
        <v>169</v>
      </c>
      <c r="B28" s="10"/>
      <c r="C28" s="10"/>
      <c r="D28" s="11"/>
      <c r="E28" s="10">
        <v>2958</v>
      </c>
      <c r="F28" s="10">
        <v>3200</v>
      </c>
      <c r="G28" s="10">
        <v>12000</v>
      </c>
      <c r="H28" s="10">
        <v>2958</v>
      </c>
      <c r="I28" s="10">
        <v>3200</v>
      </c>
      <c r="J28" s="10">
        <v>3200</v>
      </c>
      <c r="K28" s="10">
        <v>3000</v>
      </c>
      <c r="L28" s="10">
        <v>1644</v>
      </c>
      <c r="M28" s="10">
        <v>3200</v>
      </c>
    </row>
    <row r="29" spans="1:13" x14ac:dyDescent="0.15">
      <c r="A29" t="s">
        <v>772</v>
      </c>
      <c r="D29" s="6"/>
      <c r="E29">
        <v>2.2505999999999999</v>
      </c>
      <c r="F29">
        <v>2.1240999999999999</v>
      </c>
      <c r="G29" s="57">
        <v>2.0459999999999998</v>
      </c>
      <c r="H29" s="57">
        <v>1.8260000000000001</v>
      </c>
      <c r="I29">
        <v>2.202</v>
      </c>
      <c r="J29">
        <v>2.1558000000000002</v>
      </c>
      <c r="K29">
        <v>2.1669999999999998</v>
      </c>
      <c r="L29">
        <v>2.09</v>
      </c>
      <c r="M29">
        <v>2.0790000000000002</v>
      </c>
    </row>
    <row r="30" spans="1:13" x14ac:dyDescent="0.15">
      <c r="A30" t="s">
        <v>287</v>
      </c>
      <c r="D30" s="6"/>
      <c r="E30">
        <v>2.1505000000000001</v>
      </c>
      <c r="F30">
        <v>0</v>
      </c>
      <c r="G30" s="57">
        <v>1.859</v>
      </c>
      <c r="H30" s="57">
        <v>1.8149999999999999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1.4630000000000001</v>
      </c>
      <c r="F31">
        <v>1.7721</v>
      </c>
      <c r="G31" s="57">
        <v>1.6719999999999999</v>
      </c>
      <c r="H31" s="57">
        <v>1.804</v>
      </c>
      <c r="I31">
        <v>1.944</v>
      </c>
      <c r="J31">
        <v>1.891</v>
      </c>
      <c r="K31">
        <v>1.6719999999999999</v>
      </c>
      <c r="L31">
        <v>1.6719999999999999</v>
      </c>
      <c r="M31">
        <v>1.782</v>
      </c>
    </row>
    <row r="32" spans="1:13" x14ac:dyDescent="0.15">
      <c r="A32" t="s">
        <v>549</v>
      </c>
      <c r="D32" s="6"/>
      <c r="E32">
        <v>2.2505999999999999</v>
      </c>
      <c r="F32">
        <v>2.0228999999999999</v>
      </c>
      <c r="G32" s="57">
        <v>1.958</v>
      </c>
      <c r="H32" s="57">
        <v>1.8149999999999999</v>
      </c>
      <c r="I32">
        <v>2.0649999999999999</v>
      </c>
      <c r="J32">
        <v>2.0811999999999999</v>
      </c>
      <c r="K32">
        <v>2.1669999999999998</v>
      </c>
      <c r="L32">
        <v>2.09</v>
      </c>
      <c r="M32">
        <v>1.9359999999999999</v>
      </c>
    </row>
    <row r="33" spans="1:13" x14ac:dyDescent="0.15">
      <c r="A33" t="s">
        <v>189</v>
      </c>
      <c r="D33" s="6"/>
      <c r="E33">
        <v>2.1505000000000001</v>
      </c>
      <c r="F33">
        <v>0</v>
      </c>
      <c r="G33" s="57">
        <v>1.7490000000000001</v>
      </c>
      <c r="H33" s="57">
        <v>1.804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1.4630000000000001</v>
      </c>
      <c r="F34">
        <v>1.7203999999999999</v>
      </c>
      <c r="G34" s="57">
        <v>1.5509999999999999</v>
      </c>
      <c r="H34" s="57">
        <v>1.7929999999999999</v>
      </c>
      <c r="I34">
        <v>1.843</v>
      </c>
      <c r="J34">
        <v>1.8460000000000001</v>
      </c>
      <c r="K34">
        <v>1.6719999999999999</v>
      </c>
      <c r="L34">
        <v>1.6719999999999999</v>
      </c>
      <c r="M34">
        <v>1.694</v>
      </c>
    </row>
    <row r="35" spans="1:13" x14ac:dyDescent="0.15">
      <c r="A35" t="s">
        <v>698</v>
      </c>
      <c r="D35" s="6"/>
      <c r="E35">
        <v>66.945999999999998</v>
      </c>
      <c r="F35">
        <v>60.698</v>
      </c>
      <c r="G35" s="57">
        <v>68.2</v>
      </c>
      <c r="H35" s="57">
        <v>66.945999999999998</v>
      </c>
      <c r="I35">
        <v>66.878</v>
      </c>
      <c r="J35">
        <v>67.91</v>
      </c>
      <c r="K35">
        <v>57.77</v>
      </c>
      <c r="L35">
        <v>65.912000000000006</v>
      </c>
      <c r="M35">
        <v>62.645000000000003</v>
      </c>
    </row>
    <row r="36" spans="1:13" x14ac:dyDescent="0.15">
      <c r="D36" s="6"/>
    </row>
    <row r="37" spans="1:13" x14ac:dyDescent="0.15">
      <c r="A37" s="9" t="s">
        <v>540</v>
      </c>
      <c r="D37" s="6"/>
    </row>
    <row r="38" spans="1:13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522</v>
      </c>
      <c r="K38" s="8" t="s">
        <v>726</v>
      </c>
      <c r="L38" s="8" t="s">
        <v>281</v>
      </c>
      <c r="M38" s="8" t="s">
        <v>376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1644</v>
      </c>
      <c r="F43">
        <v>4000</v>
      </c>
      <c r="G43" s="27">
        <v>6000</v>
      </c>
      <c r="H43" s="27">
        <v>1644</v>
      </c>
      <c r="I43">
        <v>4000</v>
      </c>
      <c r="J43">
        <v>4000</v>
      </c>
      <c r="K43">
        <v>3000</v>
      </c>
      <c r="L43" s="27">
        <v>1644</v>
      </c>
      <c r="M43">
        <v>4000</v>
      </c>
    </row>
    <row r="44" spans="1:13" x14ac:dyDescent="0.15">
      <c r="A44" s="10" t="s">
        <v>575</v>
      </c>
      <c r="B44" s="10"/>
      <c r="C44" s="10"/>
      <c r="D44" s="11"/>
      <c r="E44" s="10">
        <v>2958</v>
      </c>
      <c r="F44" s="10">
        <v>12000</v>
      </c>
      <c r="G44" s="10">
        <v>12000</v>
      </c>
      <c r="H44" s="10">
        <v>2958</v>
      </c>
      <c r="I44" s="10">
        <v>12000</v>
      </c>
      <c r="J44" s="10">
        <v>12000</v>
      </c>
      <c r="K44" s="10">
        <v>3000</v>
      </c>
      <c r="L44" s="10">
        <v>2958</v>
      </c>
      <c r="M44" s="10">
        <v>12000</v>
      </c>
    </row>
    <row r="45" spans="1:13" x14ac:dyDescent="0.15">
      <c r="A45" t="s">
        <v>772</v>
      </c>
      <c r="D45" s="6"/>
      <c r="E45">
        <v>2.2780999999999998</v>
      </c>
      <c r="F45">
        <v>2.1230000000000002</v>
      </c>
      <c r="G45">
        <v>2.101</v>
      </c>
      <c r="H45" s="57">
        <v>1.8260000000000001</v>
      </c>
      <c r="I45">
        <v>2.2549999999999999</v>
      </c>
      <c r="J45">
        <v>2.1486999999999998</v>
      </c>
      <c r="K45">
        <v>2.1230000000000002</v>
      </c>
      <c r="L45">
        <v>2.4420000000000002</v>
      </c>
      <c r="M45">
        <v>2.1230000000000002</v>
      </c>
    </row>
    <row r="46" spans="1:13" x14ac:dyDescent="0.15">
      <c r="A46" t="s">
        <v>287</v>
      </c>
      <c r="D46" s="6"/>
      <c r="E46">
        <v>1.9547000000000001</v>
      </c>
      <c r="F46">
        <v>1.8832</v>
      </c>
      <c r="G46">
        <v>1.782</v>
      </c>
      <c r="H46" s="57">
        <v>1.8149999999999999</v>
      </c>
      <c r="I46">
        <v>1.9970000000000001</v>
      </c>
      <c r="J46">
        <v>1.8731</v>
      </c>
      <c r="K46">
        <v>0</v>
      </c>
      <c r="L46">
        <v>2.1120000000000001</v>
      </c>
      <c r="M46">
        <v>1.87</v>
      </c>
    </row>
    <row r="47" spans="1:13" x14ac:dyDescent="0.15">
      <c r="A47" t="s">
        <v>699</v>
      </c>
      <c r="D47" s="6"/>
      <c r="E47">
        <v>1.5609</v>
      </c>
      <c r="F47">
        <v>1.6071</v>
      </c>
      <c r="G47">
        <v>1.5509999999999999</v>
      </c>
      <c r="H47" s="57">
        <v>1.804</v>
      </c>
      <c r="I47">
        <v>1.6919999999999999</v>
      </c>
      <c r="J47">
        <v>1.7892999999999999</v>
      </c>
      <c r="K47">
        <v>1.738</v>
      </c>
      <c r="L47">
        <v>1.694</v>
      </c>
      <c r="M47">
        <v>1.54</v>
      </c>
    </row>
    <row r="48" spans="1:13" x14ac:dyDescent="0.15">
      <c r="A48" t="s">
        <v>549</v>
      </c>
      <c r="D48" s="6"/>
      <c r="E48">
        <v>2.2780999999999998</v>
      </c>
      <c r="F48">
        <v>2.0724</v>
      </c>
      <c r="G48">
        <v>2.024</v>
      </c>
      <c r="H48" s="57">
        <v>1.8149999999999999</v>
      </c>
      <c r="I48">
        <v>2.218</v>
      </c>
      <c r="J48">
        <v>2.0968</v>
      </c>
      <c r="K48">
        <v>2.1230000000000002</v>
      </c>
      <c r="L48">
        <v>2.4420000000000002</v>
      </c>
      <c r="M48">
        <v>2.0569999999999999</v>
      </c>
    </row>
    <row r="49" spans="1:13" x14ac:dyDescent="0.15">
      <c r="A49" t="s">
        <v>787</v>
      </c>
      <c r="D49" s="6"/>
      <c r="E49">
        <v>1.9547000000000001</v>
      </c>
      <c r="F49">
        <v>1.8227</v>
      </c>
      <c r="G49">
        <v>1.738</v>
      </c>
      <c r="H49" s="57">
        <v>1.804</v>
      </c>
      <c r="I49">
        <v>1.974</v>
      </c>
      <c r="J49">
        <v>1.8274999999999999</v>
      </c>
      <c r="K49">
        <v>0</v>
      </c>
      <c r="L49">
        <v>2.1120000000000001</v>
      </c>
      <c r="M49">
        <v>1.7929999999999999</v>
      </c>
    </row>
    <row r="50" spans="1:13" x14ac:dyDescent="0.15">
      <c r="A50" t="s">
        <v>592</v>
      </c>
      <c r="D50" s="6"/>
      <c r="E50">
        <v>1.5609</v>
      </c>
      <c r="F50">
        <v>1.5432999999999999</v>
      </c>
      <c r="G50">
        <v>1.452</v>
      </c>
      <c r="H50" s="57">
        <v>1.7929999999999999</v>
      </c>
      <c r="I50">
        <v>1.603</v>
      </c>
      <c r="J50">
        <v>1.7503</v>
      </c>
      <c r="K50">
        <v>1.738</v>
      </c>
      <c r="L50">
        <v>1.694</v>
      </c>
      <c r="M50">
        <v>1.5289999999999999</v>
      </c>
    </row>
    <row r="51" spans="1:13" x14ac:dyDescent="0.15">
      <c r="A51" t="s">
        <v>698</v>
      </c>
      <c r="D51" s="6"/>
      <c r="E51">
        <v>68.716999999999999</v>
      </c>
      <c r="F51">
        <v>61.215000000000003</v>
      </c>
      <c r="G51">
        <v>71.5</v>
      </c>
      <c r="H51" s="57">
        <v>66.945999999999998</v>
      </c>
      <c r="I51">
        <v>68.75</v>
      </c>
      <c r="J51">
        <v>67.91</v>
      </c>
      <c r="K51">
        <v>57.77</v>
      </c>
      <c r="L51">
        <v>66.671000000000006</v>
      </c>
      <c r="M51">
        <v>62.645000000000003</v>
      </c>
    </row>
    <row r="52" spans="1:13" x14ac:dyDescent="0.15">
      <c r="D52" s="6"/>
    </row>
    <row r="53" spans="1:13" x14ac:dyDescent="0.15">
      <c r="A53" s="109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</row>
  </sheetData>
  <sheetProtection algorithmName="SHA-512" hashValue="8LJ7Z6MY3/SzqoAafl4FyyDM5+75IK5cfeNVbuho2siCI0d0G3imwDs3BUse/uhz3VyVZje6ggHfiaMty3cmcA==" saltValue="NnsTJt9v+cLapCuD5e43f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M53"/>
  <sheetViews>
    <sheetView workbookViewId="0">
      <selection activeCell="J29" sqref="J29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2" width="11.6640625" customWidth="1"/>
  </cols>
  <sheetData>
    <row r="1" spans="1:13" x14ac:dyDescent="0.15">
      <c r="A1" t="s">
        <v>136</v>
      </c>
    </row>
    <row r="2" spans="1:13" x14ac:dyDescent="0.15">
      <c r="A2" s="109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10"/>
    </row>
    <row r="3" spans="1:13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  <c r="L3" s="4"/>
    </row>
    <row r="4" spans="1:13" x14ac:dyDescent="0.15">
      <c r="D4" s="6"/>
      <c r="E4" s="7" t="s">
        <v>435</v>
      </c>
    </row>
    <row r="5" spans="1:13" x14ac:dyDescent="0.15">
      <c r="A5" s="9" t="s">
        <v>390</v>
      </c>
      <c r="D5" s="6"/>
    </row>
    <row r="6" spans="1:13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331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6000</v>
      </c>
      <c r="I11" s="27">
        <v>3200</v>
      </c>
      <c r="J11" s="27">
        <v>3200</v>
      </c>
      <c r="K11" s="27">
        <v>3200</v>
      </c>
      <c r="L11" s="27">
        <v>6000</v>
      </c>
      <c r="M11" s="27">
        <v>3200</v>
      </c>
    </row>
    <row r="12" spans="1:13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12000</v>
      </c>
      <c r="I12" s="10">
        <v>3200</v>
      </c>
      <c r="J12" s="10">
        <v>3200</v>
      </c>
      <c r="K12" s="10">
        <v>3200</v>
      </c>
      <c r="L12" s="10">
        <v>6000</v>
      </c>
      <c r="M12" s="10">
        <v>3200</v>
      </c>
    </row>
    <row r="13" spans="1:13" x14ac:dyDescent="0.15">
      <c r="A13" t="s">
        <v>772</v>
      </c>
      <c r="D13" s="6"/>
      <c r="E13">
        <v>1.9690000000000001</v>
      </c>
      <c r="F13">
        <v>2.2286000000000001</v>
      </c>
      <c r="G13" s="57">
        <v>2.1779999999999999</v>
      </c>
      <c r="H13" s="57">
        <v>1.925</v>
      </c>
      <c r="I13">
        <v>2.407</v>
      </c>
      <c r="J13">
        <v>2.0792000000000002</v>
      </c>
      <c r="K13">
        <v>2.1560000000000001</v>
      </c>
      <c r="L13">
        <v>2.101</v>
      </c>
      <c r="M13">
        <v>2.145</v>
      </c>
    </row>
    <row r="14" spans="1:13" x14ac:dyDescent="0.15">
      <c r="A14" t="s">
        <v>287</v>
      </c>
      <c r="D14" s="6"/>
      <c r="E14">
        <v>1.8447</v>
      </c>
      <c r="F14">
        <v>0</v>
      </c>
      <c r="G14" s="57">
        <v>2.024</v>
      </c>
      <c r="H14" s="57">
        <v>1.859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 x14ac:dyDescent="0.15">
      <c r="A15" t="s">
        <v>699</v>
      </c>
      <c r="D15" s="6"/>
      <c r="E15">
        <v>1.65</v>
      </c>
      <c r="F15">
        <v>1.9260999999999999</v>
      </c>
      <c r="G15" s="57">
        <v>1.8149999999999999</v>
      </c>
      <c r="H15" s="57">
        <v>1.8149999999999999</v>
      </c>
      <c r="I15">
        <v>2.1240000000000001</v>
      </c>
      <c r="J15">
        <v>1.9246000000000001</v>
      </c>
      <c r="K15">
        <v>1.804</v>
      </c>
      <c r="L15">
        <v>1.8919999999999999</v>
      </c>
      <c r="M15">
        <v>1.9359999999999999</v>
      </c>
    </row>
    <row r="16" spans="1:13" x14ac:dyDescent="0.15">
      <c r="A16" t="s">
        <v>549</v>
      </c>
      <c r="D16" s="6"/>
      <c r="E16">
        <v>1.8612</v>
      </c>
      <c r="F16">
        <v>1.8348</v>
      </c>
      <c r="G16" s="57">
        <v>1.903</v>
      </c>
      <c r="H16" s="57">
        <v>1.87</v>
      </c>
      <c r="I16">
        <v>2.0470000000000002</v>
      </c>
      <c r="J16">
        <v>1.8311999999999999</v>
      </c>
      <c r="K16">
        <v>2.0569999999999999</v>
      </c>
      <c r="L16">
        <v>1.881</v>
      </c>
      <c r="M16">
        <v>1.9139999999999999</v>
      </c>
    </row>
    <row r="17" spans="1:13" x14ac:dyDescent="0.15">
      <c r="A17" t="s">
        <v>189</v>
      </c>
      <c r="D17" s="6"/>
      <c r="E17">
        <v>1.5224</v>
      </c>
      <c r="F17">
        <v>0</v>
      </c>
      <c r="G17" s="57">
        <v>1.6719999999999999</v>
      </c>
      <c r="H17" s="57">
        <v>1.8260000000000001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15">
      <c r="A18" t="s">
        <v>592</v>
      </c>
      <c r="D18" s="6"/>
      <c r="E18">
        <v>1.4222999999999999</v>
      </c>
      <c r="F18">
        <v>1.6214</v>
      </c>
      <c r="G18" s="57">
        <v>1.573</v>
      </c>
      <c r="H18" s="57">
        <v>1.7050000000000001</v>
      </c>
      <c r="I18">
        <v>1.804</v>
      </c>
      <c r="J18">
        <v>1.6431</v>
      </c>
      <c r="K18">
        <v>1.661</v>
      </c>
      <c r="L18">
        <v>1.595</v>
      </c>
      <c r="M18">
        <v>1.639</v>
      </c>
    </row>
    <row r="19" spans="1:13" x14ac:dyDescent="0.15">
      <c r="A19" t="s">
        <v>698</v>
      </c>
      <c r="D19" s="6"/>
      <c r="E19">
        <v>64.415999999999997</v>
      </c>
      <c r="F19">
        <v>63.866</v>
      </c>
      <c r="G19" s="57">
        <v>62.7</v>
      </c>
      <c r="H19" s="57">
        <v>64.415999999999997</v>
      </c>
      <c r="I19">
        <v>68.608999999999995</v>
      </c>
      <c r="J19">
        <v>60.46</v>
      </c>
      <c r="K19">
        <v>55.55</v>
      </c>
      <c r="L19">
        <v>61.445999999999998</v>
      </c>
      <c r="M19">
        <v>59.383000000000003</v>
      </c>
    </row>
    <row r="20" spans="1:13" x14ac:dyDescent="0.15">
      <c r="D20" s="6"/>
    </row>
    <row r="21" spans="1:13" x14ac:dyDescent="0.15">
      <c r="A21" s="9" t="s">
        <v>616</v>
      </c>
      <c r="D21" s="6"/>
    </row>
    <row r="22" spans="1:13" x14ac:dyDescent="0.15">
      <c r="A22" s="9" t="s">
        <v>344</v>
      </c>
      <c r="D22" s="6"/>
      <c r="E22" s="8" t="s">
        <v>872</v>
      </c>
      <c r="F22" s="50" t="s">
        <v>396</v>
      </c>
      <c r="G22" s="50" t="s">
        <v>202</v>
      </c>
      <c r="H22" s="8" t="s">
        <v>331</v>
      </c>
      <c r="I22" s="8" t="s">
        <v>126</v>
      </c>
      <c r="J22" s="50" t="s">
        <v>522</v>
      </c>
      <c r="K22" s="8" t="s">
        <v>726</v>
      </c>
      <c r="L22" s="8" t="s">
        <v>281</v>
      </c>
      <c r="M22" s="8" t="s">
        <v>376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6000</v>
      </c>
      <c r="F27" s="27">
        <v>3500</v>
      </c>
      <c r="G27" s="27">
        <v>6000</v>
      </c>
      <c r="H27" s="27">
        <v>6000</v>
      </c>
      <c r="I27" s="27">
        <v>3500</v>
      </c>
      <c r="J27" s="27">
        <v>3500</v>
      </c>
      <c r="K27" s="27">
        <v>3500</v>
      </c>
      <c r="L27" s="27">
        <v>6000</v>
      </c>
      <c r="M27" s="27">
        <v>3500</v>
      </c>
    </row>
    <row r="28" spans="1:13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12000</v>
      </c>
      <c r="H28" s="10">
        <v>12000</v>
      </c>
      <c r="I28" s="10">
        <v>3500</v>
      </c>
      <c r="J28" s="10">
        <v>3500</v>
      </c>
      <c r="K28" s="10">
        <v>3500</v>
      </c>
      <c r="L28" s="10">
        <v>6000</v>
      </c>
      <c r="M28" s="10">
        <v>3500</v>
      </c>
    </row>
    <row r="29" spans="1:13" x14ac:dyDescent="0.15">
      <c r="A29" t="s">
        <v>772</v>
      </c>
      <c r="D29" s="6"/>
      <c r="E29">
        <v>2.1175000000000002</v>
      </c>
      <c r="F29">
        <v>2.4430999999999998</v>
      </c>
      <c r="G29">
        <v>2.266</v>
      </c>
      <c r="H29" s="111">
        <v>2.1120000000000001</v>
      </c>
      <c r="I29">
        <v>2.4830000000000001</v>
      </c>
      <c r="J29">
        <v>2.2553000000000001</v>
      </c>
      <c r="K29">
        <v>2.266</v>
      </c>
      <c r="L29">
        <v>2.2879999999999998</v>
      </c>
      <c r="M29">
        <v>2.2330000000000001</v>
      </c>
    </row>
    <row r="30" spans="1:13" x14ac:dyDescent="0.15">
      <c r="A30" t="s">
        <v>287</v>
      </c>
      <c r="D30" s="6"/>
      <c r="E30">
        <v>1.7677</v>
      </c>
      <c r="F30">
        <v>0</v>
      </c>
      <c r="G30">
        <v>2.0569999999999999</v>
      </c>
      <c r="H30" s="111">
        <v>2.024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1.6148</v>
      </c>
      <c r="F31">
        <v>1.9613</v>
      </c>
      <c r="G31">
        <v>1.738</v>
      </c>
      <c r="H31" s="111">
        <v>1.8480000000000001</v>
      </c>
      <c r="I31">
        <v>2.2120000000000002</v>
      </c>
      <c r="J31">
        <v>2.0007999999999999</v>
      </c>
      <c r="K31">
        <v>1.804</v>
      </c>
      <c r="L31">
        <v>1.8260000000000001</v>
      </c>
      <c r="M31">
        <v>1.9359999999999999</v>
      </c>
    </row>
    <row r="32" spans="1:13" x14ac:dyDescent="0.15">
      <c r="A32" t="s">
        <v>549</v>
      </c>
      <c r="D32" s="6"/>
      <c r="E32">
        <v>1.8919999999999999</v>
      </c>
      <c r="F32">
        <v>1.9371</v>
      </c>
      <c r="G32">
        <v>2.0019999999999998</v>
      </c>
      <c r="H32" s="111">
        <v>1.9690000000000001</v>
      </c>
      <c r="I32">
        <v>2.0379999999999998</v>
      </c>
      <c r="J32">
        <v>1.9875</v>
      </c>
      <c r="K32">
        <v>2.145</v>
      </c>
      <c r="L32">
        <v>2.1890000000000001</v>
      </c>
      <c r="M32">
        <v>1.9359999999999999</v>
      </c>
    </row>
    <row r="33" spans="1:13" x14ac:dyDescent="0.15">
      <c r="A33" t="s">
        <v>189</v>
      </c>
      <c r="D33" s="6"/>
      <c r="E33">
        <v>1.6114999999999999</v>
      </c>
      <c r="F33">
        <v>0</v>
      </c>
      <c r="G33">
        <v>1.76</v>
      </c>
      <c r="H33" s="111">
        <v>1.7709999999999999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1.5334000000000001</v>
      </c>
      <c r="F34">
        <v>1.6775</v>
      </c>
      <c r="G34">
        <v>1.452</v>
      </c>
      <c r="H34" s="111">
        <v>1.716</v>
      </c>
      <c r="I34">
        <v>1.9610000000000001</v>
      </c>
      <c r="J34">
        <v>1.7438</v>
      </c>
      <c r="K34">
        <v>1.7050000000000001</v>
      </c>
      <c r="L34">
        <v>1.716</v>
      </c>
      <c r="M34">
        <v>1.7709999999999999</v>
      </c>
    </row>
    <row r="35" spans="1:13" x14ac:dyDescent="0.15">
      <c r="A35" t="s">
        <v>698</v>
      </c>
      <c r="D35" s="6"/>
      <c r="E35">
        <v>62.128</v>
      </c>
      <c r="F35">
        <v>63.052</v>
      </c>
      <c r="G35">
        <v>62.7</v>
      </c>
      <c r="H35" s="111">
        <v>59.234999999999999</v>
      </c>
      <c r="I35">
        <v>69.186999999999998</v>
      </c>
      <c r="J35">
        <v>58.55</v>
      </c>
      <c r="K35">
        <v>55.55</v>
      </c>
      <c r="L35">
        <v>62.667000000000002</v>
      </c>
      <c r="M35">
        <v>57.189</v>
      </c>
    </row>
    <row r="36" spans="1:13" x14ac:dyDescent="0.15">
      <c r="D36" s="6"/>
    </row>
    <row r="37" spans="1:13" x14ac:dyDescent="0.15">
      <c r="A37" s="9" t="s">
        <v>616</v>
      </c>
      <c r="D37" s="6"/>
    </row>
    <row r="38" spans="1:13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331</v>
      </c>
      <c r="I38" s="8" t="s">
        <v>126</v>
      </c>
      <c r="J38" s="50" t="s">
        <v>522</v>
      </c>
      <c r="K38" s="8" t="s">
        <v>726</v>
      </c>
      <c r="L38" s="8" t="s">
        <v>281</v>
      </c>
      <c r="M38" s="8" t="s">
        <v>376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6000</v>
      </c>
      <c r="I43" s="27">
        <v>3200</v>
      </c>
      <c r="J43" s="27">
        <v>3200</v>
      </c>
      <c r="K43" s="27">
        <v>3200</v>
      </c>
      <c r="L43" s="27">
        <v>6000</v>
      </c>
      <c r="M43" s="27">
        <v>3200</v>
      </c>
    </row>
    <row r="44" spans="1:13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12000</v>
      </c>
      <c r="I44" s="10">
        <v>3200</v>
      </c>
      <c r="J44" s="10">
        <v>3200</v>
      </c>
      <c r="K44" s="10">
        <v>3200</v>
      </c>
      <c r="L44" s="10">
        <v>6000</v>
      </c>
      <c r="M44" s="10">
        <v>3200</v>
      </c>
    </row>
    <row r="45" spans="1:13" x14ac:dyDescent="0.15">
      <c r="A45" t="s">
        <v>772</v>
      </c>
      <c r="D45" s="6"/>
      <c r="E45">
        <v>2.1714000000000002</v>
      </c>
      <c r="F45">
        <v>2.4607000000000001</v>
      </c>
      <c r="G45" s="57">
        <v>2.4529999999999998</v>
      </c>
      <c r="H45" s="111">
        <v>2.1120000000000001</v>
      </c>
      <c r="I45">
        <v>2.6120000000000001</v>
      </c>
      <c r="J45">
        <v>2.3144</v>
      </c>
      <c r="K45">
        <v>2.3319999999999999</v>
      </c>
      <c r="L45">
        <v>2.2879999999999998</v>
      </c>
      <c r="M45">
        <v>2.343</v>
      </c>
    </row>
    <row r="46" spans="1:13" x14ac:dyDescent="0.15">
      <c r="A46" t="s">
        <v>287</v>
      </c>
      <c r="D46" s="6"/>
      <c r="E46">
        <v>1.6467000000000001</v>
      </c>
      <c r="F46">
        <v>0</v>
      </c>
      <c r="G46" s="57">
        <v>2.0790000000000002</v>
      </c>
      <c r="H46" s="111">
        <v>2.024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 x14ac:dyDescent="0.15">
      <c r="A47" t="s">
        <v>699</v>
      </c>
      <c r="D47" s="6"/>
      <c r="E47">
        <v>1.3728</v>
      </c>
      <c r="F47">
        <v>1.8798999999999999</v>
      </c>
      <c r="G47" s="57">
        <v>1.6830000000000001</v>
      </c>
      <c r="H47" s="111">
        <v>1.8480000000000001</v>
      </c>
      <c r="I47">
        <v>2.0840000000000001</v>
      </c>
      <c r="J47">
        <v>1.9162999999999999</v>
      </c>
      <c r="K47">
        <v>1.8919999999999999</v>
      </c>
      <c r="L47">
        <v>1.859</v>
      </c>
      <c r="M47">
        <v>1.925</v>
      </c>
    </row>
    <row r="48" spans="1:13" x14ac:dyDescent="0.15">
      <c r="A48" t="s">
        <v>549</v>
      </c>
      <c r="D48" s="6"/>
      <c r="E48">
        <v>2.0152000000000001</v>
      </c>
      <c r="F48">
        <v>2.1076000000000001</v>
      </c>
      <c r="G48" s="57">
        <v>2.0790000000000002</v>
      </c>
      <c r="H48" s="111">
        <v>1.9690000000000001</v>
      </c>
      <c r="I48">
        <v>2.2280000000000002</v>
      </c>
      <c r="J48">
        <v>2.0756999999999999</v>
      </c>
      <c r="K48">
        <v>2.1669999999999998</v>
      </c>
      <c r="L48">
        <v>2.09</v>
      </c>
      <c r="M48">
        <v>2.0790000000000002</v>
      </c>
    </row>
    <row r="49" spans="1:13" x14ac:dyDescent="0.15">
      <c r="A49" t="s">
        <v>189</v>
      </c>
      <c r="D49" s="6"/>
      <c r="E49">
        <v>1.4729000000000001</v>
      </c>
      <c r="F49">
        <v>0</v>
      </c>
      <c r="G49" s="57">
        <v>1.903</v>
      </c>
      <c r="H49" s="111">
        <v>1.7709999999999999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 x14ac:dyDescent="0.15">
      <c r="A50" t="s">
        <v>592</v>
      </c>
      <c r="D50" s="6"/>
      <c r="E50">
        <v>1.3321000000000001</v>
      </c>
      <c r="F50">
        <v>1.7050000000000001</v>
      </c>
      <c r="G50" s="57">
        <v>1.5620000000000001</v>
      </c>
      <c r="H50" s="111">
        <v>1.716</v>
      </c>
      <c r="I50">
        <v>1.954</v>
      </c>
      <c r="J50">
        <v>1.7615000000000001</v>
      </c>
      <c r="K50">
        <v>1.7270000000000001</v>
      </c>
      <c r="L50">
        <v>1.716</v>
      </c>
      <c r="M50">
        <v>1.804</v>
      </c>
    </row>
    <row r="51" spans="1:13" x14ac:dyDescent="0.15">
      <c r="A51" t="s">
        <v>698</v>
      </c>
      <c r="D51" s="6"/>
      <c r="E51">
        <v>64.185000000000002</v>
      </c>
      <c r="F51">
        <v>65.427999999999997</v>
      </c>
      <c r="G51" s="57">
        <v>64.900000000000006</v>
      </c>
      <c r="H51" s="111">
        <v>59.234999999999999</v>
      </c>
      <c r="I51">
        <v>70.162000000000006</v>
      </c>
      <c r="J51">
        <v>61.28</v>
      </c>
      <c r="K51">
        <v>55.55</v>
      </c>
      <c r="L51">
        <v>61.984999999999999</v>
      </c>
      <c r="M51">
        <v>58.289000000000001</v>
      </c>
    </row>
    <row r="52" spans="1:13" x14ac:dyDescent="0.15">
      <c r="D52" s="6"/>
    </row>
    <row r="53" spans="1:13" x14ac:dyDescent="0.15">
      <c r="A53" s="109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</row>
  </sheetData>
  <sheetProtection algorithmName="SHA-512" hashValue="UDmT1CYDNQ54WzBG1dYGhaWM+u1gRJzZwEEFR6bXGVvUQiuyFxd1mZxFh9yijva26m27U5ZeBAuX31fu/OxLGQ==" saltValue="mf5A5Vmkv2f32hUjLRH1P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D9B37-EA34-E54D-91FE-C40E78EE1871}">
  <sheetPr codeName="Sheet86"/>
  <dimension ref="A1:Y167"/>
  <sheetViews>
    <sheetView zoomScale="108" zoomScaleNormal="108" workbookViewId="0">
      <selection activeCell="A168" sqref="A168:XFD1048576"/>
    </sheetView>
  </sheetViews>
  <sheetFormatPr baseColWidth="10" defaultRowHeight="13" x14ac:dyDescent="0.15"/>
  <cols>
    <col min="1" max="1" width="17.5" customWidth="1"/>
    <col min="2" max="2" width="20.6640625" customWidth="1"/>
    <col min="3" max="14" width="14.83203125" customWidth="1"/>
    <col min="15" max="15" width="14.83203125" hidden="1" customWidth="1"/>
    <col min="16" max="16" width="14.83203125" customWidth="1"/>
    <col min="17" max="25" width="12.5" customWidth="1"/>
  </cols>
  <sheetData>
    <row r="1" spans="1:25" x14ac:dyDescent="0.15">
      <c r="A1" s="531" t="s">
        <v>797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</row>
    <row r="2" spans="1:25" x14ac:dyDescent="0.15">
      <c r="A2" s="532" t="s">
        <v>543</v>
      </c>
      <c r="B2" s="532"/>
      <c r="C2" s="532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</row>
    <row r="3" spans="1:25" ht="14" thickBot="1" x14ac:dyDescent="0.2">
      <c r="A3" s="531"/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</row>
    <row r="4" spans="1:25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31"/>
      <c r="R4" s="531"/>
      <c r="S4" s="531"/>
      <c r="T4" s="531"/>
      <c r="U4" s="531"/>
      <c r="V4" s="531"/>
      <c r="W4" s="531"/>
      <c r="X4" s="531"/>
      <c r="Y4" s="531"/>
    </row>
    <row r="5" spans="1:25" ht="14" x14ac:dyDescent="0.15">
      <c r="A5" s="283" t="s">
        <v>911</v>
      </c>
      <c r="B5" s="284"/>
      <c r="C5" s="298">
        <v>30000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31"/>
      <c r="R5" s="531"/>
      <c r="S5" s="531"/>
      <c r="T5" s="531"/>
      <c r="U5" s="531"/>
      <c r="V5" s="531"/>
      <c r="W5" s="531"/>
      <c r="X5" s="531"/>
      <c r="Y5" s="531"/>
    </row>
    <row r="6" spans="1:25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31"/>
      <c r="R6" s="531"/>
      <c r="S6" s="531"/>
      <c r="T6" s="531"/>
      <c r="U6" s="531"/>
      <c r="V6" s="531"/>
      <c r="W6" s="531"/>
      <c r="X6" s="531"/>
      <c r="Y6" s="531"/>
    </row>
    <row r="7" spans="1:25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531"/>
      <c r="R7" s="531"/>
      <c r="S7" s="531"/>
      <c r="T7" s="531"/>
      <c r="U7" s="531"/>
      <c r="V7" s="531"/>
      <c r="W7" s="531"/>
      <c r="X7" s="531"/>
      <c r="Y7" s="531"/>
    </row>
    <row r="8" spans="1:25" x14ac:dyDescent="0.15">
      <c r="A8" s="286" t="str">
        <f>'Tariffs Jul2021'!F2</f>
        <v>AGL</v>
      </c>
      <c r="B8" s="47" t="str">
        <f>'Tariffs Jul2021'!D2</f>
        <v>Multinet Metro 1</v>
      </c>
      <c r="C8" s="287">
        <f>'Tariffs Jul2021'!E2</f>
        <v>44378</v>
      </c>
      <c r="D8" s="85">
        <f>365*'Tariffs Jul2021'!H2/100</f>
        <v>306.60000000000002</v>
      </c>
      <c r="E8" s="85">
        <f>IF($C$5*'Tariffs Jul2021'!AK2/'Tariffs Jul2021'!AI2&gt;='Tariffs Jul2021'!J2,( 'Tariffs Jul2021'!J2*'Tariffs Jul2021'!O2/100)* 'Tariffs Jul2021'!AI2,($C$5*'Tariffs Jul2021'!AK2/'Tariffs Jul2021'!AI2*'Tariffs Jul2021'!O2/100)* 'Tariffs Jul2021'!AI2)</f>
        <v>249.54545454545456</v>
      </c>
      <c r="F8" s="85">
        <f>IF($C$5*'Tariffs Jul2021'!AK2/'Tariffs Jul2021'!AI2&lt;'Tariffs Jul2021'!J2,0,IF($C$5*'Tariffs Jul2021'!AK2/'Tariffs Jul2021'!AI2&lt;='Tariffs Jul2021'!K2,($C$5*'Tariffs Jul2021'!AK2/'Tariffs Jul2021'!AI2-'Tariffs Jul2021'!J2)*('Tariffs Jul2021'!P2/100)*'Tariffs Jul2021'!AI2,('Tariffs Jul2021'!K2-'Tariffs Jul2021'!J2)*('Tariffs Jul2021'!P2/100)*'Tariffs Jul2021'!AI2))</f>
        <v>147.81818181818181</v>
      </c>
      <c r="G8" s="85">
        <f>IF($C$5*'Tariffs Jul2021'!AK2/'Tariffs Jul2021'!AI2&lt;'Tariffs Jul2021'!K2,0,IF($C$5*'Tariffs Jul2021'!AK2/'Tariffs Jul2021'!AI2&lt;='Tariffs Jul2021'!L2,($C$5*'Tariffs Jul2021'!AK2/'Tariffs Jul2021'!AI2-'Tariffs Jul2021'!K2)*('Tariffs Jul2021'!Q2/100)*'Tariffs Jul2021'!AI2,('Tariffs Jul2021'!L2-'Tariffs Jul2021'!K2)*('Tariffs Jul2021'!Q2/100)*'Tariffs Jul2021'!AI2))</f>
        <v>0</v>
      </c>
      <c r="H8" s="85">
        <f>IF($C$5*'Tariffs Jul2021'!AK2/'Tariffs Jul2021'!AI2&lt;'Tariffs Jul2021'!L2,0,IF($C$5*'Tariffs Jul2021'!AK2/'Tariffs Jul2021'!AI2&lt;='Tariffs Jul2021'!M2,($C$5*'Tariffs Jul2021'!AK2/'Tariffs Jul2021'!AI2-'Tariffs Jul2021'!L2)*('Tariffs Jul2021'!R2/100)*'Tariffs Jul2021'!AI2,('Tariffs Jul2021'!M2-'Tariffs Jul2021'!L2)*('Tariffs Jul2021'!R2/100)*'Tariffs Jul2021'!AI2))</f>
        <v>0</v>
      </c>
      <c r="I8" s="85">
        <f>IF(($C$5*'Tariffs Jul2021'!AK2/'Tariffs Jul2021'!AI2&gt;'Tariffs Jul2021'!M2),($C$5*'Tariffs Jul2021'!AK2/'Tariffs Jul2021'!AI2-'Tariffs Jul2021'!M2)*'Tariffs Jul2021'!S2/100*'Tariffs Jul2021'!AI2,0)</f>
        <v>0</v>
      </c>
      <c r="J8" s="85">
        <f>IF($C$5*'Tariffs Jul2021'!AL2/'Tariffs Jul2021'!AJ2&gt;='Tariffs Jul2021'!J2,('Tariffs Jul2021'!J2*'Tariffs Jul2021'!U2/100)* 'Tariffs Jul2021'!AJ2,($C$5*'Tariffs Jul2021'!AL2/'Tariffs Jul2021'!AJ2*'Tariffs Jul2021'!U2/100)* 'Tariffs Jul2021'!AJ2)</f>
        <v>238.90909090909088</v>
      </c>
      <c r="K8" s="85">
        <f>IF($C$5*'Tariffs Jul2021'!AL2/'Tariffs Jul2021'!AJ2&lt;'Tariffs Jul2021'!J2,0,IF($C$5*'Tariffs Jul2021'!AL2/'Tariffs Jul2021'!AJ2&lt;='Tariffs Jul2021'!K2,($C$5*'Tariffs Jul2021'!AL2/'Tariffs Jul2021'!AJ2-'Tariffs Jul2021'!J2)*('Tariffs Jul2021'!V2/100)*'Tariffs Jul2021'!AJ2,('Tariffs Jul2021'!K2-'Tariffs Jul2021'!J2)*('Tariffs Jul2021'!V2/100)*'Tariffs Jul2021'!AJ2))</f>
        <v>140.18181818181816</v>
      </c>
      <c r="L8" s="85">
        <f>IF($C$5*'Tariffs Jul2021'!AL2/'Tariffs Jul2021'!AJ2&lt;'Tariffs Jul2021'!K2,0,IF($C$5*'Tariffs Jul2021'!AL2/'Tariffs Jul2021'!AJ2&lt;='Tariffs Jul2021'!L2,($C$5*'Tariffs Jul2021'!AL2/'Tariffs Jul2021'!AJ2-'Tariffs Jul2021'!K2)*('Tariffs Jul2021'!W2/100)*'Tariffs Jul2021'!AJ2,('Tariffs Jul2021'!L2-'Tariffs Jul2021'!K2)*('Tariffs Jul2021'!W2/100)*'Tariffs Jul2021'!AJ2))</f>
        <v>0</v>
      </c>
      <c r="M8" s="85">
        <f>IF($C$5*'Tariffs Jul2021'!AL2/'Tariffs Jul2021'!AJ2&lt;'Tariffs Jul2021'!L2,0,IF($C$5*'Tariffs Jul2021'!AL2/'Tariffs Jul2021'!AJ2&lt;='Tariffs Jul2021'!M2,($C$5*'Tariffs Jul2021'!AL2/'Tariffs Jul2021'!AJ2-'Tariffs Jul2021'!L2)*('Tariffs Jul2021'!X2/100)*'Tariffs Jul2021'!AJ2,('Tariffs Jul2021'!M2-'Tariffs Jul2021'!L2)*('Tariffs Jul2021'!X2/100)*'Tariffs Jul2021'!AJ2))</f>
        <v>0</v>
      </c>
      <c r="N8" s="85">
        <f>IF(($C$5*'Tariffs Jul2021'!AL2/'Tariffs Jul2021'!AJ2&gt;'Tariffs Jul2021'!M2),($C$5*'Tariffs Jul2021'!AL2/'Tariffs Jul2021'!AJ2-'Tariffs Jul2021'!M2)*'Tariffs Jul2021'!Y2/100*'Tariffs Jul2021'!AJ2,0)</f>
        <v>0</v>
      </c>
      <c r="O8" s="73">
        <f>SUM(D8:N8)</f>
        <v>1083.0545454545454</v>
      </c>
      <c r="P8" s="498">
        <f>O8*1.1</f>
        <v>1191.3600000000001</v>
      </c>
      <c r="Q8" s="531"/>
      <c r="R8" s="531"/>
      <c r="S8" s="531"/>
      <c r="T8" s="531"/>
      <c r="U8" s="531"/>
      <c r="V8" s="531"/>
      <c r="W8" s="531"/>
      <c r="X8" s="531"/>
      <c r="Y8" s="531"/>
    </row>
    <row r="9" spans="1:25" x14ac:dyDescent="0.15">
      <c r="A9" s="286" t="str">
        <f>'Tariffs Jul2021'!F3</f>
        <v>Alinta Energy</v>
      </c>
      <c r="B9" s="47" t="str">
        <f>'Tariffs Jul2021'!D3</f>
        <v>Multinet Metro 1</v>
      </c>
      <c r="C9" s="287">
        <f>'Tariffs Jul2021'!E3</f>
        <v>44197</v>
      </c>
      <c r="D9" s="85">
        <f>365*'Tariffs Jul2021'!H3/100</f>
        <v>251.85</v>
      </c>
      <c r="E9" s="85">
        <f>IF($C$5*'Tariffs Jul2021'!AK3/'Tariffs Jul2021'!AI3&gt;='Tariffs Jul2021'!J3,( 'Tariffs Jul2021'!J3*'Tariffs Jul2021'!O3/100)* 'Tariffs Jul2021'!AI3,($C$5*'Tariffs Jul2021'!AK3/'Tariffs Jul2021'!AI3*'Tariffs Jul2021'!O3/100)* 'Tariffs Jul2021'!AI3)</f>
        <v>225</v>
      </c>
      <c r="F9" s="85">
        <f>IF($C$5*'Tariffs Jul2021'!AK3/'Tariffs Jul2021'!AI3&lt;'Tariffs Jul2021'!J3,0,IF($C$5*'Tariffs Jul2021'!AK3/'Tariffs Jul2021'!AI3&lt;='Tariffs Jul2021'!K3,($C$5*'Tariffs Jul2021'!AK3/'Tariffs Jul2021'!AI3-'Tariffs Jul2021'!J3)*('Tariffs Jul2021'!P3/100)*'Tariffs Jul2021'!AI3,('Tariffs Jul2021'!K3-'Tariffs Jul2021'!J3)*('Tariffs Jul2021'!P3/100)*'Tariffs Jul2021'!AI3))</f>
        <v>132.54545454545453</v>
      </c>
      <c r="G9" s="85">
        <f>IF($C$5*'Tariffs Jul2021'!AK3/'Tariffs Jul2021'!AI3&lt;'Tariffs Jul2021'!K3,0,IF($C$5*'Tariffs Jul2021'!AK3/'Tariffs Jul2021'!AI3&lt;='Tariffs Jul2021'!L3,($C$5*'Tariffs Jul2021'!AK3/'Tariffs Jul2021'!AI3-'Tariffs Jul2021'!K3)*('Tariffs Jul2021'!Q3/100)*'Tariffs Jul2021'!AI3,('Tariffs Jul2021'!L3-'Tariffs Jul2021'!K3)*('Tariffs Jul2021'!Q3/100)*'Tariffs Jul2021'!AI3))</f>
        <v>0</v>
      </c>
      <c r="H9" s="85">
        <f>IF($C$5*'Tariffs Jul2021'!AK3/'Tariffs Jul2021'!AI3&lt;'Tariffs Jul2021'!L3,0,IF($C$5*'Tariffs Jul2021'!AK3/'Tariffs Jul2021'!AI3&lt;='Tariffs Jul2021'!M3,($C$5*'Tariffs Jul2021'!AK3/'Tariffs Jul2021'!AI3-'Tariffs Jul2021'!L3)*('Tariffs Jul2021'!R3/100)*'Tariffs Jul2021'!AI3,('Tariffs Jul2021'!M3-'Tariffs Jul2021'!L3)*('Tariffs Jul2021'!R3/100)*'Tariffs Jul2021'!AI3))</f>
        <v>0</v>
      </c>
      <c r="I9" s="85">
        <f>IF(($C$5*'Tariffs Jul2021'!AK3/'Tariffs Jul2021'!AI3&gt;'Tariffs Jul2021'!M3),($C$5*'Tariffs Jul2021'!AK3/'Tariffs Jul2021'!AI3-'Tariffs Jul2021'!M3)*'Tariffs Jul2021'!S3/100*'Tariffs Jul2021'!AI3,0)</f>
        <v>0</v>
      </c>
      <c r="J9" s="85">
        <f>IF($C$5*'Tariffs Jul2021'!AL3/'Tariffs Jul2021'!AJ3&gt;='Tariffs Jul2021'!J3,('Tariffs Jul2021'!J3*'Tariffs Jul2021'!U3/100)* 'Tariffs Jul2021'!AJ3,($C$5*'Tariffs Jul2021'!AL3/'Tariffs Jul2021'!AJ3*'Tariffs Jul2021'!U3/100)* 'Tariffs Jul2021'!AJ3)</f>
        <v>216</v>
      </c>
      <c r="K9" s="85">
        <f>IF($C$5*'Tariffs Jul2021'!AL3/'Tariffs Jul2021'!AJ3&lt;'Tariffs Jul2021'!J3,0,IF($C$5*'Tariffs Jul2021'!AL3/'Tariffs Jul2021'!AJ3&lt;='Tariffs Jul2021'!K3,($C$5*'Tariffs Jul2021'!AL3/'Tariffs Jul2021'!AJ3-'Tariffs Jul2021'!J3)*('Tariffs Jul2021'!V3/100)*'Tariffs Jul2021'!AJ3,('Tariffs Jul2021'!K3-'Tariffs Jul2021'!J3)*('Tariffs Jul2021'!V3/100)*'Tariffs Jul2021'!AJ3))</f>
        <v>126.54545454545453</v>
      </c>
      <c r="L9" s="85">
        <f>IF($C$5*'Tariffs Jul2021'!AL3/'Tariffs Jul2021'!AJ3&lt;'Tariffs Jul2021'!K3,0,IF($C$5*'Tariffs Jul2021'!AL3/'Tariffs Jul2021'!AJ3&lt;='Tariffs Jul2021'!L3,($C$5*'Tariffs Jul2021'!AL3/'Tariffs Jul2021'!AJ3-'Tariffs Jul2021'!K3)*('Tariffs Jul2021'!W3/100)*'Tariffs Jul2021'!AJ3,('Tariffs Jul2021'!L3-'Tariffs Jul2021'!K3)*('Tariffs Jul2021'!W3/100)*'Tariffs Jul2021'!AJ3))</f>
        <v>0</v>
      </c>
      <c r="M9" s="85">
        <f>IF($C$5*'Tariffs Jul2021'!AL3/'Tariffs Jul2021'!AJ3&lt;'Tariffs Jul2021'!L3,0,IF($C$5*'Tariffs Jul2021'!AL3/'Tariffs Jul2021'!AJ3&lt;='Tariffs Jul2021'!M3,($C$5*'Tariffs Jul2021'!AL3/'Tariffs Jul2021'!AJ3-'Tariffs Jul2021'!L3)*('Tariffs Jul2021'!X3/100)*'Tariffs Jul2021'!AJ3,('Tariffs Jul2021'!M3-'Tariffs Jul2021'!L3)*('Tariffs Jul2021'!X3/100)*'Tariffs Jul2021'!AJ3))</f>
        <v>0</v>
      </c>
      <c r="N9" s="85">
        <f>IF(($C$5*'Tariffs Jul2021'!AL3/'Tariffs Jul2021'!AJ3&gt;'Tariffs Jul2021'!M3),($C$5*'Tariffs Jul2021'!AL3/'Tariffs Jul2021'!AJ3-'Tariffs Jul2021'!M3)*'Tariffs Jul2021'!Y3/100*'Tariffs Jul2021'!AJ3,0)</f>
        <v>0</v>
      </c>
      <c r="O9" s="73">
        <f t="shared" ref="O9:O86" si="0">SUM(D9:N9)</f>
        <v>951.94090909090903</v>
      </c>
      <c r="P9" s="498">
        <f t="shared" ref="P9:P86" si="1">O9*1.1</f>
        <v>1047.135</v>
      </c>
      <c r="Q9" s="531"/>
      <c r="R9" s="531"/>
      <c r="S9" s="531"/>
      <c r="T9" s="531"/>
      <c r="U9" s="531"/>
      <c r="V9" s="531"/>
      <c r="W9" s="531"/>
      <c r="X9" s="531"/>
      <c r="Y9" s="531"/>
    </row>
    <row r="10" spans="1:25" x14ac:dyDescent="0.15">
      <c r="A10" s="286" t="str">
        <f>'Tariffs Jul2021'!F4</f>
        <v>Covau</v>
      </c>
      <c r="B10" s="47" t="str">
        <f>'Tariffs Jul2021'!D4</f>
        <v>Multinet Metro 1</v>
      </c>
      <c r="C10" s="287">
        <f>'Tariffs Jul2021'!E4</f>
        <v>44197</v>
      </c>
      <c r="D10" s="85">
        <f>365*'Tariffs Jul2021'!H4/100</f>
        <v>284.7</v>
      </c>
      <c r="E10" s="85">
        <f>IF($C$5*'Tariffs Jul2021'!AK4/'Tariffs Jul2021'!AI4&gt;='Tariffs Jul2021'!J4,( 'Tariffs Jul2021'!J4*'Tariffs Jul2021'!O4/100)* 'Tariffs Jul2021'!AI4,($C$5*'Tariffs Jul2021'!AK4/'Tariffs Jul2021'!AI4*'Tariffs Jul2021'!O4/100)* 'Tariffs Jul2021'!AI4)</f>
        <v>272.45454545454538</v>
      </c>
      <c r="F10" s="85">
        <f>IF($C$5*'Tariffs Jul2021'!AK4/'Tariffs Jul2021'!AI4&lt;'Tariffs Jul2021'!J4,0,IF($C$5*'Tariffs Jul2021'!AK4/'Tariffs Jul2021'!AI4&lt;='Tariffs Jul2021'!K4,($C$5*'Tariffs Jul2021'!AK4/'Tariffs Jul2021'!AI4-'Tariffs Jul2021'!J4)*('Tariffs Jul2021'!P4/100)*'Tariffs Jul2021'!AI4,('Tariffs Jul2021'!K4-'Tariffs Jul2021'!J4)*('Tariffs Jul2021'!P4/100)*'Tariffs Jul2021'!AI4))</f>
        <v>151.63636363636363</v>
      </c>
      <c r="G10" s="85">
        <f>IF($C$5*'Tariffs Jul2021'!AK4/'Tariffs Jul2021'!AI4&lt;'Tariffs Jul2021'!K4,0,IF($C$5*'Tariffs Jul2021'!AK4/'Tariffs Jul2021'!AI4&lt;='Tariffs Jul2021'!L4,($C$5*'Tariffs Jul2021'!AK4/'Tariffs Jul2021'!AI4-'Tariffs Jul2021'!K4)*('Tariffs Jul2021'!Q4/100)*'Tariffs Jul2021'!AI4,('Tariffs Jul2021'!L4-'Tariffs Jul2021'!K4)*('Tariffs Jul2021'!Q4/100)*'Tariffs Jul2021'!AI4))</f>
        <v>0</v>
      </c>
      <c r="H10" s="85">
        <f>IF($C$5*'Tariffs Jul2021'!AK4/'Tariffs Jul2021'!AI4&lt;'Tariffs Jul2021'!L4,0,IF($C$5*'Tariffs Jul2021'!AK4/'Tariffs Jul2021'!AI4&lt;='Tariffs Jul2021'!M4,($C$5*'Tariffs Jul2021'!AK4/'Tariffs Jul2021'!AI4-'Tariffs Jul2021'!L4)*('Tariffs Jul2021'!R4/100)*'Tariffs Jul2021'!AI4,('Tariffs Jul2021'!M4-'Tariffs Jul2021'!L4)*('Tariffs Jul2021'!R4/100)*'Tariffs Jul2021'!AI4))</f>
        <v>0</v>
      </c>
      <c r="I10" s="85">
        <f>IF(($C$5*'Tariffs Jul2021'!AK4/'Tariffs Jul2021'!AI4&gt;'Tariffs Jul2021'!M4),($C$5*'Tariffs Jul2021'!AK4/'Tariffs Jul2021'!AI4-'Tariffs Jul2021'!M4)*'Tariffs Jul2021'!S4/100*'Tariffs Jul2021'!AI4,0)</f>
        <v>0</v>
      </c>
      <c r="J10" s="85">
        <f>IF($C$5*'Tariffs Jul2021'!AL4/'Tariffs Jul2021'!AJ4&gt;='Tariffs Jul2021'!J4,('Tariffs Jul2021'!J4*'Tariffs Jul2021'!U4/100)* 'Tariffs Jul2021'!AJ4,($C$5*'Tariffs Jul2021'!AL4/'Tariffs Jul2021'!AJ4*'Tariffs Jul2021'!U4/100)* 'Tariffs Jul2021'!AJ4)</f>
        <v>245.45454545454544</v>
      </c>
      <c r="K10" s="85">
        <f>IF($C$5*'Tariffs Jul2021'!AL4/'Tariffs Jul2021'!AJ4&lt;'Tariffs Jul2021'!J4,0,IF($C$5*'Tariffs Jul2021'!AL4/'Tariffs Jul2021'!AJ4&lt;='Tariffs Jul2021'!K4,($C$5*'Tariffs Jul2021'!AL4/'Tariffs Jul2021'!AJ4-'Tariffs Jul2021'!J4)*('Tariffs Jul2021'!V4/100)*'Tariffs Jul2021'!AJ4,('Tariffs Jul2021'!K4-'Tariffs Jul2021'!J4)*('Tariffs Jul2021'!V4/100)*'Tariffs Jul2021'!AJ4))</f>
        <v>137.45454545454544</v>
      </c>
      <c r="L10" s="85">
        <f>IF($C$5*'Tariffs Jul2021'!AL4/'Tariffs Jul2021'!AJ4&lt;'Tariffs Jul2021'!K4,0,IF($C$5*'Tariffs Jul2021'!AL4/'Tariffs Jul2021'!AJ4&lt;='Tariffs Jul2021'!L4,($C$5*'Tariffs Jul2021'!AL4/'Tariffs Jul2021'!AJ4-'Tariffs Jul2021'!K4)*('Tariffs Jul2021'!W4/100)*'Tariffs Jul2021'!AJ4,('Tariffs Jul2021'!L4-'Tariffs Jul2021'!K4)*('Tariffs Jul2021'!W4/100)*'Tariffs Jul2021'!AJ4))</f>
        <v>0</v>
      </c>
      <c r="M10" s="85">
        <f>IF($C$5*'Tariffs Jul2021'!AL4/'Tariffs Jul2021'!AJ4&lt;'Tariffs Jul2021'!L4,0,IF($C$5*'Tariffs Jul2021'!AL4/'Tariffs Jul2021'!AJ4&lt;='Tariffs Jul2021'!M4,($C$5*'Tariffs Jul2021'!AL4/'Tariffs Jul2021'!AJ4-'Tariffs Jul2021'!L4)*('Tariffs Jul2021'!X4/100)*'Tariffs Jul2021'!AJ4,('Tariffs Jul2021'!M4-'Tariffs Jul2021'!L4)*('Tariffs Jul2021'!X4/100)*'Tariffs Jul2021'!AJ4))</f>
        <v>0</v>
      </c>
      <c r="N10" s="85">
        <f>IF(($C$5*'Tariffs Jul2021'!AL4/'Tariffs Jul2021'!AJ4&gt;'Tariffs Jul2021'!M4),($C$5*'Tariffs Jul2021'!AL4/'Tariffs Jul2021'!AJ4-'Tariffs Jul2021'!M4)*'Tariffs Jul2021'!Y4/100*'Tariffs Jul2021'!AJ4,0)</f>
        <v>0</v>
      </c>
      <c r="O10" s="73">
        <f t="shared" si="0"/>
        <v>1091.6999999999998</v>
      </c>
      <c r="P10" s="498">
        <f t="shared" si="1"/>
        <v>1200.8699999999999</v>
      </c>
      <c r="Q10" s="531"/>
      <c r="R10" s="531"/>
      <c r="S10" s="531"/>
      <c r="T10" s="531"/>
      <c r="U10" s="531"/>
      <c r="V10" s="531"/>
      <c r="W10" s="531"/>
      <c r="X10" s="531"/>
      <c r="Y10" s="531"/>
    </row>
    <row r="11" spans="1:25" x14ac:dyDescent="0.15">
      <c r="A11" s="286" t="str">
        <f>'Tariffs Jul2021'!F5</f>
        <v>Dodo Power &amp; Gas</v>
      </c>
      <c r="B11" s="47" t="str">
        <f>'Tariffs Jul2021'!D5</f>
        <v>Multinet Metro 1</v>
      </c>
      <c r="C11" s="287">
        <f>'Tariffs Jul2021'!E5</f>
        <v>44046</v>
      </c>
      <c r="D11" s="85">
        <f>365*'Tariffs Jul2021'!H5/100</f>
        <v>206.09227272727273</v>
      </c>
      <c r="E11" s="85">
        <f>IF($C$5*'Tariffs Jul2021'!AK5/'Tariffs Jul2021'!AI5&gt;='Tariffs Jul2021'!J5,( 'Tariffs Jul2021'!J5*'Tariffs Jul2021'!O5/100)* 'Tariffs Jul2021'!AI5,($C$5*'Tariffs Jul2021'!AK5/'Tariffs Jul2021'!AI5*'Tariffs Jul2021'!O5/100)* 'Tariffs Jul2021'!AI5)</f>
        <v>229.09090909090904</v>
      </c>
      <c r="F11" s="85">
        <f>IF($C$5*'Tariffs Jul2021'!AK5/'Tariffs Jul2021'!AI5&lt;'Tariffs Jul2021'!J5,0,IF($C$5*'Tariffs Jul2021'!AK5/'Tariffs Jul2021'!AI5&lt;='Tariffs Jul2021'!K5,($C$5*'Tariffs Jul2021'!AK5/'Tariffs Jul2021'!AI5-'Tariffs Jul2021'!J5)*('Tariffs Jul2021'!P5/100)*'Tariffs Jul2021'!AI5,('Tariffs Jul2021'!K5-'Tariffs Jul2021'!J5)*('Tariffs Jul2021'!P5/100)*'Tariffs Jul2021'!AI5))</f>
        <v>133.63636363636363</v>
      </c>
      <c r="G11" s="85">
        <f>IF($C$5*'Tariffs Jul2021'!AK5/'Tariffs Jul2021'!AI5&lt;'Tariffs Jul2021'!K5,0,IF($C$5*'Tariffs Jul2021'!AK5/'Tariffs Jul2021'!AI5&lt;='Tariffs Jul2021'!L5,($C$5*'Tariffs Jul2021'!AK5/'Tariffs Jul2021'!AI5-'Tariffs Jul2021'!K5)*('Tariffs Jul2021'!Q5/100)*'Tariffs Jul2021'!AI5,('Tariffs Jul2021'!L5-'Tariffs Jul2021'!K5)*('Tariffs Jul2021'!Q5/100)*'Tariffs Jul2021'!AI5))</f>
        <v>0</v>
      </c>
      <c r="H11" s="85">
        <f>IF($C$5*'Tariffs Jul2021'!AK5/'Tariffs Jul2021'!AI5&lt;'Tariffs Jul2021'!L5,0,IF($C$5*'Tariffs Jul2021'!AK5/'Tariffs Jul2021'!AI5&lt;='Tariffs Jul2021'!M5,($C$5*'Tariffs Jul2021'!AK5/'Tariffs Jul2021'!AI5-'Tariffs Jul2021'!L5)*('Tariffs Jul2021'!R5/100)*'Tariffs Jul2021'!AI5,('Tariffs Jul2021'!M5-'Tariffs Jul2021'!L5)*('Tariffs Jul2021'!R5/100)*'Tariffs Jul2021'!AI5))</f>
        <v>0</v>
      </c>
      <c r="I11" s="85">
        <f>IF(($C$5*'Tariffs Jul2021'!AK5/'Tariffs Jul2021'!AI5&gt;'Tariffs Jul2021'!M5),($C$5*'Tariffs Jul2021'!AK5/'Tariffs Jul2021'!AI5-'Tariffs Jul2021'!M5)*'Tariffs Jul2021'!S5/100*'Tariffs Jul2021'!AI5,0)</f>
        <v>0</v>
      </c>
      <c r="J11" s="85">
        <f>IF($C$5*'Tariffs Jul2021'!AL5/'Tariffs Jul2021'!AJ5&gt;='Tariffs Jul2021'!J5,('Tariffs Jul2021'!J5*'Tariffs Jul2021'!U5/100)* 'Tariffs Jul2021'!AJ5,($C$5*'Tariffs Jul2021'!AL5/'Tariffs Jul2021'!AJ5*'Tariffs Jul2021'!U5/100)* 'Tariffs Jul2021'!AJ5)</f>
        <v>216</v>
      </c>
      <c r="K11" s="85">
        <f>IF($C$5*'Tariffs Jul2021'!AL5/'Tariffs Jul2021'!AJ5&lt;'Tariffs Jul2021'!J5,0,IF($C$5*'Tariffs Jul2021'!AL5/'Tariffs Jul2021'!AJ5&lt;='Tariffs Jul2021'!K5,($C$5*'Tariffs Jul2021'!AL5/'Tariffs Jul2021'!AJ5-'Tariffs Jul2021'!J5)*('Tariffs Jul2021'!V5/100)*'Tariffs Jul2021'!AJ5,('Tariffs Jul2021'!K5-'Tariffs Jul2021'!J5)*('Tariffs Jul2021'!V5/100)*'Tariffs Jul2021'!AJ5))</f>
        <v>128.18181818181819</v>
      </c>
      <c r="L11" s="85">
        <f>IF($C$5*'Tariffs Jul2021'!AL5/'Tariffs Jul2021'!AJ5&lt;'Tariffs Jul2021'!K5,0,IF($C$5*'Tariffs Jul2021'!AL5/'Tariffs Jul2021'!AJ5&lt;='Tariffs Jul2021'!L5,($C$5*'Tariffs Jul2021'!AL5/'Tariffs Jul2021'!AJ5-'Tariffs Jul2021'!K5)*('Tariffs Jul2021'!W5/100)*'Tariffs Jul2021'!AJ5,('Tariffs Jul2021'!L5-'Tariffs Jul2021'!K5)*('Tariffs Jul2021'!W5/100)*'Tariffs Jul2021'!AJ5))</f>
        <v>0</v>
      </c>
      <c r="M11" s="85">
        <f>IF($C$5*'Tariffs Jul2021'!AL5/'Tariffs Jul2021'!AJ5&lt;'Tariffs Jul2021'!L5,0,IF($C$5*'Tariffs Jul2021'!AL5/'Tariffs Jul2021'!AJ5&lt;='Tariffs Jul2021'!M5,($C$5*'Tariffs Jul2021'!AL5/'Tariffs Jul2021'!AJ5-'Tariffs Jul2021'!L5)*('Tariffs Jul2021'!X5/100)*'Tariffs Jul2021'!AJ5,('Tariffs Jul2021'!M5-'Tariffs Jul2021'!L5)*('Tariffs Jul2021'!X5/100)*'Tariffs Jul2021'!AJ5))</f>
        <v>0</v>
      </c>
      <c r="N11" s="85">
        <f>IF(($C$5*'Tariffs Jul2021'!AL5/'Tariffs Jul2021'!AJ5&gt;'Tariffs Jul2021'!M5),($C$5*'Tariffs Jul2021'!AL5/'Tariffs Jul2021'!AJ5-'Tariffs Jul2021'!M5)*'Tariffs Jul2021'!Y5/100*'Tariffs Jul2021'!AJ5,0)</f>
        <v>0</v>
      </c>
      <c r="O11" s="73">
        <f t="shared" si="0"/>
        <v>913.00136363636352</v>
      </c>
      <c r="P11" s="498">
        <f t="shared" si="1"/>
        <v>1004.3014999999999</v>
      </c>
      <c r="Q11" s="531"/>
      <c r="R11" s="531"/>
      <c r="S11" s="531"/>
      <c r="T11" s="531"/>
      <c r="U11" s="531"/>
      <c r="V11" s="531"/>
      <c r="W11" s="531"/>
      <c r="X11" s="531"/>
      <c r="Y11" s="531"/>
    </row>
    <row r="12" spans="1:25" x14ac:dyDescent="0.15">
      <c r="A12" s="286" t="str">
        <f>'Tariffs Jul2021'!F6</f>
        <v>EnergyAustralia</v>
      </c>
      <c r="B12" s="47" t="str">
        <f>'Tariffs Jul2021'!D6</f>
        <v>Multinet Metro 1</v>
      </c>
      <c r="C12" s="287">
        <f>'Tariffs Jul2021'!E6</f>
        <v>44448</v>
      </c>
      <c r="D12" s="85">
        <f>365*'Tariffs Jul2021'!H6/100</f>
        <v>308.42500000000001</v>
      </c>
      <c r="E12" s="85">
        <f>IF($C$5*'Tariffs Jul2021'!AK6/'Tariffs Jul2021'!AI6&gt;='Tariffs Jul2021'!J6,( 'Tariffs Jul2021'!J6*'Tariffs Jul2021'!O6/100)* 'Tariffs Jul2021'!AI6,($C$5*'Tariffs Jul2021'!AK6/'Tariffs Jul2021'!AI6*'Tariffs Jul2021'!O6/100)* 'Tariffs Jul2021'!AI6)</f>
        <v>283.90909090909088</v>
      </c>
      <c r="F12" s="85">
        <f>IF($C$5*'Tariffs Jul2021'!AK6/'Tariffs Jul2021'!AI6&lt;'Tariffs Jul2021'!J6,0,IF($C$5*'Tariffs Jul2021'!AK6/'Tariffs Jul2021'!AI6&lt;='Tariffs Jul2021'!K6,($C$5*'Tariffs Jul2021'!AK6/'Tariffs Jul2021'!AI6-'Tariffs Jul2021'!J6)*('Tariffs Jul2021'!P6/100)*'Tariffs Jul2021'!AI6,('Tariffs Jul2021'!K6-'Tariffs Jul2021'!J6)*('Tariffs Jul2021'!P6/100)*'Tariffs Jul2021'!AI6))</f>
        <v>162.54545454545453</v>
      </c>
      <c r="G12" s="85">
        <f>IF($C$5*'Tariffs Jul2021'!AK6/'Tariffs Jul2021'!AI6&lt;'Tariffs Jul2021'!K6,0,IF($C$5*'Tariffs Jul2021'!AK6/'Tariffs Jul2021'!AI6&lt;='Tariffs Jul2021'!L6,($C$5*'Tariffs Jul2021'!AK6/'Tariffs Jul2021'!AI6-'Tariffs Jul2021'!K6)*('Tariffs Jul2021'!Q6/100)*'Tariffs Jul2021'!AI6,('Tariffs Jul2021'!L6-'Tariffs Jul2021'!K6)*('Tariffs Jul2021'!Q6/100)*'Tariffs Jul2021'!AI6))</f>
        <v>0</v>
      </c>
      <c r="H12" s="85">
        <f>IF($C$5*'Tariffs Jul2021'!AK6/'Tariffs Jul2021'!AI6&lt;'Tariffs Jul2021'!L6,0,IF($C$5*'Tariffs Jul2021'!AK6/'Tariffs Jul2021'!AI6&lt;='Tariffs Jul2021'!M6,($C$5*'Tariffs Jul2021'!AK6/'Tariffs Jul2021'!AI6-'Tariffs Jul2021'!L6)*('Tariffs Jul2021'!R6/100)*'Tariffs Jul2021'!AI6,('Tariffs Jul2021'!M6-'Tariffs Jul2021'!L6)*('Tariffs Jul2021'!R6/100)*'Tariffs Jul2021'!AI6))</f>
        <v>0</v>
      </c>
      <c r="I12" s="85">
        <f>IF(($C$5*'Tariffs Jul2021'!AK6/'Tariffs Jul2021'!AI6&gt;'Tariffs Jul2021'!M6),($C$5*'Tariffs Jul2021'!AK6/'Tariffs Jul2021'!AI6-'Tariffs Jul2021'!M6)*'Tariffs Jul2021'!S6/100*'Tariffs Jul2021'!AI6,0)</f>
        <v>0</v>
      </c>
      <c r="J12" s="85">
        <f>IF($C$5*'Tariffs Jul2021'!AL6/'Tariffs Jul2021'!AJ6&gt;='Tariffs Jul2021'!J6,('Tariffs Jul2021'!J6*'Tariffs Jul2021'!U6/100)* 'Tariffs Jul2021'!AJ6,($C$5*'Tariffs Jul2021'!AL6/'Tariffs Jul2021'!AJ6*'Tariffs Jul2021'!U6/100)* 'Tariffs Jul2021'!AJ6)</f>
        <v>274.90909090909088</v>
      </c>
      <c r="K12" s="85">
        <f>IF($C$5*'Tariffs Jul2021'!AL6/'Tariffs Jul2021'!AJ6&lt;'Tariffs Jul2021'!J6,0,IF($C$5*'Tariffs Jul2021'!AL6/'Tariffs Jul2021'!AJ6&lt;='Tariffs Jul2021'!K6,($C$5*'Tariffs Jul2021'!AL6/'Tariffs Jul2021'!AJ6-'Tariffs Jul2021'!J6)*('Tariffs Jul2021'!V6/100)*'Tariffs Jul2021'!AJ6,('Tariffs Jul2021'!K6-'Tariffs Jul2021'!J6)*('Tariffs Jul2021'!V6/100)*'Tariffs Jul2021'!AJ6))</f>
        <v>155.99999999999997</v>
      </c>
      <c r="L12" s="85">
        <f>IF($C$5*'Tariffs Jul2021'!AL6/'Tariffs Jul2021'!AJ6&lt;'Tariffs Jul2021'!K6,0,IF($C$5*'Tariffs Jul2021'!AL6/'Tariffs Jul2021'!AJ6&lt;='Tariffs Jul2021'!L6,($C$5*'Tariffs Jul2021'!AL6/'Tariffs Jul2021'!AJ6-'Tariffs Jul2021'!K6)*('Tariffs Jul2021'!W6/100)*'Tariffs Jul2021'!AJ6,('Tariffs Jul2021'!L6-'Tariffs Jul2021'!K6)*('Tariffs Jul2021'!W6/100)*'Tariffs Jul2021'!AJ6))</f>
        <v>0</v>
      </c>
      <c r="M12" s="85">
        <f>IF($C$5*'Tariffs Jul2021'!AL6/'Tariffs Jul2021'!AJ6&lt;'Tariffs Jul2021'!L6,0,IF($C$5*'Tariffs Jul2021'!AL6/'Tariffs Jul2021'!AJ6&lt;='Tariffs Jul2021'!M6,($C$5*'Tariffs Jul2021'!AL6/'Tariffs Jul2021'!AJ6-'Tariffs Jul2021'!L6)*('Tariffs Jul2021'!X6/100)*'Tariffs Jul2021'!AJ6,('Tariffs Jul2021'!M6-'Tariffs Jul2021'!L6)*('Tariffs Jul2021'!X6/100)*'Tariffs Jul2021'!AJ6))</f>
        <v>0</v>
      </c>
      <c r="N12" s="85">
        <f>IF(($C$5*'Tariffs Jul2021'!AL6/'Tariffs Jul2021'!AJ6&gt;'Tariffs Jul2021'!M6),($C$5*'Tariffs Jul2021'!AL6/'Tariffs Jul2021'!AJ6-'Tariffs Jul2021'!M6)*'Tariffs Jul2021'!Y6/100*'Tariffs Jul2021'!AJ6,0)</f>
        <v>0</v>
      </c>
      <c r="O12" s="73">
        <f t="shared" si="0"/>
        <v>1185.7886363636362</v>
      </c>
      <c r="P12" s="498">
        <f t="shared" si="1"/>
        <v>1304.3674999999998</v>
      </c>
      <c r="Q12" s="531"/>
      <c r="R12" s="531"/>
      <c r="S12" s="531"/>
      <c r="T12" s="531"/>
      <c r="U12" s="531"/>
      <c r="V12" s="531"/>
      <c r="W12" s="531"/>
      <c r="X12" s="531"/>
      <c r="Y12" s="531"/>
    </row>
    <row r="13" spans="1:25" x14ac:dyDescent="0.15">
      <c r="A13" s="286" t="str">
        <f>'Tariffs Jul2021'!F7</f>
        <v>Lumo Energy</v>
      </c>
      <c r="B13" s="47" t="str">
        <f>'Tariffs Jul2021'!D7</f>
        <v>Multinet Metro 1</v>
      </c>
      <c r="C13" s="287">
        <f>'Tariffs Jul2021'!E7</f>
        <v>44197</v>
      </c>
      <c r="D13" s="85">
        <f>365*'Tariffs Jul2021'!H7/100</f>
        <v>237.25</v>
      </c>
      <c r="E13" s="85">
        <f>IF($C$5*'Tariffs Jul2021'!AK7/'Tariffs Jul2021'!AI7&gt;='Tariffs Jul2021'!J7,( 'Tariffs Jul2021'!J7*'Tariffs Jul2021'!O7/100)* 'Tariffs Jul2021'!AI7,($C$5*'Tariffs Jul2021'!AK7/'Tariffs Jul2021'!AI7*'Tariffs Jul2021'!O7/100)* 'Tariffs Jul2021'!AI7)</f>
        <v>197.99999999999994</v>
      </c>
      <c r="F13" s="85">
        <f>IF($C$5*'Tariffs Jul2021'!AK7/'Tariffs Jul2021'!AI7&lt;'Tariffs Jul2021'!J7,0,IF($C$5*'Tariffs Jul2021'!AK7/'Tariffs Jul2021'!AI7&lt;='Tariffs Jul2021'!K7,($C$5*'Tariffs Jul2021'!AK7/'Tariffs Jul2021'!AI7-'Tariffs Jul2021'!J7)*('Tariffs Jul2021'!P7/100)*'Tariffs Jul2021'!AI7,('Tariffs Jul2021'!K7-'Tariffs Jul2021'!J7)*('Tariffs Jul2021'!P7/100)*'Tariffs Jul2021'!AI7))</f>
        <v>117.27272727272725</v>
      </c>
      <c r="G13" s="85">
        <f>IF($C$5*'Tariffs Jul2021'!AK7/'Tariffs Jul2021'!AI7&lt;'Tariffs Jul2021'!K7,0,IF($C$5*'Tariffs Jul2021'!AK7/'Tariffs Jul2021'!AI7&lt;='Tariffs Jul2021'!L7,($C$5*'Tariffs Jul2021'!AK7/'Tariffs Jul2021'!AI7-'Tariffs Jul2021'!K7)*('Tariffs Jul2021'!Q7/100)*'Tariffs Jul2021'!AI7,('Tariffs Jul2021'!L7-'Tariffs Jul2021'!K7)*('Tariffs Jul2021'!Q7/100)*'Tariffs Jul2021'!AI7))</f>
        <v>0</v>
      </c>
      <c r="H13" s="85">
        <f>IF($C$5*'Tariffs Jul2021'!AK7/'Tariffs Jul2021'!AI7&lt;'Tariffs Jul2021'!L7,0,IF($C$5*'Tariffs Jul2021'!AK7/'Tariffs Jul2021'!AI7&lt;='Tariffs Jul2021'!M7,($C$5*'Tariffs Jul2021'!AK7/'Tariffs Jul2021'!AI7-'Tariffs Jul2021'!L7)*('Tariffs Jul2021'!R7/100)*'Tariffs Jul2021'!AI7,('Tariffs Jul2021'!M7-'Tariffs Jul2021'!L7)*('Tariffs Jul2021'!R7/100)*'Tariffs Jul2021'!AI7))</f>
        <v>0</v>
      </c>
      <c r="I13" s="85">
        <f>IF(($C$5*'Tariffs Jul2021'!AK7/'Tariffs Jul2021'!AI7&gt;'Tariffs Jul2021'!M7),($C$5*'Tariffs Jul2021'!AK7/'Tariffs Jul2021'!AI7-'Tariffs Jul2021'!M7)*'Tariffs Jul2021'!S7/100*'Tariffs Jul2021'!AI7,0)</f>
        <v>0</v>
      </c>
      <c r="J13" s="85">
        <f>IF($C$5*'Tariffs Jul2021'!AL7/'Tariffs Jul2021'!AJ7&gt;='Tariffs Jul2021'!J7,('Tariffs Jul2021'!J7*'Tariffs Jul2021'!U7/100)* 'Tariffs Jul2021'!AJ7,($C$5*'Tariffs Jul2021'!AL7/'Tariffs Jul2021'!AJ7*'Tariffs Jul2021'!U7/100)* 'Tariffs Jul2021'!AJ7)</f>
        <v>189</v>
      </c>
      <c r="K13" s="85">
        <f>IF($C$5*'Tariffs Jul2021'!AL7/'Tariffs Jul2021'!AJ7&lt;'Tariffs Jul2021'!J7,0,IF($C$5*'Tariffs Jul2021'!AL7/'Tariffs Jul2021'!AJ7&lt;='Tariffs Jul2021'!K7,($C$5*'Tariffs Jul2021'!AL7/'Tariffs Jul2021'!AJ7-'Tariffs Jul2021'!J7)*('Tariffs Jul2021'!V7/100)*'Tariffs Jul2021'!AJ7,('Tariffs Jul2021'!K7-'Tariffs Jul2021'!J7)*('Tariffs Jul2021'!V7/100)*'Tariffs Jul2021'!AJ7))</f>
        <v>110.18181818181819</v>
      </c>
      <c r="L13" s="85">
        <f>IF($C$5*'Tariffs Jul2021'!AL7/'Tariffs Jul2021'!AJ7&lt;'Tariffs Jul2021'!K7,0,IF($C$5*'Tariffs Jul2021'!AL7/'Tariffs Jul2021'!AJ7&lt;='Tariffs Jul2021'!L7,($C$5*'Tariffs Jul2021'!AL7/'Tariffs Jul2021'!AJ7-'Tariffs Jul2021'!K7)*('Tariffs Jul2021'!W7/100)*'Tariffs Jul2021'!AJ7,('Tariffs Jul2021'!L7-'Tariffs Jul2021'!K7)*('Tariffs Jul2021'!W7/100)*'Tariffs Jul2021'!AJ7))</f>
        <v>0</v>
      </c>
      <c r="M13" s="85">
        <f>IF($C$5*'Tariffs Jul2021'!AL7/'Tariffs Jul2021'!AJ7&lt;'Tariffs Jul2021'!L7,0,IF($C$5*'Tariffs Jul2021'!AL7/'Tariffs Jul2021'!AJ7&lt;='Tariffs Jul2021'!M7,($C$5*'Tariffs Jul2021'!AL7/'Tariffs Jul2021'!AJ7-'Tariffs Jul2021'!L7)*('Tariffs Jul2021'!X7/100)*'Tariffs Jul2021'!AJ7,('Tariffs Jul2021'!M7-'Tariffs Jul2021'!L7)*('Tariffs Jul2021'!X7/100)*'Tariffs Jul2021'!AJ7))</f>
        <v>0</v>
      </c>
      <c r="N13" s="85">
        <f>IF(($C$5*'Tariffs Jul2021'!AL7/'Tariffs Jul2021'!AJ7&gt;'Tariffs Jul2021'!M7),($C$5*'Tariffs Jul2021'!AL7/'Tariffs Jul2021'!AJ7-'Tariffs Jul2021'!M7)*'Tariffs Jul2021'!Y7/100*'Tariffs Jul2021'!AJ7,0)</f>
        <v>0</v>
      </c>
      <c r="O13" s="73">
        <f t="shared" si="0"/>
        <v>851.7045454545455</v>
      </c>
      <c r="P13" s="498">
        <f t="shared" si="1"/>
        <v>936.87500000000011</v>
      </c>
      <c r="Q13" s="531"/>
      <c r="R13" s="531"/>
      <c r="S13" s="531"/>
      <c r="T13" s="531"/>
      <c r="U13" s="531"/>
      <c r="V13" s="531"/>
      <c r="W13" s="531"/>
      <c r="X13" s="531"/>
      <c r="Y13" s="531"/>
    </row>
    <row r="14" spans="1:25" x14ac:dyDescent="0.15">
      <c r="A14" s="286" t="str">
        <f>'Tariffs Jul2021'!F8</f>
        <v>Momentum Energy</v>
      </c>
      <c r="B14" s="47" t="str">
        <f>'Tariffs Jul2021'!D8</f>
        <v>Multinet Metro 1</v>
      </c>
      <c r="C14" s="287">
        <f>'Tariffs Jul2021'!E8</f>
        <v>44224</v>
      </c>
      <c r="D14" s="85">
        <f>365*'Tariffs Jul2021'!H8/100</f>
        <v>305.70409090909089</v>
      </c>
      <c r="E14" s="85">
        <f>IF($C$5*'Tariffs Jul2021'!AK8/'Tariffs Jul2021'!AI8&gt;='Tariffs Jul2021'!J8,( 'Tariffs Jul2021'!J8*'Tariffs Jul2021'!O8/100)* 'Tariffs Jul2021'!AI8,($C$5*'Tariffs Jul2021'!AK8/'Tariffs Jul2021'!AI8*'Tariffs Jul2021'!O8/100)* 'Tariffs Jul2021'!AI8)</f>
        <v>262.63636363636363</v>
      </c>
      <c r="F14" s="85">
        <f>IF($C$5*'Tariffs Jul2021'!AK8/'Tariffs Jul2021'!AI8&lt;'Tariffs Jul2021'!J8,0,IF($C$5*'Tariffs Jul2021'!AK8/'Tariffs Jul2021'!AI8&lt;='Tariffs Jul2021'!K8,($C$5*'Tariffs Jul2021'!AK8/'Tariffs Jul2021'!AI8-'Tariffs Jul2021'!J8)*('Tariffs Jul2021'!P8/100)*'Tariffs Jul2021'!AI8,('Tariffs Jul2021'!K8-'Tariffs Jul2021'!J8)*('Tariffs Jul2021'!P8/100)*'Tariffs Jul2021'!AI8))</f>
        <v>160.36363636363635</v>
      </c>
      <c r="G14" s="85">
        <f>IF($C$5*'Tariffs Jul2021'!AK8/'Tariffs Jul2021'!AI8&lt;'Tariffs Jul2021'!K8,0,IF($C$5*'Tariffs Jul2021'!AK8/'Tariffs Jul2021'!AI8&lt;='Tariffs Jul2021'!L8,($C$5*'Tariffs Jul2021'!AK8/'Tariffs Jul2021'!AI8-'Tariffs Jul2021'!K8)*('Tariffs Jul2021'!Q8/100)*'Tariffs Jul2021'!AI8,('Tariffs Jul2021'!L8-'Tariffs Jul2021'!K8)*('Tariffs Jul2021'!Q8/100)*'Tariffs Jul2021'!AI8))</f>
        <v>0</v>
      </c>
      <c r="H14" s="85">
        <f>IF($C$5*'Tariffs Jul2021'!AK8/'Tariffs Jul2021'!AI8&lt;'Tariffs Jul2021'!L8,0,IF($C$5*'Tariffs Jul2021'!AK8/'Tariffs Jul2021'!AI8&lt;='Tariffs Jul2021'!M8,($C$5*'Tariffs Jul2021'!AK8/'Tariffs Jul2021'!AI8-'Tariffs Jul2021'!L8)*('Tariffs Jul2021'!R8/100)*'Tariffs Jul2021'!AI8,('Tariffs Jul2021'!M8-'Tariffs Jul2021'!L8)*('Tariffs Jul2021'!R8/100)*'Tariffs Jul2021'!AI8))</f>
        <v>0</v>
      </c>
      <c r="I14" s="85">
        <f>IF(($C$5*'Tariffs Jul2021'!AK8/'Tariffs Jul2021'!AI8&gt;'Tariffs Jul2021'!M8),($C$5*'Tariffs Jul2021'!AK8/'Tariffs Jul2021'!AI8-'Tariffs Jul2021'!M8)*'Tariffs Jul2021'!S8/100*'Tariffs Jul2021'!AI8,0)</f>
        <v>0</v>
      </c>
      <c r="J14" s="85">
        <f>IF($C$5*'Tariffs Jul2021'!AL8/'Tariffs Jul2021'!AJ8&gt;='Tariffs Jul2021'!J8,('Tariffs Jul2021'!J8*'Tariffs Jul2021'!U8/100)* 'Tariffs Jul2021'!AJ8,($C$5*'Tariffs Jul2021'!AL8/'Tariffs Jul2021'!AJ8*'Tariffs Jul2021'!U8/100)* 'Tariffs Jul2021'!AJ8)</f>
        <v>244.63636363636363</v>
      </c>
      <c r="K14" s="85">
        <f>IF($C$5*'Tariffs Jul2021'!AL8/'Tariffs Jul2021'!AJ8&lt;'Tariffs Jul2021'!J8,0,IF($C$5*'Tariffs Jul2021'!AL8/'Tariffs Jul2021'!AJ8&lt;='Tariffs Jul2021'!K8,($C$5*'Tariffs Jul2021'!AL8/'Tariffs Jul2021'!AJ8-'Tariffs Jul2021'!J8)*('Tariffs Jul2021'!V8/100)*'Tariffs Jul2021'!AJ8,('Tariffs Jul2021'!K8-'Tariffs Jul2021'!J8)*('Tariffs Jul2021'!V8/100)*'Tariffs Jul2021'!AJ8))</f>
        <v>150</v>
      </c>
      <c r="L14" s="85">
        <f>IF($C$5*'Tariffs Jul2021'!AL8/'Tariffs Jul2021'!AJ8&lt;'Tariffs Jul2021'!K8,0,IF($C$5*'Tariffs Jul2021'!AL8/'Tariffs Jul2021'!AJ8&lt;='Tariffs Jul2021'!L8,($C$5*'Tariffs Jul2021'!AL8/'Tariffs Jul2021'!AJ8-'Tariffs Jul2021'!K8)*('Tariffs Jul2021'!W8/100)*'Tariffs Jul2021'!AJ8,('Tariffs Jul2021'!L8-'Tariffs Jul2021'!K8)*('Tariffs Jul2021'!W8/100)*'Tariffs Jul2021'!AJ8))</f>
        <v>0</v>
      </c>
      <c r="M14" s="85">
        <f>IF($C$5*'Tariffs Jul2021'!AL8/'Tariffs Jul2021'!AJ8&lt;'Tariffs Jul2021'!L8,0,IF($C$5*'Tariffs Jul2021'!AL8/'Tariffs Jul2021'!AJ8&lt;='Tariffs Jul2021'!M8,($C$5*'Tariffs Jul2021'!AL8/'Tariffs Jul2021'!AJ8-'Tariffs Jul2021'!L8)*('Tariffs Jul2021'!X8/100)*'Tariffs Jul2021'!AJ8,('Tariffs Jul2021'!M8-'Tariffs Jul2021'!L8)*('Tariffs Jul2021'!X8/100)*'Tariffs Jul2021'!AJ8))</f>
        <v>0</v>
      </c>
      <c r="N14" s="85">
        <f>IF(($C$5*'Tariffs Jul2021'!AL8/'Tariffs Jul2021'!AJ8&gt;'Tariffs Jul2021'!M8),($C$5*'Tariffs Jul2021'!AL8/'Tariffs Jul2021'!AJ8-'Tariffs Jul2021'!M8)*'Tariffs Jul2021'!Y8/100*'Tariffs Jul2021'!AJ8,0)</f>
        <v>0</v>
      </c>
      <c r="O14" s="73">
        <f t="shared" si="0"/>
        <v>1123.3404545454546</v>
      </c>
      <c r="P14" s="498">
        <f t="shared" si="1"/>
        <v>1235.6745000000001</v>
      </c>
      <c r="Q14" s="531"/>
      <c r="R14" s="531"/>
      <c r="S14" s="531"/>
      <c r="T14" s="531"/>
      <c r="U14" s="531"/>
      <c r="V14" s="531"/>
      <c r="W14" s="531"/>
      <c r="X14" s="531"/>
      <c r="Y14" s="531"/>
    </row>
    <row r="15" spans="1:25" x14ac:dyDescent="0.15">
      <c r="A15" s="286" t="str">
        <f>'Tariffs Jul2021'!F9</f>
        <v>Origin Energy</v>
      </c>
      <c r="B15" s="47" t="str">
        <f>'Tariffs Jul2021'!D9</f>
        <v>Multinet Metro 1</v>
      </c>
      <c r="C15" s="287">
        <f>'Tariffs Jul2021'!E9</f>
        <v>44228</v>
      </c>
      <c r="D15" s="85">
        <f>365*'Tariffs Jul2021'!H9/100</f>
        <v>254.83636363636361</v>
      </c>
      <c r="E15" s="85">
        <f>IF($C$5*'Tariffs Jul2021'!AK9/'Tariffs Jul2021'!AI9&gt;='Tariffs Jul2021'!J9,( 'Tariffs Jul2021'!J9*'Tariffs Jul2021'!O9/100)* 'Tariffs Jul2021'!AI9,($C$5*'Tariffs Jul2021'!AK9/'Tariffs Jul2021'!AI9*'Tariffs Jul2021'!O9/100)* 'Tariffs Jul2021'!AI9)</f>
        <v>361.36363636363632</v>
      </c>
      <c r="F15" s="85">
        <f>IF($C$5*'Tariffs Jul2021'!AK9/'Tariffs Jul2021'!AI9&lt;'Tariffs Jul2021'!J9,0,IF($C$5*'Tariffs Jul2021'!AK9/'Tariffs Jul2021'!AI9&lt;='Tariffs Jul2021'!K9,($C$5*'Tariffs Jul2021'!AK9/'Tariffs Jul2021'!AI9-'Tariffs Jul2021'!J9)*('Tariffs Jul2021'!P9/100)*'Tariffs Jul2021'!AI9,('Tariffs Jul2021'!K9-'Tariffs Jul2021'!J9)*('Tariffs Jul2021'!P9/100)*'Tariffs Jul2021'!AI9))</f>
        <v>0</v>
      </c>
      <c r="G15" s="85">
        <f>IF($C$5*'Tariffs Jul2021'!AK9/'Tariffs Jul2021'!AI9&lt;'Tariffs Jul2021'!K9,0,IF($C$5*'Tariffs Jul2021'!AK9/'Tariffs Jul2021'!AI9&lt;='Tariffs Jul2021'!L9,($C$5*'Tariffs Jul2021'!AK9/'Tariffs Jul2021'!AI9-'Tariffs Jul2021'!K9)*('Tariffs Jul2021'!Q9/100)*'Tariffs Jul2021'!AI9,('Tariffs Jul2021'!L9-'Tariffs Jul2021'!K9)*('Tariffs Jul2021'!Q9/100)*'Tariffs Jul2021'!AI9))</f>
        <v>0</v>
      </c>
      <c r="H15" s="85">
        <f>IF($C$5*'Tariffs Jul2021'!AK9/'Tariffs Jul2021'!AI9&lt;'Tariffs Jul2021'!L9,0,IF($C$5*'Tariffs Jul2021'!AK9/'Tariffs Jul2021'!AI9&lt;='Tariffs Jul2021'!M9,($C$5*'Tariffs Jul2021'!AK9/'Tariffs Jul2021'!AI9-'Tariffs Jul2021'!L9)*('Tariffs Jul2021'!R9/100)*'Tariffs Jul2021'!AI9,('Tariffs Jul2021'!M9-'Tariffs Jul2021'!L9)*('Tariffs Jul2021'!R9/100)*'Tariffs Jul2021'!AI9))</f>
        <v>0</v>
      </c>
      <c r="I15" s="85">
        <f>IF(($C$5*'Tariffs Jul2021'!AK9/'Tariffs Jul2021'!AI9&gt;'Tariffs Jul2021'!M9),($C$5*'Tariffs Jul2021'!AK9/'Tariffs Jul2021'!AI9-'Tariffs Jul2021'!M9)*'Tariffs Jul2021'!S9/100*'Tariffs Jul2021'!AI9,0)</f>
        <v>0</v>
      </c>
      <c r="J15" s="85">
        <f>IF($C$5*'Tariffs Jul2021'!AL9/'Tariffs Jul2021'!AJ9&gt;='Tariffs Jul2021'!J9,('Tariffs Jul2021'!J9*'Tariffs Jul2021'!U9/100)* 'Tariffs Jul2021'!AJ9,($C$5*'Tariffs Jul2021'!AL9/'Tariffs Jul2021'!AJ9*'Tariffs Jul2021'!U9/100)* 'Tariffs Jul2021'!AJ9)</f>
        <v>361.36363636363632</v>
      </c>
      <c r="K15" s="85">
        <f>IF($C$5*'Tariffs Jul2021'!AL9/'Tariffs Jul2021'!AJ9&lt;'Tariffs Jul2021'!J9,0,IF($C$5*'Tariffs Jul2021'!AL9/'Tariffs Jul2021'!AJ9&lt;='Tariffs Jul2021'!K9,($C$5*'Tariffs Jul2021'!AL9/'Tariffs Jul2021'!AJ9-'Tariffs Jul2021'!J9)*('Tariffs Jul2021'!V9/100)*'Tariffs Jul2021'!AJ9,('Tariffs Jul2021'!K9-'Tariffs Jul2021'!J9)*('Tariffs Jul2021'!V9/100)*'Tariffs Jul2021'!AJ9))</f>
        <v>0</v>
      </c>
      <c r="L15" s="85">
        <f>IF($C$5*'Tariffs Jul2021'!AL9/'Tariffs Jul2021'!AJ9&lt;'Tariffs Jul2021'!K9,0,IF($C$5*'Tariffs Jul2021'!AL9/'Tariffs Jul2021'!AJ9&lt;='Tariffs Jul2021'!L9,($C$5*'Tariffs Jul2021'!AL9/'Tariffs Jul2021'!AJ9-'Tariffs Jul2021'!K9)*('Tariffs Jul2021'!W9/100)*'Tariffs Jul2021'!AJ9,('Tariffs Jul2021'!L9-'Tariffs Jul2021'!K9)*('Tariffs Jul2021'!W9/100)*'Tariffs Jul2021'!AJ9))</f>
        <v>0</v>
      </c>
      <c r="M15" s="85">
        <f>IF($C$5*'Tariffs Jul2021'!AL9/'Tariffs Jul2021'!AJ9&lt;'Tariffs Jul2021'!L9,0,IF($C$5*'Tariffs Jul2021'!AL9/'Tariffs Jul2021'!AJ9&lt;='Tariffs Jul2021'!M9,($C$5*'Tariffs Jul2021'!AL9/'Tariffs Jul2021'!AJ9-'Tariffs Jul2021'!L9)*('Tariffs Jul2021'!X9/100)*'Tariffs Jul2021'!AJ9,('Tariffs Jul2021'!M9-'Tariffs Jul2021'!L9)*('Tariffs Jul2021'!X9/100)*'Tariffs Jul2021'!AJ9))</f>
        <v>0</v>
      </c>
      <c r="N15" s="85">
        <f>IF(($C$5*'Tariffs Jul2021'!AL9/'Tariffs Jul2021'!AJ9&gt;'Tariffs Jul2021'!M9),($C$5*'Tariffs Jul2021'!AL9/'Tariffs Jul2021'!AJ9-'Tariffs Jul2021'!M9)*'Tariffs Jul2021'!Y9/100*'Tariffs Jul2021'!AJ9,0)</f>
        <v>0</v>
      </c>
      <c r="O15" s="73">
        <f t="shared" si="0"/>
        <v>977.56363636363631</v>
      </c>
      <c r="P15" s="498">
        <f t="shared" si="1"/>
        <v>1075.32</v>
      </c>
      <c r="Q15" s="531"/>
      <c r="R15" s="531"/>
      <c r="S15" s="531"/>
      <c r="T15" s="531"/>
      <c r="U15" s="531"/>
      <c r="V15" s="531"/>
      <c r="W15" s="531"/>
      <c r="X15" s="531"/>
      <c r="Y15" s="531"/>
    </row>
    <row r="16" spans="1:25" x14ac:dyDescent="0.15">
      <c r="A16" s="286" t="str">
        <f>'Tariffs Jul2021'!F10</f>
        <v>Red Energy</v>
      </c>
      <c r="B16" s="47" t="str">
        <f>'Tariffs Jul2021'!D10</f>
        <v>Multinet Metro 1</v>
      </c>
      <c r="C16" s="287">
        <f>'Tariffs Jul2021'!E10</f>
        <v>44197</v>
      </c>
      <c r="D16" s="85">
        <f>365*'Tariffs Jul2021'!H10/100</f>
        <v>265.72000000000003</v>
      </c>
      <c r="E16" s="85">
        <f>IF($C$5*'Tariffs Jul2021'!AK10/'Tariffs Jul2021'!AI10&gt;='Tariffs Jul2021'!J10,( 'Tariffs Jul2021'!J10*'Tariffs Jul2021'!O10/100)* 'Tariffs Jul2021'!AI10,($C$5*'Tariffs Jul2021'!AK10/'Tariffs Jul2021'!AI10*'Tariffs Jul2021'!O10/100)* 'Tariffs Jul2021'!AI10)</f>
        <v>206.18181818181816</v>
      </c>
      <c r="F16" s="85">
        <f>IF($C$5*'Tariffs Jul2021'!AK10/'Tariffs Jul2021'!AI10&lt;'Tariffs Jul2021'!J10,0,IF($C$5*'Tariffs Jul2021'!AK10/'Tariffs Jul2021'!AI10&lt;='Tariffs Jul2021'!K10,($C$5*'Tariffs Jul2021'!AK10/'Tariffs Jul2021'!AI10-'Tariffs Jul2021'!J10)*('Tariffs Jul2021'!P10/100)*'Tariffs Jul2021'!AI10,('Tariffs Jul2021'!K10-'Tariffs Jul2021'!J10)*('Tariffs Jul2021'!P10/100)*'Tariffs Jul2021'!AI10))</f>
        <v>129.27272727272725</v>
      </c>
      <c r="G16" s="85">
        <f>IF($C$5*'Tariffs Jul2021'!AK10/'Tariffs Jul2021'!AI10&lt;'Tariffs Jul2021'!K10,0,IF($C$5*'Tariffs Jul2021'!AK10/'Tariffs Jul2021'!AI10&lt;='Tariffs Jul2021'!L10,($C$5*'Tariffs Jul2021'!AK10/'Tariffs Jul2021'!AI10-'Tariffs Jul2021'!K10)*('Tariffs Jul2021'!Q10/100)*'Tariffs Jul2021'!AI10,('Tariffs Jul2021'!L10-'Tariffs Jul2021'!K10)*('Tariffs Jul2021'!Q10/100)*'Tariffs Jul2021'!AI10))</f>
        <v>0</v>
      </c>
      <c r="H16" s="85">
        <f>IF($C$5*'Tariffs Jul2021'!AK10/'Tariffs Jul2021'!AI10&lt;'Tariffs Jul2021'!L10,0,IF($C$5*'Tariffs Jul2021'!AK10/'Tariffs Jul2021'!AI10&lt;='Tariffs Jul2021'!M10,($C$5*'Tariffs Jul2021'!AK10/'Tariffs Jul2021'!AI10-'Tariffs Jul2021'!L10)*('Tariffs Jul2021'!R10/100)*'Tariffs Jul2021'!AI10,('Tariffs Jul2021'!M10-'Tariffs Jul2021'!L10)*('Tariffs Jul2021'!R10/100)*'Tariffs Jul2021'!AI10))</f>
        <v>0</v>
      </c>
      <c r="I16" s="85">
        <f>IF(($C$5*'Tariffs Jul2021'!AK10/'Tariffs Jul2021'!AI10&gt;'Tariffs Jul2021'!M10),($C$5*'Tariffs Jul2021'!AK10/'Tariffs Jul2021'!AI10-'Tariffs Jul2021'!M10)*'Tariffs Jul2021'!S10/100*'Tariffs Jul2021'!AI10,0)</f>
        <v>0</v>
      </c>
      <c r="J16" s="85">
        <f>IF($C$5*'Tariffs Jul2021'!AL10/'Tariffs Jul2021'!AJ10&gt;='Tariffs Jul2021'!J10,('Tariffs Jul2021'!J10*'Tariffs Jul2021'!U10/100)* 'Tariffs Jul2021'!AJ10,($C$5*'Tariffs Jul2021'!AL10/'Tariffs Jul2021'!AJ10*'Tariffs Jul2021'!U10/100)* 'Tariffs Jul2021'!AJ10)</f>
        <v>196.36363636363637</v>
      </c>
      <c r="K16" s="85">
        <f>IF($C$5*'Tariffs Jul2021'!AL10/'Tariffs Jul2021'!AJ10&lt;'Tariffs Jul2021'!J10,0,IF($C$5*'Tariffs Jul2021'!AL10/'Tariffs Jul2021'!AJ10&lt;='Tariffs Jul2021'!K10,($C$5*'Tariffs Jul2021'!AL10/'Tariffs Jul2021'!AJ10-'Tariffs Jul2021'!J10)*('Tariffs Jul2021'!V10/100)*'Tariffs Jul2021'!AJ10,('Tariffs Jul2021'!K10-'Tariffs Jul2021'!J10)*('Tariffs Jul2021'!V10/100)*'Tariffs Jul2021'!AJ10))</f>
        <v>120</v>
      </c>
      <c r="L16" s="85">
        <f>IF($C$5*'Tariffs Jul2021'!AL10/'Tariffs Jul2021'!AJ10&lt;'Tariffs Jul2021'!K10,0,IF($C$5*'Tariffs Jul2021'!AL10/'Tariffs Jul2021'!AJ10&lt;='Tariffs Jul2021'!L10,($C$5*'Tariffs Jul2021'!AL10/'Tariffs Jul2021'!AJ10-'Tariffs Jul2021'!K10)*('Tariffs Jul2021'!W10/100)*'Tariffs Jul2021'!AJ10,('Tariffs Jul2021'!L10-'Tariffs Jul2021'!K10)*('Tariffs Jul2021'!W10/100)*'Tariffs Jul2021'!AJ10))</f>
        <v>0</v>
      </c>
      <c r="M16" s="85">
        <f>IF($C$5*'Tariffs Jul2021'!AL10/'Tariffs Jul2021'!AJ10&lt;'Tariffs Jul2021'!L10,0,IF($C$5*'Tariffs Jul2021'!AL10/'Tariffs Jul2021'!AJ10&lt;='Tariffs Jul2021'!M10,($C$5*'Tariffs Jul2021'!AL10/'Tariffs Jul2021'!AJ10-'Tariffs Jul2021'!L10)*('Tariffs Jul2021'!X10/100)*'Tariffs Jul2021'!AJ10,('Tariffs Jul2021'!M10-'Tariffs Jul2021'!L10)*('Tariffs Jul2021'!X10/100)*'Tariffs Jul2021'!AJ10))</f>
        <v>0</v>
      </c>
      <c r="N16" s="85">
        <f>IF(($C$5*'Tariffs Jul2021'!AL10/'Tariffs Jul2021'!AJ10&gt;'Tariffs Jul2021'!M10),($C$5*'Tariffs Jul2021'!AL10/'Tariffs Jul2021'!AJ10-'Tariffs Jul2021'!M10)*'Tariffs Jul2021'!Y10/100*'Tariffs Jul2021'!AJ10,0)</f>
        <v>0</v>
      </c>
      <c r="O16" s="73">
        <f t="shared" si="0"/>
        <v>917.53818181818178</v>
      </c>
      <c r="P16" s="498">
        <f t="shared" si="1"/>
        <v>1009.292</v>
      </c>
      <c r="Q16" s="531"/>
      <c r="R16" s="531"/>
      <c r="S16" s="531"/>
      <c r="T16" s="531"/>
      <c r="U16" s="531"/>
      <c r="V16" s="531"/>
      <c r="W16" s="531"/>
      <c r="X16" s="531"/>
      <c r="Y16" s="531"/>
    </row>
    <row r="17" spans="1:25" x14ac:dyDescent="0.15">
      <c r="A17" s="286" t="str">
        <f>'Tariffs Jul2021'!F11</f>
        <v>Simply Energy</v>
      </c>
      <c r="B17" s="47" t="str">
        <f>'Tariffs Jul2021'!D11</f>
        <v>Multinet Metro 1</v>
      </c>
      <c r="C17" s="287">
        <f>'Tariffs Jul2021'!E11</f>
        <v>44440</v>
      </c>
      <c r="D17" s="85">
        <f>365*'Tariffs Jul2021'!H11/100</f>
        <v>277.76499999999999</v>
      </c>
      <c r="E17" s="85">
        <f>IF($C$5*'Tariffs Jul2021'!AK11/'Tariffs Jul2021'!AI11&gt;='Tariffs Jul2021'!J11,( 'Tariffs Jul2021'!J11*'Tariffs Jul2021'!O11/100)* 'Tariffs Jul2021'!AI11,($C$5*'Tariffs Jul2021'!AK11/'Tariffs Jul2021'!AI11*'Tariffs Jul2021'!O11/100)* 'Tariffs Jul2021'!AI11)</f>
        <v>222.54545454545456</v>
      </c>
      <c r="F17" s="85">
        <f>IF($C$5*'Tariffs Jul2021'!AK11/'Tariffs Jul2021'!AI11&lt;'Tariffs Jul2021'!J11,0,IF($C$5*'Tariffs Jul2021'!AK11/'Tariffs Jul2021'!AI11&lt;='Tariffs Jul2021'!K11,($C$5*'Tariffs Jul2021'!AK11/'Tariffs Jul2021'!AI11-'Tariffs Jul2021'!J11)*('Tariffs Jul2021'!P11/100)*'Tariffs Jul2021'!AI11,('Tariffs Jul2021'!K11-'Tariffs Jul2021'!J11)*('Tariffs Jul2021'!P11/100)*'Tariffs Jul2021'!AI11))</f>
        <v>128.36363636363635</v>
      </c>
      <c r="G17" s="85">
        <f>IF($C$5*'Tariffs Jul2021'!AK11/'Tariffs Jul2021'!AI11&lt;'Tariffs Jul2021'!K11,0,IF($C$5*'Tariffs Jul2021'!AK11/'Tariffs Jul2021'!AI11&lt;='Tariffs Jul2021'!L11,($C$5*'Tariffs Jul2021'!AK11/'Tariffs Jul2021'!AI11-'Tariffs Jul2021'!K11)*('Tariffs Jul2021'!Q11/100)*'Tariffs Jul2021'!AI11,('Tariffs Jul2021'!L11-'Tariffs Jul2021'!K11)*('Tariffs Jul2021'!Q11/100)*'Tariffs Jul2021'!AI11))</f>
        <v>0</v>
      </c>
      <c r="H17" s="85">
        <f>IF($C$5*'Tariffs Jul2021'!AK11/'Tariffs Jul2021'!AI11&lt;'Tariffs Jul2021'!L11,0,IF($C$5*'Tariffs Jul2021'!AK11/'Tariffs Jul2021'!AI11&lt;='Tariffs Jul2021'!M11,($C$5*'Tariffs Jul2021'!AK11/'Tariffs Jul2021'!AI11-'Tariffs Jul2021'!L11)*('Tariffs Jul2021'!R11/100)*'Tariffs Jul2021'!AI11,('Tariffs Jul2021'!M11-'Tariffs Jul2021'!L11)*('Tariffs Jul2021'!R11/100)*'Tariffs Jul2021'!AI11))</f>
        <v>0</v>
      </c>
      <c r="I17" s="85">
        <f>IF(($C$5*'Tariffs Jul2021'!AK11/'Tariffs Jul2021'!AI11&gt;'Tariffs Jul2021'!M11),($C$5*'Tariffs Jul2021'!AK11/'Tariffs Jul2021'!AI11-'Tariffs Jul2021'!M11)*'Tariffs Jul2021'!S11/100*'Tariffs Jul2021'!AI11,0)</f>
        <v>0</v>
      </c>
      <c r="J17" s="85">
        <f>IF($C$5*'Tariffs Jul2021'!AL11/'Tariffs Jul2021'!AJ11&gt;='Tariffs Jul2021'!J11,('Tariffs Jul2021'!J11*'Tariffs Jul2021'!U11/100)* 'Tariffs Jul2021'!AJ11,($C$5*'Tariffs Jul2021'!AL11/'Tariffs Jul2021'!AJ11*'Tariffs Jul2021'!U11/100)* 'Tariffs Jul2021'!AJ11)</f>
        <v>259.36363636363632</v>
      </c>
      <c r="K17" s="85">
        <f>IF($C$5*'Tariffs Jul2021'!AL11/'Tariffs Jul2021'!AJ11&lt;'Tariffs Jul2021'!J11,0,IF($C$5*'Tariffs Jul2021'!AL11/'Tariffs Jul2021'!AJ11&lt;='Tariffs Jul2021'!K11,($C$5*'Tariffs Jul2021'!AL11/'Tariffs Jul2021'!AJ11-'Tariffs Jul2021'!J11)*('Tariffs Jul2021'!V11/100)*'Tariffs Jul2021'!AJ11,('Tariffs Jul2021'!K11-'Tariffs Jul2021'!J11)*('Tariffs Jul2021'!V11/100)*'Tariffs Jul2021'!AJ11))</f>
        <v>155.99999999999997</v>
      </c>
      <c r="L17" s="85">
        <f>IF($C$5*'Tariffs Jul2021'!AL11/'Tariffs Jul2021'!AJ11&lt;'Tariffs Jul2021'!K11,0,IF($C$5*'Tariffs Jul2021'!AL11/'Tariffs Jul2021'!AJ11&lt;='Tariffs Jul2021'!L11,($C$5*'Tariffs Jul2021'!AL11/'Tariffs Jul2021'!AJ11-'Tariffs Jul2021'!K11)*('Tariffs Jul2021'!W11/100)*'Tariffs Jul2021'!AJ11,('Tariffs Jul2021'!L11-'Tariffs Jul2021'!K11)*('Tariffs Jul2021'!W11/100)*'Tariffs Jul2021'!AJ11))</f>
        <v>0</v>
      </c>
      <c r="M17" s="85">
        <f>IF($C$5*'Tariffs Jul2021'!AL11/'Tariffs Jul2021'!AJ11&lt;'Tariffs Jul2021'!L11,0,IF($C$5*'Tariffs Jul2021'!AL11/'Tariffs Jul2021'!AJ11&lt;='Tariffs Jul2021'!M11,($C$5*'Tariffs Jul2021'!AL11/'Tariffs Jul2021'!AJ11-'Tariffs Jul2021'!L11)*('Tariffs Jul2021'!X11/100)*'Tariffs Jul2021'!AJ11,('Tariffs Jul2021'!M11-'Tariffs Jul2021'!L11)*('Tariffs Jul2021'!X11/100)*'Tariffs Jul2021'!AJ11))</f>
        <v>0</v>
      </c>
      <c r="N17" s="85">
        <f>IF(($C$5*'Tariffs Jul2021'!AL11/'Tariffs Jul2021'!AJ11&gt;'Tariffs Jul2021'!M11),($C$5*'Tariffs Jul2021'!AL11/'Tariffs Jul2021'!AJ11-'Tariffs Jul2021'!M11)*'Tariffs Jul2021'!Y11/100*'Tariffs Jul2021'!AJ11,0)</f>
        <v>0</v>
      </c>
      <c r="O17" s="73">
        <f t="shared" si="0"/>
        <v>1044.0377272727271</v>
      </c>
      <c r="P17" s="498">
        <f t="shared" si="1"/>
        <v>1148.4414999999999</v>
      </c>
      <c r="Q17" s="531"/>
      <c r="R17" s="531"/>
      <c r="S17" s="531"/>
      <c r="T17" s="531"/>
      <c r="U17" s="531"/>
      <c r="V17" s="531"/>
      <c r="W17" s="531"/>
      <c r="X17" s="531"/>
      <c r="Y17" s="531"/>
    </row>
    <row r="18" spans="1:25" x14ac:dyDescent="0.15">
      <c r="A18" s="286" t="str">
        <f>'Tariffs Jul2021'!F12</f>
        <v>Sumo Power</v>
      </c>
      <c r="B18" s="47" t="str">
        <f>'Tariffs Jul2021'!D12</f>
        <v>Multinet Metro 1</v>
      </c>
      <c r="C18" s="287">
        <f>'Tariffs Jul2021'!E12</f>
        <v>44278</v>
      </c>
      <c r="D18" s="85">
        <f>365*'Tariffs Jul2021'!H12/100</f>
        <v>280.32</v>
      </c>
      <c r="E18" s="85">
        <f>IF($C$5*'Tariffs Jul2021'!AK12/'Tariffs Jul2021'!AI12&gt;='Tariffs Jul2021'!J12,( 'Tariffs Jul2021'!J12*'Tariffs Jul2021'!O12/100)* 'Tariffs Jul2021'!AI12,($C$5*'Tariffs Jul2021'!AK12/'Tariffs Jul2021'!AI12*'Tariffs Jul2021'!O12/100)* 'Tariffs Jul2021'!AI12)</f>
        <v>295.36363636363632</v>
      </c>
      <c r="F18" s="85">
        <f>IF($C$5*'Tariffs Jul2021'!AK12/'Tariffs Jul2021'!AI12&lt;'Tariffs Jul2021'!J12,0,IF($C$5*'Tariffs Jul2021'!AK12/'Tariffs Jul2021'!AI12&lt;='Tariffs Jul2021'!K12,($C$5*'Tariffs Jul2021'!AK12/'Tariffs Jul2021'!AI12-'Tariffs Jul2021'!J12)*('Tariffs Jul2021'!P12/100)*'Tariffs Jul2021'!AI12,('Tariffs Jul2021'!K12-'Tariffs Jul2021'!J12)*('Tariffs Jul2021'!P12/100)*'Tariffs Jul2021'!AI12))</f>
        <v>171.27272727272725</v>
      </c>
      <c r="G18" s="85">
        <f>IF($C$5*'Tariffs Jul2021'!AK12/'Tariffs Jul2021'!AI12&lt;'Tariffs Jul2021'!K12,0,IF($C$5*'Tariffs Jul2021'!AK12/'Tariffs Jul2021'!AI12&lt;='Tariffs Jul2021'!L12,($C$5*'Tariffs Jul2021'!AK12/'Tariffs Jul2021'!AI12-'Tariffs Jul2021'!K12)*('Tariffs Jul2021'!Q12/100)*'Tariffs Jul2021'!AI12,('Tariffs Jul2021'!L12-'Tariffs Jul2021'!K12)*('Tariffs Jul2021'!Q12/100)*'Tariffs Jul2021'!AI12))</f>
        <v>0</v>
      </c>
      <c r="H18" s="85">
        <f>IF($C$5*'Tariffs Jul2021'!AK12/'Tariffs Jul2021'!AI12&lt;'Tariffs Jul2021'!L12,0,IF($C$5*'Tariffs Jul2021'!AK12/'Tariffs Jul2021'!AI12&lt;='Tariffs Jul2021'!M12,($C$5*'Tariffs Jul2021'!AK12/'Tariffs Jul2021'!AI12-'Tariffs Jul2021'!L12)*('Tariffs Jul2021'!R12/100)*'Tariffs Jul2021'!AI12,('Tariffs Jul2021'!M12-'Tariffs Jul2021'!L12)*('Tariffs Jul2021'!R12/100)*'Tariffs Jul2021'!AI12))</f>
        <v>0</v>
      </c>
      <c r="I18" s="85">
        <f>IF(($C$5*'Tariffs Jul2021'!AK12/'Tariffs Jul2021'!AI12&gt;'Tariffs Jul2021'!M12),($C$5*'Tariffs Jul2021'!AK12/'Tariffs Jul2021'!AI12-'Tariffs Jul2021'!M12)*'Tariffs Jul2021'!S12/100*'Tariffs Jul2021'!AI12,0)</f>
        <v>0</v>
      </c>
      <c r="J18" s="85">
        <f>IF($C$5*'Tariffs Jul2021'!AL12/'Tariffs Jul2021'!AJ12&gt;='Tariffs Jul2021'!J12,('Tariffs Jul2021'!J12*'Tariffs Jul2021'!U12/100)* 'Tariffs Jul2021'!AJ12,($C$5*'Tariffs Jul2021'!AL12/'Tariffs Jul2021'!AJ12*'Tariffs Jul2021'!U12/100)* 'Tariffs Jul2021'!AJ12)</f>
        <v>265.09090909090907</v>
      </c>
      <c r="K18" s="85">
        <f>IF($C$5*'Tariffs Jul2021'!AL12/'Tariffs Jul2021'!AJ12&lt;'Tariffs Jul2021'!J12,0,IF($C$5*'Tariffs Jul2021'!AL12/'Tariffs Jul2021'!AJ12&lt;='Tariffs Jul2021'!K12,($C$5*'Tariffs Jul2021'!AL12/'Tariffs Jul2021'!AJ12-'Tariffs Jul2021'!J12)*('Tariffs Jul2021'!V12/100)*'Tariffs Jul2021'!AJ12,('Tariffs Jul2021'!K12-'Tariffs Jul2021'!J12)*('Tariffs Jul2021'!V12/100)*'Tariffs Jul2021'!AJ12))</f>
        <v>154.90909090909091</v>
      </c>
      <c r="L18" s="85">
        <f>IF($C$5*'Tariffs Jul2021'!AL12/'Tariffs Jul2021'!AJ12&lt;'Tariffs Jul2021'!K12,0,IF($C$5*'Tariffs Jul2021'!AL12/'Tariffs Jul2021'!AJ12&lt;='Tariffs Jul2021'!L12,($C$5*'Tariffs Jul2021'!AL12/'Tariffs Jul2021'!AJ12-'Tariffs Jul2021'!K12)*('Tariffs Jul2021'!W12/100)*'Tariffs Jul2021'!AJ12,('Tariffs Jul2021'!L12-'Tariffs Jul2021'!K12)*('Tariffs Jul2021'!W12/100)*'Tariffs Jul2021'!AJ12))</f>
        <v>0</v>
      </c>
      <c r="M18" s="85">
        <f>IF($C$5*'Tariffs Jul2021'!AL12/'Tariffs Jul2021'!AJ12&lt;'Tariffs Jul2021'!L12,0,IF($C$5*'Tariffs Jul2021'!AL12/'Tariffs Jul2021'!AJ12&lt;='Tariffs Jul2021'!M12,($C$5*'Tariffs Jul2021'!AL12/'Tariffs Jul2021'!AJ12-'Tariffs Jul2021'!L12)*('Tariffs Jul2021'!X12/100)*'Tariffs Jul2021'!AJ12,('Tariffs Jul2021'!M12-'Tariffs Jul2021'!L12)*('Tariffs Jul2021'!X12/100)*'Tariffs Jul2021'!AJ12))</f>
        <v>0</v>
      </c>
      <c r="N18" s="85">
        <f>IF(($C$5*'Tariffs Jul2021'!AL12/'Tariffs Jul2021'!AJ12&gt;'Tariffs Jul2021'!M12),($C$5*'Tariffs Jul2021'!AL12/'Tariffs Jul2021'!AJ12-'Tariffs Jul2021'!M12)*'Tariffs Jul2021'!Y12/100*'Tariffs Jul2021'!AJ12,0)</f>
        <v>0</v>
      </c>
      <c r="O18" s="73">
        <f t="shared" si="0"/>
        <v>1166.9563636363637</v>
      </c>
      <c r="P18" s="498">
        <f t="shared" si="1"/>
        <v>1283.652</v>
      </c>
      <c r="Q18" s="531"/>
      <c r="R18" s="531"/>
      <c r="S18" s="531"/>
      <c r="T18" s="531"/>
      <c r="U18" s="531"/>
      <c r="V18" s="531"/>
      <c r="W18" s="531"/>
      <c r="X18" s="531"/>
      <c r="Y18" s="531"/>
    </row>
    <row r="19" spans="1:25" x14ac:dyDescent="0.15">
      <c r="A19" s="286" t="str">
        <f>'Tariffs Jul2021'!F13</f>
        <v>GloBird</v>
      </c>
      <c r="B19" s="47" t="str">
        <f>'Tariffs Jul2021'!D13</f>
        <v>Multinet Metro 1</v>
      </c>
      <c r="C19" s="287">
        <f>'Tariffs Jul2021'!E13</f>
        <v>44197</v>
      </c>
      <c r="D19" s="85">
        <f>365*'Tariffs Jul2021'!H13/100</f>
        <v>321.2</v>
      </c>
      <c r="E19" s="85">
        <f>IF($C$5*'Tariffs Jul2021'!AK13/'Tariffs Jul2021'!AI13&gt;='Tariffs Jul2021'!J13,( 'Tariffs Jul2021'!J13*'Tariffs Jul2021'!O13/100)* 'Tariffs Jul2021'!AI13,($C$5*'Tariffs Jul2021'!AK13/'Tariffs Jul2021'!AI13*'Tariffs Jul2021'!O13/100)* 'Tariffs Jul2021'!AI13)</f>
        <v>249.97499999999999</v>
      </c>
      <c r="F19" s="85">
        <f>IF($C$5*'Tariffs Jul2021'!AK13/'Tariffs Jul2021'!AI13&lt;'Tariffs Jul2021'!J13,0,IF($C$5*'Tariffs Jul2021'!AK13/'Tariffs Jul2021'!AI13&lt;='Tariffs Jul2021'!K13,($C$5*'Tariffs Jul2021'!AK13/'Tariffs Jul2021'!AI13-'Tariffs Jul2021'!J13)*('Tariffs Jul2021'!P13/100)*'Tariffs Jul2021'!AI13,('Tariffs Jul2021'!K13-'Tariffs Jul2021'!J13)*('Tariffs Jul2021'!P13/100)*'Tariffs Jul2021'!AI13))</f>
        <v>0</v>
      </c>
      <c r="G19" s="85">
        <f>IF($C$5*'Tariffs Jul2021'!AK13/'Tariffs Jul2021'!AI13&lt;'Tariffs Jul2021'!K13,0,IF($C$5*'Tariffs Jul2021'!AK13/'Tariffs Jul2021'!AI13&lt;='Tariffs Jul2021'!L13,($C$5*'Tariffs Jul2021'!AK13/'Tariffs Jul2021'!AI13-'Tariffs Jul2021'!K13)*('Tariffs Jul2021'!Q13/100)*'Tariffs Jul2021'!AI13,('Tariffs Jul2021'!L13-'Tariffs Jul2021'!K13)*('Tariffs Jul2021'!Q13/100)*'Tariffs Jul2021'!AI13))</f>
        <v>0</v>
      </c>
      <c r="H19" s="85">
        <f>IF($C$5*'Tariffs Jul2021'!AK13/'Tariffs Jul2021'!AI13&lt;'Tariffs Jul2021'!L13,0,IF($C$5*'Tariffs Jul2021'!AK13/'Tariffs Jul2021'!AI13&lt;='Tariffs Jul2021'!M13,($C$5*'Tariffs Jul2021'!AK13/'Tariffs Jul2021'!AI13-'Tariffs Jul2021'!L13)*('Tariffs Jul2021'!R13/100)*'Tariffs Jul2021'!AI13,('Tariffs Jul2021'!M13-'Tariffs Jul2021'!L13)*('Tariffs Jul2021'!R13/100)*'Tariffs Jul2021'!AI13))</f>
        <v>0</v>
      </c>
      <c r="I19" s="85">
        <f>IF(($C$5*'Tariffs Jul2021'!AK13/'Tariffs Jul2021'!AI13&gt;'Tariffs Jul2021'!M13),($C$5*'Tariffs Jul2021'!AK13/'Tariffs Jul2021'!AI13-'Tariffs Jul2021'!M13)*'Tariffs Jul2021'!S13/100*'Tariffs Jul2021'!AI13,0)</f>
        <v>0</v>
      </c>
      <c r="J19" s="85">
        <f>IF($C$5*'Tariffs Jul2021'!AL13/'Tariffs Jul2021'!AJ13&gt;='Tariffs Jul2021'!J13,('Tariffs Jul2021'!J13*'Tariffs Jul2021'!U13/100)* 'Tariffs Jul2021'!AJ13,($C$5*'Tariffs Jul2021'!AL13/'Tariffs Jul2021'!AJ13*'Tariffs Jul2021'!U13/100)* 'Tariffs Jul2021'!AJ13)</f>
        <v>499.95</v>
      </c>
      <c r="K19" s="85">
        <f>IF($C$5*'Tariffs Jul2021'!AL13/'Tariffs Jul2021'!AJ13&lt;'Tariffs Jul2021'!J13,0,IF($C$5*'Tariffs Jul2021'!AL13/'Tariffs Jul2021'!AJ13&lt;='Tariffs Jul2021'!K13,($C$5*'Tariffs Jul2021'!AL13/'Tariffs Jul2021'!AJ13-'Tariffs Jul2021'!J13)*('Tariffs Jul2021'!V13/100)*'Tariffs Jul2021'!AJ13,('Tariffs Jul2021'!K13-'Tariffs Jul2021'!J13)*('Tariffs Jul2021'!V13/100)*'Tariffs Jul2021'!AJ13))</f>
        <v>0</v>
      </c>
      <c r="L19" s="85">
        <f>IF($C$5*'Tariffs Jul2021'!AL13/'Tariffs Jul2021'!AJ13&lt;'Tariffs Jul2021'!K13,0,IF($C$5*'Tariffs Jul2021'!AL13/'Tariffs Jul2021'!AJ13&lt;='Tariffs Jul2021'!L13,($C$5*'Tariffs Jul2021'!AL13/'Tariffs Jul2021'!AJ13-'Tariffs Jul2021'!K13)*('Tariffs Jul2021'!W13/100)*'Tariffs Jul2021'!AJ13,('Tariffs Jul2021'!L13-'Tariffs Jul2021'!K13)*('Tariffs Jul2021'!W13/100)*'Tariffs Jul2021'!AJ13))</f>
        <v>0</v>
      </c>
      <c r="M19" s="85">
        <f>IF($C$5*'Tariffs Jul2021'!AL13/'Tariffs Jul2021'!AJ13&lt;'Tariffs Jul2021'!L13,0,IF($C$5*'Tariffs Jul2021'!AL13/'Tariffs Jul2021'!AJ13&lt;='Tariffs Jul2021'!M13,($C$5*'Tariffs Jul2021'!AL13/'Tariffs Jul2021'!AJ13-'Tariffs Jul2021'!L13)*('Tariffs Jul2021'!X13/100)*'Tariffs Jul2021'!AJ13,('Tariffs Jul2021'!M13-'Tariffs Jul2021'!L13)*('Tariffs Jul2021'!X13/100)*'Tariffs Jul2021'!AJ13))</f>
        <v>0</v>
      </c>
      <c r="N19" s="85">
        <f>IF(($C$5*'Tariffs Jul2021'!AL13/'Tariffs Jul2021'!AJ13&gt;'Tariffs Jul2021'!M13),($C$5*'Tariffs Jul2021'!AL13/'Tariffs Jul2021'!AJ13-'Tariffs Jul2021'!M13)*'Tariffs Jul2021'!Y13/100*'Tariffs Jul2021'!AJ13,0)</f>
        <v>0</v>
      </c>
      <c r="O19" s="73">
        <f t="shared" si="0"/>
        <v>1071.125</v>
      </c>
      <c r="P19" s="498">
        <f t="shared" si="1"/>
        <v>1178.2375000000002</v>
      </c>
      <c r="Q19" s="531"/>
      <c r="R19" s="531"/>
      <c r="S19" s="531"/>
      <c r="T19" s="531"/>
      <c r="U19" s="531"/>
      <c r="V19" s="531"/>
      <c r="W19" s="531"/>
      <c r="X19" s="531"/>
      <c r="Y19" s="531"/>
    </row>
    <row r="20" spans="1:25" x14ac:dyDescent="0.15">
      <c r="A20" s="286" t="str">
        <f>'Tariffs Jul2021'!F14</f>
        <v>Powershop</v>
      </c>
      <c r="B20" s="47" t="str">
        <f>'Tariffs Jul2021'!D14</f>
        <v>Multinet Metro 1</v>
      </c>
      <c r="C20" s="287">
        <f>'Tariffs Jul2021'!E14</f>
        <v>44197</v>
      </c>
      <c r="D20" s="85">
        <f>365*'Tariffs Jul2021'!H14/100</f>
        <v>262.16954545454541</v>
      </c>
      <c r="E20" s="85">
        <f>((C$5*'Tariffs Jul2021'!AK14/'Tariffs Jul2021'!AI14)*('Tariffs Jul2021'!O14/100))*'Tariffs Jul2021'!AI14</f>
        <v>283.63636363636363</v>
      </c>
      <c r="F20" s="85">
        <v>0</v>
      </c>
      <c r="G20" s="85">
        <v>0</v>
      </c>
      <c r="H20" s="85">
        <v>0</v>
      </c>
      <c r="I20" s="85">
        <v>0</v>
      </c>
      <c r="J20" s="85">
        <f>((C$5*'Tariffs Jul2021'!AL14/'Tariffs Jul2021'!AJ14)*('Tariffs Jul2021'!U14/100))*'Tariffs Jul2021'!AJ14</f>
        <v>255</v>
      </c>
      <c r="K20" s="85">
        <v>0</v>
      </c>
      <c r="L20" s="85">
        <v>0</v>
      </c>
      <c r="M20" s="85">
        <v>0</v>
      </c>
      <c r="N20" s="85">
        <v>0</v>
      </c>
      <c r="O20" s="73">
        <f t="shared" si="0"/>
        <v>800.80590909090904</v>
      </c>
      <c r="P20" s="498">
        <f t="shared" si="1"/>
        <v>880.88650000000007</v>
      </c>
      <c r="Q20" s="531"/>
      <c r="R20" s="531"/>
      <c r="S20" s="531"/>
      <c r="T20" s="531"/>
      <c r="U20" s="531"/>
      <c r="V20" s="531"/>
      <c r="W20" s="531"/>
      <c r="X20" s="531"/>
      <c r="Y20" s="531"/>
    </row>
    <row r="21" spans="1:25" ht="14" thickBot="1" x14ac:dyDescent="0.2">
      <c r="A21" s="289" t="str">
        <f>'Tariffs Jul2021'!F15</f>
        <v>1st Energy</v>
      </c>
      <c r="B21" s="289" t="str">
        <f>'Tariffs Jul2021'!D15</f>
        <v>Multinet Metro 1</v>
      </c>
      <c r="C21" s="290">
        <f>'Tariffs Jul2021'!E15</f>
        <v>44197</v>
      </c>
      <c r="D21" s="291">
        <f>365*'Tariffs Jul2021'!H15/100</f>
        <v>288.35000000000002</v>
      </c>
      <c r="E21" s="291">
        <f>IF($C$5*'Tariffs Jul2021'!AK15/'Tariffs Jul2021'!AI15&gt;='Tariffs Jul2021'!J15,( 'Tariffs Jul2021'!J15*'Tariffs Jul2021'!O15/100)* 'Tariffs Jul2021'!AI15,($C$5*'Tariffs Jul2021'!AK15/'Tariffs Jul2021'!AI15*'Tariffs Jul2021'!O15/100)* 'Tariffs Jul2021'!AI15)</f>
        <v>243.00000000000006</v>
      </c>
      <c r="F21" s="291">
        <f>IF($C$5*'Tariffs Jul2021'!AK15/'Tariffs Jul2021'!AI15&lt;'Tariffs Jul2021'!J15,0,IF($C$5*'Tariffs Jul2021'!AK15/'Tariffs Jul2021'!AI15&lt;='Tariffs Jul2021'!K15,($C$5*'Tariffs Jul2021'!AK15/'Tariffs Jul2021'!AI15-'Tariffs Jul2021'!J15)*('Tariffs Jul2021'!P15/100)*'Tariffs Jul2021'!AI15,('Tariffs Jul2021'!K15-'Tariffs Jul2021'!J15)*('Tariffs Jul2021'!P15/100)*'Tariffs Jul2021'!AI15))</f>
        <v>139.63636363636363</v>
      </c>
      <c r="G21" s="291">
        <f>IF($C$5*'Tariffs Jul2021'!AK15/'Tariffs Jul2021'!AI15&lt;'Tariffs Jul2021'!K15,0,IF($C$5*'Tariffs Jul2021'!AK15/'Tariffs Jul2021'!AI15&lt;='Tariffs Jul2021'!L15,($C$5*'Tariffs Jul2021'!AK15/'Tariffs Jul2021'!AI15-'Tariffs Jul2021'!K15)*('Tariffs Jul2021'!Q15/100)*'Tariffs Jul2021'!AI15,('Tariffs Jul2021'!L15-'Tariffs Jul2021'!K15)*('Tariffs Jul2021'!Q15/100)*'Tariffs Jul2021'!AI15))</f>
        <v>0</v>
      </c>
      <c r="H21" s="291">
        <f>IF($C$5*'Tariffs Jul2021'!AK15/'Tariffs Jul2021'!AI15&lt;'Tariffs Jul2021'!L15,0,IF($C$5*'Tariffs Jul2021'!AK15/'Tariffs Jul2021'!AI15&lt;='Tariffs Jul2021'!M15,($C$5*'Tariffs Jul2021'!AK15/'Tariffs Jul2021'!AI15-'Tariffs Jul2021'!L15)*('Tariffs Jul2021'!R15/100)*'Tariffs Jul2021'!AI15,('Tariffs Jul2021'!M15-'Tariffs Jul2021'!L15)*('Tariffs Jul2021'!R15/100)*'Tariffs Jul2021'!AI15))</f>
        <v>0</v>
      </c>
      <c r="I21" s="291">
        <f>IF(($C$5*'Tariffs Jul2021'!AK15/'Tariffs Jul2021'!AI15&gt;'Tariffs Jul2021'!M15),($C$5*'Tariffs Jul2021'!AK15/'Tariffs Jul2021'!AI15-'Tariffs Jul2021'!M15)*'Tariffs Jul2021'!S15/100*'Tariffs Jul2021'!AI15,0)</f>
        <v>0</v>
      </c>
      <c r="J21" s="291">
        <f>IF($C$5*'Tariffs Jul2021'!AL15/'Tariffs Jul2021'!AJ15&gt;='Tariffs Jul2021'!J15,('Tariffs Jul2021'!J15*'Tariffs Jul2021'!U15/100)* 'Tariffs Jul2021'!AJ15,($C$5*'Tariffs Jul2021'!AL15/'Tariffs Jul2021'!AJ15*'Tariffs Jul2021'!U15/100)* 'Tariffs Jul2021'!AJ15)</f>
        <v>243.00000000000006</v>
      </c>
      <c r="K21" s="291">
        <f>IF($C$5*'Tariffs Jul2021'!AL15/'Tariffs Jul2021'!AJ15&lt;'Tariffs Jul2021'!J15,0,IF($C$5*'Tariffs Jul2021'!AL15/'Tariffs Jul2021'!AJ15&lt;='Tariffs Jul2021'!K15,($C$5*'Tariffs Jul2021'!AL15/'Tariffs Jul2021'!AJ15-'Tariffs Jul2021'!J15)*('Tariffs Jul2021'!V15/100)*'Tariffs Jul2021'!AJ15,('Tariffs Jul2021'!K15-'Tariffs Jul2021'!J15)*('Tariffs Jul2021'!V15/100)*'Tariffs Jul2021'!AJ15))</f>
        <v>139.63636363636363</v>
      </c>
      <c r="L21" s="291">
        <f>IF($C$5*'Tariffs Jul2021'!AL15/'Tariffs Jul2021'!AJ15&lt;'Tariffs Jul2021'!K15,0,IF($C$5*'Tariffs Jul2021'!AL15/'Tariffs Jul2021'!AJ15&lt;='Tariffs Jul2021'!L15,($C$5*'Tariffs Jul2021'!AL15/'Tariffs Jul2021'!AJ15-'Tariffs Jul2021'!K15)*('Tariffs Jul2021'!W15/100)*'Tariffs Jul2021'!AJ15,('Tariffs Jul2021'!L15-'Tariffs Jul2021'!K15)*('Tariffs Jul2021'!W15/100)*'Tariffs Jul2021'!AJ15))</f>
        <v>0</v>
      </c>
      <c r="M21" s="291">
        <f>IF($C$5*'Tariffs Jul2021'!AL15/'Tariffs Jul2021'!AJ15&lt;'Tariffs Jul2021'!L15,0,IF($C$5*'Tariffs Jul2021'!AL15/'Tariffs Jul2021'!AJ15&lt;='Tariffs Jul2021'!M15,($C$5*'Tariffs Jul2021'!AL15/'Tariffs Jul2021'!AJ15-'Tariffs Jul2021'!L15)*('Tariffs Jul2021'!X15/100)*'Tariffs Jul2021'!AJ15,('Tariffs Jul2021'!M15-'Tariffs Jul2021'!L15)*('Tariffs Jul2021'!X15/100)*'Tariffs Jul2021'!AJ15))</f>
        <v>0</v>
      </c>
      <c r="N21" s="291">
        <f>IF(($C$5*'Tariffs Jul2021'!AL15/'Tariffs Jul2021'!AJ15&gt;'Tariffs Jul2021'!M15),($C$5*'Tariffs Jul2021'!AL15/'Tariffs Jul2021'!AJ15-'Tariffs Jul2021'!M15)*'Tariffs Jul2021'!Y15/100*'Tariffs Jul2021'!AJ15,0)</f>
        <v>0</v>
      </c>
      <c r="O21" s="292">
        <f t="shared" si="0"/>
        <v>1053.6227272727274</v>
      </c>
      <c r="P21" s="499">
        <f t="shared" si="1"/>
        <v>1158.9850000000001</v>
      </c>
      <c r="Q21" s="531"/>
      <c r="R21" s="531"/>
      <c r="S21" s="531"/>
      <c r="T21" s="531"/>
      <c r="U21" s="531"/>
      <c r="V21" s="531"/>
      <c r="W21" s="531"/>
      <c r="X21" s="531"/>
      <c r="Y21" s="531"/>
    </row>
    <row r="22" spans="1:25" ht="14" thickTop="1" x14ac:dyDescent="0.15">
      <c r="A22" s="286" t="str">
        <f>'Tariffs Jul2021'!F16</f>
        <v>AGL</v>
      </c>
      <c r="B22" s="47" t="str">
        <f>'Tariffs Jul2021'!D16</f>
        <v>Multinet Metro 2</v>
      </c>
      <c r="C22" s="287">
        <f>'Tariffs Jul2021'!E16</f>
        <v>44378</v>
      </c>
      <c r="D22" s="85">
        <f>365*'Tariffs Jul2021'!H16/100</f>
        <v>306.60000000000002</v>
      </c>
      <c r="E22" s="85">
        <f>IF($C$5*'Tariffs Jul2021'!AK16/'Tariffs Jul2021'!AI16&gt;='Tariffs Jul2021'!J16,( 'Tariffs Jul2021'!J16*'Tariffs Jul2021'!O16/100)* 'Tariffs Jul2021'!AI16,($C$5*'Tariffs Jul2021'!AK16/'Tariffs Jul2021'!AI16*'Tariffs Jul2021'!O16/100)* 'Tariffs Jul2021'!AI16)</f>
        <v>249.54545454545456</v>
      </c>
      <c r="F22" s="85">
        <f>IF($C$5*'Tariffs Jul2021'!AK16/'Tariffs Jul2021'!AI16&lt;'Tariffs Jul2021'!J16,0,IF($C$5*'Tariffs Jul2021'!AK16/'Tariffs Jul2021'!AI16&lt;='Tariffs Jul2021'!K16,($C$5*'Tariffs Jul2021'!AK16/'Tariffs Jul2021'!AI16-'Tariffs Jul2021'!J16)*('Tariffs Jul2021'!P16/100)*'Tariffs Jul2021'!AI16,('Tariffs Jul2021'!K16-'Tariffs Jul2021'!J16)*('Tariffs Jul2021'!P16/100)*'Tariffs Jul2021'!AI16))</f>
        <v>147.81818181818181</v>
      </c>
      <c r="G22" s="85">
        <f>IF($C$5*'Tariffs Jul2021'!AK16/'Tariffs Jul2021'!AI16&lt;'Tariffs Jul2021'!K16,0,IF($C$5*'Tariffs Jul2021'!AK16/'Tariffs Jul2021'!AI16&lt;='Tariffs Jul2021'!L16,($C$5*'Tariffs Jul2021'!AK16/'Tariffs Jul2021'!AI16-'Tariffs Jul2021'!K16)*('Tariffs Jul2021'!Q16/100)*'Tariffs Jul2021'!AI16,('Tariffs Jul2021'!L16-'Tariffs Jul2021'!K16)*('Tariffs Jul2021'!Q16/100)*'Tariffs Jul2021'!AI16))</f>
        <v>0</v>
      </c>
      <c r="H22" s="85">
        <f>IF($C$5*'Tariffs Jul2021'!AK16/'Tariffs Jul2021'!AI16&lt;'Tariffs Jul2021'!L16,0,IF($C$5*'Tariffs Jul2021'!AK16/'Tariffs Jul2021'!AI16&lt;='Tariffs Jul2021'!M16,($C$5*'Tariffs Jul2021'!AK16/'Tariffs Jul2021'!AI16-'Tariffs Jul2021'!L16)*('Tariffs Jul2021'!R16/100)*'Tariffs Jul2021'!AI16,('Tariffs Jul2021'!M16-'Tariffs Jul2021'!L16)*('Tariffs Jul2021'!R16/100)*'Tariffs Jul2021'!AI16))</f>
        <v>0</v>
      </c>
      <c r="I22" s="85">
        <f>IF(($C$5*'Tariffs Jul2021'!AK16/'Tariffs Jul2021'!AI16&gt;'Tariffs Jul2021'!M16),($C$5*'Tariffs Jul2021'!AK16/'Tariffs Jul2021'!AI16-'Tariffs Jul2021'!M16)*'Tariffs Jul2021'!S16/100*'Tariffs Jul2021'!AI16,0)</f>
        <v>0</v>
      </c>
      <c r="J22" s="85">
        <f>IF($C$5*'Tariffs Jul2021'!AL16/'Tariffs Jul2021'!AJ16&gt;='Tariffs Jul2021'!J16,('Tariffs Jul2021'!J16*'Tariffs Jul2021'!U16/100)* 'Tariffs Jul2021'!AJ16,($C$5*'Tariffs Jul2021'!AL16/'Tariffs Jul2021'!AJ16*'Tariffs Jul2021'!U16/100)* 'Tariffs Jul2021'!AJ16)</f>
        <v>238.90909090909088</v>
      </c>
      <c r="K22" s="85">
        <f>IF($C$5*'Tariffs Jul2021'!AL16/'Tariffs Jul2021'!AJ16&lt;'Tariffs Jul2021'!J16,0,IF($C$5*'Tariffs Jul2021'!AL16/'Tariffs Jul2021'!AJ16&lt;='Tariffs Jul2021'!K16,($C$5*'Tariffs Jul2021'!AL16/'Tariffs Jul2021'!AJ16-'Tariffs Jul2021'!J16)*('Tariffs Jul2021'!V16/100)*'Tariffs Jul2021'!AJ16,('Tariffs Jul2021'!K16-'Tariffs Jul2021'!J16)*('Tariffs Jul2021'!V16/100)*'Tariffs Jul2021'!AJ16))</f>
        <v>140.18181818181816</v>
      </c>
      <c r="L22" s="85">
        <f>IF($C$5*'Tariffs Jul2021'!AL16/'Tariffs Jul2021'!AJ16&lt;'Tariffs Jul2021'!K16,0,IF($C$5*'Tariffs Jul2021'!AL16/'Tariffs Jul2021'!AJ16&lt;='Tariffs Jul2021'!L16,($C$5*'Tariffs Jul2021'!AL16/'Tariffs Jul2021'!AJ16-'Tariffs Jul2021'!K16)*('Tariffs Jul2021'!W16/100)*'Tariffs Jul2021'!AJ16,('Tariffs Jul2021'!L16-'Tariffs Jul2021'!K16)*('Tariffs Jul2021'!W16/100)*'Tariffs Jul2021'!AJ16))</f>
        <v>0</v>
      </c>
      <c r="M22" s="85">
        <f>IF($C$5*'Tariffs Jul2021'!AL16/'Tariffs Jul2021'!AJ16&lt;'Tariffs Jul2021'!L16,0,IF($C$5*'Tariffs Jul2021'!AL16/'Tariffs Jul2021'!AJ16&lt;='Tariffs Jul2021'!M16,($C$5*'Tariffs Jul2021'!AL16/'Tariffs Jul2021'!AJ16-'Tariffs Jul2021'!L16)*('Tariffs Jul2021'!X16/100)*'Tariffs Jul2021'!AJ16,('Tariffs Jul2021'!M16-'Tariffs Jul2021'!L16)*('Tariffs Jul2021'!X16/100)*'Tariffs Jul2021'!AJ16))</f>
        <v>0</v>
      </c>
      <c r="N22" s="85">
        <f>IF(($C$5*'Tariffs Jul2021'!AL16/'Tariffs Jul2021'!AJ16&gt;'Tariffs Jul2021'!M16),($C$5*'Tariffs Jul2021'!AL16/'Tariffs Jul2021'!AJ16-'Tariffs Jul2021'!M16)*'Tariffs Jul2021'!Y16/100*'Tariffs Jul2021'!AJ16,0)</f>
        <v>0</v>
      </c>
      <c r="O22" s="73">
        <f t="shared" si="0"/>
        <v>1083.0545454545454</v>
      </c>
      <c r="P22" s="498">
        <f t="shared" si="1"/>
        <v>1191.3600000000001</v>
      </c>
      <c r="Q22" s="531"/>
      <c r="R22" s="531"/>
      <c r="S22" s="531"/>
      <c r="T22" s="531"/>
      <c r="U22" s="531"/>
      <c r="V22" s="531"/>
      <c r="W22" s="531"/>
      <c r="X22" s="531"/>
      <c r="Y22" s="531"/>
    </row>
    <row r="23" spans="1:25" x14ac:dyDescent="0.15">
      <c r="A23" s="286" t="str">
        <f>'Tariffs Jul2021'!F17</f>
        <v>Alinta Energy</v>
      </c>
      <c r="B23" s="47" t="str">
        <f>'Tariffs Jul2021'!D17</f>
        <v>Multinet Metro 2</v>
      </c>
      <c r="C23" s="287">
        <f>'Tariffs Jul2021'!E17</f>
        <v>44197</v>
      </c>
      <c r="D23" s="85">
        <f>365*'Tariffs Jul2021'!H17/100</f>
        <v>251.85</v>
      </c>
      <c r="E23" s="85">
        <f>IF($C$5*'Tariffs Jul2021'!AK17/'Tariffs Jul2021'!AI17&gt;='Tariffs Jul2021'!J17,( 'Tariffs Jul2021'!J17*'Tariffs Jul2021'!O17/100)* 'Tariffs Jul2021'!AI17,($C$5*'Tariffs Jul2021'!AK17/'Tariffs Jul2021'!AI17*'Tariffs Jul2021'!O17/100)* 'Tariffs Jul2021'!AI17)</f>
        <v>225</v>
      </c>
      <c r="F23" s="85">
        <f>IF($C$5*'Tariffs Jul2021'!AK17/'Tariffs Jul2021'!AI17&lt;'Tariffs Jul2021'!J17,0,IF($C$5*'Tariffs Jul2021'!AK17/'Tariffs Jul2021'!AI17&lt;='Tariffs Jul2021'!K17,($C$5*'Tariffs Jul2021'!AK17/'Tariffs Jul2021'!AI17-'Tariffs Jul2021'!J17)*('Tariffs Jul2021'!P17/100)*'Tariffs Jul2021'!AI17,('Tariffs Jul2021'!K17-'Tariffs Jul2021'!J17)*('Tariffs Jul2021'!P17/100)*'Tariffs Jul2021'!AI17))</f>
        <v>132.54545454545453</v>
      </c>
      <c r="G23" s="85">
        <f>IF($C$5*'Tariffs Jul2021'!AK17/'Tariffs Jul2021'!AI17&lt;'Tariffs Jul2021'!K17,0,IF($C$5*'Tariffs Jul2021'!AK17/'Tariffs Jul2021'!AI17&lt;='Tariffs Jul2021'!L17,($C$5*'Tariffs Jul2021'!AK17/'Tariffs Jul2021'!AI17-'Tariffs Jul2021'!K17)*('Tariffs Jul2021'!Q17/100)*'Tariffs Jul2021'!AI17,('Tariffs Jul2021'!L17-'Tariffs Jul2021'!K17)*('Tariffs Jul2021'!Q17/100)*'Tariffs Jul2021'!AI17))</f>
        <v>0</v>
      </c>
      <c r="H23" s="85">
        <f>IF($C$5*'Tariffs Jul2021'!AK17/'Tariffs Jul2021'!AI17&lt;'Tariffs Jul2021'!L17,0,IF($C$5*'Tariffs Jul2021'!AK17/'Tariffs Jul2021'!AI17&lt;='Tariffs Jul2021'!M17,($C$5*'Tariffs Jul2021'!AK17/'Tariffs Jul2021'!AI17-'Tariffs Jul2021'!L17)*('Tariffs Jul2021'!R17/100)*'Tariffs Jul2021'!AI17,('Tariffs Jul2021'!M17-'Tariffs Jul2021'!L17)*('Tariffs Jul2021'!R17/100)*'Tariffs Jul2021'!AI17))</f>
        <v>0</v>
      </c>
      <c r="I23" s="85">
        <f>IF(($C$5*'Tariffs Jul2021'!AK17/'Tariffs Jul2021'!AI17&gt;'Tariffs Jul2021'!M17),($C$5*'Tariffs Jul2021'!AK17/'Tariffs Jul2021'!AI17-'Tariffs Jul2021'!M17)*'Tariffs Jul2021'!S17/100*'Tariffs Jul2021'!AI17,0)</f>
        <v>0</v>
      </c>
      <c r="J23" s="85">
        <f>IF($C$5*'Tariffs Jul2021'!AL17/'Tariffs Jul2021'!AJ17&gt;='Tariffs Jul2021'!J17,('Tariffs Jul2021'!J17*'Tariffs Jul2021'!U17/100)* 'Tariffs Jul2021'!AJ17,($C$5*'Tariffs Jul2021'!AL17/'Tariffs Jul2021'!AJ17*'Tariffs Jul2021'!U17/100)* 'Tariffs Jul2021'!AJ17)</f>
        <v>216</v>
      </c>
      <c r="K23" s="85">
        <f>IF($C$5*'Tariffs Jul2021'!AL17/'Tariffs Jul2021'!AJ17&lt;'Tariffs Jul2021'!J17,0,IF($C$5*'Tariffs Jul2021'!AL17/'Tariffs Jul2021'!AJ17&lt;='Tariffs Jul2021'!K17,($C$5*'Tariffs Jul2021'!AL17/'Tariffs Jul2021'!AJ17-'Tariffs Jul2021'!J17)*('Tariffs Jul2021'!V17/100)*'Tariffs Jul2021'!AJ17,('Tariffs Jul2021'!K17-'Tariffs Jul2021'!J17)*('Tariffs Jul2021'!V17/100)*'Tariffs Jul2021'!AJ17))</f>
        <v>126.54545454545453</v>
      </c>
      <c r="L23" s="85">
        <f>IF($C$5*'Tariffs Jul2021'!AL17/'Tariffs Jul2021'!AJ17&lt;'Tariffs Jul2021'!K17,0,IF($C$5*'Tariffs Jul2021'!AL17/'Tariffs Jul2021'!AJ17&lt;='Tariffs Jul2021'!L17,($C$5*'Tariffs Jul2021'!AL17/'Tariffs Jul2021'!AJ17-'Tariffs Jul2021'!K17)*('Tariffs Jul2021'!W17/100)*'Tariffs Jul2021'!AJ17,('Tariffs Jul2021'!L17-'Tariffs Jul2021'!K17)*('Tariffs Jul2021'!W17/100)*'Tariffs Jul2021'!AJ17))</f>
        <v>0</v>
      </c>
      <c r="M23" s="85">
        <f>IF($C$5*'Tariffs Jul2021'!AL17/'Tariffs Jul2021'!AJ17&lt;'Tariffs Jul2021'!L17,0,IF($C$5*'Tariffs Jul2021'!AL17/'Tariffs Jul2021'!AJ17&lt;='Tariffs Jul2021'!M17,($C$5*'Tariffs Jul2021'!AL17/'Tariffs Jul2021'!AJ17-'Tariffs Jul2021'!L17)*('Tariffs Jul2021'!X17/100)*'Tariffs Jul2021'!AJ17,('Tariffs Jul2021'!M17-'Tariffs Jul2021'!L17)*('Tariffs Jul2021'!X17/100)*'Tariffs Jul2021'!AJ17))</f>
        <v>0</v>
      </c>
      <c r="N23" s="85">
        <f>IF(($C$5*'Tariffs Jul2021'!AL17/'Tariffs Jul2021'!AJ17&gt;'Tariffs Jul2021'!M17),($C$5*'Tariffs Jul2021'!AL17/'Tariffs Jul2021'!AJ17-'Tariffs Jul2021'!M17)*'Tariffs Jul2021'!Y17/100*'Tariffs Jul2021'!AJ17,0)</f>
        <v>0</v>
      </c>
      <c r="O23" s="73">
        <f t="shared" si="0"/>
        <v>951.94090909090903</v>
      </c>
      <c r="P23" s="498">
        <f t="shared" si="1"/>
        <v>1047.135</v>
      </c>
      <c r="Q23" s="531"/>
      <c r="R23" s="531"/>
      <c r="S23" s="531"/>
      <c r="T23" s="531"/>
      <c r="U23" s="531"/>
      <c r="V23" s="531"/>
      <c r="W23" s="531"/>
      <c r="X23" s="531"/>
      <c r="Y23" s="531"/>
    </row>
    <row r="24" spans="1:25" x14ac:dyDescent="0.15">
      <c r="A24" s="286" t="str">
        <f>'Tariffs Jul2021'!F18</f>
        <v>Covau</v>
      </c>
      <c r="B24" s="47" t="str">
        <f>'Tariffs Jul2021'!D18</f>
        <v>Multinet Metro 2</v>
      </c>
      <c r="C24" s="287">
        <f>'Tariffs Jul2021'!E18</f>
        <v>44197</v>
      </c>
      <c r="D24" s="85">
        <f>365*'Tariffs Jul2021'!H18/100</f>
        <v>284.7</v>
      </c>
      <c r="E24" s="85">
        <f>IF($C$5*'Tariffs Jul2021'!AK18/'Tariffs Jul2021'!AI18&gt;='Tariffs Jul2021'!J18,( 'Tariffs Jul2021'!J18*'Tariffs Jul2021'!O18/100)* 'Tariffs Jul2021'!AI18,($C$5*'Tariffs Jul2021'!AK18/'Tariffs Jul2021'!AI18*'Tariffs Jul2021'!O18/100)* 'Tariffs Jul2021'!AI18)</f>
        <v>272.45454545454538</v>
      </c>
      <c r="F24" s="85">
        <f>IF($C$5*'Tariffs Jul2021'!AK18/'Tariffs Jul2021'!AI18&lt;'Tariffs Jul2021'!J18,0,IF($C$5*'Tariffs Jul2021'!AK18/'Tariffs Jul2021'!AI18&lt;='Tariffs Jul2021'!K18,($C$5*'Tariffs Jul2021'!AK18/'Tariffs Jul2021'!AI18-'Tariffs Jul2021'!J18)*('Tariffs Jul2021'!P18/100)*'Tariffs Jul2021'!AI18,('Tariffs Jul2021'!K18-'Tariffs Jul2021'!J18)*('Tariffs Jul2021'!P18/100)*'Tariffs Jul2021'!AI18))</f>
        <v>151.63636363636363</v>
      </c>
      <c r="G24" s="85">
        <f>IF($C$5*'Tariffs Jul2021'!AK18/'Tariffs Jul2021'!AI18&lt;'Tariffs Jul2021'!K18,0,IF($C$5*'Tariffs Jul2021'!AK18/'Tariffs Jul2021'!AI18&lt;='Tariffs Jul2021'!L18,($C$5*'Tariffs Jul2021'!AK18/'Tariffs Jul2021'!AI18-'Tariffs Jul2021'!K18)*('Tariffs Jul2021'!Q18/100)*'Tariffs Jul2021'!AI18,('Tariffs Jul2021'!L18-'Tariffs Jul2021'!K18)*('Tariffs Jul2021'!Q18/100)*'Tariffs Jul2021'!AI18))</f>
        <v>0</v>
      </c>
      <c r="H24" s="85">
        <f>IF($C$5*'Tariffs Jul2021'!AK18/'Tariffs Jul2021'!AI18&lt;'Tariffs Jul2021'!L18,0,IF($C$5*'Tariffs Jul2021'!AK18/'Tariffs Jul2021'!AI18&lt;='Tariffs Jul2021'!M18,($C$5*'Tariffs Jul2021'!AK18/'Tariffs Jul2021'!AI18-'Tariffs Jul2021'!L18)*('Tariffs Jul2021'!R18/100)*'Tariffs Jul2021'!AI18,('Tariffs Jul2021'!M18-'Tariffs Jul2021'!L18)*('Tariffs Jul2021'!R18/100)*'Tariffs Jul2021'!AI18))</f>
        <v>0</v>
      </c>
      <c r="I24" s="85">
        <f>IF(($C$5*'Tariffs Jul2021'!AK18/'Tariffs Jul2021'!AI18&gt;'Tariffs Jul2021'!M18),($C$5*'Tariffs Jul2021'!AK18/'Tariffs Jul2021'!AI18-'Tariffs Jul2021'!M18)*'Tariffs Jul2021'!S18/100*'Tariffs Jul2021'!AI18,0)</f>
        <v>0</v>
      </c>
      <c r="J24" s="85">
        <f>IF($C$5*'Tariffs Jul2021'!AL18/'Tariffs Jul2021'!AJ18&gt;='Tariffs Jul2021'!J18,('Tariffs Jul2021'!J18*'Tariffs Jul2021'!U18/100)* 'Tariffs Jul2021'!AJ18,($C$5*'Tariffs Jul2021'!AL18/'Tariffs Jul2021'!AJ18*'Tariffs Jul2021'!U18/100)* 'Tariffs Jul2021'!AJ18)</f>
        <v>245.45454545454544</v>
      </c>
      <c r="K24" s="85">
        <f>IF($C$5*'Tariffs Jul2021'!AL18/'Tariffs Jul2021'!AJ18&lt;'Tariffs Jul2021'!J18,0,IF($C$5*'Tariffs Jul2021'!AL18/'Tariffs Jul2021'!AJ18&lt;='Tariffs Jul2021'!K18,($C$5*'Tariffs Jul2021'!AL18/'Tariffs Jul2021'!AJ18-'Tariffs Jul2021'!J18)*('Tariffs Jul2021'!V18/100)*'Tariffs Jul2021'!AJ18,('Tariffs Jul2021'!K18-'Tariffs Jul2021'!J18)*('Tariffs Jul2021'!V18/100)*'Tariffs Jul2021'!AJ18))</f>
        <v>137.45454545454544</v>
      </c>
      <c r="L24" s="85">
        <f>IF($C$5*'Tariffs Jul2021'!AL18/'Tariffs Jul2021'!AJ18&lt;'Tariffs Jul2021'!K18,0,IF($C$5*'Tariffs Jul2021'!AL18/'Tariffs Jul2021'!AJ18&lt;='Tariffs Jul2021'!L18,($C$5*'Tariffs Jul2021'!AL18/'Tariffs Jul2021'!AJ18-'Tariffs Jul2021'!K18)*('Tariffs Jul2021'!W18/100)*'Tariffs Jul2021'!AJ18,('Tariffs Jul2021'!L18-'Tariffs Jul2021'!K18)*('Tariffs Jul2021'!W18/100)*'Tariffs Jul2021'!AJ18))</f>
        <v>0</v>
      </c>
      <c r="M24" s="85">
        <f>IF($C$5*'Tariffs Jul2021'!AL18/'Tariffs Jul2021'!AJ18&lt;'Tariffs Jul2021'!L18,0,IF($C$5*'Tariffs Jul2021'!AL18/'Tariffs Jul2021'!AJ18&lt;='Tariffs Jul2021'!M18,($C$5*'Tariffs Jul2021'!AL18/'Tariffs Jul2021'!AJ18-'Tariffs Jul2021'!L18)*('Tariffs Jul2021'!X18/100)*'Tariffs Jul2021'!AJ18,('Tariffs Jul2021'!M18-'Tariffs Jul2021'!L18)*('Tariffs Jul2021'!X18/100)*'Tariffs Jul2021'!AJ18))</f>
        <v>0</v>
      </c>
      <c r="N24" s="85">
        <f>IF(($C$5*'Tariffs Jul2021'!AL18/'Tariffs Jul2021'!AJ18&gt;'Tariffs Jul2021'!M18),($C$5*'Tariffs Jul2021'!AL18/'Tariffs Jul2021'!AJ18-'Tariffs Jul2021'!M18)*'Tariffs Jul2021'!Y18/100*'Tariffs Jul2021'!AJ18,0)</f>
        <v>0</v>
      </c>
      <c r="O24" s="73">
        <f t="shared" si="0"/>
        <v>1091.6999999999998</v>
      </c>
      <c r="P24" s="498">
        <f t="shared" si="1"/>
        <v>1200.8699999999999</v>
      </c>
      <c r="Q24" s="531"/>
      <c r="R24" s="531"/>
      <c r="S24" s="531"/>
      <c r="T24" s="531"/>
      <c r="U24" s="531"/>
      <c r="V24" s="531"/>
      <c r="W24" s="531"/>
      <c r="X24" s="531"/>
      <c r="Y24" s="531"/>
    </row>
    <row r="25" spans="1:25" x14ac:dyDescent="0.15">
      <c r="A25" s="286" t="str">
        <f>'Tariffs Jul2021'!F19</f>
        <v>Dodo Power &amp; Gas</v>
      </c>
      <c r="B25" s="47" t="str">
        <f>'Tariffs Jul2021'!D19</f>
        <v>Multinet Metro 2</v>
      </c>
      <c r="C25" s="287">
        <f>'Tariffs Jul2021'!E19</f>
        <v>44046</v>
      </c>
      <c r="D25" s="85">
        <f>365*'Tariffs Jul2021'!H19/100</f>
        <v>206.09227272727273</v>
      </c>
      <c r="E25" s="85">
        <f>IF($C$5*'Tariffs Jul2021'!AK19/'Tariffs Jul2021'!AI19&gt;='Tariffs Jul2021'!J19,( 'Tariffs Jul2021'!J19*'Tariffs Jul2021'!O19/100)* 'Tariffs Jul2021'!AI19,($C$5*'Tariffs Jul2021'!AK19/'Tariffs Jul2021'!AI19*'Tariffs Jul2021'!O19/100)* 'Tariffs Jul2021'!AI19)</f>
        <v>254.45454545454538</v>
      </c>
      <c r="F25" s="85">
        <f>IF($C$5*'Tariffs Jul2021'!AK19/'Tariffs Jul2021'!AI19&lt;'Tariffs Jul2021'!J19,0,IF($C$5*'Tariffs Jul2021'!AK19/'Tariffs Jul2021'!AI19&lt;='Tariffs Jul2021'!K19,($C$5*'Tariffs Jul2021'!AK19/'Tariffs Jul2021'!AI19-'Tariffs Jul2021'!J19)*('Tariffs Jul2021'!P19/100)*'Tariffs Jul2021'!AI19,('Tariffs Jul2021'!K19-'Tariffs Jul2021'!J19)*('Tariffs Jul2021'!P19/100)*'Tariffs Jul2021'!AI19))</f>
        <v>152.18181818181819</v>
      </c>
      <c r="G25" s="85">
        <f>IF($C$5*'Tariffs Jul2021'!AK19/'Tariffs Jul2021'!AI19&lt;'Tariffs Jul2021'!K19,0,IF($C$5*'Tariffs Jul2021'!AK19/'Tariffs Jul2021'!AI19&lt;='Tariffs Jul2021'!L19,($C$5*'Tariffs Jul2021'!AK19/'Tariffs Jul2021'!AI19-'Tariffs Jul2021'!K19)*('Tariffs Jul2021'!Q19/100)*'Tariffs Jul2021'!AI19,('Tariffs Jul2021'!L19-'Tariffs Jul2021'!K19)*('Tariffs Jul2021'!Q19/100)*'Tariffs Jul2021'!AI19))</f>
        <v>0</v>
      </c>
      <c r="H25" s="85">
        <f>IF($C$5*'Tariffs Jul2021'!AK19/'Tariffs Jul2021'!AI19&lt;'Tariffs Jul2021'!L19,0,IF($C$5*'Tariffs Jul2021'!AK19/'Tariffs Jul2021'!AI19&lt;='Tariffs Jul2021'!M19,($C$5*'Tariffs Jul2021'!AK19/'Tariffs Jul2021'!AI19-'Tariffs Jul2021'!L19)*('Tariffs Jul2021'!R19/100)*'Tariffs Jul2021'!AI19,('Tariffs Jul2021'!M19-'Tariffs Jul2021'!L19)*('Tariffs Jul2021'!R19/100)*'Tariffs Jul2021'!AI19))</f>
        <v>0</v>
      </c>
      <c r="I25" s="85">
        <f>IF(($C$5*'Tariffs Jul2021'!AK19/'Tariffs Jul2021'!AI19&gt;'Tariffs Jul2021'!M19),($C$5*'Tariffs Jul2021'!AK19/'Tariffs Jul2021'!AI19-'Tariffs Jul2021'!M19)*'Tariffs Jul2021'!S19/100*'Tariffs Jul2021'!AI19,0)</f>
        <v>0</v>
      </c>
      <c r="J25" s="85">
        <f>IF($C$5*'Tariffs Jul2021'!AL19/'Tariffs Jul2021'!AJ19&gt;='Tariffs Jul2021'!J19,('Tariffs Jul2021'!J19*'Tariffs Jul2021'!U19/100)* 'Tariffs Jul2021'!AJ19,($C$5*'Tariffs Jul2021'!AL19/'Tariffs Jul2021'!AJ19*'Tariffs Jul2021'!U19/100)* 'Tariffs Jul2021'!AJ19)</f>
        <v>243.81818181818181</v>
      </c>
      <c r="K25" s="85">
        <f>IF($C$5*'Tariffs Jul2021'!AL19/'Tariffs Jul2021'!AJ19&lt;'Tariffs Jul2021'!J19,0,IF($C$5*'Tariffs Jul2021'!AL19/'Tariffs Jul2021'!AJ19&lt;='Tariffs Jul2021'!K19,($C$5*'Tariffs Jul2021'!AL19/'Tariffs Jul2021'!AJ19-'Tariffs Jul2021'!J19)*('Tariffs Jul2021'!V19/100)*'Tariffs Jul2021'!AJ19,('Tariffs Jul2021'!K19-'Tariffs Jul2021'!J19)*('Tariffs Jul2021'!V19/100)*'Tariffs Jul2021'!AJ19))</f>
        <v>147.27272727272728</v>
      </c>
      <c r="L25" s="85">
        <f>IF($C$5*'Tariffs Jul2021'!AL19/'Tariffs Jul2021'!AJ19&lt;'Tariffs Jul2021'!K19,0,IF($C$5*'Tariffs Jul2021'!AL19/'Tariffs Jul2021'!AJ19&lt;='Tariffs Jul2021'!L19,($C$5*'Tariffs Jul2021'!AL19/'Tariffs Jul2021'!AJ19-'Tariffs Jul2021'!K19)*('Tariffs Jul2021'!W19/100)*'Tariffs Jul2021'!AJ19,('Tariffs Jul2021'!L19-'Tariffs Jul2021'!K19)*('Tariffs Jul2021'!W19/100)*'Tariffs Jul2021'!AJ19))</f>
        <v>0</v>
      </c>
      <c r="M25" s="85">
        <f>IF($C$5*'Tariffs Jul2021'!AL19/'Tariffs Jul2021'!AJ19&lt;'Tariffs Jul2021'!L19,0,IF($C$5*'Tariffs Jul2021'!AL19/'Tariffs Jul2021'!AJ19&lt;='Tariffs Jul2021'!M19,($C$5*'Tariffs Jul2021'!AL19/'Tariffs Jul2021'!AJ19-'Tariffs Jul2021'!L19)*('Tariffs Jul2021'!X19/100)*'Tariffs Jul2021'!AJ19,('Tariffs Jul2021'!M19-'Tariffs Jul2021'!L19)*('Tariffs Jul2021'!X19/100)*'Tariffs Jul2021'!AJ19))</f>
        <v>0</v>
      </c>
      <c r="N25" s="85">
        <f>IF(($C$5*'Tariffs Jul2021'!AL19/'Tariffs Jul2021'!AJ19&gt;'Tariffs Jul2021'!M19),($C$5*'Tariffs Jul2021'!AL19/'Tariffs Jul2021'!AJ19-'Tariffs Jul2021'!M19)*'Tariffs Jul2021'!Y19/100*'Tariffs Jul2021'!AJ19,0)</f>
        <v>0</v>
      </c>
      <c r="O25" s="73">
        <f t="shared" si="0"/>
        <v>1003.8195454545453</v>
      </c>
      <c r="P25" s="498">
        <f t="shared" si="1"/>
        <v>1104.2014999999999</v>
      </c>
      <c r="Q25" s="531"/>
      <c r="R25" s="531"/>
      <c r="S25" s="531"/>
      <c r="T25" s="531"/>
      <c r="U25" s="531"/>
      <c r="V25" s="531"/>
      <c r="W25" s="531"/>
      <c r="X25" s="531"/>
      <c r="Y25" s="531"/>
    </row>
    <row r="26" spans="1:25" x14ac:dyDescent="0.15">
      <c r="A26" s="286" t="str">
        <f>'Tariffs Jul2021'!F20</f>
        <v>EnergyAustralia</v>
      </c>
      <c r="B26" s="47" t="str">
        <f>'Tariffs Jul2021'!D20</f>
        <v>Multinet Metro 2</v>
      </c>
      <c r="C26" s="287">
        <f>'Tariffs Jul2021'!E20</f>
        <v>44448</v>
      </c>
      <c r="D26" s="85">
        <f>365*'Tariffs Jul2021'!H20/100</f>
        <v>304.77499999999998</v>
      </c>
      <c r="E26" s="85">
        <f>IF($C$5*'Tariffs Jul2021'!AK20/'Tariffs Jul2021'!AI20&gt;='Tariffs Jul2021'!J20,( 'Tariffs Jul2021'!J20*'Tariffs Jul2021'!O20/100)* 'Tariffs Jul2021'!AI20,($C$5*'Tariffs Jul2021'!AK20/'Tariffs Jul2021'!AI20*'Tariffs Jul2021'!O20/100)* 'Tariffs Jul2021'!AI20)</f>
        <v>288</v>
      </c>
      <c r="F26" s="85">
        <f>IF($C$5*'Tariffs Jul2021'!AK20/'Tariffs Jul2021'!AI20&lt;'Tariffs Jul2021'!J20,0,IF($C$5*'Tariffs Jul2021'!AK20/'Tariffs Jul2021'!AI20&lt;='Tariffs Jul2021'!K20,($C$5*'Tariffs Jul2021'!AK20/'Tariffs Jul2021'!AI20-'Tariffs Jul2021'!J20)*('Tariffs Jul2021'!P20/100)*'Tariffs Jul2021'!AI20,('Tariffs Jul2021'!K20-'Tariffs Jul2021'!J20)*('Tariffs Jul2021'!P20/100)*'Tariffs Jul2021'!AI20))</f>
        <v>159.27272727272725</v>
      </c>
      <c r="G26" s="85">
        <f>IF($C$5*'Tariffs Jul2021'!AK20/'Tariffs Jul2021'!AI20&lt;'Tariffs Jul2021'!K20,0,IF($C$5*'Tariffs Jul2021'!AK20/'Tariffs Jul2021'!AI20&lt;='Tariffs Jul2021'!L20,($C$5*'Tariffs Jul2021'!AK20/'Tariffs Jul2021'!AI20-'Tariffs Jul2021'!K20)*('Tariffs Jul2021'!Q20/100)*'Tariffs Jul2021'!AI20,('Tariffs Jul2021'!L20-'Tariffs Jul2021'!K20)*('Tariffs Jul2021'!Q20/100)*'Tariffs Jul2021'!AI20))</f>
        <v>0</v>
      </c>
      <c r="H26" s="85">
        <f>IF($C$5*'Tariffs Jul2021'!AK20/'Tariffs Jul2021'!AI20&lt;'Tariffs Jul2021'!L20,0,IF($C$5*'Tariffs Jul2021'!AK20/'Tariffs Jul2021'!AI20&lt;='Tariffs Jul2021'!M20,($C$5*'Tariffs Jul2021'!AK20/'Tariffs Jul2021'!AI20-'Tariffs Jul2021'!L20)*('Tariffs Jul2021'!R20/100)*'Tariffs Jul2021'!AI20,('Tariffs Jul2021'!M20-'Tariffs Jul2021'!L20)*('Tariffs Jul2021'!R20/100)*'Tariffs Jul2021'!AI20))</f>
        <v>0</v>
      </c>
      <c r="I26" s="85">
        <f>IF(($C$5*'Tariffs Jul2021'!AK20/'Tariffs Jul2021'!AI20&gt;'Tariffs Jul2021'!M20),($C$5*'Tariffs Jul2021'!AK20/'Tariffs Jul2021'!AI20-'Tariffs Jul2021'!M20)*'Tariffs Jul2021'!S20/100*'Tariffs Jul2021'!AI20,0)</f>
        <v>0</v>
      </c>
      <c r="J26" s="85">
        <f>IF($C$5*'Tariffs Jul2021'!AL20/'Tariffs Jul2021'!AJ20&gt;='Tariffs Jul2021'!J20,('Tariffs Jul2021'!J20*'Tariffs Jul2021'!U20/100)* 'Tariffs Jul2021'!AJ20,($C$5*'Tariffs Jul2021'!AL20/'Tariffs Jul2021'!AJ20*'Tariffs Jul2021'!U20/100)* 'Tariffs Jul2021'!AJ20)</f>
        <v>269.99999999999994</v>
      </c>
      <c r="K26" s="85">
        <f>IF($C$5*'Tariffs Jul2021'!AL20/'Tariffs Jul2021'!AJ20&lt;'Tariffs Jul2021'!J20,0,IF($C$5*'Tariffs Jul2021'!AL20/'Tariffs Jul2021'!AJ20&lt;='Tariffs Jul2021'!K20,($C$5*'Tariffs Jul2021'!AL20/'Tariffs Jul2021'!AJ20-'Tariffs Jul2021'!J20)*('Tariffs Jul2021'!V20/100)*'Tariffs Jul2021'!AJ20,('Tariffs Jul2021'!K20-'Tariffs Jul2021'!J20)*('Tariffs Jul2021'!V20/100)*'Tariffs Jul2021'!AJ20))</f>
        <v>151.63636363636363</v>
      </c>
      <c r="L26" s="85">
        <f>IF($C$5*'Tariffs Jul2021'!AL20/'Tariffs Jul2021'!AJ20&lt;'Tariffs Jul2021'!K20,0,IF($C$5*'Tariffs Jul2021'!AL20/'Tariffs Jul2021'!AJ20&lt;='Tariffs Jul2021'!L20,($C$5*'Tariffs Jul2021'!AL20/'Tariffs Jul2021'!AJ20-'Tariffs Jul2021'!K20)*('Tariffs Jul2021'!W20/100)*'Tariffs Jul2021'!AJ20,('Tariffs Jul2021'!L20-'Tariffs Jul2021'!K20)*('Tariffs Jul2021'!W20/100)*'Tariffs Jul2021'!AJ20))</f>
        <v>0</v>
      </c>
      <c r="M26" s="85">
        <f>IF($C$5*'Tariffs Jul2021'!AL20/'Tariffs Jul2021'!AJ20&lt;'Tariffs Jul2021'!L20,0,IF($C$5*'Tariffs Jul2021'!AL20/'Tariffs Jul2021'!AJ20&lt;='Tariffs Jul2021'!M20,($C$5*'Tariffs Jul2021'!AL20/'Tariffs Jul2021'!AJ20-'Tariffs Jul2021'!L20)*('Tariffs Jul2021'!X20/100)*'Tariffs Jul2021'!AJ20,('Tariffs Jul2021'!M20-'Tariffs Jul2021'!L20)*('Tariffs Jul2021'!X20/100)*'Tariffs Jul2021'!AJ20))</f>
        <v>0</v>
      </c>
      <c r="N26" s="85">
        <f>IF(($C$5*'Tariffs Jul2021'!AL20/'Tariffs Jul2021'!AJ20&gt;'Tariffs Jul2021'!M20),($C$5*'Tariffs Jul2021'!AL20/'Tariffs Jul2021'!AJ20-'Tariffs Jul2021'!M20)*'Tariffs Jul2021'!Y20/100*'Tariffs Jul2021'!AJ20,0)</f>
        <v>0</v>
      </c>
      <c r="O26" s="73">
        <f t="shared" si="0"/>
        <v>1173.6840909090906</v>
      </c>
      <c r="P26" s="498">
        <f t="shared" si="1"/>
        <v>1291.0524999999998</v>
      </c>
      <c r="Q26" s="531"/>
      <c r="R26" s="531"/>
      <c r="S26" s="531"/>
      <c r="T26" s="531"/>
      <c r="U26" s="531"/>
      <c r="V26" s="531"/>
      <c r="W26" s="531"/>
      <c r="X26" s="531"/>
      <c r="Y26" s="531"/>
    </row>
    <row r="27" spans="1:25" x14ac:dyDescent="0.15">
      <c r="A27" s="286" t="str">
        <f>'Tariffs Jul2021'!F21</f>
        <v>Lumo Energy</v>
      </c>
      <c r="B27" s="47" t="str">
        <f>'Tariffs Jul2021'!D21</f>
        <v>Multinet Metro 2</v>
      </c>
      <c r="C27" s="287">
        <f>'Tariffs Jul2021'!E21</f>
        <v>44197</v>
      </c>
      <c r="D27" s="85">
        <f>365*'Tariffs Jul2021'!H21/100</f>
        <v>237.25</v>
      </c>
      <c r="E27" s="85">
        <f>IF($C$5*'Tariffs Jul2021'!AK21/'Tariffs Jul2021'!AI21&gt;='Tariffs Jul2021'!J21,( 'Tariffs Jul2021'!J21*'Tariffs Jul2021'!O21/100)* 'Tariffs Jul2021'!AI21,($C$5*'Tariffs Jul2021'!AK21/'Tariffs Jul2021'!AI21*'Tariffs Jul2021'!O21/100)* 'Tariffs Jul2021'!AI21)</f>
        <v>197.99999999999994</v>
      </c>
      <c r="F27" s="85">
        <f>IF($C$5*'Tariffs Jul2021'!AK21/'Tariffs Jul2021'!AI21&lt;'Tariffs Jul2021'!J21,0,IF($C$5*'Tariffs Jul2021'!AK21/'Tariffs Jul2021'!AI21&lt;='Tariffs Jul2021'!K21,($C$5*'Tariffs Jul2021'!AK21/'Tariffs Jul2021'!AI21-'Tariffs Jul2021'!J21)*('Tariffs Jul2021'!P21/100)*'Tariffs Jul2021'!AI21,('Tariffs Jul2021'!K21-'Tariffs Jul2021'!J21)*('Tariffs Jul2021'!P21/100)*'Tariffs Jul2021'!AI21))</f>
        <v>117.27272727272725</v>
      </c>
      <c r="G27" s="85">
        <f>IF($C$5*'Tariffs Jul2021'!AK21/'Tariffs Jul2021'!AI21&lt;'Tariffs Jul2021'!K21,0,IF($C$5*'Tariffs Jul2021'!AK21/'Tariffs Jul2021'!AI21&lt;='Tariffs Jul2021'!L21,($C$5*'Tariffs Jul2021'!AK21/'Tariffs Jul2021'!AI21-'Tariffs Jul2021'!K21)*('Tariffs Jul2021'!Q21/100)*'Tariffs Jul2021'!AI21,('Tariffs Jul2021'!L21-'Tariffs Jul2021'!K21)*('Tariffs Jul2021'!Q21/100)*'Tariffs Jul2021'!AI21))</f>
        <v>0</v>
      </c>
      <c r="H27" s="85">
        <f>IF($C$5*'Tariffs Jul2021'!AK21/'Tariffs Jul2021'!AI21&lt;'Tariffs Jul2021'!L21,0,IF($C$5*'Tariffs Jul2021'!AK21/'Tariffs Jul2021'!AI21&lt;='Tariffs Jul2021'!M21,($C$5*'Tariffs Jul2021'!AK21/'Tariffs Jul2021'!AI21-'Tariffs Jul2021'!L21)*('Tariffs Jul2021'!R21/100)*'Tariffs Jul2021'!AI21,('Tariffs Jul2021'!M21-'Tariffs Jul2021'!L21)*('Tariffs Jul2021'!R21/100)*'Tariffs Jul2021'!AI21))</f>
        <v>0</v>
      </c>
      <c r="I27" s="85">
        <f>IF(($C$5*'Tariffs Jul2021'!AK21/'Tariffs Jul2021'!AI21&gt;'Tariffs Jul2021'!M21),($C$5*'Tariffs Jul2021'!AK21/'Tariffs Jul2021'!AI21-'Tariffs Jul2021'!M21)*'Tariffs Jul2021'!S21/100*'Tariffs Jul2021'!AI21,0)</f>
        <v>0</v>
      </c>
      <c r="J27" s="85">
        <f>IF($C$5*'Tariffs Jul2021'!AL21/'Tariffs Jul2021'!AJ21&gt;='Tariffs Jul2021'!J21,('Tariffs Jul2021'!J21*'Tariffs Jul2021'!U21/100)* 'Tariffs Jul2021'!AJ21,($C$5*'Tariffs Jul2021'!AL21/'Tariffs Jul2021'!AJ21*'Tariffs Jul2021'!U21/100)* 'Tariffs Jul2021'!AJ21)</f>
        <v>189</v>
      </c>
      <c r="K27" s="85">
        <f>IF($C$5*'Tariffs Jul2021'!AL21/'Tariffs Jul2021'!AJ21&lt;'Tariffs Jul2021'!J21,0,IF($C$5*'Tariffs Jul2021'!AL21/'Tariffs Jul2021'!AJ21&lt;='Tariffs Jul2021'!K21,($C$5*'Tariffs Jul2021'!AL21/'Tariffs Jul2021'!AJ21-'Tariffs Jul2021'!J21)*('Tariffs Jul2021'!V21/100)*'Tariffs Jul2021'!AJ21,('Tariffs Jul2021'!K21-'Tariffs Jul2021'!J21)*('Tariffs Jul2021'!V21/100)*'Tariffs Jul2021'!AJ21))</f>
        <v>110.18181818181819</v>
      </c>
      <c r="L27" s="85">
        <f>IF($C$5*'Tariffs Jul2021'!AL21/'Tariffs Jul2021'!AJ21&lt;'Tariffs Jul2021'!K21,0,IF($C$5*'Tariffs Jul2021'!AL21/'Tariffs Jul2021'!AJ21&lt;='Tariffs Jul2021'!L21,($C$5*'Tariffs Jul2021'!AL21/'Tariffs Jul2021'!AJ21-'Tariffs Jul2021'!K21)*('Tariffs Jul2021'!W21/100)*'Tariffs Jul2021'!AJ21,('Tariffs Jul2021'!L21-'Tariffs Jul2021'!K21)*('Tariffs Jul2021'!W21/100)*'Tariffs Jul2021'!AJ21))</f>
        <v>0</v>
      </c>
      <c r="M27" s="85">
        <f>IF($C$5*'Tariffs Jul2021'!AL21/'Tariffs Jul2021'!AJ21&lt;'Tariffs Jul2021'!L21,0,IF($C$5*'Tariffs Jul2021'!AL21/'Tariffs Jul2021'!AJ21&lt;='Tariffs Jul2021'!M21,($C$5*'Tariffs Jul2021'!AL21/'Tariffs Jul2021'!AJ21-'Tariffs Jul2021'!L21)*('Tariffs Jul2021'!X21/100)*'Tariffs Jul2021'!AJ21,('Tariffs Jul2021'!M21-'Tariffs Jul2021'!L21)*('Tariffs Jul2021'!X21/100)*'Tariffs Jul2021'!AJ21))</f>
        <v>0</v>
      </c>
      <c r="N27" s="85">
        <f>IF(($C$5*'Tariffs Jul2021'!AL21/'Tariffs Jul2021'!AJ21&gt;'Tariffs Jul2021'!M21),($C$5*'Tariffs Jul2021'!AL21/'Tariffs Jul2021'!AJ21-'Tariffs Jul2021'!M21)*'Tariffs Jul2021'!Y21/100*'Tariffs Jul2021'!AJ21,0)</f>
        <v>0</v>
      </c>
      <c r="O27" s="73">
        <f t="shared" si="0"/>
        <v>851.7045454545455</v>
      </c>
      <c r="P27" s="498">
        <f t="shared" si="1"/>
        <v>936.87500000000011</v>
      </c>
      <c r="Q27" s="531"/>
      <c r="R27" s="531"/>
      <c r="S27" s="531"/>
      <c r="T27" s="531"/>
      <c r="U27" s="531"/>
      <c r="V27" s="531"/>
      <c r="W27" s="531"/>
      <c r="X27" s="531"/>
      <c r="Y27" s="531"/>
    </row>
    <row r="28" spans="1:25" x14ac:dyDescent="0.15">
      <c r="A28" s="286" t="str">
        <f>'Tariffs Jul2021'!F22</f>
        <v>Momentum Energy</v>
      </c>
      <c r="B28" s="47" t="str">
        <f>'Tariffs Jul2021'!D22</f>
        <v>Multinet Metro 2</v>
      </c>
      <c r="C28" s="287">
        <f>'Tariffs Jul2021'!E22</f>
        <v>44224</v>
      </c>
      <c r="D28" s="85">
        <f>365*'Tariffs Jul2021'!H22/100</f>
        <v>305.70409090909089</v>
      </c>
      <c r="E28" s="85">
        <f>IF($C$5*'Tariffs Jul2021'!AK22/'Tariffs Jul2021'!AI22&gt;='Tariffs Jul2021'!J22,( 'Tariffs Jul2021'!J22*'Tariffs Jul2021'!O22/100)* 'Tariffs Jul2021'!AI22,($C$5*'Tariffs Jul2021'!AK22/'Tariffs Jul2021'!AI22*'Tariffs Jul2021'!O22/100)* 'Tariffs Jul2021'!AI22)</f>
        <v>262.63636363636363</v>
      </c>
      <c r="F28" s="85">
        <f>IF($C$5*'Tariffs Jul2021'!AK22/'Tariffs Jul2021'!AI22&lt;'Tariffs Jul2021'!J22,0,IF($C$5*'Tariffs Jul2021'!AK22/'Tariffs Jul2021'!AI22&lt;='Tariffs Jul2021'!K22,($C$5*'Tariffs Jul2021'!AK22/'Tariffs Jul2021'!AI22-'Tariffs Jul2021'!J22)*('Tariffs Jul2021'!P22/100)*'Tariffs Jul2021'!AI22,('Tariffs Jul2021'!K22-'Tariffs Jul2021'!J22)*('Tariffs Jul2021'!P22/100)*'Tariffs Jul2021'!AI22))</f>
        <v>160.36363636363635</v>
      </c>
      <c r="G28" s="85">
        <f>IF($C$5*'Tariffs Jul2021'!AK22/'Tariffs Jul2021'!AI22&lt;'Tariffs Jul2021'!K22,0,IF($C$5*'Tariffs Jul2021'!AK22/'Tariffs Jul2021'!AI22&lt;='Tariffs Jul2021'!L22,($C$5*'Tariffs Jul2021'!AK22/'Tariffs Jul2021'!AI22-'Tariffs Jul2021'!K22)*('Tariffs Jul2021'!Q22/100)*'Tariffs Jul2021'!AI22,('Tariffs Jul2021'!L22-'Tariffs Jul2021'!K22)*('Tariffs Jul2021'!Q22/100)*'Tariffs Jul2021'!AI22))</f>
        <v>0</v>
      </c>
      <c r="H28" s="85">
        <f>IF($C$5*'Tariffs Jul2021'!AK22/'Tariffs Jul2021'!AI22&lt;'Tariffs Jul2021'!L22,0,IF($C$5*'Tariffs Jul2021'!AK22/'Tariffs Jul2021'!AI22&lt;='Tariffs Jul2021'!M22,($C$5*'Tariffs Jul2021'!AK22/'Tariffs Jul2021'!AI22-'Tariffs Jul2021'!L22)*('Tariffs Jul2021'!R22/100)*'Tariffs Jul2021'!AI22,('Tariffs Jul2021'!M22-'Tariffs Jul2021'!L22)*('Tariffs Jul2021'!R22/100)*'Tariffs Jul2021'!AI22))</f>
        <v>0</v>
      </c>
      <c r="I28" s="85">
        <f>IF(($C$5*'Tariffs Jul2021'!AK22/'Tariffs Jul2021'!AI22&gt;'Tariffs Jul2021'!M22),($C$5*'Tariffs Jul2021'!AK22/'Tariffs Jul2021'!AI22-'Tariffs Jul2021'!M22)*'Tariffs Jul2021'!S22/100*'Tariffs Jul2021'!AI22,0)</f>
        <v>0</v>
      </c>
      <c r="J28" s="85">
        <f>IF($C$5*'Tariffs Jul2021'!AL22/'Tariffs Jul2021'!AJ22&gt;='Tariffs Jul2021'!J22,('Tariffs Jul2021'!J22*'Tariffs Jul2021'!U22/100)* 'Tariffs Jul2021'!AJ22,($C$5*'Tariffs Jul2021'!AL22/'Tariffs Jul2021'!AJ22*'Tariffs Jul2021'!U22/100)* 'Tariffs Jul2021'!AJ22)</f>
        <v>244.63636363636363</v>
      </c>
      <c r="K28" s="85">
        <f>IF($C$5*'Tariffs Jul2021'!AL22/'Tariffs Jul2021'!AJ22&lt;'Tariffs Jul2021'!J22,0,IF($C$5*'Tariffs Jul2021'!AL22/'Tariffs Jul2021'!AJ22&lt;='Tariffs Jul2021'!K22,($C$5*'Tariffs Jul2021'!AL22/'Tariffs Jul2021'!AJ22-'Tariffs Jul2021'!J22)*('Tariffs Jul2021'!V22/100)*'Tariffs Jul2021'!AJ22,('Tariffs Jul2021'!K22-'Tariffs Jul2021'!J22)*('Tariffs Jul2021'!V22/100)*'Tariffs Jul2021'!AJ22))</f>
        <v>150</v>
      </c>
      <c r="L28" s="85">
        <f>IF($C$5*'Tariffs Jul2021'!AL22/'Tariffs Jul2021'!AJ22&lt;'Tariffs Jul2021'!K22,0,IF($C$5*'Tariffs Jul2021'!AL22/'Tariffs Jul2021'!AJ22&lt;='Tariffs Jul2021'!L22,($C$5*'Tariffs Jul2021'!AL22/'Tariffs Jul2021'!AJ22-'Tariffs Jul2021'!K22)*('Tariffs Jul2021'!W22/100)*'Tariffs Jul2021'!AJ22,('Tariffs Jul2021'!L22-'Tariffs Jul2021'!K22)*('Tariffs Jul2021'!W22/100)*'Tariffs Jul2021'!AJ22))</f>
        <v>0</v>
      </c>
      <c r="M28" s="85">
        <f>IF($C$5*'Tariffs Jul2021'!AL22/'Tariffs Jul2021'!AJ22&lt;'Tariffs Jul2021'!L22,0,IF($C$5*'Tariffs Jul2021'!AL22/'Tariffs Jul2021'!AJ22&lt;='Tariffs Jul2021'!M22,($C$5*'Tariffs Jul2021'!AL22/'Tariffs Jul2021'!AJ22-'Tariffs Jul2021'!L22)*('Tariffs Jul2021'!X22/100)*'Tariffs Jul2021'!AJ22,('Tariffs Jul2021'!M22-'Tariffs Jul2021'!L22)*('Tariffs Jul2021'!X22/100)*'Tariffs Jul2021'!AJ22))</f>
        <v>0</v>
      </c>
      <c r="N28" s="85">
        <f>IF(($C$5*'Tariffs Jul2021'!AL22/'Tariffs Jul2021'!AJ22&gt;'Tariffs Jul2021'!M22),($C$5*'Tariffs Jul2021'!AL22/'Tariffs Jul2021'!AJ22-'Tariffs Jul2021'!M22)*'Tariffs Jul2021'!Y22/100*'Tariffs Jul2021'!AJ22,0)</f>
        <v>0</v>
      </c>
      <c r="O28" s="73">
        <f t="shared" si="0"/>
        <v>1123.3404545454546</v>
      </c>
      <c r="P28" s="498">
        <f t="shared" si="1"/>
        <v>1235.6745000000001</v>
      </c>
      <c r="Q28" s="531"/>
      <c r="R28" s="531"/>
      <c r="S28" s="531"/>
      <c r="T28" s="531"/>
      <c r="U28" s="531"/>
      <c r="V28" s="531"/>
      <c r="W28" s="531"/>
      <c r="X28" s="531"/>
      <c r="Y28" s="531"/>
    </row>
    <row r="29" spans="1:25" ht="14" customHeight="1" x14ac:dyDescent="0.15">
      <c r="A29" s="286" t="str">
        <f>'Tariffs Jul2021'!F23</f>
        <v>Origin Energy</v>
      </c>
      <c r="B29" s="47" t="str">
        <f>'Tariffs Jul2021'!D23</f>
        <v>Multinet Metro 2</v>
      </c>
      <c r="C29" s="287">
        <f>'Tariffs Jul2021'!E23</f>
        <v>44228</v>
      </c>
      <c r="D29" s="85">
        <f>365*'Tariffs Jul2021'!H23/100</f>
        <v>254.83636363636361</v>
      </c>
      <c r="E29" s="85">
        <f>IF($C$5*'Tariffs Jul2021'!AK23/'Tariffs Jul2021'!AI23&gt;='Tariffs Jul2021'!J23,( 'Tariffs Jul2021'!J23*'Tariffs Jul2021'!O23/100)* 'Tariffs Jul2021'!AI23,($C$5*'Tariffs Jul2021'!AK23/'Tariffs Jul2021'!AI23*'Tariffs Jul2021'!O23/100)* 'Tariffs Jul2021'!AI23)</f>
        <v>361.36363636363632</v>
      </c>
      <c r="F29" s="85">
        <f>IF($C$5*'Tariffs Jul2021'!AK23/'Tariffs Jul2021'!AI23&lt;'Tariffs Jul2021'!J23,0,IF($C$5*'Tariffs Jul2021'!AK23/'Tariffs Jul2021'!AI23&lt;='Tariffs Jul2021'!K23,($C$5*'Tariffs Jul2021'!AK23/'Tariffs Jul2021'!AI23-'Tariffs Jul2021'!J23)*('Tariffs Jul2021'!P23/100)*'Tariffs Jul2021'!AI23,('Tariffs Jul2021'!K23-'Tariffs Jul2021'!J23)*('Tariffs Jul2021'!P23/100)*'Tariffs Jul2021'!AI23))</f>
        <v>0</v>
      </c>
      <c r="G29" s="85">
        <f>IF($C$5*'Tariffs Jul2021'!AK23/'Tariffs Jul2021'!AI23&lt;'Tariffs Jul2021'!K23,0,IF($C$5*'Tariffs Jul2021'!AK23/'Tariffs Jul2021'!AI23&lt;='Tariffs Jul2021'!L23,($C$5*'Tariffs Jul2021'!AK23/'Tariffs Jul2021'!AI23-'Tariffs Jul2021'!K23)*('Tariffs Jul2021'!Q23/100)*'Tariffs Jul2021'!AI23,('Tariffs Jul2021'!L23-'Tariffs Jul2021'!K23)*('Tariffs Jul2021'!Q23/100)*'Tariffs Jul2021'!AI23))</f>
        <v>0</v>
      </c>
      <c r="H29" s="85">
        <f>IF($C$5*'Tariffs Jul2021'!AK23/'Tariffs Jul2021'!AI23&lt;'Tariffs Jul2021'!L23,0,IF($C$5*'Tariffs Jul2021'!AK23/'Tariffs Jul2021'!AI23&lt;='Tariffs Jul2021'!M23,($C$5*'Tariffs Jul2021'!AK23/'Tariffs Jul2021'!AI23-'Tariffs Jul2021'!L23)*('Tariffs Jul2021'!R23/100)*'Tariffs Jul2021'!AI23,('Tariffs Jul2021'!M23-'Tariffs Jul2021'!L23)*('Tariffs Jul2021'!R23/100)*'Tariffs Jul2021'!AI23))</f>
        <v>0</v>
      </c>
      <c r="I29" s="85">
        <f>IF(($C$5*'Tariffs Jul2021'!AK23/'Tariffs Jul2021'!AI23&gt;'Tariffs Jul2021'!M23),($C$5*'Tariffs Jul2021'!AK23/'Tariffs Jul2021'!AI23-'Tariffs Jul2021'!M23)*'Tariffs Jul2021'!S23/100*'Tariffs Jul2021'!AI23,0)</f>
        <v>0</v>
      </c>
      <c r="J29" s="85">
        <f>IF($C$5*'Tariffs Jul2021'!AL23/'Tariffs Jul2021'!AJ23&gt;='Tariffs Jul2021'!J23,('Tariffs Jul2021'!J23*'Tariffs Jul2021'!U23/100)* 'Tariffs Jul2021'!AJ23,($C$5*'Tariffs Jul2021'!AL23/'Tariffs Jul2021'!AJ23*'Tariffs Jul2021'!U23/100)* 'Tariffs Jul2021'!AJ23)</f>
        <v>361.36363636363632</v>
      </c>
      <c r="K29" s="85">
        <f>IF($C$5*'Tariffs Jul2021'!AL23/'Tariffs Jul2021'!AJ23&lt;'Tariffs Jul2021'!J23,0,IF($C$5*'Tariffs Jul2021'!AL23/'Tariffs Jul2021'!AJ23&lt;='Tariffs Jul2021'!K23,($C$5*'Tariffs Jul2021'!AL23/'Tariffs Jul2021'!AJ23-'Tariffs Jul2021'!J23)*('Tariffs Jul2021'!V23/100)*'Tariffs Jul2021'!AJ23,('Tariffs Jul2021'!K23-'Tariffs Jul2021'!J23)*('Tariffs Jul2021'!V23/100)*'Tariffs Jul2021'!AJ23))</f>
        <v>0</v>
      </c>
      <c r="L29" s="85">
        <f>IF($C$5*'Tariffs Jul2021'!AL23/'Tariffs Jul2021'!AJ23&lt;'Tariffs Jul2021'!K23,0,IF($C$5*'Tariffs Jul2021'!AL23/'Tariffs Jul2021'!AJ23&lt;='Tariffs Jul2021'!L23,($C$5*'Tariffs Jul2021'!AL23/'Tariffs Jul2021'!AJ23-'Tariffs Jul2021'!K23)*('Tariffs Jul2021'!W23/100)*'Tariffs Jul2021'!AJ23,('Tariffs Jul2021'!L23-'Tariffs Jul2021'!K23)*('Tariffs Jul2021'!W23/100)*'Tariffs Jul2021'!AJ23))</f>
        <v>0</v>
      </c>
      <c r="M29" s="85">
        <f>IF($C$5*'Tariffs Jul2021'!AL23/'Tariffs Jul2021'!AJ23&lt;'Tariffs Jul2021'!L23,0,IF($C$5*'Tariffs Jul2021'!AL23/'Tariffs Jul2021'!AJ23&lt;='Tariffs Jul2021'!M23,($C$5*'Tariffs Jul2021'!AL23/'Tariffs Jul2021'!AJ23-'Tariffs Jul2021'!L23)*('Tariffs Jul2021'!X23/100)*'Tariffs Jul2021'!AJ23,('Tariffs Jul2021'!M23-'Tariffs Jul2021'!L23)*('Tariffs Jul2021'!X23/100)*'Tariffs Jul2021'!AJ23))</f>
        <v>0</v>
      </c>
      <c r="N29" s="85">
        <f>IF(($C$5*'Tariffs Jul2021'!AL23/'Tariffs Jul2021'!AJ23&gt;'Tariffs Jul2021'!M23),($C$5*'Tariffs Jul2021'!AL23/'Tariffs Jul2021'!AJ23-'Tariffs Jul2021'!M23)*'Tariffs Jul2021'!Y23/100*'Tariffs Jul2021'!AJ23,0)</f>
        <v>0</v>
      </c>
      <c r="O29" s="73">
        <f t="shared" si="0"/>
        <v>977.56363636363631</v>
      </c>
      <c r="P29" s="498">
        <f t="shared" si="1"/>
        <v>1075.32</v>
      </c>
      <c r="Q29" s="531"/>
      <c r="R29" s="531"/>
      <c r="S29" s="531"/>
      <c r="T29" s="531"/>
      <c r="U29" s="531"/>
      <c r="V29" s="531"/>
      <c r="W29" s="531"/>
      <c r="X29" s="531"/>
      <c r="Y29" s="531"/>
    </row>
    <row r="30" spans="1:25" x14ac:dyDescent="0.15">
      <c r="A30" s="286" t="str">
        <f>'Tariffs Jul2021'!F24</f>
        <v>Red Energy</v>
      </c>
      <c r="B30" s="47" t="str">
        <f>'Tariffs Jul2021'!D24</f>
        <v>Multinet Metro 2</v>
      </c>
      <c r="C30" s="287">
        <f>'Tariffs Jul2021'!E24</f>
        <v>44197</v>
      </c>
      <c r="D30" s="85">
        <f>365*'Tariffs Jul2021'!H24/100</f>
        <v>265.72000000000003</v>
      </c>
      <c r="E30" s="85">
        <f>IF($C$5*'Tariffs Jul2021'!AK24/'Tariffs Jul2021'!AI24&gt;='Tariffs Jul2021'!J24,( 'Tariffs Jul2021'!J24*'Tariffs Jul2021'!O24/100)* 'Tariffs Jul2021'!AI24,($C$5*'Tariffs Jul2021'!AK24/'Tariffs Jul2021'!AI24*'Tariffs Jul2021'!O24/100)* 'Tariffs Jul2021'!AI24)</f>
        <v>206.18181818181816</v>
      </c>
      <c r="F30" s="85">
        <f>IF($C$5*'Tariffs Jul2021'!AK24/'Tariffs Jul2021'!AI24&lt;'Tariffs Jul2021'!J24,0,IF($C$5*'Tariffs Jul2021'!AK24/'Tariffs Jul2021'!AI24&lt;='Tariffs Jul2021'!K24,($C$5*'Tariffs Jul2021'!AK24/'Tariffs Jul2021'!AI24-'Tariffs Jul2021'!J24)*('Tariffs Jul2021'!P24/100)*'Tariffs Jul2021'!AI24,('Tariffs Jul2021'!K24-'Tariffs Jul2021'!J24)*('Tariffs Jul2021'!P24/100)*'Tariffs Jul2021'!AI24))</f>
        <v>129.27272727272725</v>
      </c>
      <c r="G30" s="85">
        <f>IF($C$5*'Tariffs Jul2021'!AK24/'Tariffs Jul2021'!AI24&lt;'Tariffs Jul2021'!K24,0,IF($C$5*'Tariffs Jul2021'!AK24/'Tariffs Jul2021'!AI24&lt;='Tariffs Jul2021'!L24,($C$5*'Tariffs Jul2021'!AK24/'Tariffs Jul2021'!AI24-'Tariffs Jul2021'!K24)*('Tariffs Jul2021'!Q24/100)*'Tariffs Jul2021'!AI24,('Tariffs Jul2021'!L24-'Tariffs Jul2021'!K24)*('Tariffs Jul2021'!Q24/100)*'Tariffs Jul2021'!AI24))</f>
        <v>0</v>
      </c>
      <c r="H30" s="85">
        <f>IF($C$5*'Tariffs Jul2021'!AK24/'Tariffs Jul2021'!AI24&lt;'Tariffs Jul2021'!L24,0,IF($C$5*'Tariffs Jul2021'!AK24/'Tariffs Jul2021'!AI24&lt;='Tariffs Jul2021'!M24,($C$5*'Tariffs Jul2021'!AK24/'Tariffs Jul2021'!AI24-'Tariffs Jul2021'!L24)*('Tariffs Jul2021'!R24/100)*'Tariffs Jul2021'!AI24,('Tariffs Jul2021'!M24-'Tariffs Jul2021'!L24)*('Tariffs Jul2021'!R24/100)*'Tariffs Jul2021'!AI24))</f>
        <v>0</v>
      </c>
      <c r="I30" s="85">
        <f>IF(($C$5*'Tariffs Jul2021'!AK24/'Tariffs Jul2021'!AI24&gt;'Tariffs Jul2021'!M24),($C$5*'Tariffs Jul2021'!AK24/'Tariffs Jul2021'!AI24-'Tariffs Jul2021'!M24)*'Tariffs Jul2021'!S24/100*'Tariffs Jul2021'!AI24,0)</f>
        <v>0</v>
      </c>
      <c r="J30" s="85">
        <f>IF($C$5*'Tariffs Jul2021'!AL24/'Tariffs Jul2021'!AJ24&gt;='Tariffs Jul2021'!J24,('Tariffs Jul2021'!J24*'Tariffs Jul2021'!U24/100)* 'Tariffs Jul2021'!AJ24,($C$5*'Tariffs Jul2021'!AL24/'Tariffs Jul2021'!AJ24*'Tariffs Jul2021'!U24/100)* 'Tariffs Jul2021'!AJ24)</f>
        <v>196.36363636363637</v>
      </c>
      <c r="K30" s="85">
        <f>IF($C$5*'Tariffs Jul2021'!AL24/'Tariffs Jul2021'!AJ24&lt;'Tariffs Jul2021'!J24,0,IF($C$5*'Tariffs Jul2021'!AL24/'Tariffs Jul2021'!AJ24&lt;='Tariffs Jul2021'!K24,($C$5*'Tariffs Jul2021'!AL24/'Tariffs Jul2021'!AJ24-'Tariffs Jul2021'!J24)*('Tariffs Jul2021'!V24/100)*'Tariffs Jul2021'!AJ24,('Tariffs Jul2021'!K24-'Tariffs Jul2021'!J24)*('Tariffs Jul2021'!V24/100)*'Tariffs Jul2021'!AJ24))</f>
        <v>120</v>
      </c>
      <c r="L30" s="85">
        <f>IF($C$5*'Tariffs Jul2021'!AL24/'Tariffs Jul2021'!AJ24&lt;'Tariffs Jul2021'!K24,0,IF($C$5*'Tariffs Jul2021'!AL24/'Tariffs Jul2021'!AJ24&lt;='Tariffs Jul2021'!L24,($C$5*'Tariffs Jul2021'!AL24/'Tariffs Jul2021'!AJ24-'Tariffs Jul2021'!K24)*('Tariffs Jul2021'!W24/100)*'Tariffs Jul2021'!AJ24,('Tariffs Jul2021'!L24-'Tariffs Jul2021'!K24)*('Tariffs Jul2021'!W24/100)*'Tariffs Jul2021'!AJ24))</f>
        <v>0</v>
      </c>
      <c r="M30" s="85">
        <f>IF($C$5*'Tariffs Jul2021'!AL24/'Tariffs Jul2021'!AJ24&lt;'Tariffs Jul2021'!L24,0,IF($C$5*'Tariffs Jul2021'!AL24/'Tariffs Jul2021'!AJ24&lt;='Tariffs Jul2021'!M24,($C$5*'Tariffs Jul2021'!AL24/'Tariffs Jul2021'!AJ24-'Tariffs Jul2021'!L24)*('Tariffs Jul2021'!X24/100)*'Tariffs Jul2021'!AJ24,('Tariffs Jul2021'!M24-'Tariffs Jul2021'!L24)*('Tariffs Jul2021'!X24/100)*'Tariffs Jul2021'!AJ24))</f>
        <v>0</v>
      </c>
      <c r="N30" s="85">
        <f>IF(($C$5*'Tariffs Jul2021'!AL24/'Tariffs Jul2021'!AJ24&gt;'Tariffs Jul2021'!M24),($C$5*'Tariffs Jul2021'!AL24/'Tariffs Jul2021'!AJ24-'Tariffs Jul2021'!M24)*'Tariffs Jul2021'!Y24/100*'Tariffs Jul2021'!AJ24,0)</f>
        <v>0</v>
      </c>
      <c r="O30" s="73">
        <f t="shared" si="0"/>
        <v>917.53818181818178</v>
      </c>
      <c r="P30" s="498">
        <f t="shared" si="1"/>
        <v>1009.292</v>
      </c>
      <c r="Q30" s="531"/>
      <c r="R30" s="531"/>
      <c r="S30" s="531"/>
      <c r="T30" s="531"/>
      <c r="U30" s="531"/>
      <c r="V30" s="531"/>
      <c r="W30" s="531"/>
      <c r="X30" s="531"/>
      <c r="Y30" s="531"/>
    </row>
    <row r="31" spans="1:25" x14ac:dyDescent="0.15">
      <c r="A31" s="286" t="str">
        <f>'Tariffs Jul2021'!F25</f>
        <v>Simply Energy</v>
      </c>
      <c r="B31" s="47" t="str">
        <f>'Tariffs Jul2021'!D25</f>
        <v>Multinet Metro 2</v>
      </c>
      <c r="C31" s="287">
        <f>'Tariffs Jul2021'!E25</f>
        <v>44440</v>
      </c>
      <c r="D31" s="85">
        <f>365*'Tariffs Jul2021'!H25/100</f>
        <v>277.76499999999999</v>
      </c>
      <c r="E31" s="85">
        <f>IF($C$5*'Tariffs Jul2021'!AK25/'Tariffs Jul2021'!AI25&gt;='Tariffs Jul2021'!J25,( 'Tariffs Jul2021'!J25*'Tariffs Jul2021'!O25/100)* 'Tariffs Jul2021'!AI25,($C$5*'Tariffs Jul2021'!AK25/'Tariffs Jul2021'!AI25*'Tariffs Jul2021'!O25/100)* 'Tariffs Jul2021'!AI25)</f>
        <v>222.54545454545456</v>
      </c>
      <c r="F31" s="85">
        <f>IF($C$5*'Tariffs Jul2021'!AK25/'Tariffs Jul2021'!AI25&lt;'Tariffs Jul2021'!J25,0,IF($C$5*'Tariffs Jul2021'!AK25/'Tariffs Jul2021'!AI25&lt;='Tariffs Jul2021'!K25,($C$5*'Tariffs Jul2021'!AK25/'Tariffs Jul2021'!AI25-'Tariffs Jul2021'!J25)*('Tariffs Jul2021'!P25/100)*'Tariffs Jul2021'!AI25,('Tariffs Jul2021'!K25-'Tariffs Jul2021'!J25)*('Tariffs Jul2021'!P25/100)*'Tariffs Jul2021'!AI25))</f>
        <v>128.36363636363635</v>
      </c>
      <c r="G31" s="85">
        <f>IF($C$5*'Tariffs Jul2021'!AK25/'Tariffs Jul2021'!AI25&lt;'Tariffs Jul2021'!K25,0,IF($C$5*'Tariffs Jul2021'!AK25/'Tariffs Jul2021'!AI25&lt;='Tariffs Jul2021'!L25,($C$5*'Tariffs Jul2021'!AK25/'Tariffs Jul2021'!AI25-'Tariffs Jul2021'!K25)*('Tariffs Jul2021'!Q25/100)*'Tariffs Jul2021'!AI25,('Tariffs Jul2021'!L25-'Tariffs Jul2021'!K25)*('Tariffs Jul2021'!Q25/100)*'Tariffs Jul2021'!AI25))</f>
        <v>0</v>
      </c>
      <c r="H31" s="85">
        <f>IF($C$5*'Tariffs Jul2021'!AK25/'Tariffs Jul2021'!AI25&lt;'Tariffs Jul2021'!L25,0,IF($C$5*'Tariffs Jul2021'!AK25/'Tariffs Jul2021'!AI25&lt;='Tariffs Jul2021'!M25,($C$5*'Tariffs Jul2021'!AK25/'Tariffs Jul2021'!AI25-'Tariffs Jul2021'!L25)*('Tariffs Jul2021'!R25/100)*'Tariffs Jul2021'!AI25,('Tariffs Jul2021'!M25-'Tariffs Jul2021'!L25)*('Tariffs Jul2021'!R25/100)*'Tariffs Jul2021'!AI25))</f>
        <v>0</v>
      </c>
      <c r="I31" s="85">
        <f>IF(($C$5*'Tariffs Jul2021'!AK25/'Tariffs Jul2021'!AI25&gt;'Tariffs Jul2021'!M25),($C$5*'Tariffs Jul2021'!AK25/'Tariffs Jul2021'!AI25-'Tariffs Jul2021'!M25)*'Tariffs Jul2021'!S25/100*'Tariffs Jul2021'!AI25,0)</f>
        <v>0</v>
      </c>
      <c r="J31" s="85">
        <f>IF($C$5*'Tariffs Jul2021'!AL25/'Tariffs Jul2021'!AJ25&gt;='Tariffs Jul2021'!J25,('Tariffs Jul2021'!J25*'Tariffs Jul2021'!U25/100)* 'Tariffs Jul2021'!AJ25,($C$5*'Tariffs Jul2021'!AL25/'Tariffs Jul2021'!AJ25*'Tariffs Jul2021'!U25/100)* 'Tariffs Jul2021'!AJ25)</f>
        <v>259.36363636363632</v>
      </c>
      <c r="K31" s="85">
        <f>IF($C$5*'Tariffs Jul2021'!AL25/'Tariffs Jul2021'!AJ25&lt;'Tariffs Jul2021'!J25,0,IF($C$5*'Tariffs Jul2021'!AL25/'Tariffs Jul2021'!AJ25&lt;='Tariffs Jul2021'!K25,($C$5*'Tariffs Jul2021'!AL25/'Tariffs Jul2021'!AJ25-'Tariffs Jul2021'!J25)*('Tariffs Jul2021'!V25/100)*'Tariffs Jul2021'!AJ25,('Tariffs Jul2021'!K25-'Tariffs Jul2021'!J25)*('Tariffs Jul2021'!V25/100)*'Tariffs Jul2021'!AJ25))</f>
        <v>155.99999999999997</v>
      </c>
      <c r="L31" s="85">
        <f>IF($C$5*'Tariffs Jul2021'!AL25/'Tariffs Jul2021'!AJ25&lt;'Tariffs Jul2021'!K25,0,IF($C$5*'Tariffs Jul2021'!AL25/'Tariffs Jul2021'!AJ25&lt;='Tariffs Jul2021'!L25,($C$5*'Tariffs Jul2021'!AL25/'Tariffs Jul2021'!AJ25-'Tariffs Jul2021'!K25)*('Tariffs Jul2021'!W25/100)*'Tariffs Jul2021'!AJ25,('Tariffs Jul2021'!L25-'Tariffs Jul2021'!K25)*('Tariffs Jul2021'!W25/100)*'Tariffs Jul2021'!AJ25))</f>
        <v>0</v>
      </c>
      <c r="M31" s="85">
        <f>IF($C$5*'Tariffs Jul2021'!AL25/'Tariffs Jul2021'!AJ25&lt;'Tariffs Jul2021'!L25,0,IF($C$5*'Tariffs Jul2021'!AL25/'Tariffs Jul2021'!AJ25&lt;='Tariffs Jul2021'!M25,($C$5*'Tariffs Jul2021'!AL25/'Tariffs Jul2021'!AJ25-'Tariffs Jul2021'!L25)*('Tariffs Jul2021'!X25/100)*'Tariffs Jul2021'!AJ25,('Tariffs Jul2021'!M25-'Tariffs Jul2021'!L25)*('Tariffs Jul2021'!X25/100)*'Tariffs Jul2021'!AJ25))</f>
        <v>0</v>
      </c>
      <c r="N31" s="85">
        <f>IF(($C$5*'Tariffs Jul2021'!AL25/'Tariffs Jul2021'!AJ25&gt;'Tariffs Jul2021'!M25),($C$5*'Tariffs Jul2021'!AL25/'Tariffs Jul2021'!AJ25-'Tariffs Jul2021'!M25)*'Tariffs Jul2021'!Y25/100*'Tariffs Jul2021'!AJ25,0)</f>
        <v>0</v>
      </c>
      <c r="O31" s="73">
        <f t="shared" si="0"/>
        <v>1044.0377272727271</v>
      </c>
      <c r="P31" s="498">
        <f t="shared" si="1"/>
        <v>1148.4414999999999</v>
      </c>
      <c r="Q31" s="531"/>
      <c r="R31" s="531"/>
      <c r="S31" s="531"/>
      <c r="T31" s="531"/>
      <c r="U31" s="531"/>
      <c r="V31" s="531"/>
      <c r="W31" s="531"/>
      <c r="X31" s="531"/>
      <c r="Y31" s="531"/>
    </row>
    <row r="32" spans="1:25" x14ac:dyDescent="0.15">
      <c r="A32" s="286" t="str">
        <f>'Tariffs Jul2021'!F26</f>
        <v>Sumo Power</v>
      </c>
      <c r="B32" s="47" t="str">
        <f>'Tariffs Jul2021'!D26</f>
        <v>Multinet Metro 2</v>
      </c>
      <c r="C32" s="287">
        <f>'Tariffs Jul2021'!E26</f>
        <v>44278</v>
      </c>
      <c r="D32" s="85">
        <f>365*'Tariffs Jul2021'!H26/100</f>
        <v>280.32</v>
      </c>
      <c r="E32" s="85">
        <f>IF($C$5*'Tariffs Jul2021'!AK26/'Tariffs Jul2021'!AI26&gt;='Tariffs Jul2021'!J26,( 'Tariffs Jul2021'!J26*'Tariffs Jul2021'!O26/100)* 'Tariffs Jul2021'!AI26,($C$5*'Tariffs Jul2021'!AK26/'Tariffs Jul2021'!AI26*'Tariffs Jul2021'!O26/100)* 'Tariffs Jul2021'!AI26)</f>
        <v>282.27272727272725</v>
      </c>
      <c r="F32" s="85">
        <f>IF($C$5*'Tariffs Jul2021'!AK26/'Tariffs Jul2021'!AI26&lt;'Tariffs Jul2021'!J26,0,IF($C$5*'Tariffs Jul2021'!AK26/'Tariffs Jul2021'!AI26&lt;='Tariffs Jul2021'!K26,($C$5*'Tariffs Jul2021'!AK26/'Tariffs Jul2021'!AI26-'Tariffs Jul2021'!J26)*('Tariffs Jul2021'!P26/100)*'Tariffs Jul2021'!AI26,('Tariffs Jul2021'!K26-'Tariffs Jul2021'!J26)*('Tariffs Jul2021'!P26/100)*'Tariffs Jul2021'!AI26))</f>
        <v>163.63636363636363</v>
      </c>
      <c r="G32" s="85">
        <f>IF($C$5*'Tariffs Jul2021'!AK26/'Tariffs Jul2021'!AI26&lt;'Tariffs Jul2021'!K26,0,IF($C$5*'Tariffs Jul2021'!AK26/'Tariffs Jul2021'!AI26&lt;='Tariffs Jul2021'!L26,($C$5*'Tariffs Jul2021'!AK26/'Tariffs Jul2021'!AI26-'Tariffs Jul2021'!K26)*('Tariffs Jul2021'!Q26/100)*'Tariffs Jul2021'!AI26,('Tariffs Jul2021'!L26-'Tariffs Jul2021'!K26)*('Tariffs Jul2021'!Q26/100)*'Tariffs Jul2021'!AI26))</f>
        <v>0</v>
      </c>
      <c r="H32" s="85">
        <f>IF($C$5*'Tariffs Jul2021'!AK26/'Tariffs Jul2021'!AI26&lt;'Tariffs Jul2021'!L26,0,IF($C$5*'Tariffs Jul2021'!AK26/'Tariffs Jul2021'!AI26&lt;='Tariffs Jul2021'!M26,($C$5*'Tariffs Jul2021'!AK26/'Tariffs Jul2021'!AI26-'Tariffs Jul2021'!L26)*('Tariffs Jul2021'!R26/100)*'Tariffs Jul2021'!AI26,('Tariffs Jul2021'!M26-'Tariffs Jul2021'!L26)*('Tariffs Jul2021'!R26/100)*'Tariffs Jul2021'!AI26))</f>
        <v>0</v>
      </c>
      <c r="I32" s="85">
        <f>IF(($C$5*'Tariffs Jul2021'!AK26/'Tariffs Jul2021'!AI26&gt;'Tariffs Jul2021'!M26),($C$5*'Tariffs Jul2021'!AK26/'Tariffs Jul2021'!AI26-'Tariffs Jul2021'!M26)*'Tariffs Jul2021'!S26/100*'Tariffs Jul2021'!AI26,0)</f>
        <v>0</v>
      </c>
      <c r="J32" s="85">
        <f>IF($C$5*'Tariffs Jul2021'!AL26/'Tariffs Jul2021'!AJ26&gt;='Tariffs Jul2021'!J26,('Tariffs Jul2021'!J26*'Tariffs Jul2021'!U26/100)* 'Tariffs Jul2021'!AJ26,($C$5*'Tariffs Jul2021'!AL26/'Tariffs Jul2021'!AJ26*'Tariffs Jul2021'!U26/100)* 'Tariffs Jul2021'!AJ26)</f>
        <v>271.63636363636357</v>
      </c>
      <c r="K32" s="85">
        <f>IF($C$5*'Tariffs Jul2021'!AL26/'Tariffs Jul2021'!AJ26&lt;'Tariffs Jul2021'!J26,0,IF($C$5*'Tariffs Jul2021'!AL26/'Tariffs Jul2021'!AJ26&lt;='Tariffs Jul2021'!K26,($C$5*'Tariffs Jul2021'!AL26/'Tariffs Jul2021'!AJ26-'Tariffs Jul2021'!J26)*('Tariffs Jul2021'!V26/100)*'Tariffs Jul2021'!AJ26,('Tariffs Jul2021'!K26-'Tariffs Jul2021'!J26)*('Tariffs Jul2021'!V26/100)*'Tariffs Jul2021'!AJ26))</f>
        <v>158.72727272727275</v>
      </c>
      <c r="L32" s="85">
        <f>IF($C$5*'Tariffs Jul2021'!AL26/'Tariffs Jul2021'!AJ26&lt;'Tariffs Jul2021'!K26,0,IF($C$5*'Tariffs Jul2021'!AL26/'Tariffs Jul2021'!AJ26&lt;='Tariffs Jul2021'!L26,($C$5*'Tariffs Jul2021'!AL26/'Tariffs Jul2021'!AJ26-'Tariffs Jul2021'!K26)*('Tariffs Jul2021'!W26/100)*'Tariffs Jul2021'!AJ26,('Tariffs Jul2021'!L26-'Tariffs Jul2021'!K26)*('Tariffs Jul2021'!W26/100)*'Tariffs Jul2021'!AJ26))</f>
        <v>0</v>
      </c>
      <c r="M32" s="85">
        <f>IF($C$5*'Tariffs Jul2021'!AL26/'Tariffs Jul2021'!AJ26&lt;'Tariffs Jul2021'!L26,0,IF($C$5*'Tariffs Jul2021'!AL26/'Tariffs Jul2021'!AJ26&lt;='Tariffs Jul2021'!M26,($C$5*'Tariffs Jul2021'!AL26/'Tariffs Jul2021'!AJ26-'Tariffs Jul2021'!L26)*('Tariffs Jul2021'!X26/100)*'Tariffs Jul2021'!AJ26,('Tariffs Jul2021'!M26-'Tariffs Jul2021'!L26)*('Tariffs Jul2021'!X26/100)*'Tariffs Jul2021'!AJ26))</f>
        <v>0</v>
      </c>
      <c r="N32" s="85">
        <f>IF(($C$5*'Tariffs Jul2021'!AL26/'Tariffs Jul2021'!AJ26&gt;'Tariffs Jul2021'!M26),($C$5*'Tariffs Jul2021'!AL26/'Tariffs Jul2021'!AJ26-'Tariffs Jul2021'!M26)*'Tariffs Jul2021'!Y26/100*'Tariffs Jul2021'!AJ26,0)</f>
        <v>0</v>
      </c>
      <c r="O32" s="73">
        <f t="shared" si="0"/>
        <v>1156.5927272727272</v>
      </c>
      <c r="P32" s="498">
        <f t="shared" si="1"/>
        <v>1272.252</v>
      </c>
      <c r="Q32" s="531"/>
      <c r="R32" s="531"/>
      <c r="S32" s="531"/>
      <c r="T32" s="531"/>
      <c r="U32" s="531"/>
      <c r="V32" s="531"/>
      <c r="W32" s="531"/>
      <c r="X32" s="531"/>
      <c r="Y32" s="531"/>
    </row>
    <row r="33" spans="1:25" x14ac:dyDescent="0.15">
      <c r="A33" s="286" t="str">
        <f>'Tariffs Jul2021'!F27</f>
        <v>GloBird</v>
      </c>
      <c r="B33" s="47" t="str">
        <f>'Tariffs Jul2021'!D27</f>
        <v>Multinet Metro 2</v>
      </c>
      <c r="C33" s="287">
        <f>'Tariffs Jul2021'!E27</f>
        <v>44197</v>
      </c>
      <c r="D33" s="85">
        <f>365*'Tariffs Jul2021'!H27/100</f>
        <v>321.2</v>
      </c>
      <c r="E33" s="85">
        <f>IF($C$5*'Tariffs Jul2021'!AK27/'Tariffs Jul2021'!AI27&gt;='Tariffs Jul2021'!J27,( 'Tariffs Jul2021'!J27*'Tariffs Jul2021'!O27/100)* 'Tariffs Jul2021'!AI27,($C$5*'Tariffs Jul2021'!AK27/'Tariffs Jul2021'!AI27*'Tariffs Jul2021'!O27/100)* 'Tariffs Jul2021'!AI27)</f>
        <v>249.97499999999999</v>
      </c>
      <c r="F33" s="85">
        <f>IF($C$5*'Tariffs Jul2021'!AK27/'Tariffs Jul2021'!AI27&lt;'Tariffs Jul2021'!J27,0,IF($C$5*'Tariffs Jul2021'!AK27/'Tariffs Jul2021'!AI27&lt;='Tariffs Jul2021'!K27,($C$5*'Tariffs Jul2021'!AK27/'Tariffs Jul2021'!AI27-'Tariffs Jul2021'!J27)*('Tariffs Jul2021'!P27/100)*'Tariffs Jul2021'!AI27,('Tariffs Jul2021'!K27-'Tariffs Jul2021'!J27)*('Tariffs Jul2021'!P27/100)*'Tariffs Jul2021'!AI27))</f>
        <v>0</v>
      </c>
      <c r="G33" s="85">
        <f>IF($C$5*'Tariffs Jul2021'!AK27/'Tariffs Jul2021'!AI27&lt;'Tariffs Jul2021'!K27,0,IF($C$5*'Tariffs Jul2021'!AK27/'Tariffs Jul2021'!AI27&lt;='Tariffs Jul2021'!L27,($C$5*'Tariffs Jul2021'!AK27/'Tariffs Jul2021'!AI27-'Tariffs Jul2021'!K27)*('Tariffs Jul2021'!Q27/100)*'Tariffs Jul2021'!AI27,('Tariffs Jul2021'!L27-'Tariffs Jul2021'!K27)*('Tariffs Jul2021'!Q27/100)*'Tariffs Jul2021'!AI27))</f>
        <v>0</v>
      </c>
      <c r="H33" s="85">
        <f>IF($C$5*'Tariffs Jul2021'!AK27/'Tariffs Jul2021'!AI27&lt;'Tariffs Jul2021'!L27,0,IF($C$5*'Tariffs Jul2021'!AK27/'Tariffs Jul2021'!AI27&lt;='Tariffs Jul2021'!M27,($C$5*'Tariffs Jul2021'!AK27/'Tariffs Jul2021'!AI27-'Tariffs Jul2021'!L27)*('Tariffs Jul2021'!R27/100)*'Tariffs Jul2021'!AI27,('Tariffs Jul2021'!M27-'Tariffs Jul2021'!L27)*('Tariffs Jul2021'!R27/100)*'Tariffs Jul2021'!AI27))</f>
        <v>0</v>
      </c>
      <c r="I33" s="85">
        <f>IF(($C$5*'Tariffs Jul2021'!AK27/'Tariffs Jul2021'!AI27&gt;'Tariffs Jul2021'!M27),($C$5*'Tariffs Jul2021'!AK27/'Tariffs Jul2021'!AI27-'Tariffs Jul2021'!M27)*'Tariffs Jul2021'!S27/100*'Tariffs Jul2021'!AI27,0)</f>
        <v>0</v>
      </c>
      <c r="J33" s="85">
        <f>IF($C$5*'Tariffs Jul2021'!AL27/'Tariffs Jul2021'!AJ27&gt;='Tariffs Jul2021'!J27,('Tariffs Jul2021'!J27*'Tariffs Jul2021'!U27/100)* 'Tariffs Jul2021'!AJ27,($C$5*'Tariffs Jul2021'!AL27/'Tariffs Jul2021'!AJ27*'Tariffs Jul2021'!U27/100)* 'Tariffs Jul2021'!AJ27)</f>
        <v>499.95</v>
      </c>
      <c r="K33" s="85">
        <f>IF($C$5*'Tariffs Jul2021'!AL27/'Tariffs Jul2021'!AJ27&lt;'Tariffs Jul2021'!J27,0,IF($C$5*'Tariffs Jul2021'!AL27/'Tariffs Jul2021'!AJ27&lt;='Tariffs Jul2021'!K27,($C$5*'Tariffs Jul2021'!AL27/'Tariffs Jul2021'!AJ27-'Tariffs Jul2021'!J27)*('Tariffs Jul2021'!V27/100)*'Tariffs Jul2021'!AJ27,('Tariffs Jul2021'!K27-'Tariffs Jul2021'!J27)*('Tariffs Jul2021'!V27/100)*'Tariffs Jul2021'!AJ27))</f>
        <v>0</v>
      </c>
      <c r="L33" s="85">
        <f>IF($C$5*'Tariffs Jul2021'!AL27/'Tariffs Jul2021'!AJ27&lt;'Tariffs Jul2021'!K27,0,IF($C$5*'Tariffs Jul2021'!AL27/'Tariffs Jul2021'!AJ27&lt;='Tariffs Jul2021'!L27,($C$5*'Tariffs Jul2021'!AL27/'Tariffs Jul2021'!AJ27-'Tariffs Jul2021'!K27)*('Tariffs Jul2021'!W27/100)*'Tariffs Jul2021'!AJ27,('Tariffs Jul2021'!L27-'Tariffs Jul2021'!K27)*('Tariffs Jul2021'!W27/100)*'Tariffs Jul2021'!AJ27))</f>
        <v>0</v>
      </c>
      <c r="M33" s="85">
        <f>IF($C$5*'Tariffs Jul2021'!AL27/'Tariffs Jul2021'!AJ27&lt;'Tariffs Jul2021'!L27,0,IF($C$5*'Tariffs Jul2021'!AL27/'Tariffs Jul2021'!AJ27&lt;='Tariffs Jul2021'!M27,($C$5*'Tariffs Jul2021'!AL27/'Tariffs Jul2021'!AJ27-'Tariffs Jul2021'!L27)*('Tariffs Jul2021'!X27/100)*'Tariffs Jul2021'!AJ27,('Tariffs Jul2021'!M27-'Tariffs Jul2021'!L27)*('Tariffs Jul2021'!X27/100)*'Tariffs Jul2021'!AJ27))</f>
        <v>0</v>
      </c>
      <c r="N33" s="85">
        <f>IF(($C$5*'Tariffs Jul2021'!AL27/'Tariffs Jul2021'!AJ27&gt;'Tariffs Jul2021'!M27),($C$5*'Tariffs Jul2021'!AL27/'Tariffs Jul2021'!AJ27-'Tariffs Jul2021'!M27)*'Tariffs Jul2021'!Y27/100*'Tariffs Jul2021'!AJ27,0)</f>
        <v>0</v>
      </c>
      <c r="O33" s="73">
        <f t="shared" si="0"/>
        <v>1071.125</v>
      </c>
      <c r="P33" s="498">
        <f t="shared" si="1"/>
        <v>1178.2375000000002</v>
      </c>
      <c r="Q33" s="531"/>
      <c r="R33" s="531"/>
      <c r="S33" s="531"/>
      <c r="T33" s="531"/>
      <c r="U33" s="531"/>
      <c r="V33" s="531"/>
      <c r="W33" s="531"/>
      <c r="X33" s="531"/>
      <c r="Y33" s="531"/>
    </row>
    <row r="34" spans="1:25" x14ac:dyDescent="0.15">
      <c r="A34" s="286" t="str">
        <f>'Tariffs Jul2021'!F28</f>
        <v>Powershop</v>
      </c>
      <c r="B34" s="47" t="str">
        <f>'Tariffs Jul2021'!D28</f>
        <v>Multinet Metro 2</v>
      </c>
      <c r="C34" s="287">
        <f>'Tariffs Jul2021'!E28</f>
        <v>44197</v>
      </c>
      <c r="D34" s="85">
        <f>365*'Tariffs Jul2021'!H28/100</f>
        <v>262.16954545454541</v>
      </c>
      <c r="E34" s="85">
        <f>((C$5*'Tariffs Jul2021'!AK28/'Tariffs Jul2021'!AI28)*('Tariffs Jul2021'!O28/100))*'Tariffs Jul2021'!AI28</f>
        <v>283.63636363636363</v>
      </c>
      <c r="F34" s="85">
        <v>0</v>
      </c>
      <c r="G34" s="85">
        <v>0</v>
      </c>
      <c r="H34" s="85">
        <v>0</v>
      </c>
      <c r="I34" s="85">
        <v>0</v>
      </c>
      <c r="J34" s="85">
        <f>((C$5*'Tariffs Jul2021'!AL28/'Tariffs Jul2021'!AJ28)*('Tariffs Jul2021'!U28/100))*'Tariffs Jul2021'!AJ28</f>
        <v>255</v>
      </c>
      <c r="K34" s="85">
        <v>0</v>
      </c>
      <c r="L34" s="85">
        <v>0</v>
      </c>
      <c r="M34" s="85">
        <v>0</v>
      </c>
      <c r="N34" s="85">
        <v>0</v>
      </c>
      <c r="O34" s="73">
        <f t="shared" si="0"/>
        <v>800.80590909090904</v>
      </c>
      <c r="P34" s="498">
        <f t="shared" si="1"/>
        <v>880.88650000000007</v>
      </c>
      <c r="Q34" s="531"/>
      <c r="R34" s="531"/>
      <c r="S34" s="531"/>
      <c r="T34" s="531"/>
      <c r="U34" s="531"/>
      <c r="V34" s="531"/>
      <c r="W34" s="531"/>
      <c r="X34" s="531"/>
      <c r="Y34" s="531"/>
    </row>
    <row r="35" spans="1:25" ht="14" thickBot="1" x14ac:dyDescent="0.2">
      <c r="A35" s="289" t="str">
        <f>'Tariffs Jul2021'!F29</f>
        <v>1st Energy</v>
      </c>
      <c r="B35" s="289" t="str">
        <f>'Tariffs Jul2021'!D29</f>
        <v>Multinet Metro 2</v>
      </c>
      <c r="C35" s="290">
        <f>'Tariffs Jul2021'!E29</f>
        <v>44197</v>
      </c>
      <c r="D35" s="291">
        <f>365*'Tariffs Jul2021'!H29/100</f>
        <v>288.35000000000002</v>
      </c>
      <c r="E35" s="291">
        <f>IF($C$5*'Tariffs Jul2021'!AK29/'Tariffs Jul2021'!AI29&gt;='Tariffs Jul2021'!J29,( 'Tariffs Jul2021'!J29*'Tariffs Jul2021'!O29/100)* 'Tariffs Jul2021'!AI29,($C$5*'Tariffs Jul2021'!AK29/'Tariffs Jul2021'!AI29*'Tariffs Jul2021'!O29/100)* 'Tariffs Jul2021'!AI29)</f>
        <v>243.00000000000006</v>
      </c>
      <c r="F35" s="291">
        <f>IF($C$5*'Tariffs Jul2021'!AK29/'Tariffs Jul2021'!AI29&lt;'Tariffs Jul2021'!J29,0,IF($C$5*'Tariffs Jul2021'!AK29/'Tariffs Jul2021'!AI29&lt;='Tariffs Jul2021'!K29,($C$5*'Tariffs Jul2021'!AK29/'Tariffs Jul2021'!AI29-'Tariffs Jul2021'!J29)*('Tariffs Jul2021'!P29/100)*'Tariffs Jul2021'!AI29,('Tariffs Jul2021'!K29-'Tariffs Jul2021'!J29)*('Tariffs Jul2021'!P29/100)*'Tariffs Jul2021'!AI29))</f>
        <v>139.63636363636363</v>
      </c>
      <c r="G35" s="291">
        <f>IF($C$5*'Tariffs Jul2021'!AK29/'Tariffs Jul2021'!AI29&lt;'Tariffs Jul2021'!K29,0,IF($C$5*'Tariffs Jul2021'!AK29/'Tariffs Jul2021'!AI29&lt;='Tariffs Jul2021'!L29,($C$5*'Tariffs Jul2021'!AK29/'Tariffs Jul2021'!AI29-'Tariffs Jul2021'!K29)*('Tariffs Jul2021'!Q29/100)*'Tariffs Jul2021'!AI29,('Tariffs Jul2021'!L29-'Tariffs Jul2021'!K29)*('Tariffs Jul2021'!Q29/100)*'Tariffs Jul2021'!AI29))</f>
        <v>0</v>
      </c>
      <c r="H35" s="291">
        <f>IF($C$5*'Tariffs Jul2021'!AK29/'Tariffs Jul2021'!AI29&lt;'Tariffs Jul2021'!L29,0,IF($C$5*'Tariffs Jul2021'!AK29/'Tariffs Jul2021'!AI29&lt;='Tariffs Jul2021'!M29,($C$5*'Tariffs Jul2021'!AK29/'Tariffs Jul2021'!AI29-'Tariffs Jul2021'!L29)*('Tariffs Jul2021'!R29/100)*'Tariffs Jul2021'!AI29,('Tariffs Jul2021'!M29-'Tariffs Jul2021'!L29)*('Tariffs Jul2021'!R29/100)*'Tariffs Jul2021'!AI29))</f>
        <v>0</v>
      </c>
      <c r="I35" s="291">
        <f>IF(($C$5*'Tariffs Jul2021'!AK29/'Tariffs Jul2021'!AI29&gt;'Tariffs Jul2021'!M29),($C$5*'Tariffs Jul2021'!AK29/'Tariffs Jul2021'!AI29-'Tariffs Jul2021'!M29)*'Tariffs Jul2021'!S29/100*'Tariffs Jul2021'!AI29,0)</f>
        <v>0</v>
      </c>
      <c r="J35" s="291">
        <f>IF($C$5*'Tariffs Jul2021'!AL29/'Tariffs Jul2021'!AJ29&gt;='Tariffs Jul2021'!J29,('Tariffs Jul2021'!J29*'Tariffs Jul2021'!U29/100)* 'Tariffs Jul2021'!AJ29,($C$5*'Tariffs Jul2021'!AL29/'Tariffs Jul2021'!AJ29*'Tariffs Jul2021'!U29/100)* 'Tariffs Jul2021'!AJ29)</f>
        <v>243.00000000000006</v>
      </c>
      <c r="K35" s="291">
        <f>IF($C$5*'Tariffs Jul2021'!AL29/'Tariffs Jul2021'!AJ29&lt;'Tariffs Jul2021'!J29,0,IF($C$5*'Tariffs Jul2021'!AL29/'Tariffs Jul2021'!AJ29&lt;='Tariffs Jul2021'!K29,($C$5*'Tariffs Jul2021'!AL29/'Tariffs Jul2021'!AJ29-'Tariffs Jul2021'!J29)*('Tariffs Jul2021'!V29/100)*'Tariffs Jul2021'!AJ29,('Tariffs Jul2021'!K29-'Tariffs Jul2021'!J29)*('Tariffs Jul2021'!V29/100)*'Tariffs Jul2021'!AJ29))</f>
        <v>139.63636363636363</v>
      </c>
      <c r="L35" s="291">
        <f>IF($C$5*'Tariffs Jul2021'!AL29/'Tariffs Jul2021'!AJ29&lt;'Tariffs Jul2021'!K29,0,IF($C$5*'Tariffs Jul2021'!AL29/'Tariffs Jul2021'!AJ29&lt;='Tariffs Jul2021'!L29,($C$5*'Tariffs Jul2021'!AL29/'Tariffs Jul2021'!AJ29-'Tariffs Jul2021'!K29)*('Tariffs Jul2021'!W29/100)*'Tariffs Jul2021'!AJ29,('Tariffs Jul2021'!L29-'Tariffs Jul2021'!K29)*('Tariffs Jul2021'!W29/100)*'Tariffs Jul2021'!AJ29))</f>
        <v>0</v>
      </c>
      <c r="M35" s="291">
        <f>IF($C$5*'Tariffs Jul2021'!AL29/'Tariffs Jul2021'!AJ29&lt;'Tariffs Jul2021'!L29,0,IF($C$5*'Tariffs Jul2021'!AL29/'Tariffs Jul2021'!AJ29&lt;='Tariffs Jul2021'!M29,($C$5*'Tariffs Jul2021'!AL29/'Tariffs Jul2021'!AJ29-'Tariffs Jul2021'!L29)*('Tariffs Jul2021'!X29/100)*'Tariffs Jul2021'!AJ29,('Tariffs Jul2021'!M29-'Tariffs Jul2021'!L29)*('Tariffs Jul2021'!X29/100)*'Tariffs Jul2021'!AJ29))</f>
        <v>0</v>
      </c>
      <c r="N35" s="291">
        <f>IF(($C$5*'Tariffs Jul2021'!AL29/'Tariffs Jul2021'!AJ29&gt;'Tariffs Jul2021'!M29),($C$5*'Tariffs Jul2021'!AL29/'Tariffs Jul2021'!AJ29-'Tariffs Jul2021'!M29)*'Tariffs Jul2021'!Y29/100*'Tariffs Jul2021'!AJ29,0)</f>
        <v>0</v>
      </c>
      <c r="O35" s="292">
        <f t="shared" si="0"/>
        <v>1053.6227272727274</v>
      </c>
      <c r="P35" s="499">
        <f t="shared" si="1"/>
        <v>1158.9850000000001</v>
      </c>
      <c r="Q35" s="531"/>
      <c r="R35" s="531"/>
      <c r="S35" s="531"/>
      <c r="T35" s="531"/>
      <c r="U35" s="531"/>
      <c r="V35" s="531"/>
      <c r="W35" s="531"/>
      <c r="X35" s="531"/>
      <c r="Y35" s="531"/>
    </row>
    <row r="36" spans="1:25" ht="14" thickTop="1" x14ac:dyDescent="0.15">
      <c r="A36" s="286" t="str">
        <f>'Tariffs Jul2021'!F30</f>
        <v>AGL</v>
      </c>
      <c r="B36" s="47" t="str">
        <f>'Tariffs Jul2021'!D30</f>
        <v>AGN North</v>
      </c>
      <c r="C36" s="287">
        <f>'Tariffs Jul2021'!E30</f>
        <v>44378</v>
      </c>
      <c r="D36" s="85">
        <f>365*'Tariffs Jul2021'!H30/100</f>
        <v>297.30909090909086</v>
      </c>
      <c r="E36" s="85">
        <f>IF($C$5*'Tariffs Jul2021'!AK30/'Tariffs Jul2021'!AI30&gt;='Tariffs Jul2021'!J30,( 'Tariffs Jul2021'!J30*'Tariffs Jul2021'!O30/100)* 'Tariffs Jul2021'!AI30,($C$5*'Tariffs Jul2021'!AK30/'Tariffs Jul2021'!AI30*'Tariffs Jul2021'!O30/100)* 'Tariffs Jul2021'!AI30)</f>
        <v>138.18</v>
      </c>
      <c r="F36" s="85">
        <f>IF($C$5*'Tariffs Jul2021'!AK30/'Tariffs Jul2021'!AI30&lt;'Tariffs Jul2021'!J30,0,IF($C$5*'Tariffs Jul2021'!AK30/'Tariffs Jul2021'!AI30&lt;='Tariffs Jul2021'!K30,($C$5*'Tariffs Jul2021'!AK30/'Tariffs Jul2021'!AI30-'Tariffs Jul2021'!J30)*('Tariffs Jul2021'!P30/100)*'Tariffs Jul2021'!AI30,('Tariffs Jul2021'!K30-'Tariffs Jul2021'!J30)*('Tariffs Jul2021'!P30/100)*'Tariffs Jul2021'!AI30))</f>
        <v>105.69</v>
      </c>
      <c r="G36" s="85">
        <f>IF($C$5*'Tariffs Jul2021'!AK30/'Tariffs Jul2021'!AI30&lt;'Tariffs Jul2021'!K30,0,IF($C$5*'Tariffs Jul2021'!AK30/'Tariffs Jul2021'!AI30&lt;='Tariffs Jul2021'!L30,($C$5*'Tariffs Jul2021'!AK30/'Tariffs Jul2021'!AI30-'Tariffs Jul2021'!K30)*('Tariffs Jul2021'!Q30/100)*'Tariffs Jul2021'!AI30,('Tariffs Jul2021'!L30-'Tariffs Jul2021'!K30)*('Tariffs Jul2021'!Q30/100)*'Tariffs Jul2021'!AI30))</f>
        <v>0</v>
      </c>
      <c r="H36" s="85">
        <f>IF($C$5*'Tariffs Jul2021'!AK30/'Tariffs Jul2021'!AI30&lt;'Tariffs Jul2021'!L30,0,IF($C$5*'Tariffs Jul2021'!AK30/'Tariffs Jul2021'!AI30&lt;='Tariffs Jul2021'!M30,($C$5*'Tariffs Jul2021'!AK30/'Tariffs Jul2021'!AI30-'Tariffs Jul2021'!L30)*('Tariffs Jul2021'!R30/100)*'Tariffs Jul2021'!AI30,('Tariffs Jul2021'!M30-'Tariffs Jul2021'!L30)*('Tariffs Jul2021'!R30/100)*'Tariffs Jul2021'!AI30))</f>
        <v>0</v>
      </c>
      <c r="I36" s="85">
        <f>IF(($C$5*'Tariffs Jul2021'!AK30/'Tariffs Jul2021'!AI30&gt;'Tariffs Jul2021'!M30),($C$5*'Tariffs Jul2021'!AK30/'Tariffs Jul2021'!AI30-'Tariffs Jul2021'!M30)*'Tariffs Jul2021'!S30/100*'Tariffs Jul2021'!AI30,0)</f>
        <v>130.36363636363637</v>
      </c>
      <c r="J36" s="85">
        <f>IF($C$5*'Tariffs Jul2021'!AL30/'Tariffs Jul2021'!AJ30&gt;='Tariffs Jul2021'!J30,('Tariffs Jul2021'!J30*'Tariffs Jul2021'!U30/100)* 'Tariffs Jul2021'!AJ30,($C$5*'Tariffs Jul2021'!AL30/'Tariffs Jul2021'!AJ30*'Tariffs Jul2021'!U30/100)* 'Tariffs Jul2021'!AJ30)</f>
        <v>138.18</v>
      </c>
      <c r="K36" s="85">
        <f>IF($C$5*'Tariffs Jul2021'!AL30/'Tariffs Jul2021'!AJ30&lt;'Tariffs Jul2021'!J30,0,IF($C$5*'Tariffs Jul2021'!AL30/'Tariffs Jul2021'!AJ30&lt;='Tariffs Jul2021'!K30,($C$5*'Tariffs Jul2021'!AL30/'Tariffs Jul2021'!AJ30-'Tariffs Jul2021'!J30)*('Tariffs Jul2021'!V30/100)*'Tariffs Jul2021'!AJ30,('Tariffs Jul2021'!K30-'Tariffs Jul2021'!J30)*('Tariffs Jul2021'!V30/100)*'Tariffs Jul2021'!AJ30))</f>
        <v>105.69</v>
      </c>
      <c r="L36" s="85">
        <f>IF($C$5*'Tariffs Jul2021'!AL30/'Tariffs Jul2021'!AJ30&lt;'Tariffs Jul2021'!K30,0,IF($C$5*'Tariffs Jul2021'!AL30/'Tariffs Jul2021'!AJ30&lt;='Tariffs Jul2021'!L30,($C$5*'Tariffs Jul2021'!AL30/'Tariffs Jul2021'!AJ30-'Tariffs Jul2021'!K30)*('Tariffs Jul2021'!W30/100)*'Tariffs Jul2021'!AJ30,('Tariffs Jul2021'!L30-'Tariffs Jul2021'!K30)*('Tariffs Jul2021'!W30/100)*'Tariffs Jul2021'!AJ30))</f>
        <v>0</v>
      </c>
      <c r="M36" s="85">
        <f>IF($C$5*'Tariffs Jul2021'!AL30/'Tariffs Jul2021'!AJ30&lt;'Tariffs Jul2021'!L30,0,IF($C$5*'Tariffs Jul2021'!AL30/'Tariffs Jul2021'!AJ30&lt;='Tariffs Jul2021'!M30,($C$5*'Tariffs Jul2021'!AL30/'Tariffs Jul2021'!AJ30-'Tariffs Jul2021'!L30)*('Tariffs Jul2021'!X30/100)*'Tariffs Jul2021'!AJ30,('Tariffs Jul2021'!M30-'Tariffs Jul2021'!L30)*('Tariffs Jul2021'!X30/100)*'Tariffs Jul2021'!AJ30))</f>
        <v>0</v>
      </c>
      <c r="N36" s="85">
        <f>IF(($C$5*'Tariffs Jul2021'!AL30/'Tariffs Jul2021'!AJ30&gt;'Tariffs Jul2021'!M30),($C$5*'Tariffs Jul2021'!AL30/'Tariffs Jul2021'!AJ30-'Tariffs Jul2021'!M30)*'Tariffs Jul2021'!Y30/100*'Tariffs Jul2021'!AJ30,0)</f>
        <v>130.36363636363637</v>
      </c>
      <c r="O36" s="73">
        <f t="shared" si="0"/>
        <v>1045.7763636363638</v>
      </c>
      <c r="P36" s="498">
        <f t="shared" si="1"/>
        <v>1150.3540000000003</v>
      </c>
      <c r="Q36" s="531"/>
      <c r="R36" s="531"/>
      <c r="S36" s="531"/>
      <c r="T36" s="531"/>
      <c r="U36" s="531"/>
      <c r="V36" s="531"/>
      <c r="W36" s="531"/>
      <c r="X36" s="531"/>
      <c r="Y36" s="531"/>
    </row>
    <row r="37" spans="1:25" x14ac:dyDescent="0.15">
      <c r="A37" s="286" t="str">
        <f>'Tariffs Jul2021'!F31</f>
        <v>Alinta Energy</v>
      </c>
      <c r="B37" s="47" t="str">
        <f>'Tariffs Jul2021'!D31</f>
        <v>AGN North</v>
      </c>
      <c r="C37" s="287">
        <f>'Tariffs Jul2021'!E31</f>
        <v>44197</v>
      </c>
      <c r="D37" s="85">
        <f>365*'Tariffs Jul2021'!H31/100</f>
        <v>244.55</v>
      </c>
      <c r="E37" s="85">
        <f>IF($C$5*'Tariffs Jul2021'!AK31/'Tariffs Jul2021'!AI31&gt;='Tariffs Jul2021'!J31,( 'Tariffs Jul2021'!J31*'Tariffs Jul2021'!O31/100)* 'Tariffs Jul2021'!AI31,($C$5*'Tariffs Jul2021'!AK31/'Tariffs Jul2021'!AI31*'Tariffs Jul2021'!O31/100)* 'Tariffs Jul2021'!AI31)</f>
        <v>118.44</v>
      </c>
      <c r="F37" s="85">
        <f>IF($C$5*'Tariffs Jul2021'!AK31/'Tariffs Jul2021'!AI31&lt;'Tariffs Jul2021'!J31,0,IF($C$5*'Tariffs Jul2021'!AK31/'Tariffs Jul2021'!AI31&lt;='Tariffs Jul2021'!K31,($C$5*'Tariffs Jul2021'!AK31/'Tariffs Jul2021'!AI31-'Tariffs Jul2021'!J31)*('Tariffs Jul2021'!P31/100)*'Tariffs Jul2021'!AI31,('Tariffs Jul2021'!K31-'Tariffs Jul2021'!J31)*('Tariffs Jul2021'!P31/100)*'Tariffs Jul2021'!AI31))</f>
        <v>97.56</v>
      </c>
      <c r="G37" s="85">
        <f>IF($C$5*'Tariffs Jul2021'!AK31/'Tariffs Jul2021'!AI31&lt;'Tariffs Jul2021'!K31,0,IF($C$5*'Tariffs Jul2021'!AK31/'Tariffs Jul2021'!AI31&lt;='Tariffs Jul2021'!L31,($C$5*'Tariffs Jul2021'!AK31/'Tariffs Jul2021'!AI31-'Tariffs Jul2021'!K31)*('Tariffs Jul2021'!Q31/100)*'Tariffs Jul2021'!AI31,('Tariffs Jul2021'!L31-'Tariffs Jul2021'!K31)*('Tariffs Jul2021'!Q31/100)*'Tariffs Jul2021'!AI31))</f>
        <v>0</v>
      </c>
      <c r="H37" s="85">
        <f>IF($C$5*'Tariffs Jul2021'!AK31/'Tariffs Jul2021'!AI31&lt;'Tariffs Jul2021'!L31,0,IF($C$5*'Tariffs Jul2021'!AK31/'Tariffs Jul2021'!AI31&lt;='Tariffs Jul2021'!M31,($C$5*'Tariffs Jul2021'!AK31/'Tariffs Jul2021'!AI31-'Tariffs Jul2021'!L31)*('Tariffs Jul2021'!R31/100)*'Tariffs Jul2021'!AI31,('Tariffs Jul2021'!M31-'Tariffs Jul2021'!L31)*('Tariffs Jul2021'!R31/100)*'Tariffs Jul2021'!AI31))</f>
        <v>0</v>
      </c>
      <c r="I37" s="85">
        <f>IF(($C$5*'Tariffs Jul2021'!AK31/'Tariffs Jul2021'!AI31&gt;'Tariffs Jul2021'!M31),($C$5*'Tariffs Jul2021'!AK31/'Tariffs Jul2021'!AI31-'Tariffs Jul2021'!M31)*'Tariffs Jul2021'!S31/100*'Tariffs Jul2021'!AI31,0)</f>
        <v>127.09090909090908</v>
      </c>
      <c r="J37" s="85">
        <f>IF($C$5*'Tariffs Jul2021'!AL31/'Tariffs Jul2021'!AJ31&gt;='Tariffs Jul2021'!J31,('Tariffs Jul2021'!J31*'Tariffs Jul2021'!U31/100)* 'Tariffs Jul2021'!AJ31,($C$5*'Tariffs Jul2021'!AL31/'Tariffs Jul2021'!AJ31*'Tariffs Jul2021'!U31/100)* 'Tariffs Jul2021'!AJ31)</f>
        <v>118.44</v>
      </c>
      <c r="K37" s="85">
        <f>IF($C$5*'Tariffs Jul2021'!AL31/'Tariffs Jul2021'!AJ31&lt;'Tariffs Jul2021'!J31,0,IF($C$5*'Tariffs Jul2021'!AL31/'Tariffs Jul2021'!AJ31&lt;='Tariffs Jul2021'!K31,($C$5*'Tariffs Jul2021'!AL31/'Tariffs Jul2021'!AJ31-'Tariffs Jul2021'!J31)*('Tariffs Jul2021'!V31/100)*'Tariffs Jul2021'!AJ31,('Tariffs Jul2021'!K31-'Tariffs Jul2021'!J31)*('Tariffs Jul2021'!V31/100)*'Tariffs Jul2021'!AJ31))</f>
        <v>97.56</v>
      </c>
      <c r="L37" s="85">
        <f>IF($C$5*'Tariffs Jul2021'!AL31/'Tariffs Jul2021'!AJ31&lt;'Tariffs Jul2021'!K31,0,IF($C$5*'Tariffs Jul2021'!AL31/'Tariffs Jul2021'!AJ31&lt;='Tariffs Jul2021'!L31,($C$5*'Tariffs Jul2021'!AL31/'Tariffs Jul2021'!AJ31-'Tariffs Jul2021'!K31)*('Tariffs Jul2021'!W31/100)*'Tariffs Jul2021'!AJ31,('Tariffs Jul2021'!L31-'Tariffs Jul2021'!K31)*('Tariffs Jul2021'!W31/100)*'Tariffs Jul2021'!AJ31))</f>
        <v>0</v>
      </c>
      <c r="M37" s="85">
        <f>IF($C$5*'Tariffs Jul2021'!AL31/'Tariffs Jul2021'!AJ31&lt;'Tariffs Jul2021'!L31,0,IF($C$5*'Tariffs Jul2021'!AL31/'Tariffs Jul2021'!AJ31&lt;='Tariffs Jul2021'!M31,($C$5*'Tariffs Jul2021'!AL31/'Tariffs Jul2021'!AJ31-'Tariffs Jul2021'!L31)*('Tariffs Jul2021'!X31/100)*'Tariffs Jul2021'!AJ31,('Tariffs Jul2021'!M31-'Tariffs Jul2021'!L31)*('Tariffs Jul2021'!X31/100)*'Tariffs Jul2021'!AJ31))</f>
        <v>0</v>
      </c>
      <c r="N37" s="85">
        <f>IF(($C$5*'Tariffs Jul2021'!AL31/'Tariffs Jul2021'!AJ31&gt;'Tariffs Jul2021'!M31),($C$5*'Tariffs Jul2021'!AL31/'Tariffs Jul2021'!AJ31-'Tariffs Jul2021'!M31)*'Tariffs Jul2021'!Y31/100*'Tariffs Jul2021'!AJ31,0)</f>
        <v>127.09090909090908</v>
      </c>
      <c r="O37" s="73">
        <f t="shared" si="0"/>
        <v>930.73181818181808</v>
      </c>
      <c r="P37" s="498">
        <f t="shared" si="1"/>
        <v>1023.8049999999999</v>
      </c>
      <c r="Q37" s="531"/>
      <c r="R37" s="531"/>
      <c r="S37" s="531"/>
      <c r="T37" s="531"/>
      <c r="U37" s="531"/>
      <c r="V37" s="531"/>
      <c r="W37" s="531"/>
      <c r="X37" s="531"/>
      <c r="Y37" s="531"/>
    </row>
    <row r="38" spans="1:25" x14ac:dyDescent="0.15">
      <c r="A38" s="286" t="str">
        <f>'Tariffs Jul2021'!F32</f>
        <v>Covau</v>
      </c>
      <c r="B38" s="47" t="str">
        <f>'Tariffs Jul2021'!D32</f>
        <v>AGN North</v>
      </c>
      <c r="C38" s="287">
        <f>'Tariffs Jul2021'!E32</f>
        <v>44197</v>
      </c>
      <c r="D38" s="85">
        <f>365*'Tariffs Jul2021'!H32/100</f>
        <v>273.75</v>
      </c>
      <c r="E38" s="85">
        <f>IF($C$5*'Tariffs Jul2021'!AK32/'Tariffs Jul2021'!AI32&gt;='Tariffs Jul2021'!J32,( 'Tariffs Jul2021'!J32*'Tariffs Jul2021'!O32/100)* 'Tariffs Jul2021'!AI32,($C$5*'Tariffs Jul2021'!AK32/'Tariffs Jul2021'!AI32*'Tariffs Jul2021'!O32/100)* 'Tariffs Jul2021'!AI32)</f>
        <v>159.89400000000001</v>
      </c>
      <c r="F38" s="85">
        <f>IF($C$5*'Tariffs Jul2021'!AK32/'Tariffs Jul2021'!AI32&lt;'Tariffs Jul2021'!J32,0,IF($C$5*'Tariffs Jul2021'!AK32/'Tariffs Jul2021'!AI32&lt;='Tariffs Jul2021'!K32,($C$5*'Tariffs Jul2021'!AK32/'Tariffs Jul2021'!AI32-'Tariffs Jul2021'!J32)*('Tariffs Jul2021'!P32/100)*'Tariffs Jul2021'!AI32,('Tariffs Jul2021'!K32-'Tariffs Jul2021'!J32)*('Tariffs Jul2021'!P32/100)*'Tariffs Jul2021'!AI32))</f>
        <v>102.438</v>
      </c>
      <c r="G38" s="85">
        <f>IF($C$5*'Tariffs Jul2021'!AK32/'Tariffs Jul2021'!AI32&lt;'Tariffs Jul2021'!K32,0,IF($C$5*'Tariffs Jul2021'!AK32/'Tariffs Jul2021'!AI32&lt;='Tariffs Jul2021'!L32,($C$5*'Tariffs Jul2021'!AK32/'Tariffs Jul2021'!AI32-'Tariffs Jul2021'!K32)*('Tariffs Jul2021'!Q32/100)*'Tariffs Jul2021'!AI32,('Tariffs Jul2021'!L32-'Tariffs Jul2021'!K32)*('Tariffs Jul2021'!Q32/100)*'Tariffs Jul2021'!AI32))</f>
        <v>0</v>
      </c>
      <c r="H38" s="85">
        <f>IF($C$5*'Tariffs Jul2021'!AK32/'Tariffs Jul2021'!AI32&lt;'Tariffs Jul2021'!L32,0,IF($C$5*'Tariffs Jul2021'!AK32/'Tariffs Jul2021'!AI32&lt;='Tariffs Jul2021'!M32,($C$5*'Tariffs Jul2021'!AK32/'Tariffs Jul2021'!AI32-'Tariffs Jul2021'!L32)*('Tariffs Jul2021'!R32/100)*'Tariffs Jul2021'!AI32,('Tariffs Jul2021'!M32-'Tariffs Jul2021'!L32)*('Tariffs Jul2021'!R32/100)*'Tariffs Jul2021'!AI32))</f>
        <v>0</v>
      </c>
      <c r="I38" s="85">
        <f>IF(($C$5*'Tariffs Jul2021'!AK32/'Tariffs Jul2021'!AI32&gt;'Tariffs Jul2021'!M32),($C$5*'Tariffs Jul2021'!AK32/'Tariffs Jul2021'!AI32-'Tariffs Jul2021'!M32)*'Tariffs Jul2021'!S32/100*'Tariffs Jul2021'!AI32,0)</f>
        <v>123</v>
      </c>
      <c r="J38" s="85">
        <f>IF($C$5*'Tariffs Jul2021'!AL32/'Tariffs Jul2021'!AJ32&gt;='Tariffs Jul2021'!J32,('Tariffs Jul2021'!J32*'Tariffs Jul2021'!U32/100)* 'Tariffs Jul2021'!AJ32,($C$5*'Tariffs Jul2021'!AL32/'Tariffs Jul2021'!AJ32*'Tariffs Jul2021'!U32/100)* 'Tariffs Jul2021'!AJ32)</f>
        <v>159.89400000000001</v>
      </c>
      <c r="K38" s="85">
        <f>IF($C$5*'Tariffs Jul2021'!AL32/'Tariffs Jul2021'!AJ32&lt;'Tariffs Jul2021'!J32,0,IF($C$5*'Tariffs Jul2021'!AL32/'Tariffs Jul2021'!AJ32&lt;='Tariffs Jul2021'!K32,($C$5*'Tariffs Jul2021'!AL32/'Tariffs Jul2021'!AJ32-'Tariffs Jul2021'!J32)*('Tariffs Jul2021'!V32/100)*'Tariffs Jul2021'!AJ32,('Tariffs Jul2021'!K32-'Tariffs Jul2021'!J32)*('Tariffs Jul2021'!V32/100)*'Tariffs Jul2021'!AJ32))</f>
        <v>102.438</v>
      </c>
      <c r="L38" s="85">
        <f>IF($C$5*'Tariffs Jul2021'!AL32/'Tariffs Jul2021'!AJ32&lt;'Tariffs Jul2021'!K32,0,IF($C$5*'Tariffs Jul2021'!AL32/'Tariffs Jul2021'!AJ32&lt;='Tariffs Jul2021'!L32,($C$5*'Tariffs Jul2021'!AL32/'Tariffs Jul2021'!AJ32-'Tariffs Jul2021'!K32)*('Tariffs Jul2021'!W32/100)*'Tariffs Jul2021'!AJ32,('Tariffs Jul2021'!L32-'Tariffs Jul2021'!K32)*('Tariffs Jul2021'!W32/100)*'Tariffs Jul2021'!AJ32))</f>
        <v>0</v>
      </c>
      <c r="M38" s="85">
        <f>IF($C$5*'Tariffs Jul2021'!AL32/'Tariffs Jul2021'!AJ32&lt;'Tariffs Jul2021'!L32,0,IF($C$5*'Tariffs Jul2021'!AL32/'Tariffs Jul2021'!AJ32&lt;='Tariffs Jul2021'!M32,($C$5*'Tariffs Jul2021'!AL32/'Tariffs Jul2021'!AJ32-'Tariffs Jul2021'!L32)*('Tariffs Jul2021'!X32/100)*'Tariffs Jul2021'!AJ32,('Tariffs Jul2021'!M32-'Tariffs Jul2021'!L32)*('Tariffs Jul2021'!X32/100)*'Tariffs Jul2021'!AJ32))</f>
        <v>0</v>
      </c>
      <c r="N38" s="85">
        <f>IF(($C$5*'Tariffs Jul2021'!AL32/'Tariffs Jul2021'!AJ32&gt;'Tariffs Jul2021'!M32),($C$5*'Tariffs Jul2021'!AL32/'Tariffs Jul2021'!AJ32-'Tariffs Jul2021'!M32)*'Tariffs Jul2021'!Y32/100*'Tariffs Jul2021'!AJ32,0)</f>
        <v>123</v>
      </c>
      <c r="O38" s="73">
        <f t="shared" si="0"/>
        <v>1044.414</v>
      </c>
      <c r="P38" s="498">
        <f t="shared" si="1"/>
        <v>1148.8554000000001</v>
      </c>
      <c r="Q38" s="531"/>
      <c r="R38" s="531"/>
      <c r="S38" s="531"/>
      <c r="T38" s="531"/>
      <c r="U38" s="531"/>
      <c r="V38" s="531"/>
      <c r="W38" s="531"/>
      <c r="X38" s="531"/>
      <c r="Y38" s="531"/>
    </row>
    <row r="39" spans="1:25" x14ac:dyDescent="0.15">
      <c r="A39" s="286" t="str">
        <f>'Tariffs Jul2021'!F33</f>
        <v>Dodo Power &amp; Gas</v>
      </c>
      <c r="B39" s="47" t="str">
        <f>'Tariffs Jul2021'!D33</f>
        <v>AGN North</v>
      </c>
      <c r="C39" s="287">
        <f>'Tariffs Jul2021'!E33</f>
        <v>44046</v>
      </c>
      <c r="D39" s="85">
        <f>365*'Tariffs Jul2021'!H33/100</f>
        <v>215.64863636363631</v>
      </c>
      <c r="E39" s="85">
        <f>IF($C$5*'Tariffs Jul2021'!AK33/'Tariffs Jul2021'!AI33&gt;='Tariffs Jul2021'!J33,( 'Tariffs Jul2021'!J33*'Tariffs Jul2021'!O33/100)* 'Tariffs Jul2021'!AI33,($C$5*'Tariffs Jul2021'!AK33/'Tariffs Jul2021'!AI33*'Tariffs Jul2021'!O33/100)* 'Tariffs Jul2021'!AI33)</f>
        <v>90.325454545454534</v>
      </c>
      <c r="F39" s="85">
        <f>IF($C$5*'Tariffs Jul2021'!AK33/'Tariffs Jul2021'!AI33&lt;'Tariffs Jul2021'!J33,0,IF($C$5*'Tariffs Jul2021'!AK33/'Tariffs Jul2021'!AI33&lt;='Tariffs Jul2021'!K33,($C$5*'Tariffs Jul2021'!AK33/'Tariffs Jul2021'!AI33-'Tariffs Jul2021'!J33)*('Tariffs Jul2021'!P33/100)*'Tariffs Jul2021'!AI33,('Tariffs Jul2021'!K33-'Tariffs Jul2021'!J33)*('Tariffs Jul2021'!P33/100)*'Tariffs Jul2021'!AI33))</f>
        <v>61.837272727272719</v>
      </c>
      <c r="G39" s="85">
        <f>IF($C$5*'Tariffs Jul2021'!AK33/'Tariffs Jul2021'!AI33&lt;'Tariffs Jul2021'!K33,0,IF($C$5*'Tariffs Jul2021'!AK33/'Tariffs Jul2021'!AI33&lt;='Tariffs Jul2021'!L33,($C$5*'Tariffs Jul2021'!AK33/'Tariffs Jul2021'!AI33-'Tariffs Jul2021'!K33)*('Tariffs Jul2021'!Q33/100)*'Tariffs Jul2021'!AI33,('Tariffs Jul2021'!L33-'Tariffs Jul2021'!K33)*('Tariffs Jul2021'!Q33/100)*'Tariffs Jul2021'!AI33))</f>
        <v>0</v>
      </c>
      <c r="H39" s="85">
        <f>IF($C$5*'Tariffs Jul2021'!AK33/'Tariffs Jul2021'!AI33&lt;'Tariffs Jul2021'!L33,0,IF($C$5*'Tariffs Jul2021'!AK33/'Tariffs Jul2021'!AI33&lt;='Tariffs Jul2021'!M33,($C$5*'Tariffs Jul2021'!AK33/'Tariffs Jul2021'!AI33-'Tariffs Jul2021'!L33)*('Tariffs Jul2021'!R33/100)*'Tariffs Jul2021'!AI33,('Tariffs Jul2021'!M33-'Tariffs Jul2021'!L33)*('Tariffs Jul2021'!R33/100)*'Tariffs Jul2021'!AI33))</f>
        <v>0</v>
      </c>
      <c r="I39" s="85">
        <f>IF(($C$5*'Tariffs Jul2021'!AK33/'Tariffs Jul2021'!AI33&gt;'Tariffs Jul2021'!M33),($C$5*'Tariffs Jul2021'!AK33/'Tariffs Jul2021'!AI33-'Tariffs Jul2021'!M33)*'Tariffs Jul2021'!S33/100*'Tariffs Jul2021'!AI33,0)</f>
        <v>79.252909090909085</v>
      </c>
      <c r="J39" s="85">
        <f>IF($C$5*'Tariffs Jul2021'!AL33/'Tariffs Jul2021'!AJ33&gt;='Tariffs Jul2021'!J33,('Tariffs Jul2021'!J33*'Tariffs Jul2021'!U33/100)* 'Tariffs Jul2021'!AJ33,($C$5*'Tariffs Jul2021'!AL33/'Tariffs Jul2021'!AJ33*'Tariffs Jul2021'!U33/100)* 'Tariffs Jul2021'!AJ33)</f>
        <v>180.65090909090907</v>
      </c>
      <c r="K39" s="85">
        <f>IF($C$5*'Tariffs Jul2021'!AL33/'Tariffs Jul2021'!AJ33&lt;'Tariffs Jul2021'!J33,0,IF($C$5*'Tariffs Jul2021'!AL33/'Tariffs Jul2021'!AJ33&lt;='Tariffs Jul2021'!K33,($C$5*'Tariffs Jul2021'!AL33/'Tariffs Jul2021'!AJ33-'Tariffs Jul2021'!J33)*('Tariffs Jul2021'!V33/100)*'Tariffs Jul2021'!AJ33,('Tariffs Jul2021'!K33-'Tariffs Jul2021'!J33)*('Tariffs Jul2021'!V33/100)*'Tariffs Jul2021'!AJ33))</f>
        <v>123.67454545454544</v>
      </c>
      <c r="L39" s="85">
        <f>IF($C$5*'Tariffs Jul2021'!AL33/'Tariffs Jul2021'!AJ33&lt;'Tariffs Jul2021'!K33,0,IF($C$5*'Tariffs Jul2021'!AL33/'Tariffs Jul2021'!AJ33&lt;='Tariffs Jul2021'!L33,($C$5*'Tariffs Jul2021'!AL33/'Tariffs Jul2021'!AJ33-'Tariffs Jul2021'!K33)*('Tariffs Jul2021'!W33/100)*'Tariffs Jul2021'!AJ33,('Tariffs Jul2021'!L33-'Tariffs Jul2021'!K33)*('Tariffs Jul2021'!W33/100)*'Tariffs Jul2021'!AJ33))</f>
        <v>0</v>
      </c>
      <c r="M39" s="85">
        <f>IF($C$5*'Tariffs Jul2021'!AL33/'Tariffs Jul2021'!AJ33&lt;'Tariffs Jul2021'!L33,0,IF($C$5*'Tariffs Jul2021'!AL33/'Tariffs Jul2021'!AJ33&lt;='Tariffs Jul2021'!M33,($C$5*'Tariffs Jul2021'!AL33/'Tariffs Jul2021'!AJ33-'Tariffs Jul2021'!L33)*('Tariffs Jul2021'!X33/100)*'Tariffs Jul2021'!AJ33,('Tariffs Jul2021'!M33-'Tariffs Jul2021'!L33)*('Tariffs Jul2021'!X33/100)*'Tariffs Jul2021'!AJ33))</f>
        <v>0</v>
      </c>
      <c r="N39" s="85">
        <f>IF(($C$5*'Tariffs Jul2021'!AL33/'Tariffs Jul2021'!AJ33&gt;'Tariffs Jul2021'!M33),($C$5*'Tariffs Jul2021'!AL33/'Tariffs Jul2021'!AJ33-'Tariffs Jul2021'!M33)*'Tariffs Jul2021'!Y33/100*'Tariffs Jul2021'!AJ33,0)</f>
        <v>158.50581818181817</v>
      </c>
      <c r="O39" s="73">
        <f t="shared" si="0"/>
        <v>909.8955454545453</v>
      </c>
      <c r="P39" s="498">
        <f t="shared" si="1"/>
        <v>1000.8851</v>
      </c>
      <c r="Q39" s="531"/>
      <c r="R39" s="531"/>
      <c r="S39" s="531"/>
      <c r="T39" s="531"/>
      <c r="U39" s="531"/>
      <c r="V39" s="531"/>
      <c r="W39" s="531"/>
      <c r="X39" s="531"/>
      <c r="Y39" s="531"/>
    </row>
    <row r="40" spans="1:25" x14ac:dyDescent="0.15">
      <c r="A40" s="286" t="str">
        <f>'Tariffs Jul2021'!F34</f>
        <v>EnergyAustralia</v>
      </c>
      <c r="B40" s="47" t="str">
        <f>'Tariffs Jul2021'!D34</f>
        <v>AGN North</v>
      </c>
      <c r="C40" s="287">
        <f>'Tariffs Jul2021'!E34</f>
        <v>44448</v>
      </c>
      <c r="D40" s="85">
        <f>365*'Tariffs Jul2021'!H34/100</f>
        <v>319.375</v>
      </c>
      <c r="E40" s="85">
        <f>IF($C$5*'Tariffs Jul2021'!AK34/'Tariffs Jul2021'!AI34&gt;='Tariffs Jul2021'!J34,( 'Tariffs Jul2021'!J34*'Tariffs Jul2021'!O34/100)* 'Tariffs Jul2021'!AI34,($C$5*'Tariffs Jul2021'!AK34/'Tariffs Jul2021'!AI34*'Tariffs Jul2021'!O34/100)* 'Tariffs Jul2021'!AI34)</f>
        <v>171.82772727272726</v>
      </c>
      <c r="F40" s="85">
        <f>IF($C$5*'Tariffs Jul2021'!AK34/'Tariffs Jul2021'!AI34&lt;'Tariffs Jul2021'!J34,0,IF($C$5*'Tariffs Jul2021'!AK34/'Tariffs Jul2021'!AI34&lt;='Tariffs Jul2021'!K34,($C$5*'Tariffs Jul2021'!AK34/'Tariffs Jul2021'!AI34-'Tariffs Jul2021'!J34)*('Tariffs Jul2021'!P34/100)*'Tariffs Jul2021'!AI34,('Tariffs Jul2021'!K34-'Tariffs Jul2021'!J34)*('Tariffs Jul2021'!P34/100)*'Tariffs Jul2021'!AI34))</f>
        <v>110.4940909090909</v>
      </c>
      <c r="G40" s="85">
        <f>IF($C$5*'Tariffs Jul2021'!AK34/'Tariffs Jul2021'!AI34&lt;'Tariffs Jul2021'!K34,0,IF($C$5*'Tariffs Jul2021'!AK34/'Tariffs Jul2021'!AI34&lt;='Tariffs Jul2021'!L34,($C$5*'Tariffs Jul2021'!AK34/'Tariffs Jul2021'!AI34-'Tariffs Jul2021'!K34)*('Tariffs Jul2021'!Q34/100)*'Tariffs Jul2021'!AI34,('Tariffs Jul2021'!L34-'Tariffs Jul2021'!K34)*('Tariffs Jul2021'!Q34/100)*'Tariffs Jul2021'!AI34))</f>
        <v>0</v>
      </c>
      <c r="H40" s="85">
        <f>IF($C$5*'Tariffs Jul2021'!AK34/'Tariffs Jul2021'!AI34&lt;'Tariffs Jul2021'!L34,0,IF($C$5*'Tariffs Jul2021'!AK34/'Tariffs Jul2021'!AI34&lt;='Tariffs Jul2021'!M34,($C$5*'Tariffs Jul2021'!AK34/'Tariffs Jul2021'!AI34-'Tariffs Jul2021'!L34)*('Tariffs Jul2021'!R34/100)*'Tariffs Jul2021'!AI34,('Tariffs Jul2021'!M34-'Tariffs Jul2021'!L34)*('Tariffs Jul2021'!R34/100)*'Tariffs Jul2021'!AI34))</f>
        <v>0</v>
      </c>
      <c r="I40" s="85">
        <f>IF(($C$5*'Tariffs Jul2021'!AK34/'Tariffs Jul2021'!AI34&gt;'Tariffs Jul2021'!M34),($C$5*'Tariffs Jul2021'!AK34/'Tariffs Jul2021'!AI34-'Tariffs Jul2021'!M34)*'Tariffs Jul2021'!S34/100*'Tariffs Jul2021'!AI34,0)</f>
        <v>131.45454545454547</v>
      </c>
      <c r="J40" s="85">
        <f>IF($C$5*'Tariffs Jul2021'!AL34/'Tariffs Jul2021'!AJ34&gt;='Tariffs Jul2021'!J34,('Tariffs Jul2021'!J34*'Tariffs Jul2021'!U34/100)* 'Tariffs Jul2021'!AJ34,($C$5*'Tariffs Jul2021'!AL34/'Tariffs Jul2021'!AJ34*'Tariffs Jul2021'!U34/100)* 'Tariffs Jul2021'!AJ34)</f>
        <v>171.82772727272726</v>
      </c>
      <c r="K40" s="85">
        <f>IF($C$5*'Tariffs Jul2021'!AL34/'Tariffs Jul2021'!AJ34&lt;'Tariffs Jul2021'!J34,0,IF($C$5*'Tariffs Jul2021'!AL34/'Tariffs Jul2021'!AJ34&lt;='Tariffs Jul2021'!K34,($C$5*'Tariffs Jul2021'!AL34/'Tariffs Jul2021'!AJ34-'Tariffs Jul2021'!J34)*('Tariffs Jul2021'!V34/100)*'Tariffs Jul2021'!AJ34,('Tariffs Jul2021'!K34-'Tariffs Jul2021'!J34)*('Tariffs Jul2021'!V34/100)*'Tariffs Jul2021'!AJ34))</f>
        <v>110.4940909090909</v>
      </c>
      <c r="L40" s="85">
        <f>IF($C$5*'Tariffs Jul2021'!AL34/'Tariffs Jul2021'!AJ34&lt;'Tariffs Jul2021'!K34,0,IF($C$5*'Tariffs Jul2021'!AL34/'Tariffs Jul2021'!AJ34&lt;='Tariffs Jul2021'!L34,($C$5*'Tariffs Jul2021'!AL34/'Tariffs Jul2021'!AJ34-'Tariffs Jul2021'!K34)*('Tariffs Jul2021'!W34/100)*'Tariffs Jul2021'!AJ34,('Tariffs Jul2021'!L34-'Tariffs Jul2021'!K34)*('Tariffs Jul2021'!W34/100)*'Tariffs Jul2021'!AJ34))</f>
        <v>0</v>
      </c>
      <c r="M40" s="85">
        <f>IF($C$5*'Tariffs Jul2021'!AL34/'Tariffs Jul2021'!AJ34&lt;'Tariffs Jul2021'!L34,0,IF($C$5*'Tariffs Jul2021'!AL34/'Tariffs Jul2021'!AJ34&lt;='Tariffs Jul2021'!M34,($C$5*'Tariffs Jul2021'!AL34/'Tariffs Jul2021'!AJ34-'Tariffs Jul2021'!L34)*('Tariffs Jul2021'!X34/100)*'Tariffs Jul2021'!AJ34,('Tariffs Jul2021'!M34-'Tariffs Jul2021'!L34)*('Tariffs Jul2021'!X34/100)*'Tariffs Jul2021'!AJ34))</f>
        <v>0</v>
      </c>
      <c r="N40" s="85">
        <f>IF(($C$5*'Tariffs Jul2021'!AL34/'Tariffs Jul2021'!AJ34&gt;'Tariffs Jul2021'!M34),($C$5*'Tariffs Jul2021'!AL34/'Tariffs Jul2021'!AJ34-'Tariffs Jul2021'!M34)*'Tariffs Jul2021'!Y34/100*'Tariffs Jul2021'!AJ34,0)</f>
        <v>131.45454545454547</v>
      </c>
      <c r="O40" s="73">
        <f t="shared" si="0"/>
        <v>1146.9277272727272</v>
      </c>
      <c r="P40" s="498">
        <f t="shared" si="1"/>
        <v>1261.6205</v>
      </c>
      <c r="Q40" s="531"/>
      <c r="R40" s="531"/>
      <c r="S40" s="531"/>
      <c r="T40" s="531"/>
      <c r="U40" s="531"/>
      <c r="V40" s="531"/>
      <c r="W40" s="531"/>
      <c r="X40" s="531"/>
      <c r="Y40" s="531"/>
    </row>
    <row r="41" spans="1:25" x14ac:dyDescent="0.15">
      <c r="A41" s="286" t="str">
        <f>'Tariffs Jul2021'!F35</f>
        <v>Lumo Energy</v>
      </c>
      <c r="B41" s="47" t="str">
        <f>'Tariffs Jul2021'!D35</f>
        <v>AGN North</v>
      </c>
      <c r="C41" s="287">
        <f>'Tariffs Jul2021'!E35</f>
        <v>44197</v>
      </c>
      <c r="D41" s="85">
        <f>365*'Tariffs Jul2021'!H35/100</f>
        <v>255.5</v>
      </c>
      <c r="E41" s="85">
        <f>IF($C$5*'Tariffs Jul2021'!AK35/'Tariffs Jul2021'!AI35&gt;='Tariffs Jul2021'!J35,( 'Tariffs Jul2021'!J35*'Tariffs Jul2021'!O35/100)* 'Tariffs Jul2021'!AI35,($C$5*'Tariffs Jul2021'!AK35/'Tariffs Jul2021'!AI35*'Tariffs Jul2021'!O35/100)* 'Tariffs Jul2021'!AI35)</f>
        <v>121.1318181818182</v>
      </c>
      <c r="F41" s="85">
        <f>IF($C$5*'Tariffs Jul2021'!AK35/'Tariffs Jul2021'!AI35&lt;'Tariffs Jul2021'!J35,0,IF($C$5*'Tariffs Jul2021'!AK35/'Tariffs Jul2021'!AI35&lt;='Tariffs Jul2021'!K35,($C$5*'Tariffs Jul2021'!AK35/'Tariffs Jul2021'!AI35-'Tariffs Jul2021'!J35)*('Tariffs Jul2021'!P35/100)*'Tariffs Jul2021'!AI35,('Tariffs Jul2021'!K35-'Tariffs Jul2021'!J35)*('Tariffs Jul2021'!P35/100)*'Tariffs Jul2021'!AI35))</f>
        <v>85.365000000000009</v>
      </c>
      <c r="G41" s="85">
        <f>IF($C$5*'Tariffs Jul2021'!AK35/'Tariffs Jul2021'!AI35&lt;'Tariffs Jul2021'!K35,0,IF($C$5*'Tariffs Jul2021'!AK35/'Tariffs Jul2021'!AI35&lt;='Tariffs Jul2021'!L35,($C$5*'Tariffs Jul2021'!AK35/'Tariffs Jul2021'!AI35-'Tariffs Jul2021'!K35)*('Tariffs Jul2021'!Q35/100)*'Tariffs Jul2021'!AI35,('Tariffs Jul2021'!L35-'Tariffs Jul2021'!K35)*('Tariffs Jul2021'!Q35/100)*'Tariffs Jul2021'!AI35))</f>
        <v>0</v>
      </c>
      <c r="H41" s="85">
        <f>IF($C$5*'Tariffs Jul2021'!AK35/'Tariffs Jul2021'!AI35&lt;'Tariffs Jul2021'!L35,0,IF($C$5*'Tariffs Jul2021'!AK35/'Tariffs Jul2021'!AI35&lt;='Tariffs Jul2021'!M35,($C$5*'Tariffs Jul2021'!AK35/'Tariffs Jul2021'!AI35-'Tariffs Jul2021'!L35)*('Tariffs Jul2021'!R35/100)*'Tariffs Jul2021'!AI35,('Tariffs Jul2021'!M35-'Tariffs Jul2021'!L35)*('Tariffs Jul2021'!R35/100)*'Tariffs Jul2021'!AI35))</f>
        <v>0</v>
      </c>
      <c r="I41" s="85">
        <f>IF(($C$5*'Tariffs Jul2021'!AK35/'Tariffs Jul2021'!AI35&gt;'Tariffs Jul2021'!M35),($C$5*'Tariffs Jul2021'!AK35/'Tariffs Jul2021'!AI35-'Tariffs Jul2021'!M35)*'Tariffs Jul2021'!S35/100*'Tariffs Jul2021'!AI35,0)</f>
        <v>117.27272727272725</v>
      </c>
      <c r="J41" s="85">
        <f>IF($C$5*'Tariffs Jul2021'!AL35/'Tariffs Jul2021'!AJ35&gt;='Tariffs Jul2021'!J35,('Tariffs Jul2021'!J35*'Tariffs Jul2021'!U35/100)* 'Tariffs Jul2021'!AJ35,($C$5*'Tariffs Jul2021'!AL35/'Tariffs Jul2021'!AJ35*'Tariffs Jul2021'!U35/100)* 'Tariffs Jul2021'!AJ35)</f>
        <v>121.1318181818182</v>
      </c>
      <c r="K41" s="85">
        <f>IF($C$5*'Tariffs Jul2021'!AL35/'Tariffs Jul2021'!AJ35&lt;'Tariffs Jul2021'!J35,0,IF($C$5*'Tariffs Jul2021'!AL35/'Tariffs Jul2021'!AJ35&lt;='Tariffs Jul2021'!K35,($C$5*'Tariffs Jul2021'!AL35/'Tariffs Jul2021'!AJ35-'Tariffs Jul2021'!J35)*('Tariffs Jul2021'!V35/100)*'Tariffs Jul2021'!AJ35,('Tariffs Jul2021'!K35-'Tariffs Jul2021'!J35)*('Tariffs Jul2021'!V35/100)*'Tariffs Jul2021'!AJ35))</f>
        <v>85.365000000000009</v>
      </c>
      <c r="L41" s="85">
        <f>IF($C$5*'Tariffs Jul2021'!AL35/'Tariffs Jul2021'!AJ35&lt;'Tariffs Jul2021'!K35,0,IF($C$5*'Tariffs Jul2021'!AL35/'Tariffs Jul2021'!AJ35&lt;='Tariffs Jul2021'!L35,($C$5*'Tariffs Jul2021'!AL35/'Tariffs Jul2021'!AJ35-'Tariffs Jul2021'!K35)*('Tariffs Jul2021'!W35/100)*'Tariffs Jul2021'!AJ35,('Tariffs Jul2021'!L35-'Tariffs Jul2021'!K35)*('Tariffs Jul2021'!W35/100)*'Tariffs Jul2021'!AJ35))</f>
        <v>0</v>
      </c>
      <c r="M41" s="85">
        <f>IF($C$5*'Tariffs Jul2021'!AL35/'Tariffs Jul2021'!AJ35&lt;'Tariffs Jul2021'!L35,0,IF($C$5*'Tariffs Jul2021'!AL35/'Tariffs Jul2021'!AJ35&lt;='Tariffs Jul2021'!M35,($C$5*'Tariffs Jul2021'!AL35/'Tariffs Jul2021'!AJ35-'Tariffs Jul2021'!L35)*('Tariffs Jul2021'!X35/100)*'Tariffs Jul2021'!AJ35,('Tariffs Jul2021'!M35-'Tariffs Jul2021'!L35)*('Tariffs Jul2021'!X35/100)*'Tariffs Jul2021'!AJ35))</f>
        <v>0</v>
      </c>
      <c r="N41" s="85">
        <f>IF(($C$5*'Tariffs Jul2021'!AL35/'Tariffs Jul2021'!AJ35&gt;'Tariffs Jul2021'!M35),($C$5*'Tariffs Jul2021'!AL35/'Tariffs Jul2021'!AJ35-'Tariffs Jul2021'!M35)*'Tariffs Jul2021'!Y35/100*'Tariffs Jul2021'!AJ35,0)</f>
        <v>117.27272727272725</v>
      </c>
      <c r="O41" s="73">
        <f t="shared" si="0"/>
        <v>903.03909090909087</v>
      </c>
      <c r="P41" s="498">
        <f t="shared" si="1"/>
        <v>993.34300000000007</v>
      </c>
      <c r="Q41" s="531"/>
      <c r="R41" s="531"/>
      <c r="S41" s="531"/>
      <c r="T41" s="531"/>
      <c r="U41" s="531"/>
      <c r="V41" s="531"/>
      <c r="W41" s="531"/>
      <c r="X41" s="531"/>
      <c r="Y41" s="531"/>
    </row>
    <row r="42" spans="1:25" x14ac:dyDescent="0.15">
      <c r="A42" s="286" t="str">
        <f>'Tariffs Jul2021'!F36</f>
        <v>Momentum Energy</v>
      </c>
      <c r="B42" s="47" t="str">
        <f>'Tariffs Jul2021'!D36</f>
        <v>AGN North</v>
      </c>
      <c r="C42" s="287">
        <f>'Tariffs Jul2021'!E36</f>
        <v>44224</v>
      </c>
      <c r="D42" s="85">
        <f>365*'Tariffs Jul2021'!H36/100</f>
        <v>293.19454545454539</v>
      </c>
      <c r="E42" s="85">
        <f>IF($C$5*'Tariffs Jul2021'!AK36/'Tariffs Jul2021'!AI36&gt;='Tariffs Jul2021'!J36,( 'Tariffs Jul2021'!J36*'Tariffs Jul2021'!O36/100)* 'Tariffs Jul2021'!AI36,($C$5*'Tariffs Jul2021'!AK36/'Tariffs Jul2021'!AI36*'Tariffs Jul2021'!O36/100)* 'Tariffs Jul2021'!AI36)</f>
        <v>111.86</v>
      </c>
      <c r="F42" s="85">
        <f>IF($C$5*'Tariffs Jul2021'!AK36/'Tariffs Jul2021'!AI36&lt;'Tariffs Jul2021'!J36,0,IF($C$5*'Tariffs Jul2021'!AK36/'Tariffs Jul2021'!AI36&lt;='Tariffs Jul2021'!K36,($C$5*'Tariffs Jul2021'!AK36/'Tariffs Jul2021'!AI36-'Tariffs Jul2021'!J36)*('Tariffs Jul2021'!P36/100)*'Tariffs Jul2021'!AI36,('Tariffs Jul2021'!K36-'Tariffs Jul2021'!J36)*('Tariffs Jul2021'!P36/100)*'Tariffs Jul2021'!AI36))</f>
        <v>79.821818181818173</v>
      </c>
      <c r="G42" s="85">
        <f>IF($C$5*'Tariffs Jul2021'!AK36/'Tariffs Jul2021'!AI36&lt;'Tariffs Jul2021'!K36,0,IF($C$5*'Tariffs Jul2021'!AK36/'Tariffs Jul2021'!AI36&lt;='Tariffs Jul2021'!L36,($C$5*'Tariffs Jul2021'!AK36/'Tariffs Jul2021'!AI36-'Tariffs Jul2021'!K36)*('Tariffs Jul2021'!Q36/100)*'Tariffs Jul2021'!AI36,('Tariffs Jul2021'!L36-'Tariffs Jul2021'!K36)*('Tariffs Jul2021'!Q36/100)*'Tariffs Jul2021'!AI36))</f>
        <v>0</v>
      </c>
      <c r="H42" s="85">
        <f>IF($C$5*'Tariffs Jul2021'!AK36/'Tariffs Jul2021'!AI36&lt;'Tariffs Jul2021'!L36,0,IF($C$5*'Tariffs Jul2021'!AK36/'Tariffs Jul2021'!AI36&lt;='Tariffs Jul2021'!M36,($C$5*'Tariffs Jul2021'!AK36/'Tariffs Jul2021'!AI36-'Tariffs Jul2021'!L36)*('Tariffs Jul2021'!R36/100)*'Tariffs Jul2021'!AI36,('Tariffs Jul2021'!M36-'Tariffs Jul2021'!L36)*('Tariffs Jul2021'!R36/100)*'Tariffs Jul2021'!AI36))</f>
        <v>0</v>
      </c>
      <c r="I42" s="85">
        <f>IF(($C$5*'Tariffs Jul2021'!AK36/'Tariffs Jul2021'!AI36&gt;'Tariffs Jul2021'!M36),($C$5*'Tariffs Jul2021'!AK36/'Tariffs Jul2021'!AI36-'Tariffs Jul2021'!M36)*'Tariffs Jul2021'!S36/100*'Tariffs Jul2021'!AI36,0)</f>
        <v>103.97399999999998</v>
      </c>
      <c r="J42" s="85">
        <f>IF($C$5*'Tariffs Jul2021'!AL36/'Tariffs Jul2021'!AJ36&gt;='Tariffs Jul2021'!J36,('Tariffs Jul2021'!J36*'Tariffs Jul2021'!U36/100)* 'Tariffs Jul2021'!AJ36,($C$5*'Tariffs Jul2021'!AL36/'Tariffs Jul2021'!AJ36*'Tariffs Jul2021'!U36/100)* 'Tariffs Jul2021'!AJ36)</f>
        <v>200.98909090909089</v>
      </c>
      <c r="K42" s="85">
        <f>IF($C$5*'Tariffs Jul2021'!AL36/'Tariffs Jul2021'!AJ36&lt;'Tariffs Jul2021'!J36,0,IF($C$5*'Tariffs Jul2021'!AL36/'Tariffs Jul2021'!AJ36&lt;='Tariffs Jul2021'!K36,($C$5*'Tariffs Jul2021'!AL36/'Tariffs Jul2021'!AJ36-'Tariffs Jul2021'!J36)*('Tariffs Jul2021'!V36/100)*'Tariffs Jul2021'!AJ36,('Tariffs Jul2021'!K36-'Tariffs Jul2021'!J36)*('Tariffs Jul2021'!V36/100)*'Tariffs Jul2021'!AJ36))</f>
        <v>142.89090909090908</v>
      </c>
      <c r="L42" s="85">
        <f>IF($C$5*'Tariffs Jul2021'!AL36/'Tariffs Jul2021'!AJ36&lt;'Tariffs Jul2021'!K36,0,IF($C$5*'Tariffs Jul2021'!AL36/'Tariffs Jul2021'!AJ36&lt;='Tariffs Jul2021'!L36,($C$5*'Tariffs Jul2021'!AL36/'Tariffs Jul2021'!AJ36-'Tariffs Jul2021'!K36)*('Tariffs Jul2021'!W36/100)*'Tariffs Jul2021'!AJ36,('Tariffs Jul2021'!L36-'Tariffs Jul2021'!K36)*('Tariffs Jul2021'!W36/100)*'Tariffs Jul2021'!AJ36))</f>
        <v>0</v>
      </c>
      <c r="M42" s="85">
        <f>IF($C$5*'Tariffs Jul2021'!AL36/'Tariffs Jul2021'!AJ36&lt;'Tariffs Jul2021'!L36,0,IF($C$5*'Tariffs Jul2021'!AL36/'Tariffs Jul2021'!AJ36&lt;='Tariffs Jul2021'!M36,($C$5*'Tariffs Jul2021'!AL36/'Tariffs Jul2021'!AJ36-'Tariffs Jul2021'!L36)*('Tariffs Jul2021'!X36/100)*'Tariffs Jul2021'!AJ36,('Tariffs Jul2021'!M36-'Tariffs Jul2021'!L36)*('Tariffs Jul2021'!X36/100)*'Tariffs Jul2021'!AJ36))</f>
        <v>0</v>
      </c>
      <c r="N42" s="85">
        <f>IF(($C$5*'Tariffs Jul2021'!AL36/'Tariffs Jul2021'!AJ36&gt;'Tariffs Jul2021'!M36),($C$5*'Tariffs Jul2021'!AL36/'Tariffs Jul2021'!AJ36-'Tariffs Jul2021'!M36)*'Tariffs Jul2021'!Y36/100*'Tariffs Jul2021'!AJ36,0)</f>
        <v>185.40818181818179</v>
      </c>
      <c r="O42" s="73">
        <f t="shared" si="0"/>
        <v>1118.1385454545452</v>
      </c>
      <c r="P42" s="498">
        <f t="shared" si="1"/>
        <v>1229.9523999999999</v>
      </c>
      <c r="Q42" s="531"/>
      <c r="R42" s="531"/>
      <c r="S42" s="531"/>
      <c r="T42" s="531"/>
      <c r="U42" s="531"/>
      <c r="V42" s="531"/>
      <c r="W42" s="531"/>
      <c r="X42" s="531"/>
      <c r="Y42" s="531"/>
    </row>
    <row r="43" spans="1:25" x14ac:dyDescent="0.15">
      <c r="A43" s="286" t="str">
        <f>'Tariffs Jul2021'!F37</f>
        <v>Origin Energy</v>
      </c>
      <c r="B43" s="47" t="str">
        <f>'Tariffs Jul2021'!D37</f>
        <v>AGN North</v>
      </c>
      <c r="C43" s="287">
        <f>'Tariffs Jul2021'!E37</f>
        <v>44228</v>
      </c>
      <c r="D43" s="85">
        <f>365*'Tariffs Jul2021'!H37/100</f>
        <v>251.18636363636361</v>
      </c>
      <c r="E43" s="85">
        <f>IF($C$5*'Tariffs Jul2021'!AK37/'Tariffs Jul2021'!AI37&gt;='Tariffs Jul2021'!J37,( 'Tariffs Jul2021'!J37*'Tariffs Jul2021'!O37/100)* 'Tariffs Jul2021'!AI37,($C$5*'Tariffs Jul2021'!AK37/'Tariffs Jul2021'!AI37*'Tariffs Jul2021'!O37/100)* 'Tariffs Jul2021'!AI37)</f>
        <v>340.90909090909088</v>
      </c>
      <c r="F43" s="85">
        <f>IF($C$5*'Tariffs Jul2021'!AK37/'Tariffs Jul2021'!AI37&lt;'Tariffs Jul2021'!J37,0,IF($C$5*'Tariffs Jul2021'!AK37/'Tariffs Jul2021'!AI37&lt;='Tariffs Jul2021'!K37,($C$5*'Tariffs Jul2021'!AK37/'Tariffs Jul2021'!AI37-'Tariffs Jul2021'!J37)*('Tariffs Jul2021'!P37/100)*'Tariffs Jul2021'!AI37,('Tariffs Jul2021'!K37-'Tariffs Jul2021'!J37)*('Tariffs Jul2021'!P37/100)*'Tariffs Jul2021'!AI37))</f>
        <v>0</v>
      </c>
      <c r="G43" s="85">
        <f>IF($C$5*'Tariffs Jul2021'!AK37/'Tariffs Jul2021'!AI37&lt;'Tariffs Jul2021'!K37,0,IF($C$5*'Tariffs Jul2021'!AK37/'Tariffs Jul2021'!AI37&lt;='Tariffs Jul2021'!L37,($C$5*'Tariffs Jul2021'!AK37/'Tariffs Jul2021'!AI37-'Tariffs Jul2021'!K37)*('Tariffs Jul2021'!Q37/100)*'Tariffs Jul2021'!AI37,('Tariffs Jul2021'!L37-'Tariffs Jul2021'!K37)*('Tariffs Jul2021'!Q37/100)*'Tariffs Jul2021'!AI37))</f>
        <v>0</v>
      </c>
      <c r="H43" s="85">
        <f>IF($C$5*'Tariffs Jul2021'!AK37/'Tariffs Jul2021'!AI37&lt;'Tariffs Jul2021'!L37,0,IF($C$5*'Tariffs Jul2021'!AK37/'Tariffs Jul2021'!AI37&lt;='Tariffs Jul2021'!M37,($C$5*'Tariffs Jul2021'!AK37/'Tariffs Jul2021'!AI37-'Tariffs Jul2021'!L37)*('Tariffs Jul2021'!R37/100)*'Tariffs Jul2021'!AI37,('Tariffs Jul2021'!M37-'Tariffs Jul2021'!L37)*('Tariffs Jul2021'!R37/100)*'Tariffs Jul2021'!AI37))</f>
        <v>0</v>
      </c>
      <c r="I43" s="85">
        <f>IF(($C$5*'Tariffs Jul2021'!AK37/'Tariffs Jul2021'!AI37&gt;'Tariffs Jul2021'!M37),($C$5*'Tariffs Jul2021'!AK37/'Tariffs Jul2021'!AI37-'Tariffs Jul2021'!M37)*'Tariffs Jul2021'!S37/100*'Tariffs Jul2021'!AI37,0)</f>
        <v>0</v>
      </c>
      <c r="J43" s="85">
        <f>IF($C$5*'Tariffs Jul2021'!AL37/'Tariffs Jul2021'!AJ37&gt;='Tariffs Jul2021'!J37,('Tariffs Jul2021'!J37*'Tariffs Jul2021'!U37/100)* 'Tariffs Jul2021'!AJ37,($C$5*'Tariffs Jul2021'!AL37/'Tariffs Jul2021'!AJ37*'Tariffs Jul2021'!U37/100)* 'Tariffs Jul2021'!AJ37)</f>
        <v>340.90909090909088</v>
      </c>
      <c r="K43" s="85">
        <f>IF($C$5*'Tariffs Jul2021'!AL37/'Tariffs Jul2021'!AJ37&lt;'Tariffs Jul2021'!J37,0,IF($C$5*'Tariffs Jul2021'!AL37/'Tariffs Jul2021'!AJ37&lt;='Tariffs Jul2021'!K37,($C$5*'Tariffs Jul2021'!AL37/'Tariffs Jul2021'!AJ37-'Tariffs Jul2021'!J37)*('Tariffs Jul2021'!V37/100)*'Tariffs Jul2021'!AJ37,('Tariffs Jul2021'!K37-'Tariffs Jul2021'!J37)*('Tariffs Jul2021'!V37/100)*'Tariffs Jul2021'!AJ37))</f>
        <v>0</v>
      </c>
      <c r="L43" s="85">
        <f>IF($C$5*'Tariffs Jul2021'!AL37/'Tariffs Jul2021'!AJ37&lt;'Tariffs Jul2021'!K37,0,IF($C$5*'Tariffs Jul2021'!AL37/'Tariffs Jul2021'!AJ37&lt;='Tariffs Jul2021'!L37,($C$5*'Tariffs Jul2021'!AL37/'Tariffs Jul2021'!AJ37-'Tariffs Jul2021'!K37)*('Tariffs Jul2021'!W37/100)*'Tariffs Jul2021'!AJ37,('Tariffs Jul2021'!L37-'Tariffs Jul2021'!K37)*('Tariffs Jul2021'!W37/100)*'Tariffs Jul2021'!AJ37))</f>
        <v>0</v>
      </c>
      <c r="M43" s="85">
        <f>IF($C$5*'Tariffs Jul2021'!AL37/'Tariffs Jul2021'!AJ37&lt;'Tariffs Jul2021'!L37,0,IF($C$5*'Tariffs Jul2021'!AL37/'Tariffs Jul2021'!AJ37&lt;='Tariffs Jul2021'!M37,($C$5*'Tariffs Jul2021'!AL37/'Tariffs Jul2021'!AJ37-'Tariffs Jul2021'!L37)*('Tariffs Jul2021'!X37/100)*'Tariffs Jul2021'!AJ37,('Tariffs Jul2021'!M37-'Tariffs Jul2021'!L37)*('Tariffs Jul2021'!X37/100)*'Tariffs Jul2021'!AJ37))</f>
        <v>0</v>
      </c>
      <c r="N43" s="85">
        <f>IF(($C$5*'Tariffs Jul2021'!AL37/'Tariffs Jul2021'!AJ37&gt;'Tariffs Jul2021'!M37),($C$5*'Tariffs Jul2021'!AL37/'Tariffs Jul2021'!AJ37-'Tariffs Jul2021'!M37)*'Tariffs Jul2021'!Y37/100*'Tariffs Jul2021'!AJ37,0)</f>
        <v>0</v>
      </c>
      <c r="O43" s="73">
        <f t="shared" si="0"/>
        <v>933.00454545454534</v>
      </c>
      <c r="P43" s="498">
        <f t="shared" si="1"/>
        <v>1026.3050000000001</v>
      </c>
      <c r="Q43" s="531"/>
      <c r="R43" s="531"/>
      <c r="S43" s="531"/>
      <c r="T43" s="531"/>
      <c r="U43" s="531"/>
      <c r="V43" s="531"/>
      <c r="W43" s="531"/>
      <c r="X43" s="531"/>
      <c r="Y43" s="531"/>
    </row>
    <row r="44" spans="1:25" x14ac:dyDescent="0.15">
      <c r="A44" s="286" t="str">
        <f>'Tariffs Jul2021'!F38</f>
        <v>Red Energy</v>
      </c>
      <c r="B44" s="47" t="str">
        <f>'Tariffs Jul2021'!D38</f>
        <v>AGN North</v>
      </c>
      <c r="C44" s="287">
        <f>'Tariffs Jul2021'!E38</f>
        <v>44197</v>
      </c>
      <c r="D44" s="85">
        <f>365*'Tariffs Jul2021'!H38/100</f>
        <v>265.72000000000003</v>
      </c>
      <c r="E44" s="85">
        <f>IF($C$5*'Tariffs Jul2021'!AK38/'Tariffs Jul2021'!AI38&gt;='Tariffs Jul2021'!J38,( 'Tariffs Jul2021'!J38*'Tariffs Jul2021'!O38/100)* 'Tariffs Jul2021'!AI38,($C$5*'Tariffs Jul2021'!AK38/'Tariffs Jul2021'!AI38*'Tariffs Jul2021'!O38/100)* 'Tariffs Jul2021'!AI38)</f>
        <v>132.34772727272727</v>
      </c>
      <c r="F44" s="85">
        <f>IF($C$5*'Tariffs Jul2021'!AK38/'Tariffs Jul2021'!AI38&lt;'Tariffs Jul2021'!J38,0,IF($C$5*'Tariffs Jul2021'!AK38/'Tariffs Jul2021'!AI38&lt;='Tariffs Jul2021'!K38,($C$5*'Tariffs Jul2021'!AK38/'Tariffs Jul2021'!AI38-'Tariffs Jul2021'!J38)*('Tariffs Jul2021'!P38/100)*'Tariffs Jul2021'!AI38,('Tariffs Jul2021'!K38-'Tariffs Jul2021'!J38)*('Tariffs Jul2021'!P38/100)*'Tariffs Jul2021'!AI38))</f>
        <v>103.84227272727271</v>
      </c>
      <c r="G44" s="85">
        <f>IF($C$5*'Tariffs Jul2021'!AK38/'Tariffs Jul2021'!AI38&lt;'Tariffs Jul2021'!K38,0,IF($C$5*'Tariffs Jul2021'!AK38/'Tariffs Jul2021'!AI38&lt;='Tariffs Jul2021'!L38,($C$5*'Tariffs Jul2021'!AK38/'Tariffs Jul2021'!AI38-'Tariffs Jul2021'!K38)*('Tariffs Jul2021'!Q38/100)*'Tariffs Jul2021'!AI38,('Tariffs Jul2021'!L38-'Tariffs Jul2021'!K38)*('Tariffs Jul2021'!Q38/100)*'Tariffs Jul2021'!AI38))</f>
        <v>0</v>
      </c>
      <c r="H44" s="85">
        <f>IF($C$5*'Tariffs Jul2021'!AK38/'Tariffs Jul2021'!AI38&lt;'Tariffs Jul2021'!L38,0,IF($C$5*'Tariffs Jul2021'!AK38/'Tariffs Jul2021'!AI38&lt;='Tariffs Jul2021'!M38,($C$5*'Tariffs Jul2021'!AK38/'Tariffs Jul2021'!AI38-'Tariffs Jul2021'!L38)*('Tariffs Jul2021'!R38/100)*'Tariffs Jul2021'!AI38,('Tariffs Jul2021'!M38-'Tariffs Jul2021'!L38)*('Tariffs Jul2021'!R38/100)*'Tariffs Jul2021'!AI38))</f>
        <v>0</v>
      </c>
      <c r="I44" s="85">
        <f>IF(($C$5*'Tariffs Jul2021'!AK38/'Tariffs Jul2021'!AI38&gt;'Tariffs Jul2021'!M38),($C$5*'Tariffs Jul2021'!AK38/'Tariffs Jul2021'!AI38-'Tariffs Jul2021'!M38)*'Tariffs Jul2021'!S38/100*'Tariffs Jul2021'!AI38,0)</f>
        <v>113.99999999999997</v>
      </c>
      <c r="J44" s="85">
        <f>IF($C$5*'Tariffs Jul2021'!AL38/'Tariffs Jul2021'!AJ38&gt;='Tariffs Jul2021'!J38,('Tariffs Jul2021'!J38*'Tariffs Jul2021'!U38/100)* 'Tariffs Jul2021'!AJ38,($C$5*'Tariffs Jul2021'!AL38/'Tariffs Jul2021'!AJ38*'Tariffs Jul2021'!U38/100)* 'Tariffs Jul2021'!AJ38)</f>
        <v>132.34772727272727</v>
      </c>
      <c r="K44" s="85">
        <f>IF($C$5*'Tariffs Jul2021'!AL38/'Tariffs Jul2021'!AJ38&lt;'Tariffs Jul2021'!J38,0,IF($C$5*'Tariffs Jul2021'!AL38/'Tariffs Jul2021'!AJ38&lt;='Tariffs Jul2021'!K38,($C$5*'Tariffs Jul2021'!AL38/'Tariffs Jul2021'!AJ38-'Tariffs Jul2021'!J38)*('Tariffs Jul2021'!V38/100)*'Tariffs Jul2021'!AJ38,('Tariffs Jul2021'!K38-'Tariffs Jul2021'!J38)*('Tariffs Jul2021'!V38/100)*'Tariffs Jul2021'!AJ38))</f>
        <v>103.84227272727271</v>
      </c>
      <c r="L44" s="85">
        <f>IF($C$5*'Tariffs Jul2021'!AL38/'Tariffs Jul2021'!AJ38&lt;'Tariffs Jul2021'!K38,0,IF($C$5*'Tariffs Jul2021'!AL38/'Tariffs Jul2021'!AJ38&lt;='Tariffs Jul2021'!L38,($C$5*'Tariffs Jul2021'!AL38/'Tariffs Jul2021'!AJ38-'Tariffs Jul2021'!K38)*('Tariffs Jul2021'!W38/100)*'Tariffs Jul2021'!AJ38,('Tariffs Jul2021'!L38-'Tariffs Jul2021'!K38)*('Tariffs Jul2021'!W38/100)*'Tariffs Jul2021'!AJ38))</f>
        <v>0</v>
      </c>
      <c r="M44" s="85">
        <f>IF($C$5*'Tariffs Jul2021'!AL38/'Tariffs Jul2021'!AJ38&lt;'Tariffs Jul2021'!L38,0,IF($C$5*'Tariffs Jul2021'!AL38/'Tariffs Jul2021'!AJ38&lt;='Tariffs Jul2021'!M38,($C$5*'Tariffs Jul2021'!AL38/'Tariffs Jul2021'!AJ38-'Tariffs Jul2021'!L38)*('Tariffs Jul2021'!X38/100)*'Tariffs Jul2021'!AJ38,('Tariffs Jul2021'!M38-'Tariffs Jul2021'!L38)*('Tariffs Jul2021'!X38/100)*'Tariffs Jul2021'!AJ38))</f>
        <v>0</v>
      </c>
      <c r="N44" s="85">
        <f>IF(($C$5*'Tariffs Jul2021'!AL38/'Tariffs Jul2021'!AJ38&gt;'Tariffs Jul2021'!M38),($C$5*'Tariffs Jul2021'!AL38/'Tariffs Jul2021'!AJ38-'Tariffs Jul2021'!M38)*'Tariffs Jul2021'!Y38/100*'Tariffs Jul2021'!AJ38,0)</f>
        <v>113.99999999999997</v>
      </c>
      <c r="O44" s="73">
        <f t="shared" si="0"/>
        <v>966.1</v>
      </c>
      <c r="P44" s="498">
        <f t="shared" si="1"/>
        <v>1062.71</v>
      </c>
      <c r="Q44" s="531"/>
      <c r="R44" s="531"/>
      <c r="S44" s="531"/>
      <c r="T44" s="531"/>
      <c r="U44" s="531"/>
      <c r="V44" s="531"/>
      <c r="W44" s="531"/>
      <c r="X44" s="531"/>
      <c r="Y44" s="531"/>
    </row>
    <row r="45" spans="1:25" x14ac:dyDescent="0.15">
      <c r="A45" s="286" t="str">
        <f>'Tariffs Jul2021'!F39</f>
        <v>Simply Energy</v>
      </c>
      <c r="B45" s="47" t="str">
        <f>'Tariffs Jul2021'!D39</f>
        <v>AGN North</v>
      </c>
      <c r="C45" s="287">
        <f>'Tariffs Jul2021'!E39</f>
        <v>44440</v>
      </c>
      <c r="D45" s="85">
        <f>365*'Tariffs Jul2021'!H39/100</f>
        <v>281.41499999999996</v>
      </c>
      <c r="E45" s="85">
        <f>IF($C$5*'Tariffs Jul2021'!AK39/'Tariffs Jul2021'!AI39&gt;='Tariffs Jul2021'!J39,( 'Tariffs Jul2021'!J39*'Tariffs Jul2021'!O39/100)* 'Tariffs Jul2021'!AI39,($C$5*'Tariffs Jul2021'!AK39/'Tariffs Jul2021'!AI39*'Tariffs Jul2021'!O39/100)* 'Tariffs Jul2021'!AI39)</f>
        <v>156.57409090909093</v>
      </c>
      <c r="F45" s="85">
        <f>IF($C$5*'Tariffs Jul2021'!AK39/'Tariffs Jul2021'!AI39&lt;'Tariffs Jul2021'!J39,0,IF($C$5*'Tariffs Jul2021'!AK39/'Tariffs Jul2021'!AI39&lt;='Tariffs Jul2021'!K39,($C$5*'Tariffs Jul2021'!AK39/'Tariffs Jul2021'!AI39-'Tariffs Jul2021'!J39)*('Tariffs Jul2021'!P39/100)*'Tariffs Jul2021'!AI39,('Tariffs Jul2021'!K39-'Tariffs Jul2021'!J39)*('Tariffs Jul2021'!P39/100)*'Tariffs Jul2021'!AI39))</f>
        <v>110.4940909090909</v>
      </c>
      <c r="G45" s="85">
        <f>IF($C$5*'Tariffs Jul2021'!AK39/'Tariffs Jul2021'!AI39&lt;'Tariffs Jul2021'!K39,0,IF($C$5*'Tariffs Jul2021'!AK39/'Tariffs Jul2021'!AI39&lt;='Tariffs Jul2021'!L39,($C$5*'Tariffs Jul2021'!AK39/'Tariffs Jul2021'!AI39-'Tariffs Jul2021'!K39)*('Tariffs Jul2021'!Q39/100)*'Tariffs Jul2021'!AI39,('Tariffs Jul2021'!L39-'Tariffs Jul2021'!K39)*('Tariffs Jul2021'!Q39/100)*'Tariffs Jul2021'!AI39))</f>
        <v>0</v>
      </c>
      <c r="H45" s="85">
        <f>IF($C$5*'Tariffs Jul2021'!AK39/'Tariffs Jul2021'!AI39&lt;'Tariffs Jul2021'!L39,0,IF($C$5*'Tariffs Jul2021'!AK39/'Tariffs Jul2021'!AI39&lt;='Tariffs Jul2021'!M39,($C$5*'Tariffs Jul2021'!AK39/'Tariffs Jul2021'!AI39-'Tariffs Jul2021'!L39)*('Tariffs Jul2021'!R39/100)*'Tariffs Jul2021'!AI39,('Tariffs Jul2021'!M39-'Tariffs Jul2021'!L39)*('Tariffs Jul2021'!R39/100)*'Tariffs Jul2021'!AI39))</f>
        <v>0</v>
      </c>
      <c r="I45" s="85">
        <f>IF(($C$5*'Tariffs Jul2021'!AK39/'Tariffs Jul2021'!AI39&gt;'Tariffs Jul2021'!M39),($C$5*'Tariffs Jul2021'!AK39/'Tariffs Jul2021'!AI39-'Tariffs Jul2021'!M39)*'Tariffs Jul2021'!S39/100*'Tariffs Jul2021'!AI39,0)</f>
        <v>139.09090909090907</v>
      </c>
      <c r="J45" s="85">
        <f>IF($C$5*'Tariffs Jul2021'!AL39/'Tariffs Jul2021'!AJ39&gt;='Tariffs Jul2021'!J39,('Tariffs Jul2021'!J39*'Tariffs Jul2021'!U39/100)* 'Tariffs Jul2021'!AJ39,($C$5*'Tariffs Jul2021'!AL39/'Tariffs Jul2021'!AJ39*'Tariffs Jul2021'!U39/100)* 'Tariffs Jul2021'!AJ39)</f>
        <v>156.57409090909093</v>
      </c>
      <c r="K45" s="85">
        <f>IF($C$5*'Tariffs Jul2021'!AL39/'Tariffs Jul2021'!AJ39&lt;'Tariffs Jul2021'!J39,0,IF($C$5*'Tariffs Jul2021'!AL39/'Tariffs Jul2021'!AJ39&lt;='Tariffs Jul2021'!K39,($C$5*'Tariffs Jul2021'!AL39/'Tariffs Jul2021'!AJ39-'Tariffs Jul2021'!J39)*('Tariffs Jul2021'!V39/100)*'Tariffs Jul2021'!AJ39,('Tariffs Jul2021'!K39-'Tariffs Jul2021'!J39)*('Tariffs Jul2021'!V39/100)*'Tariffs Jul2021'!AJ39))</f>
        <v>110.4940909090909</v>
      </c>
      <c r="L45" s="85">
        <f>IF($C$5*'Tariffs Jul2021'!AL39/'Tariffs Jul2021'!AJ39&lt;'Tariffs Jul2021'!K39,0,IF($C$5*'Tariffs Jul2021'!AL39/'Tariffs Jul2021'!AJ39&lt;='Tariffs Jul2021'!L39,($C$5*'Tariffs Jul2021'!AL39/'Tariffs Jul2021'!AJ39-'Tariffs Jul2021'!K39)*('Tariffs Jul2021'!W39/100)*'Tariffs Jul2021'!AJ39,('Tariffs Jul2021'!L39-'Tariffs Jul2021'!K39)*('Tariffs Jul2021'!W39/100)*'Tariffs Jul2021'!AJ39))</f>
        <v>0</v>
      </c>
      <c r="M45" s="85">
        <f>IF($C$5*'Tariffs Jul2021'!AL39/'Tariffs Jul2021'!AJ39&lt;'Tariffs Jul2021'!L39,0,IF($C$5*'Tariffs Jul2021'!AL39/'Tariffs Jul2021'!AJ39&lt;='Tariffs Jul2021'!M39,($C$5*'Tariffs Jul2021'!AL39/'Tariffs Jul2021'!AJ39-'Tariffs Jul2021'!L39)*('Tariffs Jul2021'!X39/100)*'Tariffs Jul2021'!AJ39,('Tariffs Jul2021'!M39-'Tariffs Jul2021'!L39)*('Tariffs Jul2021'!X39/100)*'Tariffs Jul2021'!AJ39))</f>
        <v>0</v>
      </c>
      <c r="N45" s="85">
        <f>IF(($C$5*'Tariffs Jul2021'!AL39/'Tariffs Jul2021'!AJ39&gt;'Tariffs Jul2021'!M39),($C$5*'Tariffs Jul2021'!AL39/'Tariffs Jul2021'!AJ39-'Tariffs Jul2021'!M39)*'Tariffs Jul2021'!Y39/100*'Tariffs Jul2021'!AJ39,0)</f>
        <v>139.09090909090907</v>
      </c>
      <c r="O45" s="73">
        <f t="shared" si="0"/>
        <v>1093.7331818181819</v>
      </c>
      <c r="P45" s="498">
        <f t="shared" si="1"/>
        <v>1203.1065000000003</v>
      </c>
      <c r="Q45" s="531"/>
      <c r="R45" s="531"/>
      <c r="S45" s="531"/>
      <c r="T45" s="531"/>
      <c r="U45" s="531"/>
      <c r="V45" s="531"/>
      <c r="W45" s="531"/>
      <c r="X45" s="531"/>
      <c r="Y45" s="531"/>
    </row>
    <row r="46" spans="1:25" x14ac:dyDescent="0.15">
      <c r="A46" s="286" t="str">
        <f>'Tariffs Jul2021'!F40</f>
        <v>Sumo Power</v>
      </c>
      <c r="B46" s="47" t="str">
        <f>'Tariffs Jul2021'!D40</f>
        <v>AGN North</v>
      </c>
      <c r="C46" s="287">
        <f>'Tariffs Jul2021'!E40</f>
        <v>44278</v>
      </c>
      <c r="D46" s="85">
        <f>365*'Tariffs Jul2021'!H40/100</f>
        <v>287.91863636363632</v>
      </c>
      <c r="E46" s="85">
        <f>IF($C$5*'Tariffs Jul2021'!AK40/'Tariffs Jul2021'!AI40&gt;='Tariffs Jul2021'!J40,( 'Tariffs Jul2021'!J40*'Tariffs Jul2021'!O40/100)* 'Tariffs Jul2021'!AI40,($C$5*'Tariffs Jul2021'!AK40/'Tariffs Jul2021'!AI40*'Tariffs Jul2021'!O40/100)* 'Tariffs Jul2021'!AI40)</f>
        <v>154.77954545454546</v>
      </c>
      <c r="F46" s="85">
        <f>IF($C$5*'Tariffs Jul2021'!AK40/'Tariffs Jul2021'!AI40&lt;'Tariffs Jul2021'!J40,0,IF($C$5*'Tariffs Jul2021'!AK40/'Tariffs Jul2021'!AI40&lt;='Tariffs Jul2021'!K40,($C$5*'Tariffs Jul2021'!AK40/'Tariffs Jul2021'!AI40-'Tariffs Jul2021'!J40)*('Tariffs Jul2021'!P40/100)*'Tariffs Jul2021'!AI40,('Tariffs Jul2021'!K40-'Tariffs Jul2021'!J40)*('Tariffs Jul2021'!P40/100)*'Tariffs Jul2021'!AI40))</f>
        <v>116.03727272727272</v>
      </c>
      <c r="G46" s="85">
        <f>IF($C$5*'Tariffs Jul2021'!AK40/'Tariffs Jul2021'!AI40&lt;'Tariffs Jul2021'!K40,0,IF($C$5*'Tariffs Jul2021'!AK40/'Tariffs Jul2021'!AI40&lt;='Tariffs Jul2021'!L40,($C$5*'Tariffs Jul2021'!AK40/'Tariffs Jul2021'!AI40-'Tariffs Jul2021'!K40)*('Tariffs Jul2021'!Q40/100)*'Tariffs Jul2021'!AI40,('Tariffs Jul2021'!L40-'Tariffs Jul2021'!K40)*('Tariffs Jul2021'!Q40/100)*'Tariffs Jul2021'!AI40))</f>
        <v>0</v>
      </c>
      <c r="H46" s="85">
        <f>IF($C$5*'Tariffs Jul2021'!AK40/'Tariffs Jul2021'!AI40&lt;'Tariffs Jul2021'!L40,0,IF($C$5*'Tariffs Jul2021'!AK40/'Tariffs Jul2021'!AI40&lt;='Tariffs Jul2021'!M40,($C$5*'Tariffs Jul2021'!AK40/'Tariffs Jul2021'!AI40-'Tariffs Jul2021'!L40)*('Tariffs Jul2021'!R40/100)*'Tariffs Jul2021'!AI40,('Tariffs Jul2021'!M40-'Tariffs Jul2021'!L40)*('Tariffs Jul2021'!R40/100)*'Tariffs Jul2021'!AI40))</f>
        <v>0</v>
      </c>
      <c r="I46" s="85">
        <f>IF(($C$5*'Tariffs Jul2021'!AK40/'Tariffs Jul2021'!AI40&gt;'Tariffs Jul2021'!M40),($C$5*'Tariffs Jul2021'!AK40/'Tariffs Jul2021'!AI40-'Tariffs Jul2021'!M40)*'Tariffs Jul2021'!S40/100*'Tariffs Jul2021'!AI40,0)</f>
        <v>142.90909090909093</v>
      </c>
      <c r="J46" s="85">
        <f>IF($C$5*'Tariffs Jul2021'!AL40/'Tariffs Jul2021'!AJ40&gt;='Tariffs Jul2021'!J40,('Tariffs Jul2021'!J40*'Tariffs Jul2021'!U40/100)* 'Tariffs Jul2021'!AJ40,($C$5*'Tariffs Jul2021'!AL40/'Tariffs Jul2021'!AJ40*'Tariffs Jul2021'!U40/100)* 'Tariffs Jul2021'!AJ40)</f>
        <v>154.77954545454546</v>
      </c>
      <c r="K46" s="85">
        <f>IF($C$5*'Tariffs Jul2021'!AL40/'Tariffs Jul2021'!AJ40&lt;'Tariffs Jul2021'!J40,0,IF($C$5*'Tariffs Jul2021'!AL40/'Tariffs Jul2021'!AJ40&lt;='Tariffs Jul2021'!K40,($C$5*'Tariffs Jul2021'!AL40/'Tariffs Jul2021'!AJ40-'Tariffs Jul2021'!J40)*('Tariffs Jul2021'!V40/100)*'Tariffs Jul2021'!AJ40,('Tariffs Jul2021'!K40-'Tariffs Jul2021'!J40)*('Tariffs Jul2021'!V40/100)*'Tariffs Jul2021'!AJ40))</f>
        <v>116.03727272727272</v>
      </c>
      <c r="L46" s="85">
        <f>IF($C$5*'Tariffs Jul2021'!AL40/'Tariffs Jul2021'!AJ40&lt;'Tariffs Jul2021'!K40,0,IF($C$5*'Tariffs Jul2021'!AL40/'Tariffs Jul2021'!AJ40&lt;='Tariffs Jul2021'!L40,($C$5*'Tariffs Jul2021'!AL40/'Tariffs Jul2021'!AJ40-'Tariffs Jul2021'!K40)*('Tariffs Jul2021'!W40/100)*'Tariffs Jul2021'!AJ40,('Tariffs Jul2021'!L40-'Tariffs Jul2021'!K40)*('Tariffs Jul2021'!W40/100)*'Tariffs Jul2021'!AJ40))</f>
        <v>0</v>
      </c>
      <c r="M46" s="85">
        <f>IF($C$5*'Tariffs Jul2021'!AL40/'Tariffs Jul2021'!AJ40&lt;'Tariffs Jul2021'!L40,0,IF($C$5*'Tariffs Jul2021'!AL40/'Tariffs Jul2021'!AJ40&lt;='Tariffs Jul2021'!M40,($C$5*'Tariffs Jul2021'!AL40/'Tariffs Jul2021'!AJ40-'Tariffs Jul2021'!L40)*('Tariffs Jul2021'!X40/100)*'Tariffs Jul2021'!AJ40,('Tariffs Jul2021'!M40-'Tariffs Jul2021'!L40)*('Tariffs Jul2021'!X40/100)*'Tariffs Jul2021'!AJ40))</f>
        <v>0</v>
      </c>
      <c r="N46" s="85">
        <f>IF(($C$5*'Tariffs Jul2021'!AL40/'Tariffs Jul2021'!AJ40&gt;'Tariffs Jul2021'!M40),($C$5*'Tariffs Jul2021'!AL40/'Tariffs Jul2021'!AJ40-'Tariffs Jul2021'!M40)*'Tariffs Jul2021'!Y40/100*'Tariffs Jul2021'!AJ40,0)</f>
        <v>142.90909090909093</v>
      </c>
      <c r="O46" s="73">
        <f t="shared" si="0"/>
        <v>1115.3704545454543</v>
      </c>
      <c r="P46" s="498">
        <f t="shared" si="1"/>
        <v>1226.9074999999998</v>
      </c>
      <c r="Q46" s="531"/>
      <c r="R46" s="531"/>
      <c r="S46" s="531"/>
      <c r="T46" s="531"/>
      <c r="U46" s="531"/>
      <c r="V46" s="531"/>
      <c r="W46" s="531"/>
      <c r="X46" s="531"/>
      <c r="Y46" s="531"/>
    </row>
    <row r="47" spans="1:25" x14ac:dyDescent="0.15">
      <c r="A47" s="286" t="str">
        <f>'Tariffs Jul2021'!F41</f>
        <v>GloBird</v>
      </c>
      <c r="B47" s="47" t="str">
        <f>'Tariffs Jul2021'!D41</f>
        <v>AGN North</v>
      </c>
      <c r="C47" s="287">
        <f>'Tariffs Jul2021'!E41</f>
        <v>44197</v>
      </c>
      <c r="D47" s="85">
        <f>365*'Tariffs Jul2021'!H41/100</f>
        <v>306.60000000000002</v>
      </c>
      <c r="E47" s="85">
        <f>IF($C$5*'Tariffs Jul2021'!AK41/'Tariffs Jul2021'!AI41&gt;='Tariffs Jul2021'!J41,( 'Tariffs Jul2021'!J41*'Tariffs Jul2021'!O41/100)* 'Tariffs Jul2021'!AI41,($C$5*'Tariffs Jul2021'!AK41/'Tariffs Jul2021'!AI41*'Tariffs Jul2021'!O41/100)* 'Tariffs Jul2021'!AI41)</f>
        <v>168</v>
      </c>
      <c r="F47" s="85">
        <f>IF($C$5*'Tariffs Jul2021'!AK41/'Tariffs Jul2021'!AI41&lt;'Tariffs Jul2021'!J41,0,IF($C$5*'Tariffs Jul2021'!AK41/'Tariffs Jul2021'!AI41&lt;='Tariffs Jul2021'!K41,($C$5*'Tariffs Jul2021'!AK41/'Tariffs Jul2021'!AI41-'Tariffs Jul2021'!J41)*('Tariffs Jul2021'!P41/100)*'Tariffs Jul2021'!AI41,('Tariffs Jul2021'!K41-'Tariffs Jul2021'!J41)*('Tariffs Jul2021'!P41/100)*'Tariffs Jul2021'!AI41))</f>
        <v>0</v>
      </c>
      <c r="G47" s="85">
        <f>IF($C$5*'Tariffs Jul2021'!AK41/'Tariffs Jul2021'!AI41&lt;'Tariffs Jul2021'!K41,0,IF($C$5*'Tariffs Jul2021'!AK41/'Tariffs Jul2021'!AI41&lt;='Tariffs Jul2021'!L41,($C$5*'Tariffs Jul2021'!AK41/'Tariffs Jul2021'!AI41-'Tariffs Jul2021'!K41)*('Tariffs Jul2021'!Q41/100)*'Tariffs Jul2021'!AI41,('Tariffs Jul2021'!L41-'Tariffs Jul2021'!K41)*('Tariffs Jul2021'!Q41/100)*'Tariffs Jul2021'!AI41))</f>
        <v>0</v>
      </c>
      <c r="H47" s="85">
        <f>IF($C$5*'Tariffs Jul2021'!AK41/'Tariffs Jul2021'!AI41&lt;'Tariffs Jul2021'!L41,0,IF($C$5*'Tariffs Jul2021'!AK41/'Tariffs Jul2021'!AI41&lt;='Tariffs Jul2021'!M41,($C$5*'Tariffs Jul2021'!AK41/'Tariffs Jul2021'!AI41-'Tariffs Jul2021'!L41)*('Tariffs Jul2021'!R41/100)*'Tariffs Jul2021'!AI41,('Tariffs Jul2021'!M41-'Tariffs Jul2021'!L41)*('Tariffs Jul2021'!R41/100)*'Tariffs Jul2021'!AI41))</f>
        <v>0</v>
      </c>
      <c r="I47" s="85">
        <f>IF(($C$5*'Tariffs Jul2021'!AK41/'Tariffs Jul2021'!AI41&gt;'Tariffs Jul2021'!M41),($C$5*'Tariffs Jul2021'!AK41/'Tariffs Jul2021'!AI41-'Tariffs Jul2021'!M41)*'Tariffs Jul2021'!S41/100*'Tariffs Jul2021'!AI41,0)</f>
        <v>83.978999999999999</v>
      </c>
      <c r="J47" s="85">
        <f>IF($C$5*'Tariffs Jul2021'!AL41/'Tariffs Jul2021'!AJ41&gt;='Tariffs Jul2021'!J41,('Tariffs Jul2021'!J41*'Tariffs Jul2021'!U41/100)* 'Tariffs Jul2021'!AJ41,($C$5*'Tariffs Jul2021'!AL41/'Tariffs Jul2021'!AJ41*'Tariffs Jul2021'!U41/100)* 'Tariffs Jul2021'!AJ41)</f>
        <v>336</v>
      </c>
      <c r="K47" s="85">
        <f>IF($C$5*'Tariffs Jul2021'!AL41/'Tariffs Jul2021'!AJ41&lt;'Tariffs Jul2021'!J41,0,IF($C$5*'Tariffs Jul2021'!AL41/'Tariffs Jul2021'!AJ41&lt;='Tariffs Jul2021'!K41,($C$5*'Tariffs Jul2021'!AL41/'Tariffs Jul2021'!AJ41-'Tariffs Jul2021'!J41)*('Tariffs Jul2021'!V41/100)*'Tariffs Jul2021'!AJ41,('Tariffs Jul2021'!K41-'Tariffs Jul2021'!J41)*('Tariffs Jul2021'!V41/100)*'Tariffs Jul2021'!AJ41))</f>
        <v>0</v>
      </c>
      <c r="L47" s="85">
        <f>IF($C$5*'Tariffs Jul2021'!AL41/'Tariffs Jul2021'!AJ41&lt;'Tariffs Jul2021'!K41,0,IF($C$5*'Tariffs Jul2021'!AL41/'Tariffs Jul2021'!AJ41&lt;='Tariffs Jul2021'!L41,($C$5*'Tariffs Jul2021'!AL41/'Tariffs Jul2021'!AJ41-'Tariffs Jul2021'!K41)*('Tariffs Jul2021'!W41/100)*'Tariffs Jul2021'!AJ41,('Tariffs Jul2021'!L41-'Tariffs Jul2021'!K41)*('Tariffs Jul2021'!W41/100)*'Tariffs Jul2021'!AJ41))</f>
        <v>0</v>
      </c>
      <c r="M47" s="85">
        <f>IF($C$5*'Tariffs Jul2021'!AL41/'Tariffs Jul2021'!AJ41&lt;'Tariffs Jul2021'!L41,0,IF($C$5*'Tariffs Jul2021'!AL41/'Tariffs Jul2021'!AJ41&lt;='Tariffs Jul2021'!M41,($C$5*'Tariffs Jul2021'!AL41/'Tariffs Jul2021'!AJ41-'Tariffs Jul2021'!L41)*('Tariffs Jul2021'!X41/100)*'Tariffs Jul2021'!AJ41,('Tariffs Jul2021'!M41-'Tariffs Jul2021'!L41)*('Tariffs Jul2021'!X41/100)*'Tariffs Jul2021'!AJ41))</f>
        <v>0</v>
      </c>
      <c r="N47" s="85">
        <f>IF(($C$5*'Tariffs Jul2021'!AL41/'Tariffs Jul2021'!AJ41&gt;'Tariffs Jul2021'!M41),($C$5*'Tariffs Jul2021'!AL41/'Tariffs Jul2021'!AJ41-'Tariffs Jul2021'!M41)*'Tariffs Jul2021'!Y41/100*'Tariffs Jul2021'!AJ41,0)</f>
        <v>167.958</v>
      </c>
      <c r="O47" s="73">
        <f t="shared" si="0"/>
        <v>1062.537</v>
      </c>
      <c r="P47" s="498">
        <f t="shared" si="1"/>
        <v>1168.7907000000002</v>
      </c>
      <c r="Q47" s="531"/>
      <c r="R47" s="531"/>
      <c r="S47" s="531"/>
      <c r="T47" s="531"/>
      <c r="U47" s="531"/>
      <c r="V47" s="531"/>
      <c r="W47" s="531"/>
      <c r="X47" s="531"/>
      <c r="Y47" s="531"/>
    </row>
    <row r="48" spans="1:25" x14ac:dyDescent="0.15">
      <c r="A48" s="286" t="str">
        <f>'Tariffs Jul2021'!F42</f>
        <v>Powershop</v>
      </c>
      <c r="B48" s="47" t="str">
        <f>'Tariffs Jul2021'!D42</f>
        <v>AGN North</v>
      </c>
      <c r="C48" s="287">
        <f>'Tariffs Jul2021'!E42</f>
        <v>44197</v>
      </c>
      <c r="D48" s="85">
        <f>365*'Tariffs Jul2021'!H42/100</f>
        <v>269.5690909090909</v>
      </c>
      <c r="E48" s="85">
        <f>((C$5*'Tariffs Jul2021'!AK42/'Tariffs Jul2021'!AI42)*('Tariffs Jul2021'!O42/100))*'Tariffs Jul2021'!AI42</f>
        <v>284.99999999999994</v>
      </c>
      <c r="F48" s="85">
        <v>0</v>
      </c>
      <c r="G48" s="85">
        <v>0</v>
      </c>
      <c r="H48" s="85">
        <v>0</v>
      </c>
      <c r="I48" s="85">
        <v>0</v>
      </c>
      <c r="J48" s="85">
        <f>((C$5*'Tariffs Jul2021'!AL42/'Tariffs Jul2021'!AJ42)*('Tariffs Jul2021'!U42/100))*'Tariffs Jul2021'!AJ42</f>
        <v>284.99999999999994</v>
      </c>
      <c r="K48" s="85">
        <v>0</v>
      </c>
      <c r="L48" s="85">
        <v>0</v>
      </c>
      <c r="M48" s="85">
        <v>0</v>
      </c>
      <c r="N48" s="85">
        <v>0</v>
      </c>
      <c r="O48" s="73">
        <f t="shared" si="0"/>
        <v>839.56909090909085</v>
      </c>
      <c r="P48" s="498">
        <f t="shared" si="1"/>
        <v>923.52599999999995</v>
      </c>
      <c r="Q48" s="531"/>
      <c r="R48" s="531"/>
      <c r="S48" s="531"/>
      <c r="T48" s="531"/>
      <c r="U48" s="531"/>
      <c r="V48" s="531"/>
      <c r="W48" s="531"/>
      <c r="X48" s="531"/>
      <c r="Y48" s="531"/>
    </row>
    <row r="49" spans="1:25" ht="14" thickBot="1" x14ac:dyDescent="0.2">
      <c r="A49" s="289" t="str">
        <f>'Tariffs Jul2021'!F43</f>
        <v>1st Energy</v>
      </c>
      <c r="B49" s="289" t="str">
        <f>'Tariffs Jul2021'!D43</f>
        <v>AGN North</v>
      </c>
      <c r="C49" s="290">
        <f>'Tariffs Jul2021'!E43</f>
        <v>44197</v>
      </c>
      <c r="D49" s="291">
        <f>365*'Tariffs Jul2021'!H43/100</f>
        <v>295.64999999999998</v>
      </c>
      <c r="E49" s="291">
        <f>IF($C$5*'Tariffs Jul2021'!AK43/'Tariffs Jul2021'!AI43&gt;='Tariffs Jul2021'!J43,( 'Tariffs Jul2021'!J43*'Tariffs Jul2021'!O43/100)* 'Tariffs Jul2021'!AI43,($C$5*'Tariffs Jul2021'!AK43/'Tariffs Jul2021'!AI43*'Tariffs Jul2021'!O43/100)* 'Tariffs Jul2021'!AI43)</f>
        <v>147.15272727272725</v>
      </c>
      <c r="F49" s="291">
        <f>IF($C$5*'Tariffs Jul2021'!AK43/'Tariffs Jul2021'!AI43&lt;'Tariffs Jul2021'!J43,0,IF($C$5*'Tariffs Jul2021'!AK43/'Tariffs Jul2021'!AI43&lt;='Tariffs Jul2021'!K43,($C$5*'Tariffs Jul2021'!AK43/'Tariffs Jul2021'!AI43-'Tariffs Jul2021'!J43)*('Tariffs Jul2021'!P43/100)*'Tariffs Jul2021'!AI43,('Tariffs Jul2021'!K43-'Tariffs Jul2021'!J43)*('Tariffs Jul2021'!P43/100)*'Tariffs Jul2021'!AI43))</f>
        <v>105.69</v>
      </c>
      <c r="G49" s="291">
        <f>IF($C$5*'Tariffs Jul2021'!AK43/'Tariffs Jul2021'!AI43&lt;'Tariffs Jul2021'!K43,0,IF($C$5*'Tariffs Jul2021'!AK43/'Tariffs Jul2021'!AI43&lt;='Tariffs Jul2021'!L43,($C$5*'Tariffs Jul2021'!AK43/'Tariffs Jul2021'!AI43-'Tariffs Jul2021'!K43)*('Tariffs Jul2021'!Q43/100)*'Tariffs Jul2021'!AI43,('Tariffs Jul2021'!L43-'Tariffs Jul2021'!K43)*('Tariffs Jul2021'!Q43/100)*'Tariffs Jul2021'!AI43))</f>
        <v>0</v>
      </c>
      <c r="H49" s="291">
        <f>IF($C$5*'Tariffs Jul2021'!AK43/'Tariffs Jul2021'!AI43&lt;'Tariffs Jul2021'!L43,0,IF($C$5*'Tariffs Jul2021'!AK43/'Tariffs Jul2021'!AI43&lt;='Tariffs Jul2021'!M43,($C$5*'Tariffs Jul2021'!AK43/'Tariffs Jul2021'!AI43-'Tariffs Jul2021'!L43)*('Tariffs Jul2021'!R43/100)*'Tariffs Jul2021'!AI43,('Tariffs Jul2021'!M43-'Tariffs Jul2021'!L43)*('Tariffs Jul2021'!R43/100)*'Tariffs Jul2021'!AI43))</f>
        <v>0</v>
      </c>
      <c r="I49" s="291">
        <f>IF(($C$5*'Tariffs Jul2021'!AK43/'Tariffs Jul2021'!AI43&gt;'Tariffs Jul2021'!M43),($C$5*'Tariffs Jul2021'!AK43/'Tariffs Jul2021'!AI43-'Tariffs Jul2021'!M43)*'Tariffs Jul2021'!S43/100*'Tariffs Jul2021'!AI43,0)</f>
        <v>133.63636363636363</v>
      </c>
      <c r="J49" s="291">
        <f>IF($C$5*'Tariffs Jul2021'!AL43/'Tariffs Jul2021'!AJ43&gt;='Tariffs Jul2021'!J43,('Tariffs Jul2021'!J43*'Tariffs Jul2021'!U43/100)* 'Tariffs Jul2021'!AJ43,($C$5*'Tariffs Jul2021'!AL43/'Tariffs Jul2021'!AJ43*'Tariffs Jul2021'!U43/100)* 'Tariffs Jul2021'!AJ43)</f>
        <v>147.15272727272725</v>
      </c>
      <c r="K49" s="291">
        <f>IF($C$5*'Tariffs Jul2021'!AL43/'Tariffs Jul2021'!AJ43&lt;'Tariffs Jul2021'!J43,0,IF($C$5*'Tariffs Jul2021'!AL43/'Tariffs Jul2021'!AJ43&lt;='Tariffs Jul2021'!K43,($C$5*'Tariffs Jul2021'!AL43/'Tariffs Jul2021'!AJ43-'Tariffs Jul2021'!J43)*('Tariffs Jul2021'!V43/100)*'Tariffs Jul2021'!AJ43,('Tariffs Jul2021'!K43-'Tariffs Jul2021'!J43)*('Tariffs Jul2021'!V43/100)*'Tariffs Jul2021'!AJ43))</f>
        <v>105.69</v>
      </c>
      <c r="L49" s="291">
        <f>IF($C$5*'Tariffs Jul2021'!AL43/'Tariffs Jul2021'!AJ43&lt;'Tariffs Jul2021'!K43,0,IF($C$5*'Tariffs Jul2021'!AL43/'Tariffs Jul2021'!AJ43&lt;='Tariffs Jul2021'!L43,($C$5*'Tariffs Jul2021'!AL43/'Tariffs Jul2021'!AJ43-'Tariffs Jul2021'!K43)*('Tariffs Jul2021'!W43/100)*'Tariffs Jul2021'!AJ43,('Tariffs Jul2021'!L43-'Tariffs Jul2021'!K43)*('Tariffs Jul2021'!W43/100)*'Tariffs Jul2021'!AJ43))</f>
        <v>0</v>
      </c>
      <c r="M49" s="291">
        <f>IF($C$5*'Tariffs Jul2021'!AL43/'Tariffs Jul2021'!AJ43&lt;'Tariffs Jul2021'!L43,0,IF($C$5*'Tariffs Jul2021'!AL43/'Tariffs Jul2021'!AJ43&lt;='Tariffs Jul2021'!M43,($C$5*'Tariffs Jul2021'!AL43/'Tariffs Jul2021'!AJ43-'Tariffs Jul2021'!L43)*('Tariffs Jul2021'!X43/100)*'Tariffs Jul2021'!AJ43,('Tariffs Jul2021'!M43-'Tariffs Jul2021'!L43)*('Tariffs Jul2021'!X43/100)*'Tariffs Jul2021'!AJ43))</f>
        <v>0</v>
      </c>
      <c r="N49" s="291">
        <f>IF(($C$5*'Tariffs Jul2021'!AL43/'Tariffs Jul2021'!AJ43&gt;'Tariffs Jul2021'!M43),($C$5*'Tariffs Jul2021'!AL43/'Tariffs Jul2021'!AJ43-'Tariffs Jul2021'!M43)*'Tariffs Jul2021'!Y43/100*'Tariffs Jul2021'!AJ43,0)</f>
        <v>133.63636363636363</v>
      </c>
      <c r="O49" s="292">
        <f t="shared" si="0"/>
        <v>1068.6081818181819</v>
      </c>
      <c r="P49" s="499">
        <f t="shared" si="1"/>
        <v>1175.4690000000003</v>
      </c>
      <c r="Q49" s="531"/>
      <c r="R49" s="531"/>
      <c r="S49" s="531"/>
      <c r="T49" s="531"/>
      <c r="U49" s="531"/>
      <c r="V49" s="531"/>
      <c r="W49" s="531"/>
      <c r="X49" s="531"/>
      <c r="Y49" s="531"/>
    </row>
    <row r="50" spans="1:25" ht="14" thickTop="1" x14ac:dyDescent="0.15">
      <c r="A50" s="286" t="str">
        <f>'Tariffs Jul2021'!F44</f>
        <v>AGL</v>
      </c>
      <c r="B50" s="47" t="str">
        <f>'Tariffs Jul2021'!D44</f>
        <v>AGN Central 2</v>
      </c>
      <c r="C50" s="287">
        <f>'Tariffs Jul2021'!E44</f>
        <v>44378</v>
      </c>
      <c r="D50" s="85">
        <f>365*'Tariffs Jul2021'!H44/100</f>
        <v>296.37999999999994</v>
      </c>
      <c r="E50" s="85">
        <f>IF($C$5*'Tariffs Jul2021'!AK44/'Tariffs Jul2021'!AI44&gt;='Tariffs Jul2021'!J44,( 'Tariffs Jul2021'!J44*'Tariffs Jul2021'!O44/100)* 'Tariffs Jul2021'!AI44,($C$5*'Tariffs Jul2021'!AK44/'Tariffs Jul2021'!AI44*'Tariffs Jul2021'!O44/100)* 'Tariffs Jul2021'!AI44)</f>
        <v>145.80681818181816</v>
      </c>
      <c r="F50" s="85">
        <f>IF($C$5*'Tariffs Jul2021'!AK44/'Tariffs Jul2021'!AI44&lt;'Tariffs Jul2021'!J44,0,IF($C$5*'Tariffs Jul2021'!AK44/'Tariffs Jul2021'!AI44&lt;='Tariffs Jul2021'!K44,($C$5*'Tariffs Jul2021'!AK44/'Tariffs Jul2021'!AI44-'Tariffs Jul2021'!J44)*('Tariffs Jul2021'!P44/100)*'Tariffs Jul2021'!AI44,('Tariffs Jul2021'!K44-'Tariffs Jul2021'!J44)*('Tariffs Jul2021'!P44/100)*'Tariffs Jul2021'!AI44))</f>
        <v>109.01590909090908</v>
      </c>
      <c r="G50" s="85">
        <f>IF($C$5*'Tariffs Jul2021'!AK44/'Tariffs Jul2021'!AI44&lt;'Tariffs Jul2021'!K44,0,IF($C$5*'Tariffs Jul2021'!AK44/'Tariffs Jul2021'!AI44&lt;='Tariffs Jul2021'!L44,($C$5*'Tariffs Jul2021'!AK44/'Tariffs Jul2021'!AI44-'Tariffs Jul2021'!K44)*('Tariffs Jul2021'!Q44/100)*'Tariffs Jul2021'!AI44,('Tariffs Jul2021'!L44-'Tariffs Jul2021'!K44)*('Tariffs Jul2021'!Q44/100)*'Tariffs Jul2021'!AI44))</f>
        <v>0</v>
      </c>
      <c r="H50" s="85">
        <f>IF($C$5*'Tariffs Jul2021'!AK44/'Tariffs Jul2021'!AI44&lt;'Tariffs Jul2021'!L44,0,IF($C$5*'Tariffs Jul2021'!AK44/'Tariffs Jul2021'!AI44&lt;='Tariffs Jul2021'!M44,($C$5*'Tariffs Jul2021'!AK44/'Tariffs Jul2021'!AI44-'Tariffs Jul2021'!L44)*('Tariffs Jul2021'!R44/100)*'Tariffs Jul2021'!AI44,('Tariffs Jul2021'!M44-'Tariffs Jul2021'!L44)*('Tariffs Jul2021'!R44/100)*'Tariffs Jul2021'!AI44))</f>
        <v>0</v>
      </c>
      <c r="I50" s="85">
        <f>IF(($C$5*'Tariffs Jul2021'!AK44/'Tariffs Jul2021'!AI44&gt;'Tariffs Jul2021'!M44),($C$5*'Tariffs Jul2021'!AK44/'Tariffs Jul2021'!AI44-'Tariffs Jul2021'!M44)*'Tariffs Jul2021'!S44/100*'Tariffs Jul2021'!AI44,0)</f>
        <v>120.54545454545452</v>
      </c>
      <c r="J50" s="85">
        <f>IF($C$5*'Tariffs Jul2021'!AL44/'Tariffs Jul2021'!AJ44&gt;='Tariffs Jul2021'!J44,('Tariffs Jul2021'!J44*'Tariffs Jul2021'!U44/100)* 'Tariffs Jul2021'!AJ44,($C$5*'Tariffs Jul2021'!AL44/'Tariffs Jul2021'!AJ44*'Tariffs Jul2021'!U44/100)* 'Tariffs Jul2021'!AJ44)</f>
        <v>145.80681818181816</v>
      </c>
      <c r="K50" s="85">
        <f>IF($C$5*'Tariffs Jul2021'!AL44/'Tariffs Jul2021'!AJ44&lt;'Tariffs Jul2021'!J44,0,IF($C$5*'Tariffs Jul2021'!AL44/'Tariffs Jul2021'!AJ44&lt;='Tariffs Jul2021'!K44,($C$5*'Tariffs Jul2021'!AL44/'Tariffs Jul2021'!AJ44-'Tariffs Jul2021'!J44)*('Tariffs Jul2021'!V44/100)*'Tariffs Jul2021'!AJ44,('Tariffs Jul2021'!K44-'Tariffs Jul2021'!J44)*('Tariffs Jul2021'!V44/100)*'Tariffs Jul2021'!AJ44))</f>
        <v>109.01590909090908</v>
      </c>
      <c r="L50" s="85">
        <f>IF($C$5*'Tariffs Jul2021'!AL44/'Tariffs Jul2021'!AJ44&lt;'Tariffs Jul2021'!K44,0,IF($C$5*'Tariffs Jul2021'!AL44/'Tariffs Jul2021'!AJ44&lt;='Tariffs Jul2021'!L44,($C$5*'Tariffs Jul2021'!AL44/'Tariffs Jul2021'!AJ44-'Tariffs Jul2021'!K44)*('Tariffs Jul2021'!W44/100)*'Tariffs Jul2021'!AJ44,('Tariffs Jul2021'!L44-'Tariffs Jul2021'!K44)*('Tariffs Jul2021'!W44/100)*'Tariffs Jul2021'!AJ44))</f>
        <v>0</v>
      </c>
      <c r="M50" s="85">
        <f>IF($C$5*'Tariffs Jul2021'!AL44/'Tariffs Jul2021'!AJ44&lt;'Tariffs Jul2021'!L44,0,IF($C$5*'Tariffs Jul2021'!AL44/'Tariffs Jul2021'!AJ44&lt;='Tariffs Jul2021'!M44,($C$5*'Tariffs Jul2021'!AL44/'Tariffs Jul2021'!AJ44-'Tariffs Jul2021'!L44)*('Tariffs Jul2021'!X44/100)*'Tariffs Jul2021'!AJ44,('Tariffs Jul2021'!M44-'Tariffs Jul2021'!L44)*('Tariffs Jul2021'!X44/100)*'Tariffs Jul2021'!AJ44))</f>
        <v>0</v>
      </c>
      <c r="N50" s="85">
        <f>IF(($C$5*'Tariffs Jul2021'!AL44/'Tariffs Jul2021'!AJ44&gt;'Tariffs Jul2021'!M44),($C$5*'Tariffs Jul2021'!AL44/'Tariffs Jul2021'!AJ44-'Tariffs Jul2021'!M44)*'Tariffs Jul2021'!Y44/100*'Tariffs Jul2021'!AJ44,0)</f>
        <v>120.54545454545452</v>
      </c>
      <c r="O50" s="73">
        <f t="shared" si="0"/>
        <v>1047.1163636363635</v>
      </c>
      <c r="P50" s="498">
        <f t="shared" si="1"/>
        <v>1151.828</v>
      </c>
      <c r="Q50" s="531"/>
      <c r="R50" s="531"/>
      <c r="S50" s="531"/>
      <c r="T50" s="531"/>
      <c r="U50" s="531"/>
      <c r="V50" s="531"/>
      <c r="W50" s="531"/>
      <c r="X50" s="531"/>
      <c r="Y50" s="531"/>
    </row>
    <row r="51" spans="1:25" x14ac:dyDescent="0.15">
      <c r="A51" s="286" t="str">
        <f>'Tariffs Jul2021'!F45</f>
        <v>Alinta Energy</v>
      </c>
      <c r="B51" s="47" t="str">
        <f>'Tariffs Jul2021'!D45</f>
        <v>AGN Central 2</v>
      </c>
      <c r="C51" s="287">
        <f>'Tariffs Jul2021'!E45</f>
        <v>44197</v>
      </c>
      <c r="D51" s="85">
        <f>365*'Tariffs Jul2021'!H45/100</f>
        <v>229.94999999999996</v>
      </c>
      <c r="E51" s="85">
        <f>IF($C$5*'Tariffs Jul2021'!AK45/'Tariffs Jul2021'!AI45&gt;='Tariffs Jul2021'!J45,( 'Tariffs Jul2021'!J45*'Tariffs Jul2021'!O45/100)* 'Tariffs Jul2021'!AI45,($C$5*'Tariffs Jul2021'!AK45/'Tariffs Jul2021'!AI45*'Tariffs Jul2021'!O45/100)* 'Tariffs Jul2021'!AI45)</f>
        <v>147.15272727272725</v>
      </c>
      <c r="F51" s="85">
        <f>IF($C$5*'Tariffs Jul2021'!AK45/'Tariffs Jul2021'!AI45&lt;'Tariffs Jul2021'!J45,0,IF($C$5*'Tariffs Jul2021'!AK45/'Tariffs Jul2021'!AI45&lt;='Tariffs Jul2021'!K45,($C$5*'Tariffs Jul2021'!AK45/'Tariffs Jul2021'!AI45-'Tariffs Jul2021'!J45)*('Tariffs Jul2021'!P45/100)*'Tariffs Jul2021'!AI45,('Tariffs Jul2021'!K45-'Tariffs Jul2021'!J45)*('Tariffs Jul2021'!P45/100)*'Tariffs Jul2021'!AI45))</f>
        <v>105.69</v>
      </c>
      <c r="G51" s="85">
        <f>IF($C$5*'Tariffs Jul2021'!AK45/'Tariffs Jul2021'!AI45&lt;'Tariffs Jul2021'!K45,0,IF($C$5*'Tariffs Jul2021'!AK45/'Tariffs Jul2021'!AI45&lt;='Tariffs Jul2021'!L45,($C$5*'Tariffs Jul2021'!AK45/'Tariffs Jul2021'!AI45-'Tariffs Jul2021'!K45)*('Tariffs Jul2021'!Q45/100)*'Tariffs Jul2021'!AI45,('Tariffs Jul2021'!L45-'Tariffs Jul2021'!K45)*('Tariffs Jul2021'!Q45/100)*'Tariffs Jul2021'!AI45))</f>
        <v>0</v>
      </c>
      <c r="H51" s="85">
        <f>IF($C$5*'Tariffs Jul2021'!AK45/'Tariffs Jul2021'!AI45&lt;'Tariffs Jul2021'!L45,0,IF($C$5*'Tariffs Jul2021'!AK45/'Tariffs Jul2021'!AI45&lt;='Tariffs Jul2021'!M45,($C$5*'Tariffs Jul2021'!AK45/'Tariffs Jul2021'!AI45-'Tariffs Jul2021'!L45)*('Tariffs Jul2021'!R45/100)*'Tariffs Jul2021'!AI45,('Tariffs Jul2021'!M45-'Tariffs Jul2021'!L45)*('Tariffs Jul2021'!R45/100)*'Tariffs Jul2021'!AI45))</f>
        <v>0</v>
      </c>
      <c r="I51" s="85">
        <f>IF(($C$5*'Tariffs Jul2021'!AK45/'Tariffs Jul2021'!AI45&gt;'Tariffs Jul2021'!M45),($C$5*'Tariffs Jul2021'!AK45/'Tariffs Jul2021'!AI45-'Tariffs Jul2021'!M45)*'Tariffs Jul2021'!S45/100*'Tariffs Jul2021'!AI45,0)</f>
        <v>121.09090909090908</v>
      </c>
      <c r="J51" s="85">
        <f>IF($C$5*'Tariffs Jul2021'!AL45/'Tariffs Jul2021'!AJ45&gt;='Tariffs Jul2021'!J45,('Tariffs Jul2021'!J45*'Tariffs Jul2021'!U45/100)* 'Tariffs Jul2021'!AJ45,($C$5*'Tariffs Jul2021'!AL45/'Tariffs Jul2021'!AJ45*'Tariffs Jul2021'!U45/100)* 'Tariffs Jul2021'!AJ45)</f>
        <v>147.15272727272725</v>
      </c>
      <c r="K51" s="85">
        <f>IF($C$5*'Tariffs Jul2021'!AL45/'Tariffs Jul2021'!AJ45&lt;'Tariffs Jul2021'!J45,0,IF($C$5*'Tariffs Jul2021'!AL45/'Tariffs Jul2021'!AJ45&lt;='Tariffs Jul2021'!K45,($C$5*'Tariffs Jul2021'!AL45/'Tariffs Jul2021'!AJ45-'Tariffs Jul2021'!J45)*('Tariffs Jul2021'!V45/100)*'Tariffs Jul2021'!AJ45,('Tariffs Jul2021'!K45-'Tariffs Jul2021'!J45)*('Tariffs Jul2021'!V45/100)*'Tariffs Jul2021'!AJ45))</f>
        <v>105.69</v>
      </c>
      <c r="L51" s="85">
        <f>IF($C$5*'Tariffs Jul2021'!AL45/'Tariffs Jul2021'!AJ45&lt;'Tariffs Jul2021'!K45,0,IF($C$5*'Tariffs Jul2021'!AL45/'Tariffs Jul2021'!AJ45&lt;='Tariffs Jul2021'!L45,($C$5*'Tariffs Jul2021'!AL45/'Tariffs Jul2021'!AJ45-'Tariffs Jul2021'!K45)*('Tariffs Jul2021'!W45/100)*'Tariffs Jul2021'!AJ45,('Tariffs Jul2021'!L45-'Tariffs Jul2021'!K45)*('Tariffs Jul2021'!W45/100)*'Tariffs Jul2021'!AJ45))</f>
        <v>0</v>
      </c>
      <c r="M51" s="85">
        <f>IF($C$5*'Tariffs Jul2021'!AL45/'Tariffs Jul2021'!AJ45&lt;'Tariffs Jul2021'!L45,0,IF($C$5*'Tariffs Jul2021'!AL45/'Tariffs Jul2021'!AJ45&lt;='Tariffs Jul2021'!M45,($C$5*'Tariffs Jul2021'!AL45/'Tariffs Jul2021'!AJ45-'Tariffs Jul2021'!L45)*('Tariffs Jul2021'!X45/100)*'Tariffs Jul2021'!AJ45,('Tariffs Jul2021'!M45-'Tariffs Jul2021'!L45)*('Tariffs Jul2021'!X45/100)*'Tariffs Jul2021'!AJ45))</f>
        <v>0</v>
      </c>
      <c r="N51" s="85">
        <f>IF(($C$5*'Tariffs Jul2021'!AL45/'Tariffs Jul2021'!AJ45&gt;'Tariffs Jul2021'!M45),($C$5*'Tariffs Jul2021'!AL45/'Tariffs Jul2021'!AJ45-'Tariffs Jul2021'!M45)*'Tariffs Jul2021'!Y45/100*'Tariffs Jul2021'!AJ45,0)</f>
        <v>121.09090909090908</v>
      </c>
      <c r="O51" s="73">
        <f t="shared" si="0"/>
        <v>977.81727272727255</v>
      </c>
      <c r="P51" s="498">
        <f t="shared" si="1"/>
        <v>1075.5989999999999</v>
      </c>
      <c r="Q51" s="531"/>
      <c r="R51" s="531"/>
      <c r="S51" s="531"/>
      <c r="T51" s="531"/>
      <c r="U51" s="531"/>
      <c r="V51" s="531"/>
      <c r="W51" s="531"/>
      <c r="X51" s="531"/>
      <c r="Y51" s="531"/>
    </row>
    <row r="52" spans="1:25" x14ac:dyDescent="0.15">
      <c r="A52" s="286" t="str">
        <f>'Tariffs Jul2021'!F46</f>
        <v>Covau</v>
      </c>
      <c r="B52" s="47" t="str">
        <f>'Tariffs Jul2021'!D46</f>
        <v>AGN Central 2</v>
      </c>
      <c r="C52" s="287">
        <f>'Tariffs Jul2021'!E46</f>
        <v>44197</v>
      </c>
      <c r="D52" s="85">
        <f>365*'Tariffs Jul2021'!H46/100</f>
        <v>273.75</v>
      </c>
      <c r="E52" s="85">
        <f>IF($C$5*'Tariffs Jul2021'!AK46/'Tariffs Jul2021'!AI46&gt;='Tariffs Jul2021'!J46,( 'Tariffs Jul2021'!J46*'Tariffs Jul2021'!O46/100)* 'Tariffs Jul2021'!AI46,($C$5*'Tariffs Jul2021'!AK46/'Tariffs Jul2021'!AI46*'Tariffs Jul2021'!O46/100)* 'Tariffs Jul2021'!AI46)</f>
        <v>171.24450000000002</v>
      </c>
      <c r="F52" s="85">
        <f>IF($C$5*'Tariffs Jul2021'!AK46/'Tariffs Jul2021'!AI46&lt;'Tariffs Jul2021'!J46,0,IF($C$5*'Tariffs Jul2021'!AK46/'Tariffs Jul2021'!AI46&lt;='Tariffs Jul2021'!K46,($C$5*'Tariffs Jul2021'!AK46/'Tariffs Jul2021'!AI46-'Tariffs Jul2021'!J46)*('Tariffs Jul2021'!P46/100)*'Tariffs Jul2021'!AI46,('Tariffs Jul2021'!K46-'Tariffs Jul2021'!J46)*('Tariffs Jul2021'!P46/100)*'Tariffs Jul2021'!AI46))</f>
        <v>107.316</v>
      </c>
      <c r="G52" s="85">
        <f>IF($C$5*'Tariffs Jul2021'!AK46/'Tariffs Jul2021'!AI46&lt;'Tariffs Jul2021'!K46,0,IF($C$5*'Tariffs Jul2021'!AK46/'Tariffs Jul2021'!AI46&lt;='Tariffs Jul2021'!L46,($C$5*'Tariffs Jul2021'!AK46/'Tariffs Jul2021'!AI46-'Tariffs Jul2021'!K46)*('Tariffs Jul2021'!Q46/100)*'Tariffs Jul2021'!AI46,('Tariffs Jul2021'!L46-'Tariffs Jul2021'!K46)*('Tariffs Jul2021'!Q46/100)*'Tariffs Jul2021'!AI46))</f>
        <v>0</v>
      </c>
      <c r="H52" s="85">
        <f>IF($C$5*'Tariffs Jul2021'!AK46/'Tariffs Jul2021'!AI46&lt;'Tariffs Jul2021'!L46,0,IF($C$5*'Tariffs Jul2021'!AK46/'Tariffs Jul2021'!AI46&lt;='Tariffs Jul2021'!M46,($C$5*'Tariffs Jul2021'!AK46/'Tariffs Jul2021'!AI46-'Tariffs Jul2021'!L46)*('Tariffs Jul2021'!R46/100)*'Tariffs Jul2021'!AI46,('Tariffs Jul2021'!M46-'Tariffs Jul2021'!L46)*('Tariffs Jul2021'!R46/100)*'Tariffs Jul2021'!AI46))</f>
        <v>0</v>
      </c>
      <c r="I52" s="85">
        <f>IF(($C$5*'Tariffs Jul2021'!AK46/'Tariffs Jul2021'!AI46&gt;'Tariffs Jul2021'!M46),($C$5*'Tariffs Jul2021'!AK46/'Tariffs Jul2021'!AI46-'Tariffs Jul2021'!M46)*'Tariffs Jul2021'!S46/100*'Tariffs Jul2021'!AI46,0)</f>
        <v>127.19999999999999</v>
      </c>
      <c r="J52" s="85">
        <f>IF($C$5*'Tariffs Jul2021'!AL46/'Tariffs Jul2021'!AJ46&gt;='Tariffs Jul2021'!J46,('Tariffs Jul2021'!J46*'Tariffs Jul2021'!U46/100)* 'Tariffs Jul2021'!AJ46,($C$5*'Tariffs Jul2021'!AL46/'Tariffs Jul2021'!AJ46*'Tariffs Jul2021'!U46/100)* 'Tariffs Jul2021'!AJ46)</f>
        <v>171.24450000000002</v>
      </c>
      <c r="K52" s="85">
        <f>IF($C$5*'Tariffs Jul2021'!AL46/'Tariffs Jul2021'!AJ46&lt;'Tariffs Jul2021'!J46,0,IF($C$5*'Tariffs Jul2021'!AL46/'Tariffs Jul2021'!AJ46&lt;='Tariffs Jul2021'!K46,($C$5*'Tariffs Jul2021'!AL46/'Tariffs Jul2021'!AJ46-'Tariffs Jul2021'!J46)*('Tariffs Jul2021'!V46/100)*'Tariffs Jul2021'!AJ46,('Tariffs Jul2021'!K46-'Tariffs Jul2021'!J46)*('Tariffs Jul2021'!V46/100)*'Tariffs Jul2021'!AJ46))</f>
        <v>107.316</v>
      </c>
      <c r="L52" s="85">
        <f>IF($C$5*'Tariffs Jul2021'!AL46/'Tariffs Jul2021'!AJ46&lt;'Tariffs Jul2021'!K46,0,IF($C$5*'Tariffs Jul2021'!AL46/'Tariffs Jul2021'!AJ46&lt;='Tariffs Jul2021'!L46,($C$5*'Tariffs Jul2021'!AL46/'Tariffs Jul2021'!AJ46-'Tariffs Jul2021'!K46)*('Tariffs Jul2021'!W46/100)*'Tariffs Jul2021'!AJ46,('Tariffs Jul2021'!L46-'Tariffs Jul2021'!K46)*('Tariffs Jul2021'!W46/100)*'Tariffs Jul2021'!AJ46))</f>
        <v>0</v>
      </c>
      <c r="M52" s="85">
        <f>IF($C$5*'Tariffs Jul2021'!AL46/'Tariffs Jul2021'!AJ46&lt;'Tariffs Jul2021'!L46,0,IF($C$5*'Tariffs Jul2021'!AL46/'Tariffs Jul2021'!AJ46&lt;='Tariffs Jul2021'!M46,($C$5*'Tariffs Jul2021'!AL46/'Tariffs Jul2021'!AJ46-'Tariffs Jul2021'!L46)*('Tariffs Jul2021'!X46/100)*'Tariffs Jul2021'!AJ46,('Tariffs Jul2021'!M46-'Tariffs Jul2021'!L46)*('Tariffs Jul2021'!X46/100)*'Tariffs Jul2021'!AJ46))</f>
        <v>0</v>
      </c>
      <c r="N52" s="85">
        <f>IF(($C$5*'Tariffs Jul2021'!AL46/'Tariffs Jul2021'!AJ46&gt;'Tariffs Jul2021'!M46),($C$5*'Tariffs Jul2021'!AL46/'Tariffs Jul2021'!AJ46-'Tariffs Jul2021'!M46)*'Tariffs Jul2021'!Y46/100*'Tariffs Jul2021'!AJ46,0)</f>
        <v>127.19999999999999</v>
      </c>
      <c r="O52" s="73">
        <f t="shared" si="0"/>
        <v>1085.2710000000002</v>
      </c>
      <c r="P52" s="498">
        <f t="shared" si="1"/>
        <v>1193.7981000000002</v>
      </c>
      <c r="Q52" s="531"/>
      <c r="R52" s="531"/>
      <c r="S52" s="531"/>
      <c r="T52" s="531"/>
      <c r="U52" s="531"/>
      <c r="V52" s="531"/>
      <c r="W52" s="531"/>
      <c r="X52" s="531"/>
      <c r="Y52" s="531"/>
    </row>
    <row r="53" spans="1:25" x14ac:dyDescent="0.15">
      <c r="A53" s="286" t="str">
        <f>'Tariffs Jul2021'!F47</f>
        <v>Dodo Power &amp; Gas</v>
      </c>
      <c r="B53" s="47" t="str">
        <f>'Tariffs Jul2021'!D47</f>
        <v>AGN Central 2</v>
      </c>
      <c r="C53" s="287">
        <f>'Tariffs Jul2021'!E47</f>
        <v>44046</v>
      </c>
      <c r="D53" s="85">
        <f>365*'Tariffs Jul2021'!H47/100</f>
        <v>215.64863636363631</v>
      </c>
      <c r="E53" s="85">
        <f>IF($C$5*'Tariffs Jul2021'!AK47/'Tariffs Jul2021'!AI47&gt;='Tariffs Jul2021'!J47,( 'Tariffs Jul2021'!J47*'Tariffs Jul2021'!O47/100)* 'Tariffs Jul2021'!AI47,($C$5*'Tariffs Jul2021'!AK47/'Tariffs Jul2021'!AI47*'Tariffs Jul2021'!O47/100)* 'Tariffs Jul2021'!AI47)</f>
        <v>95.41</v>
      </c>
      <c r="F53" s="85">
        <f>IF($C$5*'Tariffs Jul2021'!AK47/'Tariffs Jul2021'!AI47&lt;'Tariffs Jul2021'!J47,0,IF($C$5*'Tariffs Jul2021'!AK47/'Tariffs Jul2021'!AI47&lt;='Tariffs Jul2021'!K47,($C$5*'Tariffs Jul2021'!AK47/'Tariffs Jul2021'!AI47-'Tariffs Jul2021'!J47)*('Tariffs Jul2021'!P47/100)*'Tariffs Jul2021'!AI47,('Tariffs Jul2021'!K47-'Tariffs Jul2021'!J47)*('Tariffs Jul2021'!P47/100)*'Tariffs Jul2021'!AI47))</f>
        <v>63.808181818181801</v>
      </c>
      <c r="G53" s="85">
        <f>IF($C$5*'Tariffs Jul2021'!AK47/'Tariffs Jul2021'!AI47&lt;'Tariffs Jul2021'!K47,0,IF($C$5*'Tariffs Jul2021'!AK47/'Tariffs Jul2021'!AI47&lt;='Tariffs Jul2021'!L47,($C$5*'Tariffs Jul2021'!AK47/'Tariffs Jul2021'!AI47-'Tariffs Jul2021'!K47)*('Tariffs Jul2021'!Q47/100)*'Tariffs Jul2021'!AI47,('Tariffs Jul2021'!L47-'Tariffs Jul2021'!K47)*('Tariffs Jul2021'!Q47/100)*'Tariffs Jul2021'!AI47))</f>
        <v>0</v>
      </c>
      <c r="H53" s="85">
        <f>IF($C$5*'Tariffs Jul2021'!AK47/'Tariffs Jul2021'!AI47&lt;'Tariffs Jul2021'!L47,0,IF($C$5*'Tariffs Jul2021'!AK47/'Tariffs Jul2021'!AI47&lt;='Tariffs Jul2021'!M47,($C$5*'Tariffs Jul2021'!AK47/'Tariffs Jul2021'!AI47-'Tariffs Jul2021'!L47)*('Tariffs Jul2021'!R47/100)*'Tariffs Jul2021'!AI47,('Tariffs Jul2021'!M47-'Tariffs Jul2021'!L47)*('Tariffs Jul2021'!R47/100)*'Tariffs Jul2021'!AI47))</f>
        <v>0</v>
      </c>
      <c r="I53" s="85">
        <f>IF(($C$5*'Tariffs Jul2021'!AK47/'Tariffs Jul2021'!AI47&gt;'Tariffs Jul2021'!M47),($C$5*'Tariffs Jul2021'!AK47/'Tariffs Jul2021'!AI47-'Tariffs Jul2021'!M47)*'Tariffs Jul2021'!S47/100*'Tariffs Jul2021'!AI47,0)</f>
        <v>81.070636363636353</v>
      </c>
      <c r="J53" s="85">
        <f>IF($C$5*'Tariffs Jul2021'!AL47/'Tariffs Jul2021'!AJ47&gt;='Tariffs Jul2021'!J47,('Tariffs Jul2021'!J47*'Tariffs Jul2021'!U47/100)* 'Tariffs Jul2021'!AJ47,($C$5*'Tariffs Jul2021'!AL47/'Tariffs Jul2021'!AJ47*'Tariffs Jul2021'!U47/100)* 'Tariffs Jul2021'!AJ47)</f>
        <v>190.82</v>
      </c>
      <c r="K53" s="85">
        <f>IF($C$5*'Tariffs Jul2021'!AL47/'Tariffs Jul2021'!AJ47&lt;'Tariffs Jul2021'!J47,0,IF($C$5*'Tariffs Jul2021'!AL47/'Tariffs Jul2021'!AJ47&lt;='Tariffs Jul2021'!K47,($C$5*'Tariffs Jul2021'!AL47/'Tariffs Jul2021'!AJ47-'Tariffs Jul2021'!J47)*('Tariffs Jul2021'!V47/100)*'Tariffs Jul2021'!AJ47,('Tariffs Jul2021'!K47-'Tariffs Jul2021'!J47)*('Tariffs Jul2021'!V47/100)*'Tariffs Jul2021'!AJ47))</f>
        <v>127.6163636363636</v>
      </c>
      <c r="L53" s="85">
        <f>IF($C$5*'Tariffs Jul2021'!AL47/'Tariffs Jul2021'!AJ47&lt;'Tariffs Jul2021'!K47,0,IF($C$5*'Tariffs Jul2021'!AL47/'Tariffs Jul2021'!AJ47&lt;='Tariffs Jul2021'!L47,($C$5*'Tariffs Jul2021'!AL47/'Tariffs Jul2021'!AJ47-'Tariffs Jul2021'!K47)*('Tariffs Jul2021'!W47/100)*'Tariffs Jul2021'!AJ47,('Tariffs Jul2021'!L47-'Tariffs Jul2021'!K47)*('Tariffs Jul2021'!W47/100)*'Tariffs Jul2021'!AJ47))</f>
        <v>0</v>
      </c>
      <c r="M53" s="85">
        <f>IF($C$5*'Tariffs Jul2021'!AL47/'Tariffs Jul2021'!AJ47&lt;'Tariffs Jul2021'!L47,0,IF($C$5*'Tariffs Jul2021'!AL47/'Tariffs Jul2021'!AJ47&lt;='Tariffs Jul2021'!M47,($C$5*'Tariffs Jul2021'!AL47/'Tariffs Jul2021'!AJ47-'Tariffs Jul2021'!L47)*('Tariffs Jul2021'!X47/100)*'Tariffs Jul2021'!AJ47,('Tariffs Jul2021'!M47-'Tariffs Jul2021'!L47)*('Tariffs Jul2021'!X47/100)*'Tariffs Jul2021'!AJ47))</f>
        <v>0</v>
      </c>
      <c r="N53" s="85">
        <f>IF(($C$5*'Tariffs Jul2021'!AL47/'Tariffs Jul2021'!AJ47&gt;'Tariffs Jul2021'!M47),($C$5*'Tariffs Jul2021'!AL47/'Tariffs Jul2021'!AJ47-'Tariffs Jul2021'!M47)*'Tariffs Jul2021'!Y47/100*'Tariffs Jul2021'!AJ47,0)</f>
        <v>162.14127272727271</v>
      </c>
      <c r="O53" s="73">
        <f t="shared" si="0"/>
        <v>936.51509090909087</v>
      </c>
      <c r="P53" s="498">
        <f t="shared" si="1"/>
        <v>1030.1666</v>
      </c>
      <c r="Q53" s="531"/>
      <c r="R53" s="531"/>
      <c r="S53" s="531"/>
      <c r="T53" s="531"/>
      <c r="U53" s="531"/>
      <c r="V53" s="531"/>
      <c r="W53" s="531"/>
      <c r="X53" s="531"/>
      <c r="Y53" s="531"/>
    </row>
    <row r="54" spans="1:25" x14ac:dyDescent="0.15">
      <c r="A54" s="286" t="str">
        <f>'Tariffs Jul2021'!F48</f>
        <v>EnergyAustralia</v>
      </c>
      <c r="B54" s="47" t="str">
        <f>'Tariffs Jul2021'!D48</f>
        <v>AGN Central 2</v>
      </c>
      <c r="C54" s="287">
        <f>'Tariffs Jul2021'!E48</f>
        <v>44448</v>
      </c>
      <c r="D54" s="85">
        <f>365*'Tariffs Jul2021'!H48/100</f>
        <v>317.91499999999996</v>
      </c>
      <c r="E54" s="85">
        <f>IF($C$5*'Tariffs Jul2021'!AK48/'Tariffs Jul2021'!AI48&gt;='Tariffs Jul2021'!J48,( 'Tariffs Jul2021'!J48*'Tariffs Jul2021'!O48/100)* 'Tariffs Jul2021'!AI48,($C$5*'Tariffs Jul2021'!AK48/'Tariffs Jul2021'!AI48*'Tariffs Jul2021'!O48/100)* 'Tariffs Jul2021'!AI48)</f>
        <v>173.62227272727273</v>
      </c>
      <c r="F54" s="85">
        <f>IF($C$5*'Tariffs Jul2021'!AK48/'Tariffs Jul2021'!AI48&lt;'Tariffs Jul2021'!J48,0,IF($C$5*'Tariffs Jul2021'!AK48/'Tariffs Jul2021'!AI48&lt;='Tariffs Jul2021'!K48,($C$5*'Tariffs Jul2021'!AK48/'Tariffs Jul2021'!AI48-'Tariffs Jul2021'!J48)*('Tariffs Jul2021'!P48/100)*'Tariffs Jul2021'!AI48,('Tariffs Jul2021'!K48-'Tariffs Jul2021'!J48)*('Tariffs Jul2021'!P48/100)*'Tariffs Jul2021'!AI48))</f>
        <v>108.64636363636362</v>
      </c>
      <c r="G54" s="85">
        <f>IF($C$5*'Tariffs Jul2021'!AK48/'Tariffs Jul2021'!AI48&lt;'Tariffs Jul2021'!K48,0,IF($C$5*'Tariffs Jul2021'!AK48/'Tariffs Jul2021'!AI48&lt;='Tariffs Jul2021'!L48,($C$5*'Tariffs Jul2021'!AK48/'Tariffs Jul2021'!AI48-'Tariffs Jul2021'!K48)*('Tariffs Jul2021'!Q48/100)*'Tariffs Jul2021'!AI48,('Tariffs Jul2021'!L48-'Tariffs Jul2021'!K48)*('Tariffs Jul2021'!Q48/100)*'Tariffs Jul2021'!AI48))</f>
        <v>0</v>
      </c>
      <c r="H54" s="85">
        <f>IF($C$5*'Tariffs Jul2021'!AK48/'Tariffs Jul2021'!AI48&lt;'Tariffs Jul2021'!L48,0,IF($C$5*'Tariffs Jul2021'!AK48/'Tariffs Jul2021'!AI48&lt;='Tariffs Jul2021'!M48,($C$5*'Tariffs Jul2021'!AK48/'Tariffs Jul2021'!AI48-'Tariffs Jul2021'!L48)*('Tariffs Jul2021'!R48/100)*'Tariffs Jul2021'!AI48,('Tariffs Jul2021'!M48-'Tariffs Jul2021'!L48)*('Tariffs Jul2021'!R48/100)*'Tariffs Jul2021'!AI48))</f>
        <v>0</v>
      </c>
      <c r="I54" s="85">
        <f>IF(($C$5*'Tariffs Jul2021'!AK48/'Tariffs Jul2021'!AI48&gt;'Tariffs Jul2021'!M48),($C$5*'Tariffs Jul2021'!AK48/'Tariffs Jul2021'!AI48-'Tariffs Jul2021'!M48)*'Tariffs Jul2021'!S48/100*'Tariffs Jul2021'!AI48,0)</f>
        <v>131.45454545454547</v>
      </c>
      <c r="J54" s="85">
        <f>IF($C$5*'Tariffs Jul2021'!AL48/'Tariffs Jul2021'!AJ48&gt;='Tariffs Jul2021'!J48,('Tariffs Jul2021'!J48*'Tariffs Jul2021'!U48/100)* 'Tariffs Jul2021'!AJ48,($C$5*'Tariffs Jul2021'!AL48/'Tariffs Jul2021'!AJ48*'Tariffs Jul2021'!U48/100)* 'Tariffs Jul2021'!AJ48)</f>
        <v>173.62227272727273</v>
      </c>
      <c r="K54" s="85">
        <f>IF($C$5*'Tariffs Jul2021'!AL48/'Tariffs Jul2021'!AJ48&lt;'Tariffs Jul2021'!J48,0,IF($C$5*'Tariffs Jul2021'!AL48/'Tariffs Jul2021'!AJ48&lt;='Tariffs Jul2021'!K48,($C$5*'Tariffs Jul2021'!AL48/'Tariffs Jul2021'!AJ48-'Tariffs Jul2021'!J48)*('Tariffs Jul2021'!V48/100)*'Tariffs Jul2021'!AJ48,('Tariffs Jul2021'!K48-'Tariffs Jul2021'!J48)*('Tariffs Jul2021'!V48/100)*'Tariffs Jul2021'!AJ48))</f>
        <v>108.64636363636362</v>
      </c>
      <c r="L54" s="85">
        <f>IF($C$5*'Tariffs Jul2021'!AL48/'Tariffs Jul2021'!AJ48&lt;'Tariffs Jul2021'!K48,0,IF($C$5*'Tariffs Jul2021'!AL48/'Tariffs Jul2021'!AJ48&lt;='Tariffs Jul2021'!L48,($C$5*'Tariffs Jul2021'!AL48/'Tariffs Jul2021'!AJ48-'Tariffs Jul2021'!K48)*('Tariffs Jul2021'!W48/100)*'Tariffs Jul2021'!AJ48,('Tariffs Jul2021'!L48-'Tariffs Jul2021'!K48)*('Tariffs Jul2021'!W48/100)*'Tariffs Jul2021'!AJ48))</f>
        <v>0</v>
      </c>
      <c r="M54" s="85">
        <f>IF($C$5*'Tariffs Jul2021'!AL48/'Tariffs Jul2021'!AJ48&lt;'Tariffs Jul2021'!L48,0,IF($C$5*'Tariffs Jul2021'!AL48/'Tariffs Jul2021'!AJ48&lt;='Tariffs Jul2021'!M48,($C$5*'Tariffs Jul2021'!AL48/'Tariffs Jul2021'!AJ48-'Tariffs Jul2021'!L48)*('Tariffs Jul2021'!X48/100)*'Tariffs Jul2021'!AJ48,('Tariffs Jul2021'!M48-'Tariffs Jul2021'!L48)*('Tariffs Jul2021'!X48/100)*'Tariffs Jul2021'!AJ48))</f>
        <v>0</v>
      </c>
      <c r="N54" s="85">
        <f>IF(($C$5*'Tariffs Jul2021'!AL48/'Tariffs Jul2021'!AJ48&gt;'Tariffs Jul2021'!M48),($C$5*'Tariffs Jul2021'!AL48/'Tariffs Jul2021'!AJ48-'Tariffs Jul2021'!M48)*'Tariffs Jul2021'!Y48/100*'Tariffs Jul2021'!AJ48,0)</f>
        <v>131.45454545454547</v>
      </c>
      <c r="O54" s="73">
        <f t="shared" si="0"/>
        <v>1145.3613636363636</v>
      </c>
      <c r="P54" s="498">
        <f t="shared" si="1"/>
        <v>1259.8975</v>
      </c>
      <c r="Q54" s="531"/>
      <c r="R54" s="531"/>
      <c r="S54" s="531"/>
      <c r="T54" s="531"/>
      <c r="U54" s="531"/>
      <c r="V54" s="531"/>
      <c r="W54" s="531"/>
      <c r="X54" s="531"/>
      <c r="Y54" s="531"/>
    </row>
    <row r="55" spans="1:25" x14ac:dyDescent="0.15">
      <c r="A55" s="286" t="str">
        <f>'Tariffs Jul2021'!F49</f>
        <v>Lumo Energy</v>
      </c>
      <c r="B55" s="47" t="str">
        <f>'Tariffs Jul2021'!D49</f>
        <v>AGN Central 2</v>
      </c>
      <c r="C55" s="287">
        <f>'Tariffs Jul2021'!E49</f>
        <v>44197</v>
      </c>
      <c r="D55" s="85">
        <f>365*'Tariffs Jul2021'!H49/100</f>
        <v>255.5</v>
      </c>
      <c r="E55" s="85">
        <f>IF($C$5*'Tariffs Jul2021'!AK49/'Tariffs Jul2021'!AI49&gt;='Tariffs Jul2021'!J49,( 'Tariffs Jul2021'!J49*'Tariffs Jul2021'!O49/100)* 'Tariffs Jul2021'!AI49,($C$5*'Tariffs Jul2021'!AK49/'Tariffs Jul2021'!AI49*'Tariffs Jul2021'!O49/100)* 'Tariffs Jul2021'!AI49)</f>
        <v>126.06681818181816</v>
      </c>
      <c r="F55" s="85">
        <f>IF($C$5*'Tariffs Jul2021'!AK49/'Tariffs Jul2021'!AI49&lt;'Tariffs Jul2021'!J49,0,IF($C$5*'Tariffs Jul2021'!AK49/'Tariffs Jul2021'!AI49&lt;='Tariffs Jul2021'!K49,($C$5*'Tariffs Jul2021'!AK49/'Tariffs Jul2021'!AI49-'Tariffs Jul2021'!J49)*('Tariffs Jul2021'!P49/100)*'Tariffs Jul2021'!AI49,('Tariffs Jul2021'!K49-'Tariffs Jul2021'!J49)*('Tariffs Jul2021'!P49/100)*'Tariffs Jul2021'!AI49))</f>
        <v>85.365000000000009</v>
      </c>
      <c r="G55" s="85">
        <f>IF($C$5*'Tariffs Jul2021'!AK49/'Tariffs Jul2021'!AI49&lt;'Tariffs Jul2021'!K49,0,IF($C$5*'Tariffs Jul2021'!AK49/'Tariffs Jul2021'!AI49&lt;='Tariffs Jul2021'!L49,($C$5*'Tariffs Jul2021'!AK49/'Tariffs Jul2021'!AI49-'Tariffs Jul2021'!K49)*('Tariffs Jul2021'!Q49/100)*'Tariffs Jul2021'!AI49,('Tariffs Jul2021'!L49-'Tariffs Jul2021'!K49)*('Tariffs Jul2021'!Q49/100)*'Tariffs Jul2021'!AI49))</f>
        <v>0</v>
      </c>
      <c r="H55" s="85">
        <f>IF($C$5*'Tariffs Jul2021'!AK49/'Tariffs Jul2021'!AI49&lt;'Tariffs Jul2021'!L49,0,IF($C$5*'Tariffs Jul2021'!AK49/'Tariffs Jul2021'!AI49&lt;='Tariffs Jul2021'!M49,($C$5*'Tariffs Jul2021'!AK49/'Tariffs Jul2021'!AI49-'Tariffs Jul2021'!L49)*('Tariffs Jul2021'!R49/100)*'Tariffs Jul2021'!AI49,('Tariffs Jul2021'!M49-'Tariffs Jul2021'!L49)*('Tariffs Jul2021'!R49/100)*'Tariffs Jul2021'!AI49))</f>
        <v>0</v>
      </c>
      <c r="I55" s="85">
        <f>IF(($C$5*'Tariffs Jul2021'!AK49/'Tariffs Jul2021'!AI49&gt;'Tariffs Jul2021'!M49),($C$5*'Tariffs Jul2021'!AK49/'Tariffs Jul2021'!AI49-'Tariffs Jul2021'!M49)*'Tariffs Jul2021'!S49/100*'Tariffs Jul2021'!AI49,0)</f>
        <v>117.27272727272725</v>
      </c>
      <c r="J55" s="85">
        <f>IF($C$5*'Tariffs Jul2021'!AL49/'Tariffs Jul2021'!AJ49&gt;='Tariffs Jul2021'!J49,('Tariffs Jul2021'!J49*'Tariffs Jul2021'!U49/100)* 'Tariffs Jul2021'!AJ49,($C$5*'Tariffs Jul2021'!AL49/'Tariffs Jul2021'!AJ49*'Tariffs Jul2021'!U49/100)* 'Tariffs Jul2021'!AJ49)</f>
        <v>126.06681818181816</v>
      </c>
      <c r="K55" s="85">
        <f>IF($C$5*'Tariffs Jul2021'!AL49/'Tariffs Jul2021'!AJ49&lt;'Tariffs Jul2021'!J49,0,IF($C$5*'Tariffs Jul2021'!AL49/'Tariffs Jul2021'!AJ49&lt;='Tariffs Jul2021'!K49,($C$5*'Tariffs Jul2021'!AL49/'Tariffs Jul2021'!AJ49-'Tariffs Jul2021'!J49)*('Tariffs Jul2021'!V49/100)*'Tariffs Jul2021'!AJ49,('Tariffs Jul2021'!K49-'Tariffs Jul2021'!J49)*('Tariffs Jul2021'!V49/100)*'Tariffs Jul2021'!AJ49))</f>
        <v>85.365000000000009</v>
      </c>
      <c r="L55" s="85">
        <f>IF($C$5*'Tariffs Jul2021'!AL49/'Tariffs Jul2021'!AJ49&lt;'Tariffs Jul2021'!K49,0,IF($C$5*'Tariffs Jul2021'!AL49/'Tariffs Jul2021'!AJ49&lt;='Tariffs Jul2021'!L49,($C$5*'Tariffs Jul2021'!AL49/'Tariffs Jul2021'!AJ49-'Tariffs Jul2021'!K49)*('Tariffs Jul2021'!W49/100)*'Tariffs Jul2021'!AJ49,('Tariffs Jul2021'!L49-'Tariffs Jul2021'!K49)*('Tariffs Jul2021'!W49/100)*'Tariffs Jul2021'!AJ49))</f>
        <v>0</v>
      </c>
      <c r="M55" s="85">
        <f>IF($C$5*'Tariffs Jul2021'!AL49/'Tariffs Jul2021'!AJ49&lt;'Tariffs Jul2021'!L49,0,IF($C$5*'Tariffs Jul2021'!AL49/'Tariffs Jul2021'!AJ49&lt;='Tariffs Jul2021'!M49,($C$5*'Tariffs Jul2021'!AL49/'Tariffs Jul2021'!AJ49-'Tariffs Jul2021'!L49)*('Tariffs Jul2021'!X49/100)*'Tariffs Jul2021'!AJ49,('Tariffs Jul2021'!M49-'Tariffs Jul2021'!L49)*('Tariffs Jul2021'!X49/100)*'Tariffs Jul2021'!AJ49))</f>
        <v>0</v>
      </c>
      <c r="N55" s="85">
        <f>IF(($C$5*'Tariffs Jul2021'!AL49/'Tariffs Jul2021'!AJ49&gt;'Tariffs Jul2021'!M49),($C$5*'Tariffs Jul2021'!AL49/'Tariffs Jul2021'!AJ49-'Tariffs Jul2021'!M49)*'Tariffs Jul2021'!Y49/100*'Tariffs Jul2021'!AJ49,0)</f>
        <v>117.27272727272725</v>
      </c>
      <c r="O55" s="73">
        <f t="shared" si="0"/>
        <v>912.90909090909088</v>
      </c>
      <c r="P55" s="498">
        <f t="shared" si="1"/>
        <v>1004.2</v>
      </c>
      <c r="Q55" s="531"/>
      <c r="R55" s="531"/>
      <c r="S55" s="531"/>
      <c r="T55" s="531"/>
      <c r="U55" s="531"/>
      <c r="V55" s="531"/>
      <c r="W55" s="531"/>
      <c r="X55" s="531"/>
      <c r="Y55" s="531"/>
    </row>
    <row r="56" spans="1:25" x14ac:dyDescent="0.15">
      <c r="A56" s="286" t="str">
        <f>'Tariffs Jul2021'!F50</f>
        <v>Momentum Energy</v>
      </c>
      <c r="B56" s="47" t="str">
        <f>'Tariffs Jul2021'!D50</f>
        <v>AGN Central 2</v>
      </c>
      <c r="C56" s="287">
        <f>'Tariffs Jul2021'!E50</f>
        <v>44224</v>
      </c>
      <c r="D56" s="85">
        <f>365*'Tariffs Jul2021'!H50/100</f>
        <v>297.97272727272724</v>
      </c>
      <c r="E56" s="85">
        <f>IF($C$5*'Tariffs Jul2021'!AK50/'Tariffs Jul2021'!AI50&gt;='Tariffs Jul2021'!J50,( 'Tariffs Jul2021'!J50*'Tariffs Jul2021'!O50/100)* 'Tariffs Jul2021'!AI50,($C$5*'Tariffs Jul2021'!AK50/'Tariffs Jul2021'!AI50*'Tariffs Jul2021'!O50/100)* 'Tariffs Jul2021'!AI50)</f>
        <v>113.95363636363636</v>
      </c>
      <c r="F56" s="85">
        <f>IF($C$5*'Tariffs Jul2021'!AK50/'Tariffs Jul2021'!AI50&lt;'Tariffs Jul2021'!J50,0,IF($C$5*'Tariffs Jul2021'!AK50/'Tariffs Jul2021'!AI50&lt;='Tariffs Jul2021'!K50,($C$5*'Tariffs Jul2021'!AK50/'Tariffs Jul2021'!AI50-'Tariffs Jul2021'!J50)*('Tariffs Jul2021'!P50/100)*'Tariffs Jul2021'!AI50,('Tariffs Jul2021'!K50-'Tariffs Jul2021'!J50)*('Tariffs Jul2021'!P50/100)*'Tariffs Jul2021'!AI50))</f>
        <v>79.575454545454534</v>
      </c>
      <c r="G56" s="85">
        <f>IF($C$5*'Tariffs Jul2021'!AK50/'Tariffs Jul2021'!AI50&lt;'Tariffs Jul2021'!K50,0,IF($C$5*'Tariffs Jul2021'!AK50/'Tariffs Jul2021'!AI50&lt;='Tariffs Jul2021'!L50,($C$5*'Tariffs Jul2021'!AK50/'Tariffs Jul2021'!AI50-'Tariffs Jul2021'!K50)*('Tariffs Jul2021'!Q50/100)*'Tariffs Jul2021'!AI50,('Tariffs Jul2021'!L50-'Tariffs Jul2021'!K50)*('Tariffs Jul2021'!Q50/100)*'Tariffs Jul2021'!AI50))</f>
        <v>0</v>
      </c>
      <c r="H56" s="85">
        <f>IF($C$5*'Tariffs Jul2021'!AK50/'Tariffs Jul2021'!AI50&lt;'Tariffs Jul2021'!L50,0,IF($C$5*'Tariffs Jul2021'!AK50/'Tariffs Jul2021'!AI50&lt;='Tariffs Jul2021'!M50,($C$5*'Tariffs Jul2021'!AK50/'Tariffs Jul2021'!AI50-'Tariffs Jul2021'!L50)*('Tariffs Jul2021'!R50/100)*'Tariffs Jul2021'!AI50,('Tariffs Jul2021'!M50-'Tariffs Jul2021'!L50)*('Tariffs Jul2021'!R50/100)*'Tariffs Jul2021'!AI50))</f>
        <v>0</v>
      </c>
      <c r="I56" s="85">
        <f>IF(($C$5*'Tariffs Jul2021'!AK50/'Tariffs Jul2021'!AI50&gt;'Tariffs Jul2021'!M50),($C$5*'Tariffs Jul2021'!AK50/'Tariffs Jul2021'!AI50-'Tariffs Jul2021'!M50)*'Tariffs Jul2021'!S50/100*'Tariffs Jul2021'!AI50,0)</f>
        <v>102.15627272727272</v>
      </c>
      <c r="J56" s="85">
        <f>IF($C$5*'Tariffs Jul2021'!AL50/'Tariffs Jul2021'!AJ50&gt;='Tariffs Jul2021'!J50,('Tariffs Jul2021'!J50*'Tariffs Jul2021'!U50/100)* 'Tariffs Jul2021'!AJ50,($C$5*'Tariffs Jul2021'!AL50/'Tariffs Jul2021'!AJ50*'Tariffs Jul2021'!U50/100)* 'Tariffs Jul2021'!AJ50)</f>
        <v>206.97090909090909</v>
      </c>
      <c r="K56" s="85">
        <f>IF($C$5*'Tariffs Jul2021'!AL50/'Tariffs Jul2021'!AJ50&lt;'Tariffs Jul2021'!J50,0,IF($C$5*'Tariffs Jul2021'!AL50/'Tariffs Jul2021'!AJ50&lt;='Tariffs Jul2021'!K50,($C$5*'Tariffs Jul2021'!AL50/'Tariffs Jul2021'!AJ50-'Tariffs Jul2021'!J50)*('Tariffs Jul2021'!V50/100)*'Tariffs Jul2021'!AJ50,('Tariffs Jul2021'!K50-'Tariffs Jul2021'!J50)*('Tariffs Jul2021'!V50/100)*'Tariffs Jul2021'!AJ50))</f>
        <v>143.87636363636361</v>
      </c>
      <c r="L56" s="85">
        <f>IF($C$5*'Tariffs Jul2021'!AL50/'Tariffs Jul2021'!AJ50&lt;'Tariffs Jul2021'!K50,0,IF($C$5*'Tariffs Jul2021'!AL50/'Tariffs Jul2021'!AJ50&lt;='Tariffs Jul2021'!L50,($C$5*'Tariffs Jul2021'!AL50/'Tariffs Jul2021'!AJ50-'Tariffs Jul2021'!K50)*('Tariffs Jul2021'!W50/100)*'Tariffs Jul2021'!AJ50,('Tariffs Jul2021'!L50-'Tariffs Jul2021'!K50)*('Tariffs Jul2021'!W50/100)*'Tariffs Jul2021'!AJ50))</f>
        <v>0</v>
      </c>
      <c r="M56" s="85">
        <f>IF($C$5*'Tariffs Jul2021'!AL50/'Tariffs Jul2021'!AJ50&lt;'Tariffs Jul2021'!L50,0,IF($C$5*'Tariffs Jul2021'!AL50/'Tariffs Jul2021'!AJ50&lt;='Tariffs Jul2021'!M50,($C$5*'Tariffs Jul2021'!AL50/'Tariffs Jul2021'!AJ50-'Tariffs Jul2021'!L50)*('Tariffs Jul2021'!X50/100)*'Tariffs Jul2021'!AJ50,('Tariffs Jul2021'!M50-'Tariffs Jul2021'!L50)*('Tariffs Jul2021'!X50/100)*'Tariffs Jul2021'!AJ50))</f>
        <v>0</v>
      </c>
      <c r="N56" s="85">
        <f>IF(($C$5*'Tariffs Jul2021'!AL50/'Tariffs Jul2021'!AJ50&gt;'Tariffs Jul2021'!M50),($C$5*'Tariffs Jul2021'!AL50/'Tariffs Jul2021'!AJ50-'Tariffs Jul2021'!M50)*'Tariffs Jul2021'!Y50/100*'Tariffs Jul2021'!AJ50,0)</f>
        <v>183.95399999999998</v>
      </c>
      <c r="O56" s="73">
        <f t="shared" si="0"/>
        <v>1128.4593636363636</v>
      </c>
      <c r="P56" s="498">
        <f t="shared" si="1"/>
        <v>1241.3053</v>
      </c>
      <c r="Q56" s="531"/>
      <c r="R56" s="531"/>
      <c r="S56" s="531"/>
      <c r="T56" s="531"/>
      <c r="U56" s="531"/>
      <c r="V56" s="531"/>
      <c r="W56" s="531"/>
      <c r="X56" s="531"/>
      <c r="Y56" s="531"/>
    </row>
    <row r="57" spans="1:25" x14ac:dyDescent="0.15">
      <c r="A57" s="286" t="str">
        <f>'Tariffs Jul2021'!F51</f>
        <v>Origin Energy</v>
      </c>
      <c r="B57" s="47" t="str">
        <f>'Tariffs Jul2021'!D51</f>
        <v>AGN Central 2</v>
      </c>
      <c r="C57" s="287">
        <f>'Tariffs Jul2021'!E51</f>
        <v>44228</v>
      </c>
      <c r="D57" s="85">
        <f>365*'Tariffs Jul2021'!H51/100</f>
        <v>251.18636363636361</v>
      </c>
      <c r="E57" s="85">
        <f>IF($C$5*'Tariffs Jul2021'!AK51/'Tariffs Jul2021'!AI51&gt;='Tariffs Jul2021'!J51,( 'Tariffs Jul2021'!J51*'Tariffs Jul2021'!O51/100)* 'Tariffs Jul2021'!AI51,($C$5*'Tariffs Jul2021'!AK51/'Tariffs Jul2021'!AI51*'Tariffs Jul2021'!O51/100)* 'Tariffs Jul2021'!AI51)</f>
        <v>340.90909090909088</v>
      </c>
      <c r="F57" s="85">
        <f>IF($C$5*'Tariffs Jul2021'!AK51/'Tariffs Jul2021'!AI51&lt;'Tariffs Jul2021'!J51,0,IF($C$5*'Tariffs Jul2021'!AK51/'Tariffs Jul2021'!AI51&lt;='Tariffs Jul2021'!K51,($C$5*'Tariffs Jul2021'!AK51/'Tariffs Jul2021'!AI51-'Tariffs Jul2021'!J51)*('Tariffs Jul2021'!P51/100)*'Tariffs Jul2021'!AI51,('Tariffs Jul2021'!K51-'Tariffs Jul2021'!J51)*('Tariffs Jul2021'!P51/100)*'Tariffs Jul2021'!AI51))</f>
        <v>0</v>
      </c>
      <c r="G57" s="85">
        <f>IF($C$5*'Tariffs Jul2021'!AK51/'Tariffs Jul2021'!AI51&lt;'Tariffs Jul2021'!K51,0,IF($C$5*'Tariffs Jul2021'!AK51/'Tariffs Jul2021'!AI51&lt;='Tariffs Jul2021'!L51,($C$5*'Tariffs Jul2021'!AK51/'Tariffs Jul2021'!AI51-'Tariffs Jul2021'!K51)*('Tariffs Jul2021'!Q51/100)*'Tariffs Jul2021'!AI51,('Tariffs Jul2021'!L51-'Tariffs Jul2021'!K51)*('Tariffs Jul2021'!Q51/100)*'Tariffs Jul2021'!AI51))</f>
        <v>0</v>
      </c>
      <c r="H57" s="85">
        <f>IF($C$5*'Tariffs Jul2021'!AK51/'Tariffs Jul2021'!AI51&lt;'Tariffs Jul2021'!L51,0,IF($C$5*'Tariffs Jul2021'!AK51/'Tariffs Jul2021'!AI51&lt;='Tariffs Jul2021'!M51,($C$5*'Tariffs Jul2021'!AK51/'Tariffs Jul2021'!AI51-'Tariffs Jul2021'!L51)*('Tariffs Jul2021'!R51/100)*'Tariffs Jul2021'!AI51,('Tariffs Jul2021'!M51-'Tariffs Jul2021'!L51)*('Tariffs Jul2021'!R51/100)*'Tariffs Jul2021'!AI51))</f>
        <v>0</v>
      </c>
      <c r="I57" s="85">
        <f>IF(($C$5*'Tariffs Jul2021'!AK51/'Tariffs Jul2021'!AI51&gt;'Tariffs Jul2021'!M51),($C$5*'Tariffs Jul2021'!AK51/'Tariffs Jul2021'!AI51-'Tariffs Jul2021'!M51)*'Tariffs Jul2021'!S51/100*'Tariffs Jul2021'!AI51,0)</f>
        <v>0</v>
      </c>
      <c r="J57" s="85">
        <f>IF($C$5*'Tariffs Jul2021'!AL51/'Tariffs Jul2021'!AJ51&gt;='Tariffs Jul2021'!J51,('Tariffs Jul2021'!J51*'Tariffs Jul2021'!U51/100)* 'Tariffs Jul2021'!AJ51,($C$5*'Tariffs Jul2021'!AL51/'Tariffs Jul2021'!AJ51*'Tariffs Jul2021'!U51/100)* 'Tariffs Jul2021'!AJ51)</f>
        <v>340.90909090909088</v>
      </c>
      <c r="K57" s="85">
        <f>IF($C$5*'Tariffs Jul2021'!AL51/'Tariffs Jul2021'!AJ51&lt;'Tariffs Jul2021'!J51,0,IF($C$5*'Tariffs Jul2021'!AL51/'Tariffs Jul2021'!AJ51&lt;='Tariffs Jul2021'!K51,($C$5*'Tariffs Jul2021'!AL51/'Tariffs Jul2021'!AJ51-'Tariffs Jul2021'!J51)*('Tariffs Jul2021'!V51/100)*'Tariffs Jul2021'!AJ51,('Tariffs Jul2021'!K51-'Tariffs Jul2021'!J51)*('Tariffs Jul2021'!V51/100)*'Tariffs Jul2021'!AJ51))</f>
        <v>0</v>
      </c>
      <c r="L57" s="85">
        <f>IF($C$5*'Tariffs Jul2021'!AL51/'Tariffs Jul2021'!AJ51&lt;'Tariffs Jul2021'!K51,0,IF($C$5*'Tariffs Jul2021'!AL51/'Tariffs Jul2021'!AJ51&lt;='Tariffs Jul2021'!L51,($C$5*'Tariffs Jul2021'!AL51/'Tariffs Jul2021'!AJ51-'Tariffs Jul2021'!K51)*('Tariffs Jul2021'!W51/100)*'Tariffs Jul2021'!AJ51,('Tariffs Jul2021'!L51-'Tariffs Jul2021'!K51)*('Tariffs Jul2021'!W51/100)*'Tariffs Jul2021'!AJ51))</f>
        <v>0</v>
      </c>
      <c r="M57" s="85">
        <f>IF($C$5*'Tariffs Jul2021'!AL51/'Tariffs Jul2021'!AJ51&lt;'Tariffs Jul2021'!L51,0,IF($C$5*'Tariffs Jul2021'!AL51/'Tariffs Jul2021'!AJ51&lt;='Tariffs Jul2021'!M51,($C$5*'Tariffs Jul2021'!AL51/'Tariffs Jul2021'!AJ51-'Tariffs Jul2021'!L51)*('Tariffs Jul2021'!X51/100)*'Tariffs Jul2021'!AJ51,('Tariffs Jul2021'!M51-'Tariffs Jul2021'!L51)*('Tariffs Jul2021'!X51/100)*'Tariffs Jul2021'!AJ51))</f>
        <v>0</v>
      </c>
      <c r="N57" s="85">
        <f>IF(($C$5*'Tariffs Jul2021'!AL51/'Tariffs Jul2021'!AJ51&gt;'Tariffs Jul2021'!M51),($C$5*'Tariffs Jul2021'!AL51/'Tariffs Jul2021'!AJ51-'Tariffs Jul2021'!M51)*'Tariffs Jul2021'!Y51/100*'Tariffs Jul2021'!AJ51,0)</f>
        <v>0</v>
      </c>
      <c r="O57" s="73">
        <f t="shared" si="0"/>
        <v>933.00454545454534</v>
      </c>
      <c r="P57" s="498">
        <f t="shared" si="1"/>
        <v>1026.3050000000001</v>
      </c>
      <c r="Q57" s="531"/>
      <c r="R57" s="531"/>
      <c r="S57" s="531"/>
      <c r="T57" s="531"/>
      <c r="U57" s="531"/>
      <c r="V57" s="531"/>
      <c r="W57" s="531"/>
      <c r="X57" s="531"/>
      <c r="Y57" s="531"/>
    </row>
    <row r="58" spans="1:25" x14ac:dyDescent="0.15">
      <c r="A58" s="286" t="str">
        <f>'Tariffs Jul2021'!F52</f>
        <v>Red Energy</v>
      </c>
      <c r="B58" s="47" t="str">
        <f>'Tariffs Jul2021'!D52</f>
        <v>AGN Central 2</v>
      </c>
      <c r="C58" s="287">
        <f>'Tariffs Jul2021'!E52</f>
        <v>44197</v>
      </c>
      <c r="D58" s="85">
        <f>365*'Tariffs Jul2021'!H52/100</f>
        <v>265.72000000000003</v>
      </c>
      <c r="E58" s="85">
        <f>IF($C$5*'Tariffs Jul2021'!AK52/'Tariffs Jul2021'!AI52&gt;='Tariffs Jul2021'!J52,( 'Tariffs Jul2021'!J52*'Tariffs Jul2021'!O52/100)* 'Tariffs Jul2021'!AI52,($C$5*'Tariffs Jul2021'!AK52/'Tariffs Jul2021'!AI52*'Tariffs Jul2021'!O52/100)* 'Tariffs Jul2021'!AI52)</f>
        <v>132.34772727272727</v>
      </c>
      <c r="F58" s="85">
        <f>IF($C$5*'Tariffs Jul2021'!AK52/'Tariffs Jul2021'!AI52&lt;'Tariffs Jul2021'!J52,0,IF($C$5*'Tariffs Jul2021'!AK52/'Tariffs Jul2021'!AI52&lt;='Tariffs Jul2021'!K52,($C$5*'Tariffs Jul2021'!AK52/'Tariffs Jul2021'!AI52-'Tariffs Jul2021'!J52)*('Tariffs Jul2021'!P52/100)*'Tariffs Jul2021'!AI52,('Tariffs Jul2021'!K52-'Tariffs Jul2021'!J52)*('Tariffs Jul2021'!P52/100)*'Tariffs Jul2021'!AI52))</f>
        <v>103.84227272727271</v>
      </c>
      <c r="G58" s="85">
        <f>IF($C$5*'Tariffs Jul2021'!AK52/'Tariffs Jul2021'!AI52&lt;'Tariffs Jul2021'!K52,0,IF($C$5*'Tariffs Jul2021'!AK52/'Tariffs Jul2021'!AI52&lt;='Tariffs Jul2021'!L52,($C$5*'Tariffs Jul2021'!AK52/'Tariffs Jul2021'!AI52-'Tariffs Jul2021'!K52)*('Tariffs Jul2021'!Q52/100)*'Tariffs Jul2021'!AI52,('Tariffs Jul2021'!L52-'Tariffs Jul2021'!K52)*('Tariffs Jul2021'!Q52/100)*'Tariffs Jul2021'!AI52))</f>
        <v>0</v>
      </c>
      <c r="H58" s="85">
        <f>IF($C$5*'Tariffs Jul2021'!AK52/'Tariffs Jul2021'!AI52&lt;'Tariffs Jul2021'!L52,0,IF($C$5*'Tariffs Jul2021'!AK52/'Tariffs Jul2021'!AI52&lt;='Tariffs Jul2021'!M52,($C$5*'Tariffs Jul2021'!AK52/'Tariffs Jul2021'!AI52-'Tariffs Jul2021'!L52)*('Tariffs Jul2021'!R52/100)*'Tariffs Jul2021'!AI52,('Tariffs Jul2021'!M52-'Tariffs Jul2021'!L52)*('Tariffs Jul2021'!R52/100)*'Tariffs Jul2021'!AI52))</f>
        <v>0</v>
      </c>
      <c r="I58" s="85">
        <f>IF(($C$5*'Tariffs Jul2021'!AK52/'Tariffs Jul2021'!AI52&gt;'Tariffs Jul2021'!M52),($C$5*'Tariffs Jul2021'!AK52/'Tariffs Jul2021'!AI52-'Tariffs Jul2021'!M52)*'Tariffs Jul2021'!S52/100*'Tariffs Jul2021'!AI52,0)</f>
        <v>109.63636363636363</v>
      </c>
      <c r="J58" s="85">
        <f>IF($C$5*'Tariffs Jul2021'!AL52/'Tariffs Jul2021'!AJ52&gt;='Tariffs Jul2021'!J52,('Tariffs Jul2021'!J52*'Tariffs Jul2021'!U52/100)* 'Tariffs Jul2021'!AJ52,($C$5*'Tariffs Jul2021'!AL52/'Tariffs Jul2021'!AJ52*'Tariffs Jul2021'!U52/100)* 'Tariffs Jul2021'!AJ52)</f>
        <v>132.34772727272727</v>
      </c>
      <c r="K58" s="85">
        <f>IF($C$5*'Tariffs Jul2021'!AL52/'Tariffs Jul2021'!AJ52&lt;'Tariffs Jul2021'!J52,0,IF($C$5*'Tariffs Jul2021'!AL52/'Tariffs Jul2021'!AJ52&lt;='Tariffs Jul2021'!K52,($C$5*'Tariffs Jul2021'!AL52/'Tariffs Jul2021'!AJ52-'Tariffs Jul2021'!J52)*('Tariffs Jul2021'!V52/100)*'Tariffs Jul2021'!AJ52,('Tariffs Jul2021'!K52-'Tariffs Jul2021'!J52)*('Tariffs Jul2021'!V52/100)*'Tariffs Jul2021'!AJ52))</f>
        <v>103.84227272727271</v>
      </c>
      <c r="L58" s="85">
        <f>IF($C$5*'Tariffs Jul2021'!AL52/'Tariffs Jul2021'!AJ52&lt;'Tariffs Jul2021'!K52,0,IF($C$5*'Tariffs Jul2021'!AL52/'Tariffs Jul2021'!AJ52&lt;='Tariffs Jul2021'!L52,($C$5*'Tariffs Jul2021'!AL52/'Tariffs Jul2021'!AJ52-'Tariffs Jul2021'!K52)*('Tariffs Jul2021'!W52/100)*'Tariffs Jul2021'!AJ52,('Tariffs Jul2021'!L52-'Tariffs Jul2021'!K52)*('Tariffs Jul2021'!W52/100)*'Tariffs Jul2021'!AJ52))</f>
        <v>0</v>
      </c>
      <c r="M58" s="85">
        <f>IF($C$5*'Tariffs Jul2021'!AL52/'Tariffs Jul2021'!AJ52&lt;'Tariffs Jul2021'!L52,0,IF($C$5*'Tariffs Jul2021'!AL52/'Tariffs Jul2021'!AJ52&lt;='Tariffs Jul2021'!M52,($C$5*'Tariffs Jul2021'!AL52/'Tariffs Jul2021'!AJ52-'Tariffs Jul2021'!L52)*('Tariffs Jul2021'!X52/100)*'Tariffs Jul2021'!AJ52,('Tariffs Jul2021'!M52-'Tariffs Jul2021'!L52)*('Tariffs Jul2021'!X52/100)*'Tariffs Jul2021'!AJ52))</f>
        <v>0</v>
      </c>
      <c r="N58" s="85">
        <f>IF(($C$5*'Tariffs Jul2021'!AL52/'Tariffs Jul2021'!AJ52&gt;'Tariffs Jul2021'!M52),($C$5*'Tariffs Jul2021'!AL52/'Tariffs Jul2021'!AJ52-'Tariffs Jul2021'!M52)*'Tariffs Jul2021'!Y52/100*'Tariffs Jul2021'!AJ52,0)</f>
        <v>109.63636363636363</v>
      </c>
      <c r="O58" s="73">
        <f t="shared" si="0"/>
        <v>957.37272727272727</v>
      </c>
      <c r="P58" s="498">
        <f t="shared" si="1"/>
        <v>1053.1100000000001</v>
      </c>
      <c r="Q58" s="531"/>
      <c r="R58" s="531"/>
      <c r="S58" s="531"/>
      <c r="T58" s="531"/>
      <c r="U58" s="531"/>
      <c r="V58" s="531"/>
      <c r="W58" s="531"/>
      <c r="X58" s="531"/>
      <c r="Y58" s="531"/>
    </row>
    <row r="59" spans="1:25" x14ac:dyDescent="0.15">
      <c r="A59" s="286" t="str">
        <f>'Tariffs Jul2021'!F53</f>
        <v>Simply Energy</v>
      </c>
      <c r="B59" s="47" t="str">
        <f>'Tariffs Jul2021'!D53</f>
        <v>AGN Central 2</v>
      </c>
      <c r="C59" s="287">
        <f>'Tariffs Jul2021'!E53</f>
        <v>44440</v>
      </c>
      <c r="D59" s="85">
        <f>365*'Tariffs Jul2021'!H53/100</f>
        <v>281.68045454545455</v>
      </c>
      <c r="E59" s="85">
        <f>IF($C$5*'Tariffs Jul2021'!AK53/'Tariffs Jul2021'!AI53&gt;='Tariffs Jul2021'!J53,( 'Tariffs Jul2021'!J53*'Tariffs Jul2021'!O53/100)* 'Tariffs Jul2021'!AI53,($C$5*'Tariffs Jul2021'!AK53/'Tariffs Jul2021'!AI53*'Tariffs Jul2021'!O53/100)* 'Tariffs Jul2021'!AI53)</f>
        <v>158.81727272727269</v>
      </c>
      <c r="F59" s="85">
        <f>IF($C$5*'Tariffs Jul2021'!AK53/'Tariffs Jul2021'!AI53&lt;'Tariffs Jul2021'!J53,0,IF($C$5*'Tariffs Jul2021'!AK53/'Tariffs Jul2021'!AI53&lt;='Tariffs Jul2021'!K53,($C$5*'Tariffs Jul2021'!AK53/'Tariffs Jul2021'!AI53-'Tariffs Jul2021'!J53)*('Tariffs Jul2021'!P53/100)*'Tariffs Jul2021'!AI53,('Tariffs Jul2021'!K53-'Tariffs Jul2021'!J53)*('Tariffs Jul2021'!P53/100)*'Tariffs Jul2021'!AI53))</f>
        <v>110.12454545454544</v>
      </c>
      <c r="G59" s="85">
        <f>IF($C$5*'Tariffs Jul2021'!AK53/'Tariffs Jul2021'!AI53&lt;'Tariffs Jul2021'!K53,0,IF($C$5*'Tariffs Jul2021'!AK53/'Tariffs Jul2021'!AI53&lt;='Tariffs Jul2021'!L53,($C$5*'Tariffs Jul2021'!AK53/'Tariffs Jul2021'!AI53-'Tariffs Jul2021'!K53)*('Tariffs Jul2021'!Q53/100)*'Tariffs Jul2021'!AI53,('Tariffs Jul2021'!L53-'Tariffs Jul2021'!K53)*('Tariffs Jul2021'!Q53/100)*'Tariffs Jul2021'!AI53))</f>
        <v>0</v>
      </c>
      <c r="H59" s="85">
        <f>IF($C$5*'Tariffs Jul2021'!AK53/'Tariffs Jul2021'!AI53&lt;'Tariffs Jul2021'!L53,0,IF($C$5*'Tariffs Jul2021'!AK53/'Tariffs Jul2021'!AI53&lt;='Tariffs Jul2021'!M53,($C$5*'Tariffs Jul2021'!AK53/'Tariffs Jul2021'!AI53-'Tariffs Jul2021'!L53)*('Tariffs Jul2021'!R53/100)*'Tariffs Jul2021'!AI53,('Tariffs Jul2021'!M53-'Tariffs Jul2021'!L53)*('Tariffs Jul2021'!R53/100)*'Tariffs Jul2021'!AI53))</f>
        <v>0</v>
      </c>
      <c r="I59" s="85">
        <f>IF(($C$5*'Tariffs Jul2021'!AK53/'Tariffs Jul2021'!AI53&gt;'Tariffs Jul2021'!M53),($C$5*'Tariffs Jul2021'!AK53/'Tariffs Jul2021'!AI53-'Tariffs Jul2021'!M53)*'Tariffs Jul2021'!S53/100*'Tariffs Jul2021'!AI53,0)</f>
        <v>136.36363636363637</v>
      </c>
      <c r="J59" s="85">
        <f>IF($C$5*'Tariffs Jul2021'!AL53/'Tariffs Jul2021'!AJ53&gt;='Tariffs Jul2021'!J53,('Tariffs Jul2021'!J53*'Tariffs Jul2021'!U53/100)* 'Tariffs Jul2021'!AJ53,($C$5*'Tariffs Jul2021'!AL53/'Tariffs Jul2021'!AJ53*'Tariffs Jul2021'!U53/100)* 'Tariffs Jul2021'!AJ53)</f>
        <v>158.81727272727269</v>
      </c>
      <c r="K59" s="85">
        <f>IF($C$5*'Tariffs Jul2021'!AL53/'Tariffs Jul2021'!AJ53&lt;'Tariffs Jul2021'!J53,0,IF($C$5*'Tariffs Jul2021'!AL53/'Tariffs Jul2021'!AJ53&lt;='Tariffs Jul2021'!K53,($C$5*'Tariffs Jul2021'!AL53/'Tariffs Jul2021'!AJ53-'Tariffs Jul2021'!J53)*('Tariffs Jul2021'!V53/100)*'Tariffs Jul2021'!AJ53,('Tariffs Jul2021'!K53-'Tariffs Jul2021'!J53)*('Tariffs Jul2021'!V53/100)*'Tariffs Jul2021'!AJ53))</f>
        <v>110.12454545454544</v>
      </c>
      <c r="L59" s="85">
        <f>IF($C$5*'Tariffs Jul2021'!AL53/'Tariffs Jul2021'!AJ53&lt;'Tariffs Jul2021'!K53,0,IF($C$5*'Tariffs Jul2021'!AL53/'Tariffs Jul2021'!AJ53&lt;='Tariffs Jul2021'!L53,($C$5*'Tariffs Jul2021'!AL53/'Tariffs Jul2021'!AJ53-'Tariffs Jul2021'!K53)*('Tariffs Jul2021'!W53/100)*'Tariffs Jul2021'!AJ53,('Tariffs Jul2021'!L53-'Tariffs Jul2021'!K53)*('Tariffs Jul2021'!W53/100)*'Tariffs Jul2021'!AJ53))</f>
        <v>0</v>
      </c>
      <c r="M59" s="85">
        <f>IF($C$5*'Tariffs Jul2021'!AL53/'Tariffs Jul2021'!AJ53&lt;'Tariffs Jul2021'!L53,0,IF($C$5*'Tariffs Jul2021'!AL53/'Tariffs Jul2021'!AJ53&lt;='Tariffs Jul2021'!M53,($C$5*'Tariffs Jul2021'!AL53/'Tariffs Jul2021'!AJ53-'Tariffs Jul2021'!L53)*('Tariffs Jul2021'!X53/100)*'Tariffs Jul2021'!AJ53,('Tariffs Jul2021'!M53-'Tariffs Jul2021'!L53)*('Tariffs Jul2021'!X53/100)*'Tariffs Jul2021'!AJ53))</f>
        <v>0</v>
      </c>
      <c r="N59" s="85">
        <f>IF(($C$5*'Tariffs Jul2021'!AL53/'Tariffs Jul2021'!AJ53&gt;'Tariffs Jul2021'!M53),($C$5*'Tariffs Jul2021'!AL53/'Tariffs Jul2021'!AJ53-'Tariffs Jul2021'!M53)*'Tariffs Jul2021'!Y53/100*'Tariffs Jul2021'!AJ53,0)</f>
        <v>136.36363636363637</v>
      </c>
      <c r="O59" s="73">
        <f t="shared" si="0"/>
        <v>1092.2913636363637</v>
      </c>
      <c r="P59" s="498">
        <f t="shared" si="1"/>
        <v>1201.5205000000001</v>
      </c>
      <c r="Q59" s="531"/>
      <c r="R59" s="531"/>
      <c r="S59" s="531"/>
      <c r="T59" s="531"/>
      <c r="U59" s="531"/>
      <c r="V59" s="531"/>
      <c r="W59" s="531"/>
      <c r="X59" s="531"/>
      <c r="Y59" s="531"/>
    </row>
    <row r="60" spans="1:25" x14ac:dyDescent="0.15">
      <c r="A60" s="286" t="str">
        <f>'Tariffs Jul2021'!F54</f>
        <v>Sumo Power</v>
      </c>
      <c r="B60" s="47" t="str">
        <f>'Tariffs Jul2021'!D54</f>
        <v>AGN Central 2</v>
      </c>
      <c r="C60" s="287">
        <f>'Tariffs Jul2021'!E54</f>
        <v>44278</v>
      </c>
      <c r="D60" s="85">
        <f>365*'Tariffs Jul2021'!H54/100</f>
        <v>283.43909090909091</v>
      </c>
      <c r="E60" s="85">
        <f>IF($C$5*'Tariffs Jul2021'!AK54/'Tariffs Jul2021'!AI54&gt;='Tariffs Jul2021'!J54,( 'Tariffs Jul2021'!J54*'Tariffs Jul2021'!O54/100)* 'Tariffs Jul2021'!AI54,($C$5*'Tariffs Jul2021'!AK54/'Tariffs Jul2021'!AI54*'Tariffs Jul2021'!O54/100)* 'Tariffs Jul2021'!AI54)</f>
        <v>181.24909090909088</v>
      </c>
      <c r="F60" s="85">
        <f>IF($C$5*'Tariffs Jul2021'!AK54/'Tariffs Jul2021'!AI54&lt;'Tariffs Jul2021'!J54,0,IF($C$5*'Tariffs Jul2021'!AK54/'Tariffs Jul2021'!AI54&lt;='Tariffs Jul2021'!K54,($C$5*'Tariffs Jul2021'!AK54/'Tariffs Jul2021'!AI54-'Tariffs Jul2021'!J54)*('Tariffs Jul2021'!P54/100)*'Tariffs Jul2021'!AI54,('Tariffs Jul2021'!K54-'Tariffs Jul2021'!J54)*('Tariffs Jul2021'!P54/100)*'Tariffs Jul2021'!AI54))</f>
        <v>142.64454545454544</v>
      </c>
      <c r="G60" s="85">
        <f>IF($C$5*'Tariffs Jul2021'!AK54/'Tariffs Jul2021'!AI54&lt;'Tariffs Jul2021'!K54,0,IF($C$5*'Tariffs Jul2021'!AK54/'Tariffs Jul2021'!AI54&lt;='Tariffs Jul2021'!L54,($C$5*'Tariffs Jul2021'!AK54/'Tariffs Jul2021'!AI54-'Tariffs Jul2021'!K54)*('Tariffs Jul2021'!Q54/100)*'Tariffs Jul2021'!AI54,('Tariffs Jul2021'!L54-'Tariffs Jul2021'!K54)*('Tariffs Jul2021'!Q54/100)*'Tariffs Jul2021'!AI54))</f>
        <v>0</v>
      </c>
      <c r="H60" s="85">
        <f>IF($C$5*'Tariffs Jul2021'!AK54/'Tariffs Jul2021'!AI54&lt;'Tariffs Jul2021'!L54,0,IF($C$5*'Tariffs Jul2021'!AK54/'Tariffs Jul2021'!AI54&lt;='Tariffs Jul2021'!M54,($C$5*'Tariffs Jul2021'!AK54/'Tariffs Jul2021'!AI54-'Tariffs Jul2021'!L54)*('Tariffs Jul2021'!R54/100)*'Tariffs Jul2021'!AI54,('Tariffs Jul2021'!M54-'Tariffs Jul2021'!L54)*('Tariffs Jul2021'!R54/100)*'Tariffs Jul2021'!AI54))</f>
        <v>0</v>
      </c>
      <c r="I60" s="85">
        <f>IF(($C$5*'Tariffs Jul2021'!AK54/'Tariffs Jul2021'!AI54&gt;'Tariffs Jul2021'!M54),($C$5*'Tariffs Jul2021'!AK54/'Tariffs Jul2021'!AI54-'Tariffs Jul2021'!M54)*'Tariffs Jul2021'!S54/100*'Tariffs Jul2021'!AI54,0)</f>
        <v>142.36363636363637</v>
      </c>
      <c r="J60" s="85">
        <f>IF($C$5*'Tariffs Jul2021'!AL54/'Tariffs Jul2021'!AJ54&gt;='Tariffs Jul2021'!J54,('Tariffs Jul2021'!J54*'Tariffs Jul2021'!U54/100)* 'Tariffs Jul2021'!AJ54,($C$5*'Tariffs Jul2021'!AL54/'Tariffs Jul2021'!AJ54*'Tariffs Jul2021'!U54/100)* 'Tariffs Jul2021'!AJ54)</f>
        <v>181.24909090909088</v>
      </c>
      <c r="K60" s="85">
        <f>IF($C$5*'Tariffs Jul2021'!AL54/'Tariffs Jul2021'!AJ54&lt;'Tariffs Jul2021'!J54,0,IF($C$5*'Tariffs Jul2021'!AL54/'Tariffs Jul2021'!AJ54&lt;='Tariffs Jul2021'!K54,($C$5*'Tariffs Jul2021'!AL54/'Tariffs Jul2021'!AJ54-'Tariffs Jul2021'!J54)*('Tariffs Jul2021'!V54/100)*'Tariffs Jul2021'!AJ54,('Tariffs Jul2021'!K54-'Tariffs Jul2021'!J54)*('Tariffs Jul2021'!V54/100)*'Tariffs Jul2021'!AJ54))</f>
        <v>142.64454545454544</v>
      </c>
      <c r="L60" s="85">
        <f>IF($C$5*'Tariffs Jul2021'!AL54/'Tariffs Jul2021'!AJ54&lt;'Tariffs Jul2021'!K54,0,IF($C$5*'Tariffs Jul2021'!AL54/'Tariffs Jul2021'!AJ54&lt;='Tariffs Jul2021'!L54,($C$5*'Tariffs Jul2021'!AL54/'Tariffs Jul2021'!AJ54-'Tariffs Jul2021'!K54)*('Tariffs Jul2021'!W54/100)*'Tariffs Jul2021'!AJ54,('Tariffs Jul2021'!L54-'Tariffs Jul2021'!K54)*('Tariffs Jul2021'!W54/100)*'Tariffs Jul2021'!AJ54))</f>
        <v>0</v>
      </c>
      <c r="M60" s="85">
        <f>IF($C$5*'Tariffs Jul2021'!AL54/'Tariffs Jul2021'!AJ54&lt;'Tariffs Jul2021'!L54,0,IF($C$5*'Tariffs Jul2021'!AL54/'Tariffs Jul2021'!AJ54&lt;='Tariffs Jul2021'!M54,($C$5*'Tariffs Jul2021'!AL54/'Tariffs Jul2021'!AJ54-'Tariffs Jul2021'!L54)*('Tariffs Jul2021'!X54/100)*'Tariffs Jul2021'!AJ54,('Tariffs Jul2021'!M54-'Tariffs Jul2021'!L54)*('Tariffs Jul2021'!X54/100)*'Tariffs Jul2021'!AJ54))</f>
        <v>0</v>
      </c>
      <c r="N60" s="85">
        <f>IF(($C$5*'Tariffs Jul2021'!AL54/'Tariffs Jul2021'!AJ54&gt;'Tariffs Jul2021'!M54),($C$5*'Tariffs Jul2021'!AL54/'Tariffs Jul2021'!AJ54-'Tariffs Jul2021'!M54)*'Tariffs Jul2021'!Y54/100*'Tariffs Jul2021'!AJ54,0)</f>
        <v>142.36363636363637</v>
      </c>
      <c r="O60" s="73">
        <f t="shared" si="0"/>
        <v>1215.9536363636362</v>
      </c>
      <c r="P60" s="498">
        <f t="shared" si="1"/>
        <v>1337.549</v>
      </c>
      <c r="Q60" s="531"/>
      <c r="R60" s="531"/>
      <c r="S60" s="531"/>
      <c r="T60" s="531"/>
      <c r="U60" s="531"/>
      <c r="V60" s="531"/>
      <c r="W60" s="531"/>
      <c r="X60" s="531"/>
      <c r="Y60" s="531"/>
    </row>
    <row r="61" spans="1:25" x14ac:dyDescent="0.15">
      <c r="A61" s="286" t="str">
        <f>'Tariffs Jul2021'!F55</f>
        <v>GloBird</v>
      </c>
      <c r="B61" s="47" t="str">
        <f>'Tariffs Jul2021'!D55</f>
        <v>AGN Central 2</v>
      </c>
      <c r="C61" s="287">
        <f>'Tariffs Jul2021'!E55</f>
        <v>44197</v>
      </c>
      <c r="D61" s="85">
        <f>365*'Tariffs Jul2021'!H55/100</f>
        <v>306.60000000000002</v>
      </c>
      <c r="E61" s="85">
        <f>IF($C$5*'Tariffs Jul2021'!AK55/'Tariffs Jul2021'!AI55&gt;='Tariffs Jul2021'!J55,( 'Tariffs Jul2021'!J55*'Tariffs Jul2021'!O55/100)* 'Tariffs Jul2021'!AI55,($C$5*'Tariffs Jul2021'!AK55/'Tariffs Jul2021'!AI55*'Tariffs Jul2021'!O55/100)* 'Tariffs Jul2021'!AI55)</f>
        <v>168</v>
      </c>
      <c r="F61" s="85">
        <f>IF($C$5*'Tariffs Jul2021'!AK55/'Tariffs Jul2021'!AI55&lt;'Tariffs Jul2021'!J55,0,IF($C$5*'Tariffs Jul2021'!AK55/'Tariffs Jul2021'!AI55&lt;='Tariffs Jul2021'!K55,($C$5*'Tariffs Jul2021'!AK55/'Tariffs Jul2021'!AI55-'Tariffs Jul2021'!J55)*('Tariffs Jul2021'!P55/100)*'Tariffs Jul2021'!AI55,('Tariffs Jul2021'!K55-'Tariffs Jul2021'!J55)*('Tariffs Jul2021'!P55/100)*'Tariffs Jul2021'!AI55))</f>
        <v>0</v>
      </c>
      <c r="G61" s="85">
        <f>IF($C$5*'Tariffs Jul2021'!AK55/'Tariffs Jul2021'!AI55&lt;'Tariffs Jul2021'!K55,0,IF($C$5*'Tariffs Jul2021'!AK55/'Tariffs Jul2021'!AI55&lt;='Tariffs Jul2021'!L55,($C$5*'Tariffs Jul2021'!AK55/'Tariffs Jul2021'!AI55-'Tariffs Jul2021'!K55)*('Tariffs Jul2021'!Q55/100)*'Tariffs Jul2021'!AI55,('Tariffs Jul2021'!L55-'Tariffs Jul2021'!K55)*('Tariffs Jul2021'!Q55/100)*'Tariffs Jul2021'!AI55))</f>
        <v>0</v>
      </c>
      <c r="H61" s="85">
        <f>IF($C$5*'Tariffs Jul2021'!AK55/'Tariffs Jul2021'!AI55&lt;'Tariffs Jul2021'!L55,0,IF($C$5*'Tariffs Jul2021'!AK55/'Tariffs Jul2021'!AI55&lt;='Tariffs Jul2021'!M55,($C$5*'Tariffs Jul2021'!AK55/'Tariffs Jul2021'!AI55-'Tariffs Jul2021'!L55)*('Tariffs Jul2021'!R55/100)*'Tariffs Jul2021'!AI55,('Tariffs Jul2021'!M55-'Tariffs Jul2021'!L55)*('Tariffs Jul2021'!R55/100)*'Tariffs Jul2021'!AI55))</f>
        <v>0</v>
      </c>
      <c r="I61" s="85">
        <f>IF(($C$5*'Tariffs Jul2021'!AK55/'Tariffs Jul2021'!AI55&gt;'Tariffs Jul2021'!M55),($C$5*'Tariffs Jul2021'!AK55/'Tariffs Jul2021'!AI55-'Tariffs Jul2021'!M55)*'Tariffs Jul2021'!S55/100*'Tariffs Jul2021'!AI55,0)</f>
        <v>79.98</v>
      </c>
      <c r="J61" s="85">
        <f>IF($C$5*'Tariffs Jul2021'!AL55/'Tariffs Jul2021'!AJ55&gt;='Tariffs Jul2021'!J55,('Tariffs Jul2021'!J55*'Tariffs Jul2021'!U55/100)* 'Tariffs Jul2021'!AJ55,($C$5*'Tariffs Jul2021'!AL55/'Tariffs Jul2021'!AJ55*'Tariffs Jul2021'!U55/100)* 'Tariffs Jul2021'!AJ55)</f>
        <v>336</v>
      </c>
      <c r="K61" s="85">
        <f>IF($C$5*'Tariffs Jul2021'!AL55/'Tariffs Jul2021'!AJ55&lt;'Tariffs Jul2021'!J55,0,IF($C$5*'Tariffs Jul2021'!AL55/'Tariffs Jul2021'!AJ55&lt;='Tariffs Jul2021'!K55,($C$5*'Tariffs Jul2021'!AL55/'Tariffs Jul2021'!AJ55-'Tariffs Jul2021'!J55)*('Tariffs Jul2021'!V55/100)*'Tariffs Jul2021'!AJ55,('Tariffs Jul2021'!K55-'Tariffs Jul2021'!J55)*('Tariffs Jul2021'!V55/100)*'Tariffs Jul2021'!AJ55))</f>
        <v>0</v>
      </c>
      <c r="L61" s="85">
        <f>IF($C$5*'Tariffs Jul2021'!AL55/'Tariffs Jul2021'!AJ55&lt;'Tariffs Jul2021'!K55,0,IF($C$5*'Tariffs Jul2021'!AL55/'Tariffs Jul2021'!AJ55&lt;='Tariffs Jul2021'!L55,($C$5*'Tariffs Jul2021'!AL55/'Tariffs Jul2021'!AJ55-'Tariffs Jul2021'!K55)*('Tariffs Jul2021'!W55/100)*'Tariffs Jul2021'!AJ55,('Tariffs Jul2021'!L55-'Tariffs Jul2021'!K55)*('Tariffs Jul2021'!W55/100)*'Tariffs Jul2021'!AJ55))</f>
        <v>0</v>
      </c>
      <c r="M61" s="85">
        <f>IF($C$5*'Tariffs Jul2021'!AL55/'Tariffs Jul2021'!AJ55&lt;'Tariffs Jul2021'!L55,0,IF($C$5*'Tariffs Jul2021'!AL55/'Tariffs Jul2021'!AJ55&lt;='Tariffs Jul2021'!M55,($C$5*'Tariffs Jul2021'!AL55/'Tariffs Jul2021'!AJ55-'Tariffs Jul2021'!L55)*('Tariffs Jul2021'!X55/100)*'Tariffs Jul2021'!AJ55,('Tariffs Jul2021'!M55-'Tariffs Jul2021'!L55)*('Tariffs Jul2021'!X55/100)*'Tariffs Jul2021'!AJ55))</f>
        <v>0</v>
      </c>
      <c r="N61" s="85">
        <f>IF(($C$5*'Tariffs Jul2021'!AL55/'Tariffs Jul2021'!AJ55&gt;'Tariffs Jul2021'!M55),($C$5*'Tariffs Jul2021'!AL55/'Tariffs Jul2021'!AJ55-'Tariffs Jul2021'!M55)*'Tariffs Jul2021'!Y55/100*'Tariffs Jul2021'!AJ55,0)</f>
        <v>159.95999999999995</v>
      </c>
      <c r="O61" s="73">
        <f t="shared" si="0"/>
        <v>1050.54</v>
      </c>
      <c r="P61" s="498">
        <f t="shared" si="1"/>
        <v>1155.5940000000001</v>
      </c>
      <c r="Q61" s="531"/>
      <c r="R61" s="531"/>
      <c r="S61" s="531"/>
      <c r="T61" s="531"/>
      <c r="U61" s="531"/>
      <c r="V61" s="531"/>
      <c r="W61" s="531"/>
      <c r="X61" s="531"/>
      <c r="Y61" s="531"/>
    </row>
    <row r="62" spans="1:25" x14ac:dyDescent="0.15">
      <c r="A62" s="286" t="str">
        <f>'Tariffs Jul2021'!F56</f>
        <v>Powershop</v>
      </c>
      <c r="B62" s="47" t="str">
        <f>'Tariffs Jul2021'!D56</f>
        <v>AGN Central 2</v>
      </c>
      <c r="C62" s="287">
        <f>'Tariffs Jul2021'!E56</f>
        <v>44197</v>
      </c>
      <c r="D62" s="85">
        <f>365*'Tariffs Jul2021'!H56/100</f>
        <v>269.5690909090909</v>
      </c>
      <c r="E62" s="85">
        <f>((C$5*'Tariffs Jul2021'!AK56/'Tariffs Jul2021'!AI56)*('Tariffs Jul2021'!O56/100))*'Tariffs Jul2021'!AI56</f>
        <v>294.5454545454545</v>
      </c>
      <c r="F62" s="85">
        <v>0</v>
      </c>
      <c r="G62" s="85">
        <v>0</v>
      </c>
      <c r="H62" s="85">
        <v>0</v>
      </c>
      <c r="I62" s="85">
        <v>0</v>
      </c>
      <c r="J62" s="85">
        <f>((C$5*'Tariffs Jul2021'!AL56/'Tariffs Jul2021'!AJ56)*('Tariffs Jul2021'!U56/100))*'Tariffs Jul2021'!AJ56</f>
        <v>294.5454545454545</v>
      </c>
      <c r="K62" s="85">
        <v>0</v>
      </c>
      <c r="L62" s="85">
        <v>0</v>
      </c>
      <c r="M62" s="85">
        <v>0</v>
      </c>
      <c r="N62" s="85">
        <v>0</v>
      </c>
      <c r="O62" s="73">
        <f t="shared" si="0"/>
        <v>858.65999999999985</v>
      </c>
      <c r="P62" s="498">
        <f t="shared" si="1"/>
        <v>944.52599999999995</v>
      </c>
      <c r="Q62" s="531"/>
      <c r="R62" s="531"/>
      <c r="S62" s="531"/>
      <c r="T62" s="531"/>
      <c r="U62" s="531"/>
      <c r="V62" s="531"/>
      <c r="W62" s="531"/>
      <c r="X62" s="531"/>
      <c r="Y62" s="531"/>
    </row>
    <row r="63" spans="1:25" ht="14" thickBot="1" x14ac:dyDescent="0.2">
      <c r="A63" s="289" t="str">
        <f>'Tariffs Jul2021'!F57</f>
        <v>1st Energy</v>
      </c>
      <c r="B63" s="289" t="str">
        <f>'Tariffs Jul2021'!D57</f>
        <v>AGN Central 2</v>
      </c>
      <c r="C63" s="290">
        <f>'Tariffs Jul2021'!E57</f>
        <v>44197</v>
      </c>
      <c r="D63" s="291">
        <f>365*'Tariffs Jul2021'!H57/100</f>
        <v>295.64999999999998</v>
      </c>
      <c r="E63" s="291">
        <f>IF($C$5*'Tariffs Jul2021'!AK57/'Tariffs Jul2021'!AI57&gt;='Tariffs Jul2021'!J57,( 'Tariffs Jul2021'!J57*'Tariffs Jul2021'!O57/100)* 'Tariffs Jul2021'!AI57,($C$5*'Tariffs Jul2021'!AK57/'Tariffs Jul2021'!AI57*'Tariffs Jul2021'!O57/100)* 'Tariffs Jul2021'!AI57)</f>
        <v>147.15272727272725</v>
      </c>
      <c r="F63" s="291">
        <f>IF($C$5*'Tariffs Jul2021'!AK57/'Tariffs Jul2021'!AI57&lt;'Tariffs Jul2021'!J57,0,IF($C$5*'Tariffs Jul2021'!AK57/'Tariffs Jul2021'!AI57&lt;='Tariffs Jul2021'!K57,($C$5*'Tariffs Jul2021'!AK57/'Tariffs Jul2021'!AI57-'Tariffs Jul2021'!J57)*('Tariffs Jul2021'!P57/100)*'Tariffs Jul2021'!AI57,('Tariffs Jul2021'!K57-'Tariffs Jul2021'!J57)*('Tariffs Jul2021'!P57/100)*'Tariffs Jul2021'!AI57))</f>
        <v>105.69</v>
      </c>
      <c r="G63" s="291">
        <f>IF($C$5*'Tariffs Jul2021'!AK57/'Tariffs Jul2021'!AI57&lt;'Tariffs Jul2021'!K57,0,IF($C$5*'Tariffs Jul2021'!AK57/'Tariffs Jul2021'!AI57&lt;='Tariffs Jul2021'!L57,($C$5*'Tariffs Jul2021'!AK57/'Tariffs Jul2021'!AI57-'Tariffs Jul2021'!K57)*('Tariffs Jul2021'!Q57/100)*'Tariffs Jul2021'!AI57,('Tariffs Jul2021'!L57-'Tariffs Jul2021'!K57)*('Tariffs Jul2021'!Q57/100)*'Tariffs Jul2021'!AI57))</f>
        <v>0</v>
      </c>
      <c r="H63" s="291">
        <f>IF($C$5*'Tariffs Jul2021'!AK57/'Tariffs Jul2021'!AI57&lt;'Tariffs Jul2021'!L57,0,IF($C$5*'Tariffs Jul2021'!AK57/'Tariffs Jul2021'!AI57&lt;='Tariffs Jul2021'!M57,($C$5*'Tariffs Jul2021'!AK57/'Tariffs Jul2021'!AI57-'Tariffs Jul2021'!L57)*('Tariffs Jul2021'!R57/100)*'Tariffs Jul2021'!AI57,('Tariffs Jul2021'!M57-'Tariffs Jul2021'!L57)*('Tariffs Jul2021'!R57/100)*'Tariffs Jul2021'!AI57))</f>
        <v>0</v>
      </c>
      <c r="I63" s="291">
        <f>IF(($C$5*'Tariffs Jul2021'!AK57/'Tariffs Jul2021'!AI57&gt;'Tariffs Jul2021'!M57),($C$5*'Tariffs Jul2021'!AK57/'Tariffs Jul2021'!AI57-'Tariffs Jul2021'!M57)*'Tariffs Jul2021'!S57/100*'Tariffs Jul2021'!AI57,0)</f>
        <v>133.63636363636363</v>
      </c>
      <c r="J63" s="291">
        <f>IF($C$5*'Tariffs Jul2021'!AL57/'Tariffs Jul2021'!AJ57&gt;='Tariffs Jul2021'!J57,('Tariffs Jul2021'!J57*'Tariffs Jul2021'!U57/100)* 'Tariffs Jul2021'!AJ57,($C$5*'Tariffs Jul2021'!AL57/'Tariffs Jul2021'!AJ57*'Tariffs Jul2021'!U57/100)* 'Tariffs Jul2021'!AJ57)</f>
        <v>147.15272727272725</v>
      </c>
      <c r="K63" s="291">
        <f>IF($C$5*'Tariffs Jul2021'!AL57/'Tariffs Jul2021'!AJ57&lt;'Tariffs Jul2021'!J57,0,IF($C$5*'Tariffs Jul2021'!AL57/'Tariffs Jul2021'!AJ57&lt;='Tariffs Jul2021'!K57,($C$5*'Tariffs Jul2021'!AL57/'Tariffs Jul2021'!AJ57-'Tariffs Jul2021'!J57)*('Tariffs Jul2021'!V57/100)*'Tariffs Jul2021'!AJ57,('Tariffs Jul2021'!K57-'Tariffs Jul2021'!J57)*('Tariffs Jul2021'!V57/100)*'Tariffs Jul2021'!AJ57))</f>
        <v>105.69</v>
      </c>
      <c r="L63" s="291">
        <f>IF($C$5*'Tariffs Jul2021'!AL57/'Tariffs Jul2021'!AJ57&lt;'Tariffs Jul2021'!K57,0,IF($C$5*'Tariffs Jul2021'!AL57/'Tariffs Jul2021'!AJ57&lt;='Tariffs Jul2021'!L57,($C$5*'Tariffs Jul2021'!AL57/'Tariffs Jul2021'!AJ57-'Tariffs Jul2021'!K57)*('Tariffs Jul2021'!W57/100)*'Tariffs Jul2021'!AJ57,('Tariffs Jul2021'!L57-'Tariffs Jul2021'!K57)*('Tariffs Jul2021'!W57/100)*'Tariffs Jul2021'!AJ57))</f>
        <v>0</v>
      </c>
      <c r="M63" s="291">
        <f>IF($C$5*'Tariffs Jul2021'!AL57/'Tariffs Jul2021'!AJ57&lt;'Tariffs Jul2021'!L57,0,IF($C$5*'Tariffs Jul2021'!AL57/'Tariffs Jul2021'!AJ57&lt;='Tariffs Jul2021'!M57,($C$5*'Tariffs Jul2021'!AL57/'Tariffs Jul2021'!AJ57-'Tariffs Jul2021'!L57)*('Tariffs Jul2021'!X57/100)*'Tariffs Jul2021'!AJ57,('Tariffs Jul2021'!M57-'Tariffs Jul2021'!L57)*('Tariffs Jul2021'!X57/100)*'Tariffs Jul2021'!AJ57))</f>
        <v>0</v>
      </c>
      <c r="N63" s="291">
        <f>IF(($C$5*'Tariffs Jul2021'!AL57/'Tariffs Jul2021'!AJ57&gt;'Tariffs Jul2021'!M57),($C$5*'Tariffs Jul2021'!AL57/'Tariffs Jul2021'!AJ57-'Tariffs Jul2021'!M57)*'Tariffs Jul2021'!Y57/100*'Tariffs Jul2021'!AJ57,0)</f>
        <v>133.63636363636363</v>
      </c>
      <c r="O63" s="292">
        <f t="shared" si="0"/>
        <v>1068.6081818181819</v>
      </c>
      <c r="P63" s="499">
        <f t="shared" si="1"/>
        <v>1175.4690000000003</v>
      </c>
      <c r="Q63" s="531"/>
      <c r="R63" s="531"/>
      <c r="S63" s="531"/>
      <c r="T63" s="531"/>
      <c r="U63" s="531"/>
      <c r="V63" s="531"/>
      <c r="W63" s="531"/>
      <c r="X63" s="531"/>
      <c r="Y63" s="531"/>
    </row>
    <row r="64" spans="1:25" ht="14" thickTop="1" x14ac:dyDescent="0.15">
      <c r="A64" s="286" t="str">
        <f>'Tariffs Jul2021'!F58</f>
        <v>AGL</v>
      </c>
      <c r="B64" s="47" t="str">
        <f>'Tariffs Jul2021'!D58</f>
        <v>AGN Central 1</v>
      </c>
      <c r="C64" s="287">
        <f>'Tariffs Jul2021'!E58</f>
        <v>44378</v>
      </c>
      <c r="D64" s="85">
        <f>365*'Tariffs Jul2021'!H58/100</f>
        <v>296.37999999999994</v>
      </c>
      <c r="E64" s="85">
        <f>IF($C$5*'Tariffs Jul2021'!AK58/'Tariffs Jul2021'!AI58&gt;='Tariffs Jul2021'!J58,( 'Tariffs Jul2021'!J58*'Tariffs Jul2021'!O58/100)* 'Tariffs Jul2021'!AI58,($C$5*'Tariffs Jul2021'!AK58/'Tariffs Jul2021'!AI58*'Tariffs Jul2021'!O58/100)* 'Tariffs Jul2021'!AI58)</f>
        <v>145.80681818181816</v>
      </c>
      <c r="F64" s="85">
        <f>IF($C$5*'Tariffs Jul2021'!AK58/'Tariffs Jul2021'!AI58&lt;'Tariffs Jul2021'!J58,0,IF($C$5*'Tariffs Jul2021'!AK58/'Tariffs Jul2021'!AI58&lt;='Tariffs Jul2021'!K58,($C$5*'Tariffs Jul2021'!AK58/'Tariffs Jul2021'!AI58-'Tariffs Jul2021'!J58)*('Tariffs Jul2021'!P58/100)*'Tariffs Jul2021'!AI58,('Tariffs Jul2021'!K58-'Tariffs Jul2021'!J58)*('Tariffs Jul2021'!P58/100)*'Tariffs Jul2021'!AI58))</f>
        <v>109.01590909090908</v>
      </c>
      <c r="G64" s="85">
        <f>IF($C$5*'Tariffs Jul2021'!AK58/'Tariffs Jul2021'!AI58&lt;'Tariffs Jul2021'!K58,0,IF($C$5*'Tariffs Jul2021'!AK58/'Tariffs Jul2021'!AI58&lt;='Tariffs Jul2021'!L58,($C$5*'Tariffs Jul2021'!AK58/'Tariffs Jul2021'!AI58-'Tariffs Jul2021'!K58)*('Tariffs Jul2021'!Q58/100)*'Tariffs Jul2021'!AI58,('Tariffs Jul2021'!L58-'Tariffs Jul2021'!K58)*('Tariffs Jul2021'!Q58/100)*'Tariffs Jul2021'!AI58))</f>
        <v>0</v>
      </c>
      <c r="H64" s="85">
        <f>IF($C$5*'Tariffs Jul2021'!AK58/'Tariffs Jul2021'!AI58&lt;'Tariffs Jul2021'!L58,0,IF($C$5*'Tariffs Jul2021'!AK58/'Tariffs Jul2021'!AI58&lt;='Tariffs Jul2021'!M58,($C$5*'Tariffs Jul2021'!AK58/'Tariffs Jul2021'!AI58-'Tariffs Jul2021'!L58)*('Tariffs Jul2021'!R58/100)*'Tariffs Jul2021'!AI58,('Tariffs Jul2021'!M58-'Tariffs Jul2021'!L58)*('Tariffs Jul2021'!R58/100)*'Tariffs Jul2021'!AI58))</f>
        <v>0</v>
      </c>
      <c r="I64" s="85">
        <f>IF(($C$5*'Tariffs Jul2021'!AK58/'Tariffs Jul2021'!AI58&gt;'Tariffs Jul2021'!M58),($C$5*'Tariffs Jul2021'!AK58/'Tariffs Jul2021'!AI58-'Tariffs Jul2021'!M58)*'Tariffs Jul2021'!S58/100*'Tariffs Jul2021'!AI58,0)</f>
        <v>120.54545454545452</v>
      </c>
      <c r="J64" s="85">
        <f>IF($C$5*'Tariffs Jul2021'!AL58/'Tariffs Jul2021'!AJ58&gt;='Tariffs Jul2021'!J58,('Tariffs Jul2021'!J58*'Tariffs Jul2021'!U58/100)* 'Tariffs Jul2021'!AJ58,($C$5*'Tariffs Jul2021'!AL58/'Tariffs Jul2021'!AJ58*'Tariffs Jul2021'!U58/100)* 'Tariffs Jul2021'!AJ58)</f>
        <v>145.80681818181816</v>
      </c>
      <c r="K64" s="85">
        <f>IF($C$5*'Tariffs Jul2021'!AL58/'Tariffs Jul2021'!AJ58&lt;'Tariffs Jul2021'!J58,0,IF($C$5*'Tariffs Jul2021'!AL58/'Tariffs Jul2021'!AJ58&lt;='Tariffs Jul2021'!K58,($C$5*'Tariffs Jul2021'!AL58/'Tariffs Jul2021'!AJ58-'Tariffs Jul2021'!J58)*('Tariffs Jul2021'!V58/100)*'Tariffs Jul2021'!AJ58,('Tariffs Jul2021'!K58-'Tariffs Jul2021'!J58)*('Tariffs Jul2021'!V58/100)*'Tariffs Jul2021'!AJ58))</f>
        <v>109.01590909090908</v>
      </c>
      <c r="L64" s="85">
        <f>IF($C$5*'Tariffs Jul2021'!AL58/'Tariffs Jul2021'!AJ58&lt;'Tariffs Jul2021'!K58,0,IF($C$5*'Tariffs Jul2021'!AL58/'Tariffs Jul2021'!AJ58&lt;='Tariffs Jul2021'!L58,($C$5*'Tariffs Jul2021'!AL58/'Tariffs Jul2021'!AJ58-'Tariffs Jul2021'!K58)*('Tariffs Jul2021'!W58/100)*'Tariffs Jul2021'!AJ58,('Tariffs Jul2021'!L58-'Tariffs Jul2021'!K58)*('Tariffs Jul2021'!W58/100)*'Tariffs Jul2021'!AJ58))</f>
        <v>0</v>
      </c>
      <c r="M64" s="85">
        <f>IF($C$5*'Tariffs Jul2021'!AL58/'Tariffs Jul2021'!AJ58&lt;'Tariffs Jul2021'!L58,0,IF($C$5*'Tariffs Jul2021'!AL58/'Tariffs Jul2021'!AJ58&lt;='Tariffs Jul2021'!M58,($C$5*'Tariffs Jul2021'!AL58/'Tariffs Jul2021'!AJ58-'Tariffs Jul2021'!L58)*('Tariffs Jul2021'!X58/100)*'Tariffs Jul2021'!AJ58,('Tariffs Jul2021'!M58-'Tariffs Jul2021'!L58)*('Tariffs Jul2021'!X58/100)*'Tariffs Jul2021'!AJ58))</f>
        <v>0</v>
      </c>
      <c r="N64" s="85">
        <f>IF(($C$5*'Tariffs Jul2021'!AL58/'Tariffs Jul2021'!AJ58&gt;'Tariffs Jul2021'!M58),($C$5*'Tariffs Jul2021'!AL58/'Tariffs Jul2021'!AJ58-'Tariffs Jul2021'!M58)*'Tariffs Jul2021'!Y58/100*'Tariffs Jul2021'!AJ58,0)</f>
        <v>120.54545454545452</v>
      </c>
      <c r="O64" s="73">
        <f t="shared" si="0"/>
        <v>1047.1163636363635</v>
      </c>
      <c r="P64" s="498">
        <f t="shared" si="1"/>
        <v>1151.828</v>
      </c>
      <c r="Q64" s="531"/>
      <c r="R64" s="531"/>
      <c r="S64" s="531"/>
      <c r="T64" s="531"/>
      <c r="U64" s="531"/>
      <c r="V64" s="531"/>
      <c r="W64" s="531"/>
      <c r="X64" s="531"/>
      <c r="Y64" s="531"/>
    </row>
    <row r="65" spans="1:25" x14ac:dyDescent="0.15">
      <c r="A65" s="286" t="str">
        <f>'Tariffs Jul2021'!F59</f>
        <v>Alinta Energy</v>
      </c>
      <c r="B65" s="47" t="str">
        <f>'Tariffs Jul2021'!D59</f>
        <v>AGN Central 1</v>
      </c>
      <c r="C65" s="287">
        <f>'Tariffs Jul2021'!E59</f>
        <v>44197</v>
      </c>
      <c r="D65" s="85">
        <f>365*'Tariffs Jul2021'!H59/100</f>
        <v>229.94999999999996</v>
      </c>
      <c r="E65" s="85">
        <f>IF($C$5*'Tariffs Jul2021'!AK59/'Tariffs Jul2021'!AI59&gt;='Tariffs Jul2021'!J59,( 'Tariffs Jul2021'!J59*'Tariffs Jul2021'!O59/100)* 'Tariffs Jul2021'!AI59,($C$5*'Tariffs Jul2021'!AK59/'Tariffs Jul2021'!AI59*'Tariffs Jul2021'!O59/100)* 'Tariffs Jul2021'!AI59)</f>
        <v>147.15272727272725</v>
      </c>
      <c r="F65" s="85">
        <f>IF($C$5*'Tariffs Jul2021'!AK59/'Tariffs Jul2021'!AI59&lt;'Tariffs Jul2021'!J59,0,IF($C$5*'Tariffs Jul2021'!AK59/'Tariffs Jul2021'!AI59&lt;='Tariffs Jul2021'!K59,($C$5*'Tariffs Jul2021'!AK59/'Tariffs Jul2021'!AI59-'Tariffs Jul2021'!J59)*('Tariffs Jul2021'!P59/100)*'Tariffs Jul2021'!AI59,('Tariffs Jul2021'!K59-'Tariffs Jul2021'!J59)*('Tariffs Jul2021'!P59/100)*'Tariffs Jul2021'!AI59))</f>
        <v>105.69</v>
      </c>
      <c r="G65" s="85">
        <f>IF($C$5*'Tariffs Jul2021'!AK59/'Tariffs Jul2021'!AI59&lt;'Tariffs Jul2021'!K59,0,IF($C$5*'Tariffs Jul2021'!AK59/'Tariffs Jul2021'!AI59&lt;='Tariffs Jul2021'!L59,($C$5*'Tariffs Jul2021'!AK59/'Tariffs Jul2021'!AI59-'Tariffs Jul2021'!K59)*('Tariffs Jul2021'!Q59/100)*'Tariffs Jul2021'!AI59,('Tariffs Jul2021'!L59-'Tariffs Jul2021'!K59)*('Tariffs Jul2021'!Q59/100)*'Tariffs Jul2021'!AI59))</f>
        <v>0</v>
      </c>
      <c r="H65" s="85">
        <f>IF($C$5*'Tariffs Jul2021'!AK59/'Tariffs Jul2021'!AI59&lt;'Tariffs Jul2021'!L59,0,IF($C$5*'Tariffs Jul2021'!AK59/'Tariffs Jul2021'!AI59&lt;='Tariffs Jul2021'!M59,($C$5*'Tariffs Jul2021'!AK59/'Tariffs Jul2021'!AI59-'Tariffs Jul2021'!L59)*('Tariffs Jul2021'!R59/100)*'Tariffs Jul2021'!AI59,('Tariffs Jul2021'!M59-'Tariffs Jul2021'!L59)*('Tariffs Jul2021'!R59/100)*'Tariffs Jul2021'!AI59))</f>
        <v>0</v>
      </c>
      <c r="I65" s="85">
        <f>IF(($C$5*'Tariffs Jul2021'!AK59/'Tariffs Jul2021'!AI59&gt;'Tariffs Jul2021'!M59),($C$5*'Tariffs Jul2021'!AK59/'Tariffs Jul2021'!AI59-'Tariffs Jul2021'!M59)*'Tariffs Jul2021'!S59/100*'Tariffs Jul2021'!AI59,0)</f>
        <v>121.09090909090908</v>
      </c>
      <c r="J65" s="85">
        <f>IF($C$5*'Tariffs Jul2021'!AL59/'Tariffs Jul2021'!AJ59&gt;='Tariffs Jul2021'!J59,('Tariffs Jul2021'!J59*'Tariffs Jul2021'!U59/100)* 'Tariffs Jul2021'!AJ59,($C$5*'Tariffs Jul2021'!AL59/'Tariffs Jul2021'!AJ59*'Tariffs Jul2021'!U59/100)* 'Tariffs Jul2021'!AJ59)</f>
        <v>147.15272727272725</v>
      </c>
      <c r="K65" s="85">
        <f>IF($C$5*'Tariffs Jul2021'!AL59/'Tariffs Jul2021'!AJ59&lt;'Tariffs Jul2021'!J59,0,IF($C$5*'Tariffs Jul2021'!AL59/'Tariffs Jul2021'!AJ59&lt;='Tariffs Jul2021'!K59,($C$5*'Tariffs Jul2021'!AL59/'Tariffs Jul2021'!AJ59-'Tariffs Jul2021'!J59)*('Tariffs Jul2021'!V59/100)*'Tariffs Jul2021'!AJ59,('Tariffs Jul2021'!K59-'Tariffs Jul2021'!J59)*('Tariffs Jul2021'!V59/100)*'Tariffs Jul2021'!AJ59))</f>
        <v>105.69</v>
      </c>
      <c r="L65" s="85">
        <f>IF($C$5*'Tariffs Jul2021'!AL59/'Tariffs Jul2021'!AJ59&lt;'Tariffs Jul2021'!K59,0,IF($C$5*'Tariffs Jul2021'!AL59/'Tariffs Jul2021'!AJ59&lt;='Tariffs Jul2021'!L59,($C$5*'Tariffs Jul2021'!AL59/'Tariffs Jul2021'!AJ59-'Tariffs Jul2021'!K59)*('Tariffs Jul2021'!W59/100)*'Tariffs Jul2021'!AJ59,('Tariffs Jul2021'!L59-'Tariffs Jul2021'!K59)*('Tariffs Jul2021'!W59/100)*'Tariffs Jul2021'!AJ59))</f>
        <v>0</v>
      </c>
      <c r="M65" s="85">
        <f>IF($C$5*'Tariffs Jul2021'!AL59/'Tariffs Jul2021'!AJ59&lt;'Tariffs Jul2021'!L59,0,IF($C$5*'Tariffs Jul2021'!AL59/'Tariffs Jul2021'!AJ59&lt;='Tariffs Jul2021'!M59,($C$5*'Tariffs Jul2021'!AL59/'Tariffs Jul2021'!AJ59-'Tariffs Jul2021'!L59)*('Tariffs Jul2021'!X59/100)*'Tariffs Jul2021'!AJ59,('Tariffs Jul2021'!M59-'Tariffs Jul2021'!L59)*('Tariffs Jul2021'!X59/100)*'Tariffs Jul2021'!AJ59))</f>
        <v>0</v>
      </c>
      <c r="N65" s="85">
        <f>IF(($C$5*'Tariffs Jul2021'!AL59/'Tariffs Jul2021'!AJ59&gt;'Tariffs Jul2021'!M59),($C$5*'Tariffs Jul2021'!AL59/'Tariffs Jul2021'!AJ59-'Tariffs Jul2021'!M59)*'Tariffs Jul2021'!Y59/100*'Tariffs Jul2021'!AJ59,0)</f>
        <v>121.09090909090908</v>
      </c>
      <c r="O65" s="73">
        <f t="shared" si="0"/>
        <v>977.81727272727255</v>
      </c>
      <c r="P65" s="498">
        <f t="shared" si="1"/>
        <v>1075.5989999999999</v>
      </c>
      <c r="Q65" s="531"/>
      <c r="R65" s="531"/>
      <c r="S65" s="531"/>
      <c r="T65" s="531"/>
      <c r="U65" s="531"/>
      <c r="V65" s="531"/>
      <c r="W65" s="531"/>
      <c r="X65" s="531"/>
      <c r="Y65" s="531"/>
    </row>
    <row r="66" spans="1:25" x14ac:dyDescent="0.15">
      <c r="A66" s="286" t="str">
        <f>'Tariffs Jul2021'!F60</f>
        <v>Covau</v>
      </c>
      <c r="B66" s="47" t="str">
        <f>'Tariffs Jul2021'!D60</f>
        <v>AGN Central 1</v>
      </c>
      <c r="C66" s="287">
        <f>'Tariffs Jul2021'!E60</f>
        <v>44197</v>
      </c>
      <c r="D66" s="85">
        <f>365*'Tariffs Jul2021'!H60/100</f>
        <v>273.75</v>
      </c>
      <c r="E66" s="85">
        <f>IF($C$5*'Tariffs Jul2021'!AK60/'Tariffs Jul2021'!AI60&gt;='Tariffs Jul2021'!J60,( 'Tariffs Jul2021'!J60*'Tariffs Jul2021'!O60/100)* 'Tariffs Jul2021'!AI60,($C$5*'Tariffs Jul2021'!AK60/'Tariffs Jul2021'!AI60*'Tariffs Jul2021'!O60/100)* 'Tariffs Jul2021'!AI60)</f>
        <v>171.24450000000002</v>
      </c>
      <c r="F66" s="85">
        <f>IF($C$5*'Tariffs Jul2021'!AK60/'Tariffs Jul2021'!AI60&lt;'Tariffs Jul2021'!J60,0,IF($C$5*'Tariffs Jul2021'!AK60/'Tariffs Jul2021'!AI60&lt;='Tariffs Jul2021'!K60,($C$5*'Tariffs Jul2021'!AK60/'Tariffs Jul2021'!AI60-'Tariffs Jul2021'!J60)*('Tariffs Jul2021'!P60/100)*'Tariffs Jul2021'!AI60,('Tariffs Jul2021'!K60-'Tariffs Jul2021'!J60)*('Tariffs Jul2021'!P60/100)*'Tariffs Jul2021'!AI60))</f>
        <v>107.316</v>
      </c>
      <c r="G66" s="85">
        <f>IF($C$5*'Tariffs Jul2021'!AK60/'Tariffs Jul2021'!AI60&lt;'Tariffs Jul2021'!K60,0,IF($C$5*'Tariffs Jul2021'!AK60/'Tariffs Jul2021'!AI60&lt;='Tariffs Jul2021'!L60,($C$5*'Tariffs Jul2021'!AK60/'Tariffs Jul2021'!AI60-'Tariffs Jul2021'!K60)*('Tariffs Jul2021'!Q60/100)*'Tariffs Jul2021'!AI60,('Tariffs Jul2021'!L60-'Tariffs Jul2021'!K60)*('Tariffs Jul2021'!Q60/100)*'Tariffs Jul2021'!AI60))</f>
        <v>0</v>
      </c>
      <c r="H66" s="85">
        <f>IF($C$5*'Tariffs Jul2021'!AK60/'Tariffs Jul2021'!AI60&lt;'Tariffs Jul2021'!L60,0,IF($C$5*'Tariffs Jul2021'!AK60/'Tariffs Jul2021'!AI60&lt;='Tariffs Jul2021'!M60,($C$5*'Tariffs Jul2021'!AK60/'Tariffs Jul2021'!AI60-'Tariffs Jul2021'!L60)*('Tariffs Jul2021'!R60/100)*'Tariffs Jul2021'!AI60,('Tariffs Jul2021'!M60-'Tariffs Jul2021'!L60)*('Tariffs Jul2021'!R60/100)*'Tariffs Jul2021'!AI60))</f>
        <v>0</v>
      </c>
      <c r="I66" s="85">
        <f>IF(($C$5*'Tariffs Jul2021'!AK60/'Tariffs Jul2021'!AI60&gt;'Tariffs Jul2021'!M60),($C$5*'Tariffs Jul2021'!AK60/'Tariffs Jul2021'!AI60-'Tariffs Jul2021'!M60)*'Tariffs Jul2021'!S60/100*'Tariffs Jul2021'!AI60,0)</f>
        <v>127.19999999999999</v>
      </c>
      <c r="J66" s="85">
        <f>IF($C$5*'Tariffs Jul2021'!AL60/'Tariffs Jul2021'!AJ60&gt;='Tariffs Jul2021'!J60,('Tariffs Jul2021'!J60*'Tariffs Jul2021'!U60/100)* 'Tariffs Jul2021'!AJ60,($C$5*'Tariffs Jul2021'!AL60/'Tariffs Jul2021'!AJ60*'Tariffs Jul2021'!U60/100)* 'Tariffs Jul2021'!AJ60)</f>
        <v>171.24450000000002</v>
      </c>
      <c r="K66" s="85">
        <f>IF($C$5*'Tariffs Jul2021'!AL60/'Tariffs Jul2021'!AJ60&lt;'Tariffs Jul2021'!J60,0,IF($C$5*'Tariffs Jul2021'!AL60/'Tariffs Jul2021'!AJ60&lt;='Tariffs Jul2021'!K60,($C$5*'Tariffs Jul2021'!AL60/'Tariffs Jul2021'!AJ60-'Tariffs Jul2021'!J60)*('Tariffs Jul2021'!V60/100)*'Tariffs Jul2021'!AJ60,('Tariffs Jul2021'!K60-'Tariffs Jul2021'!J60)*('Tariffs Jul2021'!V60/100)*'Tariffs Jul2021'!AJ60))</f>
        <v>107.316</v>
      </c>
      <c r="L66" s="85">
        <f>IF($C$5*'Tariffs Jul2021'!AL60/'Tariffs Jul2021'!AJ60&lt;'Tariffs Jul2021'!K60,0,IF($C$5*'Tariffs Jul2021'!AL60/'Tariffs Jul2021'!AJ60&lt;='Tariffs Jul2021'!L60,($C$5*'Tariffs Jul2021'!AL60/'Tariffs Jul2021'!AJ60-'Tariffs Jul2021'!K60)*('Tariffs Jul2021'!W60/100)*'Tariffs Jul2021'!AJ60,('Tariffs Jul2021'!L60-'Tariffs Jul2021'!K60)*('Tariffs Jul2021'!W60/100)*'Tariffs Jul2021'!AJ60))</f>
        <v>0</v>
      </c>
      <c r="M66" s="85">
        <f>IF($C$5*'Tariffs Jul2021'!AL60/'Tariffs Jul2021'!AJ60&lt;'Tariffs Jul2021'!L60,0,IF($C$5*'Tariffs Jul2021'!AL60/'Tariffs Jul2021'!AJ60&lt;='Tariffs Jul2021'!M60,($C$5*'Tariffs Jul2021'!AL60/'Tariffs Jul2021'!AJ60-'Tariffs Jul2021'!L60)*('Tariffs Jul2021'!X60/100)*'Tariffs Jul2021'!AJ60,('Tariffs Jul2021'!M60-'Tariffs Jul2021'!L60)*('Tariffs Jul2021'!X60/100)*'Tariffs Jul2021'!AJ60))</f>
        <v>0</v>
      </c>
      <c r="N66" s="85">
        <f>IF(($C$5*'Tariffs Jul2021'!AL60/'Tariffs Jul2021'!AJ60&gt;'Tariffs Jul2021'!M60),($C$5*'Tariffs Jul2021'!AL60/'Tariffs Jul2021'!AJ60-'Tariffs Jul2021'!M60)*'Tariffs Jul2021'!Y60/100*'Tariffs Jul2021'!AJ60,0)</f>
        <v>127.19999999999999</v>
      </c>
      <c r="O66" s="73">
        <f t="shared" si="0"/>
        <v>1085.2710000000002</v>
      </c>
      <c r="P66" s="498">
        <f t="shared" si="1"/>
        <v>1193.7981000000002</v>
      </c>
      <c r="Q66" s="531"/>
      <c r="R66" s="531"/>
      <c r="S66" s="531"/>
      <c r="T66" s="531"/>
      <c r="U66" s="531"/>
      <c r="V66" s="531"/>
      <c r="W66" s="531"/>
      <c r="X66" s="531"/>
      <c r="Y66" s="531"/>
    </row>
    <row r="67" spans="1:25" x14ac:dyDescent="0.15">
      <c r="A67" s="286" t="str">
        <f>'Tariffs Jul2021'!F61</f>
        <v>Dodo Power &amp; Gas</v>
      </c>
      <c r="B67" s="47" t="str">
        <f>'Tariffs Jul2021'!D61</f>
        <v>AGN Central 1</v>
      </c>
      <c r="C67" s="287">
        <f>'Tariffs Jul2021'!E61</f>
        <v>44046</v>
      </c>
      <c r="D67" s="85">
        <f>365*'Tariffs Jul2021'!H61/100</f>
        <v>215.64863636363631</v>
      </c>
      <c r="E67" s="85">
        <f>IF($C$5*'Tariffs Jul2021'!AK61/'Tariffs Jul2021'!AI61&gt;='Tariffs Jul2021'!J61,( 'Tariffs Jul2021'!J61*'Tariffs Jul2021'!O61/100)* 'Tariffs Jul2021'!AI61,($C$5*'Tariffs Jul2021'!AK61/'Tariffs Jul2021'!AI61*'Tariffs Jul2021'!O61/100)* 'Tariffs Jul2021'!AI61)</f>
        <v>95.41</v>
      </c>
      <c r="F67" s="85">
        <f>IF($C$5*'Tariffs Jul2021'!AK61/'Tariffs Jul2021'!AI61&lt;'Tariffs Jul2021'!J61,0,IF($C$5*'Tariffs Jul2021'!AK61/'Tariffs Jul2021'!AI61&lt;='Tariffs Jul2021'!K61,($C$5*'Tariffs Jul2021'!AK61/'Tariffs Jul2021'!AI61-'Tariffs Jul2021'!J61)*('Tariffs Jul2021'!P61/100)*'Tariffs Jul2021'!AI61,('Tariffs Jul2021'!K61-'Tariffs Jul2021'!J61)*('Tariffs Jul2021'!P61/100)*'Tariffs Jul2021'!AI61))</f>
        <v>63.808181818181801</v>
      </c>
      <c r="G67" s="85">
        <f>IF($C$5*'Tariffs Jul2021'!AK61/'Tariffs Jul2021'!AI61&lt;'Tariffs Jul2021'!K61,0,IF($C$5*'Tariffs Jul2021'!AK61/'Tariffs Jul2021'!AI61&lt;='Tariffs Jul2021'!L61,($C$5*'Tariffs Jul2021'!AK61/'Tariffs Jul2021'!AI61-'Tariffs Jul2021'!K61)*('Tariffs Jul2021'!Q61/100)*'Tariffs Jul2021'!AI61,('Tariffs Jul2021'!L61-'Tariffs Jul2021'!K61)*('Tariffs Jul2021'!Q61/100)*'Tariffs Jul2021'!AI61))</f>
        <v>0</v>
      </c>
      <c r="H67" s="85">
        <f>IF($C$5*'Tariffs Jul2021'!AK61/'Tariffs Jul2021'!AI61&lt;'Tariffs Jul2021'!L61,0,IF($C$5*'Tariffs Jul2021'!AK61/'Tariffs Jul2021'!AI61&lt;='Tariffs Jul2021'!M61,($C$5*'Tariffs Jul2021'!AK61/'Tariffs Jul2021'!AI61-'Tariffs Jul2021'!L61)*('Tariffs Jul2021'!R61/100)*'Tariffs Jul2021'!AI61,('Tariffs Jul2021'!M61-'Tariffs Jul2021'!L61)*('Tariffs Jul2021'!R61/100)*'Tariffs Jul2021'!AI61))</f>
        <v>0</v>
      </c>
      <c r="I67" s="85">
        <f>IF(($C$5*'Tariffs Jul2021'!AK61/'Tariffs Jul2021'!AI61&gt;'Tariffs Jul2021'!M61),($C$5*'Tariffs Jul2021'!AK61/'Tariffs Jul2021'!AI61-'Tariffs Jul2021'!M61)*'Tariffs Jul2021'!S61/100*'Tariffs Jul2021'!AI61,0)</f>
        <v>81.070636363636353</v>
      </c>
      <c r="J67" s="85">
        <f>IF($C$5*'Tariffs Jul2021'!AL61/'Tariffs Jul2021'!AJ61&gt;='Tariffs Jul2021'!J61,('Tariffs Jul2021'!J61*'Tariffs Jul2021'!U61/100)* 'Tariffs Jul2021'!AJ61,($C$5*'Tariffs Jul2021'!AL61/'Tariffs Jul2021'!AJ61*'Tariffs Jul2021'!U61/100)* 'Tariffs Jul2021'!AJ61)</f>
        <v>190.82</v>
      </c>
      <c r="K67" s="85">
        <f>IF($C$5*'Tariffs Jul2021'!AL61/'Tariffs Jul2021'!AJ61&lt;'Tariffs Jul2021'!J61,0,IF($C$5*'Tariffs Jul2021'!AL61/'Tariffs Jul2021'!AJ61&lt;='Tariffs Jul2021'!K61,($C$5*'Tariffs Jul2021'!AL61/'Tariffs Jul2021'!AJ61-'Tariffs Jul2021'!J61)*('Tariffs Jul2021'!V61/100)*'Tariffs Jul2021'!AJ61,('Tariffs Jul2021'!K61-'Tariffs Jul2021'!J61)*('Tariffs Jul2021'!V61/100)*'Tariffs Jul2021'!AJ61))</f>
        <v>127.6163636363636</v>
      </c>
      <c r="L67" s="85">
        <f>IF($C$5*'Tariffs Jul2021'!AL61/'Tariffs Jul2021'!AJ61&lt;'Tariffs Jul2021'!K61,0,IF($C$5*'Tariffs Jul2021'!AL61/'Tariffs Jul2021'!AJ61&lt;='Tariffs Jul2021'!L61,($C$5*'Tariffs Jul2021'!AL61/'Tariffs Jul2021'!AJ61-'Tariffs Jul2021'!K61)*('Tariffs Jul2021'!W61/100)*'Tariffs Jul2021'!AJ61,('Tariffs Jul2021'!L61-'Tariffs Jul2021'!K61)*('Tariffs Jul2021'!W61/100)*'Tariffs Jul2021'!AJ61))</f>
        <v>0</v>
      </c>
      <c r="M67" s="85">
        <f>IF($C$5*'Tariffs Jul2021'!AL61/'Tariffs Jul2021'!AJ61&lt;'Tariffs Jul2021'!L61,0,IF($C$5*'Tariffs Jul2021'!AL61/'Tariffs Jul2021'!AJ61&lt;='Tariffs Jul2021'!M61,($C$5*'Tariffs Jul2021'!AL61/'Tariffs Jul2021'!AJ61-'Tariffs Jul2021'!L61)*('Tariffs Jul2021'!X61/100)*'Tariffs Jul2021'!AJ61,('Tariffs Jul2021'!M61-'Tariffs Jul2021'!L61)*('Tariffs Jul2021'!X61/100)*'Tariffs Jul2021'!AJ61))</f>
        <v>0</v>
      </c>
      <c r="N67" s="85">
        <f>IF(($C$5*'Tariffs Jul2021'!AL61/'Tariffs Jul2021'!AJ61&gt;'Tariffs Jul2021'!M61),($C$5*'Tariffs Jul2021'!AL61/'Tariffs Jul2021'!AJ61-'Tariffs Jul2021'!M61)*'Tariffs Jul2021'!Y61/100*'Tariffs Jul2021'!AJ61,0)</f>
        <v>162.14127272727271</v>
      </c>
      <c r="O67" s="73">
        <f t="shared" si="0"/>
        <v>936.51509090909087</v>
      </c>
      <c r="P67" s="498">
        <f t="shared" si="1"/>
        <v>1030.1666</v>
      </c>
      <c r="Q67" s="531"/>
      <c r="R67" s="531"/>
      <c r="S67" s="531"/>
      <c r="T67" s="531"/>
      <c r="U67" s="531"/>
      <c r="V67" s="531"/>
      <c r="W67" s="531"/>
      <c r="X67" s="531"/>
      <c r="Y67" s="531"/>
    </row>
    <row r="68" spans="1:25" x14ac:dyDescent="0.15">
      <c r="A68" s="286" t="str">
        <f>'Tariffs Jul2021'!F62</f>
        <v>EnergyAustralia</v>
      </c>
      <c r="B68" s="47" t="str">
        <f>'Tariffs Jul2021'!D62</f>
        <v>AGN Central 1</v>
      </c>
      <c r="C68" s="287">
        <f>'Tariffs Jul2021'!E62</f>
        <v>44448</v>
      </c>
      <c r="D68" s="85">
        <f>365*'Tariffs Jul2021'!H62/100</f>
        <v>318.27999999999997</v>
      </c>
      <c r="E68" s="85">
        <f>IF($C$5*'Tariffs Jul2021'!AK62/'Tariffs Jul2021'!AI62&gt;='Tariffs Jul2021'!J62,( 'Tariffs Jul2021'!J62*'Tariffs Jul2021'!O62/100)* 'Tariffs Jul2021'!AI62,($C$5*'Tariffs Jul2021'!AK62/'Tariffs Jul2021'!AI62*'Tariffs Jul2021'!O62/100)* 'Tariffs Jul2021'!AI62)</f>
        <v>171.82772727272726</v>
      </c>
      <c r="F68" s="85">
        <f>IF($C$5*'Tariffs Jul2021'!AK62/'Tariffs Jul2021'!AI62&lt;'Tariffs Jul2021'!J62,0,IF($C$5*'Tariffs Jul2021'!AK62/'Tariffs Jul2021'!AI62&lt;='Tariffs Jul2021'!K62,($C$5*'Tariffs Jul2021'!AK62/'Tariffs Jul2021'!AI62-'Tariffs Jul2021'!J62)*('Tariffs Jul2021'!P62/100)*'Tariffs Jul2021'!AI62,('Tariffs Jul2021'!K62-'Tariffs Jul2021'!J62)*('Tariffs Jul2021'!P62/100)*'Tariffs Jul2021'!AI62))</f>
        <v>107.16818181818181</v>
      </c>
      <c r="G68" s="85">
        <f>IF($C$5*'Tariffs Jul2021'!AK62/'Tariffs Jul2021'!AI62&lt;'Tariffs Jul2021'!K62,0,IF($C$5*'Tariffs Jul2021'!AK62/'Tariffs Jul2021'!AI62&lt;='Tariffs Jul2021'!L62,($C$5*'Tariffs Jul2021'!AK62/'Tariffs Jul2021'!AI62-'Tariffs Jul2021'!K62)*('Tariffs Jul2021'!Q62/100)*'Tariffs Jul2021'!AI62,('Tariffs Jul2021'!L62-'Tariffs Jul2021'!K62)*('Tariffs Jul2021'!Q62/100)*'Tariffs Jul2021'!AI62))</f>
        <v>0</v>
      </c>
      <c r="H68" s="85">
        <f>IF($C$5*'Tariffs Jul2021'!AK62/'Tariffs Jul2021'!AI62&lt;'Tariffs Jul2021'!L62,0,IF($C$5*'Tariffs Jul2021'!AK62/'Tariffs Jul2021'!AI62&lt;='Tariffs Jul2021'!M62,($C$5*'Tariffs Jul2021'!AK62/'Tariffs Jul2021'!AI62-'Tariffs Jul2021'!L62)*('Tariffs Jul2021'!R62/100)*'Tariffs Jul2021'!AI62,('Tariffs Jul2021'!M62-'Tariffs Jul2021'!L62)*('Tariffs Jul2021'!R62/100)*'Tariffs Jul2021'!AI62))</f>
        <v>0</v>
      </c>
      <c r="I68" s="85">
        <f>IF(($C$5*'Tariffs Jul2021'!AK62/'Tariffs Jul2021'!AI62&gt;'Tariffs Jul2021'!M62),($C$5*'Tariffs Jul2021'!AK62/'Tariffs Jul2021'!AI62-'Tariffs Jul2021'!M62)*'Tariffs Jul2021'!S62/100*'Tariffs Jul2021'!AI62,0)</f>
        <v>131.99999999999997</v>
      </c>
      <c r="J68" s="85">
        <f>IF($C$5*'Tariffs Jul2021'!AL62/'Tariffs Jul2021'!AJ62&gt;='Tariffs Jul2021'!J62,('Tariffs Jul2021'!J62*'Tariffs Jul2021'!U62/100)* 'Tariffs Jul2021'!AJ62,($C$5*'Tariffs Jul2021'!AL62/'Tariffs Jul2021'!AJ62*'Tariffs Jul2021'!U62/100)* 'Tariffs Jul2021'!AJ62)</f>
        <v>171.82772727272726</v>
      </c>
      <c r="K68" s="85">
        <f>IF($C$5*'Tariffs Jul2021'!AL62/'Tariffs Jul2021'!AJ62&lt;'Tariffs Jul2021'!J62,0,IF($C$5*'Tariffs Jul2021'!AL62/'Tariffs Jul2021'!AJ62&lt;='Tariffs Jul2021'!K62,($C$5*'Tariffs Jul2021'!AL62/'Tariffs Jul2021'!AJ62-'Tariffs Jul2021'!J62)*('Tariffs Jul2021'!V62/100)*'Tariffs Jul2021'!AJ62,('Tariffs Jul2021'!K62-'Tariffs Jul2021'!J62)*('Tariffs Jul2021'!V62/100)*'Tariffs Jul2021'!AJ62))</f>
        <v>107.16818181818181</v>
      </c>
      <c r="L68" s="85">
        <f>IF($C$5*'Tariffs Jul2021'!AL62/'Tariffs Jul2021'!AJ62&lt;'Tariffs Jul2021'!K62,0,IF($C$5*'Tariffs Jul2021'!AL62/'Tariffs Jul2021'!AJ62&lt;='Tariffs Jul2021'!L62,($C$5*'Tariffs Jul2021'!AL62/'Tariffs Jul2021'!AJ62-'Tariffs Jul2021'!K62)*('Tariffs Jul2021'!W62/100)*'Tariffs Jul2021'!AJ62,('Tariffs Jul2021'!L62-'Tariffs Jul2021'!K62)*('Tariffs Jul2021'!W62/100)*'Tariffs Jul2021'!AJ62))</f>
        <v>0</v>
      </c>
      <c r="M68" s="85">
        <f>IF($C$5*'Tariffs Jul2021'!AL62/'Tariffs Jul2021'!AJ62&lt;'Tariffs Jul2021'!L62,0,IF($C$5*'Tariffs Jul2021'!AL62/'Tariffs Jul2021'!AJ62&lt;='Tariffs Jul2021'!M62,($C$5*'Tariffs Jul2021'!AL62/'Tariffs Jul2021'!AJ62-'Tariffs Jul2021'!L62)*('Tariffs Jul2021'!X62/100)*'Tariffs Jul2021'!AJ62,('Tariffs Jul2021'!M62-'Tariffs Jul2021'!L62)*('Tariffs Jul2021'!X62/100)*'Tariffs Jul2021'!AJ62))</f>
        <v>0</v>
      </c>
      <c r="N68" s="85">
        <f>IF(($C$5*'Tariffs Jul2021'!AL62/'Tariffs Jul2021'!AJ62&gt;'Tariffs Jul2021'!M62),($C$5*'Tariffs Jul2021'!AL62/'Tariffs Jul2021'!AJ62-'Tariffs Jul2021'!M62)*'Tariffs Jul2021'!Y62/100*'Tariffs Jul2021'!AJ62,0)</f>
        <v>131.99999999999997</v>
      </c>
      <c r="O68" s="73">
        <f t="shared" si="0"/>
        <v>1140.2718181818179</v>
      </c>
      <c r="P68" s="498">
        <f t="shared" si="1"/>
        <v>1254.2989999999998</v>
      </c>
      <c r="Q68" s="531"/>
      <c r="R68" s="531"/>
      <c r="S68" s="531"/>
      <c r="T68" s="531"/>
      <c r="U68" s="531"/>
      <c r="V68" s="531"/>
      <c r="W68" s="531"/>
      <c r="X68" s="531"/>
      <c r="Y68" s="531"/>
    </row>
    <row r="69" spans="1:25" x14ac:dyDescent="0.15">
      <c r="A69" s="286" t="str">
        <f>'Tariffs Jul2021'!F63</f>
        <v>Lumo Energy</v>
      </c>
      <c r="B69" s="47" t="str">
        <f>'Tariffs Jul2021'!D63</f>
        <v>AGN Central 1</v>
      </c>
      <c r="C69" s="287">
        <f>'Tariffs Jul2021'!E63</f>
        <v>44197</v>
      </c>
      <c r="D69" s="85">
        <f>365*'Tariffs Jul2021'!H63/100</f>
        <v>255.5</v>
      </c>
      <c r="E69" s="85">
        <f>IF($C$5*'Tariffs Jul2021'!AK63/'Tariffs Jul2021'!AI63&gt;='Tariffs Jul2021'!J63,( 'Tariffs Jul2021'!J63*'Tariffs Jul2021'!O63/100)* 'Tariffs Jul2021'!AI63,($C$5*'Tariffs Jul2021'!AK63/'Tariffs Jul2021'!AI63*'Tariffs Jul2021'!O63/100)* 'Tariffs Jul2021'!AI63)</f>
        <v>126.06681818181816</v>
      </c>
      <c r="F69" s="85">
        <f>IF($C$5*'Tariffs Jul2021'!AK63/'Tariffs Jul2021'!AI63&lt;'Tariffs Jul2021'!J63,0,IF($C$5*'Tariffs Jul2021'!AK63/'Tariffs Jul2021'!AI63&lt;='Tariffs Jul2021'!K63,($C$5*'Tariffs Jul2021'!AK63/'Tariffs Jul2021'!AI63-'Tariffs Jul2021'!J63)*('Tariffs Jul2021'!P63/100)*'Tariffs Jul2021'!AI63,('Tariffs Jul2021'!K63-'Tariffs Jul2021'!J63)*('Tariffs Jul2021'!P63/100)*'Tariffs Jul2021'!AI63))</f>
        <v>85.365000000000009</v>
      </c>
      <c r="G69" s="85">
        <f>IF($C$5*'Tariffs Jul2021'!AK63/'Tariffs Jul2021'!AI63&lt;'Tariffs Jul2021'!K63,0,IF($C$5*'Tariffs Jul2021'!AK63/'Tariffs Jul2021'!AI63&lt;='Tariffs Jul2021'!L63,($C$5*'Tariffs Jul2021'!AK63/'Tariffs Jul2021'!AI63-'Tariffs Jul2021'!K63)*('Tariffs Jul2021'!Q63/100)*'Tariffs Jul2021'!AI63,('Tariffs Jul2021'!L63-'Tariffs Jul2021'!K63)*('Tariffs Jul2021'!Q63/100)*'Tariffs Jul2021'!AI63))</f>
        <v>0</v>
      </c>
      <c r="H69" s="85">
        <f>IF($C$5*'Tariffs Jul2021'!AK63/'Tariffs Jul2021'!AI63&lt;'Tariffs Jul2021'!L63,0,IF($C$5*'Tariffs Jul2021'!AK63/'Tariffs Jul2021'!AI63&lt;='Tariffs Jul2021'!M63,($C$5*'Tariffs Jul2021'!AK63/'Tariffs Jul2021'!AI63-'Tariffs Jul2021'!L63)*('Tariffs Jul2021'!R63/100)*'Tariffs Jul2021'!AI63,('Tariffs Jul2021'!M63-'Tariffs Jul2021'!L63)*('Tariffs Jul2021'!R63/100)*'Tariffs Jul2021'!AI63))</f>
        <v>0</v>
      </c>
      <c r="I69" s="85">
        <f>IF(($C$5*'Tariffs Jul2021'!AK63/'Tariffs Jul2021'!AI63&gt;'Tariffs Jul2021'!M63),($C$5*'Tariffs Jul2021'!AK63/'Tariffs Jul2021'!AI63-'Tariffs Jul2021'!M63)*'Tariffs Jul2021'!S63/100*'Tariffs Jul2021'!AI63,0)</f>
        <v>117.27272727272725</v>
      </c>
      <c r="J69" s="85">
        <f>IF($C$5*'Tariffs Jul2021'!AL63/'Tariffs Jul2021'!AJ63&gt;='Tariffs Jul2021'!J63,('Tariffs Jul2021'!J63*'Tariffs Jul2021'!U63/100)* 'Tariffs Jul2021'!AJ63,($C$5*'Tariffs Jul2021'!AL63/'Tariffs Jul2021'!AJ63*'Tariffs Jul2021'!U63/100)* 'Tariffs Jul2021'!AJ63)</f>
        <v>126.06681818181816</v>
      </c>
      <c r="K69" s="85">
        <f>IF($C$5*'Tariffs Jul2021'!AL63/'Tariffs Jul2021'!AJ63&lt;'Tariffs Jul2021'!J63,0,IF($C$5*'Tariffs Jul2021'!AL63/'Tariffs Jul2021'!AJ63&lt;='Tariffs Jul2021'!K63,($C$5*'Tariffs Jul2021'!AL63/'Tariffs Jul2021'!AJ63-'Tariffs Jul2021'!J63)*('Tariffs Jul2021'!V63/100)*'Tariffs Jul2021'!AJ63,('Tariffs Jul2021'!K63-'Tariffs Jul2021'!J63)*('Tariffs Jul2021'!V63/100)*'Tariffs Jul2021'!AJ63))</f>
        <v>85.365000000000009</v>
      </c>
      <c r="L69" s="85">
        <f>IF($C$5*'Tariffs Jul2021'!AL63/'Tariffs Jul2021'!AJ63&lt;'Tariffs Jul2021'!K63,0,IF($C$5*'Tariffs Jul2021'!AL63/'Tariffs Jul2021'!AJ63&lt;='Tariffs Jul2021'!L63,($C$5*'Tariffs Jul2021'!AL63/'Tariffs Jul2021'!AJ63-'Tariffs Jul2021'!K63)*('Tariffs Jul2021'!W63/100)*'Tariffs Jul2021'!AJ63,('Tariffs Jul2021'!L63-'Tariffs Jul2021'!K63)*('Tariffs Jul2021'!W63/100)*'Tariffs Jul2021'!AJ63))</f>
        <v>0</v>
      </c>
      <c r="M69" s="85">
        <f>IF($C$5*'Tariffs Jul2021'!AL63/'Tariffs Jul2021'!AJ63&lt;'Tariffs Jul2021'!L63,0,IF($C$5*'Tariffs Jul2021'!AL63/'Tariffs Jul2021'!AJ63&lt;='Tariffs Jul2021'!M63,($C$5*'Tariffs Jul2021'!AL63/'Tariffs Jul2021'!AJ63-'Tariffs Jul2021'!L63)*('Tariffs Jul2021'!X63/100)*'Tariffs Jul2021'!AJ63,('Tariffs Jul2021'!M63-'Tariffs Jul2021'!L63)*('Tariffs Jul2021'!X63/100)*'Tariffs Jul2021'!AJ63))</f>
        <v>0</v>
      </c>
      <c r="N69" s="85">
        <f>IF(($C$5*'Tariffs Jul2021'!AL63/'Tariffs Jul2021'!AJ63&gt;'Tariffs Jul2021'!M63),($C$5*'Tariffs Jul2021'!AL63/'Tariffs Jul2021'!AJ63-'Tariffs Jul2021'!M63)*'Tariffs Jul2021'!Y63/100*'Tariffs Jul2021'!AJ63,0)</f>
        <v>117.27272727272725</v>
      </c>
      <c r="O69" s="73">
        <f t="shared" si="0"/>
        <v>912.90909090909088</v>
      </c>
      <c r="P69" s="498">
        <f t="shared" si="1"/>
        <v>1004.2</v>
      </c>
      <c r="Q69" s="531"/>
      <c r="R69" s="531"/>
      <c r="S69" s="531"/>
      <c r="T69" s="531"/>
      <c r="U69" s="531"/>
      <c r="V69" s="531"/>
      <c r="W69" s="531"/>
      <c r="X69" s="531"/>
      <c r="Y69" s="531"/>
    </row>
    <row r="70" spans="1:25" x14ac:dyDescent="0.15">
      <c r="A70" s="286" t="str">
        <f>'Tariffs Jul2021'!F64</f>
        <v>Momentum Energy</v>
      </c>
      <c r="B70" s="47" t="str">
        <f>'Tariffs Jul2021'!D64</f>
        <v>AGN Central 1</v>
      </c>
      <c r="C70" s="287">
        <f>'Tariffs Jul2021'!E64</f>
        <v>44224</v>
      </c>
      <c r="D70" s="85">
        <f>365*'Tariffs Jul2021'!H64/100</f>
        <v>297.97272727272724</v>
      </c>
      <c r="E70" s="85">
        <f>IF($C$5*'Tariffs Jul2021'!AK64/'Tariffs Jul2021'!AI64&gt;='Tariffs Jul2021'!J64,( 'Tariffs Jul2021'!J64*'Tariffs Jul2021'!O64/100)* 'Tariffs Jul2021'!AI64,($C$5*'Tariffs Jul2021'!AK64/'Tariffs Jul2021'!AI64*'Tariffs Jul2021'!O64/100)* 'Tariffs Jul2021'!AI64)</f>
        <v>113.95363636363636</v>
      </c>
      <c r="F70" s="85">
        <f>IF($C$5*'Tariffs Jul2021'!AK64/'Tariffs Jul2021'!AI64&lt;'Tariffs Jul2021'!J64,0,IF($C$5*'Tariffs Jul2021'!AK64/'Tariffs Jul2021'!AI64&lt;='Tariffs Jul2021'!K64,($C$5*'Tariffs Jul2021'!AK64/'Tariffs Jul2021'!AI64-'Tariffs Jul2021'!J64)*('Tariffs Jul2021'!P64/100)*'Tariffs Jul2021'!AI64,('Tariffs Jul2021'!K64-'Tariffs Jul2021'!J64)*('Tariffs Jul2021'!P64/100)*'Tariffs Jul2021'!AI64))</f>
        <v>79.575454545454534</v>
      </c>
      <c r="G70" s="85">
        <f>IF($C$5*'Tariffs Jul2021'!AK64/'Tariffs Jul2021'!AI64&lt;'Tariffs Jul2021'!K64,0,IF($C$5*'Tariffs Jul2021'!AK64/'Tariffs Jul2021'!AI64&lt;='Tariffs Jul2021'!L64,($C$5*'Tariffs Jul2021'!AK64/'Tariffs Jul2021'!AI64-'Tariffs Jul2021'!K64)*('Tariffs Jul2021'!Q64/100)*'Tariffs Jul2021'!AI64,('Tariffs Jul2021'!L64-'Tariffs Jul2021'!K64)*('Tariffs Jul2021'!Q64/100)*'Tariffs Jul2021'!AI64))</f>
        <v>0</v>
      </c>
      <c r="H70" s="85">
        <f>IF($C$5*'Tariffs Jul2021'!AK64/'Tariffs Jul2021'!AI64&lt;'Tariffs Jul2021'!L64,0,IF($C$5*'Tariffs Jul2021'!AK64/'Tariffs Jul2021'!AI64&lt;='Tariffs Jul2021'!M64,($C$5*'Tariffs Jul2021'!AK64/'Tariffs Jul2021'!AI64-'Tariffs Jul2021'!L64)*('Tariffs Jul2021'!R64/100)*'Tariffs Jul2021'!AI64,('Tariffs Jul2021'!M64-'Tariffs Jul2021'!L64)*('Tariffs Jul2021'!R64/100)*'Tariffs Jul2021'!AI64))</f>
        <v>0</v>
      </c>
      <c r="I70" s="85">
        <f>IF(($C$5*'Tariffs Jul2021'!AK64/'Tariffs Jul2021'!AI64&gt;'Tariffs Jul2021'!M64),($C$5*'Tariffs Jul2021'!AK64/'Tariffs Jul2021'!AI64-'Tariffs Jul2021'!M64)*'Tariffs Jul2021'!S64/100*'Tariffs Jul2021'!AI64,0)</f>
        <v>102.15627272727272</v>
      </c>
      <c r="J70" s="85">
        <f>IF($C$5*'Tariffs Jul2021'!AL64/'Tariffs Jul2021'!AJ64&gt;='Tariffs Jul2021'!J64,('Tariffs Jul2021'!J64*'Tariffs Jul2021'!U64/100)* 'Tariffs Jul2021'!AJ64,($C$5*'Tariffs Jul2021'!AL64/'Tariffs Jul2021'!AJ64*'Tariffs Jul2021'!U64/100)* 'Tariffs Jul2021'!AJ64)</f>
        <v>206.97090909090909</v>
      </c>
      <c r="K70" s="85">
        <f>IF($C$5*'Tariffs Jul2021'!AL64/'Tariffs Jul2021'!AJ64&lt;'Tariffs Jul2021'!J64,0,IF($C$5*'Tariffs Jul2021'!AL64/'Tariffs Jul2021'!AJ64&lt;='Tariffs Jul2021'!K64,($C$5*'Tariffs Jul2021'!AL64/'Tariffs Jul2021'!AJ64-'Tariffs Jul2021'!J64)*('Tariffs Jul2021'!V64/100)*'Tariffs Jul2021'!AJ64,('Tariffs Jul2021'!K64-'Tariffs Jul2021'!J64)*('Tariffs Jul2021'!V64/100)*'Tariffs Jul2021'!AJ64))</f>
        <v>143.87636363636361</v>
      </c>
      <c r="L70" s="85">
        <f>IF($C$5*'Tariffs Jul2021'!AL64/'Tariffs Jul2021'!AJ64&lt;'Tariffs Jul2021'!K64,0,IF($C$5*'Tariffs Jul2021'!AL64/'Tariffs Jul2021'!AJ64&lt;='Tariffs Jul2021'!L64,($C$5*'Tariffs Jul2021'!AL64/'Tariffs Jul2021'!AJ64-'Tariffs Jul2021'!K64)*('Tariffs Jul2021'!W64/100)*'Tariffs Jul2021'!AJ64,('Tariffs Jul2021'!L64-'Tariffs Jul2021'!K64)*('Tariffs Jul2021'!W64/100)*'Tariffs Jul2021'!AJ64))</f>
        <v>0</v>
      </c>
      <c r="M70" s="85">
        <f>IF($C$5*'Tariffs Jul2021'!AL64/'Tariffs Jul2021'!AJ64&lt;'Tariffs Jul2021'!L64,0,IF($C$5*'Tariffs Jul2021'!AL64/'Tariffs Jul2021'!AJ64&lt;='Tariffs Jul2021'!M64,($C$5*'Tariffs Jul2021'!AL64/'Tariffs Jul2021'!AJ64-'Tariffs Jul2021'!L64)*('Tariffs Jul2021'!X64/100)*'Tariffs Jul2021'!AJ64,('Tariffs Jul2021'!M64-'Tariffs Jul2021'!L64)*('Tariffs Jul2021'!X64/100)*'Tariffs Jul2021'!AJ64))</f>
        <v>0</v>
      </c>
      <c r="N70" s="85">
        <f>IF(($C$5*'Tariffs Jul2021'!AL64/'Tariffs Jul2021'!AJ64&gt;'Tariffs Jul2021'!M64),($C$5*'Tariffs Jul2021'!AL64/'Tariffs Jul2021'!AJ64-'Tariffs Jul2021'!M64)*'Tariffs Jul2021'!Y64/100*'Tariffs Jul2021'!AJ64,0)</f>
        <v>183.95399999999998</v>
      </c>
      <c r="O70" s="73">
        <f t="shared" si="0"/>
        <v>1128.4593636363636</v>
      </c>
      <c r="P70" s="498">
        <f t="shared" si="1"/>
        <v>1241.3053</v>
      </c>
      <c r="Q70" s="531"/>
      <c r="R70" s="531"/>
      <c r="S70" s="531"/>
      <c r="T70" s="531"/>
      <c r="U70" s="531"/>
      <c r="V70" s="531"/>
      <c r="W70" s="531"/>
      <c r="X70" s="531"/>
      <c r="Y70" s="531"/>
    </row>
    <row r="71" spans="1:25" x14ac:dyDescent="0.15">
      <c r="A71" s="286" t="str">
        <f>'Tariffs Jul2021'!F65</f>
        <v>Origin Energy</v>
      </c>
      <c r="B71" s="47" t="str">
        <f>'Tariffs Jul2021'!D65</f>
        <v>AGN Central 1</v>
      </c>
      <c r="C71" s="287">
        <f>'Tariffs Jul2021'!E65</f>
        <v>44228</v>
      </c>
      <c r="D71" s="85">
        <f>365*'Tariffs Jul2021'!H65/100</f>
        <v>251.18636363636361</v>
      </c>
      <c r="E71" s="85">
        <f>IF($C$5*'Tariffs Jul2021'!AK65/'Tariffs Jul2021'!AI65&gt;='Tariffs Jul2021'!J65,( 'Tariffs Jul2021'!J65*'Tariffs Jul2021'!O65/100)* 'Tariffs Jul2021'!AI65,($C$5*'Tariffs Jul2021'!AK65/'Tariffs Jul2021'!AI65*'Tariffs Jul2021'!O65/100)* 'Tariffs Jul2021'!AI65)</f>
        <v>340.90909090909088</v>
      </c>
      <c r="F71" s="85">
        <f>IF($C$5*'Tariffs Jul2021'!AK65/'Tariffs Jul2021'!AI65&lt;'Tariffs Jul2021'!J65,0,IF($C$5*'Tariffs Jul2021'!AK65/'Tariffs Jul2021'!AI65&lt;='Tariffs Jul2021'!K65,($C$5*'Tariffs Jul2021'!AK65/'Tariffs Jul2021'!AI65-'Tariffs Jul2021'!J65)*('Tariffs Jul2021'!P65/100)*'Tariffs Jul2021'!AI65,('Tariffs Jul2021'!K65-'Tariffs Jul2021'!J65)*('Tariffs Jul2021'!P65/100)*'Tariffs Jul2021'!AI65))</f>
        <v>0</v>
      </c>
      <c r="G71" s="85">
        <f>IF($C$5*'Tariffs Jul2021'!AK65/'Tariffs Jul2021'!AI65&lt;'Tariffs Jul2021'!K65,0,IF($C$5*'Tariffs Jul2021'!AK65/'Tariffs Jul2021'!AI65&lt;='Tariffs Jul2021'!L65,($C$5*'Tariffs Jul2021'!AK65/'Tariffs Jul2021'!AI65-'Tariffs Jul2021'!K65)*('Tariffs Jul2021'!Q65/100)*'Tariffs Jul2021'!AI65,('Tariffs Jul2021'!L65-'Tariffs Jul2021'!K65)*('Tariffs Jul2021'!Q65/100)*'Tariffs Jul2021'!AI65))</f>
        <v>0</v>
      </c>
      <c r="H71" s="85">
        <f>IF($C$5*'Tariffs Jul2021'!AK65/'Tariffs Jul2021'!AI65&lt;'Tariffs Jul2021'!L65,0,IF($C$5*'Tariffs Jul2021'!AK65/'Tariffs Jul2021'!AI65&lt;='Tariffs Jul2021'!M65,($C$5*'Tariffs Jul2021'!AK65/'Tariffs Jul2021'!AI65-'Tariffs Jul2021'!L65)*('Tariffs Jul2021'!R65/100)*'Tariffs Jul2021'!AI65,('Tariffs Jul2021'!M65-'Tariffs Jul2021'!L65)*('Tariffs Jul2021'!R65/100)*'Tariffs Jul2021'!AI65))</f>
        <v>0</v>
      </c>
      <c r="I71" s="85">
        <f>IF(($C$5*'Tariffs Jul2021'!AK65/'Tariffs Jul2021'!AI65&gt;'Tariffs Jul2021'!M65),($C$5*'Tariffs Jul2021'!AK65/'Tariffs Jul2021'!AI65-'Tariffs Jul2021'!M65)*'Tariffs Jul2021'!S65/100*'Tariffs Jul2021'!AI65,0)</f>
        <v>0</v>
      </c>
      <c r="J71" s="85">
        <f>IF($C$5*'Tariffs Jul2021'!AL65/'Tariffs Jul2021'!AJ65&gt;='Tariffs Jul2021'!J65,('Tariffs Jul2021'!J65*'Tariffs Jul2021'!U65/100)* 'Tariffs Jul2021'!AJ65,($C$5*'Tariffs Jul2021'!AL65/'Tariffs Jul2021'!AJ65*'Tariffs Jul2021'!U65/100)* 'Tariffs Jul2021'!AJ65)</f>
        <v>340.90909090909088</v>
      </c>
      <c r="K71" s="85">
        <f>IF($C$5*'Tariffs Jul2021'!AL65/'Tariffs Jul2021'!AJ65&lt;'Tariffs Jul2021'!J65,0,IF($C$5*'Tariffs Jul2021'!AL65/'Tariffs Jul2021'!AJ65&lt;='Tariffs Jul2021'!K65,($C$5*'Tariffs Jul2021'!AL65/'Tariffs Jul2021'!AJ65-'Tariffs Jul2021'!J65)*('Tariffs Jul2021'!V65/100)*'Tariffs Jul2021'!AJ65,('Tariffs Jul2021'!K65-'Tariffs Jul2021'!J65)*('Tariffs Jul2021'!V65/100)*'Tariffs Jul2021'!AJ65))</f>
        <v>0</v>
      </c>
      <c r="L71" s="85">
        <f>IF($C$5*'Tariffs Jul2021'!AL65/'Tariffs Jul2021'!AJ65&lt;'Tariffs Jul2021'!K65,0,IF($C$5*'Tariffs Jul2021'!AL65/'Tariffs Jul2021'!AJ65&lt;='Tariffs Jul2021'!L65,($C$5*'Tariffs Jul2021'!AL65/'Tariffs Jul2021'!AJ65-'Tariffs Jul2021'!K65)*('Tariffs Jul2021'!W65/100)*'Tariffs Jul2021'!AJ65,('Tariffs Jul2021'!L65-'Tariffs Jul2021'!K65)*('Tariffs Jul2021'!W65/100)*'Tariffs Jul2021'!AJ65))</f>
        <v>0</v>
      </c>
      <c r="M71" s="85">
        <f>IF($C$5*'Tariffs Jul2021'!AL65/'Tariffs Jul2021'!AJ65&lt;'Tariffs Jul2021'!L65,0,IF($C$5*'Tariffs Jul2021'!AL65/'Tariffs Jul2021'!AJ65&lt;='Tariffs Jul2021'!M65,($C$5*'Tariffs Jul2021'!AL65/'Tariffs Jul2021'!AJ65-'Tariffs Jul2021'!L65)*('Tariffs Jul2021'!X65/100)*'Tariffs Jul2021'!AJ65,('Tariffs Jul2021'!M65-'Tariffs Jul2021'!L65)*('Tariffs Jul2021'!X65/100)*'Tariffs Jul2021'!AJ65))</f>
        <v>0</v>
      </c>
      <c r="N71" s="85">
        <f>IF(($C$5*'Tariffs Jul2021'!AL65/'Tariffs Jul2021'!AJ65&gt;'Tariffs Jul2021'!M65),($C$5*'Tariffs Jul2021'!AL65/'Tariffs Jul2021'!AJ65-'Tariffs Jul2021'!M65)*'Tariffs Jul2021'!Y65/100*'Tariffs Jul2021'!AJ65,0)</f>
        <v>0</v>
      </c>
      <c r="O71" s="73">
        <f t="shared" si="0"/>
        <v>933.00454545454534</v>
      </c>
      <c r="P71" s="498">
        <f t="shared" si="1"/>
        <v>1026.3050000000001</v>
      </c>
      <c r="Q71" s="531"/>
      <c r="R71" s="531"/>
      <c r="S71" s="531"/>
      <c r="T71" s="531"/>
      <c r="U71" s="531"/>
      <c r="V71" s="531"/>
      <c r="W71" s="531"/>
      <c r="X71" s="531"/>
      <c r="Y71" s="531"/>
    </row>
    <row r="72" spans="1:25" x14ac:dyDescent="0.15">
      <c r="A72" s="286" t="str">
        <f>'Tariffs Jul2021'!F66</f>
        <v>Red Energy</v>
      </c>
      <c r="B72" s="47" t="str">
        <f>'Tariffs Jul2021'!D66</f>
        <v>AGN Central 1</v>
      </c>
      <c r="C72" s="287">
        <f>'Tariffs Jul2021'!E66</f>
        <v>44197</v>
      </c>
      <c r="D72" s="85">
        <f>365*'Tariffs Jul2021'!H66/100</f>
        <v>265.72000000000003</v>
      </c>
      <c r="E72" s="85">
        <f>IF($C$5*'Tariffs Jul2021'!AK66/'Tariffs Jul2021'!AI66&gt;='Tariffs Jul2021'!J66,( 'Tariffs Jul2021'!J66*'Tariffs Jul2021'!O66/100)* 'Tariffs Jul2021'!AI66,($C$5*'Tariffs Jul2021'!AK66/'Tariffs Jul2021'!AI66*'Tariffs Jul2021'!O66/100)* 'Tariffs Jul2021'!AI66)</f>
        <v>132.34772727272727</v>
      </c>
      <c r="F72" s="85">
        <f>IF($C$5*'Tariffs Jul2021'!AK66/'Tariffs Jul2021'!AI66&lt;'Tariffs Jul2021'!J66,0,IF($C$5*'Tariffs Jul2021'!AK66/'Tariffs Jul2021'!AI66&lt;='Tariffs Jul2021'!K66,($C$5*'Tariffs Jul2021'!AK66/'Tariffs Jul2021'!AI66-'Tariffs Jul2021'!J66)*('Tariffs Jul2021'!P66/100)*'Tariffs Jul2021'!AI66,('Tariffs Jul2021'!K66-'Tariffs Jul2021'!J66)*('Tariffs Jul2021'!P66/100)*'Tariffs Jul2021'!AI66))</f>
        <v>103.84227272727271</v>
      </c>
      <c r="G72" s="85">
        <f>IF($C$5*'Tariffs Jul2021'!AK66/'Tariffs Jul2021'!AI66&lt;'Tariffs Jul2021'!K66,0,IF($C$5*'Tariffs Jul2021'!AK66/'Tariffs Jul2021'!AI66&lt;='Tariffs Jul2021'!L66,($C$5*'Tariffs Jul2021'!AK66/'Tariffs Jul2021'!AI66-'Tariffs Jul2021'!K66)*('Tariffs Jul2021'!Q66/100)*'Tariffs Jul2021'!AI66,('Tariffs Jul2021'!L66-'Tariffs Jul2021'!K66)*('Tariffs Jul2021'!Q66/100)*'Tariffs Jul2021'!AI66))</f>
        <v>0</v>
      </c>
      <c r="H72" s="85">
        <f>IF($C$5*'Tariffs Jul2021'!AK66/'Tariffs Jul2021'!AI66&lt;'Tariffs Jul2021'!L66,0,IF($C$5*'Tariffs Jul2021'!AK66/'Tariffs Jul2021'!AI66&lt;='Tariffs Jul2021'!M66,($C$5*'Tariffs Jul2021'!AK66/'Tariffs Jul2021'!AI66-'Tariffs Jul2021'!L66)*('Tariffs Jul2021'!R66/100)*'Tariffs Jul2021'!AI66,('Tariffs Jul2021'!M66-'Tariffs Jul2021'!L66)*('Tariffs Jul2021'!R66/100)*'Tariffs Jul2021'!AI66))</f>
        <v>0</v>
      </c>
      <c r="I72" s="85">
        <f>IF(($C$5*'Tariffs Jul2021'!AK66/'Tariffs Jul2021'!AI66&gt;'Tariffs Jul2021'!M66),($C$5*'Tariffs Jul2021'!AK66/'Tariffs Jul2021'!AI66-'Tariffs Jul2021'!M66)*'Tariffs Jul2021'!S66/100*'Tariffs Jul2021'!AI66,0)</f>
        <v>109.63636363636363</v>
      </c>
      <c r="J72" s="85">
        <f>IF($C$5*'Tariffs Jul2021'!AL66/'Tariffs Jul2021'!AJ66&gt;='Tariffs Jul2021'!J66,('Tariffs Jul2021'!J66*'Tariffs Jul2021'!U66/100)* 'Tariffs Jul2021'!AJ66,($C$5*'Tariffs Jul2021'!AL66/'Tariffs Jul2021'!AJ66*'Tariffs Jul2021'!U66/100)* 'Tariffs Jul2021'!AJ66)</f>
        <v>132.34772727272727</v>
      </c>
      <c r="K72" s="85">
        <f>IF($C$5*'Tariffs Jul2021'!AL66/'Tariffs Jul2021'!AJ66&lt;'Tariffs Jul2021'!J66,0,IF($C$5*'Tariffs Jul2021'!AL66/'Tariffs Jul2021'!AJ66&lt;='Tariffs Jul2021'!K66,($C$5*'Tariffs Jul2021'!AL66/'Tariffs Jul2021'!AJ66-'Tariffs Jul2021'!J66)*('Tariffs Jul2021'!V66/100)*'Tariffs Jul2021'!AJ66,('Tariffs Jul2021'!K66-'Tariffs Jul2021'!J66)*('Tariffs Jul2021'!V66/100)*'Tariffs Jul2021'!AJ66))</f>
        <v>103.84227272727271</v>
      </c>
      <c r="L72" s="85">
        <f>IF($C$5*'Tariffs Jul2021'!AL66/'Tariffs Jul2021'!AJ66&lt;'Tariffs Jul2021'!K66,0,IF($C$5*'Tariffs Jul2021'!AL66/'Tariffs Jul2021'!AJ66&lt;='Tariffs Jul2021'!L66,($C$5*'Tariffs Jul2021'!AL66/'Tariffs Jul2021'!AJ66-'Tariffs Jul2021'!K66)*('Tariffs Jul2021'!W66/100)*'Tariffs Jul2021'!AJ66,('Tariffs Jul2021'!L66-'Tariffs Jul2021'!K66)*('Tariffs Jul2021'!W66/100)*'Tariffs Jul2021'!AJ66))</f>
        <v>0</v>
      </c>
      <c r="M72" s="85">
        <f>IF($C$5*'Tariffs Jul2021'!AL66/'Tariffs Jul2021'!AJ66&lt;'Tariffs Jul2021'!L66,0,IF($C$5*'Tariffs Jul2021'!AL66/'Tariffs Jul2021'!AJ66&lt;='Tariffs Jul2021'!M66,($C$5*'Tariffs Jul2021'!AL66/'Tariffs Jul2021'!AJ66-'Tariffs Jul2021'!L66)*('Tariffs Jul2021'!X66/100)*'Tariffs Jul2021'!AJ66,('Tariffs Jul2021'!M66-'Tariffs Jul2021'!L66)*('Tariffs Jul2021'!X66/100)*'Tariffs Jul2021'!AJ66))</f>
        <v>0</v>
      </c>
      <c r="N72" s="85">
        <f>IF(($C$5*'Tariffs Jul2021'!AL66/'Tariffs Jul2021'!AJ66&gt;'Tariffs Jul2021'!M66),($C$5*'Tariffs Jul2021'!AL66/'Tariffs Jul2021'!AJ66-'Tariffs Jul2021'!M66)*'Tariffs Jul2021'!Y66/100*'Tariffs Jul2021'!AJ66,0)</f>
        <v>109.63636363636363</v>
      </c>
      <c r="O72" s="73">
        <f t="shared" si="0"/>
        <v>957.37272727272727</v>
      </c>
      <c r="P72" s="498">
        <f t="shared" si="1"/>
        <v>1053.1100000000001</v>
      </c>
      <c r="Q72" s="531"/>
      <c r="R72" s="531"/>
      <c r="S72" s="531"/>
      <c r="T72" s="531"/>
      <c r="U72" s="531"/>
      <c r="V72" s="531"/>
      <c r="W72" s="531"/>
      <c r="X72" s="531"/>
      <c r="Y72" s="531"/>
    </row>
    <row r="73" spans="1:25" x14ac:dyDescent="0.15">
      <c r="A73" s="286" t="str">
        <f>'Tariffs Jul2021'!F67</f>
        <v>Simply Energy</v>
      </c>
      <c r="B73" s="47" t="str">
        <f>'Tariffs Jul2021'!D67</f>
        <v>AGN Central 1</v>
      </c>
      <c r="C73" s="287">
        <f>'Tariffs Jul2021'!E67</f>
        <v>44440</v>
      </c>
      <c r="D73" s="85">
        <f>365*'Tariffs Jul2021'!H67/100</f>
        <v>281.68045454545455</v>
      </c>
      <c r="E73" s="85">
        <f>IF($C$5*'Tariffs Jul2021'!AK67/'Tariffs Jul2021'!AI67&gt;='Tariffs Jul2021'!J67,( 'Tariffs Jul2021'!J67*'Tariffs Jul2021'!O67/100)* 'Tariffs Jul2021'!AI67,($C$5*'Tariffs Jul2021'!AK67/'Tariffs Jul2021'!AI67*'Tariffs Jul2021'!O67/100)* 'Tariffs Jul2021'!AI67)</f>
        <v>158.81727272727269</v>
      </c>
      <c r="F73" s="85">
        <f>IF($C$5*'Tariffs Jul2021'!AK67/'Tariffs Jul2021'!AI67&lt;'Tariffs Jul2021'!J67,0,IF($C$5*'Tariffs Jul2021'!AK67/'Tariffs Jul2021'!AI67&lt;='Tariffs Jul2021'!K67,($C$5*'Tariffs Jul2021'!AK67/'Tariffs Jul2021'!AI67-'Tariffs Jul2021'!J67)*('Tariffs Jul2021'!P67/100)*'Tariffs Jul2021'!AI67,('Tariffs Jul2021'!K67-'Tariffs Jul2021'!J67)*('Tariffs Jul2021'!P67/100)*'Tariffs Jul2021'!AI67))</f>
        <v>110.12454545454544</v>
      </c>
      <c r="G73" s="85">
        <f>IF($C$5*'Tariffs Jul2021'!AK67/'Tariffs Jul2021'!AI67&lt;'Tariffs Jul2021'!K67,0,IF($C$5*'Tariffs Jul2021'!AK67/'Tariffs Jul2021'!AI67&lt;='Tariffs Jul2021'!L67,($C$5*'Tariffs Jul2021'!AK67/'Tariffs Jul2021'!AI67-'Tariffs Jul2021'!K67)*('Tariffs Jul2021'!Q67/100)*'Tariffs Jul2021'!AI67,('Tariffs Jul2021'!L67-'Tariffs Jul2021'!K67)*('Tariffs Jul2021'!Q67/100)*'Tariffs Jul2021'!AI67))</f>
        <v>0</v>
      </c>
      <c r="H73" s="85">
        <f>IF($C$5*'Tariffs Jul2021'!AK67/'Tariffs Jul2021'!AI67&lt;'Tariffs Jul2021'!L67,0,IF($C$5*'Tariffs Jul2021'!AK67/'Tariffs Jul2021'!AI67&lt;='Tariffs Jul2021'!M67,($C$5*'Tariffs Jul2021'!AK67/'Tariffs Jul2021'!AI67-'Tariffs Jul2021'!L67)*('Tariffs Jul2021'!R67/100)*'Tariffs Jul2021'!AI67,('Tariffs Jul2021'!M67-'Tariffs Jul2021'!L67)*('Tariffs Jul2021'!R67/100)*'Tariffs Jul2021'!AI67))</f>
        <v>0</v>
      </c>
      <c r="I73" s="85">
        <f>IF(($C$5*'Tariffs Jul2021'!AK67/'Tariffs Jul2021'!AI67&gt;'Tariffs Jul2021'!M67),($C$5*'Tariffs Jul2021'!AK67/'Tariffs Jul2021'!AI67-'Tariffs Jul2021'!M67)*'Tariffs Jul2021'!S67/100*'Tariffs Jul2021'!AI67,0)</f>
        <v>136.36363636363637</v>
      </c>
      <c r="J73" s="85">
        <f>IF($C$5*'Tariffs Jul2021'!AL67/'Tariffs Jul2021'!AJ67&gt;='Tariffs Jul2021'!J67,('Tariffs Jul2021'!J67*'Tariffs Jul2021'!U67/100)* 'Tariffs Jul2021'!AJ67,($C$5*'Tariffs Jul2021'!AL67/'Tariffs Jul2021'!AJ67*'Tariffs Jul2021'!U67/100)* 'Tariffs Jul2021'!AJ67)</f>
        <v>158.81727272727269</v>
      </c>
      <c r="K73" s="85">
        <f>IF($C$5*'Tariffs Jul2021'!AL67/'Tariffs Jul2021'!AJ67&lt;'Tariffs Jul2021'!J67,0,IF($C$5*'Tariffs Jul2021'!AL67/'Tariffs Jul2021'!AJ67&lt;='Tariffs Jul2021'!K67,($C$5*'Tariffs Jul2021'!AL67/'Tariffs Jul2021'!AJ67-'Tariffs Jul2021'!J67)*('Tariffs Jul2021'!V67/100)*'Tariffs Jul2021'!AJ67,('Tariffs Jul2021'!K67-'Tariffs Jul2021'!J67)*('Tariffs Jul2021'!V67/100)*'Tariffs Jul2021'!AJ67))</f>
        <v>110.12454545454544</v>
      </c>
      <c r="L73" s="85">
        <f>IF($C$5*'Tariffs Jul2021'!AL67/'Tariffs Jul2021'!AJ67&lt;'Tariffs Jul2021'!K67,0,IF($C$5*'Tariffs Jul2021'!AL67/'Tariffs Jul2021'!AJ67&lt;='Tariffs Jul2021'!L67,($C$5*'Tariffs Jul2021'!AL67/'Tariffs Jul2021'!AJ67-'Tariffs Jul2021'!K67)*('Tariffs Jul2021'!W67/100)*'Tariffs Jul2021'!AJ67,('Tariffs Jul2021'!L67-'Tariffs Jul2021'!K67)*('Tariffs Jul2021'!W67/100)*'Tariffs Jul2021'!AJ67))</f>
        <v>0</v>
      </c>
      <c r="M73" s="85">
        <f>IF($C$5*'Tariffs Jul2021'!AL67/'Tariffs Jul2021'!AJ67&lt;'Tariffs Jul2021'!L67,0,IF($C$5*'Tariffs Jul2021'!AL67/'Tariffs Jul2021'!AJ67&lt;='Tariffs Jul2021'!M67,($C$5*'Tariffs Jul2021'!AL67/'Tariffs Jul2021'!AJ67-'Tariffs Jul2021'!L67)*('Tariffs Jul2021'!X67/100)*'Tariffs Jul2021'!AJ67,('Tariffs Jul2021'!M67-'Tariffs Jul2021'!L67)*('Tariffs Jul2021'!X67/100)*'Tariffs Jul2021'!AJ67))</f>
        <v>0</v>
      </c>
      <c r="N73" s="85">
        <f>IF(($C$5*'Tariffs Jul2021'!AL67/'Tariffs Jul2021'!AJ67&gt;'Tariffs Jul2021'!M67),($C$5*'Tariffs Jul2021'!AL67/'Tariffs Jul2021'!AJ67-'Tariffs Jul2021'!M67)*'Tariffs Jul2021'!Y67/100*'Tariffs Jul2021'!AJ67,0)</f>
        <v>136.36363636363637</v>
      </c>
      <c r="O73" s="73">
        <f t="shared" si="0"/>
        <v>1092.2913636363637</v>
      </c>
      <c r="P73" s="498">
        <f t="shared" si="1"/>
        <v>1201.5205000000001</v>
      </c>
      <c r="Q73" s="531"/>
      <c r="R73" s="531"/>
      <c r="S73" s="531"/>
      <c r="T73" s="531"/>
      <c r="U73" s="531"/>
      <c r="V73" s="531"/>
      <c r="W73" s="531"/>
      <c r="X73" s="531"/>
      <c r="Y73" s="531"/>
    </row>
    <row r="74" spans="1:25" x14ac:dyDescent="0.15">
      <c r="A74" s="286" t="str">
        <f>'Tariffs Jul2021'!F68</f>
        <v>Sumo Power</v>
      </c>
      <c r="B74" s="47" t="str">
        <f>'Tariffs Jul2021'!D68</f>
        <v>AGN Central 1</v>
      </c>
      <c r="C74" s="287">
        <f>'Tariffs Jul2021'!E68</f>
        <v>44278</v>
      </c>
      <c r="D74" s="85">
        <f>365*'Tariffs Jul2021'!H68/100</f>
        <v>259.28272727272724</v>
      </c>
      <c r="E74" s="85">
        <f>IF($C$5*'Tariffs Jul2021'!AK68/'Tariffs Jul2021'!AI68&gt;='Tariffs Jul2021'!J68,( 'Tariffs Jul2021'!J68*'Tariffs Jul2021'!O68/100)* 'Tariffs Jul2021'!AI68,($C$5*'Tariffs Jul2021'!AK68/'Tariffs Jul2021'!AI68*'Tariffs Jul2021'!O68/100)* 'Tariffs Jul2021'!AI68)</f>
        <v>183.49227272727271</v>
      </c>
      <c r="F74" s="85">
        <f>IF($C$5*'Tariffs Jul2021'!AK68/'Tariffs Jul2021'!AI68&lt;'Tariffs Jul2021'!J68,0,IF($C$5*'Tariffs Jul2021'!AK68/'Tariffs Jul2021'!AI68&lt;='Tariffs Jul2021'!K68,($C$5*'Tariffs Jul2021'!AK68/'Tariffs Jul2021'!AI68-'Tariffs Jul2021'!J68)*('Tariffs Jul2021'!P68/100)*'Tariffs Jul2021'!AI68,('Tariffs Jul2021'!K68-'Tariffs Jul2021'!J68)*('Tariffs Jul2021'!P68/100)*'Tariffs Jul2021'!AI68))</f>
        <v>129.34090909090907</v>
      </c>
      <c r="G74" s="85">
        <f>IF($C$5*'Tariffs Jul2021'!AK68/'Tariffs Jul2021'!AI68&lt;'Tariffs Jul2021'!K68,0,IF($C$5*'Tariffs Jul2021'!AK68/'Tariffs Jul2021'!AI68&lt;='Tariffs Jul2021'!L68,($C$5*'Tariffs Jul2021'!AK68/'Tariffs Jul2021'!AI68-'Tariffs Jul2021'!K68)*('Tariffs Jul2021'!Q68/100)*'Tariffs Jul2021'!AI68,('Tariffs Jul2021'!L68-'Tariffs Jul2021'!K68)*('Tariffs Jul2021'!Q68/100)*'Tariffs Jul2021'!AI68))</f>
        <v>0</v>
      </c>
      <c r="H74" s="85">
        <f>IF($C$5*'Tariffs Jul2021'!AK68/'Tariffs Jul2021'!AI68&lt;'Tariffs Jul2021'!L68,0,IF($C$5*'Tariffs Jul2021'!AK68/'Tariffs Jul2021'!AI68&lt;='Tariffs Jul2021'!M68,($C$5*'Tariffs Jul2021'!AK68/'Tariffs Jul2021'!AI68-'Tariffs Jul2021'!L68)*('Tariffs Jul2021'!R68/100)*'Tariffs Jul2021'!AI68,('Tariffs Jul2021'!M68-'Tariffs Jul2021'!L68)*('Tariffs Jul2021'!R68/100)*'Tariffs Jul2021'!AI68))</f>
        <v>0</v>
      </c>
      <c r="I74" s="85">
        <f>IF(($C$5*'Tariffs Jul2021'!AK68/'Tariffs Jul2021'!AI68&gt;'Tariffs Jul2021'!M68),($C$5*'Tariffs Jul2021'!AK68/'Tariffs Jul2021'!AI68-'Tariffs Jul2021'!M68)*'Tariffs Jul2021'!S68/100*'Tariffs Jul2021'!AI68,0)</f>
        <v>152.18181818181816</v>
      </c>
      <c r="J74" s="85">
        <f>IF($C$5*'Tariffs Jul2021'!AL68/'Tariffs Jul2021'!AJ68&gt;='Tariffs Jul2021'!J68,('Tariffs Jul2021'!J68*'Tariffs Jul2021'!U68/100)* 'Tariffs Jul2021'!AJ68,($C$5*'Tariffs Jul2021'!AL68/'Tariffs Jul2021'!AJ68*'Tariffs Jul2021'!U68/100)* 'Tariffs Jul2021'!AJ68)</f>
        <v>183.49227272727271</v>
      </c>
      <c r="K74" s="85">
        <f>IF($C$5*'Tariffs Jul2021'!AL68/'Tariffs Jul2021'!AJ68&lt;'Tariffs Jul2021'!J68,0,IF($C$5*'Tariffs Jul2021'!AL68/'Tariffs Jul2021'!AJ68&lt;='Tariffs Jul2021'!K68,($C$5*'Tariffs Jul2021'!AL68/'Tariffs Jul2021'!AJ68-'Tariffs Jul2021'!J68)*('Tariffs Jul2021'!V68/100)*'Tariffs Jul2021'!AJ68,('Tariffs Jul2021'!K68-'Tariffs Jul2021'!J68)*('Tariffs Jul2021'!V68/100)*'Tariffs Jul2021'!AJ68))</f>
        <v>129.34090909090907</v>
      </c>
      <c r="L74" s="85">
        <f>IF($C$5*'Tariffs Jul2021'!AL68/'Tariffs Jul2021'!AJ68&lt;'Tariffs Jul2021'!K68,0,IF($C$5*'Tariffs Jul2021'!AL68/'Tariffs Jul2021'!AJ68&lt;='Tariffs Jul2021'!L68,($C$5*'Tariffs Jul2021'!AL68/'Tariffs Jul2021'!AJ68-'Tariffs Jul2021'!K68)*('Tariffs Jul2021'!W68/100)*'Tariffs Jul2021'!AJ68,('Tariffs Jul2021'!L68-'Tariffs Jul2021'!K68)*('Tariffs Jul2021'!W68/100)*'Tariffs Jul2021'!AJ68))</f>
        <v>0</v>
      </c>
      <c r="M74" s="85">
        <f>IF($C$5*'Tariffs Jul2021'!AL68/'Tariffs Jul2021'!AJ68&lt;'Tariffs Jul2021'!L68,0,IF($C$5*'Tariffs Jul2021'!AL68/'Tariffs Jul2021'!AJ68&lt;='Tariffs Jul2021'!M68,($C$5*'Tariffs Jul2021'!AL68/'Tariffs Jul2021'!AJ68-'Tariffs Jul2021'!L68)*('Tariffs Jul2021'!X68/100)*'Tariffs Jul2021'!AJ68,('Tariffs Jul2021'!M68-'Tariffs Jul2021'!L68)*('Tariffs Jul2021'!X68/100)*'Tariffs Jul2021'!AJ68))</f>
        <v>0</v>
      </c>
      <c r="N74" s="85">
        <f>IF(($C$5*'Tariffs Jul2021'!AL68/'Tariffs Jul2021'!AJ68&gt;'Tariffs Jul2021'!M68),($C$5*'Tariffs Jul2021'!AL68/'Tariffs Jul2021'!AJ68-'Tariffs Jul2021'!M68)*'Tariffs Jul2021'!Y68/100*'Tariffs Jul2021'!AJ68,0)</f>
        <v>152.18181818181816</v>
      </c>
      <c r="O74" s="73">
        <f t="shared" si="0"/>
        <v>1189.3127272727272</v>
      </c>
      <c r="P74" s="498">
        <f t="shared" si="1"/>
        <v>1308.2440000000001</v>
      </c>
      <c r="Q74" s="531"/>
      <c r="R74" s="531"/>
      <c r="S74" s="531"/>
      <c r="T74" s="531"/>
      <c r="U74" s="531"/>
      <c r="V74" s="531"/>
      <c r="W74" s="531"/>
      <c r="X74" s="531"/>
      <c r="Y74" s="531"/>
    </row>
    <row r="75" spans="1:25" x14ac:dyDescent="0.15">
      <c r="A75" s="286" t="str">
        <f>'Tariffs Jul2021'!F69</f>
        <v>GloBird</v>
      </c>
      <c r="B75" s="47" t="str">
        <f>'Tariffs Jul2021'!D69</f>
        <v>AGN Central 1</v>
      </c>
      <c r="C75" s="287">
        <f>'Tariffs Jul2021'!E69</f>
        <v>44197</v>
      </c>
      <c r="D75" s="85">
        <f>365*'Tariffs Jul2021'!H69/100</f>
        <v>306.60000000000002</v>
      </c>
      <c r="E75" s="85">
        <f>IF($C$5*'Tariffs Jul2021'!AK69/'Tariffs Jul2021'!AI69&gt;='Tariffs Jul2021'!J69,( 'Tariffs Jul2021'!J69*'Tariffs Jul2021'!O69/100)* 'Tariffs Jul2021'!AI69,($C$5*'Tariffs Jul2021'!AK69/'Tariffs Jul2021'!AI69*'Tariffs Jul2021'!O69/100)* 'Tariffs Jul2021'!AI69)</f>
        <v>168</v>
      </c>
      <c r="F75" s="85">
        <f>IF($C$5*'Tariffs Jul2021'!AK69/'Tariffs Jul2021'!AI69&lt;'Tariffs Jul2021'!J69,0,IF($C$5*'Tariffs Jul2021'!AK69/'Tariffs Jul2021'!AI69&lt;='Tariffs Jul2021'!K69,($C$5*'Tariffs Jul2021'!AK69/'Tariffs Jul2021'!AI69-'Tariffs Jul2021'!J69)*('Tariffs Jul2021'!P69/100)*'Tariffs Jul2021'!AI69,('Tariffs Jul2021'!K69-'Tariffs Jul2021'!J69)*('Tariffs Jul2021'!P69/100)*'Tariffs Jul2021'!AI69))</f>
        <v>0</v>
      </c>
      <c r="G75" s="85">
        <f>IF($C$5*'Tariffs Jul2021'!AK69/'Tariffs Jul2021'!AI69&lt;'Tariffs Jul2021'!K69,0,IF($C$5*'Tariffs Jul2021'!AK69/'Tariffs Jul2021'!AI69&lt;='Tariffs Jul2021'!L69,($C$5*'Tariffs Jul2021'!AK69/'Tariffs Jul2021'!AI69-'Tariffs Jul2021'!K69)*('Tariffs Jul2021'!Q69/100)*'Tariffs Jul2021'!AI69,('Tariffs Jul2021'!L69-'Tariffs Jul2021'!K69)*('Tariffs Jul2021'!Q69/100)*'Tariffs Jul2021'!AI69))</f>
        <v>0</v>
      </c>
      <c r="H75" s="85">
        <f>IF($C$5*'Tariffs Jul2021'!AK69/'Tariffs Jul2021'!AI69&lt;'Tariffs Jul2021'!L69,0,IF($C$5*'Tariffs Jul2021'!AK69/'Tariffs Jul2021'!AI69&lt;='Tariffs Jul2021'!M69,($C$5*'Tariffs Jul2021'!AK69/'Tariffs Jul2021'!AI69-'Tariffs Jul2021'!L69)*('Tariffs Jul2021'!R69/100)*'Tariffs Jul2021'!AI69,('Tariffs Jul2021'!M69-'Tariffs Jul2021'!L69)*('Tariffs Jul2021'!R69/100)*'Tariffs Jul2021'!AI69))</f>
        <v>0</v>
      </c>
      <c r="I75" s="85">
        <f>IF(($C$5*'Tariffs Jul2021'!AK69/'Tariffs Jul2021'!AI69&gt;'Tariffs Jul2021'!M69),($C$5*'Tariffs Jul2021'!AK69/'Tariffs Jul2021'!AI69-'Tariffs Jul2021'!M69)*'Tariffs Jul2021'!S69/100*'Tariffs Jul2021'!AI69,0)</f>
        <v>79.979999999999976</v>
      </c>
      <c r="J75" s="85">
        <f>IF($C$5*'Tariffs Jul2021'!AL69/'Tariffs Jul2021'!AJ69&gt;='Tariffs Jul2021'!J69,('Tariffs Jul2021'!J69*'Tariffs Jul2021'!U69/100)* 'Tariffs Jul2021'!AJ69,($C$5*'Tariffs Jul2021'!AL69/'Tariffs Jul2021'!AJ69*'Tariffs Jul2021'!U69/100)* 'Tariffs Jul2021'!AJ69)</f>
        <v>336</v>
      </c>
      <c r="K75" s="85">
        <f>IF($C$5*'Tariffs Jul2021'!AL69/'Tariffs Jul2021'!AJ69&lt;'Tariffs Jul2021'!J69,0,IF($C$5*'Tariffs Jul2021'!AL69/'Tariffs Jul2021'!AJ69&lt;='Tariffs Jul2021'!K69,($C$5*'Tariffs Jul2021'!AL69/'Tariffs Jul2021'!AJ69-'Tariffs Jul2021'!J69)*('Tariffs Jul2021'!V69/100)*'Tariffs Jul2021'!AJ69,('Tariffs Jul2021'!K69-'Tariffs Jul2021'!J69)*('Tariffs Jul2021'!V69/100)*'Tariffs Jul2021'!AJ69))</f>
        <v>0</v>
      </c>
      <c r="L75" s="85">
        <f>IF($C$5*'Tariffs Jul2021'!AL69/'Tariffs Jul2021'!AJ69&lt;'Tariffs Jul2021'!K69,0,IF($C$5*'Tariffs Jul2021'!AL69/'Tariffs Jul2021'!AJ69&lt;='Tariffs Jul2021'!L69,($C$5*'Tariffs Jul2021'!AL69/'Tariffs Jul2021'!AJ69-'Tariffs Jul2021'!K69)*('Tariffs Jul2021'!W69/100)*'Tariffs Jul2021'!AJ69,('Tariffs Jul2021'!L69-'Tariffs Jul2021'!K69)*('Tariffs Jul2021'!W69/100)*'Tariffs Jul2021'!AJ69))</f>
        <v>0</v>
      </c>
      <c r="M75" s="85">
        <f>IF($C$5*'Tariffs Jul2021'!AL69/'Tariffs Jul2021'!AJ69&lt;'Tariffs Jul2021'!L69,0,IF($C$5*'Tariffs Jul2021'!AL69/'Tariffs Jul2021'!AJ69&lt;='Tariffs Jul2021'!M69,($C$5*'Tariffs Jul2021'!AL69/'Tariffs Jul2021'!AJ69-'Tariffs Jul2021'!L69)*('Tariffs Jul2021'!X69/100)*'Tariffs Jul2021'!AJ69,('Tariffs Jul2021'!M69-'Tariffs Jul2021'!L69)*('Tariffs Jul2021'!X69/100)*'Tariffs Jul2021'!AJ69))</f>
        <v>0</v>
      </c>
      <c r="N75" s="85">
        <f>IF(($C$5*'Tariffs Jul2021'!AL69/'Tariffs Jul2021'!AJ69&gt;'Tariffs Jul2021'!M69),($C$5*'Tariffs Jul2021'!AL69/'Tariffs Jul2021'!AJ69-'Tariffs Jul2021'!M69)*'Tariffs Jul2021'!Y69/100*'Tariffs Jul2021'!AJ69,0)</f>
        <v>159.95999999999995</v>
      </c>
      <c r="O75" s="73">
        <f t="shared" si="0"/>
        <v>1050.54</v>
      </c>
      <c r="P75" s="498">
        <f t="shared" si="1"/>
        <v>1155.5940000000001</v>
      </c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25" x14ac:dyDescent="0.15">
      <c r="A76" s="286" t="str">
        <f>'Tariffs Jul2021'!F70</f>
        <v>Powershop</v>
      </c>
      <c r="B76" s="47" t="str">
        <f>'Tariffs Jul2021'!D70</f>
        <v>AGN Central 1</v>
      </c>
      <c r="C76" s="287">
        <f>'Tariffs Jul2021'!E70</f>
        <v>44197</v>
      </c>
      <c r="D76" s="85">
        <f>365*'Tariffs Jul2021'!H70/100</f>
        <v>269.5690909090909</v>
      </c>
      <c r="E76" s="85">
        <f>((C$5*'Tariffs Jul2021'!AK70/'Tariffs Jul2021'!AI70)*('Tariffs Jul2021'!O70/100))*'Tariffs Jul2021'!AI70</f>
        <v>294.5454545454545</v>
      </c>
      <c r="F76" s="85">
        <v>0</v>
      </c>
      <c r="G76" s="85">
        <v>0</v>
      </c>
      <c r="H76" s="85">
        <v>0</v>
      </c>
      <c r="I76" s="85">
        <v>0</v>
      </c>
      <c r="J76" s="85">
        <f>((C$5*'Tariffs Jul2021'!AL70/'Tariffs Jul2021'!AJ70)*('Tariffs Jul2021'!U70/100))*'Tariffs Jul2021'!AJ70</f>
        <v>294.5454545454545</v>
      </c>
      <c r="K76" s="85">
        <v>0</v>
      </c>
      <c r="L76" s="85">
        <v>0</v>
      </c>
      <c r="M76" s="85">
        <v>0</v>
      </c>
      <c r="N76" s="85">
        <v>0</v>
      </c>
      <c r="O76" s="73">
        <f t="shared" si="0"/>
        <v>858.65999999999985</v>
      </c>
      <c r="P76" s="498">
        <f t="shared" si="1"/>
        <v>944.52599999999995</v>
      </c>
      <c r="Q76" s="531"/>
      <c r="R76" s="531"/>
      <c r="S76" s="531"/>
      <c r="T76" s="531"/>
      <c r="U76" s="531"/>
      <c r="V76" s="531"/>
      <c r="W76" s="531"/>
      <c r="X76" s="531"/>
      <c r="Y76" s="531"/>
    </row>
    <row r="77" spans="1:25" ht="14" thickBot="1" x14ac:dyDescent="0.2">
      <c r="A77" s="289" t="str">
        <f>'Tariffs Jul2021'!F71</f>
        <v>1st Energy</v>
      </c>
      <c r="B77" s="289" t="str">
        <f>'Tariffs Jul2021'!D71</f>
        <v>AGN Central 1</v>
      </c>
      <c r="C77" s="290">
        <f>'Tariffs Jul2021'!E71</f>
        <v>44197</v>
      </c>
      <c r="D77" s="291">
        <f>365*'Tariffs Jul2021'!H71/100</f>
        <v>295.64999999999998</v>
      </c>
      <c r="E77" s="291">
        <f>IF($C$5*'Tariffs Jul2021'!AK71/'Tariffs Jul2021'!AI71&gt;='Tariffs Jul2021'!J71,( 'Tariffs Jul2021'!J71*'Tariffs Jul2021'!O71/100)* 'Tariffs Jul2021'!AI71,($C$5*'Tariffs Jul2021'!AK71/'Tariffs Jul2021'!AI71*'Tariffs Jul2021'!O71/100)* 'Tariffs Jul2021'!AI71)</f>
        <v>147.15272727272725</v>
      </c>
      <c r="F77" s="291">
        <f>IF($C$5*'Tariffs Jul2021'!AK71/'Tariffs Jul2021'!AI71&lt;'Tariffs Jul2021'!J71,0,IF($C$5*'Tariffs Jul2021'!AK71/'Tariffs Jul2021'!AI71&lt;='Tariffs Jul2021'!K71,($C$5*'Tariffs Jul2021'!AK71/'Tariffs Jul2021'!AI71-'Tariffs Jul2021'!J71)*('Tariffs Jul2021'!P71/100)*'Tariffs Jul2021'!AI71,('Tariffs Jul2021'!K71-'Tariffs Jul2021'!J71)*('Tariffs Jul2021'!P71/100)*'Tariffs Jul2021'!AI71))</f>
        <v>105.69</v>
      </c>
      <c r="G77" s="291">
        <f>IF($C$5*'Tariffs Jul2021'!AK71/'Tariffs Jul2021'!AI71&lt;'Tariffs Jul2021'!K71,0,IF($C$5*'Tariffs Jul2021'!AK71/'Tariffs Jul2021'!AI71&lt;='Tariffs Jul2021'!L71,($C$5*'Tariffs Jul2021'!AK71/'Tariffs Jul2021'!AI71-'Tariffs Jul2021'!K71)*('Tariffs Jul2021'!Q71/100)*'Tariffs Jul2021'!AI71,('Tariffs Jul2021'!L71-'Tariffs Jul2021'!K71)*('Tariffs Jul2021'!Q71/100)*'Tariffs Jul2021'!AI71))</f>
        <v>0</v>
      </c>
      <c r="H77" s="291">
        <f>IF($C$5*'Tariffs Jul2021'!AK71/'Tariffs Jul2021'!AI71&lt;'Tariffs Jul2021'!L71,0,IF($C$5*'Tariffs Jul2021'!AK71/'Tariffs Jul2021'!AI71&lt;='Tariffs Jul2021'!M71,($C$5*'Tariffs Jul2021'!AK71/'Tariffs Jul2021'!AI71-'Tariffs Jul2021'!L71)*('Tariffs Jul2021'!R71/100)*'Tariffs Jul2021'!AI71,('Tariffs Jul2021'!M71-'Tariffs Jul2021'!L71)*('Tariffs Jul2021'!R71/100)*'Tariffs Jul2021'!AI71))</f>
        <v>0</v>
      </c>
      <c r="I77" s="291">
        <f>IF(($C$5*'Tariffs Jul2021'!AK71/'Tariffs Jul2021'!AI71&gt;'Tariffs Jul2021'!M71),($C$5*'Tariffs Jul2021'!AK71/'Tariffs Jul2021'!AI71-'Tariffs Jul2021'!M71)*'Tariffs Jul2021'!S71/100*'Tariffs Jul2021'!AI71,0)</f>
        <v>133.63636363636363</v>
      </c>
      <c r="J77" s="291">
        <f>IF($C$5*'Tariffs Jul2021'!AL71/'Tariffs Jul2021'!AJ71&gt;='Tariffs Jul2021'!J71,('Tariffs Jul2021'!J71*'Tariffs Jul2021'!U71/100)* 'Tariffs Jul2021'!AJ71,($C$5*'Tariffs Jul2021'!AL71/'Tariffs Jul2021'!AJ71*'Tariffs Jul2021'!U71/100)* 'Tariffs Jul2021'!AJ71)</f>
        <v>147.15272727272725</v>
      </c>
      <c r="K77" s="291">
        <f>IF($C$5*'Tariffs Jul2021'!AL71/'Tariffs Jul2021'!AJ71&lt;'Tariffs Jul2021'!J71,0,IF($C$5*'Tariffs Jul2021'!AL71/'Tariffs Jul2021'!AJ71&lt;='Tariffs Jul2021'!K71,($C$5*'Tariffs Jul2021'!AL71/'Tariffs Jul2021'!AJ71-'Tariffs Jul2021'!J71)*('Tariffs Jul2021'!V71/100)*'Tariffs Jul2021'!AJ71,('Tariffs Jul2021'!K71-'Tariffs Jul2021'!J71)*('Tariffs Jul2021'!V71/100)*'Tariffs Jul2021'!AJ71))</f>
        <v>105.69</v>
      </c>
      <c r="L77" s="291">
        <f>IF($C$5*'Tariffs Jul2021'!AL71/'Tariffs Jul2021'!AJ71&lt;'Tariffs Jul2021'!K71,0,IF($C$5*'Tariffs Jul2021'!AL71/'Tariffs Jul2021'!AJ71&lt;='Tariffs Jul2021'!L71,($C$5*'Tariffs Jul2021'!AL71/'Tariffs Jul2021'!AJ71-'Tariffs Jul2021'!K71)*('Tariffs Jul2021'!W71/100)*'Tariffs Jul2021'!AJ71,('Tariffs Jul2021'!L71-'Tariffs Jul2021'!K71)*('Tariffs Jul2021'!W71/100)*'Tariffs Jul2021'!AJ71))</f>
        <v>0</v>
      </c>
      <c r="M77" s="291">
        <f>IF($C$5*'Tariffs Jul2021'!AL71/'Tariffs Jul2021'!AJ71&lt;'Tariffs Jul2021'!L71,0,IF($C$5*'Tariffs Jul2021'!AL71/'Tariffs Jul2021'!AJ71&lt;='Tariffs Jul2021'!M71,($C$5*'Tariffs Jul2021'!AL71/'Tariffs Jul2021'!AJ71-'Tariffs Jul2021'!L71)*('Tariffs Jul2021'!X71/100)*'Tariffs Jul2021'!AJ71,('Tariffs Jul2021'!M71-'Tariffs Jul2021'!L71)*('Tariffs Jul2021'!X71/100)*'Tariffs Jul2021'!AJ71))</f>
        <v>0</v>
      </c>
      <c r="N77" s="291">
        <f>IF(($C$5*'Tariffs Jul2021'!AL71/'Tariffs Jul2021'!AJ71&gt;'Tariffs Jul2021'!M71),($C$5*'Tariffs Jul2021'!AL71/'Tariffs Jul2021'!AJ71-'Tariffs Jul2021'!M71)*'Tariffs Jul2021'!Y71/100*'Tariffs Jul2021'!AJ71,0)</f>
        <v>133.63636363636363</v>
      </c>
      <c r="O77" s="292">
        <f t="shared" si="0"/>
        <v>1068.6081818181819</v>
      </c>
      <c r="P77" s="499">
        <f t="shared" si="1"/>
        <v>1175.4690000000003</v>
      </c>
      <c r="Q77" s="531"/>
      <c r="R77" s="531"/>
      <c r="S77" s="531"/>
      <c r="T77" s="531"/>
      <c r="U77" s="531"/>
      <c r="V77" s="531"/>
      <c r="W77" s="531"/>
      <c r="X77" s="531"/>
      <c r="Y77" s="531"/>
    </row>
    <row r="78" spans="1:25" ht="14" thickTop="1" x14ac:dyDescent="0.15">
      <c r="A78" s="286" t="str">
        <f>'Tariffs Jul2021'!F72</f>
        <v>AGL</v>
      </c>
      <c r="B78" s="47" t="str">
        <f>'Tariffs Jul2021'!D72</f>
        <v>AusNet Services West</v>
      </c>
      <c r="C78" s="287">
        <f>'Tariffs Jul2021'!E72</f>
        <v>44378</v>
      </c>
      <c r="D78" s="85">
        <f>365*'Tariffs Jul2021'!H72/100</f>
        <v>339.88136363636363</v>
      </c>
      <c r="E78" s="85">
        <f>IF($C$5*'Tariffs Jul2021'!AK72/'Tariffs Jul2021'!AI72&gt;='Tariffs Jul2021'!J72,( 'Tariffs Jul2021'!J72*'Tariffs Jul2021'!O72/100)* 'Tariffs Jul2021'!AI72,($C$5*'Tariffs Jul2021'!AK72/'Tariffs Jul2021'!AI72*'Tariffs Jul2021'!O72/100)* 'Tariffs Jul2021'!AI72)</f>
        <v>228.15899999999993</v>
      </c>
      <c r="F78" s="85">
        <f>IF($C$5*'Tariffs Jul2021'!AK72/'Tariffs Jul2021'!AI72&lt;'Tariffs Jul2021'!J72,0,IF($C$5*'Tariffs Jul2021'!AK72/'Tariffs Jul2021'!AI72&lt;='Tariffs Jul2021'!K72,($C$5*'Tariffs Jul2021'!AK72/'Tariffs Jul2021'!AI72-'Tariffs Jul2021'!J72)*('Tariffs Jul2021'!P72/100)*'Tariffs Jul2021'!AI72,('Tariffs Jul2021'!K72-'Tariffs Jul2021'!J72)*('Tariffs Jul2021'!P72/100)*'Tariffs Jul2021'!AI72))</f>
        <v>0</v>
      </c>
      <c r="G78" s="85">
        <f>IF($C$5*'Tariffs Jul2021'!AK72/'Tariffs Jul2021'!AI72&lt;'Tariffs Jul2021'!K72,0,IF($C$5*'Tariffs Jul2021'!AK72/'Tariffs Jul2021'!AI72&lt;='Tariffs Jul2021'!L72,($C$5*'Tariffs Jul2021'!AK72/'Tariffs Jul2021'!AI72-'Tariffs Jul2021'!K72)*('Tariffs Jul2021'!Q72/100)*'Tariffs Jul2021'!AI72,('Tariffs Jul2021'!L72-'Tariffs Jul2021'!K72)*('Tariffs Jul2021'!Q72/100)*'Tariffs Jul2021'!AI72))</f>
        <v>0</v>
      </c>
      <c r="H78" s="85">
        <f>IF($C$5*'Tariffs Jul2021'!AK72/'Tariffs Jul2021'!AI72&lt;'Tariffs Jul2021'!L72,0,IF($C$5*'Tariffs Jul2021'!AK72/'Tariffs Jul2021'!AI72&lt;='Tariffs Jul2021'!M72,($C$5*'Tariffs Jul2021'!AK72/'Tariffs Jul2021'!AI72-'Tariffs Jul2021'!L72)*('Tariffs Jul2021'!R72/100)*'Tariffs Jul2021'!AI72,('Tariffs Jul2021'!M72-'Tariffs Jul2021'!L72)*('Tariffs Jul2021'!R72/100)*'Tariffs Jul2021'!AI72))</f>
        <v>0</v>
      </c>
      <c r="I78" s="85">
        <f>IF(($C$5*'Tariffs Jul2021'!AK72/'Tariffs Jul2021'!AI72&gt;'Tariffs Jul2021'!M72),($C$5*'Tariffs Jul2021'!AK72/'Tariffs Jul2021'!AI72-'Tariffs Jul2021'!M72)*'Tariffs Jul2021'!S72/100*'Tariffs Jul2021'!AI72,0)</f>
        <v>0</v>
      </c>
      <c r="J78" s="85">
        <f>IF($C$5*'Tariffs Jul2021'!AL72/'Tariffs Jul2021'!AJ72&gt;='Tariffs Jul2021'!J72,('Tariffs Jul2021'!J72*'Tariffs Jul2021'!U72/100)* 'Tariffs Jul2021'!AJ72,($C$5*'Tariffs Jul2021'!AL72/'Tariffs Jul2021'!AJ72*'Tariffs Jul2021'!U72/100)* 'Tariffs Jul2021'!AJ72)</f>
        <v>418.13999999999993</v>
      </c>
      <c r="K78" s="85">
        <f>IF($C$5*'Tariffs Jul2021'!AL72/'Tariffs Jul2021'!AJ72&lt;'Tariffs Jul2021'!J72,0,IF($C$5*'Tariffs Jul2021'!AL72/'Tariffs Jul2021'!AJ72&lt;='Tariffs Jul2021'!K72,($C$5*'Tariffs Jul2021'!AL72/'Tariffs Jul2021'!AJ72-'Tariffs Jul2021'!J72)*('Tariffs Jul2021'!V72/100)*'Tariffs Jul2021'!AJ72,('Tariffs Jul2021'!K72-'Tariffs Jul2021'!J72)*('Tariffs Jul2021'!V72/100)*'Tariffs Jul2021'!AJ72))</f>
        <v>0</v>
      </c>
      <c r="L78" s="85">
        <f>IF($C$5*'Tariffs Jul2021'!AL72/'Tariffs Jul2021'!AJ72&lt;'Tariffs Jul2021'!K72,0,IF($C$5*'Tariffs Jul2021'!AL72/'Tariffs Jul2021'!AJ72&lt;='Tariffs Jul2021'!L72,($C$5*'Tariffs Jul2021'!AL72/'Tariffs Jul2021'!AJ72-'Tariffs Jul2021'!K72)*('Tariffs Jul2021'!W72/100)*'Tariffs Jul2021'!AJ72,('Tariffs Jul2021'!L72-'Tariffs Jul2021'!K72)*('Tariffs Jul2021'!W72/100)*'Tariffs Jul2021'!AJ72))</f>
        <v>0</v>
      </c>
      <c r="M78" s="85">
        <f>IF($C$5*'Tariffs Jul2021'!AL72/'Tariffs Jul2021'!AJ72&lt;'Tariffs Jul2021'!L72,0,IF($C$5*'Tariffs Jul2021'!AL72/'Tariffs Jul2021'!AJ72&lt;='Tariffs Jul2021'!M72,($C$5*'Tariffs Jul2021'!AL72/'Tariffs Jul2021'!AJ72-'Tariffs Jul2021'!L72)*('Tariffs Jul2021'!X72/100)*'Tariffs Jul2021'!AJ72,('Tariffs Jul2021'!M72-'Tariffs Jul2021'!L72)*('Tariffs Jul2021'!X72/100)*'Tariffs Jul2021'!AJ72))</f>
        <v>0</v>
      </c>
      <c r="N78" s="85">
        <f>IF(($C$5*'Tariffs Jul2021'!AL72/'Tariffs Jul2021'!AJ72&gt;'Tariffs Jul2021'!M72),($C$5*'Tariffs Jul2021'!AL72/'Tariffs Jul2021'!AJ72-'Tariffs Jul2021'!M72)*'Tariffs Jul2021'!Y72/100*'Tariffs Jul2021'!AJ72,0)</f>
        <v>0</v>
      </c>
      <c r="O78" s="73">
        <f t="shared" si="0"/>
        <v>986.18036363636338</v>
      </c>
      <c r="P78" s="498">
        <f t="shared" si="1"/>
        <v>1084.7983999999999</v>
      </c>
      <c r="Q78" s="531"/>
      <c r="R78" s="531"/>
      <c r="S78" s="531"/>
      <c r="T78" s="531"/>
      <c r="U78" s="531"/>
      <c r="V78" s="531"/>
      <c r="W78" s="531"/>
      <c r="X78" s="531"/>
      <c r="Y78" s="531"/>
    </row>
    <row r="79" spans="1:25" x14ac:dyDescent="0.15">
      <c r="A79" s="286" t="str">
        <f>'Tariffs Jul2021'!F73</f>
        <v>Alinta Energy</v>
      </c>
      <c r="B79" s="47" t="str">
        <f>'Tariffs Jul2021'!D73</f>
        <v>AusNet Services West</v>
      </c>
      <c r="C79" s="287">
        <f>'Tariffs Jul2021'!E73</f>
        <v>44197</v>
      </c>
      <c r="D79" s="85">
        <f>365*'Tariffs Jul2021'!H73/100</f>
        <v>292</v>
      </c>
      <c r="E79" s="85">
        <f>IF($C$5*'Tariffs Jul2021'!AK73/'Tariffs Jul2021'!AI73&gt;='Tariffs Jul2021'!J73,( 'Tariffs Jul2021'!J73*'Tariffs Jul2021'!O73/100)* 'Tariffs Jul2021'!AI73,($C$5*'Tariffs Jul2021'!AK73/'Tariffs Jul2021'!AI73*'Tariffs Jul2021'!O73/100)* 'Tariffs Jul2021'!AI73)</f>
        <v>229.97699999999998</v>
      </c>
      <c r="F79" s="85">
        <f>IF($C$5*'Tariffs Jul2021'!AK73/'Tariffs Jul2021'!AI73&lt;'Tariffs Jul2021'!J73,0,IF($C$5*'Tariffs Jul2021'!AK73/'Tariffs Jul2021'!AI73&lt;='Tariffs Jul2021'!K73,($C$5*'Tariffs Jul2021'!AK73/'Tariffs Jul2021'!AI73-'Tariffs Jul2021'!J73)*('Tariffs Jul2021'!P73/100)*'Tariffs Jul2021'!AI73,('Tariffs Jul2021'!K73-'Tariffs Jul2021'!J73)*('Tariffs Jul2021'!P73/100)*'Tariffs Jul2021'!AI73))</f>
        <v>0</v>
      </c>
      <c r="G79" s="85">
        <f>IF($C$5*'Tariffs Jul2021'!AK73/'Tariffs Jul2021'!AI73&lt;'Tariffs Jul2021'!K73,0,IF($C$5*'Tariffs Jul2021'!AK73/'Tariffs Jul2021'!AI73&lt;='Tariffs Jul2021'!L73,($C$5*'Tariffs Jul2021'!AK73/'Tariffs Jul2021'!AI73-'Tariffs Jul2021'!K73)*('Tariffs Jul2021'!Q73/100)*'Tariffs Jul2021'!AI73,('Tariffs Jul2021'!L73-'Tariffs Jul2021'!K73)*('Tariffs Jul2021'!Q73/100)*'Tariffs Jul2021'!AI73))</f>
        <v>0</v>
      </c>
      <c r="H79" s="85">
        <f>IF($C$5*'Tariffs Jul2021'!AK73/'Tariffs Jul2021'!AI73&lt;'Tariffs Jul2021'!L73,0,IF($C$5*'Tariffs Jul2021'!AK73/'Tariffs Jul2021'!AI73&lt;='Tariffs Jul2021'!M73,($C$5*'Tariffs Jul2021'!AK73/'Tariffs Jul2021'!AI73-'Tariffs Jul2021'!L73)*('Tariffs Jul2021'!R73/100)*'Tariffs Jul2021'!AI73,('Tariffs Jul2021'!M73-'Tariffs Jul2021'!L73)*('Tariffs Jul2021'!R73/100)*'Tariffs Jul2021'!AI73))</f>
        <v>0</v>
      </c>
      <c r="I79" s="85">
        <f>IF(($C$5*'Tariffs Jul2021'!AK73/'Tariffs Jul2021'!AI73&gt;'Tariffs Jul2021'!M73),($C$5*'Tariffs Jul2021'!AK73/'Tariffs Jul2021'!AI73-'Tariffs Jul2021'!M73)*'Tariffs Jul2021'!S73/100*'Tariffs Jul2021'!AI73,0)</f>
        <v>0</v>
      </c>
      <c r="J79" s="85">
        <f>IF($C$5*'Tariffs Jul2021'!AL73/'Tariffs Jul2021'!AJ73&gt;='Tariffs Jul2021'!J73,('Tariffs Jul2021'!J73*'Tariffs Jul2021'!U73/100)* 'Tariffs Jul2021'!AJ73,($C$5*'Tariffs Jul2021'!AL73/'Tariffs Jul2021'!AJ73*'Tariffs Jul2021'!U73/100)* 'Tariffs Jul2021'!AJ73)</f>
        <v>401.77799999999996</v>
      </c>
      <c r="K79" s="85">
        <f>IF($C$5*'Tariffs Jul2021'!AL73/'Tariffs Jul2021'!AJ73&lt;'Tariffs Jul2021'!J73,0,IF($C$5*'Tariffs Jul2021'!AL73/'Tariffs Jul2021'!AJ73&lt;='Tariffs Jul2021'!K73,($C$5*'Tariffs Jul2021'!AL73/'Tariffs Jul2021'!AJ73-'Tariffs Jul2021'!J73)*('Tariffs Jul2021'!V73/100)*'Tariffs Jul2021'!AJ73,('Tariffs Jul2021'!K73-'Tariffs Jul2021'!J73)*('Tariffs Jul2021'!V73/100)*'Tariffs Jul2021'!AJ73))</f>
        <v>0</v>
      </c>
      <c r="L79" s="85">
        <f>IF($C$5*'Tariffs Jul2021'!AL73/'Tariffs Jul2021'!AJ73&lt;'Tariffs Jul2021'!K73,0,IF($C$5*'Tariffs Jul2021'!AL73/'Tariffs Jul2021'!AJ73&lt;='Tariffs Jul2021'!L73,($C$5*'Tariffs Jul2021'!AL73/'Tariffs Jul2021'!AJ73-'Tariffs Jul2021'!K73)*('Tariffs Jul2021'!W73/100)*'Tariffs Jul2021'!AJ73,('Tariffs Jul2021'!L73-'Tariffs Jul2021'!K73)*('Tariffs Jul2021'!W73/100)*'Tariffs Jul2021'!AJ73))</f>
        <v>0</v>
      </c>
      <c r="M79" s="85">
        <f>IF($C$5*'Tariffs Jul2021'!AL73/'Tariffs Jul2021'!AJ73&lt;'Tariffs Jul2021'!L73,0,IF($C$5*'Tariffs Jul2021'!AL73/'Tariffs Jul2021'!AJ73&lt;='Tariffs Jul2021'!M73,($C$5*'Tariffs Jul2021'!AL73/'Tariffs Jul2021'!AJ73-'Tariffs Jul2021'!L73)*('Tariffs Jul2021'!X73/100)*'Tariffs Jul2021'!AJ73,('Tariffs Jul2021'!M73-'Tariffs Jul2021'!L73)*('Tariffs Jul2021'!X73/100)*'Tariffs Jul2021'!AJ73))</f>
        <v>0</v>
      </c>
      <c r="N79" s="85">
        <f>IF(($C$5*'Tariffs Jul2021'!AL73/'Tariffs Jul2021'!AJ73&gt;'Tariffs Jul2021'!M73),($C$5*'Tariffs Jul2021'!AL73/'Tariffs Jul2021'!AJ73-'Tariffs Jul2021'!M73)*'Tariffs Jul2021'!Y73/100*'Tariffs Jul2021'!AJ73,0)</f>
        <v>0</v>
      </c>
      <c r="O79" s="73">
        <f t="shared" si="0"/>
        <v>923.75499999999988</v>
      </c>
      <c r="P79" s="498">
        <f t="shared" si="1"/>
        <v>1016.1305</v>
      </c>
      <c r="Q79" s="531"/>
      <c r="R79" s="531"/>
      <c r="S79" s="531"/>
      <c r="T79" s="531"/>
      <c r="U79" s="531"/>
      <c r="V79" s="531"/>
      <c r="W79" s="531"/>
      <c r="X79" s="531"/>
      <c r="Y79" s="531"/>
    </row>
    <row r="80" spans="1:25" x14ac:dyDescent="0.15">
      <c r="A80" s="286" t="str">
        <f>'Tariffs Jul2021'!F74</f>
        <v>Covau</v>
      </c>
      <c r="B80" s="47" t="str">
        <f>'Tariffs Jul2021'!D74</f>
        <v>AusNet Services West</v>
      </c>
      <c r="C80" s="287">
        <f>'Tariffs Jul2021'!E74</f>
        <v>44197</v>
      </c>
      <c r="D80" s="85">
        <f>365*'Tariffs Jul2021'!H74/100</f>
        <v>310.25</v>
      </c>
      <c r="E80" s="85">
        <f>IF($C$5*'Tariffs Jul2021'!AK74/'Tariffs Jul2021'!AI74&gt;='Tariffs Jul2021'!J74,( 'Tariffs Jul2021'!J74*'Tariffs Jul2021'!O74/100)* 'Tariffs Jul2021'!AI74,($C$5*'Tariffs Jul2021'!AK74/'Tariffs Jul2021'!AI74*'Tariffs Jul2021'!O74/100)* 'Tariffs Jul2021'!AI74)</f>
        <v>216.34200000000001</v>
      </c>
      <c r="F80" s="85">
        <f>IF($C$5*'Tariffs Jul2021'!AK74/'Tariffs Jul2021'!AI74&lt;'Tariffs Jul2021'!J74,0,IF($C$5*'Tariffs Jul2021'!AK74/'Tariffs Jul2021'!AI74&lt;='Tariffs Jul2021'!K74,($C$5*'Tariffs Jul2021'!AK74/'Tariffs Jul2021'!AI74-'Tariffs Jul2021'!J74)*('Tariffs Jul2021'!P74/100)*'Tariffs Jul2021'!AI74,('Tariffs Jul2021'!K74-'Tariffs Jul2021'!J74)*('Tariffs Jul2021'!P74/100)*'Tariffs Jul2021'!AI74))</f>
        <v>0</v>
      </c>
      <c r="G80" s="85">
        <f>IF($C$5*'Tariffs Jul2021'!AK74/'Tariffs Jul2021'!AI74&lt;'Tariffs Jul2021'!K74,0,IF($C$5*'Tariffs Jul2021'!AK74/'Tariffs Jul2021'!AI74&lt;='Tariffs Jul2021'!L74,($C$5*'Tariffs Jul2021'!AK74/'Tariffs Jul2021'!AI74-'Tariffs Jul2021'!K74)*('Tariffs Jul2021'!Q74/100)*'Tariffs Jul2021'!AI74,('Tariffs Jul2021'!L74-'Tariffs Jul2021'!K74)*('Tariffs Jul2021'!Q74/100)*'Tariffs Jul2021'!AI74))</f>
        <v>0</v>
      </c>
      <c r="H80" s="85">
        <f>IF($C$5*'Tariffs Jul2021'!AK74/'Tariffs Jul2021'!AI74&lt;'Tariffs Jul2021'!L74,0,IF($C$5*'Tariffs Jul2021'!AK74/'Tariffs Jul2021'!AI74&lt;='Tariffs Jul2021'!M74,($C$5*'Tariffs Jul2021'!AK74/'Tariffs Jul2021'!AI74-'Tariffs Jul2021'!L74)*('Tariffs Jul2021'!R74/100)*'Tariffs Jul2021'!AI74,('Tariffs Jul2021'!M74-'Tariffs Jul2021'!L74)*('Tariffs Jul2021'!R74/100)*'Tariffs Jul2021'!AI74))</f>
        <v>0</v>
      </c>
      <c r="I80" s="85">
        <f>IF(($C$5*'Tariffs Jul2021'!AK74/'Tariffs Jul2021'!AI74&gt;'Tariffs Jul2021'!M74),($C$5*'Tariffs Jul2021'!AK74/'Tariffs Jul2021'!AI74-'Tariffs Jul2021'!M74)*'Tariffs Jul2021'!S74/100*'Tariffs Jul2021'!AI74,0)</f>
        <v>0</v>
      </c>
      <c r="J80" s="85">
        <f>IF($C$5*'Tariffs Jul2021'!AL74/'Tariffs Jul2021'!AJ74&gt;='Tariffs Jul2021'!J74,('Tariffs Jul2021'!J74*'Tariffs Jul2021'!U74/100)* 'Tariffs Jul2021'!AJ74,($C$5*'Tariffs Jul2021'!AL74/'Tariffs Jul2021'!AJ74*'Tariffs Jul2021'!U74/100)* 'Tariffs Jul2021'!AJ74)</f>
        <v>330.87599999999998</v>
      </c>
      <c r="K80" s="85">
        <f>IF($C$5*'Tariffs Jul2021'!AL74/'Tariffs Jul2021'!AJ74&lt;'Tariffs Jul2021'!J74,0,IF($C$5*'Tariffs Jul2021'!AL74/'Tariffs Jul2021'!AJ74&lt;='Tariffs Jul2021'!K74,($C$5*'Tariffs Jul2021'!AL74/'Tariffs Jul2021'!AJ74-'Tariffs Jul2021'!J74)*('Tariffs Jul2021'!V74/100)*'Tariffs Jul2021'!AJ74,('Tariffs Jul2021'!K74-'Tariffs Jul2021'!J74)*('Tariffs Jul2021'!V74/100)*'Tariffs Jul2021'!AJ74))</f>
        <v>0</v>
      </c>
      <c r="L80" s="85">
        <f>IF($C$5*'Tariffs Jul2021'!AL74/'Tariffs Jul2021'!AJ74&lt;'Tariffs Jul2021'!K74,0,IF($C$5*'Tariffs Jul2021'!AL74/'Tariffs Jul2021'!AJ74&lt;='Tariffs Jul2021'!L74,($C$5*'Tariffs Jul2021'!AL74/'Tariffs Jul2021'!AJ74-'Tariffs Jul2021'!K74)*('Tariffs Jul2021'!W74/100)*'Tariffs Jul2021'!AJ74,('Tariffs Jul2021'!L74-'Tariffs Jul2021'!K74)*('Tariffs Jul2021'!W74/100)*'Tariffs Jul2021'!AJ74))</f>
        <v>0</v>
      </c>
      <c r="M80" s="85">
        <f>IF($C$5*'Tariffs Jul2021'!AL74/'Tariffs Jul2021'!AJ74&lt;'Tariffs Jul2021'!L74,0,IF($C$5*'Tariffs Jul2021'!AL74/'Tariffs Jul2021'!AJ74&lt;='Tariffs Jul2021'!M74,($C$5*'Tariffs Jul2021'!AL74/'Tariffs Jul2021'!AJ74-'Tariffs Jul2021'!L74)*('Tariffs Jul2021'!X74/100)*'Tariffs Jul2021'!AJ74,('Tariffs Jul2021'!M74-'Tariffs Jul2021'!L74)*('Tariffs Jul2021'!X74/100)*'Tariffs Jul2021'!AJ74))</f>
        <v>0</v>
      </c>
      <c r="N80" s="85">
        <f>IF(($C$5*'Tariffs Jul2021'!AL74/'Tariffs Jul2021'!AJ74&gt;'Tariffs Jul2021'!M74),($C$5*'Tariffs Jul2021'!AL74/'Tariffs Jul2021'!AJ74-'Tariffs Jul2021'!M74)*'Tariffs Jul2021'!Y74/100*'Tariffs Jul2021'!AJ74,0)</f>
        <v>0</v>
      </c>
      <c r="O80" s="73">
        <f t="shared" si="0"/>
        <v>857.46799999999996</v>
      </c>
      <c r="P80" s="498">
        <f t="shared" si="1"/>
        <v>943.21480000000008</v>
      </c>
      <c r="Q80" s="531"/>
      <c r="R80" s="531"/>
      <c r="S80" s="531"/>
      <c r="T80" s="531"/>
      <c r="U80" s="531"/>
      <c r="V80" s="531"/>
      <c r="W80" s="531"/>
      <c r="X80" s="531"/>
      <c r="Y80" s="531"/>
    </row>
    <row r="81" spans="1:25" x14ac:dyDescent="0.15">
      <c r="A81" s="286" t="str">
        <f>'Tariffs Jul2021'!F75</f>
        <v>EnergyAustralia</v>
      </c>
      <c r="B81" s="47" t="str">
        <f>'Tariffs Jul2021'!D75</f>
        <v>AusNet Services West</v>
      </c>
      <c r="C81" s="287">
        <f>'Tariffs Jul2021'!E75</f>
        <v>44448</v>
      </c>
      <c r="D81" s="85">
        <f>365*'Tariffs Jul2021'!H75/100</f>
        <v>378.50499999999994</v>
      </c>
      <c r="E81" s="85">
        <f>IF($C$5*'Tariffs Jul2021'!AK75/'Tariffs Jul2021'!AI75&gt;='Tariffs Jul2021'!J75,( 'Tariffs Jul2021'!J75*'Tariffs Jul2021'!O75/100)* 'Tariffs Jul2021'!AI75,($C$5*'Tariffs Jul2021'!AK75/'Tariffs Jul2021'!AI75*'Tariffs Jul2021'!O75/100)* 'Tariffs Jul2021'!AI75)</f>
        <v>258.15600000000001</v>
      </c>
      <c r="F81" s="85">
        <f>IF($C$5*'Tariffs Jul2021'!AK75/'Tariffs Jul2021'!AI75&lt;'Tariffs Jul2021'!J75,0,IF($C$5*'Tariffs Jul2021'!AK75/'Tariffs Jul2021'!AI75&lt;='Tariffs Jul2021'!K75,($C$5*'Tariffs Jul2021'!AK75/'Tariffs Jul2021'!AI75-'Tariffs Jul2021'!J75)*('Tariffs Jul2021'!P75/100)*'Tariffs Jul2021'!AI75,('Tariffs Jul2021'!K75-'Tariffs Jul2021'!J75)*('Tariffs Jul2021'!P75/100)*'Tariffs Jul2021'!AI75))</f>
        <v>0</v>
      </c>
      <c r="G81" s="85">
        <f>IF($C$5*'Tariffs Jul2021'!AK75/'Tariffs Jul2021'!AI75&lt;'Tariffs Jul2021'!K75,0,IF($C$5*'Tariffs Jul2021'!AK75/'Tariffs Jul2021'!AI75&lt;='Tariffs Jul2021'!L75,($C$5*'Tariffs Jul2021'!AK75/'Tariffs Jul2021'!AI75-'Tariffs Jul2021'!K75)*('Tariffs Jul2021'!Q75/100)*'Tariffs Jul2021'!AI75,('Tariffs Jul2021'!L75-'Tariffs Jul2021'!K75)*('Tariffs Jul2021'!Q75/100)*'Tariffs Jul2021'!AI75))</f>
        <v>0</v>
      </c>
      <c r="H81" s="85">
        <f>IF($C$5*'Tariffs Jul2021'!AK75/'Tariffs Jul2021'!AI75&lt;'Tariffs Jul2021'!L75,0,IF($C$5*'Tariffs Jul2021'!AK75/'Tariffs Jul2021'!AI75&lt;='Tariffs Jul2021'!M75,($C$5*'Tariffs Jul2021'!AK75/'Tariffs Jul2021'!AI75-'Tariffs Jul2021'!L75)*('Tariffs Jul2021'!R75/100)*'Tariffs Jul2021'!AI75,('Tariffs Jul2021'!M75-'Tariffs Jul2021'!L75)*('Tariffs Jul2021'!R75/100)*'Tariffs Jul2021'!AI75))</f>
        <v>0</v>
      </c>
      <c r="I81" s="85">
        <f>IF(($C$5*'Tariffs Jul2021'!AK75/'Tariffs Jul2021'!AI75&gt;'Tariffs Jul2021'!M75),($C$5*'Tariffs Jul2021'!AK75/'Tariffs Jul2021'!AI75-'Tariffs Jul2021'!M75)*'Tariffs Jul2021'!S75/100*'Tariffs Jul2021'!AI75,0)</f>
        <v>0</v>
      </c>
      <c r="J81" s="85">
        <f>IF($C$5*'Tariffs Jul2021'!AL75/'Tariffs Jul2021'!AJ75&gt;='Tariffs Jul2021'!J75,('Tariffs Jul2021'!J75*'Tariffs Jul2021'!U75/100)* 'Tariffs Jul2021'!AJ75,($C$5*'Tariffs Jul2021'!AL75/'Tariffs Jul2021'!AJ75*'Tariffs Jul2021'!U75/100)* 'Tariffs Jul2021'!AJ75)</f>
        <v>425.41199999999998</v>
      </c>
      <c r="K81" s="85">
        <f>IF($C$5*'Tariffs Jul2021'!AL75/'Tariffs Jul2021'!AJ75&lt;'Tariffs Jul2021'!J75,0,IF($C$5*'Tariffs Jul2021'!AL75/'Tariffs Jul2021'!AJ75&lt;='Tariffs Jul2021'!K75,($C$5*'Tariffs Jul2021'!AL75/'Tariffs Jul2021'!AJ75-'Tariffs Jul2021'!J75)*('Tariffs Jul2021'!V75/100)*'Tariffs Jul2021'!AJ75,('Tariffs Jul2021'!K75-'Tariffs Jul2021'!J75)*('Tariffs Jul2021'!V75/100)*'Tariffs Jul2021'!AJ75))</f>
        <v>0</v>
      </c>
      <c r="L81" s="85">
        <f>IF($C$5*'Tariffs Jul2021'!AL75/'Tariffs Jul2021'!AJ75&lt;'Tariffs Jul2021'!K75,0,IF($C$5*'Tariffs Jul2021'!AL75/'Tariffs Jul2021'!AJ75&lt;='Tariffs Jul2021'!L75,($C$5*'Tariffs Jul2021'!AL75/'Tariffs Jul2021'!AJ75-'Tariffs Jul2021'!K75)*('Tariffs Jul2021'!W75/100)*'Tariffs Jul2021'!AJ75,('Tariffs Jul2021'!L75-'Tariffs Jul2021'!K75)*('Tariffs Jul2021'!W75/100)*'Tariffs Jul2021'!AJ75))</f>
        <v>0</v>
      </c>
      <c r="M81" s="85">
        <f>IF($C$5*'Tariffs Jul2021'!AL75/'Tariffs Jul2021'!AJ75&lt;'Tariffs Jul2021'!L75,0,IF($C$5*'Tariffs Jul2021'!AL75/'Tariffs Jul2021'!AJ75&lt;='Tariffs Jul2021'!M75,($C$5*'Tariffs Jul2021'!AL75/'Tariffs Jul2021'!AJ75-'Tariffs Jul2021'!L75)*('Tariffs Jul2021'!X75/100)*'Tariffs Jul2021'!AJ75,('Tariffs Jul2021'!M75-'Tariffs Jul2021'!L75)*('Tariffs Jul2021'!X75/100)*'Tariffs Jul2021'!AJ75))</f>
        <v>0</v>
      </c>
      <c r="N81" s="85">
        <f>IF(($C$5*'Tariffs Jul2021'!AL75/'Tariffs Jul2021'!AJ75&gt;'Tariffs Jul2021'!M75),($C$5*'Tariffs Jul2021'!AL75/'Tariffs Jul2021'!AJ75-'Tariffs Jul2021'!M75)*'Tariffs Jul2021'!Y75/100*'Tariffs Jul2021'!AJ75,0)</f>
        <v>0</v>
      </c>
      <c r="O81" s="73">
        <f t="shared" si="0"/>
        <v>1062.0729999999999</v>
      </c>
      <c r="P81" s="498">
        <f t="shared" si="1"/>
        <v>1168.2802999999999</v>
      </c>
      <c r="Q81" s="531"/>
      <c r="R81" s="531"/>
      <c r="S81" s="531"/>
      <c r="T81" s="531"/>
      <c r="U81" s="531"/>
      <c r="V81" s="531"/>
      <c r="W81" s="531"/>
      <c r="X81" s="531"/>
      <c r="Y81" s="531"/>
    </row>
    <row r="82" spans="1:25" x14ac:dyDescent="0.15">
      <c r="A82" s="286" t="str">
        <f>'Tariffs Jul2021'!F76</f>
        <v>Lumo Energy</v>
      </c>
      <c r="B82" s="47" t="str">
        <f>'Tariffs Jul2021'!D76</f>
        <v>AusNet Services West</v>
      </c>
      <c r="C82" s="287">
        <f>'Tariffs Jul2021'!E76</f>
        <v>44197</v>
      </c>
      <c r="D82" s="85">
        <f>365*'Tariffs Jul2021'!H76/100</f>
        <v>299.3</v>
      </c>
      <c r="E82" s="85">
        <f>IF($C$5*'Tariffs Jul2021'!AK76/'Tariffs Jul2021'!AI76&gt;='Tariffs Jul2021'!J76,( 'Tariffs Jul2021'!J76*'Tariffs Jul2021'!O76/100)* 'Tariffs Jul2021'!AI76,($C$5*'Tariffs Jul2021'!AK76/'Tariffs Jul2021'!AI76*'Tariffs Jul2021'!O76/100)* 'Tariffs Jul2021'!AI76)</f>
        <v>199.98</v>
      </c>
      <c r="F82" s="85">
        <f>IF($C$5*'Tariffs Jul2021'!AK76/'Tariffs Jul2021'!AI76&lt;'Tariffs Jul2021'!J76,0,IF($C$5*'Tariffs Jul2021'!AK76/'Tariffs Jul2021'!AI76&lt;='Tariffs Jul2021'!K76,($C$5*'Tariffs Jul2021'!AK76/'Tariffs Jul2021'!AI76-'Tariffs Jul2021'!J76)*('Tariffs Jul2021'!P76/100)*'Tariffs Jul2021'!AI76,('Tariffs Jul2021'!K76-'Tariffs Jul2021'!J76)*('Tariffs Jul2021'!P76/100)*'Tariffs Jul2021'!AI76))</f>
        <v>0</v>
      </c>
      <c r="G82" s="85">
        <f>IF($C$5*'Tariffs Jul2021'!AK76/'Tariffs Jul2021'!AI76&lt;'Tariffs Jul2021'!K76,0,IF($C$5*'Tariffs Jul2021'!AK76/'Tariffs Jul2021'!AI76&lt;='Tariffs Jul2021'!L76,($C$5*'Tariffs Jul2021'!AK76/'Tariffs Jul2021'!AI76-'Tariffs Jul2021'!K76)*('Tariffs Jul2021'!Q76/100)*'Tariffs Jul2021'!AI76,('Tariffs Jul2021'!L76-'Tariffs Jul2021'!K76)*('Tariffs Jul2021'!Q76/100)*'Tariffs Jul2021'!AI76))</f>
        <v>0</v>
      </c>
      <c r="H82" s="85">
        <f>IF($C$5*'Tariffs Jul2021'!AK76/'Tariffs Jul2021'!AI76&lt;'Tariffs Jul2021'!L76,0,IF($C$5*'Tariffs Jul2021'!AK76/'Tariffs Jul2021'!AI76&lt;='Tariffs Jul2021'!M76,($C$5*'Tariffs Jul2021'!AK76/'Tariffs Jul2021'!AI76-'Tariffs Jul2021'!L76)*('Tariffs Jul2021'!R76/100)*'Tariffs Jul2021'!AI76,('Tariffs Jul2021'!M76-'Tariffs Jul2021'!L76)*('Tariffs Jul2021'!R76/100)*'Tariffs Jul2021'!AI76))</f>
        <v>0</v>
      </c>
      <c r="I82" s="85">
        <f>IF(($C$5*'Tariffs Jul2021'!AK76/'Tariffs Jul2021'!AI76&gt;'Tariffs Jul2021'!M76),($C$5*'Tariffs Jul2021'!AK76/'Tariffs Jul2021'!AI76-'Tariffs Jul2021'!M76)*'Tariffs Jul2021'!S76/100*'Tariffs Jul2021'!AI76,0)</f>
        <v>0</v>
      </c>
      <c r="J82" s="85">
        <f>IF($C$5*'Tariffs Jul2021'!AL76/'Tariffs Jul2021'!AJ76&gt;='Tariffs Jul2021'!J76,('Tariffs Jul2021'!J76*'Tariffs Jul2021'!U76/100)* 'Tariffs Jul2021'!AJ76,($C$5*'Tariffs Jul2021'!AL76/'Tariffs Jul2021'!AJ76*'Tariffs Jul2021'!U76/100)* 'Tariffs Jul2021'!AJ76)</f>
        <v>339.96600000000001</v>
      </c>
      <c r="K82" s="85">
        <f>IF($C$5*'Tariffs Jul2021'!AL76/'Tariffs Jul2021'!AJ76&lt;'Tariffs Jul2021'!J76,0,IF($C$5*'Tariffs Jul2021'!AL76/'Tariffs Jul2021'!AJ76&lt;='Tariffs Jul2021'!K76,($C$5*'Tariffs Jul2021'!AL76/'Tariffs Jul2021'!AJ76-'Tariffs Jul2021'!J76)*('Tariffs Jul2021'!V76/100)*'Tariffs Jul2021'!AJ76,('Tariffs Jul2021'!K76-'Tariffs Jul2021'!J76)*('Tariffs Jul2021'!V76/100)*'Tariffs Jul2021'!AJ76))</f>
        <v>0</v>
      </c>
      <c r="L82" s="85">
        <f>IF($C$5*'Tariffs Jul2021'!AL76/'Tariffs Jul2021'!AJ76&lt;'Tariffs Jul2021'!K76,0,IF($C$5*'Tariffs Jul2021'!AL76/'Tariffs Jul2021'!AJ76&lt;='Tariffs Jul2021'!L76,($C$5*'Tariffs Jul2021'!AL76/'Tariffs Jul2021'!AJ76-'Tariffs Jul2021'!K76)*('Tariffs Jul2021'!W76/100)*'Tariffs Jul2021'!AJ76,('Tariffs Jul2021'!L76-'Tariffs Jul2021'!K76)*('Tariffs Jul2021'!W76/100)*'Tariffs Jul2021'!AJ76))</f>
        <v>0</v>
      </c>
      <c r="M82" s="85">
        <f>IF($C$5*'Tariffs Jul2021'!AL76/'Tariffs Jul2021'!AJ76&lt;'Tariffs Jul2021'!L76,0,IF($C$5*'Tariffs Jul2021'!AL76/'Tariffs Jul2021'!AJ76&lt;='Tariffs Jul2021'!M76,($C$5*'Tariffs Jul2021'!AL76/'Tariffs Jul2021'!AJ76-'Tariffs Jul2021'!L76)*('Tariffs Jul2021'!X76/100)*'Tariffs Jul2021'!AJ76,('Tariffs Jul2021'!M76-'Tariffs Jul2021'!L76)*('Tariffs Jul2021'!X76/100)*'Tariffs Jul2021'!AJ76))</f>
        <v>0</v>
      </c>
      <c r="N82" s="85">
        <f>IF(($C$5*'Tariffs Jul2021'!AL76/'Tariffs Jul2021'!AJ76&gt;'Tariffs Jul2021'!M76),($C$5*'Tariffs Jul2021'!AL76/'Tariffs Jul2021'!AJ76-'Tariffs Jul2021'!M76)*'Tariffs Jul2021'!Y76/100*'Tariffs Jul2021'!AJ76,0)</f>
        <v>0</v>
      </c>
      <c r="O82" s="73">
        <f t="shared" si="0"/>
        <v>839.24599999999998</v>
      </c>
      <c r="P82" s="498">
        <f t="shared" si="1"/>
        <v>923.17060000000004</v>
      </c>
      <c r="Q82" s="531"/>
      <c r="R82" s="531"/>
      <c r="S82" s="531"/>
      <c r="T82" s="531"/>
      <c r="U82" s="531"/>
      <c r="V82" s="531"/>
      <c r="W82" s="531"/>
      <c r="X82" s="531"/>
      <c r="Y82" s="531"/>
    </row>
    <row r="83" spans="1:25" x14ac:dyDescent="0.15">
      <c r="A83" s="286" t="str">
        <f>'Tariffs Jul2021'!F77</f>
        <v>Momentum Energy</v>
      </c>
      <c r="B83" s="47" t="str">
        <f>'Tariffs Jul2021'!D77</f>
        <v>AusNet Services West</v>
      </c>
      <c r="C83" s="287">
        <f>'Tariffs Jul2021'!E77</f>
        <v>44224</v>
      </c>
      <c r="D83" s="85">
        <f>365*'Tariffs Jul2021'!H77/100</f>
        <v>357.33499999999998</v>
      </c>
      <c r="E83" s="85">
        <f>IF($C$5*'Tariffs Jul2021'!AK77/'Tariffs Jul2021'!AI77&gt;='Tariffs Jul2021'!J77,( 'Tariffs Jul2021'!J77*'Tariffs Jul2021'!O77/100)* 'Tariffs Jul2021'!AI77,($C$5*'Tariffs Jul2021'!AK77/'Tariffs Jul2021'!AI77*'Tariffs Jul2021'!O77/100)* 'Tariffs Jul2021'!AI77)</f>
        <v>199.98</v>
      </c>
      <c r="F83" s="85">
        <f>IF($C$5*'Tariffs Jul2021'!AK77/'Tariffs Jul2021'!AI77&lt;'Tariffs Jul2021'!J77,0,IF($C$5*'Tariffs Jul2021'!AK77/'Tariffs Jul2021'!AI77&lt;='Tariffs Jul2021'!K77,($C$5*'Tariffs Jul2021'!AK77/'Tariffs Jul2021'!AI77-'Tariffs Jul2021'!J77)*('Tariffs Jul2021'!P77/100)*'Tariffs Jul2021'!AI77,('Tariffs Jul2021'!K77-'Tariffs Jul2021'!J77)*('Tariffs Jul2021'!P77/100)*'Tariffs Jul2021'!AI77))</f>
        <v>0</v>
      </c>
      <c r="G83" s="85">
        <f>IF($C$5*'Tariffs Jul2021'!AK77/'Tariffs Jul2021'!AI77&lt;'Tariffs Jul2021'!K77,0,IF($C$5*'Tariffs Jul2021'!AK77/'Tariffs Jul2021'!AI77&lt;='Tariffs Jul2021'!L77,($C$5*'Tariffs Jul2021'!AK77/'Tariffs Jul2021'!AI77-'Tariffs Jul2021'!K77)*('Tariffs Jul2021'!Q77/100)*'Tariffs Jul2021'!AI77,('Tariffs Jul2021'!L77-'Tariffs Jul2021'!K77)*('Tariffs Jul2021'!Q77/100)*'Tariffs Jul2021'!AI77))</f>
        <v>0</v>
      </c>
      <c r="H83" s="85">
        <f>IF($C$5*'Tariffs Jul2021'!AK77/'Tariffs Jul2021'!AI77&lt;'Tariffs Jul2021'!L77,0,IF($C$5*'Tariffs Jul2021'!AK77/'Tariffs Jul2021'!AI77&lt;='Tariffs Jul2021'!M77,($C$5*'Tariffs Jul2021'!AK77/'Tariffs Jul2021'!AI77-'Tariffs Jul2021'!L77)*('Tariffs Jul2021'!R77/100)*'Tariffs Jul2021'!AI77,('Tariffs Jul2021'!M77-'Tariffs Jul2021'!L77)*('Tariffs Jul2021'!R77/100)*'Tariffs Jul2021'!AI77))</f>
        <v>0</v>
      </c>
      <c r="I83" s="85">
        <f>IF(($C$5*'Tariffs Jul2021'!AK77/'Tariffs Jul2021'!AI77&gt;'Tariffs Jul2021'!M77),($C$5*'Tariffs Jul2021'!AK77/'Tariffs Jul2021'!AI77-'Tariffs Jul2021'!M77)*'Tariffs Jul2021'!S77/100*'Tariffs Jul2021'!AI77,0)</f>
        <v>0</v>
      </c>
      <c r="J83" s="85">
        <f>IF($C$5*'Tariffs Jul2021'!AL77/'Tariffs Jul2021'!AJ77&gt;='Tariffs Jul2021'!J77,('Tariffs Jul2021'!J77*'Tariffs Jul2021'!U77/100)* 'Tariffs Jul2021'!AJ77,($C$5*'Tariffs Jul2021'!AL77/'Tariffs Jul2021'!AJ77*'Tariffs Jul2021'!U77/100)* 'Tariffs Jul2021'!AJ77)</f>
        <v>299.96999999999997</v>
      </c>
      <c r="K83" s="85">
        <f>IF($C$5*'Tariffs Jul2021'!AL77/'Tariffs Jul2021'!AJ77&lt;'Tariffs Jul2021'!J77,0,IF($C$5*'Tariffs Jul2021'!AL77/'Tariffs Jul2021'!AJ77&lt;='Tariffs Jul2021'!K77,($C$5*'Tariffs Jul2021'!AL77/'Tariffs Jul2021'!AJ77-'Tariffs Jul2021'!J77)*('Tariffs Jul2021'!V77/100)*'Tariffs Jul2021'!AJ77,('Tariffs Jul2021'!K77-'Tariffs Jul2021'!J77)*('Tariffs Jul2021'!V77/100)*'Tariffs Jul2021'!AJ77))</f>
        <v>0</v>
      </c>
      <c r="L83" s="85">
        <f>IF($C$5*'Tariffs Jul2021'!AL77/'Tariffs Jul2021'!AJ77&lt;'Tariffs Jul2021'!K77,0,IF($C$5*'Tariffs Jul2021'!AL77/'Tariffs Jul2021'!AJ77&lt;='Tariffs Jul2021'!L77,($C$5*'Tariffs Jul2021'!AL77/'Tariffs Jul2021'!AJ77-'Tariffs Jul2021'!K77)*('Tariffs Jul2021'!W77/100)*'Tariffs Jul2021'!AJ77,('Tariffs Jul2021'!L77-'Tariffs Jul2021'!K77)*('Tariffs Jul2021'!W77/100)*'Tariffs Jul2021'!AJ77))</f>
        <v>0</v>
      </c>
      <c r="M83" s="85">
        <f>IF($C$5*'Tariffs Jul2021'!AL77/'Tariffs Jul2021'!AJ77&lt;'Tariffs Jul2021'!L77,0,IF($C$5*'Tariffs Jul2021'!AL77/'Tariffs Jul2021'!AJ77&lt;='Tariffs Jul2021'!M77,($C$5*'Tariffs Jul2021'!AL77/'Tariffs Jul2021'!AJ77-'Tariffs Jul2021'!L77)*('Tariffs Jul2021'!X77/100)*'Tariffs Jul2021'!AJ77,('Tariffs Jul2021'!M77-'Tariffs Jul2021'!L77)*('Tariffs Jul2021'!X77/100)*'Tariffs Jul2021'!AJ77))</f>
        <v>0</v>
      </c>
      <c r="N83" s="85">
        <f>IF(($C$5*'Tariffs Jul2021'!AL77/'Tariffs Jul2021'!AJ77&gt;'Tariffs Jul2021'!M77),($C$5*'Tariffs Jul2021'!AL77/'Tariffs Jul2021'!AJ77-'Tariffs Jul2021'!M77)*'Tariffs Jul2021'!Y77/100*'Tariffs Jul2021'!AJ77,0)</f>
        <v>0</v>
      </c>
      <c r="O83" s="73">
        <f t="shared" si="0"/>
        <v>857.28499999999985</v>
      </c>
      <c r="P83" s="498">
        <f t="shared" si="1"/>
        <v>943.01349999999991</v>
      </c>
      <c r="Q83" s="531"/>
      <c r="R83" s="531"/>
      <c r="S83" s="531"/>
      <c r="T83" s="531"/>
      <c r="U83" s="531"/>
      <c r="V83" s="531"/>
      <c r="W83" s="531"/>
      <c r="X83" s="531"/>
      <c r="Y83" s="531"/>
    </row>
    <row r="84" spans="1:25" x14ac:dyDescent="0.15">
      <c r="A84" s="286" t="str">
        <f>'Tariffs Jul2021'!F78</f>
        <v>Origin Energy</v>
      </c>
      <c r="B84" s="47" t="str">
        <f>'Tariffs Jul2021'!D78</f>
        <v>AusNet Services West</v>
      </c>
      <c r="C84" s="287">
        <f>'Tariffs Jul2021'!E78</f>
        <v>44228</v>
      </c>
      <c r="D84" s="85">
        <f>365*'Tariffs Jul2021'!H78/100</f>
        <v>295.64999999999998</v>
      </c>
      <c r="E84" s="85">
        <f>((C$5*'Tariffs Jul2021'!AK78/'Tariffs Jul2021'!AI78)*('Tariffs Jul2021'!O78/100))*'Tariffs Jul2021'!AI78</f>
        <v>300</v>
      </c>
      <c r="F84" s="85">
        <v>0</v>
      </c>
      <c r="G84" s="85">
        <v>0</v>
      </c>
      <c r="H84" s="85">
        <v>0</v>
      </c>
      <c r="I84" s="85">
        <v>0</v>
      </c>
      <c r="J84" s="85">
        <f>((C$5*'Tariffs Jul2021'!AL78/'Tariffs Jul2021'!AJ78)*('Tariffs Jul2021'!U78/100))*'Tariffs Jul2021'!AJ78</f>
        <v>300</v>
      </c>
      <c r="K84" s="85">
        <v>0</v>
      </c>
      <c r="L84" s="85">
        <v>0</v>
      </c>
      <c r="M84" s="85">
        <v>0</v>
      </c>
      <c r="N84" s="85">
        <v>0</v>
      </c>
      <c r="O84" s="73">
        <f t="shared" si="0"/>
        <v>895.65</v>
      </c>
      <c r="P84" s="498">
        <f t="shared" si="1"/>
        <v>985.21500000000003</v>
      </c>
      <c r="Q84" s="531"/>
      <c r="R84" s="531"/>
      <c r="S84" s="531"/>
      <c r="T84" s="531"/>
      <c r="U84" s="531"/>
      <c r="V84" s="531"/>
      <c r="W84" s="531"/>
      <c r="X84" s="531"/>
      <c r="Y84" s="531"/>
    </row>
    <row r="85" spans="1:25" x14ac:dyDescent="0.15">
      <c r="A85" s="286" t="str">
        <f>'Tariffs Jul2021'!F79</f>
        <v>Red Energy</v>
      </c>
      <c r="B85" s="47" t="str">
        <f>'Tariffs Jul2021'!D79</f>
        <v>AusNet Services West</v>
      </c>
      <c r="C85" s="287">
        <f>'Tariffs Jul2021'!E79</f>
        <v>44197</v>
      </c>
      <c r="D85" s="85">
        <f>365*'Tariffs Jul2021'!H79/100</f>
        <v>301.125</v>
      </c>
      <c r="E85" s="85">
        <f>IF($C$5*'Tariffs Jul2021'!AK79/'Tariffs Jul2021'!AI79&gt;='Tariffs Jul2021'!J79,( 'Tariffs Jul2021'!J79*'Tariffs Jul2021'!O79/100)* 'Tariffs Jul2021'!AI79,($C$5*'Tariffs Jul2021'!AK79/'Tariffs Jul2021'!AI79*'Tariffs Jul2021'!O79/100)* 'Tariffs Jul2021'!AI79)</f>
        <v>215.43299999999999</v>
      </c>
      <c r="F85" s="85">
        <f>IF($C$5*'Tariffs Jul2021'!AK79/'Tariffs Jul2021'!AI79&lt;'Tariffs Jul2021'!J79,0,IF($C$5*'Tariffs Jul2021'!AK79/'Tariffs Jul2021'!AI79&lt;='Tariffs Jul2021'!K79,($C$5*'Tariffs Jul2021'!AK79/'Tariffs Jul2021'!AI79-'Tariffs Jul2021'!J79)*('Tariffs Jul2021'!P79/100)*'Tariffs Jul2021'!AI79,('Tariffs Jul2021'!K79-'Tariffs Jul2021'!J79)*('Tariffs Jul2021'!P79/100)*'Tariffs Jul2021'!AI79))</f>
        <v>0</v>
      </c>
      <c r="G85" s="85">
        <f>IF($C$5*'Tariffs Jul2021'!AK79/'Tariffs Jul2021'!AI79&lt;'Tariffs Jul2021'!K79,0,IF($C$5*'Tariffs Jul2021'!AK79/'Tariffs Jul2021'!AI79&lt;='Tariffs Jul2021'!L79,($C$5*'Tariffs Jul2021'!AK79/'Tariffs Jul2021'!AI79-'Tariffs Jul2021'!K79)*('Tariffs Jul2021'!Q79/100)*'Tariffs Jul2021'!AI79,('Tariffs Jul2021'!L79-'Tariffs Jul2021'!K79)*('Tariffs Jul2021'!Q79/100)*'Tariffs Jul2021'!AI79))</f>
        <v>0</v>
      </c>
      <c r="H85" s="85">
        <f>IF($C$5*'Tariffs Jul2021'!AK79/'Tariffs Jul2021'!AI79&lt;'Tariffs Jul2021'!L79,0,IF($C$5*'Tariffs Jul2021'!AK79/'Tariffs Jul2021'!AI79&lt;='Tariffs Jul2021'!M79,($C$5*'Tariffs Jul2021'!AK79/'Tariffs Jul2021'!AI79-'Tariffs Jul2021'!L79)*('Tariffs Jul2021'!R79/100)*'Tariffs Jul2021'!AI79,('Tariffs Jul2021'!M79-'Tariffs Jul2021'!L79)*('Tariffs Jul2021'!R79/100)*'Tariffs Jul2021'!AI79))</f>
        <v>0</v>
      </c>
      <c r="I85" s="85">
        <f>IF(($C$5*'Tariffs Jul2021'!AK79/'Tariffs Jul2021'!AI79&gt;'Tariffs Jul2021'!M79),($C$5*'Tariffs Jul2021'!AK79/'Tariffs Jul2021'!AI79-'Tariffs Jul2021'!M79)*'Tariffs Jul2021'!S79/100*'Tariffs Jul2021'!AI79,0)</f>
        <v>0</v>
      </c>
      <c r="J85" s="85">
        <f>IF($C$5*'Tariffs Jul2021'!AL79/'Tariffs Jul2021'!AJ79&gt;='Tariffs Jul2021'!J79,('Tariffs Jul2021'!J79*'Tariffs Jul2021'!U79/100)* 'Tariffs Jul2021'!AJ79,($C$5*'Tariffs Jul2021'!AL79/'Tariffs Jul2021'!AJ79*'Tariffs Jul2021'!U79/100)* 'Tariffs Jul2021'!AJ79)</f>
        <v>399.96</v>
      </c>
      <c r="K85" s="85">
        <f>IF($C$5*'Tariffs Jul2021'!AL79/'Tariffs Jul2021'!AJ79&lt;'Tariffs Jul2021'!J79,0,IF($C$5*'Tariffs Jul2021'!AL79/'Tariffs Jul2021'!AJ79&lt;='Tariffs Jul2021'!K79,($C$5*'Tariffs Jul2021'!AL79/'Tariffs Jul2021'!AJ79-'Tariffs Jul2021'!J79)*('Tariffs Jul2021'!V79/100)*'Tariffs Jul2021'!AJ79,('Tariffs Jul2021'!K79-'Tariffs Jul2021'!J79)*('Tariffs Jul2021'!V79/100)*'Tariffs Jul2021'!AJ79))</f>
        <v>0</v>
      </c>
      <c r="L85" s="85">
        <f>IF($C$5*'Tariffs Jul2021'!AL79/'Tariffs Jul2021'!AJ79&lt;'Tariffs Jul2021'!K79,0,IF($C$5*'Tariffs Jul2021'!AL79/'Tariffs Jul2021'!AJ79&lt;='Tariffs Jul2021'!L79,($C$5*'Tariffs Jul2021'!AL79/'Tariffs Jul2021'!AJ79-'Tariffs Jul2021'!K79)*('Tariffs Jul2021'!W79/100)*'Tariffs Jul2021'!AJ79,('Tariffs Jul2021'!L79-'Tariffs Jul2021'!K79)*('Tariffs Jul2021'!W79/100)*'Tariffs Jul2021'!AJ79))</f>
        <v>0</v>
      </c>
      <c r="M85" s="85">
        <f>IF($C$5*'Tariffs Jul2021'!AL79/'Tariffs Jul2021'!AJ79&lt;'Tariffs Jul2021'!L79,0,IF($C$5*'Tariffs Jul2021'!AL79/'Tariffs Jul2021'!AJ79&lt;='Tariffs Jul2021'!M79,($C$5*'Tariffs Jul2021'!AL79/'Tariffs Jul2021'!AJ79-'Tariffs Jul2021'!L79)*('Tariffs Jul2021'!X79/100)*'Tariffs Jul2021'!AJ79,('Tariffs Jul2021'!M79-'Tariffs Jul2021'!L79)*('Tariffs Jul2021'!X79/100)*'Tariffs Jul2021'!AJ79))</f>
        <v>0</v>
      </c>
      <c r="N85" s="85">
        <f>IF(($C$5*'Tariffs Jul2021'!AL79/'Tariffs Jul2021'!AJ79&gt;'Tariffs Jul2021'!M79),($C$5*'Tariffs Jul2021'!AL79/'Tariffs Jul2021'!AJ79-'Tariffs Jul2021'!M79)*'Tariffs Jul2021'!Y79/100*'Tariffs Jul2021'!AJ79,0)</f>
        <v>0</v>
      </c>
      <c r="O85" s="73">
        <f t="shared" si="0"/>
        <v>916.51800000000003</v>
      </c>
      <c r="P85" s="498">
        <f t="shared" si="1"/>
        <v>1008.1698000000001</v>
      </c>
      <c r="Q85" s="531"/>
      <c r="R85" s="531"/>
      <c r="S85" s="531"/>
      <c r="T85" s="531"/>
      <c r="U85" s="531"/>
      <c r="V85" s="531"/>
      <c r="W85" s="531"/>
      <c r="X85" s="531"/>
      <c r="Y85" s="531"/>
    </row>
    <row r="86" spans="1:25" x14ac:dyDescent="0.15">
      <c r="A86" s="286" t="str">
        <f>'Tariffs Jul2021'!F80</f>
        <v>Simply Energy</v>
      </c>
      <c r="B86" s="47" t="str">
        <f>'Tariffs Jul2021'!D80</f>
        <v>AusNet Services West</v>
      </c>
      <c r="C86" s="287">
        <f>'Tariffs Jul2021'!E80</f>
        <v>44440</v>
      </c>
      <c r="D86" s="85">
        <f>365*'Tariffs Jul2021'!H80/100</f>
        <v>301.95454545454544</v>
      </c>
      <c r="E86" s="85">
        <f>IF($C$5*'Tariffs Jul2021'!AK80/'Tariffs Jul2021'!AI80&gt;='Tariffs Jul2021'!J80,( 'Tariffs Jul2021'!J80*'Tariffs Jul2021'!O80/100)* 'Tariffs Jul2021'!AI80,($C$5*'Tariffs Jul2021'!AK80/'Tariffs Jul2021'!AI80*'Tariffs Jul2021'!O80/100)* 'Tariffs Jul2021'!AI80)</f>
        <v>265.428</v>
      </c>
      <c r="F86" s="85">
        <f>IF($C$5*'Tariffs Jul2021'!AK80/'Tariffs Jul2021'!AI80&lt;'Tariffs Jul2021'!J80,0,IF($C$5*'Tariffs Jul2021'!AK80/'Tariffs Jul2021'!AI80&lt;='Tariffs Jul2021'!K80,($C$5*'Tariffs Jul2021'!AK80/'Tariffs Jul2021'!AI80-'Tariffs Jul2021'!J80)*('Tariffs Jul2021'!P80/100)*'Tariffs Jul2021'!AI80,('Tariffs Jul2021'!K80-'Tariffs Jul2021'!J80)*('Tariffs Jul2021'!P80/100)*'Tariffs Jul2021'!AI80))</f>
        <v>0</v>
      </c>
      <c r="G86" s="85">
        <f>IF($C$5*'Tariffs Jul2021'!AK80/'Tariffs Jul2021'!AI80&lt;'Tariffs Jul2021'!K80,0,IF($C$5*'Tariffs Jul2021'!AK80/'Tariffs Jul2021'!AI80&lt;='Tariffs Jul2021'!L80,($C$5*'Tariffs Jul2021'!AK80/'Tariffs Jul2021'!AI80-'Tariffs Jul2021'!K80)*('Tariffs Jul2021'!Q80/100)*'Tariffs Jul2021'!AI80,('Tariffs Jul2021'!L80-'Tariffs Jul2021'!K80)*('Tariffs Jul2021'!Q80/100)*'Tariffs Jul2021'!AI80))</f>
        <v>0</v>
      </c>
      <c r="H86" s="85">
        <f>IF($C$5*'Tariffs Jul2021'!AK80/'Tariffs Jul2021'!AI80&lt;'Tariffs Jul2021'!L80,0,IF($C$5*'Tariffs Jul2021'!AK80/'Tariffs Jul2021'!AI80&lt;='Tariffs Jul2021'!M80,($C$5*'Tariffs Jul2021'!AK80/'Tariffs Jul2021'!AI80-'Tariffs Jul2021'!L80)*('Tariffs Jul2021'!R80/100)*'Tariffs Jul2021'!AI80,('Tariffs Jul2021'!M80-'Tariffs Jul2021'!L80)*('Tariffs Jul2021'!R80/100)*'Tariffs Jul2021'!AI80))</f>
        <v>0</v>
      </c>
      <c r="I86" s="85">
        <f>IF(($C$5*'Tariffs Jul2021'!AK80/'Tariffs Jul2021'!AI80&gt;'Tariffs Jul2021'!M80),($C$5*'Tariffs Jul2021'!AK80/'Tariffs Jul2021'!AI80-'Tariffs Jul2021'!M80)*'Tariffs Jul2021'!S80/100*'Tariffs Jul2021'!AI80,0)</f>
        <v>0</v>
      </c>
      <c r="J86" s="85">
        <f>IF($C$5*'Tariffs Jul2021'!AL80/'Tariffs Jul2021'!AJ80&gt;='Tariffs Jul2021'!J80,('Tariffs Jul2021'!J80*'Tariffs Jul2021'!U80/100)* 'Tariffs Jul2021'!AJ80,($C$5*'Tariffs Jul2021'!AL80/'Tariffs Jul2021'!AJ80*'Tariffs Jul2021'!U80/100)* 'Tariffs Jul2021'!AJ80)</f>
        <v>432.68400000000003</v>
      </c>
      <c r="K86" s="85">
        <f>IF($C$5*'Tariffs Jul2021'!AL80/'Tariffs Jul2021'!AJ80&lt;'Tariffs Jul2021'!J80,0,IF($C$5*'Tariffs Jul2021'!AL80/'Tariffs Jul2021'!AJ80&lt;='Tariffs Jul2021'!K80,($C$5*'Tariffs Jul2021'!AL80/'Tariffs Jul2021'!AJ80-'Tariffs Jul2021'!J80)*('Tariffs Jul2021'!V80/100)*'Tariffs Jul2021'!AJ80,('Tariffs Jul2021'!K80-'Tariffs Jul2021'!J80)*('Tariffs Jul2021'!V80/100)*'Tariffs Jul2021'!AJ80))</f>
        <v>0</v>
      </c>
      <c r="L86" s="85">
        <f>IF($C$5*'Tariffs Jul2021'!AL80/'Tariffs Jul2021'!AJ80&lt;'Tariffs Jul2021'!K80,0,IF($C$5*'Tariffs Jul2021'!AL80/'Tariffs Jul2021'!AJ80&lt;='Tariffs Jul2021'!L80,($C$5*'Tariffs Jul2021'!AL80/'Tariffs Jul2021'!AJ80-'Tariffs Jul2021'!K80)*('Tariffs Jul2021'!W80/100)*'Tariffs Jul2021'!AJ80,('Tariffs Jul2021'!L80-'Tariffs Jul2021'!K80)*('Tariffs Jul2021'!W80/100)*'Tariffs Jul2021'!AJ80))</f>
        <v>0</v>
      </c>
      <c r="M86" s="85">
        <f>IF($C$5*'Tariffs Jul2021'!AL80/'Tariffs Jul2021'!AJ80&lt;'Tariffs Jul2021'!L80,0,IF($C$5*'Tariffs Jul2021'!AL80/'Tariffs Jul2021'!AJ80&lt;='Tariffs Jul2021'!M80,($C$5*'Tariffs Jul2021'!AL80/'Tariffs Jul2021'!AJ80-'Tariffs Jul2021'!L80)*('Tariffs Jul2021'!X80/100)*'Tariffs Jul2021'!AJ80,('Tariffs Jul2021'!M80-'Tariffs Jul2021'!L80)*('Tariffs Jul2021'!X80/100)*'Tariffs Jul2021'!AJ80))</f>
        <v>0</v>
      </c>
      <c r="N86" s="85">
        <f>IF(($C$5*'Tariffs Jul2021'!AL80/'Tariffs Jul2021'!AJ80&gt;'Tariffs Jul2021'!M80),($C$5*'Tariffs Jul2021'!AL80/'Tariffs Jul2021'!AJ80-'Tariffs Jul2021'!M80)*'Tariffs Jul2021'!Y80/100*'Tariffs Jul2021'!AJ80,0)</f>
        <v>0</v>
      </c>
      <c r="O86" s="73">
        <f t="shared" si="0"/>
        <v>1000.0665454545453</v>
      </c>
      <c r="P86" s="498">
        <f t="shared" si="1"/>
        <v>1100.0732</v>
      </c>
      <c r="Q86" s="531"/>
      <c r="R86" s="531"/>
      <c r="S86" s="531"/>
      <c r="T86" s="531"/>
      <c r="U86" s="531"/>
      <c r="V86" s="531"/>
      <c r="W86" s="531"/>
      <c r="X86" s="531"/>
      <c r="Y86" s="531"/>
    </row>
    <row r="87" spans="1:25" x14ac:dyDescent="0.15">
      <c r="A87" s="286" t="str">
        <f>'Tariffs Jul2021'!F81</f>
        <v>Sumo Power</v>
      </c>
      <c r="B87" s="47" t="str">
        <f>'Tariffs Jul2021'!D81</f>
        <v>AusNet Services West</v>
      </c>
      <c r="C87" s="287">
        <f>'Tariffs Jul2021'!E81</f>
        <v>44278</v>
      </c>
      <c r="D87" s="85">
        <f>365*'Tariffs Jul2021'!H81/100</f>
        <v>311.24545454545455</v>
      </c>
      <c r="E87" s="85">
        <f>IF($C$5*'Tariffs Jul2021'!AK81/'Tariffs Jul2021'!AI81&gt;='Tariffs Jul2021'!J81,( 'Tariffs Jul2021'!J81*'Tariffs Jul2021'!O81/100)* 'Tariffs Jul2021'!AI81,($C$5*'Tariffs Jul2021'!AK81/'Tariffs Jul2021'!AI81*'Tariffs Jul2021'!O81/100)* 'Tariffs Jul2021'!AI81)</f>
        <v>260.88299999999998</v>
      </c>
      <c r="F87" s="85">
        <f>IF($C$5*'Tariffs Jul2021'!AK81/'Tariffs Jul2021'!AI81&lt;'Tariffs Jul2021'!J81,0,IF($C$5*'Tariffs Jul2021'!AK81/'Tariffs Jul2021'!AI81&lt;='Tariffs Jul2021'!K81,($C$5*'Tariffs Jul2021'!AK81/'Tariffs Jul2021'!AI81-'Tariffs Jul2021'!J81)*('Tariffs Jul2021'!P81/100)*'Tariffs Jul2021'!AI81,('Tariffs Jul2021'!K81-'Tariffs Jul2021'!J81)*('Tariffs Jul2021'!P81/100)*'Tariffs Jul2021'!AI81))</f>
        <v>0</v>
      </c>
      <c r="G87" s="85">
        <f>IF($C$5*'Tariffs Jul2021'!AK81/'Tariffs Jul2021'!AI81&lt;'Tariffs Jul2021'!K81,0,IF($C$5*'Tariffs Jul2021'!AK81/'Tariffs Jul2021'!AI81&lt;='Tariffs Jul2021'!L81,($C$5*'Tariffs Jul2021'!AK81/'Tariffs Jul2021'!AI81-'Tariffs Jul2021'!K81)*('Tariffs Jul2021'!Q81/100)*'Tariffs Jul2021'!AI81,('Tariffs Jul2021'!L81-'Tariffs Jul2021'!K81)*('Tariffs Jul2021'!Q81/100)*'Tariffs Jul2021'!AI81))</f>
        <v>0</v>
      </c>
      <c r="H87" s="85">
        <f>IF($C$5*'Tariffs Jul2021'!AK81/'Tariffs Jul2021'!AI81&lt;'Tariffs Jul2021'!L81,0,IF($C$5*'Tariffs Jul2021'!AK81/'Tariffs Jul2021'!AI81&lt;='Tariffs Jul2021'!M81,($C$5*'Tariffs Jul2021'!AK81/'Tariffs Jul2021'!AI81-'Tariffs Jul2021'!L81)*('Tariffs Jul2021'!R81/100)*'Tariffs Jul2021'!AI81,('Tariffs Jul2021'!M81-'Tariffs Jul2021'!L81)*('Tariffs Jul2021'!R81/100)*'Tariffs Jul2021'!AI81))</f>
        <v>0</v>
      </c>
      <c r="I87" s="85">
        <f>IF(($C$5*'Tariffs Jul2021'!AK81/'Tariffs Jul2021'!AI81&gt;'Tariffs Jul2021'!M81),($C$5*'Tariffs Jul2021'!AK81/'Tariffs Jul2021'!AI81-'Tariffs Jul2021'!M81)*'Tariffs Jul2021'!S81/100*'Tariffs Jul2021'!AI81,0)</f>
        <v>0</v>
      </c>
      <c r="J87" s="85">
        <f>IF($C$5*'Tariffs Jul2021'!AL81/'Tariffs Jul2021'!AJ81&gt;='Tariffs Jul2021'!J81,('Tariffs Jul2021'!J81*'Tariffs Jul2021'!U81/100)* 'Tariffs Jul2021'!AJ81,($C$5*'Tariffs Jul2021'!AL81/'Tariffs Jul2021'!AJ81*'Tariffs Jul2021'!U81/100)* 'Tariffs Jul2021'!AJ81)</f>
        <v>490.86</v>
      </c>
      <c r="K87" s="85">
        <f>IF($C$5*'Tariffs Jul2021'!AL81/'Tariffs Jul2021'!AJ81&lt;'Tariffs Jul2021'!J81,0,IF($C$5*'Tariffs Jul2021'!AL81/'Tariffs Jul2021'!AJ81&lt;='Tariffs Jul2021'!K81,($C$5*'Tariffs Jul2021'!AL81/'Tariffs Jul2021'!AJ81-'Tariffs Jul2021'!J81)*('Tariffs Jul2021'!V81/100)*'Tariffs Jul2021'!AJ81,('Tariffs Jul2021'!K81-'Tariffs Jul2021'!J81)*('Tariffs Jul2021'!V81/100)*'Tariffs Jul2021'!AJ81))</f>
        <v>0</v>
      </c>
      <c r="L87" s="85">
        <f>IF($C$5*'Tariffs Jul2021'!AL81/'Tariffs Jul2021'!AJ81&lt;'Tariffs Jul2021'!K81,0,IF($C$5*'Tariffs Jul2021'!AL81/'Tariffs Jul2021'!AJ81&lt;='Tariffs Jul2021'!L81,($C$5*'Tariffs Jul2021'!AL81/'Tariffs Jul2021'!AJ81-'Tariffs Jul2021'!K81)*('Tariffs Jul2021'!W81/100)*'Tariffs Jul2021'!AJ81,('Tariffs Jul2021'!L81-'Tariffs Jul2021'!K81)*('Tariffs Jul2021'!W81/100)*'Tariffs Jul2021'!AJ81))</f>
        <v>0</v>
      </c>
      <c r="M87" s="85">
        <f>IF($C$5*'Tariffs Jul2021'!AL81/'Tariffs Jul2021'!AJ81&lt;'Tariffs Jul2021'!L81,0,IF($C$5*'Tariffs Jul2021'!AL81/'Tariffs Jul2021'!AJ81&lt;='Tariffs Jul2021'!M81,($C$5*'Tariffs Jul2021'!AL81/'Tariffs Jul2021'!AJ81-'Tariffs Jul2021'!L81)*('Tariffs Jul2021'!X81/100)*'Tariffs Jul2021'!AJ81,('Tariffs Jul2021'!M81-'Tariffs Jul2021'!L81)*('Tariffs Jul2021'!X81/100)*'Tariffs Jul2021'!AJ81))</f>
        <v>0</v>
      </c>
      <c r="N87" s="85">
        <f>IF(($C$5*'Tariffs Jul2021'!AL81/'Tariffs Jul2021'!AJ81&gt;'Tariffs Jul2021'!M81),($C$5*'Tariffs Jul2021'!AL81/'Tariffs Jul2021'!AJ81-'Tariffs Jul2021'!M81)*'Tariffs Jul2021'!Y81/100*'Tariffs Jul2021'!AJ81,0)</f>
        <v>0</v>
      </c>
      <c r="O87" s="73">
        <f t="shared" ref="O87:O118" si="2">SUM(D87:N87)</f>
        <v>1062.9884545454547</v>
      </c>
      <c r="P87" s="498">
        <f t="shared" ref="P87:P118" si="3">O87*1.1</f>
        <v>1169.2873000000002</v>
      </c>
      <c r="Q87" s="531"/>
      <c r="R87" s="531"/>
      <c r="S87" s="531"/>
      <c r="T87" s="531"/>
      <c r="U87" s="531"/>
      <c r="V87" s="531"/>
      <c r="W87" s="531"/>
      <c r="X87" s="531"/>
      <c r="Y87" s="531"/>
    </row>
    <row r="88" spans="1:25" x14ac:dyDescent="0.15">
      <c r="A88" s="286" t="str">
        <f>'Tariffs Jul2021'!F82</f>
        <v>GloBird</v>
      </c>
      <c r="B88" s="47" t="str">
        <f>'Tariffs Jul2021'!D82</f>
        <v>AusNet Services West</v>
      </c>
      <c r="C88" s="287">
        <f>'Tariffs Jul2021'!E82</f>
        <v>44197</v>
      </c>
      <c r="D88" s="85">
        <f>365*'Tariffs Jul2021'!H82/100</f>
        <v>397.85</v>
      </c>
      <c r="E88" s="85">
        <f>IF($C$5*'Tariffs Jul2021'!AK82/'Tariffs Jul2021'!AI82&gt;='Tariffs Jul2021'!J82,( 'Tariffs Jul2021'!J82*'Tariffs Jul2021'!O82/100)* 'Tariffs Jul2021'!AI82,($C$5*'Tariffs Jul2021'!AK82/'Tariffs Jul2021'!AI82*'Tariffs Jul2021'!O82/100)* 'Tariffs Jul2021'!AI82)</f>
        <v>209.97900000000001</v>
      </c>
      <c r="F88" s="85">
        <f>IF($C$5*'Tariffs Jul2021'!AK82/'Tariffs Jul2021'!AI82&lt;'Tariffs Jul2021'!J82,0,IF($C$5*'Tariffs Jul2021'!AK82/'Tariffs Jul2021'!AI82&lt;='Tariffs Jul2021'!K82,($C$5*'Tariffs Jul2021'!AK82/'Tariffs Jul2021'!AI82-'Tariffs Jul2021'!J82)*('Tariffs Jul2021'!P82/100)*'Tariffs Jul2021'!AI82,('Tariffs Jul2021'!K82-'Tariffs Jul2021'!J82)*('Tariffs Jul2021'!P82/100)*'Tariffs Jul2021'!AI82))</f>
        <v>0</v>
      </c>
      <c r="G88" s="85">
        <f>IF($C$5*'Tariffs Jul2021'!AK82/'Tariffs Jul2021'!AI82&lt;'Tariffs Jul2021'!K82,0,IF($C$5*'Tariffs Jul2021'!AK82/'Tariffs Jul2021'!AI82&lt;='Tariffs Jul2021'!L82,($C$5*'Tariffs Jul2021'!AK82/'Tariffs Jul2021'!AI82-'Tariffs Jul2021'!K82)*('Tariffs Jul2021'!Q82/100)*'Tariffs Jul2021'!AI82,('Tariffs Jul2021'!L82-'Tariffs Jul2021'!K82)*('Tariffs Jul2021'!Q82/100)*'Tariffs Jul2021'!AI82))</f>
        <v>0</v>
      </c>
      <c r="H88" s="85">
        <f>IF($C$5*'Tariffs Jul2021'!AK82/'Tariffs Jul2021'!AI82&lt;'Tariffs Jul2021'!L82,0,IF($C$5*'Tariffs Jul2021'!AK82/'Tariffs Jul2021'!AI82&lt;='Tariffs Jul2021'!M82,($C$5*'Tariffs Jul2021'!AK82/'Tariffs Jul2021'!AI82-'Tariffs Jul2021'!L82)*('Tariffs Jul2021'!R82/100)*'Tariffs Jul2021'!AI82,('Tariffs Jul2021'!M82-'Tariffs Jul2021'!L82)*('Tariffs Jul2021'!R82/100)*'Tariffs Jul2021'!AI82))</f>
        <v>0</v>
      </c>
      <c r="I88" s="85">
        <f>IF(($C$5*'Tariffs Jul2021'!AK82/'Tariffs Jul2021'!AI82&gt;'Tariffs Jul2021'!M82),($C$5*'Tariffs Jul2021'!AK82/'Tariffs Jul2021'!AI82-'Tariffs Jul2021'!M82)*'Tariffs Jul2021'!S82/100*'Tariffs Jul2021'!AI82,0)</f>
        <v>0</v>
      </c>
      <c r="J88" s="85">
        <f>IF($C$5*'Tariffs Jul2021'!AL82/'Tariffs Jul2021'!AJ82&gt;='Tariffs Jul2021'!J82,('Tariffs Jul2021'!J82*'Tariffs Jul2021'!U82/100)* 'Tariffs Jul2021'!AJ82,($C$5*'Tariffs Jul2021'!AL82/'Tariffs Jul2021'!AJ82*'Tariffs Jul2021'!U82/100)* 'Tariffs Jul2021'!AJ82)</f>
        <v>419.95800000000003</v>
      </c>
      <c r="K88" s="85">
        <f>IF($C$5*'Tariffs Jul2021'!AL82/'Tariffs Jul2021'!AJ82&lt;'Tariffs Jul2021'!J82,0,IF($C$5*'Tariffs Jul2021'!AL82/'Tariffs Jul2021'!AJ82&lt;='Tariffs Jul2021'!K82,($C$5*'Tariffs Jul2021'!AL82/'Tariffs Jul2021'!AJ82-'Tariffs Jul2021'!J82)*('Tariffs Jul2021'!V82/100)*'Tariffs Jul2021'!AJ82,('Tariffs Jul2021'!K82-'Tariffs Jul2021'!J82)*('Tariffs Jul2021'!V82/100)*'Tariffs Jul2021'!AJ82))</f>
        <v>0</v>
      </c>
      <c r="L88" s="85">
        <f>IF($C$5*'Tariffs Jul2021'!AL82/'Tariffs Jul2021'!AJ82&lt;'Tariffs Jul2021'!K82,0,IF($C$5*'Tariffs Jul2021'!AL82/'Tariffs Jul2021'!AJ82&lt;='Tariffs Jul2021'!L82,($C$5*'Tariffs Jul2021'!AL82/'Tariffs Jul2021'!AJ82-'Tariffs Jul2021'!K82)*('Tariffs Jul2021'!W82/100)*'Tariffs Jul2021'!AJ82,('Tariffs Jul2021'!L82-'Tariffs Jul2021'!K82)*('Tariffs Jul2021'!W82/100)*'Tariffs Jul2021'!AJ82))</f>
        <v>0</v>
      </c>
      <c r="M88" s="85">
        <f>IF($C$5*'Tariffs Jul2021'!AL82/'Tariffs Jul2021'!AJ82&lt;'Tariffs Jul2021'!L82,0,IF($C$5*'Tariffs Jul2021'!AL82/'Tariffs Jul2021'!AJ82&lt;='Tariffs Jul2021'!M82,($C$5*'Tariffs Jul2021'!AL82/'Tariffs Jul2021'!AJ82-'Tariffs Jul2021'!L82)*('Tariffs Jul2021'!X82/100)*'Tariffs Jul2021'!AJ82,('Tariffs Jul2021'!M82-'Tariffs Jul2021'!L82)*('Tariffs Jul2021'!X82/100)*'Tariffs Jul2021'!AJ82))</f>
        <v>0</v>
      </c>
      <c r="N88" s="85">
        <f>IF(($C$5*'Tariffs Jul2021'!AL82/'Tariffs Jul2021'!AJ82&gt;'Tariffs Jul2021'!M82),($C$5*'Tariffs Jul2021'!AL82/'Tariffs Jul2021'!AJ82-'Tariffs Jul2021'!M82)*'Tariffs Jul2021'!Y82/100*'Tariffs Jul2021'!AJ82,0)</f>
        <v>0</v>
      </c>
      <c r="O88" s="73">
        <f t="shared" si="2"/>
        <v>1027.787</v>
      </c>
      <c r="P88" s="498">
        <f t="shared" si="3"/>
        <v>1130.5657000000001</v>
      </c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25" x14ac:dyDescent="0.15">
      <c r="A89" s="286" t="str">
        <f>'Tariffs Jul2021'!F83</f>
        <v>Powershop</v>
      </c>
      <c r="B89" s="47" t="str">
        <f>'Tariffs Jul2021'!D83</f>
        <v>AusNet Services West</v>
      </c>
      <c r="C89" s="287">
        <f>'Tariffs Jul2021'!E83</f>
        <v>44197</v>
      </c>
      <c r="D89" s="85">
        <f>365*'Tariffs Jul2021'!H83/100</f>
        <v>299.69818181818175</v>
      </c>
      <c r="E89" s="85">
        <f>((C$5*'Tariffs Jul2021'!AK83/'Tariffs Jul2021'!AI83)*('Tariffs Jul2021'!O83/100))*'Tariffs Jul2021'!AI83</f>
        <v>177.25499999999997</v>
      </c>
      <c r="F89" s="85">
        <v>0</v>
      </c>
      <c r="G89" s="85">
        <v>0</v>
      </c>
      <c r="H89" s="85">
        <v>0</v>
      </c>
      <c r="I89" s="85">
        <v>0</v>
      </c>
      <c r="J89" s="85">
        <f>((C$5*'Tariffs Jul2021'!AL83/'Tariffs Jul2021'!AJ83)*('Tariffs Jul2021'!U83/100))*'Tariffs Jul2021'!AJ83</f>
        <v>318.14999999999998</v>
      </c>
      <c r="K89" s="85">
        <v>0</v>
      </c>
      <c r="L89" s="85">
        <v>0</v>
      </c>
      <c r="M89" s="85">
        <v>0</v>
      </c>
      <c r="N89" s="85">
        <v>0</v>
      </c>
      <c r="O89" s="73">
        <f t="shared" si="2"/>
        <v>795.10318181818172</v>
      </c>
      <c r="P89" s="498">
        <f t="shared" si="3"/>
        <v>874.61349999999993</v>
      </c>
      <c r="Q89" s="531"/>
      <c r="R89" s="531"/>
      <c r="S89" s="531"/>
      <c r="T89" s="531"/>
      <c r="U89" s="531"/>
      <c r="V89" s="531"/>
      <c r="W89" s="531"/>
      <c r="X89" s="531"/>
      <c r="Y89" s="531"/>
    </row>
    <row r="90" spans="1:25" ht="14" thickBot="1" x14ac:dyDescent="0.2">
      <c r="A90" s="289" t="str">
        <f>'Tariffs Jul2021'!F84</f>
        <v>1st Energy</v>
      </c>
      <c r="B90" s="289" t="str">
        <f>'Tariffs Jul2021'!D84</f>
        <v>AusNet Services West</v>
      </c>
      <c r="C90" s="290">
        <f>'Tariffs Jul2021'!E84</f>
        <v>44197</v>
      </c>
      <c r="D90" s="291">
        <f>365*'Tariffs Jul2021'!H84/100</f>
        <v>346.74999999999994</v>
      </c>
      <c r="E90" s="291">
        <f>IF($C$5*'Tariffs Jul2021'!AK84/'Tariffs Jul2021'!AI84&gt;='Tariffs Jul2021'!J84,( 'Tariffs Jul2021'!J84*'Tariffs Jul2021'!O84/100)* 'Tariffs Jul2021'!AI84,($C$5*'Tariffs Jul2021'!AK84/'Tariffs Jul2021'!AI84*'Tariffs Jul2021'!O84/100)* 'Tariffs Jul2021'!AI84)</f>
        <v>324.54545454545456</v>
      </c>
      <c r="F90" s="291">
        <f>IF($C$5*'Tariffs Jul2021'!AK84/'Tariffs Jul2021'!AI84&lt;'Tariffs Jul2021'!J84,0,IF($C$5*'Tariffs Jul2021'!AK84/'Tariffs Jul2021'!AI84&lt;='Tariffs Jul2021'!K84,($C$5*'Tariffs Jul2021'!AK84/'Tariffs Jul2021'!AI84-'Tariffs Jul2021'!J84)*('Tariffs Jul2021'!P84/100)*'Tariffs Jul2021'!AI84,('Tariffs Jul2021'!K84-'Tariffs Jul2021'!J84)*('Tariffs Jul2021'!P84/100)*'Tariffs Jul2021'!AI84))</f>
        <v>0</v>
      </c>
      <c r="G90" s="291">
        <f>IF($C$5*'Tariffs Jul2021'!AK84/'Tariffs Jul2021'!AI84&lt;'Tariffs Jul2021'!K84,0,IF($C$5*'Tariffs Jul2021'!AK84/'Tariffs Jul2021'!AI84&lt;='Tariffs Jul2021'!L84,($C$5*'Tariffs Jul2021'!AK84/'Tariffs Jul2021'!AI84-'Tariffs Jul2021'!K84)*('Tariffs Jul2021'!Q84/100)*'Tariffs Jul2021'!AI84,('Tariffs Jul2021'!L84-'Tariffs Jul2021'!K84)*('Tariffs Jul2021'!Q84/100)*'Tariffs Jul2021'!AI84))</f>
        <v>0</v>
      </c>
      <c r="H90" s="291">
        <f>IF($C$5*'Tariffs Jul2021'!AK84/'Tariffs Jul2021'!AI84&lt;'Tariffs Jul2021'!L84,0,IF($C$5*'Tariffs Jul2021'!AK84/'Tariffs Jul2021'!AI84&lt;='Tariffs Jul2021'!M84,($C$5*'Tariffs Jul2021'!AK84/'Tariffs Jul2021'!AI84-'Tariffs Jul2021'!L84)*('Tariffs Jul2021'!R84/100)*'Tariffs Jul2021'!AI84,('Tariffs Jul2021'!M84-'Tariffs Jul2021'!L84)*('Tariffs Jul2021'!R84/100)*'Tariffs Jul2021'!AI84))</f>
        <v>0</v>
      </c>
      <c r="I90" s="291">
        <f>IF(($C$5*'Tariffs Jul2021'!AK84/'Tariffs Jul2021'!AI84&gt;'Tariffs Jul2021'!M84),($C$5*'Tariffs Jul2021'!AK84/'Tariffs Jul2021'!AI84-'Tariffs Jul2021'!M84)*'Tariffs Jul2021'!S84/100*'Tariffs Jul2021'!AI84,0)</f>
        <v>0</v>
      </c>
      <c r="J90" s="291">
        <f>IF($C$5*'Tariffs Jul2021'!AL84/'Tariffs Jul2021'!AJ84&gt;='Tariffs Jul2021'!J84,('Tariffs Jul2021'!J84*'Tariffs Jul2021'!U84/100)* 'Tariffs Jul2021'!AJ84,($C$5*'Tariffs Jul2021'!AL84/'Tariffs Jul2021'!AJ84*'Tariffs Jul2021'!U84/100)* 'Tariffs Jul2021'!AJ84)</f>
        <v>324.54545454545456</v>
      </c>
      <c r="K90" s="291">
        <f>IF($C$5*'Tariffs Jul2021'!AL84/'Tariffs Jul2021'!AJ84&lt;'Tariffs Jul2021'!J84,0,IF($C$5*'Tariffs Jul2021'!AL84/'Tariffs Jul2021'!AJ84&lt;='Tariffs Jul2021'!K84,($C$5*'Tariffs Jul2021'!AL84/'Tariffs Jul2021'!AJ84-'Tariffs Jul2021'!J84)*('Tariffs Jul2021'!V84/100)*'Tariffs Jul2021'!AJ84,('Tariffs Jul2021'!K84-'Tariffs Jul2021'!J84)*('Tariffs Jul2021'!V84/100)*'Tariffs Jul2021'!AJ84))</f>
        <v>0</v>
      </c>
      <c r="L90" s="291">
        <f>IF($C$5*'Tariffs Jul2021'!AL84/'Tariffs Jul2021'!AJ84&lt;'Tariffs Jul2021'!K84,0,IF($C$5*'Tariffs Jul2021'!AL84/'Tariffs Jul2021'!AJ84&lt;='Tariffs Jul2021'!L84,($C$5*'Tariffs Jul2021'!AL84/'Tariffs Jul2021'!AJ84-'Tariffs Jul2021'!K84)*('Tariffs Jul2021'!W84/100)*'Tariffs Jul2021'!AJ84,('Tariffs Jul2021'!L84-'Tariffs Jul2021'!K84)*('Tariffs Jul2021'!W84/100)*'Tariffs Jul2021'!AJ84))</f>
        <v>0</v>
      </c>
      <c r="M90" s="291">
        <f>IF($C$5*'Tariffs Jul2021'!AL84/'Tariffs Jul2021'!AJ84&lt;'Tariffs Jul2021'!L84,0,IF($C$5*'Tariffs Jul2021'!AL84/'Tariffs Jul2021'!AJ84&lt;='Tariffs Jul2021'!M84,($C$5*'Tariffs Jul2021'!AL84/'Tariffs Jul2021'!AJ84-'Tariffs Jul2021'!L84)*('Tariffs Jul2021'!X84/100)*'Tariffs Jul2021'!AJ84,('Tariffs Jul2021'!M84-'Tariffs Jul2021'!L84)*('Tariffs Jul2021'!X84/100)*'Tariffs Jul2021'!AJ84))</f>
        <v>0</v>
      </c>
      <c r="N90" s="291">
        <f>IF(($C$5*'Tariffs Jul2021'!AL84/'Tariffs Jul2021'!AJ84&gt;'Tariffs Jul2021'!M84),($C$5*'Tariffs Jul2021'!AL84/'Tariffs Jul2021'!AJ84-'Tariffs Jul2021'!M84)*'Tariffs Jul2021'!Y84/100*'Tariffs Jul2021'!AJ84,0)</f>
        <v>0</v>
      </c>
      <c r="O90" s="292">
        <f t="shared" si="2"/>
        <v>995.84090909090901</v>
      </c>
      <c r="P90" s="499">
        <f t="shared" si="3"/>
        <v>1095.425</v>
      </c>
      <c r="Q90" s="531"/>
      <c r="R90" s="531"/>
      <c r="S90" s="531"/>
      <c r="T90" s="531"/>
      <c r="U90" s="531"/>
      <c r="V90" s="531"/>
      <c r="W90" s="531"/>
      <c r="X90" s="531"/>
      <c r="Y90" s="531"/>
    </row>
    <row r="91" spans="1:25" ht="14" thickTop="1" x14ac:dyDescent="0.15">
      <c r="A91" s="286" t="str">
        <f>'Tariffs Jul2021'!F85</f>
        <v>AGL</v>
      </c>
      <c r="B91" s="47" t="str">
        <f>'Tariffs Jul2021'!D85</f>
        <v>AusNet Services Central 2</v>
      </c>
      <c r="C91" s="287">
        <f>'Tariffs Jul2021'!E85</f>
        <v>44378</v>
      </c>
      <c r="D91" s="85">
        <f>365*'Tariffs Jul2021'!H85/100</f>
        <v>339.44999999999993</v>
      </c>
      <c r="E91" s="85">
        <f>IF($C$5*'Tariffs Jul2021'!AK85/'Tariffs Jul2021'!AI85&gt;='Tariffs Jul2021'!J85,( 'Tariffs Jul2021'!J85*'Tariffs Jul2021'!O85/100)* 'Tariffs Jul2021'!AI85,($C$5*'Tariffs Jul2021'!AK85/'Tariffs Jul2021'!AI85*'Tariffs Jul2021'!O85/100)* 'Tariffs Jul2021'!AI85)</f>
        <v>259.97399999999999</v>
      </c>
      <c r="F91" s="85">
        <f>IF($C$5*'Tariffs Jul2021'!AK85/'Tariffs Jul2021'!AI85&lt;'Tariffs Jul2021'!J85,0,IF($C$5*'Tariffs Jul2021'!AK85/'Tariffs Jul2021'!AI85&lt;='Tariffs Jul2021'!K85,($C$5*'Tariffs Jul2021'!AK85/'Tariffs Jul2021'!AI85-'Tariffs Jul2021'!J85)*('Tariffs Jul2021'!P85/100)*'Tariffs Jul2021'!AI85,('Tariffs Jul2021'!K85-'Tariffs Jul2021'!J85)*('Tariffs Jul2021'!P85/100)*'Tariffs Jul2021'!AI85))</f>
        <v>0</v>
      </c>
      <c r="G91" s="85">
        <f>IF($C$5*'Tariffs Jul2021'!AK85/'Tariffs Jul2021'!AI85&lt;'Tariffs Jul2021'!K85,0,IF($C$5*'Tariffs Jul2021'!AK85/'Tariffs Jul2021'!AI85&lt;='Tariffs Jul2021'!L85,($C$5*'Tariffs Jul2021'!AK85/'Tariffs Jul2021'!AI85-'Tariffs Jul2021'!K85)*('Tariffs Jul2021'!Q85/100)*'Tariffs Jul2021'!AI85,('Tariffs Jul2021'!L85-'Tariffs Jul2021'!K85)*('Tariffs Jul2021'!Q85/100)*'Tariffs Jul2021'!AI85))</f>
        <v>0</v>
      </c>
      <c r="H91" s="85">
        <f>IF($C$5*'Tariffs Jul2021'!AK85/'Tariffs Jul2021'!AI85&lt;'Tariffs Jul2021'!L85,0,IF($C$5*'Tariffs Jul2021'!AK85/'Tariffs Jul2021'!AI85&lt;='Tariffs Jul2021'!M85,($C$5*'Tariffs Jul2021'!AK85/'Tariffs Jul2021'!AI85-'Tariffs Jul2021'!L85)*('Tariffs Jul2021'!R85/100)*'Tariffs Jul2021'!AI85,('Tariffs Jul2021'!M85-'Tariffs Jul2021'!L85)*('Tariffs Jul2021'!R85/100)*'Tariffs Jul2021'!AI85))</f>
        <v>0</v>
      </c>
      <c r="I91" s="85">
        <f>IF(($C$5*'Tariffs Jul2021'!AK85/'Tariffs Jul2021'!AI85&gt;'Tariffs Jul2021'!M85),($C$5*'Tariffs Jul2021'!AK85/'Tariffs Jul2021'!AI85-'Tariffs Jul2021'!M85)*'Tariffs Jul2021'!S85/100*'Tariffs Jul2021'!AI85,0)</f>
        <v>0</v>
      </c>
      <c r="J91" s="85">
        <f>IF($C$5*'Tariffs Jul2021'!AL85/'Tariffs Jul2021'!AJ85&gt;='Tariffs Jul2021'!J85,('Tariffs Jul2021'!J85*'Tariffs Jul2021'!U85/100)* 'Tariffs Jul2021'!AJ85,($C$5*'Tariffs Jul2021'!AL85/'Tariffs Jul2021'!AJ85*'Tariffs Jul2021'!U85/100)* 'Tariffs Jul2021'!AJ85)</f>
        <v>445.40999999999991</v>
      </c>
      <c r="K91" s="85">
        <f>IF($C$5*'Tariffs Jul2021'!AL85/'Tariffs Jul2021'!AJ85&lt;'Tariffs Jul2021'!J85,0,IF($C$5*'Tariffs Jul2021'!AL85/'Tariffs Jul2021'!AJ85&lt;='Tariffs Jul2021'!K85,($C$5*'Tariffs Jul2021'!AL85/'Tariffs Jul2021'!AJ85-'Tariffs Jul2021'!J85)*('Tariffs Jul2021'!V85/100)*'Tariffs Jul2021'!AJ85,('Tariffs Jul2021'!K85-'Tariffs Jul2021'!J85)*('Tariffs Jul2021'!V85/100)*'Tariffs Jul2021'!AJ85))</f>
        <v>0</v>
      </c>
      <c r="L91" s="85">
        <f>IF($C$5*'Tariffs Jul2021'!AL85/'Tariffs Jul2021'!AJ85&lt;'Tariffs Jul2021'!K85,0,IF($C$5*'Tariffs Jul2021'!AL85/'Tariffs Jul2021'!AJ85&lt;='Tariffs Jul2021'!L85,($C$5*'Tariffs Jul2021'!AL85/'Tariffs Jul2021'!AJ85-'Tariffs Jul2021'!K85)*('Tariffs Jul2021'!W85/100)*'Tariffs Jul2021'!AJ85,('Tariffs Jul2021'!L85-'Tariffs Jul2021'!K85)*('Tariffs Jul2021'!W85/100)*'Tariffs Jul2021'!AJ85))</f>
        <v>0</v>
      </c>
      <c r="M91" s="85">
        <f>IF($C$5*'Tariffs Jul2021'!AL85/'Tariffs Jul2021'!AJ85&lt;'Tariffs Jul2021'!L85,0,IF($C$5*'Tariffs Jul2021'!AL85/'Tariffs Jul2021'!AJ85&lt;='Tariffs Jul2021'!M85,($C$5*'Tariffs Jul2021'!AL85/'Tariffs Jul2021'!AJ85-'Tariffs Jul2021'!L85)*('Tariffs Jul2021'!X85/100)*'Tariffs Jul2021'!AJ85,('Tariffs Jul2021'!M85-'Tariffs Jul2021'!L85)*('Tariffs Jul2021'!X85/100)*'Tariffs Jul2021'!AJ85))</f>
        <v>0</v>
      </c>
      <c r="N91" s="85">
        <f>IF(($C$5*'Tariffs Jul2021'!AL85/'Tariffs Jul2021'!AJ85&gt;'Tariffs Jul2021'!M85),($C$5*'Tariffs Jul2021'!AL85/'Tariffs Jul2021'!AJ85-'Tariffs Jul2021'!M85)*'Tariffs Jul2021'!Y85/100*'Tariffs Jul2021'!AJ85,0)</f>
        <v>0</v>
      </c>
      <c r="O91" s="73">
        <f t="shared" si="2"/>
        <v>1044.8339999999998</v>
      </c>
      <c r="P91" s="498">
        <f t="shared" si="3"/>
        <v>1149.3173999999999</v>
      </c>
      <c r="Q91" s="531"/>
      <c r="R91" s="531"/>
      <c r="S91" s="531"/>
      <c r="T91" s="531"/>
      <c r="U91" s="531"/>
      <c r="V91" s="531"/>
      <c r="W91" s="531"/>
      <c r="X91" s="531"/>
      <c r="Y91" s="531"/>
    </row>
    <row r="92" spans="1:25" x14ac:dyDescent="0.15">
      <c r="A92" s="286" t="str">
        <f>'Tariffs Jul2021'!F86</f>
        <v>Alinta Energy</v>
      </c>
      <c r="B92" s="47" t="str">
        <f>'Tariffs Jul2021'!D86</f>
        <v>AusNet Services Central 2</v>
      </c>
      <c r="C92" s="287">
        <f>'Tariffs Jul2021'!E86</f>
        <v>44197</v>
      </c>
      <c r="D92" s="85">
        <f>365*'Tariffs Jul2021'!H86/100</f>
        <v>266.45</v>
      </c>
      <c r="E92" s="85">
        <f>IF($C$5*'Tariffs Jul2021'!AK86/'Tariffs Jul2021'!AI86&gt;='Tariffs Jul2021'!J86,( 'Tariffs Jul2021'!J86*'Tariffs Jul2021'!O86/100)* 'Tariffs Jul2021'!AI86,($C$5*'Tariffs Jul2021'!AK86/'Tariffs Jul2021'!AI86*'Tariffs Jul2021'!O86/100)* 'Tariffs Jul2021'!AI86)</f>
        <v>258.15600000000001</v>
      </c>
      <c r="F92" s="85">
        <f>IF($C$5*'Tariffs Jul2021'!AK86/'Tariffs Jul2021'!AI86&lt;'Tariffs Jul2021'!J86,0,IF($C$5*'Tariffs Jul2021'!AK86/'Tariffs Jul2021'!AI86&lt;='Tariffs Jul2021'!K86,($C$5*'Tariffs Jul2021'!AK86/'Tariffs Jul2021'!AI86-'Tariffs Jul2021'!J86)*('Tariffs Jul2021'!P86/100)*'Tariffs Jul2021'!AI86,('Tariffs Jul2021'!K86-'Tariffs Jul2021'!J86)*('Tariffs Jul2021'!P86/100)*'Tariffs Jul2021'!AI86))</f>
        <v>0</v>
      </c>
      <c r="G92" s="85">
        <f>IF($C$5*'Tariffs Jul2021'!AK86/'Tariffs Jul2021'!AI86&lt;'Tariffs Jul2021'!K86,0,IF($C$5*'Tariffs Jul2021'!AK86/'Tariffs Jul2021'!AI86&lt;='Tariffs Jul2021'!L86,($C$5*'Tariffs Jul2021'!AK86/'Tariffs Jul2021'!AI86-'Tariffs Jul2021'!K86)*('Tariffs Jul2021'!Q86/100)*'Tariffs Jul2021'!AI86,('Tariffs Jul2021'!L86-'Tariffs Jul2021'!K86)*('Tariffs Jul2021'!Q86/100)*'Tariffs Jul2021'!AI86))</f>
        <v>0</v>
      </c>
      <c r="H92" s="85">
        <f>IF($C$5*'Tariffs Jul2021'!AK86/'Tariffs Jul2021'!AI86&lt;'Tariffs Jul2021'!L86,0,IF($C$5*'Tariffs Jul2021'!AK86/'Tariffs Jul2021'!AI86&lt;='Tariffs Jul2021'!M86,($C$5*'Tariffs Jul2021'!AK86/'Tariffs Jul2021'!AI86-'Tariffs Jul2021'!L86)*('Tariffs Jul2021'!R86/100)*'Tariffs Jul2021'!AI86,('Tariffs Jul2021'!M86-'Tariffs Jul2021'!L86)*('Tariffs Jul2021'!R86/100)*'Tariffs Jul2021'!AI86))</f>
        <v>0</v>
      </c>
      <c r="I92" s="85">
        <f>IF(($C$5*'Tariffs Jul2021'!AK86/'Tariffs Jul2021'!AI86&gt;'Tariffs Jul2021'!M86),($C$5*'Tariffs Jul2021'!AK86/'Tariffs Jul2021'!AI86-'Tariffs Jul2021'!M86)*'Tariffs Jul2021'!S86/100*'Tariffs Jul2021'!AI86,0)</f>
        <v>0</v>
      </c>
      <c r="J92" s="85">
        <f>IF($C$5*'Tariffs Jul2021'!AL86/'Tariffs Jul2021'!AJ86&gt;='Tariffs Jul2021'!J86,('Tariffs Jul2021'!J86*'Tariffs Jul2021'!U86/100)* 'Tariffs Jul2021'!AJ86,($C$5*'Tariffs Jul2021'!AL86/'Tariffs Jul2021'!AJ86*'Tariffs Jul2021'!U86/100)* 'Tariffs Jul2021'!AJ86)</f>
        <v>478.13399999999996</v>
      </c>
      <c r="K92" s="85">
        <f>IF($C$5*'Tariffs Jul2021'!AL86/'Tariffs Jul2021'!AJ86&lt;'Tariffs Jul2021'!J86,0,IF($C$5*'Tariffs Jul2021'!AL86/'Tariffs Jul2021'!AJ86&lt;='Tariffs Jul2021'!K86,($C$5*'Tariffs Jul2021'!AL86/'Tariffs Jul2021'!AJ86-'Tariffs Jul2021'!J86)*('Tariffs Jul2021'!V86/100)*'Tariffs Jul2021'!AJ86,('Tariffs Jul2021'!K86-'Tariffs Jul2021'!J86)*('Tariffs Jul2021'!V86/100)*'Tariffs Jul2021'!AJ86))</f>
        <v>0</v>
      </c>
      <c r="L92" s="85">
        <f>IF($C$5*'Tariffs Jul2021'!AL86/'Tariffs Jul2021'!AJ86&lt;'Tariffs Jul2021'!K86,0,IF($C$5*'Tariffs Jul2021'!AL86/'Tariffs Jul2021'!AJ86&lt;='Tariffs Jul2021'!L86,($C$5*'Tariffs Jul2021'!AL86/'Tariffs Jul2021'!AJ86-'Tariffs Jul2021'!K86)*('Tariffs Jul2021'!W86/100)*'Tariffs Jul2021'!AJ86,('Tariffs Jul2021'!L86-'Tariffs Jul2021'!K86)*('Tariffs Jul2021'!W86/100)*'Tariffs Jul2021'!AJ86))</f>
        <v>0</v>
      </c>
      <c r="M92" s="85">
        <f>IF($C$5*'Tariffs Jul2021'!AL86/'Tariffs Jul2021'!AJ86&lt;'Tariffs Jul2021'!L86,0,IF($C$5*'Tariffs Jul2021'!AL86/'Tariffs Jul2021'!AJ86&lt;='Tariffs Jul2021'!M86,($C$5*'Tariffs Jul2021'!AL86/'Tariffs Jul2021'!AJ86-'Tariffs Jul2021'!L86)*('Tariffs Jul2021'!X86/100)*'Tariffs Jul2021'!AJ86,('Tariffs Jul2021'!M86-'Tariffs Jul2021'!L86)*('Tariffs Jul2021'!X86/100)*'Tariffs Jul2021'!AJ86))</f>
        <v>0</v>
      </c>
      <c r="N92" s="85">
        <f>IF(($C$5*'Tariffs Jul2021'!AL86/'Tariffs Jul2021'!AJ86&gt;'Tariffs Jul2021'!M86),($C$5*'Tariffs Jul2021'!AL86/'Tariffs Jul2021'!AJ86-'Tariffs Jul2021'!M86)*'Tariffs Jul2021'!Y86/100*'Tariffs Jul2021'!AJ86,0)</f>
        <v>0</v>
      </c>
      <c r="O92" s="73">
        <f t="shared" si="2"/>
        <v>1002.74</v>
      </c>
      <c r="P92" s="498">
        <f t="shared" si="3"/>
        <v>1103.0140000000001</v>
      </c>
      <c r="Q92" s="531"/>
      <c r="R92" s="531"/>
      <c r="S92" s="531"/>
      <c r="T92" s="531"/>
      <c r="U92" s="531"/>
      <c r="V92" s="531"/>
      <c r="W92" s="531"/>
      <c r="X92" s="531"/>
      <c r="Y92" s="531"/>
    </row>
    <row r="93" spans="1:25" x14ac:dyDescent="0.15">
      <c r="A93" s="286" t="str">
        <f>'Tariffs Jul2021'!F87</f>
        <v>Covau</v>
      </c>
      <c r="B93" s="47" t="str">
        <f>'Tariffs Jul2021'!D87</f>
        <v>AusNet Services Central 2</v>
      </c>
      <c r="C93" s="287">
        <f>'Tariffs Jul2021'!E87</f>
        <v>44197</v>
      </c>
      <c r="D93" s="85">
        <f>365*'Tariffs Jul2021'!H87/100</f>
        <v>310.25</v>
      </c>
      <c r="E93" s="85">
        <f>IF($C$5*'Tariffs Jul2021'!AK87/'Tariffs Jul2021'!AI87&gt;='Tariffs Jul2021'!J87,( 'Tariffs Jul2021'!J87*'Tariffs Jul2021'!O87/100)* 'Tariffs Jul2021'!AI87,($C$5*'Tariffs Jul2021'!AK87/'Tariffs Jul2021'!AI87*'Tariffs Jul2021'!O87/100)* 'Tariffs Jul2021'!AI87)</f>
        <v>262.70099999999996</v>
      </c>
      <c r="F93" s="85">
        <f>IF($C$5*'Tariffs Jul2021'!AK87/'Tariffs Jul2021'!AI87&lt;'Tariffs Jul2021'!J87,0,IF($C$5*'Tariffs Jul2021'!AK87/'Tariffs Jul2021'!AI87&lt;='Tariffs Jul2021'!K87,($C$5*'Tariffs Jul2021'!AK87/'Tariffs Jul2021'!AI87-'Tariffs Jul2021'!J87)*('Tariffs Jul2021'!P87/100)*'Tariffs Jul2021'!AI87,('Tariffs Jul2021'!K87-'Tariffs Jul2021'!J87)*('Tariffs Jul2021'!P87/100)*'Tariffs Jul2021'!AI87))</f>
        <v>0</v>
      </c>
      <c r="G93" s="85">
        <f>IF($C$5*'Tariffs Jul2021'!AK87/'Tariffs Jul2021'!AI87&lt;'Tariffs Jul2021'!K87,0,IF($C$5*'Tariffs Jul2021'!AK87/'Tariffs Jul2021'!AI87&lt;='Tariffs Jul2021'!L87,($C$5*'Tariffs Jul2021'!AK87/'Tariffs Jul2021'!AI87-'Tariffs Jul2021'!K87)*('Tariffs Jul2021'!Q87/100)*'Tariffs Jul2021'!AI87,('Tariffs Jul2021'!L87-'Tariffs Jul2021'!K87)*('Tariffs Jul2021'!Q87/100)*'Tariffs Jul2021'!AI87))</f>
        <v>0</v>
      </c>
      <c r="H93" s="85">
        <f>IF($C$5*'Tariffs Jul2021'!AK87/'Tariffs Jul2021'!AI87&lt;'Tariffs Jul2021'!L87,0,IF($C$5*'Tariffs Jul2021'!AK87/'Tariffs Jul2021'!AI87&lt;='Tariffs Jul2021'!M87,($C$5*'Tariffs Jul2021'!AK87/'Tariffs Jul2021'!AI87-'Tariffs Jul2021'!L87)*('Tariffs Jul2021'!R87/100)*'Tariffs Jul2021'!AI87,('Tariffs Jul2021'!M87-'Tariffs Jul2021'!L87)*('Tariffs Jul2021'!R87/100)*'Tariffs Jul2021'!AI87))</f>
        <v>0</v>
      </c>
      <c r="I93" s="85">
        <f>IF(($C$5*'Tariffs Jul2021'!AK87/'Tariffs Jul2021'!AI87&gt;'Tariffs Jul2021'!M87),($C$5*'Tariffs Jul2021'!AK87/'Tariffs Jul2021'!AI87-'Tariffs Jul2021'!M87)*'Tariffs Jul2021'!S87/100*'Tariffs Jul2021'!AI87,0)</f>
        <v>0</v>
      </c>
      <c r="J93" s="85">
        <f>IF($C$5*'Tariffs Jul2021'!AL87/'Tariffs Jul2021'!AJ87&gt;='Tariffs Jul2021'!J87,('Tariffs Jul2021'!J87*'Tariffs Jul2021'!U87/100)* 'Tariffs Jul2021'!AJ87,($C$5*'Tariffs Jul2021'!AL87/'Tariffs Jul2021'!AJ87*'Tariffs Jul2021'!U87/100)* 'Tariffs Jul2021'!AJ87)</f>
        <v>365.41799999999995</v>
      </c>
      <c r="K93" s="85">
        <f>IF($C$5*'Tariffs Jul2021'!AL87/'Tariffs Jul2021'!AJ87&lt;'Tariffs Jul2021'!J87,0,IF($C$5*'Tariffs Jul2021'!AL87/'Tariffs Jul2021'!AJ87&lt;='Tariffs Jul2021'!K87,($C$5*'Tariffs Jul2021'!AL87/'Tariffs Jul2021'!AJ87-'Tariffs Jul2021'!J87)*('Tariffs Jul2021'!V87/100)*'Tariffs Jul2021'!AJ87,('Tariffs Jul2021'!K87-'Tariffs Jul2021'!J87)*('Tariffs Jul2021'!V87/100)*'Tariffs Jul2021'!AJ87))</f>
        <v>0</v>
      </c>
      <c r="L93" s="85">
        <f>IF($C$5*'Tariffs Jul2021'!AL87/'Tariffs Jul2021'!AJ87&lt;'Tariffs Jul2021'!K87,0,IF($C$5*'Tariffs Jul2021'!AL87/'Tariffs Jul2021'!AJ87&lt;='Tariffs Jul2021'!L87,($C$5*'Tariffs Jul2021'!AL87/'Tariffs Jul2021'!AJ87-'Tariffs Jul2021'!K87)*('Tariffs Jul2021'!W87/100)*'Tariffs Jul2021'!AJ87,('Tariffs Jul2021'!L87-'Tariffs Jul2021'!K87)*('Tariffs Jul2021'!W87/100)*'Tariffs Jul2021'!AJ87))</f>
        <v>0</v>
      </c>
      <c r="M93" s="85">
        <f>IF($C$5*'Tariffs Jul2021'!AL87/'Tariffs Jul2021'!AJ87&lt;'Tariffs Jul2021'!L87,0,IF($C$5*'Tariffs Jul2021'!AL87/'Tariffs Jul2021'!AJ87&lt;='Tariffs Jul2021'!M87,($C$5*'Tariffs Jul2021'!AL87/'Tariffs Jul2021'!AJ87-'Tariffs Jul2021'!L87)*('Tariffs Jul2021'!X87/100)*'Tariffs Jul2021'!AJ87,('Tariffs Jul2021'!M87-'Tariffs Jul2021'!L87)*('Tariffs Jul2021'!X87/100)*'Tariffs Jul2021'!AJ87))</f>
        <v>0</v>
      </c>
      <c r="N93" s="85">
        <f>IF(($C$5*'Tariffs Jul2021'!AL87/'Tariffs Jul2021'!AJ87&gt;'Tariffs Jul2021'!M87),($C$5*'Tariffs Jul2021'!AL87/'Tariffs Jul2021'!AJ87-'Tariffs Jul2021'!M87)*'Tariffs Jul2021'!Y87/100*'Tariffs Jul2021'!AJ87,0)</f>
        <v>0</v>
      </c>
      <c r="O93" s="73">
        <f t="shared" si="2"/>
        <v>938.36899999999991</v>
      </c>
      <c r="P93" s="498">
        <f t="shared" si="3"/>
        <v>1032.2058999999999</v>
      </c>
      <c r="Q93" s="531"/>
      <c r="R93" s="531"/>
      <c r="S93" s="531"/>
      <c r="T93" s="531"/>
      <c r="U93" s="531"/>
      <c r="V93" s="531"/>
      <c r="W93" s="531"/>
      <c r="X93" s="531"/>
      <c r="Y93" s="531"/>
    </row>
    <row r="94" spans="1:25" x14ac:dyDescent="0.15">
      <c r="A94" s="286" t="str">
        <f>'Tariffs Jul2021'!F88</f>
        <v>Dodo Power &amp; Gas</v>
      </c>
      <c r="B94" s="47" t="str">
        <f>'Tariffs Jul2021'!D88</f>
        <v>AusNet Services Central 2</v>
      </c>
      <c r="C94" s="287">
        <f>'Tariffs Jul2021'!E88</f>
        <v>44046</v>
      </c>
      <c r="D94" s="85">
        <f>365*'Tariffs Jul2021'!H88/100</f>
        <v>295.28499999999997</v>
      </c>
      <c r="E94" s="85">
        <f>IF($C$5*'Tariffs Jul2021'!AK88/'Tariffs Jul2021'!AI88&gt;='Tariffs Jul2021'!J88,( 'Tariffs Jul2021'!J88*'Tariffs Jul2021'!O88/100)* 'Tariffs Jul2021'!AI88,($C$5*'Tariffs Jul2021'!AK88/'Tariffs Jul2021'!AI88*'Tariffs Jul2021'!O88/100)* 'Tariffs Jul2021'!AI88)</f>
        <v>240.88499999999996</v>
      </c>
      <c r="F94" s="85">
        <f>IF($C$5*'Tariffs Jul2021'!AK88/'Tariffs Jul2021'!AI88&lt;'Tariffs Jul2021'!J88,0,IF($C$5*'Tariffs Jul2021'!AK88/'Tariffs Jul2021'!AI88&lt;='Tariffs Jul2021'!K88,($C$5*'Tariffs Jul2021'!AK88/'Tariffs Jul2021'!AI88-'Tariffs Jul2021'!J88)*('Tariffs Jul2021'!P88/100)*'Tariffs Jul2021'!AI88,('Tariffs Jul2021'!K88-'Tariffs Jul2021'!J88)*('Tariffs Jul2021'!P88/100)*'Tariffs Jul2021'!AI88))</f>
        <v>0</v>
      </c>
      <c r="G94" s="85">
        <f>IF($C$5*'Tariffs Jul2021'!AK88/'Tariffs Jul2021'!AI88&lt;'Tariffs Jul2021'!K88,0,IF($C$5*'Tariffs Jul2021'!AK88/'Tariffs Jul2021'!AI88&lt;='Tariffs Jul2021'!L88,($C$5*'Tariffs Jul2021'!AK88/'Tariffs Jul2021'!AI88-'Tariffs Jul2021'!K88)*('Tariffs Jul2021'!Q88/100)*'Tariffs Jul2021'!AI88,('Tariffs Jul2021'!L88-'Tariffs Jul2021'!K88)*('Tariffs Jul2021'!Q88/100)*'Tariffs Jul2021'!AI88))</f>
        <v>0</v>
      </c>
      <c r="H94" s="85">
        <f>IF($C$5*'Tariffs Jul2021'!AK88/'Tariffs Jul2021'!AI88&lt;'Tariffs Jul2021'!L88,0,IF($C$5*'Tariffs Jul2021'!AK88/'Tariffs Jul2021'!AI88&lt;='Tariffs Jul2021'!M88,($C$5*'Tariffs Jul2021'!AK88/'Tariffs Jul2021'!AI88-'Tariffs Jul2021'!L88)*('Tariffs Jul2021'!R88/100)*'Tariffs Jul2021'!AI88,('Tariffs Jul2021'!M88-'Tariffs Jul2021'!L88)*('Tariffs Jul2021'!R88/100)*'Tariffs Jul2021'!AI88))</f>
        <v>0</v>
      </c>
      <c r="I94" s="85">
        <f>IF(($C$5*'Tariffs Jul2021'!AK88/'Tariffs Jul2021'!AI88&gt;'Tariffs Jul2021'!M88),($C$5*'Tariffs Jul2021'!AK88/'Tariffs Jul2021'!AI88-'Tariffs Jul2021'!M88)*'Tariffs Jul2021'!S88/100*'Tariffs Jul2021'!AI88,0)</f>
        <v>0</v>
      </c>
      <c r="J94" s="85">
        <f>IF($C$5*'Tariffs Jul2021'!AL88/'Tariffs Jul2021'!AJ88&gt;='Tariffs Jul2021'!J88,('Tariffs Jul2021'!J88*'Tariffs Jul2021'!U88/100)* 'Tariffs Jul2021'!AJ88,($C$5*'Tariffs Jul2021'!AL88/'Tariffs Jul2021'!AJ88*'Tariffs Jul2021'!U88/100)* 'Tariffs Jul2021'!AJ88)</f>
        <v>374.50799999999998</v>
      </c>
      <c r="K94" s="85">
        <f>IF($C$5*'Tariffs Jul2021'!AL88/'Tariffs Jul2021'!AJ88&lt;'Tariffs Jul2021'!J88,0,IF($C$5*'Tariffs Jul2021'!AL88/'Tariffs Jul2021'!AJ88&lt;='Tariffs Jul2021'!K88,($C$5*'Tariffs Jul2021'!AL88/'Tariffs Jul2021'!AJ88-'Tariffs Jul2021'!J88)*('Tariffs Jul2021'!V88/100)*'Tariffs Jul2021'!AJ88,('Tariffs Jul2021'!K88-'Tariffs Jul2021'!J88)*('Tariffs Jul2021'!V88/100)*'Tariffs Jul2021'!AJ88))</f>
        <v>0</v>
      </c>
      <c r="L94" s="85">
        <f>IF($C$5*'Tariffs Jul2021'!AL88/'Tariffs Jul2021'!AJ88&lt;'Tariffs Jul2021'!K88,0,IF($C$5*'Tariffs Jul2021'!AL88/'Tariffs Jul2021'!AJ88&lt;='Tariffs Jul2021'!L88,($C$5*'Tariffs Jul2021'!AL88/'Tariffs Jul2021'!AJ88-'Tariffs Jul2021'!K88)*('Tariffs Jul2021'!W88/100)*'Tariffs Jul2021'!AJ88,('Tariffs Jul2021'!L88-'Tariffs Jul2021'!K88)*('Tariffs Jul2021'!W88/100)*'Tariffs Jul2021'!AJ88))</f>
        <v>0</v>
      </c>
      <c r="M94" s="85">
        <f>IF($C$5*'Tariffs Jul2021'!AL88/'Tariffs Jul2021'!AJ88&lt;'Tariffs Jul2021'!L88,0,IF($C$5*'Tariffs Jul2021'!AL88/'Tariffs Jul2021'!AJ88&lt;='Tariffs Jul2021'!M88,($C$5*'Tariffs Jul2021'!AL88/'Tariffs Jul2021'!AJ88-'Tariffs Jul2021'!L88)*('Tariffs Jul2021'!X88/100)*'Tariffs Jul2021'!AJ88,('Tariffs Jul2021'!M88-'Tariffs Jul2021'!L88)*('Tariffs Jul2021'!X88/100)*'Tariffs Jul2021'!AJ88))</f>
        <v>0</v>
      </c>
      <c r="N94" s="85">
        <f>IF(($C$5*'Tariffs Jul2021'!AL88/'Tariffs Jul2021'!AJ88&gt;'Tariffs Jul2021'!M88),($C$5*'Tariffs Jul2021'!AL88/'Tariffs Jul2021'!AJ88-'Tariffs Jul2021'!M88)*'Tariffs Jul2021'!Y88/100*'Tariffs Jul2021'!AJ88,0)</f>
        <v>0</v>
      </c>
      <c r="O94" s="73">
        <f t="shared" si="2"/>
        <v>910.67799999999988</v>
      </c>
      <c r="P94" s="498">
        <f t="shared" si="3"/>
        <v>1001.7457999999999</v>
      </c>
      <c r="Q94" s="531"/>
      <c r="R94" s="531"/>
      <c r="S94" s="531"/>
      <c r="T94" s="531"/>
      <c r="U94" s="531"/>
      <c r="V94" s="531"/>
      <c r="W94" s="531"/>
      <c r="X94" s="531"/>
      <c r="Y94" s="531"/>
    </row>
    <row r="95" spans="1:25" x14ac:dyDescent="0.15">
      <c r="A95" s="286" t="str">
        <f>'Tariffs Jul2021'!F89</f>
        <v>EnergyAustralia</v>
      </c>
      <c r="B95" s="47" t="str">
        <f>'Tariffs Jul2021'!D89</f>
        <v>AusNet Services Central 2</v>
      </c>
      <c r="C95" s="287">
        <f>'Tariffs Jul2021'!E89</f>
        <v>44448</v>
      </c>
      <c r="D95" s="85">
        <f>365*'Tariffs Jul2021'!H89/100</f>
        <v>378.50499999999994</v>
      </c>
      <c r="E95" s="85">
        <f>IF($C$5*'Tariffs Jul2021'!AK89/'Tariffs Jul2021'!AI89&gt;='Tariffs Jul2021'!J89,( 'Tariffs Jul2021'!J89*'Tariffs Jul2021'!O89/100)* 'Tariffs Jul2021'!AI89,($C$5*'Tariffs Jul2021'!AK89/'Tariffs Jul2021'!AI89*'Tariffs Jul2021'!O89/100)* 'Tariffs Jul2021'!AI89)</f>
        <v>296.334</v>
      </c>
      <c r="F95" s="85">
        <f>IF($C$5*'Tariffs Jul2021'!AK89/'Tariffs Jul2021'!AI89&lt;'Tariffs Jul2021'!J89,0,IF($C$5*'Tariffs Jul2021'!AK89/'Tariffs Jul2021'!AI89&lt;='Tariffs Jul2021'!K89,($C$5*'Tariffs Jul2021'!AK89/'Tariffs Jul2021'!AI89-'Tariffs Jul2021'!J89)*('Tariffs Jul2021'!P89/100)*'Tariffs Jul2021'!AI89,('Tariffs Jul2021'!K89-'Tariffs Jul2021'!J89)*('Tariffs Jul2021'!P89/100)*'Tariffs Jul2021'!AI89))</f>
        <v>0</v>
      </c>
      <c r="G95" s="85">
        <f>IF($C$5*'Tariffs Jul2021'!AK89/'Tariffs Jul2021'!AI89&lt;'Tariffs Jul2021'!K89,0,IF($C$5*'Tariffs Jul2021'!AK89/'Tariffs Jul2021'!AI89&lt;='Tariffs Jul2021'!L89,($C$5*'Tariffs Jul2021'!AK89/'Tariffs Jul2021'!AI89-'Tariffs Jul2021'!K89)*('Tariffs Jul2021'!Q89/100)*'Tariffs Jul2021'!AI89,('Tariffs Jul2021'!L89-'Tariffs Jul2021'!K89)*('Tariffs Jul2021'!Q89/100)*'Tariffs Jul2021'!AI89))</f>
        <v>0</v>
      </c>
      <c r="H95" s="85">
        <f>IF($C$5*'Tariffs Jul2021'!AK89/'Tariffs Jul2021'!AI89&lt;'Tariffs Jul2021'!L89,0,IF($C$5*'Tariffs Jul2021'!AK89/'Tariffs Jul2021'!AI89&lt;='Tariffs Jul2021'!M89,($C$5*'Tariffs Jul2021'!AK89/'Tariffs Jul2021'!AI89-'Tariffs Jul2021'!L89)*('Tariffs Jul2021'!R89/100)*'Tariffs Jul2021'!AI89,('Tariffs Jul2021'!M89-'Tariffs Jul2021'!L89)*('Tariffs Jul2021'!R89/100)*'Tariffs Jul2021'!AI89))</f>
        <v>0</v>
      </c>
      <c r="I95" s="85">
        <f>IF(($C$5*'Tariffs Jul2021'!AK89/'Tariffs Jul2021'!AI89&gt;'Tariffs Jul2021'!M89),($C$5*'Tariffs Jul2021'!AK89/'Tariffs Jul2021'!AI89-'Tariffs Jul2021'!M89)*'Tariffs Jul2021'!S89/100*'Tariffs Jul2021'!AI89,0)</f>
        <v>0</v>
      </c>
      <c r="J95" s="85">
        <f>IF($C$5*'Tariffs Jul2021'!AL89/'Tariffs Jul2021'!AJ89&gt;='Tariffs Jul2021'!J89,('Tariffs Jul2021'!J89*'Tariffs Jul2021'!U89/100)* 'Tariffs Jul2021'!AJ89,($C$5*'Tariffs Jul2021'!AL89/'Tariffs Jul2021'!AJ89*'Tariffs Jul2021'!U89/100)* 'Tariffs Jul2021'!AJ89)</f>
        <v>459.95399999999995</v>
      </c>
      <c r="K95" s="85">
        <f>IF($C$5*'Tariffs Jul2021'!AL89/'Tariffs Jul2021'!AJ89&lt;'Tariffs Jul2021'!J89,0,IF($C$5*'Tariffs Jul2021'!AL89/'Tariffs Jul2021'!AJ89&lt;='Tariffs Jul2021'!K89,($C$5*'Tariffs Jul2021'!AL89/'Tariffs Jul2021'!AJ89-'Tariffs Jul2021'!J89)*('Tariffs Jul2021'!V89/100)*'Tariffs Jul2021'!AJ89,('Tariffs Jul2021'!K89-'Tariffs Jul2021'!J89)*('Tariffs Jul2021'!V89/100)*'Tariffs Jul2021'!AJ89))</f>
        <v>0</v>
      </c>
      <c r="L95" s="85">
        <f>IF($C$5*'Tariffs Jul2021'!AL89/'Tariffs Jul2021'!AJ89&lt;'Tariffs Jul2021'!K89,0,IF($C$5*'Tariffs Jul2021'!AL89/'Tariffs Jul2021'!AJ89&lt;='Tariffs Jul2021'!L89,($C$5*'Tariffs Jul2021'!AL89/'Tariffs Jul2021'!AJ89-'Tariffs Jul2021'!K89)*('Tariffs Jul2021'!W89/100)*'Tariffs Jul2021'!AJ89,('Tariffs Jul2021'!L89-'Tariffs Jul2021'!K89)*('Tariffs Jul2021'!W89/100)*'Tariffs Jul2021'!AJ89))</f>
        <v>0</v>
      </c>
      <c r="M95" s="85">
        <f>IF($C$5*'Tariffs Jul2021'!AL89/'Tariffs Jul2021'!AJ89&lt;'Tariffs Jul2021'!L89,0,IF($C$5*'Tariffs Jul2021'!AL89/'Tariffs Jul2021'!AJ89&lt;='Tariffs Jul2021'!M89,($C$5*'Tariffs Jul2021'!AL89/'Tariffs Jul2021'!AJ89-'Tariffs Jul2021'!L89)*('Tariffs Jul2021'!X89/100)*'Tariffs Jul2021'!AJ89,('Tariffs Jul2021'!M89-'Tariffs Jul2021'!L89)*('Tariffs Jul2021'!X89/100)*'Tariffs Jul2021'!AJ89))</f>
        <v>0</v>
      </c>
      <c r="N95" s="85">
        <f>IF(($C$5*'Tariffs Jul2021'!AL89/'Tariffs Jul2021'!AJ89&gt;'Tariffs Jul2021'!M89),($C$5*'Tariffs Jul2021'!AL89/'Tariffs Jul2021'!AJ89-'Tariffs Jul2021'!M89)*'Tariffs Jul2021'!Y89/100*'Tariffs Jul2021'!AJ89,0)</f>
        <v>0</v>
      </c>
      <c r="O95" s="73">
        <f t="shared" si="2"/>
        <v>1134.7929999999999</v>
      </c>
      <c r="P95" s="498">
        <f t="shared" si="3"/>
        <v>1248.2723000000001</v>
      </c>
      <c r="Q95" s="531"/>
      <c r="R95" s="531"/>
      <c r="S95" s="531"/>
      <c r="T95" s="531"/>
      <c r="U95" s="531"/>
      <c r="V95" s="531"/>
      <c r="W95" s="531"/>
      <c r="X95" s="531"/>
      <c r="Y95" s="531"/>
    </row>
    <row r="96" spans="1:25" x14ac:dyDescent="0.15">
      <c r="A96" s="286" t="str">
        <f>'Tariffs Jul2021'!F90</f>
        <v>Lumo Energy</v>
      </c>
      <c r="B96" s="47" t="str">
        <f>'Tariffs Jul2021'!D90</f>
        <v>AusNet Services Central 2</v>
      </c>
      <c r="C96" s="287">
        <f>'Tariffs Jul2021'!E90</f>
        <v>44197</v>
      </c>
      <c r="D96" s="85">
        <f>365*'Tariffs Jul2021'!H90/100</f>
        <v>299.3</v>
      </c>
      <c r="E96" s="85">
        <f>IF($C$5*'Tariffs Jul2021'!AK90/'Tariffs Jul2021'!AI90&gt;='Tariffs Jul2021'!J90,( 'Tariffs Jul2021'!J90*'Tariffs Jul2021'!O90/100)* 'Tariffs Jul2021'!AI90,($C$5*'Tariffs Jul2021'!AK90/'Tariffs Jul2021'!AI90*'Tariffs Jul2021'!O90/100)* 'Tariffs Jul2021'!AI90)</f>
        <v>225.43199999999996</v>
      </c>
      <c r="F96" s="85">
        <f>IF($C$5*'Tariffs Jul2021'!AK90/'Tariffs Jul2021'!AI90&lt;'Tariffs Jul2021'!J90,0,IF($C$5*'Tariffs Jul2021'!AK90/'Tariffs Jul2021'!AI90&lt;='Tariffs Jul2021'!K90,($C$5*'Tariffs Jul2021'!AK90/'Tariffs Jul2021'!AI90-'Tariffs Jul2021'!J90)*('Tariffs Jul2021'!P90/100)*'Tariffs Jul2021'!AI90,('Tariffs Jul2021'!K90-'Tariffs Jul2021'!J90)*('Tariffs Jul2021'!P90/100)*'Tariffs Jul2021'!AI90))</f>
        <v>0</v>
      </c>
      <c r="G96" s="85">
        <f>IF($C$5*'Tariffs Jul2021'!AK90/'Tariffs Jul2021'!AI90&lt;'Tariffs Jul2021'!K90,0,IF($C$5*'Tariffs Jul2021'!AK90/'Tariffs Jul2021'!AI90&lt;='Tariffs Jul2021'!L90,($C$5*'Tariffs Jul2021'!AK90/'Tariffs Jul2021'!AI90-'Tariffs Jul2021'!K90)*('Tariffs Jul2021'!Q90/100)*'Tariffs Jul2021'!AI90,('Tariffs Jul2021'!L90-'Tariffs Jul2021'!K90)*('Tariffs Jul2021'!Q90/100)*'Tariffs Jul2021'!AI90))</f>
        <v>0</v>
      </c>
      <c r="H96" s="85">
        <f>IF($C$5*'Tariffs Jul2021'!AK90/'Tariffs Jul2021'!AI90&lt;'Tariffs Jul2021'!L90,0,IF($C$5*'Tariffs Jul2021'!AK90/'Tariffs Jul2021'!AI90&lt;='Tariffs Jul2021'!M90,($C$5*'Tariffs Jul2021'!AK90/'Tariffs Jul2021'!AI90-'Tariffs Jul2021'!L90)*('Tariffs Jul2021'!R90/100)*'Tariffs Jul2021'!AI90,('Tariffs Jul2021'!M90-'Tariffs Jul2021'!L90)*('Tariffs Jul2021'!R90/100)*'Tariffs Jul2021'!AI90))</f>
        <v>0</v>
      </c>
      <c r="I96" s="85">
        <f>IF(($C$5*'Tariffs Jul2021'!AK90/'Tariffs Jul2021'!AI90&gt;'Tariffs Jul2021'!M90),($C$5*'Tariffs Jul2021'!AK90/'Tariffs Jul2021'!AI90-'Tariffs Jul2021'!M90)*'Tariffs Jul2021'!S90/100*'Tariffs Jul2021'!AI90,0)</f>
        <v>0</v>
      </c>
      <c r="J96" s="85">
        <f>IF($C$5*'Tariffs Jul2021'!AL90/'Tariffs Jul2021'!AJ90&gt;='Tariffs Jul2021'!J90,('Tariffs Jul2021'!J90*'Tariffs Jul2021'!U90/100)* 'Tariffs Jul2021'!AJ90,($C$5*'Tariffs Jul2021'!AL90/'Tariffs Jul2021'!AJ90*'Tariffs Jul2021'!U90/100)* 'Tariffs Jul2021'!AJ90)</f>
        <v>345.4199999999999</v>
      </c>
      <c r="K96" s="85">
        <f>IF($C$5*'Tariffs Jul2021'!AL90/'Tariffs Jul2021'!AJ90&lt;'Tariffs Jul2021'!J90,0,IF($C$5*'Tariffs Jul2021'!AL90/'Tariffs Jul2021'!AJ90&lt;='Tariffs Jul2021'!K90,($C$5*'Tariffs Jul2021'!AL90/'Tariffs Jul2021'!AJ90-'Tariffs Jul2021'!J90)*('Tariffs Jul2021'!V90/100)*'Tariffs Jul2021'!AJ90,('Tariffs Jul2021'!K90-'Tariffs Jul2021'!J90)*('Tariffs Jul2021'!V90/100)*'Tariffs Jul2021'!AJ90))</f>
        <v>0</v>
      </c>
      <c r="L96" s="85">
        <f>IF($C$5*'Tariffs Jul2021'!AL90/'Tariffs Jul2021'!AJ90&lt;'Tariffs Jul2021'!K90,0,IF($C$5*'Tariffs Jul2021'!AL90/'Tariffs Jul2021'!AJ90&lt;='Tariffs Jul2021'!L90,($C$5*'Tariffs Jul2021'!AL90/'Tariffs Jul2021'!AJ90-'Tariffs Jul2021'!K90)*('Tariffs Jul2021'!W90/100)*'Tariffs Jul2021'!AJ90,('Tariffs Jul2021'!L90-'Tariffs Jul2021'!K90)*('Tariffs Jul2021'!W90/100)*'Tariffs Jul2021'!AJ90))</f>
        <v>0</v>
      </c>
      <c r="M96" s="85">
        <f>IF($C$5*'Tariffs Jul2021'!AL90/'Tariffs Jul2021'!AJ90&lt;'Tariffs Jul2021'!L90,0,IF($C$5*'Tariffs Jul2021'!AL90/'Tariffs Jul2021'!AJ90&lt;='Tariffs Jul2021'!M90,($C$5*'Tariffs Jul2021'!AL90/'Tariffs Jul2021'!AJ90-'Tariffs Jul2021'!L90)*('Tariffs Jul2021'!X90/100)*'Tariffs Jul2021'!AJ90,('Tariffs Jul2021'!M90-'Tariffs Jul2021'!L90)*('Tariffs Jul2021'!X90/100)*'Tariffs Jul2021'!AJ90))</f>
        <v>0</v>
      </c>
      <c r="N96" s="85">
        <f>IF(($C$5*'Tariffs Jul2021'!AL90/'Tariffs Jul2021'!AJ90&gt;'Tariffs Jul2021'!M90),($C$5*'Tariffs Jul2021'!AL90/'Tariffs Jul2021'!AJ90-'Tariffs Jul2021'!M90)*'Tariffs Jul2021'!Y90/100*'Tariffs Jul2021'!AJ90,0)</f>
        <v>0</v>
      </c>
      <c r="O96" s="73">
        <f t="shared" si="2"/>
        <v>870.15199999999982</v>
      </c>
      <c r="P96" s="498">
        <f t="shared" si="3"/>
        <v>957.16719999999987</v>
      </c>
      <c r="Q96" s="531"/>
      <c r="R96" s="531"/>
      <c r="S96" s="531"/>
      <c r="T96" s="531"/>
      <c r="U96" s="531"/>
      <c r="V96" s="531"/>
      <c r="W96" s="531"/>
      <c r="X96" s="531"/>
      <c r="Y96" s="531"/>
    </row>
    <row r="97" spans="1:25" x14ac:dyDescent="0.15">
      <c r="A97" s="286" t="str">
        <f>'Tariffs Jul2021'!F91</f>
        <v>Momentum Energy</v>
      </c>
      <c r="B97" s="47" t="str">
        <f>'Tariffs Jul2021'!D91</f>
        <v>AusNet Services Central 2</v>
      </c>
      <c r="C97" s="287">
        <f>'Tariffs Jul2021'!E91</f>
        <v>44224</v>
      </c>
      <c r="D97" s="85">
        <f>365*'Tariffs Jul2021'!H91/100</f>
        <v>373.46136363636361</v>
      </c>
      <c r="E97" s="85">
        <f>IF($C$5*'Tariffs Jul2021'!AK91/'Tariffs Jul2021'!AI91&gt;='Tariffs Jul2021'!J91,( 'Tariffs Jul2021'!J91*'Tariffs Jul2021'!O91/100)* 'Tariffs Jul2021'!AI91,($C$5*'Tariffs Jul2021'!AK91/'Tariffs Jul2021'!AI91*'Tariffs Jul2021'!O91/100)* 'Tariffs Jul2021'!AI91)</f>
        <v>287.24399999999997</v>
      </c>
      <c r="F97" s="85">
        <f>IF($C$5*'Tariffs Jul2021'!AK91/'Tariffs Jul2021'!AI91&lt;'Tariffs Jul2021'!J91,0,IF($C$5*'Tariffs Jul2021'!AK91/'Tariffs Jul2021'!AI91&lt;='Tariffs Jul2021'!K91,($C$5*'Tariffs Jul2021'!AK91/'Tariffs Jul2021'!AI91-'Tariffs Jul2021'!J91)*('Tariffs Jul2021'!P91/100)*'Tariffs Jul2021'!AI91,('Tariffs Jul2021'!K91-'Tariffs Jul2021'!J91)*('Tariffs Jul2021'!P91/100)*'Tariffs Jul2021'!AI91))</f>
        <v>0</v>
      </c>
      <c r="G97" s="85">
        <f>IF($C$5*'Tariffs Jul2021'!AK91/'Tariffs Jul2021'!AI91&lt;'Tariffs Jul2021'!K91,0,IF($C$5*'Tariffs Jul2021'!AK91/'Tariffs Jul2021'!AI91&lt;='Tariffs Jul2021'!L91,($C$5*'Tariffs Jul2021'!AK91/'Tariffs Jul2021'!AI91-'Tariffs Jul2021'!K91)*('Tariffs Jul2021'!Q91/100)*'Tariffs Jul2021'!AI91,('Tariffs Jul2021'!L91-'Tariffs Jul2021'!K91)*('Tariffs Jul2021'!Q91/100)*'Tariffs Jul2021'!AI91))</f>
        <v>0</v>
      </c>
      <c r="H97" s="85">
        <f>IF($C$5*'Tariffs Jul2021'!AK91/'Tariffs Jul2021'!AI91&lt;'Tariffs Jul2021'!L91,0,IF($C$5*'Tariffs Jul2021'!AK91/'Tariffs Jul2021'!AI91&lt;='Tariffs Jul2021'!M91,($C$5*'Tariffs Jul2021'!AK91/'Tariffs Jul2021'!AI91-'Tariffs Jul2021'!L91)*('Tariffs Jul2021'!R91/100)*'Tariffs Jul2021'!AI91,('Tariffs Jul2021'!M91-'Tariffs Jul2021'!L91)*('Tariffs Jul2021'!R91/100)*'Tariffs Jul2021'!AI91))</f>
        <v>0</v>
      </c>
      <c r="I97" s="85">
        <f>IF(($C$5*'Tariffs Jul2021'!AK91/'Tariffs Jul2021'!AI91&gt;'Tariffs Jul2021'!M91),($C$5*'Tariffs Jul2021'!AK91/'Tariffs Jul2021'!AI91-'Tariffs Jul2021'!M91)*'Tariffs Jul2021'!S91/100*'Tariffs Jul2021'!AI91,0)</f>
        <v>0</v>
      </c>
      <c r="J97" s="85">
        <f>IF($C$5*'Tariffs Jul2021'!AL91/'Tariffs Jul2021'!AJ91&gt;='Tariffs Jul2021'!J91,('Tariffs Jul2021'!J91*'Tariffs Jul2021'!U91/100)* 'Tariffs Jul2021'!AJ91,($C$5*'Tariffs Jul2021'!AL91/'Tariffs Jul2021'!AJ91*'Tariffs Jul2021'!U91/100)* 'Tariffs Jul2021'!AJ91)</f>
        <v>436.32</v>
      </c>
      <c r="K97" s="85">
        <f>IF($C$5*'Tariffs Jul2021'!AL91/'Tariffs Jul2021'!AJ91&lt;'Tariffs Jul2021'!J91,0,IF($C$5*'Tariffs Jul2021'!AL91/'Tariffs Jul2021'!AJ91&lt;='Tariffs Jul2021'!K91,($C$5*'Tariffs Jul2021'!AL91/'Tariffs Jul2021'!AJ91-'Tariffs Jul2021'!J91)*('Tariffs Jul2021'!V91/100)*'Tariffs Jul2021'!AJ91,('Tariffs Jul2021'!K91-'Tariffs Jul2021'!J91)*('Tariffs Jul2021'!V91/100)*'Tariffs Jul2021'!AJ91))</f>
        <v>0</v>
      </c>
      <c r="L97" s="85">
        <f>IF($C$5*'Tariffs Jul2021'!AL91/'Tariffs Jul2021'!AJ91&lt;'Tariffs Jul2021'!K91,0,IF($C$5*'Tariffs Jul2021'!AL91/'Tariffs Jul2021'!AJ91&lt;='Tariffs Jul2021'!L91,($C$5*'Tariffs Jul2021'!AL91/'Tariffs Jul2021'!AJ91-'Tariffs Jul2021'!K91)*('Tariffs Jul2021'!W91/100)*'Tariffs Jul2021'!AJ91,('Tariffs Jul2021'!L91-'Tariffs Jul2021'!K91)*('Tariffs Jul2021'!W91/100)*'Tariffs Jul2021'!AJ91))</f>
        <v>0</v>
      </c>
      <c r="M97" s="85">
        <f>IF($C$5*'Tariffs Jul2021'!AL91/'Tariffs Jul2021'!AJ91&lt;'Tariffs Jul2021'!L91,0,IF($C$5*'Tariffs Jul2021'!AL91/'Tariffs Jul2021'!AJ91&lt;='Tariffs Jul2021'!M91,($C$5*'Tariffs Jul2021'!AL91/'Tariffs Jul2021'!AJ91-'Tariffs Jul2021'!L91)*('Tariffs Jul2021'!X91/100)*'Tariffs Jul2021'!AJ91,('Tariffs Jul2021'!M91-'Tariffs Jul2021'!L91)*('Tariffs Jul2021'!X91/100)*'Tariffs Jul2021'!AJ91))</f>
        <v>0</v>
      </c>
      <c r="N97" s="85">
        <f>IF(($C$5*'Tariffs Jul2021'!AL91/'Tariffs Jul2021'!AJ91&gt;'Tariffs Jul2021'!M91),($C$5*'Tariffs Jul2021'!AL91/'Tariffs Jul2021'!AJ91-'Tariffs Jul2021'!M91)*'Tariffs Jul2021'!Y91/100*'Tariffs Jul2021'!AJ91,0)</f>
        <v>0</v>
      </c>
      <c r="O97" s="73">
        <f t="shared" si="2"/>
        <v>1097.0253636363636</v>
      </c>
      <c r="P97" s="498">
        <f t="shared" si="3"/>
        <v>1206.7279000000001</v>
      </c>
      <c r="Q97" s="531"/>
      <c r="R97" s="531"/>
      <c r="S97" s="531"/>
      <c r="T97" s="531"/>
      <c r="U97" s="531"/>
      <c r="V97" s="531"/>
      <c r="W97" s="531"/>
      <c r="X97" s="531"/>
      <c r="Y97" s="531"/>
    </row>
    <row r="98" spans="1:25" x14ac:dyDescent="0.15">
      <c r="A98" s="286" t="str">
        <f>'Tariffs Jul2021'!F92</f>
        <v>Origin Energy</v>
      </c>
      <c r="B98" s="47" t="str">
        <f>'Tariffs Jul2021'!D92</f>
        <v>AusNet Services Central 2</v>
      </c>
      <c r="C98" s="287">
        <f>'Tariffs Jul2021'!E92</f>
        <v>44228</v>
      </c>
      <c r="D98" s="85">
        <f>365*'Tariffs Jul2021'!H92/100</f>
        <v>292.36499999999995</v>
      </c>
      <c r="E98" s="85">
        <f>((C$5*'Tariffs Jul2021'!AK92/'Tariffs Jul2021'!AI92)*('Tariffs Jul2021'!O92/100))*'Tariffs Jul2021'!AI92</f>
        <v>321.81818181818181</v>
      </c>
      <c r="F98" s="85">
        <v>0</v>
      </c>
      <c r="G98" s="85">
        <v>0</v>
      </c>
      <c r="H98" s="85">
        <v>0</v>
      </c>
      <c r="I98" s="85">
        <v>0</v>
      </c>
      <c r="J98" s="85">
        <f>((C$5*'Tariffs Jul2021'!AL92/'Tariffs Jul2021'!AJ92)*('Tariffs Jul2021'!U92/100))*'Tariffs Jul2021'!AJ92</f>
        <v>321.81818181818181</v>
      </c>
      <c r="K98" s="85">
        <v>0</v>
      </c>
      <c r="L98" s="85">
        <v>0</v>
      </c>
      <c r="M98" s="85">
        <v>0</v>
      </c>
      <c r="N98" s="85">
        <v>0</v>
      </c>
      <c r="O98" s="73">
        <f t="shared" si="2"/>
        <v>936.00136363636352</v>
      </c>
      <c r="P98" s="498">
        <f t="shared" si="3"/>
        <v>1029.6015</v>
      </c>
      <c r="Q98" s="531"/>
      <c r="R98" s="531"/>
      <c r="S98" s="531"/>
      <c r="T98" s="531"/>
      <c r="U98" s="531"/>
      <c r="V98" s="531"/>
      <c r="W98" s="531"/>
      <c r="X98" s="531"/>
      <c r="Y98" s="531"/>
    </row>
    <row r="99" spans="1:25" x14ac:dyDescent="0.15">
      <c r="A99" s="286" t="str">
        <f>'Tariffs Jul2021'!F93</f>
        <v>Red Energy</v>
      </c>
      <c r="B99" s="47" t="str">
        <f>'Tariffs Jul2021'!D93</f>
        <v>AusNet Services Central 2</v>
      </c>
      <c r="C99" s="287">
        <f>'Tariffs Jul2021'!E93</f>
        <v>44197</v>
      </c>
      <c r="D99" s="85">
        <f>365*'Tariffs Jul2021'!H93/100</f>
        <v>301.125</v>
      </c>
      <c r="E99" s="85">
        <f>IF($C$5*'Tariffs Jul2021'!AK93/'Tariffs Jul2021'!AI93&gt;='Tariffs Jul2021'!J93,( 'Tariffs Jul2021'!J93*'Tariffs Jul2021'!O93/100)* 'Tariffs Jul2021'!AI93,($C$5*'Tariffs Jul2021'!AK93/'Tariffs Jul2021'!AI93*'Tariffs Jul2021'!O93/100)* 'Tariffs Jul2021'!AI93)</f>
        <v>239.976</v>
      </c>
      <c r="F99" s="85">
        <f>IF($C$5*'Tariffs Jul2021'!AK93/'Tariffs Jul2021'!AI93&lt;'Tariffs Jul2021'!J93,0,IF($C$5*'Tariffs Jul2021'!AK93/'Tariffs Jul2021'!AI93&lt;='Tariffs Jul2021'!K93,($C$5*'Tariffs Jul2021'!AK93/'Tariffs Jul2021'!AI93-'Tariffs Jul2021'!J93)*('Tariffs Jul2021'!P93/100)*'Tariffs Jul2021'!AI93,('Tariffs Jul2021'!K93-'Tariffs Jul2021'!J93)*('Tariffs Jul2021'!P93/100)*'Tariffs Jul2021'!AI93))</f>
        <v>0</v>
      </c>
      <c r="G99" s="85">
        <f>IF($C$5*'Tariffs Jul2021'!AK93/'Tariffs Jul2021'!AI93&lt;'Tariffs Jul2021'!K93,0,IF($C$5*'Tariffs Jul2021'!AK93/'Tariffs Jul2021'!AI93&lt;='Tariffs Jul2021'!L93,($C$5*'Tariffs Jul2021'!AK93/'Tariffs Jul2021'!AI93-'Tariffs Jul2021'!K93)*('Tariffs Jul2021'!Q93/100)*'Tariffs Jul2021'!AI93,('Tariffs Jul2021'!L93-'Tariffs Jul2021'!K93)*('Tariffs Jul2021'!Q93/100)*'Tariffs Jul2021'!AI93))</f>
        <v>0</v>
      </c>
      <c r="H99" s="85">
        <f>IF($C$5*'Tariffs Jul2021'!AK93/'Tariffs Jul2021'!AI93&lt;'Tariffs Jul2021'!L93,0,IF($C$5*'Tariffs Jul2021'!AK93/'Tariffs Jul2021'!AI93&lt;='Tariffs Jul2021'!M93,($C$5*'Tariffs Jul2021'!AK93/'Tariffs Jul2021'!AI93-'Tariffs Jul2021'!L93)*('Tariffs Jul2021'!R93/100)*'Tariffs Jul2021'!AI93,('Tariffs Jul2021'!M93-'Tariffs Jul2021'!L93)*('Tariffs Jul2021'!R93/100)*'Tariffs Jul2021'!AI93))</f>
        <v>0</v>
      </c>
      <c r="I99" s="85">
        <f>IF(($C$5*'Tariffs Jul2021'!AK93/'Tariffs Jul2021'!AI93&gt;'Tariffs Jul2021'!M93),($C$5*'Tariffs Jul2021'!AK93/'Tariffs Jul2021'!AI93-'Tariffs Jul2021'!M93)*'Tariffs Jul2021'!S93/100*'Tariffs Jul2021'!AI93,0)</f>
        <v>0</v>
      </c>
      <c r="J99" s="85">
        <f>IF($C$5*'Tariffs Jul2021'!AL93/'Tariffs Jul2021'!AJ93&gt;='Tariffs Jul2021'!J93,('Tariffs Jul2021'!J93*'Tariffs Jul2021'!U93/100)* 'Tariffs Jul2021'!AJ93,($C$5*'Tariffs Jul2021'!AL93/'Tariffs Jul2021'!AJ93*'Tariffs Jul2021'!U93/100)* 'Tariffs Jul2021'!AJ93)</f>
        <v>399.96</v>
      </c>
      <c r="K99" s="85">
        <f>IF($C$5*'Tariffs Jul2021'!AL93/'Tariffs Jul2021'!AJ93&lt;'Tariffs Jul2021'!J93,0,IF($C$5*'Tariffs Jul2021'!AL93/'Tariffs Jul2021'!AJ93&lt;='Tariffs Jul2021'!K93,($C$5*'Tariffs Jul2021'!AL93/'Tariffs Jul2021'!AJ93-'Tariffs Jul2021'!J93)*('Tariffs Jul2021'!V93/100)*'Tariffs Jul2021'!AJ93,('Tariffs Jul2021'!K93-'Tariffs Jul2021'!J93)*('Tariffs Jul2021'!V93/100)*'Tariffs Jul2021'!AJ93))</f>
        <v>0</v>
      </c>
      <c r="L99" s="85">
        <f>IF($C$5*'Tariffs Jul2021'!AL93/'Tariffs Jul2021'!AJ93&lt;'Tariffs Jul2021'!K93,0,IF($C$5*'Tariffs Jul2021'!AL93/'Tariffs Jul2021'!AJ93&lt;='Tariffs Jul2021'!L93,($C$5*'Tariffs Jul2021'!AL93/'Tariffs Jul2021'!AJ93-'Tariffs Jul2021'!K93)*('Tariffs Jul2021'!W93/100)*'Tariffs Jul2021'!AJ93,('Tariffs Jul2021'!L93-'Tariffs Jul2021'!K93)*('Tariffs Jul2021'!W93/100)*'Tariffs Jul2021'!AJ93))</f>
        <v>0</v>
      </c>
      <c r="M99" s="85">
        <f>IF($C$5*'Tariffs Jul2021'!AL93/'Tariffs Jul2021'!AJ93&lt;'Tariffs Jul2021'!L93,0,IF($C$5*'Tariffs Jul2021'!AL93/'Tariffs Jul2021'!AJ93&lt;='Tariffs Jul2021'!M93,($C$5*'Tariffs Jul2021'!AL93/'Tariffs Jul2021'!AJ93-'Tariffs Jul2021'!L93)*('Tariffs Jul2021'!X93/100)*'Tariffs Jul2021'!AJ93,('Tariffs Jul2021'!M93-'Tariffs Jul2021'!L93)*('Tariffs Jul2021'!X93/100)*'Tariffs Jul2021'!AJ93))</f>
        <v>0</v>
      </c>
      <c r="N99" s="85">
        <f>IF(($C$5*'Tariffs Jul2021'!AL93/'Tariffs Jul2021'!AJ93&gt;'Tariffs Jul2021'!M93),($C$5*'Tariffs Jul2021'!AL93/'Tariffs Jul2021'!AJ93-'Tariffs Jul2021'!M93)*'Tariffs Jul2021'!Y93/100*'Tariffs Jul2021'!AJ93,0)</f>
        <v>0</v>
      </c>
      <c r="O99" s="73">
        <f t="shared" si="2"/>
        <v>941.06099999999992</v>
      </c>
      <c r="P99" s="498">
        <f t="shared" si="3"/>
        <v>1035.1670999999999</v>
      </c>
      <c r="Q99" s="531"/>
      <c r="R99" s="531"/>
      <c r="S99" s="531"/>
      <c r="T99" s="531"/>
      <c r="U99" s="531"/>
      <c r="V99" s="531"/>
      <c r="W99" s="531"/>
      <c r="X99" s="531"/>
      <c r="Y99" s="531"/>
    </row>
    <row r="100" spans="1:25" x14ac:dyDescent="0.15">
      <c r="A100" s="286" t="str">
        <f>'Tariffs Jul2021'!F94</f>
        <v>Simply Energy</v>
      </c>
      <c r="B100" s="47" t="str">
        <f>'Tariffs Jul2021'!D94</f>
        <v>AusNet Services Central 2</v>
      </c>
      <c r="C100" s="287">
        <f>'Tariffs Jul2021'!E94</f>
        <v>44440</v>
      </c>
      <c r="D100" s="85">
        <f>365*'Tariffs Jul2021'!H94/100</f>
        <v>301.95454545454544</v>
      </c>
      <c r="E100" s="85">
        <f>IF($C$5*'Tariffs Jul2021'!AK94/'Tariffs Jul2021'!AI94&gt;='Tariffs Jul2021'!J94,( 'Tariffs Jul2021'!J94*'Tariffs Jul2021'!O94/100)* 'Tariffs Jul2021'!AI94,($C$5*'Tariffs Jul2021'!AK94/'Tariffs Jul2021'!AI94*'Tariffs Jul2021'!O94/100)* 'Tariffs Jul2021'!AI94)</f>
        <v>296.334</v>
      </c>
      <c r="F100" s="85">
        <f>IF($C$5*'Tariffs Jul2021'!AK94/'Tariffs Jul2021'!AI94&lt;'Tariffs Jul2021'!J94,0,IF($C$5*'Tariffs Jul2021'!AK94/'Tariffs Jul2021'!AI94&lt;='Tariffs Jul2021'!K94,($C$5*'Tariffs Jul2021'!AK94/'Tariffs Jul2021'!AI94-'Tariffs Jul2021'!J94)*('Tariffs Jul2021'!P94/100)*'Tariffs Jul2021'!AI94,('Tariffs Jul2021'!K94-'Tariffs Jul2021'!J94)*('Tariffs Jul2021'!P94/100)*'Tariffs Jul2021'!AI94))</f>
        <v>0</v>
      </c>
      <c r="G100" s="85">
        <f>IF($C$5*'Tariffs Jul2021'!AK94/'Tariffs Jul2021'!AI94&lt;'Tariffs Jul2021'!K94,0,IF($C$5*'Tariffs Jul2021'!AK94/'Tariffs Jul2021'!AI94&lt;='Tariffs Jul2021'!L94,($C$5*'Tariffs Jul2021'!AK94/'Tariffs Jul2021'!AI94-'Tariffs Jul2021'!K94)*('Tariffs Jul2021'!Q94/100)*'Tariffs Jul2021'!AI94,('Tariffs Jul2021'!L94-'Tariffs Jul2021'!K94)*('Tariffs Jul2021'!Q94/100)*'Tariffs Jul2021'!AI94))</f>
        <v>0</v>
      </c>
      <c r="H100" s="85">
        <f>IF($C$5*'Tariffs Jul2021'!AK94/'Tariffs Jul2021'!AI94&lt;'Tariffs Jul2021'!L94,0,IF($C$5*'Tariffs Jul2021'!AK94/'Tariffs Jul2021'!AI94&lt;='Tariffs Jul2021'!M94,($C$5*'Tariffs Jul2021'!AK94/'Tariffs Jul2021'!AI94-'Tariffs Jul2021'!L94)*('Tariffs Jul2021'!R94/100)*'Tariffs Jul2021'!AI94,('Tariffs Jul2021'!M94-'Tariffs Jul2021'!L94)*('Tariffs Jul2021'!R94/100)*'Tariffs Jul2021'!AI94))</f>
        <v>0</v>
      </c>
      <c r="I100" s="85">
        <f>IF(($C$5*'Tariffs Jul2021'!AK94/'Tariffs Jul2021'!AI94&gt;'Tariffs Jul2021'!M94),($C$5*'Tariffs Jul2021'!AK94/'Tariffs Jul2021'!AI94-'Tariffs Jul2021'!M94)*'Tariffs Jul2021'!S94/100*'Tariffs Jul2021'!AI94,0)</f>
        <v>0</v>
      </c>
      <c r="J100" s="85">
        <f>IF($C$5*'Tariffs Jul2021'!AL94/'Tariffs Jul2021'!AJ94&gt;='Tariffs Jul2021'!J94,('Tariffs Jul2021'!J94*'Tariffs Jul2021'!U94/100)* 'Tariffs Jul2021'!AJ94,($C$5*'Tariffs Jul2021'!AL94/'Tariffs Jul2021'!AJ94*'Tariffs Jul2021'!U94/100)* 'Tariffs Jul2021'!AJ94)</f>
        <v>452.68199999999996</v>
      </c>
      <c r="K100" s="85">
        <f>IF($C$5*'Tariffs Jul2021'!AL94/'Tariffs Jul2021'!AJ94&lt;'Tariffs Jul2021'!J94,0,IF($C$5*'Tariffs Jul2021'!AL94/'Tariffs Jul2021'!AJ94&lt;='Tariffs Jul2021'!K94,($C$5*'Tariffs Jul2021'!AL94/'Tariffs Jul2021'!AJ94-'Tariffs Jul2021'!J94)*('Tariffs Jul2021'!V94/100)*'Tariffs Jul2021'!AJ94,('Tariffs Jul2021'!K94-'Tariffs Jul2021'!J94)*('Tariffs Jul2021'!V94/100)*'Tariffs Jul2021'!AJ94))</f>
        <v>0</v>
      </c>
      <c r="L100" s="85">
        <f>IF($C$5*'Tariffs Jul2021'!AL94/'Tariffs Jul2021'!AJ94&lt;'Tariffs Jul2021'!K94,0,IF($C$5*'Tariffs Jul2021'!AL94/'Tariffs Jul2021'!AJ94&lt;='Tariffs Jul2021'!L94,($C$5*'Tariffs Jul2021'!AL94/'Tariffs Jul2021'!AJ94-'Tariffs Jul2021'!K94)*('Tariffs Jul2021'!W94/100)*'Tariffs Jul2021'!AJ94,('Tariffs Jul2021'!L94-'Tariffs Jul2021'!K94)*('Tariffs Jul2021'!W94/100)*'Tariffs Jul2021'!AJ94))</f>
        <v>0</v>
      </c>
      <c r="M100" s="85">
        <f>IF($C$5*'Tariffs Jul2021'!AL94/'Tariffs Jul2021'!AJ94&lt;'Tariffs Jul2021'!L94,0,IF($C$5*'Tariffs Jul2021'!AL94/'Tariffs Jul2021'!AJ94&lt;='Tariffs Jul2021'!M94,($C$5*'Tariffs Jul2021'!AL94/'Tariffs Jul2021'!AJ94-'Tariffs Jul2021'!L94)*('Tariffs Jul2021'!X94/100)*'Tariffs Jul2021'!AJ94,('Tariffs Jul2021'!M94-'Tariffs Jul2021'!L94)*('Tariffs Jul2021'!X94/100)*'Tariffs Jul2021'!AJ94))</f>
        <v>0</v>
      </c>
      <c r="N100" s="85">
        <f>IF(($C$5*'Tariffs Jul2021'!AL94/'Tariffs Jul2021'!AJ94&gt;'Tariffs Jul2021'!M94),($C$5*'Tariffs Jul2021'!AL94/'Tariffs Jul2021'!AJ94-'Tariffs Jul2021'!M94)*'Tariffs Jul2021'!Y94/100*'Tariffs Jul2021'!AJ94,0)</f>
        <v>0</v>
      </c>
      <c r="O100" s="73">
        <f t="shared" si="2"/>
        <v>1050.9705454545453</v>
      </c>
      <c r="P100" s="498">
        <f t="shared" si="3"/>
        <v>1156.0676000000001</v>
      </c>
      <c r="Q100" s="531"/>
      <c r="R100" s="531"/>
      <c r="S100" s="531"/>
      <c r="T100" s="531"/>
      <c r="U100" s="531"/>
      <c r="V100" s="531"/>
      <c r="W100" s="531"/>
      <c r="X100" s="531"/>
      <c r="Y100" s="531"/>
    </row>
    <row r="101" spans="1:25" x14ac:dyDescent="0.15">
      <c r="A101" s="286" t="str">
        <f>'Tariffs Jul2021'!F95</f>
        <v>Sumo Power</v>
      </c>
      <c r="B101" s="47" t="str">
        <f>'Tariffs Jul2021'!D95</f>
        <v>AusNet Services Central 2</v>
      </c>
      <c r="C101" s="287">
        <f>'Tariffs Jul2021'!E95</f>
        <v>44278</v>
      </c>
      <c r="D101" s="85">
        <f>365*'Tariffs Jul2021'!H95/100</f>
        <v>312.10818181818178</v>
      </c>
      <c r="E101" s="85">
        <f>IF($C$5*'Tariffs Jul2021'!AK95/'Tariffs Jul2021'!AI95&gt;='Tariffs Jul2021'!J95,( 'Tariffs Jul2021'!J95*'Tariffs Jul2021'!O95/100)* 'Tariffs Jul2021'!AI95,($C$5*'Tariffs Jul2021'!AK95/'Tariffs Jul2021'!AI95*'Tariffs Jul2021'!O95/100)* 'Tariffs Jul2021'!AI95)</f>
        <v>314.51399999999995</v>
      </c>
      <c r="F101" s="85">
        <f>IF($C$5*'Tariffs Jul2021'!AK95/'Tariffs Jul2021'!AI95&lt;'Tariffs Jul2021'!J95,0,IF($C$5*'Tariffs Jul2021'!AK95/'Tariffs Jul2021'!AI95&lt;='Tariffs Jul2021'!K95,($C$5*'Tariffs Jul2021'!AK95/'Tariffs Jul2021'!AI95-'Tariffs Jul2021'!J95)*('Tariffs Jul2021'!P95/100)*'Tariffs Jul2021'!AI95,('Tariffs Jul2021'!K95-'Tariffs Jul2021'!J95)*('Tariffs Jul2021'!P95/100)*'Tariffs Jul2021'!AI95))</f>
        <v>0</v>
      </c>
      <c r="G101" s="85">
        <f>IF($C$5*'Tariffs Jul2021'!AK95/'Tariffs Jul2021'!AI95&lt;'Tariffs Jul2021'!K95,0,IF($C$5*'Tariffs Jul2021'!AK95/'Tariffs Jul2021'!AI95&lt;='Tariffs Jul2021'!L95,($C$5*'Tariffs Jul2021'!AK95/'Tariffs Jul2021'!AI95-'Tariffs Jul2021'!K95)*('Tariffs Jul2021'!Q95/100)*'Tariffs Jul2021'!AI95,('Tariffs Jul2021'!L95-'Tariffs Jul2021'!K95)*('Tariffs Jul2021'!Q95/100)*'Tariffs Jul2021'!AI95))</f>
        <v>0</v>
      </c>
      <c r="H101" s="85">
        <f>IF($C$5*'Tariffs Jul2021'!AK95/'Tariffs Jul2021'!AI95&lt;'Tariffs Jul2021'!L95,0,IF($C$5*'Tariffs Jul2021'!AK95/'Tariffs Jul2021'!AI95&lt;='Tariffs Jul2021'!M95,($C$5*'Tariffs Jul2021'!AK95/'Tariffs Jul2021'!AI95-'Tariffs Jul2021'!L95)*('Tariffs Jul2021'!R95/100)*'Tariffs Jul2021'!AI95,('Tariffs Jul2021'!M95-'Tariffs Jul2021'!L95)*('Tariffs Jul2021'!R95/100)*'Tariffs Jul2021'!AI95))</f>
        <v>0</v>
      </c>
      <c r="I101" s="85">
        <f>IF(($C$5*'Tariffs Jul2021'!AK95/'Tariffs Jul2021'!AI95&gt;'Tariffs Jul2021'!M95),($C$5*'Tariffs Jul2021'!AK95/'Tariffs Jul2021'!AI95-'Tariffs Jul2021'!M95)*'Tariffs Jul2021'!S95/100*'Tariffs Jul2021'!AI95,0)</f>
        <v>0</v>
      </c>
      <c r="J101" s="85">
        <f>IF($C$5*'Tariffs Jul2021'!AL95/'Tariffs Jul2021'!AJ95&gt;='Tariffs Jul2021'!J95,('Tariffs Jul2021'!J95*'Tariffs Jul2021'!U95/100)* 'Tariffs Jul2021'!AJ95,($C$5*'Tariffs Jul2021'!AL95/'Tariffs Jul2021'!AJ95*'Tariffs Jul2021'!U95/100)* 'Tariffs Jul2021'!AJ95)</f>
        <v>503.58600000000001</v>
      </c>
      <c r="K101" s="85">
        <f>IF($C$5*'Tariffs Jul2021'!AL95/'Tariffs Jul2021'!AJ95&lt;'Tariffs Jul2021'!J95,0,IF($C$5*'Tariffs Jul2021'!AL95/'Tariffs Jul2021'!AJ95&lt;='Tariffs Jul2021'!K95,($C$5*'Tariffs Jul2021'!AL95/'Tariffs Jul2021'!AJ95-'Tariffs Jul2021'!J95)*('Tariffs Jul2021'!V95/100)*'Tariffs Jul2021'!AJ95,('Tariffs Jul2021'!K95-'Tariffs Jul2021'!J95)*('Tariffs Jul2021'!V95/100)*'Tariffs Jul2021'!AJ95))</f>
        <v>0</v>
      </c>
      <c r="L101" s="85">
        <f>IF($C$5*'Tariffs Jul2021'!AL95/'Tariffs Jul2021'!AJ95&lt;'Tariffs Jul2021'!K95,0,IF($C$5*'Tariffs Jul2021'!AL95/'Tariffs Jul2021'!AJ95&lt;='Tariffs Jul2021'!L95,($C$5*'Tariffs Jul2021'!AL95/'Tariffs Jul2021'!AJ95-'Tariffs Jul2021'!K95)*('Tariffs Jul2021'!W95/100)*'Tariffs Jul2021'!AJ95,('Tariffs Jul2021'!L95-'Tariffs Jul2021'!K95)*('Tariffs Jul2021'!W95/100)*'Tariffs Jul2021'!AJ95))</f>
        <v>0</v>
      </c>
      <c r="M101" s="85">
        <f>IF($C$5*'Tariffs Jul2021'!AL95/'Tariffs Jul2021'!AJ95&lt;'Tariffs Jul2021'!L95,0,IF($C$5*'Tariffs Jul2021'!AL95/'Tariffs Jul2021'!AJ95&lt;='Tariffs Jul2021'!M95,($C$5*'Tariffs Jul2021'!AL95/'Tariffs Jul2021'!AJ95-'Tariffs Jul2021'!L95)*('Tariffs Jul2021'!X95/100)*'Tariffs Jul2021'!AJ95,('Tariffs Jul2021'!M95-'Tariffs Jul2021'!L95)*('Tariffs Jul2021'!X95/100)*'Tariffs Jul2021'!AJ95))</f>
        <v>0</v>
      </c>
      <c r="N101" s="85">
        <f>IF(($C$5*'Tariffs Jul2021'!AL95/'Tariffs Jul2021'!AJ95&gt;'Tariffs Jul2021'!M95),($C$5*'Tariffs Jul2021'!AL95/'Tariffs Jul2021'!AJ95-'Tariffs Jul2021'!M95)*'Tariffs Jul2021'!Y95/100*'Tariffs Jul2021'!AJ95,0)</f>
        <v>0</v>
      </c>
      <c r="O101" s="73">
        <f t="shared" si="2"/>
        <v>1130.2081818181819</v>
      </c>
      <c r="P101" s="498">
        <f t="shared" si="3"/>
        <v>1243.229</v>
      </c>
      <c r="Q101" s="531"/>
      <c r="R101" s="531"/>
      <c r="S101" s="531"/>
      <c r="T101" s="531"/>
      <c r="U101" s="531"/>
      <c r="V101" s="531"/>
      <c r="W101" s="531"/>
      <c r="X101" s="531"/>
      <c r="Y101" s="531"/>
    </row>
    <row r="102" spans="1:25" x14ac:dyDescent="0.15">
      <c r="A102" s="286" t="str">
        <f>'Tariffs Jul2021'!F96</f>
        <v>GloBird</v>
      </c>
      <c r="B102" s="47" t="str">
        <f>'Tariffs Jul2021'!D96</f>
        <v>AusNet Services Central 2</v>
      </c>
      <c r="C102" s="287">
        <f>'Tariffs Jul2021'!E96</f>
        <v>44197</v>
      </c>
      <c r="D102" s="85">
        <f>365*'Tariffs Jul2021'!H96/100</f>
        <v>397.85</v>
      </c>
      <c r="E102" s="85">
        <f>IF($C$5*'Tariffs Jul2021'!AK96/'Tariffs Jul2021'!AI96&gt;='Tariffs Jul2021'!J96,( 'Tariffs Jul2021'!J96*'Tariffs Jul2021'!O96/100)* 'Tariffs Jul2021'!AI96,($C$5*'Tariffs Jul2021'!AK96/'Tariffs Jul2021'!AI96*'Tariffs Jul2021'!O96/100)* 'Tariffs Jul2021'!AI96)</f>
        <v>249.97499999999999</v>
      </c>
      <c r="F102" s="85">
        <f>IF($C$5*'Tariffs Jul2021'!AK96/'Tariffs Jul2021'!AI96&lt;'Tariffs Jul2021'!J96,0,IF($C$5*'Tariffs Jul2021'!AK96/'Tariffs Jul2021'!AI96&lt;='Tariffs Jul2021'!K96,($C$5*'Tariffs Jul2021'!AK96/'Tariffs Jul2021'!AI96-'Tariffs Jul2021'!J96)*('Tariffs Jul2021'!P96/100)*'Tariffs Jul2021'!AI96,('Tariffs Jul2021'!K96-'Tariffs Jul2021'!J96)*('Tariffs Jul2021'!P96/100)*'Tariffs Jul2021'!AI96))</f>
        <v>0</v>
      </c>
      <c r="G102" s="85">
        <f>IF($C$5*'Tariffs Jul2021'!AK96/'Tariffs Jul2021'!AI96&lt;'Tariffs Jul2021'!K96,0,IF($C$5*'Tariffs Jul2021'!AK96/'Tariffs Jul2021'!AI96&lt;='Tariffs Jul2021'!L96,($C$5*'Tariffs Jul2021'!AK96/'Tariffs Jul2021'!AI96-'Tariffs Jul2021'!K96)*('Tariffs Jul2021'!Q96/100)*'Tariffs Jul2021'!AI96,('Tariffs Jul2021'!L96-'Tariffs Jul2021'!K96)*('Tariffs Jul2021'!Q96/100)*'Tariffs Jul2021'!AI96))</f>
        <v>0</v>
      </c>
      <c r="H102" s="85">
        <f>IF($C$5*'Tariffs Jul2021'!AK96/'Tariffs Jul2021'!AI96&lt;'Tariffs Jul2021'!L96,0,IF($C$5*'Tariffs Jul2021'!AK96/'Tariffs Jul2021'!AI96&lt;='Tariffs Jul2021'!M96,($C$5*'Tariffs Jul2021'!AK96/'Tariffs Jul2021'!AI96-'Tariffs Jul2021'!L96)*('Tariffs Jul2021'!R96/100)*'Tariffs Jul2021'!AI96,('Tariffs Jul2021'!M96-'Tariffs Jul2021'!L96)*('Tariffs Jul2021'!R96/100)*'Tariffs Jul2021'!AI96))</f>
        <v>0</v>
      </c>
      <c r="I102" s="85">
        <f>IF(($C$5*'Tariffs Jul2021'!AK96/'Tariffs Jul2021'!AI96&gt;'Tariffs Jul2021'!M96),($C$5*'Tariffs Jul2021'!AK96/'Tariffs Jul2021'!AI96-'Tariffs Jul2021'!M96)*'Tariffs Jul2021'!S96/100*'Tariffs Jul2021'!AI96,0)</f>
        <v>0</v>
      </c>
      <c r="J102" s="85">
        <f>IF($C$5*'Tariffs Jul2021'!AL96/'Tariffs Jul2021'!AJ96&gt;='Tariffs Jul2021'!J96,('Tariffs Jul2021'!J96*'Tariffs Jul2021'!U96/100)* 'Tariffs Jul2021'!AJ96,($C$5*'Tariffs Jul2021'!AL96/'Tariffs Jul2021'!AJ96*'Tariffs Jul2021'!U96/100)* 'Tariffs Jul2021'!AJ96)</f>
        <v>379.96199999999999</v>
      </c>
      <c r="K102" s="85">
        <f>IF($C$5*'Tariffs Jul2021'!AL96/'Tariffs Jul2021'!AJ96&lt;'Tariffs Jul2021'!J96,0,IF($C$5*'Tariffs Jul2021'!AL96/'Tariffs Jul2021'!AJ96&lt;='Tariffs Jul2021'!K96,($C$5*'Tariffs Jul2021'!AL96/'Tariffs Jul2021'!AJ96-'Tariffs Jul2021'!J96)*('Tariffs Jul2021'!V96/100)*'Tariffs Jul2021'!AJ96,('Tariffs Jul2021'!K96-'Tariffs Jul2021'!J96)*('Tariffs Jul2021'!V96/100)*'Tariffs Jul2021'!AJ96))</f>
        <v>0</v>
      </c>
      <c r="L102" s="85">
        <f>IF($C$5*'Tariffs Jul2021'!AL96/'Tariffs Jul2021'!AJ96&lt;'Tariffs Jul2021'!K96,0,IF($C$5*'Tariffs Jul2021'!AL96/'Tariffs Jul2021'!AJ96&lt;='Tariffs Jul2021'!L96,($C$5*'Tariffs Jul2021'!AL96/'Tariffs Jul2021'!AJ96-'Tariffs Jul2021'!K96)*('Tariffs Jul2021'!W96/100)*'Tariffs Jul2021'!AJ96,('Tariffs Jul2021'!L96-'Tariffs Jul2021'!K96)*('Tariffs Jul2021'!W96/100)*'Tariffs Jul2021'!AJ96))</f>
        <v>0</v>
      </c>
      <c r="M102" s="85">
        <f>IF($C$5*'Tariffs Jul2021'!AL96/'Tariffs Jul2021'!AJ96&lt;'Tariffs Jul2021'!L96,0,IF($C$5*'Tariffs Jul2021'!AL96/'Tariffs Jul2021'!AJ96&lt;='Tariffs Jul2021'!M96,($C$5*'Tariffs Jul2021'!AL96/'Tariffs Jul2021'!AJ96-'Tariffs Jul2021'!L96)*('Tariffs Jul2021'!X96/100)*'Tariffs Jul2021'!AJ96,('Tariffs Jul2021'!M96-'Tariffs Jul2021'!L96)*('Tariffs Jul2021'!X96/100)*'Tariffs Jul2021'!AJ96))</f>
        <v>0</v>
      </c>
      <c r="N102" s="85">
        <f>IF(($C$5*'Tariffs Jul2021'!AL96/'Tariffs Jul2021'!AJ96&gt;'Tariffs Jul2021'!M96),($C$5*'Tariffs Jul2021'!AL96/'Tariffs Jul2021'!AJ96-'Tariffs Jul2021'!M96)*'Tariffs Jul2021'!Y96/100*'Tariffs Jul2021'!AJ96,0)</f>
        <v>0</v>
      </c>
      <c r="O102" s="73">
        <f t="shared" si="2"/>
        <v>1027.787</v>
      </c>
      <c r="P102" s="498">
        <f t="shared" si="3"/>
        <v>1130.5657000000001</v>
      </c>
      <c r="Q102" s="531"/>
      <c r="R102" s="531"/>
      <c r="S102" s="531"/>
      <c r="T102" s="531"/>
      <c r="U102" s="531"/>
      <c r="V102" s="531"/>
      <c r="W102" s="531"/>
      <c r="X102" s="531"/>
      <c r="Y102" s="531"/>
    </row>
    <row r="103" spans="1:25" x14ac:dyDescent="0.15">
      <c r="A103" s="286" t="str">
        <f>'Tariffs Jul2021'!F97</f>
        <v>Powershop</v>
      </c>
      <c r="B103" s="47" t="str">
        <f>'Tariffs Jul2021'!D97</f>
        <v>AusNet Services Central 2</v>
      </c>
      <c r="C103" s="287">
        <f>'Tariffs Jul2021'!E97</f>
        <v>44197</v>
      </c>
      <c r="D103" s="85">
        <f>365*'Tariffs Jul2021'!H97/100</f>
        <v>299.69818181818175</v>
      </c>
      <c r="E103" s="85">
        <f>((C$5*'Tariffs Jul2021'!AK97/'Tariffs Jul2021'!AI97)*('Tariffs Jul2021'!O97/100))*'Tariffs Jul2021'!AI97</f>
        <v>197.25299999999999</v>
      </c>
      <c r="F103" s="85">
        <v>0</v>
      </c>
      <c r="G103" s="85">
        <v>0</v>
      </c>
      <c r="H103" s="85">
        <v>0</v>
      </c>
      <c r="I103" s="85">
        <v>0</v>
      </c>
      <c r="J103" s="85">
        <f>((C$5*'Tariffs Jul2021'!AL97/'Tariffs Jul2021'!AJ97)*('Tariffs Jul2021'!U97/100))*'Tariffs Jul2021'!AJ97</f>
        <v>330.87599999999998</v>
      </c>
      <c r="K103" s="85">
        <v>0</v>
      </c>
      <c r="L103" s="85">
        <v>0</v>
      </c>
      <c r="M103" s="85">
        <v>0</v>
      </c>
      <c r="N103" s="85">
        <v>0</v>
      </c>
      <c r="O103" s="73">
        <f t="shared" si="2"/>
        <v>827.82718181818177</v>
      </c>
      <c r="P103" s="498">
        <f t="shared" si="3"/>
        <v>910.60990000000004</v>
      </c>
      <c r="Q103" s="531"/>
      <c r="R103" s="531"/>
      <c r="S103" s="531"/>
      <c r="T103" s="531"/>
      <c r="U103" s="531"/>
      <c r="V103" s="531"/>
      <c r="W103" s="531"/>
      <c r="X103" s="531"/>
      <c r="Y103" s="531"/>
    </row>
    <row r="104" spans="1:25" ht="14" thickBot="1" x14ac:dyDescent="0.2">
      <c r="A104" s="289" t="str">
        <f>'Tariffs Jul2021'!F98</f>
        <v>1st Energy</v>
      </c>
      <c r="B104" s="289" t="str">
        <f>'Tariffs Jul2021'!D98</f>
        <v>AusNet Services Central 2</v>
      </c>
      <c r="C104" s="290">
        <f>'Tariffs Jul2021'!E98</f>
        <v>44197</v>
      </c>
      <c r="D104" s="291">
        <f>365*'Tariffs Jul2021'!H98/100</f>
        <v>346.74999999999994</v>
      </c>
      <c r="E104" s="291">
        <f>IF($C$5*'Tariffs Jul2021'!AK98/'Tariffs Jul2021'!AI98&gt;='Tariffs Jul2021'!J98,( 'Tariffs Jul2021'!J98*'Tariffs Jul2021'!O98/100)* 'Tariffs Jul2021'!AI98,($C$5*'Tariffs Jul2021'!AK98/'Tariffs Jul2021'!AI98*'Tariffs Jul2021'!O98/100)* 'Tariffs Jul2021'!AI98)</f>
        <v>345</v>
      </c>
      <c r="F104" s="291">
        <f>IF($C$5*'Tariffs Jul2021'!AK98/'Tariffs Jul2021'!AI98&lt;'Tariffs Jul2021'!J98,0,IF($C$5*'Tariffs Jul2021'!AK98/'Tariffs Jul2021'!AI98&lt;='Tariffs Jul2021'!K98,($C$5*'Tariffs Jul2021'!AK98/'Tariffs Jul2021'!AI98-'Tariffs Jul2021'!J98)*('Tariffs Jul2021'!P98/100)*'Tariffs Jul2021'!AI98,('Tariffs Jul2021'!K98-'Tariffs Jul2021'!J98)*('Tariffs Jul2021'!P98/100)*'Tariffs Jul2021'!AI98))</f>
        <v>0</v>
      </c>
      <c r="G104" s="291">
        <f>IF($C$5*'Tariffs Jul2021'!AK98/'Tariffs Jul2021'!AI98&lt;'Tariffs Jul2021'!K98,0,IF($C$5*'Tariffs Jul2021'!AK98/'Tariffs Jul2021'!AI98&lt;='Tariffs Jul2021'!L98,($C$5*'Tariffs Jul2021'!AK98/'Tariffs Jul2021'!AI98-'Tariffs Jul2021'!K98)*('Tariffs Jul2021'!Q98/100)*'Tariffs Jul2021'!AI98,('Tariffs Jul2021'!L98-'Tariffs Jul2021'!K98)*('Tariffs Jul2021'!Q98/100)*'Tariffs Jul2021'!AI98))</f>
        <v>0</v>
      </c>
      <c r="H104" s="291">
        <f>IF($C$5*'Tariffs Jul2021'!AK98/'Tariffs Jul2021'!AI98&lt;'Tariffs Jul2021'!L98,0,IF($C$5*'Tariffs Jul2021'!AK98/'Tariffs Jul2021'!AI98&lt;='Tariffs Jul2021'!M98,($C$5*'Tariffs Jul2021'!AK98/'Tariffs Jul2021'!AI98-'Tariffs Jul2021'!L98)*('Tariffs Jul2021'!R98/100)*'Tariffs Jul2021'!AI98,('Tariffs Jul2021'!M98-'Tariffs Jul2021'!L98)*('Tariffs Jul2021'!R98/100)*'Tariffs Jul2021'!AI98))</f>
        <v>0</v>
      </c>
      <c r="I104" s="291">
        <f>IF(($C$5*'Tariffs Jul2021'!AK98/'Tariffs Jul2021'!AI98&gt;'Tariffs Jul2021'!M98),($C$5*'Tariffs Jul2021'!AK98/'Tariffs Jul2021'!AI98-'Tariffs Jul2021'!M98)*'Tariffs Jul2021'!S98/100*'Tariffs Jul2021'!AI98,0)</f>
        <v>0</v>
      </c>
      <c r="J104" s="291">
        <f>IF($C$5*'Tariffs Jul2021'!AL98/'Tariffs Jul2021'!AJ98&gt;='Tariffs Jul2021'!J98,('Tariffs Jul2021'!J98*'Tariffs Jul2021'!U98/100)* 'Tariffs Jul2021'!AJ98,($C$5*'Tariffs Jul2021'!AL98/'Tariffs Jul2021'!AJ98*'Tariffs Jul2021'!U98/100)* 'Tariffs Jul2021'!AJ98)</f>
        <v>345</v>
      </c>
      <c r="K104" s="291">
        <f>IF($C$5*'Tariffs Jul2021'!AL98/'Tariffs Jul2021'!AJ98&lt;'Tariffs Jul2021'!J98,0,IF($C$5*'Tariffs Jul2021'!AL98/'Tariffs Jul2021'!AJ98&lt;='Tariffs Jul2021'!K98,($C$5*'Tariffs Jul2021'!AL98/'Tariffs Jul2021'!AJ98-'Tariffs Jul2021'!J98)*('Tariffs Jul2021'!V98/100)*'Tariffs Jul2021'!AJ98,('Tariffs Jul2021'!K98-'Tariffs Jul2021'!J98)*('Tariffs Jul2021'!V98/100)*'Tariffs Jul2021'!AJ98))</f>
        <v>0</v>
      </c>
      <c r="L104" s="291">
        <f>IF($C$5*'Tariffs Jul2021'!AL98/'Tariffs Jul2021'!AJ98&lt;'Tariffs Jul2021'!K98,0,IF($C$5*'Tariffs Jul2021'!AL98/'Tariffs Jul2021'!AJ98&lt;='Tariffs Jul2021'!L98,($C$5*'Tariffs Jul2021'!AL98/'Tariffs Jul2021'!AJ98-'Tariffs Jul2021'!K98)*('Tariffs Jul2021'!W98/100)*'Tariffs Jul2021'!AJ98,('Tariffs Jul2021'!L98-'Tariffs Jul2021'!K98)*('Tariffs Jul2021'!W98/100)*'Tariffs Jul2021'!AJ98))</f>
        <v>0</v>
      </c>
      <c r="M104" s="291">
        <f>IF($C$5*'Tariffs Jul2021'!AL98/'Tariffs Jul2021'!AJ98&lt;'Tariffs Jul2021'!L98,0,IF($C$5*'Tariffs Jul2021'!AL98/'Tariffs Jul2021'!AJ98&lt;='Tariffs Jul2021'!M98,($C$5*'Tariffs Jul2021'!AL98/'Tariffs Jul2021'!AJ98-'Tariffs Jul2021'!L98)*('Tariffs Jul2021'!X98/100)*'Tariffs Jul2021'!AJ98,('Tariffs Jul2021'!M98-'Tariffs Jul2021'!L98)*('Tariffs Jul2021'!X98/100)*'Tariffs Jul2021'!AJ98))</f>
        <v>0</v>
      </c>
      <c r="N104" s="291">
        <f>IF(($C$5*'Tariffs Jul2021'!AL98/'Tariffs Jul2021'!AJ98&gt;'Tariffs Jul2021'!M98),($C$5*'Tariffs Jul2021'!AL98/'Tariffs Jul2021'!AJ98-'Tariffs Jul2021'!M98)*'Tariffs Jul2021'!Y98/100*'Tariffs Jul2021'!AJ98,0)</f>
        <v>0</v>
      </c>
      <c r="O104" s="292">
        <f t="shared" si="2"/>
        <v>1036.75</v>
      </c>
      <c r="P104" s="499">
        <f t="shared" si="3"/>
        <v>1140.4250000000002</v>
      </c>
      <c r="Q104" s="531"/>
      <c r="R104" s="531"/>
      <c r="S104" s="531"/>
      <c r="T104" s="531"/>
      <c r="U104" s="531"/>
      <c r="V104" s="531"/>
      <c r="W104" s="531"/>
      <c r="X104" s="531"/>
      <c r="Y104" s="531"/>
    </row>
    <row r="105" spans="1:25" ht="14" thickTop="1" x14ac:dyDescent="0.15">
      <c r="A105" s="286" t="str">
        <f>'Tariffs Jul2021'!F99</f>
        <v>AGL</v>
      </c>
      <c r="B105" s="47" t="str">
        <f>'Tariffs Jul2021'!D99</f>
        <v>AusNet Services Central 1</v>
      </c>
      <c r="C105" s="287">
        <f>'Tariffs Jul2021'!E99</f>
        <v>44378</v>
      </c>
      <c r="D105" s="85">
        <f>365*'Tariffs Jul2021'!H99/100</f>
        <v>339.44999999999993</v>
      </c>
      <c r="E105" s="85">
        <f>IF($C$5*'Tariffs Jul2021'!AK99/'Tariffs Jul2021'!AI99&gt;='Tariffs Jul2021'!J99,( 'Tariffs Jul2021'!J99*'Tariffs Jul2021'!O99/100)* 'Tariffs Jul2021'!AI99,($C$5*'Tariffs Jul2021'!AK99/'Tariffs Jul2021'!AI99*'Tariffs Jul2021'!O99/100)* 'Tariffs Jul2021'!AI99)</f>
        <v>259.97399999999999</v>
      </c>
      <c r="F105" s="85">
        <f>IF($C$5*'Tariffs Jul2021'!AK99/'Tariffs Jul2021'!AI99&lt;'Tariffs Jul2021'!J99,0,IF($C$5*'Tariffs Jul2021'!AK99/'Tariffs Jul2021'!AI99&lt;='Tariffs Jul2021'!K99,($C$5*'Tariffs Jul2021'!AK99/'Tariffs Jul2021'!AI99-'Tariffs Jul2021'!J99)*('Tariffs Jul2021'!P99/100)*'Tariffs Jul2021'!AI99,('Tariffs Jul2021'!K99-'Tariffs Jul2021'!J99)*('Tariffs Jul2021'!P99/100)*'Tariffs Jul2021'!AI99))</f>
        <v>0</v>
      </c>
      <c r="G105" s="85">
        <f>IF($C$5*'Tariffs Jul2021'!AK99/'Tariffs Jul2021'!AI99&lt;'Tariffs Jul2021'!K99,0,IF($C$5*'Tariffs Jul2021'!AK99/'Tariffs Jul2021'!AI99&lt;='Tariffs Jul2021'!L99,($C$5*'Tariffs Jul2021'!AK99/'Tariffs Jul2021'!AI99-'Tariffs Jul2021'!K99)*('Tariffs Jul2021'!Q99/100)*'Tariffs Jul2021'!AI99,('Tariffs Jul2021'!L99-'Tariffs Jul2021'!K99)*('Tariffs Jul2021'!Q99/100)*'Tariffs Jul2021'!AI99))</f>
        <v>0</v>
      </c>
      <c r="H105" s="85">
        <f>IF($C$5*'Tariffs Jul2021'!AK99/'Tariffs Jul2021'!AI99&lt;'Tariffs Jul2021'!L99,0,IF($C$5*'Tariffs Jul2021'!AK99/'Tariffs Jul2021'!AI99&lt;='Tariffs Jul2021'!M99,($C$5*'Tariffs Jul2021'!AK99/'Tariffs Jul2021'!AI99-'Tariffs Jul2021'!L99)*('Tariffs Jul2021'!R99/100)*'Tariffs Jul2021'!AI99,('Tariffs Jul2021'!M99-'Tariffs Jul2021'!L99)*('Tariffs Jul2021'!R99/100)*'Tariffs Jul2021'!AI99))</f>
        <v>0</v>
      </c>
      <c r="I105" s="85">
        <f>IF(($C$5*'Tariffs Jul2021'!AK99/'Tariffs Jul2021'!AI99&gt;'Tariffs Jul2021'!M99),($C$5*'Tariffs Jul2021'!AK99/'Tariffs Jul2021'!AI99-'Tariffs Jul2021'!M99)*'Tariffs Jul2021'!S99/100*'Tariffs Jul2021'!AI99,0)</f>
        <v>0</v>
      </c>
      <c r="J105" s="85">
        <f>IF($C$5*'Tariffs Jul2021'!AL99/'Tariffs Jul2021'!AJ99&gt;='Tariffs Jul2021'!J99,('Tariffs Jul2021'!J99*'Tariffs Jul2021'!U99/100)* 'Tariffs Jul2021'!AJ99,($C$5*'Tariffs Jul2021'!AL99/'Tariffs Jul2021'!AJ99*'Tariffs Jul2021'!U99/100)* 'Tariffs Jul2021'!AJ99)</f>
        <v>445.40999999999991</v>
      </c>
      <c r="K105" s="85">
        <f>IF($C$5*'Tariffs Jul2021'!AL99/'Tariffs Jul2021'!AJ99&lt;'Tariffs Jul2021'!J99,0,IF($C$5*'Tariffs Jul2021'!AL99/'Tariffs Jul2021'!AJ99&lt;='Tariffs Jul2021'!K99,($C$5*'Tariffs Jul2021'!AL99/'Tariffs Jul2021'!AJ99-'Tariffs Jul2021'!J99)*('Tariffs Jul2021'!V99/100)*'Tariffs Jul2021'!AJ99,('Tariffs Jul2021'!K99-'Tariffs Jul2021'!J99)*('Tariffs Jul2021'!V99/100)*'Tariffs Jul2021'!AJ99))</f>
        <v>0</v>
      </c>
      <c r="L105" s="85">
        <f>IF($C$5*'Tariffs Jul2021'!AL99/'Tariffs Jul2021'!AJ99&lt;'Tariffs Jul2021'!K99,0,IF($C$5*'Tariffs Jul2021'!AL99/'Tariffs Jul2021'!AJ99&lt;='Tariffs Jul2021'!L99,($C$5*'Tariffs Jul2021'!AL99/'Tariffs Jul2021'!AJ99-'Tariffs Jul2021'!K99)*('Tariffs Jul2021'!W99/100)*'Tariffs Jul2021'!AJ99,('Tariffs Jul2021'!L99-'Tariffs Jul2021'!K99)*('Tariffs Jul2021'!W99/100)*'Tariffs Jul2021'!AJ99))</f>
        <v>0</v>
      </c>
      <c r="M105" s="85">
        <f>IF($C$5*'Tariffs Jul2021'!AL99/'Tariffs Jul2021'!AJ99&lt;'Tariffs Jul2021'!L99,0,IF($C$5*'Tariffs Jul2021'!AL99/'Tariffs Jul2021'!AJ99&lt;='Tariffs Jul2021'!M99,($C$5*'Tariffs Jul2021'!AL99/'Tariffs Jul2021'!AJ99-'Tariffs Jul2021'!L99)*('Tariffs Jul2021'!X99/100)*'Tariffs Jul2021'!AJ99,('Tariffs Jul2021'!M99-'Tariffs Jul2021'!L99)*('Tariffs Jul2021'!X99/100)*'Tariffs Jul2021'!AJ99))</f>
        <v>0</v>
      </c>
      <c r="N105" s="85">
        <f>IF(($C$5*'Tariffs Jul2021'!AL99/'Tariffs Jul2021'!AJ99&gt;'Tariffs Jul2021'!M99),($C$5*'Tariffs Jul2021'!AL99/'Tariffs Jul2021'!AJ99-'Tariffs Jul2021'!M99)*'Tariffs Jul2021'!Y99/100*'Tariffs Jul2021'!AJ99,0)</f>
        <v>0</v>
      </c>
      <c r="O105" s="73">
        <f t="shared" si="2"/>
        <v>1044.8339999999998</v>
      </c>
      <c r="P105" s="498">
        <f t="shared" si="3"/>
        <v>1149.3173999999999</v>
      </c>
      <c r="Q105" s="531"/>
      <c r="R105" s="531"/>
      <c r="S105" s="531"/>
      <c r="T105" s="531"/>
      <c r="U105" s="531"/>
      <c r="V105" s="531"/>
      <c r="W105" s="531"/>
      <c r="X105" s="531"/>
      <c r="Y105" s="531"/>
    </row>
    <row r="106" spans="1:25" x14ac:dyDescent="0.15">
      <c r="A106" s="286" t="str">
        <f>'Tariffs Jul2021'!F100</f>
        <v>Alinta Energy</v>
      </c>
      <c r="B106" s="47" t="str">
        <f>'Tariffs Jul2021'!D100</f>
        <v>AusNet Services Central 1</v>
      </c>
      <c r="C106" s="287">
        <f>'Tariffs Jul2021'!E100</f>
        <v>44197</v>
      </c>
      <c r="D106" s="85">
        <f>365*'Tariffs Jul2021'!H100/100</f>
        <v>266.45</v>
      </c>
      <c r="E106" s="85">
        <f>IF($C$5*'Tariffs Jul2021'!AK100/'Tariffs Jul2021'!AI100&gt;='Tariffs Jul2021'!J100,( 'Tariffs Jul2021'!J100*'Tariffs Jul2021'!O100/100)* 'Tariffs Jul2021'!AI100,($C$5*'Tariffs Jul2021'!AK100/'Tariffs Jul2021'!AI100*'Tariffs Jul2021'!O100/100)* 'Tariffs Jul2021'!AI100)</f>
        <v>258.15600000000001</v>
      </c>
      <c r="F106" s="85">
        <f>IF($C$5*'Tariffs Jul2021'!AK100/'Tariffs Jul2021'!AI100&lt;'Tariffs Jul2021'!J100,0,IF($C$5*'Tariffs Jul2021'!AK100/'Tariffs Jul2021'!AI100&lt;='Tariffs Jul2021'!K100,($C$5*'Tariffs Jul2021'!AK100/'Tariffs Jul2021'!AI100-'Tariffs Jul2021'!J100)*('Tariffs Jul2021'!P100/100)*'Tariffs Jul2021'!AI100,('Tariffs Jul2021'!K100-'Tariffs Jul2021'!J100)*('Tariffs Jul2021'!P100/100)*'Tariffs Jul2021'!AI100))</f>
        <v>0</v>
      </c>
      <c r="G106" s="85">
        <f>IF($C$5*'Tariffs Jul2021'!AK100/'Tariffs Jul2021'!AI100&lt;'Tariffs Jul2021'!K100,0,IF($C$5*'Tariffs Jul2021'!AK100/'Tariffs Jul2021'!AI100&lt;='Tariffs Jul2021'!L100,($C$5*'Tariffs Jul2021'!AK100/'Tariffs Jul2021'!AI100-'Tariffs Jul2021'!K100)*('Tariffs Jul2021'!Q100/100)*'Tariffs Jul2021'!AI100,('Tariffs Jul2021'!L100-'Tariffs Jul2021'!K100)*('Tariffs Jul2021'!Q100/100)*'Tariffs Jul2021'!AI100))</f>
        <v>0</v>
      </c>
      <c r="H106" s="85">
        <f>IF($C$5*'Tariffs Jul2021'!AK100/'Tariffs Jul2021'!AI100&lt;'Tariffs Jul2021'!L100,0,IF($C$5*'Tariffs Jul2021'!AK100/'Tariffs Jul2021'!AI100&lt;='Tariffs Jul2021'!M100,($C$5*'Tariffs Jul2021'!AK100/'Tariffs Jul2021'!AI100-'Tariffs Jul2021'!L100)*('Tariffs Jul2021'!R100/100)*'Tariffs Jul2021'!AI100,('Tariffs Jul2021'!M100-'Tariffs Jul2021'!L100)*('Tariffs Jul2021'!R100/100)*'Tariffs Jul2021'!AI100))</f>
        <v>0</v>
      </c>
      <c r="I106" s="85">
        <f>IF(($C$5*'Tariffs Jul2021'!AK100/'Tariffs Jul2021'!AI100&gt;'Tariffs Jul2021'!M100),($C$5*'Tariffs Jul2021'!AK100/'Tariffs Jul2021'!AI100-'Tariffs Jul2021'!M100)*'Tariffs Jul2021'!S100/100*'Tariffs Jul2021'!AI100,0)</f>
        <v>0</v>
      </c>
      <c r="J106" s="85">
        <f>IF($C$5*'Tariffs Jul2021'!AL100/'Tariffs Jul2021'!AJ100&gt;='Tariffs Jul2021'!J100,('Tariffs Jul2021'!J100*'Tariffs Jul2021'!U100/100)* 'Tariffs Jul2021'!AJ100,($C$5*'Tariffs Jul2021'!AL100/'Tariffs Jul2021'!AJ100*'Tariffs Jul2021'!U100/100)* 'Tariffs Jul2021'!AJ100)</f>
        <v>478.13399999999996</v>
      </c>
      <c r="K106" s="85">
        <f>IF($C$5*'Tariffs Jul2021'!AL100/'Tariffs Jul2021'!AJ100&lt;'Tariffs Jul2021'!J100,0,IF($C$5*'Tariffs Jul2021'!AL100/'Tariffs Jul2021'!AJ100&lt;='Tariffs Jul2021'!K100,($C$5*'Tariffs Jul2021'!AL100/'Tariffs Jul2021'!AJ100-'Tariffs Jul2021'!J100)*('Tariffs Jul2021'!V100/100)*'Tariffs Jul2021'!AJ100,('Tariffs Jul2021'!K100-'Tariffs Jul2021'!J100)*('Tariffs Jul2021'!V100/100)*'Tariffs Jul2021'!AJ100))</f>
        <v>0</v>
      </c>
      <c r="L106" s="85">
        <f>IF($C$5*'Tariffs Jul2021'!AL100/'Tariffs Jul2021'!AJ100&lt;'Tariffs Jul2021'!K100,0,IF($C$5*'Tariffs Jul2021'!AL100/'Tariffs Jul2021'!AJ100&lt;='Tariffs Jul2021'!L100,($C$5*'Tariffs Jul2021'!AL100/'Tariffs Jul2021'!AJ100-'Tariffs Jul2021'!K100)*('Tariffs Jul2021'!W100/100)*'Tariffs Jul2021'!AJ100,('Tariffs Jul2021'!L100-'Tariffs Jul2021'!K100)*('Tariffs Jul2021'!W100/100)*'Tariffs Jul2021'!AJ100))</f>
        <v>0</v>
      </c>
      <c r="M106" s="85">
        <f>IF($C$5*'Tariffs Jul2021'!AL100/'Tariffs Jul2021'!AJ100&lt;'Tariffs Jul2021'!L100,0,IF($C$5*'Tariffs Jul2021'!AL100/'Tariffs Jul2021'!AJ100&lt;='Tariffs Jul2021'!M100,($C$5*'Tariffs Jul2021'!AL100/'Tariffs Jul2021'!AJ100-'Tariffs Jul2021'!L100)*('Tariffs Jul2021'!X100/100)*'Tariffs Jul2021'!AJ100,('Tariffs Jul2021'!M100-'Tariffs Jul2021'!L100)*('Tariffs Jul2021'!X100/100)*'Tariffs Jul2021'!AJ100))</f>
        <v>0</v>
      </c>
      <c r="N106" s="85">
        <f>IF(($C$5*'Tariffs Jul2021'!AL100/'Tariffs Jul2021'!AJ100&gt;'Tariffs Jul2021'!M100),($C$5*'Tariffs Jul2021'!AL100/'Tariffs Jul2021'!AJ100-'Tariffs Jul2021'!M100)*'Tariffs Jul2021'!Y100/100*'Tariffs Jul2021'!AJ100,0)</f>
        <v>0</v>
      </c>
      <c r="O106" s="73">
        <f t="shared" si="2"/>
        <v>1002.74</v>
      </c>
      <c r="P106" s="498">
        <f t="shared" si="3"/>
        <v>1103.0140000000001</v>
      </c>
      <c r="Q106" s="531"/>
      <c r="R106" s="531"/>
      <c r="S106" s="531"/>
      <c r="T106" s="531"/>
      <c r="U106" s="531"/>
      <c r="V106" s="531"/>
      <c r="W106" s="531"/>
      <c r="X106" s="531"/>
      <c r="Y106" s="531"/>
    </row>
    <row r="107" spans="1:25" x14ac:dyDescent="0.15">
      <c r="A107" s="286" t="str">
        <f>'Tariffs Jul2021'!F101</f>
        <v>Covau</v>
      </c>
      <c r="B107" s="47" t="str">
        <f>'Tariffs Jul2021'!D101</f>
        <v>AusNet Services Central 1</v>
      </c>
      <c r="C107" s="287">
        <f>'Tariffs Jul2021'!E101</f>
        <v>44197</v>
      </c>
      <c r="D107" s="85">
        <f>365*'Tariffs Jul2021'!H101/100</f>
        <v>310.25</v>
      </c>
      <c r="E107" s="85">
        <f>IF($C$5*'Tariffs Jul2021'!AK101/'Tariffs Jul2021'!AI101&gt;='Tariffs Jul2021'!J101,( 'Tariffs Jul2021'!J101*'Tariffs Jul2021'!O101/100)* 'Tariffs Jul2021'!AI101,($C$5*'Tariffs Jul2021'!AK101/'Tariffs Jul2021'!AI101*'Tariffs Jul2021'!O101/100)* 'Tariffs Jul2021'!AI101)</f>
        <v>262.70099999999996</v>
      </c>
      <c r="F107" s="85">
        <f>IF($C$5*'Tariffs Jul2021'!AK101/'Tariffs Jul2021'!AI101&lt;'Tariffs Jul2021'!J101,0,IF($C$5*'Tariffs Jul2021'!AK101/'Tariffs Jul2021'!AI101&lt;='Tariffs Jul2021'!K101,($C$5*'Tariffs Jul2021'!AK101/'Tariffs Jul2021'!AI101-'Tariffs Jul2021'!J101)*('Tariffs Jul2021'!P101/100)*'Tariffs Jul2021'!AI101,('Tariffs Jul2021'!K101-'Tariffs Jul2021'!J101)*('Tariffs Jul2021'!P101/100)*'Tariffs Jul2021'!AI101))</f>
        <v>0</v>
      </c>
      <c r="G107" s="85">
        <f>IF($C$5*'Tariffs Jul2021'!AK101/'Tariffs Jul2021'!AI101&lt;'Tariffs Jul2021'!K101,0,IF($C$5*'Tariffs Jul2021'!AK101/'Tariffs Jul2021'!AI101&lt;='Tariffs Jul2021'!L101,($C$5*'Tariffs Jul2021'!AK101/'Tariffs Jul2021'!AI101-'Tariffs Jul2021'!K101)*('Tariffs Jul2021'!Q101/100)*'Tariffs Jul2021'!AI101,('Tariffs Jul2021'!L101-'Tariffs Jul2021'!K101)*('Tariffs Jul2021'!Q101/100)*'Tariffs Jul2021'!AI101))</f>
        <v>0</v>
      </c>
      <c r="H107" s="85">
        <f>IF($C$5*'Tariffs Jul2021'!AK101/'Tariffs Jul2021'!AI101&lt;'Tariffs Jul2021'!L101,0,IF($C$5*'Tariffs Jul2021'!AK101/'Tariffs Jul2021'!AI101&lt;='Tariffs Jul2021'!M101,($C$5*'Tariffs Jul2021'!AK101/'Tariffs Jul2021'!AI101-'Tariffs Jul2021'!L101)*('Tariffs Jul2021'!R101/100)*'Tariffs Jul2021'!AI101,('Tariffs Jul2021'!M101-'Tariffs Jul2021'!L101)*('Tariffs Jul2021'!R101/100)*'Tariffs Jul2021'!AI101))</f>
        <v>0</v>
      </c>
      <c r="I107" s="85">
        <f>IF(($C$5*'Tariffs Jul2021'!AK101/'Tariffs Jul2021'!AI101&gt;'Tariffs Jul2021'!M101),($C$5*'Tariffs Jul2021'!AK101/'Tariffs Jul2021'!AI101-'Tariffs Jul2021'!M101)*'Tariffs Jul2021'!S101/100*'Tariffs Jul2021'!AI101,0)</f>
        <v>0</v>
      </c>
      <c r="J107" s="85">
        <f>IF($C$5*'Tariffs Jul2021'!AL101/'Tariffs Jul2021'!AJ101&gt;='Tariffs Jul2021'!J101,('Tariffs Jul2021'!J101*'Tariffs Jul2021'!U101/100)* 'Tariffs Jul2021'!AJ101,($C$5*'Tariffs Jul2021'!AL101/'Tariffs Jul2021'!AJ101*'Tariffs Jul2021'!U101/100)* 'Tariffs Jul2021'!AJ101)</f>
        <v>365.41799999999995</v>
      </c>
      <c r="K107" s="85">
        <f>IF($C$5*'Tariffs Jul2021'!AL101/'Tariffs Jul2021'!AJ101&lt;'Tariffs Jul2021'!J101,0,IF($C$5*'Tariffs Jul2021'!AL101/'Tariffs Jul2021'!AJ101&lt;='Tariffs Jul2021'!K101,($C$5*'Tariffs Jul2021'!AL101/'Tariffs Jul2021'!AJ101-'Tariffs Jul2021'!J101)*('Tariffs Jul2021'!V101/100)*'Tariffs Jul2021'!AJ101,('Tariffs Jul2021'!K101-'Tariffs Jul2021'!J101)*('Tariffs Jul2021'!V101/100)*'Tariffs Jul2021'!AJ101))</f>
        <v>0</v>
      </c>
      <c r="L107" s="85">
        <f>IF($C$5*'Tariffs Jul2021'!AL101/'Tariffs Jul2021'!AJ101&lt;'Tariffs Jul2021'!K101,0,IF($C$5*'Tariffs Jul2021'!AL101/'Tariffs Jul2021'!AJ101&lt;='Tariffs Jul2021'!L101,($C$5*'Tariffs Jul2021'!AL101/'Tariffs Jul2021'!AJ101-'Tariffs Jul2021'!K101)*('Tariffs Jul2021'!W101/100)*'Tariffs Jul2021'!AJ101,('Tariffs Jul2021'!L101-'Tariffs Jul2021'!K101)*('Tariffs Jul2021'!W101/100)*'Tariffs Jul2021'!AJ101))</f>
        <v>0</v>
      </c>
      <c r="M107" s="85">
        <f>IF($C$5*'Tariffs Jul2021'!AL101/'Tariffs Jul2021'!AJ101&lt;'Tariffs Jul2021'!L101,0,IF($C$5*'Tariffs Jul2021'!AL101/'Tariffs Jul2021'!AJ101&lt;='Tariffs Jul2021'!M101,($C$5*'Tariffs Jul2021'!AL101/'Tariffs Jul2021'!AJ101-'Tariffs Jul2021'!L101)*('Tariffs Jul2021'!X101/100)*'Tariffs Jul2021'!AJ101,('Tariffs Jul2021'!M101-'Tariffs Jul2021'!L101)*('Tariffs Jul2021'!X101/100)*'Tariffs Jul2021'!AJ101))</f>
        <v>0</v>
      </c>
      <c r="N107" s="85">
        <f>IF(($C$5*'Tariffs Jul2021'!AL101/'Tariffs Jul2021'!AJ101&gt;'Tariffs Jul2021'!M101),($C$5*'Tariffs Jul2021'!AL101/'Tariffs Jul2021'!AJ101-'Tariffs Jul2021'!M101)*'Tariffs Jul2021'!Y101/100*'Tariffs Jul2021'!AJ101,0)</f>
        <v>0</v>
      </c>
      <c r="O107" s="73">
        <f t="shared" si="2"/>
        <v>938.36899999999991</v>
      </c>
      <c r="P107" s="498">
        <f t="shared" si="3"/>
        <v>1032.2058999999999</v>
      </c>
      <c r="Q107" s="531"/>
      <c r="R107" s="531"/>
      <c r="S107" s="531"/>
      <c r="T107" s="531"/>
      <c r="U107" s="531"/>
      <c r="V107" s="531"/>
      <c r="W107" s="531"/>
      <c r="X107" s="531"/>
      <c r="Y107" s="531"/>
    </row>
    <row r="108" spans="1:25" x14ac:dyDescent="0.15">
      <c r="A108" s="286" t="str">
        <f>'Tariffs Jul2021'!F102</f>
        <v>Dodo Power &amp; Gas</v>
      </c>
      <c r="B108" s="47" t="str">
        <f>'Tariffs Jul2021'!D102</f>
        <v>AusNet Services Central 1</v>
      </c>
      <c r="C108" s="287">
        <f>'Tariffs Jul2021'!E102</f>
        <v>44046</v>
      </c>
      <c r="D108" s="85">
        <f>365*'Tariffs Jul2021'!H102/100</f>
        <v>295.28499999999997</v>
      </c>
      <c r="E108" s="85">
        <f>IF($C$5*'Tariffs Jul2021'!AK102/'Tariffs Jul2021'!AI102&gt;='Tariffs Jul2021'!J102,( 'Tariffs Jul2021'!J102*'Tariffs Jul2021'!O102/100)* 'Tariffs Jul2021'!AI102,($C$5*'Tariffs Jul2021'!AK102/'Tariffs Jul2021'!AI102*'Tariffs Jul2021'!O102/100)* 'Tariffs Jul2021'!AI102)</f>
        <v>240.88499999999996</v>
      </c>
      <c r="F108" s="85">
        <f>IF($C$5*'Tariffs Jul2021'!AK102/'Tariffs Jul2021'!AI102&lt;'Tariffs Jul2021'!J102,0,IF($C$5*'Tariffs Jul2021'!AK102/'Tariffs Jul2021'!AI102&lt;='Tariffs Jul2021'!K102,($C$5*'Tariffs Jul2021'!AK102/'Tariffs Jul2021'!AI102-'Tariffs Jul2021'!J102)*('Tariffs Jul2021'!P102/100)*'Tariffs Jul2021'!AI102,('Tariffs Jul2021'!K102-'Tariffs Jul2021'!J102)*('Tariffs Jul2021'!P102/100)*'Tariffs Jul2021'!AI102))</f>
        <v>0</v>
      </c>
      <c r="G108" s="85">
        <f>IF($C$5*'Tariffs Jul2021'!AK102/'Tariffs Jul2021'!AI102&lt;'Tariffs Jul2021'!K102,0,IF($C$5*'Tariffs Jul2021'!AK102/'Tariffs Jul2021'!AI102&lt;='Tariffs Jul2021'!L102,($C$5*'Tariffs Jul2021'!AK102/'Tariffs Jul2021'!AI102-'Tariffs Jul2021'!K102)*('Tariffs Jul2021'!Q102/100)*'Tariffs Jul2021'!AI102,('Tariffs Jul2021'!L102-'Tariffs Jul2021'!K102)*('Tariffs Jul2021'!Q102/100)*'Tariffs Jul2021'!AI102))</f>
        <v>0</v>
      </c>
      <c r="H108" s="85">
        <f>IF($C$5*'Tariffs Jul2021'!AK102/'Tariffs Jul2021'!AI102&lt;'Tariffs Jul2021'!L102,0,IF($C$5*'Tariffs Jul2021'!AK102/'Tariffs Jul2021'!AI102&lt;='Tariffs Jul2021'!M102,($C$5*'Tariffs Jul2021'!AK102/'Tariffs Jul2021'!AI102-'Tariffs Jul2021'!L102)*('Tariffs Jul2021'!R102/100)*'Tariffs Jul2021'!AI102,('Tariffs Jul2021'!M102-'Tariffs Jul2021'!L102)*('Tariffs Jul2021'!R102/100)*'Tariffs Jul2021'!AI102))</f>
        <v>0</v>
      </c>
      <c r="I108" s="85">
        <f>IF(($C$5*'Tariffs Jul2021'!AK102/'Tariffs Jul2021'!AI102&gt;'Tariffs Jul2021'!M102),($C$5*'Tariffs Jul2021'!AK102/'Tariffs Jul2021'!AI102-'Tariffs Jul2021'!M102)*'Tariffs Jul2021'!S102/100*'Tariffs Jul2021'!AI102,0)</f>
        <v>0</v>
      </c>
      <c r="J108" s="85">
        <f>IF($C$5*'Tariffs Jul2021'!AL102/'Tariffs Jul2021'!AJ102&gt;='Tariffs Jul2021'!J102,('Tariffs Jul2021'!J102*'Tariffs Jul2021'!U102/100)* 'Tariffs Jul2021'!AJ102,($C$5*'Tariffs Jul2021'!AL102/'Tariffs Jul2021'!AJ102*'Tariffs Jul2021'!U102/100)* 'Tariffs Jul2021'!AJ102)</f>
        <v>374.50799999999998</v>
      </c>
      <c r="K108" s="85">
        <f>IF($C$5*'Tariffs Jul2021'!AL102/'Tariffs Jul2021'!AJ102&lt;'Tariffs Jul2021'!J102,0,IF($C$5*'Tariffs Jul2021'!AL102/'Tariffs Jul2021'!AJ102&lt;='Tariffs Jul2021'!K102,($C$5*'Tariffs Jul2021'!AL102/'Tariffs Jul2021'!AJ102-'Tariffs Jul2021'!J102)*('Tariffs Jul2021'!V102/100)*'Tariffs Jul2021'!AJ102,('Tariffs Jul2021'!K102-'Tariffs Jul2021'!J102)*('Tariffs Jul2021'!V102/100)*'Tariffs Jul2021'!AJ102))</f>
        <v>0</v>
      </c>
      <c r="L108" s="85">
        <f>IF($C$5*'Tariffs Jul2021'!AL102/'Tariffs Jul2021'!AJ102&lt;'Tariffs Jul2021'!K102,0,IF($C$5*'Tariffs Jul2021'!AL102/'Tariffs Jul2021'!AJ102&lt;='Tariffs Jul2021'!L102,($C$5*'Tariffs Jul2021'!AL102/'Tariffs Jul2021'!AJ102-'Tariffs Jul2021'!K102)*('Tariffs Jul2021'!W102/100)*'Tariffs Jul2021'!AJ102,('Tariffs Jul2021'!L102-'Tariffs Jul2021'!K102)*('Tariffs Jul2021'!W102/100)*'Tariffs Jul2021'!AJ102))</f>
        <v>0</v>
      </c>
      <c r="M108" s="85">
        <f>IF($C$5*'Tariffs Jul2021'!AL102/'Tariffs Jul2021'!AJ102&lt;'Tariffs Jul2021'!L102,0,IF($C$5*'Tariffs Jul2021'!AL102/'Tariffs Jul2021'!AJ102&lt;='Tariffs Jul2021'!M102,($C$5*'Tariffs Jul2021'!AL102/'Tariffs Jul2021'!AJ102-'Tariffs Jul2021'!L102)*('Tariffs Jul2021'!X102/100)*'Tariffs Jul2021'!AJ102,('Tariffs Jul2021'!M102-'Tariffs Jul2021'!L102)*('Tariffs Jul2021'!X102/100)*'Tariffs Jul2021'!AJ102))</f>
        <v>0</v>
      </c>
      <c r="N108" s="85">
        <f>IF(($C$5*'Tariffs Jul2021'!AL102/'Tariffs Jul2021'!AJ102&gt;'Tariffs Jul2021'!M102),($C$5*'Tariffs Jul2021'!AL102/'Tariffs Jul2021'!AJ102-'Tariffs Jul2021'!M102)*'Tariffs Jul2021'!Y102/100*'Tariffs Jul2021'!AJ102,0)</f>
        <v>0</v>
      </c>
      <c r="O108" s="73">
        <f t="shared" si="2"/>
        <v>910.67799999999988</v>
      </c>
      <c r="P108" s="498">
        <f t="shared" si="3"/>
        <v>1001.7457999999999</v>
      </c>
      <c r="Q108" s="531"/>
      <c r="R108" s="531"/>
      <c r="S108" s="531"/>
      <c r="T108" s="531"/>
      <c r="U108" s="531"/>
      <c r="V108" s="531"/>
      <c r="W108" s="531"/>
      <c r="X108" s="531"/>
      <c r="Y108" s="531"/>
    </row>
    <row r="109" spans="1:25" x14ac:dyDescent="0.15">
      <c r="A109" s="286" t="str">
        <f>'Tariffs Jul2021'!F103</f>
        <v>EnergyAustralia</v>
      </c>
      <c r="B109" s="47" t="str">
        <f>'Tariffs Jul2021'!D103</f>
        <v>AusNet Services Central 1</v>
      </c>
      <c r="C109" s="287">
        <f>'Tariffs Jul2021'!E103</f>
        <v>44448</v>
      </c>
      <c r="D109" s="85">
        <f>365*'Tariffs Jul2021'!H103/100</f>
        <v>378.50499999999994</v>
      </c>
      <c r="E109" s="85">
        <f>IF($C$5*'Tariffs Jul2021'!AK103/'Tariffs Jul2021'!AI103&gt;='Tariffs Jul2021'!J103,( 'Tariffs Jul2021'!J103*'Tariffs Jul2021'!O103/100)* 'Tariffs Jul2021'!AI103,($C$5*'Tariffs Jul2021'!AK103/'Tariffs Jul2021'!AI103*'Tariffs Jul2021'!O103/100)* 'Tariffs Jul2021'!AI103)</f>
        <v>305.42399999999998</v>
      </c>
      <c r="F109" s="85">
        <f>IF($C$5*'Tariffs Jul2021'!AK103/'Tariffs Jul2021'!AI103&lt;'Tariffs Jul2021'!J103,0,IF($C$5*'Tariffs Jul2021'!AK103/'Tariffs Jul2021'!AI103&lt;='Tariffs Jul2021'!K103,($C$5*'Tariffs Jul2021'!AK103/'Tariffs Jul2021'!AI103-'Tariffs Jul2021'!J103)*('Tariffs Jul2021'!S103/100)*'Tariffs Jul2021'!AI103,('Tariffs Jul2021'!K103-'Tariffs Jul2021'!J103)*('Tariffs Jul2021'!S103/100)*'Tariffs Jul2021'!AI103))</f>
        <v>0</v>
      </c>
      <c r="G109" s="85">
        <f>IF($C$5*'Tariffs Jul2021'!AK103/'Tariffs Jul2021'!AI103&lt;'Tariffs Jul2021'!K103,0,IF($C$5*'Tariffs Jul2021'!AK103/'Tariffs Jul2021'!AI103&lt;='Tariffs Jul2021'!L103,($C$5*'Tariffs Jul2021'!AK103/'Tariffs Jul2021'!AI103-'Tariffs Jul2021'!K103)*('Tariffs Jul2021'!Q103/100)*'Tariffs Jul2021'!AI103,('Tariffs Jul2021'!L103-'Tariffs Jul2021'!K103)*('Tariffs Jul2021'!Q103/100)*'Tariffs Jul2021'!AI103))</f>
        <v>0</v>
      </c>
      <c r="H109" s="85">
        <f>IF($C$5*'Tariffs Jul2021'!AK103/'Tariffs Jul2021'!AI103&lt;'Tariffs Jul2021'!L103,0,IF($C$5*'Tariffs Jul2021'!AK103/'Tariffs Jul2021'!AI103&lt;='Tariffs Jul2021'!M103,($C$5*'Tariffs Jul2021'!AK103/'Tariffs Jul2021'!AI103-'Tariffs Jul2021'!L103)*('Tariffs Jul2021'!R103/100)*'Tariffs Jul2021'!AI103,('Tariffs Jul2021'!M103-'Tariffs Jul2021'!L103)*('Tariffs Jul2021'!R103/100)*'Tariffs Jul2021'!AI103))</f>
        <v>0</v>
      </c>
      <c r="I109" s="85">
        <f>IF(($C$5*'Tariffs Jul2021'!AK103/'Tariffs Jul2021'!AI103&gt;'Tariffs Jul2021'!M103),($C$5*'Tariffs Jul2021'!AK103/'Tariffs Jul2021'!AI103-'Tariffs Jul2021'!M103)*'Tariffs Jul2021'!S103/100*'Tariffs Jul2021'!AI103,0)</f>
        <v>0</v>
      </c>
      <c r="J109" s="85">
        <f>IF($C$5*'Tariffs Jul2021'!AL103/'Tariffs Jul2021'!AJ103&gt;='Tariffs Jul2021'!J103,('Tariffs Jul2021'!J103*'Tariffs Jul2021'!U103/100)* 'Tariffs Jul2021'!AJ103,($C$5*'Tariffs Jul2021'!AL103/'Tariffs Jul2021'!AJ103*'Tariffs Jul2021'!U103/100)* 'Tariffs Jul2021'!AJ103)</f>
        <v>467.22599999999989</v>
      </c>
      <c r="K109" s="85">
        <f>IF($C$5*'Tariffs Jul2021'!AL103/'Tariffs Jul2021'!AJ103&lt;'Tariffs Jul2021'!J103,0,IF($C$5*'Tariffs Jul2021'!AL103/'Tariffs Jul2021'!AJ103&lt;='Tariffs Jul2021'!K103,($C$5*'Tariffs Jul2021'!AL103/'Tariffs Jul2021'!AJ103-'Tariffs Jul2021'!J103)*('Tariffs Jul2021'!V103/100)*'Tariffs Jul2021'!AJ103,('Tariffs Jul2021'!K103-'Tariffs Jul2021'!J103)*('Tariffs Jul2021'!V103/100)*'Tariffs Jul2021'!AJ103))</f>
        <v>0</v>
      </c>
      <c r="L109" s="85">
        <f>IF($C$5*'Tariffs Jul2021'!AL103/'Tariffs Jul2021'!AJ103&lt;'Tariffs Jul2021'!K103,0,IF($C$5*'Tariffs Jul2021'!AL103/'Tariffs Jul2021'!AJ103&lt;='Tariffs Jul2021'!L103,($C$5*'Tariffs Jul2021'!AL103/'Tariffs Jul2021'!AJ103-'Tariffs Jul2021'!K103)*('Tariffs Jul2021'!W103/100)*'Tariffs Jul2021'!AJ103,('Tariffs Jul2021'!L103-'Tariffs Jul2021'!K103)*('Tariffs Jul2021'!W103/100)*'Tariffs Jul2021'!AJ103))</f>
        <v>0</v>
      </c>
      <c r="M109" s="85">
        <f>IF($C$5*'Tariffs Jul2021'!AL103/'Tariffs Jul2021'!AJ103&lt;'Tariffs Jul2021'!L103,0,IF($C$5*'Tariffs Jul2021'!AL103/'Tariffs Jul2021'!AJ103&lt;='Tariffs Jul2021'!M103,($C$5*'Tariffs Jul2021'!AL103/'Tariffs Jul2021'!AJ103-'Tariffs Jul2021'!L103)*('Tariffs Jul2021'!X103/100)*'Tariffs Jul2021'!AJ103,('Tariffs Jul2021'!M103-'Tariffs Jul2021'!L103)*('Tariffs Jul2021'!X103/100)*'Tariffs Jul2021'!AJ103))</f>
        <v>0</v>
      </c>
      <c r="N109" s="85">
        <f>IF(($C$5*'Tariffs Jul2021'!AL103/'Tariffs Jul2021'!AJ103&gt;'Tariffs Jul2021'!M103),($C$5*'Tariffs Jul2021'!AL103/'Tariffs Jul2021'!AJ103-'Tariffs Jul2021'!M103)*'Tariffs Jul2021'!Y103/100*'Tariffs Jul2021'!AJ103,0)</f>
        <v>0</v>
      </c>
      <c r="O109" s="73">
        <f t="shared" si="2"/>
        <v>1151.1549999999997</v>
      </c>
      <c r="P109" s="498">
        <f t="shared" si="3"/>
        <v>1266.2704999999999</v>
      </c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25" x14ac:dyDescent="0.15">
      <c r="A110" s="286" t="str">
        <f>'Tariffs Jul2021'!F104</f>
        <v>Lumo Energy</v>
      </c>
      <c r="B110" s="47" t="str">
        <f>'Tariffs Jul2021'!D104</f>
        <v>AusNet Services Central 1</v>
      </c>
      <c r="C110" s="287">
        <f>'Tariffs Jul2021'!E104</f>
        <v>44197</v>
      </c>
      <c r="D110" s="85">
        <f>365*'Tariffs Jul2021'!H104/100</f>
        <v>299.3</v>
      </c>
      <c r="E110" s="85">
        <f>IF($C$5*'Tariffs Jul2021'!AK104/'Tariffs Jul2021'!AI104&gt;='Tariffs Jul2021'!J104,( 'Tariffs Jul2021'!J104*'Tariffs Jul2021'!O104/100)* 'Tariffs Jul2021'!AI104,($C$5*'Tariffs Jul2021'!AK104/'Tariffs Jul2021'!AI104*'Tariffs Jul2021'!O104/100)* 'Tariffs Jul2021'!AI104)</f>
        <v>229.97699999999998</v>
      </c>
      <c r="F110" s="85">
        <f>IF($C$5*'Tariffs Jul2021'!AK104/'Tariffs Jul2021'!AI104&lt;'Tariffs Jul2021'!J104,0,IF($C$5*'Tariffs Jul2021'!AK104/'Tariffs Jul2021'!AI104&lt;='Tariffs Jul2021'!K104,($C$5*'Tariffs Jul2021'!AK104/'Tariffs Jul2021'!AI104-'Tariffs Jul2021'!J104)*('Tariffs Jul2021'!P104/100)*'Tariffs Jul2021'!AI104,('Tariffs Jul2021'!K104-'Tariffs Jul2021'!J104)*('Tariffs Jul2021'!P104/100)*'Tariffs Jul2021'!AI104))</f>
        <v>0</v>
      </c>
      <c r="G110" s="85">
        <f>IF($C$5*'Tariffs Jul2021'!AK104/'Tariffs Jul2021'!AI104&lt;'Tariffs Jul2021'!K104,0,IF($C$5*'Tariffs Jul2021'!AK104/'Tariffs Jul2021'!AI104&lt;='Tariffs Jul2021'!L104,($C$5*'Tariffs Jul2021'!AK104/'Tariffs Jul2021'!AI104-'Tariffs Jul2021'!K104)*('Tariffs Jul2021'!Q104/100)*'Tariffs Jul2021'!AI104,('Tariffs Jul2021'!L104-'Tariffs Jul2021'!K104)*('Tariffs Jul2021'!Q104/100)*'Tariffs Jul2021'!AI104))</f>
        <v>0</v>
      </c>
      <c r="H110" s="85">
        <f>IF($C$5*'Tariffs Jul2021'!AK104/'Tariffs Jul2021'!AI104&lt;'Tariffs Jul2021'!L104,0,IF($C$5*'Tariffs Jul2021'!AK104/'Tariffs Jul2021'!AI104&lt;='Tariffs Jul2021'!M104,($C$5*'Tariffs Jul2021'!AK104/'Tariffs Jul2021'!AI104-'Tariffs Jul2021'!L104)*('Tariffs Jul2021'!R104/100)*'Tariffs Jul2021'!AI104,('Tariffs Jul2021'!M104-'Tariffs Jul2021'!L104)*('Tariffs Jul2021'!R104/100)*'Tariffs Jul2021'!AI104))</f>
        <v>0</v>
      </c>
      <c r="I110" s="85">
        <f>IF(($C$5*'Tariffs Jul2021'!AK104/'Tariffs Jul2021'!AI104&gt;'Tariffs Jul2021'!M104),($C$5*'Tariffs Jul2021'!AK104/'Tariffs Jul2021'!AI104-'Tariffs Jul2021'!M104)*'Tariffs Jul2021'!S104/100*'Tariffs Jul2021'!AI104,0)</f>
        <v>0</v>
      </c>
      <c r="J110" s="85">
        <f>IF($C$5*'Tariffs Jul2021'!AL104/'Tariffs Jul2021'!AJ104&gt;='Tariffs Jul2021'!J104,('Tariffs Jul2021'!J104*'Tariffs Jul2021'!U104/100)* 'Tariffs Jul2021'!AJ104,($C$5*'Tariffs Jul2021'!AL104/'Tariffs Jul2021'!AJ104*'Tariffs Jul2021'!U104/100)* 'Tariffs Jul2021'!AJ104)</f>
        <v>339.96600000000001</v>
      </c>
      <c r="K110" s="85">
        <f>IF($C$5*'Tariffs Jul2021'!AL104/'Tariffs Jul2021'!AJ104&lt;'Tariffs Jul2021'!J104,0,IF($C$5*'Tariffs Jul2021'!AL104/'Tariffs Jul2021'!AJ104&lt;='Tariffs Jul2021'!K104,($C$5*'Tariffs Jul2021'!AL104/'Tariffs Jul2021'!AJ104-'Tariffs Jul2021'!J104)*('Tariffs Jul2021'!V104/100)*'Tariffs Jul2021'!AJ104,('Tariffs Jul2021'!K104-'Tariffs Jul2021'!J104)*('Tariffs Jul2021'!V104/100)*'Tariffs Jul2021'!AJ104))</f>
        <v>0</v>
      </c>
      <c r="L110" s="85">
        <f>IF($C$5*'Tariffs Jul2021'!AL104/'Tariffs Jul2021'!AJ104&lt;'Tariffs Jul2021'!K104,0,IF($C$5*'Tariffs Jul2021'!AL104/'Tariffs Jul2021'!AJ104&lt;='Tariffs Jul2021'!L104,($C$5*'Tariffs Jul2021'!AL104/'Tariffs Jul2021'!AJ104-'Tariffs Jul2021'!K104)*('Tariffs Jul2021'!W104/100)*'Tariffs Jul2021'!AJ104,('Tariffs Jul2021'!L104-'Tariffs Jul2021'!K104)*('Tariffs Jul2021'!W104/100)*'Tariffs Jul2021'!AJ104))</f>
        <v>0</v>
      </c>
      <c r="M110" s="85">
        <f>IF($C$5*'Tariffs Jul2021'!AL104/'Tariffs Jul2021'!AJ104&lt;'Tariffs Jul2021'!L104,0,IF($C$5*'Tariffs Jul2021'!AL104/'Tariffs Jul2021'!AJ104&lt;='Tariffs Jul2021'!M104,($C$5*'Tariffs Jul2021'!AL104/'Tariffs Jul2021'!AJ104-'Tariffs Jul2021'!L104)*('Tariffs Jul2021'!X104/100)*'Tariffs Jul2021'!AJ104,('Tariffs Jul2021'!M104-'Tariffs Jul2021'!L104)*('Tariffs Jul2021'!X104/100)*'Tariffs Jul2021'!AJ104))</f>
        <v>0</v>
      </c>
      <c r="N110" s="85">
        <f>IF(($C$5*'Tariffs Jul2021'!AL104/'Tariffs Jul2021'!AJ104&gt;'Tariffs Jul2021'!M104),($C$5*'Tariffs Jul2021'!AL104/'Tariffs Jul2021'!AJ104-'Tariffs Jul2021'!M104)*'Tariffs Jul2021'!Y104/100*'Tariffs Jul2021'!AJ104,0)</f>
        <v>0</v>
      </c>
      <c r="O110" s="73">
        <f t="shared" si="2"/>
        <v>869.24300000000005</v>
      </c>
      <c r="P110" s="498">
        <f t="shared" si="3"/>
        <v>956.16730000000018</v>
      </c>
      <c r="Q110" s="531"/>
      <c r="R110" s="531"/>
      <c r="S110" s="531"/>
      <c r="T110" s="531"/>
      <c r="U110" s="531"/>
      <c r="V110" s="531"/>
      <c r="W110" s="531"/>
      <c r="X110" s="531"/>
      <c r="Y110" s="531"/>
    </row>
    <row r="111" spans="1:25" x14ac:dyDescent="0.15">
      <c r="A111" s="286" t="str">
        <f>'Tariffs Jul2021'!F105</f>
        <v>Momentum Energy</v>
      </c>
      <c r="B111" s="47" t="str">
        <f>'Tariffs Jul2021'!D105</f>
        <v>AusNet Services Central 1</v>
      </c>
      <c r="C111" s="287">
        <f>'Tariffs Jul2021'!E105</f>
        <v>44224</v>
      </c>
      <c r="D111" s="85">
        <f>365*'Tariffs Jul2021'!H105/100</f>
        <v>373.46136363636361</v>
      </c>
      <c r="E111" s="85">
        <f>IF($C$5*'Tariffs Jul2021'!AK105/'Tariffs Jul2021'!AI105&gt;='Tariffs Jul2021'!J105,( 'Tariffs Jul2021'!J105*'Tariffs Jul2021'!O105/100)* 'Tariffs Jul2021'!AI105,($C$5*'Tariffs Jul2021'!AK105/'Tariffs Jul2021'!AI105*'Tariffs Jul2021'!O105/100)* 'Tariffs Jul2021'!AI105)</f>
        <v>287.24399999999997</v>
      </c>
      <c r="F111" s="85">
        <f>IF($C$5*'Tariffs Jul2021'!AK105/'Tariffs Jul2021'!AI105&lt;'Tariffs Jul2021'!J105,0,IF($C$5*'Tariffs Jul2021'!AK105/'Tariffs Jul2021'!AI105&lt;='Tariffs Jul2021'!K105,($C$5*'Tariffs Jul2021'!AK105/'Tariffs Jul2021'!AI105-'Tariffs Jul2021'!J105)*('Tariffs Jul2021'!P105/100)*'Tariffs Jul2021'!AI105,('Tariffs Jul2021'!K105-'Tariffs Jul2021'!J105)*('Tariffs Jul2021'!P105/100)*'Tariffs Jul2021'!AI105))</f>
        <v>0</v>
      </c>
      <c r="G111" s="85">
        <f>IF($C$5*'Tariffs Jul2021'!AK105/'Tariffs Jul2021'!AI105&lt;'Tariffs Jul2021'!K105,0,IF($C$5*'Tariffs Jul2021'!AK105/'Tariffs Jul2021'!AI105&lt;='Tariffs Jul2021'!L105,($C$5*'Tariffs Jul2021'!AK105/'Tariffs Jul2021'!AI105-'Tariffs Jul2021'!K105)*('Tariffs Jul2021'!Q105/100)*'Tariffs Jul2021'!AI105,('Tariffs Jul2021'!L105-'Tariffs Jul2021'!K105)*('Tariffs Jul2021'!Q105/100)*'Tariffs Jul2021'!AI105))</f>
        <v>0</v>
      </c>
      <c r="H111" s="85">
        <f>IF($C$5*'Tariffs Jul2021'!AK105/'Tariffs Jul2021'!AI105&lt;'Tariffs Jul2021'!L105,0,IF($C$5*'Tariffs Jul2021'!AK105/'Tariffs Jul2021'!AI105&lt;='Tariffs Jul2021'!M105,($C$5*'Tariffs Jul2021'!AK105/'Tariffs Jul2021'!AI105-'Tariffs Jul2021'!L105)*('Tariffs Jul2021'!R105/100)*'Tariffs Jul2021'!AI105,('Tariffs Jul2021'!M105-'Tariffs Jul2021'!L105)*('Tariffs Jul2021'!R105/100)*'Tariffs Jul2021'!AI105))</f>
        <v>0</v>
      </c>
      <c r="I111" s="85">
        <f>IF(($C$5*'Tariffs Jul2021'!AK105/'Tariffs Jul2021'!AI105&gt;'Tariffs Jul2021'!M105),($C$5*'Tariffs Jul2021'!AK105/'Tariffs Jul2021'!AI105-'Tariffs Jul2021'!M105)*'Tariffs Jul2021'!S105/100*'Tariffs Jul2021'!AI105,0)</f>
        <v>0</v>
      </c>
      <c r="J111" s="85">
        <f>IF($C$5*'Tariffs Jul2021'!AL105/'Tariffs Jul2021'!AJ105&gt;='Tariffs Jul2021'!J105,('Tariffs Jul2021'!J105*'Tariffs Jul2021'!U105/100)* 'Tariffs Jul2021'!AJ105,($C$5*'Tariffs Jul2021'!AL105/'Tariffs Jul2021'!AJ105*'Tariffs Jul2021'!U105/100)* 'Tariffs Jul2021'!AJ105)</f>
        <v>436.32</v>
      </c>
      <c r="K111" s="85">
        <f>IF($C$5*'Tariffs Jul2021'!AL105/'Tariffs Jul2021'!AJ105&lt;'Tariffs Jul2021'!J105,0,IF($C$5*'Tariffs Jul2021'!AL105/'Tariffs Jul2021'!AJ105&lt;='Tariffs Jul2021'!K105,($C$5*'Tariffs Jul2021'!AL105/'Tariffs Jul2021'!AJ105-'Tariffs Jul2021'!J105)*('Tariffs Jul2021'!V105/100)*'Tariffs Jul2021'!AJ105,('Tariffs Jul2021'!K105-'Tariffs Jul2021'!J105)*('Tariffs Jul2021'!V105/100)*'Tariffs Jul2021'!AJ105))</f>
        <v>0</v>
      </c>
      <c r="L111" s="85">
        <f>IF($C$5*'Tariffs Jul2021'!AL105/'Tariffs Jul2021'!AJ105&lt;'Tariffs Jul2021'!K105,0,IF($C$5*'Tariffs Jul2021'!AL105/'Tariffs Jul2021'!AJ105&lt;='Tariffs Jul2021'!L105,($C$5*'Tariffs Jul2021'!AL105/'Tariffs Jul2021'!AJ105-'Tariffs Jul2021'!K105)*('Tariffs Jul2021'!W105/100)*'Tariffs Jul2021'!AJ105,('Tariffs Jul2021'!L105-'Tariffs Jul2021'!K105)*('Tariffs Jul2021'!W105/100)*'Tariffs Jul2021'!AJ105))</f>
        <v>0</v>
      </c>
      <c r="M111" s="85">
        <f>IF($C$5*'Tariffs Jul2021'!AL105/'Tariffs Jul2021'!AJ105&lt;'Tariffs Jul2021'!L105,0,IF($C$5*'Tariffs Jul2021'!AL105/'Tariffs Jul2021'!AJ105&lt;='Tariffs Jul2021'!M105,($C$5*'Tariffs Jul2021'!AL105/'Tariffs Jul2021'!AJ105-'Tariffs Jul2021'!L105)*('Tariffs Jul2021'!X105/100)*'Tariffs Jul2021'!AJ105,('Tariffs Jul2021'!M105-'Tariffs Jul2021'!L105)*('Tariffs Jul2021'!X105/100)*'Tariffs Jul2021'!AJ105))</f>
        <v>0</v>
      </c>
      <c r="N111" s="85">
        <f>IF(($C$5*'Tariffs Jul2021'!AL105/'Tariffs Jul2021'!AJ105&gt;'Tariffs Jul2021'!M105),($C$5*'Tariffs Jul2021'!AL105/'Tariffs Jul2021'!AJ105-'Tariffs Jul2021'!M105)*'Tariffs Jul2021'!Y105/100*'Tariffs Jul2021'!AJ105,0)</f>
        <v>0</v>
      </c>
      <c r="O111" s="73">
        <f t="shared" si="2"/>
        <v>1097.0253636363636</v>
      </c>
      <c r="P111" s="498">
        <f t="shared" si="3"/>
        <v>1206.7279000000001</v>
      </c>
      <c r="Q111" s="531"/>
      <c r="R111" s="531"/>
      <c r="S111" s="531"/>
      <c r="T111" s="531"/>
      <c r="U111" s="531"/>
      <c r="V111" s="531"/>
      <c r="W111" s="531"/>
      <c r="X111" s="531"/>
      <c r="Y111" s="531"/>
    </row>
    <row r="112" spans="1:25" x14ac:dyDescent="0.15">
      <c r="A112" s="286" t="str">
        <f>'Tariffs Jul2021'!F106</f>
        <v>Origin Energy</v>
      </c>
      <c r="B112" s="47" t="str">
        <f>'Tariffs Jul2021'!D106</f>
        <v>AusNet Services Central 1</v>
      </c>
      <c r="C112" s="287">
        <f>'Tariffs Jul2021'!E106</f>
        <v>44228</v>
      </c>
      <c r="D112" s="85">
        <f>365*'Tariffs Jul2021'!H106/100</f>
        <v>292.36499999999995</v>
      </c>
      <c r="E112" s="85">
        <f>((C$5*'Tariffs Jul2021'!AK106/'Tariffs Jul2021'!AI106)*('Tariffs Jul2021'!O106/100))*'Tariffs Jul2021'!AI106</f>
        <v>321.81818181818181</v>
      </c>
      <c r="F112" s="85">
        <v>0</v>
      </c>
      <c r="G112" s="85">
        <v>0</v>
      </c>
      <c r="H112" s="85">
        <v>0</v>
      </c>
      <c r="I112" s="85">
        <v>0</v>
      </c>
      <c r="J112" s="85">
        <f>((C$5*'Tariffs Jul2021'!AL106/'Tariffs Jul2021'!AJ106)*('Tariffs Jul2021'!U106/100))*'Tariffs Jul2021'!AJ106</f>
        <v>321.81818181818181</v>
      </c>
      <c r="K112" s="85">
        <v>0</v>
      </c>
      <c r="L112" s="85">
        <v>0</v>
      </c>
      <c r="M112" s="85">
        <v>0</v>
      </c>
      <c r="N112" s="85">
        <v>0</v>
      </c>
      <c r="O112" s="73">
        <f t="shared" si="2"/>
        <v>936.00136363636352</v>
      </c>
      <c r="P112" s="498">
        <f t="shared" si="3"/>
        <v>1029.6015</v>
      </c>
      <c r="Q112" s="531"/>
      <c r="R112" s="531"/>
      <c r="S112" s="531"/>
      <c r="T112" s="531"/>
      <c r="U112" s="531"/>
      <c r="V112" s="531"/>
      <c r="W112" s="531"/>
      <c r="X112" s="531"/>
      <c r="Y112" s="531"/>
    </row>
    <row r="113" spans="1:25" x14ac:dyDescent="0.15">
      <c r="A113" s="286" t="str">
        <f>'Tariffs Jul2021'!F107</f>
        <v>Red Energy</v>
      </c>
      <c r="B113" s="47" t="str">
        <f>'Tariffs Jul2021'!D107</f>
        <v>AusNet Services Central 1</v>
      </c>
      <c r="C113" s="287">
        <f>'Tariffs Jul2021'!E107</f>
        <v>44197</v>
      </c>
      <c r="D113" s="85">
        <f>365*'Tariffs Jul2021'!H107/100</f>
        <v>301.125</v>
      </c>
      <c r="E113" s="85">
        <f>IF($C$5*'Tariffs Jul2021'!AK107/'Tariffs Jul2021'!AI107&gt;='Tariffs Jul2021'!J107,( 'Tariffs Jul2021'!J107*'Tariffs Jul2021'!O107/100)* 'Tariffs Jul2021'!AI107,($C$5*'Tariffs Jul2021'!AK107/'Tariffs Jul2021'!AI107*'Tariffs Jul2021'!O107/100)* 'Tariffs Jul2021'!AI107)</f>
        <v>239.976</v>
      </c>
      <c r="F113" s="85">
        <f>IF($C$5*'Tariffs Jul2021'!AK107/'Tariffs Jul2021'!AI107&lt;'Tariffs Jul2021'!J107,0,IF($C$5*'Tariffs Jul2021'!AK107/'Tariffs Jul2021'!AI107&lt;='Tariffs Jul2021'!K107,($C$5*'Tariffs Jul2021'!AK107/'Tariffs Jul2021'!AI107-'Tariffs Jul2021'!J107)*('Tariffs Jul2021'!P107/100)*'Tariffs Jul2021'!AI107,('Tariffs Jul2021'!K107-'Tariffs Jul2021'!J107)*('Tariffs Jul2021'!P107/100)*'Tariffs Jul2021'!AI107))</f>
        <v>0</v>
      </c>
      <c r="G113" s="85">
        <f>IF($C$5*'Tariffs Jul2021'!AK107/'Tariffs Jul2021'!AI107&lt;'Tariffs Jul2021'!K107,0,IF($C$5*'Tariffs Jul2021'!AK107/'Tariffs Jul2021'!AI107&lt;='Tariffs Jul2021'!L107,($C$5*'Tariffs Jul2021'!AK107/'Tariffs Jul2021'!AI107-'Tariffs Jul2021'!K107)*('Tariffs Jul2021'!Q107/100)*'Tariffs Jul2021'!AI107,('Tariffs Jul2021'!L107-'Tariffs Jul2021'!K107)*('Tariffs Jul2021'!Q107/100)*'Tariffs Jul2021'!AI107))</f>
        <v>0</v>
      </c>
      <c r="H113" s="85">
        <f>IF($C$5*'Tariffs Jul2021'!AK107/'Tariffs Jul2021'!AI107&lt;'Tariffs Jul2021'!L107,0,IF($C$5*'Tariffs Jul2021'!AK107/'Tariffs Jul2021'!AI107&lt;='Tariffs Jul2021'!M107,($C$5*'Tariffs Jul2021'!AK107/'Tariffs Jul2021'!AI107-'Tariffs Jul2021'!L107)*('Tariffs Jul2021'!R107/100)*'Tariffs Jul2021'!AI107,('Tariffs Jul2021'!M107-'Tariffs Jul2021'!L107)*('Tariffs Jul2021'!R107/100)*'Tariffs Jul2021'!AI107))</f>
        <v>0</v>
      </c>
      <c r="I113" s="85">
        <f>IF(($C$5*'Tariffs Jul2021'!AK107/'Tariffs Jul2021'!AI107&gt;'Tariffs Jul2021'!M107),($C$5*'Tariffs Jul2021'!AK107/'Tariffs Jul2021'!AI107-'Tariffs Jul2021'!M107)*'Tariffs Jul2021'!S107/100*'Tariffs Jul2021'!AI107,0)</f>
        <v>0</v>
      </c>
      <c r="J113" s="85">
        <f>IF($C$5*'Tariffs Jul2021'!AL107/'Tariffs Jul2021'!AJ107&gt;='Tariffs Jul2021'!J107,('Tariffs Jul2021'!J107*'Tariffs Jul2021'!U107/100)* 'Tariffs Jul2021'!AJ107,($C$5*'Tariffs Jul2021'!AL107/'Tariffs Jul2021'!AJ107*'Tariffs Jul2021'!U107/100)* 'Tariffs Jul2021'!AJ107)</f>
        <v>399.96</v>
      </c>
      <c r="K113" s="85">
        <f>IF($C$5*'Tariffs Jul2021'!AL107/'Tariffs Jul2021'!AJ107&lt;'Tariffs Jul2021'!J107,0,IF($C$5*'Tariffs Jul2021'!AL107/'Tariffs Jul2021'!AJ107&lt;='Tariffs Jul2021'!K107,($C$5*'Tariffs Jul2021'!AL107/'Tariffs Jul2021'!AJ107-'Tariffs Jul2021'!J107)*('Tariffs Jul2021'!V107/100)*'Tariffs Jul2021'!AJ107,('Tariffs Jul2021'!K107-'Tariffs Jul2021'!J107)*('Tariffs Jul2021'!V107/100)*'Tariffs Jul2021'!AJ107))</f>
        <v>0</v>
      </c>
      <c r="L113" s="85">
        <f>IF($C$5*'Tariffs Jul2021'!AL107/'Tariffs Jul2021'!AJ107&lt;'Tariffs Jul2021'!K107,0,IF($C$5*'Tariffs Jul2021'!AL107/'Tariffs Jul2021'!AJ107&lt;='Tariffs Jul2021'!L107,($C$5*'Tariffs Jul2021'!AL107/'Tariffs Jul2021'!AJ107-'Tariffs Jul2021'!K107)*('Tariffs Jul2021'!W107/100)*'Tariffs Jul2021'!AJ107,('Tariffs Jul2021'!L107-'Tariffs Jul2021'!K107)*('Tariffs Jul2021'!W107/100)*'Tariffs Jul2021'!AJ107))</f>
        <v>0</v>
      </c>
      <c r="M113" s="85">
        <f>IF($C$5*'Tariffs Jul2021'!AL107/'Tariffs Jul2021'!AJ107&lt;'Tariffs Jul2021'!L107,0,IF($C$5*'Tariffs Jul2021'!AL107/'Tariffs Jul2021'!AJ107&lt;='Tariffs Jul2021'!M107,($C$5*'Tariffs Jul2021'!AL107/'Tariffs Jul2021'!AJ107-'Tariffs Jul2021'!L107)*('Tariffs Jul2021'!X107/100)*'Tariffs Jul2021'!AJ107,('Tariffs Jul2021'!M107-'Tariffs Jul2021'!L107)*('Tariffs Jul2021'!X107/100)*'Tariffs Jul2021'!AJ107))</f>
        <v>0</v>
      </c>
      <c r="N113" s="85">
        <f>IF(($C$5*'Tariffs Jul2021'!AL107/'Tariffs Jul2021'!AJ107&gt;'Tariffs Jul2021'!M107),($C$5*'Tariffs Jul2021'!AL107/'Tariffs Jul2021'!AJ107-'Tariffs Jul2021'!M107)*'Tariffs Jul2021'!Y107/100*'Tariffs Jul2021'!AJ107,0)</f>
        <v>0</v>
      </c>
      <c r="O113" s="73">
        <f t="shared" si="2"/>
        <v>941.06099999999992</v>
      </c>
      <c r="P113" s="498">
        <f t="shared" si="3"/>
        <v>1035.1670999999999</v>
      </c>
      <c r="Q113" s="531"/>
      <c r="R113" s="531"/>
      <c r="S113" s="531"/>
      <c r="T113" s="531"/>
      <c r="U113" s="531"/>
      <c r="V113" s="531"/>
      <c r="W113" s="531"/>
      <c r="X113" s="531"/>
      <c r="Y113" s="531"/>
    </row>
    <row r="114" spans="1:25" x14ac:dyDescent="0.15">
      <c r="A114" s="286" t="str">
        <f>'Tariffs Jul2021'!F108</f>
        <v>Simply Energy</v>
      </c>
      <c r="B114" s="47" t="str">
        <f>'Tariffs Jul2021'!D108</f>
        <v>AusNet Services Central 1</v>
      </c>
      <c r="C114" s="287">
        <f>'Tariffs Jul2021'!E108</f>
        <v>44440</v>
      </c>
      <c r="D114" s="85">
        <f>365*'Tariffs Jul2021'!H108/100</f>
        <v>301.95454545454544</v>
      </c>
      <c r="E114" s="85">
        <f>IF($C$5*'Tariffs Jul2021'!AK108/'Tariffs Jul2021'!AI108&gt;='Tariffs Jul2021'!J108,( 'Tariffs Jul2021'!J108*'Tariffs Jul2021'!O108/100)* 'Tariffs Jul2021'!AI108,($C$5*'Tariffs Jul2021'!AK108/'Tariffs Jul2021'!AI108*'Tariffs Jul2021'!O108/100)* 'Tariffs Jul2021'!AI108)</f>
        <v>296.334</v>
      </c>
      <c r="F114" s="85">
        <f>IF($C$5*'Tariffs Jul2021'!AK108/'Tariffs Jul2021'!AI108&lt;'Tariffs Jul2021'!J108,0,IF($C$5*'Tariffs Jul2021'!AK108/'Tariffs Jul2021'!AI108&lt;='Tariffs Jul2021'!K108,($C$5*'Tariffs Jul2021'!AK108/'Tariffs Jul2021'!AI108-'Tariffs Jul2021'!J108)*('Tariffs Jul2021'!P108/100)*'Tariffs Jul2021'!AI108,('Tariffs Jul2021'!K108-'Tariffs Jul2021'!J108)*('Tariffs Jul2021'!P108/100)*'Tariffs Jul2021'!AI108))</f>
        <v>0</v>
      </c>
      <c r="G114" s="85">
        <f>IF($C$5*'Tariffs Jul2021'!AK108/'Tariffs Jul2021'!AI108&lt;'Tariffs Jul2021'!K108,0,IF($C$5*'Tariffs Jul2021'!AK108/'Tariffs Jul2021'!AI108&lt;='Tariffs Jul2021'!L108,($C$5*'Tariffs Jul2021'!AK108/'Tariffs Jul2021'!AI108-'Tariffs Jul2021'!K108)*('Tariffs Jul2021'!Q108/100)*'Tariffs Jul2021'!AI108,('Tariffs Jul2021'!L108-'Tariffs Jul2021'!K108)*('Tariffs Jul2021'!Q108/100)*'Tariffs Jul2021'!AI108))</f>
        <v>0</v>
      </c>
      <c r="H114" s="85">
        <f>IF($C$5*'Tariffs Jul2021'!AK108/'Tariffs Jul2021'!AI108&lt;'Tariffs Jul2021'!L108,0,IF($C$5*'Tariffs Jul2021'!AK108/'Tariffs Jul2021'!AI108&lt;='Tariffs Jul2021'!M108,($C$5*'Tariffs Jul2021'!AK108/'Tariffs Jul2021'!AI108-'Tariffs Jul2021'!L108)*('Tariffs Jul2021'!R108/100)*'Tariffs Jul2021'!AI108,('Tariffs Jul2021'!M108-'Tariffs Jul2021'!L108)*('Tariffs Jul2021'!R108/100)*'Tariffs Jul2021'!AI108))</f>
        <v>0</v>
      </c>
      <c r="I114" s="85">
        <f>IF(($C$5*'Tariffs Jul2021'!AK108/'Tariffs Jul2021'!AI108&gt;'Tariffs Jul2021'!M108),($C$5*'Tariffs Jul2021'!AK108/'Tariffs Jul2021'!AI108-'Tariffs Jul2021'!M108)*'Tariffs Jul2021'!S108/100*'Tariffs Jul2021'!AI108,0)</f>
        <v>0</v>
      </c>
      <c r="J114" s="85">
        <f>IF($C$5*'Tariffs Jul2021'!AL108/'Tariffs Jul2021'!AJ108&gt;='Tariffs Jul2021'!J108,('Tariffs Jul2021'!J108*'Tariffs Jul2021'!U108/100)* 'Tariffs Jul2021'!AJ108,($C$5*'Tariffs Jul2021'!AL108/'Tariffs Jul2021'!AJ108*'Tariffs Jul2021'!U108/100)* 'Tariffs Jul2021'!AJ108)</f>
        <v>452.68199999999996</v>
      </c>
      <c r="K114" s="85">
        <f>IF($C$5*'Tariffs Jul2021'!AL108/'Tariffs Jul2021'!AJ108&lt;'Tariffs Jul2021'!J108,0,IF($C$5*'Tariffs Jul2021'!AL108/'Tariffs Jul2021'!AJ108&lt;='Tariffs Jul2021'!K108,($C$5*'Tariffs Jul2021'!AL108/'Tariffs Jul2021'!AJ108-'Tariffs Jul2021'!J108)*('Tariffs Jul2021'!V108/100)*'Tariffs Jul2021'!AJ108,('Tariffs Jul2021'!K108-'Tariffs Jul2021'!J108)*('Tariffs Jul2021'!V108/100)*'Tariffs Jul2021'!AJ108))</f>
        <v>0</v>
      </c>
      <c r="L114" s="85">
        <f>IF($C$5*'Tariffs Jul2021'!AL108/'Tariffs Jul2021'!AJ108&lt;'Tariffs Jul2021'!K108,0,IF($C$5*'Tariffs Jul2021'!AL108/'Tariffs Jul2021'!AJ108&lt;='Tariffs Jul2021'!L108,($C$5*'Tariffs Jul2021'!AL108/'Tariffs Jul2021'!AJ108-'Tariffs Jul2021'!K108)*('Tariffs Jul2021'!W108/100)*'Tariffs Jul2021'!AJ108,('Tariffs Jul2021'!L108-'Tariffs Jul2021'!K108)*('Tariffs Jul2021'!W108/100)*'Tariffs Jul2021'!AJ108))</f>
        <v>0</v>
      </c>
      <c r="M114" s="85">
        <f>IF($C$5*'Tariffs Jul2021'!AL108/'Tariffs Jul2021'!AJ108&lt;'Tariffs Jul2021'!L108,0,IF($C$5*'Tariffs Jul2021'!AL108/'Tariffs Jul2021'!AJ108&lt;='Tariffs Jul2021'!M108,($C$5*'Tariffs Jul2021'!AL108/'Tariffs Jul2021'!AJ108-'Tariffs Jul2021'!L108)*('Tariffs Jul2021'!X108/100)*'Tariffs Jul2021'!AJ108,('Tariffs Jul2021'!M108-'Tariffs Jul2021'!L108)*('Tariffs Jul2021'!X108/100)*'Tariffs Jul2021'!AJ108))</f>
        <v>0</v>
      </c>
      <c r="N114" s="85">
        <f>IF(($C$5*'Tariffs Jul2021'!AL108/'Tariffs Jul2021'!AJ108&gt;'Tariffs Jul2021'!M108),($C$5*'Tariffs Jul2021'!AL108/'Tariffs Jul2021'!AJ108-'Tariffs Jul2021'!M108)*'Tariffs Jul2021'!Y108/100*'Tariffs Jul2021'!AJ108,0)</f>
        <v>0</v>
      </c>
      <c r="O114" s="73">
        <f t="shared" si="2"/>
        <v>1050.9705454545453</v>
      </c>
      <c r="P114" s="498">
        <f t="shared" si="3"/>
        <v>1156.0676000000001</v>
      </c>
      <c r="Q114" s="531"/>
      <c r="R114" s="531"/>
      <c r="S114" s="531"/>
      <c r="T114" s="531"/>
      <c r="U114" s="531"/>
      <c r="V114" s="531"/>
      <c r="W114" s="531"/>
      <c r="X114" s="531"/>
      <c r="Y114" s="531"/>
    </row>
    <row r="115" spans="1:25" x14ac:dyDescent="0.15">
      <c r="A115" s="286" t="str">
        <f>'Tariffs Jul2021'!F109</f>
        <v>Sumo Power</v>
      </c>
      <c r="B115" s="47" t="str">
        <f>'Tariffs Jul2021'!D109</f>
        <v>AusNet Services Central 1</v>
      </c>
      <c r="C115" s="287">
        <f>'Tariffs Jul2021'!E109</f>
        <v>44278</v>
      </c>
      <c r="D115" s="85">
        <f>365*'Tariffs Jul2021'!H109/100</f>
        <v>319.40818181818179</v>
      </c>
      <c r="E115" s="85">
        <f>IF($C$5*'Tariffs Jul2021'!AK109/'Tariffs Jul2021'!AI109&gt;='Tariffs Jul2021'!J109,( 'Tariffs Jul2021'!J109*'Tariffs Jul2021'!O109/100)* 'Tariffs Jul2021'!AI109,($C$5*'Tariffs Jul2021'!AK109/'Tariffs Jul2021'!AI109*'Tariffs Jul2021'!O109/100)* 'Tariffs Jul2021'!AI109)</f>
        <v>307.24199999999996</v>
      </c>
      <c r="F115" s="85">
        <f>IF($C$5*'Tariffs Jul2021'!AK109/'Tariffs Jul2021'!AI109&lt;'Tariffs Jul2021'!J109,0,IF($C$5*'Tariffs Jul2021'!AK109/'Tariffs Jul2021'!AI109&lt;='Tariffs Jul2021'!K109,($C$5*'Tariffs Jul2021'!AK109/'Tariffs Jul2021'!AI109-'Tariffs Jul2021'!J109)*('Tariffs Jul2021'!P109/100)*'Tariffs Jul2021'!AI109,('Tariffs Jul2021'!K109-'Tariffs Jul2021'!J109)*('Tariffs Jul2021'!P109/100)*'Tariffs Jul2021'!AI109))</f>
        <v>0</v>
      </c>
      <c r="G115" s="85">
        <f>IF($C$5*'Tariffs Jul2021'!AK109/'Tariffs Jul2021'!AI109&lt;'Tariffs Jul2021'!K109,0,IF($C$5*'Tariffs Jul2021'!AK109/'Tariffs Jul2021'!AI109&lt;='Tariffs Jul2021'!L109,($C$5*'Tariffs Jul2021'!AK109/'Tariffs Jul2021'!AI109-'Tariffs Jul2021'!K109)*('Tariffs Jul2021'!Q109/100)*'Tariffs Jul2021'!AI109,('Tariffs Jul2021'!L109-'Tariffs Jul2021'!K109)*('Tariffs Jul2021'!Q109/100)*'Tariffs Jul2021'!AI109))</f>
        <v>0</v>
      </c>
      <c r="H115" s="85">
        <f>IF($C$5*'Tariffs Jul2021'!AK109/'Tariffs Jul2021'!AI109&lt;'Tariffs Jul2021'!L109,0,IF($C$5*'Tariffs Jul2021'!AK109/'Tariffs Jul2021'!AI109&lt;='Tariffs Jul2021'!M109,($C$5*'Tariffs Jul2021'!AK109/'Tariffs Jul2021'!AI109-'Tariffs Jul2021'!L109)*('Tariffs Jul2021'!R109/100)*'Tariffs Jul2021'!AI109,('Tariffs Jul2021'!M109-'Tariffs Jul2021'!L109)*('Tariffs Jul2021'!R109/100)*'Tariffs Jul2021'!AI109))</f>
        <v>0</v>
      </c>
      <c r="I115" s="85">
        <f>IF(($C$5*'Tariffs Jul2021'!AK109/'Tariffs Jul2021'!AI109&gt;'Tariffs Jul2021'!M109),($C$5*'Tariffs Jul2021'!AK109/'Tariffs Jul2021'!AI109-'Tariffs Jul2021'!M109)*'Tariffs Jul2021'!S109/100*'Tariffs Jul2021'!AI109,0)</f>
        <v>0</v>
      </c>
      <c r="J115" s="85">
        <f>IF($C$5*'Tariffs Jul2021'!AL109/'Tariffs Jul2021'!AJ109&gt;='Tariffs Jul2021'!J109,('Tariffs Jul2021'!J109*'Tariffs Jul2021'!U109/100)* 'Tariffs Jul2021'!AJ109,($C$5*'Tariffs Jul2021'!AL109/'Tariffs Jul2021'!AJ109*'Tariffs Jul2021'!U109/100)* 'Tariffs Jul2021'!AJ109)</f>
        <v>485.40599999999989</v>
      </c>
      <c r="K115" s="85">
        <f>IF($C$5*'Tariffs Jul2021'!AL109/'Tariffs Jul2021'!AJ109&lt;'Tariffs Jul2021'!J109,0,IF($C$5*'Tariffs Jul2021'!AL109/'Tariffs Jul2021'!AJ109&lt;='Tariffs Jul2021'!K109,($C$5*'Tariffs Jul2021'!AL109/'Tariffs Jul2021'!AJ109-'Tariffs Jul2021'!J109)*('Tariffs Jul2021'!V109/100)*'Tariffs Jul2021'!AJ109,('Tariffs Jul2021'!K109-'Tariffs Jul2021'!J109)*('Tariffs Jul2021'!V109/100)*'Tariffs Jul2021'!AJ109))</f>
        <v>0</v>
      </c>
      <c r="L115" s="85">
        <f>IF($C$5*'Tariffs Jul2021'!AL109/'Tariffs Jul2021'!AJ109&lt;'Tariffs Jul2021'!K109,0,IF($C$5*'Tariffs Jul2021'!AL109/'Tariffs Jul2021'!AJ109&lt;='Tariffs Jul2021'!L109,($C$5*'Tariffs Jul2021'!AL109/'Tariffs Jul2021'!AJ109-'Tariffs Jul2021'!K109)*('Tariffs Jul2021'!W109/100)*'Tariffs Jul2021'!AJ109,('Tariffs Jul2021'!L109-'Tariffs Jul2021'!K109)*('Tariffs Jul2021'!W109/100)*'Tariffs Jul2021'!AJ109))</f>
        <v>0</v>
      </c>
      <c r="M115" s="85">
        <f>IF($C$5*'Tariffs Jul2021'!AL109/'Tariffs Jul2021'!AJ109&lt;'Tariffs Jul2021'!L109,0,IF($C$5*'Tariffs Jul2021'!AL109/'Tariffs Jul2021'!AJ109&lt;='Tariffs Jul2021'!M109,($C$5*'Tariffs Jul2021'!AL109/'Tariffs Jul2021'!AJ109-'Tariffs Jul2021'!L109)*('Tariffs Jul2021'!X109/100)*'Tariffs Jul2021'!AJ109,('Tariffs Jul2021'!M109-'Tariffs Jul2021'!L109)*('Tariffs Jul2021'!X109/100)*'Tariffs Jul2021'!AJ109))</f>
        <v>0</v>
      </c>
      <c r="N115" s="85">
        <f>IF(($C$5*'Tariffs Jul2021'!AL109/'Tariffs Jul2021'!AJ109&gt;'Tariffs Jul2021'!M109),($C$5*'Tariffs Jul2021'!AL109/'Tariffs Jul2021'!AJ109-'Tariffs Jul2021'!M109)*'Tariffs Jul2021'!Y109/100*'Tariffs Jul2021'!AJ109,0)</f>
        <v>0</v>
      </c>
      <c r="O115" s="73">
        <f t="shared" si="2"/>
        <v>1112.0561818181816</v>
      </c>
      <c r="P115" s="498">
        <f t="shared" si="3"/>
        <v>1223.2617999999998</v>
      </c>
      <c r="Q115" s="531"/>
      <c r="R115" s="531"/>
      <c r="S115" s="531"/>
      <c r="T115" s="531"/>
      <c r="U115" s="531"/>
      <c r="V115" s="531"/>
      <c r="W115" s="531"/>
      <c r="X115" s="531"/>
      <c r="Y115" s="531"/>
    </row>
    <row r="116" spans="1:25" x14ac:dyDescent="0.15">
      <c r="A116" s="286" t="str">
        <f>'Tariffs Jul2021'!F110</f>
        <v>GloBird</v>
      </c>
      <c r="B116" s="47" t="str">
        <f>'Tariffs Jul2021'!D110</f>
        <v>AusNet Services Central 1</v>
      </c>
      <c r="C116" s="287">
        <f>'Tariffs Jul2021'!E110</f>
        <v>44197</v>
      </c>
      <c r="D116" s="85">
        <f>365*'Tariffs Jul2021'!H110/100</f>
        <v>397.85</v>
      </c>
      <c r="E116" s="85">
        <f>IF($C$5*'Tariffs Jul2021'!AK110/'Tariffs Jul2021'!AI110&gt;='Tariffs Jul2021'!J110,( 'Tariffs Jul2021'!J110*'Tariffs Jul2021'!O110/100)* 'Tariffs Jul2021'!AI110,($C$5*'Tariffs Jul2021'!AK110/'Tariffs Jul2021'!AI110*'Tariffs Jul2021'!O110/100)* 'Tariffs Jul2021'!AI110)</f>
        <v>249.97499999999999</v>
      </c>
      <c r="F116" s="85">
        <f>IF($C$5*'Tariffs Jul2021'!AK110/'Tariffs Jul2021'!AI110&lt;'Tariffs Jul2021'!J110,0,IF($C$5*'Tariffs Jul2021'!AK110/'Tariffs Jul2021'!AI110&lt;='Tariffs Jul2021'!K110,($C$5*'Tariffs Jul2021'!AK110/'Tariffs Jul2021'!AI110-'Tariffs Jul2021'!J110)*('Tariffs Jul2021'!P110/100)*'Tariffs Jul2021'!AI110,('Tariffs Jul2021'!K110-'Tariffs Jul2021'!J110)*('Tariffs Jul2021'!P110/100)*'Tariffs Jul2021'!AI110))</f>
        <v>0</v>
      </c>
      <c r="G116" s="85">
        <f>IF($C$5*'Tariffs Jul2021'!AK110/'Tariffs Jul2021'!AI110&lt;'Tariffs Jul2021'!K110,0,IF($C$5*'Tariffs Jul2021'!AK110/'Tariffs Jul2021'!AI110&lt;='Tariffs Jul2021'!L110,($C$5*'Tariffs Jul2021'!AK110/'Tariffs Jul2021'!AI110-'Tariffs Jul2021'!K110)*('Tariffs Jul2021'!Q110/100)*'Tariffs Jul2021'!AI110,('Tariffs Jul2021'!L110-'Tariffs Jul2021'!K110)*('Tariffs Jul2021'!Q110/100)*'Tariffs Jul2021'!AI110))</f>
        <v>0</v>
      </c>
      <c r="H116" s="85">
        <f>IF($C$5*'Tariffs Jul2021'!AK110/'Tariffs Jul2021'!AI110&lt;'Tariffs Jul2021'!L110,0,IF($C$5*'Tariffs Jul2021'!AK110/'Tariffs Jul2021'!AI110&lt;='Tariffs Jul2021'!M110,($C$5*'Tariffs Jul2021'!AK110/'Tariffs Jul2021'!AI110-'Tariffs Jul2021'!L110)*('Tariffs Jul2021'!R110/100)*'Tariffs Jul2021'!AI110,('Tariffs Jul2021'!M110-'Tariffs Jul2021'!L110)*('Tariffs Jul2021'!R110/100)*'Tariffs Jul2021'!AI110))</f>
        <v>0</v>
      </c>
      <c r="I116" s="85">
        <f>IF(($C$5*'Tariffs Jul2021'!AK110/'Tariffs Jul2021'!AI110&gt;'Tariffs Jul2021'!M110),($C$5*'Tariffs Jul2021'!AK110/'Tariffs Jul2021'!AI110-'Tariffs Jul2021'!M110)*'Tariffs Jul2021'!S110/100*'Tariffs Jul2021'!AI110,0)</f>
        <v>0</v>
      </c>
      <c r="J116" s="85">
        <f>IF($C$5*'Tariffs Jul2021'!AL110/'Tariffs Jul2021'!AJ110&gt;='Tariffs Jul2021'!J110,('Tariffs Jul2021'!J110*'Tariffs Jul2021'!U110/100)* 'Tariffs Jul2021'!AJ110,($C$5*'Tariffs Jul2021'!AL110/'Tariffs Jul2021'!AJ110*'Tariffs Jul2021'!U110/100)* 'Tariffs Jul2021'!AJ110)</f>
        <v>379.96199999999999</v>
      </c>
      <c r="K116" s="85">
        <f>IF($C$5*'Tariffs Jul2021'!AL110/'Tariffs Jul2021'!AJ110&lt;'Tariffs Jul2021'!J110,0,IF($C$5*'Tariffs Jul2021'!AL110/'Tariffs Jul2021'!AJ110&lt;='Tariffs Jul2021'!K110,($C$5*'Tariffs Jul2021'!AL110/'Tariffs Jul2021'!AJ110-'Tariffs Jul2021'!J110)*('Tariffs Jul2021'!V110/100)*'Tariffs Jul2021'!AJ110,('Tariffs Jul2021'!K110-'Tariffs Jul2021'!J110)*('Tariffs Jul2021'!V110/100)*'Tariffs Jul2021'!AJ110))</f>
        <v>0</v>
      </c>
      <c r="L116" s="85">
        <f>IF($C$5*'Tariffs Jul2021'!AL110/'Tariffs Jul2021'!AJ110&lt;'Tariffs Jul2021'!K110,0,IF($C$5*'Tariffs Jul2021'!AL110/'Tariffs Jul2021'!AJ110&lt;='Tariffs Jul2021'!L110,($C$5*'Tariffs Jul2021'!AL110/'Tariffs Jul2021'!AJ110-'Tariffs Jul2021'!K110)*('Tariffs Jul2021'!W110/100)*'Tariffs Jul2021'!AJ110,('Tariffs Jul2021'!L110-'Tariffs Jul2021'!K110)*('Tariffs Jul2021'!W110/100)*'Tariffs Jul2021'!AJ110))</f>
        <v>0</v>
      </c>
      <c r="M116" s="85">
        <f>IF($C$5*'Tariffs Jul2021'!AL110/'Tariffs Jul2021'!AJ110&lt;'Tariffs Jul2021'!L110,0,IF($C$5*'Tariffs Jul2021'!AL110/'Tariffs Jul2021'!AJ110&lt;='Tariffs Jul2021'!M110,($C$5*'Tariffs Jul2021'!AL110/'Tariffs Jul2021'!AJ110-'Tariffs Jul2021'!L110)*('Tariffs Jul2021'!X110/100)*'Tariffs Jul2021'!AJ110,('Tariffs Jul2021'!M110-'Tariffs Jul2021'!L110)*('Tariffs Jul2021'!X110/100)*'Tariffs Jul2021'!AJ110))</f>
        <v>0</v>
      </c>
      <c r="N116" s="85">
        <f>IF(($C$5*'Tariffs Jul2021'!AL110/'Tariffs Jul2021'!AJ110&gt;'Tariffs Jul2021'!M110),($C$5*'Tariffs Jul2021'!AL110/'Tariffs Jul2021'!AJ110-'Tariffs Jul2021'!M110)*'Tariffs Jul2021'!Y110/100*'Tariffs Jul2021'!AJ110,0)</f>
        <v>0</v>
      </c>
      <c r="O116" s="73">
        <f t="shared" si="2"/>
        <v>1027.787</v>
      </c>
      <c r="P116" s="498">
        <f t="shared" si="3"/>
        <v>1130.5657000000001</v>
      </c>
      <c r="Q116" s="531"/>
      <c r="R116" s="531"/>
      <c r="S116" s="531"/>
      <c r="T116" s="531"/>
      <c r="U116" s="531"/>
      <c r="V116" s="531"/>
      <c r="W116" s="531"/>
      <c r="X116" s="531"/>
      <c r="Y116" s="531"/>
    </row>
    <row r="117" spans="1:25" x14ac:dyDescent="0.15">
      <c r="A117" s="286" t="str">
        <f>'Tariffs Jul2021'!F111</f>
        <v>Powershop</v>
      </c>
      <c r="B117" s="47" t="str">
        <f>'Tariffs Jul2021'!D111</f>
        <v>AusNet Services Central 1</v>
      </c>
      <c r="C117" s="287">
        <f>'Tariffs Jul2021'!E111</f>
        <v>44197</v>
      </c>
      <c r="D117" s="85">
        <f>365*'Tariffs Jul2021'!H111/100</f>
        <v>299.69818181818175</v>
      </c>
      <c r="E117" s="85">
        <f>((C$5*'Tariffs Jul2021'!AK111/'Tariffs Jul2021'!AI111)*('Tariffs Jul2021'!O111/100))*'Tariffs Jul2021'!AI111</f>
        <v>197.25299999999999</v>
      </c>
      <c r="F117" s="85">
        <v>0</v>
      </c>
      <c r="G117" s="85">
        <v>0</v>
      </c>
      <c r="H117" s="85">
        <v>0</v>
      </c>
      <c r="I117" s="85">
        <v>0</v>
      </c>
      <c r="J117" s="85">
        <f>((C$5*'Tariffs Jul2021'!AL111/'Tariffs Jul2021'!AJ111)*('Tariffs Jul2021'!U111/100))*'Tariffs Jul2021'!AJ111</f>
        <v>330.87599999999998</v>
      </c>
      <c r="K117" s="85">
        <v>0</v>
      </c>
      <c r="L117" s="85">
        <v>0</v>
      </c>
      <c r="M117" s="85">
        <v>0</v>
      </c>
      <c r="N117" s="85">
        <v>0</v>
      </c>
      <c r="O117" s="73">
        <f t="shared" si="2"/>
        <v>827.82718181818177</v>
      </c>
      <c r="P117" s="498">
        <f t="shared" si="3"/>
        <v>910.60990000000004</v>
      </c>
      <c r="Q117" s="531"/>
      <c r="R117" s="531"/>
      <c r="S117" s="531"/>
      <c r="T117" s="531"/>
      <c r="U117" s="531"/>
      <c r="V117" s="531"/>
      <c r="W117" s="531"/>
      <c r="X117" s="531"/>
      <c r="Y117" s="531"/>
    </row>
    <row r="118" spans="1:25" ht="14" thickBot="1" x14ac:dyDescent="0.2">
      <c r="A118" s="289" t="str">
        <f>'Tariffs Jul2021'!F112</f>
        <v>1st Energy</v>
      </c>
      <c r="B118" s="289" t="str">
        <f>'Tariffs Jul2021'!D112</f>
        <v>AusNet Services Central 1</v>
      </c>
      <c r="C118" s="290">
        <f>'Tariffs Jul2021'!E112</f>
        <v>44197</v>
      </c>
      <c r="D118" s="291">
        <f>365*'Tariffs Jul2021'!H112/100</f>
        <v>346.74999999999994</v>
      </c>
      <c r="E118" s="291">
        <f>IF($C$5*'Tariffs Jul2021'!AK112/'Tariffs Jul2021'!AI112&gt;='Tariffs Jul2021'!J112,( 'Tariffs Jul2021'!J112*'Tariffs Jul2021'!O112/100)* 'Tariffs Jul2021'!AI112,($C$5*'Tariffs Jul2021'!AK112/'Tariffs Jul2021'!AI112*'Tariffs Jul2021'!O112/100)* 'Tariffs Jul2021'!AI112)</f>
        <v>345</v>
      </c>
      <c r="F118" s="291">
        <f>IF($C$5*'Tariffs Jul2021'!AK112/'Tariffs Jul2021'!AI112&lt;'Tariffs Jul2021'!J112,0,IF($C$5*'Tariffs Jul2021'!AK112/'Tariffs Jul2021'!AI112&lt;='Tariffs Jul2021'!K112,($C$5*'Tariffs Jul2021'!AK112/'Tariffs Jul2021'!AI112-'Tariffs Jul2021'!J112)*('Tariffs Jul2021'!P112/100)*'Tariffs Jul2021'!AI112,('Tariffs Jul2021'!K112-'Tariffs Jul2021'!J112)*('Tariffs Jul2021'!P112/100)*'Tariffs Jul2021'!AI112))</f>
        <v>0</v>
      </c>
      <c r="G118" s="291">
        <f>IF($C$5*'Tariffs Jul2021'!AK112/'Tariffs Jul2021'!AI112&lt;'Tariffs Jul2021'!K112,0,IF($C$5*'Tariffs Jul2021'!AK112/'Tariffs Jul2021'!AI112&lt;='Tariffs Jul2021'!L112,($C$5*'Tariffs Jul2021'!AK112/'Tariffs Jul2021'!AI112-'Tariffs Jul2021'!K112)*('Tariffs Jul2021'!Q112/100)*'Tariffs Jul2021'!AI112,('Tariffs Jul2021'!L112-'Tariffs Jul2021'!K112)*('Tariffs Jul2021'!Q112/100)*'Tariffs Jul2021'!AI112))</f>
        <v>0</v>
      </c>
      <c r="H118" s="291">
        <f>IF($C$5*'Tariffs Jul2021'!AK112/'Tariffs Jul2021'!AI112&lt;'Tariffs Jul2021'!L112,0,IF($C$5*'Tariffs Jul2021'!AK112/'Tariffs Jul2021'!AI112&lt;='Tariffs Jul2021'!M112,($C$5*'Tariffs Jul2021'!AK112/'Tariffs Jul2021'!AI112-'Tariffs Jul2021'!L112)*('Tariffs Jul2021'!R112/100)*'Tariffs Jul2021'!AI112,('Tariffs Jul2021'!M112-'Tariffs Jul2021'!L112)*('Tariffs Jul2021'!R112/100)*'Tariffs Jul2021'!AI112))</f>
        <v>0</v>
      </c>
      <c r="I118" s="291">
        <f>IF(($C$5*'Tariffs Jul2021'!AK112/'Tariffs Jul2021'!AI112&gt;'Tariffs Jul2021'!M112),($C$5*'Tariffs Jul2021'!AK112/'Tariffs Jul2021'!AI112-'Tariffs Jul2021'!M112)*'Tariffs Jul2021'!S112/100*'Tariffs Jul2021'!AI112,0)</f>
        <v>0</v>
      </c>
      <c r="J118" s="291">
        <f>IF($C$5*'Tariffs Jul2021'!AL112/'Tariffs Jul2021'!AJ112&gt;='Tariffs Jul2021'!J112,('Tariffs Jul2021'!J112*'Tariffs Jul2021'!U112/100)* 'Tariffs Jul2021'!AJ112,($C$5*'Tariffs Jul2021'!AL112/'Tariffs Jul2021'!AJ112*'Tariffs Jul2021'!U112/100)* 'Tariffs Jul2021'!AJ112)</f>
        <v>345</v>
      </c>
      <c r="K118" s="291">
        <f>IF($C$5*'Tariffs Jul2021'!AL112/'Tariffs Jul2021'!AJ112&lt;'Tariffs Jul2021'!J112,0,IF($C$5*'Tariffs Jul2021'!AL112/'Tariffs Jul2021'!AJ112&lt;='Tariffs Jul2021'!K112,($C$5*'Tariffs Jul2021'!AL112/'Tariffs Jul2021'!AJ112-'Tariffs Jul2021'!J112)*('Tariffs Jul2021'!V112/100)*'Tariffs Jul2021'!AJ112,('Tariffs Jul2021'!K112-'Tariffs Jul2021'!J112)*('Tariffs Jul2021'!V112/100)*'Tariffs Jul2021'!AJ112))</f>
        <v>0</v>
      </c>
      <c r="L118" s="291">
        <f>IF($C$5*'Tariffs Jul2021'!AL112/'Tariffs Jul2021'!AJ112&lt;'Tariffs Jul2021'!K112,0,IF($C$5*'Tariffs Jul2021'!AL112/'Tariffs Jul2021'!AJ112&lt;='Tariffs Jul2021'!L112,($C$5*'Tariffs Jul2021'!AL112/'Tariffs Jul2021'!AJ112-'Tariffs Jul2021'!K112)*('Tariffs Jul2021'!W112/100)*'Tariffs Jul2021'!AJ112,('Tariffs Jul2021'!L112-'Tariffs Jul2021'!K112)*('Tariffs Jul2021'!W112/100)*'Tariffs Jul2021'!AJ112))</f>
        <v>0</v>
      </c>
      <c r="M118" s="291">
        <f>IF($C$5*'Tariffs Jul2021'!AL112/'Tariffs Jul2021'!AJ112&lt;'Tariffs Jul2021'!L112,0,IF($C$5*'Tariffs Jul2021'!AL112/'Tariffs Jul2021'!AJ112&lt;='Tariffs Jul2021'!M112,($C$5*'Tariffs Jul2021'!AL112/'Tariffs Jul2021'!AJ112-'Tariffs Jul2021'!L112)*('Tariffs Jul2021'!X112/100)*'Tariffs Jul2021'!AJ112,('Tariffs Jul2021'!M112-'Tariffs Jul2021'!L112)*('Tariffs Jul2021'!X112/100)*'Tariffs Jul2021'!AJ112))</f>
        <v>0</v>
      </c>
      <c r="N118" s="291">
        <f>IF(($C$5*'Tariffs Jul2021'!AL112/'Tariffs Jul2021'!AJ112&gt;'Tariffs Jul2021'!M112),($C$5*'Tariffs Jul2021'!AL112/'Tariffs Jul2021'!AJ112-'Tariffs Jul2021'!M112)*'Tariffs Jul2021'!Y112/100*'Tariffs Jul2021'!AJ112,0)</f>
        <v>0</v>
      </c>
      <c r="O118" s="292">
        <f t="shared" si="2"/>
        <v>1036.75</v>
      </c>
      <c r="P118" s="499">
        <f t="shared" si="3"/>
        <v>1140.4250000000002</v>
      </c>
      <c r="Q118" s="531"/>
      <c r="R118" s="531"/>
      <c r="S118" s="531"/>
      <c r="T118" s="531"/>
      <c r="U118" s="531"/>
      <c r="V118" s="531"/>
      <c r="W118" s="531"/>
      <c r="X118" s="531"/>
      <c r="Y118" s="531"/>
    </row>
    <row r="119" spans="1:25" ht="14" thickTop="1" x14ac:dyDescent="0.15">
      <c r="A119" s="531"/>
      <c r="B119" s="531"/>
      <c r="C119" s="531"/>
      <c r="D119" s="531"/>
      <c r="E119" s="531"/>
      <c r="F119" s="531"/>
      <c r="G119" s="531"/>
      <c r="H119" s="531"/>
      <c r="I119" s="531"/>
      <c r="J119" s="531"/>
      <c r="K119" s="531"/>
      <c r="L119" s="531"/>
      <c r="M119" s="531"/>
      <c r="N119" s="531"/>
      <c r="O119" s="531"/>
      <c r="P119" s="531"/>
      <c r="Q119" s="531"/>
      <c r="R119" s="531"/>
      <c r="S119" s="531"/>
      <c r="T119" s="531"/>
      <c r="U119" s="531"/>
      <c r="V119" s="531"/>
      <c r="W119" s="531"/>
      <c r="X119" s="531"/>
      <c r="Y119" s="531"/>
    </row>
    <row r="120" spans="1:25" x14ac:dyDescent="0.15">
      <c r="A120" s="531"/>
      <c r="B120" s="531"/>
      <c r="C120" s="531"/>
      <c r="D120" s="531"/>
      <c r="E120" s="531"/>
      <c r="F120" s="531"/>
      <c r="G120" s="531"/>
      <c r="H120" s="531"/>
      <c r="I120" s="531"/>
      <c r="J120" s="531"/>
      <c r="K120" s="531"/>
      <c r="L120" s="531"/>
      <c r="M120" s="531"/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/>
    </row>
    <row r="121" spans="1:25" x14ac:dyDescent="0.15">
      <c r="A121" s="531"/>
      <c r="B121" s="531"/>
      <c r="C121" s="531"/>
      <c r="D121" s="531"/>
      <c r="E121" s="531"/>
      <c r="F121" s="531"/>
      <c r="G121" s="531"/>
      <c r="H121" s="531"/>
      <c r="I121" s="531"/>
      <c r="J121" s="531"/>
      <c r="K121" s="531"/>
      <c r="L121" s="531"/>
      <c r="M121" s="531"/>
      <c r="N121" s="531"/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</row>
    <row r="122" spans="1:25" x14ac:dyDescent="0.15">
      <c r="A122" s="531"/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25" x14ac:dyDescent="0.15">
      <c r="A123" s="531"/>
      <c r="B123" s="531"/>
      <c r="C123" s="531"/>
      <c r="D123" s="531"/>
      <c r="E123" s="531"/>
      <c r="F123" s="531"/>
      <c r="G123" s="531"/>
      <c r="H123" s="531"/>
      <c r="I123" s="531"/>
      <c r="J123" s="531"/>
      <c r="K123" s="531"/>
      <c r="L123" s="531"/>
      <c r="M123" s="531"/>
      <c r="N123" s="531"/>
      <c r="O123" s="531"/>
      <c r="P123" s="531"/>
      <c r="Q123" s="531"/>
      <c r="R123" s="531"/>
      <c r="S123" s="531"/>
      <c r="T123" s="531"/>
      <c r="U123" s="531"/>
      <c r="V123" s="531"/>
      <c r="W123" s="531"/>
      <c r="X123" s="531"/>
      <c r="Y123" s="531"/>
    </row>
    <row r="124" spans="1:25" x14ac:dyDescent="0.15">
      <c r="A124" s="531"/>
      <c r="B124" s="531"/>
      <c r="C124" s="531"/>
      <c r="D124" s="531"/>
      <c r="E124" s="531"/>
      <c r="F124" s="531"/>
      <c r="G124" s="531"/>
      <c r="H124" s="531"/>
      <c r="I124" s="531"/>
      <c r="J124" s="531"/>
      <c r="K124" s="531"/>
      <c r="L124" s="531"/>
      <c r="M124" s="531"/>
      <c r="N124" s="531"/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/>
    </row>
    <row r="125" spans="1:25" x14ac:dyDescent="0.15">
      <c r="A125" s="531"/>
      <c r="B125" s="531"/>
      <c r="C125" s="531"/>
      <c r="D125" s="531"/>
      <c r="E125" s="531"/>
      <c r="F125" s="531"/>
      <c r="G125" s="531"/>
      <c r="H125" s="531"/>
      <c r="I125" s="531"/>
      <c r="J125" s="531"/>
      <c r="K125" s="531"/>
      <c r="L125" s="531"/>
      <c r="M125" s="531"/>
      <c r="N125" s="531"/>
      <c r="O125" s="531"/>
      <c r="P125" s="531"/>
      <c r="Q125" s="531"/>
      <c r="R125" s="531"/>
      <c r="S125" s="531"/>
      <c r="T125" s="531"/>
      <c r="U125" s="531"/>
      <c r="V125" s="531"/>
      <c r="W125" s="531"/>
      <c r="X125" s="531"/>
      <c r="Y125" s="531"/>
    </row>
    <row r="126" spans="1:25" x14ac:dyDescent="0.15">
      <c r="A126" s="531"/>
      <c r="B126" s="531"/>
      <c r="C126" s="531"/>
      <c r="D126" s="531"/>
      <c r="E126" s="531"/>
      <c r="F126" s="531"/>
      <c r="G126" s="531"/>
      <c r="H126" s="531"/>
      <c r="I126" s="531"/>
      <c r="J126" s="531"/>
      <c r="K126" s="531"/>
      <c r="L126" s="531"/>
      <c r="M126" s="531"/>
      <c r="N126" s="531"/>
      <c r="O126" s="531"/>
      <c r="P126" s="531"/>
      <c r="Q126" s="531"/>
      <c r="R126" s="531"/>
      <c r="S126" s="531"/>
      <c r="T126" s="531"/>
      <c r="U126" s="531"/>
      <c r="V126" s="531"/>
      <c r="W126" s="531"/>
      <c r="X126" s="531"/>
      <c r="Y126" s="531"/>
    </row>
    <row r="127" spans="1:25" x14ac:dyDescent="0.15">
      <c r="A127" s="531"/>
      <c r="B127" s="531"/>
      <c r="C127" s="531"/>
      <c r="D127" s="531"/>
      <c r="E127" s="531"/>
      <c r="F127" s="531"/>
      <c r="G127" s="531"/>
      <c r="H127" s="531"/>
      <c r="I127" s="531"/>
      <c r="J127" s="531"/>
      <c r="K127" s="531"/>
      <c r="L127" s="531"/>
      <c r="M127" s="531"/>
      <c r="N127" s="531"/>
      <c r="O127" s="531"/>
      <c r="P127" s="531"/>
      <c r="Q127" s="531"/>
      <c r="R127" s="531"/>
      <c r="S127" s="531"/>
      <c r="T127" s="531"/>
      <c r="U127" s="531"/>
      <c r="V127" s="531"/>
      <c r="W127" s="531"/>
      <c r="X127" s="531"/>
      <c r="Y127" s="531"/>
    </row>
    <row r="128" spans="1:25" x14ac:dyDescent="0.15">
      <c r="A128" s="531"/>
      <c r="B128" s="531"/>
      <c r="C128" s="531"/>
      <c r="D128" s="531"/>
      <c r="E128" s="531"/>
      <c r="F128" s="531"/>
      <c r="G128" s="531"/>
      <c r="H128" s="531"/>
      <c r="I128" s="531"/>
      <c r="J128" s="531"/>
      <c r="K128" s="531"/>
      <c r="L128" s="531"/>
      <c r="M128" s="531"/>
      <c r="N128" s="531"/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/>
    </row>
    <row r="129" spans="1:25" x14ac:dyDescent="0.15">
      <c r="A129" s="531"/>
      <c r="B129" s="531"/>
      <c r="C129" s="531"/>
      <c r="D129" s="531"/>
      <c r="E129" s="531"/>
      <c r="F129" s="531"/>
      <c r="G129" s="531"/>
      <c r="H129" s="531"/>
      <c r="I129" s="531"/>
      <c r="J129" s="531"/>
      <c r="K129" s="531"/>
      <c r="L129" s="531"/>
      <c r="M129" s="531"/>
      <c r="N129" s="531"/>
      <c r="O129" s="531"/>
      <c r="P129" s="531"/>
      <c r="Q129" s="531"/>
      <c r="R129" s="531"/>
      <c r="S129" s="531"/>
      <c r="T129" s="531"/>
      <c r="U129" s="531"/>
      <c r="V129" s="531"/>
      <c r="W129" s="531"/>
      <c r="X129" s="531"/>
      <c r="Y129" s="531"/>
    </row>
    <row r="130" spans="1:25" x14ac:dyDescent="0.15">
      <c r="A130" s="531"/>
      <c r="B130" s="531"/>
      <c r="C130" s="531"/>
      <c r="D130" s="531"/>
      <c r="E130" s="531"/>
      <c r="F130" s="531"/>
      <c r="G130" s="531"/>
      <c r="H130" s="531"/>
      <c r="I130" s="531"/>
      <c r="J130" s="531"/>
      <c r="K130" s="531"/>
      <c r="L130" s="531"/>
      <c r="M130" s="531"/>
      <c r="N130" s="531"/>
      <c r="O130" s="531"/>
      <c r="P130" s="531"/>
      <c r="Q130" s="531"/>
      <c r="R130" s="531"/>
      <c r="S130" s="531"/>
      <c r="T130" s="531"/>
      <c r="U130" s="531"/>
      <c r="V130" s="531"/>
      <c r="W130" s="531"/>
      <c r="X130" s="531"/>
      <c r="Y130" s="531"/>
    </row>
    <row r="131" spans="1:25" x14ac:dyDescent="0.15">
      <c r="A131" s="531"/>
      <c r="B131" s="531"/>
      <c r="C131" s="531"/>
      <c r="D131" s="531"/>
      <c r="E131" s="531"/>
      <c r="F131" s="531"/>
      <c r="G131" s="531"/>
      <c r="H131" s="531"/>
      <c r="I131" s="531"/>
      <c r="J131" s="531"/>
      <c r="K131" s="531"/>
      <c r="L131" s="531"/>
      <c r="M131" s="531"/>
      <c r="N131" s="531"/>
      <c r="O131" s="531"/>
      <c r="P131" s="531"/>
      <c r="Q131" s="531"/>
      <c r="R131" s="531"/>
      <c r="S131" s="531"/>
      <c r="T131" s="531"/>
      <c r="U131" s="531"/>
      <c r="V131" s="531"/>
      <c r="W131" s="531"/>
      <c r="X131" s="531"/>
      <c r="Y131" s="531"/>
    </row>
    <row r="132" spans="1:25" x14ac:dyDescent="0.15">
      <c r="A132" s="531"/>
      <c r="B132" s="531"/>
      <c r="C132" s="531"/>
      <c r="D132" s="531"/>
      <c r="E132" s="531"/>
      <c r="F132" s="531"/>
      <c r="G132" s="531"/>
      <c r="H132" s="531"/>
      <c r="I132" s="531"/>
      <c r="J132" s="531"/>
      <c r="K132" s="531"/>
      <c r="L132" s="531"/>
      <c r="M132" s="531"/>
      <c r="N132" s="531"/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/>
    </row>
    <row r="133" spans="1:25" x14ac:dyDescent="0.15">
      <c r="A133" s="531"/>
      <c r="B133" s="531"/>
      <c r="C133" s="531"/>
      <c r="D133" s="531"/>
      <c r="E133" s="531"/>
      <c r="F133" s="531"/>
      <c r="G133" s="531"/>
      <c r="H133" s="531"/>
      <c r="I133" s="531"/>
      <c r="J133" s="531"/>
      <c r="K133" s="531"/>
      <c r="L133" s="531"/>
      <c r="M133" s="531"/>
      <c r="N133" s="531"/>
      <c r="O133" s="531"/>
      <c r="P133" s="531"/>
      <c r="Q133" s="531"/>
      <c r="R133" s="531"/>
      <c r="S133" s="531"/>
      <c r="T133" s="531"/>
      <c r="U133" s="531"/>
      <c r="V133" s="531"/>
      <c r="W133" s="531"/>
      <c r="X133" s="531"/>
      <c r="Y133" s="531"/>
    </row>
    <row r="134" spans="1:25" x14ac:dyDescent="0.15">
      <c r="A134" s="531"/>
      <c r="B134" s="531"/>
      <c r="C134" s="531"/>
      <c r="D134" s="531"/>
      <c r="E134" s="531"/>
      <c r="F134" s="531"/>
      <c r="G134" s="531"/>
      <c r="H134" s="531"/>
      <c r="I134" s="531"/>
      <c r="J134" s="531"/>
      <c r="K134" s="531"/>
      <c r="L134" s="531"/>
      <c r="M134" s="531"/>
      <c r="N134" s="531"/>
      <c r="O134" s="531"/>
      <c r="P134" s="531"/>
      <c r="Q134" s="531"/>
      <c r="R134" s="531"/>
      <c r="S134" s="531"/>
      <c r="T134" s="531"/>
      <c r="U134" s="531"/>
      <c r="V134" s="531"/>
      <c r="W134" s="531"/>
      <c r="X134" s="531"/>
      <c r="Y134" s="531"/>
    </row>
    <row r="135" spans="1:25" x14ac:dyDescent="0.15">
      <c r="A135" s="531"/>
      <c r="B135" s="531"/>
      <c r="C135" s="531"/>
      <c r="D135" s="531"/>
      <c r="E135" s="531"/>
      <c r="F135" s="531"/>
      <c r="G135" s="531"/>
      <c r="H135" s="531"/>
      <c r="I135" s="531"/>
      <c r="J135" s="531"/>
      <c r="K135" s="531"/>
      <c r="L135" s="531"/>
      <c r="M135" s="531"/>
      <c r="N135" s="531"/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</row>
    <row r="136" spans="1:25" x14ac:dyDescent="0.15">
      <c r="A136" s="531"/>
      <c r="B136" s="531"/>
      <c r="C136" s="531"/>
      <c r="D136" s="531"/>
      <c r="E136" s="531"/>
      <c r="F136" s="531"/>
      <c r="G136" s="531"/>
      <c r="H136" s="531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</row>
    <row r="137" spans="1:25" x14ac:dyDescent="0.15">
      <c r="A137" s="531"/>
      <c r="B137" s="531"/>
      <c r="C137" s="531"/>
      <c r="D137" s="531"/>
      <c r="E137" s="531"/>
      <c r="F137" s="531"/>
      <c r="G137" s="531"/>
      <c r="H137" s="531"/>
      <c r="I137" s="531"/>
      <c r="J137" s="531"/>
      <c r="K137" s="531"/>
      <c r="L137" s="531"/>
      <c r="M137" s="531"/>
      <c r="N137" s="531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</row>
    <row r="138" spans="1:25" x14ac:dyDescent="0.15">
      <c r="A138" s="531"/>
      <c r="B138" s="531"/>
      <c r="C138" s="531"/>
      <c r="D138" s="531"/>
      <c r="E138" s="531"/>
      <c r="F138" s="531"/>
      <c r="G138" s="531"/>
      <c r="H138" s="531"/>
      <c r="I138" s="531"/>
      <c r="J138" s="531"/>
      <c r="K138" s="531"/>
      <c r="L138" s="531"/>
      <c r="M138" s="531"/>
      <c r="N138" s="531"/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531"/>
    </row>
    <row r="139" spans="1:25" x14ac:dyDescent="0.15">
      <c r="A139" s="531"/>
      <c r="B139" s="531"/>
      <c r="C139" s="531"/>
      <c r="D139" s="531"/>
      <c r="E139" s="531"/>
      <c r="F139" s="531"/>
      <c r="G139" s="531"/>
      <c r="H139" s="531"/>
      <c r="I139" s="531"/>
      <c r="J139" s="531"/>
      <c r="K139" s="531"/>
      <c r="L139" s="531"/>
      <c r="M139" s="531"/>
      <c r="N139" s="531"/>
      <c r="O139" s="531"/>
      <c r="P139" s="531"/>
      <c r="Q139" s="531"/>
      <c r="R139" s="531"/>
      <c r="S139" s="531"/>
      <c r="T139" s="531"/>
      <c r="U139" s="531"/>
      <c r="V139" s="531"/>
      <c r="W139" s="531"/>
      <c r="X139" s="531"/>
      <c r="Y139" s="531"/>
    </row>
    <row r="140" spans="1:25" x14ac:dyDescent="0.15">
      <c r="A140" s="531"/>
      <c r="B140" s="531"/>
      <c r="C140" s="531"/>
      <c r="D140" s="531"/>
      <c r="E140" s="531"/>
      <c r="F140" s="531"/>
      <c r="G140" s="531"/>
      <c r="H140" s="531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/>
    </row>
    <row r="141" spans="1:25" x14ac:dyDescent="0.15">
      <c r="A141" s="531"/>
      <c r="B141" s="531"/>
      <c r="C141" s="531"/>
      <c r="D141" s="531"/>
      <c r="E141" s="531"/>
      <c r="F141" s="531"/>
      <c r="G141" s="531"/>
      <c r="H141" s="531"/>
      <c r="I141" s="531"/>
      <c r="J141" s="531"/>
      <c r="K141" s="531"/>
      <c r="L141" s="531"/>
      <c r="M141" s="531"/>
      <c r="N141" s="531"/>
      <c r="O141" s="531"/>
      <c r="P141" s="531"/>
      <c r="Q141" s="531"/>
      <c r="R141" s="531"/>
      <c r="S141" s="531"/>
      <c r="T141" s="531"/>
      <c r="U141" s="531"/>
      <c r="V141" s="531"/>
      <c r="W141" s="531"/>
      <c r="X141" s="531"/>
      <c r="Y141" s="531"/>
    </row>
    <row r="142" spans="1:25" x14ac:dyDescent="0.15">
      <c r="A142" s="531"/>
      <c r="B142" s="531"/>
      <c r="C142" s="531"/>
      <c r="D142" s="531"/>
      <c r="E142" s="531"/>
      <c r="F142" s="531"/>
      <c r="G142" s="531"/>
      <c r="H142" s="531"/>
      <c r="I142" s="531"/>
      <c r="J142" s="531"/>
      <c r="K142" s="531"/>
      <c r="L142" s="531"/>
      <c r="M142" s="531"/>
      <c r="N142" s="531"/>
      <c r="O142" s="531"/>
      <c r="P142" s="531"/>
      <c r="Q142" s="531"/>
      <c r="R142" s="531"/>
      <c r="S142" s="531"/>
      <c r="T142" s="531"/>
      <c r="U142" s="531"/>
      <c r="V142" s="531"/>
      <c r="W142" s="531"/>
      <c r="X142" s="531"/>
      <c r="Y142" s="531"/>
    </row>
    <row r="143" spans="1:25" x14ac:dyDescent="0.15">
      <c r="A143" s="531"/>
      <c r="B143" s="531"/>
      <c r="C143" s="531"/>
      <c r="D143" s="531"/>
      <c r="E143" s="531"/>
      <c r="F143" s="531"/>
      <c r="G143" s="531"/>
      <c r="H143" s="531"/>
      <c r="I143" s="531"/>
      <c r="J143" s="531"/>
      <c r="K143" s="531"/>
      <c r="L143" s="531"/>
      <c r="M143" s="531"/>
      <c r="N143" s="531"/>
      <c r="O143" s="531"/>
      <c r="P143" s="531"/>
      <c r="Q143" s="531"/>
      <c r="R143" s="531"/>
      <c r="S143" s="531"/>
      <c r="T143" s="531"/>
      <c r="U143" s="531"/>
      <c r="V143" s="531"/>
      <c r="W143" s="531"/>
      <c r="X143" s="531"/>
      <c r="Y143" s="531"/>
    </row>
    <row r="144" spans="1:25" x14ac:dyDescent="0.15">
      <c r="A144" s="531"/>
      <c r="B144" s="531"/>
      <c r="C144" s="531"/>
      <c r="D144" s="531"/>
      <c r="E144" s="531"/>
      <c r="F144" s="531"/>
      <c r="G144" s="531"/>
      <c r="H144" s="531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/>
    </row>
    <row r="145" spans="1:25" x14ac:dyDescent="0.15">
      <c r="A145" s="531"/>
      <c r="B145" s="531"/>
      <c r="C145" s="531"/>
      <c r="D145" s="531"/>
      <c r="E145" s="531"/>
      <c r="F145" s="531"/>
      <c r="G145" s="531"/>
      <c r="H145" s="531"/>
      <c r="I145" s="531"/>
      <c r="J145" s="531"/>
      <c r="K145" s="531"/>
      <c r="L145" s="531"/>
      <c r="M145" s="531"/>
      <c r="N145" s="531"/>
      <c r="O145" s="531"/>
      <c r="P145" s="531"/>
      <c r="Q145" s="531"/>
      <c r="R145" s="531"/>
      <c r="S145" s="531"/>
      <c r="T145" s="531"/>
      <c r="U145" s="531"/>
      <c r="V145" s="531"/>
      <c r="W145" s="531"/>
      <c r="X145" s="531"/>
      <c r="Y145" s="531"/>
    </row>
    <row r="146" spans="1:25" x14ac:dyDescent="0.15">
      <c r="A146" s="531"/>
      <c r="B146" s="531"/>
      <c r="C146" s="531"/>
      <c r="D146" s="531"/>
      <c r="E146" s="531"/>
      <c r="F146" s="531"/>
      <c r="G146" s="531"/>
      <c r="H146" s="531"/>
      <c r="I146" s="531"/>
      <c r="J146" s="531"/>
      <c r="K146" s="531"/>
      <c r="L146" s="531"/>
      <c r="M146" s="531"/>
      <c r="N146" s="531"/>
      <c r="O146" s="531"/>
      <c r="P146" s="531"/>
      <c r="Q146" s="531"/>
      <c r="R146" s="531"/>
      <c r="S146" s="531"/>
      <c r="T146" s="531"/>
      <c r="U146" s="531"/>
      <c r="V146" s="531"/>
      <c r="W146" s="531"/>
      <c r="X146" s="531"/>
      <c r="Y146" s="531"/>
    </row>
    <row r="147" spans="1:25" x14ac:dyDescent="0.15">
      <c r="A147" s="531"/>
      <c r="B147" s="531"/>
      <c r="C147" s="531"/>
      <c r="D147" s="531"/>
      <c r="E147" s="531"/>
      <c r="F147" s="531"/>
      <c r="G147" s="531"/>
      <c r="H147" s="531"/>
      <c r="I147" s="531"/>
      <c r="J147" s="531"/>
      <c r="K147" s="531"/>
      <c r="L147" s="531"/>
      <c r="M147" s="531"/>
      <c r="N147" s="531"/>
      <c r="O147" s="531"/>
      <c r="P147" s="531"/>
      <c r="Q147" s="531"/>
      <c r="R147" s="531"/>
      <c r="S147" s="531"/>
      <c r="T147" s="531"/>
      <c r="U147" s="531"/>
      <c r="V147" s="531"/>
      <c r="W147" s="531"/>
      <c r="X147" s="531"/>
      <c r="Y147" s="531"/>
    </row>
    <row r="148" spans="1:25" x14ac:dyDescent="0.15">
      <c r="A148" s="531"/>
      <c r="B148" s="531"/>
      <c r="C148" s="531"/>
      <c r="D148" s="531"/>
      <c r="E148" s="531"/>
      <c r="F148" s="531"/>
      <c r="G148" s="531"/>
      <c r="H148" s="531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/>
    </row>
    <row r="149" spans="1:25" x14ac:dyDescent="0.15">
      <c r="A149" s="531"/>
      <c r="B149" s="531"/>
      <c r="C149" s="531"/>
      <c r="D149" s="531"/>
      <c r="E149" s="531"/>
      <c r="F149" s="531"/>
      <c r="G149" s="531"/>
      <c r="H149" s="531"/>
      <c r="I149" s="531"/>
      <c r="J149" s="531"/>
      <c r="K149" s="531"/>
      <c r="L149" s="531"/>
      <c r="M149" s="531"/>
      <c r="N149" s="531"/>
      <c r="O149" s="531"/>
      <c r="P149" s="531"/>
      <c r="Q149" s="531"/>
      <c r="R149" s="531"/>
      <c r="S149" s="531"/>
      <c r="T149" s="531"/>
      <c r="U149" s="531"/>
      <c r="V149" s="531"/>
      <c r="W149" s="531"/>
      <c r="X149" s="531"/>
      <c r="Y149" s="531"/>
    </row>
    <row r="150" spans="1:25" x14ac:dyDescent="0.15">
      <c r="A150" s="531"/>
      <c r="B150" s="531"/>
      <c r="C150" s="531"/>
      <c r="D150" s="531"/>
      <c r="E150" s="531"/>
      <c r="F150" s="531"/>
      <c r="G150" s="531"/>
      <c r="H150" s="531"/>
      <c r="I150" s="531"/>
      <c r="J150" s="531"/>
      <c r="K150" s="531"/>
      <c r="L150" s="531"/>
      <c r="M150" s="531"/>
      <c r="N150" s="531"/>
      <c r="O150" s="531"/>
      <c r="P150" s="531"/>
      <c r="Q150" s="531"/>
      <c r="R150" s="531"/>
      <c r="S150" s="531"/>
      <c r="T150" s="531"/>
      <c r="U150" s="531"/>
      <c r="V150" s="531"/>
      <c r="W150" s="531"/>
      <c r="X150" s="531"/>
      <c r="Y150" s="531"/>
    </row>
    <row r="151" spans="1:25" x14ac:dyDescent="0.15">
      <c r="A151" s="531"/>
      <c r="B151" s="531"/>
      <c r="C151" s="531"/>
      <c r="D151" s="531"/>
      <c r="E151" s="531"/>
      <c r="F151" s="531"/>
      <c r="G151" s="531"/>
      <c r="H151" s="531"/>
      <c r="I151" s="531"/>
      <c r="J151" s="531"/>
      <c r="K151" s="531"/>
      <c r="L151" s="531"/>
      <c r="M151" s="531"/>
      <c r="N151" s="531"/>
      <c r="O151" s="531"/>
      <c r="P151" s="531"/>
      <c r="Q151" s="531"/>
      <c r="R151" s="531"/>
      <c r="S151" s="531"/>
      <c r="T151" s="531"/>
      <c r="U151" s="531"/>
      <c r="V151" s="531"/>
      <c r="W151" s="531"/>
      <c r="X151" s="531"/>
      <c r="Y151" s="531"/>
    </row>
    <row r="152" spans="1:25" x14ac:dyDescent="0.15">
      <c r="A152" s="531"/>
      <c r="B152" s="531"/>
      <c r="C152" s="531"/>
      <c r="D152" s="531"/>
      <c r="E152" s="531"/>
      <c r="F152" s="531"/>
      <c r="G152" s="531"/>
      <c r="H152" s="531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/>
    </row>
    <row r="153" spans="1:25" x14ac:dyDescent="0.15">
      <c r="A153" s="531"/>
      <c r="B153" s="531"/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  <c r="X153" s="531"/>
      <c r="Y153" s="531"/>
    </row>
    <row r="154" spans="1:25" x14ac:dyDescent="0.15">
      <c r="A154" s="531"/>
      <c r="B154" s="531"/>
      <c r="C154" s="531"/>
      <c r="D154" s="531"/>
      <c r="E154" s="531"/>
      <c r="F154" s="531"/>
      <c r="G154" s="531"/>
      <c r="H154" s="531"/>
      <c r="I154" s="531"/>
      <c r="J154" s="531"/>
      <c r="K154" s="531"/>
      <c r="L154" s="531"/>
      <c r="M154" s="531"/>
      <c r="N154" s="531"/>
      <c r="O154" s="531"/>
      <c r="P154" s="531"/>
      <c r="Q154" s="531"/>
      <c r="R154" s="531"/>
      <c r="S154" s="531"/>
      <c r="T154" s="531"/>
      <c r="U154" s="531"/>
      <c r="V154" s="531"/>
      <c r="W154" s="531"/>
      <c r="X154" s="531"/>
      <c r="Y154" s="531"/>
    </row>
    <row r="155" spans="1:25" x14ac:dyDescent="0.15">
      <c r="A155" s="531"/>
      <c r="B155" s="531"/>
      <c r="C155" s="531"/>
      <c r="D155" s="531"/>
      <c r="E155" s="531"/>
      <c r="F155" s="531"/>
      <c r="G155" s="531"/>
      <c r="H155" s="531"/>
      <c r="I155" s="531"/>
      <c r="J155" s="531"/>
      <c r="K155" s="531"/>
      <c r="L155" s="531"/>
      <c r="M155" s="531"/>
      <c r="N155" s="531"/>
      <c r="O155" s="531"/>
      <c r="P155" s="531"/>
      <c r="Q155" s="531"/>
      <c r="R155" s="531"/>
      <c r="S155" s="531"/>
      <c r="T155" s="531"/>
      <c r="U155" s="531"/>
      <c r="V155" s="531"/>
      <c r="W155" s="531"/>
      <c r="X155" s="531"/>
      <c r="Y155" s="531"/>
    </row>
    <row r="156" spans="1:25" x14ac:dyDescent="0.15">
      <c r="A156" s="531"/>
      <c r="B156" s="531"/>
      <c r="C156" s="531"/>
      <c r="D156" s="531"/>
      <c r="E156" s="531"/>
      <c r="F156" s="531"/>
      <c r="G156" s="531"/>
      <c r="H156" s="531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/>
    </row>
    <row r="157" spans="1:25" x14ac:dyDescent="0.15">
      <c r="A157" s="531"/>
      <c r="B157" s="531"/>
      <c r="C157" s="531"/>
      <c r="D157" s="531"/>
      <c r="E157" s="531"/>
      <c r="F157" s="531"/>
      <c r="G157" s="531"/>
      <c r="H157" s="531"/>
      <c r="I157" s="531"/>
      <c r="J157" s="531"/>
      <c r="K157" s="531"/>
      <c r="L157" s="531"/>
      <c r="M157" s="531"/>
      <c r="N157" s="531"/>
      <c r="O157" s="531"/>
      <c r="P157" s="531"/>
      <c r="Q157" s="531"/>
      <c r="R157" s="531"/>
      <c r="S157" s="531"/>
      <c r="T157" s="531"/>
      <c r="U157" s="531"/>
      <c r="V157" s="531"/>
      <c r="W157" s="531"/>
      <c r="X157" s="531"/>
      <c r="Y157" s="531"/>
    </row>
    <row r="158" spans="1:25" x14ac:dyDescent="0.15">
      <c r="A158" s="531"/>
      <c r="B158" s="531"/>
      <c r="C158" s="531"/>
      <c r="D158" s="531"/>
      <c r="E158" s="531"/>
      <c r="F158" s="531"/>
      <c r="G158" s="531"/>
      <c r="H158" s="531"/>
      <c r="I158" s="531"/>
      <c r="J158" s="531"/>
      <c r="K158" s="531"/>
      <c r="L158" s="531"/>
      <c r="M158" s="531"/>
      <c r="N158" s="531"/>
      <c r="O158" s="531"/>
      <c r="P158" s="531"/>
      <c r="Q158" s="531"/>
      <c r="R158" s="531"/>
      <c r="S158" s="531"/>
      <c r="T158" s="531"/>
      <c r="U158" s="531"/>
      <c r="V158" s="531"/>
      <c r="W158" s="531"/>
      <c r="X158" s="531"/>
      <c r="Y158" s="531"/>
    </row>
    <row r="159" spans="1:25" x14ac:dyDescent="0.15">
      <c r="A159" s="531"/>
      <c r="B159" s="531"/>
      <c r="C159" s="531"/>
      <c r="D159" s="531"/>
      <c r="E159" s="531"/>
      <c r="F159" s="531"/>
      <c r="G159" s="531"/>
      <c r="H159" s="531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  <c r="V159" s="531"/>
      <c r="W159" s="531"/>
      <c r="X159" s="531"/>
      <c r="Y159" s="531"/>
    </row>
    <row r="160" spans="1:25" x14ac:dyDescent="0.15">
      <c r="A160" s="531"/>
      <c r="B160" s="531"/>
      <c r="C160" s="531"/>
      <c r="D160" s="531"/>
      <c r="E160" s="531"/>
      <c r="F160" s="531"/>
      <c r="G160" s="531"/>
      <c r="H160" s="531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/>
    </row>
    <row r="161" spans="1:25" x14ac:dyDescent="0.15">
      <c r="A161" s="531"/>
      <c r="B161" s="531"/>
      <c r="C161" s="531"/>
      <c r="D161" s="531"/>
      <c r="E161" s="531"/>
      <c r="F161" s="531"/>
      <c r="G161" s="531"/>
      <c r="H161" s="531"/>
      <c r="I161" s="531"/>
      <c r="J161" s="531"/>
      <c r="K161" s="531"/>
      <c r="L161" s="531"/>
      <c r="M161" s="531"/>
      <c r="N161" s="531"/>
      <c r="O161" s="531"/>
      <c r="P161" s="531"/>
      <c r="Q161" s="531"/>
      <c r="R161" s="531"/>
      <c r="S161" s="531"/>
      <c r="T161" s="531"/>
      <c r="U161" s="531"/>
      <c r="V161" s="531"/>
      <c r="W161" s="531"/>
      <c r="X161" s="531"/>
      <c r="Y161" s="531"/>
    </row>
    <row r="162" spans="1:25" x14ac:dyDescent="0.15">
      <c r="A162" s="531"/>
      <c r="B162" s="531"/>
      <c r="C162" s="531"/>
      <c r="D162" s="531"/>
      <c r="E162" s="531"/>
      <c r="F162" s="531"/>
      <c r="G162" s="531"/>
      <c r="H162" s="531"/>
      <c r="I162" s="531"/>
      <c r="J162" s="531"/>
      <c r="K162" s="531"/>
      <c r="L162" s="531"/>
      <c r="M162" s="531"/>
      <c r="N162" s="531"/>
      <c r="O162" s="531"/>
      <c r="P162" s="531"/>
      <c r="Q162" s="531"/>
      <c r="R162" s="531"/>
      <c r="S162" s="531"/>
      <c r="T162" s="531"/>
      <c r="U162" s="531"/>
      <c r="V162" s="531"/>
      <c r="W162" s="531"/>
      <c r="X162" s="531"/>
      <c r="Y162" s="531"/>
    </row>
    <row r="163" spans="1:25" x14ac:dyDescent="0.15">
      <c r="A163" s="531"/>
      <c r="B163" s="531"/>
      <c r="C163" s="531"/>
      <c r="D163" s="531"/>
      <c r="E163" s="531"/>
      <c r="F163" s="531"/>
      <c r="G163" s="531"/>
      <c r="H163" s="531"/>
      <c r="I163" s="531"/>
      <c r="J163" s="531"/>
      <c r="K163" s="531"/>
      <c r="L163" s="531"/>
      <c r="M163" s="531"/>
      <c r="N163" s="531"/>
      <c r="O163" s="531"/>
      <c r="P163" s="531"/>
      <c r="Q163" s="531"/>
      <c r="R163" s="531"/>
      <c r="S163" s="531"/>
      <c r="T163" s="531"/>
      <c r="U163" s="531"/>
      <c r="V163" s="531"/>
      <c r="W163" s="531"/>
      <c r="X163" s="531"/>
      <c r="Y163" s="531"/>
    </row>
    <row r="164" spans="1:25" x14ac:dyDescent="0.15">
      <c r="A164" s="531"/>
      <c r="B164" s="531"/>
      <c r="C164" s="531"/>
      <c r="D164" s="531"/>
      <c r="E164" s="531"/>
      <c r="F164" s="531"/>
      <c r="G164" s="531"/>
      <c r="H164" s="531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/>
    </row>
    <row r="165" spans="1:25" x14ac:dyDescent="0.15">
      <c r="A165" s="531"/>
      <c r="B165" s="531"/>
      <c r="C165" s="531"/>
      <c r="D165" s="531"/>
      <c r="E165" s="531"/>
      <c r="F165" s="531"/>
      <c r="G165" s="531"/>
      <c r="H165" s="531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  <c r="U165" s="531"/>
      <c r="V165" s="531"/>
      <c r="W165" s="531"/>
      <c r="X165" s="531"/>
      <c r="Y165" s="531"/>
    </row>
    <row r="166" spans="1:25" x14ac:dyDescent="0.15">
      <c r="A166" s="531"/>
      <c r="B166" s="531"/>
      <c r="C166" s="531"/>
      <c r="D166" s="531"/>
      <c r="E166" s="531"/>
      <c r="F166" s="531"/>
      <c r="G166" s="531"/>
      <c r="H166" s="531"/>
      <c r="I166" s="531"/>
      <c r="J166" s="531"/>
      <c r="K166" s="531"/>
      <c r="L166" s="531"/>
      <c r="M166" s="531"/>
      <c r="N166" s="531"/>
      <c r="O166" s="531"/>
      <c r="P166" s="531"/>
      <c r="Q166" s="531"/>
      <c r="R166" s="531"/>
      <c r="S166" s="531"/>
      <c r="T166" s="531"/>
      <c r="U166" s="531"/>
      <c r="V166" s="531"/>
      <c r="W166" s="531"/>
      <c r="X166" s="531"/>
      <c r="Y166" s="531"/>
    </row>
    <row r="167" spans="1:25" x14ac:dyDescent="0.15">
      <c r="A167" s="531"/>
      <c r="B167" s="531"/>
      <c r="C167" s="531"/>
      <c r="D167" s="531"/>
      <c r="E167" s="531"/>
      <c r="F167" s="531"/>
      <c r="G167" s="531"/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V167" s="531"/>
      <c r="W167" s="531"/>
      <c r="X167" s="531"/>
      <c r="Y167" s="531"/>
    </row>
  </sheetData>
  <sheetProtection algorithmName="SHA-512" hashValue="NApagNeaxGQmNxC6lcvAq0tZ5/v9kmCKmV57jYLglnOiMCEYDsHD9IUCzt8U1K3WTkcwX8C9HfLYf5OEbQSi0A==" saltValue="RGsSppDnwHaaPMIYnTqMrA==" spinCount="100000" sheet="1" objects="1" scenarios="1"/>
  <pageMargins left="0.7" right="0.7" top="0.75" bottom="0.75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L49"/>
  <sheetViews>
    <sheetView workbookViewId="0">
      <selection activeCell="R42" sqref="R42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  <col min="12" max="12" width="11.83203125" customWidth="1"/>
  </cols>
  <sheetData>
    <row r="1" spans="1:12" x14ac:dyDescent="0.15">
      <c r="A1" t="s">
        <v>136</v>
      </c>
    </row>
    <row r="2" spans="1:12" x14ac:dyDescent="0.15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1:12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2" x14ac:dyDescent="0.15">
      <c r="D4" s="6"/>
      <c r="E4" s="7" t="s">
        <v>177</v>
      </c>
    </row>
    <row r="5" spans="1:12" x14ac:dyDescent="0.15">
      <c r="D5" s="6"/>
    </row>
    <row r="6" spans="1:12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126</v>
      </c>
      <c r="I6" s="50" t="s">
        <v>522</v>
      </c>
      <c r="J6" s="8" t="s">
        <v>726</v>
      </c>
      <c r="K6" s="8" t="s">
        <v>281</v>
      </c>
      <c r="L6" s="8" t="s">
        <v>376</v>
      </c>
    </row>
    <row r="7" spans="1:12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</row>
    <row r="8" spans="1:12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</row>
    <row r="9" spans="1:12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</row>
    <row r="10" spans="1:12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</row>
    <row r="11" spans="1:12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 s="27">
        <v>6000</v>
      </c>
      <c r="I11" s="27">
        <v>6000</v>
      </c>
      <c r="J11" s="27">
        <v>6000</v>
      </c>
      <c r="K11" s="27">
        <v>3000</v>
      </c>
      <c r="L11" s="27">
        <v>6000</v>
      </c>
    </row>
    <row r="12" spans="1:12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9000</v>
      </c>
      <c r="I12">
        <v>9000</v>
      </c>
      <c r="J12">
        <v>9000</v>
      </c>
      <c r="K12">
        <v>6000</v>
      </c>
      <c r="L12">
        <v>9000</v>
      </c>
    </row>
    <row r="13" spans="1:12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 s="27">
        <v>9000</v>
      </c>
      <c r="I13" s="27">
        <v>9000</v>
      </c>
      <c r="J13" s="27">
        <v>9000</v>
      </c>
      <c r="K13" s="27">
        <v>6000</v>
      </c>
      <c r="L13" s="27">
        <v>9000</v>
      </c>
    </row>
    <row r="14" spans="1:12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9000</v>
      </c>
      <c r="I14" s="10">
        <v>9000</v>
      </c>
      <c r="J14" s="10">
        <v>9000</v>
      </c>
      <c r="K14" s="10">
        <v>6000</v>
      </c>
      <c r="L14" s="10">
        <v>9000</v>
      </c>
    </row>
    <row r="15" spans="1:12" x14ac:dyDescent="0.15">
      <c r="A15" t="s">
        <v>772</v>
      </c>
      <c r="D15" s="6"/>
      <c r="E15">
        <v>2.1791</v>
      </c>
      <c r="F15">
        <v>2.2080000000000002</v>
      </c>
      <c r="G15">
        <v>2.1669999999999998</v>
      </c>
      <c r="H15">
        <v>2.415</v>
      </c>
      <c r="I15">
        <v>2.0901000000000001</v>
      </c>
      <c r="J15" s="32">
        <v>2.1560000000000001</v>
      </c>
      <c r="K15">
        <v>2.101</v>
      </c>
      <c r="L15">
        <v>2.1230000000000002</v>
      </c>
    </row>
    <row r="16" spans="1:12" x14ac:dyDescent="0.15">
      <c r="A16" t="s">
        <v>287</v>
      </c>
      <c r="D16" s="6"/>
      <c r="E16">
        <v>1.8996999999999999</v>
      </c>
      <c r="F16">
        <v>1.7556</v>
      </c>
      <c r="G16">
        <v>1.958</v>
      </c>
      <c r="H16">
        <v>1.762</v>
      </c>
      <c r="I16">
        <v>1.6785000000000001</v>
      </c>
      <c r="J16" s="32">
        <v>1.8260000000000001</v>
      </c>
      <c r="K16">
        <v>1.837</v>
      </c>
      <c r="L16">
        <v>1.595</v>
      </c>
    </row>
    <row r="17" spans="1:12" x14ac:dyDescent="0.15">
      <c r="A17" t="s">
        <v>590</v>
      </c>
      <c r="D17" s="6"/>
      <c r="E17">
        <v>1.5213000000000001</v>
      </c>
      <c r="F17">
        <v>0</v>
      </c>
      <c r="G17">
        <v>1.5509999999999999</v>
      </c>
      <c r="H17">
        <v>0</v>
      </c>
      <c r="I17">
        <v>0</v>
      </c>
      <c r="J17" s="32">
        <v>0</v>
      </c>
      <c r="K17">
        <v>0</v>
      </c>
      <c r="L17">
        <v>0</v>
      </c>
    </row>
    <row r="18" spans="1:12" x14ac:dyDescent="0.15">
      <c r="A18" t="s">
        <v>363</v>
      </c>
      <c r="D18" s="6"/>
      <c r="E18">
        <v>1.3222</v>
      </c>
      <c r="F18">
        <v>0</v>
      </c>
      <c r="G18">
        <v>1.43</v>
      </c>
      <c r="H18">
        <v>0</v>
      </c>
      <c r="I18">
        <v>0</v>
      </c>
      <c r="J18" s="32">
        <v>0</v>
      </c>
      <c r="K18">
        <v>0</v>
      </c>
      <c r="L18">
        <v>0</v>
      </c>
    </row>
    <row r="19" spans="1:12" x14ac:dyDescent="0.15">
      <c r="A19" t="s">
        <v>699</v>
      </c>
      <c r="D19" s="6"/>
      <c r="E19">
        <v>1.2342</v>
      </c>
      <c r="F19">
        <v>1.2000999999999999</v>
      </c>
      <c r="G19">
        <v>1.2649999999999999</v>
      </c>
      <c r="H19">
        <v>1.2090000000000001</v>
      </c>
      <c r="I19">
        <v>1.4957</v>
      </c>
      <c r="J19" s="32">
        <v>1.2649999999999999</v>
      </c>
      <c r="K19">
        <v>1.518</v>
      </c>
      <c r="L19">
        <v>1.276</v>
      </c>
    </row>
    <row r="20" spans="1:12" x14ac:dyDescent="0.15">
      <c r="A20" t="s">
        <v>549</v>
      </c>
      <c r="D20" s="6"/>
      <c r="E20">
        <v>2.0691000000000002</v>
      </c>
      <c r="F20">
        <v>1.9843999999999999</v>
      </c>
      <c r="G20">
        <v>2.0790000000000002</v>
      </c>
      <c r="H20">
        <v>2.2450000000000001</v>
      </c>
      <c r="I20">
        <v>1.9838</v>
      </c>
      <c r="J20" s="32">
        <v>2.0019999999999998</v>
      </c>
      <c r="K20">
        <v>2.0350000000000001</v>
      </c>
      <c r="L20">
        <v>2.0680000000000001</v>
      </c>
    </row>
    <row r="21" spans="1:12" x14ac:dyDescent="0.15">
      <c r="A21" t="s">
        <v>787</v>
      </c>
      <c r="D21" s="6"/>
      <c r="E21">
        <v>1.7907999999999999</v>
      </c>
      <c r="F21">
        <v>1.5136000000000001</v>
      </c>
      <c r="G21">
        <v>1.8919999999999999</v>
      </c>
      <c r="H21">
        <v>1.53</v>
      </c>
      <c r="I21">
        <v>1.5914999999999999</v>
      </c>
      <c r="J21" s="32">
        <v>1.4079999999999999</v>
      </c>
      <c r="K21">
        <v>1.7929999999999999</v>
      </c>
      <c r="L21">
        <v>1.5289999999999999</v>
      </c>
    </row>
    <row r="22" spans="1:12" x14ac:dyDescent="0.15">
      <c r="A22" t="s">
        <v>697</v>
      </c>
      <c r="D22" s="6"/>
      <c r="E22">
        <v>1.4773000000000001</v>
      </c>
      <c r="F22">
        <v>0</v>
      </c>
      <c r="G22">
        <v>1.518</v>
      </c>
      <c r="H22">
        <v>0</v>
      </c>
      <c r="I22">
        <v>0</v>
      </c>
      <c r="J22" s="32">
        <v>0</v>
      </c>
      <c r="K22">
        <v>0</v>
      </c>
      <c r="L22">
        <v>0</v>
      </c>
    </row>
    <row r="23" spans="1:12" x14ac:dyDescent="0.15">
      <c r="A23" t="s">
        <v>586</v>
      </c>
      <c r="D23" s="6"/>
      <c r="E23">
        <v>1.3046</v>
      </c>
      <c r="F23">
        <v>0</v>
      </c>
      <c r="G23">
        <v>1.3420000000000001</v>
      </c>
      <c r="H23">
        <v>0</v>
      </c>
      <c r="I23">
        <v>0</v>
      </c>
      <c r="J23" s="32">
        <v>0</v>
      </c>
      <c r="K23">
        <v>0</v>
      </c>
      <c r="L23">
        <v>0</v>
      </c>
    </row>
    <row r="24" spans="1:12" x14ac:dyDescent="0.15">
      <c r="A24" t="s">
        <v>592</v>
      </c>
      <c r="D24" s="6"/>
      <c r="E24">
        <v>1.2034</v>
      </c>
      <c r="F24">
        <v>1.1175999999999999</v>
      </c>
      <c r="G24">
        <v>1.21</v>
      </c>
      <c r="H24">
        <v>1.1419999999999999</v>
      </c>
      <c r="I24">
        <v>1.4329000000000001</v>
      </c>
      <c r="J24" s="32">
        <v>1.232</v>
      </c>
      <c r="K24">
        <v>1.5069999999999999</v>
      </c>
      <c r="L24">
        <v>1.1990000000000001</v>
      </c>
    </row>
    <row r="25" spans="1:12" x14ac:dyDescent="0.15">
      <c r="A25" t="s">
        <v>698</v>
      </c>
      <c r="D25" s="6"/>
      <c r="E25">
        <v>67.122</v>
      </c>
      <c r="F25">
        <v>66.715000000000003</v>
      </c>
      <c r="G25">
        <v>71.5</v>
      </c>
      <c r="H25">
        <v>75.343999999999994</v>
      </c>
      <c r="I25">
        <v>68.75</v>
      </c>
      <c r="J25" s="32">
        <v>58.33</v>
      </c>
      <c r="K25">
        <v>64.888999999999996</v>
      </c>
      <c r="L25">
        <v>58.289000000000001</v>
      </c>
    </row>
    <row r="26" spans="1:12" x14ac:dyDescent="0.15">
      <c r="D26" s="6"/>
      <c r="J26" s="43"/>
    </row>
    <row r="27" spans="1:12" x14ac:dyDescent="0.15">
      <c r="D27" s="6"/>
      <c r="J27" s="43"/>
    </row>
    <row r="28" spans="1:12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126</v>
      </c>
      <c r="I28" s="50" t="s">
        <v>522</v>
      </c>
      <c r="J28" s="8" t="s">
        <v>726</v>
      </c>
      <c r="K28" s="8" t="s">
        <v>281</v>
      </c>
      <c r="L28" s="8" t="s">
        <v>376</v>
      </c>
    </row>
    <row r="29" spans="1:12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5">
        <v>0.33329999999999999</v>
      </c>
      <c r="I29" s="26">
        <v>0.5</v>
      </c>
      <c r="J29" s="26">
        <v>0.5</v>
      </c>
      <c r="K29" s="26">
        <v>0.5</v>
      </c>
      <c r="L29" s="26">
        <v>0.5</v>
      </c>
    </row>
    <row r="30" spans="1:12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2</v>
      </c>
      <c r="I30" s="27">
        <v>3</v>
      </c>
      <c r="J30" s="27">
        <v>3</v>
      </c>
      <c r="K30" s="27">
        <v>3</v>
      </c>
      <c r="L30" s="27">
        <v>3</v>
      </c>
    </row>
    <row r="31" spans="1:12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5">
        <v>0.66659999999999997</v>
      </c>
      <c r="I31" s="26">
        <v>0.5</v>
      </c>
      <c r="J31" s="26">
        <v>0.5</v>
      </c>
      <c r="K31" s="26">
        <v>0.5</v>
      </c>
      <c r="L31" s="26">
        <v>0.5</v>
      </c>
    </row>
    <row r="32" spans="1:12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4</v>
      </c>
      <c r="I32" s="27">
        <v>3</v>
      </c>
      <c r="J32" s="27">
        <v>3</v>
      </c>
      <c r="K32" s="27">
        <v>3</v>
      </c>
      <c r="L32" s="27">
        <v>3</v>
      </c>
    </row>
    <row r="33" spans="1:12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3500</v>
      </c>
      <c r="I33" s="27">
        <v>3500</v>
      </c>
      <c r="J33" s="27">
        <v>3500</v>
      </c>
      <c r="K33" s="27">
        <v>3000</v>
      </c>
      <c r="L33" s="27">
        <v>3500</v>
      </c>
    </row>
    <row r="34" spans="1:12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 s="27">
        <v>3500</v>
      </c>
      <c r="I34" s="27">
        <v>3500</v>
      </c>
      <c r="J34" s="27">
        <v>3500</v>
      </c>
      <c r="K34">
        <v>3000</v>
      </c>
      <c r="L34" s="27">
        <v>3500</v>
      </c>
    </row>
    <row r="35" spans="1:12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 s="27">
        <v>3500</v>
      </c>
      <c r="I35" s="27">
        <v>3500</v>
      </c>
      <c r="J35" s="27">
        <v>3500</v>
      </c>
      <c r="K35" s="27">
        <v>3000</v>
      </c>
      <c r="L35" s="27">
        <v>3500</v>
      </c>
    </row>
    <row r="36" spans="1:12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3500</v>
      </c>
      <c r="I36" s="10">
        <v>3500</v>
      </c>
      <c r="J36" s="10">
        <v>3500</v>
      </c>
      <c r="K36" s="10">
        <v>3000</v>
      </c>
      <c r="L36" s="10">
        <v>3500</v>
      </c>
    </row>
    <row r="37" spans="1:12" x14ac:dyDescent="0.15">
      <c r="A37" t="s">
        <v>772</v>
      </c>
      <c r="D37" s="6"/>
      <c r="E37">
        <v>2.2164999999999999</v>
      </c>
      <c r="F37">
        <v>2.1758000000000002</v>
      </c>
      <c r="G37">
        <v>2.145</v>
      </c>
      <c r="H37">
        <v>2.17</v>
      </c>
      <c r="I37">
        <v>2.09</v>
      </c>
      <c r="J37" s="32">
        <v>2.0350000000000001</v>
      </c>
      <c r="K37">
        <v>2.1779999999999999</v>
      </c>
      <c r="L37">
        <v>2.024</v>
      </c>
    </row>
    <row r="38" spans="1:12" x14ac:dyDescent="0.15">
      <c r="A38" t="s">
        <v>287</v>
      </c>
      <c r="D38" s="6"/>
      <c r="E38">
        <v>1.9305000000000001</v>
      </c>
      <c r="F38">
        <v>0</v>
      </c>
      <c r="G38">
        <v>1.9690000000000001</v>
      </c>
      <c r="H38">
        <v>0</v>
      </c>
      <c r="I38" s="27">
        <v>0</v>
      </c>
      <c r="J38" s="44">
        <v>0</v>
      </c>
      <c r="K38">
        <v>0</v>
      </c>
      <c r="L38">
        <v>0</v>
      </c>
    </row>
    <row r="39" spans="1:12" x14ac:dyDescent="0.15">
      <c r="A39" t="s">
        <v>590</v>
      </c>
      <c r="D39" s="6"/>
      <c r="E39">
        <v>1.5851</v>
      </c>
      <c r="F39">
        <v>0</v>
      </c>
      <c r="G39">
        <v>1.716</v>
      </c>
      <c r="H39">
        <v>0</v>
      </c>
      <c r="I39" s="27">
        <v>0</v>
      </c>
      <c r="J39" s="44">
        <v>0</v>
      </c>
      <c r="K39">
        <v>0</v>
      </c>
      <c r="L39">
        <v>0</v>
      </c>
    </row>
    <row r="40" spans="1:12" x14ac:dyDescent="0.15">
      <c r="A40" t="s">
        <v>363</v>
      </c>
      <c r="D40" s="6"/>
      <c r="E40">
        <v>1.4476</v>
      </c>
      <c r="F40">
        <v>0</v>
      </c>
      <c r="G40">
        <v>1.5509999999999999</v>
      </c>
      <c r="H40">
        <v>0</v>
      </c>
      <c r="I40" s="27">
        <v>0</v>
      </c>
      <c r="J40" s="44">
        <v>0</v>
      </c>
      <c r="K40">
        <v>0</v>
      </c>
      <c r="L40">
        <v>0</v>
      </c>
    </row>
    <row r="41" spans="1:12" x14ac:dyDescent="0.15">
      <c r="A41" t="s">
        <v>699</v>
      </c>
      <c r="D41" s="6"/>
      <c r="E41">
        <v>1.4234</v>
      </c>
      <c r="F41">
        <v>1.7435</v>
      </c>
      <c r="G41">
        <v>1.54</v>
      </c>
      <c r="H41">
        <v>1.8740000000000001</v>
      </c>
      <c r="I41">
        <v>1.7931999999999999</v>
      </c>
      <c r="J41" s="32">
        <v>1.782</v>
      </c>
      <c r="K41">
        <v>1.6719999999999999</v>
      </c>
      <c r="L41">
        <v>1.6830000000000001</v>
      </c>
    </row>
    <row r="42" spans="1:12" x14ac:dyDescent="0.15">
      <c r="A42" t="s">
        <v>549</v>
      </c>
      <c r="D42" s="6"/>
      <c r="E42">
        <v>2.0746000000000002</v>
      </c>
      <c r="F42">
        <v>1.9701</v>
      </c>
      <c r="G42">
        <v>1.881</v>
      </c>
      <c r="H42">
        <v>2.093</v>
      </c>
      <c r="I42">
        <v>1.9621999999999999</v>
      </c>
      <c r="J42" s="32">
        <v>1.925</v>
      </c>
      <c r="K42">
        <v>2.1339999999999999</v>
      </c>
      <c r="L42">
        <v>1.9470000000000001</v>
      </c>
    </row>
    <row r="43" spans="1:12" x14ac:dyDescent="0.15">
      <c r="A43" t="s">
        <v>787</v>
      </c>
      <c r="D43" s="6"/>
      <c r="E43">
        <v>1.8391999999999999</v>
      </c>
      <c r="F43">
        <v>0</v>
      </c>
      <c r="G43">
        <v>1.6830000000000001</v>
      </c>
      <c r="H43">
        <v>0</v>
      </c>
      <c r="I43" s="27">
        <v>0</v>
      </c>
      <c r="J43" s="44">
        <v>0</v>
      </c>
      <c r="K43">
        <v>0</v>
      </c>
      <c r="L43">
        <v>0</v>
      </c>
    </row>
    <row r="44" spans="1:12" x14ac:dyDescent="0.15">
      <c r="A44" t="s">
        <v>697</v>
      </c>
      <c r="D44" s="6"/>
      <c r="E44">
        <v>1.5345</v>
      </c>
      <c r="F44">
        <v>0</v>
      </c>
      <c r="G44">
        <v>1.496</v>
      </c>
      <c r="H44">
        <v>0</v>
      </c>
      <c r="I44" s="27">
        <v>0</v>
      </c>
      <c r="J44" s="44">
        <v>0</v>
      </c>
      <c r="K44">
        <v>0</v>
      </c>
      <c r="L44">
        <v>0</v>
      </c>
    </row>
    <row r="45" spans="1:12" x14ac:dyDescent="0.15">
      <c r="A45" t="s">
        <v>586</v>
      </c>
      <c r="D45" s="6"/>
      <c r="E45">
        <v>1.4079999999999999</v>
      </c>
      <c r="F45">
        <v>0</v>
      </c>
      <c r="G45">
        <v>1.3640000000000001</v>
      </c>
      <c r="H45">
        <v>0</v>
      </c>
      <c r="I45" s="27">
        <v>0</v>
      </c>
      <c r="J45" s="44">
        <v>0</v>
      </c>
      <c r="K45">
        <v>0</v>
      </c>
      <c r="L45">
        <v>0</v>
      </c>
    </row>
    <row r="46" spans="1:12" x14ac:dyDescent="0.15">
      <c r="A46" t="s">
        <v>592</v>
      </c>
      <c r="D46" s="6"/>
      <c r="E46">
        <v>1.3694999999999999</v>
      </c>
      <c r="F46">
        <v>1.4706999999999999</v>
      </c>
      <c r="G46">
        <v>1.254</v>
      </c>
      <c r="H46">
        <v>1.621</v>
      </c>
      <c r="I46">
        <v>1.6601999999999999</v>
      </c>
      <c r="J46" s="32">
        <v>1.54</v>
      </c>
      <c r="K46">
        <v>1.595</v>
      </c>
      <c r="L46">
        <v>1.518</v>
      </c>
    </row>
    <row r="47" spans="1:12" x14ac:dyDescent="0.15">
      <c r="A47" t="s">
        <v>698</v>
      </c>
      <c r="D47" s="6"/>
      <c r="E47">
        <v>59.234999999999999</v>
      </c>
      <c r="F47">
        <v>60.774999999999999</v>
      </c>
      <c r="G47">
        <v>69.3</v>
      </c>
      <c r="H47">
        <v>68.522000000000006</v>
      </c>
      <c r="I47">
        <v>62.99</v>
      </c>
      <c r="J47" s="32">
        <v>55.55</v>
      </c>
      <c r="K47">
        <v>63.305</v>
      </c>
      <c r="L47">
        <v>57.189</v>
      </c>
    </row>
    <row r="48" spans="1:12" x14ac:dyDescent="0.15">
      <c r="D48" s="6"/>
    </row>
    <row r="49" spans="1:12" x14ac:dyDescent="0.15">
      <c r="A49" s="99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</row>
  </sheetData>
  <sheetProtection algorithmName="SHA-512" hashValue="zGdtDMVP4i8ZO14RStYUN6keMeymLcF3VhtHl4WaGAi+Mb4oK01iB/G60Q6OkylOdbdGIyStC2B7zZ7PHoGMZw==" saltValue="5Buo+h810kmw0gDCs3F8G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L53"/>
  <sheetViews>
    <sheetView workbookViewId="0">
      <selection sqref="A1:L55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2" x14ac:dyDescent="0.15">
      <c r="A1" t="s">
        <v>136</v>
      </c>
    </row>
    <row r="2" spans="1:12" x14ac:dyDescent="0.15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1:12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2" x14ac:dyDescent="0.15">
      <c r="D4" s="6"/>
      <c r="E4" s="7" t="s">
        <v>177</v>
      </c>
    </row>
    <row r="5" spans="1:12" x14ac:dyDescent="0.15">
      <c r="A5" s="9" t="s">
        <v>731</v>
      </c>
      <c r="D5" s="6"/>
    </row>
    <row r="6" spans="1:12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126</v>
      </c>
      <c r="I6" s="50" t="s">
        <v>522</v>
      </c>
      <c r="J6" s="8" t="s">
        <v>726</v>
      </c>
      <c r="K6" s="8" t="s">
        <v>281</v>
      </c>
      <c r="L6" s="8" t="s">
        <v>376</v>
      </c>
    </row>
    <row r="7" spans="1:12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</row>
    <row r="8" spans="1:12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</row>
    <row r="9" spans="1:12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</row>
    <row r="10" spans="1:12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</row>
    <row r="11" spans="1:12" x14ac:dyDescent="0.15">
      <c r="A11" t="s">
        <v>594</v>
      </c>
      <c r="D11" s="6"/>
      <c r="E11" s="27">
        <v>1644</v>
      </c>
      <c r="F11">
        <v>4000</v>
      </c>
      <c r="G11" s="27">
        <v>6000</v>
      </c>
      <c r="H11">
        <v>4000</v>
      </c>
      <c r="I11">
        <v>4000</v>
      </c>
      <c r="J11">
        <v>3000</v>
      </c>
      <c r="K11" s="27">
        <v>1644</v>
      </c>
      <c r="L11">
        <v>4000</v>
      </c>
    </row>
    <row r="12" spans="1:12" x14ac:dyDescent="0.15">
      <c r="A12" s="10" t="s">
        <v>457</v>
      </c>
      <c r="B12" s="10"/>
      <c r="C12" s="10"/>
      <c r="D12" s="11"/>
      <c r="E12" s="10">
        <v>2958</v>
      </c>
      <c r="F12" s="10">
        <v>12000</v>
      </c>
      <c r="G12" s="10">
        <v>12000</v>
      </c>
      <c r="H12" s="10">
        <v>12000</v>
      </c>
      <c r="I12" s="10">
        <v>12000</v>
      </c>
      <c r="J12" s="10">
        <v>3000</v>
      </c>
      <c r="K12" s="10">
        <v>2958</v>
      </c>
      <c r="L12" s="10">
        <v>12000</v>
      </c>
    </row>
    <row r="13" spans="1:12" x14ac:dyDescent="0.15">
      <c r="A13" t="s">
        <v>772</v>
      </c>
      <c r="D13" s="6"/>
      <c r="E13">
        <v>2.2319</v>
      </c>
      <c r="F13">
        <v>2.0581</v>
      </c>
      <c r="G13">
        <v>2.0680000000000001</v>
      </c>
      <c r="H13">
        <v>2.2149999999999999</v>
      </c>
      <c r="I13">
        <v>2.0855999999999999</v>
      </c>
      <c r="J13">
        <v>2.31</v>
      </c>
      <c r="K13">
        <v>2.0019999999999998</v>
      </c>
      <c r="L13">
        <v>2.101</v>
      </c>
    </row>
    <row r="14" spans="1:12" x14ac:dyDescent="0.15">
      <c r="A14" t="s">
        <v>287</v>
      </c>
      <c r="D14" s="6"/>
      <c r="E14">
        <v>2.0306000000000002</v>
      </c>
      <c r="F14">
        <v>1.9744999999999999</v>
      </c>
      <c r="G14">
        <v>1.8480000000000001</v>
      </c>
      <c r="H14">
        <v>2.1</v>
      </c>
      <c r="I14">
        <v>1.9327000000000001</v>
      </c>
      <c r="J14">
        <v>0</v>
      </c>
      <c r="K14">
        <v>2.0019999999999998</v>
      </c>
      <c r="L14">
        <v>1.9359999999999999</v>
      </c>
    </row>
    <row r="15" spans="1:12" x14ac:dyDescent="0.15">
      <c r="A15" t="s">
        <v>699</v>
      </c>
      <c r="D15" s="6"/>
      <c r="E15">
        <v>1.6983999999999999</v>
      </c>
      <c r="F15">
        <v>1.5576000000000001</v>
      </c>
      <c r="G15">
        <v>1.5620000000000001</v>
      </c>
      <c r="H15">
        <v>1.6259999999999999</v>
      </c>
      <c r="I15">
        <v>1.7870999999999999</v>
      </c>
      <c r="J15">
        <v>1.6279999999999999</v>
      </c>
      <c r="K15">
        <v>1.7929999999999999</v>
      </c>
      <c r="L15">
        <v>1.6060000000000001</v>
      </c>
    </row>
    <row r="16" spans="1:12" x14ac:dyDescent="0.15">
      <c r="A16" t="s">
        <v>549</v>
      </c>
      <c r="D16" s="6"/>
      <c r="E16">
        <v>2.2319</v>
      </c>
      <c r="F16">
        <v>1.9558</v>
      </c>
      <c r="G16">
        <v>1.958</v>
      </c>
      <c r="H16">
        <v>2.1179999999999999</v>
      </c>
      <c r="I16">
        <v>2.0108999999999999</v>
      </c>
      <c r="J16">
        <v>2.31</v>
      </c>
      <c r="K16">
        <v>2.0019999999999998</v>
      </c>
      <c r="L16">
        <v>2.0129999999999999</v>
      </c>
    </row>
    <row r="17" spans="1:12" x14ac:dyDescent="0.15">
      <c r="A17" t="s">
        <v>787</v>
      </c>
      <c r="D17" s="6"/>
      <c r="E17">
        <v>2.0306000000000002</v>
      </c>
      <c r="F17">
        <v>1.9260999999999999</v>
      </c>
      <c r="G17">
        <v>1.782</v>
      </c>
      <c r="H17">
        <v>2.0369999999999999</v>
      </c>
      <c r="I17">
        <v>1.8946000000000001</v>
      </c>
      <c r="J17">
        <v>0</v>
      </c>
      <c r="K17">
        <v>2.0019999999999998</v>
      </c>
      <c r="L17">
        <v>1.9139999999999999</v>
      </c>
    </row>
    <row r="18" spans="1:12" x14ac:dyDescent="0.15">
      <c r="A18" t="s">
        <v>592</v>
      </c>
      <c r="D18" s="6"/>
      <c r="E18">
        <v>1.6983999999999999</v>
      </c>
      <c r="F18">
        <v>1.5059</v>
      </c>
      <c r="G18">
        <v>1.518</v>
      </c>
      <c r="H18">
        <v>1.5760000000000001</v>
      </c>
      <c r="I18">
        <v>1.7454000000000001</v>
      </c>
      <c r="J18">
        <v>1.6279999999999999</v>
      </c>
      <c r="K18">
        <v>1.7929999999999999</v>
      </c>
      <c r="L18">
        <v>1.573</v>
      </c>
    </row>
    <row r="19" spans="1:12" x14ac:dyDescent="0.15">
      <c r="A19" t="s">
        <v>698</v>
      </c>
      <c r="D19" s="6"/>
      <c r="E19">
        <v>68.826999999999998</v>
      </c>
      <c r="F19">
        <v>62.402999999999999</v>
      </c>
      <c r="G19">
        <v>68.2</v>
      </c>
      <c r="H19">
        <v>68.742000000000004</v>
      </c>
      <c r="I19">
        <v>68.78</v>
      </c>
      <c r="J19">
        <v>57.77</v>
      </c>
      <c r="K19">
        <v>66.671000000000006</v>
      </c>
      <c r="L19">
        <v>62.645000000000003</v>
      </c>
    </row>
    <row r="20" spans="1:12" x14ac:dyDescent="0.15">
      <c r="D20" s="6"/>
    </row>
    <row r="21" spans="1:12" x14ac:dyDescent="0.15">
      <c r="A21" s="9" t="s">
        <v>540</v>
      </c>
      <c r="D21" s="6"/>
    </row>
    <row r="22" spans="1:12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126</v>
      </c>
      <c r="I22" s="50" t="s">
        <v>522</v>
      </c>
      <c r="J22" s="8" t="s">
        <v>726</v>
      </c>
      <c r="K22" s="8" t="s">
        <v>281</v>
      </c>
      <c r="L22" s="8" t="s">
        <v>376</v>
      </c>
    </row>
    <row r="23" spans="1:12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</row>
    <row r="24" spans="1:12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</row>
    <row r="25" spans="1:12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</row>
    <row r="26" spans="1:12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</row>
    <row r="27" spans="1:12" x14ac:dyDescent="0.15">
      <c r="A27" t="s">
        <v>594</v>
      </c>
      <c r="D27" s="6"/>
      <c r="E27" s="27">
        <v>1644</v>
      </c>
      <c r="F27" s="27">
        <v>3200</v>
      </c>
      <c r="G27" s="27">
        <v>6000</v>
      </c>
      <c r="H27" s="27">
        <v>3200</v>
      </c>
      <c r="I27" s="27">
        <v>3200</v>
      </c>
      <c r="J27">
        <v>3000</v>
      </c>
      <c r="K27" s="27">
        <v>1644</v>
      </c>
      <c r="L27" s="27">
        <v>3200</v>
      </c>
    </row>
    <row r="28" spans="1:12" x14ac:dyDescent="0.15">
      <c r="A28" s="10" t="s">
        <v>169</v>
      </c>
      <c r="B28" s="10"/>
      <c r="C28" s="10"/>
      <c r="D28" s="11"/>
      <c r="E28" s="10">
        <v>2958</v>
      </c>
      <c r="F28" s="10">
        <v>3200</v>
      </c>
      <c r="G28" s="10">
        <v>12000</v>
      </c>
      <c r="H28" s="10">
        <v>3200</v>
      </c>
      <c r="I28" s="10">
        <v>3200</v>
      </c>
      <c r="J28" s="10">
        <v>3000</v>
      </c>
      <c r="K28" s="10">
        <v>1644</v>
      </c>
      <c r="L28" s="10">
        <v>3200</v>
      </c>
    </row>
    <row r="29" spans="1:12" x14ac:dyDescent="0.15">
      <c r="A29" t="s">
        <v>772</v>
      </c>
      <c r="D29" s="6"/>
      <c r="E29">
        <v>2.2505999999999999</v>
      </c>
      <c r="F29">
        <v>2.1240999999999999</v>
      </c>
      <c r="G29" s="57">
        <v>2.0459999999999998</v>
      </c>
      <c r="H29">
        <v>2.202</v>
      </c>
      <c r="I29">
        <v>2.1558000000000002</v>
      </c>
      <c r="J29">
        <v>2.1669999999999998</v>
      </c>
      <c r="K29">
        <v>2.09</v>
      </c>
      <c r="L29">
        <v>2.0790000000000002</v>
      </c>
    </row>
    <row r="30" spans="1:12" x14ac:dyDescent="0.15">
      <c r="A30" t="s">
        <v>287</v>
      </c>
      <c r="D30" s="6"/>
      <c r="E30">
        <v>2.1505000000000001</v>
      </c>
      <c r="F30">
        <v>0</v>
      </c>
      <c r="G30" s="57">
        <v>1.859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699</v>
      </c>
      <c r="D31" s="6"/>
      <c r="E31">
        <v>1.4630000000000001</v>
      </c>
      <c r="F31">
        <v>1.7721</v>
      </c>
      <c r="G31" s="57">
        <v>1.6719999999999999</v>
      </c>
      <c r="H31">
        <v>1.944</v>
      </c>
      <c r="I31">
        <v>1.891</v>
      </c>
      <c r="J31">
        <v>1.6719999999999999</v>
      </c>
      <c r="K31">
        <v>1.6719999999999999</v>
      </c>
      <c r="L31">
        <v>1.782</v>
      </c>
    </row>
    <row r="32" spans="1:12" x14ac:dyDescent="0.15">
      <c r="A32" t="s">
        <v>549</v>
      </c>
      <c r="D32" s="6"/>
      <c r="E32">
        <v>2.2505999999999999</v>
      </c>
      <c r="F32">
        <v>2.0228999999999999</v>
      </c>
      <c r="G32" s="57">
        <v>1.958</v>
      </c>
      <c r="H32">
        <v>2.0649999999999999</v>
      </c>
      <c r="I32">
        <v>2.0811999999999999</v>
      </c>
      <c r="J32">
        <v>2.1669999999999998</v>
      </c>
      <c r="K32">
        <v>2.09</v>
      </c>
      <c r="L32">
        <v>1.9359999999999999</v>
      </c>
    </row>
    <row r="33" spans="1:12" x14ac:dyDescent="0.15">
      <c r="A33" t="s">
        <v>189</v>
      </c>
      <c r="D33" s="6"/>
      <c r="E33">
        <v>2.1505000000000001</v>
      </c>
      <c r="F33">
        <v>0</v>
      </c>
      <c r="G33" s="57">
        <v>1.7490000000000001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592</v>
      </c>
      <c r="D34" s="6"/>
      <c r="E34">
        <v>1.4630000000000001</v>
      </c>
      <c r="F34">
        <v>1.7203999999999999</v>
      </c>
      <c r="G34" s="57">
        <v>1.5509999999999999</v>
      </c>
      <c r="H34">
        <v>1.843</v>
      </c>
      <c r="I34">
        <v>1.8460000000000001</v>
      </c>
      <c r="J34">
        <v>1.6719999999999999</v>
      </c>
      <c r="K34">
        <v>1.6719999999999999</v>
      </c>
      <c r="L34">
        <v>1.694</v>
      </c>
    </row>
    <row r="35" spans="1:12" x14ac:dyDescent="0.15">
      <c r="A35" t="s">
        <v>698</v>
      </c>
      <c r="D35" s="6"/>
      <c r="E35">
        <v>66.945999999999998</v>
      </c>
      <c r="F35">
        <v>60.698</v>
      </c>
      <c r="G35" s="57">
        <v>68.2</v>
      </c>
      <c r="H35">
        <v>66.878</v>
      </c>
      <c r="I35">
        <v>67.91</v>
      </c>
      <c r="J35">
        <v>57.77</v>
      </c>
      <c r="K35">
        <v>65.912000000000006</v>
      </c>
      <c r="L35">
        <v>62.645000000000003</v>
      </c>
    </row>
    <row r="36" spans="1:12" x14ac:dyDescent="0.15">
      <c r="D36" s="6"/>
    </row>
    <row r="37" spans="1:12" x14ac:dyDescent="0.15">
      <c r="A37" s="9" t="s">
        <v>540</v>
      </c>
      <c r="D37" s="6"/>
    </row>
    <row r="38" spans="1:12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126</v>
      </c>
      <c r="I38" s="50" t="s">
        <v>522</v>
      </c>
      <c r="J38" s="8" t="s">
        <v>726</v>
      </c>
      <c r="K38" s="8" t="s">
        <v>281</v>
      </c>
      <c r="L38" s="8" t="s">
        <v>376</v>
      </c>
    </row>
    <row r="39" spans="1:12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</row>
    <row r="40" spans="1:12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</row>
    <row r="41" spans="1:12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</row>
    <row r="42" spans="1:12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</row>
    <row r="43" spans="1:12" x14ac:dyDescent="0.15">
      <c r="A43" t="s">
        <v>594</v>
      </c>
      <c r="D43" s="6"/>
      <c r="E43" s="27">
        <v>1644</v>
      </c>
      <c r="F43">
        <v>4000</v>
      </c>
      <c r="G43" s="27">
        <v>6000</v>
      </c>
      <c r="H43">
        <v>4000</v>
      </c>
      <c r="I43">
        <v>4000</v>
      </c>
      <c r="J43">
        <v>3000</v>
      </c>
      <c r="K43" s="27">
        <v>1644</v>
      </c>
      <c r="L43">
        <v>4000</v>
      </c>
    </row>
    <row r="44" spans="1:12" x14ac:dyDescent="0.15">
      <c r="A44" s="10" t="s">
        <v>575</v>
      </c>
      <c r="B44" s="10"/>
      <c r="C44" s="10"/>
      <c r="D44" s="11"/>
      <c r="E44" s="10">
        <v>2958</v>
      </c>
      <c r="F44" s="10">
        <v>12000</v>
      </c>
      <c r="G44" s="10">
        <v>12000</v>
      </c>
      <c r="H44" s="10">
        <v>12000</v>
      </c>
      <c r="I44" s="10">
        <v>12000</v>
      </c>
      <c r="J44" s="10">
        <v>3000</v>
      </c>
      <c r="K44" s="10">
        <v>2958</v>
      </c>
      <c r="L44" s="10">
        <v>12000</v>
      </c>
    </row>
    <row r="45" spans="1:12" x14ac:dyDescent="0.15">
      <c r="A45" t="s">
        <v>772</v>
      </c>
      <c r="D45" s="6"/>
      <c r="E45">
        <v>2.2780999999999998</v>
      </c>
      <c r="F45">
        <v>2.1230000000000002</v>
      </c>
      <c r="G45">
        <v>2.101</v>
      </c>
      <c r="H45">
        <v>2.2549999999999999</v>
      </c>
      <c r="I45">
        <v>2.1486999999999998</v>
      </c>
      <c r="J45">
        <v>2.1230000000000002</v>
      </c>
      <c r="K45">
        <v>2.4420000000000002</v>
      </c>
      <c r="L45">
        <v>2.1230000000000002</v>
      </c>
    </row>
    <row r="46" spans="1:12" x14ac:dyDescent="0.15">
      <c r="A46" t="s">
        <v>287</v>
      </c>
      <c r="D46" s="6"/>
      <c r="E46">
        <v>1.9547000000000001</v>
      </c>
      <c r="F46">
        <v>1.8832</v>
      </c>
      <c r="G46">
        <v>1.782</v>
      </c>
      <c r="H46">
        <v>1.9970000000000001</v>
      </c>
      <c r="I46">
        <v>1.8731</v>
      </c>
      <c r="J46">
        <v>0</v>
      </c>
      <c r="K46">
        <v>2.1120000000000001</v>
      </c>
      <c r="L46">
        <v>1.87</v>
      </c>
    </row>
    <row r="47" spans="1:12" x14ac:dyDescent="0.15">
      <c r="A47" t="s">
        <v>699</v>
      </c>
      <c r="D47" s="6"/>
      <c r="E47">
        <v>1.5609</v>
      </c>
      <c r="F47">
        <v>1.6071</v>
      </c>
      <c r="G47">
        <v>1.5509999999999999</v>
      </c>
      <c r="H47">
        <v>1.6919999999999999</v>
      </c>
      <c r="I47">
        <v>1.7892999999999999</v>
      </c>
      <c r="J47">
        <v>1.738</v>
      </c>
      <c r="K47">
        <v>1.694</v>
      </c>
      <c r="L47">
        <v>1.54</v>
      </c>
    </row>
    <row r="48" spans="1:12" x14ac:dyDescent="0.15">
      <c r="A48" t="s">
        <v>549</v>
      </c>
      <c r="D48" s="6"/>
      <c r="E48">
        <v>2.2780999999999998</v>
      </c>
      <c r="F48">
        <v>2.0724</v>
      </c>
      <c r="G48">
        <v>2.024</v>
      </c>
      <c r="H48">
        <v>2.218</v>
      </c>
      <c r="I48">
        <v>2.0968</v>
      </c>
      <c r="J48">
        <v>2.1230000000000002</v>
      </c>
      <c r="K48">
        <v>2.4420000000000002</v>
      </c>
      <c r="L48">
        <v>2.0569999999999999</v>
      </c>
    </row>
    <row r="49" spans="1:12" x14ac:dyDescent="0.15">
      <c r="A49" t="s">
        <v>787</v>
      </c>
      <c r="D49" s="6"/>
      <c r="E49">
        <v>1.9547000000000001</v>
      </c>
      <c r="F49">
        <v>1.8227</v>
      </c>
      <c r="G49">
        <v>1.738</v>
      </c>
      <c r="H49">
        <v>1.974</v>
      </c>
      <c r="I49">
        <v>1.8274999999999999</v>
      </c>
      <c r="J49">
        <v>0</v>
      </c>
      <c r="K49">
        <v>2.1120000000000001</v>
      </c>
      <c r="L49">
        <v>1.7929999999999999</v>
      </c>
    </row>
    <row r="50" spans="1:12" x14ac:dyDescent="0.15">
      <c r="A50" t="s">
        <v>592</v>
      </c>
      <c r="D50" s="6"/>
      <c r="E50">
        <v>1.5609</v>
      </c>
      <c r="F50">
        <v>1.5432999999999999</v>
      </c>
      <c r="G50">
        <v>1.452</v>
      </c>
      <c r="H50">
        <v>1.603</v>
      </c>
      <c r="I50">
        <v>1.7503</v>
      </c>
      <c r="J50">
        <v>1.738</v>
      </c>
      <c r="K50">
        <v>1.694</v>
      </c>
      <c r="L50">
        <v>1.5289999999999999</v>
      </c>
    </row>
    <row r="51" spans="1:12" x14ac:dyDescent="0.15">
      <c r="A51" t="s">
        <v>698</v>
      </c>
      <c r="D51" s="6"/>
      <c r="E51">
        <v>68.716999999999999</v>
      </c>
      <c r="F51">
        <v>61.215000000000003</v>
      </c>
      <c r="G51">
        <v>71.5</v>
      </c>
      <c r="H51">
        <v>68.75</v>
      </c>
      <c r="I51">
        <v>67.91</v>
      </c>
      <c r="J51">
        <v>57.77</v>
      </c>
      <c r="K51">
        <v>66.671000000000006</v>
      </c>
      <c r="L51">
        <v>62.645000000000003</v>
      </c>
    </row>
    <row r="52" spans="1:12" x14ac:dyDescent="0.15">
      <c r="D52" s="6"/>
    </row>
    <row r="53" spans="1:12" x14ac:dyDescent="0.15">
      <c r="A53" s="99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</sheetData>
  <sheetProtection algorithmName="SHA-512" hashValue="CRWlJyhKz//hyh6cii2DiJ7QSjNu/IfuG6UEVv+2hPCN83ykmLO360b9zJQVVLjJRkLXDEgYiocrGDYUpd0LGg==" saltValue="ryg5JpfmxOdt/rUukzR6H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L53"/>
  <sheetViews>
    <sheetView workbookViewId="0">
      <selection sqref="A1:M54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2" x14ac:dyDescent="0.15">
      <c r="A1" t="s">
        <v>136</v>
      </c>
    </row>
    <row r="2" spans="1:12" x14ac:dyDescent="0.15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1:12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2" x14ac:dyDescent="0.15">
      <c r="D4" s="6"/>
      <c r="E4" s="7" t="s">
        <v>176</v>
      </c>
    </row>
    <row r="5" spans="1:12" x14ac:dyDescent="0.15">
      <c r="A5" s="9" t="s">
        <v>390</v>
      </c>
      <c r="D5" s="6"/>
    </row>
    <row r="6" spans="1:12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126</v>
      </c>
      <c r="I6" s="50" t="s">
        <v>522</v>
      </c>
      <c r="J6" s="8" t="s">
        <v>726</v>
      </c>
      <c r="K6" s="8" t="s">
        <v>281</v>
      </c>
      <c r="L6" s="8" t="s">
        <v>376</v>
      </c>
    </row>
    <row r="7" spans="1:12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</row>
    <row r="8" spans="1:12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</row>
    <row r="9" spans="1:12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</row>
    <row r="10" spans="1:12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</row>
    <row r="11" spans="1:12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3200</v>
      </c>
      <c r="I11" s="27">
        <v>3200</v>
      </c>
      <c r="J11" s="27">
        <v>3200</v>
      </c>
      <c r="K11" s="27">
        <v>6000</v>
      </c>
      <c r="L11" s="27">
        <v>3200</v>
      </c>
    </row>
    <row r="12" spans="1:12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3200</v>
      </c>
      <c r="I12" s="10">
        <v>3200</v>
      </c>
      <c r="J12" s="10">
        <v>3200</v>
      </c>
      <c r="K12" s="10">
        <v>6000</v>
      </c>
      <c r="L12" s="10">
        <v>3200</v>
      </c>
    </row>
    <row r="13" spans="1:12" x14ac:dyDescent="0.15">
      <c r="A13" t="s">
        <v>772</v>
      </c>
      <c r="D13" s="6"/>
      <c r="E13">
        <v>1.9690000000000001</v>
      </c>
      <c r="F13">
        <v>2.2286000000000001</v>
      </c>
      <c r="G13" s="57">
        <v>2.1779999999999999</v>
      </c>
      <c r="H13">
        <v>2.407</v>
      </c>
      <c r="I13">
        <v>2.0792000000000002</v>
      </c>
      <c r="J13">
        <v>2.1560000000000001</v>
      </c>
      <c r="K13">
        <v>2.101</v>
      </c>
      <c r="L13">
        <v>2.145</v>
      </c>
    </row>
    <row r="14" spans="1:12" x14ac:dyDescent="0.15">
      <c r="A14" t="s">
        <v>287</v>
      </c>
      <c r="D14" s="6"/>
      <c r="E14">
        <v>1.8447</v>
      </c>
      <c r="F14">
        <v>0</v>
      </c>
      <c r="G14" s="57">
        <v>2.024</v>
      </c>
      <c r="H14">
        <v>0</v>
      </c>
      <c r="I14">
        <v>0</v>
      </c>
      <c r="J14">
        <v>0</v>
      </c>
      <c r="K14">
        <v>0</v>
      </c>
      <c r="L14">
        <v>0</v>
      </c>
    </row>
    <row r="15" spans="1:12" x14ac:dyDescent="0.15">
      <c r="A15" t="s">
        <v>699</v>
      </c>
      <c r="D15" s="6"/>
      <c r="E15">
        <v>1.65</v>
      </c>
      <c r="F15">
        <v>1.9260999999999999</v>
      </c>
      <c r="G15" s="57">
        <v>1.8149999999999999</v>
      </c>
      <c r="H15">
        <v>2.1240000000000001</v>
      </c>
      <c r="I15">
        <v>1.9246000000000001</v>
      </c>
      <c r="J15">
        <v>1.804</v>
      </c>
      <c r="K15">
        <v>1.8919999999999999</v>
      </c>
      <c r="L15">
        <v>1.9359999999999999</v>
      </c>
    </row>
    <row r="16" spans="1:12" x14ac:dyDescent="0.15">
      <c r="A16" t="s">
        <v>549</v>
      </c>
      <c r="D16" s="6"/>
      <c r="E16">
        <v>1.8612</v>
      </c>
      <c r="F16">
        <v>1.8348</v>
      </c>
      <c r="G16" s="57">
        <v>1.903</v>
      </c>
      <c r="H16">
        <v>2.0470000000000002</v>
      </c>
      <c r="I16">
        <v>1.8311999999999999</v>
      </c>
      <c r="J16">
        <v>2.0569999999999999</v>
      </c>
      <c r="K16">
        <v>1.881</v>
      </c>
      <c r="L16">
        <v>1.9139999999999999</v>
      </c>
    </row>
    <row r="17" spans="1:12" x14ac:dyDescent="0.15">
      <c r="A17" t="s">
        <v>189</v>
      </c>
      <c r="D17" s="6"/>
      <c r="E17">
        <v>1.5224</v>
      </c>
      <c r="F17">
        <v>0</v>
      </c>
      <c r="G17" s="57">
        <v>1.6719999999999999</v>
      </c>
      <c r="H17">
        <v>0</v>
      </c>
      <c r="I17">
        <v>0</v>
      </c>
      <c r="J17">
        <v>0</v>
      </c>
      <c r="K17">
        <v>0</v>
      </c>
      <c r="L17">
        <v>0</v>
      </c>
    </row>
    <row r="18" spans="1:12" x14ac:dyDescent="0.15">
      <c r="A18" t="s">
        <v>592</v>
      </c>
      <c r="D18" s="6"/>
      <c r="E18">
        <v>1.4222999999999999</v>
      </c>
      <c r="F18">
        <v>1.6214</v>
      </c>
      <c r="G18" s="57">
        <v>1.573</v>
      </c>
      <c r="H18">
        <v>1.804</v>
      </c>
      <c r="I18">
        <v>1.6431</v>
      </c>
      <c r="J18">
        <v>1.661</v>
      </c>
      <c r="K18">
        <v>1.595</v>
      </c>
      <c r="L18">
        <v>1.639</v>
      </c>
    </row>
    <row r="19" spans="1:12" x14ac:dyDescent="0.15">
      <c r="A19" t="s">
        <v>698</v>
      </c>
      <c r="D19" s="6"/>
      <c r="E19">
        <v>64.415999999999997</v>
      </c>
      <c r="F19">
        <v>63.866</v>
      </c>
      <c r="G19" s="57">
        <v>62.7</v>
      </c>
      <c r="H19">
        <v>68.608999999999995</v>
      </c>
      <c r="I19">
        <v>60.46</v>
      </c>
      <c r="J19">
        <v>55.55</v>
      </c>
      <c r="K19">
        <v>61.445999999999998</v>
      </c>
      <c r="L19">
        <v>59.383000000000003</v>
      </c>
    </row>
    <row r="20" spans="1:12" x14ac:dyDescent="0.15">
      <c r="D20" s="6"/>
    </row>
    <row r="21" spans="1:12" x14ac:dyDescent="0.15">
      <c r="A21" s="9" t="s">
        <v>616</v>
      </c>
      <c r="D21" s="6"/>
    </row>
    <row r="22" spans="1:12" x14ac:dyDescent="0.15">
      <c r="A22" s="9" t="s">
        <v>344</v>
      </c>
      <c r="D22" s="6"/>
      <c r="E22" s="8" t="s">
        <v>872</v>
      </c>
      <c r="F22" s="50" t="s">
        <v>396</v>
      </c>
      <c r="G22" s="50" t="s">
        <v>202</v>
      </c>
      <c r="H22" s="8" t="s">
        <v>126</v>
      </c>
      <c r="I22" s="50" t="s">
        <v>522</v>
      </c>
      <c r="J22" s="8" t="s">
        <v>726</v>
      </c>
      <c r="K22" s="8" t="s">
        <v>281</v>
      </c>
      <c r="L22" s="8" t="s">
        <v>376</v>
      </c>
    </row>
    <row r="23" spans="1:12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</row>
    <row r="24" spans="1:12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</row>
    <row r="25" spans="1:12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</row>
    <row r="26" spans="1:12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</row>
    <row r="27" spans="1:12" x14ac:dyDescent="0.15">
      <c r="A27" t="s">
        <v>594</v>
      </c>
      <c r="D27" s="6"/>
      <c r="E27" s="27">
        <v>6000</v>
      </c>
      <c r="F27" s="27">
        <v>3500</v>
      </c>
      <c r="G27" s="27">
        <v>6000</v>
      </c>
      <c r="H27" s="27">
        <v>3500</v>
      </c>
      <c r="I27" s="27">
        <v>3500</v>
      </c>
      <c r="J27" s="27">
        <v>3500</v>
      </c>
      <c r="K27" s="27">
        <v>6000</v>
      </c>
      <c r="L27" s="27">
        <v>3500</v>
      </c>
    </row>
    <row r="28" spans="1:12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12000</v>
      </c>
      <c r="H28" s="10">
        <v>3500</v>
      </c>
      <c r="I28" s="10">
        <v>3500</v>
      </c>
      <c r="J28" s="10">
        <v>3500</v>
      </c>
      <c r="K28" s="10">
        <v>6000</v>
      </c>
      <c r="L28" s="10">
        <v>3500</v>
      </c>
    </row>
    <row r="29" spans="1:12" x14ac:dyDescent="0.15">
      <c r="A29" t="s">
        <v>772</v>
      </c>
      <c r="D29" s="6"/>
      <c r="E29">
        <v>2.1175000000000002</v>
      </c>
      <c r="F29">
        <v>2.4430999999999998</v>
      </c>
      <c r="G29">
        <v>2.266</v>
      </c>
      <c r="H29">
        <v>2.4830000000000001</v>
      </c>
      <c r="I29">
        <v>4.2553000000000001</v>
      </c>
      <c r="J29">
        <v>2.266</v>
      </c>
      <c r="K29">
        <v>2.2879999999999998</v>
      </c>
      <c r="L29">
        <v>2.2330000000000001</v>
      </c>
    </row>
    <row r="30" spans="1:12" x14ac:dyDescent="0.15">
      <c r="A30" t="s">
        <v>287</v>
      </c>
      <c r="D30" s="6"/>
      <c r="E30">
        <v>1.7677</v>
      </c>
      <c r="F30">
        <v>0</v>
      </c>
      <c r="G30">
        <v>2.0569999999999999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15">
      <c r="A31" t="s">
        <v>699</v>
      </c>
      <c r="D31" s="6"/>
      <c r="E31">
        <v>1.6148</v>
      </c>
      <c r="F31">
        <v>1.9613</v>
      </c>
      <c r="G31">
        <v>1.738</v>
      </c>
      <c r="H31">
        <v>2.2120000000000002</v>
      </c>
      <c r="I31">
        <v>2.0007999999999999</v>
      </c>
      <c r="J31">
        <v>1.804</v>
      </c>
      <c r="K31">
        <v>1.8260000000000001</v>
      </c>
      <c r="L31">
        <v>1.9359999999999999</v>
      </c>
    </row>
    <row r="32" spans="1:12" x14ac:dyDescent="0.15">
      <c r="A32" t="s">
        <v>549</v>
      </c>
      <c r="D32" s="6"/>
      <c r="E32">
        <v>1.8919999999999999</v>
      </c>
      <c r="F32">
        <v>1.9371</v>
      </c>
      <c r="G32">
        <v>2.0019999999999998</v>
      </c>
      <c r="H32">
        <v>2.0379999999999998</v>
      </c>
      <c r="I32">
        <v>1.9875</v>
      </c>
      <c r="J32">
        <v>2.145</v>
      </c>
      <c r="K32">
        <v>2.1890000000000001</v>
      </c>
      <c r="L32">
        <v>1.9359999999999999</v>
      </c>
    </row>
    <row r="33" spans="1:12" x14ac:dyDescent="0.15">
      <c r="A33" t="s">
        <v>189</v>
      </c>
      <c r="D33" s="6"/>
      <c r="E33">
        <v>1.6114999999999999</v>
      </c>
      <c r="F33">
        <v>0</v>
      </c>
      <c r="G33">
        <v>1.76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15">
      <c r="A34" t="s">
        <v>592</v>
      </c>
      <c r="D34" s="6"/>
      <c r="E34">
        <v>1.5334000000000001</v>
      </c>
      <c r="F34">
        <v>1.6775</v>
      </c>
      <c r="G34">
        <v>1.452</v>
      </c>
      <c r="H34">
        <v>1.9610000000000001</v>
      </c>
      <c r="I34">
        <v>1.7438</v>
      </c>
      <c r="J34">
        <v>1.7050000000000001</v>
      </c>
      <c r="K34">
        <v>1.716</v>
      </c>
      <c r="L34">
        <v>1.7709999999999999</v>
      </c>
    </row>
    <row r="35" spans="1:12" x14ac:dyDescent="0.15">
      <c r="A35" t="s">
        <v>698</v>
      </c>
      <c r="D35" s="6"/>
      <c r="E35">
        <v>62.128</v>
      </c>
      <c r="F35">
        <v>63.052</v>
      </c>
      <c r="G35">
        <v>62.7</v>
      </c>
      <c r="H35">
        <v>69.186999999999998</v>
      </c>
      <c r="I35">
        <v>58.55</v>
      </c>
      <c r="J35">
        <v>55.55</v>
      </c>
      <c r="K35">
        <v>62.667000000000002</v>
      </c>
      <c r="L35">
        <v>57.189</v>
      </c>
    </row>
    <row r="36" spans="1:12" x14ac:dyDescent="0.15">
      <c r="D36" s="6"/>
    </row>
    <row r="37" spans="1:12" x14ac:dyDescent="0.15">
      <c r="A37" s="9" t="s">
        <v>616</v>
      </c>
      <c r="D37" s="6"/>
    </row>
    <row r="38" spans="1:12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126</v>
      </c>
      <c r="I38" s="50" t="s">
        <v>522</v>
      </c>
      <c r="J38" s="8" t="s">
        <v>726</v>
      </c>
      <c r="K38" s="8" t="s">
        <v>281</v>
      </c>
      <c r="L38" s="8" t="s">
        <v>376</v>
      </c>
    </row>
    <row r="39" spans="1:12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</row>
    <row r="40" spans="1:12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</row>
    <row r="41" spans="1:12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</row>
    <row r="42" spans="1:12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</row>
    <row r="43" spans="1:12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3200</v>
      </c>
      <c r="I43" s="27">
        <v>3200</v>
      </c>
      <c r="J43" s="27">
        <v>3200</v>
      </c>
      <c r="K43" s="27">
        <v>6000</v>
      </c>
      <c r="L43" s="27">
        <v>3200</v>
      </c>
    </row>
    <row r="44" spans="1:12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3200</v>
      </c>
      <c r="I44" s="10">
        <v>3200</v>
      </c>
      <c r="J44" s="10">
        <v>3200</v>
      </c>
      <c r="K44" s="10">
        <v>6000</v>
      </c>
      <c r="L44" s="10">
        <v>3200</v>
      </c>
    </row>
    <row r="45" spans="1:12" x14ac:dyDescent="0.15">
      <c r="A45" t="s">
        <v>772</v>
      </c>
      <c r="D45" s="6"/>
      <c r="E45">
        <v>2.1714000000000002</v>
      </c>
      <c r="F45">
        <v>2.4607000000000001</v>
      </c>
      <c r="G45" s="57">
        <v>2.4529999999999998</v>
      </c>
      <c r="H45">
        <v>2.6120000000000001</v>
      </c>
      <c r="I45">
        <v>2.3144</v>
      </c>
      <c r="J45">
        <v>2.3319999999999999</v>
      </c>
      <c r="K45">
        <v>2.2879999999999998</v>
      </c>
      <c r="L45">
        <v>2.343</v>
      </c>
    </row>
    <row r="46" spans="1:12" x14ac:dyDescent="0.15">
      <c r="A46" t="s">
        <v>287</v>
      </c>
      <c r="D46" s="6"/>
      <c r="E46">
        <v>1.6467000000000001</v>
      </c>
      <c r="F46">
        <v>0</v>
      </c>
      <c r="G46" s="57">
        <v>2.0790000000000002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15">
      <c r="A47" t="s">
        <v>699</v>
      </c>
      <c r="D47" s="6"/>
      <c r="E47">
        <v>1.3728</v>
      </c>
      <c r="F47">
        <v>1.8798999999999999</v>
      </c>
      <c r="G47" s="57">
        <v>1.6830000000000001</v>
      </c>
      <c r="H47">
        <v>2.0840000000000001</v>
      </c>
      <c r="I47">
        <v>1.9162999999999999</v>
      </c>
      <c r="J47">
        <v>1.8919999999999999</v>
      </c>
      <c r="K47">
        <v>1.859</v>
      </c>
      <c r="L47">
        <v>1.925</v>
      </c>
    </row>
    <row r="48" spans="1:12" x14ac:dyDescent="0.15">
      <c r="A48" t="s">
        <v>549</v>
      </c>
      <c r="D48" s="6"/>
      <c r="E48">
        <v>2.0152000000000001</v>
      </c>
      <c r="F48">
        <v>2.1076000000000001</v>
      </c>
      <c r="G48" s="57">
        <v>2.0790000000000002</v>
      </c>
      <c r="H48">
        <v>2.2280000000000002</v>
      </c>
      <c r="I48">
        <v>2.0756999999999999</v>
      </c>
      <c r="J48">
        <v>2.1669999999999998</v>
      </c>
      <c r="K48">
        <v>2.09</v>
      </c>
      <c r="L48">
        <v>2.0790000000000002</v>
      </c>
    </row>
    <row r="49" spans="1:12" x14ac:dyDescent="0.15">
      <c r="A49" t="s">
        <v>189</v>
      </c>
      <c r="D49" s="6"/>
      <c r="E49">
        <v>1.4729000000000001</v>
      </c>
      <c r="F49">
        <v>0</v>
      </c>
      <c r="G49" s="57">
        <v>1.903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15">
      <c r="A50" t="s">
        <v>592</v>
      </c>
      <c r="D50" s="6"/>
      <c r="E50">
        <v>1.3321000000000001</v>
      </c>
      <c r="F50">
        <v>1.7050000000000001</v>
      </c>
      <c r="G50" s="57">
        <v>1.5620000000000001</v>
      </c>
      <c r="H50">
        <v>1.954</v>
      </c>
      <c r="I50">
        <v>1.7615000000000001</v>
      </c>
      <c r="J50">
        <v>1.7270000000000001</v>
      </c>
      <c r="K50">
        <v>1.716</v>
      </c>
      <c r="L50">
        <v>1.804</v>
      </c>
    </row>
    <row r="51" spans="1:12" x14ac:dyDescent="0.15">
      <c r="A51" t="s">
        <v>698</v>
      </c>
      <c r="D51" s="6"/>
      <c r="E51">
        <v>64.185000000000002</v>
      </c>
      <c r="F51">
        <v>65.427999999999997</v>
      </c>
      <c r="G51" s="57">
        <v>64.900000000000006</v>
      </c>
      <c r="H51">
        <v>70.162000000000006</v>
      </c>
      <c r="I51">
        <v>61.28</v>
      </c>
      <c r="J51">
        <v>55.55</v>
      </c>
      <c r="K51">
        <v>61.984999999999999</v>
      </c>
      <c r="L51">
        <v>58.289000000000001</v>
      </c>
    </row>
    <row r="52" spans="1:12" x14ac:dyDescent="0.15">
      <c r="D52" s="6"/>
    </row>
    <row r="53" spans="1:12" x14ac:dyDescent="0.15">
      <c r="A53" s="99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</sheetData>
  <sheetProtection algorithmName="SHA-512" hashValue="ksU1qKJqWQO3w3OOe4wgPOhTg+M6VpQQHeZl6bftccQsD5SF8pixZc9QUTOoL2YHfVhy6afzuZePkhc47kZJpQ==" saltValue="eFtFhsr1oiAOI46V/iuJz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M49"/>
  <sheetViews>
    <sheetView workbookViewId="0">
      <selection activeCell="R45" sqref="R45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  <col min="12" max="12" width="11.83203125" customWidth="1"/>
  </cols>
  <sheetData>
    <row r="1" spans="1:13" x14ac:dyDescent="0.15">
      <c r="A1" t="s">
        <v>136</v>
      </c>
    </row>
    <row r="2" spans="1:13" x14ac:dyDescent="0.15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3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3" x14ac:dyDescent="0.15">
      <c r="D4" s="6"/>
      <c r="E4" s="7" t="s">
        <v>87</v>
      </c>
    </row>
    <row r="5" spans="1:13" x14ac:dyDescent="0.15">
      <c r="D5" s="6"/>
    </row>
    <row r="6" spans="1:13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  <c r="L7" s="26">
        <v>0.5</v>
      </c>
      <c r="M7" s="26">
        <v>0.5</v>
      </c>
    </row>
    <row r="8" spans="1:13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  <c r="L8" s="27">
        <v>3</v>
      </c>
      <c r="M8" s="27">
        <v>3</v>
      </c>
    </row>
    <row r="9" spans="1:13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  <c r="L9" s="26">
        <v>0.5</v>
      </c>
      <c r="M9" s="26">
        <v>0.5</v>
      </c>
    </row>
    <row r="10" spans="1:13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  <c r="L10" s="27">
        <v>3</v>
      </c>
      <c r="M10" s="27">
        <v>3</v>
      </c>
    </row>
    <row r="11" spans="1:13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>
        <v>6000</v>
      </c>
      <c r="I11" s="27">
        <v>6000</v>
      </c>
      <c r="J11" s="27">
        <v>6000</v>
      </c>
      <c r="K11" s="27">
        <v>6000</v>
      </c>
      <c r="L11" s="27">
        <v>6000</v>
      </c>
      <c r="M11" s="27">
        <v>6000</v>
      </c>
    </row>
    <row r="12" spans="1:13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9000</v>
      </c>
      <c r="K12">
        <v>9000</v>
      </c>
      <c r="L12">
        <v>9000</v>
      </c>
      <c r="M12">
        <v>9000</v>
      </c>
    </row>
    <row r="13" spans="1:13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6000</v>
      </c>
      <c r="I13" s="27">
        <v>9000</v>
      </c>
      <c r="J13" s="27">
        <v>9000</v>
      </c>
      <c r="K13" s="27">
        <v>9000</v>
      </c>
      <c r="L13" s="27">
        <v>9000</v>
      </c>
      <c r="M13" s="27">
        <v>9000</v>
      </c>
    </row>
    <row r="14" spans="1:13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6000</v>
      </c>
      <c r="I14" s="10">
        <v>9000</v>
      </c>
      <c r="J14" s="10">
        <v>9000</v>
      </c>
      <c r="K14" s="10">
        <v>9000</v>
      </c>
      <c r="L14" s="10">
        <v>9000</v>
      </c>
      <c r="M14" s="10">
        <v>9000</v>
      </c>
    </row>
    <row r="15" spans="1:13" x14ac:dyDescent="0.15">
      <c r="A15" t="s">
        <v>772</v>
      </c>
      <c r="D15" s="6"/>
      <c r="E15">
        <v>2.0339</v>
      </c>
      <c r="F15">
        <v>2.1219000000000001</v>
      </c>
      <c r="G15">
        <v>2.1230000000000002</v>
      </c>
      <c r="H15">
        <v>2</v>
      </c>
      <c r="I15">
        <v>2.2605</v>
      </c>
      <c r="J15">
        <v>2.0135999999999998</v>
      </c>
      <c r="K15" s="42">
        <v>2.09</v>
      </c>
      <c r="L15">
        <v>1.98</v>
      </c>
      <c r="M15">
        <v>2.1230000000000002</v>
      </c>
    </row>
    <row r="16" spans="1:13" x14ac:dyDescent="0.15">
      <c r="A16" t="s">
        <v>287</v>
      </c>
      <c r="D16" s="6"/>
      <c r="E16">
        <v>1.7611000000000001</v>
      </c>
      <c r="F16">
        <v>1.6687000000000001</v>
      </c>
      <c r="G16">
        <v>1.8919999999999999</v>
      </c>
      <c r="H16">
        <v>0</v>
      </c>
      <c r="I16">
        <v>1.6489</v>
      </c>
      <c r="J16">
        <v>1.6171</v>
      </c>
      <c r="K16" s="42">
        <v>1.6279999999999999</v>
      </c>
      <c r="L16">
        <v>1.4850000000000001</v>
      </c>
      <c r="M16">
        <v>1.5289999999999999</v>
      </c>
    </row>
    <row r="17" spans="1:13" x14ac:dyDescent="0.15">
      <c r="A17" t="s">
        <v>590</v>
      </c>
      <c r="D17" s="6"/>
      <c r="E17">
        <v>1.4079999999999999</v>
      </c>
      <c r="F17">
        <v>0</v>
      </c>
      <c r="G17">
        <v>1.4850000000000001</v>
      </c>
      <c r="H17">
        <v>0</v>
      </c>
      <c r="I17">
        <v>0</v>
      </c>
      <c r="J17">
        <v>0</v>
      </c>
      <c r="K17" s="42" t="s">
        <v>727</v>
      </c>
      <c r="L17">
        <v>0</v>
      </c>
      <c r="M17">
        <v>0</v>
      </c>
    </row>
    <row r="18" spans="1:13" x14ac:dyDescent="0.15">
      <c r="A18" t="s">
        <v>363</v>
      </c>
      <c r="D18" s="6"/>
      <c r="E18">
        <v>1.2210000000000001</v>
      </c>
      <c r="F18">
        <v>0</v>
      </c>
      <c r="G18">
        <v>1.3640000000000001</v>
      </c>
      <c r="H18">
        <v>0</v>
      </c>
      <c r="I18">
        <v>0</v>
      </c>
      <c r="J18">
        <v>0</v>
      </c>
      <c r="K18" s="42" t="s">
        <v>727</v>
      </c>
      <c r="L18">
        <v>0</v>
      </c>
      <c r="M18">
        <v>0</v>
      </c>
    </row>
    <row r="19" spans="1:13" x14ac:dyDescent="0.15">
      <c r="A19" t="s">
        <v>699</v>
      </c>
      <c r="D19" s="6"/>
      <c r="E19">
        <v>1.1076999999999999</v>
      </c>
      <c r="F19">
        <v>1.1132</v>
      </c>
      <c r="G19">
        <v>1.155</v>
      </c>
      <c r="H19">
        <v>1.5</v>
      </c>
      <c r="I19">
        <v>1.1318999999999999</v>
      </c>
      <c r="J19">
        <v>1.4410000000000001</v>
      </c>
      <c r="K19" s="32">
        <v>1.21</v>
      </c>
      <c r="L19">
        <v>1.2869999999999999</v>
      </c>
      <c r="M19">
        <v>1.133</v>
      </c>
    </row>
    <row r="20" spans="1:13" x14ac:dyDescent="0.15">
      <c r="A20" t="s">
        <v>549</v>
      </c>
      <c r="D20" s="6"/>
      <c r="E20">
        <v>1.8996999999999999</v>
      </c>
      <c r="F20">
        <v>1.8975</v>
      </c>
      <c r="G20">
        <v>2.0350000000000001</v>
      </c>
      <c r="H20">
        <v>1.93</v>
      </c>
      <c r="I20">
        <v>2.101</v>
      </c>
      <c r="J20">
        <v>1.9126000000000001</v>
      </c>
      <c r="K20" s="32">
        <v>1.87</v>
      </c>
      <c r="L20">
        <v>1.903</v>
      </c>
      <c r="M20">
        <v>2.0569999999999999</v>
      </c>
    </row>
    <row r="21" spans="1:13" x14ac:dyDescent="0.15">
      <c r="A21" t="s">
        <v>787</v>
      </c>
      <c r="D21" s="6"/>
      <c r="E21">
        <v>1.6598999999999999</v>
      </c>
      <c r="F21">
        <v>1.4267000000000001</v>
      </c>
      <c r="G21">
        <v>1.881</v>
      </c>
      <c r="H21">
        <v>0</v>
      </c>
      <c r="I21">
        <v>1.4321999999999999</v>
      </c>
      <c r="J21">
        <v>1.5331999999999999</v>
      </c>
      <c r="K21" s="32">
        <v>1.452</v>
      </c>
      <c r="L21">
        <v>1.474</v>
      </c>
      <c r="M21">
        <v>1.496</v>
      </c>
    </row>
    <row r="22" spans="1:13" x14ac:dyDescent="0.15">
      <c r="A22" t="s">
        <v>697</v>
      </c>
      <c r="D22" s="6"/>
      <c r="E22">
        <v>1.3541000000000001</v>
      </c>
      <c r="F22">
        <v>0</v>
      </c>
      <c r="G22">
        <v>1.474</v>
      </c>
      <c r="H22">
        <v>0</v>
      </c>
      <c r="I22">
        <v>0</v>
      </c>
      <c r="J22">
        <v>0</v>
      </c>
      <c r="K22" s="32">
        <v>0</v>
      </c>
      <c r="L22">
        <v>0</v>
      </c>
      <c r="M22">
        <v>0</v>
      </c>
    </row>
    <row r="23" spans="1:13" x14ac:dyDescent="0.15">
      <c r="A23" t="s">
        <v>586</v>
      </c>
      <c r="D23" s="6"/>
      <c r="E23">
        <v>1.1935</v>
      </c>
      <c r="F23">
        <v>0</v>
      </c>
      <c r="G23">
        <v>1.3420000000000001</v>
      </c>
      <c r="H23">
        <v>0</v>
      </c>
      <c r="I23">
        <v>0</v>
      </c>
      <c r="J23">
        <v>0</v>
      </c>
      <c r="K23" s="32">
        <v>0</v>
      </c>
      <c r="L23">
        <v>0</v>
      </c>
      <c r="M23">
        <v>0</v>
      </c>
    </row>
    <row r="24" spans="1:13" x14ac:dyDescent="0.15">
      <c r="A24" t="s">
        <v>592</v>
      </c>
      <c r="D24" s="6"/>
      <c r="E24">
        <v>1.0901000000000001</v>
      </c>
      <c r="F24">
        <v>1.0306999999999999</v>
      </c>
      <c r="G24">
        <v>1.133</v>
      </c>
      <c r="H24">
        <v>1.44</v>
      </c>
      <c r="I24">
        <v>1.0691999999999999</v>
      </c>
      <c r="J24">
        <v>1.3804000000000001</v>
      </c>
      <c r="K24" s="32">
        <v>1.177</v>
      </c>
      <c r="L24">
        <v>1.298</v>
      </c>
      <c r="M24">
        <v>1.0669999999999999</v>
      </c>
    </row>
    <row r="25" spans="1:13" x14ac:dyDescent="0.15">
      <c r="A25" t="s">
        <v>698</v>
      </c>
      <c r="D25" s="6"/>
      <c r="E25">
        <v>63.238999999999997</v>
      </c>
      <c r="F25">
        <v>64.063999999999993</v>
      </c>
      <c r="G25">
        <v>66</v>
      </c>
      <c r="H25">
        <v>60.8</v>
      </c>
      <c r="I25">
        <v>74.69</v>
      </c>
      <c r="J25">
        <v>65.790000000000006</v>
      </c>
      <c r="K25" s="42">
        <v>57.75</v>
      </c>
      <c r="L25">
        <v>62.314999999999998</v>
      </c>
      <c r="M25">
        <v>57.09</v>
      </c>
    </row>
    <row r="26" spans="1:13" x14ac:dyDescent="0.15">
      <c r="D26" s="6"/>
      <c r="K26" s="43"/>
    </row>
    <row r="27" spans="1:13" x14ac:dyDescent="0.15">
      <c r="D27" s="6"/>
      <c r="K27" s="43"/>
    </row>
    <row r="28" spans="1:13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398</v>
      </c>
      <c r="I28" s="8" t="s">
        <v>126</v>
      </c>
      <c r="J28" s="50" t="s">
        <v>522</v>
      </c>
      <c r="K28" s="8" t="s">
        <v>726</v>
      </c>
      <c r="L28" s="8" t="s">
        <v>281</v>
      </c>
      <c r="M28" s="8" t="s">
        <v>376</v>
      </c>
    </row>
    <row r="29" spans="1:13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5">
        <v>0.33329999999999999</v>
      </c>
      <c r="I29" s="25">
        <v>0.33329999999999999</v>
      </c>
      <c r="J29" s="26">
        <v>0.5</v>
      </c>
      <c r="K29" s="26">
        <v>0.5</v>
      </c>
      <c r="L29" s="26">
        <v>0.5</v>
      </c>
      <c r="M29" s="26">
        <v>0.5</v>
      </c>
    </row>
    <row r="30" spans="1:13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2</v>
      </c>
      <c r="I30" s="27">
        <v>2</v>
      </c>
      <c r="J30" s="27">
        <v>3</v>
      </c>
      <c r="K30" s="27">
        <v>3</v>
      </c>
      <c r="L30" s="27">
        <v>3</v>
      </c>
      <c r="M30" s="27">
        <v>3</v>
      </c>
    </row>
    <row r="31" spans="1:13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5">
        <v>0.66659999999999997</v>
      </c>
      <c r="I31" s="25">
        <v>0.66659999999999997</v>
      </c>
      <c r="J31" s="26">
        <v>0.5</v>
      </c>
      <c r="K31" s="26">
        <v>0.5</v>
      </c>
      <c r="L31" s="26">
        <v>0.5</v>
      </c>
      <c r="M31" s="26">
        <v>0.5</v>
      </c>
    </row>
    <row r="32" spans="1:13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4</v>
      </c>
      <c r="I32" s="27">
        <v>4</v>
      </c>
      <c r="J32" s="27">
        <v>3</v>
      </c>
      <c r="K32" s="27">
        <v>3</v>
      </c>
      <c r="L32" s="27">
        <v>3</v>
      </c>
      <c r="M32" s="27">
        <v>3</v>
      </c>
    </row>
    <row r="33" spans="1:13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3500</v>
      </c>
      <c r="I33" s="27">
        <v>3500</v>
      </c>
      <c r="J33" s="27">
        <v>3500</v>
      </c>
      <c r="K33" s="27">
        <v>3500</v>
      </c>
      <c r="L33" s="27">
        <v>3500</v>
      </c>
      <c r="M33" s="27">
        <v>3500</v>
      </c>
    </row>
    <row r="34" spans="1:13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 s="27">
        <v>3500</v>
      </c>
      <c r="I34" s="27">
        <v>3500</v>
      </c>
      <c r="J34" s="27">
        <v>3500</v>
      </c>
      <c r="K34" s="27">
        <v>3500</v>
      </c>
      <c r="L34" s="27">
        <v>3500</v>
      </c>
      <c r="M34" s="27">
        <v>3500</v>
      </c>
    </row>
    <row r="35" spans="1:13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 s="27">
        <v>3500</v>
      </c>
      <c r="I35" s="27">
        <v>3500</v>
      </c>
      <c r="J35" s="27">
        <v>3500</v>
      </c>
      <c r="K35" s="27">
        <v>3500</v>
      </c>
      <c r="L35" s="27">
        <v>3500</v>
      </c>
      <c r="M35" s="27">
        <v>3500</v>
      </c>
    </row>
    <row r="36" spans="1:13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3500</v>
      </c>
      <c r="I36" s="10">
        <v>3500</v>
      </c>
      <c r="J36" s="10">
        <v>3500</v>
      </c>
      <c r="K36" s="10">
        <v>3500</v>
      </c>
      <c r="L36" s="10">
        <v>3500</v>
      </c>
      <c r="M36" s="10">
        <v>3500</v>
      </c>
    </row>
    <row r="37" spans="1:13" x14ac:dyDescent="0.15">
      <c r="A37" t="s">
        <v>772</v>
      </c>
      <c r="D37" s="6"/>
      <c r="E37">
        <v>1.9657</v>
      </c>
      <c r="F37">
        <v>2.0878000000000001</v>
      </c>
      <c r="G37">
        <v>2.0790000000000002</v>
      </c>
      <c r="H37">
        <v>1.91</v>
      </c>
      <c r="I37">
        <v>2.0284</v>
      </c>
      <c r="J37">
        <v>2.0154999999999998</v>
      </c>
      <c r="K37" s="32">
        <v>1.9910000000000001</v>
      </c>
      <c r="L37">
        <v>2.0569999999999999</v>
      </c>
      <c r="M37">
        <v>1.958</v>
      </c>
    </row>
    <row r="38" spans="1:13" x14ac:dyDescent="0.15">
      <c r="A38" t="s">
        <v>287</v>
      </c>
      <c r="D38" s="6"/>
      <c r="E38">
        <v>1.7413000000000001</v>
      </c>
      <c r="F38">
        <v>0</v>
      </c>
      <c r="G38">
        <v>1.903</v>
      </c>
      <c r="H38">
        <v>0</v>
      </c>
      <c r="I38">
        <v>0</v>
      </c>
      <c r="J38" s="27">
        <v>0</v>
      </c>
      <c r="K38" s="44">
        <v>0</v>
      </c>
      <c r="L38">
        <v>0</v>
      </c>
      <c r="M38">
        <v>0</v>
      </c>
    </row>
    <row r="39" spans="1:13" x14ac:dyDescent="0.15">
      <c r="A39" t="s">
        <v>590</v>
      </c>
      <c r="D39" s="6"/>
      <c r="E39">
        <v>1.5246</v>
      </c>
      <c r="F39">
        <v>0</v>
      </c>
      <c r="G39">
        <v>1.65</v>
      </c>
      <c r="H39">
        <v>0</v>
      </c>
      <c r="I39">
        <v>0</v>
      </c>
      <c r="J39" s="27">
        <v>0</v>
      </c>
      <c r="K39" s="44">
        <v>0</v>
      </c>
      <c r="L39">
        <v>0</v>
      </c>
      <c r="M39">
        <v>0</v>
      </c>
    </row>
    <row r="40" spans="1:13" x14ac:dyDescent="0.15">
      <c r="A40" t="s">
        <v>363</v>
      </c>
      <c r="D40" s="6"/>
      <c r="E40">
        <v>1.4696</v>
      </c>
      <c r="F40">
        <v>0</v>
      </c>
      <c r="G40">
        <v>1.5620000000000001</v>
      </c>
      <c r="H40">
        <v>0</v>
      </c>
      <c r="I40">
        <v>0</v>
      </c>
      <c r="J40" s="27">
        <v>0</v>
      </c>
      <c r="K40" s="44">
        <v>0</v>
      </c>
      <c r="L40">
        <v>0</v>
      </c>
      <c r="M40">
        <v>0</v>
      </c>
    </row>
    <row r="41" spans="1:13" x14ac:dyDescent="0.15">
      <c r="A41" t="s">
        <v>699</v>
      </c>
      <c r="D41" s="6"/>
      <c r="E41">
        <v>1.4014</v>
      </c>
      <c r="F41">
        <v>1.6555</v>
      </c>
      <c r="G41">
        <v>1.4850000000000001</v>
      </c>
      <c r="H41">
        <v>1.6</v>
      </c>
      <c r="I41">
        <v>1.7512000000000001</v>
      </c>
      <c r="J41">
        <v>1.7292000000000001</v>
      </c>
      <c r="K41" s="32">
        <v>1.716</v>
      </c>
      <c r="L41">
        <v>1.573</v>
      </c>
      <c r="M41">
        <v>1.65</v>
      </c>
    </row>
    <row r="42" spans="1:13" x14ac:dyDescent="0.15">
      <c r="A42" t="s">
        <v>549</v>
      </c>
      <c r="D42" s="6"/>
      <c r="E42">
        <v>1.8227</v>
      </c>
      <c r="F42">
        <v>1.8821000000000001</v>
      </c>
      <c r="G42">
        <v>1.8149999999999999</v>
      </c>
      <c r="H42">
        <v>1.81</v>
      </c>
      <c r="I42">
        <v>1.9371</v>
      </c>
      <c r="J42">
        <v>1.8922000000000001</v>
      </c>
      <c r="K42" s="32">
        <v>1.804</v>
      </c>
      <c r="L42">
        <v>1.9470000000000001</v>
      </c>
      <c r="M42">
        <v>1.903</v>
      </c>
    </row>
    <row r="43" spans="1:13" x14ac:dyDescent="0.15">
      <c r="A43" t="s">
        <v>787</v>
      </c>
      <c r="D43" s="6"/>
      <c r="E43">
        <v>1.6434</v>
      </c>
      <c r="F43">
        <v>0</v>
      </c>
      <c r="G43">
        <v>1.6279999999999999</v>
      </c>
      <c r="H43">
        <v>0</v>
      </c>
      <c r="I43">
        <v>0</v>
      </c>
      <c r="J43" s="27">
        <v>0</v>
      </c>
      <c r="K43" s="44">
        <v>0</v>
      </c>
      <c r="L43">
        <v>0</v>
      </c>
      <c r="M43">
        <v>0</v>
      </c>
    </row>
    <row r="44" spans="1:13" x14ac:dyDescent="0.15">
      <c r="A44" t="s">
        <v>697</v>
      </c>
      <c r="D44" s="6"/>
      <c r="E44">
        <v>1.4608000000000001</v>
      </c>
      <c r="F44">
        <v>0</v>
      </c>
      <c r="G44">
        <v>1.4410000000000001</v>
      </c>
      <c r="H44">
        <v>0</v>
      </c>
      <c r="I44">
        <v>0</v>
      </c>
      <c r="J44" s="27">
        <v>0</v>
      </c>
      <c r="K44" s="44">
        <v>0</v>
      </c>
      <c r="L44">
        <v>0</v>
      </c>
      <c r="M44">
        <v>0</v>
      </c>
    </row>
    <row r="45" spans="1:13" x14ac:dyDescent="0.15">
      <c r="A45" t="s">
        <v>586</v>
      </c>
      <c r="D45" s="6"/>
      <c r="E45">
        <v>1.4355</v>
      </c>
      <c r="F45">
        <v>0</v>
      </c>
      <c r="G45">
        <v>1.32</v>
      </c>
      <c r="H45">
        <v>0</v>
      </c>
      <c r="I45">
        <v>0</v>
      </c>
      <c r="J45" s="27">
        <v>0</v>
      </c>
      <c r="K45" s="44">
        <v>0</v>
      </c>
      <c r="L45">
        <v>0</v>
      </c>
      <c r="M45">
        <v>0</v>
      </c>
    </row>
    <row r="46" spans="1:13" x14ac:dyDescent="0.15">
      <c r="A46" t="s">
        <v>592</v>
      </c>
      <c r="D46" s="6"/>
      <c r="E46">
        <v>1.3684000000000001</v>
      </c>
      <c r="F46">
        <v>1.3827</v>
      </c>
      <c r="G46">
        <v>1.21</v>
      </c>
      <c r="H46">
        <v>1.44</v>
      </c>
      <c r="I46">
        <v>1.5146999999999999</v>
      </c>
      <c r="J46">
        <v>1.6009</v>
      </c>
      <c r="K46" s="32">
        <v>1.452</v>
      </c>
      <c r="L46">
        <v>1.573</v>
      </c>
      <c r="M46">
        <v>1.496</v>
      </c>
    </row>
    <row r="47" spans="1:13" x14ac:dyDescent="0.15">
      <c r="A47" t="s">
        <v>698</v>
      </c>
      <c r="D47" s="6"/>
      <c r="E47">
        <v>54.174999999999997</v>
      </c>
      <c r="F47">
        <v>58.3</v>
      </c>
      <c r="G47">
        <v>63.8</v>
      </c>
      <c r="H47">
        <v>56.12</v>
      </c>
      <c r="I47">
        <v>67.87</v>
      </c>
      <c r="J47">
        <v>60.27</v>
      </c>
      <c r="K47" s="32">
        <v>50.6</v>
      </c>
      <c r="L47">
        <v>57.706000000000003</v>
      </c>
      <c r="M47">
        <v>54.89</v>
      </c>
    </row>
    <row r="48" spans="1:13" x14ac:dyDescent="0.15">
      <c r="D48" s="6"/>
    </row>
    <row r="49" spans="1:13" x14ac:dyDescent="0.15">
      <c r="A49" s="95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algorithmName="SHA-512" hashValue="OgrtHFX603xHWO756rDGTVIGB0tq3I7dekFvMyr/Lt34K50NwiGAi2GXG5EvtGvQJsivaeFVEJ2LvcSwcQf9gw==" saltValue="fyPNa9RuBE7Mot1baDlHW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M53"/>
  <sheetViews>
    <sheetView workbookViewId="0">
      <selection sqref="A1:M53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3" x14ac:dyDescent="0.15">
      <c r="A1" t="s">
        <v>136</v>
      </c>
    </row>
    <row r="2" spans="1:13" x14ac:dyDescent="0.15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3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3" x14ac:dyDescent="0.15">
      <c r="D4" s="6"/>
      <c r="E4" s="7" t="s">
        <v>87</v>
      </c>
    </row>
    <row r="5" spans="1:13" x14ac:dyDescent="0.15">
      <c r="A5" s="9" t="s">
        <v>731</v>
      </c>
      <c r="D5" s="6"/>
    </row>
    <row r="6" spans="1:13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6000</v>
      </c>
      <c r="F11">
        <v>4000</v>
      </c>
      <c r="G11" s="27">
        <v>6000</v>
      </c>
      <c r="H11">
        <v>4000</v>
      </c>
      <c r="I11">
        <v>4000</v>
      </c>
      <c r="J11">
        <v>4000</v>
      </c>
      <c r="K11">
        <v>4000</v>
      </c>
      <c r="L11">
        <v>4000</v>
      </c>
      <c r="M11">
        <v>4000</v>
      </c>
    </row>
    <row r="12" spans="1:13" x14ac:dyDescent="0.15">
      <c r="A12" s="10" t="s">
        <v>457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  <c r="L12" s="10">
        <v>12000</v>
      </c>
      <c r="M12" s="10">
        <v>12000</v>
      </c>
    </row>
    <row r="13" spans="1:13" x14ac:dyDescent="0.15">
      <c r="A13" t="s">
        <v>772</v>
      </c>
      <c r="D13" s="6"/>
      <c r="E13">
        <v>1.8502000000000001</v>
      </c>
      <c r="F13">
        <v>2.0097</v>
      </c>
      <c r="G13">
        <v>1.9359999999999999</v>
      </c>
      <c r="H13">
        <v>1.92</v>
      </c>
      <c r="I13">
        <v>2.0800999999999998</v>
      </c>
      <c r="J13">
        <v>2.0072999999999999</v>
      </c>
      <c r="K13">
        <v>1.98</v>
      </c>
      <c r="L13">
        <v>2.0019999999999998</v>
      </c>
      <c r="M13">
        <v>1.9690000000000001</v>
      </c>
    </row>
    <row r="14" spans="1:13" x14ac:dyDescent="0.15">
      <c r="A14" t="s">
        <v>287</v>
      </c>
      <c r="D14" s="6"/>
      <c r="E14">
        <v>1.7050000000000001</v>
      </c>
      <c r="F14">
        <v>1.8996999999999999</v>
      </c>
      <c r="G14">
        <v>1.7490000000000001</v>
      </c>
      <c r="H14">
        <v>0</v>
      </c>
      <c r="I14">
        <v>1.9722999999999999</v>
      </c>
      <c r="J14">
        <v>1.8601000000000001</v>
      </c>
      <c r="K14">
        <v>1.859</v>
      </c>
      <c r="L14">
        <v>1.881</v>
      </c>
      <c r="M14">
        <v>1.837</v>
      </c>
    </row>
    <row r="15" spans="1:13" x14ac:dyDescent="0.15">
      <c r="A15" t="s">
        <v>699</v>
      </c>
      <c r="D15" s="6"/>
      <c r="E15">
        <v>1.4321999999999999</v>
      </c>
      <c r="F15">
        <v>1.4850000000000001</v>
      </c>
      <c r="G15">
        <v>1.43</v>
      </c>
      <c r="H15">
        <v>1.8</v>
      </c>
      <c r="I15">
        <v>1.5267999999999999</v>
      </c>
      <c r="J15">
        <v>1.7199</v>
      </c>
      <c r="K15">
        <v>1.4410000000000001</v>
      </c>
      <c r="L15">
        <v>1.6060000000000001</v>
      </c>
      <c r="M15">
        <v>1.4930000000000001</v>
      </c>
    </row>
    <row r="16" spans="1:13" x14ac:dyDescent="0.15">
      <c r="A16" t="s">
        <v>549</v>
      </c>
      <c r="D16" s="6"/>
      <c r="E16">
        <v>1.7776000000000001</v>
      </c>
      <c r="F16">
        <v>1.8050999999999999</v>
      </c>
      <c r="G16">
        <v>1.881</v>
      </c>
      <c r="H16">
        <v>1.86</v>
      </c>
      <c r="I16">
        <v>1.9887999999999999</v>
      </c>
      <c r="J16">
        <v>1.9654</v>
      </c>
      <c r="K16">
        <v>1.7929999999999999</v>
      </c>
      <c r="L16">
        <v>1.903</v>
      </c>
      <c r="M16">
        <v>1.903</v>
      </c>
    </row>
    <row r="17" spans="1:13" x14ac:dyDescent="0.15">
      <c r="A17" t="s">
        <v>787</v>
      </c>
      <c r="D17" s="6"/>
      <c r="E17">
        <v>1.6566000000000001</v>
      </c>
      <c r="F17">
        <v>1.8018000000000001</v>
      </c>
      <c r="G17">
        <v>1.6445000000000001</v>
      </c>
      <c r="H17">
        <v>0</v>
      </c>
      <c r="I17">
        <v>1.9129</v>
      </c>
      <c r="J17">
        <v>1.8234999999999999</v>
      </c>
      <c r="K17">
        <v>1.76</v>
      </c>
      <c r="L17">
        <v>1.8260000000000001</v>
      </c>
      <c r="M17">
        <v>1.7929999999999999</v>
      </c>
    </row>
    <row r="18" spans="1:13" x14ac:dyDescent="0.15">
      <c r="A18" t="s">
        <v>592</v>
      </c>
      <c r="D18" s="6"/>
      <c r="E18">
        <v>1.3772</v>
      </c>
      <c r="F18">
        <v>1.3815999999999999</v>
      </c>
      <c r="G18">
        <v>1.375</v>
      </c>
      <c r="H18">
        <v>1.78</v>
      </c>
      <c r="I18">
        <v>1.4795</v>
      </c>
      <c r="J18">
        <v>1.6798999999999999</v>
      </c>
      <c r="K18">
        <v>1.375</v>
      </c>
      <c r="L18">
        <v>1.5509999999999999</v>
      </c>
      <c r="M18">
        <v>1.43</v>
      </c>
    </row>
    <row r="19" spans="1:13" x14ac:dyDescent="0.15">
      <c r="A19" t="s">
        <v>698</v>
      </c>
      <c r="D19" s="6"/>
      <c r="E19">
        <v>62.600999999999999</v>
      </c>
      <c r="F19">
        <v>59.719000000000001</v>
      </c>
      <c r="G19">
        <v>64.900000000000006</v>
      </c>
      <c r="H19">
        <v>60.8</v>
      </c>
      <c r="I19">
        <v>67.760000000000005</v>
      </c>
      <c r="J19">
        <v>65.63</v>
      </c>
      <c r="K19">
        <v>55</v>
      </c>
      <c r="L19">
        <v>60.94</v>
      </c>
      <c r="M19">
        <v>60.39</v>
      </c>
    </row>
    <row r="20" spans="1:13" x14ac:dyDescent="0.15">
      <c r="D20" s="6"/>
    </row>
    <row r="21" spans="1:13" x14ac:dyDescent="0.15">
      <c r="A21" s="9" t="s">
        <v>540</v>
      </c>
      <c r="D21" s="6"/>
    </row>
    <row r="22" spans="1:13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398</v>
      </c>
      <c r="I22" s="8" t="s">
        <v>126</v>
      </c>
      <c r="J22" s="50" t="s">
        <v>522</v>
      </c>
      <c r="K22" s="8" t="s">
        <v>726</v>
      </c>
      <c r="L22" s="8" t="s">
        <v>281</v>
      </c>
      <c r="M22" s="8" t="s">
        <v>376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6000</v>
      </c>
      <c r="F27" s="27">
        <v>3200</v>
      </c>
      <c r="G27" s="27">
        <v>6000</v>
      </c>
      <c r="H27" s="27">
        <v>3200</v>
      </c>
      <c r="I27" s="27">
        <v>3200</v>
      </c>
      <c r="J27" s="27">
        <v>3200</v>
      </c>
      <c r="K27" s="27">
        <v>3200</v>
      </c>
      <c r="L27" s="27">
        <v>3200</v>
      </c>
      <c r="M27" s="27">
        <v>3200</v>
      </c>
    </row>
    <row r="28" spans="1:13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12000</v>
      </c>
      <c r="H28" s="10">
        <v>3200</v>
      </c>
      <c r="I28" s="10">
        <v>3200</v>
      </c>
      <c r="J28" s="10">
        <v>3200</v>
      </c>
      <c r="K28" s="10">
        <v>3200</v>
      </c>
      <c r="L28" s="10">
        <v>3200</v>
      </c>
      <c r="M28" s="10">
        <v>3200</v>
      </c>
    </row>
    <row r="29" spans="1:13" x14ac:dyDescent="0.15">
      <c r="A29" t="s">
        <v>772</v>
      </c>
      <c r="D29" s="6"/>
      <c r="E29">
        <v>1.8161</v>
      </c>
      <c r="F29">
        <v>2.0746000000000002</v>
      </c>
      <c r="G29" s="57">
        <v>1.98</v>
      </c>
      <c r="H29">
        <v>1.89</v>
      </c>
      <c r="I29">
        <v>2.0625</v>
      </c>
      <c r="J29">
        <v>2.0689000000000002</v>
      </c>
      <c r="K29">
        <v>2.024</v>
      </c>
      <c r="L29">
        <v>2.024</v>
      </c>
      <c r="M29">
        <v>1.925</v>
      </c>
    </row>
    <row r="30" spans="1:13" x14ac:dyDescent="0.15">
      <c r="A30" t="s">
        <v>287</v>
      </c>
      <c r="D30" s="6"/>
      <c r="E30">
        <v>1.5807</v>
      </c>
      <c r="F30">
        <v>0</v>
      </c>
      <c r="G30" s="57">
        <v>1.782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1.4531000000000001</v>
      </c>
      <c r="F31">
        <v>1.6983999999999999</v>
      </c>
      <c r="G31" s="57">
        <v>1.6060000000000001</v>
      </c>
      <c r="H31">
        <v>1.66</v>
      </c>
      <c r="I31">
        <v>1.8205</v>
      </c>
      <c r="J31">
        <v>1.8148</v>
      </c>
      <c r="K31">
        <v>1.661</v>
      </c>
      <c r="L31">
        <v>1.6060000000000001</v>
      </c>
      <c r="M31">
        <v>1.7270000000000001</v>
      </c>
    </row>
    <row r="32" spans="1:13" x14ac:dyDescent="0.15">
      <c r="A32" t="s">
        <v>549</v>
      </c>
      <c r="D32" s="6"/>
      <c r="E32">
        <v>1.7490000000000001</v>
      </c>
      <c r="F32">
        <v>1.8733</v>
      </c>
      <c r="G32" s="57">
        <v>1.8534999999999999</v>
      </c>
      <c r="H32">
        <v>1.81</v>
      </c>
      <c r="I32">
        <v>1.9338</v>
      </c>
      <c r="J32">
        <v>1.9973000000000001</v>
      </c>
      <c r="K32">
        <v>1.8919999999999999</v>
      </c>
      <c r="L32">
        <v>1.9470000000000001</v>
      </c>
      <c r="M32">
        <v>1.8919999999999999</v>
      </c>
    </row>
    <row r="33" spans="1:13" x14ac:dyDescent="0.15">
      <c r="A33" t="s">
        <v>189</v>
      </c>
      <c r="D33" s="6"/>
      <c r="E33">
        <v>1.5367</v>
      </c>
      <c r="F33">
        <v>0</v>
      </c>
      <c r="G33" s="57">
        <v>1.639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1.4101999999999999</v>
      </c>
      <c r="F34">
        <v>1.5961000000000001</v>
      </c>
      <c r="G34" s="57">
        <v>1.474</v>
      </c>
      <c r="H34">
        <v>1.61</v>
      </c>
      <c r="I34">
        <v>1.7259</v>
      </c>
      <c r="J34">
        <v>1.7674000000000001</v>
      </c>
      <c r="K34">
        <v>1.5620000000000001</v>
      </c>
      <c r="L34">
        <v>1.5289999999999999</v>
      </c>
      <c r="M34">
        <v>1.65</v>
      </c>
    </row>
    <row r="35" spans="1:13" x14ac:dyDescent="0.15">
      <c r="A35" t="s">
        <v>698</v>
      </c>
      <c r="D35" s="6"/>
      <c r="E35">
        <v>62.600999999999999</v>
      </c>
      <c r="F35">
        <v>58.058</v>
      </c>
      <c r="G35" s="57">
        <v>63.8</v>
      </c>
      <c r="H35">
        <v>58.25</v>
      </c>
      <c r="I35">
        <v>65.89</v>
      </c>
      <c r="J35">
        <v>64.86</v>
      </c>
      <c r="K35">
        <v>57.2</v>
      </c>
      <c r="L35">
        <v>61.137999999999998</v>
      </c>
      <c r="M35">
        <v>58.19</v>
      </c>
    </row>
    <row r="36" spans="1:13" x14ac:dyDescent="0.15">
      <c r="D36" s="6"/>
    </row>
    <row r="37" spans="1:13" x14ac:dyDescent="0.15">
      <c r="A37" s="9" t="s">
        <v>540</v>
      </c>
      <c r="D37" s="6"/>
    </row>
    <row r="38" spans="1:13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398</v>
      </c>
      <c r="I38" s="8" t="s">
        <v>126</v>
      </c>
      <c r="J38" s="50" t="s">
        <v>522</v>
      </c>
      <c r="K38" s="8" t="s">
        <v>726</v>
      </c>
      <c r="L38" s="8" t="s">
        <v>281</v>
      </c>
      <c r="M38" s="8" t="s">
        <v>376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6000</v>
      </c>
      <c r="F43">
        <v>4000</v>
      </c>
      <c r="G43" s="27">
        <v>6000</v>
      </c>
      <c r="H43">
        <v>4000</v>
      </c>
      <c r="I43">
        <v>4000</v>
      </c>
      <c r="J43">
        <v>4000</v>
      </c>
      <c r="K43">
        <v>4000</v>
      </c>
      <c r="L43">
        <v>4000</v>
      </c>
      <c r="M43">
        <v>4000</v>
      </c>
    </row>
    <row r="44" spans="1:13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10">
        <v>12000</v>
      </c>
      <c r="H44" s="10">
        <v>4000</v>
      </c>
      <c r="I44" s="10">
        <v>12000</v>
      </c>
      <c r="J44" s="10">
        <v>12000</v>
      </c>
      <c r="K44" s="10">
        <v>12000</v>
      </c>
      <c r="L44" s="10">
        <v>12000</v>
      </c>
      <c r="M44" s="10">
        <v>12000</v>
      </c>
    </row>
    <row r="45" spans="1:13" x14ac:dyDescent="0.15">
      <c r="A45" t="s">
        <v>772</v>
      </c>
      <c r="D45" s="6"/>
      <c r="E45">
        <v>1.8579000000000001</v>
      </c>
      <c r="F45">
        <v>2.0449000000000002</v>
      </c>
      <c r="G45">
        <v>2.0129999999999999</v>
      </c>
      <c r="H45">
        <v>1.91</v>
      </c>
      <c r="I45">
        <v>2.1153</v>
      </c>
      <c r="J45">
        <v>2.0659999999999998</v>
      </c>
      <c r="K45">
        <v>2.0019999999999998</v>
      </c>
      <c r="L45">
        <v>2.0459999999999998</v>
      </c>
      <c r="M45">
        <v>1.98</v>
      </c>
    </row>
    <row r="46" spans="1:13" x14ac:dyDescent="0.15">
      <c r="A46" t="s">
        <v>287</v>
      </c>
      <c r="D46" s="6"/>
      <c r="E46">
        <v>1.573</v>
      </c>
      <c r="F46">
        <v>1.8117000000000001</v>
      </c>
      <c r="G46">
        <v>1.716</v>
      </c>
      <c r="H46">
        <v>0</v>
      </c>
      <c r="I46">
        <v>1.8733</v>
      </c>
      <c r="J46">
        <v>1.8010999999999999</v>
      </c>
      <c r="K46">
        <v>1.7709999999999999</v>
      </c>
      <c r="L46">
        <v>1.716</v>
      </c>
      <c r="M46">
        <v>1.716</v>
      </c>
    </row>
    <row r="47" spans="1:13" x14ac:dyDescent="0.15">
      <c r="A47" t="s">
        <v>699</v>
      </c>
      <c r="D47" s="6"/>
      <c r="E47">
        <v>1.4200999999999999</v>
      </c>
      <c r="F47">
        <v>1.5367</v>
      </c>
      <c r="G47">
        <v>1.4850000000000001</v>
      </c>
      <c r="H47">
        <v>1.72</v>
      </c>
      <c r="I47">
        <v>1.5872999999999999</v>
      </c>
      <c r="J47">
        <v>1.7203999999999999</v>
      </c>
      <c r="K47">
        <v>1.452</v>
      </c>
      <c r="L47">
        <v>1.5620000000000001</v>
      </c>
      <c r="M47">
        <v>1.5069999999999999</v>
      </c>
    </row>
    <row r="48" spans="1:13" x14ac:dyDescent="0.15">
      <c r="A48" t="s">
        <v>549</v>
      </c>
      <c r="D48" s="6"/>
      <c r="E48">
        <v>1.8193999999999999</v>
      </c>
      <c r="F48">
        <v>1.9437</v>
      </c>
      <c r="G48">
        <v>1.9470000000000001</v>
      </c>
      <c r="H48">
        <v>1.86</v>
      </c>
      <c r="I48">
        <v>2.0800999999999998</v>
      </c>
      <c r="J48">
        <v>2.0160999999999998</v>
      </c>
      <c r="K48">
        <v>1.903</v>
      </c>
      <c r="L48">
        <v>1.9470000000000001</v>
      </c>
      <c r="M48">
        <v>1.9910000000000001</v>
      </c>
    </row>
    <row r="49" spans="1:13" x14ac:dyDescent="0.15">
      <c r="A49" t="s">
        <v>787</v>
      </c>
      <c r="D49" s="6"/>
      <c r="E49">
        <v>1.5235000000000001</v>
      </c>
      <c r="F49">
        <v>1.6896</v>
      </c>
      <c r="G49">
        <v>1.6719999999999999</v>
      </c>
      <c r="H49">
        <v>0</v>
      </c>
      <c r="I49">
        <v>1.8512999999999999</v>
      </c>
      <c r="J49">
        <v>1.7572000000000001</v>
      </c>
      <c r="K49">
        <v>1.65</v>
      </c>
      <c r="L49">
        <v>1.6719999999999999</v>
      </c>
      <c r="M49">
        <v>1.639</v>
      </c>
    </row>
    <row r="50" spans="1:13" x14ac:dyDescent="0.15">
      <c r="A50" t="s">
        <v>592</v>
      </c>
      <c r="D50" s="6"/>
      <c r="E50">
        <v>1.3815999999999999</v>
      </c>
      <c r="F50">
        <v>1.4101999999999999</v>
      </c>
      <c r="G50">
        <v>1.3859999999999999</v>
      </c>
      <c r="H50">
        <v>1.68</v>
      </c>
      <c r="I50">
        <v>1.5037</v>
      </c>
      <c r="J50">
        <v>1.6830000000000001</v>
      </c>
      <c r="K50">
        <v>1.397</v>
      </c>
      <c r="L50">
        <v>1.518</v>
      </c>
      <c r="M50">
        <v>1.419</v>
      </c>
    </row>
    <row r="51" spans="1:13" x14ac:dyDescent="0.15">
      <c r="A51" t="s">
        <v>698</v>
      </c>
      <c r="D51" s="6"/>
      <c r="E51">
        <v>62.502000000000002</v>
      </c>
      <c r="F51">
        <v>58.564</v>
      </c>
      <c r="G51">
        <v>66.55</v>
      </c>
      <c r="H51">
        <v>59.37</v>
      </c>
      <c r="I51">
        <v>67.760000000000005</v>
      </c>
      <c r="J51">
        <v>64.8</v>
      </c>
      <c r="K51">
        <v>55</v>
      </c>
      <c r="L51">
        <v>60.664999999999999</v>
      </c>
      <c r="M51">
        <v>58.19</v>
      </c>
    </row>
    <row r="52" spans="1:13" x14ac:dyDescent="0.15">
      <c r="D52" s="6"/>
    </row>
    <row r="53" spans="1:13" x14ac:dyDescent="0.15">
      <c r="A53" s="95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</row>
  </sheetData>
  <sheetProtection algorithmName="SHA-512" hashValue="55HXBwGbXHotsiVmf/0pP3TGcOy3zTggY0TJIqgsA9jeT7pz6ids7Z7MKP61ttI2/t6P7md1DbuHIVJcZ7Gi8g==" saltValue="hxOEvAA/O/sbnwnoUc03r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/>
  <dimension ref="A1:M53"/>
  <sheetViews>
    <sheetView workbookViewId="0">
      <selection activeCell="O11" sqref="O11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3" x14ac:dyDescent="0.15">
      <c r="A1" t="s">
        <v>136</v>
      </c>
    </row>
    <row r="2" spans="1:13" x14ac:dyDescent="0.15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3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3" x14ac:dyDescent="0.15">
      <c r="D4" s="6"/>
      <c r="E4" s="7" t="s">
        <v>87</v>
      </c>
    </row>
    <row r="5" spans="1:13" x14ac:dyDescent="0.15">
      <c r="A5" s="9" t="s">
        <v>390</v>
      </c>
      <c r="D5" s="6"/>
    </row>
    <row r="6" spans="1:13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50" t="s">
        <v>522</v>
      </c>
      <c r="K6" s="8" t="s">
        <v>726</v>
      </c>
      <c r="L6" s="8" t="s">
        <v>281</v>
      </c>
      <c r="M6" s="8" t="s">
        <v>376</v>
      </c>
    </row>
    <row r="7" spans="1:13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  <c r="L7" s="25">
        <v>0.33329999999999999</v>
      </c>
      <c r="M7" s="25">
        <v>0.33329999999999999</v>
      </c>
    </row>
    <row r="8" spans="1:13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  <c r="L8" s="27">
        <v>2</v>
      </c>
      <c r="M8" s="27">
        <v>2</v>
      </c>
    </row>
    <row r="9" spans="1:13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  <c r="L9" s="25">
        <v>0.66659999999999997</v>
      </c>
      <c r="M9" s="25">
        <v>0.66659999999999997</v>
      </c>
    </row>
    <row r="10" spans="1:13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  <c r="L10" s="27">
        <v>4</v>
      </c>
      <c r="M10" s="27">
        <v>4</v>
      </c>
    </row>
    <row r="11" spans="1:13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3200</v>
      </c>
      <c r="I11" s="27">
        <v>3200</v>
      </c>
      <c r="J11" s="27">
        <v>3200</v>
      </c>
      <c r="K11" s="27">
        <v>3200</v>
      </c>
      <c r="L11" s="27">
        <v>3200</v>
      </c>
      <c r="M11" s="27">
        <v>3200</v>
      </c>
    </row>
    <row r="12" spans="1:13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3200</v>
      </c>
      <c r="I12" s="10">
        <v>3200</v>
      </c>
      <c r="J12" s="10">
        <v>3200</v>
      </c>
      <c r="K12" s="10">
        <v>3200</v>
      </c>
      <c r="L12" s="10">
        <v>3200</v>
      </c>
      <c r="M12" s="10">
        <v>3200</v>
      </c>
    </row>
    <row r="13" spans="1:13" x14ac:dyDescent="0.15">
      <c r="A13" t="s">
        <v>772</v>
      </c>
      <c r="D13" s="6"/>
      <c r="E13">
        <v>1.9690000000000001</v>
      </c>
      <c r="F13">
        <v>2.1934</v>
      </c>
      <c r="G13" s="57">
        <v>2.09</v>
      </c>
      <c r="H13">
        <v>2.02</v>
      </c>
      <c r="I13">
        <v>2.2418</v>
      </c>
      <c r="J13">
        <v>2.0226000000000002</v>
      </c>
      <c r="K13">
        <v>2.1669999999999998</v>
      </c>
      <c r="L13">
        <v>2.0680000000000001</v>
      </c>
      <c r="M13">
        <v>2.145</v>
      </c>
    </row>
    <row r="14" spans="1:13" x14ac:dyDescent="0.15">
      <c r="A14" t="s">
        <v>287</v>
      </c>
      <c r="D14" s="6"/>
      <c r="E14">
        <v>1.8480000000000001</v>
      </c>
      <c r="F14">
        <v>0</v>
      </c>
      <c r="G14" s="57">
        <v>1.9470000000000001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 x14ac:dyDescent="0.15">
      <c r="A15" t="s">
        <v>699</v>
      </c>
      <c r="D15" s="6"/>
      <c r="E15">
        <v>1.6753</v>
      </c>
      <c r="F15">
        <v>1.8909</v>
      </c>
      <c r="G15" s="57">
        <v>1.7490000000000001</v>
      </c>
      <c r="H15">
        <v>1.85</v>
      </c>
      <c r="I15">
        <v>1.9778</v>
      </c>
      <c r="J15">
        <v>1.8722000000000001</v>
      </c>
      <c r="K15">
        <v>1.837</v>
      </c>
      <c r="L15">
        <v>1.837</v>
      </c>
      <c r="M15">
        <v>1.9139999999999999</v>
      </c>
    </row>
    <row r="16" spans="1:13" x14ac:dyDescent="0.15">
      <c r="A16" t="s">
        <v>549</v>
      </c>
      <c r="D16" s="6"/>
      <c r="E16">
        <v>1.6786000000000001</v>
      </c>
      <c r="F16">
        <v>1.7996000000000001</v>
      </c>
      <c r="G16" s="57">
        <v>1.8260000000000001</v>
      </c>
      <c r="H16">
        <v>1.81</v>
      </c>
      <c r="I16">
        <v>1.9063000000000001</v>
      </c>
      <c r="J16">
        <v>1.7813000000000001</v>
      </c>
      <c r="K16">
        <v>1.8149999999999999</v>
      </c>
      <c r="L16">
        <v>1.7709999999999999</v>
      </c>
      <c r="M16">
        <v>1.9139999999999999</v>
      </c>
    </row>
    <row r="17" spans="1:13" x14ac:dyDescent="0.15">
      <c r="A17" t="s">
        <v>189</v>
      </c>
      <c r="D17" s="6"/>
      <c r="E17">
        <v>1.5224</v>
      </c>
      <c r="F17">
        <v>0</v>
      </c>
      <c r="G17" s="57">
        <v>1.6060000000000001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15">
      <c r="A18" t="s">
        <v>592</v>
      </c>
      <c r="D18" s="6"/>
      <c r="E18">
        <v>1.4222999999999999</v>
      </c>
      <c r="F18">
        <v>1.5862000000000001</v>
      </c>
      <c r="G18" s="57">
        <v>1.5069999999999999</v>
      </c>
      <c r="H18">
        <v>1.61</v>
      </c>
      <c r="I18">
        <v>1.6797</v>
      </c>
      <c r="J18">
        <v>1.5983000000000001</v>
      </c>
      <c r="K18">
        <v>1.5620000000000001</v>
      </c>
      <c r="L18">
        <v>1.5840000000000001</v>
      </c>
      <c r="M18">
        <v>1.6830000000000001</v>
      </c>
    </row>
    <row r="19" spans="1:13" x14ac:dyDescent="0.15">
      <c r="A19" t="s">
        <v>698</v>
      </c>
      <c r="D19" s="6"/>
      <c r="E19">
        <v>57.848999999999997</v>
      </c>
      <c r="F19">
        <v>56.451999999999998</v>
      </c>
      <c r="G19" s="57">
        <v>58.3</v>
      </c>
      <c r="H19">
        <v>56.22</v>
      </c>
      <c r="I19">
        <v>62.92</v>
      </c>
      <c r="J19">
        <v>58.18</v>
      </c>
      <c r="K19">
        <v>50.6</v>
      </c>
      <c r="L19">
        <v>56.000999999999998</v>
      </c>
      <c r="M19">
        <v>57.09</v>
      </c>
    </row>
    <row r="20" spans="1:13" x14ac:dyDescent="0.15">
      <c r="D20" s="6"/>
    </row>
    <row r="21" spans="1:13" x14ac:dyDescent="0.15">
      <c r="A21" s="9" t="s">
        <v>616</v>
      </c>
      <c r="D21" s="6"/>
    </row>
    <row r="22" spans="1:13" x14ac:dyDescent="0.15">
      <c r="A22" s="9" t="s">
        <v>344</v>
      </c>
      <c r="D22" s="6"/>
      <c r="E22" s="8" t="s">
        <v>872</v>
      </c>
      <c r="F22" s="50" t="s">
        <v>396</v>
      </c>
      <c r="G22" s="50" t="s">
        <v>416</v>
      </c>
      <c r="H22" s="8" t="s">
        <v>398</v>
      </c>
      <c r="I22" s="8" t="s">
        <v>126</v>
      </c>
      <c r="J22" s="50" t="s">
        <v>522</v>
      </c>
      <c r="K22" s="8" t="s">
        <v>726</v>
      </c>
      <c r="L22" s="8" t="s">
        <v>281</v>
      </c>
      <c r="M22" s="50" t="s">
        <v>377</v>
      </c>
    </row>
    <row r="23" spans="1:13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  <c r="L23" s="25">
        <v>0.33329999999999999</v>
      </c>
      <c r="M23" s="25">
        <v>0.33329999999999999</v>
      </c>
    </row>
    <row r="24" spans="1:13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  <c r="L24" s="27">
        <v>2</v>
      </c>
      <c r="M24" s="27">
        <v>2</v>
      </c>
    </row>
    <row r="25" spans="1:13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  <c r="L25" s="25">
        <v>0.66659999999999997</v>
      </c>
      <c r="M25" s="25">
        <v>0.66659999999999997</v>
      </c>
    </row>
    <row r="26" spans="1:13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4</v>
      </c>
    </row>
    <row r="27" spans="1:13" x14ac:dyDescent="0.15">
      <c r="A27" t="s">
        <v>594</v>
      </c>
      <c r="D27" s="6"/>
      <c r="E27" s="27">
        <v>6000</v>
      </c>
      <c r="F27" s="27">
        <v>3500</v>
      </c>
      <c r="G27" s="27">
        <v>6000</v>
      </c>
      <c r="H27" s="27">
        <v>3500</v>
      </c>
      <c r="I27" s="27">
        <v>3500</v>
      </c>
      <c r="J27" s="27">
        <v>3500</v>
      </c>
      <c r="K27" s="27">
        <v>3500</v>
      </c>
      <c r="L27" s="27">
        <v>3500</v>
      </c>
      <c r="M27" s="27">
        <v>3500</v>
      </c>
    </row>
    <row r="28" spans="1:13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12000</v>
      </c>
      <c r="H28" s="10">
        <v>3500</v>
      </c>
      <c r="I28" s="10">
        <v>3500</v>
      </c>
      <c r="J28" s="10">
        <v>3500</v>
      </c>
      <c r="K28" s="10">
        <v>3500</v>
      </c>
      <c r="L28" s="10">
        <v>3500</v>
      </c>
      <c r="M28" s="10">
        <v>3500</v>
      </c>
    </row>
    <row r="29" spans="1:13" x14ac:dyDescent="0.15">
      <c r="A29" t="s">
        <v>772</v>
      </c>
      <c r="D29" s="6"/>
      <c r="E29">
        <v>2.1185999999999998</v>
      </c>
      <c r="F29">
        <v>2.4222000000000001</v>
      </c>
      <c r="G29">
        <v>2.2440000000000002</v>
      </c>
      <c r="H29">
        <v>2.15</v>
      </c>
      <c r="I29">
        <v>2.3485</v>
      </c>
      <c r="J29">
        <v>2.2284999999999999</v>
      </c>
      <c r="K29">
        <v>2.3980000000000001</v>
      </c>
      <c r="L29">
        <v>2.2770000000000001</v>
      </c>
      <c r="M29">
        <v>2.1890000000000001</v>
      </c>
    </row>
    <row r="30" spans="1:13" x14ac:dyDescent="0.15">
      <c r="A30" t="s">
        <v>287</v>
      </c>
      <c r="D30" s="6"/>
      <c r="E30">
        <v>1.8260000000000001</v>
      </c>
      <c r="F30">
        <v>0</v>
      </c>
      <c r="G30">
        <v>2.024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699</v>
      </c>
      <c r="D31" s="6"/>
      <c r="E31">
        <v>1.6158999999999999</v>
      </c>
      <c r="F31">
        <v>1.9403999999999999</v>
      </c>
      <c r="G31">
        <v>1.7050000000000001</v>
      </c>
      <c r="H31">
        <v>1.96</v>
      </c>
      <c r="I31">
        <v>2.0922000000000001</v>
      </c>
      <c r="J31">
        <v>1.9770000000000001</v>
      </c>
      <c r="K31">
        <v>1.837</v>
      </c>
      <c r="L31">
        <v>1.8260000000000001</v>
      </c>
      <c r="M31">
        <v>1.9139999999999999</v>
      </c>
    </row>
    <row r="32" spans="1:13" x14ac:dyDescent="0.15">
      <c r="A32" t="s">
        <v>549</v>
      </c>
      <c r="D32" s="6"/>
      <c r="E32">
        <v>1.8919999999999999</v>
      </c>
      <c r="F32">
        <v>1.9161999999999999</v>
      </c>
      <c r="G32">
        <v>1.9470000000000001</v>
      </c>
      <c r="H32">
        <v>1.85</v>
      </c>
      <c r="I32">
        <v>1.9272</v>
      </c>
      <c r="J32">
        <v>1.9639</v>
      </c>
      <c r="K32">
        <v>1.9910000000000001</v>
      </c>
      <c r="L32">
        <v>2.0019999999999998</v>
      </c>
      <c r="M32">
        <v>1.9139999999999999</v>
      </c>
    </row>
    <row r="33" spans="1:13" x14ac:dyDescent="0.15">
      <c r="A33" t="s">
        <v>189</v>
      </c>
      <c r="D33" s="6"/>
      <c r="E33">
        <v>1.6291</v>
      </c>
      <c r="F33">
        <v>0</v>
      </c>
      <c r="G33">
        <v>1.7270000000000001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592</v>
      </c>
      <c r="D34" s="6"/>
      <c r="E34">
        <v>1.5334000000000001</v>
      </c>
      <c r="F34">
        <v>1.6566000000000001</v>
      </c>
      <c r="G34">
        <v>1.4079999999999999</v>
      </c>
      <c r="H34">
        <v>1.65</v>
      </c>
      <c r="I34">
        <v>1.8546</v>
      </c>
      <c r="J34">
        <v>1.7232000000000001</v>
      </c>
      <c r="K34">
        <v>1.617</v>
      </c>
      <c r="L34">
        <v>1.661</v>
      </c>
      <c r="M34">
        <v>1.7490000000000001</v>
      </c>
    </row>
    <row r="35" spans="1:13" x14ac:dyDescent="0.15">
      <c r="A35" t="s">
        <v>698</v>
      </c>
      <c r="D35" s="6"/>
      <c r="E35">
        <v>54.054000000000002</v>
      </c>
      <c r="F35">
        <v>55.66</v>
      </c>
      <c r="G35">
        <v>59.4</v>
      </c>
      <c r="H35">
        <v>54.6</v>
      </c>
      <c r="I35">
        <v>63.47</v>
      </c>
      <c r="J35">
        <v>57.18</v>
      </c>
      <c r="K35">
        <v>49.5</v>
      </c>
      <c r="L35">
        <v>57.518999999999998</v>
      </c>
      <c r="M35">
        <v>54.89</v>
      </c>
    </row>
    <row r="36" spans="1:13" x14ac:dyDescent="0.15">
      <c r="D36" s="6"/>
    </row>
    <row r="37" spans="1:13" x14ac:dyDescent="0.15">
      <c r="A37" s="9" t="s">
        <v>616</v>
      </c>
      <c r="D37" s="6"/>
    </row>
    <row r="38" spans="1:13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398</v>
      </c>
      <c r="I38" s="8" t="s">
        <v>126</v>
      </c>
      <c r="J38" s="50" t="s">
        <v>522</v>
      </c>
      <c r="K38" s="8" t="s">
        <v>726</v>
      </c>
      <c r="L38" s="8" t="s">
        <v>281</v>
      </c>
      <c r="M38" s="50" t="s">
        <v>378</v>
      </c>
    </row>
    <row r="39" spans="1:13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  <c r="L39" s="25">
        <v>0.33329999999999999</v>
      </c>
      <c r="M39" s="25">
        <v>0.33329999999999999</v>
      </c>
    </row>
    <row r="40" spans="1:13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  <c r="L40" s="27">
        <v>2</v>
      </c>
      <c r="M40" s="27">
        <v>2</v>
      </c>
    </row>
    <row r="41" spans="1:13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  <c r="L41" s="25">
        <v>0.66659999999999997</v>
      </c>
      <c r="M41" s="25">
        <v>0.66659999999999997</v>
      </c>
    </row>
    <row r="42" spans="1:13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  <c r="L42" s="27">
        <v>4</v>
      </c>
      <c r="M42" s="27">
        <v>4</v>
      </c>
    </row>
    <row r="43" spans="1:13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3200</v>
      </c>
      <c r="I43" s="27">
        <v>3200</v>
      </c>
      <c r="J43" s="27">
        <v>3200</v>
      </c>
      <c r="K43" s="27">
        <v>3200</v>
      </c>
      <c r="L43" s="27">
        <v>3200</v>
      </c>
      <c r="M43" s="27">
        <v>3200</v>
      </c>
    </row>
    <row r="44" spans="1:13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3200</v>
      </c>
      <c r="I44" s="10">
        <v>3200</v>
      </c>
      <c r="J44" s="10">
        <v>3200</v>
      </c>
      <c r="K44" s="10">
        <v>3200</v>
      </c>
      <c r="L44" s="10">
        <v>3200</v>
      </c>
      <c r="M44" s="10">
        <v>3200</v>
      </c>
    </row>
    <row r="45" spans="1:13" x14ac:dyDescent="0.15">
      <c r="A45" t="s">
        <v>772</v>
      </c>
      <c r="D45" s="6"/>
      <c r="E45">
        <v>2.1141999999999999</v>
      </c>
      <c r="F45">
        <v>2.4420000000000002</v>
      </c>
      <c r="G45" s="57">
        <v>2.343</v>
      </c>
      <c r="H45">
        <v>2.2599999999999998</v>
      </c>
      <c r="I45">
        <v>2.4695</v>
      </c>
      <c r="J45">
        <v>2.2803</v>
      </c>
      <c r="K45">
        <v>2.343</v>
      </c>
      <c r="L45">
        <v>2.2549999999999999</v>
      </c>
      <c r="M45">
        <v>2.2989999999999999</v>
      </c>
    </row>
    <row r="46" spans="1:13" x14ac:dyDescent="0.15">
      <c r="A46" t="s">
        <v>287</v>
      </c>
      <c r="D46" s="6"/>
      <c r="E46">
        <v>1.7798</v>
      </c>
      <c r="F46">
        <v>0</v>
      </c>
      <c r="G46" s="57">
        <v>2.0350000000000001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 x14ac:dyDescent="0.15">
      <c r="A47" t="s">
        <v>699</v>
      </c>
      <c r="D47" s="6"/>
      <c r="E47">
        <v>1.3694999999999999</v>
      </c>
      <c r="F47">
        <v>1.8612</v>
      </c>
      <c r="G47" s="57">
        <v>1.6445000000000001</v>
      </c>
      <c r="H47">
        <v>1.81</v>
      </c>
      <c r="I47">
        <v>1.9701</v>
      </c>
      <c r="J47">
        <v>1.8878999999999999</v>
      </c>
      <c r="K47">
        <v>1.881</v>
      </c>
      <c r="L47">
        <v>1.8149999999999999</v>
      </c>
      <c r="M47">
        <v>1.903</v>
      </c>
    </row>
    <row r="48" spans="1:13" x14ac:dyDescent="0.15">
      <c r="A48" t="s">
        <v>549</v>
      </c>
      <c r="D48" s="6"/>
      <c r="E48">
        <v>1.8909</v>
      </c>
      <c r="F48">
        <v>2.0889000000000002</v>
      </c>
      <c r="G48" s="57">
        <v>2.0459999999999998</v>
      </c>
      <c r="H48">
        <v>2</v>
      </c>
      <c r="I48">
        <v>2.1065</v>
      </c>
      <c r="J48">
        <v>2.0449999999999999</v>
      </c>
      <c r="K48">
        <v>1.9910000000000001</v>
      </c>
      <c r="L48">
        <v>2.0019999999999998</v>
      </c>
      <c r="M48">
        <v>2.0569999999999999</v>
      </c>
    </row>
    <row r="49" spans="1:13" x14ac:dyDescent="0.15">
      <c r="A49" t="s">
        <v>189</v>
      </c>
      <c r="D49" s="6"/>
      <c r="E49">
        <v>1.5466</v>
      </c>
      <c r="F49">
        <v>0</v>
      </c>
      <c r="G49" s="57">
        <v>1.859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 x14ac:dyDescent="0.15">
      <c r="A50" t="s">
        <v>592</v>
      </c>
      <c r="D50" s="6"/>
      <c r="E50">
        <v>1.3353999999999999</v>
      </c>
      <c r="F50">
        <v>1.6862999999999999</v>
      </c>
      <c r="G50" s="57">
        <v>1.518</v>
      </c>
      <c r="H50">
        <v>1.74</v>
      </c>
      <c r="I50">
        <v>1.8469</v>
      </c>
      <c r="J50">
        <v>1.7355</v>
      </c>
      <c r="K50">
        <v>1.6719999999999999</v>
      </c>
      <c r="L50">
        <v>1.661</v>
      </c>
      <c r="M50">
        <v>1.782</v>
      </c>
    </row>
    <row r="51" spans="1:13" x14ac:dyDescent="0.15">
      <c r="A51" t="s">
        <v>698</v>
      </c>
      <c r="D51" s="6"/>
      <c r="E51">
        <v>60.5</v>
      </c>
      <c r="F51">
        <v>57.97</v>
      </c>
      <c r="G51" s="57">
        <v>60.5</v>
      </c>
      <c r="H51">
        <v>57.72</v>
      </c>
      <c r="I51">
        <v>64.459999999999994</v>
      </c>
      <c r="J51">
        <v>59.84</v>
      </c>
      <c r="K51">
        <v>55</v>
      </c>
      <c r="L51">
        <v>55.780999999999999</v>
      </c>
      <c r="M51">
        <v>58.19</v>
      </c>
    </row>
    <row r="52" spans="1:13" x14ac:dyDescent="0.15">
      <c r="D52" s="6"/>
    </row>
    <row r="53" spans="1:13" x14ac:dyDescent="0.15">
      <c r="A53" s="95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</row>
  </sheetData>
  <sheetProtection algorithmName="SHA-512" hashValue="9G2e9gKm8tkTGK9HuzhRXIPs+RILYPIZysik6sw4D85VTFIQwZoDZUfdsUBBH15PUsbzbO9l8QNOlxyYiqsTxw==" saltValue="KktlqlZaaiNIQK3mvRMR7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/>
  <dimension ref="A1:K49"/>
  <sheetViews>
    <sheetView workbookViewId="0">
      <selection activeCell="L11" sqref="L11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551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 s="27">
        <v>3000</v>
      </c>
      <c r="F11">
        <v>6000</v>
      </c>
      <c r="G11" s="27">
        <v>3000</v>
      </c>
      <c r="H11">
        <v>6000</v>
      </c>
      <c r="I11" s="27">
        <v>6000</v>
      </c>
      <c r="J11" s="27">
        <v>6000</v>
      </c>
      <c r="K11" s="27">
        <v>6000</v>
      </c>
    </row>
    <row r="12" spans="1:11" x14ac:dyDescent="0.15">
      <c r="A12" t="s">
        <v>169</v>
      </c>
      <c r="D12" s="6"/>
      <c r="E12">
        <v>6000</v>
      </c>
      <c r="F12">
        <v>9000</v>
      </c>
      <c r="G12" s="27">
        <v>6000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6000</v>
      </c>
      <c r="I13" s="27">
        <v>9000</v>
      </c>
      <c r="J13" s="27">
        <v>9000</v>
      </c>
      <c r="K13" s="27">
        <v>9000</v>
      </c>
    </row>
    <row r="14" spans="1:11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15000</v>
      </c>
      <c r="H14" s="10">
        <v>6000</v>
      </c>
      <c r="I14" s="10">
        <v>9000</v>
      </c>
      <c r="J14" s="10">
        <v>9000</v>
      </c>
      <c r="K14" s="10">
        <v>9000</v>
      </c>
    </row>
    <row r="15" spans="1:11" x14ac:dyDescent="0.15">
      <c r="A15" t="s">
        <v>772</v>
      </c>
      <c r="D15" s="6"/>
      <c r="E15">
        <v>2.0339</v>
      </c>
      <c r="F15">
        <v>2.1219000000000001</v>
      </c>
      <c r="G15">
        <v>2.1230000000000002</v>
      </c>
      <c r="H15">
        <v>2</v>
      </c>
      <c r="I15">
        <v>2.2605</v>
      </c>
      <c r="J15">
        <v>2.2213400000000001</v>
      </c>
      <c r="K15" s="42">
        <v>2.09</v>
      </c>
    </row>
    <row r="16" spans="1:11" x14ac:dyDescent="0.15">
      <c r="A16" t="s">
        <v>287</v>
      </c>
      <c r="D16" s="6"/>
      <c r="E16">
        <v>1.7611000000000001</v>
      </c>
      <c r="F16">
        <v>1.6687000000000001</v>
      </c>
      <c r="G16">
        <v>1.8919999999999999</v>
      </c>
      <c r="H16">
        <v>0</v>
      </c>
      <c r="I16">
        <v>1.6489</v>
      </c>
      <c r="J16">
        <v>1.6612199999999999</v>
      </c>
      <c r="K16" s="42">
        <v>1.6279999999999999</v>
      </c>
    </row>
    <row r="17" spans="1:11" x14ac:dyDescent="0.15">
      <c r="A17" t="s">
        <v>590</v>
      </c>
      <c r="D17" s="6"/>
      <c r="E17">
        <v>1.4079999999999999</v>
      </c>
      <c r="F17">
        <v>0</v>
      </c>
      <c r="G17">
        <v>1.4850000000000001</v>
      </c>
      <c r="H17">
        <v>0</v>
      </c>
      <c r="I17">
        <v>0</v>
      </c>
      <c r="J17">
        <v>0</v>
      </c>
      <c r="K17" s="42" t="s">
        <v>727</v>
      </c>
    </row>
    <row r="18" spans="1:11" x14ac:dyDescent="0.15">
      <c r="A18" t="s">
        <v>363</v>
      </c>
      <c r="D18" s="6"/>
      <c r="E18">
        <v>1.2210000000000001</v>
      </c>
      <c r="F18">
        <v>0</v>
      </c>
      <c r="G18">
        <v>1.3640000000000001</v>
      </c>
      <c r="H18">
        <v>0</v>
      </c>
      <c r="I18">
        <v>0</v>
      </c>
      <c r="J18">
        <v>0</v>
      </c>
      <c r="K18" s="42" t="s">
        <v>727</v>
      </c>
    </row>
    <row r="19" spans="1:11" x14ac:dyDescent="0.15">
      <c r="A19" t="s">
        <v>699</v>
      </c>
      <c r="D19" s="6"/>
      <c r="E19">
        <v>1.1076999999999999</v>
      </c>
      <c r="F19">
        <v>1.1132</v>
      </c>
      <c r="G19">
        <v>1.155</v>
      </c>
      <c r="H19">
        <v>1.5</v>
      </c>
      <c r="I19">
        <v>1.1318999999999999</v>
      </c>
      <c r="J19">
        <v>1.2238599999999999</v>
      </c>
      <c r="K19" s="32">
        <v>1.21</v>
      </c>
    </row>
    <row r="20" spans="1:11" x14ac:dyDescent="0.15">
      <c r="A20" t="s">
        <v>549</v>
      </c>
      <c r="D20" s="6"/>
      <c r="E20">
        <v>1.8996999999999999</v>
      </c>
      <c r="F20">
        <v>1.8975</v>
      </c>
      <c r="G20">
        <v>2.0350000000000001</v>
      </c>
      <c r="H20">
        <v>1.93</v>
      </c>
      <c r="I20">
        <v>2.101</v>
      </c>
      <c r="J20">
        <v>2.0982500000000002</v>
      </c>
      <c r="K20" s="32">
        <v>1.87</v>
      </c>
    </row>
    <row r="21" spans="1:11" x14ac:dyDescent="0.15">
      <c r="A21" t="s">
        <v>787</v>
      </c>
      <c r="D21" s="6"/>
      <c r="E21">
        <v>1.6598999999999999</v>
      </c>
      <c r="F21">
        <v>1.4267000000000001</v>
      </c>
      <c r="G21">
        <v>1.881</v>
      </c>
      <c r="H21">
        <v>0</v>
      </c>
      <c r="I21">
        <v>1.4321999999999999</v>
      </c>
      <c r="J21">
        <v>1.57311</v>
      </c>
      <c r="K21" s="32">
        <v>1.452</v>
      </c>
    </row>
    <row r="22" spans="1:11" x14ac:dyDescent="0.15">
      <c r="A22" t="s">
        <v>697</v>
      </c>
      <c r="D22" s="6"/>
      <c r="E22">
        <v>1.3541000000000001</v>
      </c>
      <c r="F22">
        <v>0</v>
      </c>
      <c r="G22">
        <v>1.474</v>
      </c>
      <c r="H22">
        <v>0</v>
      </c>
      <c r="I22">
        <v>0</v>
      </c>
      <c r="J22">
        <v>0</v>
      </c>
      <c r="K22" s="32">
        <v>0</v>
      </c>
    </row>
    <row r="23" spans="1:11" x14ac:dyDescent="0.15">
      <c r="A23" t="s">
        <v>586</v>
      </c>
      <c r="D23" s="6"/>
      <c r="E23">
        <v>1.1935</v>
      </c>
      <c r="F23">
        <v>0</v>
      </c>
      <c r="G23">
        <v>1.3420000000000001</v>
      </c>
      <c r="H23">
        <v>0</v>
      </c>
      <c r="I23">
        <v>0</v>
      </c>
      <c r="J23">
        <v>0</v>
      </c>
      <c r="K23" s="32">
        <v>0</v>
      </c>
    </row>
    <row r="24" spans="1:11" x14ac:dyDescent="0.15">
      <c r="A24" t="s">
        <v>592</v>
      </c>
      <c r="D24" s="6"/>
      <c r="E24">
        <v>1.0901000000000001</v>
      </c>
      <c r="F24">
        <v>1.0306999999999999</v>
      </c>
      <c r="G24">
        <v>1.133</v>
      </c>
      <c r="H24">
        <v>1.44</v>
      </c>
      <c r="I24">
        <v>1.0691999999999999</v>
      </c>
      <c r="J24">
        <v>1.13575</v>
      </c>
      <c r="K24" s="32">
        <v>1.177</v>
      </c>
    </row>
    <row r="25" spans="1:11" x14ac:dyDescent="0.15">
      <c r="A25" t="s">
        <v>698</v>
      </c>
      <c r="D25" s="6"/>
      <c r="E25">
        <v>63.238999999999997</v>
      </c>
      <c r="F25">
        <v>64.063999999999993</v>
      </c>
      <c r="G25">
        <v>66</v>
      </c>
      <c r="H25">
        <v>60.8</v>
      </c>
      <c r="I25">
        <v>74.69</v>
      </c>
      <c r="J25">
        <v>62.902000000000001</v>
      </c>
      <c r="K25" s="42">
        <v>57.75</v>
      </c>
    </row>
    <row r="26" spans="1:11" x14ac:dyDescent="0.15">
      <c r="D26" s="6"/>
      <c r="K26" s="43"/>
    </row>
    <row r="27" spans="1:11" x14ac:dyDescent="0.15">
      <c r="D27" s="6"/>
      <c r="K27" s="43"/>
    </row>
    <row r="28" spans="1:11" x14ac:dyDescent="0.15">
      <c r="A28" s="9" t="s">
        <v>451</v>
      </c>
      <c r="D28" s="6"/>
      <c r="E28" s="8" t="s">
        <v>872</v>
      </c>
      <c r="F28" s="50" t="s">
        <v>396</v>
      </c>
      <c r="G28" s="50" t="s">
        <v>202</v>
      </c>
      <c r="H28" s="8" t="s">
        <v>398</v>
      </c>
      <c r="I28" s="8" t="s">
        <v>126</v>
      </c>
      <c r="J28" s="8" t="s">
        <v>522</v>
      </c>
      <c r="K28" s="8" t="s">
        <v>726</v>
      </c>
    </row>
    <row r="29" spans="1:11" x14ac:dyDescent="0.15">
      <c r="A29" s="14" t="s">
        <v>308</v>
      </c>
      <c r="D29" s="6"/>
      <c r="E29" s="26">
        <v>0.5</v>
      </c>
      <c r="F29" s="26">
        <v>0.5</v>
      </c>
      <c r="G29" s="26">
        <v>0.5</v>
      </c>
      <c r="H29" s="25">
        <v>0.33329999999999999</v>
      </c>
      <c r="I29" s="25">
        <v>0.33329999999999999</v>
      </c>
      <c r="J29" s="26">
        <v>0.5</v>
      </c>
      <c r="K29" s="26">
        <v>0.5</v>
      </c>
    </row>
    <row r="30" spans="1:11" x14ac:dyDescent="0.15">
      <c r="A30" s="14" t="s">
        <v>792</v>
      </c>
      <c r="D30" s="6"/>
      <c r="E30" s="27">
        <v>3</v>
      </c>
      <c r="F30" s="27">
        <v>3</v>
      </c>
      <c r="G30" s="27">
        <v>3</v>
      </c>
      <c r="H30" s="27">
        <v>2</v>
      </c>
      <c r="I30" s="27">
        <v>2</v>
      </c>
      <c r="J30" s="27">
        <v>3</v>
      </c>
      <c r="K30" s="27">
        <v>3</v>
      </c>
    </row>
    <row r="31" spans="1:11" x14ac:dyDescent="0.15">
      <c r="A31" s="14" t="s">
        <v>664</v>
      </c>
      <c r="D31" s="6"/>
      <c r="E31" s="26">
        <v>0.5</v>
      </c>
      <c r="F31" s="26">
        <v>0.5</v>
      </c>
      <c r="G31" s="26">
        <v>0.5</v>
      </c>
      <c r="H31" s="25">
        <v>0.66659999999999997</v>
      </c>
      <c r="I31" s="25">
        <v>0.66659999999999997</v>
      </c>
      <c r="J31" s="26">
        <v>0.5</v>
      </c>
      <c r="K31" s="26">
        <v>0.5</v>
      </c>
    </row>
    <row r="32" spans="1:11" x14ac:dyDescent="0.15">
      <c r="A32" s="14" t="s">
        <v>354</v>
      </c>
      <c r="D32" s="6"/>
      <c r="E32" s="27">
        <v>3</v>
      </c>
      <c r="F32" s="27">
        <v>3</v>
      </c>
      <c r="G32" s="27">
        <v>3</v>
      </c>
      <c r="H32" s="27">
        <v>4</v>
      </c>
      <c r="I32" s="27">
        <v>4</v>
      </c>
      <c r="J32" s="27">
        <v>3</v>
      </c>
      <c r="K32" s="27">
        <v>3</v>
      </c>
    </row>
    <row r="33" spans="1:11" x14ac:dyDescent="0.15">
      <c r="A33" t="s">
        <v>594</v>
      </c>
      <c r="D33" s="6"/>
      <c r="E33" s="27">
        <v>3000</v>
      </c>
      <c r="F33" s="27">
        <v>3500</v>
      </c>
      <c r="G33" s="27">
        <v>3000</v>
      </c>
      <c r="H33" s="27">
        <v>3500</v>
      </c>
      <c r="I33" s="27">
        <v>3500</v>
      </c>
      <c r="J33" s="27">
        <v>3500</v>
      </c>
      <c r="K33" s="27">
        <v>3500</v>
      </c>
    </row>
    <row r="34" spans="1:11" x14ac:dyDescent="0.15">
      <c r="A34" t="s">
        <v>169</v>
      </c>
      <c r="D34" s="6"/>
      <c r="E34" s="27">
        <v>6000</v>
      </c>
      <c r="F34" s="27">
        <v>3500</v>
      </c>
      <c r="G34" s="27">
        <v>6000</v>
      </c>
      <c r="H34" s="27">
        <v>3500</v>
      </c>
      <c r="I34" s="27">
        <v>3500</v>
      </c>
      <c r="J34" s="27">
        <v>3500</v>
      </c>
      <c r="K34" s="27">
        <v>3500</v>
      </c>
    </row>
    <row r="35" spans="1:11" x14ac:dyDescent="0.15">
      <c r="A35" t="s">
        <v>306</v>
      </c>
      <c r="D35" s="6"/>
      <c r="E35" s="27">
        <v>9000</v>
      </c>
      <c r="F35" s="27">
        <v>3500</v>
      </c>
      <c r="G35" s="27">
        <v>9000</v>
      </c>
      <c r="H35" s="27">
        <v>3500</v>
      </c>
      <c r="I35" s="27">
        <v>3500</v>
      </c>
      <c r="J35" s="27">
        <v>3500</v>
      </c>
      <c r="K35" s="27">
        <v>3500</v>
      </c>
    </row>
    <row r="36" spans="1:11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15000</v>
      </c>
      <c r="H36" s="10">
        <v>3500</v>
      </c>
      <c r="I36" s="10">
        <v>3500</v>
      </c>
      <c r="J36" s="10">
        <v>3500</v>
      </c>
      <c r="K36" s="10">
        <v>3500</v>
      </c>
    </row>
    <row r="37" spans="1:11" x14ac:dyDescent="0.15">
      <c r="A37" t="s">
        <v>772</v>
      </c>
      <c r="D37" s="6"/>
      <c r="E37">
        <v>1.9657</v>
      </c>
      <c r="F37">
        <v>2.0878000000000001</v>
      </c>
      <c r="G37">
        <v>2.0790000000000002</v>
      </c>
      <c r="H37">
        <v>1.91</v>
      </c>
      <c r="I37">
        <v>2.0284</v>
      </c>
      <c r="J37">
        <v>2.0670099999999998</v>
      </c>
      <c r="K37" s="32">
        <v>1.9910000000000001</v>
      </c>
    </row>
    <row r="38" spans="1:11" x14ac:dyDescent="0.15">
      <c r="A38" t="s">
        <v>287</v>
      </c>
      <c r="D38" s="6"/>
      <c r="E38">
        <v>1.7413000000000001</v>
      </c>
      <c r="F38">
        <v>0</v>
      </c>
      <c r="G38">
        <v>1.903</v>
      </c>
      <c r="H38">
        <v>0</v>
      </c>
      <c r="I38">
        <v>0</v>
      </c>
      <c r="J38" s="27">
        <v>0</v>
      </c>
      <c r="K38" s="44">
        <v>0</v>
      </c>
    </row>
    <row r="39" spans="1:11" x14ac:dyDescent="0.15">
      <c r="A39" t="s">
        <v>590</v>
      </c>
      <c r="D39" s="6"/>
      <c r="E39">
        <v>1.5246</v>
      </c>
      <c r="F39">
        <v>0</v>
      </c>
      <c r="G39">
        <v>1.65</v>
      </c>
      <c r="H39">
        <v>0</v>
      </c>
      <c r="I39">
        <v>0</v>
      </c>
      <c r="J39" s="27">
        <v>0</v>
      </c>
      <c r="K39" s="44">
        <v>0</v>
      </c>
    </row>
    <row r="40" spans="1:11" x14ac:dyDescent="0.15">
      <c r="A40" t="s">
        <v>363</v>
      </c>
      <c r="D40" s="6"/>
      <c r="E40">
        <v>1.4696</v>
      </c>
      <c r="F40">
        <v>0</v>
      </c>
      <c r="G40">
        <v>1.5620000000000001</v>
      </c>
      <c r="H40">
        <v>0</v>
      </c>
      <c r="I40">
        <v>0</v>
      </c>
      <c r="J40" s="27">
        <v>0</v>
      </c>
      <c r="K40" s="44">
        <v>0</v>
      </c>
    </row>
    <row r="41" spans="1:11" x14ac:dyDescent="0.15">
      <c r="A41" t="s">
        <v>699</v>
      </c>
      <c r="D41" s="6"/>
      <c r="E41">
        <v>1.4014</v>
      </c>
      <c r="F41">
        <v>1.6555</v>
      </c>
      <c r="G41">
        <v>1.4850000000000001</v>
      </c>
      <c r="H41">
        <v>1.6</v>
      </c>
      <c r="I41">
        <v>1.7512000000000001</v>
      </c>
      <c r="J41">
        <v>1.7834300000000001</v>
      </c>
      <c r="K41" s="32">
        <v>1.716</v>
      </c>
    </row>
    <row r="42" spans="1:11" x14ac:dyDescent="0.15">
      <c r="A42" t="s">
        <v>549</v>
      </c>
      <c r="D42" s="6"/>
      <c r="E42">
        <v>1.8227</v>
      </c>
      <c r="F42">
        <v>1.8821000000000001</v>
      </c>
      <c r="G42">
        <v>1.8149999999999999</v>
      </c>
      <c r="H42">
        <v>1.81</v>
      </c>
      <c r="I42">
        <v>1.9371</v>
      </c>
      <c r="J42">
        <v>1.94502</v>
      </c>
      <c r="K42" s="32">
        <v>1.804</v>
      </c>
    </row>
    <row r="43" spans="1:11" x14ac:dyDescent="0.15">
      <c r="A43" t="s">
        <v>787</v>
      </c>
      <c r="D43" s="6"/>
      <c r="E43">
        <v>1.6434</v>
      </c>
      <c r="F43">
        <v>0</v>
      </c>
      <c r="G43">
        <v>1.6279999999999999</v>
      </c>
      <c r="H43">
        <v>0</v>
      </c>
      <c r="I43">
        <v>0</v>
      </c>
      <c r="J43" s="27">
        <v>0</v>
      </c>
      <c r="K43" s="44">
        <v>0</v>
      </c>
    </row>
    <row r="44" spans="1:11" x14ac:dyDescent="0.15">
      <c r="A44" t="s">
        <v>697</v>
      </c>
      <c r="D44" s="6"/>
      <c r="E44">
        <v>1.4608000000000001</v>
      </c>
      <c r="F44">
        <v>0</v>
      </c>
      <c r="G44">
        <v>1.4410000000000001</v>
      </c>
      <c r="H44">
        <v>0</v>
      </c>
      <c r="I44">
        <v>0</v>
      </c>
      <c r="J44" s="27">
        <v>0</v>
      </c>
      <c r="K44" s="44">
        <v>0</v>
      </c>
    </row>
    <row r="45" spans="1:11" x14ac:dyDescent="0.15">
      <c r="A45" t="s">
        <v>586</v>
      </c>
      <c r="D45" s="6"/>
      <c r="E45">
        <v>1.4355</v>
      </c>
      <c r="F45">
        <v>0</v>
      </c>
      <c r="G45">
        <v>1.32</v>
      </c>
      <c r="H45">
        <v>0</v>
      </c>
      <c r="I45">
        <v>0</v>
      </c>
      <c r="J45" s="27">
        <v>0</v>
      </c>
      <c r="K45" s="44">
        <v>0</v>
      </c>
    </row>
    <row r="46" spans="1:11" x14ac:dyDescent="0.15">
      <c r="A46" t="s">
        <v>592</v>
      </c>
      <c r="D46" s="6"/>
      <c r="E46">
        <v>1.3684000000000001</v>
      </c>
      <c r="F46">
        <v>1.3827</v>
      </c>
      <c r="G46">
        <v>1.21</v>
      </c>
      <c r="H46">
        <v>1.44</v>
      </c>
      <c r="I46">
        <v>1.5146999999999999</v>
      </c>
      <c r="J46">
        <v>1.6961999999999999</v>
      </c>
      <c r="K46" s="32">
        <v>1.452</v>
      </c>
    </row>
    <row r="47" spans="1:11" x14ac:dyDescent="0.15">
      <c r="A47" t="s">
        <v>698</v>
      </c>
      <c r="D47" s="6"/>
      <c r="E47">
        <v>54.174999999999997</v>
      </c>
      <c r="F47">
        <v>58.3</v>
      </c>
      <c r="G47">
        <v>63.8</v>
      </c>
      <c r="H47">
        <v>56.12</v>
      </c>
      <c r="I47">
        <v>67.87</v>
      </c>
      <c r="J47">
        <v>54.271999999999998</v>
      </c>
      <c r="K47" s="32">
        <v>50.6</v>
      </c>
    </row>
    <row r="48" spans="1:11" x14ac:dyDescent="0.15">
      <c r="D48" s="6"/>
    </row>
    <row r="49" spans="1:11" x14ac:dyDescent="0.1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</row>
  </sheetData>
  <sheetProtection algorithmName="SHA-512" hashValue="TAvHXItPfdvvU0EL4Ut+6Uvl0ZFG3iUIBRY55VCuleNdAunIvwN6WkjgCE0Mkg1QDOWyPf77cfHcmjnsogETXw==" saltValue="v1768LhOObvUknyZc1GVi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/>
  <dimension ref="A1:K53"/>
  <sheetViews>
    <sheetView workbookViewId="0">
      <selection activeCell="N27" sqref="N2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</row>
    <row r="3" spans="1:11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696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>
        <v>4000</v>
      </c>
      <c r="G11" s="27">
        <v>6000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457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1.8502000000000001</v>
      </c>
      <c r="F13">
        <v>2.0097</v>
      </c>
      <c r="G13">
        <v>1.9359999999999999</v>
      </c>
      <c r="H13">
        <v>1.92</v>
      </c>
      <c r="I13">
        <v>2.0800999999999998</v>
      </c>
      <c r="J13">
        <v>2.0083799999999998</v>
      </c>
      <c r="K13">
        <v>1.98</v>
      </c>
    </row>
    <row r="14" spans="1:11" x14ac:dyDescent="0.15">
      <c r="A14" t="s">
        <v>287</v>
      </c>
      <c r="D14" s="6"/>
      <c r="E14">
        <v>1.7050000000000001</v>
      </c>
      <c r="F14">
        <v>1.8996999999999999</v>
      </c>
      <c r="G14">
        <v>1.7490000000000001</v>
      </c>
      <c r="H14">
        <v>0</v>
      </c>
      <c r="I14">
        <v>1.9722999999999999</v>
      </c>
      <c r="J14">
        <v>1.90113</v>
      </c>
      <c r="K14">
        <v>1.859</v>
      </c>
    </row>
    <row r="15" spans="1:11" x14ac:dyDescent="0.15">
      <c r="A15" t="s">
        <v>699</v>
      </c>
      <c r="D15" s="6"/>
      <c r="E15">
        <v>1.4321999999999999</v>
      </c>
      <c r="F15">
        <v>1.4850000000000001</v>
      </c>
      <c r="G15">
        <v>1.43</v>
      </c>
      <c r="H15">
        <v>1.8</v>
      </c>
      <c r="I15">
        <v>1.5267999999999999</v>
      </c>
      <c r="J15">
        <v>1.47895</v>
      </c>
      <c r="K15">
        <v>1.4410000000000001</v>
      </c>
    </row>
    <row r="16" spans="1:11" x14ac:dyDescent="0.15">
      <c r="A16" t="s">
        <v>549</v>
      </c>
      <c r="D16" s="6"/>
      <c r="E16">
        <v>1.7776000000000001</v>
      </c>
      <c r="F16">
        <v>1.8050999999999999</v>
      </c>
      <c r="G16">
        <v>1.881</v>
      </c>
      <c r="H16">
        <v>1.86</v>
      </c>
      <c r="I16">
        <v>1.9887999999999999</v>
      </c>
      <c r="J16">
        <v>1.9790099999999999</v>
      </c>
      <c r="K16">
        <v>1.7929999999999999</v>
      </c>
    </row>
    <row r="17" spans="1:11" x14ac:dyDescent="0.15">
      <c r="A17" t="s">
        <v>787</v>
      </c>
      <c r="D17" s="6"/>
      <c r="E17">
        <v>1.6566000000000001</v>
      </c>
      <c r="F17">
        <v>1.8018000000000001</v>
      </c>
      <c r="G17">
        <v>1.6445000000000001</v>
      </c>
      <c r="H17">
        <v>0</v>
      </c>
      <c r="I17">
        <v>1.9129</v>
      </c>
      <c r="J17">
        <v>1.85988</v>
      </c>
      <c r="K17">
        <v>1.76</v>
      </c>
    </row>
    <row r="18" spans="1:11" x14ac:dyDescent="0.15">
      <c r="A18" t="s">
        <v>592</v>
      </c>
      <c r="D18" s="6"/>
      <c r="E18">
        <v>1.3772</v>
      </c>
      <c r="F18">
        <v>1.3815999999999999</v>
      </c>
      <c r="G18">
        <v>1.375</v>
      </c>
      <c r="H18">
        <v>1.78</v>
      </c>
      <c r="I18">
        <v>1.4795</v>
      </c>
      <c r="J18">
        <v>1.4377</v>
      </c>
      <c r="K18">
        <v>1.375</v>
      </c>
    </row>
    <row r="19" spans="1:11" x14ac:dyDescent="0.15">
      <c r="A19" t="s">
        <v>698</v>
      </c>
      <c r="D19" s="6"/>
      <c r="E19">
        <v>62.600999999999999</v>
      </c>
      <c r="F19">
        <v>59.719000000000001</v>
      </c>
      <c r="G19">
        <v>64.900000000000006</v>
      </c>
      <c r="H19">
        <v>60.8</v>
      </c>
      <c r="I19">
        <v>67.760000000000005</v>
      </c>
      <c r="J19">
        <v>62.72</v>
      </c>
      <c r="K19">
        <v>55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50" t="s">
        <v>396</v>
      </c>
      <c r="G22" s="50" t="s">
        <v>202</v>
      </c>
      <c r="H22" s="8" t="s">
        <v>398</v>
      </c>
      <c r="I22" s="8" t="s">
        <v>126</v>
      </c>
      <c r="J22" s="8" t="s">
        <v>522</v>
      </c>
      <c r="K22" s="8" t="s">
        <v>726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3200</v>
      </c>
      <c r="G27" s="27">
        <v>6000</v>
      </c>
      <c r="H27" s="27">
        <v>3200</v>
      </c>
      <c r="I27" s="27">
        <v>3200</v>
      </c>
      <c r="J27" s="27">
        <v>3200</v>
      </c>
      <c r="K27" s="27">
        <v>3200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12000</v>
      </c>
      <c r="H28" s="10">
        <v>3200</v>
      </c>
      <c r="I28" s="10">
        <v>3200</v>
      </c>
      <c r="J28" s="10">
        <v>3200</v>
      </c>
      <c r="K28" s="10">
        <v>3200</v>
      </c>
    </row>
    <row r="29" spans="1:11" x14ac:dyDescent="0.15">
      <c r="A29" t="s">
        <v>772</v>
      </c>
      <c r="D29" s="6"/>
      <c r="E29">
        <v>1.8161</v>
      </c>
      <c r="F29">
        <v>2.0746000000000002</v>
      </c>
      <c r="G29" s="57">
        <v>1.98</v>
      </c>
      <c r="H29">
        <v>1.89</v>
      </c>
      <c r="I29">
        <v>2.0625</v>
      </c>
      <c r="J29">
        <v>2.0574400000000002</v>
      </c>
      <c r="K29">
        <v>2.024</v>
      </c>
    </row>
    <row r="30" spans="1:11" x14ac:dyDescent="0.15">
      <c r="A30" t="s">
        <v>287</v>
      </c>
      <c r="D30" s="6"/>
      <c r="E30">
        <v>1.5807</v>
      </c>
      <c r="F30">
        <v>0</v>
      </c>
      <c r="G30" s="57">
        <v>1.782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1.4531000000000001</v>
      </c>
      <c r="F31">
        <v>1.6983999999999999</v>
      </c>
      <c r="G31" s="57">
        <v>1.6060000000000001</v>
      </c>
      <c r="H31">
        <v>1.66</v>
      </c>
      <c r="I31">
        <v>1.8205</v>
      </c>
      <c r="J31">
        <v>1.8425</v>
      </c>
      <c r="K31">
        <v>1.661</v>
      </c>
    </row>
    <row r="32" spans="1:11" x14ac:dyDescent="0.15">
      <c r="A32" t="s">
        <v>549</v>
      </c>
      <c r="D32" s="6"/>
      <c r="E32">
        <v>1.7490000000000001</v>
      </c>
      <c r="F32">
        <v>1.8733</v>
      </c>
      <c r="G32" s="57">
        <v>1.8534999999999999</v>
      </c>
      <c r="H32">
        <v>1.81</v>
      </c>
      <c r="I32">
        <v>1.9338</v>
      </c>
      <c r="J32">
        <v>2.0281799999999999</v>
      </c>
      <c r="K32">
        <v>1.8919999999999999</v>
      </c>
    </row>
    <row r="33" spans="1:11" x14ac:dyDescent="0.15">
      <c r="A33" t="s">
        <v>189</v>
      </c>
      <c r="D33" s="6"/>
      <c r="E33">
        <v>1.5367</v>
      </c>
      <c r="F33">
        <v>0</v>
      </c>
      <c r="G33" s="57">
        <v>1.639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1.4101999999999999</v>
      </c>
      <c r="F34">
        <v>1.5961000000000001</v>
      </c>
      <c r="G34" s="57">
        <v>1.474</v>
      </c>
      <c r="H34">
        <v>1.61</v>
      </c>
      <c r="I34">
        <v>1.7259</v>
      </c>
      <c r="J34">
        <v>1.80125</v>
      </c>
      <c r="K34">
        <v>1.5620000000000001</v>
      </c>
    </row>
    <row r="35" spans="1:11" x14ac:dyDescent="0.15">
      <c r="A35" t="s">
        <v>698</v>
      </c>
      <c r="D35" s="6"/>
      <c r="E35">
        <v>62.600999999999999</v>
      </c>
      <c r="F35">
        <v>58.058</v>
      </c>
      <c r="G35" s="57">
        <v>63.8</v>
      </c>
      <c r="H35">
        <v>58.25</v>
      </c>
      <c r="I35">
        <v>65.89</v>
      </c>
      <c r="J35">
        <v>56.322000000000003</v>
      </c>
      <c r="K35">
        <v>57.2</v>
      </c>
    </row>
    <row r="36" spans="1:11" x14ac:dyDescent="0.15">
      <c r="D36" s="6"/>
    </row>
    <row r="37" spans="1:11" x14ac:dyDescent="0.15">
      <c r="A37" s="9" t="s">
        <v>540</v>
      </c>
      <c r="D37" s="6"/>
    </row>
    <row r="38" spans="1:11" x14ac:dyDescent="0.15">
      <c r="A38" s="9" t="s">
        <v>343</v>
      </c>
      <c r="D38" s="6"/>
      <c r="E38" s="8" t="s">
        <v>872</v>
      </c>
      <c r="F38" s="50" t="s">
        <v>396</v>
      </c>
      <c r="G38" s="50" t="s">
        <v>202</v>
      </c>
      <c r="H38" s="8" t="s">
        <v>398</v>
      </c>
      <c r="I38" s="8" t="s">
        <v>126</v>
      </c>
      <c r="J38" s="8" t="s">
        <v>522</v>
      </c>
      <c r="K38" s="8" t="s">
        <v>726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>
        <v>4000</v>
      </c>
      <c r="G43" s="27">
        <v>6000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10">
        <v>12000</v>
      </c>
      <c r="H44" s="10">
        <v>4000</v>
      </c>
      <c r="I44" s="10">
        <v>12000</v>
      </c>
      <c r="J44" s="10">
        <v>12000</v>
      </c>
      <c r="K44" s="10">
        <v>12000</v>
      </c>
    </row>
    <row r="45" spans="1:11" x14ac:dyDescent="0.15">
      <c r="A45" t="s">
        <v>772</v>
      </c>
      <c r="D45" s="6"/>
      <c r="E45">
        <v>1.8579000000000001</v>
      </c>
      <c r="F45">
        <v>2.0449000000000002</v>
      </c>
      <c r="G45">
        <v>2.0129999999999999</v>
      </c>
      <c r="H45">
        <v>1.91</v>
      </c>
      <c r="I45">
        <v>2.1153</v>
      </c>
      <c r="J45">
        <v>2.0588700000000002</v>
      </c>
      <c r="K45">
        <v>2.0019999999999998</v>
      </c>
    </row>
    <row r="46" spans="1:11" x14ac:dyDescent="0.15">
      <c r="A46" t="s">
        <v>287</v>
      </c>
      <c r="D46" s="6"/>
      <c r="E46">
        <v>1.573</v>
      </c>
      <c r="F46">
        <v>1.8117000000000001</v>
      </c>
      <c r="G46">
        <v>1.716</v>
      </c>
      <c r="H46">
        <v>0</v>
      </c>
      <c r="I46">
        <v>1.8733</v>
      </c>
      <c r="J46">
        <v>1.8242400000000001</v>
      </c>
      <c r="K46">
        <v>1.7709999999999999</v>
      </c>
    </row>
    <row r="47" spans="1:11" x14ac:dyDescent="0.15">
      <c r="A47" t="s">
        <v>699</v>
      </c>
      <c r="D47" s="6"/>
      <c r="E47">
        <v>1.4200999999999999</v>
      </c>
      <c r="F47">
        <v>1.5367</v>
      </c>
      <c r="G47">
        <v>1.4850000000000001</v>
      </c>
      <c r="H47">
        <v>1.72</v>
      </c>
      <c r="I47">
        <v>1.5872999999999999</v>
      </c>
      <c r="J47">
        <v>1.5593600000000001</v>
      </c>
      <c r="K47">
        <v>1.452</v>
      </c>
    </row>
    <row r="48" spans="1:11" x14ac:dyDescent="0.15">
      <c r="A48" t="s">
        <v>549</v>
      </c>
      <c r="D48" s="6"/>
      <c r="E48">
        <v>1.8193999999999999</v>
      </c>
      <c r="F48">
        <v>1.9437</v>
      </c>
      <c r="G48">
        <v>1.9470000000000001</v>
      </c>
      <c r="H48">
        <v>1.86</v>
      </c>
      <c r="I48">
        <v>2.0800999999999998</v>
      </c>
      <c r="J48">
        <v>2.0296099999999999</v>
      </c>
      <c r="K48">
        <v>1.903</v>
      </c>
    </row>
    <row r="49" spans="1:11" x14ac:dyDescent="0.15">
      <c r="A49" t="s">
        <v>787</v>
      </c>
      <c r="D49" s="6"/>
      <c r="E49">
        <v>1.5235000000000001</v>
      </c>
      <c r="F49">
        <v>1.6896</v>
      </c>
      <c r="G49">
        <v>1.6719999999999999</v>
      </c>
      <c r="H49">
        <v>0</v>
      </c>
      <c r="I49">
        <v>1.8512999999999999</v>
      </c>
      <c r="J49">
        <v>1.7829900000000001</v>
      </c>
      <c r="K49">
        <v>1.65</v>
      </c>
    </row>
    <row r="50" spans="1:11" x14ac:dyDescent="0.15">
      <c r="A50" t="s">
        <v>592</v>
      </c>
      <c r="D50" s="6"/>
      <c r="E50">
        <v>1.3815999999999999</v>
      </c>
      <c r="F50">
        <v>1.4101999999999999</v>
      </c>
      <c r="G50">
        <v>1.3859999999999999</v>
      </c>
      <c r="H50">
        <v>1.68</v>
      </c>
      <c r="I50">
        <v>1.5037</v>
      </c>
      <c r="J50">
        <v>1.518</v>
      </c>
      <c r="K50">
        <v>1.397</v>
      </c>
    </row>
    <row r="51" spans="1:11" x14ac:dyDescent="0.15">
      <c r="A51" t="s">
        <v>698</v>
      </c>
      <c r="D51" s="6"/>
      <c r="E51">
        <v>62.502000000000002</v>
      </c>
      <c r="F51">
        <v>58.564</v>
      </c>
      <c r="G51">
        <v>66.55</v>
      </c>
      <c r="H51">
        <v>59.37</v>
      </c>
      <c r="I51">
        <v>67.760000000000005</v>
      </c>
      <c r="J51">
        <v>62.844999999999999</v>
      </c>
      <c r="K51">
        <v>55</v>
      </c>
    </row>
    <row r="52" spans="1:11" x14ac:dyDescent="0.15">
      <c r="D52" s="6"/>
    </row>
    <row r="53" spans="1:11" x14ac:dyDescent="0.1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</row>
  </sheetData>
  <sheetProtection algorithmName="SHA-512" hashValue="Bz/ak6VoqYtuqEBpBs1wMj78vPtt+gSx5Enjts64nUqCBXVN/PZ4Xxngtuy7qewZ7pwf1PDO4Ol1eYT5iaJZ6g==" saltValue="/Sb6JfZ2Zvchlyy0N0sDp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/>
  <dimension ref="A1:K53"/>
  <sheetViews>
    <sheetView workbookViewId="0">
      <selection activeCell="L7" sqref="L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</row>
    <row r="3" spans="1:11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696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50" t="s">
        <v>396</v>
      </c>
      <c r="G6" s="50" t="s">
        <v>202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 s="27">
        <v>3200</v>
      </c>
      <c r="G11" s="27">
        <v>6000</v>
      </c>
      <c r="H11" s="27">
        <v>3200</v>
      </c>
      <c r="I11" s="27">
        <v>3200</v>
      </c>
      <c r="J11" s="27">
        <v>3200</v>
      </c>
      <c r="K11" s="27">
        <v>3200</v>
      </c>
    </row>
    <row r="12" spans="1:11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12000</v>
      </c>
      <c r="H12" s="10">
        <v>3200</v>
      </c>
      <c r="I12" s="10">
        <v>3200</v>
      </c>
      <c r="J12" s="10">
        <v>3200</v>
      </c>
      <c r="K12" s="10">
        <v>3200</v>
      </c>
    </row>
    <row r="13" spans="1:11" x14ac:dyDescent="0.15">
      <c r="A13" t="s">
        <v>772</v>
      </c>
      <c r="D13" s="6"/>
      <c r="E13">
        <v>1.9690000000000001</v>
      </c>
      <c r="F13">
        <v>2.1934</v>
      </c>
      <c r="G13" s="57">
        <v>2.09</v>
      </c>
      <c r="H13">
        <v>2.02</v>
      </c>
      <c r="I13">
        <v>2.2418</v>
      </c>
      <c r="J13">
        <v>2.1758000000000002</v>
      </c>
      <c r="K13">
        <v>2.1669999999999998</v>
      </c>
    </row>
    <row r="14" spans="1:11" x14ac:dyDescent="0.15">
      <c r="A14" t="s">
        <v>287</v>
      </c>
      <c r="D14" s="6"/>
      <c r="E14">
        <v>1.8480000000000001</v>
      </c>
      <c r="F14">
        <v>0</v>
      </c>
      <c r="G14" s="57">
        <v>1.9470000000000001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699</v>
      </c>
      <c r="D15" s="6"/>
      <c r="E15">
        <v>1.6753</v>
      </c>
      <c r="F15">
        <v>1.8909</v>
      </c>
      <c r="G15" s="57">
        <v>1.7490000000000001</v>
      </c>
      <c r="H15">
        <v>1.85</v>
      </c>
      <c r="I15">
        <v>1.9778</v>
      </c>
      <c r="J15">
        <v>1.92764</v>
      </c>
      <c r="K15">
        <v>1.837</v>
      </c>
    </row>
    <row r="16" spans="1:11" x14ac:dyDescent="0.15">
      <c r="A16" t="s">
        <v>549</v>
      </c>
      <c r="D16" s="6"/>
      <c r="E16">
        <v>1.6786000000000001</v>
      </c>
      <c r="F16">
        <v>1.7996000000000001</v>
      </c>
      <c r="G16" s="57">
        <v>1.8260000000000001</v>
      </c>
      <c r="H16">
        <v>1.81</v>
      </c>
      <c r="I16">
        <v>1.9063000000000001</v>
      </c>
      <c r="J16">
        <v>1.93963</v>
      </c>
      <c r="K16">
        <v>1.8149999999999999</v>
      </c>
    </row>
    <row r="17" spans="1:11" x14ac:dyDescent="0.15">
      <c r="A17" t="s">
        <v>189</v>
      </c>
      <c r="D17" s="6"/>
      <c r="E17">
        <v>1.5224</v>
      </c>
      <c r="F17">
        <v>0</v>
      </c>
      <c r="G17" s="57">
        <v>1.6060000000000001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592</v>
      </c>
      <c r="D18" s="6"/>
      <c r="E18">
        <v>1.4222999999999999</v>
      </c>
      <c r="F18">
        <v>1.5862000000000001</v>
      </c>
      <c r="G18" s="57">
        <v>1.5069999999999999</v>
      </c>
      <c r="H18">
        <v>1.61</v>
      </c>
      <c r="I18">
        <v>1.6797</v>
      </c>
      <c r="J18">
        <v>1.6399900000000001</v>
      </c>
      <c r="K18">
        <v>1.5620000000000001</v>
      </c>
    </row>
    <row r="19" spans="1:11" x14ac:dyDescent="0.15">
      <c r="A19" t="s">
        <v>698</v>
      </c>
      <c r="D19" s="6"/>
      <c r="E19">
        <v>57.848999999999997</v>
      </c>
      <c r="F19">
        <v>56.451999999999998</v>
      </c>
      <c r="G19" s="57">
        <v>58.3</v>
      </c>
      <c r="H19">
        <v>56.22</v>
      </c>
      <c r="I19">
        <v>62.92</v>
      </c>
      <c r="J19">
        <v>56.435000000000002</v>
      </c>
      <c r="K19">
        <v>50.6</v>
      </c>
    </row>
    <row r="20" spans="1:11" x14ac:dyDescent="0.15">
      <c r="D20" s="6"/>
    </row>
    <row r="21" spans="1:11" x14ac:dyDescent="0.15">
      <c r="A21" s="9" t="s">
        <v>616</v>
      </c>
      <c r="D21" s="6"/>
    </row>
    <row r="22" spans="1:11" x14ac:dyDescent="0.15">
      <c r="A22" s="9" t="s">
        <v>344</v>
      </c>
      <c r="D22" s="6"/>
      <c r="E22" s="8" t="s">
        <v>872</v>
      </c>
      <c r="F22" s="50" t="s">
        <v>396</v>
      </c>
      <c r="G22" s="50" t="s">
        <v>416</v>
      </c>
      <c r="H22" s="8" t="s">
        <v>398</v>
      </c>
      <c r="I22" s="8" t="s">
        <v>126</v>
      </c>
      <c r="J22" s="8" t="s">
        <v>522</v>
      </c>
      <c r="K22" s="8" t="s">
        <v>726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3500</v>
      </c>
      <c r="G27" s="27">
        <v>6000</v>
      </c>
      <c r="H27" s="27">
        <v>3500</v>
      </c>
      <c r="I27" s="27">
        <v>3500</v>
      </c>
      <c r="J27" s="27">
        <v>3500</v>
      </c>
      <c r="K27" s="27">
        <v>3500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12000</v>
      </c>
      <c r="H28" s="10">
        <v>3500</v>
      </c>
      <c r="I28" s="10">
        <v>3500</v>
      </c>
      <c r="J28" s="10">
        <v>3500</v>
      </c>
      <c r="K28" s="10">
        <v>3500</v>
      </c>
    </row>
    <row r="29" spans="1:11" x14ac:dyDescent="0.15">
      <c r="A29" t="s">
        <v>772</v>
      </c>
      <c r="D29" s="6"/>
      <c r="E29">
        <v>2.1185999999999998</v>
      </c>
      <c r="F29">
        <v>2.4222000000000001</v>
      </c>
      <c r="G29">
        <v>2.2440000000000002</v>
      </c>
      <c r="H29">
        <v>2.15</v>
      </c>
      <c r="I29">
        <v>2.3485</v>
      </c>
      <c r="J29">
        <v>2.2761200000000001</v>
      </c>
      <c r="K29">
        <v>2.3980000000000001</v>
      </c>
    </row>
    <row r="30" spans="1:11" x14ac:dyDescent="0.15">
      <c r="A30" t="s">
        <v>287</v>
      </c>
      <c r="D30" s="6"/>
      <c r="E30">
        <v>1.8260000000000001</v>
      </c>
      <c r="F30">
        <v>0</v>
      </c>
      <c r="G30">
        <v>2.024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1.6158999999999999</v>
      </c>
      <c r="F31">
        <v>1.9403999999999999</v>
      </c>
      <c r="G31">
        <v>1.7050000000000001</v>
      </c>
      <c r="H31">
        <v>1.96</v>
      </c>
      <c r="I31">
        <v>2.0922000000000001</v>
      </c>
      <c r="J31">
        <v>2.0532599999999999</v>
      </c>
      <c r="K31">
        <v>1.837</v>
      </c>
    </row>
    <row r="32" spans="1:11" x14ac:dyDescent="0.15">
      <c r="A32" t="s">
        <v>549</v>
      </c>
      <c r="D32" s="6"/>
      <c r="E32">
        <v>1.8919999999999999</v>
      </c>
      <c r="F32">
        <v>1.9161999999999999</v>
      </c>
      <c r="G32">
        <v>1.9470000000000001</v>
      </c>
      <c r="H32">
        <v>1.85</v>
      </c>
      <c r="I32">
        <v>1.9272</v>
      </c>
      <c r="J32">
        <v>2.0729500000000001</v>
      </c>
      <c r="K32">
        <v>1.9910000000000001</v>
      </c>
    </row>
    <row r="33" spans="1:11" x14ac:dyDescent="0.15">
      <c r="A33" t="s">
        <v>189</v>
      </c>
      <c r="D33" s="6"/>
      <c r="E33">
        <v>1.6291</v>
      </c>
      <c r="F33">
        <v>0</v>
      </c>
      <c r="G33">
        <v>1.7270000000000001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1.5334000000000001</v>
      </c>
      <c r="F34">
        <v>1.6566000000000001</v>
      </c>
      <c r="G34">
        <v>1.4079999999999999</v>
      </c>
      <c r="H34">
        <v>1.65</v>
      </c>
      <c r="I34">
        <v>1.8546</v>
      </c>
      <c r="J34">
        <v>1.87374</v>
      </c>
      <c r="K34">
        <v>1.617</v>
      </c>
    </row>
    <row r="35" spans="1:11" x14ac:dyDescent="0.15">
      <c r="A35" t="s">
        <v>698</v>
      </c>
      <c r="D35" s="6"/>
      <c r="E35">
        <v>54.054000000000002</v>
      </c>
      <c r="F35">
        <v>55.66</v>
      </c>
      <c r="G35">
        <v>59.4</v>
      </c>
      <c r="H35">
        <v>54.6</v>
      </c>
      <c r="I35">
        <v>63.47</v>
      </c>
      <c r="J35">
        <v>55.091999999999999</v>
      </c>
      <c r="K35">
        <v>49.5</v>
      </c>
    </row>
    <row r="36" spans="1:11" x14ac:dyDescent="0.15">
      <c r="D36" s="6"/>
    </row>
    <row r="37" spans="1:11" x14ac:dyDescent="0.15">
      <c r="A37" s="9" t="s">
        <v>616</v>
      </c>
      <c r="D37" s="6"/>
    </row>
    <row r="38" spans="1:11" x14ac:dyDescent="0.15">
      <c r="A38" s="9" t="s">
        <v>703</v>
      </c>
      <c r="D38" s="6"/>
      <c r="E38" s="8" t="s">
        <v>872</v>
      </c>
      <c r="F38" s="50" t="s">
        <v>396</v>
      </c>
      <c r="G38" s="50" t="s">
        <v>202</v>
      </c>
      <c r="H38" s="8" t="s">
        <v>398</v>
      </c>
      <c r="I38" s="8" t="s">
        <v>126</v>
      </c>
      <c r="J38" s="8" t="s">
        <v>522</v>
      </c>
      <c r="K38" s="8" t="s">
        <v>726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 s="27">
        <v>3200</v>
      </c>
      <c r="G43" s="27">
        <v>6000</v>
      </c>
      <c r="H43" s="27">
        <v>3200</v>
      </c>
      <c r="I43" s="27">
        <v>3200</v>
      </c>
      <c r="J43" s="27">
        <v>3200</v>
      </c>
      <c r="K43" s="27">
        <v>3200</v>
      </c>
    </row>
    <row r="44" spans="1:11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12000</v>
      </c>
      <c r="H44" s="10">
        <v>3200</v>
      </c>
      <c r="I44" s="10">
        <v>3200</v>
      </c>
      <c r="J44" s="10">
        <v>3200</v>
      </c>
      <c r="K44" s="10">
        <v>3200</v>
      </c>
    </row>
    <row r="45" spans="1:11" x14ac:dyDescent="0.15">
      <c r="A45" t="s">
        <v>772</v>
      </c>
      <c r="D45" s="6"/>
      <c r="E45">
        <v>2.1141999999999999</v>
      </c>
      <c r="F45">
        <v>2.4420000000000002</v>
      </c>
      <c r="G45" s="57">
        <v>2.343</v>
      </c>
      <c r="H45">
        <v>2.2599999999999998</v>
      </c>
      <c r="I45">
        <v>2.4695</v>
      </c>
      <c r="J45">
        <v>2.4483799999999998</v>
      </c>
      <c r="K45">
        <v>2.343</v>
      </c>
    </row>
    <row r="46" spans="1:11" x14ac:dyDescent="0.15">
      <c r="A46" t="s">
        <v>287</v>
      </c>
      <c r="D46" s="6"/>
      <c r="E46">
        <v>1.7798</v>
      </c>
      <c r="F46">
        <v>0</v>
      </c>
      <c r="G46" s="57">
        <v>2.0350000000000001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699</v>
      </c>
      <c r="D47" s="6"/>
      <c r="E47">
        <v>1.3694999999999999</v>
      </c>
      <c r="F47">
        <v>1.8612</v>
      </c>
      <c r="G47" s="57">
        <v>1.6445000000000001</v>
      </c>
      <c r="H47">
        <v>1.81</v>
      </c>
      <c r="I47">
        <v>1.9701</v>
      </c>
      <c r="J47">
        <v>1.96713</v>
      </c>
      <c r="K47">
        <v>1.881</v>
      </c>
    </row>
    <row r="48" spans="1:11" x14ac:dyDescent="0.15">
      <c r="A48" t="s">
        <v>549</v>
      </c>
      <c r="D48" s="6"/>
      <c r="E48">
        <v>1.8909</v>
      </c>
      <c r="F48">
        <v>2.0889000000000002</v>
      </c>
      <c r="G48" s="57">
        <v>2.0459999999999998</v>
      </c>
      <c r="H48">
        <v>2</v>
      </c>
      <c r="I48">
        <v>2.1065</v>
      </c>
      <c r="J48">
        <v>2.24532</v>
      </c>
      <c r="K48">
        <v>1.9910000000000001</v>
      </c>
    </row>
    <row r="49" spans="1:11" x14ac:dyDescent="0.15">
      <c r="A49" t="s">
        <v>189</v>
      </c>
      <c r="D49" s="6"/>
      <c r="E49">
        <v>1.5466</v>
      </c>
      <c r="F49">
        <v>0</v>
      </c>
      <c r="G49" s="57">
        <v>1.859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592</v>
      </c>
      <c r="D50" s="6"/>
      <c r="E50">
        <v>1.3353999999999999</v>
      </c>
      <c r="F50">
        <v>1.6862999999999999</v>
      </c>
      <c r="G50" s="57">
        <v>1.518</v>
      </c>
      <c r="H50">
        <v>1.74</v>
      </c>
      <c r="I50">
        <v>1.8469</v>
      </c>
      <c r="J50">
        <v>1.7879400000000001</v>
      </c>
      <c r="K50">
        <v>1.6719999999999999</v>
      </c>
    </row>
    <row r="51" spans="1:11" x14ac:dyDescent="0.15">
      <c r="A51" t="s">
        <v>698</v>
      </c>
      <c r="D51" s="6"/>
      <c r="E51">
        <v>60.5</v>
      </c>
      <c r="F51">
        <v>57.97</v>
      </c>
      <c r="G51" s="57">
        <v>60.5</v>
      </c>
      <c r="H51">
        <v>57.72</v>
      </c>
      <c r="I51">
        <v>64.459999999999994</v>
      </c>
      <c r="J51">
        <v>56.709000000000003</v>
      </c>
      <c r="K51">
        <v>55</v>
      </c>
    </row>
    <row r="52" spans="1:11" x14ac:dyDescent="0.15">
      <c r="D52" s="6"/>
    </row>
    <row r="53" spans="1:11" x14ac:dyDescent="0.1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</row>
  </sheetData>
  <sheetProtection algorithmName="SHA-512" hashValue="AKtHKQhmRjoOLLhaTbxXh8+NiOgN/1rVLwK4JQ77yH55WxRmD+x3dhSRiuetzVa0evZ9f+dij5bRtmcXIyFuxQ==" saltValue="JcIknBho7fD0varSu438Z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/>
  <dimension ref="A1:K49"/>
  <sheetViews>
    <sheetView zoomScale="125" workbookViewId="0">
      <selection activeCell="M23" sqref="M23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850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 s="27">
        <v>3000</v>
      </c>
      <c r="F11">
        <v>6000</v>
      </c>
      <c r="G11" s="27">
        <v>6000</v>
      </c>
      <c r="H11">
        <v>6000</v>
      </c>
      <c r="I11" s="27">
        <v>6000</v>
      </c>
      <c r="J11" s="27">
        <v>6000</v>
      </c>
      <c r="K11" s="27">
        <v>6000</v>
      </c>
    </row>
    <row r="12" spans="1:11" x14ac:dyDescent="0.15">
      <c r="A12" t="s">
        <v>169</v>
      </c>
      <c r="D12" s="6"/>
      <c r="E12">
        <v>6000</v>
      </c>
      <c r="F12">
        <v>9000</v>
      </c>
      <c r="G12" s="27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306</v>
      </c>
      <c r="D13" s="6"/>
      <c r="E13">
        <v>9000</v>
      </c>
      <c r="F13" s="27">
        <v>9000</v>
      </c>
      <c r="G13">
        <v>9000</v>
      </c>
      <c r="H13">
        <v>6000</v>
      </c>
      <c r="I13" s="27">
        <v>9000</v>
      </c>
      <c r="J13" s="27">
        <v>9000</v>
      </c>
      <c r="K13" s="27">
        <v>9000</v>
      </c>
    </row>
    <row r="14" spans="1:11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9000</v>
      </c>
      <c r="H14" s="10">
        <v>6000</v>
      </c>
      <c r="I14" s="10">
        <v>9000</v>
      </c>
      <c r="J14" s="10">
        <v>9000</v>
      </c>
      <c r="K14" s="10">
        <v>9000</v>
      </c>
    </row>
    <row r="15" spans="1:11" x14ac:dyDescent="0.15">
      <c r="A15" t="s">
        <v>772</v>
      </c>
      <c r="D15" s="6"/>
      <c r="E15">
        <v>1.9877</v>
      </c>
      <c r="F15">
        <v>2.0625</v>
      </c>
      <c r="G15">
        <v>2.0595300000000001</v>
      </c>
      <c r="H15">
        <v>2</v>
      </c>
      <c r="I15">
        <v>2.2429000000000001</v>
      </c>
      <c r="J15">
        <v>2.2213400000000001</v>
      </c>
      <c r="K15" s="42">
        <v>2.09</v>
      </c>
    </row>
    <row r="16" spans="1:11" x14ac:dyDescent="0.15">
      <c r="A16" t="s">
        <v>287</v>
      </c>
      <c r="D16" s="6"/>
      <c r="E16">
        <v>1.7171000000000001</v>
      </c>
      <c r="F16">
        <v>1.6093</v>
      </c>
      <c r="G16">
        <v>1.48346</v>
      </c>
      <c r="H16">
        <v>0</v>
      </c>
      <c r="I16">
        <v>1.6368</v>
      </c>
      <c r="J16">
        <v>1.6612199999999999</v>
      </c>
      <c r="K16" s="42">
        <v>1.6279999999999999</v>
      </c>
    </row>
    <row r="17" spans="1:11" x14ac:dyDescent="0.15">
      <c r="A17" t="s">
        <v>590</v>
      </c>
      <c r="D17" s="6"/>
      <c r="E17">
        <v>1.3684000000000001</v>
      </c>
      <c r="F17">
        <v>0</v>
      </c>
      <c r="G17">
        <v>0</v>
      </c>
      <c r="H17">
        <v>0</v>
      </c>
      <c r="I17">
        <v>0</v>
      </c>
      <c r="J17">
        <v>0</v>
      </c>
      <c r="K17" s="42" t="s">
        <v>727</v>
      </c>
    </row>
    <row r="18" spans="1:11" x14ac:dyDescent="0.15">
      <c r="A18" t="s">
        <v>363</v>
      </c>
      <c r="D18" s="6"/>
      <c r="E18">
        <v>1.1836</v>
      </c>
      <c r="F18">
        <v>0</v>
      </c>
      <c r="G18">
        <v>0</v>
      </c>
      <c r="H18">
        <v>0</v>
      </c>
      <c r="I18">
        <v>0</v>
      </c>
      <c r="J18">
        <v>0</v>
      </c>
      <c r="K18" s="42" t="s">
        <v>727</v>
      </c>
    </row>
    <row r="19" spans="1:11" x14ac:dyDescent="0.15">
      <c r="A19" t="s">
        <v>699</v>
      </c>
      <c r="D19" s="6"/>
      <c r="E19">
        <v>1.0713999999999999</v>
      </c>
      <c r="F19">
        <v>1.0538000000000001</v>
      </c>
      <c r="G19">
        <v>1.0888899999999999</v>
      </c>
      <c r="H19">
        <v>1.5</v>
      </c>
      <c r="I19">
        <v>1.1231</v>
      </c>
      <c r="J19">
        <v>1.2238599999999999</v>
      </c>
      <c r="K19" s="32">
        <v>1.21</v>
      </c>
    </row>
    <row r="20" spans="1:11" x14ac:dyDescent="0.15">
      <c r="A20" t="s">
        <v>549</v>
      </c>
      <c r="D20" s="6"/>
      <c r="E20">
        <v>1.8546</v>
      </c>
      <c r="F20">
        <v>1.8381000000000001</v>
      </c>
      <c r="G20">
        <v>2.0128900000000001</v>
      </c>
      <c r="H20">
        <v>1.93</v>
      </c>
      <c r="I20">
        <v>2.0855999999999999</v>
      </c>
      <c r="J20">
        <v>2.0982500000000002</v>
      </c>
      <c r="K20" s="32">
        <v>1.87</v>
      </c>
    </row>
    <row r="21" spans="1:11" x14ac:dyDescent="0.15">
      <c r="A21" t="s">
        <v>787</v>
      </c>
      <c r="D21" s="6"/>
      <c r="E21">
        <v>1.617</v>
      </c>
      <c r="F21">
        <v>1.3673</v>
      </c>
      <c r="G21">
        <v>1.44485</v>
      </c>
      <c r="H21">
        <v>0</v>
      </c>
      <c r="I21">
        <v>1.4212</v>
      </c>
      <c r="J21">
        <v>1.57311</v>
      </c>
      <c r="K21" s="32">
        <v>1.452</v>
      </c>
    </row>
    <row r="22" spans="1:11" x14ac:dyDescent="0.15">
      <c r="A22" t="s">
        <v>697</v>
      </c>
      <c r="D22" s="6"/>
      <c r="E22">
        <v>1.3145</v>
      </c>
      <c r="F22">
        <v>0</v>
      </c>
      <c r="G22">
        <v>0</v>
      </c>
      <c r="H22">
        <v>0</v>
      </c>
      <c r="I22">
        <v>0</v>
      </c>
      <c r="J22">
        <v>0</v>
      </c>
      <c r="K22" s="32">
        <v>0</v>
      </c>
    </row>
    <row r="23" spans="1:11" x14ac:dyDescent="0.15">
      <c r="A23" t="s">
        <v>586</v>
      </c>
      <c r="D23" s="6"/>
      <c r="E23">
        <v>1.1560999999999999</v>
      </c>
      <c r="F23">
        <v>0</v>
      </c>
      <c r="G23">
        <v>0</v>
      </c>
      <c r="H23">
        <v>0</v>
      </c>
      <c r="I23">
        <v>0</v>
      </c>
      <c r="J23">
        <v>0</v>
      </c>
      <c r="K23" s="32">
        <v>0</v>
      </c>
    </row>
    <row r="24" spans="1:11" x14ac:dyDescent="0.15">
      <c r="A24" t="s">
        <v>592</v>
      </c>
      <c r="D24" s="6"/>
      <c r="E24">
        <v>1.0538000000000001</v>
      </c>
      <c r="F24">
        <v>0.97130000000000005</v>
      </c>
      <c r="G24">
        <v>1.08405</v>
      </c>
      <c r="H24">
        <v>1.44</v>
      </c>
      <c r="I24">
        <v>1.0615000000000001</v>
      </c>
      <c r="J24">
        <v>1.13575</v>
      </c>
      <c r="K24" s="32">
        <v>1.177</v>
      </c>
    </row>
    <row r="25" spans="1:11" x14ac:dyDescent="0.15">
      <c r="A25" t="s">
        <v>698</v>
      </c>
      <c r="D25" s="6"/>
      <c r="E25">
        <v>60.884999999999998</v>
      </c>
      <c r="F25">
        <v>64.063999999999993</v>
      </c>
      <c r="G25">
        <v>62.271000000000001</v>
      </c>
      <c r="H25">
        <v>60.8</v>
      </c>
      <c r="I25">
        <v>73.271000000000001</v>
      </c>
      <c r="J25">
        <v>62.902000000000001</v>
      </c>
      <c r="K25" s="42">
        <v>57.75</v>
      </c>
    </row>
    <row r="26" spans="1:11" x14ac:dyDescent="0.15">
      <c r="D26" s="6"/>
      <c r="K26" s="43"/>
    </row>
    <row r="27" spans="1:11" x14ac:dyDescent="0.15">
      <c r="D27" s="6"/>
      <c r="K27" s="43"/>
    </row>
    <row r="28" spans="1:11" x14ac:dyDescent="0.15">
      <c r="A28" s="9" t="s">
        <v>451</v>
      </c>
      <c r="D28" s="6"/>
      <c r="E28" s="8" t="s">
        <v>872</v>
      </c>
      <c r="F28" s="8" t="s">
        <v>396</v>
      </c>
      <c r="G28" s="8" t="s">
        <v>397</v>
      </c>
      <c r="H28" s="8" t="s">
        <v>398</v>
      </c>
      <c r="I28" s="8" t="s">
        <v>126</v>
      </c>
      <c r="J28" s="8" t="s">
        <v>522</v>
      </c>
      <c r="K28" s="8" t="s">
        <v>726</v>
      </c>
    </row>
    <row r="29" spans="1:11" x14ac:dyDescent="0.15">
      <c r="A29" s="14" t="s">
        <v>308</v>
      </c>
      <c r="D29" s="6"/>
      <c r="E29" s="26">
        <v>0.5</v>
      </c>
      <c r="F29" s="26">
        <v>0.5</v>
      </c>
      <c r="G29" s="25">
        <v>0.33329999999999999</v>
      </c>
      <c r="H29" s="25">
        <v>0.33329999999999999</v>
      </c>
      <c r="I29" s="25">
        <v>0.33329999999999999</v>
      </c>
      <c r="J29" s="26">
        <v>0.5</v>
      </c>
      <c r="K29" s="26">
        <v>0.5</v>
      </c>
    </row>
    <row r="30" spans="1:11" x14ac:dyDescent="0.15">
      <c r="A30" s="14" t="s">
        <v>792</v>
      </c>
      <c r="D30" s="6"/>
      <c r="E30" s="27">
        <v>3</v>
      </c>
      <c r="F30" s="27">
        <v>3</v>
      </c>
      <c r="G30" s="27">
        <v>2</v>
      </c>
      <c r="H30" s="27">
        <v>2</v>
      </c>
      <c r="I30" s="27">
        <v>2</v>
      </c>
      <c r="J30" s="27">
        <v>3</v>
      </c>
      <c r="K30" s="27">
        <v>3</v>
      </c>
    </row>
    <row r="31" spans="1:11" x14ac:dyDescent="0.15">
      <c r="A31" s="14" t="s">
        <v>664</v>
      </c>
      <c r="D31" s="6"/>
      <c r="E31" s="26">
        <v>0.5</v>
      </c>
      <c r="F31" s="26">
        <v>0.5</v>
      </c>
      <c r="G31" s="25">
        <v>0.66659999999999997</v>
      </c>
      <c r="H31" s="25">
        <v>0.66659999999999997</v>
      </c>
      <c r="I31" s="25">
        <v>0.66659999999999997</v>
      </c>
      <c r="J31" s="26">
        <v>0.5</v>
      </c>
      <c r="K31" s="26">
        <v>0.5</v>
      </c>
    </row>
    <row r="32" spans="1:11" x14ac:dyDescent="0.15">
      <c r="A32" s="14" t="s">
        <v>354</v>
      </c>
      <c r="D32" s="6"/>
      <c r="E32" s="27">
        <v>3</v>
      </c>
      <c r="F32" s="27">
        <v>3</v>
      </c>
      <c r="G32" s="27">
        <v>4</v>
      </c>
      <c r="H32" s="27">
        <v>4</v>
      </c>
      <c r="I32" s="27">
        <v>4</v>
      </c>
      <c r="J32" s="27">
        <v>3</v>
      </c>
      <c r="K32" s="27">
        <v>3</v>
      </c>
    </row>
    <row r="33" spans="1:11" x14ac:dyDescent="0.15">
      <c r="A33" t="s">
        <v>594</v>
      </c>
      <c r="D33" s="6"/>
      <c r="E33" s="27">
        <v>3000</v>
      </c>
      <c r="F33" s="27">
        <v>3500</v>
      </c>
      <c r="G33" s="27">
        <v>3500</v>
      </c>
      <c r="H33" s="27">
        <v>3500</v>
      </c>
      <c r="I33" s="27">
        <v>3500</v>
      </c>
      <c r="J33" s="27">
        <v>3500</v>
      </c>
      <c r="K33" s="27">
        <v>3500</v>
      </c>
    </row>
    <row r="34" spans="1:11" x14ac:dyDescent="0.15">
      <c r="A34" t="s">
        <v>169</v>
      </c>
      <c r="D34" s="6"/>
      <c r="E34" s="27">
        <v>6000</v>
      </c>
      <c r="F34" s="27">
        <v>3500</v>
      </c>
      <c r="G34" s="27">
        <v>3500</v>
      </c>
      <c r="H34" s="27">
        <v>3500</v>
      </c>
      <c r="I34" s="27">
        <v>3500</v>
      </c>
      <c r="J34" s="27">
        <v>3500</v>
      </c>
      <c r="K34" s="27">
        <v>3500</v>
      </c>
    </row>
    <row r="35" spans="1:11" x14ac:dyDescent="0.15">
      <c r="A35" t="s">
        <v>306</v>
      </c>
      <c r="D35" s="6"/>
      <c r="E35" s="27">
        <v>9000</v>
      </c>
      <c r="F35" s="27">
        <v>3500</v>
      </c>
      <c r="G35" s="27">
        <v>3500</v>
      </c>
      <c r="H35" s="27">
        <v>3500</v>
      </c>
      <c r="I35" s="27">
        <v>3500</v>
      </c>
      <c r="J35" s="27">
        <v>3500</v>
      </c>
      <c r="K35" s="27">
        <v>3500</v>
      </c>
    </row>
    <row r="36" spans="1:11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3500</v>
      </c>
      <c r="H36" s="10">
        <v>3500</v>
      </c>
      <c r="I36" s="10">
        <v>3500</v>
      </c>
      <c r="J36" s="10">
        <v>3500</v>
      </c>
      <c r="K36" s="10">
        <v>3500</v>
      </c>
    </row>
    <row r="37" spans="1:11" x14ac:dyDescent="0.15">
      <c r="A37" t="s">
        <v>772</v>
      </c>
      <c r="D37" s="6"/>
      <c r="E37">
        <v>1.9184000000000001</v>
      </c>
      <c r="F37">
        <v>2.0284</v>
      </c>
      <c r="G37">
        <v>1.88001</v>
      </c>
      <c r="H37">
        <v>1.91</v>
      </c>
      <c r="I37">
        <v>2.0118999999999998</v>
      </c>
      <c r="J37">
        <v>2.0670099999999998</v>
      </c>
      <c r="K37" s="32">
        <v>1.9910000000000001</v>
      </c>
    </row>
    <row r="38" spans="1:11" x14ac:dyDescent="0.15">
      <c r="A38" t="s">
        <v>287</v>
      </c>
      <c r="D38" s="6"/>
      <c r="E38">
        <v>1.6973</v>
      </c>
      <c r="F38">
        <v>0</v>
      </c>
      <c r="G38">
        <v>0</v>
      </c>
      <c r="H38">
        <v>0</v>
      </c>
      <c r="I38">
        <v>0</v>
      </c>
      <c r="J38" s="27">
        <v>0</v>
      </c>
      <c r="K38" s="44">
        <v>0</v>
      </c>
    </row>
    <row r="39" spans="1:11" x14ac:dyDescent="0.15">
      <c r="A39" t="s">
        <v>590</v>
      </c>
      <c r="D39" s="6"/>
      <c r="E39">
        <v>1.4827999999999999</v>
      </c>
      <c r="F39">
        <v>0</v>
      </c>
      <c r="G39">
        <v>0</v>
      </c>
      <c r="H39">
        <v>0</v>
      </c>
      <c r="I39">
        <v>0</v>
      </c>
      <c r="J39" s="27">
        <v>0</v>
      </c>
      <c r="K39" s="44">
        <v>0</v>
      </c>
    </row>
    <row r="40" spans="1:11" x14ac:dyDescent="0.15">
      <c r="A40" t="s">
        <v>363</v>
      </c>
      <c r="D40" s="6"/>
      <c r="E40">
        <v>1.4289000000000001</v>
      </c>
      <c r="F40">
        <v>0</v>
      </c>
      <c r="G40">
        <v>0</v>
      </c>
      <c r="H40">
        <v>0</v>
      </c>
      <c r="I40">
        <v>0</v>
      </c>
      <c r="J40" s="27">
        <v>0</v>
      </c>
      <c r="K40" s="44">
        <v>0</v>
      </c>
    </row>
    <row r="41" spans="1:11" x14ac:dyDescent="0.15">
      <c r="A41" t="s">
        <v>699</v>
      </c>
      <c r="D41" s="6"/>
      <c r="E41">
        <v>1.3607</v>
      </c>
      <c r="F41">
        <v>1.5961000000000001</v>
      </c>
      <c r="G41">
        <v>1.5970899999999999</v>
      </c>
      <c r="H41">
        <v>1.6</v>
      </c>
      <c r="I41">
        <v>1.7369000000000001</v>
      </c>
      <c r="J41">
        <v>1.7834300000000001</v>
      </c>
      <c r="K41" s="32">
        <v>1.716</v>
      </c>
    </row>
    <row r="42" spans="1:11" x14ac:dyDescent="0.15">
      <c r="A42" t="s">
        <v>549</v>
      </c>
      <c r="D42" s="6"/>
      <c r="E42">
        <v>1.7776000000000001</v>
      </c>
      <c r="F42">
        <v>1.8227</v>
      </c>
      <c r="G42">
        <v>1.7501</v>
      </c>
      <c r="H42">
        <v>1.81</v>
      </c>
      <c r="I42">
        <v>1.9217</v>
      </c>
      <c r="J42">
        <v>1.94502</v>
      </c>
      <c r="K42" s="32">
        <v>1.804</v>
      </c>
    </row>
    <row r="43" spans="1:11" x14ac:dyDescent="0.15">
      <c r="A43" t="s">
        <v>787</v>
      </c>
      <c r="D43" s="6"/>
      <c r="E43">
        <v>1.6005</v>
      </c>
      <c r="F43">
        <v>0</v>
      </c>
      <c r="G43">
        <v>0</v>
      </c>
      <c r="H43">
        <v>0</v>
      </c>
      <c r="I43">
        <v>0</v>
      </c>
      <c r="J43" s="27">
        <v>0</v>
      </c>
      <c r="K43" s="44">
        <v>0</v>
      </c>
    </row>
    <row r="44" spans="1:11" x14ac:dyDescent="0.15">
      <c r="A44" t="s">
        <v>697</v>
      </c>
      <c r="D44" s="6"/>
      <c r="E44">
        <v>1.4200999999999999</v>
      </c>
      <c r="F44">
        <v>0</v>
      </c>
      <c r="G44">
        <v>0</v>
      </c>
      <c r="H44">
        <v>0</v>
      </c>
      <c r="I44">
        <v>0</v>
      </c>
      <c r="J44" s="27">
        <v>0</v>
      </c>
      <c r="K44" s="44">
        <v>0</v>
      </c>
    </row>
    <row r="45" spans="1:11" x14ac:dyDescent="0.15">
      <c r="A45" t="s">
        <v>586</v>
      </c>
      <c r="D45" s="6"/>
      <c r="E45">
        <v>1.3948</v>
      </c>
      <c r="F45">
        <v>0</v>
      </c>
      <c r="G45">
        <v>0</v>
      </c>
      <c r="H45">
        <v>0</v>
      </c>
      <c r="I45">
        <v>0</v>
      </c>
      <c r="J45" s="27">
        <v>0</v>
      </c>
      <c r="K45" s="44">
        <v>0</v>
      </c>
    </row>
    <row r="46" spans="1:11" x14ac:dyDescent="0.15">
      <c r="A46" t="s">
        <v>592</v>
      </c>
      <c r="D46" s="6"/>
      <c r="E46">
        <v>1.3288</v>
      </c>
      <c r="F46">
        <v>1.3232999999999999</v>
      </c>
      <c r="G46">
        <v>1.39557</v>
      </c>
      <c r="H46">
        <v>1.44</v>
      </c>
      <c r="I46">
        <v>1.5025999999999999</v>
      </c>
      <c r="J46">
        <v>1.6961999999999999</v>
      </c>
      <c r="K46" s="32">
        <v>1.452</v>
      </c>
    </row>
    <row r="47" spans="1:11" x14ac:dyDescent="0.15">
      <c r="A47" t="s">
        <v>698</v>
      </c>
      <c r="D47" s="6"/>
      <c r="E47">
        <v>51.898000000000003</v>
      </c>
      <c r="F47">
        <v>58.3</v>
      </c>
      <c r="G47">
        <v>58.420999999999999</v>
      </c>
      <c r="H47">
        <v>56.12</v>
      </c>
      <c r="I47">
        <v>66.450999999999993</v>
      </c>
      <c r="J47">
        <v>54.271999999999998</v>
      </c>
      <c r="K47" s="32">
        <v>50.6</v>
      </c>
    </row>
    <row r="48" spans="1:11" x14ac:dyDescent="0.15">
      <c r="D48" s="6"/>
    </row>
    <row r="49" spans="1:11" x14ac:dyDescent="0.15">
      <c r="A49" s="40"/>
      <c r="B49" s="41"/>
      <c r="C49" s="41"/>
      <c r="D49" s="41"/>
      <c r="E49" s="41"/>
      <c r="F49" s="41"/>
      <c r="G49" s="41"/>
      <c r="H49" s="41"/>
      <c r="I49" s="41"/>
      <c r="J49" s="41"/>
      <c r="K49" s="41"/>
    </row>
  </sheetData>
  <sheetProtection algorithmName="SHA-512" hashValue="Qhxhno9tOqiPTfsW7685DLuUMUNG/hoNgYKAcG+ubCiosrMhOEZ864T1Gxntz5Gt4NODvsGpCiAFi0WY6UCBDQ==" saltValue="UKnmEd0SEqm4uBSyoHByKg==" spinCount="100000" sheet="1" objects="1" scenarios="1"/>
  <phoneticPr fontId="17" type="noConversion"/>
  <pageMargins left="0.7" right="0.7" top="0.75" bottom="0.75" header="0.5" footer="0.5"/>
  <ignoredErrors>
    <ignoredError sqref="K17:K18" numberStoredAsText="1"/>
  </ignoredErrors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A1D09-2533-1644-BDA0-B12935FE7325}">
  <sheetPr codeName="Sheet85"/>
  <dimension ref="A1:Z169"/>
  <sheetViews>
    <sheetView topLeftCell="A136" zoomScaleNormal="100" workbookViewId="0">
      <pane xSplit="1" topLeftCell="B1" activePane="topRight" state="frozen"/>
      <selection pane="topRight" activeCell="A170" sqref="A170:XFD1048576"/>
    </sheetView>
  </sheetViews>
  <sheetFormatPr baseColWidth="10" defaultRowHeight="13" x14ac:dyDescent="0.15"/>
  <cols>
    <col min="1" max="1" width="17.5" customWidth="1"/>
    <col min="2" max="2" width="20.6640625" customWidth="1"/>
    <col min="3" max="14" width="14.83203125" customWidth="1"/>
    <col min="15" max="15" width="14.83203125" hidden="1" customWidth="1"/>
    <col min="16" max="16" width="14.83203125" customWidth="1"/>
    <col min="17" max="26" width="12.5" customWidth="1"/>
  </cols>
  <sheetData>
    <row r="1" spans="1:26" ht="14" x14ac:dyDescent="0.15">
      <c r="A1" s="502" t="s">
        <v>797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3"/>
      <c r="R1" s="503"/>
      <c r="S1" s="503"/>
      <c r="T1" s="503"/>
      <c r="U1" s="503"/>
      <c r="V1" s="503"/>
      <c r="W1" s="503"/>
      <c r="X1" s="503"/>
      <c r="Y1" s="503"/>
      <c r="Z1" s="503"/>
    </row>
    <row r="2" spans="1:26" ht="14" x14ac:dyDescent="0.15">
      <c r="A2" s="504" t="s">
        <v>543</v>
      </c>
      <c r="B2" s="504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3"/>
      <c r="R2" s="503"/>
      <c r="S2" s="503"/>
      <c r="T2" s="503"/>
      <c r="U2" s="503"/>
      <c r="V2" s="503"/>
      <c r="W2" s="503"/>
      <c r="X2" s="503"/>
      <c r="Y2" s="503"/>
      <c r="Z2" s="503"/>
    </row>
    <row r="3" spans="1:26" ht="15" thickBot="1" x14ac:dyDescent="0.2">
      <c r="A3" s="502"/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3"/>
      <c r="R3" s="503"/>
      <c r="S3" s="503"/>
      <c r="T3" s="503"/>
      <c r="U3" s="503"/>
      <c r="V3" s="503"/>
      <c r="W3" s="503"/>
      <c r="X3" s="503"/>
      <c r="Y3" s="503"/>
      <c r="Z3" s="503"/>
    </row>
    <row r="4" spans="1:2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503"/>
      <c r="R4" s="503"/>
      <c r="S4" s="503"/>
      <c r="T4" s="503"/>
      <c r="U4" s="503"/>
      <c r="V4" s="503"/>
      <c r="W4" s="503"/>
      <c r="X4" s="503"/>
      <c r="Y4" s="503"/>
      <c r="Z4" s="503"/>
    </row>
    <row r="5" spans="1:26" ht="14" x14ac:dyDescent="0.15">
      <c r="A5" s="283" t="s">
        <v>911</v>
      </c>
      <c r="B5" s="284"/>
      <c r="C5" s="298">
        <v>63000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503"/>
      <c r="R5" s="503"/>
      <c r="S5" s="503"/>
      <c r="T5" s="503"/>
      <c r="U5" s="503"/>
      <c r="V5" s="503"/>
      <c r="W5" s="503"/>
      <c r="X5" s="503"/>
      <c r="Y5" s="503"/>
      <c r="Z5" s="503"/>
    </row>
    <row r="6" spans="1:2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503"/>
      <c r="R6" s="503"/>
      <c r="S6" s="503"/>
      <c r="T6" s="503"/>
      <c r="U6" s="503"/>
      <c r="V6" s="503"/>
      <c r="W6" s="503"/>
      <c r="X6" s="503"/>
      <c r="Y6" s="503"/>
      <c r="Z6" s="503"/>
    </row>
    <row r="7" spans="1:2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503"/>
      <c r="R7" s="503"/>
      <c r="S7" s="503"/>
      <c r="T7" s="503"/>
      <c r="U7" s="503"/>
      <c r="V7" s="503"/>
      <c r="W7" s="503"/>
      <c r="X7" s="503"/>
      <c r="Y7" s="503"/>
      <c r="Z7" s="503"/>
    </row>
    <row r="8" spans="1:26" x14ac:dyDescent="0.15">
      <c r="A8" s="286" t="str">
        <f>'Tariffs Jan2021'!F2</f>
        <v>AGL</v>
      </c>
      <c r="B8" s="47" t="str">
        <f>'Tariffs Jan2021'!D2</f>
        <v>Multinet Metro 1</v>
      </c>
      <c r="C8" s="287">
        <f>'Tariffs Jan2021'!E2</f>
        <v>44197</v>
      </c>
      <c r="D8" s="85">
        <f>365*'Tariffs Jan2021'!H2/100</f>
        <v>306.60000000000002</v>
      </c>
      <c r="E8" s="85">
        <f>IF($C$5*'Tariffs Jan2021'!AK2/'Tariffs Jan2021'!AI2&gt;='Tariffs Jan2021'!J2,( 'Tariffs Jan2021'!J2*'Tariffs Jan2021'!O2/100)* 'Tariffs Jan2021'!AI2,($C$5*'Tariffs Jan2021'!AK2/'Tariffs Jan2021'!AI2*'Tariffs Jan2021'!O2/100)* 'Tariffs Jan2021'!AI2)</f>
        <v>249.54545454545456</v>
      </c>
      <c r="F8" s="85">
        <f>IF($C$5*'Tariffs Jan2021'!AK2/'Tariffs Jan2021'!AI2&lt;'Tariffs Jan2021'!J2,0,IF($C$5*'Tariffs Jan2021'!AK2/'Tariffs Jan2021'!AI2&lt;='Tariffs Jan2021'!K2,($C$5*'Tariffs Jan2021'!AK2/'Tariffs Jan2021'!AI2-'Tariffs Jan2021'!J2)*('Tariffs Jan2021'!P2/100)*'Tariffs Jan2021'!AI2,('Tariffs Jan2021'!K2-'Tariffs Jan2021'!J2)*('Tariffs Jan2021'!P2/100)*'Tariffs Jan2021'!AI2))</f>
        <v>221.72727272727272</v>
      </c>
      <c r="G8" s="85">
        <f>IF($C$5*'Tariffs Jan2021'!AK2/'Tariffs Jan2021'!AI2&lt;'Tariffs Jan2021'!K2,0,IF($C$5*'Tariffs Jan2021'!AK2/'Tariffs Jan2021'!AI2&lt;='Tariffs Jan2021'!L2,($C$5*'Tariffs Jan2021'!AK2/'Tariffs Jan2021'!AI2-'Tariffs Jan2021'!K2)*('Tariffs Jan2021'!Q2/100)*'Tariffs Jan2021'!AI2,('Tariffs Jan2021'!L2-'Tariffs Jan2021'!K2)*('Tariffs Jan2021'!Q2/100)*'Tariffs Jan2021'!AI2))</f>
        <v>181.63636363636363</v>
      </c>
      <c r="H8" s="85">
        <f>IF($C$5*'Tariffs Jan2021'!AK2/'Tariffs Jan2021'!AI2&lt;'Tariffs Jan2021'!L2,0,IF($C$5*'Tariffs Jan2021'!AK2/'Tariffs Jan2021'!AI2&lt;='Tariffs Jan2021'!M2,($C$5*'Tariffs Jan2021'!AK2/'Tariffs Jan2021'!AI2-'Tariffs Jan2021'!L2)*('Tariffs Jan2021'!R2/100)*'Tariffs Jan2021'!AI2,('Tariffs Jan2021'!M2-'Tariffs Jan2021'!L2)*('Tariffs Jan2021'!R2/100)*'Tariffs Jan2021'!AI2))</f>
        <v>71.776859504132204</v>
      </c>
      <c r="I8" s="85">
        <f>IF(($C$5*'Tariffs Jan2021'!AK2/'Tariffs Jan2021'!AI2&gt;'Tariffs Jan2021'!M2),($C$5*'Tariffs Jan2021'!AK2/'Tariffs Jan2021'!AI2-'Tariffs Jan2021'!M2)*'Tariffs Jan2021'!S2/100*'Tariffs Jan2021'!AI2,0)</f>
        <v>0</v>
      </c>
      <c r="J8" s="85">
        <f>IF($C$5*'Tariffs Jan2021'!AL2/'Tariffs Jan2021'!AJ2&gt;='Tariffs Jan2021'!J2,('Tariffs Jan2021'!J2*'Tariffs Jan2021'!U2/100)* 'Tariffs Jan2021'!AJ2,($C$5*'Tariffs Jan2021'!AL2/'Tariffs Jan2021'!AJ2*'Tariffs Jan2021'!U2/100)* 'Tariffs Jan2021'!AJ2)</f>
        <v>238.90909090909088</v>
      </c>
      <c r="K8" s="85">
        <f>IF($C$5*'Tariffs Jan2021'!AL2/'Tariffs Jan2021'!AJ2&lt;'Tariffs Jan2021'!J2,0,IF($C$5*'Tariffs Jan2021'!AL2/'Tariffs Jan2021'!AJ2&lt;='Tariffs Jan2021'!K2,($C$5*'Tariffs Jan2021'!AL2/'Tariffs Jan2021'!AJ2-'Tariffs Jan2021'!J2)*('Tariffs Jan2021'!V2/100)*'Tariffs Jan2021'!AJ2,('Tariffs Jan2021'!K2-'Tariffs Jan2021'!J2)*('Tariffs Jan2021'!V2/100)*'Tariffs Jan2021'!AJ2))</f>
        <v>210.27272727272725</v>
      </c>
      <c r="L8" s="85">
        <f>IF($C$5*'Tariffs Jan2021'!AL2/'Tariffs Jan2021'!AJ2&lt;'Tariffs Jan2021'!K2,0,IF($C$5*'Tariffs Jan2021'!AL2/'Tariffs Jan2021'!AJ2&lt;='Tariffs Jan2021'!L2,($C$5*'Tariffs Jan2021'!AL2/'Tariffs Jan2021'!AJ2-'Tariffs Jan2021'!K2)*('Tariffs Jan2021'!W2/100)*'Tariffs Jan2021'!AJ2,('Tariffs Jan2021'!L2-'Tariffs Jan2021'!K2)*('Tariffs Jan2021'!W2/100)*'Tariffs Jan2021'!AJ2))</f>
        <v>174.27272727272725</v>
      </c>
      <c r="M8" s="85">
        <f>IF($C$5*'Tariffs Jan2021'!AL2/'Tariffs Jan2021'!AJ2&lt;'Tariffs Jan2021'!L2,0,IF($C$5*'Tariffs Jan2021'!AL2/'Tariffs Jan2021'!AJ2&lt;='Tariffs Jan2021'!M2,($C$5*'Tariffs Jan2021'!AL2/'Tariffs Jan2021'!AJ2-'Tariffs Jan2021'!L2)*('Tariffs Jan2021'!X2/100)*'Tariffs Jan2021'!AJ2,('Tariffs Jan2021'!M2-'Tariffs Jan2021'!L2)*('Tariffs Jan2021'!X2/100)*'Tariffs Jan2021'!AJ2))</f>
        <v>77.318181818181813</v>
      </c>
      <c r="N8" s="85">
        <f>IF(($C$5*'Tariffs Jan2021'!AL2/'Tariffs Jan2021'!AJ2&gt;'Tariffs Jan2021'!M2),($C$5*'Tariffs Jan2021'!AL2/'Tariffs Jan2021'!AJ2-'Tariffs Jan2021'!M2)*'Tariffs Jan2021'!Y2/100*'Tariffs Jan2021'!AJ2,0)</f>
        <v>0</v>
      </c>
      <c r="O8" s="73">
        <f>SUM(D8:N8)</f>
        <v>1732.0586776859502</v>
      </c>
      <c r="P8" s="498">
        <f>O8*1.1</f>
        <v>1905.2645454545454</v>
      </c>
      <c r="Q8" s="503"/>
      <c r="R8" s="503"/>
      <c r="S8" s="503"/>
      <c r="T8" s="503"/>
      <c r="U8" s="503"/>
      <c r="V8" s="503"/>
      <c r="W8" s="503"/>
      <c r="X8" s="503"/>
      <c r="Y8" s="503"/>
      <c r="Z8" s="503"/>
    </row>
    <row r="9" spans="1:26" x14ac:dyDescent="0.15">
      <c r="A9" s="286" t="str">
        <f>'Tariffs Jan2021'!F3</f>
        <v>Alinta Energy</v>
      </c>
      <c r="B9" s="47" t="str">
        <f>'Tariffs Jan2021'!D3</f>
        <v>Multinet Metro 1</v>
      </c>
      <c r="C9" s="287">
        <f>'Tariffs Jan2021'!E3</f>
        <v>44197</v>
      </c>
      <c r="D9" s="85">
        <f>365*'Tariffs Jan2021'!H3/100</f>
        <v>251.85</v>
      </c>
      <c r="E9" s="85">
        <f>IF($C$5*'Tariffs Jan2021'!AK3/'Tariffs Jan2021'!AI3&gt;='Tariffs Jan2021'!J3,( 'Tariffs Jan2021'!J3*'Tariffs Jan2021'!O3/100)* 'Tariffs Jan2021'!AI3,($C$5*'Tariffs Jan2021'!AK3/'Tariffs Jan2021'!AI3*'Tariffs Jan2021'!O3/100)* 'Tariffs Jan2021'!AI3)</f>
        <v>225</v>
      </c>
      <c r="F9" s="85">
        <f>IF($C$5*'Tariffs Jan2021'!AK3/'Tariffs Jan2021'!AI3&lt;'Tariffs Jan2021'!J3,0,IF($C$5*'Tariffs Jan2021'!AK3/'Tariffs Jan2021'!AI3&lt;='Tariffs Jan2021'!K3,($C$5*'Tariffs Jan2021'!AK3/'Tariffs Jan2021'!AI3-'Tariffs Jan2021'!J3)*('Tariffs Jan2021'!P3/100)*'Tariffs Jan2021'!AI3,('Tariffs Jan2021'!K3-'Tariffs Jan2021'!J3)*('Tariffs Jan2021'!P3/100)*'Tariffs Jan2021'!AI3))</f>
        <v>198.81818181818184</v>
      </c>
      <c r="G9" s="85">
        <f>IF($C$5*'Tariffs Jan2021'!AK3/'Tariffs Jan2021'!AI3&lt;'Tariffs Jan2021'!K3,0,IF($C$5*'Tariffs Jan2021'!AK3/'Tariffs Jan2021'!AI3&lt;='Tariffs Jan2021'!L3,($C$5*'Tariffs Jan2021'!AK3/'Tariffs Jan2021'!AI3-'Tariffs Jan2021'!K3)*('Tariffs Jan2021'!Q3/100)*'Tariffs Jan2021'!AI3,('Tariffs Jan2021'!L3-'Tariffs Jan2021'!K3)*('Tariffs Jan2021'!Q3/100)*'Tariffs Jan2021'!AI3))</f>
        <v>0</v>
      </c>
      <c r="H9" s="85">
        <f>IF($C$5*'Tariffs Jan2021'!AK3/'Tariffs Jan2021'!AI3&lt;'Tariffs Jan2021'!L3,0,IF($C$5*'Tariffs Jan2021'!AK3/'Tariffs Jan2021'!AI3&lt;='Tariffs Jan2021'!M3,($C$5*'Tariffs Jan2021'!AK3/'Tariffs Jan2021'!AI3-'Tariffs Jan2021'!L3)*('Tariffs Jan2021'!R3/100)*'Tariffs Jan2021'!AI3,('Tariffs Jan2021'!M3-'Tariffs Jan2021'!L3)*('Tariffs Jan2021'!R3/100)*'Tariffs Jan2021'!AI3))</f>
        <v>0</v>
      </c>
      <c r="I9" s="85">
        <f>IF(($C$5*'Tariffs Jan2021'!AK3/'Tariffs Jan2021'!AI3&gt;'Tariffs Jan2021'!M3),($C$5*'Tariffs Jan2021'!AK3/'Tariffs Jan2021'!AI3-'Tariffs Jan2021'!M3)*'Tariffs Jan2021'!S3/100*'Tariffs Jan2021'!AI3,0)</f>
        <v>233.18181818181816</v>
      </c>
      <c r="J9" s="85">
        <f>IF($C$5*'Tariffs Jan2021'!AL3/'Tariffs Jan2021'!AJ3&gt;='Tariffs Jan2021'!J3,('Tariffs Jan2021'!J3*'Tariffs Jan2021'!U3/100)* 'Tariffs Jan2021'!AJ3,($C$5*'Tariffs Jan2021'!AL3/'Tariffs Jan2021'!AJ3*'Tariffs Jan2021'!U3/100)* 'Tariffs Jan2021'!AJ3)</f>
        <v>216</v>
      </c>
      <c r="K9" s="85">
        <f>IF($C$5*'Tariffs Jan2021'!AL3/'Tariffs Jan2021'!AJ3&lt;'Tariffs Jan2021'!J3,0,IF($C$5*'Tariffs Jan2021'!AL3/'Tariffs Jan2021'!AJ3&lt;='Tariffs Jan2021'!K3,($C$5*'Tariffs Jan2021'!AL3/'Tariffs Jan2021'!AJ3-'Tariffs Jan2021'!J3)*('Tariffs Jan2021'!V3/100)*'Tariffs Jan2021'!AJ3,('Tariffs Jan2021'!K3-'Tariffs Jan2021'!J3)*('Tariffs Jan2021'!V3/100)*'Tariffs Jan2021'!AJ3))</f>
        <v>189.81818181818181</v>
      </c>
      <c r="L9" s="85">
        <f>IF($C$5*'Tariffs Jan2021'!AL3/'Tariffs Jan2021'!AJ3&lt;'Tariffs Jan2021'!K3,0,IF($C$5*'Tariffs Jan2021'!AL3/'Tariffs Jan2021'!AJ3&lt;='Tariffs Jan2021'!L3,($C$5*'Tariffs Jan2021'!AL3/'Tariffs Jan2021'!AJ3-'Tariffs Jan2021'!K3)*('Tariffs Jan2021'!W3/100)*'Tariffs Jan2021'!AJ3,('Tariffs Jan2021'!L3-'Tariffs Jan2021'!K3)*('Tariffs Jan2021'!W3/100)*'Tariffs Jan2021'!AJ3))</f>
        <v>0</v>
      </c>
      <c r="M9" s="85">
        <f>IF($C$5*'Tariffs Jan2021'!AL3/'Tariffs Jan2021'!AJ3&lt;'Tariffs Jan2021'!L3,0,IF($C$5*'Tariffs Jan2021'!AL3/'Tariffs Jan2021'!AJ3&lt;='Tariffs Jan2021'!M3,($C$5*'Tariffs Jan2021'!AL3/'Tariffs Jan2021'!AJ3-'Tariffs Jan2021'!L3)*('Tariffs Jan2021'!X3/100)*'Tariffs Jan2021'!AJ3,('Tariffs Jan2021'!M3-'Tariffs Jan2021'!L3)*('Tariffs Jan2021'!X3/100)*'Tariffs Jan2021'!AJ3))</f>
        <v>0</v>
      </c>
      <c r="N9" s="85">
        <f>IF(($C$5*'Tariffs Jan2021'!AL3/'Tariffs Jan2021'!AJ3&gt;'Tariffs Jan2021'!M3),($C$5*'Tariffs Jan2021'!AL3/'Tariffs Jan2021'!AJ3-'Tariffs Jan2021'!M3)*'Tariffs Jan2021'!Y3/100*'Tariffs Jan2021'!AJ3,0)</f>
        <v>233.18181818181816</v>
      </c>
      <c r="O9" s="73">
        <f t="shared" ref="O9:O96" si="0">SUM(D9:N9)</f>
        <v>1547.85</v>
      </c>
      <c r="P9" s="498">
        <f t="shared" ref="P9:P96" si="1">O9*1.1</f>
        <v>1702.635</v>
      </c>
      <c r="Q9" s="503"/>
      <c r="R9" s="503"/>
      <c r="S9" s="503"/>
      <c r="T9" s="503"/>
      <c r="U9" s="503"/>
      <c r="V9" s="503"/>
      <c r="W9" s="503"/>
      <c r="X9" s="503"/>
      <c r="Y9" s="503"/>
      <c r="Z9" s="503"/>
    </row>
    <row r="10" spans="1:26" x14ac:dyDescent="0.15">
      <c r="A10" s="286" t="str">
        <f>'Tariffs Jan2021'!F4</f>
        <v>Covau</v>
      </c>
      <c r="B10" s="47" t="str">
        <f>'Tariffs Jan2021'!D4</f>
        <v>Multinet Metro 1</v>
      </c>
      <c r="C10" s="287">
        <f>'Tariffs Jan2021'!E4</f>
        <v>44197</v>
      </c>
      <c r="D10" s="85">
        <f>365*'Tariffs Jan2021'!H4/100</f>
        <v>284.7</v>
      </c>
      <c r="E10" s="85">
        <f>IF($C$5*'Tariffs Jan2021'!AK4/'Tariffs Jan2021'!AI4&gt;='Tariffs Jan2021'!J4,( 'Tariffs Jan2021'!J4*'Tariffs Jan2021'!O4/100)* 'Tariffs Jan2021'!AI4,($C$5*'Tariffs Jan2021'!AK4/'Tariffs Jan2021'!AI4*'Tariffs Jan2021'!O4/100)* 'Tariffs Jan2021'!AI4)</f>
        <v>272.45454545454538</v>
      </c>
      <c r="F10" s="85">
        <f>IF($C$5*'Tariffs Jan2021'!AK4/'Tariffs Jan2021'!AI4&lt;'Tariffs Jan2021'!J4,0,IF($C$5*'Tariffs Jan2021'!AK4/'Tariffs Jan2021'!AI4&lt;='Tariffs Jan2021'!K4,($C$5*'Tariffs Jan2021'!AK4/'Tariffs Jan2021'!AI4-'Tariffs Jan2021'!J4)*('Tariffs Jan2021'!P4/100)*'Tariffs Jan2021'!AI4,('Tariffs Jan2021'!K4-'Tariffs Jan2021'!J4)*('Tariffs Jan2021'!P4/100)*'Tariffs Jan2021'!AI4))</f>
        <v>227.45454545454544</v>
      </c>
      <c r="G10" s="85">
        <f>IF($C$5*'Tariffs Jan2021'!AK4/'Tariffs Jan2021'!AI4&lt;'Tariffs Jan2021'!K4,0,IF($C$5*'Tariffs Jan2021'!AK4/'Tariffs Jan2021'!AI4&lt;='Tariffs Jan2021'!L4,($C$5*'Tariffs Jan2021'!AK4/'Tariffs Jan2021'!AI4-'Tariffs Jan2021'!K4)*('Tariffs Jan2021'!Q4/100)*'Tariffs Jan2021'!AI4,('Tariffs Jan2021'!L4-'Tariffs Jan2021'!K4)*('Tariffs Jan2021'!Q4/100)*'Tariffs Jan2021'!AI4))</f>
        <v>185.72727272727269</v>
      </c>
      <c r="H10" s="85">
        <f>IF($C$5*'Tariffs Jan2021'!AK4/'Tariffs Jan2021'!AI4&lt;'Tariffs Jan2021'!L4,0,IF($C$5*'Tariffs Jan2021'!AK4/'Tariffs Jan2021'!AI4&lt;='Tariffs Jan2021'!M4,($C$5*'Tariffs Jan2021'!AK4/'Tariffs Jan2021'!AI4-'Tariffs Jan2021'!L4)*('Tariffs Jan2021'!R4/100)*'Tariffs Jan2021'!AI4,('Tariffs Jan2021'!M4-'Tariffs Jan2021'!L4)*('Tariffs Jan2021'!R4/100)*'Tariffs Jan2021'!AI4))</f>
        <v>74.008264462809905</v>
      </c>
      <c r="I10" s="85">
        <f>IF(($C$5*'Tariffs Jan2021'!AK4/'Tariffs Jan2021'!AI4&gt;'Tariffs Jan2021'!M4),($C$5*'Tariffs Jan2021'!AK4/'Tariffs Jan2021'!AI4-'Tariffs Jan2021'!M4)*'Tariffs Jan2021'!S4/100*'Tariffs Jan2021'!AI4,0)</f>
        <v>0</v>
      </c>
      <c r="J10" s="85">
        <f>IF($C$5*'Tariffs Jan2021'!AL4/'Tariffs Jan2021'!AJ4&gt;='Tariffs Jan2021'!J4,('Tariffs Jan2021'!J4*'Tariffs Jan2021'!U4/100)* 'Tariffs Jan2021'!AJ4,($C$5*'Tariffs Jan2021'!AL4/'Tariffs Jan2021'!AJ4*'Tariffs Jan2021'!U4/100)* 'Tariffs Jan2021'!AJ4)</f>
        <v>245.45454545454544</v>
      </c>
      <c r="K10" s="85">
        <f>IF($C$5*'Tariffs Jan2021'!AL4/'Tariffs Jan2021'!AJ4&lt;'Tariffs Jan2021'!J4,0,IF($C$5*'Tariffs Jan2021'!AL4/'Tariffs Jan2021'!AJ4&lt;='Tariffs Jan2021'!K4,($C$5*'Tariffs Jan2021'!AL4/'Tariffs Jan2021'!AJ4-'Tariffs Jan2021'!J4)*('Tariffs Jan2021'!V4/100)*'Tariffs Jan2021'!AJ4,('Tariffs Jan2021'!K4-'Tariffs Jan2021'!J4)*('Tariffs Jan2021'!V4/100)*'Tariffs Jan2021'!AJ4))</f>
        <v>206.18181818181816</v>
      </c>
      <c r="L10" s="85">
        <f>IF($C$5*'Tariffs Jan2021'!AL4/'Tariffs Jan2021'!AJ4&lt;'Tariffs Jan2021'!K4,0,IF($C$5*'Tariffs Jan2021'!AL4/'Tariffs Jan2021'!AJ4&lt;='Tariffs Jan2021'!L4,($C$5*'Tariffs Jan2021'!AL4/'Tariffs Jan2021'!AJ4-'Tariffs Jan2021'!K4)*('Tariffs Jan2021'!W4/100)*'Tariffs Jan2021'!AJ4,('Tariffs Jan2021'!L4-'Tariffs Jan2021'!K4)*('Tariffs Jan2021'!W4/100)*'Tariffs Jan2021'!AJ4))</f>
        <v>170.18181818181819</v>
      </c>
      <c r="M10" s="85">
        <f>IF($C$5*'Tariffs Jan2021'!AL4/'Tariffs Jan2021'!AJ4&lt;'Tariffs Jan2021'!L4,0,IF($C$5*'Tariffs Jan2021'!AL4/'Tariffs Jan2021'!AJ4&lt;='Tariffs Jan2021'!M4,($C$5*'Tariffs Jan2021'!AL4/'Tariffs Jan2021'!AJ4-'Tariffs Jan2021'!L4)*('Tariffs Jan2021'!X4/100)*'Tariffs Jan2021'!AJ4,('Tariffs Jan2021'!M4-'Tariffs Jan2021'!L4)*('Tariffs Jan2021'!X4/100)*'Tariffs Jan2021'!AJ4))</f>
        <v>75.681818181818173</v>
      </c>
      <c r="N10" s="85">
        <f>IF(($C$5*'Tariffs Jan2021'!AL4/'Tariffs Jan2021'!AJ4&gt;'Tariffs Jan2021'!M4),($C$5*'Tariffs Jan2021'!AL4/'Tariffs Jan2021'!AJ4-'Tariffs Jan2021'!M4)*'Tariffs Jan2021'!Y4/100*'Tariffs Jan2021'!AJ4,0)</f>
        <v>0</v>
      </c>
      <c r="O10" s="73">
        <f t="shared" si="0"/>
        <v>1741.8446280991736</v>
      </c>
      <c r="P10" s="498">
        <f t="shared" si="1"/>
        <v>1916.0290909090911</v>
      </c>
      <c r="Q10" s="503"/>
      <c r="R10" s="503"/>
      <c r="S10" s="503"/>
      <c r="T10" s="503"/>
      <c r="U10" s="503"/>
      <c r="V10" s="503"/>
      <c r="W10" s="503"/>
      <c r="X10" s="503"/>
      <c r="Y10" s="503"/>
      <c r="Z10" s="503"/>
    </row>
    <row r="11" spans="1:26" x14ac:dyDescent="0.15">
      <c r="A11" s="286" t="str">
        <f>'Tariffs Jan2021'!F5</f>
        <v>Dodo Power &amp; Gas</v>
      </c>
      <c r="B11" s="47" t="str">
        <f>'Tariffs Jan2021'!D5</f>
        <v>Multinet Metro 1</v>
      </c>
      <c r="C11" s="287">
        <f>'Tariffs Jan2021'!E5</f>
        <v>44046</v>
      </c>
      <c r="D11" s="85">
        <f>365*'Tariffs Jan2021'!H5/100</f>
        <v>206.09227272727273</v>
      </c>
      <c r="E11" s="85">
        <f>IF($C$5*'Tariffs Jan2021'!AK5/'Tariffs Jan2021'!AI5&gt;='Tariffs Jan2021'!J5,( 'Tariffs Jan2021'!J5*'Tariffs Jan2021'!O5/100)* 'Tariffs Jan2021'!AI5,($C$5*'Tariffs Jan2021'!AK5/'Tariffs Jan2021'!AI5*'Tariffs Jan2021'!O5/100)* 'Tariffs Jan2021'!AI5)</f>
        <v>229.09090909090904</v>
      </c>
      <c r="F11" s="85">
        <f>IF($C$5*'Tariffs Jan2021'!AK5/'Tariffs Jan2021'!AI5&lt;'Tariffs Jan2021'!J5,0,IF($C$5*'Tariffs Jan2021'!AK5/'Tariffs Jan2021'!AI5&lt;='Tariffs Jan2021'!K5,($C$5*'Tariffs Jan2021'!AK5/'Tariffs Jan2021'!AI5-'Tariffs Jan2021'!J5)*('Tariffs Jan2021'!P5/100)*'Tariffs Jan2021'!AI5,('Tariffs Jan2021'!K5-'Tariffs Jan2021'!J5)*('Tariffs Jan2021'!P5/100)*'Tariffs Jan2021'!AI5))</f>
        <v>200.45454545454544</v>
      </c>
      <c r="G11" s="85">
        <f>IF($C$5*'Tariffs Jan2021'!AK5/'Tariffs Jan2021'!AI5&lt;'Tariffs Jan2021'!K5,0,IF($C$5*'Tariffs Jan2021'!AK5/'Tariffs Jan2021'!AI5&lt;='Tariffs Jan2021'!L5,($C$5*'Tariffs Jan2021'!AK5/'Tariffs Jan2021'!AI5-'Tariffs Jan2021'!K5)*('Tariffs Jan2021'!Q5/100)*'Tariffs Jan2021'!AI5,('Tariffs Jan2021'!L5-'Tariffs Jan2021'!K5)*('Tariffs Jan2021'!Q5/100)*'Tariffs Jan2021'!AI5))</f>
        <v>173.45454545454544</v>
      </c>
      <c r="H11" s="85">
        <f>IF($C$5*'Tariffs Jan2021'!AK5/'Tariffs Jan2021'!AI5&lt;'Tariffs Jan2021'!L5,0,IF($C$5*'Tariffs Jan2021'!AK5/'Tariffs Jan2021'!AI5&lt;='Tariffs Jan2021'!M5,($C$5*'Tariffs Jan2021'!AK5/'Tariffs Jan2021'!AI5-'Tariffs Jan2021'!L5)*('Tariffs Jan2021'!R5/100)*'Tariffs Jan2021'!AI5,('Tariffs Jan2021'!M5-'Tariffs Jan2021'!L5)*('Tariffs Jan2021'!R5/100)*'Tariffs Jan2021'!AI5))</f>
        <v>79.363636363636346</v>
      </c>
      <c r="I11" s="85">
        <f>IF(($C$5*'Tariffs Jan2021'!AK5/'Tariffs Jan2021'!AI5&gt;'Tariffs Jan2021'!M5),($C$5*'Tariffs Jan2021'!AK5/'Tariffs Jan2021'!AI5-'Tariffs Jan2021'!M5)*'Tariffs Jan2021'!S5/100*'Tariffs Jan2021'!AI5,0)</f>
        <v>0</v>
      </c>
      <c r="J11" s="85">
        <f>IF($C$5*'Tariffs Jan2021'!AL5/'Tariffs Jan2021'!AJ5&gt;='Tariffs Jan2021'!J5,('Tariffs Jan2021'!J5*'Tariffs Jan2021'!U5/100)* 'Tariffs Jan2021'!AJ5,($C$5*'Tariffs Jan2021'!AL5/'Tariffs Jan2021'!AJ5*'Tariffs Jan2021'!U5/100)* 'Tariffs Jan2021'!AJ5)</f>
        <v>216</v>
      </c>
      <c r="K11" s="85">
        <f>IF($C$5*'Tariffs Jan2021'!AL5/'Tariffs Jan2021'!AJ5&lt;'Tariffs Jan2021'!J5,0,IF($C$5*'Tariffs Jan2021'!AL5/'Tariffs Jan2021'!AJ5&lt;='Tariffs Jan2021'!K5,($C$5*'Tariffs Jan2021'!AL5/'Tariffs Jan2021'!AJ5-'Tariffs Jan2021'!J5)*('Tariffs Jan2021'!V5/100)*'Tariffs Jan2021'!AJ5,('Tariffs Jan2021'!K5-'Tariffs Jan2021'!J5)*('Tariffs Jan2021'!V5/100)*'Tariffs Jan2021'!AJ5))</f>
        <v>192.27272727272728</v>
      </c>
      <c r="L11" s="85">
        <f>IF($C$5*'Tariffs Jan2021'!AL5/'Tariffs Jan2021'!AJ5&lt;'Tariffs Jan2021'!K5,0,IF($C$5*'Tariffs Jan2021'!AL5/'Tariffs Jan2021'!AJ5&lt;='Tariffs Jan2021'!L5,($C$5*'Tariffs Jan2021'!AL5/'Tariffs Jan2021'!AJ5-'Tariffs Jan2021'!K5)*('Tariffs Jan2021'!W5/100)*'Tariffs Jan2021'!AJ5,('Tariffs Jan2021'!L5-'Tariffs Jan2021'!K5)*('Tariffs Jan2021'!W5/100)*'Tariffs Jan2021'!AJ5))</f>
        <v>168.5454545454545</v>
      </c>
      <c r="M11" s="85">
        <f>IF($C$5*'Tariffs Jan2021'!AL5/'Tariffs Jan2021'!AJ5&lt;'Tariffs Jan2021'!L5,0,IF($C$5*'Tariffs Jan2021'!AL5/'Tariffs Jan2021'!AJ5&lt;='Tariffs Jan2021'!M5,($C$5*'Tariffs Jan2021'!AL5/'Tariffs Jan2021'!AJ5-'Tariffs Jan2021'!L5)*('Tariffs Jan2021'!X5/100)*'Tariffs Jan2021'!AJ5,('Tariffs Jan2021'!M5-'Tariffs Jan2021'!L5)*('Tariffs Jan2021'!X5/100)*'Tariffs Jan2021'!AJ5))</f>
        <v>78.545454545454533</v>
      </c>
      <c r="N11" s="85">
        <f>IF(($C$5*'Tariffs Jan2021'!AL5/'Tariffs Jan2021'!AJ5&gt;'Tariffs Jan2021'!M5),($C$5*'Tariffs Jan2021'!AL5/'Tariffs Jan2021'!AJ5-'Tariffs Jan2021'!M5)*'Tariffs Jan2021'!Y5/100*'Tariffs Jan2021'!AJ5,0)</f>
        <v>0</v>
      </c>
      <c r="O11" s="73">
        <f t="shared" si="0"/>
        <v>1543.8195454545455</v>
      </c>
      <c r="P11" s="498">
        <f t="shared" si="1"/>
        <v>1698.2015000000001</v>
      </c>
      <c r="Q11" s="503"/>
      <c r="R11" s="503"/>
      <c r="S11" s="503"/>
      <c r="T11" s="503"/>
      <c r="U11" s="503"/>
      <c r="V11" s="503"/>
      <c r="W11" s="503"/>
      <c r="X11" s="503"/>
      <c r="Y11" s="503"/>
      <c r="Z11" s="503"/>
    </row>
    <row r="12" spans="1:26" x14ac:dyDescent="0.15">
      <c r="A12" s="286" t="str">
        <f>'Tariffs Jan2021'!F6</f>
        <v>EnergyAustralia</v>
      </c>
      <c r="B12" s="47" t="str">
        <f>'Tariffs Jan2021'!D6</f>
        <v>Multinet Metro 1</v>
      </c>
      <c r="C12" s="287">
        <f>'Tariffs Jan2021'!E6</f>
        <v>44197</v>
      </c>
      <c r="D12" s="85">
        <f>365*'Tariffs Jan2021'!H6/100</f>
        <v>308.42500000000001</v>
      </c>
      <c r="E12" s="85">
        <f>IF($C$5*'Tariffs Jan2021'!AK6/'Tariffs Jan2021'!AI6&gt;='Tariffs Jan2021'!J6,( 'Tariffs Jan2021'!J6*'Tariffs Jan2021'!O6/100)* 'Tariffs Jan2021'!AI6,($C$5*'Tariffs Jan2021'!AK6/'Tariffs Jan2021'!AI6*'Tariffs Jan2021'!O6/100)* 'Tariffs Jan2021'!AI6)</f>
        <v>283.90909090909088</v>
      </c>
      <c r="F12" s="85">
        <f>IF($C$5*'Tariffs Jan2021'!AK6/'Tariffs Jan2021'!AI6&lt;'Tariffs Jan2021'!J6,0,IF($C$5*'Tariffs Jan2021'!AK6/'Tariffs Jan2021'!AI6&lt;='Tariffs Jan2021'!K6,($C$5*'Tariffs Jan2021'!AK6/'Tariffs Jan2021'!AI6-'Tariffs Jan2021'!J6)*('Tariffs Jan2021'!P6/100)*'Tariffs Jan2021'!AI6,('Tariffs Jan2021'!K6-'Tariffs Jan2021'!J6)*('Tariffs Jan2021'!P6/100)*'Tariffs Jan2021'!AI6))</f>
        <v>243.81818181818181</v>
      </c>
      <c r="G12" s="85">
        <f>IF($C$5*'Tariffs Jan2021'!AK6/'Tariffs Jan2021'!AI6&lt;'Tariffs Jan2021'!K6,0,IF($C$5*'Tariffs Jan2021'!AK6/'Tariffs Jan2021'!AI6&lt;='Tariffs Jan2021'!L6,($C$5*'Tariffs Jan2021'!AK6/'Tariffs Jan2021'!AI6-'Tariffs Jan2021'!K6)*('Tariffs Jan2021'!Q6/100)*'Tariffs Jan2021'!AI6,('Tariffs Jan2021'!L6-'Tariffs Jan2021'!K6)*('Tariffs Jan2021'!Q6/100)*'Tariffs Jan2021'!AI6))</f>
        <v>199.6363636363636</v>
      </c>
      <c r="H12" s="85">
        <f>IF($C$5*'Tariffs Jan2021'!AK6/'Tariffs Jan2021'!AI6&lt;'Tariffs Jan2021'!L6,0,IF($C$5*'Tariffs Jan2021'!AK6/'Tariffs Jan2021'!AI6&lt;='Tariffs Jan2021'!M6,($C$5*'Tariffs Jan2021'!AK6/'Tariffs Jan2021'!AI6-'Tariffs Jan2021'!L6)*('Tariffs Jan2021'!R6/100)*'Tariffs Jan2021'!AI6,('Tariffs Jan2021'!M6-'Tariffs Jan2021'!L6)*('Tariffs Jan2021'!R6/100)*'Tariffs Jan2021'!AI6))</f>
        <v>86.399999999999991</v>
      </c>
      <c r="I12" s="85">
        <f>IF(($C$5*'Tariffs Jan2021'!AK6/'Tariffs Jan2021'!AI6&gt;'Tariffs Jan2021'!M6),($C$5*'Tariffs Jan2021'!AK6/'Tariffs Jan2021'!AI6-'Tariffs Jan2021'!M6)*'Tariffs Jan2021'!S6/100*'Tariffs Jan2021'!AI6,0)</f>
        <v>0</v>
      </c>
      <c r="J12" s="85">
        <f>IF($C$5*'Tariffs Jan2021'!AL6/'Tariffs Jan2021'!AJ6&gt;='Tariffs Jan2021'!J6,('Tariffs Jan2021'!J6*'Tariffs Jan2021'!U6/100)* 'Tariffs Jan2021'!AJ6,($C$5*'Tariffs Jan2021'!AL6/'Tariffs Jan2021'!AJ6*'Tariffs Jan2021'!U6/100)* 'Tariffs Jan2021'!AJ6)</f>
        <v>274.90909090909088</v>
      </c>
      <c r="K12" s="85">
        <f>IF($C$5*'Tariffs Jan2021'!AL6/'Tariffs Jan2021'!AJ6&lt;'Tariffs Jan2021'!J6,0,IF($C$5*'Tariffs Jan2021'!AL6/'Tariffs Jan2021'!AJ6&lt;='Tariffs Jan2021'!K6,($C$5*'Tariffs Jan2021'!AL6/'Tariffs Jan2021'!AJ6-'Tariffs Jan2021'!J6)*('Tariffs Jan2021'!V6/100)*'Tariffs Jan2021'!AJ6,('Tariffs Jan2021'!K6-'Tariffs Jan2021'!J6)*('Tariffs Jan2021'!V6/100)*'Tariffs Jan2021'!AJ6))</f>
        <v>233.99999999999994</v>
      </c>
      <c r="L12" s="85">
        <f>IF($C$5*'Tariffs Jan2021'!AL6/'Tariffs Jan2021'!AJ6&lt;'Tariffs Jan2021'!K6,0,IF($C$5*'Tariffs Jan2021'!AL6/'Tariffs Jan2021'!AJ6&lt;='Tariffs Jan2021'!L6,($C$5*'Tariffs Jan2021'!AL6/'Tariffs Jan2021'!AJ6-'Tariffs Jan2021'!K6)*('Tariffs Jan2021'!W6/100)*'Tariffs Jan2021'!AJ6,('Tariffs Jan2021'!L6-'Tariffs Jan2021'!K6)*('Tariffs Jan2021'!W6/100)*'Tariffs Jan2021'!AJ6))</f>
        <v>194.72727272727272</v>
      </c>
      <c r="M12" s="85">
        <f>IF($C$5*'Tariffs Jan2021'!AL6/'Tariffs Jan2021'!AJ6&lt;'Tariffs Jan2021'!L6,0,IF($C$5*'Tariffs Jan2021'!AL6/'Tariffs Jan2021'!AJ6&lt;='Tariffs Jan2021'!M6,($C$5*'Tariffs Jan2021'!AL6/'Tariffs Jan2021'!AJ6-'Tariffs Jan2021'!L6)*('Tariffs Jan2021'!X6/100)*'Tariffs Jan2021'!AJ6,('Tariffs Jan2021'!M6-'Tariffs Jan2021'!L6)*('Tariffs Jan2021'!X6/100)*'Tariffs Jan2021'!AJ6))</f>
        <v>83.454545454545453</v>
      </c>
      <c r="N12" s="85">
        <f>IF(($C$5*'Tariffs Jan2021'!AL6/'Tariffs Jan2021'!AJ6&gt;'Tariffs Jan2021'!M6),($C$5*'Tariffs Jan2021'!AL6/'Tariffs Jan2021'!AJ6-'Tariffs Jan2021'!M6)*'Tariffs Jan2021'!Y6/100*'Tariffs Jan2021'!AJ6,0)</f>
        <v>0</v>
      </c>
      <c r="O12" s="73">
        <f t="shared" si="0"/>
        <v>1909.2795454545455</v>
      </c>
      <c r="P12" s="498">
        <f t="shared" si="1"/>
        <v>2100.2075000000004</v>
      </c>
      <c r="Q12" s="503"/>
      <c r="R12" s="503"/>
      <c r="S12" s="503"/>
      <c r="T12" s="503"/>
      <c r="U12" s="503"/>
      <c r="V12" s="503"/>
      <c r="W12" s="503"/>
      <c r="X12" s="503"/>
      <c r="Y12" s="503"/>
      <c r="Z12" s="503"/>
    </row>
    <row r="13" spans="1:26" x14ac:dyDescent="0.15">
      <c r="A13" s="286" t="str">
        <f>'Tariffs Jan2021'!F7</f>
        <v>Lumo Energy</v>
      </c>
      <c r="B13" s="47" t="str">
        <f>'Tariffs Jan2021'!D7</f>
        <v>Multinet Metro 1</v>
      </c>
      <c r="C13" s="287">
        <f>'Tariffs Jan2021'!E7</f>
        <v>44197</v>
      </c>
      <c r="D13" s="85">
        <f>365*'Tariffs Jan2021'!H7/100</f>
        <v>237.25</v>
      </c>
      <c r="E13" s="85">
        <f>IF($C$5*'Tariffs Jan2021'!AK7/'Tariffs Jan2021'!AI7&gt;='Tariffs Jan2021'!J7,( 'Tariffs Jan2021'!J7*'Tariffs Jan2021'!O7/100)* 'Tariffs Jan2021'!AI7,($C$5*'Tariffs Jan2021'!AK7/'Tariffs Jan2021'!AI7*'Tariffs Jan2021'!O7/100)* 'Tariffs Jan2021'!AI7)</f>
        <v>197.99999999999994</v>
      </c>
      <c r="F13" s="85">
        <f>IF($C$5*'Tariffs Jan2021'!AK7/'Tariffs Jan2021'!AI7&lt;'Tariffs Jan2021'!J7,0,IF($C$5*'Tariffs Jan2021'!AK7/'Tariffs Jan2021'!AI7&lt;='Tariffs Jan2021'!K7,($C$5*'Tariffs Jan2021'!AK7/'Tariffs Jan2021'!AI7-'Tariffs Jan2021'!J7)*('Tariffs Jan2021'!P7/100)*'Tariffs Jan2021'!AI7,('Tariffs Jan2021'!K7-'Tariffs Jan2021'!J7)*('Tariffs Jan2021'!P7/100)*'Tariffs Jan2021'!AI7))</f>
        <v>175.90909090909088</v>
      </c>
      <c r="G13" s="85">
        <f>IF($C$5*'Tariffs Jan2021'!AK7/'Tariffs Jan2021'!AI7&lt;'Tariffs Jan2021'!K7,0,IF($C$5*'Tariffs Jan2021'!AK7/'Tariffs Jan2021'!AI7&lt;='Tariffs Jan2021'!L7,($C$5*'Tariffs Jan2021'!AK7/'Tariffs Jan2021'!AI7-'Tariffs Jan2021'!K7)*('Tariffs Jan2021'!Q7/100)*'Tariffs Jan2021'!AI7,('Tariffs Jan2021'!L7-'Tariffs Jan2021'!K7)*('Tariffs Jan2021'!Q7/100)*'Tariffs Jan2021'!AI7))</f>
        <v>161.99999999999997</v>
      </c>
      <c r="H13" s="85">
        <f>IF($C$5*'Tariffs Jan2021'!AK7/'Tariffs Jan2021'!AI7&lt;'Tariffs Jan2021'!L7,0,IF($C$5*'Tariffs Jan2021'!AK7/'Tariffs Jan2021'!AI7&lt;='Tariffs Jan2021'!M7,($C$5*'Tariffs Jan2021'!AK7/'Tariffs Jan2021'!AI7-'Tariffs Jan2021'!L7)*('Tariffs Jan2021'!R7/100)*'Tariffs Jan2021'!AI7,('Tariffs Jan2021'!M7-'Tariffs Jan2021'!L7)*('Tariffs Jan2021'!R7/100)*'Tariffs Jan2021'!AI7))</f>
        <v>66.198347107437996</v>
      </c>
      <c r="I13" s="85">
        <f>IF(($C$5*'Tariffs Jan2021'!AK7/'Tariffs Jan2021'!AI7&gt;'Tariffs Jan2021'!M7),($C$5*'Tariffs Jan2021'!AK7/'Tariffs Jan2021'!AI7-'Tariffs Jan2021'!M7)*'Tariffs Jan2021'!S7/100*'Tariffs Jan2021'!AI7,0)</f>
        <v>0</v>
      </c>
      <c r="J13" s="85">
        <f>IF($C$5*'Tariffs Jan2021'!AL7/'Tariffs Jan2021'!AJ7&gt;='Tariffs Jan2021'!J7,('Tariffs Jan2021'!J7*'Tariffs Jan2021'!U7/100)* 'Tariffs Jan2021'!AJ7,($C$5*'Tariffs Jan2021'!AL7/'Tariffs Jan2021'!AJ7*'Tariffs Jan2021'!U7/100)* 'Tariffs Jan2021'!AJ7)</f>
        <v>189</v>
      </c>
      <c r="K13" s="85">
        <f>IF($C$5*'Tariffs Jan2021'!AL7/'Tariffs Jan2021'!AJ7&lt;'Tariffs Jan2021'!J7,0,IF($C$5*'Tariffs Jan2021'!AL7/'Tariffs Jan2021'!AJ7&lt;='Tariffs Jan2021'!K7,($C$5*'Tariffs Jan2021'!AL7/'Tariffs Jan2021'!AJ7-'Tariffs Jan2021'!J7)*('Tariffs Jan2021'!V7/100)*'Tariffs Jan2021'!AJ7,('Tariffs Jan2021'!K7-'Tariffs Jan2021'!J7)*('Tariffs Jan2021'!V7/100)*'Tariffs Jan2021'!AJ7))</f>
        <v>165.27272727272725</v>
      </c>
      <c r="L13" s="85">
        <f>IF($C$5*'Tariffs Jan2021'!AL7/'Tariffs Jan2021'!AJ7&lt;'Tariffs Jan2021'!K7,0,IF($C$5*'Tariffs Jan2021'!AL7/'Tariffs Jan2021'!AJ7&lt;='Tariffs Jan2021'!L7,($C$5*'Tariffs Jan2021'!AL7/'Tariffs Jan2021'!AJ7-'Tariffs Jan2021'!K7)*('Tariffs Jan2021'!W7/100)*'Tariffs Jan2021'!AJ7,('Tariffs Jan2021'!L7-'Tariffs Jan2021'!K7)*('Tariffs Jan2021'!W7/100)*'Tariffs Jan2021'!AJ7))</f>
        <v>153.00000000000003</v>
      </c>
      <c r="M13" s="85">
        <f>IF($C$5*'Tariffs Jan2021'!AL7/'Tariffs Jan2021'!AJ7&lt;'Tariffs Jan2021'!L7,0,IF($C$5*'Tariffs Jan2021'!AL7/'Tariffs Jan2021'!AJ7&lt;='Tariffs Jan2021'!M7,($C$5*'Tariffs Jan2021'!AL7/'Tariffs Jan2021'!AJ7-'Tariffs Jan2021'!L7)*('Tariffs Jan2021'!X7/100)*'Tariffs Jan2021'!AJ7,('Tariffs Jan2021'!M7-'Tariffs Jan2021'!L7)*('Tariffs Jan2021'!X7/100)*'Tariffs Jan2021'!AJ7))</f>
        <v>71.590909090909079</v>
      </c>
      <c r="N13" s="85">
        <f>IF(($C$5*'Tariffs Jan2021'!AL7/'Tariffs Jan2021'!AJ7&gt;'Tariffs Jan2021'!M7),($C$5*'Tariffs Jan2021'!AL7/'Tariffs Jan2021'!AJ7-'Tariffs Jan2021'!M7)*'Tariffs Jan2021'!Y7/100*'Tariffs Jan2021'!AJ7,0)</f>
        <v>0</v>
      </c>
      <c r="O13" s="73">
        <f t="shared" si="0"/>
        <v>1418.221074380165</v>
      </c>
      <c r="P13" s="498">
        <f t="shared" si="1"/>
        <v>1560.0431818181817</v>
      </c>
      <c r="Q13" s="503"/>
      <c r="R13" s="503"/>
      <c r="S13" s="503"/>
      <c r="T13" s="503"/>
      <c r="U13" s="503"/>
      <c r="V13" s="503"/>
      <c r="W13" s="503"/>
      <c r="X13" s="503"/>
      <c r="Y13" s="503"/>
      <c r="Z13" s="503"/>
    </row>
    <row r="14" spans="1:26" x14ac:dyDescent="0.15">
      <c r="A14" s="286" t="str">
        <f>'Tariffs Jan2021'!F8</f>
        <v>Momentum Energy</v>
      </c>
      <c r="B14" s="47" t="str">
        <f>'Tariffs Jan2021'!D8</f>
        <v>Multinet Metro 1</v>
      </c>
      <c r="C14" s="287">
        <f>'Tariffs Jan2021'!E8</f>
        <v>43984</v>
      </c>
      <c r="D14" s="85">
        <f>365*'Tariffs Jan2021'!H8/100</f>
        <v>305.70409090909089</v>
      </c>
      <c r="E14" s="85">
        <f>IF($C$5*'Tariffs Jan2021'!AK8/'Tariffs Jan2021'!AI8&gt;='Tariffs Jan2021'!J8,( 'Tariffs Jan2021'!J8*'Tariffs Jan2021'!O8/100)* 'Tariffs Jan2021'!AI8,($C$5*'Tariffs Jan2021'!AK8/'Tariffs Jan2021'!AI8*'Tariffs Jan2021'!O8/100)* 'Tariffs Jan2021'!AI8)</f>
        <v>262.63636363636363</v>
      </c>
      <c r="F14" s="85">
        <f>IF($C$5*'Tariffs Jan2021'!AK8/'Tariffs Jan2021'!AI8&lt;'Tariffs Jan2021'!J8,0,IF($C$5*'Tariffs Jan2021'!AK8/'Tariffs Jan2021'!AI8&lt;='Tariffs Jan2021'!K8,($C$5*'Tariffs Jan2021'!AK8/'Tariffs Jan2021'!AI8-'Tariffs Jan2021'!J8)*('Tariffs Jan2021'!P8/100)*'Tariffs Jan2021'!AI8,('Tariffs Jan2021'!K8-'Tariffs Jan2021'!J8)*('Tariffs Jan2021'!P8/100)*'Tariffs Jan2021'!AI8))</f>
        <v>240.5454545454545</v>
      </c>
      <c r="G14" s="85">
        <f>IF($C$5*'Tariffs Jan2021'!AK8/'Tariffs Jan2021'!AI8&lt;'Tariffs Jan2021'!K8,0,IF($C$5*'Tariffs Jan2021'!AK8/'Tariffs Jan2021'!AI8&lt;='Tariffs Jan2021'!L8,($C$5*'Tariffs Jan2021'!AK8/'Tariffs Jan2021'!AI8-'Tariffs Jan2021'!K8)*('Tariffs Jan2021'!Q8/100)*'Tariffs Jan2021'!AI8,('Tariffs Jan2021'!L8-'Tariffs Jan2021'!K8)*('Tariffs Jan2021'!Q8/100)*'Tariffs Jan2021'!AI8))</f>
        <v>212.72727272727269</v>
      </c>
      <c r="H14" s="85">
        <f>IF($C$5*'Tariffs Jan2021'!AK8/'Tariffs Jan2021'!AI8&lt;'Tariffs Jan2021'!L8,0,IF($C$5*'Tariffs Jan2021'!AK8/'Tariffs Jan2021'!AI8&lt;='Tariffs Jan2021'!M8,($C$5*'Tariffs Jan2021'!AK8/'Tariffs Jan2021'!AI8-'Tariffs Jan2021'!L8)*('Tariffs Jan2021'!R8/100)*'Tariffs Jan2021'!AI8,('Tariffs Jan2021'!M8-'Tariffs Jan2021'!L8)*('Tariffs Jan2021'!R8/100)*'Tariffs Jan2021'!AI8))</f>
        <v>99</v>
      </c>
      <c r="I14" s="85">
        <f>IF(($C$5*'Tariffs Jan2021'!AK8/'Tariffs Jan2021'!AI8&gt;'Tariffs Jan2021'!M8),($C$5*'Tariffs Jan2021'!AK8/'Tariffs Jan2021'!AI8-'Tariffs Jan2021'!M8)*'Tariffs Jan2021'!S8/100*'Tariffs Jan2021'!AI8,0)</f>
        <v>0</v>
      </c>
      <c r="J14" s="85">
        <f>IF($C$5*'Tariffs Jan2021'!AL8/'Tariffs Jan2021'!AJ8&gt;='Tariffs Jan2021'!J8,('Tariffs Jan2021'!J8*'Tariffs Jan2021'!U8/100)* 'Tariffs Jan2021'!AJ8,($C$5*'Tariffs Jan2021'!AL8/'Tariffs Jan2021'!AJ8*'Tariffs Jan2021'!U8/100)* 'Tariffs Jan2021'!AJ8)</f>
        <v>244.63636363636363</v>
      </c>
      <c r="K14" s="85">
        <f>IF($C$5*'Tariffs Jan2021'!AL8/'Tariffs Jan2021'!AJ8&lt;'Tariffs Jan2021'!J8,0,IF($C$5*'Tariffs Jan2021'!AL8/'Tariffs Jan2021'!AJ8&lt;='Tariffs Jan2021'!K8,($C$5*'Tariffs Jan2021'!AL8/'Tariffs Jan2021'!AJ8-'Tariffs Jan2021'!J8)*('Tariffs Jan2021'!V8/100)*'Tariffs Jan2021'!AJ8,('Tariffs Jan2021'!K8-'Tariffs Jan2021'!J8)*('Tariffs Jan2021'!V8/100)*'Tariffs Jan2021'!AJ8))</f>
        <v>225</v>
      </c>
      <c r="L14" s="85">
        <f>IF($C$5*'Tariffs Jan2021'!AL8/'Tariffs Jan2021'!AJ8&lt;'Tariffs Jan2021'!K8,0,IF($C$5*'Tariffs Jan2021'!AL8/'Tariffs Jan2021'!AJ8&lt;='Tariffs Jan2021'!L8,($C$5*'Tariffs Jan2021'!AL8/'Tariffs Jan2021'!AJ8-'Tariffs Jan2021'!K8)*('Tariffs Jan2021'!W8/100)*'Tariffs Jan2021'!AJ8,('Tariffs Jan2021'!L8-'Tariffs Jan2021'!K8)*('Tariffs Jan2021'!W8/100)*'Tariffs Jan2021'!AJ8))</f>
        <v>201.27272727272728</v>
      </c>
      <c r="M14" s="85">
        <f>IF($C$5*'Tariffs Jan2021'!AL8/'Tariffs Jan2021'!AJ8&lt;'Tariffs Jan2021'!L8,0,IF($C$5*'Tariffs Jan2021'!AL8/'Tariffs Jan2021'!AJ8&lt;='Tariffs Jan2021'!M8,($C$5*'Tariffs Jan2021'!AL8/'Tariffs Jan2021'!AJ8-'Tariffs Jan2021'!L8)*('Tariffs Jan2021'!X8/100)*'Tariffs Jan2021'!AJ8,('Tariffs Jan2021'!M8-'Tariffs Jan2021'!L8)*('Tariffs Jan2021'!X8/100)*'Tariffs Jan2021'!AJ8))</f>
        <v>94.500000000000014</v>
      </c>
      <c r="N14" s="85">
        <f>IF(($C$5*'Tariffs Jan2021'!AL8/'Tariffs Jan2021'!AJ8&gt;'Tariffs Jan2021'!M8),($C$5*'Tariffs Jan2021'!AL8/'Tariffs Jan2021'!AJ8-'Tariffs Jan2021'!M8)*'Tariffs Jan2021'!Y8/100*'Tariffs Jan2021'!AJ8,0)</f>
        <v>0</v>
      </c>
      <c r="O14" s="73">
        <f t="shared" si="0"/>
        <v>1886.0222727272728</v>
      </c>
      <c r="P14" s="498">
        <f t="shared" si="1"/>
        <v>2074.6245000000004</v>
      </c>
      <c r="Q14" s="503"/>
      <c r="R14" s="503"/>
      <c r="S14" s="503"/>
      <c r="T14" s="503"/>
      <c r="U14" s="503"/>
      <c r="V14" s="503"/>
      <c r="W14" s="503"/>
      <c r="X14" s="503"/>
      <c r="Y14" s="503"/>
      <c r="Z14" s="503"/>
    </row>
    <row r="15" spans="1:26" x14ac:dyDescent="0.15">
      <c r="A15" s="286" t="str">
        <f>'Tariffs Jan2021'!F9</f>
        <v>Origin Energy</v>
      </c>
      <c r="B15" s="47" t="str">
        <f>'Tariffs Jan2021'!D9</f>
        <v>Multinet Metro 1</v>
      </c>
      <c r="C15" s="287">
        <f>'Tariffs Jan2021'!E9</f>
        <v>44197</v>
      </c>
      <c r="D15" s="85">
        <f>365*'Tariffs Jan2021'!H9/100</f>
        <v>254.83636363636361</v>
      </c>
      <c r="E15" s="85">
        <f>IF($C$5*'Tariffs Jan2021'!AK9/'Tariffs Jan2021'!AI9&gt;='Tariffs Jan2021'!J9,( 'Tariffs Jan2021'!J9*'Tariffs Jan2021'!O9/100)* 'Tariffs Jan2021'!AI9,($C$5*'Tariffs Jan2021'!AK9/'Tariffs Jan2021'!AI9*'Tariffs Jan2021'!O9/100)* 'Tariffs Jan2021'!AI9)</f>
        <v>433.63636363636363</v>
      </c>
      <c r="F15" s="85">
        <f>IF($C$5*'Tariffs Jan2021'!AK9/'Tariffs Jan2021'!AI9&lt;'Tariffs Jan2021'!J9,0,IF($C$5*'Tariffs Jan2021'!AK9/'Tariffs Jan2021'!AI9&lt;='Tariffs Jan2021'!K9,($C$5*'Tariffs Jan2021'!AK9/'Tariffs Jan2021'!AI9-'Tariffs Jan2021'!J9)*('Tariffs Jan2021'!P9/100)*'Tariffs Jan2021'!AI9,('Tariffs Jan2021'!K9-'Tariffs Jan2021'!J9)*('Tariffs Jan2021'!P9/100)*'Tariffs Jan2021'!AI9))</f>
        <v>0</v>
      </c>
      <c r="G15" s="85">
        <f>IF($C$5*'Tariffs Jan2021'!AK9/'Tariffs Jan2021'!AI9&lt;'Tariffs Jan2021'!K9,0,IF($C$5*'Tariffs Jan2021'!AK9/'Tariffs Jan2021'!AI9&lt;='Tariffs Jan2021'!L9,($C$5*'Tariffs Jan2021'!AK9/'Tariffs Jan2021'!AI9-'Tariffs Jan2021'!K9)*('Tariffs Jan2021'!Q9/100)*'Tariffs Jan2021'!AI9,('Tariffs Jan2021'!L9-'Tariffs Jan2021'!K9)*('Tariffs Jan2021'!Q9/100)*'Tariffs Jan2021'!AI9))</f>
        <v>0</v>
      </c>
      <c r="H15" s="85">
        <f>IF($C$5*'Tariffs Jan2021'!AK9/'Tariffs Jan2021'!AI9&lt;'Tariffs Jan2021'!L9,0,IF($C$5*'Tariffs Jan2021'!AK9/'Tariffs Jan2021'!AI9&lt;='Tariffs Jan2021'!M9,($C$5*'Tariffs Jan2021'!AK9/'Tariffs Jan2021'!AI9-'Tariffs Jan2021'!L9)*('Tariffs Jan2021'!R9/100)*'Tariffs Jan2021'!AI9,('Tariffs Jan2021'!M9-'Tariffs Jan2021'!L9)*('Tariffs Jan2021'!R9/100)*'Tariffs Jan2021'!AI9))</f>
        <v>0</v>
      </c>
      <c r="I15" s="85">
        <f>IF(($C$5*'Tariffs Jan2021'!AK9/'Tariffs Jan2021'!AI9&gt;'Tariffs Jan2021'!M9),($C$5*'Tariffs Jan2021'!AK9/'Tariffs Jan2021'!AI9-'Tariffs Jan2021'!M9)*'Tariffs Jan2021'!S9/100*'Tariffs Jan2021'!AI9,0)</f>
        <v>215.99999999999994</v>
      </c>
      <c r="J15" s="85">
        <f>IF($C$5*'Tariffs Jan2021'!AL9/'Tariffs Jan2021'!AJ9&gt;='Tariffs Jan2021'!J9,('Tariffs Jan2021'!J9*'Tariffs Jan2021'!U9/100)* 'Tariffs Jan2021'!AJ9,($C$5*'Tariffs Jan2021'!AL9/'Tariffs Jan2021'!AJ9*'Tariffs Jan2021'!U9/100)* 'Tariffs Jan2021'!AJ9)</f>
        <v>433.63636363636363</v>
      </c>
      <c r="K15" s="85">
        <f>IF($C$5*'Tariffs Jan2021'!AL9/'Tariffs Jan2021'!AJ9&lt;'Tariffs Jan2021'!J9,0,IF($C$5*'Tariffs Jan2021'!AL9/'Tariffs Jan2021'!AJ9&lt;='Tariffs Jan2021'!K9,($C$5*'Tariffs Jan2021'!AL9/'Tariffs Jan2021'!AJ9-'Tariffs Jan2021'!J9)*('Tariffs Jan2021'!V9/100)*'Tariffs Jan2021'!AJ9,('Tariffs Jan2021'!K9-'Tariffs Jan2021'!J9)*('Tariffs Jan2021'!V9/100)*'Tariffs Jan2021'!AJ9))</f>
        <v>0</v>
      </c>
      <c r="L15" s="85">
        <f>IF($C$5*'Tariffs Jan2021'!AL9/'Tariffs Jan2021'!AJ9&lt;'Tariffs Jan2021'!K9,0,IF($C$5*'Tariffs Jan2021'!AL9/'Tariffs Jan2021'!AJ9&lt;='Tariffs Jan2021'!L9,($C$5*'Tariffs Jan2021'!AL9/'Tariffs Jan2021'!AJ9-'Tariffs Jan2021'!K9)*('Tariffs Jan2021'!W9/100)*'Tariffs Jan2021'!AJ9,('Tariffs Jan2021'!L9-'Tariffs Jan2021'!K9)*('Tariffs Jan2021'!W9/100)*'Tariffs Jan2021'!AJ9))</f>
        <v>0</v>
      </c>
      <c r="M15" s="85">
        <f>IF($C$5*'Tariffs Jan2021'!AL9/'Tariffs Jan2021'!AJ9&lt;'Tariffs Jan2021'!L9,0,IF($C$5*'Tariffs Jan2021'!AL9/'Tariffs Jan2021'!AJ9&lt;='Tariffs Jan2021'!M9,($C$5*'Tariffs Jan2021'!AL9/'Tariffs Jan2021'!AJ9-'Tariffs Jan2021'!L9)*('Tariffs Jan2021'!X9/100)*'Tariffs Jan2021'!AJ9,('Tariffs Jan2021'!M9-'Tariffs Jan2021'!L9)*('Tariffs Jan2021'!X9/100)*'Tariffs Jan2021'!AJ9))</f>
        <v>0</v>
      </c>
      <c r="N15" s="85">
        <f>IF(($C$5*'Tariffs Jan2021'!AL9/'Tariffs Jan2021'!AJ9&gt;'Tariffs Jan2021'!M9),($C$5*'Tariffs Jan2021'!AL9/'Tariffs Jan2021'!AJ9-'Tariffs Jan2021'!M9)*'Tariffs Jan2021'!Y9/100*'Tariffs Jan2021'!AJ9,0)</f>
        <v>215.99999999999994</v>
      </c>
      <c r="O15" s="73">
        <f t="shared" si="0"/>
        <v>1554.1090909090908</v>
      </c>
      <c r="P15" s="498">
        <f t="shared" si="1"/>
        <v>1709.52</v>
      </c>
      <c r="Q15" s="503"/>
      <c r="R15" s="503"/>
      <c r="S15" s="503"/>
      <c r="T15" s="503"/>
      <c r="U15" s="503"/>
      <c r="V15" s="503"/>
      <c r="W15" s="503"/>
      <c r="X15" s="503"/>
      <c r="Y15" s="503"/>
      <c r="Z15" s="503"/>
    </row>
    <row r="16" spans="1:26" x14ac:dyDescent="0.15">
      <c r="A16" s="286" t="str">
        <f>'Tariffs Jan2021'!F10</f>
        <v>Red Energy</v>
      </c>
      <c r="B16" s="47" t="str">
        <f>'Tariffs Jan2021'!D10</f>
        <v>Multinet Metro 1</v>
      </c>
      <c r="C16" s="287">
        <f>'Tariffs Jan2021'!E10</f>
        <v>44197</v>
      </c>
      <c r="D16" s="85">
        <f>365*'Tariffs Jan2021'!H10/100</f>
        <v>265.72000000000003</v>
      </c>
      <c r="E16" s="85">
        <f>IF($C$5*'Tariffs Jan2021'!AK10/'Tariffs Jan2021'!AI10&gt;='Tariffs Jan2021'!J10,( 'Tariffs Jan2021'!J10*'Tariffs Jan2021'!O10/100)* 'Tariffs Jan2021'!AI10,($C$5*'Tariffs Jan2021'!AK10/'Tariffs Jan2021'!AI10*'Tariffs Jan2021'!O10/100)* 'Tariffs Jan2021'!AI10)</f>
        <v>206.18181818181816</v>
      </c>
      <c r="F16" s="85">
        <f>IF($C$5*'Tariffs Jan2021'!AK10/'Tariffs Jan2021'!AI10&lt;'Tariffs Jan2021'!J10,0,IF($C$5*'Tariffs Jan2021'!AK10/'Tariffs Jan2021'!AI10&lt;='Tariffs Jan2021'!K10,($C$5*'Tariffs Jan2021'!AK10/'Tariffs Jan2021'!AI10-'Tariffs Jan2021'!J10)*('Tariffs Jan2021'!P10/100)*'Tariffs Jan2021'!AI10,('Tariffs Jan2021'!K10-'Tariffs Jan2021'!J10)*('Tariffs Jan2021'!P10/100)*'Tariffs Jan2021'!AI10))</f>
        <v>193.90909090909093</v>
      </c>
      <c r="G16" s="85">
        <f>IF($C$5*'Tariffs Jan2021'!AK10/'Tariffs Jan2021'!AI10&lt;'Tariffs Jan2021'!K10,0,IF($C$5*'Tariffs Jan2021'!AK10/'Tariffs Jan2021'!AI10&lt;='Tariffs Jan2021'!L10,($C$5*'Tariffs Jan2021'!AK10/'Tariffs Jan2021'!AI10-'Tariffs Jan2021'!K10)*('Tariffs Jan2021'!Q10/100)*'Tariffs Jan2021'!AI10,('Tariffs Jan2021'!L10-'Tariffs Jan2021'!K10)*('Tariffs Jan2021'!Q10/100)*'Tariffs Jan2021'!AI10))</f>
        <v>171</v>
      </c>
      <c r="H16" s="85">
        <f>IF($C$5*'Tariffs Jan2021'!AK10/'Tariffs Jan2021'!AI10&lt;'Tariffs Jan2021'!L10,0,IF($C$5*'Tariffs Jan2021'!AK10/'Tariffs Jan2021'!AI10&lt;='Tariffs Jan2021'!M10,($C$5*'Tariffs Jan2021'!AK10/'Tariffs Jan2021'!AI10-'Tariffs Jan2021'!L10)*('Tariffs Jan2021'!R10/100)*'Tariffs Jan2021'!AI10,('Tariffs Jan2021'!M10-'Tariffs Jan2021'!L10)*('Tariffs Jan2021'!R10/100)*'Tariffs Jan2021'!AI10))</f>
        <v>73.636363636363626</v>
      </c>
      <c r="I16" s="85">
        <f>IF(($C$5*'Tariffs Jan2021'!AK10/'Tariffs Jan2021'!AI10&gt;'Tariffs Jan2021'!M10),($C$5*'Tariffs Jan2021'!AK10/'Tariffs Jan2021'!AI10-'Tariffs Jan2021'!M10)*'Tariffs Jan2021'!S10/100*'Tariffs Jan2021'!AI10,0)</f>
        <v>0</v>
      </c>
      <c r="J16" s="85">
        <f>IF($C$5*'Tariffs Jan2021'!AL10/'Tariffs Jan2021'!AJ10&gt;='Tariffs Jan2021'!J10,('Tariffs Jan2021'!J10*'Tariffs Jan2021'!U10/100)* 'Tariffs Jan2021'!AJ10,($C$5*'Tariffs Jan2021'!AL10/'Tariffs Jan2021'!AJ10*'Tariffs Jan2021'!U10/100)* 'Tariffs Jan2021'!AJ10)</f>
        <v>196.36363636363637</v>
      </c>
      <c r="K16" s="85">
        <f>IF($C$5*'Tariffs Jan2021'!AL10/'Tariffs Jan2021'!AJ10&lt;'Tariffs Jan2021'!J10,0,IF($C$5*'Tariffs Jan2021'!AL10/'Tariffs Jan2021'!AJ10&lt;='Tariffs Jan2021'!K10,($C$5*'Tariffs Jan2021'!AL10/'Tariffs Jan2021'!AJ10-'Tariffs Jan2021'!J10)*('Tariffs Jan2021'!V10/100)*'Tariffs Jan2021'!AJ10,('Tariffs Jan2021'!K10-'Tariffs Jan2021'!J10)*('Tariffs Jan2021'!V10/100)*'Tariffs Jan2021'!AJ10))</f>
        <v>180</v>
      </c>
      <c r="L16" s="85">
        <f>IF($C$5*'Tariffs Jan2021'!AL10/'Tariffs Jan2021'!AJ10&lt;'Tariffs Jan2021'!K10,0,IF($C$5*'Tariffs Jan2021'!AL10/'Tariffs Jan2021'!AJ10&lt;='Tariffs Jan2021'!L10,($C$5*'Tariffs Jan2021'!AL10/'Tariffs Jan2021'!AJ10-'Tariffs Jan2021'!K10)*('Tariffs Jan2021'!W10/100)*'Tariffs Jan2021'!AJ10,('Tariffs Jan2021'!L10-'Tariffs Jan2021'!K10)*('Tariffs Jan2021'!W10/100)*'Tariffs Jan2021'!AJ10))</f>
        <v>161.99999999999997</v>
      </c>
      <c r="M16" s="85">
        <f>IF($C$5*'Tariffs Jan2021'!AL10/'Tariffs Jan2021'!AJ10&lt;'Tariffs Jan2021'!L10,0,IF($C$5*'Tariffs Jan2021'!AL10/'Tariffs Jan2021'!AJ10&lt;='Tariffs Jan2021'!M10,($C$5*'Tariffs Jan2021'!AL10/'Tariffs Jan2021'!AJ10-'Tariffs Jan2021'!L10)*('Tariffs Jan2021'!X10/100)*'Tariffs Jan2021'!AJ10,('Tariffs Jan2021'!M10-'Tariffs Jan2021'!L10)*('Tariffs Jan2021'!X10/100)*'Tariffs Jan2021'!AJ10))</f>
        <v>76.500000000000014</v>
      </c>
      <c r="N16" s="85">
        <f>IF(($C$5*'Tariffs Jan2021'!AL10/'Tariffs Jan2021'!AJ10&gt;'Tariffs Jan2021'!M10),($C$5*'Tariffs Jan2021'!AL10/'Tariffs Jan2021'!AJ10-'Tariffs Jan2021'!M10)*'Tariffs Jan2021'!Y10/100*'Tariffs Jan2021'!AJ10,0)</f>
        <v>0</v>
      </c>
      <c r="O16" s="73">
        <f t="shared" si="0"/>
        <v>1525.310909090909</v>
      </c>
      <c r="P16" s="498">
        <f t="shared" si="1"/>
        <v>1677.8420000000001</v>
      </c>
      <c r="Q16" s="503"/>
      <c r="R16" s="503"/>
      <c r="S16" s="503"/>
      <c r="T16" s="503"/>
      <c r="U16" s="503"/>
      <c r="V16" s="503"/>
      <c r="W16" s="503"/>
      <c r="X16" s="503"/>
      <c r="Y16" s="503"/>
      <c r="Z16" s="503"/>
    </row>
    <row r="17" spans="1:26" x14ac:dyDescent="0.15">
      <c r="A17" s="286" t="str">
        <f>'Tariffs Jan2021'!F11</f>
        <v>Simply Energy</v>
      </c>
      <c r="B17" s="47" t="str">
        <f>'Tariffs Jan2021'!D11</f>
        <v>Multinet Metro 1</v>
      </c>
      <c r="C17" s="287">
        <f>'Tariffs Jan2021'!E11</f>
        <v>44197</v>
      </c>
      <c r="D17" s="85">
        <f>365*'Tariffs Jan2021'!H11/100</f>
        <v>277.76499999999999</v>
      </c>
      <c r="E17" s="85">
        <f>IF($C$5*'Tariffs Jan2021'!AK11/'Tariffs Jan2021'!AI11&gt;='Tariffs Jan2021'!J11,( 'Tariffs Jan2021'!J11*'Tariffs Jan2021'!O11/100)* 'Tariffs Jan2021'!AI11,($C$5*'Tariffs Jan2021'!AK11/'Tariffs Jan2021'!AI11*'Tariffs Jan2021'!O11/100)* 'Tariffs Jan2021'!AI11)</f>
        <v>274.90909090909088</v>
      </c>
      <c r="F17" s="85">
        <f>IF($C$5*'Tariffs Jan2021'!AK11/'Tariffs Jan2021'!AI11&lt;'Tariffs Jan2021'!J11,0,IF($C$5*'Tariffs Jan2021'!AK11/'Tariffs Jan2021'!AI11&lt;='Tariffs Jan2021'!K11,($C$5*'Tariffs Jan2021'!AK11/'Tariffs Jan2021'!AI11-'Tariffs Jan2021'!J11)*('Tariffs Jan2021'!P11/100)*'Tariffs Jan2021'!AI11,('Tariffs Jan2021'!K11-'Tariffs Jan2021'!J11)*('Tariffs Jan2021'!P11/100)*'Tariffs Jan2021'!AI11))</f>
        <v>244.63636363636363</v>
      </c>
      <c r="G17" s="85">
        <f>IF($C$5*'Tariffs Jan2021'!AK11/'Tariffs Jan2021'!AI11&lt;'Tariffs Jan2021'!K11,0,IF($C$5*'Tariffs Jan2021'!AK11/'Tariffs Jan2021'!AI11&lt;='Tariffs Jan2021'!L11,($C$5*'Tariffs Jan2021'!AK11/'Tariffs Jan2021'!AI11-'Tariffs Jan2021'!K11)*('Tariffs Jan2021'!Q11/100)*'Tariffs Jan2021'!AI11,('Tariffs Jan2021'!L11-'Tariffs Jan2021'!K11)*('Tariffs Jan2021'!Q11/100)*'Tariffs Jan2021'!AI11))</f>
        <v>314.18181818181813</v>
      </c>
      <c r="H17" s="85">
        <f>IF($C$5*'Tariffs Jan2021'!AK11/'Tariffs Jan2021'!AI11&lt;'Tariffs Jan2021'!L11,0,IF($C$5*'Tariffs Jan2021'!AK11/'Tariffs Jan2021'!AI11&lt;='Tariffs Jan2021'!M11,($C$5*'Tariffs Jan2021'!AK11/'Tariffs Jan2021'!AI11-'Tariffs Jan2021'!L11)*('Tariffs Jan2021'!R11/100)*'Tariffs Jan2021'!AI11,('Tariffs Jan2021'!M11-'Tariffs Jan2021'!L11)*('Tariffs Jan2021'!R11/100)*'Tariffs Jan2021'!AI11))</f>
        <v>0</v>
      </c>
      <c r="I17" s="85">
        <f>IF(($C$5*'Tariffs Jan2021'!AK11/'Tariffs Jan2021'!AI11&gt;'Tariffs Jan2021'!M11),($C$5*'Tariffs Jan2021'!AK11/'Tariffs Jan2021'!AI11-'Tariffs Jan2021'!M11)*'Tariffs Jan2021'!S11/100*'Tariffs Jan2021'!AI11,0)</f>
        <v>0</v>
      </c>
      <c r="J17" s="85">
        <f>IF($C$5*'Tariffs Jan2021'!AL11/'Tariffs Jan2021'!AJ11&gt;='Tariffs Jan2021'!J11,('Tariffs Jan2021'!J11*'Tariffs Jan2021'!U11/100)* 'Tariffs Jan2021'!AJ11,($C$5*'Tariffs Jan2021'!AL11/'Tariffs Jan2021'!AJ11*'Tariffs Jan2021'!U11/100)* 'Tariffs Jan2021'!AJ11)</f>
        <v>262.79999999999995</v>
      </c>
      <c r="K17" s="85">
        <f>IF($C$5*'Tariffs Jan2021'!AL11/'Tariffs Jan2021'!AJ11&lt;'Tariffs Jan2021'!J11,0,IF($C$5*'Tariffs Jan2021'!AL11/'Tariffs Jan2021'!AJ11&lt;='Tariffs Jan2021'!K11,($C$5*'Tariffs Jan2021'!AL11/'Tariffs Jan2021'!AJ11-'Tariffs Jan2021'!J11)*('Tariffs Jan2021'!V11/100)*'Tariffs Jan2021'!AJ11,('Tariffs Jan2021'!K11-'Tariffs Jan2021'!J11)*('Tariffs Jan2021'!V11/100)*'Tariffs Jan2021'!AJ11))</f>
        <v>236.70000000000002</v>
      </c>
      <c r="L17" s="85">
        <f>IF($C$5*'Tariffs Jan2021'!AL11/'Tariffs Jan2021'!AJ11&lt;'Tariffs Jan2021'!K11,0,IF($C$5*'Tariffs Jan2021'!AL11/'Tariffs Jan2021'!AJ11&lt;='Tariffs Jan2021'!L11,($C$5*'Tariffs Jan2021'!AL11/'Tariffs Jan2021'!AJ11-'Tariffs Jan2021'!K11)*('Tariffs Jan2021'!W11/100)*'Tariffs Jan2021'!AJ11,('Tariffs Jan2021'!L11-'Tariffs Jan2021'!K11)*('Tariffs Jan2021'!W11/100)*'Tariffs Jan2021'!AJ11))</f>
        <v>307.79999999999995</v>
      </c>
      <c r="M17" s="85">
        <f>IF($C$5*'Tariffs Jan2021'!AL11/'Tariffs Jan2021'!AJ11&lt;'Tariffs Jan2021'!L11,0,IF($C$5*'Tariffs Jan2021'!AL11/'Tariffs Jan2021'!AJ11&lt;='Tariffs Jan2021'!M11,($C$5*'Tariffs Jan2021'!AL11/'Tariffs Jan2021'!AJ11-'Tariffs Jan2021'!L11)*('Tariffs Jan2021'!X11/100)*'Tariffs Jan2021'!AJ11,('Tariffs Jan2021'!M11-'Tariffs Jan2021'!L11)*('Tariffs Jan2021'!X11/100)*'Tariffs Jan2021'!AJ11))</f>
        <v>0</v>
      </c>
      <c r="N17" s="85">
        <f>IF(($C$5*'Tariffs Jan2021'!AL11/'Tariffs Jan2021'!AJ11&gt;'Tariffs Jan2021'!M11),($C$5*'Tariffs Jan2021'!AL11/'Tariffs Jan2021'!AJ11-'Tariffs Jan2021'!M11)*'Tariffs Jan2021'!Y11/100*'Tariffs Jan2021'!AJ11,0)</f>
        <v>0</v>
      </c>
      <c r="O17" s="73">
        <f t="shared" si="0"/>
        <v>1918.7922727272726</v>
      </c>
      <c r="P17" s="498">
        <f t="shared" si="1"/>
        <v>2110.6714999999999</v>
      </c>
      <c r="Q17" s="503"/>
      <c r="R17" s="503"/>
      <c r="S17" s="503"/>
      <c r="T17" s="503"/>
      <c r="U17" s="503"/>
      <c r="V17" s="503"/>
      <c r="W17" s="503"/>
      <c r="X17" s="503"/>
      <c r="Y17" s="503"/>
      <c r="Z17" s="503"/>
    </row>
    <row r="18" spans="1:26" x14ac:dyDescent="0.15">
      <c r="A18" s="286" t="str">
        <f>'Tariffs Jan2021'!F12</f>
        <v>Sumo Power</v>
      </c>
      <c r="B18" s="47" t="str">
        <f>'Tariffs Jan2021'!D12</f>
        <v>Multinet Metro 1</v>
      </c>
      <c r="C18" s="287">
        <f>'Tariffs Jan2021'!E12</f>
        <v>43831</v>
      </c>
      <c r="D18" s="85">
        <f>365*'Tariffs Jan2021'!H12/100</f>
        <v>280.32</v>
      </c>
      <c r="E18" s="85">
        <f>IF($C$5*'Tariffs Jan2021'!AK12/'Tariffs Jan2021'!AI12&gt;='Tariffs Jan2021'!J12,( 'Tariffs Jan2021'!J12*'Tariffs Jan2021'!O12/100)* 'Tariffs Jan2021'!AI12,($C$5*'Tariffs Jan2021'!AK12/'Tariffs Jan2021'!AI12*'Tariffs Jan2021'!O12/100)* 'Tariffs Jan2021'!AI12)</f>
        <v>295.36363636363632</v>
      </c>
      <c r="F18" s="85">
        <f>IF($C$5*'Tariffs Jan2021'!AK12/'Tariffs Jan2021'!AI12&lt;'Tariffs Jan2021'!J12,0,IF($C$5*'Tariffs Jan2021'!AK12/'Tariffs Jan2021'!AI12&lt;='Tariffs Jan2021'!K12,($C$5*'Tariffs Jan2021'!AK12/'Tariffs Jan2021'!AI12-'Tariffs Jan2021'!J12)*('Tariffs Jan2021'!P12/100)*'Tariffs Jan2021'!AI12,('Tariffs Jan2021'!K12-'Tariffs Jan2021'!J12)*('Tariffs Jan2021'!P12/100)*'Tariffs Jan2021'!AI12))</f>
        <v>256.90909090909088</v>
      </c>
      <c r="G18" s="85">
        <f>IF($C$5*'Tariffs Jan2021'!AK12/'Tariffs Jan2021'!AI12&lt;'Tariffs Jan2021'!K12,0,IF($C$5*'Tariffs Jan2021'!AK12/'Tariffs Jan2021'!AI12&lt;='Tariffs Jan2021'!L12,($C$5*'Tariffs Jan2021'!AK12/'Tariffs Jan2021'!AI12-'Tariffs Jan2021'!K12)*('Tariffs Jan2021'!Q12/100)*'Tariffs Jan2021'!AI12,('Tariffs Jan2021'!L12-'Tariffs Jan2021'!K12)*('Tariffs Jan2021'!Q12/100)*'Tariffs Jan2021'!AI12))</f>
        <v>220.90909090909093</v>
      </c>
      <c r="H18" s="85">
        <f>IF($C$5*'Tariffs Jan2021'!AK12/'Tariffs Jan2021'!AI12&lt;'Tariffs Jan2021'!L12,0,IF($C$5*'Tariffs Jan2021'!AK12/'Tariffs Jan2021'!AI12&lt;='Tariffs Jan2021'!M12,($C$5*'Tariffs Jan2021'!AK12/'Tariffs Jan2021'!AI12-'Tariffs Jan2021'!L12)*('Tariffs Jan2021'!R12/100)*'Tariffs Jan2021'!AI12,('Tariffs Jan2021'!M12-'Tariffs Jan2021'!L12)*('Tariffs Jan2021'!R12/100)*'Tariffs Jan2021'!AI12))</f>
        <v>92.454545454545453</v>
      </c>
      <c r="I18" s="85">
        <f>IF(($C$5*'Tariffs Jan2021'!AK12/'Tariffs Jan2021'!AI12&gt;'Tariffs Jan2021'!M12),($C$5*'Tariffs Jan2021'!AK12/'Tariffs Jan2021'!AI12-'Tariffs Jan2021'!M12)*'Tariffs Jan2021'!S12/100*'Tariffs Jan2021'!AI12,0)</f>
        <v>0</v>
      </c>
      <c r="J18" s="85">
        <f>IF($C$5*'Tariffs Jan2021'!AL12/'Tariffs Jan2021'!AJ12&gt;='Tariffs Jan2021'!J12,('Tariffs Jan2021'!J12*'Tariffs Jan2021'!U12/100)* 'Tariffs Jan2021'!AJ12,($C$5*'Tariffs Jan2021'!AL12/'Tariffs Jan2021'!AJ12*'Tariffs Jan2021'!U12/100)* 'Tariffs Jan2021'!AJ12)</f>
        <v>265.09090909090907</v>
      </c>
      <c r="K18" s="85">
        <f>IF($C$5*'Tariffs Jan2021'!AL12/'Tariffs Jan2021'!AJ12&lt;'Tariffs Jan2021'!J12,0,IF($C$5*'Tariffs Jan2021'!AL12/'Tariffs Jan2021'!AJ12&lt;='Tariffs Jan2021'!K12,($C$5*'Tariffs Jan2021'!AL12/'Tariffs Jan2021'!AJ12-'Tariffs Jan2021'!J12)*('Tariffs Jan2021'!V12/100)*'Tariffs Jan2021'!AJ12,('Tariffs Jan2021'!K12-'Tariffs Jan2021'!J12)*('Tariffs Jan2021'!V12/100)*'Tariffs Jan2021'!AJ12))</f>
        <v>232.36363636363637</v>
      </c>
      <c r="L18" s="85">
        <f>IF($C$5*'Tariffs Jan2021'!AL12/'Tariffs Jan2021'!AJ12&lt;'Tariffs Jan2021'!K12,0,IF($C$5*'Tariffs Jan2021'!AL12/'Tariffs Jan2021'!AJ12&lt;='Tariffs Jan2021'!L12,($C$5*'Tariffs Jan2021'!AL12/'Tariffs Jan2021'!AJ12-'Tariffs Jan2021'!K12)*('Tariffs Jan2021'!W12/100)*'Tariffs Jan2021'!AJ12,('Tariffs Jan2021'!L12-'Tariffs Jan2021'!K12)*('Tariffs Jan2021'!W12/100)*'Tariffs Jan2021'!AJ12))</f>
        <v>200.45454545454544</v>
      </c>
      <c r="M18" s="85">
        <f>IF($C$5*'Tariffs Jan2021'!AL12/'Tariffs Jan2021'!AJ12&lt;'Tariffs Jan2021'!L12,0,IF($C$5*'Tariffs Jan2021'!AL12/'Tariffs Jan2021'!AJ12&lt;='Tariffs Jan2021'!M12,($C$5*'Tariffs Jan2021'!AL12/'Tariffs Jan2021'!AJ12-'Tariffs Jan2021'!L12)*('Tariffs Jan2021'!X12/100)*'Tariffs Jan2021'!AJ12,('Tariffs Jan2021'!M12-'Tariffs Jan2021'!L12)*('Tariffs Jan2021'!X12/100)*'Tariffs Jan2021'!AJ12))</f>
        <v>86.318181818181799</v>
      </c>
      <c r="N18" s="85">
        <f>IF(($C$5*'Tariffs Jan2021'!AL12/'Tariffs Jan2021'!AJ12&gt;'Tariffs Jan2021'!M12),($C$5*'Tariffs Jan2021'!AL12/'Tariffs Jan2021'!AJ12-'Tariffs Jan2021'!M12)*'Tariffs Jan2021'!Y12/100*'Tariffs Jan2021'!AJ12,0)</f>
        <v>0</v>
      </c>
      <c r="O18" s="73">
        <f t="shared" si="0"/>
        <v>1930.1836363636364</v>
      </c>
      <c r="P18" s="498">
        <f t="shared" si="1"/>
        <v>2123.2020000000002</v>
      </c>
      <c r="Q18" s="503"/>
      <c r="R18" s="503"/>
      <c r="S18" s="503"/>
      <c r="T18" s="503"/>
      <c r="U18" s="503"/>
      <c r="V18" s="503"/>
      <c r="W18" s="503"/>
      <c r="X18" s="503"/>
      <c r="Y18" s="503"/>
      <c r="Z18" s="503"/>
    </row>
    <row r="19" spans="1:26" x14ac:dyDescent="0.15">
      <c r="A19" s="286" t="str">
        <f>'Tariffs Jan2021'!F13</f>
        <v>GloBird</v>
      </c>
      <c r="B19" s="47" t="str">
        <f>'Tariffs Jan2021'!D13</f>
        <v>Multinet Metro 1</v>
      </c>
      <c r="C19" s="287">
        <f>'Tariffs Jan2021'!E13</f>
        <v>44197</v>
      </c>
      <c r="D19" s="85">
        <f>365*'Tariffs Jan2021'!H13/100</f>
        <v>321.2</v>
      </c>
      <c r="E19" s="85">
        <f>IF($C$5*'Tariffs Jan2021'!AK13/'Tariffs Jan2021'!AI13&gt;='Tariffs Jan2021'!J13,( 'Tariffs Jan2021'!J13*'Tariffs Jan2021'!O13/100)* 'Tariffs Jan2021'!AI13,($C$5*'Tariffs Jan2021'!AK13/'Tariffs Jan2021'!AI13*'Tariffs Jan2021'!O13/100)* 'Tariffs Jan2021'!AI13)</f>
        <v>300</v>
      </c>
      <c r="F19" s="85">
        <f>IF($C$5*'Tariffs Jan2021'!AK13/'Tariffs Jan2021'!AI13&lt;'Tariffs Jan2021'!J13,0,IF($C$5*'Tariffs Jan2021'!AK13/'Tariffs Jan2021'!AI13&lt;='Tariffs Jan2021'!K13,($C$5*'Tariffs Jan2021'!AK13/'Tariffs Jan2021'!AI13-'Tariffs Jan2021'!J13)*('Tariffs Jan2021'!P13/100)*'Tariffs Jan2021'!AI13,('Tariffs Jan2021'!K13-'Tariffs Jan2021'!J13)*('Tariffs Jan2021'!P13/100)*'Tariffs Jan2021'!AI13))</f>
        <v>0</v>
      </c>
      <c r="G19" s="85">
        <f>IF($C$5*'Tariffs Jan2021'!AK13/'Tariffs Jan2021'!AI13&lt;'Tariffs Jan2021'!K13,0,IF($C$5*'Tariffs Jan2021'!AK13/'Tariffs Jan2021'!AI13&lt;='Tariffs Jan2021'!L13,($C$5*'Tariffs Jan2021'!AK13/'Tariffs Jan2021'!AI13-'Tariffs Jan2021'!K13)*('Tariffs Jan2021'!Q13/100)*'Tariffs Jan2021'!AI13,('Tariffs Jan2021'!L13-'Tariffs Jan2021'!K13)*('Tariffs Jan2021'!Q13/100)*'Tariffs Jan2021'!AI13))</f>
        <v>0</v>
      </c>
      <c r="H19" s="85">
        <f>IF($C$5*'Tariffs Jan2021'!AK13/'Tariffs Jan2021'!AI13&lt;'Tariffs Jan2021'!L13,0,IF($C$5*'Tariffs Jan2021'!AK13/'Tariffs Jan2021'!AI13&lt;='Tariffs Jan2021'!M13,($C$5*'Tariffs Jan2021'!AK13/'Tariffs Jan2021'!AI13-'Tariffs Jan2021'!L13)*('Tariffs Jan2021'!R13/100)*'Tariffs Jan2021'!AI13,('Tariffs Jan2021'!M13-'Tariffs Jan2021'!L13)*('Tariffs Jan2021'!R13/100)*'Tariffs Jan2021'!AI13))</f>
        <v>0</v>
      </c>
      <c r="I19" s="85">
        <f>IF(($C$5*'Tariffs Jan2021'!AK13/'Tariffs Jan2021'!AI13&gt;'Tariffs Jan2021'!M13),($C$5*'Tariffs Jan2021'!AK13/'Tariffs Jan2021'!AI13-'Tariffs Jan2021'!M13)*'Tariffs Jan2021'!S13/100*'Tariffs Jan2021'!AI13,0)</f>
        <v>179.95799999999997</v>
      </c>
      <c r="J19" s="85">
        <f>IF($C$5*'Tariffs Jan2021'!AL13/'Tariffs Jan2021'!AJ13&gt;='Tariffs Jan2021'!J13,('Tariffs Jan2021'!J13*'Tariffs Jan2021'!U13/100)* 'Tariffs Jan2021'!AJ13,($C$5*'Tariffs Jan2021'!AL13/'Tariffs Jan2021'!AJ13*'Tariffs Jan2021'!U13/100)* 'Tariffs Jan2021'!AJ13)</f>
        <v>600</v>
      </c>
      <c r="K19" s="85">
        <f>IF($C$5*'Tariffs Jan2021'!AL13/'Tariffs Jan2021'!AJ13&lt;'Tariffs Jan2021'!J13,0,IF($C$5*'Tariffs Jan2021'!AL13/'Tariffs Jan2021'!AJ13&lt;='Tariffs Jan2021'!K13,($C$5*'Tariffs Jan2021'!AL13/'Tariffs Jan2021'!AJ13-'Tariffs Jan2021'!J13)*('Tariffs Jan2021'!V13/100)*'Tariffs Jan2021'!AJ13,('Tariffs Jan2021'!K13-'Tariffs Jan2021'!J13)*('Tariffs Jan2021'!V13/100)*'Tariffs Jan2021'!AJ13))</f>
        <v>0</v>
      </c>
      <c r="L19" s="85">
        <f>IF($C$5*'Tariffs Jan2021'!AL13/'Tariffs Jan2021'!AJ13&lt;'Tariffs Jan2021'!K13,0,IF($C$5*'Tariffs Jan2021'!AL13/'Tariffs Jan2021'!AJ13&lt;='Tariffs Jan2021'!L13,($C$5*'Tariffs Jan2021'!AL13/'Tariffs Jan2021'!AJ13-'Tariffs Jan2021'!K13)*('Tariffs Jan2021'!W13/100)*'Tariffs Jan2021'!AJ13,('Tariffs Jan2021'!L13-'Tariffs Jan2021'!K13)*('Tariffs Jan2021'!W13/100)*'Tariffs Jan2021'!AJ13))</f>
        <v>0</v>
      </c>
      <c r="M19" s="85">
        <f>IF($C$5*'Tariffs Jan2021'!AL13/'Tariffs Jan2021'!AJ13&lt;'Tariffs Jan2021'!L13,0,IF($C$5*'Tariffs Jan2021'!AL13/'Tariffs Jan2021'!AJ13&lt;='Tariffs Jan2021'!M13,($C$5*'Tariffs Jan2021'!AL13/'Tariffs Jan2021'!AJ13-'Tariffs Jan2021'!L13)*('Tariffs Jan2021'!X13/100)*'Tariffs Jan2021'!AJ13,('Tariffs Jan2021'!M13-'Tariffs Jan2021'!L13)*('Tariffs Jan2021'!X13/100)*'Tariffs Jan2021'!AJ13))</f>
        <v>0</v>
      </c>
      <c r="N19" s="85">
        <f>IF(($C$5*'Tariffs Jan2021'!AL13/'Tariffs Jan2021'!AJ13&gt;'Tariffs Jan2021'!M13),($C$5*'Tariffs Jan2021'!AL13/'Tariffs Jan2021'!AJ13-'Tariffs Jan2021'!M13)*'Tariffs Jan2021'!Y13/100*'Tariffs Jan2021'!AJ13,0)</f>
        <v>359.91599999999994</v>
      </c>
      <c r="O19" s="73">
        <f t="shared" si="0"/>
        <v>1761.0739999999998</v>
      </c>
      <c r="P19" s="498">
        <f t="shared" si="1"/>
        <v>1937.1813999999999</v>
      </c>
      <c r="Q19" s="503"/>
      <c r="R19" s="503"/>
      <c r="S19" s="503"/>
      <c r="T19" s="503"/>
      <c r="U19" s="503"/>
      <c r="V19" s="503"/>
      <c r="W19" s="503"/>
      <c r="X19" s="503"/>
      <c r="Y19" s="503"/>
      <c r="Z19" s="503"/>
    </row>
    <row r="20" spans="1:26" x14ac:dyDescent="0.15">
      <c r="A20" s="286" t="str">
        <f>'Tariffs Jan2021'!F14</f>
        <v>Powershop</v>
      </c>
      <c r="B20" s="47" t="str">
        <f>'Tariffs Jan2021'!D14</f>
        <v>Multinet Metro 1</v>
      </c>
      <c r="C20" s="287">
        <f>'Tariffs Jan2021'!E14</f>
        <v>44197</v>
      </c>
      <c r="D20" s="85">
        <f>365*'Tariffs Jan2021'!H14/100</f>
        <v>262.16954545454541</v>
      </c>
      <c r="E20" s="85">
        <f>((C$5*'Tariffs Jan2021'!AK14/'Tariffs Jan2021'!AI14)*('Tariffs Jan2021'!O14/100))*'Tariffs Jan2021'!AI14</f>
        <v>595.63636363636374</v>
      </c>
      <c r="F20" s="85">
        <v>0</v>
      </c>
      <c r="G20" s="85">
        <v>0</v>
      </c>
      <c r="H20" s="85">
        <v>0</v>
      </c>
      <c r="I20" s="85">
        <v>0</v>
      </c>
      <c r="J20" s="85">
        <f>((C$5*'Tariffs Jan2021'!AL14/'Tariffs Jan2021'!AJ14)*('Tariffs Jan2021'!U14/100))*'Tariffs Jan2021'!AJ14</f>
        <v>535.5</v>
      </c>
      <c r="K20" s="85">
        <v>0</v>
      </c>
      <c r="L20" s="85">
        <v>0</v>
      </c>
      <c r="M20" s="85">
        <v>0</v>
      </c>
      <c r="N20" s="85">
        <v>0</v>
      </c>
      <c r="O20" s="73">
        <f t="shared" si="0"/>
        <v>1393.3059090909092</v>
      </c>
      <c r="P20" s="498">
        <f t="shared" si="1"/>
        <v>1532.6365000000003</v>
      </c>
      <c r="Q20" s="503"/>
      <c r="R20" s="503"/>
      <c r="S20" s="503"/>
      <c r="T20" s="503"/>
      <c r="U20" s="503"/>
      <c r="V20" s="503"/>
      <c r="W20" s="503"/>
      <c r="X20" s="503"/>
      <c r="Y20" s="503"/>
      <c r="Z20" s="503"/>
    </row>
    <row r="21" spans="1:26" x14ac:dyDescent="0.15">
      <c r="A21" s="47" t="str">
        <f>'Tariffs Jan2021'!F15</f>
        <v>Click Energy</v>
      </c>
      <c r="B21" s="47" t="str">
        <f>'Tariffs Jan2021'!D15</f>
        <v>Multinet Metro 1</v>
      </c>
      <c r="C21" s="287">
        <f>'Tariffs Jan2021'!E15</f>
        <v>44197</v>
      </c>
      <c r="D21" s="85">
        <f>365*'Tariffs Jan2021'!H15/100</f>
        <v>285.06499999999994</v>
      </c>
      <c r="E21" s="85">
        <f>IF($C$5*'Tariffs Jan2021'!AK15/'Tariffs Jan2021'!AI15&gt;='Tariffs Jan2021'!J15,( 'Tariffs Jan2021'!J15*'Tariffs Jan2021'!O15/100)* 'Tariffs Jan2021'!AI15,($C$5*'Tariffs Jan2021'!AK15/'Tariffs Jan2021'!AI15*'Tariffs Jan2021'!O15/100)* 'Tariffs Jan2021'!AI15)</f>
        <v>297</v>
      </c>
      <c r="F21" s="85">
        <f>IF($C$5*'Tariffs Jan2021'!AK15/'Tariffs Jan2021'!AI15&lt;'Tariffs Jan2021'!J15,0,IF($C$5*'Tariffs Jan2021'!AK15/'Tariffs Jan2021'!AI15&lt;='Tariffs Jan2021'!K15,($C$5*'Tariffs Jan2021'!AK15/'Tariffs Jan2021'!AI15-'Tariffs Jan2021'!J15)*('Tariffs Jan2021'!P15/100)*'Tariffs Jan2021'!AI15,('Tariffs Jan2021'!K15-'Tariffs Jan2021'!J15)*('Tariffs Jan2021'!P15/100)*'Tariffs Jan2021'!AI15))</f>
        <v>261</v>
      </c>
      <c r="G21" s="85">
        <f>IF($C$5*'Tariffs Jan2021'!AK15/'Tariffs Jan2021'!AI15&lt;'Tariffs Jan2021'!K15,0,IF($C$5*'Tariffs Jan2021'!AK15/'Tariffs Jan2021'!AI15&lt;='Tariffs Jan2021'!L15,($C$5*'Tariffs Jan2021'!AK15/'Tariffs Jan2021'!AI15-'Tariffs Jan2021'!K15)*('Tariffs Jan2021'!Q15/100)*'Tariffs Jan2021'!AI15,('Tariffs Jan2021'!L15-'Tariffs Jan2021'!K15)*('Tariffs Jan2021'!Q15/100)*'Tariffs Jan2021'!AI15))</f>
        <v>225</v>
      </c>
      <c r="H21" s="85">
        <f>IF($C$5*'Tariffs Jan2021'!AK15/'Tariffs Jan2021'!AI15&lt;'Tariffs Jan2021'!L15,0,IF($C$5*'Tariffs Jan2021'!AK15/'Tariffs Jan2021'!AI15&lt;='Tariffs Jan2021'!M15,($C$5*'Tariffs Jan2021'!AK15/'Tariffs Jan2021'!AI15-'Tariffs Jan2021'!L15)*('Tariffs Jan2021'!R15/100)*'Tariffs Jan2021'!AI15,('Tariffs Jan2021'!M15-'Tariffs Jan2021'!L15)*('Tariffs Jan2021'!R15/100)*'Tariffs Jan2021'!AI15))</f>
        <v>103.5</v>
      </c>
      <c r="I21" s="85">
        <f>IF(($C$5*'Tariffs Jan2021'!AK15/'Tariffs Jan2021'!AI15&gt;'Tariffs Jan2021'!M15),($C$5*'Tariffs Jan2021'!AK15/'Tariffs Jan2021'!AI15-'Tariffs Jan2021'!M15)*'Tariffs Jan2021'!S15/100*'Tariffs Jan2021'!AI15,0)</f>
        <v>0</v>
      </c>
      <c r="J21" s="85">
        <f>IF($C$5*'Tariffs Jan2021'!AL15/'Tariffs Jan2021'!AJ15&gt;='Tariffs Jan2021'!J15,('Tariffs Jan2021'!J15*'Tariffs Jan2021'!U15/100)* 'Tariffs Jan2021'!AJ15,($C$5*'Tariffs Jan2021'!AL15/'Tariffs Jan2021'!AJ15*'Tariffs Jan2021'!U15/100)* 'Tariffs Jan2021'!AJ15)</f>
        <v>270</v>
      </c>
      <c r="K21" s="85">
        <f>IF($C$5*'Tariffs Jan2021'!AL15/'Tariffs Jan2021'!AJ15&lt;'Tariffs Jan2021'!J15,0,IF($C$5*'Tariffs Jan2021'!AL15/'Tariffs Jan2021'!AJ15&lt;='Tariffs Jan2021'!K15,($C$5*'Tariffs Jan2021'!AL15/'Tariffs Jan2021'!AJ15-'Tariffs Jan2021'!J15)*('Tariffs Jan2021'!V15/100)*'Tariffs Jan2021'!AJ15,('Tariffs Jan2021'!K15-'Tariffs Jan2021'!J15)*('Tariffs Jan2021'!V15/100)*'Tariffs Jan2021'!AJ15))</f>
        <v>251.99999999999994</v>
      </c>
      <c r="L21" s="85">
        <f>IF($C$5*'Tariffs Jan2021'!AL15/'Tariffs Jan2021'!AJ15&lt;'Tariffs Jan2021'!K15,0,IF($C$5*'Tariffs Jan2021'!AL15/'Tariffs Jan2021'!AJ15&lt;='Tariffs Jan2021'!L15,($C$5*'Tariffs Jan2021'!AL15/'Tariffs Jan2021'!AJ15-'Tariffs Jan2021'!K15)*('Tariffs Jan2021'!W15/100)*'Tariffs Jan2021'!AJ15,('Tariffs Jan2021'!L15-'Tariffs Jan2021'!K15)*('Tariffs Jan2021'!W15/100)*'Tariffs Jan2021'!AJ15))</f>
        <v>225</v>
      </c>
      <c r="M21" s="85">
        <f>IF($C$5*'Tariffs Jan2021'!AL15/'Tariffs Jan2021'!AJ15&lt;'Tariffs Jan2021'!L15,0,IF($C$5*'Tariffs Jan2021'!AL15/'Tariffs Jan2021'!AJ15&lt;='Tariffs Jan2021'!M15,($C$5*'Tariffs Jan2021'!AL15/'Tariffs Jan2021'!AJ15-'Tariffs Jan2021'!L15)*('Tariffs Jan2021'!X15/100)*'Tariffs Jan2021'!AJ15,('Tariffs Jan2021'!M15-'Tariffs Jan2021'!L15)*('Tariffs Jan2021'!X15/100)*'Tariffs Jan2021'!AJ15))</f>
        <v>103.5</v>
      </c>
      <c r="N21" s="85">
        <f>IF(($C$5*'Tariffs Jan2021'!AL15/'Tariffs Jan2021'!AJ15&gt;'Tariffs Jan2021'!M15),($C$5*'Tariffs Jan2021'!AL15/'Tariffs Jan2021'!AJ15-'Tariffs Jan2021'!M15)*'Tariffs Jan2021'!Y15/100*'Tariffs Jan2021'!AJ15,0)</f>
        <v>0</v>
      </c>
      <c r="O21" s="73">
        <f t="shared" si="0"/>
        <v>2022.0650000000001</v>
      </c>
      <c r="P21" s="498">
        <f t="shared" si="1"/>
        <v>2224.2715000000003</v>
      </c>
      <c r="Q21" s="503"/>
      <c r="R21" s="503"/>
      <c r="S21" s="503"/>
      <c r="T21" s="503"/>
      <c r="U21" s="503"/>
      <c r="V21" s="503"/>
      <c r="W21" s="503"/>
      <c r="X21" s="503"/>
      <c r="Y21" s="503"/>
      <c r="Z21" s="503"/>
    </row>
    <row r="22" spans="1:26" x14ac:dyDescent="0.15">
      <c r="A22" s="47" t="str">
        <f>'Tariffs Jan2021'!F16</f>
        <v>1st Energy</v>
      </c>
      <c r="B22" s="47" t="str">
        <f>'Tariffs Jan2021'!D16</f>
        <v>Multinet Metro 1</v>
      </c>
      <c r="C22" s="287">
        <f>'Tariffs Jan2021'!E16</f>
        <v>44197</v>
      </c>
      <c r="D22" s="85">
        <f>365*'Tariffs Jan2021'!H16/100</f>
        <v>288.35000000000002</v>
      </c>
      <c r="E22" s="85">
        <f>IF($C$5*'Tariffs Jan2021'!AK16/'Tariffs Jan2021'!AI16&gt;='Tariffs Jan2021'!J16,( 'Tariffs Jan2021'!J16*'Tariffs Jan2021'!O16/100)* 'Tariffs Jan2021'!AI16,($C$5*'Tariffs Jan2021'!AK16/'Tariffs Jan2021'!AI16*'Tariffs Jan2021'!O16/100)* 'Tariffs Jan2021'!AI16)</f>
        <v>243.00000000000006</v>
      </c>
      <c r="F22" s="85">
        <f>IF($C$5*'Tariffs Jan2021'!AK16/'Tariffs Jan2021'!AI16&lt;'Tariffs Jan2021'!J16,0,IF($C$5*'Tariffs Jan2021'!AK16/'Tariffs Jan2021'!AI16&lt;='Tariffs Jan2021'!K16,($C$5*'Tariffs Jan2021'!AK16/'Tariffs Jan2021'!AI16-'Tariffs Jan2021'!J16)*('Tariffs Jan2021'!P16/100)*'Tariffs Jan2021'!AI16,('Tariffs Jan2021'!K16-'Tariffs Jan2021'!J16)*('Tariffs Jan2021'!P16/100)*'Tariffs Jan2021'!AI16))</f>
        <v>209.45454545454544</v>
      </c>
      <c r="G22" s="85">
        <f>IF($C$5*'Tariffs Jan2021'!AK16/'Tariffs Jan2021'!AI16&lt;'Tariffs Jan2021'!K16,0,IF($C$5*'Tariffs Jan2021'!AK16/'Tariffs Jan2021'!AI16&lt;='Tariffs Jan2021'!L16,($C$5*'Tariffs Jan2021'!AK16/'Tariffs Jan2021'!AI16-'Tariffs Jan2021'!K16)*('Tariffs Jan2021'!Q16/100)*'Tariffs Jan2021'!AI16,('Tariffs Jan2021'!L16-'Tariffs Jan2021'!K16)*('Tariffs Jan2021'!Q16/100)*'Tariffs Jan2021'!AI16))</f>
        <v>0</v>
      </c>
      <c r="H22" s="85">
        <f>IF($C$5*'Tariffs Jan2021'!AK16/'Tariffs Jan2021'!AI16&lt;'Tariffs Jan2021'!L16,0,IF($C$5*'Tariffs Jan2021'!AK16/'Tariffs Jan2021'!AI16&lt;='Tariffs Jan2021'!M16,($C$5*'Tariffs Jan2021'!AK16/'Tariffs Jan2021'!AI16-'Tariffs Jan2021'!L16)*('Tariffs Jan2021'!R16/100)*'Tariffs Jan2021'!AI16,('Tariffs Jan2021'!M16-'Tariffs Jan2021'!L16)*('Tariffs Jan2021'!R16/100)*'Tariffs Jan2021'!AI16))</f>
        <v>0</v>
      </c>
      <c r="I22" s="85">
        <f>IF(($C$5*'Tariffs Jan2021'!AK16/'Tariffs Jan2021'!AI16&gt;'Tariffs Jan2021'!M16),($C$5*'Tariffs Jan2021'!AK16/'Tariffs Jan2021'!AI16-'Tariffs Jan2021'!M16)*'Tariffs Jan2021'!S16/100*'Tariffs Jan2021'!AI16,0)</f>
        <v>263.86363636363632</v>
      </c>
      <c r="J22" s="85">
        <f>IF($C$5*'Tariffs Jan2021'!AL16/'Tariffs Jan2021'!AJ16&gt;='Tariffs Jan2021'!J16,('Tariffs Jan2021'!J16*'Tariffs Jan2021'!U16/100)* 'Tariffs Jan2021'!AJ16,($C$5*'Tariffs Jan2021'!AL16/'Tariffs Jan2021'!AJ16*'Tariffs Jan2021'!U16/100)* 'Tariffs Jan2021'!AJ16)</f>
        <v>243.00000000000006</v>
      </c>
      <c r="K22" s="85">
        <f>IF($C$5*'Tariffs Jan2021'!AL16/'Tariffs Jan2021'!AJ16&lt;'Tariffs Jan2021'!J16,0,IF($C$5*'Tariffs Jan2021'!AL16/'Tariffs Jan2021'!AJ16&lt;='Tariffs Jan2021'!K16,($C$5*'Tariffs Jan2021'!AL16/'Tariffs Jan2021'!AJ16-'Tariffs Jan2021'!J16)*('Tariffs Jan2021'!V16/100)*'Tariffs Jan2021'!AJ16,('Tariffs Jan2021'!K16-'Tariffs Jan2021'!J16)*('Tariffs Jan2021'!V16/100)*'Tariffs Jan2021'!AJ16))</f>
        <v>209.45454545454544</v>
      </c>
      <c r="L22" s="85">
        <f>IF($C$5*'Tariffs Jan2021'!AL16/'Tariffs Jan2021'!AJ16&lt;'Tariffs Jan2021'!K16,0,IF($C$5*'Tariffs Jan2021'!AL16/'Tariffs Jan2021'!AJ16&lt;='Tariffs Jan2021'!L16,($C$5*'Tariffs Jan2021'!AL16/'Tariffs Jan2021'!AJ16-'Tariffs Jan2021'!K16)*('Tariffs Jan2021'!W16/100)*'Tariffs Jan2021'!AJ16,('Tariffs Jan2021'!L16-'Tariffs Jan2021'!K16)*('Tariffs Jan2021'!W16/100)*'Tariffs Jan2021'!AJ16))</f>
        <v>0</v>
      </c>
      <c r="M22" s="85">
        <f>IF($C$5*'Tariffs Jan2021'!AL16/'Tariffs Jan2021'!AJ16&lt;'Tariffs Jan2021'!L16,0,IF($C$5*'Tariffs Jan2021'!AL16/'Tariffs Jan2021'!AJ16&lt;='Tariffs Jan2021'!M16,($C$5*'Tariffs Jan2021'!AL16/'Tariffs Jan2021'!AJ16-'Tariffs Jan2021'!L16)*('Tariffs Jan2021'!X16/100)*'Tariffs Jan2021'!AJ16,('Tariffs Jan2021'!M16-'Tariffs Jan2021'!L16)*('Tariffs Jan2021'!X16/100)*'Tariffs Jan2021'!AJ16))</f>
        <v>0</v>
      </c>
      <c r="N22" s="85">
        <f>IF(($C$5*'Tariffs Jan2021'!AL16/'Tariffs Jan2021'!AJ16&gt;'Tariffs Jan2021'!M16),($C$5*'Tariffs Jan2021'!AL16/'Tariffs Jan2021'!AJ16-'Tariffs Jan2021'!M16)*'Tariffs Jan2021'!Y16/100*'Tariffs Jan2021'!AJ16,0)</f>
        <v>263.86363636363632</v>
      </c>
      <c r="O22" s="73">
        <f t="shared" si="0"/>
        <v>1720.9863636363636</v>
      </c>
      <c r="P22" s="498">
        <f t="shared" si="1"/>
        <v>1893.0850000000003</v>
      </c>
      <c r="Q22" s="503"/>
      <c r="R22" s="503"/>
      <c r="S22" s="503"/>
      <c r="T22" s="503"/>
      <c r="U22" s="503"/>
      <c r="V22" s="503"/>
      <c r="W22" s="503"/>
      <c r="X22" s="503"/>
      <c r="Y22" s="503"/>
      <c r="Z22" s="503"/>
    </row>
    <row r="23" spans="1:26" ht="14" thickBot="1" x14ac:dyDescent="0.2">
      <c r="A23" s="288" t="str">
        <f>'Tariffs Jan2021'!F17</f>
        <v>Tango Energy</v>
      </c>
      <c r="B23" s="289" t="str">
        <f>'Tariffs Jan2021'!D17</f>
        <v>Multinet Metro 1</v>
      </c>
      <c r="C23" s="290">
        <f>'Tariffs Jan2021'!E17</f>
        <v>44153</v>
      </c>
      <c r="D23" s="291">
        <f>365*'Tariffs Jan2021'!H17/100</f>
        <v>386.9</v>
      </c>
      <c r="E23" s="291">
        <f>IF($C$5*'Tariffs Jan2021'!AK17/'Tariffs Jan2021'!AI17&gt;='Tariffs Jan2021'!J17,( 'Tariffs Jan2021'!J17*'Tariffs Jan2021'!O17/100)* 'Tariffs Jan2021'!AI17,($C$5*'Tariffs Jan2021'!AK17/'Tariffs Jan2021'!AI17*'Tariffs Jan2021'!O17/100)* 'Tariffs Jan2021'!AI17)</f>
        <v>200.70000000000002</v>
      </c>
      <c r="F23" s="291">
        <f>IF($C$5*'Tariffs Jan2021'!AK17/'Tariffs Jan2021'!AI17&lt;'Tariffs Jan2021'!J17,0,IF($C$5*'Tariffs Jan2021'!AK17/'Tariffs Jan2021'!AI17&lt;='Tariffs Jan2021'!K17,($C$5*'Tariffs Jan2021'!AK17/'Tariffs Jan2021'!AI17-'Tariffs Jan2021'!J17)*('Tariffs Jan2021'!P17/100)*'Tariffs Jan2021'!AI17,('Tariffs Jan2021'!K17-'Tariffs Jan2021'!J17)*('Tariffs Jan2021'!P17/100)*'Tariffs Jan2021'!AI17))</f>
        <v>183.60000000000002</v>
      </c>
      <c r="G23" s="291">
        <f>IF($C$5*'Tariffs Jan2021'!AK17/'Tariffs Jan2021'!AI17&lt;'Tariffs Jan2021'!K17,0,IF($C$5*'Tariffs Jan2021'!AK17/'Tariffs Jan2021'!AI17&lt;='Tariffs Jan2021'!L17,($C$5*'Tariffs Jan2021'!AK17/'Tariffs Jan2021'!AI17-'Tariffs Jan2021'!K17)*('Tariffs Jan2021'!Q17/100)*'Tariffs Jan2021'!AI17,('Tariffs Jan2021'!L17-'Tariffs Jan2021'!K17)*('Tariffs Jan2021'!Q17/100)*'Tariffs Jan2021'!AI17))</f>
        <v>162.00000000000003</v>
      </c>
      <c r="H23" s="291">
        <f>IF($C$5*'Tariffs Jan2021'!AK17/'Tariffs Jan2021'!AI17&lt;'Tariffs Jan2021'!L17,0,IF($C$5*'Tariffs Jan2021'!AK17/'Tariffs Jan2021'!AI17&lt;='Tariffs Jan2021'!M17,($C$5*'Tariffs Jan2021'!AK17/'Tariffs Jan2021'!AI17-'Tariffs Jan2021'!L17)*('Tariffs Jan2021'!R17/100)*'Tariffs Jan2021'!AI17,('Tariffs Jan2021'!M17-'Tariffs Jan2021'!L17)*('Tariffs Jan2021'!R17/100)*'Tariffs Jan2021'!AI17))</f>
        <v>75.599999999999994</v>
      </c>
      <c r="I23" s="291">
        <f>IF(($C$5*'Tariffs Jan2021'!AK17/'Tariffs Jan2021'!AI17&gt;'Tariffs Jan2021'!M17),($C$5*'Tariffs Jan2021'!AK17/'Tariffs Jan2021'!AI17-'Tariffs Jan2021'!M17)*'Tariffs Jan2021'!S17/100*'Tariffs Jan2021'!AI17,0)</f>
        <v>0</v>
      </c>
      <c r="J23" s="291">
        <f>IF($C$5*'Tariffs Jan2021'!AL17/'Tariffs Jan2021'!AJ17&gt;='Tariffs Jan2021'!J17,('Tariffs Jan2021'!J17*'Tariffs Jan2021'!U17/100)* 'Tariffs Jan2021'!AJ17,($C$5*'Tariffs Jan2021'!AL17/'Tariffs Jan2021'!AJ17*'Tariffs Jan2021'!U17/100)* 'Tariffs Jan2021'!AJ17)</f>
        <v>186.29999999999998</v>
      </c>
      <c r="K23" s="291">
        <f>IF($C$5*'Tariffs Jan2021'!AL17/'Tariffs Jan2021'!AJ17&lt;'Tariffs Jan2021'!J17,0,IF($C$5*'Tariffs Jan2021'!AL17/'Tariffs Jan2021'!AJ17&lt;='Tariffs Jan2021'!K17,($C$5*'Tariffs Jan2021'!AL17/'Tariffs Jan2021'!AJ17-'Tariffs Jan2021'!J17)*('Tariffs Jan2021'!V17/100)*'Tariffs Jan2021'!AJ17,('Tariffs Jan2021'!K17-'Tariffs Jan2021'!J17)*('Tariffs Jan2021'!V17/100)*'Tariffs Jan2021'!AJ17))</f>
        <v>171.89999999999998</v>
      </c>
      <c r="L23" s="291">
        <f>IF($C$5*'Tariffs Jan2021'!AL17/'Tariffs Jan2021'!AJ17&lt;'Tariffs Jan2021'!K17,0,IF($C$5*'Tariffs Jan2021'!AL17/'Tariffs Jan2021'!AJ17&lt;='Tariffs Jan2021'!L17,($C$5*'Tariffs Jan2021'!AL17/'Tariffs Jan2021'!AJ17-'Tariffs Jan2021'!K17)*('Tariffs Jan2021'!W17/100)*'Tariffs Jan2021'!AJ17,('Tariffs Jan2021'!L17-'Tariffs Jan2021'!K17)*('Tariffs Jan2021'!W17/100)*'Tariffs Jan2021'!AJ17))</f>
        <v>153.9</v>
      </c>
      <c r="M23" s="291">
        <f>IF($C$5*'Tariffs Jan2021'!AL17/'Tariffs Jan2021'!AJ17&lt;'Tariffs Jan2021'!L17,0,IF($C$5*'Tariffs Jan2021'!AL17/'Tariffs Jan2021'!AJ17&lt;='Tariffs Jan2021'!M17,($C$5*'Tariffs Jan2021'!AL17/'Tariffs Jan2021'!AJ17-'Tariffs Jan2021'!L17)*('Tariffs Jan2021'!X17/100)*'Tariffs Jan2021'!AJ17,('Tariffs Jan2021'!M17-'Tariffs Jan2021'!L17)*('Tariffs Jan2021'!X17/100)*'Tariffs Jan2021'!AJ17))</f>
        <v>72</v>
      </c>
      <c r="N23" s="291">
        <f>IF(($C$5*'Tariffs Jan2021'!AL17/'Tariffs Jan2021'!AJ17&gt;'Tariffs Jan2021'!M17),($C$5*'Tariffs Jan2021'!AL17/'Tariffs Jan2021'!AJ17-'Tariffs Jan2021'!M17)*'Tariffs Jan2021'!Y17/100*'Tariffs Jan2021'!AJ17,0)</f>
        <v>0</v>
      </c>
      <c r="O23" s="292">
        <f t="shared" ref="O23" si="2">SUM(D23:N23)</f>
        <v>1592.9</v>
      </c>
      <c r="P23" s="499">
        <f t="shared" ref="P23" si="3">O23*1.1</f>
        <v>1752.1900000000003</v>
      </c>
      <c r="Q23" s="503"/>
      <c r="R23" s="503"/>
      <c r="S23" s="503"/>
      <c r="T23" s="503"/>
      <c r="U23" s="503"/>
      <c r="V23" s="503"/>
      <c r="W23" s="503"/>
      <c r="X23" s="503"/>
      <c r="Y23" s="503"/>
      <c r="Z23" s="503"/>
    </row>
    <row r="24" spans="1:26" ht="14" thickTop="1" x14ac:dyDescent="0.15">
      <c r="A24" s="286" t="str">
        <f>'Tariffs Jan2021'!F18</f>
        <v>AGL</v>
      </c>
      <c r="B24" s="47" t="str">
        <f>'Tariffs Jan2021'!D18</f>
        <v>Multinet Metro 2</v>
      </c>
      <c r="C24" s="287">
        <f>'Tariffs Jan2021'!E18</f>
        <v>44197</v>
      </c>
      <c r="D24" s="85">
        <f>365*'Tariffs Jan2021'!H18/100</f>
        <v>306.60000000000002</v>
      </c>
      <c r="E24" s="85">
        <f>IF($C$5*'Tariffs Jan2021'!AK18/'Tariffs Jan2021'!AI18&gt;='Tariffs Jan2021'!J18,( 'Tariffs Jan2021'!J18*'Tariffs Jan2021'!O18/100)* 'Tariffs Jan2021'!AI18,($C$5*'Tariffs Jan2021'!AK18/'Tariffs Jan2021'!AI18*'Tariffs Jan2021'!O18/100)* 'Tariffs Jan2021'!AI18)</f>
        <v>249.54545454545456</v>
      </c>
      <c r="F24" s="85">
        <f>IF($C$5*'Tariffs Jan2021'!AK18/'Tariffs Jan2021'!AI18&lt;'Tariffs Jan2021'!J18,0,IF($C$5*'Tariffs Jan2021'!AK18/'Tariffs Jan2021'!AI18&lt;='Tariffs Jan2021'!K18,($C$5*'Tariffs Jan2021'!AK18/'Tariffs Jan2021'!AI18-'Tariffs Jan2021'!J18)*('Tariffs Jan2021'!P18/100)*'Tariffs Jan2021'!AI18,('Tariffs Jan2021'!K18-'Tariffs Jan2021'!J18)*('Tariffs Jan2021'!P18/100)*'Tariffs Jan2021'!AI18))</f>
        <v>221.72727272727272</v>
      </c>
      <c r="G24" s="85">
        <f>IF($C$5*'Tariffs Jan2021'!AK18/'Tariffs Jan2021'!AI18&lt;'Tariffs Jan2021'!K18,0,IF($C$5*'Tariffs Jan2021'!AK18/'Tariffs Jan2021'!AI18&lt;='Tariffs Jan2021'!L18,($C$5*'Tariffs Jan2021'!AK18/'Tariffs Jan2021'!AI18-'Tariffs Jan2021'!K18)*('Tariffs Jan2021'!Q18/100)*'Tariffs Jan2021'!AI18,('Tariffs Jan2021'!L18-'Tariffs Jan2021'!K18)*('Tariffs Jan2021'!Q18/100)*'Tariffs Jan2021'!AI18))</f>
        <v>181.63636363636363</v>
      </c>
      <c r="H24" s="85">
        <f>IF($C$5*'Tariffs Jan2021'!AK18/'Tariffs Jan2021'!AI18&lt;'Tariffs Jan2021'!L18,0,IF($C$5*'Tariffs Jan2021'!AK18/'Tariffs Jan2021'!AI18&lt;='Tariffs Jan2021'!M18,($C$5*'Tariffs Jan2021'!AK18/'Tariffs Jan2021'!AI18-'Tariffs Jan2021'!L18)*('Tariffs Jan2021'!R18/100)*'Tariffs Jan2021'!AI18,('Tariffs Jan2021'!M18-'Tariffs Jan2021'!L18)*('Tariffs Jan2021'!R18/100)*'Tariffs Jan2021'!AI18))</f>
        <v>71.776859504132204</v>
      </c>
      <c r="I24" s="85">
        <f>IF(($C$5*'Tariffs Jan2021'!AK18/'Tariffs Jan2021'!AI18&gt;'Tariffs Jan2021'!M18),($C$5*'Tariffs Jan2021'!AK18/'Tariffs Jan2021'!AI18-'Tariffs Jan2021'!M18)*'Tariffs Jan2021'!S18/100*'Tariffs Jan2021'!AI18,0)</f>
        <v>0</v>
      </c>
      <c r="J24" s="85">
        <f>IF($C$5*'Tariffs Jan2021'!AL18/'Tariffs Jan2021'!AJ18&gt;='Tariffs Jan2021'!J18,('Tariffs Jan2021'!J18*'Tariffs Jan2021'!U18/100)* 'Tariffs Jan2021'!AJ18,($C$5*'Tariffs Jan2021'!AL18/'Tariffs Jan2021'!AJ18*'Tariffs Jan2021'!U18/100)* 'Tariffs Jan2021'!AJ18)</f>
        <v>238.90909090909088</v>
      </c>
      <c r="K24" s="85">
        <f>IF($C$5*'Tariffs Jan2021'!AL18/'Tariffs Jan2021'!AJ18&lt;'Tariffs Jan2021'!J18,0,IF($C$5*'Tariffs Jan2021'!AL18/'Tariffs Jan2021'!AJ18&lt;='Tariffs Jan2021'!K18,($C$5*'Tariffs Jan2021'!AL18/'Tariffs Jan2021'!AJ18-'Tariffs Jan2021'!J18)*('Tariffs Jan2021'!V18/100)*'Tariffs Jan2021'!AJ18,('Tariffs Jan2021'!K18-'Tariffs Jan2021'!J18)*('Tariffs Jan2021'!V18/100)*'Tariffs Jan2021'!AJ18))</f>
        <v>210.27272727272725</v>
      </c>
      <c r="L24" s="85">
        <f>IF($C$5*'Tariffs Jan2021'!AL18/'Tariffs Jan2021'!AJ18&lt;'Tariffs Jan2021'!K18,0,IF($C$5*'Tariffs Jan2021'!AL18/'Tariffs Jan2021'!AJ18&lt;='Tariffs Jan2021'!L18,($C$5*'Tariffs Jan2021'!AL18/'Tariffs Jan2021'!AJ18-'Tariffs Jan2021'!K18)*('Tariffs Jan2021'!W18/100)*'Tariffs Jan2021'!AJ18,('Tariffs Jan2021'!L18-'Tariffs Jan2021'!K18)*('Tariffs Jan2021'!W18/100)*'Tariffs Jan2021'!AJ18))</f>
        <v>174.27272727272725</v>
      </c>
      <c r="M24" s="85">
        <f>IF($C$5*'Tariffs Jan2021'!AL18/'Tariffs Jan2021'!AJ18&lt;'Tariffs Jan2021'!L18,0,IF($C$5*'Tariffs Jan2021'!AL18/'Tariffs Jan2021'!AJ18&lt;='Tariffs Jan2021'!M18,($C$5*'Tariffs Jan2021'!AL18/'Tariffs Jan2021'!AJ18-'Tariffs Jan2021'!L18)*('Tariffs Jan2021'!X18/100)*'Tariffs Jan2021'!AJ18,('Tariffs Jan2021'!M18-'Tariffs Jan2021'!L18)*('Tariffs Jan2021'!X18/100)*'Tariffs Jan2021'!AJ18))</f>
        <v>77.318181818181813</v>
      </c>
      <c r="N24" s="85">
        <f>IF(($C$5*'Tariffs Jan2021'!AL18/'Tariffs Jan2021'!AJ18&gt;'Tariffs Jan2021'!M18),($C$5*'Tariffs Jan2021'!AL18/'Tariffs Jan2021'!AJ18-'Tariffs Jan2021'!M18)*'Tariffs Jan2021'!Y18/100*'Tariffs Jan2021'!AJ18,0)</f>
        <v>0</v>
      </c>
      <c r="O24" s="73">
        <f t="shared" si="0"/>
        <v>1732.0586776859502</v>
      </c>
      <c r="P24" s="498">
        <f t="shared" si="1"/>
        <v>1905.2645454545454</v>
      </c>
      <c r="Q24" s="503"/>
      <c r="R24" s="503"/>
      <c r="S24" s="503"/>
      <c r="T24" s="503"/>
      <c r="U24" s="503"/>
      <c r="V24" s="503"/>
      <c r="W24" s="503"/>
      <c r="X24" s="503"/>
      <c r="Y24" s="503"/>
      <c r="Z24" s="503"/>
    </row>
    <row r="25" spans="1:26" x14ac:dyDescent="0.15">
      <c r="A25" s="286" t="str">
        <f>'Tariffs Jan2021'!F19</f>
        <v>Alinta Energy</v>
      </c>
      <c r="B25" s="47" t="str">
        <f>'Tariffs Jan2021'!D19</f>
        <v>Multinet Metro 2</v>
      </c>
      <c r="C25" s="287">
        <f>'Tariffs Jan2021'!E19</f>
        <v>44197</v>
      </c>
      <c r="D25" s="85">
        <f>365*'Tariffs Jan2021'!H19/100</f>
        <v>251.85</v>
      </c>
      <c r="E25" s="85">
        <f>IF($C$5*'Tariffs Jan2021'!AK19/'Tariffs Jan2021'!AI19&gt;='Tariffs Jan2021'!J19,( 'Tariffs Jan2021'!J19*'Tariffs Jan2021'!O19/100)* 'Tariffs Jan2021'!AI19,($C$5*'Tariffs Jan2021'!AK19/'Tariffs Jan2021'!AI19*'Tariffs Jan2021'!O19/100)* 'Tariffs Jan2021'!AI19)</f>
        <v>225</v>
      </c>
      <c r="F25" s="85">
        <f>IF($C$5*'Tariffs Jan2021'!AK19/'Tariffs Jan2021'!AI19&lt;'Tariffs Jan2021'!J19,0,IF($C$5*'Tariffs Jan2021'!AK19/'Tariffs Jan2021'!AI19&lt;='Tariffs Jan2021'!K19,($C$5*'Tariffs Jan2021'!AK19/'Tariffs Jan2021'!AI19-'Tariffs Jan2021'!J19)*('Tariffs Jan2021'!P19/100)*'Tariffs Jan2021'!AI19,('Tariffs Jan2021'!K19-'Tariffs Jan2021'!J19)*('Tariffs Jan2021'!P19/100)*'Tariffs Jan2021'!AI19))</f>
        <v>198.81818181818184</v>
      </c>
      <c r="G25" s="85">
        <f>IF($C$5*'Tariffs Jan2021'!AK19/'Tariffs Jan2021'!AI19&lt;'Tariffs Jan2021'!K19,0,IF($C$5*'Tariffs Jan2021'!AK19/'Tariffs Jan2021'!AI19&lt;='Tariffs Jan2021'!L19,($C$5*'Tariffs Jan2021'!AK19/'Tariffs Jan2021'!AI19-'Tariffs Jan2021'!K19)*('Tariffs Jan2021'!Q19/100)*'Tariffs Jan2021'!AI19,('Tariffs Jan2021'!L19-'Tariffs Jan2021'!K19)*('Tariffs Jan2021'!Q19/100)*'Tariffs Jan2021'!AI19))</f>
        <v>0</v>
      </c>
      <c r="H25" s="85">
        <f>IF($C$5*'Tariffs Jan2021'!AK19/'Tariffs Jan2021'!AI19&lt;'Tariffs Jan2021'!L19,0,IF($C$5*'Tariffs Jan2021'!AK19/'Tariffs Jan2021'!AI19&lt;='Tariffs Jan2021'!M19,($C$5*'Tariffs Jan2021'!AK19/'Tariffs Jan2021'!AI19-'Tariffs Jan2021'!L19)*('Tariffs Jan2021'!R19/100)*'Tariffs Jan2021'!AI19,('Tariffs Jan2021'!M19-'Tariffs Jan2021'!L19)*('Tariffs Jan2021'!R19/100)*'Tariffs Jan2021'!AI19))</f>
        <v>0</v>
      </c>
      <c r="I25" s="85">
        <f>IF(($C$5*'Tariffs Jan2021'!AK19/'Tariffs Jan2021'!AI19&gt;'Tariffs Jan2021'!M19),($C$5*'Tariffs Jan2021'!AK19/'Tariffs Jan2021'!AI19-'Tariffs Jan2021'!M19)*'Tariffs Jan2021'!S19/100*'Tariffs Jan2021'!AI19,0)</f>
        <v>233.18181818181816</v>
      </c>
      <c r="J25" s="85">
        <f>IF($C$5*'Tariffs Jan2021'!AL19/'Tariffs Jan2021'!AJ19&gt;='Tariffs Jan2021'!J19,('Tariffs Jan2021'!J19*'Tariffs Jan2021'!U19/100)* 'Tariffs Jan2021'!AJ19,($C$5*'Tariffs Jan2021'!AL19/'Tariffs Jan2021'!AJ19*'Tariffs Jan2021'!U19/100)* 'Tariffs Jan2021'!AJ19)</f>
        <v>216</v>
      </c>
      <c r="K25" s="85">
        <f>IF($C$5*'Tariffs Jan2021'!AL19/'Tariffs Jan2021'!AJ19&lt;'Tariffs Jan2021'!J19,0,IF($C$5*'Tariffs Jan2021'!AL19/'Tariffs Jan2021'!AJ19&lt;='Tariffs Jan2021'!K19,($C$5*'Tariffs Jan2021'!AL19/'Tariffs Jan2021'!AJ19-'Tariffs Jan2021'!J19)*('Tariffs Jan2021'!V19/100)*'Tariffs Jan2021'!AJ19,('Tariffs Jan2021'!K19-'Tariffs Jan2021'!J19)*('Tariffs Jan2021'!V19/100)*'Tariffs Jan2021'!AJ19))</f>
        <v>189.81818181818181</v>
      </c>
      <c r="L25" s="85">
        <f>IF($C$5*'Tariffs Jan2021'!AL19/'Tariffs Jan2021'!AJ19&lt;'Tariffs Jan2021'!K19,0,IF($C$5*'Tariffs Jan2021'!AL19/'Tariffs Jan2021'!AJ19&lt;='Tariffs Jan2021'!L19,($C$5*'Tariffs Jan2021'!AL19/'Tariffs Jan2021'!AJ19-'Tariffs Jan2021'!K19)*('Tariffs Jan2021'!W19/100)*'Tariffs Jan2021'!AJ19,('Tariffs Jan2021'!L19-'Tariffs Jan2021'!K19)*('Tariffs Jan2021'!W19/100)*'Tariffs Jan2021'!AJ19))</f>
        <v>0</v>
      </c>
      <c r="M25" s="85">
        <f>IF($C$5*'Tariffs Jan2021'!AL19/'Tariffs Jan2021'!AJ19&lt;'Tariffs Jan2021'!L19,0,IF($C$5*'Tariffs Jan2021'!AL19/'Tariffs Jan2021'!AJ19&lt;='Tariffs Jan2021'!M19,($C$5*'Tariffs Jan2021'!AL19/'Tariffs Jan2021'!AJ19-'Tariffs Jan2021'!L19)*('Tariffs Jan2021'!X19/100)*'Tariffs Jan2021'!AJ19,('Tariffs Jan2021'!M19-'Tariffs Jan2021'!L19)*('Tariffs Jan2021'!X19/100)*'Tariffs Jan2021'!AJ19))</f>
        <v>0</v>
      </c>
      <c r="N25" s="85">
        <f>IF(($C$5*'Tariffs Jan2021'!AL19/'Tariffs Jan2021'!AJ19&gt;'Tariffs Jan2021'!M19),($C$5*'Tariffs Jan2021'!AL19/'Tariffs Jan2021'!AJ19-'Tariffs Jan2021'!M19)*'Tariffs Jan2021'!Y19/100*'Tariffs Jan2021'!AJ19,0)</f>
        <v>233.18181818181816</v>
      </c>
      <c r="O25" s="73">
        <f t="shared" si="0"/>
        <v>1547.85</v>
      </c>
      <c r="P25" s="498">
        <f t="shared" si="1"/>
        <v>1702.635</v>
      </c>
      <c r="Q25" s="503"/>
      <c r="R25" s="503"/>
      <c r="S25" s="503"/>
      <c r="T25" s="503"/>
      <c r="U25" s="503"/>
      <c r="V25" s="503"/>
      <c r="W25" s="503"/>
      <c r="X25" s="503"/>
      <c r="Y25" s="503"/>
      <c r="Z25" s="503"/>
    </row>
    <row r="26" spans="1:26" x14ac:dyDescent="0.15">
      <c r="A26" s="286" t="str">
        <f>'Tariffs Jan2021'!F20</f>
        <v>Covau</v>
      </c>
      <c r="B26" s="47" t="str">
        <f>'Tariffs Jan2021'!D20</f>
        <v>Multinet Metro 2</v>
      </c>
      <c r="C26" s="287">
        <f>'Tariffs Jan2021'!E20</f>
        <v>44197</v>
      </c>
      <c r="D26" s="85">
        <f>365*'Tariffs Jan2021'!H20/100</f>
        <v>284.7</v>
      </c>
      <c r="E26" s="85">
        <f>IF($C$5*'Tariffs Jan2021'!AK20/'Tariffs Jan2021'!AI20&gt;='Tariffs Jan2021'!J20,( 'Tariffs Jan2021'!J20*'Tariffs Jan2021'!O20/100)* 'Tariffs Jan2021'!AI20,($C$5*'Tariffs Jan2021'!AK20/'Tariffs Jan2021'!AI20*'Tariffs Jan2021'!O20/100)* 'Tariffs Jan2021'!AI20)</f>
        <v>272.45454545454538</v>
      </c>
      <c r="F26" s="85">
        <f>IF($C$5*'Tariffs Jan2021'!AK20/'Tariffs Jan2021'!AI20&lt;'Tariffs Jan2021'!J20,0,IF($C$5*'Tariffs Jan2021'!AK20/'Tariffs Jan2021'!AI20&lt;='Tariffs Jan2021'!K20,($C$5*'Tariffs Jan2021'!AK20/'Tariffs Jan2021'!AI20-'Tariffs Jan2021'!J20)*('Tariffs Jan2021'!P20/100)*'Tariffs Jan2021'!AI20,('Tariffs Jan2021'!K20-'Tariffs Jan2021'!J20)*('Tariffs Jan2021'!P20/100)*'Tariffs Jan2021'!AI20))</f>
        <v>227.45454545454544</v>
      </c>
      <c r="G26" s="85">
        <f>IF($C$5*'Tariffs Jan2021'!AK20/'Tariffs Jan2021'!AI20&lt;'Tariffs Jan2021'!K20,0,IF($C$5*'Tariffs Jan2021'!AK20/'Tariffs Jan2021'!AI20&lt;='Tariffs Jan2021'!L20,($C$5*'Tariffs Jan2021'!AK20/'Tariffs Jan2021'!AI20-'Tariffs Jan2021'!K20)*('Tariffs Jan2021'!Q20/100)*'Tariffs Jan2021'!AI20,('Tariffs Jan2021'!L20-'Tariffs Jan2021'!K20)*('Tariffs Jan2021'!Q20/100)*'Tariffs Jan2021'!AI20))</f>
        <v>185.72727272727269</v>
      </c>
      <c r="H26" s="85">
        <f>IF($C$5*'Tariffs Jan2021'!AK20/'Tariffs Jan2021'!AI20&lt;'Tariffs Jan2021'!L20,0,IF($C$5*'Tariffs Jan2021'!AK20/'Tariffs Jan2021'!AI20&lt;='Tariffs Jan2021'!M20,($C$5*'Tariffs Jan2021'!AK20/'Tariffs Jan2021'!AI20-'Tariffs Jan2021'!L20)*('Tariffs Jan2021'!R20/100)*'Tariffs Jan2021'!AI20,('Tariffs Jan2021'!M20-'Tariffs Jan2021'!L20)*('Tariffs Jan2021'!R20/100)*'Tariffs Jan2021'!AI20))</f>
        <v>74.008264462809905</v>
      </c>
      <c r="I26" s="85">
        <f>IF(($C$5*'Tariffs Jan2021'!AK20/'Tariffs Jan2021'!AI20&gt;'Tariffs Jan2021'!M20),($C$5*'Tariffs Jan2021'!AK20/'Tariffs Jan2021'!AI20-'Tariffs Jan2021'!M20)*'Tariffs Jan2021'!S20/100*'Tariffs Jan2021'!AI20,0)</f>
        <v>0</v>
      </c>
      <c r="J26" s="85">
        <f>IF($C$5*'Tariffs Jan2021'!AL20/'Tariffs Jan2021'!AJ20&gt;='Tariffs Jan2021'!J20,('Tariffs Jan2021'!J20*'Tariffs Jan2021'!U20/100)* 'Tariffs Jan2021'!AJ20,($C$5*'Tariffs Jan2021'!AL20/'Tariffs Jan2021'!AJ20*'Tariffs Jan2021'!U20/100)* 'Tariffs Jan2021'!AJ20)</f>
        <v>245.45454545454544</v>
      </c>
      <c r="K26" s="85">
        <f>IF($C$5*'Tariffs Jan2021'!AL20/'Tariffs Jan2021'!AJ20&lt;'Tariffs Jan2021'!J20,0,IF($C$5*'Tariffs Jan2021'!AL20/'Tariffs Jan2021'!AJ20&lt;='Tariffs Jan2021'!K20,($C$5*'Tariffs Jan2021'!AL20/'Tariffs Jan2021'!AJ20-'Tariffs Jan2021'!J20)*('Tariffs Jan2021'!V20/100)*'Tariffs Jan2021'!AJ20,('Tariffs Jan2021'!K20-'Tariffs Jan2021'!J20)*('Tariffs Jan2021'!V20/100)*'Tariffs Jan2021'!AJ20))</f>
        <v>206.18181818181816</v>
      </c>
      <c r="L26" s="85">
        <f>IF($C$5*'Tariffs Jan2021'!AL20/'Tariffs Jan2021'!AJ20&lt;'Tariffs Jan2021'!K20,0,IF($C$5*'Tariffs Jan2021'!AL20/'Tariffs Jan2021'!AJ20&lt;='Tariffs Jan2021'!L20,($C$5*'Tariffs Jan2021'!AL20/'Tariffs Jan2021'!AJ20-'Tariffs Jan2021'!K20)*('Tariffs Jan2021'!W20/100)*'Tariffs Jan2021'!AJ20,('Tariffs Jan2021'!L20-'Tariffs Jan2021'!K20)*('Tariffs Jan2021'!W20/100)*'Tariffs Jan2021'!AJ20))</f>
        <v>170.18181818181819</v>
      </c>
      <c r="M26" s="85">
        <f>IF($C$5*'Tariffs Jan2021'!AL20/'Tariffs Jan2021'!AJ20&lt;'Tariffs Jan2021'!L20,0,IF($C$5*'Tariffs Jan2021'!AL20/'Tariffs Jan2021'!AJ20&lt;='Tariffs Jan2021'!M20,($C$5*'Tariffs Jan2021'!AL20/'Tariffs Jan2021'!AJ20-'Tariffs Jan2021'!L20)*('Tariffs Jan2021'!X20/100)*'Tariffs Jan2021'!AJ20,('Tariffs Jan2021'!M20-'Tariffs Jan2021'!L20)*('Tariffs Jan2021'!X20/100)*'Tariffs Jan2021'!AJ20))</f>
        <v>75.681818181818173</v>
      </c>
      <c r="N26" s="85">
        <f>IF(($C$5*'Tariffs Jan2021'!AL20/'Tariffs Jan2021'!AJ20&gt;'Tariffs Jan2021'!M20),($C$5*'Tariffs Jan2021'!AL20/'Tariffs Jan2021'!AJ20-'Tariffs Jan2021'!M20)*'Tariffs Jan2021'!Y20/100*'Tariffs Jan2021'!AJ20,0)</f>
        <v>0</v>
      </c>
      <c r="O26" s="73">
        <f t="shared" si="0"/>
        <v>1741.8446280991736</v>
      </c>
      <c r="P26" s="498">
        <f t="shared" si="1"/>
        <v>1916.0290909090911</v>
      </c>
      <c r="Q26" s="503"/>
      <c r="R26" s="503"/>
      <c r="S26" s="503"/>
      <c r="T26" s="503"/>
      <c r="U26" s="503"/>
      <c r="V26" s="503"/>
      <c r="W26" s="503"/>
      <c r="X26" s="503"/>
      <c r="Y26" s="503"/>
      <c r="Z26" s="503"/>
    </row>
    <row r="27" spans="1:26" x14ac:dyDescent="0.15">
      <c r="A27" s="286" t="str">
        <f>'Tariffs Jan2021'!F21</f>
        <v>Dodo Power &amp; Gas</v>
      </c>
      <c r="B27" s="47" t="str">
        <f>'Tariffs Jan2021'!D21</f>
        <v>Multinet Metro 2</v>
      </c>
      <c r="C27" s="287">
        <f>'Tariffs Jan2021'!E21</f>
        <v>44046</v>
      </c>
      <c r="D27" s="85">
        <f>365*'Tariffs Jan2021'!H21/100</f>
        <v>206.09227272727273</v>
      </c>
      <c r="E27" s="85">
        <f>IF($C$5*'Tariffs Jan2021'!AK21/'Tariffs Jan2021'!AI21&gt;='Tariffs Jan2021'!J21,( 'Tariffs Jan2021'!J21*'Tariffs Jan2021'!O21/100)* 'Tariffs Jan2021'!AI21,($C$5*'Tariffs Jan2021'!AK21/'Tariffs Jan2021'!AI21*'Tariffs Jan2021'!O21/100)* 'Tariffs Jan2021'!AI21)</f>
        <v>254.45454545454538</v>
      </c>
      <c r="F27" s="85">
        <f>IF($C$5*'Tariffs Jan2021'!AK21/'Tariffs Jan2021'!AI21&lt;'Tariffs Jan2021'!J21,0,IF($C$5*'Tariffs Jan2021'!AK21/'Tariffs Jan2021'!AI21&lt;='Tariffs Jan2021'!K21,($C$5*'Tariffs Jan2021'!AK21/'Tariffs Jan2021'!AI21-'Tariffs Jan2021'!J21)*('Tariffs Jan2021'!P21/100)*'Tariffs Jan2021'!AI21,('Tariffs Jan2021'!K21-'Tariffs Jan2021'!J21)*('Tariffs Jan2021'!P21/100)*'Tariffs Jan2021'!AI21))</f>
        <v>228.27272727272728</v>
      </c>
      <c r="G27" s="85">
        <f>IF($C$5*'Tariffs Jan2021'!AK21/'Tariffs Jan2021'!AI21&lt;'Tariffs Jan2021'!K21,0,IF($C$5*'Tariffs Jan2021'!AK21/'Tariffs Jan2021'!AI21&lt;='Tariffs Jan2021'!L21,($C$5*'Tariffs Jan2021'!AK21/'Tariffs Jan2021'!AI21-'Tariffs Jan2021'!K21)*('Tariffs Jan2021'!Q21/100)*'Tariffs Jan2021'!AI21,('Tariffs Jan2021'!L21-'Tariffs Jan2021'!K21)*('Tariffs Jan2021'!Q21/100)*'Tariffs Jan2021'!AI21))</f>
        <v>205.36363636363632</v>
      </c>
      <c r="H27" s="85">
        <f>IF($C$5*'Tariffs Jan2021'!AK21/'Tariffs Jan2021'!AI21&lt;'Tariffs Jan2021'!L21,0,IF($C$5*'Tariffs Jan2021'!AK21/'Tariffs Jan2021'!AI21&lt;='Tariffs Jan2021'!M21,($C$5*'Tariffs Jan2021'!AK21/'Tariffs Jan2021'!AI21-'Tariffs Jan2021'!L21)*('Tariffs Jan2021'!R21/100)*'Tariffs Jan2021'!AI21,('Tariffs Jan2021'!M21-'Tariffs Jan2021'!L21)*('Tariffs Jan2021'!R21/100)*'Tariffs Jan2021'!AI21))</f>
        <v>96.545454545454533</v>
      </c>
      <c r="I27" s="85">
        <f>IF(($C$5*'Tariffs Jan2021'!AK21/'Tariffs Jan2021'!AI21&gt;'Tariffs Jan2021'!M21),($C$5*'Tariffs Jan2021'!AK21/'Tariffs Jan2021'!AI21-'Tariffs Jan2021'!M21)*'Tariffs Jan2021'!S21/100*'Tariffs Jan2021'!AI21,0)</f>
        <v>0</v>
      </c>
      <c r="J27" s="85">
        <f>IF($C$5*'Tariffs Jan2021'!AL21/'Tariffs Jan2021'!AJ21&gt;='Tariffs Jan2021'!J21,('Tariffs Jan2021'!J21*'Tariffs Jan2021'!U21/100)* 'Tariffs Jan2021'!AJ21,($C$5*'Tariffs Jan2021'!AL21/'Tariffs Jan2021'!AJ21*'Tariffs Jan2021'!U21/100)* 'Tariffs Jan2021'!AJ21)</f>
        <v>243.81818181818181</v>
      </c>
      <c r="K27" s="85">
        <f>IF($C$5*'Tariffs Jan2021'!AL21/'Tariffs Jan2021'!AJ21&lt;'Tariffs Jan2021'!J21,0,IF($C$5*'Tariffs Jan2021'!AL21/'Tariffs Jan2021'!AJ21&lt;='Tariffs Jan2021'!K21,($C$5*'Tariffs Jan2021'!AL21/'Tariffs Jan2021'!AJ21-'Tariffs Jan2021'!J21)*('Tariffs Jan2021'!V21/100)*'Tariffs Jan2021'!AJ21,('Tariffs Jan2021'!K21-'Tariffs Jan2021'!J21)*('Tariffs Jan2021'!V21/100)*'Tariffs Jan2021'!AJ21))</f>
        <v>220.90909090909093</v>
      </c>
      <c r="L27" s="85">
        <f>IF($C$5*'Tariffs Jan2021'!AL21/'Tariffs Jan2021'!AJ21&lt;'Tariffs Jan2021'!K21,0,IF($C$5*'Tariffs Jan2021'!AL21/'Tariffs Jan2021'!AJ21&lt;='Tariffs Jan2021'!L21,($C$5*'Tariffs Jan2021'!AL21/'Tariffs Jan2021'!AJ21-'Tariffs Jan2021'!K21)*('Tariffs Jan2021'!W21/100)*'Tariffs Jan2021'!AJ21,('Tariffs Jan2021'!L21-'Tariffs Jan2021'!K21)*('Tariffs Jan2021'!W21/100)*'Tariffs Jan2021'!AJ21))</f>
        <v>201.27272727272728</v>
      </c>
      <c r="M27" s="85">
        <f>IF($C$5*'Tariffs Jan2021'!AL21/'Tariffs Jan2021'!AJ21&lt;'Tariffs Jan2021'!L21,0,IF($C$5*'Tariffs Jan2021'!AL21/'Tariffs Jan2021'!AJ21&lt;='Tariffs Jan2021'!M21,($C$5*'Tariffs Jan2021'!AL21/'Tariffs Jan2021'!AJ21-'Tariffs Jan2021'!L21)*('Tariffs Jan2021'!X21/100)*'Tariffs Jan2021'!AJ21,('Tariffs Jan2021'!M21-'Tariffs Jan2021'!L21)*('Tariffs Jan2021'!X21/100)*'Tariffs Jan2021'!AJ21))</f>
        <v>95.727272727272705</v>
      </c>
      <c r="N27" s="85">
        <f>IF(($C$5*'Tariffs Jan2021'!AL21/'Tariffs Jan2021'!AJ21&gt;'Tariffs Jan2021'!M21),($C$5*'Tariffs Jan2021'!AL21/'Tariffs Jan2021'!AJ21-'Tariffs Jan2021'!M21)*'Tariffs Jan2021'!Y21/100*'Tariffs Jan2021'!AJ21,0)</f>
        <v>0</v>
      </c>
      <c r="O27" s="73">
        <f t="shared" si="0"/>
        <v>1752.455909090909</v>
      </c>
      <c r="P27" s="498">
        <f t="shared" si="1"/>
        <v>1927.7015000000001</v>
      </c>
      <c r="Q27" s="503"/>
      <c r="R27" s="503"/>
      <c r="S27" s="503"/>
      <c r="T27" s="503"/>
      <c r="U27" s="503"/>
      <c r="V27" s="503"/>
      <c r="W27" s="503"/>
      <c r="X27" s="503"/>
      <c r="Y27" s="503"/>
      <c r="Z27" s="503"/>
    </row>
    <row r="28" spans="1:26" x14ac:dyDescent="0.15">
      <c r="A28" s="286" t="str">
        <f>'Tariffs Jan2021'!F22</f>
        <v>EnergyAustralia</v>
      </c>
      <c r="B28" s="47" t="str">
        <f>'Tariffs Jan2021'!D22</f>
        <v>Multinet Metro 2</v>
      </c>
      <c r="C28" s="287">
        <f>'Tariffs Jan2021'!E22</f>
        <v>44197</v>
      </c>
      <c r="D28" s="85">
        <f>365*'Tariffs Jan2021'!H22/100</f>
        <v>304.77499999999998</v>
      </c>
      <c r="E28" s="85">
        <f>IF($C$5*'Tariffs Jan2021'!AK22/'Tariffs Jan2021'!AI22&gt;='Tariffs Jan2021'!J22,( 'Tariffs Jan2021'!J22*'Tariffs Jan2021'!O22/100)* 'Tariffs Jan2021'!AI22,($C$5*'Tariffs Jan2021'!AK22/'Tariffs Jan2021'!AI22*'Tariffs Jan2021'!O22/100)* 'Tariffs Jan2021'!AI22)</f>
        <v>288</v>
      </c>
      <c r="F28" s="85">
        <f>IF($C$5*'Tariffs Jan2021'!AK22/'Tariffs Jan2021'!AI22&lt;'Tariffs Jan2021'!J22,0,IF($C$5*'Tariffs Jan2021'!AK22/'Tariffs Jan2021'!AI22&lt;='Tariffs Jan2021'!K22,($C$5*'Tariffs Jan2021'!AK22/'Tariffs Jan2021'!AI22-'Tariffs Jan2021'!J22)*('Tariffs Jan2021'!P22/100)*'Tariffs Jan2021'!AI22,('Tariffs Jan2021'!K22-'Tariffs Jan2021'!J22)*('Tariffs Jan2021'!P22/100)*'Tariffs Jan2021'!AI22))</f>
        <v>238.90909090909088</v>
      </c>
      <c r="G28" s="85">
        <f>IF($C$5*'Tariffs Jan2021'!AK22/'Tariffs Jan2021'!AI22&lt;'Tariffs Jan2021'!K22,0,IF($C$5*'Tariffs Jan2021'!AK22/'Tariffs Jan2021'!AI22&lt;='Tariffs Jan2021'!L22,($C$5*'Tariffs Jan2021'!AK22/'Tariffs Jan2021'!AI22-'Tariffs Jan2021'!K22)*('Tariffs Jan2021'!Q22/100)*'Tariffs Jan2021'!AI22,('Tariffs Jan2021'!L22-'Tariffs Jan2021'!K22)*('Tariffs Jan2021'!Q22/100)*'Tariffs Jan2021'!AI22))</f>
        <v>196.36363636363637</v>
      </c>
      <c r="H28" s="85">
        <f>IF($C$5*'Tariffs Jan2021'!AK22/'Tariffs Jan2021'!AI22&lt;'Tariffs Jan2021'!L22,0,IF($C$5*'Tariffs Jan2021'!AK22/'Tariffs Jan2021'!AI22&lt;='Tariffs Jan2021'!M22,($C$5*'Tariffs Jan2021'!AK22/'Tariffs Jan2021'!AI22-'Tariffs Jan2021'!L22)*('Tariffs Jan2021'!R22/100)*'Tariffs Jan2021'!AI22,('Tariffs Jan2021'!M22-'Tariffs Jan2021'!L22)*('Tariffs Jan2021'!R22/100)*'Tariffs Jan2021'!AI22))</f>
        <v>89.1</v>
      </c>
      <c r="I28" s="85">
        <f>IF(($C$5*'Tariffs Jan2021'!AK22/'Tariffs Jan2021'!AI22&gt;'Tariffs Jan2021'!M22),($C$5*'Tariffs Jan2021'!AK22/'Tariffs Jan2021'!AI22-'Tariffs Jan2021'!M22)*'Tariffs Jan2021'!S22/100*'Tariffs Jan2021'!AI22,0)</f>
        <v>0</v>
      </c>
      <c r="J28" s="85">
        <f>IF($C$5*'Tariffs Jan2021'!AL22/'Tariffs Jan2021'!AJ22&gt;='Tariffs Jan2021'!J22,('Tariffs Jan2021'!J22*'Tariffs Jan2021'!U22/100)* 'Tariffs Jan2021'!AJ22,($C$5*'Tariffs Jan2021'!AL22/'Tariffs Jan2021'!AJ22*'Tariffs Jan2021'!U22/100)* 'Tariffs Jan2021'!AJ22)</f>
        <v>269.99999999999994</v>
      </c>
      <c r="K28" s="85">
        <f>IF($C$5*'Tariffs Jan2021'!AL22/'Tariffs Jan2021'!AJ22&lt;'Tariffs Jan2021'!J22,0,IF($C$5*'Tariffs Jan2021'!AL22/'Tariffs Jan2021'!AJ22&lt;='Tariffs Jan2021'!K22,($C$5*'Tariffs Jan2021'!AL22/'Tariffs Jan2021'!AJ22-'Tariffs Jan2021'!J22)*('Tariffs Jan2021'!V22/100)*'Tariffs Jan2021'!AJ22,('Tariffs Jan2021'!K22-'Tariffs Jan2021'!J22)*('Tariffs Jan2021'!V22/100)*'Tariffs Jan2021'!AJ22))</f>
        <v>227.45454545454544</v>
      </c>
      <c r="L28" s="85">
        <f>IF($C$5*'Tariffs Jan2021'!AL22/'Tariffs Jan2021'!AJ22&lt;'Tariffs Jan2021'!K22,0,IF($C$5*'Tariffs Jan2021'!AL22/'Tariffs Jan2021'!AJ22&lt;='Tariffs Jan2021'!L22,($C$5*'Tariffs Jan2021'!AL22/'Tariffs Jan2021'!AJ22-'Tariffs Jan2021'!K22)*('Tariffs Jan2021'!W22/100)*'Tariffs Jan2021'!AJ22,('Tariffs Jan2021'!L22-'Tariffs Jan2021'!K22)*('Tariffs Jan2021'!W22/100)*'Tariffs Jan2021'!AJ22))</f>
        <v>184.90909090909091</v>
      </c>
      <c r="M28" s="85">
        <f>IF($C$5*'Tariffs Jan2021'!AL22/'Tariffs Jan2021'!AJ22&lt;'Tariffs Jan2021'!L22,0,IF($C$5*'Tariffs Jan2021'!AL22/'Tariffs Jan2021'!AJ22&lt;='Tariffs Jan2021'!M22,($C$5*'Tariffs Jan2021'!AL22/'Tariffs Jan2021'!AJ22-'Tariffs Jan2021'!L22)*('Tariffs Jan2021'!X22/100)*'Tariffs Jan2021'!AJ22,('Tariffs Jan2021'!M22-'Tariffs Jan2021'!L22)*('Tariffs Jan2021'!X22/100)*'Tariffs Jan2021'!AJ22))</f>
        <v>85.499999999999972</v>
      </c>
      <c r="N28" s="85">
        <f>IF(($C$5*'Tariffs Jan2021'!AL22/'Tariffs Jan2021'!AJ22&gt;'Tariffs Jan2021'!M22),($C$5*'Tariffs Jan2021'!AL22/'Tariffs Jan2021'!AJ22-'Tariffs Jan2021'!M22)*'Tariffs Jan2021'!Y22/100*'Tariffs Jan2021'!AJ22,0)</f>
        <v>0</v>
      </c>
      <c r="O28" s="73">
        <f t="shared" si="0"/>
        <v>1885.0113636363635</v>
      </c>
      <c r="P28" s="498">
        <f t="shared" si="1"/>
        <v>2073.5124999999998</v>
      </c>
      <c r="Q28" s="503"/>
      <c r="R28" s="503"/>
      <c r="S28" s="503"/>
      <c r="T28" s="503"/>
      <c r="U28" s="503"/>
      <c r="V28" s="503"/>
      <c r="W28" s="503"/>
      <c r="X28" s="503"/>
      <c r="Y28" s="503"/>
      <c r="Z28" s="503"/>
    </row>
    <row r="29" spans="1:26" x14ac:dyDescent="0.15">
      <c r="A29" s="286" t="str">
        <f>'Tariffs Jan2021'!F23</f>
        <v>Lumo Energy</v>
      </c>
      <c r="B29" s="47" t="str">
        <f>'Tariffs Jan2021'!D23</f>
        <v>Multinet Metro 2</v>
      </c>
      <c r="C29" s="287">
        <f>'Tariffs Jan2021'!E23</f>
        <v>44197</v>
      </c>
      <c r="D29" s="85">
        <f>365*'Tariffs Jan2021'!H23/100</f>
        <v>237.25</v>
      </c>
      <c r="E29" s="85">
        <f>IF($C$5*'Tariffs Jan2021'!AK23/'Tariffs Jan2021'!AI23&gt;='Tariffs Jan2021'!J23,( 'Tariffs Jan2021'!J23*'Tariffs Jan2021'!O23/100)* 'Tariffs Jan2021'!AI23,($C$5*'Tariffs Jan2021'!AK23/'Tariffs Jan2021'!AI23*'Tariffs Jan2021'!O23/100)* 'Tariffs Jan2021'!AI23)</f>
        <v>197.99999999999994</v>
      </c>
      <c r="F29" s="85">
        <f>IF($C$5*'Tariffs Jan2021'!AK23/'Tariffs Jan2021'!AI23&lt;'Tariffs Jan2021'!J23,0,IF($C$5*'Tariffs Jan2021'!AK23/'Tariffs Jan2021'!AI23&lt;='Tariffs Jan2021'!K23,($C$5*'Tariffs Jan2021'!AK23/'Tariffs Jan2021'!AI23-'Tariffs Jan2021'!J23)*('Tariffs Jan2021'!P23/100)*'Tariffs Jan2021'!AI23,('Tariffs Jan2021'!K23-'Tariffs Jan2021'!J23)*('Tariffs Jan2021'!P23/100)*'Tariffs Jan2021'!AI23))</f>
        <v>175.90909090909088</v>
      </c>
      <c r="G29" s="85">
        <f>IF($C$5*'Tariffs Jan2021'!AK23/'Tariffs Jan2021'!AI23&lt;'Tariffs Jan2021'!K23,0,IF($C$5*'Tariffs Jan2021'!AK23/'Tariffs Jan2021'!AI23&lt;='Tariffs Jan2021'!L23,($C$5*'Tariffs Jan2021'!AK23/'Tariffs Jan2021'!AI23-'Tariffs Jan2021'!K23)*('Tariffs Jan2021'!Q23/100)*'Tariffs Jan2021'!AI23,('Tariffs Jan2021'!L23-'Tariffs Jan2021'!K23)*('Tariffs Jan2021'!Q23/100)*'Tariffs Jan2021'!AI23))</f>
        <v>161.99999999999997</v>
      </c>
      <c r="H29" s="85">
        <f>IF($C$5*'Tariffs Jan2021'!AK23/'Tariffs Jan2021'!AI23&lt;'Tariffs Jan2021'!L23,0,IF($C$5*'Tariffs Jan2021'!AK23/'Tariffs Jan2021'!AI23&lt;='Tariffs Jan2021'!M23,($C$5*'Tariffs Jan2021'!AK23/'Tariffs Jan2021'!AI23-'Tariffs Jan2021'!L23)*('Tariffs Jan2021'!R23/100)*'Tariffs Jan2021'!AI23,('Tariffs Jan2021'!M23-'Tariffs Jan2021'!L23)*('Tariffs Jan2021'!R23/100)*'Tariffs Jan2021'!AI23))</f>
        <v>66.198347107437996</v>
      </c>
      <c r="I29" s="85">
        <f>IF(($C$5*'Tariffs Jan2021'!AK23/'Tariffs Jan2021'!AI23&gt;'Tariffs Jan2021'!M23),($C$5*'Tariffs Jan2021'!AK23/'Tariffs Jan2021'!AI23-'Tariffs Jan2021'!M23)*'Tariffs Jan2021'!S23/100*'Tariffs Jan2021'!AI23,0)</f>
        <v>0</v>
      </c>
      <c r="J29" s="85">
        <f>IF($C$5*'Tariffs Jan2021'!AL23/'Tariffs Jan2021'!AJ23&gt;='Tariffs Jan2021'!J23,('Tariffs Jan2021'!J23*'Tariffs Jan2021'!U23/100)* 'Tariffs Jan2021'!AJ23,($C$5*'Tariffs Jan2021'!AL23/'Tariffs Jan2021'!AJ23*'Tariffs Jan2021'!U23/100)* 'Tariffs Jan2021'!AJ23)</f>
        <v>189</v>
      </c>
      <c r="K29" s="85">
        <f>IF($C$5*'Tariffs Jan2021'!AL23/'Tariffs Jan2021'!AJ23&lt;'Tariffs Jan2021'!J23,0,IF($C$5*'Tariffs Jan2021'!AL23/'Tariffs Jan2021'!AJ23&lt;='Tariffs Jan2021'!K23,($C$5*'Tariffs Jan2021'!AL23/'Tariffs Jan2021'!AJ23-'Tariffs Jan2021'!J23)*('Tariffs Jan2021'!V23/100)*'Tariffs Jan2021'!AJ23,('Tariffs Jan2021'!K23-'Tariffs Jan2021'!J23)*('Tariffs Jan2021'!V23/100)*'Tariffs Jan2021'!AJ23))</f>
        <v>165.27272727272725</v>
      </c>
      <c r="L29" s="85">
        <f>IF($C$5*'Tariffs Jan2021'!AL23/'Tariffs Jan2021'!AJ23&lt;'Tariffs Jan2021'!K23,0,IF($C$5*'Tariffs Jan2021'!AL23/'Tariffs Jan2021'!AJ23&lt;='Tariffs Jan2021'!L23,($C$5*'Tariffs Jan2021'!AL23/'Tariffs Jan2021'!AJ23-'Tariffs Jan2021'!K23)*('Tariffs Jan2021'!W23/100)*'Tariffs Jan2021'!AJ23,('Tariffs Jan2021'!L23-'Tariffs Jan2021'!K23)*('Tariffs Jan2021'!W23/100)*'Tariffs Jan2021'!AJ23))</f>
        <v>153.00000000000003</v>
      </c>
      <c r="M29" s="85">
        <f>IF($C$5*'Tariffs Jan2021'!AL23/'Tariffs Jan2021'!AJ23&lt;'Tariffs Jan2021'!L23,0,IF($C$5*'Tariffs Jan2021'!AL23/'Tariffs Jan2021'!AJ23&lt;='Tariffs Jan2021'!M23,($C$5*'Tariffs Jan2021'!AL23/'Tariffs Jan2021'!AJ23-'Tariffs Jan2021'!L23)*('Tariffs Jan2021'!X23/100)*'Tariffs Jan2021'!AJ23,('Tariffs Jan2021'!M23-'Tariffs Jan2021'!L23)*('Tariffs Jan2021'!X23/100)*'Tariffs Jan2021'!AJ23))</f>
        <v>71.590909090909079</v>
      </c>
      <c r="N29" s="85">
        <f>IF(($C$5*'Tariffs Jan2021'!AL23/'Tariffs Jan2021'!AJ23&gt;'Tariffs Jan2021'!M23),($C$5*'Tariffs Jan2021'!AL23/'Tariffs Jan2021'!AJ23-'Tariffs Jan2021'!M23)*'Tariffs Jan2021'!Y23/100*'Tariffs Jan2021'!AJ23,0)</f>
        <v>0</v>
      </c>
      <c r="O29" s="73">
        <f t="shared" si="0"/>
        <v>1418.221074380165</v>
      </c>
      <c r="P29" s="498">
        <f t="shared" si="1"/>
        <v>1560.0431818181817</v>
      </c>
      <c r="Q29" s="503"/>
      <c r="R29" s="503"/>
      <c r="S29" s="503"/>
      <c r="T29" s="503"/>
      <c r="U29" s="503"/>
      <c r="V29" s="503"/>
      <c r="W29" s="503"/>
      <c r="X29" s="503"/>
      <c r="Y29" s="503"/>
      <c r="Z29" s="503"/>
    </row>
    <row r="30" spans="1:26" x14ac:dyDescent="0.15">
      <c r="A30" s="286" t="str">
        <f>'Tariffs Jan2021'!F24</f>
        <v>Momentum Energy</v>
      </c>
      <c r="B30" s="47" t="str">
        <f>'Tariffs Jan2021'!D24</f>
        <v>Multinet Metro 2</v>
      </c>
      <c r="C30" s="287">
        <f>'Tariffs Jan2021'!E24</f>
        <v>43984</v>
      </c>
      <c r="D30" s="85">
        <f>365*'Tariffs Jan2021'!H24/100</f>
        <v>305.70409090909089</v>
      </c>
      <c r="E30" s="85">
        <f>IF($C$5*'Tariffs Jan2021'!AK24/'Tariffs Jan2021'!AI24&gt;='Tariffs Jan2021'!J24,( 'Tariffs Jan2021'!J24*'Tariffs Jan2021'!O24/100)* 'Tariffs Jan2021'!AI24,($C$5*'Tariffs Jan2021'!AK24/'Tariffs Jan2021'!AI24*'Tariffs Jan2021'!O24/100)* 'Tariffs Jan2021'!AI24)</f>
        <v>262.63636363636363</v>
      </c>
      <c r="F30" s="85">
        <f>IF($C$5*'Tariffs Jan2021'!AK24/'Tariffs Jan2021'!AI24&lt;'Tariffs Jan2021'!J24,0,IF($C$5*'Tariffs Jan2021'!AK24/'Tariffs Jan2021'!AI24&lt;='Tariffs Jan2021'!K24,($C$5*'Tariffs Jan2021'!AK24/'Tariffs Jan2021'!AI24-'Tariffs Jan2021'!J24)*('Tariffs Jan2021'!P24/100)*'Tariffs Jan2021'!AI24,('Tariffs Jan2021'!K24-'Tariffs Jan2021'!J24)*('Tariffs Jan2021'!P24/100)*'Tariffs Jan2021'!AI24))</f>
        <v>240.5454545454545</v>
      </c>
      <c r="G30" s="85">
        <f>IF($C$5*'Tariffs Jan2021'!AK24/'Tariffs Jan2021'!AI24&lt;'Tariffs Jan2021'!K24,0,IF($C$5*'Tariffs Jan2021'!AK24/'Tariffs Jan2021'!AI24&lt;='Tariffs Jan2021'!L24,($C$5*'Tariffs Jan2021'!AK24/'Tariffs Jan2021'!AI24-'Tariffs Jan2021'!K24)*('Tariffs Jan2021'!Q24/100)*'Tariffs Jan2021'!AI24,('Tariffs Jan2021'!L24-'Tariffs Jan2021'!K24)*('Tariffs Jan2021'!Q24/100)*'Tariffs Jan2021'!AI24))</f>
        <v>212.72727272727269</v>
      </c>
      <c r="H30" s="85">
        <f>IF($C$5*'Tariffs Jan2021'!AK24/'Tariffs Jan2021'!AI24&lt;'Tariffs Jan2021'!L24,0,IF($C$5*'Tariffs Jan2021'!AK24/'Tariffs Jan2021'!AI24&lt;='Tariffs Jan2021'!M24,($C$5*'Tariffs Jan2021'!AK24/'Tariffs Jan2021'!AI24-'Tariffs Jan2021'!L24)*('Tariffs Jan2021'!R24/100)*'Tariffs Jan2021'!AI24,('Tariffs Jan2021'!M24-'Tariffs Jan2021'!L24)*('Tariffs Jan2021'!R24/100)*'Tariffs Jan2021'!AI24))</f>
        <v>99</v>
      </c>
      <c r="I30" s="85">
        <f>IF(($C$5*'Tariffs Jan2021'!AK24/'Tariffs Jan2021'!AI24&gt;'Tariffs Jan2021'!M24),($C$5*'Tariffs Jan2021'!AK24/'Tariffs Jan2021'!AI24-'Tariffs Jan2021'!M24)*'Tariffs Jan2021'!S24/100*'Tariffs Jan2021'!AI24,0)</f>
        <v>0</v>
      </c>
      <c r="J30" s="85">
        <f>IF($C$5*'Tariffs Jan2021'!AL24/'Tariffs Jan2021'!AJ24&gt;='Tariffs Jan2021'!J24,('Tariffs Jan2021'!J24*'Tariffs Jan2021'!U24/100)* 'Tariffs Jan2021'!AJ24,($C$5*'Tariffs Jan2021'!AL24/'Tariffs Jan2021'!AJ24*'Tariffs Jan2021'!U24/100)* 'Tariffs Jan2021'!AJ24)</f>
        <v>244.63636363636363</v>
      </c>
      <c r="K30" s="85">
        <f>IF($C$5*'Tariffs Jan2021'!AL24/'Tariffs Jan2021'!AJ24&lt;'Tariffs Jan2021'!J24,0,IF($C$5*'Tariffs Jan2021'!AL24/'Tariffs Jan2021'!AJ24&lt;='Tariffs Jan2021'!K24,($C$5*'Tariffs Jan2021'!AL24/'Tariffs Jan2021'!AJ24-'Tariffs Jan2021'!J24)*('Tariffs Jan2021'!V24/100)*'Tariffs Jan2021'!AJ24,('Tariffs Jan2021'!K24-'Tariffs Jan2021'!J24)*('Tariffs Jan2021'!V24/100)*'Tariffs Jan2021'!AJ24))</f>
        <v>225</v>
      </c>
      <c r="L30" s="85">
        <f>IF($C$5*'Tariffs Jan2021'!AL24/'Tariffs Jan2021'!AJ24&lt;'Tariffs Jan2021'!K24,0,IF($C$5*'Tariffs Jan2021'!AL24/'Tariffs Jan2021'!AJ24&lt;='Tariffs Jan2021'!L24,($C$5*'Tariffs Jan2021'!AL24/'Tariffs Jan2021'!AJ24-'Tariffs Jan2021'!K24)*('Tariffs Jan2021'!W24/100)*'Tariffs Jan2021'!AJ24,('Tariffs Jan2021'!L24-'Tariffs Jan2021'!K24)*('Tariffs Jan2021'!W24/100)*'Tariffs Jan2021'!AJ24))</f>
        <v>201.27272727272728</v>
      </c>
      <c r="M30" s="85">
        <f>IF($C$5*'Tariffs Jan2021'!AL24/'Tariffs Jan2021'!AJ24&lt;'Tariffs Jan2021'!L24,0,IF($C$5*'Tariffs Jan2021'!AL24/'Tariffs Jan2021'!AJ24&lt;='Tariffs Jan2021'!M24,($C$5*'Tariffs Jan2021'!AL24/'Tariffs Jan2021'!AJ24-'Tariffs Jan2021'!L24)*('Tariffs Jan2021'!X24/100)*'Tariffs Jan2021'!AJ24,('Tariffs Jan2021'!M24-'Tariffs Jan2021'!L24)*('Tariffs Jan2021'!X24/100)*'Tariffs Jan2021'!AJ24))</f>
        <v>94.500000000000014</v>
      </c>
      <c r="N30" s="85">
        <f>IF(($C$5*'Tariffs Jan2021'!AL24/'Tariffs Jan2021'!AJ24&gt;'Tariffs Jan2021'!M24),($C$5*'Tariffs Jan2021'!AL24/'Tariffs Jan2021'!AJ24-'Tariffs Jan2021'!M24)*'Tariffs Jan2021'!Y24/100*'Tariffs Jan2021'!AJ24,0)</f>
        <v>0</v>
      </c>
      <c r="O30" s="73">
        <f t="shared" si="0"/>
        <v>1886.0222727272728</v>
      </c>
      <c r="P30" s="498">
        <f t="shared" si="1"/>
        <v>2074.6245000000004</v>
      </c>
      <c r="Q30" s="503"/>
      <c r="R30" s="503"/>
      <c r="S30" s="503"/>
      <c r="T30" s="503"/>
      <c r="U30" s="503"/>
      <c r="V30" s="503"/>
      <c r="W30" s="503"/>
      <c r="X30" s="503"/>
      <c r="Y30" s="503"/>
      <c r="Z30" s="503"/>
    </row>
    <row r="31" spans="1:26" ht="14" customHeight="1" x14ac:dyDescent="0.15">
      <c r="A31" s="286" t="str">
        <f>'Tariffs Jan2021'!F25</f>
        <v>Origin Energy</v>
      </c>
      <c r="B31" s="47" t="str">
        <f>'Tariffs Jan2021'!D25</f>
        <v>Multinet Metro 2</v>
      </c>
      <c r="C31" s="287">
        <f>'Tariffs Jan2021'!E25</f>
        <v>44197</v>
      </c>
      <c r="D31" s="85">
        <f>365*'Tariffs Jan2021'!H25/100</f>
        <v>254.83636363636361</v>
      </c>
      <c r="E31" s="85">
        <f>IF($C$5*'Tariffs Jan2021'!AK25/'Tariffs Jan2021'!AI25&gt;='Tariffs Jan2021'!J25,( 'Tariffs Jan2021'!J25*'Tariffs Jan2021'!O25/100)* 'Tariffs Jan2021'!AI25,($C$5*'Tariffs Jan2021'!AK25/'Tariffs Jan2021'!AI25*'Tariffs Jan2021'!O25/100)* 'Tariffs Jan2021'!AI25)</f>
        <v>433.63636363636363</v>
      </c>
      <c r="F31" s="85">
        <f>IF($C$5*'Tariffs Jan2021'!AK25/'Tariffs Jan2021'!AI25&lt;'Tariffs Jan2021'!J25,0,IF($C$5*'Tariffs Jan2021'!AK25/'Tariffs Jan2021'!AI25&lt;='Tariffs Jan2021'!K25,($C$5*'Tariffs Jan2021'!AK25/'Tariffs Jan2021'!AI25-'Tariffs Jan2021'!J25)*('Tariffs Jan2021'!P25/100)*'Tariffs Jan2021'!AI25,('Tariffs Jan2021'!K25-'Tariffs Jan2021'!J25)*('Tariffs Jan2021'!P25/100)*'Tariffs Jan2021'!AI25))</f>
        <v>0</v>
      </c>
      <c r="G31" s="85">
        <f>IF($C$5*'Tariffs Jan2021'!AK25/'Tariffs Jan2021'!AI25&lt;'Tariffs Jan2021'!K25,0,IF($C$5*'Tariffs Jan2021'!AK25/'Tariffs Jan2021'!AI25&lt;='Tariffs Jan2021'!L25,($C$5*'Tariffs Jan2021'!AK25/'Tariffs Jan2021'!AI25-'Tariffs Jan2021'!K25)*('Tariffs Jan2021'!Q25/100)*'Tariffs Jan2021'!AI25,('Tariffs Jan2021'!L25-'Tariffs Jan2021'!K25)*('Tariffs Jan2021'!Q25/100)*'Tariffs Jan2021'!AI25))</f>
        <v>0</v>
      </c>
      <c r="H31" s="85">
        <f>IF($C$5*'Tariffs Jan2021'!AK25/'Tariffs Jan2021'!AI25&lt;'Tariffs Jan2021'!L25,0,IF($C$5*'Tariffs Jan2021'!AK25/'Tariffs Jan2021'!AI25&lt;='Tariffs Jan2021'!M25,($C$5*'Tariffs Jan2021'!AK25/'Tariffs Jan2021'!AI25-'Tariffs Jan2021'!L25)*('Tariffs Jan2021'!R25/100)*'Tariffs Jan2021'!AI25,('Tariffs Jan2021'!M25-'Tariffs Jan2021'!L25)*('Tariffs Jan2021'!R25/100)*'Tariffs Jan2021'!AI25))</f>
        <v>0</v>
      </c>
      <c r="I31" s="85">
        <f>IF(($C$5*'Tariffs Jan2021'!AK25/'Tariffs Jan2021'!AI25&gt;'Tariffs Jan2021'!M25),($C$5*'Tariffs Jan2021'!AK25/'Tariffs Jan2021'!AI25-'Tariffs Jan2021'!M25)*'Tariffs Jan2021'!S25/100*'Tariffs Jan2021'!AI25,0)</f>
        <v>215.99999999999994</v>
      </c>
      <c r="J31" s="85">
        <f>IF($C$5*'Tariffs Jan2021'!AL25/'Tariffs Jan2021'!AJ25&gt;='Tariffs Jan2021'!J25,('Tariffs Jan2021'!J25*'Tariffs Jan2021'!U25/100)* 'Tariffs Jan2021'!AJ25,($C$5*'Tariffs Jan2021'!AL25/'Tariffs Jan2021'!AJ25*'Tariffs Jan2021'!U25/100)* 'Tariffs Jan2021'!AJ25)</f>
        <v>433.63636363636363</v>
      </c>
      <c r="K31" s="85">
        <f>IF($C$5*'Tariffs Jan2021'!AL25/'Tariffs Jan2021'!AJ25&lt;'Tariffs Jan2021'!J25,0,IF($C$5*'Tariffs Jan2021'!AL25/'Tariffs Jan2021'!AJ25&lt;='Tariffs Jan2021'!K25,($C$5*'Tariffs Jan2021'!AL25/'Tariffs Jan2021'!AJ25-'Tariffs Jan2021'!J25)*('Tariffs Jan2021'!V25/100)*'Tariffs Jan2021'!AJ25,('Tariffs Jan2021'!K25-'Tariffs Jan2021'!J25)*('Tariffs Jan2021'!V25/100)*'Tariffs Jan2021'!AJ25))</f>
        <v>0</v>
      </c>
      <c r="L31" s="85">
        <f>IF($C$5*'Tariffs Jan2021'!AL25/'Tariffs Jan2021'!AJ25&lt;'Tariffs Jan2021'!K25,0,IF($C$5*'Tariffs Jan2021'!AL25/'Tariffs Jan2021'!AJ25&lt;='Tariffs Jan2021'!L25,($C$5*'Tariffs Jan2021'!AL25/'Tariffs Jan2021'!AJ25-'Tariffs Jan2021'!K25)*('Tariffs Jan2021'!W25/100)*'Tariffs Jan2021'!AJ25,('Tariffs Jan2021'!L25-'Tariffs Jan2021'!K25)*('Tariffs Jan2021'!W25/100)*'Tariffs Jan2021'!AJ25))</f>
        <v>0</v>
      </c>
      <c r="M31" s="85">
        <f>IF($C$5*'Tariffs Jan2021'!AL25/'Tariffs Jan2021'!AJ25&lt;'Tariffs Jan2021'!L25,0,IF($C$5*'Tariffs Jan2021'!AL25/'Tariffs Jan2021'!AJ25&lt;='Tariffs Jan2021'!M25,($C$5*'Tariffs Jan2021'!AL25/'Tariffs Jan2021'!AJ25-'Tariffs Jan2021'!L25)*('Tariffs Jan2021'!X25/100)*'Tariffs Jan2021'!AJ25,('Tariffs Jan2021'!M25-'Tariffs Jan2021'!L25)*('Tariffs Jan2021'!X25/100)*'Tariffs Jan2021'!AJ25))</f>
        <v>0</v>
      </c>
      <c r="N31" s="85">
        <f>IF(($C$5*'Tariffs Jan2021'!AL25/'Tariffs Jan2021'!AJ25&gt;'Tariffs Jan2021'!M25),($C$5*'Tariffs Jan2021'!AL25/'Tariffs Jan2021'!AJ25-'Tariffs Jan2021'!M25)*'Tariffs Jan2021'!Y25/100*'Tariffs Jan2021'!AJ25,0)</f>
        <v>215.99999999999994</v>
      </c>
      <c r="O31" s="73">
        <f t="shared" si="0"/>
        <v>1554.1090909090908</v>
      </c>
      <c r="P31" s="498">
        <f t="shared" si="1"/>
        <v>1709.52</v>
      </c>
      <c r="Q31" s="503"/>
      <c r="R31" s="503"/>
      <c r="S31" s="503"/>
      <c r="T31" s="503"/>
      <c r="U31" s="503"/>
      <c r="V31" s="503"/>
      <c r="W31" s="503"/>
      <c r="X31" s="503"/>
      <c r="Y31" s="503"/>
      <c r="Z31" s="503"/>
    </row>
    <row r="32" spans="1:26" x14ac:dyDescent="0.15">
      <c r="A32" s="286" t="str">
        <f>'Tariffs Jan2021'!F26</f>
        <v>Red Energy</v>
      </c>
      <c r="B32" s="47" t="str">
        <f>'Tariffs Jan2021'!D26</f>
        <v>Multinet Metro 2</v>
      </c>
      <c r="C32" s="287">
        <f>'Tariffs Jan2021'!E26</f>
        <v>44197</v>
      </c>
      <c r="D32" s="85">
        <f>365*'Tariffs Jan2021'!H26/100</f>
        <v>265.72000000000003</v>
      </c>
      <c r="E32" s="85">
        <f>IF($C$5*'Tariffs Jan2021'!AK26/'Tariffs Jan2021'!AI26&gt;='Tariffs Jan2021'!J26,( 'Tariffs Jan2021'!J26*'Tariffs Jan2021'!O26/100)* 'Tariffs Jan2021'!AI26,($C$5*'Tariffs Jan2021'!AK26/'Tariffs Jan2021'!AI26*'Tariffs Jan2021'!O26/100)* 'Tariffs Jan2021'!AI26)</f>
        <v>206.18181818181816</v>
      </c>
      <c r="F32" s="85">
        <f>IF($C$5*'Tariffs Jan2021'!AK26/'Tariffs Jan2021'!AI26&lt;'Tariffs Jan2021'!J26,0,IF($C$5*'Tariffs Jan2021'!AK26/'Tariffs Jan2021'!AI26&lt;='Tariffs Jan2021'!K26,($C$5*'Tariffs Jan2021'!AK26/'Tariffs Jan2021'!AI26-'Tariffs Jan2021'!J26)*('Tariffs Jan2021'!P26/100)*'Tariffs Jan2021'!AI26,('Tariffs Jan2021'!K26-'Tariffs Jan2021'!J26)*('Tariffs Jan2021'!P26/100)*'Tariffs Jan2021'!AI26))</f>
        <v>193.90909090909093</v>
      </c>
      <c r="G32" s="85">
        <f>IF($C$5*'Tariffs Jan2021'!AK26/'Tariffs Jan2021'!AI26&lt;'Tariffs Jan2021'!K26,0,IF($C$5*'Tariffs Jan2021'!AK26/'Tariffs Jan2021'!AI26&lt;='Tariffs Jan2021'!L26,($C$5*'Tariffs Jan2021'!AK26/'Tariffs Jan2021'!AI26-'Tariffs Jan2021'!K26)*('Tariffs Jan2021'!Q26/100)*'Tariffs Jan2021'!AI26,('Tariffs Jan2021'!L26-'Tariffs Jan2021'!K26)*('Tariffs Jan2021'!Q26/100)*'Tariffs Jan2021'!AI26))</f>
        <v>170.99999999999994</v>
      </c>
      <c r="H32" s="85">
        <f>IF($C$5*'Tariffs Jan2021'!AK26/'Tariffs Jan2021'!AI26&lt;'Tariffs Jan2021'!L26,0,IF($C$5*'Tariffs Jan2021'!AK26/'Tariffs Jan2021'!AI26&lt;='Tariffs Jan2021'!M26,($C$5*'Tariffs Jan2021'!AK26/'Tariffs Jan2021'!AI26-'Tariffs Jan2021'!L26)*('Tariffs Jan2021'!R26/100)*'Tariffs Jan2021'!AI26,('Tariffs Jan2021'!M26-'Tariffs Jan2021'!L26)*('Tariffs Jan2021'!R26/100)*'Tariffs Jan2021'!AI26))</f>
        <v>73.636363636363626</v>
      </c>
      <c r="I32" s="85">
        <f>IF(($C$5*'Tariffs Jan2021'!AK26/'Tariffs Jan2021'!AI26&gt;'Tariffs Jan2021'!M26),($C$5*'Tariffs Jan2021'!AK26/'Tariffs Jan2021'!AI26-'Tariffs Jan2021'!M26)*'Tariffs Jan2021'!S26/100*'Tariffs Jan2021'!AI26,0)</f>
        <v>0</v>
      </c>
      <c r="J32" s="85">
        <f>IF($C$5*'Tariffs Jan2021'!AL26/'Tariffs Jan2021'!AJ26&gt;='Tariffs Jan2021'!J26,('Tariffs Jan2021'!J26*'Tariffs Jan2021'!U26/100)* 'Tariffs Jan2021'!AJ26,($C$5*'Tariffs Jan2021'!AL26/'Tariffs Jan2021'!AJ26*'Tariffs Jan2021'!U26/100)* 'Tariffs Jan2021'!AJ26)</f>
        <v>196.36363636363637</v>
      </c>
      <c r="K32" s="85">
        <f>IF($C$5*'Tariffs Jan2021'!AL26/'Tariffs Jan2021'!AJ26&lt;'Tariffs Jan2021'!J26,0,IF($C$5*'Tariffs Jan2021'!AL26/'Tariffs Jan2021'!AJ26&lt;='Tariffs Jan2021'!K26,($C$5*'Tariffs Jan2021'!AL26/'Tariffs Jan2021'!AJ26-'Tariffs Jan2021'!J26)*('Tariffs Jan2021'!V26/100)*'Tariffs Jan2021'!AJ26,('Tariffs Jan2021'!K26-'Tariffs Jan2021'!J26)*('Tariffs Jan2021'!V26/100)*'Tariffs Jan2021'!AJ26))</f>
        <v>180</v>
      </c>
      <c r="L32" s="85">
        <f>IF($C$5*'Tariffs Jan2021'!AL26/'Tariffs Jan2021'!AJ26&lt;'Tariffs Jan2021'!K26,0,IF($C$5*'Tariffs Jan2021'!AL26/'Tariffs Jan2021'!AJ26&lt;='Tariffs Jan2021'!L26,($C$5*'Tariffs Jan2021'!AL26/'Tariffs Jan2021'!AJ26-'Tariffs Jan2021'!K26)*('Tariffs Jan2021'!W26/100)*'Tariffs Jan2021'!AJ26,('Tariffs Jan2021'!L26-'Tariffs Jan2021'!K26)*('Tariffs Jan2021'!W26/100)*'Tariffs Jan2021'!AJ26))</f>
        <v>161.99999999999997</v>
      </c>
      <c r="M32" s="85">
        <f>IF($C$5*'Tariffs Jan2021'!AL26/'Tariffs Jan2021'!AJ26&lt;'Tariffs Jan2021'!L26,0,IF($C$5*'Tariffs Jan2021'!AL26/'Tariffs Jan2021'!AJ26&lt;='Tariffs Jan2021'!M26,($C$5*'Tariffs Jan2021'!AL26/'Tariffs Jan2021'!AJ26-'Tariffs Jan2021'!L26)*('Tariffs Jan2021'!X26/100)*'Tariffs Jan2021'!AJ26,('Tariffs Jan2021'!M26-'Tariffs Jan2021'!L26)*('Tariffs Jan2021'!X26/100)*'Tariffs Jan2021'!AJ26))</f>
        <v>76.500000000000014</v>
      </c>
      <c r="N32" s="85">
        <f>IF(($C$5*'Tariffs Jan2021'!AL26/'Tariffs Jan2021'!AJ26&gt;'Tariffs Jan2021'!M26),($C$5*'Tariffs Jan2021'!AL26/'Tariffs Jan2021'!AJ26-'Tariffs Jan2021'!M26)*'Tariffs Jan2021'!Y26/100*'Tariffs Jan2021'!AJ26,0)</f>
        <v>0</v>
      </c>
      <c r="O32" s="73">
        <f t="shared" si="0"/>
        <v>1525.310909090909</v>
      </c>
      <c r="P32" s="498">
        <f t="shared" si="1"/>
        <v>1677.8420000000001</v>
      </c>
      <c r="Q32" s="503"/>
      <c r="R32" s="503"/>
      <c r="S32" s="503"/>
      <c r="T32" s="503"/>
      <c r="U32" s="503"/>
      <c r="V32" s="503"/>
      <c r="W32" s="503"/>
      <c r="X32" s="503"/>
      <c r="Y32" s="503"/>
      <c r="Z32" s="503"/>
    </row>
    <row r="33" spans="1:26" x14ac:dyDescent="0.15">
      <c r="A33" s="286" t="str">
        <f>'Tariffs Jan2021'!F27</f>
        <v>Simply Energy</v>
      </c>
      <c r="B33" s="47" t="str">
        <f>'Tariffs Jan2021'!D27</f>
        <v>Multinet Metro 2</v>
      </c>
      <c r="C33" s="287">
        <f>'Tariffs Jan2021'!E27</f>
        <v>44197</v>
      </c>
      <c r="D33" s="85">
        <f>365*'Tariffs Jan2021'!H27/100</f>
        <v>277.7318181818182</v>
      </c>
      <c r="E33" s="85">
        <f>IF($C$5*'Tariffs Jan2021'!AK27/'Tariffs Jan2021'!AI27&gt;='Tariffs Jan2021'!J27,( 'Tariffs Jan2021'!J27*'Tariffs Jan2021'!O27/100)* 'Tariffs Jan2021'!AI27,($C$5*'Tariffs Jan2021'!AK27/'Tariffs Jan2021'!AI27*'Tariffs Jan2021'!O27/100)* 'Tariffs Jan2021'!AI27)</f>
        <v>274.90909090909088</v>
      </c>
      <c r="F33" s="85">
        <f>IF($C$5*'Tariffs Jan2021'!AK27/'Tariffs Jan2021'!AI27&lt;'Tariffs Jan2021'!J27,0,IF($C$5*'Tariffs Jan2021'!AK27/'Tariffs Jan2021'!AI27&lt;='Tariffs Jan2021'!K27,($C$5*'Tariffs Jan2021'!AK27/'Tariffs Jan2021'!AI27-'Tariffs Jan2021'!J27)*('Tariffs Jan2021'!P27/100)*'Tariffs Jan2021'!AI27,('Tariffs Jan2021'!K27-'Tariffs Jan2021'!J27)*('Tariffs Jan2021'!P27/100)*'Tariffs Jan2021'!AI27))</f>
        <v>244.63636363636363</v>
      </c>
      <c r="G33" s="85">
        <f>IF($C$5*'Tariffs Jan2021'!AK27/'Tariffs Jan2021'!AI27&lt;'Tariffs Jan2021'!K27,0,IF($C$5*'Tariffs Jan2021'!AK27/'Tariffs Jan2021'!AI27&lt;='Tariffs Jan2021'!L27,($C$5*'Tariffs Jan2021'!AK27/'Tariffs Jan2021'!AI27-'Tariffs Jan2021'!K27)*('Tariffs Jan2021'!Q27/100)*'Tariffs Jan2021'!AI27,('Tariffs Jan2021'!L27-'Tariffs Jan2021'!K27)*('Tariffs Jan2021'!Q27/100)*'Tariffs Jan2021'!AI27))</f>
        <v>314.18181818181813</v>
      </c>
      <c r="H33" s="85">
        <f>IF($C$5*'Tariffs Jan2021'!AK27/'Tariffs Jan2021'!AI27&lt;'Tariffs Jan2021'!L27,0,IF($C$5*'Tariffs Jan2021'!AK27/'Tariffs Jan2021'!AI27&lt;='Tariffs Jan2021'!M27,($C$5*'Tariffs Jan2021'!AK27/'Tariffs Jan2021'!AI27-'Tariffs Jan2021'!L27)*('Tariffs Jan2021'!R27/100)*'Tariffs Jan2021'!AI27,('Tariffs Jan2021'!M27-'Tariffs Jan2021'!L27)*('Tariffs Jan2021'!R27/100)*'Tariffs Jan2021'!AI27))</f>
        <v>0</v>
      </c>
      <c r="I33" s="85">
        <f>IF(($C$5*'Tariffs Jan2021'!AK27/'Tariffs Jan2021'!AI27&gt;'Tariffs Jan2021'!M27),($C$5*'Tariffs Jan2021'!AK27/'Tariffs Jan2021'!AI27-'Tariffs Jan2021'!M27)*'Tariffs Jan2021'!S27/100*'Tariffs Jan2021'!AI27,0)</f>
        <v>0</v>
      </c>
      <c r="J33" s="85">
        <f>IF($C$5*'Tariffs Jan2021'!AL27/'Tariffs Jan2021'!AJ27&gt;='Tariffs Jan2021'!J27,('Tariffs Jan2021'!J27*'Tariffs Jan2021'!U27/100)* 'Tariffs Jan2021'!AJ27,($C$5*'Tariffs Jan2021'!AL27/'Tariffs Jan2021'!AJ27*'Tariffs Jan2021'!U27/100)* 'Tariffs Jan2021'!AJ27)</f>
        <v>262.79999999999995</v>
      </c>
      <c r="K33" s="85">
        <f>IF($C$5*'Tariffs Jan2021'!AL27/'Tariffs Jan2021'!AJ27&lt;'Tariffs Jan2021'!J27,0,IF($C$5*'Tariffs Jan2021'!AL27/'Tariffs Jan2021'!AJ27&lt;='Tariffs Jan2021'!K27,($C$5*'Tariffs Jan2021'!AL27/'Tariffs Jan2021'!AJ27-'Tariffs Jan2021'!J27)*('Tariffs Jan2021'!V27/100)*'Tariffs Jan2021'!AJ27,('Tariffs Jan2021'!K27-'Tariffs Jan2021'!J27)*('Tariffs Jan2021'!V27/100)*'Tariffs Jan2021'!AJ27))</f>
        <v>236.70000000000002</v>
      </c>
      <c r="L33" s="85">
        <f>IF($C$5*'Tariffs Jan2021'!AL27/'Tariffs Jan2021'!AJ27&lt;'Tariffs Jan2021'!K27,0,IF($C$5*'Tariffs Jan2021'!AL27/'Tariffs Jan2021'!AJ27&lt;='Tariffs Jan2021'!L27,($C$5*'Tariffs Jan2021'!AL27/'Tariffs Jan2021'!AJ27-'Tariffs Jan2021'!K27)*('Tariffs Jan2021'!W27/100)*'Tariffs Jan2021'!AJ27,('Tariffs Jan2021'!L27-'Tariffs Jan2021'!K27)*('Tariffs Jan2021'!W27/100)*'Tariffs Jan2021'!AJ27))</f>
        <v>307.79999999999995</v>
      </c>
      <c r="M33" s="85">
        <f>IF($C$5*'Tariffs Jan2021'!AL27/'Tariffs Jan2021'!AJ27&lt;'Tariffs Jan2021'!L27,0,IF($C$5*'Tariffs Jan2021'!AL27/'Tariffs Jan2021'!AJ27&lt;='Tariffs Jan2021'!M27,($C$5*'Tariffs Jan2021'!AL27/'Tariffs Jan2021'!AJ27-'Tariffs Jan2021'!L27)*('Tariffs Jan2021'!X27/100)*'Tariffs Jan2021'!AJ27,('Tariffs Jan2021'!M27-'Tariffs Jan2021'!L27)*('Tariffs Jan2021'!X27/100)*'Tariffs Jan2021'!AJ27))</f>
        <v>0</v>
      </c>
      <c r="N33" s="85">
        <f>IF(($C$5*'Tariffs Jan2021'!AL27/'Tariffs Jan2021'!AJ27&gt;'Tariffs Jan2021'!M27),($C$5*'Tariffs Jan2021'!AL27/'Tariffs Jan2021'!AJ27-'Tariffs Jan2021'!M27)*'Tariffs Jan2021'!Y27/100*'Tariffs Jan2021'!AJ27,0)</f>
        <v>0</v>
      </c>
      <c r="O33" s="73">
        <f t="shared" si="0"/>
        <v>1918.7590909090907</v>
      </c>
      <c r="P33" s="498">
        <f t="shared" si="1"/>
        <v>2110.6349999999998</v>
      </c>
      <c r="Q33" s="503"/>
      <c r="R33" s="503"/>
      <c r="S33" s="503"/>
      <c r="T33" s="503"/>
      <c r="U33" s="503"/>
      <c r="V33" s="503"/>
      <c r="W33" s="503"/>
      <c r="X33" s="503"/>
      <c r="Y33" s="503"/>
      <c r="Z33" s="503"/>
    </row>
    <row r="34" spans="1:26" x14ac:dyDescent="0.15">
      <c r="A34" s="286" t="str">
        <f>'Tariffs Jan2021'!F28</f>
        <v>Sumo Power</v>
      </c>
      <c r="B34" s="47" t="str">
        <f>'Tariffs Jan2021'!D28</f>
        <v>Multinet Metro 2</v>
      </c>
      <c r="C34" s="287">
        <f>'Tariffs Jan2021'!E28</f>
        <v>43831</v>
      </c>
      <c r="D34" s="85">
        <f>365*'Tariffs Jan2021'!H28/100</f>
        <v>280.32</v>
      </c>
      <c r="E34" s="85">
        <f>IF($C$5*'Tariffs Jan2021'!AK28/'Tariffs Jan2021'!AI28&gt;='Tariffs Jan2021'!J28,( 'Tariffs Jan2021'!J28*'Tariffs Jan2021'!O28/100)* 'Tariffs Jan2021'!AI28,($C$5*'Tariffs Jan2021'!AK28/'Tariffs Jan2021'!AI28*'Tariffs Jan2021'!O28/100)* 'Tariffs Jan2021'!AI28)</f>
        <v>282.27272727272725</v>
      </c>
      <c r="F34" s="85">
        <f>IF($C$5*'Tariffs Jan2021'!AK28/'Tariffs Jan2021'!AI28&lt;'Tariffs Jan2021'!J28,0,IF($C$5*'Tariffs Jan2021'!AK28/'Tariffs Jan2021'!AI28&lt;='Tariffs Jan2021'!K28,($C$5*'Tariffs Jan2021'!AK28/'Tariffs Jan2021'!AI28-'Tariffs Jan2021'!J28)*('Tariffs Jan2021'!P28/100)*'Tariffs Jan2021'!AI28,('Tariffs Jan2021'!K28-'Tariffs Jan2021'!J28)*('Tariffs Jan2021'!P28/100)*'Tariffs Jan2021'!AI28))</f>
        <v>245.45454545454544</v>
      </c>
      <c r="G34" s="85">
        <f>IF($C$5*'Tariffs Jan2021'!AK28/'Tariffs Jan2021'!AI28&lt;'Tariffs Jan2021'!K28,0,IF($C$5*'Tariffs Jan2021'!AK28/'Tariffs Jan2021'!AI28&lt;='Tariffs Jan2021'!L28,($C$5*'Tariffs Jan2021'!AK28/'Tariffs Jan2021'!AI28-'Tariffs Jan2021'!K28)*('Tariffs Jan2021'!Q28/100)*'Tariffs Jan2021'!AI28,('Tariffs Jan2021'!L28-'Tariffs Jan2021'!K28)*('Tariffs Jan2021'!Q28/100)*'Tariffs Jan2021'!AI28))</f>
        <v>211.09090909090907</v>
      </c>
      <c r="H34" s="85">
        <f>IF($C$5*'Tariffs Jan2021'!AK28/'Tariffs Jan2021'!AI28&lt;'Tariffs Jan2021'!L28,0,IF($C$5*'Tariffs Jan2021'!AK28/'Tariffs Jan2021'!AI28&lt;='Tariffs Jan2021'!M28,($C$5*'Tariffs Jan2021'!AK28/'Tariffs Jan2021'!AI28-'Tariffs Jan2021'!L28)*('Tariffs Jan2021'!R28/100)*'Tariffs Jan2021'!AI28,('Tariffs Jan2021'!M28-'Tariffs Jan2021'!L28)*('Tariffs Jan2021'!R28/100)*'Tariffs Jan2021'!AI28))</f>
        <v>88.36363636363636</v>
      </c>
      <c r="I34" s="85">
        <f>IF(($C$5*'Tariffs Jan2021'!AK28/'Tariffs Jan2021'!AI28&gt;'Tariffs Jan2021'!M28),($C$5*'Tariffs Jan2021'!AK28/'Tariffs Jan2021'!AI28-'Tariffs Jan2021'!M28)*'Tariffs Jan2021'!S28/100*'Tariffs Jan2021'!AI28,0)</f>
        <v>0</v>
      </c>
      <c r="J34" s="85">
        <f>IF($C$5*'Tariffs Jan2021'!AL28/'Tariffs Jan2021'!AJ28&gt;='Tariffs Jan2021'!J28,('Tariffs Jan2021'!J28*'Tariffs Jan2021'!U28/100)* 'Tariffs Jan2021'!AJ28,($C$5*'Tariffs Jan2021'!AL28/'Tariffs Jan2021'!AJ28*'Tariffs Jan2021'!U28/100)* 'Tariffs Jan2021'!AJ28)</f>
        <v>271.63636363636357</v>
      </c>
      <c r="K34" s="85">
        <f>IF($C$5*'Tariffs Jan2021'!AL28/'Tariffs Jan2021'!AJ28&lt;'Tariffs Jan2021'!J28,0,IF($C$5*'Tariffs Jan2021'!AL28/'Tariffs Jan2021'!AJ28&lt;='Tariffs Jan2021'!K28,($C$5*'Tariffs Jan2021'!AL28/'Tariffs Jan2021'!AJ28-'Tariffs Jan2021'!J28)*('Tariffs Jan2021'!V28/100)*'Tariffs Jan2021'!AJ28,('Tariffs Jan2021'!K28-'Tariffs Jan2021'!J28)*('Tariffs Jan2021'!V28/100)*'Tariffs Jan2021'!AJ28))</f>
        <v>238.09090909090912</v>
      </c>
      <c r="L34" s="85">
        <f>IF($C$5*'Tariffs Jan2021'!AL28/'Tariffs Jan2021'!AJ28&lt;'Tariffs Jan2021'!K28,0,IF($C$5*'Tariffs Jan2021'!AL28/'Tariffs Jan2021'!AJ28&lt;='Tariffs Jan2021'!L28,($C$5*'Tariffs Jan2021'!AL28/'Tariffs Jan2021'!AJ28-'Tariffs Jan2021'!K28)*('Tariffs Jan2021'!W28/100)*'Tariffs Jan2021'!AJ28,('Tariffs Jan2021'!L28-'Tariffs Jan2021'!K28)*('Tariffs Jan2021'!W28/100)*'Tariffs Jan2021'!AJ28))</f>
        <v>205.36363636363632</v>
      </c>
      <c r="M34" s="85">
        <f>IF($C$5*'Tariffs Jan2021'!AL28/'Tariffs Jan2021'!AJ28&lt;'Tariffs Jan2021'!L28,0,IF($C$5*'Tariffs Jan2021'!AL28/'Tariffs Jan2021'!AJ28&lt;='Tariffs Jan2021'!M28,($C$5*'Tariffs Jan2021'!AL28/'Tariffs Jan2021'!AJ28-'Tariffs Jan2021'!L28)*('Tariffs Jan2021'!X28/100)*'Tariffs Jan2021'!AJ28,('Tariffs Jan2021'!M28-'Tariffs Jan2021'!L28)*('Tariffs Jan2021'!X28/100)*'Tariffs Jan2021'!AJ28))</f>
        <v>88.36363636363636</v>
      </c>
      <c r="N34" s="85">
        <f>IF(($C$5*'Tariffs Jan2021'!AL28/'Tariffs Jan2021'!AJ28&gt;'Tariffs Jan2021'!M28),($C$5*'Tariffs Jan2021'!AL28/'Tariffs Jan2021'!AJ28-'Tariffs Jan2021'!M28)*'Tariffs Jan2021'!Y28/100*'Tariffs Jan2021'!AJ28,0)</f>
        <v>0</v>
      </c>
      <c r="O34" s="73">
        <f t="shared" si="0"/>
        <v>1910.9563636363632</v>
      </c>
      <c r="P34" s="498">
        <f t="shared" si="1"/>
        <v>2102.0519999999997</v>
      </c>
      <c r="Q34" s="503"/>
      <c r="R34" s="503"/>
      <c r="S34" s="503"/>
      <c r="T34" s="503"/>
      <c r="U34" s="503"/>
      <c r="V34" s="503"/>
      <c r="W34" s="503"/>
      <c r="X34" s="503"/>
      <c r="Y34" s="503"/>
      <c r="Z34" s="503"/>
    </row>
    <row r="35" spans="1:26" x14ac:dyDescent="0.15">
      <c r="A35" s="286" t="str">
        <f>'Tariffs Jan2021'!F29</f>
        <v>GloBird</v>
      </c>
      <c r="B35" s="47" t="str">
        <f>'Tariffs Jan2021'!D29</f>
        <v>Multinet Metro 2</v>
      </c>
      <c r="C35" s="287">
        <f>'Tariffs Jan2021'!E29</f>
        <v>44197</v>
      </c>
      <c r="D35" s="85">
        <f>365*'Tariffs Jan2021'!H29/100</f>
        <v>321.2</v>
      </c>
      <c r="E35" s="85">
        <f>IF($C$5*'Tariffs Jan2021'!AK29/'Tariffs Jan2021'!AI29&gt;='Tariffs Jan2021'!J29,( 'Tariffs Jan2021'!J29*'Tariffs Jan2021'!O29/100)* 'Tariffs Jan2021'!AI29,($C$5*'Tariffs Jan2021'!AK29/'Tariffs Jan2021'!AI29*'Tariffs Jan2021'!O29/100)* 'Tariffs Jan2021'!AI29)</f>
        <v>300</v>
      </c>
      <c r="F35" s="85">
        <f>IF($C$5*'Tariffs Jan2021'!AK29/'Tariffs Jan2021'!AI29&lt;'Tariffs Jan2021'!J29,0,IF($C$5*'Tariffs Jan2021'!AK29/'Tariffs Jan2021'!AI29&lt;='Tariffs Jan2021'!K29,($C$5*'Tariffs Jan2021'!AK29/'Tariffs Jan2021'!AI29-'Tariffs Jan2021'!J29)*('Tariffs Jan2021'!P29/100)*'Tariffs Jan2021'!AI29,('Tariffs Jan2021'!K29-'Tariffs Jan2021'!J29)*('Tariffs Jan2021'!P29/100)*'Tariffs Jan2021'!AI29))</f>
        <v>0</v>
      </c>
      <c r="G35" s="85">
        <f>IF($C$5*'Tariffs Jan2021'!AK29/'Tariffs Jan2021'!AI29&lt;'Tariffs Jan2021'!K29,0,IF($C$5*'Tariffs Jan2021'!AK29/'Tariffs Jan2021'!AI29&lt;='Tariffs Jan2021'!L29,($C$5*'Tariffs Jan2021'!AK29/'Tariffs Jan2021'!AI29-'Tariffs Jan2021'!K29)*('Tariffs Jan2021'!Q29/100)*'Tariffs Jan2021'!AI29,('Tariffs Jan2021'!L29-'Tariffs Jan2021'!K29)*('Tariffs Jan2021'!Q29/100)*'Tariffs Jan2021'!AI29))</f>
        <v>0</v>
      </c>
      <c r="H35" s="85">
        <f>IF($C$5*'Tariffs Jan2021'!AK29/'Tariffs Jan2021'!AI29&lt;'Tariffs Jan2021'!L29,0,IF($C$5*'Tariffs Jan2021'!AK29/'Tariffs Jan2021'!AI29&lt;='Tariffs Jan2021'!M29,($C$5*'Tariffs Jan2021'!AK29/'Tariffs Jan2021'!AI29-'Tariffs Jan2021'!L29)*('Tariffs Jan2021'!R29/100)*'Tariffs Jan2021'!AI29,('Tariffs Jan2021'!M29-'Tariffs Jan2021'!L29)*('Tariffs Jan2021'!R29/100)*'Tariffs Jan2021'!AI29))</f>
        <v>0</v>
      </c>
      <c r="I35" s="85">
        <f>IF(($C$5*'Tariffs Jan2021'!AK29/'Tariffs Jan2021'!AI29&gt;'Tariffs Jan2021'!M29),($C$5*'Tariffs Jan2021'!AK29/'Tariffs Jan2021'!AI29-'Tariffs Jan2021'!M29)*'Tariffs Jan2021'!S29/100*'Tariffs Jan2021'!AI29,0)</f>
        <v>179.95799999999997</v>
      </c>
      <c r="J35" s="85">
        <f>IF($C$5*'Tariffs Jan2021'!AL29/'Tariffs Jan2021'!AJ29&gt;='Tariffs Jan2021'!J29,('Tariffs Jan2021'!J29*'Tariffs Jan2021'!U29/100)* 'Tariffs Jan2021'!AJ29,($C$5*'Tariffs Jan2021'!AL29/'Tariffs Jan2021'!AJ29*'Tariffs Jan2021'!U29/100)* 'Tariffs Jan2021'!AJ29)</f>
        <v>600</v>
      </c>
      <c r="K35" s="85">
        <f>IF($C$5*'Tariffs Jan2021'!AL29/'Tariffs Jan2021'!AJ29&lt;'Tariffs Jan2021'!J29,0,IF($C$5*'Tariffs Jan2021'!AL29/'Tariffs Jan2021'!AJ29&lt;='Tariffs Jan2021'!K29,($C$5*'Tariffs Jan2021'!AL29/'Tariffs Jan2021'!AJ29-'Tariffs Jan2021'!J29)*('Tariffs Jan2021'!V29/100)*'Tariffs Jan2021'!AJ29,('Tariffs Jan2021'!K29-'Tariffs Jan2021'!J29)*('Tariffs Jan2021'!V29/100)*'Tariffs Jan2021'!AJ29))</f>
        <v>0</v>
      </c>
      <c r="L35" s="85">
        <f>IF($C$5*'Tariffs Jan2021'!AL29/'Tariffs Jan2021'!AJ29&lt;'Tariffs Jan2021'!K29,0,IF($C$5*'Tariffs Jan2021'!AL29/'Tariffs Jan2021'!AJ29&lt;='Tariffs Jan2021'!L29,($C$5*'Tariffs Jan2021'!AL29/'Tariffs Jan2021'!AJ29-'Tariffs Jan2021'!K29)*('Tariffs Jan2021'!W29/100)*'Tariffs Jan2021'!AJ29,('Tariffs Jan2021'!L29-'Tariffs Jan2021'!K29)*('Tariffs Jan2021'!W29/100)*'Tariffs Jan2021'!AJ29))</f>
        <v>0</v>
      </c>
      <c r="M35" s="85">
        <f>IF($C$5*'Tariffs Jan2021'!AL29/'Tariffs Jan2021'!AJ29&lt;'Tariffs Jan2021'!L29,0,IF($C$5*'Tariffs Jan2021'!AL29/'Tariffs Jan2021'!AJ29&lt;='Tariffs Jan2021'!M29,($C$5*'Tariffs Jan2021'!AL29/'Tariffs Jan2021'!AJ29-'Tariffs Jan2021'!L29)*('Tariffs Jan2021'!X29/100)*'Tariffs Jan2021'!AJ29,('Tariffs Jan2021'!M29-'Tariffs Jan2021'!L29)*('Tariffs Jan2021'!X29/100)*'Tariffs Jan2021'!AJ29))</f>
        <v>0</v>
      </c>
      <c r="N35" s="85">
        <f>IF(($C$5*'Tariffs Jan2021'!AL29/'Tariffs Jan2021'!AJ29&gt;'Tariffs Jan2021'!M29),($C$5*'Tariffs Jan2021'!AL29/'Tariffs Jan2021'!AJ29-'Tariffs Jan2021'!M29)*'Tariffs Jan2021'!Y29/100*'Tariffs Jan2021'!AJ29,0)</f>
        <v>359.91599999999994</v>
      </c>
      <c r="O35" s="73">
        <f t="shared" si="0"/>
        <v>1761.0739999999998</v>
      </c>
      <c r="P35" s="498">
        <f t="shared" si="1"/>
        <v>1937.1813999999999</v>
      </c>
      <c r="Q35" s="503"/>
      <c r="R35" s="503"/>
      <c r="S35" s="503"/>
      <c r="T35" s="503"/>
      <c r="U35" s="503"/>
      <c r="V35" s="503"/>
      <c r="W35" s="503"/>
      <c r="X35" s="503"/>
      <c r="Y35" s="503"/>
      <c r="Z35" s="503"/>
    </row>
    <row r="36" spans="1:26" x14ac:dyDescent="0.15">
      <c r="A36" s="286" t="str">
        <f>'Tariffs Jan2021'!F30</f>
        <v>Powershop</v>
      </c>
      <c r="B36" s="47" t="str">
        <f>'Tariffs Jan2021'!D30</f>
        <v>Multinet Metro 2</v>
      </c>
      <c r="C36" s="287">
        <f>'Tariffs Jan2021'!E30</f>
        <v>44197</v>
      </c>
      <c r="D36" s="85">
        <f>365*'Tariffs Jan2021'!H30/100</f>
        <v>262.16954545454541</v>
      </c>
      <c r="E36" s="85">
        <f>((C$5*'Tariffs Jan2021'!AK30/'Tariffs Jan2021'!AI30)*('Tariffs Jan2021'!O30/100))*'Tariffs Jan2021'!AI30</f>
        <v>595.63636363636374</v>
      </c>
      <c r="F36" s="85">
        <v>0</v>
      </c>
      <c r="G36" s="85">
        <v>0</v>
      </c>
      <c r="H36" s="85">
        <v>0</v>
      </c>
      <c r="I36" s="85">
        <v>0</v>
      </c>
      <c r="J36" s="85">
        <f>((C$5*'Tariffs Jan2021'!AL30/'Tariffs Jan2021'!AJ30)*('Tariffs Jan2021'!U30/100))*'Tariffs Jan2021'!AJ30</f>
        <v>535.5</v>
      </c>
      <c r="K36" s="85">
        <v>0</v>
      </c>
      <c r="L36" s="85">
        <v>0</v>
      </c>
      <c r="M36" s="85">
        <v>0</v>
      </c>
      <c r="N36" s="85">
        <v>0</v>
      </c>
      <c r="O36" s="73">
        <f t="shared" si="0"/>
        <v>1393.3059090909092</v>
      </c>
      <c r="P36" s="498">
        <f t="shared" si="1"/>
        <v>1532.6365000000003</v>
      </c>
      <c r="Q36" s="503"/>
      <c r="R36" s="503"/>
      <c r="S36" s="503"/>
      <c r="T36" s="503"/>
      <c r="U36" s="503"/>
      <c r="V36" s="503"/>
      <c r="W36" s="503"/>
      <c r="X36" s="503"/>
      <c r="Y36" s="503"/>
      <c r="Z36" s="503"/>
    </row>
    <row r="37" spans="1:26" x14ac:dyDescent="0.15">
      <c r="A37" s="286" t="str">
        <f>'Tariffs Jan2021'!F31</f>
        <v>Click Energy</v>
      </c>
      <c r="B37" s="47" t="str">
        <f>'Tariffs Jan2021'!D31</f>
        <v>Multinet Metro 2</v>
      </c>
      <c r="C37" s="287">
        <f>'Tariffs Jan2021'!E31</f>
        <v>44197</v>
      </c>
      <c r="D37" s="85">
        <f>365*'Tariffs Jan2021'!H31/100</f>
        <v>285.06499999999994</v>
      </c>
      <c r="E37" s="85">
        <f>IF($C$5*'Tariffs Jan2021'!AK31/'Tariffs Jan2021'!AI31&gt;='Tariffs Jan2021'!J31,( 'Tariffs Jan2021'!J31*'Tariffs Jan2021'!O31/100)* 'Tariffs Jan2021'!AI31,($C$5*'Tariffs Jan2021'!AK31/'Tariffs Jan2021'!AI31*'Tariffs Jan2021'!O31/100)* 'Tariffs Jan2021'!AI31)</f>
        <v>297</v>
      </c>
      <c r="F37" s="85">
        <f>IF($C$5*'Tariffs Jan2021'!AK31/'Tariffs Jan2021'!AI31&lt;'Tariffs Jan2021'!J31,0,IF($C$5*'Tariffs Jan2021'!AK31/'Tariffs Jan2021'!AI31&lt;='Tariffs Jan2021'!K31,($C$5*'Tariffs Jan2021'!AK31/'Tariffs Jan2021'!AI31-'Tariffs Jan2021'!J31)*('Tariffs Jan2021'!P31/100)*'Tariffs Jan2021'!AI31,('Tariffs Jan2021'!K31-'Tariffs Jan2021'!J31)*('Tariffs Jan2021'!P31/100)*'Tariffs Jan2021'!AI31))</f>
        <v>261</v>
      </c>
      <c r="G37" s="85">
        <f>IF($C$5*'Tariffs Jan2021'!AK31/'Tariffs Jan2021'!AI31&lt;'Tariffs Jan2021'!K31,0,IF($C$5*'Tariffs Jan2021'!AK31/'Tariffs Jan2021'!AI31&lt;='Tariffs Jan2021'!L31,($C$5*'Tariffs Jan2021'!AK31/'Tariffs Jan2021'!AI31-'Tariffs Jan2021'!K31)*('Tariffs Jan2021'!Q31/100)*'Tariffs Jan2021'!AI31,('Tariffs Jan2021'!L31-'Tariffs Jan2021'!K31)*('Tariffs Jan2021'!Q31/100)*'Tariffs Jan2021'!AI31))</f>
        <v>225</v>
      </c>
      <c r="H37" s="85">
        <f>IF($C$5*'Tariffs Jan2021'!AK31/'Tariffs Jan2021'!AI31&lt;'Tariffs Jan2021'!L31,0,IF($C$5*'Tariffs Jan2021'!AK31/'Tariffs Jan2021'!AI31&lt;='Tariffs Jan2021'!M31,($C$5*'Tariffs Jan2021'!AK31/'Tariffs Jan2021'!AI31-'Tariffs Jan2021'!L31)*('Tariffs Jan2021'!R31/100)*'Tariffs Jan2021'!AI31,('Tariffs Jan2021'!M31-'Tariffs Jan2021'!L31)*('Tariffs Jan2021'!R31/100)*'Tariffs Jan2021'!AI31))</f>
        <v>103.5</v>
      </c>
      <c r="I37" s="85">
        <f>IF(($C$5*'Tariffs Jan2021'!AK31/'Tariffs Jan2021'!AI31&gt;'Tariffs Jan2021'!M31),($C$5*'Tariffs Jan2021'!AK31/'Tariffs Jan2021'!AI31-'Tariffs Jan2021'!M31)*'Tariffs Jan2021'!S31/100*'Tariffs Jan2021'!AI31,0)</f>
        <v>0</v>
      </c>
      <c r="J37" s="85">
        <f>IF($C$5*'Tariffs Jan2021'!AL31/'Tariffs Jan2021'!AJ31&gt;='Tariffs Jan2021'!J31,('Tariffs Jan2021'!J31*'Tariffs Jan2021'!U31/100)* 'Tariffs Jan2021'!AJ31,($C$5*'Tariffs Jan2021'!AL31/'Tariffs Jan2021'!AJ31*'Tariffs Jan2021'!U31/100)* 'Tariffs Jan2021'!AJ31)</f>
        <v>270</v>
      </c>
      <c r="K37" s="85">
        <f>IF($C$5*'Tariffs Jan2021'!AL31/'Tariffs Jan2021'!AJ31&lt;'Tariffs Jan2021'!J31,0,IF($C$5*'Tariffs Jan2021'!AL31/'Tariffs Jan2021'!AJ31&lt;='Tariffs Jan2021'!K31,($C$5*'Tariffs Jan2021'!AL31/'Tariffs Jan2021'!AJ31-'Tariffs Jan2021'!J31)*('Tariffs Jan2021'!V31/100)*'Tariffs Jan2021'!AJ31,('Tariffs Jan2021'!K31-'Tariffs Jan2021'!J31)*('Tariffs Jan2021'!V31/100)*'Tariffs Jan2021'!AJ31))</f>
        <v>251.99999999999994</v>
      </c>
      <c r="L37" s="85">
        <f>IF($C$5*'Tariffs Jan2021'!AL31/'Tariffs Jan2021'!AJ31&lt;'Tariffs Jan2021'!K31,0,IF($C$5*'Tariffs Jan2021'!AL31/'Tariffs Jan2021'!AJ31&lt;='Tariffs Jan2021'!L31,($C$5*'Tariffs Jan2021'!AL31/'Tariffs Jan2021'!AJ31-'Tariffs Jan2021'!K31)*('Tariffs Jan2021'!W31/100)*'Tariffs Jan2021'!AJ31,('Tariffs Jan2021'!L31-'Tariffs Jan2021'!K31)*('Tariffs Jan2021'!W31/100)*'Tariffs Jan2021'!AJ31))</f>
        <v>225</v>
      </c>
      <c r="M37" s="85">
        <f>IF($C$5*'Tariffs Jan2021'!AL31/'Tariffs Jan2021'!AJ31&lt;'Tariffs Jan2021'!L31,0,IF($C$5*'Tariffs Jan2021'!AL31/'Tariffs Jan2021'!AJ31&lt;='Tariffs Jan2021'!M31,($C$5*'Tariffs Jan2021'!AL31/'Tariffs Jan2021'!AJ31-'Tariffs Jan2021'!L31)*('Tariffs Jan2021'!X31/100)*'Tariffs Jan2021'!AJ31,('Tariffs Jan2021'!M31-'Tariffs Jan2021'!L31)*('Tariffs Jan2021'!X31/100)*'Tariffs Jan2021'!AJ31))</f>
        <v>103.5</v>
      </c>
      <c r="N37" s="85">
        <f>IF(($C$5*'Tariffs Jan2021'!AL31/'Tariffs Jan2021'!AJ31&gt;'Tariffs Jan2021'!M31),($C$5*'Tariffs Jan2021'!AL31/'Tariffs Jan2021'!AJ31-'Tariffs Jan2021'!M31)*'Tariffs Jan2021'!Y31/100*'Tariffs Jan2021'!AJ31,0)</f>
        <v>0</v>
      </c>
      <c r="O37" s="73">
        <f t="shared" si="0"/>
        <v>2022.0650000000001</v>
      </c>
      <c r="P37" s="498">
        <f t="shared" si="1"/>
        <v>2224.2715000000003</v>
      </c>
      <c r="Q37" s="503"/>
      <c r="R37" s="503"/>
      <c r="S37" s="503"/>
      <c r="T37" s="503"/>
      <c r="U37" s="503"/>
      <c r="V37" s="503"/>
      <c r="W37" s="503"/>
      <c r="X37" s="503"/>
      <c r="Y37" s="503"/>
      <c r="Z37" s="503"/>
    </row>
    <row r="38" spans="1:26" x14ac:dyDescent="0.15">
      <c r="A38" s="47" t="str">
        <f>'Tariffs Jan2021'!F32</f>
        <v>1st Energy</v>
      </c>
      <c r="B38" s="47" t="str">
        <f>'Tariffs Jan2021'!D32</f>
        <v>Multinet Metro 2</v>
      </c>
      <c r="C38" s="287">
        <f>'Tariffs Jan2021'!E32</f>
        <v>44197</v>
      </c>
      <c r="D38" s="85">
        <f>365*'Tariffs Jan2021'!H32/100</f>
        <v>288.35000000000002</v>
      </c>
      <c r="E38" s="85">
        <f>IF($C$5*'Tariffs Jan2021'!AK32/'Tariffs Jan2021'!AI32&gt;='Tariffs Jan2021'!J32,( 'Tariffs Jan2021'!J32*'Tariffs Jan2021'!O32/100)* 'Tariffs Jan2021'!AI32,($C$5*'Tariffs Jan2021'!AK32/'Tariffs Jan2021'!AI32*'Tariffs Jan2021'!O32/100)* 'Tariffs Jan2021'!AI32)</f>
        <v>243.00000000000006</v>
      </c>
      <c r="F38" s="85">
        <f>IF($C$5*'Tariffs Jan2021'!AK32/'Tariffs Jan2021'!AI32&lt;'Tariffs Jan2021'!J32,0,IF($C$5*'Tariffs Jan2021'!AK32/'Tariffs Jan2021'!AI32&lt;='Tariffs Jan2021'!K32,($C$5*'Tariffs Jan2021'!AK32/'Tariffs Jan2021'!AI32-'Tariffs Jan2021'!J32)*('Tariffs Jan2021'!P32/100)*'Tariffs Jan2021'!AI32,('Tariffs Jan2021'!K32-'Tariffs Jan2021'!J32)*('Tariffs Jan2021'!P32/100)*'Tariffs Jan2021'!AI32))</f>
        <v>209.45454545454544</v>
      </c>
      <c r="G38" s="85">
        <f>IF($C$5*'Tariffs Jan2021'!AK32/'Tariffs Jan2021'!AI32&lt;'Tariffs Jan2021'!K32,0,IF($C$5*'Tariffs Jan2021'!AK32/'Tariffs Jan2021'!AI32&lt;='Tariffs Jan2021'!L32,($C$5*'Tariffs Jan2021'!AK32/'Tariffs Jan2021'!AI32-'Tariffs Jan2021'!K32)*('Tariffs Jan2021'!Q32/100)*'Tariffs Jan2021'!AI32,('Tariffs Jan2021'!L32-'Tariffs Jan2021'!K32)*('Tariffs Jan2021'!Q32/100)*'Tariffs Jan2021'!AI32))</f>
        <v>0</v>
      </c>
      <c r="H38" s="85">
        <f>IF($C$5*'Tariffs Jan2021'!AK32/'Tariffs Jan2021'!AI32&lt;'Tariffs Jan2021'!L32,0,IF($C$5*'Tariffs Jan2021'!AK32/'Tariffs Jan2021'!AI32&lt;='Tariffs Jan2021'!M32,($C$5*'Tariffs Jan2021'!AK32/'Tariffs Jan2021'!AI32-'Tariffs Jan2021'!L32)*('Tariffs Jan2021'!R32/100)*'Tariffs Jan2021'!AI32,('Tariffs Jan2021'!M32-'Tariffs Jan2021'!L32)*('Tariffs Jan2021'!R32/100)*'Tariffs Jan2021'!AI32))</f>
        <v>0</v>
      </c>
      <c r="I38" s="85">
        <f>IF(($C$5*'Tariffs Jan2021'!AK32/'Tariffs Jan2021'!AI32&gt;'Tariffs Jan2021'!M32),($C$5*'Tariffs Jan2021'!AK32/'Tariffs Jan2021'!AI32-'Tariffs Jan2021'!M32)*'Tariffs Jan2021'!S32/100*'Tariffs Jan2021'!AI32,0)</f>
        <v>263.86363636363632</v>
      </c>
      <c r="J38" s="85">
        <f>IF($C$5*'Tariffs Jan2021'!AL32/'Tariffs Jan2021'!AJ32&gt;='Tariffs Jan2021'!J32,('Tariffs Jan2021'!J32*'Tariffs Jan2021'!U32/100)* 'Tariffs Jan2021'!AJ32,($C$5*'Tariffs Jan2021'!AL32/'Tariffs Jan2021'!AJ32*'Tariffs Jan2021'!U32/100)* 'Tariffs Jan2021'!AJ32)</f>
        <v>243.00000000000006</v>
      </c>
      <c r="K38" s="85">
        <f>IF($C$5*'Tariffs Jan2021'!AL32/'Tariffs Jan2021'!AJ32&lt;'Tariffs Jan2021'!J32,0,IF($C$5*'Tariffs Jan2021'!AL32/'Tariffs Jan2021'!AJ32&lt;='Tariffs Jan2021'!K32,($C$5*'Tariffs Jan2021'!AL32/'Tariffs Jan2021'!AJ32-'Tariffs Jan2021'!J32)*('Tariffs Jan2021'!V32/100)*'Tariffs Jan2021'!AJ32,('Tariffs Jan2021'!K32-'Tariffs Jan2021'!J32)*('Tariffs Jan2021'!V32/100)*'Tariffs Jan2021'!AJ32))</f>
        <v>209.45454545454544</v>
      </c>
      <c r="L38" s="85">
        <f>IF($C$5*'Tariffs Jan2021'!AL32/'Tariffs Jan2021'!AJ32&lt;'Tariffs Jan2021'!K32,0,IF($C$5*'Tariffs Jan2021'!AL32/'Tariffs Jan2021'!AJ32&lt;='Tariffs Jan2021'!L32,($C$5*'Tariffs Jan2021'!AL32/'Tariffs Jan2021'!AJ32-'Tariffs Jan2021'!K32)*('Tariffs Jan2021'!W32/100)*'Tariffs Jan2021'!AJ32,('Tariffs Jan2021'!L32-'Tariffs Jan2021'!K32)*('Tariffs Jan2021'!W32/100)*'Tariffs Jan2021'!AJ32))</f>
        <v>0</v>
      </c>
      <c r="M38" s="85">
        <f>IF($C$5*'Tariffs Jan2021'!AL32/'Tariffs Jan2021'!AJ32&lt;'Tariffs Jan2021'!L32,0,IF($C$5*'Tariffs Jan2021'!AL32/'Tariffs Jan2021'!AJ32&lt;='Tariffs Jan2021'!M32,($C$5*'Tariffs Jan2021'!AL32/'Tariffs Jan2021'!AJ32-'Tariffs Jan2021'!L32)*('Tariffs Jan2021'!X32/100)*'Tariffs Jan2021'!AJ32,('Tariffs Jan2021'!M32-'Tariffs Jan2021'!L32)*('Tariffs Jan2021'!X32/100)*'Tariffs Jan2021'!AJ32))</f>
        <v>0</v>
      </c>
      <c r="N38" s="85">
        <f>IF(($C$5*'Tariffs Jan2021'!AL32/'Tariffs Jan2021'!AJ32&gt;'Tariffs Jan2021'!M32),($C$5*'Tariffs Jan2021'!AL32/'Tariffs Jan2021'!AJ32-'Tariffs Jan2021'!M32)*'Tariffs Jan2021'!Y32/100*'Tariffs Jan2021'!AJ32,0)</f>
        <v>263.86363636363632</v>
      </c>
      <c r="O38" s="73">
        <f t="shared" ref="O38:O39" si="4">SUM(D38:N38)</f>
        <v>1720.9863636363636</v>
      </c>
      <c r="P38" s="498">
        <f t="shared" ref="P38:P39" si="5">O38*1.1</f>
        <v>1893.0850000000003</v>
      </c>
      <c r="Q38" s="503"/>
      <c r="R38" s="503"/>
      <c r="S38" s="503"/>
      <c r="T38" s="503"/>
      <c r="U38" s="503"/>
      <c r="V38" s="503"/>
      <c r="W38" s="503"/>
      <c r="X38" s="503"/>
      <c r="Y38" s="503"/>
      <c r="Z38" s="503"/>
    </row>
    <row r="39" spans="1:26" ht="14" thickBot="1" x14ac:dyDescent="0.2">
      <c r="A39" s="288" t="str">
        <f>'Tariffs Jan2021'!F33</f>
        <v>Tango Energy</v>
      </c>
      <c r="B39" s="289" t="str">
        <f>'Tariffs Jan2021'!D33</f>
        <v>Multinet Metro 2</v>
      </c>
      <c r="C39" s="290">
        <f>'Tariffs Jan2021'!E33</f>
        <v>44153</v>
      </c>
      <c r="D39" s="291">
        <f>365*'Tariffs Jan2021'!H33/100</f>
        <v>386.9</v>
      </c>
      <c r="E39" s="291">
        <f>IF($C$5*'Tariffs Jan2021'!AK33/'Tariffs Jan2021'!AI33&gt;='Tariffs Jan2021'!J33,( 'Tariffs Jan2021'!J33*'Tariffs Jan2021'!O33/100)* 'Tariffs Jan2021'!AI33,($C$5*'Tariffs Jan2021'!AK33/'Tariffs Jan2021'!AI33*'Tariffs Jan2021'!O33/100)* 'Tariffs Jan2021'!AI33)</f>
        <v>200.70000000000002</v>
      </c>
      <c r="F39" s="291">
        <f>IF($C$5*'Tariffs Jan2021'!AK33/'Tariffs Jan2021'!AI33&lt;'Tariffs Jan2021'!J33,0,IF($C$5*'Tariffs Jan2021'!AK33/'Tariffs Jan2021'!AI33&lt;='Tariffs Jan2021'!K33,($C$5*'Tariffs Jan2021'!AK33/'Tariffs Jan2021'!AI33-'Tariffs Jan2021'!J33)*('Tariffs Jan2021'!P33/100)*'Tariffs Jan2021'!AI33,('Tariffs Jan2021'!K33-'Tariffs Jan2021'!J33)*('Tariffs Jan2021'!P33/100)*'Tariffs Jan2021'!AI33))</f>
        <v>183.60000000000002</v>
      </c>
      <c r="G39" s="291">
        <f>IF($C$5*'Tariffs Jan2021'!AK33/'Tariffs Jan2021'!AI33&lt;'Tariffs Jan2021'!K33,0,IF($C$5*'Tariffs Jan2021'!AK33/'Tariffs Jan2021'!AI33&lt;='Tariffs Jan2021'!L33,($C$5*'Tariffs Jan2021'!AK33/'Tariffs Jan2021'!AI33-'Tariffs Jan2021'!K33)*('Tariffs Jan2021'!Q33/100)*'Tariffs Jan2021'!AI33,('Tariffs Jan2021'!L33-'Tariffs Jan2021'!K33)*('Tariffs Jan2021'!Q33/100)*'Tariffs Jan2021'!AI33))</f>
        <v>162.00000000000003</v>
      </c>
      <c r="H39" s="291">
        <f>IF($C$5*'Tariffs Jan2021'!AK33/'Tariffs Jan2021'!AI33&lt;'Tariffs Jan2021'!L33,0,IF($C$5*'Tariffs Jan2021'!AK33/'Tariffs Jan2021'!AI33&lt;='Tariffs Jan2021'!M33,($C$5*'Tariffs Jan2021'!AK33/'Tariffs Jan2021'!AI33-'Tariffs Jan2021'!L33)*('Tariffs Jan2021'!R33/100)*'Tariffs Jan2021'!AI33,('Tariffs Jan2021'!M33-'Tariffs Jan2021'!L33)*('Tariffs Jan2021'!R33/100)*'Tariffs Jan2021'!AI33))</f>
        <v>75.599999999999994</v>
      </c>
      <c r="I39" s="291">
        <f>IF(($C$5*'Tariffs Jan2021'!AK33/'Tariffs Jan2021'!AI33&gt;'Tariffs Jan2021'!M33),($C$5*'Tariffs Jan2021'!AK33/'Tariffs Jan2021'!AI33-'Tariffs Jan2021'!M33)*'Tariffs Jan2021'!S33/100*'Tariffs Jan2021'!AI33,0)</f>
        <v>0</v>
      </c>
      <c r="J39" s="291">
        <f>IF($C$5*'Tariffs Jan2021'!AL33/'Tariffs Jan2021'!AJ33&gt;='Tariffs Jan2021'!J33,('Tariffs Jan2021'!J33*'Tariffs Jan2021'!U33/100)* 'Tariffs Jan2021'!AJ33,($C$5*'Tariffs Jan2021'!AL33/'Tariffs Jan2021'!AJ33*'Tariffs Jan2021'!U33/100)* 'Tariffs Jan2021'!AJ33)</f>
        <v>186.29999999999998</v>
      </c>
      <c r="K39" s="291">
        <f>IF($C$5*'Tariffs Jan2021'!AL33/'Tariffs Jan2021'!AJ33&lt;'Tariffs Jan2021'!J33,0,IF($C$5*'Tariffs Jan2021'!AL33/'Tariffs Jan2021'!AJ33&lt;='Tariffs Jan2021'!K33,($C$5*'Tariffs Jan2021'!AL33/'Tariffs Jan2021'!AJ33-'Tariffs Jan2021'!J33)*('Tariffs Jan2021'!V33/100)*'Tariffs Jan2021'!AJ33,('Tariffs Jan2021'!K33-'Tariffs Jan2021'!J33)*('Tariffs Jan2021'!V33/100)*'Tariffs Jan2021'!AJ33))</f>
        <v>171.89999999999998</v>
      </c>
      <c r="L39" s="291">
        <f>IF($C$5*'Tariffs Jan2021'!AL33/'Tariffs Jan2021'!AJ33&lt;'Tariffs Jan2021'!K33,0,IF($C$5*'Tariffs Jan2021'!AL33/'Tariffs Jan2021'!AJ33&lt;='Tariffs Jan2021'!L33,($C$5*'Tariffs Jan2021'!AL33/'Tariffs Jan2021'!AJ33-'Tariffs Jan2021'!K33)*('Tariffs Jan2021'!W33/100)*'Tariffs Jan2021'!AJ33,('Tariffs Jan2021'!L33-'Tariffs Jan2021'!K33)*('Tariffs Jan2021'!W33/100)*'Tariffs Jan2021'!AJ33))</f>
        <v>153.9</v>
      </c>
      <c r="M39" s="291">
        <f>IF($C$5*'Tariffs Jan2021'!AL33/'Tariffs Jan2021'!AJ33&lt;'Tariffs Jan2021'!L33,0,IF($C$5*'Tariffs Jan2021'!AL33/'Tariffs Jan2021'!AJ33&lt;='Tariffs Jan2021'!M33,($C$5*'Tariffs Jan2021'!AL33/'Tariffs Jan2021'!AJ33-'Tariffs Jan2021'!L33)*('Tariffs Jan2021'!X33/100)*'Tariffs Jan2021'!AJ33,('Tariffs Jan2021'!M33-'Tariffs Jan2021'!L33)*('Tariffs Jan2021'!X33/100)*'Tariffs Jan2021'!AJ33))</f>
        <v>72</v>
      </c>
      <c r="N39" s="291">
        <f>IF(($C$5*'Tariffs Jan2021'!AL33/'Tariffs Jan2021'!AJ33&gt;'Tariffs Jan2021'!M33),($C$5*'Tariffs Jan2021'!AL33/'Tariffs Jan2021'!AJ33-'Tariffs Jan2021'!M33)*'Tariffs Jan2021'!Y33/100*'Tariffs Jan2021'!AJ33,0)</f>
        <v>0</v>
      </c>
      <c r="O39" s="292">
        <f t="shared" si="4"/>
        <v>1592.9</v>
      </c>
      <c r="P39" s="499">
        <f t="shared" si="5"/>
        <v>1752.1900000000003</v>
      </c>
      <c r="Q39" s="503"/>
      <c r="R39" s="503"/>
      <c r="S39" s="503"/>
      <c r="T39" s="503"/>
      <c r="U39" s="503"/>
      <c r="V39" s="503"/>
      <c r="W39" s="503"/>
      <c r="X39" s="503"/>
      <c r="Y39" s="503"/>
      <c r="Z39" s="503"/>
    </row>
    <row r="40" spans="1:26" ht="14" thickTop="1" x14ac:dyDescent="0.15">
      <c r="A40" s="286" t="str">
        <f>'Tariffs Jan2021'!F34</f>
        <v>AGL</v>
      </c>
      <c r="B40" s="47" t="str">
        <f>'Tariffs Jan2021'!D34</f>
        <v>AGN North</v>
      </c>
      <c r="C40" s="287">
        <f>'Tariffs Jan2021'!E34</f>
        <v>44197</v>
      </c>
      <c r="D40" s="85">
        <f>365*'Tariffs Jan2021'!H34/100</f>
        <v>297.30909090909086</v>
      </c>
      <c r="E40" s="85">
        <f>IF($C$5*'Tariffs Jan2021'!AK34/'Tariffs Jan2021'!AI34&gt;='Tariffs Jan2021'!J34,( 'Tariffs Jan2021'!J34*'Tariffs Jan2021'!O34/100)* 'Tariffs Jan2021'!AI34,($C$5*'Tariffs Jan2021'!AK34/'Tariffs Jan2021'!AI34*'Tariffs Jan2021'!O34/100)* 'Tariffs Jan2021'!AI34)</f>
        <v>138.18</v>
      </c>
      <c r="F40" s="85">
        <f>IF($C$5*'Tariffs Jan2021'!AK34/'Tariffs Jan2021'!AI34&lt;'Tariffs Jan2021'!J34,0,IF($C$5*'Tariffs Jan2021'!AK34/'Tariffs Jan2021'!AI34&lt;='Tariffs Jan2021'!K34,($C$5*'Tariffs Jan2021'!AK34/'Tariffs Jan2021'!AI34-'Tariffs Jan2021'!J34)*('Tariffs Jan2021'!P34/100)*'Tariffs Jan2021'!AI34,('Tariffs Jan2021'!K34-'Tariffs Jan2021'!J34)*('Tariffs Jan2021'!P34/100)*'Tariffs Jan2021'!AI34))</f>
        <v>105.69</v>
      </c>
      <c r="G40" s="85">
        <f>IF($C$5*'Tariffs Jan2021'!AK34/'Tariffs Jan2021'!AI34&lt;'Tariffs Jan2021'!K34,0,IF($C$5*'Tariffs Jan2021'!AK34/'Tariffs Jan2021'!AI34&lt;='Tariffs Jan2021'!L34,($C$5*'Tariffs Jan2021'!AK34/'Tariffs Jan2021'!AI34-'Tariffs Jan2021'!K34)*('Tariffs Jan2021'!Q34/100)*'Tariffs Jan2021'!AI34,('Tariffs Jan2021'!L34-'Tariffs Jan2021'!K34)*('Tariffs Jan2021'!Q34/100)*'Tariffs Jan2021'!AI34))</f>
        <v>0</v>
      </c>
      <c r="H40" s="85">
        <f>IF($C$5*'Tariffs Jan2021'!AK34/'Tariffs Jan2021'!AI34&lt;'Tariffs Jan2021'!L34,0,IF($C$5*'Tariffs Jan2021'!AK34/'Tariffs Jan2021'!AI34&lt;='Tariffs Jan2021'!M34,($C$5*'Tariffs Jan2021'!AK34/'Tariffs Jan2021'!AI34-'Tariffs Jan2021'!L34)*('Tariffs Jan2021'!R34/100)*'Tariffs Jan2021'!AI34,('Tariffs Jan2021'!M34-'Tariffs Jan2021'!L34)*('Tariffs Jan2021'!R34/100)*'Tariffs Jan2021'!AI34))</f>
        <v>0</v>
      </c>
      <c r="I40" s="85">
        <f>IF(($C$5*'Tariffs Jan2021'!AK34/'Tariffs Jan2021'!AI34&gt;'Tariffs Jan2021'!M34),($C$5*'Tariffs Jan2021'!AK34/'Tariffs Jan2021'!AI34-'Tariffs Jan2021'!M34)*'Tariffs Jan2021'!S34/100*'Tariffs Jan2021'!AI34,0)</f>
        <v>488.86363636363637</v>
      </c>
      <c r="J40" s="85">
        <f>IF($C$5*'Tariffs Jan2021'!AL34/'Tariffs Jan2021'!AJ34&gt;='Tariffs Jan2021'!J34,('Tariffs Jan2021'!J34*'Tariffs Jan2021'!U34/100)* 'Tariffs Jan2021'!AJ34,($C$5*'Tariffs Jan2021'!AL34/'Tariffs Jan2021'!AJ34*'Tariffs Jan2021'!U34/100)* 'Tariffs Jan2021'!AJ34)</f>
        <v>138.18</v>
      </c>
      <c r="K40" s="85">
        <f>IF($C$5*'Tariffs Jan2021'!AL34/'Tariffs Jan2021'!AJ34&lt;'Tariffs Jan2021'!J34,0,IF($C$5*'Tariffs Jan2021'!AL34/'Tariffs Jan2021'!AJ34&lt;='Tariffs Jan2021'!K34,($C$5*'Tariffs Jan2021'!AL34/'Tariffs Jan2021'!AJ34-'Tariffs Jan2021'!J34)*('Tariffs Jan2021'!V34/100)*'Tariffs Jan2021'!AJ34,('Tariffs Jan2021'!K34-'Tariffs Jan2021'!J34)*('Tariffs Jan2021'!V34/100)*'Tariffs Jan2021'!AJ34))</f>
        <v>105.69</v>
      </c>
      <c r="L40" s="85">
        <f>IF($C$5*'Tariffs Jan2021'!AL34/'Tariffs Jan2021'!AJ34&lt;'Tariffs Jan2021'!K34,0,IF($C$5*'Tariffs Jan2021'!AL34/'Tariffs Jan2021'!AJ34&lt;='Tariffs Jan2021'!L34,($C$5*'Tariffs Jan2021'!AL34/'Tariffs Jan2021'!AJ34-'Tariffs Jan2021'!K34)*('Tariffs Jan2021'!W34/100)*'Tariffs Jan2021'!AJ34,('Tariffs Jan2021'!L34-'Tariffs Jan2021'!K34)*('Tariffs Jan2021'!W34/100)*'Tariffs Jan2021'!AJ34))</f>
        <v>0</v>
      </c>
      <c r="M40" s="85">
        <f>IF($C$5*'Tariffs Jan2021'!AL34/'Tariffs Jan2021'!AJ34&lt;'Tariffs Jan2021'!L34,0,IF($C$5*'Tariffs Jan2021'!AL34/'Tariffs Jan2021'!AJ34&lt;='Tariffs Jan2021'!M34,($C$5*'Tariffs Jan2021'!AL34/'Tariffs Jan2021'!AJ34-'Tariffs Jan2021'!L34)*('Tariffs Jan2021'!X34/100)*'Tariffs Jan2021'!AJ34,('Tariffs Jan2021'!M34-'Tariffs Jan2021'!L34)*('Tariffs Jan2021'!X34/100)*'Tariffs Jan2021'!AJ34))</f>
        <v>0</v>
      </c>
      <c r="N40" s="85">
        <f>IF(($C$5*'Tariffs Jan2021'!AL34/'Tariffs Jan2021'!AJ34&gt;'Tariffs Jan2021'!M34),($C$5*'Tariffs Jan2021'!AL34/'Tariffs Jan2021'!AJ34-'Tariffs Jan2021'!M34)*'Tariffs Jan2021'!Y34/100*'Tariffs Jan2021'!AJ34,0)</f>
        <v>488.86363636363637</v>
      </c>
      <c r="O40" s="73">
        <f t="shared" si="0"/>
        <v>1762.7763636363638</v>
      </c>
      <c r="P40" s="498">
        <f t="shared" si="1"/>
        <v>1939.0540000000003</v>
      </c>
      <c r="Q40" s="503"/>
      <c r="R40" s="503"/>
      <c r="S40" s="503"/>
      <c r="T40" s="503"/>
      <c r="U40" s="503"/>
      <c r="V40" s="503"/>
      <c r="W40" s="503"/>
      <c r="X40" s="503"/>
      <c r="Y40" s="503"/>
      <c r="Z40" s="503"/>
    </row>
    <row r="41" spans="1:26" x14ac:dyDescent="0.15">
      <c r="A41" s="286" t="str">
        <f>'Tariffs Jan2021'!F35</f>
        <v>Alinta Energy</v>
      </c>
      <c r="B41" s="47" t="str">
        <f>'Tariffs Jan2021'!D35</f>
        <v>AGN North</v>
      </c>
      <c r="C41" s="287">
        <f>'Tariffs Jan2021'!E35</f>
        <v>44197</v>
      </c>
      <c r="D41" s="85">
        <f>365*'Tariffs Jan2021'!H35/100</f>
        <v>244.55</v>
      </c>
      <c r="E41" s="85">
        <f>IF($C$5*'Tariffs Jan2021'!AK35/'Tariffs Jan2021'!AI35&gt;='Tariffs Jan2021'!J35,( 'Tariffs Jan2021'!J35*'Tariffs Jan2021'!O35/100)* 'Tariffs Jan2021'!AI35,($C$5*'Tariffs Jan2021'!AK35/'Tariffs Jan2021'!AI35*'Tariffs Jan2021'!O35/100)* 'Tariffs Jan2021'!AI35)</f>
        <v>118.44</v>
      </c>
      <c r="F41" s="85">
        <f>IF($C$5*'Tariffs Jan2021'!AK35/'Tariffs Jan2021'!AI35&lt;'Tariffs Jan2021'!J35,0,IF($C$5*'Tariffs Jan2021'!AK35/'Tariffs Jan2021'!AI35&lt;='Tariffs Jan2021'!K35,($C$5*'Tariffs Jan2021'!AK35/'Tariffs Jan2021'!AI35-'Tariffs Jan2021'!J35)*('Tariffs Jan2021'!P35/100)*'Tariffs Jan2021'!AI35,('Tariffs Jan2021'!K35-'Tariffs Jan2021'!J35)*('Tariffs Jan2021'!P35/100)*'Tariffs Jan2021'!AI35))</f>
        <v>97.56</v>
      </c>
      <c r="G41" s="85">
        <f>IF($C$5*'Tariffs Jan2021'!AK35/'Tariffs Jan2021'!AI35&lt;'Tariffs Jan2021'!K35,0,IF($C$5*'Tariffs Jan2021'!AK35/'Tariffs Jan2021'!AI35&lt;='Tariffs Jan2021'!L35,($C$5*'Tariffs Jan2021'!AK35/'Tariffs Jan2021'!AI35-'Tariffs Jan2021'!K35)*('Tariffs Jan2021'!Q35/100)*'Tariffs Jan2021'!AI35,('Tariffs Jan2021'!L35-'Tariffs Jan2021'!K35)*('Tariffs Jan2021'!Q35/100)*'Tariffs Jan2021'!AI35))</f>
        <v>0</v>
      </c>
      <c r="H41" s="85">
        <f>IF($C$5*'Tariffs Jan2021'!AK35/'Tariffs Jan2021'!AI35&lt;'Tariffs Jan2021'!L35,0,IF($C$5*'Tariffs Jan2021'!AK35/'Tariffs Jan2021'!AI35&lt;='Tariffs Jan2021'!M35,($C$5*'Tariffs Jan2021'!AK35/'Tariffs Jan2021'!AI35-'Tariffs Jan2021'!L35)*('Tariffs Jan2021'!R35/100)*'Tariffs Jan2021'!AI35,('Tariffs Jan2021'!M35-'Tariffs Jan2021'!L35)*('Tariffs Jan2021'!R35/100)*'Tariffs Jan2021'!AI35))</f>
        <v>0</v>
      </c>
      <c r="I41" s="85">
        <f>IF(($C$5*'Tariffs Jan2021'!AK35/'Tariffs Jan2021'!AI35&gt;'Tariffs Jan2021'!M35),($C$5*'Tariffs Jan2021'!AK35/'Tariffs Jan2021'!AI35-'Tariffs Jan2021'!M35)*'Tariffs Jan2021'!S35/100*'Tariffs Jan2021'!AI35,0)</f>
        <v>476.59090909090912</v>
      </c>
      <c r="J41" s="85">
        <f>IF($C$5*'Tariffs Jan2021'!AL35/'Tariffs Jan2021'!AJ35&gt;='Tariffs Jan2021'!J35,('Tariffs Jan2021'!J35*'Tariffs Jan2021'!U35/100)* 'Tariffs Jan2021'!AJ35,($C$5*'Tariffs Jan2021'!AL35/'Tariffs Jan2021'!AJ35*'Tariffs Jan2021'!U35/100)* 'Tariffs Jan2021'!AJ35)</f>
        <v>118.44</v>
      </c>
      <c r="K41" s="85">
        <f>IF($C$5*'Tariffs Jan2021'!AL35/'Tariffs Jan2021'!AJ35&lt;'Tariffs Jan2021'!J35,0,IF($C$5*'Tariffs Jan2021'!AL35/'Tariffs Jan2021'!AJ35&lt;='Tariffs Jan2021'!K35,($C$5*'Tariffs Jan2021'!AL35/'Tariffs Jan2021'!AJ35-'Tariffs Jan2021'!J35)*('Tariffs Jan2021'!V35/100)*'Tariffs Jan2021'!AJ35,('Tariffs Jan2021'!K35-'Tariffs Jan2021'!J35)*('Tariffs Jan2021'!V35/100)*'Tariffs Jan2021'!AJ35))</f>
        <v>97.56</v>
      </c>
      <c r="L41" s="85">
        <f>IF($C$5*'Tariffs Jan2021'!AL35/'Tariffs Jan2021'!AJ35&lt;'Tariffs Jan2021'!K35,0,IF($C$5*'Tariffs Jan2021'!AL35/'Tariffs Jan2021'!AJ35&lt;='Tariffs Jan2021'!L35,($C$5*'Tariffs Jan2021'!AL35/'Tariffs Jan2021'!AJ35-'Tariffs Jan2021'!K35)*('Tariffs Jan2021'!W35/100)*'Tariffs Jan2021'!AJ35,('Tariffs Jan2021'!L35-'Tariffs Jan2021'!K35)*('Tariffs Jan2021'!W35/100)*'Tariffs Jan2021'!AJ35))</f>
        <v>0</v>
      </c>
      <c r="M41" s="85">
        <f>IF($C$5*'Tariffs Jan2021'!AL35/'Tariffs Jan2021'!AJ35&lt;'Tariffs Jan2021'!L35,0,IF($C$5*'Tariffs Jan2021'!AL35/'Tariffs Jan2021'!AJ35&lt;='Tariffs Jan2021'!M35,($C$5*'Tariffs Jan2021'!AL35/'Tariffs Jan2021'!AJ35-'Tariffs Jan2021'!L35)*('Tariffs Jan2021'!X35/100)*'Tariffs Jan2021'!AJ35,('Tariffs Jan2021'!M35-'Tariffs Jan2021'!L35)*('Tariffs Jan2021'!X35/100)*'Tariffs Jan2021'!AJ35))</f>
        <v>0</v>
      </c>
      <c r="N41" s="85">
        <f>IF(($C$5*'Tariffs Jan2021'!AL35/'Tariffs Jan2021'!AJ35&gt;'Tariffs Jan2021'!M35),($C$5*'Tariffs Jan2021'!AL35/'Tariffs Jan2021'!AJ35-'Tariffs Jan2021'!M35)*'Tariffs Jan2021'!Y35/100*'Tariffs Jan2021'!AJ35,0)</f>
        <v>476.59090909090912</v>
      </c>
      <c r="O41" s="73">
        <f t="shared" si="0"/>
        <v>1629.7318181818182</v>
      </c>
      <c r="P41" s="498">
        <f t="shared" si="1"/>
        <v>1792.7050000000002</v>
      </c>
      <c r="Q41" s="503"/>
      <c r="R41" s="503"/>
      <c r="S41" s="503"/>
      <c r="T41" s="503"/>
      <c r="U41" s="503"/>
      <c r="V41" s="503"/>
      <c r="W41" s="503"/>
      <c r="X41" s="503"/>
      <c r="Y41" s="503"/>
      <c r="Z41" s="503"/>
    </row>
    <row r="42" spans="1:26" x14ac:dyDescent="0.15">
      <c r="A42" s="286" t="str">
        <f>'Tariffs Jan2021'!F36</f>
        <v>Covau</v>
      </c>
      <c r="B42" s="47" t="str">
        <f>'Tariffs Jan2021'!D36</f>
        <v>AGN North</v>
      </c>
      <c r="C42" s="287">
        <f>'Tariffs Jan2021'!E36</f>
        <v>44197</v>
      </c>
      <c r="D42" s="85">
        <f>365*'Tariffs Jan2021'!H36/100</f>
        <v>273.75</v>
      </c>
      <c r="E42" s="85">
        <f>IF($C$5*'Tariffs Jan2021'!AK36/'Tariffs Jan2021'!AI36&gt;='Tariffs Jan2021'!J36,( 'Tariffs Jan2021'!J36*'Tariffs Jan2021'!O36/100)* 'Tariffs Jan2021'!AI36,($C$5*'Tariffs Jan2021'!AK36/'Tariffs Jan2021'!AI36*'Tariffs Jan2021'!O36/100)* 'Tariffs Jan2021'!AI36)</f>
        <v>159.89400000000001</v>
      </c>
      <c r="F42" s="85">
        <f>IF($C$5*'Tariffs Jan2021'!AK36/'Tariffs Jan2021'!AI36&lt;'Tariffs Jan2021'!J36,0,IF($C$5*'Tariffs Jan2021'!AK36/'Tariffs Jan2021'!AI36&lt;='Tariffs Jan2021'!K36,($C$5*'Tariffs Jan2021'!AK36/'Tariffs Jan2021'!AI36-'Tariffs Jan2021'!J36)*('Tariffs Jan2021'!P36/100)*'Tariffs Jan2021'!AI36,('Tariffs Jan2021'!K36-'Tariffs Jan2021'!J36)*('Tariffs Jan2021'!P36/100)*'Tariffs Jan2021'!AI36))</f>
        <v>102.438</v>
      </c>
      <c r="G42" s="85">
        <f>IF($C$5*'Tariffs Jan2021'!AK36/'Tariffs Jan2021'!AI36&lt;'Tariffs Jan2021'!K36,0,IF($C$5*'Tariffs Jan2021'!AK36/'Tariffs Jan2021'!AI36&lt;='Tariffs Jan2021'!L36,($C$5*'Tariffs Jan2021'!AK36/'Tariffs Jan2021'!AI36-'Tariffs Jan2021'!K36)*('Tariffs Jan2021'!Q36/100)*'Tariffs Jan2021'!AI36,('Tariffs Jan2021'!L36-'Tariffs Jan2021'!K36)*('Tariffs Jan2021'!Q36/100)*'Tariffs Jan2021'!AI36))</f>
        <v>0</v>
      </c>
      <c r="H42" s="85">
        <f>IF($C$5*'Tariffs Jan2021'!AK36/'Tariffs Jan2021'!AI36&lt;'Tariffs Jan2021'!L36,0,IF($C$5*'Tariffs Jan2021'!AK36/'Tariffs Jan2021'!AI36&lt;='Tariffs Jan2021'!M36,($C$5*'Tariffs Jan2021'!AK36/'Tariffs Jan2021'!AI36-'Tariffs Jan2021'!L36)*('Tariffs Jan2021'!R36/100)*'Tariffs Jan2021'!AI36,('Tariffs Jan2021'!M36-'Tariffs Jan2021'!L36)*('Tariffs Jan2021'!R36/100)*'Tariffs Jan2021'!AI36))</f>
        <v>0</v>
      </c>
      <c r="I42" s="85">
        <f>IF(($C$5*'Tariffs Jan2021'!AK36/'Tariffs Jan2021'!AI36&gt;'Tariffs Jan2021'!M36),($C$5*'Tariffs Jan2021'!AK36/'Tariffs Jan2021'!AI36-'Tariffs Jan2021'!M36)*'Tariffs Jan2021'!S36/100*'Tariffs Jan2021'!AI36,0)</f>
        <v>461.24999999999989</v>
      </c>
      <c r="J42" s="85">
        <f>IF($C$5*'Tariffs Jan2021'!AL36/'Tariffs Jan2021'!AJ36&gt;='Tariffs Jan2021'!J36,('Tariffs Jan2021'!J36*'Tariffs Jan2021'!U36/100)* 'Tariffs Jan2021'!AJ36,($C$5*'Tariffs Jan2021'!AL36/'Tariffs Jan2021'!AJ36*'Tariffs Jan2021'!U36/100)* 'Tariffs Jan2021'!AJ36)</f>
        <v>159.89400000000001</v>
      </c>
      <c r="K42" s="85">
        <f>IF($C$5*'Tariffs Jan2021'!AL36/'Tariffs Jan2021'!AJ36&lt;'Tariffs Jan2021'!J36,0,IF($C$5*'Tariffs Jan2021'!AL36/'Tariffs Jan2021'!AJ36&lt;='Tariffs Jan2021'!K36,($C$5*'Tariffs Jan2021'!AL36/'Tariffs Jan2021'!AJ36-'Tariffs Jan2021'!J36)*('Tariffs Jan2021'!V36/100)*'Tariffs Jan2021'!AJ36,('Tariffs Jan2021'!K36-'Tariffs Jan2021'!J36)*('Tariffs Jan2021'!V36/100)*'Tariffs Jan2021'!AJ36))</f>
        <v>102.438</v>
      </c>
      <c r="L42" s="85">
        <f>IF($C$5*'Tariffs Jan2021'!AL36/'Tariffs Jan2021'!AJ36&lt;'Tariffs Jan2021'!K36,0,IF($C$5*'Tariffs Jan2021'!AL36/'Tariffs Jan2021'!AJ36&lt;='Tariffs Jan2021'!L36,($C$5*'Tariffs Jan2021'!AL36/'Tariffs Jan2021'!AJ36-'Tariffs Jan2021'!K36)*('Tariffs Jan2021'!W36/100)*'Tariffs Jan2021'!AJ36,('Tariffs Jan2021'!L36-'Tariffs Jan2021'!K36)*('Tariffs Jan2021'!W36/100)*'Tariffs Jan2021'!AJ36))</f>
        <v>0</v>
      </c>
      <c r="M42" s="85">
        <f>IF($C$5*'Tariffs Jan2021'!AL36/'Tariffs Jan2021'!AJ36&lt;'Tariffs Jan2021'!L36,0,IF($C$5*'Tariffs Jan2021'!AL36/'Tariffs Jan2021'!AJ36&lt;='Tariffs Jan2021'!M36,($C$5*'Tariffs Jan2021'!AL36/'Tariffs Jan2021'!AJ36-'Tariffs Jan2021'!L36)*('Tariffs Jan2021'!X36/100)*'Tariffs Jan2021'!AJ36,('Tariffs Jan2021'!M36-'Tariffs Jan2021'!L36)*('Tariffs Jan2021'!X36/100)*'Tariffs Jan2021'!AJ36))</f>
        <v>0</v>
      </c>
      <c r="N42" s="85">
        <f>IF(($C$5*'Tariffs Jan2021'!AL36/'Tariffs Jan2021'!AJ36&gt;'Tariffs Jan2021'!M36),($C$5*'Tariffs Jan2021'!AL36/'Tariffs Jan2021'!AJ36-'Tariffs Jan2021'!M36)*'Tariffs Jan2021'!Y36/100*'Tariffs Jan2021'!AJ36,0)</f>
        <v>461.24999999999989</v>
      </c>
      <c r="O42" s="73">
        <f t="shared" si="0"/>
        <v>1720.9139999999998</v>
      </c>
      <c r="P42" s="498">
        <f t="shared" si="1"/>
        <v>1893.0053999999998</v>
      </c>
      <c r="Q42" s="503"/>
      <c r="R42" s="503"/>
      <c r="S42" s="503"/>
      <c r="T42" s="503"/>
      <c r="U42" s="503"/>
      <c r="V42" s="503"/>
      <c r="W42" s="503"/>
      <c r="X42" s="503"/>
      <c r="Y42" s="503"/>
      <c r="Z42" s="503"/>
    </row>
    <row r="43" spans="1:26" x14ac:dyDescent="0.15">
      <c r="A43" s="286" t="str">
        <f>'Tariffs Jan2021'!F37</f>
        <v>Dodo Power &amp; Gas</v>
      </c>
      <c r="B43" s="47" t="str">
        <f>'Tariffs Jan2021'!D37</f>
        <v>AGN North</v>
      </c>
      <c r="C43" s="287">
        <f>'Tariffs Jan2021'!E37</f>
        <v>44046</v>
      </c>
      <c r="D43" s="85">
        <f>365*'Tariffs Jan2021'!H37/100</f>
        <v>215.64863636363631</v>
      </c>
      <c r="E43" s="85">
        <f>IF($C$5*'Tariffs Jan2021'!AK37/'Tariffs Jan2021'!AI37&gt;='Tariffs Jan2021'!J37,( 'Tariffs Jan2021'!J37*'Tariffs Jan2021'!O37/100)* 'Tariffs Jan2021'!AI37,($C$5*'Tariffs Jan2021'!AK37/'Tariffs Jan2021'!AI37*'Tariffs Jan2021'!O37/100)* 'Tariffs Jan2021'!AI37)</f>
        <v>90.325454545454534</v>
      </c>
      <c r="F43" s="85">
        <f>IF($C$5*'Tariffs Jan2021'!AK37/'Tariffs Jan2021'!AI37&lt;'Tariffs Jan2021'!J37,0,IF($C$5*'Tariffs Jan2021'!AK37/'Tariffs Jan2021'!AI37&lt;='Tariffs Jan2021'!K37,($C$5*'Tariffs Jan2021'!AK37/'Tariffs Jan2021'!AI37-'Tariffs Jan2021'!J37)*('Tariffs Jan2021'!P37/100)*'Tariffs Jan2021'!AI37,('Tariffs Jan2021'!K37-'Tariffs Jan2021'!J37)*('Tariffs Jan2021'!P37/100)*'Tariffs Jan2021'!AI37))</f>
        <v>61.837272727272719</v>
      </c>
      <c r="G43" s="85">
        <f>IF($C$5*'Tariffs Jan2021'!AK37/'Tariffs Jan2021'!AI37&lt;'Tariffs Jan2021'!K37,0,IF($C$5*'Tariffs Jan2021'!AK37/'Tariffs Jan2021'!AI37&lt;='Tariffs Jan2021'!L37,($C$5*'Tariffs Jan2021'!AK37/'Tariffs Jan2021'!AI37-'Tariffs Jan2021'!K37)*('Tariffs Jan2021'!Q37/100)*'Tariffs Jan2021'!AI37,('Tariffs Jan2021'!L37-'Tariffs Jan2021'!K37)*('Tariffs Jan2021'!Q37/100)*'Tariffs Jan2021'!AI37))</f>
        <v>0</v>
      </c>
      <c r="H43" s="85">
        <f>IF($C$5*'Tariffs Jan2021'!AK37/'Tariffs Jan2021'!AI37&lt;'Tariffs Jan2021'!L37,0,IF($C$5*'Tariffs Jan2021'!AK37/'Tariffs Jan2021'!AI37&lt;='Tariffs Jan2021'!M37,($C$5*'Tariffs Jan2021'!AK37/'Tariffs Jan2021'!AI37-'Tariffs Jan2021'!L37)*('Tariffs Jan2021'!R37/100)*'Tariffs Jan2021'!AI37,('Tariffs Jan2021'!M37-'Tariffs Jan2021'!L37)*('Tariffs Jan2021'!R37/100)*'Tariffs Jan2021'!AI37))</f>
        <v>0</v>
      </c>
      <c r="I43" s="85">
        <f>IF(($C$5*'Tariffs Jan2021'!AK37/'Tariffs Jan2021'!AI37&gt;'Tariffs Jan2021'!M37),($C$5*'Tariffs Jan2021'!AK37/'Tariffs Jan2021'!AI37-'Tariffs Jan2021'!M37)*'Tariffs Jan2021'!S37/100*'Tariffs Jan2021'!AI37,0)</f>
        <v>297.231109090909</v>
      </c>
      <c r="J43" s="85">
        <f>IF($C$5*'Tariffs Jan2021'!AL37/'Tariffs Jan2021'!AJ37&gt;='Tariffs Jan2021'!J37,('Tariffs Jan2021'!J37*'Tariffs Jan2021'!U37/100)* 'Tariffs Jan2021'!AJ37,($C$5*'Tariffs Jan2021'!AL37/'Tariffs Jan2021'!AJ37*'Tariffs Jan2021'!U37/100)* 'Tariffs Jan2021'!AJ37)</f>
        <v>180.65090909090907</v>
      </c>
      <c r="K43" s="85">
        <f>IF($C$5*'Tariffs Jan2021'!AL37/'Tariffs Jan2021'!AJ37&lt;'Tariffs Jan2021'!J37,0,IF($C$5*'Tariffs Jan2021'!AL37/'Tariffs Jan2021'!AJ37&lt;='Tariffs Jan2021'!K37,($C$5*'Tariffs Jan2021'!AL37/'Tariffs Jan2021'!AJ37-'Tariffs Jan2021'!J37)*('Tariffs Jan2021'!V37/100)*'Tariffs Jan2021'!AJ37,('Tariffs Jan2021'!K37-'Tariffs Jan2021'!J37)*('Tariffs Jan2021'!V37/100)*'Tariffs Jan2021'!AJ37))</f>
        <v>123.67454545454544</v>
      </c>
      <c r="L43" s="85">
        <f>IF($C$5*'Tariffs Jan2021'!AL37/'Tariffs Jan2021'!AJ37&lt;'Tariffs Jan2021'!K37,0,IF($C$5*'Tariffs Jan2021'!AL37/'Tariffs Jan2021'!AJ37&lt;='Tariffs Jan2021'!L37,($C$5*'Tariffs Jan2021'!AL37/'Tariffs Jan2021'!AJ37-'Tariffs Jan2021'!K37)*('Tariffs Jan2021'!W37/100)*'Tariffs Jan2021'!AJ37,('Tariffs Jan2021'!L37-'Tariffs Jan2021'!K37)*('Tariffs Jan2021'!W37/100)*'Tariffs Jan2021'!AJ37))</f>
        <v>0</v>
      </c>
      <c r="M43" s="85">
        <f>IF($C$5*'Tariffs Jan2021'!AL37/'Tariffs Jan2021'!AJ37&lt;'Tariffs Jan2021'!L37,0,IF($C$5*'Tariffs Jan2021'!AL37/'Tariffs Jan2021'!AJ37&lt;='Tariffs Jan2021'!M37,($C$5*'Tariffs Jan2021'!AL37/'Tariffs Jan2021'!AJ37-'Tariffs Jan2021'!L37)*('Tariffs Jan2021'!X37/100)*'Tariffs Jan2021'!AJ37,('Tariffs Jan2021'!M37-'Tariffs Jan2021'!L37)*('Tariffs Jan2021'!X37/100)*'Tariffs Jan2021'!AJ37))</f>
        <v>0</v>
      </c>
      <c r="N43" s="85">
        <f>IF(($C$5*'Tariffs Jan2021'!AL37/'Tariffs Jan2021'!AJ37&gt;'Tariffs Jan2021'!M37),($C$5*'Tariffs Jan2021'!AL37/'Tariffs Jan2021'!AJ37-'Tariffs Jan2021'!M37)*'Tariffs Jan2021'!Y37/100*'Tariffs Jan2021'!AJ37,0)</f>
        <v>594.462218181818</v>
      </c>
      <c r="O43" s="73">
        <f t="shared" si="0"/>
        <v>1563.8301454545449</v>
      </c>
      <c r="P43" s="498">
        <f t="shared" si="1"/>
        <v>1720.2131599999996</v>
      </c>
      <c r="Q43" s="503"/>
      <c r="R43" s="503"/>
      <c r="S43" s="503"/>
      <c r="T43" s="503"/>
      <c r="U43" s="503"/>
      <c r="V43" s="503"/>
      <c r="W43" s="503"/>
      <c r="X43" s="503"/>
      <c r="Y43" s="503"/>
      <c r="Z43" s="503"/>
    </row>
    <row r="44" spans="1:26" x14ac:dyDescent="0.15">
      <c r="A44" s="286" t="str">
        <f>'Tariffs Jan2021'!F38</f>
        <v>EnergyAustralia</v>
      </c>
      <c r="B44" s="47" t="str">
        <f>'Tariffs Jan2021'!D38</f>
        <v>AGN North</v>
      </c>
      <c r="C44" s="287">
        <f>'Tariffs Jan2021'!E38</f>
        <v>44197</v>
      </c>
      <c r="D44" s="85">
        <f>365*'Tariffs Jan2021'!H38/100</f>
        <v>319.375</v>
      </c>
      <c r="E44" s="85">
        <f>IF($C$5*'Tariffs Jan2021'!AK38/'Tariffs Jan2021'!AI38&gt;='Tariffs Jan2021'!J38,( 'Tariffs Jan2021'!J38*'Tariffs Jan2021'!O38/100)* 'Tariffs Jan2021'!AI38,($C$5*'Tariffs Jan2021'!AK38/'Tariffs Jan2021'!AI38*'Tariffs Jan2021'!O38/100)* 'Tariffs Jan2021'!AI38)</f>
        <v>171.82772727272726</v>
      </c>
      <c r="F44" s="85">
        <f>IF($C$5*'Tariffs Jan2021'!AK38/'Tariffs Jan2021'!AI38&lt;'Tariffs Jan2021'!J38,0,IF($C$5*'Tariffs Jan2021'!AK38/'Tariffs Jan2021'!AI38&lt;='Tariffs Jan2021'!K38,($C$5*'Tariffs Jan2021'!AK38/'Tariffs Jan2021'!AI38-'Tariffs Jan2021'!J38)*('Tariffs Jan2021'!P38/100)*'Tariffs Jan2021'!AI38,('Tariffs Jan2021'!K38-'Tariffs Jan2021'!J38)*('Tariffs Jan2021'!P38/100)*'Tariffs Jan2021'!AI38))</f>
        <v>110.4940909090909</v>
      </c>
      <c r="G44" s="85">
        <f>IF($C$5*'Tariffs Jan2021'!AK38/'Tariffs Jan2021'!AI38&lt;'Tariffs Jan2021'!K38,0,IF($C$5*'Tariffs Jan2021'!AK38/'Tariffs Jan2021'!AI38&lt;='Tariffs Jan2021'!L38,($C$5*'Tariffs Jan2021'!AK38/'Tariffs Jan2021'!AI38-'Tariffs Jan2021'!K38)*('Tariffs Jan2021'!Q38/100)*'Tariffs Jan2021'!AI38,('Tariffs Jan2021'!L38-'Tariffs Jan2021'!K38)*('Tariffs Jan2021'!Q38/100)*'Tariffs Jan2021'!AI38))</f>
        <v>0</v>
      </c>
      <c r="H44" s="85">
        <f>IF($C$5*'Tariffs Jan2021'!AK38/'Tariffs Jan2021'!AI38&lt;'Tariffs Jan2021'!L38,0,IF($C$5*'Tariffs Jan2021'!AK38/'Tariffs Jan2021'!AI38&lt;='Tariffs Jan2021'!M38,($C$5*'Tariffs Jan2021'!AK38/'Tariffs Jan2021'!AI38-'Tariffs Jan2021'!L38)*('Tariffs Jan2021'!R38/100)*'Tariffs Jan2021'!AI38,('Tariffs Jan2021'!M38-'Tariffs Jan2021'!L38)*('Tariffs Jan2021'!R38/100)*'Tariffs Jan2021'!AI38))</f>
        <v>0</v>
      </c>
      <c r="I44" s="85">
        <f>IF(($C$5*'Tariffs Jan2021'!AK38/'Tariffs Jan2021'!AI38&gt;'Tariffs Jan2021'!M38),($C$5*'Tariffs Jan2021'!AK38/'Tariffs Jan2021'!AI38-'Tariffs Jan2021'!M38)*'Tariffs Jan2021'!S38/100*'Tariffs Jan2021'!AI38,0)</f>
        <v>492.95454545454544</v>
      </c>
      <c r="J44" s="85">
        <f>IF($C$5*'Tariffs Jan2021'!AL38/'Tariffs Jan2021'!AJ38&gt;='Tariffs Jan2021'!J38,('Tariffs Jan2021'!J38*'Tariffs Jan2021'!U38/100)* 'Tariffs Jan2021'!AJ38,($C$5*'Tariffs Jan2021'!AL38/'Tariffs Jan2021'!AJ38*'Tariffs Jan2021'!U38/100)* 'Tariffs Jan2021'!AJ38)</f>
        <v>171.82772727272726</v>
      </c>
      <c r="K44" s="85">
        <f>IF($C$5*'Tariffs Jan2021'!AL38/'Tariffs Jan2021'!AJ38&lt;'Tariffs Jan2021'!J38,0,IF($C$5*'Tariffs Jan2021'!AL38/'Tariffs Jan2021'!AJ38&lt;='Tariffs Jan2021'!K38,($C$5*'Tariffs Jan2021'!AL38/'Tariffs Jan2021'!AJ38-'Tariffs Jan2021'!J38)*('Tariffs Jan2021'!V38/100)*'Tariffs Jan2021'!AJ38,('Tariffs Jan2021'!K38-'Tariffs Jan2021'!J38)*('Tariffs Jan2021'!V38/100)*'Tariffs Jan2021'!AJ38))</f>
        <v>110.4940909090909</v>
      </c>
      <c r="L44" s="85">
        <f>IF($C$5*'Tariffs Jan2021'!AL38/'Tariffs Jan2021'!AJ38&lt;'Tariffs Jan2021'!K38,0,IF($C$5*'Tariffs Jan2021'!AL38/'Tariffs Jan2021'!AJ38&lt;='Tariffs Jan2021'!L38,($C$5*'Tariffs Jan2021'!AL38/'Tariffs Jan2021'!AJ38-'Tariffs Jan2021'!K38)*('Tariffs Jan2021'!W38/100)*'Tariffs Jan2021'!AJ38,('Tariffs Jan2021'!L38-'Tariffs Jan2021'!K38)*('Tariffs Jan2021'!W38/100)*'Tariffs Jan2021'!AJ38))</f>
        <v>0</v>
      </c>
      <c r="M44" s="85">
        <f>IF($C$5*'Tariffs Jan2021'!AL38/'Tariffs Jan2021'!AJ38&lt;'Tariffs Jan2021'!L38,0,IF($C$5*'Tariffs Jan2021'!AL38/'Tariffs Jan2021'!AJ38&lt;='Tariffs Jan2021'!M38,($C$5*'Tariffs Jan2021'!AL38/'Tariffs Jan2021'!AJ38-'Tariffs Jan2021'!L38)*('Tariffs Jan2021'!X38/100)*'Tariffs Jan2021'!AJ38,('Tariffs Jan2021'!M38-'Tariffs Jan2021'!L38)*('Tariffs Jan2021'!X38/100)*'Tariffs Jan2021'!AJ38))</f>
        <v>0</v>
      </c>
      <c r="N44" s="85">
        <f>IF(($C$5*'Tariffs Jan2021'!AL38/'Tariffs Jan2021'!AJ38&gt;'Tariffs Jan2021'!M38),($C$5*'Tariffs Jan2021'!AL38/'Tariffs Jan2021'!AJ38-'Tariffs Jan2021'!M38)*'Tariffs Jan2021'!Y38/100*'Tariffs Jan2021'!AJ38,0)</f>
        <v>492.95454545454544</v>
      </c>
      <c r="O44" s="73">
        <f t="shared" si="0"/>
        <v>1869.9277272727272</v>
      </c>
      <c r="P44" s="498">
        <f t="shared" si="1"/>
        <v>2056.9205000000002</v>
      </c>
      <c r="Q44" s="503"/>
      <c r="R44" s="503"/>
      <c r="S44" s="503"/>
      <c r="T44" s="503"/>
      <c r="U44" s="503"/>
      <c r="V44" s="503"/>
      <c r="W44" s="503"/>
      <c r="X44" s="503"/>
      <c r="Y44" s="503"/>
      <c r="Z44" s="503"/>
    </row>
    <row r="45" spans="1:26" x14ac:dyDescent="0.15">
      <c r="A45" s="286" t="str">
        <f>'Tariffs Jan2021'!F39</f>
        <v>Lumo Energy</v>
      </c>
      <c r="B45" s="47" t="str">
        <f>'Tariffs Jan2021'!D39</f>
        <v>AGN North</v>
      </c>
      <c r="C45" s="287">
        <f>'Tariffs Jan2021'!E39</f>
        <v>44197</v>
      </c>
      <c r="D45" s="85">
        <f>365*'Tariffs Jan2021'!H39/100</f>
        <v>255.5</v>
      </c>
      <c r="E45" s="85">
        <f>IF($C$5*'Tariffs Jan2021'!AK39/'Tariffs Jan2021'!AI39&gt;='Tariffs Jan2021'!J39,( 'Tariffs Jan2021'!J39*'Tariffs Jan2021'!O39/100)* 'Tariffs Jan2021'!AI39,($C$5*'Tariffs Jan2021'!AK39/'Tariffs Jan2021'!AI39*'Tariffs Jan2021'!O39/100)* 'Tariffs Jan2021'!AI39)</f>
        <v>121.1318181818182</v>
      </c>
      <c r="F45" s="85">
        <f>IF($C$5*'Tariffs Jan2021'!AK39/'Tariffs Jan2021'!AI39&lt;'Tariffs Jan2021'!J39,0,IF($C$5*'Tariffs Jan2021'!AK39/'Tariffs Jan2021'!AI39&lt;='Tariffs Jan2021'!K39,($C$5*'Tariffs Jan2021'!AK39/'Tariffs Jan2021'!AI39-'Tariffs Jan2021'!J39)*('Tariffs Jan2021'!P39/100)*'Tariffs Jan2021'!AI39,('Tariffs Jan2021'!K39-'Tariffs Jan2021'!J39)*('Tariffs Jan2021'!P39/100)*'Tariffs Jan2021'!AI39))</f>
        <v>85.365000000000009</v>
      </c>
      <c r="G45" s="85">
        <f>IF($C$5*'Tariffs Jan2021'!AK39/'Tariffs Jan2021'!AI39&lt;'Tariffs Jan2021'!K39,0,IF($C$5*'Tariffs Jan2021'!AK39/'Tariffs Jan2021'!AI39&lt;='Tariffs Jan2021'!L39,($C$5*'Tariffs Jan2021'!AK39/'Tariffs Jan2021'!AI39-'Tariffs Jan2021'!K39)*('Tariffs Jan2021'!Q39/100)*'Tariffs Jan2021'!AI39,('Tariffs Jan2021'!L39-'Tariffs Jan2021'!K39)*('Tariffs Jan2021'!Q39/100)*'Tariffs Jan2021'!AI39))</f>
        <v>0</v>
      </c>
      <c r="H45" s="85">
        <f>IF($C$5*'Tariffs Jan2021'!AK39/'Tariffs Jan2021'!AI39&lt;'Tariffs Jan2021'!L39,0,IF($C$5*'Tariffs Jan2021'!AK39/'Tariffs Jan2021'!AI39&lt;='Tariffs Jan2021'!M39,($C$5*'Tariffs Jan2021'!AK39/'Tariffs Jan2021'!AI39-'Tariffs Jan2021'!L39)*('Tariffs Jan2021'!R39/100)*'Tariffs Jan2021'!AI39,('Tariffs Jan2021'!M39-'Tariffs Jan2021'!L39)*('Tariffs Jan2021'!R39/100)*'Tariffs Jan2021'!AI39))</f>
        <v>0</v>
      </c>
      <c r="I45" s="85">
        <f>IF(($C$5*'Tariffs Jan2021'!AK39/'Tariffs Jan2021'!AI39&gt;'Tariffs Jan2021'!M39),($C$5*'Tariffs Jan2021'!AK39/'Tariffs Jan2021'!AI39-'Tariffs Jan2021'!M39)*'Tariffs Jan2021'!S39/100*'Tariffs Jan2021'!AI39,0)</f>
        <v>439.77272727272725</v>
      </c>
      <c r="J45" s="85">
        <f>IF($C$5*'Tariffs Jan2021'!AL39/'Tariffs Jan2021'!AJ39&gt;='Tariffs Jan2021'!J39,('Tariffs Jan2021'!J39*'Tariffs Jan2021'!U39/100)* 'Tariffs Jan2021'!AJ39,($C$5*'Tariffs Jan2021'!AL39/'Tariffs Jan2021'!AJ39*'Tariffs Jan2021'!U39/100)* 'Tariffs Jan2021'!AJ39)</f>
        <v>121.1318181818182</v>
      </c>
      <c r="K45" s="85">
        <f>IF($C$5*'Tariffs Jan2021'!AL39/'Tariffs Jan2021'!AJ39&lt;'Tariffs Jan2021'!J39,0,IF($C$5*'Tariffs Jan2021'!AL39/'Tariffs Jan2021'!AJ39&lt;='Tariffs Jan2021'!K39,($C$5*'Tariffs Jan2021'!AL39/'Tariffs Jan2021'!AJ39-'Tariffs Jan2021'!J39)*('Tariffs Jan2021'!V39/100)*'Tariffs Jan2021'!AJ39,('Tariffs Jan2021'!K39-'Tariffs Jan2021'!J39)*('Tariffs Jan2021'!V39/100)*'Tariffs Jan2021'!AJ39))</f>
        <v>85.365000000000009</v>
      </c>
      <c r="L45" s="85">
        <f>IF($C$5*'Tariffs Jan2021'!AL39/'Tariffs Jan2021'!AJ39&lt;'Tariffs Jan2021'!K39,0,IF($C$5*'Tariffs Jan2021'!AL39/'Tariffs Jan2021'!AJ39&lt;='Tariffs Jan2021'!L39,($C$5*'Tariffs Jan2021'!AL39/'Tariffs Jan2021'!AJ39-'Tariffs Jan2021'!K39)*('Tariffs Jan2021'!W39/100)*'Tariffs Jan2021'!AJ39,('Tariffs Jan2021'!L39-'Tariffs Jan2021'!K39)*('Tariffs Jan2021'!W39/100)*'Tariffs Jan2021'!AJ39))</f>
        <v>0</v>
      </c>
      <c r="M45" s="85">
        <f>IF($C$5*'Tariffs Jan2021'!AL39/'Tariffs Jan2021'!AJ39&lt;'Tariffs Jan2021'!L39,0,IF($C$5*'Tariffs Jan2021'!AL39/'Tariffs Jan2021'!AJ39&lt;='Tariffs Jan2021'!M39,($C$5*'Tariffs Jan2021'!AL39/'Tariffs Jan2021'!AJ39-'Tariffs Jan2021'!L39)*('Tariffs Jan2021'!X39/100)*'Tariffs Jan2021'!AJ39,('Tariffs Jan2021'!M39-'Tariffs Jan2021'!L39)*('Tariffs Jan2021'!X39/100)*'Tariffs Jan2021'!AJ39))</f>
        <v>0</v>
      </c>
      <c r="N45" s="85">
        <f>IF(($C$5*'Tariffs Jan2021'!AL39/'Tariffs Jan2021'!AJ39&gt;'Tariffs Jan2021'!M39),($C$5*'Tariffs Jan2021'!AL39/'Tariffs Jan2021'!AJ39-'Tariffs Jan2021'!M39)*'Tariffs Jan2021'!Y39/100*'Tariffs Jan2021'!AJ39,0)</f>
        <v>439.77272727272725</v>
      </c>
      <c r="O45" s="73">
        <f t="shared" si="0"/>
        <v>1548.0390909090909</v>
      </c>
      <c r="P45" s="498">
        <f t="shared" si="1"/>
        <v>1702.8430000000001</v>
      </c>
      <c r="Q45" s="503"/>
      <c r="R45" s="503"/>
      <c r="S45" s="503"/>
      <c r="T45" s="503"/>
      <c r="U45" s="503"/>
      <c r="V45" s="503"/>
      <c r="W45" s="503"/>
      <c r="X45" s="503"/>
      <c r="Y45" s="503"/>
      <c r="Z45" s="503"/>
    </row>
    <row r="46" spans="1:26" x14ac:dyDescent="0.15">
      <c r="A46" s="286" t="str">
        <f>'Tariffs Jan2021'!F40</f>
        <v>Momentum Energy</v>
      </c>
      <c r="B46" s="47" t="str">
        <f>'Tariffs Jan2021'!D40</f>
        <v>AGN North</v>
      </c>
      <c r="C46" s="287">
        <f>'Tariffs Jan2021'!E40</f>
        <v>43984</v>
      </c>
      <c r="D46" s="85">
        <f>365*'Tariffs Jan2021'!H40/100</f>
        <v>293.19454545454539</v>
      </c>
      <c r="E46" s="85">
        <f>IF($C$5*'Tariffs Jan2021'!AK40/'Tariffs Jan2021'!AI40&gt;='Tariffs Jan2021'!J40,( 'Tariffs Jan2021'!J40*'Tariffs Jan2021'!O40/100)* 'Tariffs Jan2021'!AI40,($C$5*'Tariffs Jan2021'!AK40/'Tariffs Jan2021'!AI40*'Tariffs Jan2021'!O40/100)* 'Tariffs Jan2021'!AI40)</f>
        <v>111.86</v>
      </c>
      <c r="F46" s="85">
        <f>IF($C$5*'Tariffs Jan2021'!AK40/'Tariffs Jan2021'!AI40&lt;'Tariffs Jan2021'!J40,0,IF($C$5*'Tariffs Jan2021'!AK40/'Tariffs Jan2021'!AI40&lt;='Tariffs Jan2021'!K40,($C$5*'Tariffs Jan2021'!AK40/'Tariffs Jan2021'!AI40-'Tariffs Jan2021'!J40)*('Tariffs Jan2021'!P40/100)*'Tariffs Jan2021'!AI40,('Tariffs Jan2021'!K40-'Tariffs Jan2021'!J40)*('Tariffs Jan2021'!P40/100)*'Tariffs Jan2021'!AI40))</f>
        <v>79.821818181818173</v>
      </c>
      <c r="G46" s="85">
        <f>IF($C$5*'Tariffs Jan2021'!AK40/'Tariffs Jan2021'!AI40&lt;'Tariffs Jan2021'!K40,0,IF($C$5*'Tariffs Jan2021'!AK40/'Tariffs Jan2021'!AI40&lt;='Tariffs Jan2021'!L40,($C$5*'Tariffs Jan2021'!AK40/'Tariffs Jan2021'!AI40-'Tariffs Jan2021'!K40)*('Tariffs Jan2021'!Q40/100)*'Tariffs Jan2021'!AI40,('Tariffs Jan2021'!L40-'Tariffs Jan2021'!K40)*('Tariffs Jan2021'!Q40/100)*'Tariffs Jan2021'!AI40))</f>
        <v>0</v>
      </c>
      <c r="H46" s="85">
        <f>IF($C$5*'Tariffs Jan2021'!AK40/'Tariffs Jan2021'!AI40&lt;'Tariffs Jan2021'!L40,0,IF($C$5*'Tariffs Jan2021'!AK40/'Tariffs Jan2021'!AI40&lt;='Tariffs Jan2021'!M40,($C$5*'Tariffs Jan2021'!AK40/'Tariffs Jan2021'!AI40-'Tariffs Jan2021'!L40)*('Tariffs Jan2021'!R40/100)*'Tariffs Jan2021'!AI40,('Tariffs Jan2021'!M40-'Tariffs Jan2021'!L40)*('Tariffs Jan2021'!R40/100)*'Tariffs Jan2021'!AI40))</f>
        <v>0</v>
      </c>
      <c r="I46" s="85">
        <f>IF(($C$5*'Tariffs Jan2021'!AK40/'Tariffs Jan2021'!AI40&gt;'Tariffs Jan2021'!M40),($C$5*'Tariffs Jan2021'!AK40/'Tariffs Jan2021'!AI40-'Tariffs Jan2021'!M40)*'Tariffs Jan2021'!S40/100*'Tariffs Jan2021'!AI40,0)</f>
        <v>389.94539999999984</v>
      </c>
      <c r="J46" s="85">
        <f>IF($C$5*'Tariffs Jan2021'!AL40/'Tariffs Jan2021'!AJ40&gt;='Tariffs Jan2021'!J40,('Tariffs Jan2021'!J40*'Tariffs Jan2021'!U40/100)* 'Tariffs Jan2021'!AJ40,($C$5*'Tariffs Jan2021'!AL40/'Tariffs Jan2021'!AJ40*'Tariffs Jan2021'!U40/100)* 'Tariffs Jan2021'!AJ40)</f>
        <v>200.98909090909089</v>
      </c>
      <c r="K46" s="85">
        <f>IF($C$5*'Tariffs Jan2021'!AL40/'Tariffs Jan2021'!AJ40&lt;'Tariffs Jan2021'!J40,0,IF($C$5*'Tariffs Jan2021'!AL40/'Tariffs Jan2021'!AJ40&lt;='Tariffs Jan2021'!K40,($C$5*'Tariffs Jan2021'!AL40/'Tariffs Jan2021'!AJ40-'Tariffs Jan2021'!J40)*('Tariffs Jan2021'!V40/100)*'Tariffs Jan2021'!AJ40,('Tariffs Jan2021'!K40-'Tariffs Jan2021'!J40)*('Tariffs Jan2021'!V40/100)*'Tariffs Jan2021'!AJ40))</f>
        <v>142.89090909090908</v>
      </c>
      <c r="L46" s="85">
        <f>IF($C$5*'Tariffs Jan2021'!AL40/'Tariffs Jan2021'!AJ40&lt;'Tariffs Jan2021'!K40,0,IF($C$5*'Tariffs Jan2021'!AL40/'Tariffs Jan2021'!AJ40&lt;='Tariffs Jan2021'!L40,($C$5*'Tariffs Jan2021'!AL40/'Tariffs Jan2021'!AJ40-'Tariffs Jan2021'!K40)*('Tariffs Jan2021'!W40/100)*'Tariffs Jan2021'!AJ40,('Tariffs Jan2021'!L40-'Tariffs Jan2021'!K40)*('Tariffs Jan2021'!W40/100)*'Tariffs Jan2021'!AJ40))</f>
        <v>0</v>
      </c>
      <c r="M46" s="85">
        <f>IF($C$5*'Tariffs Jan2021'!AL40/'Tariffs Jan2021'!AJ40&lt;'Tariffs Jan2021'!L40,0,IF($C$5*'Tariffs Jan2021'!AL40/'Tariffs Jan2021'!AJ40&lt;='Tariffs Jan2021'!M40,($C$5*'Tariffs Jan2021'!AL40/'Tariffs Jan2021'!AJ40-'Tariffs Jan2021'!L40)*('Tariffs Jan2021'!X40/100)*'Tariffs Jan2021'!AJ40,('Tariffs Jan2021'!M40-'Tariffs Jan2021'!L40)*('Tariffs Jan2021'!X40/100)*'Tariffs Jan2021'!AJ40))</f>
        <v>0</v>
      </c>
      <c r="N46" s="85">
        <f>IF(($C$5*'Tariffs Jan2021'!AL40/'Tariffs Jan2021'!AJ40&gt;'Tariffs Jan2021'!M40),($C$5*'Tariffs Jan2021'!AL40/'Tariffs Jan2021'!AJ40-'Tariffs Jan2021'!M40)*'Tariffs Jan2021'!Y40/100*'Tariffs Jan2021'!AJ40,0)</f>
        <v>695.35718181818152</v>
      </c>
      <c r="O46" s="73">
        <f t="shared" si="0"/>
        <v>1914.058945454545</v>
      </c>
      <c r="P46" s="498">
        <f t="shared" si="1"/>
        <v>2105.4648399999996</v>
      </c>
      <c r="Q46" s="503"/>
      <c r="R46" s="503"/>
      <c r="S46" s="503"/>
      <c r="T46" s="503"/>
      <c r="U46" s="503"/>
      <c r="V46" s="503"/>
      <c r="W46" s="503"/>
      <c r="X46" s="503"/>
      <c r="Y46" s="503"/>
      <c r="Z46" s="503"/>
    </row>
    <row r="47" spans="1:26" x14ac:dyDescent="0.15">
      <c r="A47" s="286" t="str">
        <f>'Tariffs Jan2021'!F41</f>
        <v>Origin Energy</v>
      </c>
      <c r="B47" s="47" t="str">
        <f>'Tariffs Jan2021'!D41</f>
        <v>AGN North</v>
      </c>
      <c r="C47" s="287">
        <f>'Tariffs Jan2021'!E41</f>
        <v>44197</v>
      </c>
      <c r="D47" s="85">
        <f>365*'Tariffs Jan2021'!H41/100</f>
        <v>251.18636363636361</v>
      </c>
      <c r="E47" s="85">
        <f>IF($C$5*'Tariffs Jan2021'!AK41/'Tariffs Jan2021'!AI41&gt;='Tariffs Jan2021'!J41,( 'Tariffs Jan2021'!J41*'Tariffs Jan2021'!O41/100)* 'Tariffs Jan2021'!AI41,($C$5*'Tariffs Jan2021'!AK41/'Tariffs Jan2021'!AI41*'Tariffs Jan2021'!O41/100)* 'Tariffs Jan2021'!AI41)</f>
        <v>409.09090909090901</v>
      </c>
      <c r="F47" s="85">
        <f>IF($C$5*'Tariffs Jan2021'!AK41/'Tariffs Jan2021'!AI41&lt;'Tariffs Jan2021'!J41,0,IF($C$5*'Tariffs Jan2021'!AK41/'Tariffs Jan2021'!AI41&lt;='Tariffs Jan2021'!K41,($C$5*'Tariffs Jan2021'!AK41/'Tariffs Jan2021'!AI41-'Tariffs Jan2021'!J41)*('Tariffs Jan2021'!P41/100)*'Tariffs Jan2021'!AI41,('Tariffs Jan2021'!K41-'Tariffs Jan2021'!J41)*('Tariffs Jan2021'!P41/100)*'Tariffs Jan2021'!AI41))</f>
        <v>292.09090909090907</v>
      </c>
      <c r="G47" s="85">
        <f>IF($C$5*'Tariffs Jan2021'!AK41/'Tariffs Jan2021'!AI41&lt;'Tariffs Jan2021'!K41,0,IF($C$5*'Tariffs Jan2021'!AK41/'Tariffs Jan2021'!AI41&lt;='Tariffs Jan2021'!L41,($C$5*'Tariffs Jan2021'!AK41/'Tariffs Jan2021'!AI41-'Tariffs Jan2021'!K41)*('Tariffs Jan2021'!Q41/100)*'Tariffs Jan2021'!AI41,('Tariffs Jan2021'!L41-'Tariffs Jan2021'!K41)*('Tariffs Jan2021'!Q41/100)*'Tariffs Jan2021'!AI41))</f>
        <v>0</v>
      </c>
      <c r="H47" s="85">
        <f>IF($C$5*'Tariffs Jan2021'!AK41/'Tariffs Jan2021'!AI41&lt;'Tariffs Jan2021'!L41,0,IF($C$5*'Tariffs Jan2021'!AK41/'Tariffs Jan2021'!AI41&lt;='Tariffs Jan2021'!M41,($C$5*'Tariffs Jan2021'!AK41/'Tariffs Jan2021'!AI41-'Tariffs Jan2021'!L41)*('Tariffs Jan2021'!R41/100)*'Tariffs Jan2021'!AI41,('Tariffs Jan2021'!M41-'Tariffs Jan2021'!L41)*('Tariffs Jan2021'!R41/100)*'Tariffs Jan2021'!AI41))</f>
        <v>0</v>
      </c>
      <c r="I47" s="85">
        <f>IF(($C$5*'Tariffs Jan2021'!AK41/'Tariffs Jan2021'!AI41&gt;'Tariffs Jan2021'!M41),($C$5*'Tariffs Jan2021'!AK41/'Tariffs Jan2021'!AI41-'Tariffs Jan2021'!M41)*'Tariffs Jan2021'!S41/100*'Tariffs Jan2021'!AI41,0)</f>
        <v>0</v>
      </c>
      <c r="J47" s="85">
        <f>IF($C$5*'Tariffs Jan2021'!AL41/'Tariffs Jan2021'!AJ41&gt;='Tariffs Jan2021'!J41,('Tariffs Jan2021'!J41*'Tariffs Jan2021'!U41/100)* 'Tariffs Jan2021'!AJ41,($C$5*'Tariffs Jan2021'!AL41/'Tariffs Jan2021'!AJ41*'Tariffs Jan2021'!U41/100)* 'Tariffs Jan2021'!AJ41)</f>
        <v>409.09090909090901</v>
      </c>
      <c r="K47" s="85">
        <f>IF($C$5*'Tariffs Jan2021'!AL41/'Tariffs Jan2021'!AJ41&lt;'Tariffs Jan2021'!J41,0,IF($C$5*'Tariffs Jan2021'!AL41/'Tariffs Jan2021'!AJ41&lt;='Tariffs Jan2021'!K41,($C$5*'Tariffs Jan2021'!AL41/'Tariffs Jan2021'!AJ41-'Tariffs Jan2021'!J41)*('Tariffs Jan2021'!V41/100)*'Tariffs Jan2021'!AJ41,('Tariffs Jan2021'!K41-'Tariffs Jan2021'!J41)*('Tariffs Jan2021'!V41/100)*'Tariffs Jan2021'!AJ41))</f>
        <v>292.09090909090907</v>
      </c>
      <c r="L47" s="85">
        <f>IF($C$5*'Tariffs Jan2021'!AL41/'Tariffs Jan2021'!AJ41&lt;'Tariffs Jan2021'!K41,0,IF($C$5*'Tariffs Jan2021'!AL41/'Tariffs Jan2021'!AJ41&lt;='Tariffs Jan2021'!L41,($C$5*'Tariffs Jan2021'!AL41/'Tariffs Jan2021'!AJ41-'Tariffs Jan2021'!K41)*('Tariffs Jan2021'!W41/100)*'Tariffs Jan2021'!AJ41,('Tariffs Jan2021'!L41-'Tariffs Jan2021'!K41)*('Tariffs Jan2021'!W41/100)*'Tariffs Jan2021'!AJ41))</f>
        <v>0</v>
      </c>
      <c r="M47" s="85">
        <f>IF($C$5*'Tariffs Jan2021'!AL41/'Tariffs Jan2021'!AJ41&lt;'Tariffs Jan2021'!L41,0,IF($C$5*'Tariffs Jan2021'!AL41/'Tariffs Jan2021'!AJ41&lt;='Tariffs Jan2021'!M41,($C$5*'Tariffs Jan2021'!AL41/'Tariffs Jan2021'!AJ41-'Tariffs Jan2021'!L41)*('Tariffs Jan2021'!X41/100)*'Tariffs Jan2021'!AJ41,('Tariffs Jan2021'!M41-'Tariffs Jan2021'!L41)*('Tariffs Jan2021'!X41/100)*'Tariffs Jan2021'!AJ41))</f>
        <v>0</v>
      </c>
      <c r="N47" s="85">
        <f>IF(($C$5*'Tariffs Jan2021'!AL41/'Tariffs Jan2021'!AJ41&gt;'Tariffs Jan2021'!M41),($C$5*'Tariffs Jan2021'!AL41/'Tariffs Jan2021'!AJ41-'Tariffs Jan2021'!M41)*'Tariffs Jan2021'!Y41/100*'Tariffs Jan2021'!AJ41,0)</f>
        <v>0</v>
      </c>
      <c r="O47" s="73">
        <f t="shared" si="0"/>
        <v>1653.5499999999997</v>
      </c>
      <c r="P47" s="498">
        <f t="shared" si="1"/>
        <v>1818.9049999999997</v>
      </c>
      <c r="Q47" s="503"/>
      <c r="R47" s="503"/>
      <c r="S47" s="503"/>
      <c r="T47" s="503"/>
      <c r="U47" s="503"/>
      <c r="V47" s="503"/>
      <c r="W47" s="503"/>
      <c r="X47" s="503"/>
      <c r="Y47" s="503"/>
      <c r="Z47" s="503"/>
    </row>
    <row r="48" spans="1:26" x14ac:dyDescent="0.15">
      <c r="A48" s="286" t="str">
        <f>'Tariffs Jan2021'!F42</f>
        <v>Red Energy</v>
      </c>
      <c r="B48" s="47" t="str">
        <f>'Tariffs Jan2021'!D42</f>
        <v>AGN North</v>
      </c>
      <c r="C48" s="287">
        <f>'Tariffs Jan2021'!E42</f>
        <v>44197</v>
      </c>
      <c r="D48" s="85">
        <f>365*'Tariffs Jan2021'!H42/100</f>
        <v>265.72000000000003</v>
      </c>
      <c r="E48" s="85">
        <f>IF($C$5*'Tariffs Jan2021'!AK42/'Tariffs Jan2021'!AI42&gt;='Tariffs Jan2021'!J42,( 'Tariffs Jan2021'!J42*'Tariffs Jan2021'!O42/100)* 'Tariffs Jan2021'!AI42,($C$5*'Tariffs Jan2021'!AK42/'Tariffs Jan2021'!AI42*'Tariffs Jan2021'!O42/100)* 'Tariffs Jan2021'!AI42)</f>
        <v>132.34772727272727</v>
      </c>
      <c r="F48" s="85">
        <f>IF($C$5*'Tariffs Jan2021'!AK42/'Tariffs Jan2021'!AI42&lt;'Tariffs Jan2021'!J42,0,IF($C$5*'Tariffs Jan2021'!AK42/'Tariffs Jan2021'!AI42&lt;='Tariffs Jan2021'!K42,($C$5*'Tariffs Jan2021'!AK42/'Tariffs Jan2021'!AI42-'Tariffs Jan2021'!J42)*('Tariffs Jan2021'!P42/100)*'Tariffs Jan2021'!AI42,('Tariffs Jan2021'!K42-'Tariffs Jan2021'!J42)*('Tariffs Jan2021'!P42/100)*'Tariffs Jan2021'!AI42))</f>
        <v>103.84227272727271</v>
      </c>
      <c r="G48" s="85">
        <f>IF($C$5*'Tariffs Jan2021'!AK42/'Tariffs Jan2021'!AI42&lt;'Tariffs Jan2021'!K42,0,IF($C$5*'Tariffs Jan2021'!AK42/'Tariffs Jan2021'!AI42&lt;='Tariffs Jan2021'!L42,($C$5*'Tariffs Jan2021'!AK42/'Tariffs Jan2021'!AI42-'Tariffs Jan2021'!K42)*('Tariffs Jan2021'!Q42/100)*'Tariffs Jan2021'!AI42,('Tariffs Jan2021'!L42-'Tariffs Jan2021'!K42)*('Tariffs Jan2021'!Q42/100)*'Tariffs Jan2021'!AI42))</f>
        <v>0</v>
      </c>
      <c r="H48" s="85">
        <f>IF($C$5*'Tariffs Jan2021'!AK42/'Tariffs Jan2021'!AI42&lt;'Tariffs Jan2021'!L42,0,IF($C$5*'Tariffs Jan2021'!AK42/'Tariffs Jan2021'!AI42&lt;='Tariffs Jan2021'!M42,($C$5*'Tariffs Jan2021'!AK42/'Tariffs Jan2021'!AI42-'Tariffs Jan2021'!L42)*('Tariffs Jan2021'!R42/100)*'Tariffs Jan2021'!AI42,('Tariffs Jan2021'!M42-'Tariffs Jan2021'!L42)*('Tariffs Jan2021'!R42/100)*'Tariffs Jan2021'!AI42))</f>
        <v>0</v>
      </c>
      <c r="I48" s="85">
        <f>IF(($C$5*'Tariffs Jan2021'!AK42/'Tariffs Jan2021'!AI42&gt;'Tariffs Jan2021'!M42),($C$5*'Tariffs Jan2021'!AK42/'Tariffs Jan2021'!AI42-'Tariffs Jan2021'!M42)*'Tariffs Jan2021'!S42/100*'Tariffs Jan2021'!AI42,0)</f>
        <v>427.49999999999989</v>
      </c>
      <c r="J48" s="85">
        <f>IF($C$5*'Tariffs Jan2021'!AL42/'Tariffs Jan2021'!AJ42&gt;='Tariffs Jan2021'!J42,('Tariffs Jan2021'!J42*'Tariffs Jan2021'!U42/100)* 'Tariffs Jan2021'!AJ42,($C$5*'Tariffs Jan2021'!AL42/'Tariffs Jan2021'!AJ42*'Tariffs Jan2021'!U42/100)* 'Tariffs Jan2021'!AJ42)</f>
        <v>132.34772727272727</v>
      </c>
      <c r="K48" s="85">
        <f>IF($C$5*'Tariffs Jan2021'!AL42/'Tariffs Jan2021'!AJ42&lt;'Tariffs Jan2021'!J42,0,IF($C$5*'Tariffs Jan2021'!AL42/'Tariffs Jan2021'!AJ42&lt;='Tariffs Jan2021'!K42,($C$5*'Tariffs Jan2021'!AL42/'Tariffs Jan2021'!AJ42-'Tariffs Jan2021'!J42)*('Tariffs Jan2021'!V42/100)*'Tariffs Jan2021'!AJ42,('Tariffs Jan2021'!K42-'Tariffs Jan2021'!J42)*('Tariffs Jan2021'!V42/100)*'Tariffs Jan2021'!AJ42))</f>
        <v>103.84227272727271</v>
      </c>
      <c r="L48" s="85">
        <f>IF($C$5*'Tariffs Jan2021'!AL42/'Tariffs Jan2021'!AJ42&lt;'Tariffs Jan2021'!K42,0,IF($C$5*'Tariffs Jan2021'!AL42/'Tariffs Jan2021'!AJ42&lt;='Tariffs Jan2021'!L42,($C$5*'Tariffs Jan2021'!AL42/'Tariffs Jan2021'!AJ42-'Tariffs Jan2021'!K42)*('Tariffs Jan2021'!W42/100)*'Tariffs Jan2021'!AJ42,('Tariffs Jan2021'!L42-'Tariffs Jan2021'!K42)*('Tariffs Jan2021'!W42/100)*'Tariffs Jan2021'!AJ42))</f>
        <v>0</v>
      </c>
      <c r="M48" s="85">
        <f>IF($C$5*'Tariffs Jan2021'!AL42/'Tariffs Jan2021'!AJ42&lt;'Tariffs Jan2021'!L42,0,IF($C$5*'Tariffs Jan2021'!AL42/'Tariffs Jan2021'!AJ42&lt;='Tariffs Jan2021'!M42,($C$5*'Tariffs Jan2021'!AL42/'Tariffs Jan2021'!AJ42-'Tariffs Jan2021'!L42)*('Tariffs Jan2021'!X42/100)*'Tariffs Jan2021'!AJ42,('Tariffs Jan2021'!M42-'Tariffs Jan2021'!L42)*('Tariffs Jan2021'!X42/100)*'Tariffs Jan2021'!AJ42))</f>
        <v>0</v>
      </c>
      <c r="N48" s="85">
        <f>IF(($C$5*'Tariffs Jan2021'!AL42/'Tariffs Jan2021'!AJ42&gt;'Tariffs Jan2021'!M42),($C$5*'Tariffs Jan2021'!AL42/'Tariffs Jan2021'!AJ42-'Tariffs Jan2021'!M42)*'Tariffs Jan2021'!Y42/100*'Tariffs Jan2021'!AJ42,0)</f>
        <v>427.49999999999989</v>
      </c>
      <c r="O48" s="73">
        <f t="shared" si="0"/>
        <v>1593.1</v>
      </c>
      <c r="P48" s="498">
        <f t="shared" si="1"/>
        <v>1752.41</v>
      </c>
      <c r="Q48" s="503"/>
      <c r="R48" s="503"/>
      <c r="S48" s="503"/>
      <c r="T48" s="503"/>
      <c r="U48" s="503"/>
      <c r="V48" s="503"/>
      <c r="W48" s="503"/>
      <c r="X48" s="503"/>
      <c r="Y48" s="503"/>
      <c r="Z48" s="503"/>
    </row>
    <row r="49" spans="1:26" x14ac:dyDescent="0.15">
      <c r="A49" s="286" t="str">
        <f>'Tariffs Jan2021'!F43</f>
        <v>Simply Energy</v>
      </c>
      <c r="B49" s="47" t="str">
        <f>'Tariffs Jan2021'!D43</f>
        <v>AGN North</v>
      </c>
      <c r="C49" s="287">
        <f>'Tariffs Jan2021'!E43</f>
        <v>44197</v>
      </c>
      <c r="D49" s="85">
        <f>365*'Tariffs Jan2021'!H43/100</f>
        <v>281.68045454545455</v>
      </c>
      <c r="E49" s="85">
        <f>IF($C$5*'Tariffs Jan2021'!AK43/'Tariffs Jan2021'!AI43&gt;='Tariffs Jan2021'!J43,( 'Tariffs Jan2021'!J43*'Tariffs Jan2021'!O43/100)* 'Tariffs Jan2021'!AI43,($C$5*'Tariffs Jan2021'!AK43/'Tariffs Jan2021'!AI43*'Tariffs Jan2021'!O43/100)* 'Tariffs Jan2021'!AI43)</f>
        <v>105.8781818181818</v>
      </c>
      <c r="F49" s="85">
        <f>IF($C$5*'Tariffs Jan2021'!AK43/'Tariffs Jan2021'!AI43&lt;'Tariffs Jan2021'!J43,0,IF($C$5*'Tariffs Jan2021'!AK43/'Tariffs Jan2021'!AI43&lt;='Tariffs Jan2021'!K43,($C$5*'Tariffs Jan2021'!AK43/'Tariffs Jan2021'!AI43-'Tariffs Jan2021'!J43)*('Tariffs Jan2021'!P43/100)*'Tariffs Jan2021'!AI43,('Tariffs Jan2021'!K43-'Tariffs Jan2021'!J43)*('Tariffs Jan2021'!P43/100)*'Tariffs Jan2021'!AI43))</f>
        <v>73.416363636363627</v>
      </c>
      <c r="G49" s="85">
        <f>IF($C$5*'Tariffs Jan2021'!AK43/'Tariffs Jan2021'!AI43&lt;'Tariffs Jan2021'!K43,0,IF($C$5*'Tariffs Jan2021'!AK43/'Tariffs Jan2021'!AI43&lt;='Tariffs Jan2021'!L43,($C$5*'Tariffs Jan2021'!AK43/'Tariffs Jan2021'!AI43-'Tariffs Jan2021'!K43)*('Tariffs Jan2021'!Q43/100)*'Tariffs Jan2021'!AI43,('Tariffs Jan2021'!L43-'Tariffs Jan2021'!K43)*('Tariffs Jan2021'!Q43/100)*'Tariffs Jan2021'!AI43))</f>
        <v>0</v>
      </c>
      <c r="H49" s="85">
        <f>IF($C$5*'Tariffs Jan2021'!AK43/'Tariffs Jan2021'!AI43&lt;'Tariffs Jan2021'!L43,0,IF($C$5*'Tariffs Jan2021'!AK43/'Tariffs Jan2021'!AI43&lt;='Tariffs Jan2021'!M43,($C$5*'Tariffs Jan2021'!AK43/'Tariffs Jan2021'!AI43-'Tariffs Jan2021'!L43)*('Tariffs Jan2021'!R43/100)*'Tariffs Jan2021'!AI43,('Tariffs Jan2021'!M43-'Tariffs Jan2021'!L43)*('Tariffs Jan2021'!R43/100)*'Tariffs Jan2021'!AI43))</f>
        <v>0</v>
      </c>
      <c r="I49" s="85">
        <f>IF(($C$5*'Tariffs Jan2021'!AK43/'Tariffs Jan2021'!AI43&gt;'Tariffs Jan2021'!M43),($C$5*'Tariffs Jan2021'!AK43/'Tariffs Jan2021'!AI43-'Tariffs Jan2021'!M43)*'Tariffs Jan2021'!S43/100*'Tariffs Jan2021'!AI43,0)</f>
        <v>340.86136363636354</v>
      </c>
      <c r="J49" s="85">
        <f>IF($C$5*'Tariffs Jan2021'!AL43/'Tariffs Jan2021'!AJ43&gt;='Tariffs Jan2021'!J43,('Tariffs Jan2021'!J43*'Tariffs Jan2021'!U43/100)* 'Tariffs Jan2021'!AJ43,($C$5*'Tariffs Jan2021'!AL43/'Tariffs Jan2021'!AJ43*'Tariffs Jan2021'!U43/100)* 'Tariffs Jan2021'!AJ43)</f>
        <v>211.7563636363636</v>
      </c>
      <c r="K49" s="85">
        <f>IF($C$5*'Tariffs Jan2021'!AL43/'Tariffs Jan2021'!AJ43&lt;'Tariffs Jan2021'!J43,0,IF($C$5*'Tariffs Jan2021'!AL43/'Tariffs Jan2021'!AJ43&lt;='Tariffs Jan2021'!K43,($C$5*'Tariffs Jan2021'!AL43/'Tariffs Jan2021'!AJ43-'Tariffs Jan2021'!J43)*('Tariffs Jan2021'!V43/100)*'Tariffs Jan2021'!AJ43,('Tariffs Jan2021'!K43-'Tariffs Jan2021'!J43)*('Tariffs Jan2021'!V43/100)*'Tariffs Jan2021'!AJ43))</f>
        <v>146.83272727272725</v>
      </c>
      <c r="L49" s="85">
        <f>IF($C$5*'Tariffs Jan2021'!AL43/'Tariffs Jan2021'!AJ43&lt;'Tariffs Jan2021'!K43,0,IF($C$5*'Tariffs Jan2021'!AL43/'Tariffs Jan2021'!AJ43&lt;='Tariffs Jan2021'!L43,($C$5*'Tariffs Jan2021'!AL43/'Tariffs Jan2021'!AJ43-'Tariffs Jan2021'!K43)*('Tariffs Jan2021'!W43/100)*'Tariffs Jan2021'!AJ43,('Tariffs Jan2021'!L43-'Tariffs Jan2021'!K43)*('Tariffs Jan2021'!W43/100)*'Tariffs Jan2021'!AJ43))</f>
        <v>0</v>
      </c>
      <c r="M49" s="85">
        <f>IF($C$5*'Tariffs Jan2021'!AL43/'Tariffs Jan2021'!AJ43&lt;'Tariffs Jan2021'!L43,0,IF($C$5*'Tariffs Jan2021'!AL43/'Tariffs Jan2021'!AJ43&lt;='Tariffs Jan2021'!M43,($C$5*'Tariffs Jan2021'!AL43/'Tariffs Jan2021'!AJ43-'Tariffs Jan2021'!L43)*('Tariffs Jan2021'!X43/100)*'Tariffs Jan2021'!AJ43,('Tariffs Jan2021'!M43-'Tariffs Jan2021'!L43)*('Tariffs Jan2021'!X43/100)*'Tariffs Jan2021'!AJ43))</f>
        <v>0</v>
      </c>
      <c r="N49" s="85">
        <f>IF(($C$5*'Tariffs Jan2021'!AL43/'Tariffs Jan2021'!AJ43&gt;'Tariffs Jan2021'!M43),($C$5*'Tariffs Jan2021'!AL43/'Tariffs Jan2021'!AJ43-'Tariffs Jan2021'!M43)*'Tariffs Jan2021'!Y43/100*'Tariffs Jan2021'!AJ43,0)</f>
        <v>681.72272727272707</v>
      </c>
      <c r="O49" s="73">
        <f t="shared" si="0"/>
        <v>1842.1481818181815</v>
      </c>
      <c r="P49" s="498">
        <f t="shared" si="1"/>
        <v>2026.3629999999998</v>
      </c>
      <c r="Q49" s="503"/>
      <c r="R49" s="503"/>
      <c r="S49" s="503"/>
      <c r="T49" s="503"/>
      <c r="U49" s="503"/>
      <c r="V49" s="503"/>
      <c r="W49" s="503"/>
      <c r="X49" s="503"/>
      <c r="Y49" s="503"/>
      <c r="Z49" s="503"/>
    </row>
    <row r="50" spans="1:26" x14ac:dyDescent="0.15">
      <c r="A50" s="286" t="str">
        <f>'Tariffs Jan2021'!F44</f>
        <v>Sumo Power</v>
      </c>
      <c r="B50" s="47" t="str">
        <f>'Tariffs Jan2021'!D44</f>
        <v>AGN North</v>
      </c>
      <c r="C50" s="287">
        <f>'Tariffs Jan2021'!E44</f>
        <v>43831</v>
      </c>
      <c r="D50" s="85">
        <f>365*'Tariffs Jan2021'!H44/100</f>
        <v>287.91863636363632</v>
      </c>
      <c r="E50" s="85">
        <f>IF($C$5*'Tariffs Jan2021'!AK44/'Tariffs Jan2021'!AI44&gt;='Tariffs Jan2021'!J44,( 'Tariffs Jan2021'!J44*'Tariffs Jan2021'!O44/100)* 'Tariffs Jan2021'!AI44,($C$5*'Tariffs Jan2021'!AK44/'Tariffs Jan2021'!AI44*'Tariffs Jan2021'!O44/100)* 'Tariffs Jan2021'!AI44)</f>
        <v>154.77954545454546</v>
      </c>
      <c r="F50" s="85">
        <f>IF($C$5*'Tariffs Jan2021'!AK44/'Tariffs Jan2021'!AI44&lt;'Tariffs Jan2021'!J44,0,IF($C$5*'Tariffs Jan2021'!AK44/'Tariffs Jan2021'!AI44&lt;='Tariffs Jan2021'!K44,($C$5*'Tariffs Jan2021'!AK44/'Tariffs Jan2021'!AI44-'Tariffs Jan2021'!J44)*('Tariffs Jan2021'!P44/100)*'Tariffs Jan2021'!AI44,('Tariffs Jan2021'!K44-'Tariffs Jan2021'!J44)*('Tariffs Jan2021'!P44/100)*'Tariffs Jan2021'!AI44))</f>
        <v>116.03727272727272</v>
      </c>
      <c r="G50" s="85">
        <f>IF($C$5*'Tariffs Jan2021'!AK44/'Tariffs Jan2021'!AI44&lt;'Tariffs Jan2021'!K44,0,IF($C$5*'Tariffs Jan2021'!AK44/'Tariffs Jan2021'!AI44&lt;='Tariffs Jan2021'!L44,($C$5*'Tariffs Jan2021'!AK44/'Tariffs Jan2021'!AI44-'Tariffs Jan2021'!K44)*('Tariffs Jan2021'!Q44/100)*'Tariffs Jan2021'!AI44,('Tariffs Jan2021'!L44-'Tariffs Jan2021'!K44)*('Tariffs Jan2021'!Q44/100)*'Tariffs Jan2021'!AI44))</f>
        <v>0</v>
      </c>
      <c r="H50" s="85">
        <f>IF($C$5*'Tariffs Jan2021'!AK44/'Tariffs Jan2021'!AI44&lt;'Tariffs Jan2021'!L44,0,IF($C$5*'Tariffs Jan2021'!AK44/'Tariffs Jan2021'!AI44&lt;='Tariffs Jan2021'!M44,($C$5*'Tariffs Jan2021'!AK44/'Tariffs Jan2021'!AI44-'Tariffs Jan2021'!L44)*('Tariffs Jan2021'!R44/100)*'Tariffs Jan2021'!AI44,('Tariffs Jan2021'!M44-'Tariffs Jan2021'!L44)*('Tariffs Jan2021'!R44/100)*'Tariffs Jan2021'!AI44))</f>
        <v>0</v>
      </c>
      <c r="I50" s="85">
        <f>IF(($C$5*'Tariffs Jan2021'!AK44/'Tariffs Jan2021'!AI44&gt;'Tariffs Jan2021'!M44),($C$5*'Tariffs Jan2021'!AK44/'Tariffs Jan2021'!AI44-'Tariffs Jan2021'!M44)*'Tariffs Jan2021'!S44/100*'Tariffs Jan2021'!AI44,0)</f>
        <v>535.90909090909088</v>
      </c>
      <c r="J50" s="85">
        <f>IF($C$5*'Tariffs Jan2021'!AL44/'Tariffs Jan2021'!AJ44&gt;='Tariffs Jan2021'!J44,('Tariffs Jan2021'!J44*'Tariffs Jan2021'!U44/100)* 'Tariffs Jan2021'!AJ44,($C$5*'Tariffs Jan2021'!AL44/'Tariffs Jan2021'!AJ44*'Tariffs Jan2021'!U44/100)* 'Tariffs Jan2021'!AJ44)</f>
        <v>154.77954545454546</v>
      </c>
      <c r="K50" s="85">
        <f>IF($C$5*'Tariffs Jan2021'!AL44/'Tariffs Jan2021'!AJ44&lt;'Tariffs Jan2021'!J44,0,IF($C$5*'Tariffs Jan2021'!AL44/'Tariffs Jan2021'!AJ44&lt;='Tariffs Jan2021'!K44,($C$5*'Tariffs Jan2021'!AL44/'Tariffs Jan2021'!AJ44-'Tariffs Jan2021'!J44)*('Tariffs Jan2021'!V44/100)*'Tariffs Jan2021'!AJ44,('Tariffs Jan2021'!K44-'Tariffs Jan2021'!J44)*('Tariffs Jan2021'!V44/100)*'Tariffs Jan2021'!AJ44))</f>
        <v>116.03727272727272</v>
      </c>
      <c r="L50" s="85">
        <f>IF($C$5*'Tariffs Jan2021'!AL44/'Tariffs Jan2021'!AJ44&lt;'Tariffs Jan2021'!K44,0,IF($C$5*'Tariffs Jan2021'!AL44/'Tariffs Jan2021'!AJ44&lt;='Tariffs Jan2021'!L44,($C$5*'Tariffs Jan2021'!AL44/'Tariffs Jan2021'!AJ44-'Tariffs Jan2021'!K44)*('Tariffs Jan2021'!W44/100)*'Tariffs Jan2021'!AJ44,('Tariffs Jan2021'!L44-'Tariffs Jan2021'!K44)*('Tariffs Jan2021'!W44/100)*'Tariffs Jan2021'!AJ44))</f>
        <v>0</v>
      </c>
      <c r="M50" s="85">
        <f>IF($C$5*'Tariffs Jan2021'!AL44/'Tariffs Jan2021'!AJ44&lt;'Tariffs Jan2021'!L44,0,IF($C$5*'Tariffs Jan2021'!AL44/'Tariffs Jan2021'!AJ44&lt;='Tariffs Jan2021'!M44,($C$5*'Tariffs Jan2021'!AL44/'Tariffs Jan2021'!AJ44-'Tariffs Jan2021'!L44)*('Tariffs Jan2021'!X44/100)*'Tariffs Jan2021'!AJ44,('Tariffs Jan2021'!M44-'Tariffs Jan2021'!L44)*('Tariffs Jan2021'!X44/100)*'Tariffs Jan2021'!AJ44))</f>
        <v>0</v>
      </c>
      <c r="N50" s="85">
        <f>IF(($C$5*'Tariffs Jan2021'!AL44/'Tariffs Jan2021'!AJ44&gt;'Tariffs Jan2021'!M44),($C$5*'Tariffs Jan2021'!AL44/'Tariffs Jan2021'!AJ44-'Tariffs Jan2021'!M44)*'Tariffs Jan2021'!Y44/100*'Tariffs Jan2021'!AJ44,0)</f>
        <v>535.90909090909088</v>
      </c>
      <c r="O50" s="73">
        <f t="shared" si="0"/>
        <v>1901.3704545454543</v>
      </c>
      <c r="P50" s="498">
        <f t="shared" si="1"/>
        <v>2091.5074999999997</v>
      </c>
      <c r="Q50" s="503"/>
      <c r="R50" s="503"/>
      <c r="S50" s="503"/>
      <c r="T50" s="503"/>
      <c r="U50" s="503"/>
      <c r="V50" s="503"/>
      <c r="W50" s="503"/>
      <c r="X50" s="503"/>
      <c r="Y50" s="503"/>
      <c r="Z50" s="503"/>
    </row>
    <row r="51" spans="1:26" x14ac:dyDescent="0.15">
      <c r="A51" s="286" t="str">
        <f>'Tariffs Jan2021'!F45</f>
        <v>GloBird</v>
      </c>
      <c r="B51" s="47" t="str">
        <f>'Tariffs Jan2021'!D45</f>
        <v>AGN North</v>
      </c>
      <c r="C51" s="287">
        <f>'Tariffs Jan2021'!E45</f>
        <v>44197</v>
      </c>
      <c r="D51" s="85">
        <f>365*'Tariffs Jan2021'!H45/100</f>
        <v>306.60000000000002</v>
      </c>
      <c r="E51" s="85">
        <f>IF($C$5*'Tariffs Jan2021'!AK45/'Tariffs Jan2021'!AI45&gt;='Tariffs Jan2021'!J45,( 'Tariffs Jan2021'!J45*'Tariffs Jan2021'!O45/100)* 'Tariffs Jan2021'!AI45,($C$5*'Tariffs Jan2021'!AK45/'Tariffs Jan2021'!AI45*'Tariffs Jan2021'!O45/100)* 'Tariffs Jan2021'!AI45)</f>
        <v>168</v>
      </c>
      <c r="F51" s="85">
        <f>IF($C$5*'Tariffs Jan2021'!AK45/'Tariffs Jan2021'!AI45&lt;'Tariffs Jan2021'!J45,0,IF($C$5*'Tariffs Jan2021'!AK45/'Tariffs Jan2021'!AI45&lt;='Tariffs Jan2021'!K45,($C$5*'Tariffs Jan2021'!AK45/'Tariffs Jan2021'!AI45-'Tariffs Jan2021'!J45)*('Tariffs Jan2021'!P45/100)*'Tariffs Jan2021'!AI45,('Tariffs Jan2021'!K45-'Tariffs Jan2021'!J45)*('Tariffs Jan2021'!P45/100)*'Tariffs Jan2021'!AI45))</f>
        <v>0</v>
      </c>
      <c r="G51" s="85">
        <f>IF($C$5*'Tariffs Jan2021'!AK45/'Tariffs Jan2021'!AI45&lt;'Tariffs Jan2021'!K45,0,IF($C$5*'Tariffs Jan2021'!AK45/'Tariffs Jan2021'!AI45&lt;='Tariffs Jan2021'!L45,($C$5*'Tariffs Jan2021'!AK45/'Tariffs Jan2021'!AI45-'Tariffs Jan2021'!K45)*('Tariffs Jan2021'!Q45/100)*'Tariffs Jan2021'!AI45,('Tariffs Jan2021'!L45-'Tariffs Jan2021'!K45)*('Tariffs Jan2021'!Q45/100)*'Tariffs Jan2021'!AI45))</f>
        <v>0</v>
      </c>
      <c r="H51" s="85">
        <f>IF($C$5*'Tariffs Jan2021'!AK45/'Tariffs Jan2021'!AI45&lt;'Tariffs Jan2021'!L45,0,IF($C$5*'Tariffs Jan2021'!AK45/'Tariffs Jan2021'!AI45&lt;='Tariffs Jan2021'!M45,($C$5*'Tariffs Jan2021'!AK45/'Tariffs Jan2021'!AI45-'Tariffs Jan2021'!L45)*('Tariffs Jan2021'!R45/100)*'Tariffs Jan2021'!AI45,('Tariffs Jan2021'!M45-'Tariffs Jan2021'!L45)*('Tariffs Jan2021'!R45/100)*'Tariffs Jan2021'!AI45))</f>
        <v>0</v>
      </c>
      <c r="I51" s="85">
        <f>IF(($C$5*'Tariffs Jan2021'!AK45/'Tariffs Jan2021'!AI45&gt;'Tariffs Jan2021'!M45),($C$5*'Tariffs Jan2021'!AK45/'Tariffs Jan2021'!AI45-'Tariffs Jan2021'!M45)*'Tariffs Jan2021'!S45/100*'Tariffs Jan2021'!AI45,0)</f>
        <v>314.95589999999999</v>
      </c>
      <c r="J51" s="85">
        <f>IF($C$5*'Tariffs Jan2021'!AL45/'Tariffs Jan2021'!AJ45&gt;='Tariffs Jan2021'!J45,('Tariffs Jan2021'!J45*'Tariffs Jan2021'!U45/100)* 'Tariffs Jan2021'!AJ45,($C$5*'Tariffs Jan2021'!AL45/'Tariffs Jan2021'!AJ45*'Tariffs Jan2021'!U45/100)* 'Tariffs Jan2021'!AJ45)</f>
        <v>336</v>
      </c>
      <c r="K51" s="85">
        <f>IF($C$5*'Tariffs Jan2021'!AL45/'Tariffs Jan2021'!AJ45&lt;'Tariffs Jan2021'!J45,0,IF($C$5*'Tariffs Jan2021'!AL45/'Tariffs Jan2021'!AJ45&lt;='Tariffs Jan2021'!K45,($C$5*'Tariffs Jan2021'!AL45/'Tariffs Jan2021'!AJ45-'Tariffs Jan2021'!J45)*('Tariffs Jan2021'!V45/100)*'Tariffs Jan2021'!AJ45,('Tariffs Jan2021'!K45-'Tariffs Jan2021'!J45)*('Tariffs Jan2021'!V45/100)*'Tariffs Jan2021'!AJ45))</f>
        <v>0</v>
      </c>
      <c r="L51" s="85">
        <f>IF($C$5*'Tariffs Jan2021'!AL45/'Tariffs Jan2021'!AJ45&lt;'Tariffs Jan2021'!K45,0,IF($C$5*'Tariffs Jan2021'!AL45/'Tariffs Jan2021'!AJ45&lt;='Tariffs Jan2021'!L45,($C$5*'Tariffs Jan2021'!AL45/'Tariffs Jan2021'!AJ45-'Tariffs Jan2021'!K45)*('Tariffs Jan2021'!W45/100)*'Tariffs Jan2021'!AJ45,('Tariffs Jan2021'!L45-'Tariffs Jan2021'!K45)*('Tariffs Jan2021'!W45/100)*'Tariffs Jan2021'!AJ45))</f>
        <v>0</v>
      </c>
      <c r="M51" s="85">
        <f>IF($C$5*'Tariffs Jan2021'!AL45/'Tariffs Jan2021'!AJ45&lt;'Tariffs Jan2021'!L45,0,IF($C$5*'Tariffs Jan2021'!AL45/'Tariffs Jan2021'!AJ45&lt;='Tariffs Jan2021'!M45,($C$5*'Tariffs Jan2021'!AL45/'Tariffs Jan2021'!AJ45-'Tariffs Jan2021'!L45)*('Tariffs Jan2021'!X45/100)*'Tariffs Jan2021'!AJ45,('Tariffs Jan2021'!M45-'Tariffs Jan2021'!L45)*('Tariffs Jan2021'!X45/100)*'Tariffs Jan2021'!AJ45))</f>
        <v>0</v>
      </c>
      <c r="N51" s="85">
        <f>IF(($C$5*'Tariffs Jan2021'!AL45/'Tariffs Jan2021'!AJ45&gt;'Tariffs Jan2021'!M45),($C$5*'Tariffs Jan2021'!AL45/'Tariffs Jan2021'!AJ45-'Tariffs Jan2021'!M45)*'Tariffs Jan2021'!Y45/100*'Tariffs Jan2021'!AJ45,0)</f>
        <v>629.91179999999997</v>
      </c>
      <c r="O51" s="73">
        <f t="shared" si="0"/>
        <v>1755.4677000000001</v>
      </c>
      <c r="P51" s="498">
        <f t="shared" si="1"/>
        <v>1931.0144700000003</v>
      </c>
      <c r="Q51" s="503"/>
      <c r="R51" s="503"/>
      <c r="S51" s="503"/>
      <c r="T51" s="503"/>
      <c r="U51" s="503"/>
      <c r="V51" s="503"/>
      <c r="W51" s="503"/>
      <c r="X51" s="503"/>
      <c r="Y51" s="503"/>
      <c r="Z51" s="503"/>
    </row>
    <row r="52" spans="1:26" x14ac:dyDescent="0.15">
      <c r="A52" s="286" t="str">
        <f>'Tariffs Jan2021'!F46</f>
        <v>Powershop</v>
      </c>
      <c r="B52" s="47" t="str">
        <f>'Tariffs Jan2021'!D46</f>
        <v>AGN North</v>
      </c>
      <c r="C52" s="287">
        <f>'Tariffs Jan2021'!E46</f>
        <v>44197</v>
      </c>
      <c r="D52" s="85">
        <f>365*'Tariffs Jan2021'!H46/100</f>
        <v>269.5690909090909</v>
      </c>
      <c r="E52" s="85">
        <f>((C$5*'Tariffs Jan2021'!AK46/'Tariffs Jan2021'!AI46)*('Tariffs Jan2021'!O46/100))*'Tariffs Jan2021'!AI46</f>
        <v>598.49999999999989</v>
      </c>
      <c r="F52" s="85">
        <v>0</v>
      </c>
      <c r="G52" s="85">
        <v>0</v>
      </c>
      <c r="H52" s="85">
        <v>0</v>
      </c>
      <c r="I52" s="85">
        <v>0</v>
      </c>
      <c r="J52" s="85">
        <f>((C$5*'Tariffs Jan2021'!AL46/'Tariffs Jan2021'!AJ46)*('Tariffs Jan2021'!U46/100))*'Tariffs Jan2021'!AJ46</f>
        <v>598.49999999999989</v>
      </c>
      <c r="K52" s="85">
        <v>0</v>
      </c>
      <c r="L52" s="85">
        <v>0</v>
      </c>
      <c r="M52" s="85">
        <v>0</v>
      </c>
      <c r="N52" s="85">
        <v>0</v>
      </c>
      <c r="O52" s="73">
        <f t="shared" si="0"/>
        <v>1466.5690909090908</v>
      </c>
      <c r="P52" s="498">
        <f t="shared" si="1"/>
        <v>1613.2260000000001</v>
      </c>
      <c r="Q52" s="503"/>
      <c r="R52" s="503"/>
      <c r="S52" s="503"/>
      <c r="T52" s="503"/>
      <c r="U52" s="503"/>
      <c r="V52" s="503"/>
      <c r="W52" s="503"/>
      <c r="X52" s="503"/>
      <c r="Y52" s="503"/>
      <c r="Z52" s="503"/>
    </row>
    <row r="53" spans="1:26" x14ac:dyDescent="0.15">
      <c r="A53" s="286" t="str">
        <f>'Tariffs Jan2021'!F47</f>
        <v>Click Energy</v>
      </c>
      <c r="B53" s="47" t="str">
        <f>'Tariffs Jan2021'!D47</f>
        <v>AGN North</v>
      </c>
      <c r="C53" s="287">
        <f>'Tariffs Jan2021'!E47</f>
        <v>44197</v>
      </c>
      <c r="D53" s="85">
        <f>365*'Tariffs Jan2021'!H47/100</f>
        <v>292.73</v>
      </c>
      <c r="E53" s="85">
        <f>IF($C$5*'Tariffs Jan2021'!AK47/'Tariffs Jan2021'!AI47&gt;='Tariffs Jan2021'!J47,( 'Tariffs Jan2021'!J47*'Tariffs Jan2021'!O47/100)* 'Tariffs Jan2021'!AI47,($C$5*'Tariffs Jan2021'!AK47/'Tariffs Jan2021'!AI47*'Tariffs Jan2021'!O47/100)* 'Tariffs Jan2021'!AI47)</f>
        <v>177.66</v>
      </c>
      <c r="F53" s="85">
        <f>IF($C$5*'Tariffs Jan2021'!AK47/'Tariffs Jan2021'!AI47&lt;'Tariffs Jan2021'!J47,0,IF($C$5*'Tariffs Jan2021'!AK47/'Tariffs Jan2021'!AI47&lt;='Tariffs Jan2021'!K47,($C$5*'Tariffs Jan2021'!AK47/'Tariffs Jan2021'!AI47-'Tariffs Jan2021'!J47)*('Tariffs Jan2021'!P47/100)*'Tariffs Jan2021'!AI47,('Tariffs Jan2021'!K47-'Tariffs Jan2021'!J47)*('Tariffs Jan2021'!P47/100)*'Tariffs Jan2021'!AI47))</f>
        <v>117.88499999999999</v>
      </c>
      <c r="G53" s="85">
        <f>IF($C$5*'Tariffs Jan2021'!AK47/'Tariffs Jan2021'!AI47&lt;'Tariffs Jan2021'!K47,0,IF($C$5*'Tariffs Jan2021'!AK47/'Tariffs Jan2021'!AI47&lt;='Tariffs Jan2021'!L47,($C$5*'Tariffs Jan2021'!AK47/'Tariffs Jan2021'!AI47-'Tariffs Jan2021'!K47)*('Tariffs Jan2021'!Q47/100)*'Tariffs Jan2021'!AI47,('Tariffs Jan2021'!L47-'Tariffs Jan2021'!K47)*('Tariffs Jan2021'!Q47/100)*'Tariffs Jan2021'!AI47))</f>
        <v>0</v>
      </c>
      <c r="H53" s="85">
        <f>IF($C$5*'Tariffs Jan2021'!AK47/'Tariffs Jan2021'!AI47&lt;'Tariffs Jan2021'!L47,0,IF($C$5*'Tariffs Jan2021'!AK47/'Tariffs Jan2021'!AI47&lt;='Tariffs Jan2021'!M47,($C$5*'Tariffs Jan2021'!AK47/'Tariffs Jan2021'!AI47-'Tariffs Jan2021'!L47)*('Tariffs Jan2021'!R47/100)*'Tariffs Jan2021'!AI47,('Tariffs Jan2021'!M47-'Tariffs Jan2021'!L47)*('Tariffs Jan2021'!R47/100)*'Tariffs Jan2021'!AI47))</f>
        <v>0</v>
      </c>
      <c r="I53" s="85">
        <f>IF(($C$5*'Tariffs Jan2021'!AK47/'Tariffs Jan2021'!AI47&gt;'Tariffs Jan2021'!M47),($C$5*'Tariffs Jan2021'!AK47/'Tariffs Jan2021'!AI47-'Tariffs Jan2021'!M47)*'Tariffs Jan2021'!S47/100*'Tariffs Jan2021'!AI47,0)</f>
        <v>540</v>
      </c>
      <c r="J53" s="85">
        <f>IF($C$5*'Tariffs Jan2021'!AL47/'Tariffs Jan2021'!AJ47&gt;='Tariffs Jan2021'!J47,('Tariffs Jan2021'!J47*'Tariffs Jan2021'!U47/100)* 'Tariffs Jan2021'!AJ47,($C$5*'Tariffs Jan2021'!AL47/'Tariffs Jan2021'!AJ47*'Tariffs Jan2021'!U47/100)* 'Tariffs Jan2021'!AJ47)</f>
        <v>177.66</v>
      </c>
      <c r="K53" s="85">
        <f>IF($C$5*'Tariffs Jan2021'!AL47/'Tariffs Jan2021'!AJ47&lt;'Tariffs Jan2021'!J47,0,IF($C$5*'Tariffs Jan2021'!AL47/'Tariffs Jan2021'!AJ47&lt;='Tariffs Jan2021'!K47,($C$5*'Tariffs Jan2021'!AL47/'Tariffs Jan2021'!AJ47-'Tariffs Jan2021'!J47)*('Tariffs Jan2021'!V47/100)*'Tariffs Jan2021'!AJ47,('Tariffs Jan2021'!K47-'Tariffs Jan2021'!J47)*('Tariffs Jan2021'!V47/100)*'Tariffs Jan2021'!AJ47))</f>
        <v>117.88499999999999</v>
      </c>
      <c r="L53" s="85">
        <f>IF($C$5*'Tariffs Jan2021'!AL47/'Tariffs Jan2021'!AJ47&lt;'Tariffs Jan2021'!K47,0,IF($C$5*'Tariffs Jan2021'!AL47/'Tariffs Jan2021'!AJ47&lt;='Tariffs Jan2021'!L47,($C$5*'Tariffs Jan2021'!AL47/'Tariffs Jan2021'!AJ47-'Tariffs Jan2021'!K47)*('Tariffs Jan2021'!W47/100)*'Tariffs Jan2021'!AJ47,('Tariffs Jan2021'!L47-'Tariffs Jan2021'!K47)*('Tariffs Jan2021'!W47/100)*'Tariffs Jan2021'!AJ47))</f>
        <v>0</v>
      </c>
      <c r="M53" s="85">
        <f>IF($C$5*'Tariffs Jan2021'!AL47/'Tariffs Jan2021'!AJ47&lt;'Tariffs Jan2021'!L47,0,IF($C$5*'Tariffs Jan2021'!AL47/'Tariffs Jan2021'!AJ47&lt;='Tariffs Jan2021'!M47,($C$5*'Tariffs Jan2021'!AL47/'Tariffs Jan2021'!AJ47-'Tariffs Jan2021'!L47)*('Tariffs Jan2021'!X47/100)*'Tariffs Jan2021'!AJ47,('Tariffs Jan2021'!M47-'Tariffs Jan2021'!L47)*('Tariffs Jan2021'!X47/100)*'Tariffs Jan2021'!AJ47))</f>
        <v>0</v>
      </c>
      <c r="N53" s="85">
        <f>IF(($C$5*'Tariffs Jan2021'!AL47/'Tariffs Jan2021'!AJ47&gt;'Tariffs Jan2021'!M47),($C$5*'Tariffs Jan2021'!AL47/'Tariffs Jan2021'!AJ47-'Tariffs Jan2021'!M47)*'Tariffs Jan2021'!Y47/100*'Tariffs Jan2021'!AJ47,0)</f>
        <v>540</v>
      </c>
      <c r="O53" s="73">
        <f t="shared" si="0"/>
        <v>1963.8200000000002</v>
      </c>
      <c r="P53" s="498">
        <f t="shared" si="1"/>
        <v>2160.2020000000002</v>
      </c>
      <c r="Q53" s="503"/>
      <c r="R53" s="503"/>
      <c r="S53" s="503"/>
      <c r="T53" s="503"/>
      <c r="U53" s="503"/>
      <c r="V53" s="503"/>
      <c r="W53" s="503"/>
      <c r="X53" s="503"/>
      <c r="Y53" s="503"/>
      <c r="Z53" s="503"/>
    </row>
    <row r="54" spans="1:26" x14ac:dyDescent="0.15">
      <c r="A54" s="47" t="str">
        <f>'Tariffs Jan2021'!F48</f>
        <v>1st Energy</v>
      </c>
      <c r="B54" s="47" t="str">
        <f>'Tariffs Jan2021'!D48</f>
        <v>AGN North</v>
      </c>
      <c r="C54" s="287">
        <f>'Tariffs Jan2021'!E48</f>
        <v>44197</v>
      </c>
      <c r="D54" s="85">
        <f>365*'Tariffs Jan2021'!H48/100</f>
        <v>295.64999999999998</v>
      </c>
      <c r="E54" s="85">
        <f>IF($C$5*'Tariffs Jan2021'!AK48/'Tariffs Jan2021'!AI48&gt;='Tariffs Jan2021'!J48,( 'Tariffs Jan2021'!J48*'Tariffs Jan2021'!O48/100)* 'Tariffs Jan2021'!AI48,($C$5*'Tariffs Jan2021'!AK48/'Tariffs Jan2021'!AI48*'Tariffs Jan2021'!O48/100)* 'Tariffs Jan2021'!AI48)</f>
        <v>147.15272727272725</v>
      </c>
      <c r="F54" s="85">
        <f>IF($C$5*'Tariffs Jan2021'!AK48/'Tariffs Jan2021'!AI48&lt;'Tariffs Jan2021'!J48,0,IF($C$5*'Tariffs Jan2021'!AK48/'Tariffs Jan2021'!AI48&lt;='Tariffs Jan2021'!K48,($C$5*'Tariffs Jan2021'!AK48/'Tariffs Jan2021'!AI48-'Tariffs Jan2021'!J48)*('Tariffs Jan2021'!P48/100)*'Tariffs Jan2021'!AI48,('Tariffs Jan2021'!K48-'Tariffs Jan2021'!J48)*('Tariffs Jan2021'!P48/100)*'Tariffs Jan2021'!AI48))</f>
        <v>105.69</v>
      </c>
      <c r="G54" s="85">
        <f>IF($C$5*'Tariffs Jan2021'!AK48/'Tariffs Jan2021'!AI48&lt;'Tariffs Jan2021'!K48,0,IF($C$5*'Tariffs Jan2021'!AK48/'Tariffs Jan2021'!AI48&lt;='Tariffs Jan2021'!L48,($C$5*'Tariffs Jan2021'!AK48/'Tariffs Jan2021'!AI48-'Tariffs Jan2021'!K48)*('Tariffs Jan2021'!Q48/100)*'Tariffs Jan2021'!AI48,('Tariffs Jan2021'!L48-'Tariffs Jan2021'!K48)*('Tariffs Jan2021'!Q48/100)*'Tariffs Jan2021'!AI48))</f>
        <v>0</v>
      </c>
      <c r="H54" s="85">
        <f>IF($C$5*'Tariffs Jan2021'!AK48/'Tariffs Jan2021'!AI48&lt;'Tariffs Jan2021'!L48,0,IF($C$5*'Tariffs Jan2021'!AK48/'Tariffs Jan2021'!AI48&lt;='Tariffs Jan2021'!M48,($C$5*'Tariffs Jan2021'!AK48/'Tariffs Jan2021'!AI48-'Tariffs Jan2021'!L48)*('Tariffs Jan2021'!R48/100)*'Tariffs Jan2021'!AI48,('Tariffs Jan2021'!M48-'Tariffs Jan2021'!L48)*('Tariffs Jan2021'!R48/100)*'Tariffs Jan2021'!AI48))</f>
        <v>0</v>
      </c>
      <c r="I54" s="85">
        <f>IF(($C$5*'Tariffs Jan2021'!AK48/'Tariffs Jan2021'!AI48&gt;'Tariffs Jan2021'!M48),($C$5*'Tariffs Jan2021'!AK48/'Tariffs Jan2021'!AI48-'Tariffs Jan2021'!M48)*'Tariffs Jan2021'!S48/100*'Tariffs Jan2021'!AI48,0)</f>
        <v>501.13636363636363</v>
      </c>
      <c r="J54" s="85">
        <f>IF($C$5*'Tariffs Jan2021'!AL48/'Tariffs Jan2021'!AJ48&gt;='Tariffs Jan2021'!J48,('Tariffs Jan2021'!J48*'Tariffs Jan2021'!U48/100)* 'Tariffs Jan2021'!AJ48,($C$5*'Tariffs Jan2021'!AL48/'Tariffs Jan2021'!AJ48*'Tariffs Jan2021'!U48/100)* 'Tariffs Jan2021'!AJ48)</f>
        <v>147.15272727272725</v>
      </c>
      <c r="K54" s="85">
        <f>IF($C$5*'Tariffs Jan2021'!AL48/'Tariffs Jan2021'!AJ48&lt;'Tariffs Jan2021'!J48,0,IF($C$5*'Tariffs Jan2021'!AL48/'Tariffs Jan2021'!AJ48&lt;='Tariffs Jan2021'!K48,($C$5*'Tariffs Jan2021'!AL48/'Tariffs Jan2021'!AJ48-'Tariffs Jan2021'!J48)*('Tariffs Jan2021'!V48/100)*'Tariffs Jan2021'!AJ48,('Tariffs Jan2021'!K48-'Tariffs Jan2021'!J48)*('Tariffs Jan2021'!V48/100)*'Tariffs Jan2021'!AJ48))</f>
        <v>105.69</v>
      </c>
      <c r="L54" s="85">
        <f>IF($C$5*'Tariffs Jan2021'!AL48/'Tariffs Jan2021'!AJ48&lt;'Tariffs Jan2021'!K48,0,IF($C$5*'Tariffs Jan2021'!AL48/'Tariffs Jan2021'!AJ48&lt;='Tariffs Jan2021'!L48,($C$5*'Tariffs Jan2021'!AL48/'Tariffs Jan2021'!AJ48-'Tariffs Jan2021'!K48)*('Tariffs Jan2021'!W48/100)*'Tariffs Jan2021'!AJ48,('Tariffs Jan2021'!L48-'Tariffs Jan2021'!K48)*('Tariffs Jan2021'!W48/100)*'Tariffs Jan2021'!AJ48))</f>
        <v>0</v>
      </c>
      <c r="M54" s="85">
        <f>IF($C$5*'Tariffs Jan2021'!AL48/'Tariffs Jan2021'!AJ48&lt;'Tariffs Jan2021'!L48,0,IF($C$5*'Tariffs Jan2021'!AL48/'Tariffs Jan2021'!AJ48&lt;='Tariffs Jan2021'!M48,($C$5*'Tariffs Jan2021'!AL48/'Tariffs Jan2021'!AJ48-'Tariffs Jan2021'!L48)*('Tariffs Jan2021'!X48/100)*'Tariffs Jan2021'!AJ48,('Tariffs Jan2021'!M48-'Tariffs Jan2021'!L48)*('Tariffs Jan2021'!X48/100)*'Tariffs Jan2021'!AJ48))</f>
        <v>0</v>
      </c>
      <c r="N54" s="85">
        <f>IF(($C$5*'Tariffs Jan2021'!AL48/'Tariffs Jan2021'!AJ48&gt;'Tariffs Jan2021'!M48),($C$5*'Tariffs Jan2021'!AL48/'Tariffs Jan2021'!AJ48-'Tariffs Jan2021'!M48)*'Tariffs Jan2021'!Y48/100*'Tariffs Jan2021'!AJ48,0)</f>
        <v>501.13636363636363</v>
      </c>
      <c r="O54" s="73">
        <f t="shared" ref="O54:O55" si="6">SUM(D54:N54)</f>
        <v>1803.6081818181815</v>
      </c>
      <c r="P54" s="498">
        <f t="shared" ref="P54:P55" si="7">O54*1.1</f>
        <v>1983.9689999999998</v>
      </c>
      <c r="Q54" s="503"/>
      <c r="R54" s="503"/>
      <c r="S54" s="503"/>
      <c r="T54" s="503"/>
      <c r="U54" s="503"/>
      <c r="V54" s="503"/>
      <c r="W54" s="503"/>
      <c r="X54" s="503"/>
      <c r="Y54" s="503"/>
      <c r="Z54" s="503"/>
    </row>
    <row r="55" spans="1:26" ht="14" thickBot="1" x14ac:dyDescent="0.2">
      <c r="A55" s="288" t="str">
        <f>'Tariffs Jan2021'!F49</f>
        <v>Tango Energy</v>
      </c>
      <c r="B55" s="289" t="str">
        <f>'Tariffs Jan2021'!D49</f>
        <v>AGN North</v>
      </c>
      <c r="C55" s="290">
        <f>'Tariffs Jan2021'!E49</f>
        <v>44153</v>
      </c>
      <c r="D55" s="291">
        <f>365*'Tariffs Jan2021'!H49/100</f>
        <v>368.65</v>
      </c>
      <c r="E55" s="291">
        <f>IF($C$5*'Tariffs Jan2021'!AK49/'Tariffs Jan2021'!AI49&gt;='Tariffs Jan2021'!J49,( 'Tariffs Jan2021'!J49*'Tariffs Jan2021'!O49/100)* 'Tariffs Jan2021'!AI49,($C$5*'Tariffs Jan2021'!AK49/'Tariffs Jan2021'!AI49*'Tariffs Jan2021'!O49/100)* 'Tariffs Jan2021'!AI49)</f>
        <v>116.46599999999998</v>
      </c>
      <c r="F55" s="291">
        <f>IF($C$5*'Tariffs Jan2021'!AK49/'Tariffs Jan2021'!AI49&lt;'Tariffs Jan2021'!J49,0,IF($C$5*'Tariffs Jan2021'!AK49/'Tariffs Jan2021'!AI49&lt;='Tariffs Jan2021'!K49,($C$5*'Tariffs Jan2021'!AK49/'Tariffs Jan2021'!AI49-'Tariffs Jan2021'!J49)*('Tariffs Jan2021'!P49/100)*'Tariffs Jan2021'!AI49,('Tariffs Jan2021'!K49-'Tariffs Jan2021'!J49)*('Tariffs Jan2021'!P49/100)*'Tariffs Jan2021'!AI49))</f>
        <v>83.332499999999982</v>
      </c>
      <c r="G55" s="291">
        <f>IF($C$5*'Tariffs Jan2021'!AK49/'Tariffs Jan2021'!AI49&lt;'Tariffs Jan2021'!K49,0,IF($C$5*'Tariffs Jan2021'!AK49/'Tariffs Jan2021'!AI49&lt;='Tariffs Jan2021'!L49,($C$5*'Tariffs Jan2021'!AK49/'Tariffs Jan2021'!AI49-'Tariffs Jan2021'!K49)*('Tariffs Jan2021'!Q49/100)*'Tariffs Jan2021'!AI49,('Tariffs Jan2021'!L49-'Tariffs Jan2021'!K49)*('Tariffs Jan2021'!Q49/100)*'Tariffs Jan2021'!AI49))</f>
        <v>0</v>
      </c>
      <c r="H55" s="291">
        <f>IF($C$5*'Tariffs Jan2021'!AK49/'Tariffs Jan2021'!AI49&lt;'Tariffs Jan2021'!L49,0,IF($C$5*'Tariffs Jan2021'!AK49/'Tariffs Jan2021'!AI49&lt;='Tariffs Jan2021'!M49,($C$5*'Tariffs Jan2021'!AK49/'Tariffs Jan2021'!AI49-'Tariffs Jan2021'!L49)*('Tariffs Jan2021'!R49/100)*'Tariffs Jan2021'!AI49,('Tariffs Jan2021'!M49-'Tariffs Jan2021'!L49)*('Tariffs Jan2021'!R49/100)*'Tariffs Jan2021'!AI49))</f>
        <v>0</v>
      </c>
      <c r="I55" s="291">
        <f>IF(($C$5*'Tariffs Jan2021'!AK49/'Tariffs Jan2021'!AI49&gt;'Tariffs Jan2021'!M49),($C$5*'Tariffs Jan2021'!AK49/'Tariffs Jan2021'!AI49-'Tariffs Jan2021'!M49)*'Tariffs Jan2021'!S49/100*'Tariffs Jan2021'!AI49,0)</f>
        <v>407.25</v>
      </c>
      <c r="J55" s="291">
        <f>IF($C$5*'Tariffs Jan2021'!AL49/'Tariffs Jan2021'!AJ49&gt;='Tariffs Jan2021'!J49,('Tariffs Jan2021'!J49*'Tariffs Jan2021'!U49/100)* 'Tariffs Jan2021'!AJ49,($C$5*'Tariffs Jan2021'!AL49/'Tariffs Jan2021'!AJ49*'Tariffs Jan2021'!U49/100)* 'Tariffs Jan2021'!AJ49)</f>
        <v>116.46599999999998</v>
      </c>
      <c r="K55" s="291">
        <f>IF($C$5*'Tariffs Jan2021'!AL49/'Tariffs Jan2021'!AJ49&lt;'Tariffs Jan2021'!J49,0,IF($C$5*'Tariffs Jan2021'!AL49/'Tariffs Jan2021'!AJ49&lt;='Tariffs Jan2021'!K49,($C$5*'Tariffs Jan2021'!AL49/'Tariffs Jan2021'!AJ49-'Tariffs Jan2021'!J49)*('Tariffs Jan2021'!V49/100)*'Tariffs Jan2021'!AJ49,('Tariffs Jan2021'!K49-'Tariffs Jan2021'!J49)*('Tariffs Jan2021'!V49/100)*'Tariffs Jan2021'!AJ49))</f>
        <v>83.332499999999982</v>
      </c>
      <c r="L55" s="291">
        <f>IF($C$5*'Tariffs Jan2021'!AL49/'Tariffs Jan2021'!AJ49&lt;'Tariffs Jan2021'!K49,0,IF($C$5*'Tariffs Jan2021'!AL49/'Tariffs Jan2021'!AJ49&lt;='Tariffs Jan2021'!L49,($C$5*'Tariffs Jan2021'!AL49/'Tariffs Jan2021'!AJ49-'Tariffs Jan2021'!K49)*('Tariffs Jan2021'!W49/100)*'Tariffs Jan2021'!AJ49,('Tariffs Jan2021'!L49-'Tariffs Jan2021'!K49)*('Tariffs Jan2021'!W49/100)*'Tariffs Jan2021'!AJ49))</f>
        <v>0</v>
      </c>
      <c r="M55" s="291">
        <f>IF($C$5*'Tariffs Jan2021'!AL49/'Tariffs Jan2021'!AJ49&lt;'Tariffs Jan2021'!L49,0,IF($C$5*'Tariffs Jan2021'!AL49/'Tariffs Jan2021'!AJ49&lt;='Tariffs Jan2021'!M49,($C$5*'Tariffs Jan2021'!AL49/'Tariffs Jan2021'!AJ49-'Tariffs Jan2021'!L49)*('Tariffs Jan2021'!X49/100)*'Tariffs Jan2021'!AJ49,('Tariffs Jan2021'!M49-'Tariffs Jan2021'!L49)*('Tariffs Jan2021'!X49/100)*'Tariffs Jan2021'!AJ49))</f>
        <v>0</v>
      </c>
      <c r="N55" s="291">
        <f>IF(($C$5*'Tariffs Jan2021'!AL49/'Tariffs Jan2021'!AJ49&gt;'Tariffs Jan2021'!M49),($C$5*'Tariffs Jan2021'!AL49/'Tariffs Jan2021'!AJ49-'Tariffs Jan2021'!M49)*'Tariffs Jan2021'!Y49/100*'Tariffs Jan2021'!AJ49,0)</f>
        <v>407.25</v>
      </c>
      <c r="O55" s="292">
        <f t="shared" si="6"/>
        <v>1582.7469999999998</v>
      </c>
      <c r="P55" s="499">
        <f t="shared" si="7"/>
        <v>1741.0217</v>
      </c>
      <c r="Q55" s="503"/>
      <c r="R55" s="503"/>
      <c r="S55" s="503"/>
      <c r="T55" s="503"/>
      <c r="U55" s="503"/>
      <c r="V55" s="503"/>
      <c r="W55" s="503"/>
      <c r="X55" s="503"/>
      <c r="Y55" s="503"/>
      <c r="Z55" s="503"/>
    </row>
    <row r="56" spans="1:26" ht="14" thickTop="1" x14ac:dyDescent="0.15">
      <c r="A56" s="286" t="str">
        <f>'Tariffs Jan2021'!F50</f>
        <v>AGL</v>
      </c>
      <c r="B56" s="47" t="str">
        <f>'Tariffs Jan2021'!D50</f>
        <v>AGN Central 2</v>
      </c>
      <c r="C56" s="287">
        <f>'Tariffs Jan2021'!E50</f>
        <v>44197</v>
      </c>
      <c r="D56" s="85">
        <f>365*'Tariffs Jan2021'!H50/100</f>
        <v>296.37999999999994</v>
      </c>
      <c r="E56" s="85">
        <f>IF($C$5*'Tariffs Jan2021'!AK50/'Tariffs Jan2021'!AI50&gt;='Tariffs Jan2021'!J50,( 'Tariffs Jan2021'!J50*'Tariffs Jan2021'!O50/100)* 'Tariffs Jan2021'!AI50,($C$5*'Tariffs Jan2021'!AK50/'Tariffs Jan2021'!AI50*'Tariffs Jan2021'!O50/100)* 'Tariffs Jan2021'!AI50)</f>
        <v>145.80681818181816</v>
      </c>
      <c r="F56" s="85">
        <f>IF($C$5*'Tariffs Jan2021'!AK50/'Tariffs Jan2021'!AI50&lt;'Tariffs Jan2021'!J50,0,IF($C$5*'Tariffs Jan2021'!AK50/'Tariffs Jan2021'!AI50&lt;='Tariffs Jan2021'!K50,($C$5*'Tariffs Jan2021'!AK50/'Tariffs Jan2021'!AI50-'Tariffs Jan2021'!J50)*('Tariffs Jan2021'!P50/100)*'Tariffs Jan2021'!AI50,('Tariffs Jan2021'!K50-'Tariffs Jan2021'!J50)*('Tariffs Jan2021'!P50/100)*'Tariffs Jan2021'!AI50))</f>
        <v>109.01590909090908</v>
      </c>
      <c r="G56" s="85">
        <f>IF($C$5*'Tariffs Jan2021'!AK50/'Tariffs Jan2021'!AI50&lt;'Tariffs Jan2021'!K50,0,IF($C$5*'Tariffs Jan2021'!AK50/'Tariffs Jan2021'!AI50&lt;='Tariffs Jan2021'!L50,($C$5*'Tariffs Jan2021'!AK50/'Tariffs Jan2021'!AI50-'Tariffs Jan2021'!K50)*('Tariffs Jan2021'!Q50/100)*'Tariffs Jan2021'!AI50,('Tariffs Jan2021'!L50-'Tariffs Jan2021'!K50)*('Tariffs Jan2021'!Q50/100)*'Tariffs Jan2021'!AI50))</f>
        <v>0</v>
      </c>
      <c r="H56" s="85">
        <f>IF($C$5*'Tariffs Jan2021'!AK50/'Tariffs Jan2021'!AI50&lt;'Tariffs Jan2021'!L50,0,IF($C$5*'Tariffs Jan2021'!AK50/'Tariffs Jan2021'!AI50&lt;='Tariffs Jan2021'!M50,($C$5*'Tariffs Jan2021'!AK50/'Tariffs Jan2021'!AI50-'Tariffs Jan2021'!L50)*('Tariffs Jan2021'!R50/100)*'Tariffs Jan2021'!AI50,('Tariffs Jan2021'!M50-'Tariffs Jan2021'!L50)*('Tariffs Jan2021'!R50/100)*'Tariffs Jan2021'!AI50))</f>
        <v>0</v>
      </c>
      <c r="I56" s="85">
        <f>IF(($C$5*'Tariffs Jan2021'!AK50/'Tariffs Jan2021'!AI50&gt;'Tariffs Jan2021'!M50),($C$5*'Tariffs Jan2021'!AK50/'Tariffs Jan2021'!AI50-'Tariffs Jan2021'!M50)*'Tariffs Jan2021'!S50/100*'Tariffs Jan2021'!AI50,0)</f>
        <v>452.0454545454545</v>
      </c>
      <c r="J56" s="85">
        <f>IF($C$5*'Tariffs Jan2021'!AL50/'Tariffs Jan2021'!AJ50&gt;='Tariffs Jan2021'!J50,('Tariffs Jan2021'!J50*'Tariffs Jan2021'!U50/100)* 'Tariffs Jan2021'!AJ50,($C$5*'Tariffs Jan2021'!AL50/'Tariffs Jan2021'!AJ50*'Tariffs Jan2021'!U50/100)* 'Tariffs Jan2021'!AJ50)</f>
        <v>145.80681818181816</v>
      </c>
      <c r="K56" s="85">
        <f>IF($C$5*'Tariffs Jan2021'!AL50/'Tariffs Jan2021'!AJ50&lt;'Tariffs Jan2021'!J50,0,IF($C$5*'Tariffs Jan2021'!AL50/'Tariffs Jan2021'!AJ50&lt;='Tariffs Jan2021'!K50,($C$5*'Tariffs Jan2021'!AL50/'Tariffs Jan2021'!AJ50-'Tariffs Jan2021'!J50)*('Tariffs Jan2021'!V50/100)*'Tariffs Jan2021'!AJ50,('Tariffs Jan2021'!K50-'Tariffs Jan2021'!J50)*('Tariffs Jan2021'!V50/100)*'Tariffs Jan2021'!AJ50))</f>
        <v>109.01590909090908</v>
      </c>
      <c r="L56" s="85">
        <f>IF($C$5*'Tariffs Jan2021'!AL50/'Tariffs Jan2021'!AJ50&lt;'Tariffs Jan2021'!K50,0,IF($C$5*'Tariffs Jan2021'!AL50/'Tariffs Jan2021'!AJ50&lt;='Tariffs Jan2021'!L50,($C$5*'Tariffs Jan2021'!AL50/'Tariffs Jan2021'!AJ50-'Tariffs Jan2021'!K50)*('Tariffs Jan2021'!W50/100)*'Tariffs Jan2021'!AJ50,('Tariffs Jan2021'!L50-'Tariffs Jan2021'!K50)*('Tariffs Jan2021'!W50/100)*'Tariffs Jan2021'!AJ50))</f>
        <v>0</v>
      </c>
      <c r="M56" s="85">
        <f>IF($C$5*'Tariffs Jan2021'!AL50/'Tariffs Jan2021'!AJ50&lt;'Tariffs Jan2021'!L50,0,IF($C$5*'Tariffs Jan2021'!AL50/'Tariffs Jan2021'!AJ50&lt;='Tariffs Jan2021'!M50,($C$5*'Tariffs Jan2021'!AL50/'Tariffs Jan2021'!AJ50-'Tariffs Jan2021'!L50)*('Tariffs Jan2021'!X50/100)*'Tariffs Jan2021'!AJ50,('Tariffs Jan2021'!M50-'Tariffs Jan2021'!L50)*('Tariffs Jan2021'!X50/100)*'Tariffs Jan2021'!AJ50))</f>
        <v>0</v>
      </c>
      <c r="N56" s="85">
        <f>IF(($C$5*'Tariffs Jan2021'!AL50/'Tariffs Jan2021'!AJ50&gt;'Tariffs Jan2021'!M50),($C$5*'Tariffs Jan2021'!AL50/'Tariffs Jan2021'!AJ50-'Tariffs Jan2021'!M50)*'Tariffs Jan2021'!Y50/100*'Tariffs Jan2021'!AJ50,0)</f>
        <v>452.0454545454545</v>
      </c>
      <c r="O56" s="73">
        <f t="shared" si="0"/>
        <v>1710.1163636363635</v>
      </c>
      <c r="P56" s="498">
        <f t="shared" si="1"/>
        <v>1881.1279999999999</v>
      </c>
      <c r="Q56" s="503"/>
      <c r="R56" s="503"/>
      <c r="S56" s="503"/>
      <c r="T56" s="503"/>
      <c r="U56" s="503"/>
      <c r="V56" s="503"/>
      <c r="W56" s="503"/>
      <c r="X56" s="503"/>
      <c r="Y56" s="503"/>
      <c r="Z56" s="503"/>
    </row>
    <row r="57" spans="1:26" x14ac:dyDescent="0.15">
      <c r="A57" s="286" t="str">
        <f>'Tariffs Jan2021'!F51</f>
        <v>Alinta Energy</v>
      </c>
      <c r="B57" s="47" t="str">
        <f>'Tariffs Jan2021'!D51</f>
        <v>AGN Central 2</v>
      </c>
      <c r="C57" s="287">
        <f>'Tariffs Jan2021'!E51</f>
        <v>44197</v>
      </c>
      <c r="D57" s="85">
        <f>365*'Tariffs Jan2021'!H51/100</f>
        <v>229.94999999999996</v>
      </c>
      <c r="E57" s="85">
        <f>IF($C$5*'Tariffs Jan2021'!AK51/'Tariffs Jan2021'!AI51&gt;='Tariffs Jan2021'!J51,( 'Tariffs Jan2021'!J51*'Tariffs Jan2021'!O51/100)* 'Tariffs Jan2021'!AI51,($C$5*'Tariffs Jan2021'!AK51/'Tariffs Jan2021'!AI51*'Tariffs Jan2021'!O51/100)* 'Tariffs Jan2021'!AI51)</f>
        <v>147.15272727272725</v>
      </c>
      <c r="F57" s="85">
        <f>IF($C$5*'Tariffs Jan2021'!AK51/'Tariffs Jan2021'!AI51&lt;'Tariffs Jan2021'!J51,0,IF($C$5*'Tariffs Jan2021'!AK51/'Tariffs Jan2021'!AI51&lt;='Tariffs Jan2021'!K51,($C$5*'Tariffs Jan2021'!AK51/'Tariffs Jan2021'!AI51-'Tariffs Jan2021'!J51)*('Tariffs Jan2021'!P51/100)*'Tariffs Jan2021'!AI51,('Tariffs Jan2021'!K51-'Tariffs Jan2021'!J51)*('Tariffs Jan2021'!P51/100)*'Tariffs Jan2021'!AI51))</f>
        <v>105.69</v>
      </c>
      <c r="G57" s="85">
        <f>IF($C$5*'Tariffs Jan2021'!AK51/'Tariffs Jan2021'!AI51&lt;'Tariffs Jan2021'!K51,0,IF($C$5*'Tariffs Jan2021'!AK51/'Tariffs Jan2021'!AI51&lt;='Tariffs Jan2021'!L51,($C$5*'Tariffs Jan2021'!AK51/'Tariffs Jan2021'!AI51-'Tariffs Jan2021'!K51)*('Tariffs Jan2021'!Q51/100)*'Tariffs Jan2021'!AI51,('Tariffs Jan2021'!L51-'Tariffs Jan2021'!K51)*('Tariffs Jan2021'!Q51/100)*'Tariffs Jan2021'!AI51))</f>
        <v>0</v>
      </c>
      <c r="H57" s="85">
        <f>IF($C$5*'Tariffs Jan2021'!AK51/'Tariffs Jan2021'!AI51&lt;'Tariffs Jan2021'!L51,0,IF($C$5*'Tariffs Jan2021'!AK51/'Tariffs Jan2021'!AI51&lt;='Tariffs Jan2021'!M51,($C$5*'Tariffs Jan2021'!AK51/'Tariffs Jan2021'!AI51-'Tariffs Jan2021'!L51)*('Tariffs Jan2021'!R51/100)*'Tariffs Jan2021'!AI51,('Tariffs Jan2021'!M51-'Tariffs Jan2021'!L51)*('Tariffs Jan2021'!R51/100)*'Tariffs Jan2021'!AI51))</f>
        <v>0</v>
      </c>
      <c r="I57" s="85">
        <f>IF(($C$5*'Tariffs Jan2021'!AK51/'Tariffs Jan2021'!AI51&gt;'Tariffs Jan2021'!M51),($C$5*'Tariffs Jan2021'!AK51/'Tariffs Jan2021'!AI51-'Tariffs Jan2021'!M51)*'Tariffs Jan2021'!S51/100*'Tariffs Jan2021'!AI51,0)</f>
        <v>454.09090909090912</v>
      </c>
      <c r="J57" s="85">
        <f>IF($C$5*'Tariffs Jan2021'!AL51/'Tariffs Jan2021'!AJ51&gt;='Tariffs Jan2021'!J51,('Tariffs Jan2021'!J51*'Tariffs Jan2021'!U51/100)* 'Tariffs Jan2021'!AJ51,($C$5*'Tariffs Jan2021'!AL51/'Tariffs Jan2021'!AJ51*'Tariffs Jan2021'!U51/100)* 'Tariffs Jan2021'!AJ51)</f>
        <v>147.15272727272725</v>
      </c>
      <c r="K57" s="85">
        <f>IF($C$5*'Tariffs Jan2021'!AL51/'Tariffs Jan2021'!AJ51&lt;'Tariffs Jan2021'!J51,0,IF($C$5*'Tariffs Jan2021'!AL51/'Tariffs Jan2021'!AJ51&lt;='Tariffs Jan2021'!K51,($C$5*'Tariffs Jan2021'!AL51/'Tariffs Jan2021'!AJ51-'Tariffs Jan2021'!J51)*('Tariffs Jan2021'!V51/100)*'Tariffs Jan2021'!AJ51,('Tariffs Jan2021'!K51-'Tariffs Jan2021'!J51)*('Tariffs Jan2021'!V51/100)*'Tariffs Jan2021'!AJ51))</f>
        <v>105.69</v>
      </c>
      <c r="L57" s="85">
        <f>IF($C$5*'Tariffs Jan2021'!AL51/'Tariffs Jan2021'!AJ51&lt;'Tariffs Jan2021'!K51,0,IF($C$5*'Tariffs Jan2021'!AL51/'Tariffs Jan2021'!AJ51&lt;='Tariffs Jan2021'!L51,($C$5*'Tariffs Jan2021'!AL51/'Tariffs Jan2021'!AJ51-'Tariffs Jan2021'!K51)*('Tariffs Jan2021'!W51/100)*'Tariffs Jan2021'!AJ51,('Tariffs Jan2021'!L51-'Tariffs Jan2021'!K51)*('Tariffs Jan2021'!W51/100)*'Tariffs Jan2021'!AJ51))</f>
        <v>0</v>
      </c>
      <c r="M57" s="85">
        <f>IF($C$5*'Tariffs Jan2021'!AL51/'Tariffs Jan2021'!AJ51&lt;'Tariffs Jan2021'!L51,0,IF($C$5*'Tariffs Jan2021'!AL51/'Tariffs Jan2021'!AJ51&lt;='Tariffs Jan2021'!M51,($C$5*'Tariffs Jan2021'!AL51/'Tariffs Jan2021'!AJ51-'Tariffs Jan2021'!L51)*('Tariffs Jan2021'!X51/100)*'Tariffs Jan2021'!AJ51,('Tariffs Jan2021'!M51-'Tariffs Jan2021'!L51)*('Tariffs Jan2021'!X51/100)*'Tariffs Jan2021'!AJ51))</f>
        <v>0</v>
      </c>
      <c r="N57" s="85">
        <f>IF(($C$5*'Tariffs Jan2021'!AL51/'Tariffs Jan2021'!AJ51&gt;'Tariffs Jan2021'!M51),($C$5*'Tariffs Jan2021'!AL51/'Tariffs Jan2021'!AJ51-'Tariffs Jan2021'!M51)*'Tariffs Jan2021'!Y51/100*'Tariffs Jan2021'!AJ51,0)</f>
        <v>454.09090909090912</v>
      </c>
      <c r="O57" s="73">
        <f t="shared" si="0"/>
        <v>1643.8172727272727</v>
      </c>
      <c r="P57" s="498">
        <f t="shared" si="1"/>
        <v>1808.1990000000001</v>
      </c>
      <c r="Q57" s="503"/>
      <c r="R57" s="503"/>
      <c r="S57" s="503"/>
      <c r="T57" s="503"/>
      <c r="U57" s="503"/>
      <c r="V57" s="503"/>
      <c r="W57" s="503"/>
      <c r="X57" s="503"/>
      <c r="Y57" s="503"/>
      <c r="Z57" s="503"/>
    </row>
    <row r="58" spans="1:26" x14ac:dyDescent="0.15">
      <c r="A58" s="286" t="str">
        <f>'Tariffs Jan2021'!F52</f>
        <v>Covau</v>
      </c>
      <c r="B58" s="47" t="str">
        <f>'Tariffs Jan2021'!D52</f>
        <v>AGN Central 2</v>
      </c>
      <c r="C58" s="287">
        <f>'Tariffs Jan2021'!E52</f>
        <v>44197</v>
      </c>
      <c r="D58" s="85">
        <f>365*'Tariffs Jan2021'!H52/100</f>
        <v>273.75</v>
      </c>
      <c r="E58" s="85">
        <f>IF($C$5*'Tariffs Jan2021'!AK52/'Tariffs Jan2021'!AI52&gt;='Tariffs Jan2021'!J52,( 'Tariffs Jan2021'!J52*'Tariffs Jan2021'!O52/100)* 'Tariffs Jan2021'!AI52,($C$5*'Tariffs Jan2021'!AK52/'Tariffs Jan2021'!AI52*'Tariffs Jan2021'!O52/100)* 'Tariffs Jan2021'!AI52)</f>
        <v>171.24450000000002</v>
      </c>
      <c r="F58" s="85">
        <f>IF($C$5*'Tariffs Jan2021'!AK52/'Tariffs Jan2021'!AI52&lt;'Tariffs Jan2021'!J52,0,IF($C$5*'Tariffs Jan2021'!AK52/'Tariffs Jan2021'!AI52&lt;='Tariffs Jan2021'!K52,($C$5*'Tariffs Jan2021'!AK52/'Tariffs Jan2021'!AI52-'Tariffs Jan2021'!J52)*('Tariffs Jan2021'!P52/100)*'Tariffs Jan2021'!AI52,('Tariffs Jan2021'!K52-'Tariffs Jan2021'!J52)*('Tariffs Jan2021'!P52/100)*'Tariffs Jan2021'!AI52))</f>
        <v>107.316</v>
      </c>
      <c r="G58" s="85">
        <f>IF($C$5*'Tariffs Jan2021'!AK52/'Tariffs Jan2021'!AI52&lt;'Tariffs Jan2021'!K52,0,IF($C$5*'Tariffs Jan2021'!AK52/'Tariffs Jan2021'!AI52&lt;='Tariffs Jan2021'!L52,($C$5*'Tariffs Jan2021'!AK52/'Tariffs Jan2021'!AI52-'Tariffs Jan2021'!K52)*('Tariffs Jan2021'!Q52/100)*'Tariffs Jan2021'!AI52,('Tariffs Jan2021'!L52-'Tariffs Jan2021'!K52)*('Tariffs Jan2021'!Q52/100)*'Tariffs Jan2021'!AI52))</f>
        <v>0</v>
      </c>
      <c r="H58" s="85">
        <f>IF($C$5*'Tariffs Jan2021'!AK52/'Tariffs Jan2021'!AI52&lt;'Tariffs Jan2021'!L52,0,IF($C$5*'Tariffs Jan2021'!AK52/'Tariffs Jan2021'!AI52&lt;='Tariffs Jan2021'!M52,($C$5*'Tariffs Jan2021'!AK52/'Tariffs Jan2021'!AI52-'Tariffs Jan2021'!L52)*('Tariffs Jan2021'!R52/100)*'Tariffs Jan2021'!AI52,('Tariffs Jan2021'!M52-'Tariffs Jan2021'!L52)*('Tariffs Jan2021'!R52/100)*'Tariffs Jan2021'!AI52))</f>
        <v>0</v>
      </c>
      <c r="I58" s="85">
        <f>IF(($C$5*'Tariffs Jan2021'!AK52/'Tariffs Jan2021'!AI52&gt;'Tariffs Jan2021'!M52),($C$5*'Tariffs Jan2021'!AK52/'Tariffs Jan2021'!AI52-'Tariffs Jan2021'!M52)*'Tariffs Jan2021'!S52/100*'Tariffs Jan2021'!AI52,0)</f>
        <v>477</v>
      </c>
      <c r="J58" s="85">
        <f>IF($C$5*'Tariffs Jan2021'!AL52/'Tariffs Jan2021'!AJ52&gt;='Tariffs Jan2021'!J52,('Tariffs Jan2021'!J52*'Tariffs Jan2021'!U52/100)* 'Tariffs Jan2021'!AJ52,($C$5*'Tariffs Jan2021'!AL52/'Tariffs Jan2021'!AJ52*'Tariffs Jan2021'!U52/100)* 'Tariffs Jan2021'!AJ52)</f>
        <v>171.24450000000002</v>
      </c>
      <c r="K58" s="85">
        <f>IF($C$5*'Tariffs Jan2021'!AL52/'Tariffs Jan2021'!AJ52&lt;'Tariffs Jan2021'!J52,0,IF($C$5*'Tariffs Jan2021'!AL52/'Tariffs Jan2021'!AJ52&lt;='Tariffs Jan2021'!K52,($C$5*'Tariffs Jan2021'!AL52/'Tariffs Jan2021'!AJ52-'Tariffs Jan2021'!J52)*('Tariffs Jan2021'!V52/100)*'Tariffs Jan2021'!AJ52,('Tariffs Jan2021'!K52-'Tariffs Jan2021'!J52)*('Tariffs Jan2021'!V52/100)*'Tariffs Jan2021'!AJ52))</f>
        <v>107.316</v>
      </c>
      <c r="L58" s="85">
        <f>IF($C$5*'Tariffs Jan2021'!AL52/'Tariffs Jan2021'!AJ52&lt;'Tariffs Jan2021'!K52,0,IF($C$5*'Tariffs Jan2021'!AL52/'Tariffs Jan2021'!AJ52&lt;='Tariffs Jan2021'!L52,($C$5*'Tariffs Jan2021'!AL52/'Tariffs Jan2021'!AJ52-'Tariffs Jan2021'!K52)*('Tariffs Jan2021'!W52/100)*'Tariffs Jan2021'!AJ52,('Tariffs Jan2021'!L52-'Tariffs Jan2021'!K52)*('Tariffs Jan2021'!W52/100)*'Tariffs Jan2021'!AJ52))</f>
        <v>0</v>
      </c>
      <c r="M58" s="85">
        <f>IF($C$5*'Tariffs Jan2021'!AL52/'Tariffs Jan2021'!AJ52&lt;'Tariffs Jan2021'!L52,0,IF($C$5*'Tariffs Jan2021'!AL52/'Tariffs Jan2021'!AJ52&lt;='Tariffs Jan2021'!M52,($C$5*'Tariffs Jan2021'!AL52/'Tariffs Jan2021'!AJ52-'Tariffs Jan2021'!L52)*('Tariffs Jan2021'!X52/100)*'Tariffs Jan2021'!AJ52,('Tariffs Jan2021'!M52-'Tariffs Jan2021'!L52)*('Tariffs Jan2021'!X52/100)*'Tariffs Jan2021'!AJ52))</f>
        <v>0</v>
      </c>
      <c r="N58" s="85">
        <f>IF(($C$5*'Tariffs Jan2021'!AL52/'Tariffs Jan2021'!AJ52&gt;'Tariffs Jan2021'!M52),($C$5*'Tariffs Jan2021'!AL52/'Tariffs Jan2021'!AJ52-'Tariffs Jan2021'!M52)*'Tariffs Jan2021'!Y52/100*'Tariffs Jan2021'!AJ52,0)</f>
        <v>477</v>
      </c>
      <c r="O58" s="73">
        <f t="shared" si="0"/>
        <v>1784.8710000000001</v>
      </c>
      <c r="P58" s="498">
        <f t="shared" si="1"/>
        <v>1963.3581000000001</v>
      </c>
      <c r="Q58" s="503"/>
      <c r="R58" s="503"/>
      <c r="S58" s="503"/>
      <c r="T58" s="503"/>
      <c r="U58" s="503"/>
      <c r="V58" s="503"/>
      <c r="W58" s="503"/>
      <c r="X58" s="503"/>
      <c r="Y58" s="503"/>
      <c r="Z58" s="503"/>
    </row>
    <row r="59" spans="1:26" x14ac:dyDescent="0.15">
      <c r="A59" s="286" t="str">
        <f>'Tariffs Jan2021'!F53</f>
        <v>Dodo Power &amp; Gas</v>
      </c>
      <c r="B59" s="47" t="str">
        <f>'Tariffs Jan2021'!D53</f>
        <v>AGN Central 2</v>
      </c>
      <c r="C59" s="287">
        <f>'Tariffs Jan2021'!E53</f>
        <v>44046</v>
      </c>
      <c r="D59" s="85">
        <f>365*'Tariffs Jan2021'!H53/100</f>
        <v>215.64863636363631</v>
      </c>
      <c r="E59" s="85">
        <f>IF($C$5*'Tariffs Jan2021'!AK53/'Tariffs Jan2021'!AI53&gt;='Tariffs Jan2021'!J53,( 'Tariffs Jan2021'!J53*'Tariffs Jan2021'!O53/100)* 'Tariffs Jan2021'!AI53,($C$5*'Tariffs Jan2021'!AK53/'Tariffs Jan2021'!AI53*'Tariffs Jan2021'!O53/100)* 'Tariffs Jan2021'!AI53)</f>
        <v>95.41</v>
      </c>
      <c r="F59" s="85">
        <f>IF($C$5*'Tariffs Jan2021'!AK53/'Tariffs Jan2021'!AI53&lt;'Tariffs Jan2021'!J53,0,IF($C$5*'Tariffs Jan2021'!AK53/'Tariffs Jan2021'!AI53&lt;='Tariffs Jan2021'!K53,($C$5*'Tariffs Jan2021'!AK53/'Tariffs Jan2021'!AI53-'Tariffs Jan2021'!J53)*('Tariffs Jan2021'!P53/100)*'Tariffs Jan2021'!AI53,('Tariffs Jan2021'!K53-'Tariffs Jan2021'!J53)*('Tariffs Jan2021'!P53/100)*'Tariffs Jan2021'!AI53))</f>
        <v>63.808181818181801</v>
      </c>
      <c r="G59" s="85">
        <f>IF($C$5*'Tariffs Jan2021'!AK53/'Tariffs Jan2021'!AI53&lt;'Tariffs Jan2021'!K53,0,IF($C$5*'Tariffs Jan2021'!AK53/'Tariffs Jan2021'!AI53&lt;='Tariffs Jan2021'!L53,($C$5*'Tariffs Jan2021'!AK53/'Tariffs Jan2021'!AI53-'Tariffs Jan2021'!K53)*('Tariffs Jan2021'!Q53/100)*'Tariffs Jan2021'!AI53,('Tariffs Jan2021'!L53-'Tariffs Jan2021'!K53)*('Tariffs Jan2021'!Q53/100)*'Tariffs Jan2021'!AI53))</f>
        <v>0</v>
      </c>
      <c r="H59" s="85">
        <f>IF($C$5*'Tariffs Jan2021'!AK53/'Tariffs Jan2021'!AI53&lt;'Tariffs Jan2021'!L53,0,IF($C$5*'Tariffs Jan2021'!AK53/'Tariffs Jan2021'!AI53&lt;='Tariffs Jan2021'!M53,($C$5*'Tariffs Jan2021'!AK53/'Tariffs Jan2021'!AI53-'Tariffs Jan2021'!L53)*('Tariffs Jan2021'!R53/100)*'Tariffs Jan2021'!AI53,('Tariffs Jan2021'!M53-'Tariffs Jan2021'!L53)*('Tariffs Jan2021'!R53/100)*'Tariffs Jan2021'!AI53))</f>
        <v>0</v>
      </c>
      <c r="I59" s="85">
        <f>IF(($C$5*'Tariffs Jan2021'!AK53/'Tariffs Jan2021'!AI53&gt;'Tariffs Jan2021'!M53),($C$5*'Tariffs Jan2021'!AK53/'Tariffs Jan2021'!AI53-'Tariffs Jan2021'!M53)*'Tariffs Jan2021'!S53/100*'Tariffs Jan2021'!AI53,0)</f>
        <v>304.04833636363628</v>
      </c>
      <c r="J59" s="85">
        <f>IF($C$5*'Tariffs Jan2021'!AL53/'Tariffs Jan2021'!AJ53&gt;='Tariffs Jan2021'!J53,('Tariffs Jan2021'!J53*'Tariffs Jan2021'!U53/100)* 'Tariffs Jan2021'!AJ53,($C$5*'Tariffs Jan2021'!AL53/'Tariffs Jan2021'!AJ53*'Tariffs Jan2021'!U53/100)* 'Tariffs Jan2021'!AJ53)</f>
        <v>190.82</v>
      </c>
      <c r="K59" s="85">
        <f>IF($C$5*'Tariffs Jan2021'!AL53/'Tariffs Jan2021'!AJ53&lt;'Tariffs Jan2021'!J53,0,IF($C$5*'Tariffs Jan2021'!AL53/'Tariffs Jan2021'!AJ53&lt;='Tariffs Jan2021'!K53,($C$5*'Tariffs Jan2021'!AL53/'Tariffs Jan2021'!AJ53-'Tariffs Jan2021'!J53)*('Tariffs Jan2021'!V53/100)*'Tariffs Jan2021'!AJ53,('Tariffs Jan2021'!K53-'Tariffs Jan2021'!J53)*('Tariffs Jan2021'!V53/100)*'Tariffs Jan2021'!AJ53))</f>
        <v>127.6163636363636</v>
      </c>
      <c r="L59" s="85">
        <f>IF($C$5*'Tariffs Jan2021'!AL53/'Tariffs Jan2021'!AJ53&lt;'Tariffs Jan2021'!K53,0,IF($C$5*'Tariffs Jan2021'!AL53/'Tariffs Jan2021'!AJ53&lt;='Tariffs Jan2021'!L53,($C$5*'Tariffs Jan2021'!AL53/'Tariffs Jan2021'!AJ53-'Tariffs Jan2021'!K53)*('Tariffs Jan2021'!W53/100)*'Tariffs Jan2021'!AJ53,('Tariffs Jan2021'!L53-'Tariffs Jan2021'!K53)*('Tariffs Jan2021'!W53/100)*'Tariffs Jan2021'!AJ53))</f>
        <v>0</v>
      </c>
      <c r="M59" s="85">
        <f>IF($C$5*'Tariffs Jan2021'!AL53/'Tariffs Jan2021'!AJ53&lt;'Tariffs Jan2021'!L53,0,IF($C$5*'Tariffs Jan2021'!AL53/'Tariffs Jan2021'!AJ53&lt;='Tariffs Jan2021'!M53,($C$5*'Tariffs Jan2021'!AL53/'Tariffs Jan2021'!AJ53-'Tariffs Jan2021'!L53)*('Tariffs Jan2021'!X53/100)*'Tariffs Jan2021'!AJ53,('Tariffs Jan2021'!M53-'Tariffs Jan2021'!L53)*('Tariffs Jan2021'!X53/100)*'Tariffs Jan2021'!AJ53))</f>
        <v>0</v>
      </c>
      <c r="N59" s="85">
        <f>IF(($C$5*'Tariffs Jan2021'!AL53/'Tariffs Jan2021'!AJ53&gt;'Tariffs Jan2021'!M53),($C$5*'Tariffs Jan2021'!AL53/'Tariffs Jan2021'!AJ53-'Tariffs Jan2021'!M53)*'Tariffs Jan2021'!Y53/100*'Tariffs Jan2021'!AJ53,0)</f>
        <v>608.09667272727256</v>
      </c>
      <c r="O59" s="73">
        <f t="shared" si="0"/>
        <v>1605.4481909090905</v>
      </c>
      <c r="P59" s="498">
        <f t="shared" si="1"/>
        <v>1765.9930099999997</v>
      </c>
      <c r="Q59" s="503"/>
      <c r="R59" s="503"/>
      <c r="S59" s="503"/>
      <c r="T59" s="503"/>
      <c r="U59" s="503"/>
      <c r="V59" s="503"/>
      <c r="W59" s="503"/>
      <c r="X59" s="503"/>
      <c r="Y59" s="503"/>
      <c r="Z59" s="503"/>
    </row>
    <row r="60" spans="1:26" x14ac:dyDescent="0.15">
      <c r="A60" s="286" t="str">
        <f>'Tariffs Jan2021'!F54</f>
        <v>EnergyAustralia</v>
      </c>
      <c r="B60" s="47" t="str">
        <f>'Tariffs Jan2021'!D54</f>
        <v>AGN Central 2</v>
      </c>
      <c r="C60" s="287">
        <f>'Tariffs Jan2021'!E54</f>
        <v>44197</v>
      </c>
      <c r="D60" s="85">
        <f>365*'Tariffs Jan2021'!H54/100</f>
        <v>317.91499999999996</v>
      </c>
      <c r="E60" s="85">
        <f>IF($C$5*'Tariffs Jan2021'!AK54/'Tariffs Jan2021'!AI54&gt;='Tariffs Jan2021'!J54,( 'Tariffs Jan2021'!J54*'Tariffs Jan2021'!O54/100)* 'Tariffs Jan2021'!AI54,($C$5*'Tariffs Jan2021'!AK54/'Tariffs Jan2021'!AI54*'Tariffs Jan2021'!O54/100)* 'Tariffs Jan2021'!AI54)</f>
        <v>173.62227272727273</v>
      </c>
      <c r="F60" s="85">
        <f>IF($C$5*'Tariffs Jan2021'!AK54/'Tariffs Jan2021'!AI54&lt;'Tariffs Jan2021'!J54,0,IF($C$5*'Tariffs Jan2021'!AK54/'Tariffs Jan2021'!AI54&lt;='Tariffs Jan2021'!K54,($C$5*'Tariffs Jan2021'!AK54/'Tariffs Jan2021'!AI54-'Tariffs Jan2021'!J54)*('Tariffs Jan2021'!P54/100)*'Tariffs Jan2021'!AI54,('Tariffs Jan2021'!K54-'Tariffs Jan2021'!J54)*('Tariffs Jan2021'!P54/100)*'Tariffs Jan2021'!AI54))</f>
        <v>108.64636363636362</v>
      </c>
      <c r="G60" s="85">
        <f>IF($C$5*'Tariffs Jan2021'!AK54/'Tariffs Jan2021'!AI54&lt;'Tariffs Jan2021'!K54,0,IF($C$5*'Tariffs Jan2021'!AK54/'Tariffs Jan2021'!AI54&lt;='Tariffs Jan2021'!L54,($C$5*'Tariffs Jan2021'!AK54/'Tariffs Jan2021'!AI54-'Tariffs Jan2021'!K54)*('Tariffs Jan2021'!Q54/100)*'Tariffs Jan2021'!AI54,('Tariffs Jan2021'!L54-'Tariffs Jan2021'!K54)*('Tariffs Jan2021'!Q54/100)*'Tariffs Jan2021'!AI54))</f>
        <v>0</v>
      </c>
      <c r="H60" s="85">
        <f>IF($C$5*'Tariffs Jan2021'!AK54/'Tariffs Jan2021'!AI54&lt;'Tariffs Jan2021'!L54,0,IF($C$5*'Tariffs Jan2021'!AK54/'Tariffs Jan2021'!AI54&lt;='Tariffs Jan2021'!M54,($C$5*'Tariffs Jan2021'!AK54/'Tariffs Jan2021'!AI54-'Tariffs Jan2021'!L54)*('Tariffs Jan2021'!R54/100)*'Tariffs Jan2021'!AI54,('Tariffs Jan2021'!M54-'Tariffs Jan2021'!L54)*('Tariffs Jan2021'!R54/100)*'Tariffs Jan2021'!AI54))</f>
        <v>0</v>
      </c>
      <c r="I60" s="85">
        <f>IF(($C$5*'Tariffs Jan2021'!AK54/'Tariffs Jan2021'!AI54&gt;'Tariffs Jan2021'!M54),($C$5*'Tariffs Jan2021'!AK54/'Tariffs Jan2021'!AI54-'Tariffs Jan2021'!M54)*'Tariffs Jan2021'!S54/100*'Tariffs Jan2021'!AI54,0)</f>
        <v>492.95454545454544</v>
      </c>
      <c r="J60" s="85">
        <f>IF($C$5*'Tariffs Jan2021'!AL54/'Tariffs Jan2021'!AJ54&gt;='Tariffs Jan2021'!J54,('Tariffs Jan2021'!J54*'Tariffs Jan2021'!U54/100)* 'Tariffs Jan2021'!AJ54,($C$5*'Tariffs Jan2021'!AL54/'Tariffs Jan2021'!AJ54*'Tariffs Jan2021'!U54/100)* 'Tariffs Jan2021'!AJ54)</f>
        <v>173.62227272727273</v>
      </c>
      <c r="K60" s="85">
        <f>IF($C$5*'Tariffs Jan2021'!AL54/'Tariffs Jan2021'!AJ54&lt;'Tariffs Jan2021'!J54,0,IF($C$5*'Tariffs Jan2021'!AL54/'Tariffs Jan2021'!AJ54&lt;='Tariffs Jan2021'!K54,($C$5*'Tariffs Jan2021'!AL54/'Tariffs Jan2021'!AJ54-'Tariffs Jan2021'!J54)*('Tariffs Jan2021'!V54/100)*'Tariffs Jan2021'!AJ54,('Tariffs Jan2021'!K54-'Tariffs Jan2021'!J54)*('Tariffs Jan2021'!V54/100)*'Tariffs Jan2021'!AJ54))</f>
        <v>108.64636363636362</v>
      </c>
      <c r="L60" s="85">
        <f>IF($C$5*'Tariffs Jan2021'!AL54/'Tariffs Jan2021'!AJ54&lt;'Tariffs Jan2021'!K54,0,IF($C$5*'Tariffs Jan2021'!AL54/'Tariffs Jan2021'!AJ54&lt;='Tariffs Jan2021'!L54,($C$5*'Tariffs Jan2021'!AL54/'Tariffs Jan2021'!AJ54-'Tariffs Jan2021'!K54)*('Tariffs Jan2021'!W54/100)*'Tariffs Jan2021'!AJ54,('Tariffs Jan2021'!L54-'Tariffs Jan2021'!K54)*('Tariffs Jan2021'!W54/100)*'Tariffs Jan2021'!AJ54))</f>
        <v>0</v>
      </c>
      <c r="M60" s="85">
        <f>IF($C$5*'Tariffs Jan2021'!AL54/'Tariffs Jan2021'!AJ54&lt;'Tariffs Jan2021'!L54,0,IF($C$5*'Tariffs Jan2021'!AL54/'Tariffs Jan2021'!AJ54&lt;='Tariffs Jan2021'!M54,($C$5*'Tariffs Jan2021'!AL54/'Tariffs Jan2021'!AJ54-'Tariffs Jan2021'!L54)*('Tariffs Jan2021'!X54/100)*'Tariffs Jan2021'!AJ54,('Tariffs Jan2021'!M54-'Tariffs Jan2021'!L54)*('Tariffs Jan2021'!X54/100)*'Tariffs Jan2021'!AJ54))</f>
        <v>0</v>
      </c>
      <c r="N60" s="85">
        <f>IF(($C$5*'Tariffs Jan2021'!AL54/'Tariffs Jan2021'!AJ54&gt;'Tariffs Jan2021'!M54),($C$5*'Tariffs Jan2021'!AL54/'Tariffs Jan2021'!AJ54-'Tariffs Jan2021'!M54)*'Tariffs Jan2021'!Y54/100*'Tariffs Jan2021'!AJ54,0)</f>
        <v>492.95454545454544</v>
      </c>
      <c r="O60" s="73">
        <f t="shared" si="0"/>
        <v>1868.3613636363634</v>
      </c>
      <c r="P60" s="498">
        <f t="shared" si="1"/>
        <v>2055.1974999999998</v>
      </c>
      <c r="Q60" s="503"/>
      <c r="R60" s="503"/>
      <c r="S60" s="503"/>
      <c r="T60" s="503"/>
      <c r="U60" s="503"/>
      <c r="V60" s="503"/>
      <c r="W60" s="503"/>
      <c r="X60" s="503"/>
      <c r="Y60" s="503"/>
      <c r="Z60" s="503"/>
    </row>
    <row r="61" spans="1:26" x14ac:dyDescent="0.15">
      <c r="A61" s="286" t="str">
        <f>'Tariffs Jan2021'!F55</f>
        <v>Lumo Energy</v>
      </c>
      <c r="B61" s="47" t="str">
        <f>'Tariffs Jan2021'!D55</f>
        <v>AGN Central 2</v>
      </c>
      <c r="C61" s="287">
        <f>'Tariffs Jan2021'!E55</f>
        <v>44197</v>
      </c>
      <c r="D61" s="85">
        <f>365*'Tariffs Jan2021'!H55/100</f>
        <v>255.5</v>
      </c>
      <c r="E61" s="85">
        <f>IF($C$5*'Tariffs Jan2021'!AK55/'Tariffs Jan2021'!AI55&gt;='Tariffs Jan2021'!J55,( 'Tariffs Jan2021'!J55*'Tariffs Jan2021'!O55/100)* 'Tariffs Jan2021'!AI55,($C$5*'Tariffs Jan2021'!AK55/'Tariffs Jan2021'!AI55*'Tariffs Jan2021'!O55/100)* 'Tariffs Jan2021'!AI55)</f>
        <v>126.06681818181816</v>
      </c>
      <c r="F61" s="85">
        <f>IF($C$5*'Tariffs Jan2021'!AK55/'Tariffs Jan2021'!AI55&lt;'Tariffs Jan2021'!J55,0,IF($C$5*'Tariffs Jan2021'!AK55/'Tariffs Jan2021'!AI55&lt;='Tariffs Jan2021'!K55,($C$5*'Tariffs Jan2021'!AK55/'Tariffs Jan2021'!AI55-'Tariffs Jan2021'!J55)*('Tariffs Jan2021'!P55/100)*'Tariffs Jan2021'!AI55,('Tariffs Jan2021'!K55-'Tariffs Jan2021'!J55)*('Tariffs Jan2021'!P55/100)*'Tariffs Jan2021'!AI55))</f>
        <v>85.365000000000009</v>
      </c>
      <c r="G61" s="85">
        <f>IF($C$5*'Tariffs Jan2021'!AK55/'Tariffs Jan2021'!AI55&lt;'Tariffs Jan2021'!K55,0,IF($C$5*'Tariffs Jan2021'!AK55/'Tariffs Jan2021'!AI55&lt;='Tariffs Jan2021'!L55,($C$5*'Tariffs Jan2021'!AK55/'Tariffs Jan2021'!AI55-'Tariffs Jan2021'!K55)*('Tariffs Jan2021'!Q55/100)*'Tariffs Jan2021'!AI55,('Tariffs Jan2021'!L55-'Tariffs Jan2021'!K55)*('Tariffs Jan2021'!Q55/100)*'Tariffs Jan2021'!AI55))</f>
        <v>0</v>
      </c>
      <c r="H61" s="85">
        <f>IF($C$5*'Tariffs Jan2021'!AK55/'Tariffs Jan2021'!AI55&lt;'Tariffs Jan2021'!L55,0,IF($C$5*'Tariffs Jan2021'!AK55/'Tariffs Jan2021'!AI55&lt;='Tariffs Jan2021'!M55,($C$5*'Tariffs Jan2021'!AK55/'Tariffs Jan2021'!AI55-'Tariffs Jan2021'!L55)*('Tariffs Jan2021'!R55/100)*'Tariffs Jan2021'!AI55,('Tariffs Jan2021'!M55-'Tariffs Jan2021'!L55)*('Tariffs Jan2021'!R55/100)*'Tariffs Jan2021'!AI55))</f>
        <v>0</v>
      </c>
      <c r="I61" s="85">
        <f>IF(($C$5*'Tariffs Jan2021'!AK55/'Tariffs Jan2021'!AI55&gt;'Tariffs Jan2021'!M55),($C$5*'Tariffs Jan2021'!AK55/'Tariffs Jan2021'!AI55-'Tariffs Jan2021'!M55)*'Tariffs Jan2021'!S55/100*'Tariffs Jan2021'!AI55,0)</f>
        <v>439.77272727272725</v>
      </c>
      <c r="J61" s="85">
        <f>IF($C$5*'Tariffs Jan2021'!AL55/'Tariffs Jan2021'!AJ55&gt;='Tariffs Jan2021'!J55,('Tariffs Jan2021'!J55*'Tariffs Jan2021'!U55/100)* 'Tariffs Jan2021'!AJ55,($C$5*'Tariffs Jan2021'!AL55/'Tariffs Jan2021'!AJ55*'Tariffs Jan2021'!U55/100)* 'Tariffs Jan2021'!AJ55)</f>
        <v>126.06681818181816</v>
      </c>
      <c r="K61" s="85">
        <f>IF($C$5*'Tariffs Jan2021'!AL55/'Tariffs Jan2021'!AJ55&lt;'Tariffs Jan2021'!J55,0,IF($C$5*'Tariffs Jan2021'!AL55/'Tariffs Jan2021'!AJ55&lt;='Tariffs Jan2021'!K55,($C$5*'Tariffs Jan2021'!AL55/'Tariffs Jan2021'!AJ55-'Tariffs Jan2021'!J55)*('Tariffs Jan2021'!V55/100)*'Tariffs Jan2021'!AJ55,('Tariffs Jan2021'!K55-'Tariffs Jan2021'!J55)*('Tariffs Jan2021'!V55/100)*'Tariffs Jan2021'!AJ55))</f>
        <v>85.365000000000009</v>
      </c>
      <c r="L61" s="85">
        <f>IF($C$5*'Tariffs Jan2021'!AL55/'Tariffs Jan2021'!AJ55&lt;'Tariffs Jan2021'!K55,0,IF($C$5*'Tariffs Jan2021'!AL55/'Tariffs Jan2021'!AJ55&lt;='Tariffs Jan2021'!L55,($C$5*'Tariffs Jan2021'!AL55/'Tariffs Jan2021'!AJ55-'Tariffs Jan2021'!K55)*('Tariffs Jan2021'!W55/100)*'Tariffs Jan2021'!AJ55,('Tariffs Jan2021'!L55-'Tariffs Jan2021'!K55)*('Tariffs Jan2021'!W55/100)*'Tariffs Jan2021'!AJ55))</f>
        <v>0</v>
      </c>
      <c r="M61" s="85">
        <f>IF($C$5*'Tariffs Jan2021'!AL55/'Tariffs Jan2021'!AJ55&lt;'Tariffs Jan2021'!L55,0,IF($C$5*'Tariffs Jan2021'!AL55/'Tariffs Jan2021'!AJ55&lt;='Tariffs Jan2021'!M55,($C$5*'Tariffs Jan2021'!AL55/'Tariffs Jan2021'!AJ55-'Tariffs Jan2021'!L55)*('Tariffs Jan2021'!X55/100)*'Tariffs Jan2021'!AJ55,('Tariffs Jan2021'!M55-'Tariffs Jan2021'!L55)*('Tariffs Jan2021'!X55/100)*'Tariffs Jan2021'!AJ55))</f>
        <v>0</v>
      </c>
      <c r="N61" s="85">
        <f>IF(($C$5*'Tariffs Jan2021'!AL55/'Tariffs Jan2021'!AJ55&gt;'Tariffs Jan2021'!M55),($C$5*'Tariffs Jan2021'!AL55/'Tariffs Jan2021'!AJ55-'Tariffs Jan2021'!M55)*'Tariffs Jan2021'!Y55/100*'Tariffs Jan2021'!AJ55,0)</f>
        <v>439.77272727272725</v>
      </c>
      <c r="O61" s="73">
        <f t="shared" si="0"/>
        <v>1557.909090909091</v>
      </c>
      <c r="P61" s="498">
        <f t="shared" si="1"/>
        <v>1713.7000000000003</v>
      </c>
      <c r="Q61" s="503"/>
      <c r="R61" s="503"/>
      <c r="S61" s="503"/>
      <c r="T61" s="503"/>
      <c r="U61" s="503"/>
      <c r="V61" s="503"/>
      <c r="W61" s="503"/>
      <c r="X61" s="503"/>
      <c r="Y61" s="503"/>
      <c r="Z61" s="503"/>
    </row>
    <row r="62" spans="1:26" x14ac:dyDescent="0.15">
      <c r="A62" s="286" t="str">
        <f>'Tariffs Jan2021'!F56</f>
        <v>Momentum Energy</v>
      </c>
      <c r="B62" s="47" t="str">
        <f>'Tariffs Jan2021'!D56</f>
        <v>AGN Central 2</v>
      </c>
      <c r="C62" s="287">
        <f>'Tariffs Jan2021'!E56</f>
        <v>43984</v>
      </c>
      <c r="D62" s="85">
        <f>365*'Tariffs Jan2021'!H56/100</f>
        <v>297.97272727272724</v>
      </c>
      <c r="E62" s="85">
        <f>IF($C$5*'Tariffs Jan2021'!AK56/'Tariffs Jan2021'!AI56&gt;='Tariffs Jan2021'!J56,( 'Tariffs Jan2021'!J56*'Tariffs Jan2021'!O56/100)* 'Tariffs Jan2021'!AI56,($C$5*'Tariffs Jan2021'!AK56/'Tariffs Jan2021'!AI56*'Tariffs Jan2021'!O56/100)* 'Tariffs Jan2021'!AI56)</f>
        <v>113.95363636363636</v>
      </c>
      <c r="F62" s="85">
        <f>IF($C$5*'Tariffs Jan2021'!AK56/'Tariffs Jan2021'!AI56&lt;'Tariffs Jan2021'!J56,0,IF($C$5*'Tariffs Jan2021'!AK56/'Tariffs Jan2021'!AI56&lt;='Tariffs Jan2021'!K56,($C$5*'Tariffs Jan2021'!AK56/'Tariffs Jan2021'!AI56-'Tariffs Jan2021'!J56)*('Tariffs Jan2021'!P56/100)*'Tariffs Jan2021'!AI56,('Tariffs Jan2021'!K56-'Tariffs Jan2021'!J56)*('Tariffs Jan2021'!P56/100)*'Tariffs Jan2021'!AI56))</f>
        <v>79.575454545454534</v>
      </c>
      <c r="G62" s="85">
        <f>IF($C$5*'Tariffs Jan2021'!AK56/'Tariffs Jan2021'!AI56&lt;'Tariffs Jan2021'!K56,0,IF($C$5*'Tariffs Jan2021'!AK56/'Tariffs Jan2021'!AI56&lt;='Tariffs Jan2021'!L56,($C$5*'Tariffs Jan2021'!AK56/'Tariffs Jan2021'!AI56-'Tariffs Jan2021'!K56)*('Tariffs Jan2021'!Q56/100)*'Tariffs Jan2021'!AI56,('Tariffs Jan2021'!L56-'Tariffs Jan2021'!K56)*('Tariffs Jan2021'!Q56/100)*'Tariffs Jan2021'!AI56))</f>
        <v>0</v>
      </c>
      <c r="H62" s="85">
        <f>IF($C$5*'Tariffs Jan2021'!AK56/'Tariffs Jan2021'!AI56&lt;'Tariffs Jan2021'!L56,0,IF($C$5*'Tariffs Jan2021'!AK56/'Tariffs Jan2021'!AI56&lt;='Tariffs Jan2021'!M56,($C$5*'Tariffs Jan2021'!AK56/'Tariffs Jan2021'!AI56-'Tariffs Jan2021'!L56)*('Tariffs Jan2021'!R56/100)*'Tariffs Jan2021'!AI56,('Tariffs Jan2021'!M56-'Tariffs Jan2021'!L56)*('Tariffs Jan2021'!R56/100)*'Tariffs Jan2021'!AI56))</f>
        <v>0</v>
      </c>
      <c r="I62" s="85">
        <f>IF(($C$5*'Tariffs Jan2021'!AK56/'Tariffs Jan2021'!AI56&gt;'Tariffs Jan2021'!M56),($C$5*'Tariffs Jan2021'!AK56/'Tariffs Jan2021'!AI56-'Tariffs Jan2021'!M56)*'Tariffs Jan2021'!S56/100*'Tariffs Jan2021'!AI56,0)</f>
        <v>383.12817272727261</v>
      </c>
      <c r="J62" s="85">
        <f>IF($C$5*'Tariffs Jan2021'!AL56/'Tariffs Jan2021'!AJ56&gt;='Tariffs Jan2021'!J56,('Tariffs Jan2021'!J56*'Tariffs Jan2021'!U56/100)* 'Tariffs Jan2021'!AJ56,($C$5*'Tariffs Jan2021'!AL56/'Tariffs Jan2021'!AJ56*'Tariffs Jan2021'!U56/100)* 'Tariffs Jan2021'!AJ56)</f>
        <v>206.97090909090909</v>
      </c>
      <c r="K62" s="85">
        <f>IF($C$5*'Tariffs Jan2021'!AL56/'Tariffs Jan2021'!AJ56&lt;'Tariffs Jan2021'!J56,0,IF($C$5*'Tariffs Jan2021'!AL56/'Tariffs Jan2021'!AJ56&lt;='Tariffs Jan2021'!K56,($C$5*'Tariffs Jan2021'!AL56/'Tariffs Jan2021'!AJ56-'Tariffs Jan2021'!J56)*('Tariffs Jan2021'!V56/100)*'Tariffs Jan2021'!AJ56,('Tariffs Jan2021'!K56-'Tariffs Jan2021'!J56)*('Tariffs Jan2021'!V56/100)*'Tariffs Jan2021'!AJ56))</f>
        <v>143.87636363636361</v>
      </c>
      <c r="L62" s="85">
        <f>IF($C$5*'Tariffs Jan2021'!AL56/'Tariffs Jan2021'!AJ56&lt;'Tariffs Jan2021'!K56,0,IF($C$5*'Tariffs Jan2021'!AL56/'Tariffs Jan2021'!AJ56&lt;='Tariffs Jan2021'!L56,($C$5*'Tariffs Jan2021'!AL56/'Tariffs Jan2021'!AJ56-'Tariffs Jan2021'!K56)*('Tariffs Jan2021'!W56/100)*'Tariffs Jan2021'!AJ56,('Tariffs Jan2021'!L56-'Tariffs Jan2021'!K56)*('Tariffs Jan2021'!W56/100)*'Tariffs Jan2021'!AJ56))</f>
        <v>0</v>
      </c>
      <c r="M62" s="85">
        <f>IF($C$5*'Tariffs Jan2021'!AL56/'Tariffs Jan2021'!AJ56&lt;'Tariffs Jan2021'!L56,0,IF($C$5*'Tariffs Jan2021'!AL56/'Tariffs Jan2021'!AJ56&lt;='Tariffs Jan2021'!M56,($C$5*'Tariffs Jan2021'!AL56/'Tariffs Jan2021'!AJ56-'Tariffs Jan2021'!L56)*('Tariffs Jan2021'!X56/100)*'Tariffs Jan2021'!AJ56,('Tariffs Jan2021'!M56-'Tariffs Jan2021'!L56)*('Tariffs Jan2021'!X56/100)*'Tariffs Jan2021'!AJ56))</f>
        <v>0</v>
      </c>
      <c r="N62" s="85">
        <f>IF(($C$5*'Tariffs Jan2021'!AL56/'Tariffs Jan2021'!AJ56&gt;'Tariffs Jan2021'!M56),($C$5*'Tariffs Jan2021'!AL56/'Tariffs Jan2021'!AJ56-'Tariffs Jan2021'!M56)*'Tariffs Jan2021'!Y56/100*'Tariffs Jan2021'!AJ56,0)</f>
        <v>689.90339999999981</v>
      </c>
      <c r="O62" s="73">
        <f t="shared" si="0"/>
        <v>1915.3806636363634</v>
      </c>
      <c r="P62" s="498">
        <f t="shared" si="1"/>
        <v>2106.9187299999999</v>
      </c>
      <c r="Q62" s="503"/>
      <c r="R62" s="503"/>
      <c r="S62" s="503"/>
      <c r="T62" s="503"/>
      <c r="U62" s="503"/>
      <c r="V62" s="503"/>
      <c r="W62" s="503"/>
      <c r="X62" s="503"/>
      <c r="Y62" s="503"/>
      <c r="Z62" s="503"/>
    </row>
    <row r="63" spans="1:26" x14ac:dyDescent="0.15">
      <c r="A63" s="286" t="str">
        <f>'Tariffs Jan2021'!F57</f>
        <v>Origin Energy</v>
      </c>
      <c r="B63" s="47" t="str">
        <f>'Tariffs Jan2021'!D57</f>
        <v>AGN Central 2</v>
      </c>
      <c r="C63" s="287">
        <f>'Tariffs Jan2021'!E57</f>
        <v>44197</v>
      </c>
      <c r="D63" s="85">
        <f>365*'Tariffs Jan2021'!H57/100</f>
        <v>251.18636363636361</v>
      </c>
      <c r="E63" s="85">
        <f>IF($C$5*'Tariffs Jan2021'!AK57/'Tariffs Jan2021'!AI57&gt;='Tariffs Jan2021'!J57,( 'Tariffs Jan2021'!J57*'Tariffs Jan2021'!O57/100)* 'Tariffs Jan2021'!AI57,($C$5*'Tariffs Jan2021'!AK57/'Tariffs Jan2021'!AI57*'Tariffs Jan2021'!O57/100)* 'Tariffs Jan2021'!AI57)</f>
        <v>409.09090909090901</v>
      </c>
      <c r="F63" s="85">
        <f>IF($C$5*'Tariffs Jan2021'!AK57/'Tariffs Jan2021'!AI57&lt;'Tariffs Jan2021'!J57,0,IF($C$5*'Tariffs Jan2021'!AK57/'Tariffs Jan2021'!AI57&lt;='Tariffs Jan2021'!K57,($C$5*'Tariffs Jan2021'!AK57/'Tariffs Jan2021'!AI57-'Tariffs Jan2021'!J57)*('Tariffs Jan2021'!P57/100)*'Tariffs Jan2021'!AI57,('Tariffs Jan2021'!K57-'Tariffs Jan2021'!J57)*('Tariffs Jan2021'!P57/100)*'Tariffs Jan2021'!AI57))</f>
        <v>292.09090909090907</v>
      </c>
      <c r="G63" s="85">
        <f>IF($C$5*'Tariffs Jan2021'!AK57/'Tariffs Jan2021'!AI57&lt;'Tariffs Jan2021'!K57,0,IF($C$5*'Tariffs Jan2021'!AK57/'Tariffs Jan2021'!AI57&lt;='Tariffs Jan2021'!L57,($C$5*'Tariffs Jan2021'!AK57/'Tariffs Jan2021'!AI57-'Tariffs Jan2021'!K57)*('Tariffs Jan2021'!Q57/100)*'Tariffs Jan2021'!AI57,('Tariffs Jan2021'!L57-'Tariffs Jan2021'!K57)*('Tariffs Jan2021'!Q57/100)*'Tariffs Jan2021'!AI57))</f>
        <v>0</v>
      </c>
      <c r="H63" s="85">
        <f>IF($C$5*'Tariffs Jan2021'!AK57/'Tariffs Jan2021'!AI57&lt;'Tariffs Jan2021'!L57,0,IF($C$5*'Tariffs Jan2021'!AK57/'Tariffs Jan2021'!AI57&lt;='Tariffs Jan2021'!M57,($C$5*'Tariffs Jan2021'!AK57/'Tariffs Jan2021'!AI57-'Tariffs Jan2021'!L57)*('Tariffs Jan2021'!R57/100)*'Tariffs Jan2021'!AI57,('Tariffs Jan2021'!M57-'Tariffs Jan2021'!L57)*('Tariffs Jan2021'!R57/100)*'Tariffs Jan2021'!AI57))</f>
        <v>0</v>
      </c>
      <c r="I63" s="85">
        <f>IF(($C$5*'Tariffs Jan2021'!AK57/'Tariffs Jan2021'!AI57&gt;'Tariffs Jan2021'!M57),($C$5*'Tariffs Jan2021'!AK57/'Tariffs Jan2021'!AI57-'Tariffs Jan2021'!M57)*'Tariffs Jan2021'!S57/100*'Tariffs Jan2021'!AI57,0)</f>
        <v>0</v>
      </c>
      <c r="J63" s="85">
        <f>IF($C$5*'Tariffs Jan2021'!AL57/'Tariffs Jan2021'!AJ57&gt;='Tariffs Jan2021'!J57,('Tariffs Jan2021'!J57*'Tariffs Jan2021'!U57/100)* 'Tariffs Jan2021'!AJ57,($C$5*'Tariffs Jan2021'!AL57/'Tariffs Jan2021'!AJ57*'Tariffs Jan2021'!U57/100)* 'Tariffs Jan2021'!AJ57)</f>
        <v>409.09090909090901</v>
      </c>
      <c r="K63" s="85">
        <f>IF($C$5*'Tariffs Jan2021'!AL57/'Tariffs Jan2021'!AJ57&lt;'Tariffs Jan2021'!J57,0,IF($C$5*'Tariffs Jan2021'!AL57/'Tariffs Jan2021'!AJ57&lt;='Tariffs Jan2021'!K57,($C$5*'Tariffs Jan2021'!AL57/'Tariffs Jan2021'!AJ57-'Tariffs Jan2021'!J57)*('Tariffs Jan2021'!V57/100)*'Tariffs Jan2021'!AJ57,('Tariffs Jan2021'!K57-'Tariffs Jan2021'!J57)*('Tariffs Jan2021'!V57/100)*'Tariffs Jan2021'!AJ57))</f>
        <v>292.09090909090907</v>
      </c>
      <c r="L63" s="85">
        <f>IF($C$5*'Tariffs Jan2021'!AL57/'Tariffs Jan2021'!AJ57&lt;'Tariffs Jan2021'!K57,0,IF($C$5*'Tariffs Jan2021'!AL57/'Tariffs Jan2021'!AJ57&lt;='Tariffs Jan2021'!L57,($C$5*'Tariffs Jan2021'!AL57/'Tariffs Jan2021'!AJ57-'Tariffs Jan2021'!K57)*('Tariffs Jan2021'!W57/100)*'Tariffs Jan2021'!AJ57,('Tariffs Jan2021'!L57-'Tariffs Jan2021'!K57)*('Tariffs Jan2021'!W57/100)*'Tariffs Jan2021'!AJ57))</f>
        <v>0</v>
      </c>
      <c r="M63" s="85">
        <f>IF($C$5*'Tariffs Jan2021'!AL57/'Tariffs Jan2021'!AJ57&lt;'Tariffs Jan2021'!L57,0,IF($C$5*'Tariffs Jan2021'!AL57/'Tariffs Jan2021'!AJ57&lt;='Tariffs Jan2021'!M57,($C$5*'Tariffs Jan2021'!AL57/'Tariffs Jan2021'!AJ57-'Tariffs Jan2021'!L57)*('Tariffs Jan2021'!X57/100)*'Tariffs Jan2021'!AJ57,('Tariffs Jan2021'!M57-'Tariffs Jan2021'!L57)*('Tariffs Jan2021'!X57/100)*'Tariffs Jan2021'!AJ57))</f>
        <v>0</v>
      </c>
      <c r="N63" s="85">
        <f>IF(($C$5*'Tariffs Jan2021'!AL57/'Tariffs Jan2021'!AJ57&gt;'Tariffs Jan2021'!M57),($C$5*'Tariffs Jan2021'!AL57/'Tariffs Jan2021'!AJ57-'Tariffs Jan2021'!M57)*'Tariffs Jan2021'!Y57/100*'Tariffs Jan2021'!AJ57,0)</f>
        <v>0</v>
      </c>
      <c r="O63" s="73">
        <f t="shared" si="0"/>
        <v>1653.5499999999997</v>
      </c>
      <c r="P63" s="498">
        <f t="shared" si="1"/>
        <v>1818.9049999999997</v>
      </c>
      <c r="Q63" s="503"/>
      <c r="R63" s="503"/>
      <c r="S63" s="503"/>
      <c r="T63" s="503"/>
      <c r="U63" s="503"/>
      <c r="V63" s="503"/>
      <c r="W63" s="503"/>
      <c r="X63" s="503"/>
      <c r="Y63" s="503"/>
      <c r="Z63" s="503"/>
    </row>
    <row r="64" spans="1:26" x14ac:dyDescent="0.15">
      <c r="A64" s="286" t="str">
        <f>'Tariffs Jan2021'!F58</f>
        <v>Red Energy</v>
      </c>
      <c r="B64" s="47" t="str">
        <f>'Tariffs Jan2021'!D58</f>
        <v>AGN Central 2</v>
      </c>
      <c r="C64" s="287">
        <f>'Tariffs Jan2021'!E58</f>
        <v>44197</v>
      </c>
      <c r="D64" s="85">
        <f>365*'Tariffs Jan2021'!H58/100</f>
        <v>265.72000000000003</v>
      </c>
      <c r="E64" s="85">
        <f>IF($C$5*'Tariffs Jan2021'!AK58/'Tariffs Jan2021'!AI58&gt;='Tariffs Jan2021'!J58,( 'Tariffs Jan2021'!J58*'Tariffs Jan2021'!O58/100)* 'Tariffs Jan2021'!AI58,($C$5*'Tariffs Jan2021'!AK58/'Tariffs Jan2021'!AI58*'Tariffs Jan2021'!O58/100)* 'Tariffs Jan2021'!AI58)</f>
        <v>132.34772727272727</v>
      </c>
      <c r="F64" s="85">
        <f>IF($C$5*'Tariffs Jan2021'!AK58/'Tariffs Jan2021'!AI58&lt;'Tariffs Jan2021'!J58,0,IF($C$5*'Tariffs Jan2021'!AK58/'Tariffs Jan2021'!AI58&lt;='Tariffs Jan2021'!K58,($C$5*'Tariffs Jan2021'!AK58/'Tariffs Jan2021'!AI58-'Tariffs Jan2021'!J58)*('Tariffs Jan2021'!P58/100)*'Tariffs Jan2021'!AI58,('Tariffs Jan2021'!K58-'Tariffs Jan2021'!J58)*('Tariffs Jan2021'!P58/100)*'Tariffs Jan2021'!AI58))</f>
        <v>103.84227272727271</v>
      </c>
      <c r="G64" s="85">
        <f>IF($C$5*'Tariffs Jan2021'!AK58/'Tariffs Jan2021'!AI58&lt;'Tariffs Jan2021'!K58,0,IF($C$5*'Tariffs Jan2021'!AK58/'Tariffs Jan2021'!AI58&lt;='Tariffs Jan2021'!L58,($C$5*'Tariffs Jan2021'!AK58/'Tariffs Jan2021'!AI58-'Tariffs Jan2021'!K58)*('Tariffs Jan2021'!Q58/100)*'Tariffs Jan2021'!AI58,('Tariffs Jan2021'!L58-'Tariffs Jan2021'!K58)*('Tariffs Jan2021'!Q58/100)*'Tariffs Jan2021'!AI58))</f>
        <v>0</v>
      </c>
      <c r="H64" s="85">
        <f>IF($C$5*'Tariffs Jan2021'!AK58/'Tariffs Jan2021'!AI58&lt;'Tariffs Jan2021'!L58,0,IF($C$5*'Tariffs Jan2021'!AK58/'Tariffs Jan2021'!AI58&lt;='Tariffs Jan2021'!M58,($C$5*'Tariffs Jan2021'!AK58/'Tariffs Jan2021'!AI58-'Tariffs Jan2021'!L58)*('Tariffs Jan2021'!R58/100)*'Tariffs Jan2021'!AI58,('Tariffs Jan2021'!M58-'Tariffs Jan2021'!L58)*('Tariffs Jan2021'!R58/100)*'Tariffs Jan2021'!AI58))</f>
        <v>0</v>
      </c>
      <c r="I64" s="85">
        <f>IF(($C$5*'Tariffs Jan2021'!AK58/'Tariffs Jan2021'!AI58&gt;'Tariffs Jan2021'!M58),($C$5*'Tariffs Jan2021'!AK58/'Tariffs Jan2021'!AI58-'Tariffs Jan2021'!M58)*'Tariffs Jan2021'!S58/100*'Tariffs Jan2021'!AI58,0)</f>
        <v>411.13636363636363</v>
      </c>
      <c r="J64" s="85">
        <f>IF($C$5*'Tariffs Jan2021'!AL58/'Tariffs Jan2021'!AJ58&gt;='Tariffs Jan2021'!J58,('Tariffs Jan2021'!J58*'Tariffs Jan2021'!U58/100)* 'Tariffs Jan2021'!AJ58,($C$5*'Tariffs Jan2021'!AL58/'Tariffs Jan2021'!AJ58*'Tariffs Jan2021'!U58/100)* 'Tariffs Jan2021'!AJ58)</f>
        <v>132.34772727272727</v>
      </c>
      <c r="K64" s="85">
        <f>IF($C$5*'Tariffs Jan2021'!AL58/'Tariffs Jan2021'!AJ58&lt;'Tariffs Jan2021'!J58,0,IF($C$5*'Tariffs Jan2021'!AL58/'Tariffs Jan2021'!AJ58&lt;='Tariffs Jan2021'!K58,($C$5*'Tariffs Jan2021'!AL58/'Tariffs Jan2021'!AJ58-'Tariffs Jan2021'!J58)*('Tariffs Jan2021'!V58/100)*'Tariffs Jan2021'!AJ58,('Tariffs Jan2021'!K58-'Tariffs Jan2021'!J58)*('Tariffs Jan2021'!V58/100)*'Tariffs Jan2021'!AJ58))</f>
        <v>103.84227272727271</v>
      </c>
      <c r="L64" s="85">
        <f>IF($C$5*'Tariffs Jan2021'!AL58/'Tariffs Jan2021'!AJ58&lt;'Tariffs Jan2021'!K58,0,IF($C$5*'Tariffs Jan2021'!AL58/'Tariffs Jan2021'!AJ58&lt;='Tariffs Jan2021'!L58,($C$5*'Tariffs Jan2021'!AL58/'Tariffs Jan2021'!AJ58-'Tariffs Jan2021'!K58)*('Tariffs Jan2021'!W58/100)*'Tariffs Jan2021'!AJ58,('Tariffs Jan2021'!L58-'Tariffs Jan2021'!K58)*('Tariffs Jan2021'!W58/100)*'Tariffs Jan2021'!AJ58))</f>
        <v>0</v>
      </c>
      <c r="M64" s="85">
        <f>IF($C$5*'Tariffs Jan2021'!AL58/'Tariffs Jan2021'!AJ58&lt;'Tariffs Jan2021'!L58,0,IF($C$5*'Tariffs Jan2021'!AL58/'Tariffs Jan2021'!AJ58&lt;='Tariffs Jan2021'!M58,($C$5*'Tariffs Jan2021'!AL58/'Tariffs Jan2021'!AJ58-'Tariffs Jan2021'!L58)*('Tariffs Jan2021'!X58/100)*'Tariffs Jan2021'!AJ58,('Tariffs Jan2021'!M58-'Tariffs Jan2021'!L58)*('Tariffs Jan2021'!X58/100)*'Tariffs Jan2021'!AJ58))</f>
        <v>0</v>
      </c>
      <c r="N64" s="85">
        <f>IF(($C$5*'Tariffs Jan2021'!AL58/'Tariffs Jan2021'!AJ58&gt;'Tariffs Jan2021'!M58),($C$5*'Tariffs Jan2021'!AL58/'Tariffs Jan2021'!AJ58-'Tariffs Jan2021'!M58)*'Tariffs Jan2021'!Y58/100*'Tariffs Jan2021'!AJ58,0)</f>
        <v>411.13636363636363</v>
      </c>
      <c r="O64" s="73">
        <f t="shared" si="0"/>
        <v>1560.3727272727274</v>
      </c>
      <c r="P64" s="498">
        <f t="shared" si="1"/>
        <v>1716.4100000000003</v>
      </c>
      <c r="Q64" s="503"/>
      <c r="R64" s="503"/>
      <c r="S64" s="503"/>
      <c r="T64" s="503"/>
      <c r="U64" s="503"/>
      <c r="V64" s="503"/>
      <c r="W64" s="503"/>
      <c r="X64" s="503"/>
      <c r="Y64" s="503"/>
      <c r="Z64" s="503"/>
    </row>
    <row r="65" spans="1:26" x14ac:dyDescent="0.15">
      <c r="A65" s="286" t="str">
        <f>'Tariffs Jan2021'!F59</f>
        <v>Simply Energy</v>
      </c>
      <c r="B65" s="47" t="str">
        <f>'Tariffs Jan2021'!D59</f>
        <v>AGN Central 2</v>
      </c>
      <c r="C65" s="287">
        <f>'Tariffs Jan2021'!E59</f>
        <v>44197</v>
      </c>
      <c r="D65" s="85">
        <f>365*'Tariffs Jan2021'!H59/100</f>
        <v>300.06318181818182</v>
      </c>
      <c r="E65" s="85">
        <f>IF($C$5*'Tariffs Jan2021'!AK59/'Tariffs Jan2021'!AI59&gt;='Tariffs Jan2021'!J59,( 'Tariffs Jan2021'!J59*'Tariffs Jan2021'!O59/100)* 'Tariffs Jan2021'!AI59,($C$5*'Tariffs Jan2021'!AK59/'Tariffs Jan2021'!AI59*'Tariffs Jan2021'!O59/100)* 'Tariffs Jan2021'!AI59)</f>
        <v>102.2890909090909</v>
      </c>
      <c r="F65" s="85">
        <f>IF($C$5*'Tariffs Jan2021'!AK59/'Tariffs Jan2021'!AI59&lt;'Tariffs Jan2021'!J59,0,IF($C$5*'Tariffs Jan2021'!AK59/'Tariffs Jan2021'!AI59&lt;='Tariffs Jan2021'!K59,($C$5*'Tariffs Jan2021'!AK59/'Tariffs Jan2021'!AI59-'Tariffs Jan2021'!J59)*('Tariffs Jan2021'!P59/100)*'Tariffs Jan2021'!AI59,('Tariffs Jan2021'!K59-'Tariffs Jan2021'!J59)*('Tariffs Jan2021'!P59/100)*'Tariffs Jan2021'!AI59))</f>
        <v>70.706363636363633</v>
      </c>
      <c r="G65" s="85">
        <f>IF($C$5*'Tariffs Jan2021'!AK59/'Tariffs Jan2021'!AI59&lt;'Tariffs Jan2021'!K59,0,IF($C$5*'Tariffs Jan2021'!AK59/'Tariffs Jan2021'!AI59&lt;='Tariffs Jan2021'!L59,($C$5*'Tariffs Jan2021'!AK59/'Tariffs Jan2021'!AI59-'Tariffs Jan2021'!K59)*('Tariffs Jan2021'!Q59/100)*'Tariffs Jan2021'!AI59,('Tariffs Jan2021'!L59-'Tariffs Jan2021'!K59)*('Tariffs Jan2021'!Q59/100)*'Tariffs Jan2021'!AI59))</f>
        <v>0</v>
      </c>
      <c r="H65" s="85">
        <f>IF($C$5*'Tariffs Jan2021'!AK59/'Tariffs Jan2021'!AI59&lt;'Tariffs Jan2021'!L59,0,IF($C$5*'Tariffs Jan2021'!AK59/'Tariffs Jan2021'!AI59&lt;='Tariffs Jan2021'!M59,($C$5*'Tariffs Jan2021'!AK59/'Tariffs Jan2021'!AI59-'Tariffs Jan2021'!L59)*('Tariffs Jan2021'!R59/100)*'Tariffs Jan2021'!AI59,('Tariffs Jan2021'!M59-'Tariffs Jan2021'!L59)*('Tariffs Jan2021'!R59/100)*'Tariffs Jan2021'!AI59))</f>
        <v>0</v>
      </c>
      <c r="I65" s="85">
        <f>IF(($C$5*'Tariffs Jan2021'!AK59/'Tariffs Jan2021'!AI59&gt;'Tariffs Jan2021'!M59),($C$5*'Tariffs Jan2021'!AK59/'Tariffs Jan2021'!AI59-'Tariffs Jan2021'!M59)*'Tariffs Jan2021'!S59/100*'Tariffs Jan2021'!AI59,0)</f>
        <v>324.50001818181812</v>
      </c>
      <c r="J65" s="85">
        <f>IF($C$5*'Tariffs Jan2021'!AL59/'Tariffs Jan2021'!AJ59&gt;='Tariffs Jan2021'!J59,('Tariffs Jan2021'!J59*'Tariffs Jan2021'!U59/100)* 'Tariffs Jan2021'!AJ59,($C$5*'Tariffs Jan2021'!AL59/'Tariffs Jan2021'!AJ59*'Tariffs Jan2021'!U59/100)* 'Tariffs Jan2021'!AJ59)</f>
        <v>204.5781818181818</v>
      </c>
      <c r="K65" s="85">
        <f>IF($C$5*'Tariffs Jan2021'!AL59/'Tariffs Jan2021'!AJ59&lt;'Tariffs Jan2021'!J59,0,IF($C$5*'Tariffs Jan2021'!AL59/'Tariffs Jan2021'!AJ59&lt;='Tariffs Jan2021'!K59,($C$5*'Tariffs Jan2021'!AL59/'Tariffs Jan2021'!AJ59-'Tariffs Jan2021'!J59)*('Tariffs Jan2021'!V59/100)*'Tariffs Jan2021'!AJ59,('Tariffs Jan2021'!K59-'Tariffs Jan2021'!J59)*('Tariffs Jan2021'!V59/100)*'Tariffs Jan2021'!AJ59))</f>
        <v>141.41272727272727</v>
      </c>
      <c r="L65" s="85">
        <f>IF($C$5*'Tariffs Jan2021'!AL59/'Tariffs Jan2021'!AJ59&lt;'Tariffs Jan2021'!K59,0,IF($C$5*'Tariffs Jan2021'!AL59/'Tariffs Jan2021'!AJ59&lt;='Tariffs Jan2021'!L59,($C$5*'Tariffs Jan2021'!AL59/'Tariffs Jan2021'!AJ59-'Tariffs Jan2021'!K59)*('Tariffs Jan2021'!W59/100)*'Tariffs Jan2021'!AJ59,('Tariffs Jan2021'!L59-'Tariffs Jan2021'!K59)*('Tariffs Jan2021'!W59/100)*'Tariffs Jan2021'!AJ59))</f>
        <v>0</v>
      </c>
      <c r="M65" s="85">
        <f>IF($C$5*'Tariffs Jan2021'!AL59/'Tariffs Jan2021'!AJ59&lt;'Tariffs Jan2021'!L59,0,IF($C$5*'Tariffs Jan2021'!AL59/'Tariffs Jan2021'!AJ59&lt;='Tariffs Jan2021'!M59,($C$5*'Tariffs Jan2021'!AL59/'Tariffs Jan2021'!AJ59-'Tariffs Jan2021'!L59)*('Tariffs Jan2021'!X59/100)*'Tariffs Jan2021'!AJ59,('Tariffs Jan2021'!M59-'Tariffs Jan2021'!L59)*('Tariffs Jan2021'!X59/100)*'Tariffs Jan2021'!AJ59))</f>
        <v>0</v>
      </c>
      <c r="N65" s="85">
        <f>IF(($C$5*'Tariffs Jan2021'!AL59/'Tariffs Jan2021'!AJ59&gt;'Tariffs Jan2021'!M59),($C$5*'Tariffs Jan2021'!AL59/'Tariffs Jan2021'!AJ59-'Tariffs Jan2021'!M59)*'Tariffs Jan2021'!Y59/100*'Tariffs Jan2021'!AJ59,0)</f>
        <v>649.00003636363624</v>
      </c>
      <c r="O65" s="73">
        <f t="shared" si="0"/>
        <v>1792.5495999999998</v>
      </c>
      <c r="P65" s="498">
        <f t="shared" si="1"/>
        <v>1971.80456</v>
      </c>
      <c r="Q65" s="503"/>
      <c r="R65" s="503"/>
      <c r="S65" s="503"/>
      <c r="T65" s="503"/>
      <c r="U65" s="503"/>
      <c r="V65" s="503"/>
      <c r="W65" s="503"/>
      <c r="X65" s="503"/>
      <c r="Y65" s="503"/>
      <c r="Z65" s="503"/>
    </row>
    <row r="66" spans="1:26" x14ac:dyDescent="0.15">
      <c r="A66" s="286" t="str">
        <f>'Tariffs Jan2021'!F60</f>
        <v>Sumo Power</v>
      </c>
      <c r="B66" s="47" t="str">
        <f>'Tariffs Jan2021'!D60</f>
        <v>AGN Central 2</v>
      </c>
      <c r="C66" s="287">
        <f>'Tariffs Jan2021'!E60</f>
        <v>43831</v>
      </c>
      <c r="D66" s="85">
        <f>365*'Tariffs Jan2021'!H60/100</f>
        <v>283.43909090909091</v>
      </c>
      <c r="E66" s="85">
        <f>IF($C$5*'Tariffs Jan2021'!AK60/'Tariffs Jan2021'!AI60&gt;='Tariffs Jan2021'!J60,( 'Tariffs Jan2021'!J60*'Tariffs Jan2021'!O60/100)* 'Tariffs Jan2021'!AI60,($C$5*'Tariffs Jan2021'!AK60/'Tariffs Jan2021'!AI60*'Tariffs Jan2021'!O60/100)* 'Tariffs Jan2021'!AI60)</f>
        <v>181.24909090909088</v>
      </c>
      <c r="F66" s="85">
        <f>IF($C$5*'Tariffs Jan2021'!AK60/'Tariffs Jan2021'!AI60&lt;'Tariffs Jan2021'!J60,0,IF($C$5*'Tariffs Jan2021'!AK60/'Tariffs Jan2021'!AI60&lt;='Tariffs Jan2021'!K60,($C$5*'Tariffs Jan2021'!AK60/'Tariffs Jan2021'!AI60-'Tariffs Jan2021'!J60)*('Tariffs Jan2021'!P60/100)*'Tariffs Jan2021'!AI60,('Tariffs Jan2021'!K60-'Tariffs Jan2021'!J60)*('Tariffs Jan2021'!P60/100)*'Tariffs Jan2021'!AI60))</f>
        <v>142.64454545454544</v>
      </c>
      <c r="G66" s="85">
        <f>IF($C$5*'Tariffs Jan2021'!AK60/'Tariffs Jan2021'!AI60&lt;'Tariffs Jan2021'!K60,0,IF($C$5*'Tariffs Jan2021'!AK60/'Tariffs Jan2021'!AI60&lt;='Tariffs Jan2021'!L60,($C$5*'Tariffs Jan2021'!AK60/'Tariffs Jan2021'!AI60-'Tariffs Jan2021'!K60)*('Tariffs Jan2021'!Q60/100)*'Tariffs Jan2021'!AI60,('Tariffs Jan2021'!L60-'Tariffs Jan2021'!K60)*('Tariffs Jan2021'!Q60/100)*'Tariffs Jan2021'!AI60))</f>
        <v>0</v>
      </c>
      <c r="H66" s="85">
        <f>IF($C$5*'Tariffs Jan2021'!AK60/'Tariffs Jan2021'!AI60&lt;'Tariffs Jan2021'!L60,0,IF($C$5*'Tariffs Jan2021'!AK60/'Tariffs Jan2021'!AI60&lt;='Tariffs Jan2021'!M60,($C$5*'Tariffs Jan2021'!AK60/'Tariffs Jan2021'!AI60-'Tariffs Jan2021'!L60)*('Tariffs Jan2021'!R60/100)*'Tariffs Jan2021'!AI60,('Tariffs Jan2021'!M60-'Tariffs Jan2021'!L60)*('Tariffs Jan2021'!R60/100)*'Tariffs Jan2021'!AI60))</f>
        <v>0</v>
      </c>
      <c r="I66" s="85">
        <f>IF(($C$5*'Tariffs Jan2021'!AK60/'Tariffs Jan2021'!AI60&gt;'Tariffs Jan2021'!M60),($C$5*'Tariffs Jan2021'!AK60/'Tariffs Jan2021'!AI60-'Tariffs Jan2021'!M60)*'Tariffs Jan2021'!S60/100*'Tariffs Jan2021'!AI60,0)</f>
        <v>533.86363636363626</v>
      </c>
      <c r="J66" s="85">
        <f>IF($C$5*'Tariffs Jan2021'!AL60/'Tariffs Jan2021'!AJ60&gt;='Tariffs Jan2021'!J60,('Tariffs Jan2021'!J60*'Tariffs Jan2021'!U60/100)* 'Tariffs Jan2021'!AJ60,($C$5*'Tariffs Jan2021'!AL60/'Tariffs Jan2021'!AJ60*'Tariffs Jan2021'!U60/100)* 'Tariffs Jan2021'!AJ60)</f>
        <v>181.24909090909088</v>
      </c>
      <c r="K66" s="85">
        <f>IF($C$5*'Tariffs Jan2021'!AL60/'Tariffs Jan2021'!AJ60&lt;'Tariffs Jan2021'!J60,0,IF($C$5*'Tariffs Jan2021'!AL60/'Tariffs Jan2021'!AJ60&lt;='Tariffs Jan2021'!K60,($C$5*'Tariffs Jan2021'!AL60/'Tariffs Jan2021'!AJ60-'Tariffs Jan2021'!J60)*('Tariffs Jan2021'!V60/100)*'Tariffs Jan2021'!AJ60,('Tariffs Jan2021'!K60-'Tariffs Jan2021'!J60)*('Tariffs Jan2021'!V60/100)*'Tariffs Jan2021'!AJ60))</f>
        <v>142.64454545454544</v>
      </c>
      <c r="L66" s="85">
        <f>IF($C$5*'Tariffs Jan2021'!AL60/'Tariffs Jan2021'!AJ60&lt;'Tariffs Jan2021'!K60,0,IF($C$5*'Tariffs Jan2021'!AL60/'Tariffs Jan2021'!AJ60&lt;='Tariffs Jan2021'!L60,($C$5*'Tariffs Jan2021'!AL60/'Tariffs Jan2021'!AJ60-'Tariffs Jan2021'!K60)*('Tariffs Jan2021'!W60/100)*'Tariffs Jan2021'!AJ60,('Tariffs Jan2021'!L60-'Tariffs Jan2021'!K60)*('Tariffs Jan2021'!W60/100)*'Tariffs Jan2021'!AJ60))</f>
        <v>0</v>
      </c>
      <c r="M66" s="85">
        <f>IF($C$5*'Tariffs Jan2021'!AL60/'Tariffs Jan2021'!AJ60&lt;'Tariffs Jan2021'!L60,0,IF($C$5*'Tariffs Jan2021'!AL60/'Tariffs Jan2021'!AJ60&lt;='Tariffs Jan2021'!M60,($C$5*'Tariffs Jan2021'!AL60/'Tariffs Jan2021'!AJ60-'Tariffs Jan2021'!L60)*('Tariffs Jan2021'!X60/100)*'Tariffs Jan2021'!AJ60,('Tariffs Jan2021'!M60-'Tariffs Jan2021'!L60)*('Tariffs Jan2021'!X60/100)*'Tariffs Jan2021'!AJ60))</f>
        <v>0</v>
      </c>
      <c r="N66" s="85">
        <f>IF(($C$5*'Tariffs Jan2021'!AL60/'Tariffs Jan2021'!AJ60&gt;'Tariffs Jan2021'!M60),($C$5*'Tariffs Jan2021'!AL60/'Tariffs Jan2021'!AJ60-'Tariffs Jan2021'!M60)*'Tariffs Jan2021'!Y60/100*'Tariffs Jan2021'!AJ60,0)</f>
        <v>533.86363636363626</v>
      </c>
      <c r="O66" s="73">
        <f t="shared" si="0"/>
        <v>1998.953636363636</v>
      </c>
      <c r="P66" s="498">
        <f t="shared" si="1"/>
        <v>2198.8489999999997</v>
      </c>
      <c r="Q66" s="503"/>
      <c r="R66" s="503"/>
      <c r="S66" s="503"/>
      <c r="T66" s="503"/>
      <c r="U66" s="503"/>
      <c r="V66" s="503"/>
      <c r="W66" s="503"/>
      <c r="X66" s="503"/>
      <c r="Y66" s="503"/>
      <c r="Z66" s="503"/>
    </row>
    <row r="67" spans="1:26" x14ac:dyDescent="0.15">
      <c r="A67" s="286" t="str">
        <f>'Tariffs Jan2021'!F61</f>
        <v>GloBird</v>
      </c>
      <c r="B67" s="47" t="str">
        <f>'Tariffs Jan2021'!D61</f>
        <v>AGN Central 2</v>
      </c>
      <c r="C67" s="287">
        <f>'Tariffs Jan2021'!E61</f>
        <v>44197</v>
      </c>
      <c r="D67" s="85">
        <f>365*'Tariffs Jan2021'!H61/100</f>
        <v>306.60000000000002</v>
      </c>
      <c r="E67" s="85">
        <f>IF($C$5*'Tariffs Jan2021'!AK61/'Tariffs Jan2021'!AI61&gt;='Tariffs Jan2021'!J61,( 'Tariffs Jan2021'!J61*'Tariffs Jan2021'!O61/100)* 'Tariffs Jan2021'!AI61,($C$5*'Tariffs Jan2021'!AK61/'Tariffs Jan2021'!AI61*'Tariffs Jan2021'!O61/100)* 'Tariffs Jan2021'!AI61)</f>
        <v>168</v>
      </c>
      <c r="F67" s="85">
        <f>IF($C$5*'Tariffs Jan2021'!AK61/'Tariffs Jan2021'!AI61&lt;'Tariffs Jan2021'!J61,0,IF($C$5*'Tariffs Jan2021'!AK61/'Tariffs Jan2021'!AI61&lt;='Tariffs Jan2021'!K61,($C$5*'Tariffs Jan2021'!AK61/'Tariffs Jan2021'!AI61-'Tariffs Jan2021'!J61)*('Tariffs Jan2021'!P61/100)*'Tariffs Jan2021'!AI61,('Tariffs Jan2021'!K61-'Tariffs Jan2021'!J61)*('Tariffs Jan2021'!P61/100)*'Tariffs Jan2021'!AI61))</f>
        <v>0</v>
      </c>
      <c r="G67" s="85">
        <f>IF($C$5*'Tariffs Jan2021'!AK61/'Tariffs Jan2021'!AI61&lt;'Tariffs Jan2021'!K61,0,IF($C$5*'Tariffs Jan2021'!AK61/'Tariffs Jan2021'!AI61&lt;='Tariffs Jan2021'!L61,($C$5*'Tariffs Jan2021'!AK61/'Tariffs Jan2021'!AI61-'Tariffs Jan2021'!K61)*('Tariffs Jan2021'!Q61/100)*'Tariffs Jan2021'!AI61,('Tariffs Jan2021'!L61-'Tariffs Jan2021'!K61)*('Tariffs Jan2021'!Q61/100)*'Tariffs Jan2021'!AI61))</f>
        <v>0</v>
      </c>
      <c r="H67" s="85">
        <f>IF($C$5*'Tariffs Jan2021'!AK61/'Tariffs Jan2021'!AI61&lt;'Tariffs Jan2021'!L61,0,IF($C$5*'Tariffs Jan2021'!AK61/'Tariffs Jan2021'!AI61&lt;='Tariffs Jan2021'!M61,($C$5*'Tariffs Jan2021'!AK61/'Tariffs Jan2021'!AI61-'Tariffs Jan2021'!L61)*('Tariffs Jan2021'!R61/100)*'Tariffs Jan2021'!AI61,('Tariffs Jan2021'!M61-'Tariffs Jan2021'!L61)*('Tariffs Jan2021'!R61/100)*'Tariffs Jan2021'!AI61))</f>
        <v>0</v>
      </c>
      <c r="I67" s="85">
        <f>IF(($C$5*'Tariffs Jan2021'!AK61/'Tariffs Jan2021'!AI61&gt;'Tariffs Jan2021'!M61),($C$5*'Tariffs Jan2021'!AK61/'Tariffs Jan2021'!AI61-'Tariffs Jan2021'!M61)*'Tariffs Jan2021'!S61/100*'Tariffs Jan2021'!AI61,0)</f>
        <v>299.95799999999997</v>
      </c>
      <c r="J67" s="85">
        <f>IF($C$5*'Tariffs Jan2021'!AL61/'Tariffs Jan2021'!AJ61&gt;='Tariffs Jan2021'!J61,('Tariffs Jan2021'!J61*'Tariffs Jan2021'!U61/100)* 'Tariffs Jan2021'!AJ61,($C$5*'Tariffs Jan2021'!AL61/'Tariffs Jan2021'!AJ61*'Tariffs Jan2021'!U61/100)* 'Tariffs Jan2021'!AJ61)</f>
        <v>336</v>
      </c>
      <c r="K67" s="85">
        <f>IF($C$5*'Tariffs Jan2021'!AL61/'Tariffs Jan2021'!AJ61&lt;'Tariffs Jan2021'!J61,0,IF($C$5*'Tariffs Jan2021'!AL61/'Tariffs Jan2021'!AJ61&lt;='Tariffs Jan2021'!K61,($C$5*'Tariffs Jan2021'!AL61/'Tariffs Jan2021'!AJ61-'Tariffs Jan2021'!J61)*('Tariffs Jan2021'!V61/100)*'Tariffs Jan2021'!AJ61,('Tariffs Jan2021'!K61-'Tariffs Jan2021'!J61)*('Tariffs Jan2021'!V61/100)*'Tariffs Jan2021'!AJ61))</f>
        <v>0</v>
      </c>
      <c r="L67" s="85">
        <f>IF($C$5*'Tariffs Jan2021'!AL61/'Tariffs Jan2021'!AJ61&lt;'Tariffs Jan2021'!K61,0,IF($C$5*'Tariffs Jan2021'!AL61/'Tariffs Jan2021'!AJ61&lt;='Tariffs Jan2021'!L61,($C$5*'Tariffs Jan2021'!AL61/'Tariffs Jan2021'!AJ61-'Tariffs Jan2021'!K61)*('Tariffs Jan2021'!W61/100)*'Tariffs Jan2021'!AJ61,('Tariffs Jan2021'!L61-'Tariffs Jan2021'!K61)*('Tariffs Jan2021'!W61/100)*'Tariffs Jan2021'!AJ61))</f>
        <v>0</v>
      </c>
      <c r="M67" s="85">
        <f>IF($C$5*'Tariffs Jan2021'!AL61/'Tariffs Jan2021'!AJ61&lt;'Tariffs Jan2021'!L61,0,IF($C$5*'Tariffs Jan2021'!AL61/'Tariffs Jan2021'!AJ61&lt;='Tariffs Jan2021'!M61,($C$5*'Tariffs Jan2021'!AL61/'Tariffs Jan2021'!AJ61-'Tariffs Jan2021'!L61)*('Tariffs Jan2021'!X61/100)*'Tariffs Jan2021'!AJ61,('Tariffs Jan2021'!M61-'Tariffs Jan2021'!L61)*('Tariffs Jan2021'!X61/100)*'Tariffs Jan2021'!AJ61))</f>
        <v>0</v>
      </c>
      <c r="N67" s="85">
        <f>IF(($C$5*'Tariffs Jan2021'!AL61/'Tariffs Jan2021'!AJ61&gt;'Tariffs Jan2021'!M61),($C$5*'Tariffs Jan2021'!AL61/'Tariffs Jan2021'!AJ61-'Tariffs Jan2021'!M61)*'Tariffs Jan2021'!Y61/100*'Tariffs Jan2021'!AJ61,0)</f>
        <v>599.91599999999971</v>
      </c>
      <c r="O67" s="73">
        <f t="shared" si="0"/>
        <v>1710.4739999999997</v>
      </c>
      <c r="P67" s="498">
        <f t="shared" si="1"/>
        <v>1881.5213999999999</v>
      </c>
      <c r="Q67" s="503"/>
      <c r="R67" s="503"/>
      <c r="S67" s="503"/>
      <c r="T67" s="503"/>
      <c r="U67" s="503"/>
      <c r="V67" s="503"/>
      <c r="W67" s="503"/>
      <c r="X67" s="503"/>
      <c r="Y67" s="503"/>
      <c r="Z67" s="503"/>
    </row>
    <row r="68" spans="1:26" x14ac:dyDescent="0.15">
      <c r="A68" s="286" t="str">
        <f>'Tariffs Jan2021'!F62</f>
        <v>Powershop</v>
      </c>
      <c r="B68" s="47" t="str">
        <f>'Tariffs Jan2021'!D62</f>
        <v>AGN Central 2</v>
      </c>
      <c r="C68" s="287">
        <f>'Tariffs Jan2021'!E62</f>
        <v>44197</v>
      </c>
      <c r="D68" s="85">
        <f>365*'Tariffs Jan2021'!H62/100</f>
        <v>269.5690909090909</v>
      </c>
      <c r="E68" s="85">
        <f>((C$5*'Tariffs Jan2021'!AK62/'Tariffs Jan2021'!AI62)*('Tariffs Jan2021'!O62/100))*'Tariffs Jan2021'!AI62</f>
        <v>618.5454545454545</v>
      </c>
      <c r="F68" s="85">
        <v>0</v>
      </c>
      <c r="G68" s="85">
        <v>0</v>
      </c>
      <c r="H68" s="85">
        <v>0</v>
      </c>
      <c r="I68" s="85">
        <v>0</v>
      </c>
      <c r="J68" s="85">
        <f>((C$5*'Tariffs Jan2021'!AL62/'Tariffs Jan2021'!AJ62)*('Tariffs Jan2021'!U62/100))*'Tariffs Jan2021'!AJ62</f>
        <v>618.5454545454545</v>
      </c>
      <c r="K68" s="85">
        <v>0</v>
      </c>
      <c r="L68" s="85">
        <v>0</v>
      </c>
      <c r="M68" s="85">
        <v>0</v>
      </c>
      <c r="N68" s="85">
        <v>0</v>
      </c>
      <c r="O68" s="73">
        <f t="shared" si="0"/>
        <v>1506.6599999999999</v>
      </c>
      <c r="P68" s="498">
        <f t="shared" si="1"/>
        <v>1657.326</v>
      </c>
      <c r="Q68" s="503"/>
      <c r="R68" s="503"/>
      <c r="S68" s="503"/>
      <c r="T68" s="503"/>
      <c r="U68" s="503"/>
      <c r="V68" s="503"/>
      <c r="W68" s="503"/>
      <c r="X68" s="503"/>
      <c r="Y68" s="503"/>
      <c r="Z68" s="503"/>
    </row>
    <row r="69" spans="1:26" x14ac:dyDescent="0.15">
      <c r="A69" s="286" t="str">
        <f>'Tariffs Jan2021'!F63</f>
        <v>Click Energy</v>
      </c>
      <c r="B69" s="47" t="str">
        <f>'Tariffs Jan2021'!D63</f>
        <v>AGN Central 2</v>
      </c>
      <c r="C69" s="287">
        <f>'Tariffs Jan2021'!E63</f>
        <v>44197</v>
      </c>
      <c r="D69" s="85">
        <f>365*'Tariffs Jan2021'!H63/100</f>
        <v>292.73</v>
      </c>
      <c r="E69" s="85">
        <f>IF($C$5*'Tariffs Jan2021'!AK63/'Tariffs Jan2021'!AI63&gt;='Tariffs Jan2021'!J63,( 'Tariffs Jan2021'!J63*'Tariffs Jan2021'!O63/100)* 'Tariffs Jan2021'!AI63,($C$5*'Tariffs Jan2021'!AK63/'Tariffs Jan2021'!AI63*'Tariffs Jan2021'!O63/100)* 'Tariffs Jan2021'!AI63)</f>
        <v>182.595</v>
      </c>
      <c r="F69" s="85">
        <f>IF($C$5*'Tariffs Jan2021'!AK63/'Tariffs Jan2021'!AI63&lt;'Tariffs Jan2021'!J63,0,IF($C$5*'Tariffs Jan2021'!AK63/'Tariffs Jan2021'!AI63&lt;='Tariffs Jan2021'!K63,($C$5*'Tariffs Jan2021'!AK63/'Tariffs Jan2021'!AI63-'Tariffs Jan2021'!J63)*('Tariffs Jan2021'!P63/100)*'Tariffs Jan2021'!AI63,('Tariffs Jan2021'!K63-'Tariffs Jan2021'!J63)*('Tariffs Jan2021'!P63/100)*'Tariffs Jan2021'!AI63))</f>
        <v>121.94999999999999</v>
      </c>
      <c r="G69" s="85">
        <f>IF($C$5*'Tariffs Jan2021'!AK63/'Tariffs Jan2021'!AI63&lt;'Tariffs Jan2021'!K63,0,IF($C$5*'Tariffs Jan2021'!AK63/'Tariffs Jan2021'!AI63&lt;='Tariffs Jan2021'!L63,($C$5*'Tariffs Jan2021'!AK63/'Tariffs Jan2021'!AI63-'Tariffs Jan2021'!K63)*('Tariffs Jan2021'!Q63/100)*'Tariffs Jan2021'!AI63,('Tariffs Jan2021'!L63-'Tariffs Jan2021'!K63)*('Tariffs Jan2021'!Q63/100)*'Tariffs Jan2021'!AI63))</f>
        <v>0</v>
      </c>
      <c r="H69" s="85">
        <f>IF($C$5*'Tariffs Jan2021'!AK63/'Tariffs Jan2021'!AI63&lt;'Tariffs Jan2021'!L63,0,IF($C$5*'Tariffs Jan2021'!AK63/'Tariffs Jan2021'!AI63&lt;='Tariffs Jan2021'!M63,($C$5*'Tariffs Jan2021'!AK63/'Tariffs Jan2021'!AI63-'Tariffs Jan2021'!L63)*('Tariffs Jan2021'!R63/100)*'Tariffs Jan2021'!AI63,('Tariffs Jan2021'!M63-'Tariffs Jan2021'!L63)*('Tariffs Jan2021'!R63/100)*'Tariffs Jan2021'!AI63))</f>
        <v>0</v>
      </c>
      <c r="I69" s="85">
        <f>IF(($C$5*'Tariffs Jan2021'!AK63/'Tariffs Jan2021'!AI63&gt;'Tariffs Jan2021'!M63),($C$5*'Tariffs Jan2021'!AK63/'Tariffs Jan2021'!AI63-'Tariffs Jan2021'!M63)*'Tariffs Jan2021'!S63/100*'Tariffs Jan2021'!AI63,0)</f>
        <v>607.5</v>
      </c>
      <c r="J69" s="85">
        <f>IF($C$5*'Tariffs Jan2021'!AL63/'Tariffs Jan2021'!AJ63&gt;='Tariffs Jan2021'!J63,('Tariffs Jan2021'!J63*'Tariffs Jan2021'!U63/100)* 'Tariffs Jan2021'!AJ63,($C$5*'Tariffs Jan2021'!AL63/'Tariffs Jan2021'!AJ63*'Tariffs Jan2021'!U63/100)* 'Tariffs Jan2021'!AJ63)</f>
        <v>182.595</v>
      </c>
      <c r="K69" s="85">
        <f>IF($C$5*'Tariffs Jan2021'!AL63/'Tariffs Jan2021'!AJ63&lt;'Tariffs Jan2021'!J63,0,IF($C$5*'Tariffs Jan2021'!AL63/'Tariffs Jan2021'!AJ63&lt;='Tariffs Jan2021'!K63,($C$5*'Tariffs Jan2021'!AL63/'Tariffs Jan2021'!AJ63-'Tariffs Jan2021'!J63)*('Tariffs Jan2021'!V63/100)*'Tariffs Jan2021'!AJ63,('Tariffs Jan2021'!K63-'Tariffs Jan2021'!J63)*('Tariffs Jan2021'!V63/100)*'Tariffs Jan2021'!AJ63))</f>
        <v>121.94999999999999</v>
      </c>
      <c r="L69" s="85">
        <f>IF($C$5*'Tariffs Jan2021'!AL63/'Tariffs Jan2021'!AJ63&lt;'Tariffs Jan2021'!K63,0,IF($C$5*'Tariffs Jan2021'!AL63/'Tariffs Jan2021'!AJ63&lt;='Tariffs Jan2021'!L63,($C$5*'Tariffs Jan2021'!AL63/'Tariffs Jan2021'!AJ63-'Tariffs Jan2021'!K63)*('Tariffs Jan2021'!W63/100)*'Tariffs Jan2021'!AJ63,('Tariffs Jan2021'!L63-'Tariffs Jan2021'!K63)*('Tariffs Jan2021'!W63/100)*'Tariffs Jan2021'!AJ63))</f>
        <v>0</v>
      </c>
      <c r="M69" s="85">
        <f>IF($C$5*'Tariffs Jan2021'!AL63/'Tariffs Jan2021'!AJ63&lt;'Tariffs Jan2021'!L63,0,IF($C$5*'Tariffs Jan2021'!AL63/'Tariffs Jan2021'!AJ63&lt;='Tariffs Jan2021'!M63,($C$5*'Tariffs Jan2021'!AL63/'Tariffs Jan2021'!AJ63-'Tariffs Jan2021'!L63)*('Tariffs Jan2021'!X63/100)*'Tariffs Jan2021'!AJ63,('Tariffs Jan2021'!M63-'Tariffs Jan2021'!L63)*('Tariffs Jan2021'!X63/100)*'Tariffs Jan2021'!AJ63))</f>
        <v>0</v>
      </c>
      <c r="N69" s="85">
        <f>IF(($C$5*'Tariffs Jan2021'!AL63/'Tariffs Jan2021'!AJ63&gt;'Tariffs Jan2021'!M63),($C$5*'Tariffs Jan2021'!AL63/'Tariffs Jan2021'!AJ63-'Tariffs Jan2021'!M63)*'Tariffs Jan2021'!Y63/100*'Tariffs Jan2021'!AJ63,0)</f>
        <v>607.5</v>
      </c>
      <c r="O69" s="73">
        <f t="shared" si="0"/>
        <v>2116.8200000000002</v>
      </c>
      <c r="P69" s="498">
        <f t="shared" si="1"/>
        <v>2328.5020000000004</v>
      </c>
      <c r="Q69" s="503"/>
      <c r="R69" s="503"/>
      <c r="S69" s="503"/>
      <c r="T69" s="503"/>
      <c r="U69" s="503"/>
      <c r="V69" s="503"/>
      <c r="W69" s="503"/>
      <c r="X69" s="503"/>
      <c r="Y69" s="503"/>
      <c r="Z69" s="503"/>
    </row>
    <row r="70" spans="1:26" x14ac:dyDescent="0.15">
      <c r="A70" s="47" t="str">
        <f>'Tariffs Jan2021'!F64</f>
        <v>1st Energy</v>
      </c>
      <c r="B70" s="47" t="str">
        <f>'Tariffs Jan2021'!D64</f>
        <v>AGN Central 2</v>
      </c>
      <c r="C70" s="287">
        <f>'Tariffs Jan2021'!E64</f>
        <v>44197</v>
      </c>
      <c r="D70" s="85">
        <f>365*'Tariffs Jan2021'!H64/100</f>
        <v>295.64999999999998</v>
      </c>
      <c r="E70" s="85">
        <f>IF($C$5*'Tariffs Jan2021'!AK64/'Tariffs Jan2021'!AI64&gt;='Tariffs Jan2021'!J64,( 'Tariffs Jan2021'!J64*'Tariffs Jan2021'!O64/100)* 'Tariffs Jan2021'!AI64,($C$5*'Tariffs Jan2021'!AK64/'Tariffs Jan2021'!AI64*'Tariffs Jan2021'!O64/100)* 'Tariffs Jan2021'!AI64)</f>
        <v>147.15272727272725</v>
      </c>
      <c r="F70" s="85">
        <f>IF($C$5*'Tariffs Jan2021'!AK64/'Tariffs Jan2021'!AI64&lt;'Tariffs Jan2021'!J64,0,IF($C$5*'Tariffs Jan2021'!AK64/'Tariffs Jan2021'!AI64&lt;='Tariffs Jan2021'!K64,($C$5*'Tariffs Jan2021'!AK64/'Tariffs Jan2021'!AI64-'Tariffs Jan2021'!J64)*('Tariffs Jan2021'!P64/100)*'Tariffs Jan2021'!AI64,('Tariffs Jan2021'!K64-'Tariffs Jan2021'!J64)*('Tariffs Jan2021'!P64/100)*'Tariffs Jan2021'!AI64))</f>
        <v>105.69</v>
      </c>
      <c r="G70" s="85">
        <f>IF($C$5*'Tariffs Jan2021'!AK64/'Tariffs Jan2021'!AI64&lt;'Tariffs Jan2021'!K64,0,IF($C$5*'Tariffs Jan2021'!AK64/'Tariffs Jan2021'!AI64&lt;='Tariffs Jan2021'!L64,($C$5*'Tariffs Jan2021'!AK64/'Tariffs Jan2021'!AI64-'Tariffs Jan2021'!K64)*('Tariffs Jan2021'!Q64/100)*'Tariffs Jan2021'!AI64,('Tariffs Jan2021'!L64-'Tariffs Jan2021'!K64)*('Tariffs Jan2021'!Q64/100)*'Tariffs Jan2021'!AI64))</f>
        <v>0</v>
      </c>
      <c r="H70" s="85">
        <f>IF($C$5*'Tariffs Jan2021'!AK64/'Tariffs Jan2021'!AI64&lt;'Tariffs Jan2021'!L64,0,IF($C$5*'Tariffs Jan2021'!AK64/'Tariffs Jan2021'!AI64&lt;='Tariffs Jan2021'!M64,($C$5*'Tariffs Jan2021'!AK64/'Tariffs Jan2021'!AI64-'Tariffs Jan2021'!L64)*('Tariffs Jan2021'!R64/100)*'Tariffs Jan2021'!AI64,('Tariffs Jan2021'!M64-'Tariffs Jan2021'!L64)*('Tariffs Jan2021'!R64/100)*'Tariffs Jan2021'!AI64))</f>
        <v>0</v>
      </c>
      <c r="I70" s="85">
        <f>IF(($C$5*'Tariffs Jan2021'!AK64/'Tariffs Jan2021'!AI64&gt;'Tariffs Jan2021'!M64),($C$5*'Tariffs Jan2021'!AK64/'Tariffs Jan2021'!AI64-'Tariffs Jan2021'!M64)*'Tariffs Jan2021'!S64/100*'Tariffs Jan2021'!AI64,0)</f>
        <v>501.13636363636363</v>
      </c>
      <c r="J70" s="85">
        <f>IF($C$5*'Tariffs Jan2021'!AL64/'Tariffs Jan2021'!AJ64&gt;='Tariffs Jan2021'!J64,('Tariffs Jan2021'!J64*'Tariffs Jan2021'!U64/100)* 'Tariffs Jan2021'!AJ64,($C$5*'Tariffs Jan2021'!AL64/'Tariffs Jan2021'!AJ64*'Tariffs Jan2021'!U64/100)* 'Tariffs Jan2021'!AJ64)</f>
        <v>147.15272727272725</v>
      </c>
      <c r="K70" s="85">
        <f>IF($C$5*'Tariffs Jan2021'!AL64/'Tariffs Jan2021'!AJ64&lt;'Tariffs Jan2021'!J64,0,IF($C$5*'Tariffs Jan2021'!AL64/'Tariffs Jan2021'!AJ64&lt;='Tariffs Jan2021'!K64,($C$5*'Tariffs Jan2021'!AL64/'Tariffs Jan2021'!AJ64-'Tariffs Jan2021'!J64)*('Tariffs Jan2021'!V64/100)*'Tariffs Jan2021'!AJ64,('Tariffs Jan2021'!K64-'Tariffs Jan2021'!J64)*('Tariffs Jan2021'!V64/100)*'Tariffs Jan2021'!AJ64))</f>
        <v>105.69</v>
      </c>
      <c r="L70" s="85">
        <f>IF($C$5*'Tariffs Jan2021'!AL64/'Tariffs Jan2021'!AJ64&lt;'Tariffs Jan2021'!K64,0,IF($C$5*'Tariffs Jan2021'!AL64/'Tariffs Jan2021'!AJ64&lt;='Tariffs Jan2021'!L64,($C$5*'Tariffs Jan2021'!AL64/'Tariffs Jan2021'!AJ64-'Tariffs Jan2021'!K64)*('Tariffs Jan2021'!W64/100)*'Tariffs Jan2021'!AJ64,('Tariffs Jan2021'!L64-'Tariffs Jan2021'!K64)*('Tariffs Jan2021'!W64/100)*'Tariffs Jan2021'!AJ64))</f>
        <v>0</v>
      </c>
      <c r="M70" s="85">
        <f>IF($C$5*'Tariffs Jan2021'!AL64/'Tariffs Jan2021'!AJ64&lt;'Tariffs Jan2021'!L64,0,IF($C$5*'Tariffs Jan2021'!AL64/'Tariffs Jan2021'!AJ64&lt;='Tariffs Jan2021'!M64,($C$5*'Tariffs Jan2021'!AL64/'Tariffs Jan2021'!AJ64-'Tariffs Jan2021'!L64)*('Tariffs Jan2021'!X64/100)*'Tariffs Jan2021'!AJ64,('Tariffs Jan2021'!M64-'Tariffs Jan2021'!L64)*('Tariffs Jan2021'!X64/100)*'Tariffs Jan2021'!AJ64))</f>
        <v>0</v>
      </c>
      <c r="N70" s="85">
        <f>IF(($C$5*'Tariffs Jan2021'!AL64/'Tariffs Jan2021'!AJ64&gt;'Tariffs Jan2021'!M64),($C$5*'Tariffs Jan2021'!AL64/'Tariffs Jan2021'!AJ64-'Tariffs Jan2021'!M64)*'Tariffs Jan2021'!Y64/100*'Tariffs Jan2021'!AJ64,0)</f>
        <v>501.13636363636363</v>
      </c>
      <c r="O70" s="73">
        <f t="shared" si="0"/>
        <v>1803.6081818181815</v>
      </c>
      <c r="P70" s="498">
        <f t="shared" si="1"/>
        <v>1983.9689999999998</v>
      </c>
      <c r="Q70" s="503"/>
      <c r="R70" s="503"/>
      <c r="S70" s="503"/>
      <c r="T70" s="503"/>
      <c r="U70" s="503"/>
      <c r="V70" s="503"/>
      <c r="W70" s="503"/>
      <c r="X70" s="503"/>
      <c r="Y70" s="503"/>
      <c r="Z70" s="503"/>
    </row>
    <row r="71" spans="1:26" ht="14" thickBot="1" x14ac:dyDescent="0.2">
      <c r="A71" s="288" t="str">
        <f>'Tariffs Jan2021'!F65</f>
        <v>Tango Energy</v>
      </c>
      <c r="B71" s="289" t="str">
        <f>'Tariffs Jan2021'!D65</f>
        <v>AGN Central 2</v>
      </c>
      <c r="C71" s="290">
        <f>'Tariffs Jan2021'!E65</f>
        <v>44153</v>
      </c>
      <c r="D71" s="291">
        <f>365*'Tariffs Jan2021'!H65/100</f>
        <v>375.95</v>
      </c>
      <c r="E71" s="291">
        <f>IF($C$5*'Tariffs Jan2021'!AK65/'Tariffs Jan2021'!AI65&gt;='Tariffs Jan2021'!J65,( 'Tariffs Jan2021'!J65*'Tariffs Jan2021'!O65/100)* 'Tariffs Jan2021'!AI65,($C$5*'Tariffs Jan2021'!AK65/'Tariffs Jan2021'!AI65*'Tariffs Jan2021'!O65/100)* 'Tariffs Jan2021'!AI65)</f>
        <v>115.47899999999998</v>
      </c>
      <c r="F71" s="291">
        <f>IF($C$5*'Tariffs Jan2021'!AK65/'Tariffs Jan2021'!AI65&lt;'Tariffs Jan2021'!J65,0,IF($C$5*'Tariffs Jan2021'!AK65/'Tariffs Jan2021'!AI65&lt;='Tariffs Jan2021'!K65,($C$5*'Tariffs Jan2021'!AK65/'Tariffs Jan2021'!AI65-'Tariffs Jan2021'!J65)*('Tariffs Jan2021'!P65/100)*'Tariffs Jan2021'!AI65,('Tariffs Jan2021'!K65-'Tariffs Jan2021'!J65)*('Tariffs Jan2021'!P65/100)*'Tariffs Jan2021'!AI65))</f>
        <v>80.486999999999995</v>
      </c>
      <c r="G71" s="291">
        <f>IF($C$5*'Tariffs Jan2021'!AK65/'Tariffs Jan2021'!AI65&lt;'Tariffs Jan2021'!K65,0,IF($C$5*'Tariffs Jan2021'!AK65/'Tariffs Jan2021'!AI65&lt;='Tariffs Jan2021'!L65,($C$5*'Tariffs Jan2021'!AK65/'Tariffs Jan2021'!AI65-'Tariffs Jan2021'!K65)*('Tariffs Jan2021'!Q65/100)*'Tariffs Jan2021'!AI65,('Tariffs Jan2021'!L65-'Tariffs Jan2021'!K65)*('Tariffs Jan2021'!Q65/100)*'Tariffs Jan2021'!AI65))</f>
        <v>0</v>
      </c>
      <c r="H71" s="291">
        <f>IF($C$5*'Tariffs Jan2021'!AK65/'Tariffs Jan2021'!AI65&lt;'Tariffs Jan2021'!L65,0,IF($C$5*'Tariffs Jan2021'!AK65/'Tariffs Jan2021'!AI65&lt;='Tariffs Jan2021'!M65,($C$5*'Tariffs Jan2021'!AK65/'Tariffs Jan2021'!AI65-'Tariffs Jan2021'!L65)*('Tariffs Jan2021'!R65/100)*'Tariffs Jan2021'!AI65,('Tariffs Jan2021'!M65-'Tariffs Jan2021'!L65)*('Tariffs Jan2021'!R65/100)*'Tariffs Jan2021'!AI65))</f>
        <v>0</v>
      </c>
      <c r="I71" s="291">
        <f>IF(($C$5*'Tariffs Jan2021'!AK65/'Tariffs Jan2021'!AI65&gt;'Tariffs Jan2021'!M65),($C$5*'Tariffs Jan2021'!AK65/'Tariffs Jan2021'!AI65-'Tariffs Jan2021'!M65)*'Tariffs Jan2021'!S65/100*'Tariffs Jan2021'!AI65,0)</f>
        <v>389.25</v>
      </c>
      <c r="J71" s="291">
        <f>IF($C$5*'Tariffs Jan2021'!AL65/'Tariffs Jan2021'!AJ65&gt;='Tariffs Jan2021'!J65,('Tariffs Jan2021'!J65*'Tariffs Jan2021'!U65/100)* 'Tariffs Jan2021'!AJ65,($C$5*'Tariffs Jan2021'!AL65/'Tariffs Jan2021'!AJ65*'Tariffs Jan2021'!U65/100)* 'Tariffs Jan2021'!AJ65)</f>
        <v>115.47899999999998</v>
      </c>
      <c r="K71" s="291">
        <f>IF($C$5*'Tariffs Jan2021'!AL65/'Tariffs Jan2021'!AJ65&lt;'Tariffs Jan2021'!J65,0,IF($C$5*'Tariffs Jan2021'!AL65/'Tariffs Jan2021'!AJ65&lt;='Tariffs Jan2021'!K65,($C$5*'Tariffs Jan2021'!AL65/'Tariffs Jan2021'!AJ65-'Tariffs Jan2021'!J65)*('Tariffs Jan2021'!V65/100)*'Tariffs Jan2021'!AJ65,('Tariffs Jan2021'!K65-'Tariffs Jan2021'!J65)*('Tariffs Jan2021'!V65/100)*'Tariffs Jan2021'!AJ65))</f>
        <v>80.486999999999995</v>
      </c>
      <c r="L71" s="291">
        <f>IF($C$5*'Tariffs Jan2021'!AL65/'Tariffs Jan2021'!AJ65&lt;'Tariffs Jan2021'!K65,0,IF($C$5*'Tariffs Jan2021'!AL65/'Tariffs Jan2021'!AJ65&lt;='Tariffs Jan2021'!L65,($C$5*'Tariffs Jan2021'!AL65/'Tariffs Jan2021'!AJ65-'Tariffs Jan2021'!K65)*('Tariffs Jan2021'!W65/100)*'Tariffs Jan2021'!AJ65,('Tariffs Jan2021'!L65-'Tariffs Jan2021'!K65)*('Tariffs Jan2021'!W65/100)*'Tariffs Jan2021'!AJ65))</f>
        <v>0</v>
      </c>
      <c r="M71" s="291">
        <f>IF($C$5*'Tariffs Jan2021'!AL65/'Tariffs Jan2021'!AJ65&lt;'Tariffs Jan2021'!L65,0,IF($C$5*'Tariffs Jan2021'!AL65/'Tariffs Jan2021'!AJ65&lt;='Tariffs Jan2021'!M65,($C$5*'Tariffs Jan2021'!AL65/'Tariffs Jan2021'!AJ65-'Tariffs Jan2021'!L65)*('Tariffs Jan2021'!X65/100)*'Tariffs Jan2021'!AJ65,('Tariffs Jan2021'!M65-'Tariffs Jan2021'!L65)*('Tariffs Jan2021'!X65/100)*'Tariffs Jan2021'!AJ65))</f>
        <v>0</v>
      </c>
      <c r="N71" s="291">
        <f>IF(($C$5*'Tariffs Jan2021'!AL65/'Tariffs Jan2021'!AJ65&gt;'Tariffs Jan2021'!M65),($C$5*'Tariffs Jan2021'!AL65/'Tariffs Jan2021'!AJ65-'Tariffs Jan2021'!M65)*'Tariffs Jan2021'!Y65/100*'Tariffs Jan2021'!AJ65,0)</f>
        <v>389.25</v>
      </c>
      <c r="O71" s="292">
        <f t="shared" si="0"/>
        <v>1546.3820000000001</v>
      </c>
      <c r="P71" s="499">
        <f t="shared" si="1"/>
        <v>1701.0202000000002</v>
      </c>
      <c r="Q71" s="503"/>
      <c r="R71" s="503"/>
      <c r="S71" s="503"/>
      <c r="T71" s="503"/>
      <c r="U71" s="503"/>
      <c r="V71" s="503"/>
      <c r="W71" s="503"/>
      <c r="X71" s="503"/>
      <c r="Y71" s="503"/>
      <c r="Z71" s="503"/>
    </row>
    <row r="72" spans="1:26" ht="14" thickTop="1" x14ac:dyDescent="0.15">
      <c r="A72" s="286" t="str">
        <f>'Tariffs Jan2021'!F66</f>
        <v>AGL</v>
      </c>
      <c r="B72" s="47" t="str">
        <f>'Tariffs Jan2021'!D66</f>
        <v>AGN Central 1</v>
      </c>
      <c r="C72" s="287">
        <f>'Tariffs Jan2021'!E66</f>
        <v>44197</v>
      </c>
      <c r="D72" s="85">
        <f>365*'Tariffs Jan2021'!H66/100</f>
        <v>296.37999999999994</v>
      </c>
      <c r="E72" s="85">
        <f>IF($C$5*'Tariffs Jan2021'!AK66/'Tariffs Jan2021'!AI66&gt;='Tariffs Jan2021'!J66,( 'Tariffs Jan2021'!J66*'Tariffs Jan2021'!O66/100)* 'Tariffs Jan2021'!AI66,($C$5*'Tariffs Jan2021'!AK66/'Tariffs Jan2021'!AI66*'Tariffs Jan2021'!O66/100)* 'Tariffs Jan2021'!AI66)</f>
        <v>145.80681818181816</v>
      </c>
      <c r="F72" s="85">
        <f>IF($C$5*'Tariffs Jan2021'!AK66/'Tariffs Jan2021'!AI66&lt;'Tariffs Jan2021'!J66,0,IF($C$5*'Tariffs Jan2021'!AK66/'Tariffs Jan2021'!AI66&lt;='Tariffs Jan2021'!K66,($C$5*'Tariffs Jan2021'!AK66/'Tariffs Jan2021'!AI66-'Tariffs Jan2021'!J66)*('Tariffs Jan2021'!P66/100)*'Tariffs Jan2021'!AI66,('Tariffs Jan2021'!K66-'Tariffs Jan2021'!J66)*('Tariffs Jan2021'!P66/100)*'Tariffs Jan2021'!AI66))</f>
        <v>109.01590909090908</v>
      </c>
      <c r="G72" s="85">
        <f>IF($C$5*'Tariffs Jan2021'!AK66/'Tariffs Jan2021'!AI66&lt;'Tariffs Jan2021'!K66,0,IF($C$5*'Tariffs Jan2021'!AK66/'Tariffs Jan2021'!AI66&lt;='Tariffs Jan2021'!L66,($C$5*'Tariffs Jan2021'!AK66/'Tariffs Jan2021'!AI66-'Tariffs Jan2021'!K66)*('Tariffs Jan2021'!Q66/100)*'Tariffs Jan2021'!AI66,('Tariffs Jan2021'!L66-'Tariffs Jan2021'!K66)*('Tariffs Jan2021'!Q66/100)*'Tariffs Jan2021'!AI66))</f>
        <v>0</v>
      </c>
      <c r="H72" s="85">
        <f>IF($C$5*'Tariffs Jan2021'!AK66/'Tariffs Jan2021'!AI66&lt;'Tariffs Jan2021'!L66,0,IF($C$5*'Tariffs Jan2021'!AK66/'Tariffs Jan2021'!AI66&lt;='Tariffs Jan2021'!M66,($C$5*'Tariffs Jan2021'!AK66/'Tariffs Jan2021'!AI66-'Tariffs Jan2021'!L66)*('Tariffs Jan2021'!R66/100)*'Tariffs Jan2021'!AI66,('Tariffs Jan2021'!M66-'Tariffs Jan2021'!L66)*('Tariffs Jan2021'!R66/100)*'Tariffs Jan2021'!AI66))</f>
        <v>0</v>
      </c>
      <c r="I72" s="85">
        <f>IF(($C$5*'Tariffs Jan2021'!AK66/'Tariffs Jan2021'!AI66&gt;'Tariffs Jan2021'!M66),($C$5*'Tariffs Jan2021'!AK66/'Tariffs Jan2021'!AI66-'Tariffs Jan2021'!M66)*'Tariffs Jan2021'!S66/100*'Tariffs Jan2021'!AI66,0)</f>
        <v>452.0454545454545</v>
      </c>
      <c r="J72" s="85">
        <f>IF($C$5*'Tariffs Jan2021'!AL66/'Tariffs Jan2021'!AJ66&gt;='Tariffs Jan2021'!J66,('Tariffs Jan2021'!J66*'Tariffs Jan2021'!U66/100)* 'Tariffs Jan2021'!AJ66,($C$5*'Tariffs Jan2021'!AL66/'Tariffs Jan2021'!AJ66*'Tariffs Jan2021'!U66/100)* 'Tariffs Jan2021'!AJ66)</f>
        <v>145.80681818181816</v>
      </c>
      <c r="K72" s="85">
        <f>IF($C$5*'Tariffs Jan2021'!AL66/'Tariffs Jan2021'!AJ66&lt;'Tariffs Jan2021'!J66,0,IF($C$5*'Tariffs Jan2021'!AL66/'Tariffs Jan2021'!AJ66&lt;='Tariffs Jan2021'!K66,($C$5*'Tariffs Jan2021'!AL66/'Tariffs Jan2021'!AJ66-'Tariffs Jan2021'!J66)*('Tariffs Jan2021'!V66/100)*'Tariffs Jan2021'!AJ66,('Tariffs Jan2021'!K66-'Tariffs Jan2021'!J66)*('Tariffs Jan2021'!V66/100)*'Tariffs Jan2021'!AJ66))</f>
        <v>109.01590909090908</v>
      </c>
      <c r="L72" s="85">
        <f>IF($C$5*'Tariffs Jan2021'!AL66/'Tariffs Jan2021'!AJ66&lt;'Tariffs Jan2021'!K66,0,IF($C$5*'Tariffs Jan2021'!AL66/'Tariffs Jan2021'!AJ66&lt;='Tariffs Jan2021'!L66,($C$5*'Tariffs Jan2021'!AL66/'Tariffs Jan2021'!AJ66-'Tariffs Jan2021'!K66)*('Tariffs Jan2021'!W66/100)*'Tariffs Jan2021'!AJ66,('Tariffs Jan2021'!L66-'Tariffs Jan2021'!K66)*('Tariffs Jan2021'!W66/100)*'Tariffs Jan2021'!AJ66))</f>
        <v>0</v>
      </c>
      <c r="M72" s="85">
        <f>IF($C$5*'Tariffs Jan2021'!AL66/'Tariffs Jan2021'!AJ66&lt;'Tariffs Jan2021'!L66,0,IF($C$5*'Tariffs Jan2021'!AL66/'Tariffs Jan2021'!AJ66&lt;='Tariffs Jan2021'!M66,($C$5*'Tariffs Jan2021'!AL66/'Tariffs Jan2021'!AJ66-'Tariffs Jan2021'!L66)*('Tariffs Jan2021'!X66/100)*'Tariffs Jan2021'!AJ66,('Tariffs Jan2021'!M66-'Tariffs Jan2021'!L66)*('Tariffs Jan2021'!X66/100)*'Tariffs Jan2021'!AJ66))</f>
        <v>0</v>
      </c>
      <c r="N72" s="85">
        <f>IF(($C$5*'Tariffs Jan2021'!AL66/'Tariffs Jan2021'!AJ66&gt;'Tariffs Jan2021'!M66),($C$5*'Tariffs Jan2021'!AL66/'Tariffs Jan2021'!AJ66-'Tariffs Jan2021'!M66)*'Tariffs Jan2021'!Y66/100*'Tariffs Jan2021'!AJ66,0)</f>
        <v>452.0454545454545</v>
      </c>
      <c r="O72" s="73">
        <f t="shared" si="0"/>
        <v>1710.1163636363635</v>
      </c>
      <c r="P72" s="498">
        <f t="shared" si="1"/>
        <v>1881.1279999999999</v>
      </c>
      <c r="Q72" s="503"/>
      <c r="R72" s="503"/>
      <c r="S72" s="503"/>
      <c r="T72" s="503"/>
      <c r="U72" s="503"/>
      <c r="V72" s="503"/>
      <c r="W72" s="503"/>
      <c r="X72" s="503"/>
      <c r="Y72" s="503"/>
      <c r="Z72" s="503"/>
    </row>
    <row r="73" spans="1:26" x14ac:dyDescent="0.15">
      <c r="A73" s="286" t="str">
        <f>'Tariffs Jan2021'!F67</f>
        <v>Alinta Energy</v>
      </c>
      <c r="B73" s="47" t="str">
        <f>'Tariffs Jan2021'!D67</f>
        <v>AGN Central 1</v>
      </c>
      <c r="C73" s="287">
        <f>'Tariffs Jan2021'!E67</f>
        <v>44197</v>
      </c>
      <c r="D73" s="85">
        <f>365*'Tariffs Jan2021'!H67/100</f>
        <v>229.94999999999996</v>
      </c>
      <c r="E73" s="85">
        <f>IF($C$5*'Tariffs Jan2021'!AK67/'Tariffs Jan2021'!AI67&gt;='Tariffs Jan2021'!J67,( 'Tariffs Jan2021'!J67*'Tariffs Jan2021'!O67/100)* 'Tariffs Jan2021'!AI67,($C$5*'Tariffs Jan2021'!AK67/'Tariffs Jan2021'!AI67*'Tariffs Jan2021'!O67/100)* 'Tariffs Jan2021'!AI67)</f>
        <v>147.15272727272725</v>
      </c>
      <c r="F73" s="85">
        <f>IF($C$5*'Tariffs Jan2021'!AK67/'Tariffs Jan2021'!AI67&lt;'Tariffs Jan2021'!J67,0,IF($C$5*'Tariffs Jan2021'!AK67/'Tariffs Jan2021'!AI67&lt;='Tariffs Jan2021'!K67,($C$5*'Tariffs Jan2021'!AK67/'Tariffs Jan2021'!AI67-'Tariffs Jan2021'!J67)*('Tariffs Jan2021'!P67/100)*'Tariffs Jan2021'!AI67,('Tariffs Jan2021'!K67-'Tariffs Jan2021'!J67)*('Tariffs Jan2021'!P67/100)*'Tariffs Jan2021'!AI67))</f>
        <v>105.69</v>
      </c>
      <c r="G73" s="85">
        <f>IF($C$5*'Tariffs Jan2021'!AK67/'Tariffs Jan2021'!AI67&lt;'Tariffs Jan2021'!K67,0,IF($C$5*'Tariffs Jan2021'!AK67/'Tariffs Jan2021'!AI67&lt;='Tariffs Jan2021'!L67,($C$5*'Tariffs Jan2021'!AK67/'Tariffs Jan2021'!AI67-'Tariffs Jan2021'!K67)*('Tariffs Jan2021'!Q67/100)*'Tariffs Jan2021'!AI67,('Tariffs Jan2021'!L67-'Tariffs Jan2021'!K67)*('Tariffs Jan2021'!Q67/100)*'Tariffs Jan2021'!AI67))</f>
        <v>0</v>
      </c>
      <c r="H73" s="85">
        <f>IF($C$5*'Tariffs Jan2021'!AK67/'Tariffs Jan2021'!AI67&lt;'Tariffs Jan2021'!L67,0,IF($C$5*'Tariffs Jan2021'!AK67/'Tariffs Jan2021'!AI67&lt;='Tariffs Jan2021'!M67,($C$5*'Tariffs Jan2021'!AK67/'Tariffs Jan2021'!AI67-'Tariffs Jan2021'!L67)*('Tariffs Jan2021'!R67/100)*'Tariffs Jan2021'!AI67,('Tariffs Jan2021'!M67-'Tariffs Jan2021'!L67)*('Tariffs Jan2021'!R67/100)*'Tariffs Jan2021'!AI67))</f>
        <v>0</v>
      </c>
      <c r="I73" s="85">
        <f>IF(($C$5*'Tariffs Jan2021'!AK67/'Tariffs Jan2021'!AI67&gt;'Tariffs Jan2021'!M67),($C$5*'Tariffs Jan2021'!AK67/'Tariffs Jan2021'!AI67-'Tariffs Jan2021'!M67)*'Tariffs Jan2021'!S67/100*'Tariffs Jan2021'!AI67,0)</f>
        <v>454.09090909090912</v>
      </c>
      <c r="J73" s="85">
        <f>IF($C$5*'Tariffs Jan2021'!AL67/'Tariffs Jan2021'!AJ67&gt;='Tariffs Jan2021'!J67,('Tariffs Jan2021'!J67*'Tariffs Jan2021'!U67/100)* 'Tariffs Jan2021'!AJ67,($C$5*'Tariffs Jan2021'!AL67/'Tariffs Jan2021'!AJ67*'Tariffs Jan2021'!U67/100)* 'Tariffs Jan2021'!AJ67)</f>
        <v>147.15272727272725</v>
      </c>
      <c r="K73" s="85">
        <f>IF($C$5*'Tariffs Jan2021'!AL67/'Tariffs Jan2021'!AJ67&lt;'Tariffs Jan2021'!J67,0,IF($C$5*'Tariffs Jan2021'!AL67/'Tariffs Jan2021'!AJ67&lt;='Tariffs Jan2021'!K67,($C$5*'Tariffs Jan2021'!AL67/'Tariffs Jan2021'!AJ67-'Tariffs Jan2021'!J67)*('Tariffs Jan2021'!V67/100)*'Tariffs Jan2021'!AJ67,('Tariffs Jan2021'!K67-'Tariffs Jan2021'!J67)*('Tariffs Jan2021'!V67/100)*'Tariffs Jan2021'!AJ67))</f>
        <v>105.69</v>
      </c>
      <c r="L73" s="85">
        <f>IF($C$5*'Tariffs Jan2021'!AL67/'Tariffs Jan2021'!AJ67&lt;'Tariffs Jan2021'!K67,0,IF($C$5*'Tariffs Jan2021'!AL67/'Tariffs Jan2021'!AJ67&lt;='Tariffs Jan2021'!L67,($C$5*'Tariffs Jan2021'!AL67/'Tariffs Jan2021'!AJ67-'Tariffs Jan2021'!K67)*('Tariffs Jan2021'!W67/100)*'Tariffs Jan2021'!AJ67,('Tariffs Jan2021'!L67-'Tariffs Jan2021'!K67)*('Tariffs Jan2021'!W67/100)*'Tariffs Jan2021'!AJ67))</f>
        <v>0</v>
      </c>
      <c r="M73" s="85">
        <f>IF($C$5*'Tariffs Jan2021'!AL67/'Tariffs Jan2021'!AJ67&lt;'Tariffs Jan2021'!L67,0,IF($C$5*'Tariffs Jan2021'!AL67/'Tariffs Jan2021'!AJ67&lt;='Tariffs Jan2021'!M67,($C$5*'Tariffs Jan2021'!AL67/'Tariffs Jan2021'!AJ67-'Tariffs Jan2021'!L67)*('Tariffs Jan2021'!X67/100)*'Tariffs Jan2021'!AJ67,('Tariffs Jan2021'!M67-'Tariffs Jan2021'!L67)*('Tariffs Jan2021'!X67/100)*'Tariffs Jan2021'!AJ67))</f>
        <v>0</v>
      </c>
      <c r="N73" s="85">
        <f>IF(($C$5*'Tariffs Jan2021'!AL67/'Tariffs Jan2021'!AJ67&gt;'Tariffs Jan2021'!M67),($C$5*'Tariffs Jan2021'!AL67/'Tariffs Jan2021'!AJ67-'Tariffs Jan2021'!M67)*'Tariffs Jan2021'!Y67/100*'Tariffs Jan2021'!AJ67,0)</f>
        <v>454.09090909090912</v>
      </c>
      <c r="O73" s="73">
        <f t="shared" si="0"/>
        <v>1643.8172727272727</v>
      </c>
      <c r="P73" s="498">
        <f t="shared" si="1"/>
        <v>1808.1990000000001</v>
      </c>
      <c r="Q73" s="503"/>
      <c r="R73" s="503"/>
      <c r="S73" s="503"/>
      <c r="T73" s="503"/>
      <c r="U73" s="503"/>
      <c r="V73" s="503"/>
      <c r="W73" s="503"/>
      <c r="X73" s="503"/>
      <c r="Y73" s="503"/>
      <c r="Z73" s="503"/>
    </row>
    <row r="74" spans="1:26" x14ac:dyDescent="0.15">
      <c r="A74" s="286" t="str">
        <f>'Tariffs Jan2021'!F68</f>
        <v>Covau</v>
      </c>
      <c r="B74" s="47" t="str">
        <f>'Tariffs Jan2021'!D68</f>
        <v>AGN Central 1</v>
      </c>
      <c r="C74" s="287">
        <f>'Tariffs Jan2021'!E68</f>
        <v>44197</v>
      </c>
      <c r="D74" s="85">
        <f>365*'Tariffs Jan2021'!H68/100</f>
        <v>273.75</v>
      </c>
      <c r="E74" s="85">
        <f>IF($C$5*'Tariffs Jan2021'!AK68/'Tariffs Jan2021'!AI68&gt;='Tariffs Jan2021'!J68,( 'Tariffs Jan2021'!J68*'Tariffs Jan2021'!O68/100)* 'Tariffs Jan2021'!AI68,($C$5*'Tariffs Jan2021'!AK68/'Tariffs Jan2021'!AI68*'Tariffs Jan2021'!O68/100)* 'Tariffs Jan2021'!AI68)</f>
        <v>171.24450000000002</v>
      </c>
      <c r="F74" s="85">
        <f>IF($C$5*'Tariffs Jan2021'!AK68/'Tariffs Jan2021'!AI68&lt;'Tariffs Jan2021'!J68,0,IF($C$5*'Tariffs Jan2021'!AK68/'Tariffs Jan2021'!AI68&lt;='Tariffs Jan2021'!K68,($C$5*'Tariffs Jan2021'!AK68/'Tariffs Jan2021'!AI68-'Tariffs Jan2021'!J68)*('Tariffs Jan2021'!P68/100)*'Tariffs Jan2021'!AI68,('Tariffs Jan2021'!K68-'Tariffs Jan2021'!J68)*('Tariffs Jan2021'!P68/100)*'Tariffs Jan2021'!AI68))</f>
        <v>107.316</v>
      </c>
      <c r="G74" s="85">
        <f>IF($C$5*'Tariffs Jan2021'!AK68/'Tariffs Jan2021'!AI68&lt;'Tariffs Jan2021'!K68,0,IF($C$5*'Tariffs Jan2021'!AK68/'Tariffs Jan2021'!AI68&lt;='Tariffs Jan2021'!L68,($C$5*'Tariffs Jan2021'!AK68/'Tariffs Jan2021'!AI68-'Tariffs Jan2021'!K68)*('Tariffs Jan2021'!Q68/100)*'Tariffs Jan2021'!AI68,('Tariffs Jan2021'!L68-'Tariffs Jan2021'!K68)*('Tariffs Jan2021'!Q68/100)*'Tariffs Jan2021'!AI68))</f>
        <v>0</v>
      </c>
      <c r="H74" s="85">
        <f>IF($C$5*'Tariffs Jan2021'!AK68/'Tariffs Jan2021'!AI68&lt;'Tariffs Jan2021'!L68,0,IF($C$5*'Tariffs Jan2021'!AK68/'Tariffs Jan2021'!AI68&lt;='Tariffs Jan2021'!M68,($C$5*'Tariffs Jan2021'!AK68/'Tariffs Jan2021'!AI68-'Tariffs Jan2021'!L68)*('Tariffs Jan2021'!R68/100)*'Tariffs Jan2021'!AI68,('Tariffs Jan2021'!M68-'Tariffs Jan2021'!L68)*('Tariffs Jan2021'!R68/100)*'Tariffs Jan2021'!AI68))</f>
        <v>0</v>
      </c>
      <c r="I74" s="85">
        <f>IF(($C$5*'Tariffs Jan2021'!AK68/'Tariffs Jan2021'!AI68&gt;'Tariffs Jan2021'!M68),($C$5*'Tariffs Jan2021'!AK68/'Tariffs Jan2021'!AI68-'Tariffs Jan2021'!M68)*'Tariffs Jan2021'!S68/100*'Tariffs Jan2021'!AI68,0)</f>
        <v>477</v>
      </c>
      <c r="J74" s="85">
        <f>IF($C$5*'Tariffs Jan2021'!AL68/'Tariffs Jan2021'!AJ68&gt;='Tariffs Jan2021'!J68,('Tariffs Jan2021'!J68*'Tariffs Jan2021'!U68/100)* 'Tariffs Jan2021'!AJ68,($C$5*'Tariffs Jan2021'!AL68/'Tariffs Jan2021'!AJ68*'Tariffs Jan2021'!U68/100)* 'Tariffs Jan2021'!AJ68)</f>
        <v>171.24450000000002</v>
      </c>
      <c r="K74" s="85">
        <f>IF($C$5*'Tariffs Jan2021'!AL68/'Tariffs Jan2021'!AJ68&lt;'Tariffs Jan2021'!J68,0,IF($C$5*'Tariffs Jan2021'!AL68/'Tariffs Jan2021'!AJ68&lt;='Tariffs Jan2021'!K68,($C$5*'Tariffs Jan2021'!AL68/'Tariffs Jan2021'!AJ68-'Tariffs Jan2021'!J68)*('Tariffs Jan2021'!V68/100)*'Tariffs Jan2021'!AJ68,('Tariffs Jan2021'!K68-'Tariffs Jan2021'!J68)*('Tariffs Jan2021'!V68/100)*'Tariffs Jan2021'!AJ68))</f>
        <v>107.316</v>
      </c>
      <c r="L74" s="85">
        <f>IF($C$5*'Tariffs Jan2021'!AL68/'Tariffs Jan2021'!AJ68&lt;'Tariffs Jan2021'!K68,0,IF($C$5*'Tariffs Jan2021'!AL68/'Tariffs Jan2021'!AJ68&lt;='Tariffs Jan2021'!L68,($C$5*'Tariffs Jan2021'!AL68/'Tariffs Jan2021'!AJ68-'Tariffs Jan2021'!K68)*('Tariffs Jan2021'!W68/100)*'Tariffs Jan2021'!AJ68,('Tariffs Jan2021'!L68-'Tariffs Jan2021'!K68)*('Tariffs Jan2021'!W68/100)*'Tariffs Jan2021'!AJ68))</f>
        <v>0</v>
      </c>
      <c r="M74" s="85">
        <f>IF($C$5*'Tariffs Jan2021'!AL68/'Tariffs Jan2021'!AJ68&lt;'Tariffs Jan2021'!L68,0,IF($C$5*'Tariffs Jan2021'!AL68/'Tariffs Jan2021'!AJ68&lt;='Tariffs Jan2021'!M68,($C$5*'Tariffs Jan2021'!AL68/'Tariffs Jan2021'!AJ68-'Tariffs Jan2021'!L68)*('Tariffs Jan2021'!X68/100)*'Tariffs Jan2021'!AJ68,('Tariffs Jan2021'!M68-'Tariffs Jan2021'!L68)*('Tariffs Jan2021'!X68/100)*'Tariffs Jan2021'!AJ68))</f>
        <v>0</v>
      </c>
      <c r="N74" s="85">
        <f>IF(($C$5*'Tariffs Jan2021'!AL68/'Tariffs Jan2021'!AJ68&gt;'Tariffs Jan2021'!M68),($C$5*'Tariffs Jan2021'!AL68/'Tariffs Jan2021'!AJ68-'Tariffs Jan2021'!M68)*'Tariffs Jan2021'!Y68/100*'Tariffs Jan2021'!AJ68,0)</f>
        <v>477</v>
      </c>
      <c r="O74" s="73">
        <f t="shared" si="0"/>
        <v>1784.8710000000001</v>
      </c>
      <c r="P74" s="498">
        <f t="shared" si="1"/>
        <v>1963.3581000000001</v>
      </c>
      <c r="Q74" s="503"/>
      <c r="R74" s="503"/>
      <c r="S74" s="503"/>
      <c r="T74" s="503"/>
      <c r="U74" s="503"/>
      <c r="V74" s="503"/>
      <c r="W74" s="503"/>
      <c r="X74" s="503"/>
      <c r="Y74" s="503"/>
      <c r="Z74" s="503"/>
    </row>
    <row r="75" spans="1:26" x14ac:dyDescent="0.15">
      <c r="A75" s="286" t="str">
        <f>'Tariffs Jan2021'!F69</f>
        <v>Dodo Power &amp; Gas</v>
      </c>
      <c r="B75" s="47" t="str">
        <f>'Tariffs Jan2021'!D69</f>
        <v>AGN Central 1</v>
      </c>
      <c r="C75" s="287">
        <f>'Tariffs Jan2021'!E69</f>
        <v>44046</v>
      </c>
      <c r="D75" s="85">
        <f>365*'Tariffs Jan2021'!H69/100</f>
        <v>215.64863636363631</v>
      </c>
      <c r="E75" s="85">
        <f>IF($C$5*'Tariffs Jan2021'!AK69/'Tariffs Jan2021'!AI69&gt;='Tariffs Jan2021'!J69,( 'Tariffs Jan2021'!J69*'Tariffs Jan2021'!O69/100)* 'Tariffs Jan2021'!AI69,($C$5*'Tariffs Jan2021'!AK69/'Tariffs Jan2021'!AI69*'Tariffs Jan2021'!O69/100)* 'Tariffs Jan2021'!AI69)</f>
        <v>95.41</v>
      </c>
      <c r="F75" s="85">
        <f>IF($C$5*'Tariffs Jan2021'!AK69/'Tariffs Jan2021'!AI69&lt;'Tariffs Jan2021'!J69,0,IF($C$5*'Tariffs Jan2021'!AK69/'Tariffs Jan2021'!AI69&lt;='Tariffs Jan2021'!K69,($C$5*'Tariffs Jan2021'!AK69/'Tariffs Jan2021'!AI69-'Tariffs Jan2021'!J69)*('Tariffs Jan2021'!P69/100)*'Tariffs Jan2021'!AI69,('Tariffs Jan2021'!K69-'Tariffs Jan2021'!J69)*('Tariffs Jan2021'!P69/100)*'Tariffs Jan2021'!AI69))</f>
        <v>63.808181818181801</v>
      </c>
      <c r="G75" s="85">
        <f>IF($C$5*'Tariffs Jan2021'!AK69/'Tariffs Jan2021'!AI69&lt;'Tariffs Jan2021'!K69,0,IF($C$5*'Tariffs Jan2021'!AK69/'Tariffs Jan2021'!AI69&lt;='Tariffs Jan2021'!L69,($C$5*'Tariffs Jan2021'!AK69/'Tariffs Jan2021'!AI69-'Tariffs Jan2021'!K69)*('Tariffs Jan2021'!Q69/100)*'Tariffs Jan2021'!AI69,('Tariffs Jan2021'!L69-'Tariffs Jan2021'!K69)*('Tariffs Jan2021'!Q69/100)*'Tariffs Jan2021'!AI69))</f>
        <v>0</v>
      </c>
      <c r="H75" s="85">
        <f>IF($C$5*'Tariffs Jan2021'!AK69/'Tariffs Jan2021'!AI69&lt;'Tariffs Jan2021'!L69,0,IF($C$5*'Tariffs Jan2021'!AK69/'Tariffs Jan2021'!AI69&lt;='Tariffs Jan2021'!M69,($C$5*'Tariffs Jan2021'!AK69/'Tariffs Jan2021'!AI69-'Tariffs Jan2021'!L69)*('Tariffs Jan2021'!R69/100)*'Tariffs Jan2021'!AI69,('Tariffs Jan2021'!M69-'Tariffs Jan2021'!L69)*('Tariffs Jan2021'!R69/100)*'Tariffs Jan2021'!AI69))</f>
        <v>0</v>
      </c>
      <c r="I75" s="85">
        <f>IF(($C$5*'Tariffs Jan2021'!AK69/'Tariffs Jan2021'!AI69&gt;'Tariffs Jan2021'!M69),($C$5*'Tariffs Jan2021'!AK69/'Tariffs Jan2021'!AI69-'Tariffs Jan2021'!M69)*'Tariffs Jan2021'!S69/100*'Tariffs Jan2021'!AI69,0)</f>
        <v>304.04833636363628</v>
      </c>
      <c r="J75" s="85">
        <f>IF($C$5*'Tariffs Jan2021'!AL69/'Tariffs Jan2021'!AJ69&gt;='Tariffs Jan2021'!J69,('Tariffs Jan2021'!J69*'Tariffs Jan2021'!U69/100)* 'Tariffs Jan2021'!AJ69,($C$5*'Tariffs Jan2021'!AL69/'Tariffs Jan2021'!AJ69*'Tariffs Jan2021'!U69/100)* 'Tariffs Jan2021'!AJ69)</f>
        <v>190.82</v>
      </c>
      <c r="K75" s="85">
        <f>IF($C$5*'Tariffs Jan2021'!AL69/'Tariffs Jan2021'!AJ69&lt;'Tariffs Jan2021'!J69,0,IF($C$5*'Tariffs Jan2021'!AL69/'Tariffs Jan2021'!AJ69&lt;='Tariffs Jan2021'!K69,($C$5*'Tariffs Jan2021'!AL69/'Tariffs Jan2021'!AJ69-'Tariffs Jan2021'!J69)*('Tariffs Jan2021'!V69/100)*'Tariffs Jan2021'!AJ69,('Tariffs Jan2021'!K69-'Tariffs Jan2021'!J69)*('Tariffs Jan2021'!V69/100)*'Tariffs Jan2021'!AJ69))</f>
        <v>127.6163636363636</v>
      </c>
      <c r="L75" s="85">
        <f>IF($C$5*'Tariffs Jan2021'!AL69/'Tariffs Jan2021'!AJ69&lt;'Tariffs Jan2021'!K69,0,IF($C$5*'Tariffs Jan2021'!AL69/'Tariffs Jan2021'!AJ69&lt;='Tariffs Jan2021'!L69,($C$5*'Tariffs Jan2021'!AL69/'Tariffs Jan2021'!AJ69-'Tariffs Jan2021'!K69)*('Tariffs Jan2021'!W69/100)*'Tariffs Jan2021'!AJ69,('Tariffs Jan2021'!L69-'Tariffs Jan2021'!K69)*('Tariffs Jan2021'!W69/100)*'Tariffs Jan2021'!AJ69))</f>
        <v>0</v>
      </c>
      <c r="M75" s="85">
        <f>IF($C$5*'Tariffs Jan2021'!AL69/'Tariffs Jan2021'!AJ69&lt;'Tariffs Jan2021'!L69,0,IF($C$5*'Tariffs Jan2021'!AL69/'Tariffs Jan2021'!AJ69&lt;='Tariffs Jan2021'!M69,($C$5*'Tariffs Jan2021'!AL69/'Tariffs Jan2021'!AJ69-'Tariffs Jan2021'!L69)*('Tariffs Jan2021'!X69/100)*'Tariffs Jan2021'!AJ69,('Tariffs Jan2021'!M69-'Tariffs Jan2021'!L69)*('Tariffs Jan2021'!X69/100)*'Tariffs Jan2021'!AJ69))</f>
        <v>0</v>
      </c>
      <c r="N75" s="85">
        <f>IF(($C$5*'Tariffs Jan2021'!AL69/'Tariffs Jan2021'!AJ69&gt;'Tariffs Jan2021'!M69),($C$5*'Tariffs Jan2021'!AL69/'Tariffs Jan2021'!AJ69-'Tariffs Jan2021'!M69)*'Tariffs Jan2021'!Y69/100*'Tariffs Jan2021'!AJ69,0)</f>
        <v>608.09667272727256</v>
      </c>
      <c r="O75" s="73">
        <f t="shared" si="0"/>
        <v>1605.4481909090905</v>
      </c>
      <c r="P75" s="498">
        <f t="shared" si="1"/>
        <v>1765.9930099999997</v>
      </c>
      <c r="Q75" s="503"/>
      <c r="R75" s="503"/>
      <c r="S75" s="503"/>
      <c r="T75" s="503"/>
      <c r="U75" s="503"/>
      <c r="V75" s="503"/>
      <c r="W75" s="503"/>
      <c r="X75" s="503"/>
      <c r="Y75" s="503"/>
      <c r="Z75" s="503"/>
    </row>
    <row r="76" spans="1:26" x14ac:dyDescent="0.15">
      <c r="A76" s="286" t="str">
        <f>'Tariffs Jan2021'!F70</f>
        <v>EnergyAustralia</v>
      </c>
      <c r="B76" s="47" t="str">
        <f>'Tariffs Jan2021'!D70</f>
        <v>AGN Central 1</v>
      </c>
      <c r="C76" s="287">
        <f>'Tariffs Jan2021'!E70</f>
        <v>44197</v>
      </c>
      <c r="D76" s="85">
        <f>365*'Tariffs Jan2021'!H70/100</f>
        <v>318.27999999999997</v>
      </c>
      <c r="E76" s="85">
        <f>IF($C$5*'Tariffs Jan2021'!AK70/'Tariffs Jan2021'!AI70&gt;='Tariffs Jan2021'!J70,( 'Tariffs Jan2021'!J70*'Tariffs Jan2021'!O70/100)* 'Tariffs Jan2021'!AI70,($C$5*'Tariffs Jan2021'!AK70/'Tariffs Jan2021'!AI70*'Tariffs Jan2021'!O70/100)* 'Tariffs Jan2021'!AI70)</f>
        <v>171.82772727272726</v>
      </c>
      <c r="F76" s="85">
        <f>IF($C$5*'Tariffs Jan2021'!AK70/'Tariffs Jan2021'!AI70&lt;'Tariffs Jan2021'!J70,0,IF($C$5*'Tariffs Jan2021'!AK70/'Tariffs Jan2021'!AI70&lt;='Tariffs Jan2021'!K70,($C$5*'Tariffs Jan2021'!AK70/'Tariffs Jan2021'!AI70-'Tariffs Jan2021'!J70)*('Tariffs Jan2021'!P70/100)*'Tariffs Jan2021'!AI70,('Tariffs Jan2021'!K70-'Tariffs Jan2021'!J70)*('Tariffs Jan2021'!P70/100)*'Tariffs Jan2021'!AI70))</f>
        <v>107.16818181818181</v>
      </c>
      <c r="G76" s="85">
        <f>IF($C$5*'Tariffs Jan2021'!AK70/'Tariffs Jan2021'!AI70&lt;'Tariffs Jan2021'!K70,0,IF($C$5*'Tariffs Jan2021'!AK70/'Tariffs Jan2021'!AI70&lt;='Tariffs Jan2021'!L70,($C$5*'Tariffs Jan2021'!AK70/'Tariffs Jan2021'!AI70-'Tariffs Jan2021'!K70)*('Tariffs Jan2021'!Q70/100)*'Tariffs Jan2021'!AI70,('Tariffs Jan2021'!L70-'Tariffs Jan2021'!K70)*('Tariffs Jan2021'!Q70/100)*'Tariffs Jan2021'!AI70))</f>
        <v>0</v>
      </c>
      <c r="H76" s="85">
        <f>IF($C$5*'Tariffs Jan2021'!AK70/'Tariffs Jan2021'!AI70&lt;'Tariffs Jan2021'!L70,0,IF($C$5*'Tariffs Jan2021'!AK70/'Tariffs Jan2021'!AI70&lt;='Tariffs Jan2021'!M70,($C$5*'Tariffs Jan2021'!AK70/'Tariffs Jan2021'!AI70-'Tariffs Jan2021'!L70)*('Tariffs Jan2021'!R70/100)*'Tariffs Jan2021'!AI70,('Tariffs Jan2021'!M70-'Tariffs Jan2021'!L70)*('Tariffs Jan2021'!R70/100)*'Tariffs Jan2021'!AI70))</f>
        <v>0</v>
      </c>
      <c r="I76" s="85">
        <f>IF(($C$5*'Tariffs Jan2021'!AK70/'Tariffs Jan2021'!AI70&gt;'Tariffs Jan2021'!M70),($C$5*'Tariffs Jan2021'!AK70/'Tariffs Jan2021'!AI70-'Tariffs Jan2021'!M70)*'Tariffs Jan2021'!S70/100*'Tariffs Jan2021'!AI70,0)</f>
        <v>494.99999999999989</v>
      </c>
      <c r="J76" s="85">
        <f>IF($C$5*'Tariffs Jan2021'!AL70/'Tariffs Jan2021'!AJ70&gt;='Tariffs Jan2021'!J70,('Tariffs Jan2021'!J70*'Tariffs Jan2021'!U70/100)* 'Tariffs Jan2021'!AJ70,($C$5*'Tariffs Jan2021'!AL70/'Tariffs Jan2021'!AJ70*'Tariffs Jan2021'!U70/100)* 'Tariffs Jan2021'!AJ70)</f>
        <v>171.82772727272726</v>
      </c>
      <c r="K76" s="85">
        <f>IF($C$5*'Tariffs Jan2021'!AL70/'Tariffs Jan2021'!AJ70&lt;'Tariffs Jan2021'!J70,0,IF($C$5*'Tariffs Jan2021'!AL70/'Tariffs Jan2021'!AJ70&lt;='Tariffs Jan2021'!K70,($C$5*'Tariffs Jan2021'!AL70/'Tariffs Jan2021'!AJ70-'Tariffs Jan2021'!J70)*('Tariffs Jan2021'!V70/100)*'Tariffs Jan2021'!AJ70,('Tariffs Jan2021'!K70-'Tariffs Jan2021'!J70)*('Tariffs Jan2021'!V70/100)*'Tariffs Jan2021'!AJ70))</f>
        <v>107.16818181818181</v>
      </c>
      <c r="L76" s="85">
        <f>IF($C$5*'Tariffs Jan2021'!AL70/'Tariffs Jan2021'!AJ70&lt;'Tariffs Jan2021'!K70,0,IF($C$5*'Tariffs Jan2021'!AL70/'Tariffs Jan2021'!AJ70&lt;='Tariffs Jan2021'!L70,($C$5*'Tariffs Jan2021'!AL70/'Tariffs Jan2021'!AJ70-'Tariffs Jan2021'!K70)*('Tariffs Jan2021'!W70/100)*'Tariffs Jan2021'!AJ70,('Tariffs Jan2021'!L70-'Tariffs Jan2021'!K70)*('Tariffs Jan2021'!W70/100)*'Tariffs Jan2021'!AJ70))</f>
        <v>0</v>
      </c>
      <c r="M76" s="85">
        <f>IF($C$5*'Tariffs Jan2021'!AL70/'Tariffs Jan2021'!AJ70&lt;'Tariffs Jan2021'!L70,0,IF($C$5*'Tariffs Jan2021'!AL70/'Tariffs Jan2021'!AJ70&lt;='Tariffs Jan2021'!M70,($C$5*'Tariffs Jan2021'!AL70/'Tariffs Jan2021'!AJ70-'Tariffs Jan2021'!L70)*('Tariffs Jan2021'!X70/100)*'Tariffs Jan2021'!AJ70,('Tariffs Jan2021'!M70-'Tariffs Jan2021'!L70)*('Tariffs Jan2021'!X70/100)*'Tariffs Jan2021'!AJ70))</f>
        <v>0</v>
      </c>
      <c r="N76" s="85">
        <f>IF(($C$5*'Tariffs Jan2021'!AL70/'Tariffs Jan2021'!AJ70&gt;'Tariffs Jan2021'!M70),($C$5*'Tariffs Jan2021'!AL70/'Tariffs Jan2021'!AJ70-'Tariffs Jan2021'!M70)*'Tariffs Jan2021'!Y70/100*'Tariffs Jan2021'!AJ70,0)</f>
        <v>494.99999999999989</v>
      </c>
      <c r="O76" s="73">
        <f t="shared" si="0"/>
        <v>1866.2718181818182</v>
      </c>
      <c r="P76" s="498">
        <f t="shared" si="1"/>
        <v>2052.8990000000003</v>
      </c>
      <c r="Q76" s="503"/>
      <c r="R76" s="503"/>
      <c r="S76" s="503"/>
      <c r="T76" s="503"/>
      <c r="U76" s="503"/>
      <c r="V76" s="503"/>
      <c r="W76" s="503"/>
      <c r="X76" s="503"/>
      <c r="Y76" s="503"/>
      <c r="Z76" s="503"/>
    </row>
    <row r="77" spans="1:26" x14ac:dyDescent="0.15">
      <c r="A77" s="286" t="str">
        <f>'Tariffs Jan2021'!F71</f>
        <v>Lumo Energy</v>
      </c>
      <c r="B77" s="47" t="str">
        <f>'Tariffs Jan2021'!D71</f>
        <v>AGN Central 1</v>
      </c>
      <c r="C77" s="287">
        <f>'Tariffs Jan2021'!E71</f>
        <v>44197</v>
      </c>
      <c r="D77" s="85">
        <f>365*'Tariffs Jan2021'!H71/100</f>
        <v>255.5</v>
      </c>
      <c r="E77" s="85">
        <f>IF($C$5*'Tariffs Jan2021'!AK71/'Tariffs Jan2021'!AI71&gt;='Tariffs Jan2021'!J71,( 'Tariffs Jan2021'!J71*'Tariffs Jan2021'!O71/100)* 'Tariffs Jan2021'!AI71,($C$5*'Tariffs Jan2021'!AK71/'Tariffs Jan2021'!AI71*'Tariffs Jan2021'!O71/100)* 'Tariffs Jan2021'!AI71)</f>
        <v>126.06681818181816</v>
      </c>
      <c r="F77" s="85">
        <f>IF($C$5*'Tariffs Jan2021'!AK71/'Tariffs Jan2021'!AI71&lt;'Tariffs Jan2021'!J71,0,IF($C$5*'Tariffs Jan2021'!AK71/'Tariffs Jan2021'!AI71&lt;='Tariffs Jan2021'!K71,($C$5*'Tariffs Jan2021'!AK71/'Tariffs Jan2021'!AI71-'Tariffs Jan2021'!J71)*('Tariffs Jan2021'!P71/100)*'Tariffs Jan2021'!AI71,('Tariffs Jan2021'!K71-'Tariffs Jan2021'!J71)*('Tariffs Jan2021'!P71/100)*'Tariffs Jan2021'!AI71))</f>
        <v>85.365000000000009</v>
      </c>
      <c r="G77" s="85">
        <f>IF($C$5*'Tariffs Jan2021'!AK71/'Tariffs Jan2021'!AI71&lt;'Tariffs Jan2021'!K71,0,IF($C$5*'Tariffs Jan2021'!AK71/'Tariffs Jan2021'!AI71&lt;='Tariffs Jan2021'!L71,($C$5*'Tariffs Jan2021'!AK71/'Tariffs Jan2021'!AI71-'Tariffs Jan2021'!K71)*('Tariffs Jan2021'!Q71/100)*'Tariffs Jan2021'!AI71,('Tariffs Jan2021'!L71-'Tariffs Jan2021'!K71)*('Tariffs Jan2021'!Q71/100)*'Tariffs Jan2021'!AI71))</f>
        <v>0</v>
      </c>
      <c r="H77" s="85">
        <f>IF($C$5*'Tariffs Jan2021'!AK71/'Tariffs Jan2021'!AI71&lt;'Tariffs Jan2021'!L71,0,IF($C$5*'Tariffs Jan2021'!AK71/'Tariffs Jan2021'!AI71&lt;='Tariffs Jan2021'!M71,($C$5*'Tariffs Jan2021'!AK71/'Tariffs Jan2021'!AI71-'Tariffs Jan2021'!L71)*('Tariffs Jan2021'!R71/100)*'Tariffs Jan2021'!AI71,('Tariffs Jan2021'!M71-'Tariffs Jan2021'!L71)*('Tariffs Jan2021'!R71/100)*'Tariffs Jan2021'!AI71))</f>
        <v>0</v>
      </c>
      <c r="I77" s="85">
        <f>IF(($C$5*'Tariffs Jan2021'!AK71/'Tariffs Jan2021'!AI71&gt;'Tariffs Jan2021'!M71),($C$5*'Tariffs Jan2021'!AK71/'Tariffs Jan2021'!AI71-'Tariffs Jan2021'!M71)*'Tariffs Jan2021'!S71/100*'Tariffs Jan2021'!AI71,0)</f>
        <v>439.77272727272725</v>
      </c>
      <c r="J77" s="85">
        <f>IF($C$5*'Tariffs Jan2021'!AL71/'Tariffs Jan2021'!AJ71&gt;='Tariffs Jan2021'!J71,('Tariffs Jan2021'!J71*'Tariffs Jan2021'!U71/100)* 'Tariffs Jan2021'!AJ71,($C$5*'Tariffs Jan2021'!AL71/'Tariffs Jan2021'!AJ71*'Tariffs Jan2021'!U71/100)* 'Tariffs Jan2021'!AJ71)</f>
        <v>126.06681818181816</v>
      </c>
      <c r="K77" s="85">
        <f>IF($C$5*'Tariffs Jan2021'!AL71/'Tariffs Jan2021'!AJ71&lt;'Tariffs Jan2021'!J71,0,IF($C$5*'Tariffs Jan2021'!AL71/'Tariffs Jan2021'!AJ71&lt;='Tariffs Jan2021'!K71,($C$5*'Tariffs Jan2021'!AL71/'Tariffs Jan2021'!AJ71-'Tariffs Jan2021'!J71)*('Tariffs Jan2021'!V71/100)*'Tariffs Jan2021'!AJ71,('Tariffs Jan2021'!K71-'Tariffs Jan2021'!J71)*('Tariffs Jan2021'!V71/100)*'Tariffs Jan2021'!AJ71))</f>
        <v>85.365000000000009</v>
      </c>
      <c r="L77" s="85">
        <f>IF($C$5*'Tariffs Jan2021'!AL71/'Tariffs Jan2021'!AJ71&lt;'Tariffs Jan2021'!K71,0,IF($C$5*'Tariffs Jan2021'!AL71/'Tariffs Jan2021'!AJ71&lt;='Tariffs Jan2021'!L71,($C$5*'Tariffs Jan2021'!AL71/'Tariffs Jan2021'!AJ71-'Tariffs Jan2021'!K71)*('Tariffs Jan2021'!W71/100)*'Tariffs Jan2021'!AJ71,('Tariffs Jan2021'!L71-'Tariffs Jan2021'!K71)*('Tariffs Jan2021'!W71/100)*'Tariffs Jan2021'!AJ71))</f>
        <v>0</v>
      </c>
      <c r="M77" s="85">
        <f>IF($C$5*'Tariffs Jan2021'!AL71/'Tariffs Jan2021'!AJ71&lt;'Tariffs Jan2021'!L71,0,IF($C$5*'Tariffs Jan2021'!AL71/'Tariffs Jan2021'!AJ71&lt;='Tariffs Jan2021'!M71,($C$5*'Tariffs Jan2021'!AL71/'Tariffs Jan2021'!AJ71-'Tariffs Jan2021'!L71)*('Tariffs Jan2021'!X71/100)*'Tariffs Jan2021'!AJ71,('Tariffs Jan2021'!M71-'Tariffs Jan2021'!L71)*('Tariffs Jan2021'!X71/100)*'Tariffs Jan2021'!AJ71))</f>
        <v>0</v>
      </c>
      <c r="N77" s="85">
        <f>IF(($C$5*'Tariffs Jan2021'!AL71/'Tariffs Jan2021'!AJ71&gt;'Tariffs Jan2021'!M71),($C$5*'Tariffs Jan2021'!AL71/'Tariffs Jan2021'!AJ71-'Tariffs Jan2021'!M71)*'Tariffs Jan2021'!Y71/100*'Tariffs Jan2021'!AJ71,0)</f>
        <v>439.77272727272725</v>
      </c>
      <c r="O77" s="73">
        <f t="shared" si="0"/>
        <v>1557.909090909091</v>
      </c>
      <c r="P77" s="498">
        <f t="shared" si="1"/>
        <v>1713.7000000000003</v>
      </c>
      <c r="Q77" s="503"/>
      <c r="R77" s="503"/>
      <c r="S77" s="503"/>
      <c r="T77" s="503"/>
      <c r="U77" s="503"/>
      <c r="V77" s="503"/>
      <c r="W77" s="503"/>
      <c r="X77" s="503"/>
      <c r="Y77" s="503"/>
      <c r="Z77" s="503"/>
    </row>
    <row r="78" spans="1:26" x14ac:dyDescent="0.15">
      <c r="A78" s="286" t="str">
        <f>'Tariffs Jan2021'!F72</f>
        <v>Momentum Energy</v>
      </c>
      <c r="B78" s="47" t="str">
        <f>'Tariffs Jan2021'!D72</f>
        <v>AGN Central 1</v>
      </c>
      <c r="C78" s="287">
        <f>'Tariffs Jan2021'!E72</f>
        <v>43984</v>
      </c>
      <c r="D78" s="85">
        <f>365*'Tariffs Jan2021'!H72/100</f>
        <v>297.97272727272724</v>
      </c>
      <c r="E78" s="85">
        <f>IF($C$5*'Tariffs Jan2021'!AK72/'Tariffs Jan2021'!AI72&gt;='Tariffs Jan2021'!J72,( 'Tariffs Jan2021'!J72*'Tariffs Jan2021'!O72/100)* 'Tariffs Jan2021'!AI72,($C$5*'Tariffs Jan2021'!AK72/'Tariffs Jan2021'!AI72*'Tariffs Jan2021'!O72/100)* 'Tariffs Jan2021'!AI72)</f>
        <v>113.95363636363636</v>
      </c>
      <c r="F78" s="85">
        <f>IF($C$5*'Tariffs Jan2021'!AK72/'Tariffs Jan2021'!AI72&lt;'Tariffs Jan2021'!J72,0,IF($C$5*'Tariffs Jan2021'!AK72/'Tariffs Jan2021'!AI72&lt;='Tariffs Jan2021'!K72,($C$5*'Tariffs Jan2021'!AK72/'Tariffs Jan2021'!AI72-'Tariffs Jan2021'!J72)*('Tariffs Jan2021'!P72/100)*'Tariffs Jan2021'!AI72,('Tariffs Jan2021'!K72-'Tariffs Jan2021'!J72)*('Tariffs Jan2021'!P72/100)*'Tariffs Jan2021'!AI72))</f>
        <v>79.575454545454534</v>
      </c>
      <c r="G78" s="85">
        <f>IF($C$5*'Tariffs Jan2021'!AK72/'Tariffs Jan2021'!AI72&lt;'Tariffs Jan2021'!K72,0,IF($C$5*'Tariffs Jan2021'!AK72/'Tariffs Jan2021'!AI72&lt;='Tariffs Jan2021'!L72,($C$5*'Tariffs Jan2021'!AK72/'Tariffs Jan2021'!AI72-'Tariffs Jan2021'!K72)*('Tariffs Jan2021'!Q72/100)*'Tariffs Jan2021'!AI72,('Tariffs Jan2021'!L72-'Tariffs Jan2021'!K72)*('Tariffs Jan2021'!Q72/100)*'Tariffs Jan2021'!AI72))</f>
        <v>0</v>
      </c>
      <c r="H78" s="85">
        <f>IF($C$5*'Tariffs Jan2021'!AK72/'Tariffs Jan2021'!AI72&lt;'Tariffs Jan2021'!L72,0,IF($C$5*'Tariffs Jan2021'!AK72/'Tariffs Jan2021'!AI72&lt;='Tariffs Jan2021'!M72,($C$5*'Tariffs Jan2021'!AK72/'Tariffs Jan2021'!AI72-'Tariffs Jan2021'!L72)*('Tariffs Jan2021'!R72/100)*'Tariffs Jan2021'!AI72,('Tariffs Jan2021'!M72-'Tariffs Jan2021'!L72)*('Tariffs Jan2021'!R72/100)*'Tariffs Jan2021'!AI72))</f>
        <v>0</v>
      </c>
      <c r="I78" s="85">
        <f>IF(($C$5*'Tariffs Jan2021'!AK72/'Tariffs Jan2021'!AI72&gt;'Tariffs Jan2021'!M72),($C$5*'Tariffs Jan2021'!AK72/'Tariffs Jan2021'!AI72-'Tariffs Jan2021'!M72)*'Tariffs Jan2021'!S72/100*'Tariffs Jan2021'!AI72,0)</f>
        <v>383.12817272727261</v>
      </c>
      <c r="J78" s="85">
        <f>IF($C$5*'Tariffs Jan2021'!AL72/'Tariffs Jan2021'!AJ72&gt;='Tariffs Jan2021'!J72,('Tariffs Jan2021'!J72*'Tariffs Jan2021'!U72/100)* 'Tariffs Jan2021'!AJ72,($C$5*'Tariffs Jan2021'!AL72/'Tariffs Jan2021'!AJ72*'Tariffs Jan2021'!U72/100)* 'Tariffs Jan2021'!AJ72)</f>
        <v>206.97090909090909</v>
      </c>
      <c r="K78" s="85">
        <f>IF($C$5*'Tariffs Jan2021'!AL72/'Tariffs Jan2021'!AJ72&lt;'Tariffs Jan2021'!J72,0,IF($C$5*'Tariffs Jan2021'!AL72/'Tariffs Jan2021'!AJ72&lt;='Tariffs Jan2021'!K72,($C$5*'Tariffs Jan2021'!AL72/'Tariffs Jan2021'!AJ72-'Tariffs Jan2021'!J72)*('Tariffs Jan2021'!V72/100)*'Tariffs Jan2021'!AJ72,('Tariffs Jan2021'!K72-'Tariffs Jan2021'!J72)*('Tariffs Jan2021'!V72/100)*'Tariffs Jan2021'!AJ72))</f>
        <v>143.87636363636361</v>
      </c>
      <c r="L78" s="85">
        <f>IF($C$5*'Tariffs Jan2021'!AL72/'Tariffs Jan2021'!AJ72&lt;'Tariffs Jan2021'!K72,0,IF($C$5*'Tariffs Jan2021'!AL72/'Tariffs Jan2021'!AJ72&lt;='Tariffs Jan2021'!L72,($C$5*'Tariffs Jan2021'!AL72/'Tariffs Jan2021'!AJ72-'Tariffs Jan2021'!K72)*('Tariffs Jan2021'!W72/100)*'Tariffs Jan2021'!AJ72,('Tariffs Jan2021'!L72-'Tariffs Jan2021'!K72)*('Tariffs Jan2021'!W72/100)*'Tariffs Jan2021'!AJ72))</f>
        <v>0</v>
      </c>
      <c r="M78" s="85">
        <f>IF($C$5*'Tariffs Jan2021'!AL72/'Tariffs Jan2021'!AJ72&lt;'Tariffs Jan2021'!L72,0,IF($C$5*'Tariffs Jan2021'!AL72/'Tariffs Jan2021'!AJ72&lt;='Tariffs Jan2021'!M72,($C$5*'Tariffs Jan2021'!AL72/'Tariffs Jan2021'!AJ72-'Tariffs Jan2021'!L72)*('Tariffs Jan2021'!X72/100)*'Tariffs Jan2021'!AJ72,('Tariffs Jan2021'!M72-'Tariffs Jan2021'!L72)*('Tariffs Jan2021'!X72/100)*'Tariffs Jan2021'!AJ72))</f>
        <v>0</v>
      </c>
      <c r="N78" s="85">
        <f>IF(($C$5*'Tariffs Jan2021'!AL72/'Tariffs Jan2021'!AJ72&gt;'Tariffs Jan2021'!M72),($C$5*'Tariffs Jan2021'!AL72/'Tariffs Jan2021'!AJ72-'Tariffs Jan2021'!M72)*'Tariffs Jan2021'!Y72/100*'Tariffs Jan2021'!AJ72,0)</f>
        <v>689.90339999999981</v>
      </c>
      <c r="O78" s="73">
        <f t="shared" si="0"/>
        <v>1915.3806636363634</v>
      </c>
      <c r="P78" s="498">
        <f t="shared" si="1"/>
        <v>2106.9187299999999</v>
      </c>
      <c r="Q78" s="503"/>
      <c r="R78" s="503"/>
      <c r="S78" s="503"/>
      <c r="T78" s="503"/>
      <c r="U78" s="503"/>
      <c r="V78" s="503"/>
      <c r="W78" s="503"/>
      <c r="X78" s="503"/>
      <c r="Y78" s="503"/>
      <c r="Z78" s="503"/>
    </row>
    <row r="79" spans="1:26" x14ac:dyDescent="0.15">
      <c r="A79" s="286" t="str">
        <f>'Tariffs Jan2021'!F73</f>
        <v>Origin Energy</v>
      </c>
      <c r="B79" s="47" t="str">
        <f>'Tariffs Jan2021'!D73</f>
        <v>AGN Central 1</v>
      </c>
      <c r="C79" s="287">
        <f>'Tariffs Jan2021'!E73</f>
        <v>44197</v>
      </c>
      <c r="D79" s="85">
        <f>365*'Tariffs Jan2021'!H73/100</f>
        <v>251.18636363636361</v>
      </c>
      <c r="E79" s="85">
        <f>IF($C$5*'Tariffs Jan2021'!AK73/'Tariffs Jan2021'!AI73&gt;='Tariffs Jan2021'!J73,( 'Tariffs Jan2021'!J73*'Tariffs Jan2021'!O73/100)* 'Tariffs Jan2021'!AI73,($C$5*'Tariffs Jan2021'!AK73/'Tariffs Jan2021'!AI73*'Tariffs Jan2021'!O73/100)* 'Tariffs Jan2021'!AI73)</f>
        <v>409.09090909090901</v>
      </c>
      <c r="F79" s="85">
        <f>IF($C$5*'Tariffs Jan2021'!AK73/'Tariffs Jan2021'!AI73&lt;'Tariffs Jan2021'!J73,0,IF($C$5*'Tariffs Jan2021'!AK73/'Tariffs Jan2021'!AI73&lt;='Tariffs Jan2021'!K73,($C$5*'Tariffs Jan2021'!AK73/'Tariffs Jan2021'!AI73-'Tariffs Jan2021'!J73)*('Tariffs Jan2021'!P73/100)*'Tariffs Jan2021'!AI73,('Tariffs Jan2021'!K73-'Tariffs Jan2021'!J73)*('Tariffs Jan2021'!P73/100)*'Tariffs Jan2021'!AI73))</f>
        <v>292.09090909090907</v>
      </c>
      <c r="G79" s="85">
        <f>IF($C$5*'Tariffs Jan2021'!AK73/'Tariffs Jan2021'!AI73&lt;'Tariffs Jan2021'!K73,0,IF($C$5*'Tariffs Jan2021'!AK73/'Tariffs Jan2021'!AI73&lt;='Tariffs Jan2021'!L73,($C$5*'Tariffs Jan2021'!AK73/'Tariffs Jan2021'!AI73-'Tariffs Jan2021'!K73)*('Tariffs Jan2021'!Q73/100)*'Tariffs Jan2021'!AI73,('Tariffs Jan2021'!L73-'Tariffs Jan2021'!K73)*('Tariffs Jan2021'!Q73/100)*'Tariffs Jan2021'!AI73))</f>
        <v>0</v>
      </c>
      <c r="H79" s="85">
        <f>IF($C$5*'Tariffs Jan2021'!AK73/'Tariffs Jan2021'!AI73&lt;'Tariffs Jan2021'!L73,0,IF($C$5*'Tariffs Jan2021'!AK73/'Tariffs Jan2021'!AI73&lt;='Tariffs Jan2021'!M73,($C$5*'Tariffs Jan2021'!AK73/'Tariffs Jan2021'!AI73-'Tariffs Jan2021'!L73)*('Tariffs Jan2021'!R73/100)*'Tariffs Jan2021'!AI73,('Tariffs Jan2021'!M73-'Tariffs Jan2021'!L73)*('Tariffs Jan2021'!R73/100)*'Tariffs Jan2021'!AI73))</f>
        <v>0</v>
      </c>
      <c r="I79" s="85">
        <f>IF(($C$5*'Tariffs Jan2021'!AK73/'Tariffs Jan2021'!AI73&gt;'Tariffs Jan2021'!M73),($C$5*'Tariffs Jan2021'!AK73/'Tariffs Jan2021'!AI73-'Tariffs Jan2021'!M73)*'Tariffs Jan2021'!S73/100*'Tariffs Jan2021'!AI73,0)</f>
        <v>0</v>
      </c>
      <c r="J79" s="85">
        <f>IF($C$5*'Tariffs Jan2021'!AL73/'Tariffs Jan2021'!AJ73&gt;='Tariffs Jan2021'!J73,('Tariffs Jan2021'!J73*'Tariffs Jan2021'!U73/100)* 'Tariffs Jan2021'!AJ73,($C$5*'Tariffs Jan2021'!AL73/'Tariffs Jan2021'!AJ73*'Tariffs Jan2021'!U73/100)* 'Tariffs Jan2021'!AJ73)</f>
        <v>409.09090909090901</v>
      </c>
      <c r="K79" s="85">
        <f>IF($C$5*'Tariffs Jan2021'!AL73/'Tariffs Jan2021'!AJ73&lt;'Tariffs Jan2021'!J73,0,IF($C$5*'Tariffs Jan2021'!AL73/'Tariffs Jan2021'!AJ73&lt;='Tariffs Jan2021'!K73,($C$5*'Tariffs Jan2021'!AL73/'Tariffs Jan2021'!AJ73-'Tariffs Jan2021'!J73)*('Tariffs Jan2021'!V73/100)*'Tariffs Jan2021'!AJ73,('Tariffs Jan2021'!K73-'Tariffs Jan2021'!J73)*('Tariffs Jan2021'!V73/100)*'Tariffs Jan2021'!AJ73))</f>
        <v>292.09090909090907</v>
      </c>
      <c r="L79" s="85">
        <f>IF($C$5*'Tariffs Jan2021'!AL73/'Tariffs Jan2021'!AJ73&lt;'Tariffs Jan2021'!K73,0,IF($C$5*'Tariffs Jan2021'!AL73/'Tariffs Jan2021'!AJ73&lt;='Tariffs Jan2021'!L73,($C$5*'Tariffs Jan2021'!AL73/'Tariffs Jan2021'!AJ73-'Tariffs Jan2021'!K73)*('Tariffs Jan2021'!W73/100)*'Tariffs Jan2021'!AJ73,('Tariffs Jan2021'!L73-'Tariffs Jan2021'!K73)*('Tariffs Jan2021'!W73/100)*'Tariffs Jan2021'!AJ73))</f>
        <v>0</v>
      </c>
      <c r="M79" s="85">
        <f>IF($C$5*'Tariffs Jan2021'!AL73/'Tariffs Jan2021'!AJ73&lt;'Tariffs Jan2021'!L73,0,IF($C$5*'Tariffs Jan2021'!AL73/'Tariffs Jan2021'!AJ73&lt;='Tariffs Jan2021'!M73,($C$5*'Tariffs Jan2021'!AL73/'Tariffs Jan2021'!AJ73-'Tariffs Jan2021'!L73)*('Tariffs Jan2021'!X73/100)*'Tariffs Jan2021'!AJ73,('Tariffs Jan2021'!M73-'Tariffs Jan2021'!L73)*('Tariffs Jan2021'!X73/100)*'Tariffs Jan2021'!AJ73))</f>
        <v>0</v>
      </c>
      <c r="N79" s="85">
        <f>IF(($C$5*'Tariffs Jan2021'!AL73/'Tariffs Jan2021'!AJ73&gt;'Tariffs Jan2021'!M73),($C$5*'Tariffs Jan2021'!AL73/'Tariffs Jan2021'!AJ73-'Tariffs Jan2021'!M73)*'Tariffs Jan2021'!Y73/100*'Tariffs Jan2021'!AJ73,0)</f>
        <v>0</v>
      </c>
      <c r="O79" s="73">
        <f t="shared" si="0"/>
        <v>1653.5499999999997</v>
      </c>
      <c r="P79" s="498">
        <f t="shared" si="1"/>
        <v>1818.9049999999997</v>
      </c>
      <c r="Q79" s="503"/>
      <c r="R79" s="503"/>
      <c r="S79" s="503"/>
      <c r="T79" s="503"/>
      <c r="U79" s="503"/>
      <c r="V79" s="503"/>
      <c r="W79" s="503"/>
      <c r="X79" s="503"/>
      <c r="Y79" s="503"/>
      <c r="Z79" s="503"/>
    </row>
    <row r="80" spans="1:26" x14ac:dyDescent="0.15">
      <c r="A80" s="286" t="str">
        <f>'Tariffs Jan2021'!F74</f>
        <v>Red Energy</v>
      </c>
      <c r="B80" s="47" t="str">
        <f>'Tariffs Jan2021'!D74</f>
        <v>AGN Central 1</v>
      </c>
      <c r="C80" s="287">
        <f>'Tariffs Jan2021'!E74</f>
        <v>44197</v>
      </c>
      <c r="D80" s="85">
        <f>365*'Tariffs Jan2021'!H74/100</f>
        <v>265.72000000000003</v>
      </c>
      <c r="E80" s="85">
        <f>IF($C$5*'Tariffs Jan2021'!AK74/'Tariffs Jan2021'!AI74&gt;='Tariffs Jan2021'!J74,( 'Tariffs Jan2021'!J74*'Tariffs Jan2021'!O74/100)* 'Tariffs Jan2021'!AI74,($C$5*'Tariffs Jan2021'!AK74/'Tariffs Jan2021'!AI74*'Tariffs Jan2021'!O74/100)* 'Tariffs Jan2021'!AI74)</f>
        <v>132.34772727272727</v>
      </c>
      <c r="F80" s="85">
        <f>IF($C$5*'Tariffs Jan2021'!AK74/'Tariffs Jan2021'!AI74&lt;'Tariffs Jan2021'!J74,0,IF($C$5*'Tariffs Jan2021'!AK74/'Tariffs Jan2021'!AI74&lt;='Tariffs Jan2021'!K74,($C$5*'Tariffs Jan2021'!AK74/'Tariffs Jan2021'!AI74-'Tariffs Jan2021'!J74)*('Tariffs Jan2021'!P74/100)*'Tariffs Jan2021'!AI74,('Tariffs Jan2021'!K74-'Tariffs Jan2021'!J74)*('Tariffs Jan2021'!P74/100)*'Tariffs Jan2021'!AI74))</f>
        <v>103.84227272727271</v>
      </c>
      <c r="G80" s="85">
        <f>IF($C$5*'Tariffs Jan2021'!AK74/'Tariffs Jan2021'!AI74&lt;'Tariffs Jan2021'!K74,0,IF($C$5*'Tariffs Jan2021'!AK74/'Tariffs Jan2021'!AI74&lt;='Tariffs Jan2021'!L74,($C$5*'Tariffs Jan2021'!AK74/'Tariffs Jan2021'!AI74-'Tariffs Jan2021'!K74)*('Tariffs Jan2021'!Q74/100)*'Tariffs Jan2021'!AI74,('Tariffs Jan2021'!L74-'Tariffs Jan2021'!K74)*('Tariffs Jan2021'!Q74/100)*'Tariffs Jan2021'!AI74))</f>
        <v>0</v>
      </c>
      <c r="H80" s="85">
        <f>IF($C$5*'Tariffs Jan2021'!AK74/'Tariffs Jan2021'!AI74&lt;'Tariffs Jan2021'!L74,0,IF($C$5*'Tariffs Jan2021'!AK74/'Tariffs Jan2021'!AI74&lt;='Tariffs Jan2021'!M74,($C$5*'Tariffs Jan2021'!AK74/'Tariffs Jan2021'!AI74-'Tariffs Jan2021'!L74)*('Tariffs Jan2021'!R74/100)*'Tariffs Jan2021'!AI74,('Tariffs Jan2021'!M74-'Tariffs Jan2021'!L74)*('Tariffs Jan2021'!R74/100)*'Tariffs Jan2021'!AI74))</f>
        <v>0</v>
      </c>
      <c r="I80" s="85">
        <f>IF(($C$5*'Tariffs Jan2021'!AK74/'Tariffs Jan2021'!AI74&gt;'Tariffs Jan2021'!M74),($C$5*'Tariffs Jan2021'!AK74/'Tariffs Jan2021'!AI74-'Tariffs Jan2021'!M74)*'Tariffs Jan2021'!S74/100*'Tariffs Jan2021'!AI74,0)</f>
        <v>411.13636363636363</v>
      </c>
      <c r="J80" s="85">
        <f>IF($C$5*'Tariffs Jan2021'!AL74/'Tariffs Jan2021'!AJ74&gt;='Tariffs Jan2021'!J74,('Tariffs Jan2021'!J74*'Tariffs Jan2021'!U74/100)* 'Tariffs Jan2021'!AJ74,($C$5*'Tariffs Jan2021'!AL74/'Tariffs Jan2021'!AJ74*'Tariffs Jan2021'!U74/100)* 'Tariffs Jan2021'!AJ74)</f>
        <v>132.34772727272727</v>
      </c>
      <c r="K80" s="85">
        <f>IF($C$5*'Tariffs Jan2021'!AL74/'Tariffs Jan2021'!AJ74&lt;'Tariffs Jan2021'!J74,0,IF($C$5*'Tariffs Jan2021'!AL74/'Tariffs Jan2021'!AJ74&lt;='Tariffs Jan2021'!K74,($C$5*'Tariffs Jan2021'!AL74/'Tariffs Jan2021'!AJ74-'Tariffs Jan2021'!J74)*('Tariffs Jan2021'!V74/100)*'Tariffs Jan2021'!AJ74,('Tariffs Jan2021'!K74-'Tariffs Jan2021'!J74)*('Tariffs Jan2021'!V74/100)*'Tariffs Jan2021'!AJ74))</f>
        <v>103.84227272727271</v>
      </c>
      <c r="L80" s="85">
        <f>IF($C$5*'Tariffs Jan2021'!AL74/'Tariffs Jan2021'!AJ74&lt;'Tariffs Jan2021'!K74,0,IF($C$5*'Tariffs Jan2021'!AL74/'Tariffs Jan2021'!AJ74&lt;='Tariffs Jan2021'!L74,($C$5*'Tariffs Jan2021'!AL74/'Tariffs Jan2021'!AJ74-'Tariffs Jan2021'!K74)*('Tariffs Jan2021'!W74/100)*'Tariffs Jan2021'!AJ74,('Tariffs Jan2021'!L74-'Tariffs Jan2021'!K74)*('Tariffs Jan2021'!W74/100)*'Tariffs Jan2021'!AJ74))</f>
        <v>0</v>
      </c>
      <c r="M80" s="85">
        <f>IF($C$5*'Tariffs Jan2021'!AL74/'Tariffs Jan2021'!AJ74&lt;'Tariffs Jan2021'!L74,0,IF($C$5*'Tariffs Jan2021'!AL74/'Tariffs Jan2021'!AJ74&lt;='Tariffs Jan2021'!M74,($C$5*'Tariffs Jan2021'!AL74/'Tariffs Jan2021'!AJ74-'Tariffs Jan2021'!L74)*('Tariffs Jan2021'!X74/100)*'Tariffs Jan2021'!AJ74,('Tariffs Jan2021'!M74-'Tariffs Jan2021'!L74)*('Tariffs Jan2021'!X74/100)*'Tariffs Jan2021'!AJ74))</f>
        <v>0</v>
      </c>
      <c r="N80" s="85">
        <f>IF(($C$5*'Tariffs Jan2021'!AL74/'Tariffs Jan2021'!AJ74&gt;'Tariffs Jan2021'!M74),($C$5*'Tariffs Jan2021'!AL74/'Tariffs Jan2021'!AJ74-'Tariffs Jan2021'!M74)*'Tariffs Jan2021'!Y74/100*'Tariffs Jan2021'!AJ74,0)</f>
        <v>411.13636363636363</v>
      </c>
      <c r="O80" s="73">
        <f t="shared" si="0"/>
        <v>1560.3727272727274</v>
      </c>
      <c r="P80" s="498">
        <f t="shared" si="1"/>
        <v>1716.4100000000003</v>
      </c>
      <c r="Q80" s="503"/>
      <c r="R80" s="503"/>
      <c r="S80" s="503"/>
      <c r="T80" s="503"/>
      <c r="U80" s="503"/>
      <c r="V80" s="503"/>
      <c r="W80" s="503"/>
      <c r="X80" s="503"/>
      <c r="Y80" s="503"/>
      <c r="Z80" s="503"/>
    </row>
    <row r="81" spans="1:26" x14ac:dyDescent="0.15">
      <c r="A81" s="286" t="str">
        <f>'Tariffs Jan2021'!F75</f>
        <v>Simply Energy</v>
      </c>
      <c r="B81" s="47" t="str">
        <f>'Tariffs Jan2021'!D75</f>
        <v>AGN Central 1</v>
      </c>
      <c r="C81" s="287">
        <f>'Tariffs Jan2021'!E75</f>
        <v>44197</v>
      </c>
      <c r="D81" s="85">
        <f>365*'Tariffs Jan2021'!H75/100</f>
        <v>300.06318181818182</v>
      </c>
      <c r="E81" s="85">
        <f>IF($C$5*'Tariffs Jan2021'!AK75/'Tariffs Jan2021'!AI75&gt;='Tariffs Jan2021'!J75,( 'Tariffs Jan2021'!J75*'Tariffs Jan2021'!O75/100)* 'Tariffs Jan2021'!AI75,($C$5*'Tariffs Jan2021'!AK75/'Tariffs Jan2021'!AI75*'Tariffs Jan2021'!O75/100)* 'Tariffs Jan2021'!AI75)</f>
        <v>102.2890909090909</v>
      </c>
      <c r="F81" s="85">
        <f>IF($C$5*'Tariffs Jan2021'!AK75/'Tariffs Jan2021'!AI75&lt;'Tariffs Jan2021'!J75,0,IF($C$5*'Tariffs Jan2021'!AK75/'Tariffs Jan2021'!AI75&lt;='Tariffs Jan2021'!K75,($C$5*'Tariffs Jan2021'!AK75/'Tariffs Jan2021'!AI75-'Tariffs Jan2021'!J75)*('Tariffs Jan2021'!P75/100)*'Tariffs Jan2021'!AI75,('Tariffs Jan2021'!K75-'Tariffs Jan2021'!J75)*('Tariffs Jan2021'!P75/100)*'Tariffs Jan2021'!AI75))</f>
        <v>70.706363636363633</v>
      </c>
      <c r="G81" s="85">
        <f>IF($C$5*'Tariffs Jan2021'!AK75/'Tariffs Jan2021'!AI75&lt;'Tariffs Jan2021'!K75,0,IF($C$5*'Tariffs Jan2021'!AK75/'Tariffs Jan2021'!AI75&lt;='Tariffs Jan2021'!L75,($C$5*'Tariffs Jan2021'!AK75/'Tariffs Jan2021'!AI75-'Tariffs Jan2021'!K75)*('Tariffs Jan2021'!Q75/100)*'Tariffs Jan2021'!AI75,('Tariffs Jan2021'!L75-'Tariffs Jan2021'!K75)*('Tariffs Jan2021'!Q75/100)*'Tariffs Jan2021'!AI75))</f>
        <v>0</v>
      </c>
      <c r="H81" s="85">
        <f>IF($C$5*'Tariffs Jan2021'!AK75/'Tariffs Jan2021'!AI75&lt;'Tariffs Jan2021'!L75,0,IF($C$5*'Tariffs Jan2021'!AK75/'Tariffs Jan2021'!AI75&lt;='Tariffs Jan2021'!M75,($C$5*'Tariffs Jan2021'!AK75/'Tariffs Jan2021'!AI75-'Tariffs Jan2021'!L75)*('Tariffs Jan2021'!R75/100)*'Tariffs Jan2021'!AI75,('Tariffs Jan2021'!M75-'Tariffs Jan2021'!L75)*('Tariffs Jan2021'!R75/100)*'Tariffs Jan2021'!AI75))</f>
        <v>0</v>
      </c>
      <c r="I81" s="85">
        <f>IF(($C$5*'Tariffs Jan2021'!AK75/'Tariffs Jan2021'!AI75&gt;'Tariffs Jan2021'!M75),($C$5*'Tariffs Jan2021'!AK75/'Tariffs Jan2021'!AI75-'Tariffs Jan2021'!M75)*'Tariffs Jan2021'!S75/100*'Tariffs Jan2021'!AI75,0)</f>
        <v>324.50001818181812</v>
      </c>
      <c r="J81" s="85">
        <f>IF($C$5*'Tariffs Jan2021'!AL75/'Tariffs Jan2021'!AJ75&gt;='Tariffs Jan2021'!J75,('Tariffs Jan2021'!J75*'Tariffs Jan2021'!U75/100)* 'Tariffs Jan2021'!AJ75,($C$5*'Tariffs Jan2021'!AL75/'Tariffs Jan2021'!AJ75*'Tariffs Jan2021'!U75/100)* 'Tariffs Jan2021'!AJ75)</f>
        <v>204.5781818181818</v>
      </c>
      <c r="K81" s="85">
        <f>IF($C$5*'Tariffs Jan2021'!AL75/'Tariffs Jan2021'!AJ75&lt;'Tariffs Jan2021'!J75,0,IF($C$5*'Tariffs Jan2021'!AL75/'Tariffs Jan2021'!AJ75&lt;='Tariffs Jan2021'!K75,($C$5*'Tariffs Jan2021'!AL75/'Tariffs Jan2021'!AJ75-'Tariffs Jan2021'!J75)*('Tariffs Jan2021'!V75/100)*'Tariffs Jan2021'!AJ75,('Tariffs Jan2021'!K75-'Tariffs Jan2021'!J75)*('Tariffs Jan2021'!V75/100)*'Tariffs Jan2021'!AJ75))</f>
        <v>141.41272727272727</v>
      </c>
      <c r="L81" s="85">
        <f>IF($C$5*'Tariffs Jan2021'!AL75/'Tariffs Jan2021'!AJ75&lt;'Tariffs Jan2021'!K75,0,IF($C$5*'Tariffs Jan2021'!AL75/'Tariffs Jan2021'!AJ75&lt;='Tariffs Jan2021'!L75,($C$5*'Tariffs Jan2021'!AL75/'Tariffs Jan2021'!AJ75-'Tariffs Jan2021'!K75)*('Tariffs Jan2021'!W75/100)*'Tariffs Jan2021'!AJ75,('Tariffs Jan2021'!L75-'Tariffs Jan2021'!K75)*('Tariffs Jan2021'!W75/100)*'Tariffs Jan2021'!AJ75))</f>
        <v>0</v>
      </c>
      <c r="M81" s="85">
        <f>IF($C$5*'Tariffs Jan2021'!AL75/'Tariffs Jan2021'!AJ75&lt;'Tariffs Jan2021'!L75,0,IF($C$5*'Tariffs Jan2021'!AL75/'Tariffs Jan2021'!AJ75&lt;='Tariffs Jan2021'!M75,($C$5*'Tariffs Jan2021'!AL75/'Tariffs Jan2021'!AJ75-'Tariffs Jan2021'!L75)*('Tariffs Jan2021'!X75/100)*'Tariffs Jan2021'!AJ75,('Tariffs Jan2021'!M75-'Tariffs Jan2021'!L75)*('Tariffs Jan2021'!X75/100)*'Tariffs Jan2021'!AJ75))</f>
        <v>0</v>
      </c>
      <c r="N81" s="85">
        <f>IF(($C$5*'Tariffs Jan2021'!AL75/'Tariffs Jan2021'!AJ75&gt;'Tariffs Jan2021'!M75),($C$5*'Tariffs Jan2021'!AL75/'Tariffs Jan2021'!AJ75-'Tariffs Jan2021'!M75)*'Tariffs Jan2021'!Y75/100*'Tariffs Jan2021'!AJ75,0)</f>
        <v>649.00003636363624</v>
      </c>
      <c r="O81" s="73">
        <f t="shared" si="0"/>
        <v>1792.5495999999998</v>
      </c>
      <c r="P81" s="498">
        <f t="shared" si="1"/>
        <v>1971.80456</v>
      </c>
      <c r="Q81" s="503"/>
      <c r="R81" s="503"/>
      <c r="S81" s="503"/>
      <c r="T81" s="503"/>
      <c r="U81" s="503"/>
      <c r="V81" s="503"/>
      <c r="W81" s="503"/>
      <c r="X81" s="503"/>
      <c r="Y81" s="503"/>
      <c r="Z81" s="503"/>
    </row>
    <row r="82" spans="1:26" x14ac:dyDescent="0.15">
      <c r="A82" s="286" t="str">
        <f>'Tariffs Jan2021'!F76</f>
        <v>Sumo Power</v>
      </c>
      <c r="B82" s="47" t="str">
        <f>'Tariffs Jan2021'!D76</f>
        <v>AGN Central 1</v>
      </c>
      <c r="C82" s="287">
        <f>'Tariffs Jan2021'!E76</f>
        <v>43831</v>
      </c>
      <c r="D82" s="85">
        <f>365*'Tariffs Jan2021'!H76/100</f>
        <v>259.28272727272724</v>
      </c>
      <c r="E82" s="85">
        <f>IF($C$5*'Tariffs Jan2021'!AK76/'Tariffs Jan2021'!AI76&gt;='Tariffs Jan2021'!J76,( 'Tariffs Jan2021'!J76*'Tariffs Jan2021'!O76/100)* 'Tariffs Jan2021'!AI76,($C$5*'Tariffs Jan2021'!AK76/'Tariffs Jan2021'!AI76*'Tariffs Jan2021'!O76/100)* 'Tariffs Jan2021'!AI76)</f>
        <v>183.49227272727271</v>
      </c>
      <c r="F82" s="85">
        <f>IF($C$5*'Tariffs Jan2021'!AK76/'Tariffs Jan2021'!AI76&lt;'Tariffs Jan2021'!J76,0,IF($C$5*'Tariffs Jan2021'!AK76/'Tariffs Jan2021'!AI76&lt;='Tariffs Jan2021'!K76,($C$5*'Tariffs Jan2021'!AK76/'Tariffs Jan2021'!AI76-'Tariffs Jan2021'!J76)*('Tariffs Jan2021'!P76/100)*'Tariffs Jan2021'!AI76,('Tariffs Jan2021'!K76-'Tariffs Jan2021'!J76)*('Tariffs Jan2021'!P76/100)*'Tariffs Jan2021'!AI76))</f>
        <v>129.34090909090907</v>
      </c>
      <c r="G82" s="85">
        <f>IF($C$5*'Tariffs Jan2021'!AK76/'Tariffs Jan2021'!AI76&lt;'Tariffs Jan2021'!K76,0,IF($C$5*'Tariffs Jan2021'!AK76/'Tariffs Jan2021'!AI76&lt;='Tariffs Jan2021'!L76,($C$5*'Tariffs Jan2021'!AK76/'Tariffs Jan2021'!AI76-'Tariffs Jan2021'!K76)*('Tariffs Jan2021'!Q76/100)*'Tariffs Jan2021'!AI76,('Tariffs Jan2021'!L76-'Tariffs Jan2021'!K76)*('Tariffs Jan2021'!Q76/100)*'Tariffs Jan2021'!AI76))</f>
        <v>0</v>
      </c>
      <c r="H82" s="85">
        <f>IF($C$5*'Tariffs Jan2021'!AK76/'Tariffs Jan2021'!AI76&lt;'Tariffs Jan2021'!L76,0,IF($C$5*'Tariffs Jan2021'!AK76/'Tariffs Jan2021'!AI76&lt;='Tariffs Jan2021'!M76,($C$5*'Tariffs Jan2021'!AK76/'Tariffs Jan2021'!AI76-'Tariffs Jan2021'!L76)*('Tariffs Jan2021'!R76/100)*'Tariffs Jan2021'!AI76,('Tariffs Jan2021'!M76-'Tariffs Jan2021'!L76)*('Tariffs Jan2021'!R76/100)*'Tariffs Jan2021'!AI76))</f>
        <v>0</v>
      </c>
      <c r="I82" s="85">
        <f>IF(($C$5*'Tariffs Jan2021'!AK76/'Tariffs Jan2021'!AI76&gt;'Tariffs Jan2021'!M76),($C$5*'Tariffs Jan2021'!AK76/'Tariffs Jan2021'!AI76-'Tariffs Jan2021'!M76)*'Tariffs Jan2021'!S76/100*'Tariffs Jan2021'!AI76,0)</f>
        <v>570.68181818181813</v>
      </c>
      <c r="J82" s="85">
        <f>IF($C$5*'Tariffs Jan2021'!AL76/'Tariffs Jan2021'!AJ76&gt;='Tariffs Jan2021'!J76,('Tariffs Jan2021'!J76*'Tariffs Jan2021'!U76/100)* 'Tariffs Jan2021'!AJ76,($C$5*'Tariffs Jan2021'!AL76/'Tariffs Jan2021'!AJ76*'Tariffs Jan2021'!U76/100)* 'Tariffs Jan2021'!AJ76)</f>
        <v>183.49227272727271</v>
      </c>
      <c r="K82" s="85">
        <f>IF($C$5*'Tariffs Jan2021'!AL76/'Tariffs Jan2021'!AJ76&lt;'Tariffs Jan2021'!J76,0,IF($C$5*'Tariffs Jan2021'!AL76/'Tariffs Jan2021'!AJ76&lt;='Tariffs Jan2021'!K76,($C$5*'Tariffs Jan2021'!AL76/'Tariffs Jan2021'!AJ76-'Tariffs Jan2021'!J76)*('Tariffs Jan2021'!V76/100)*'Tariffs Jan2021'!AJ76,('Tariffs Jan2021'!K76-'Tariffs Jan2021'!J76)*('Tariffs Jan2021'!V76/100)*'Tariffs Jan2021'!AJ76))</f>
        <v>129.34090909090907</v>
      </c>
      <c r="L82" s="85">
        <f>IF($C$5*'Tariffs Jan2021'!AL76/'Tariffs Jan2021'!AJ76&lt;'Tariffs Jan2021'!K76,0,IF($C$5*'Tariffs Jan2021'!AL76/'Tariffs Jan2021'!AJ76&lt;='Tariffs Jan2021'!L76,($C$5*'Tariffs Jan2021'!AL76/'Tariffs Jan2021'!AJ76-'Tariffs Jan2021'!K76)*('Tariffs Jan2021'!W76/100)*'Tariffs Jan2021'!AJ76,('Tariffs Jan2021'!L76-'Tariffs Jan2021'!K76)*('Tariffs Jan2021'!W76/100)*'Tariffs Jan2021'!AJ76))</f>
        <v>0</v>
      </c>
      <c r="M82" s="85">
        <f>IF($C$5*'Tariffs Jan2021'!AL76/'Tariffs Jan2021'!AJ76&lt;'Tariffs Jan2021'!L76,0,IF($C$5*'Tariffs Jan2021'!AL76/'Tariffs Jan2021'!AJ76&lt;='Tariffs Jan2021'!M76,($C$5*'Tariffs Jan2021'!AL76/'Tariffs Jan2021'!AJ76-'Tariffs Jan2021'!L76)*('Tariffs Jan2021'!X76/100)*'Tariffs Jan2021'!AJ76,('Tariffs Jan2021'!M76-'Tariffs Jan2021'!L76)*('Tariffs Jan2021'!X76/100)*'Tariffs Jan2021'!AJ76))</f>
        <v>0</v>
      </c>
      <c r="N82" s="85">
        <f>IF(($C$5*'Tariffs Jan2021'!AL76/'Tariffs Jan2021'!AJ76&gt;'Tariffs Jan2021'!M76),($C$5*'Tariffs Jan2021'!AL76/'Tariffs Jan2021'!AJ76-'Tariffs Jan2021'!M76)*'Tariffs Jan2021'!Y76/100*'Tariffs Jan2021'!AJ76,0)</f>
        <v>570.68181818181813</v>
      </c>
      <c r="O82" s="73">
        <f t="shared" si="0"/>
        <v>2026.312727272727</v>
      </c>
      <c r="P82" s="498">
        <f t="shared" si="1"/>
        <v>2228.944</v>
      </c>
      <c r="Q82" s="503"/>
      <c r="R82" s="503"/>
      <c r="S82" s="503"/>
      <c r="T82" s="503"/>
      <c r="U82" s="503"/>
      <c r="V82" s="503"/>
      <c r="W82" s="503"/>
      <c r="X82" s="503"/>
      <c r="Y82" s="503"/>
      <c r="Z82" s="503"/>
    </row>
    <row r="83" spans="1:26" x14ac:dyDescent="0.15">
      <c r="A83" s="286" t="str">
        <f>'Tariffs Jan2021'!F77</f>
        <v>GloBird</v>
      </c>
      <c r="B83" s="47" t="str">
        <f>'Tariffs Jan2021'!D77</f>
        <v>AGN Central 1</v>
      </c>
      <c r="C83" s="287">
        <f>'Tariffs Jan2021'!E77</f>
        <v>44197</v>
      </c>
      <c r="D83" s="85">
        <f>365*'Tariffs Jan2021'!H77/100</f>
        <v>306.60000000000002</v>
      </c>
      <c r="E83" s="85">
        <f>IF($C$5*'Tariffs Jan2021'!AK77/'Tariffs Jan2021'!AI77&gt;='Tariffs Jan2021'!J77,( 'Tariffs Jan2021'!J77*'Tariffs Jan2021'!O77/100)* 'Tariffs Jan2021'!AI77,($C$5*'Tariffs Jan2021'!AK77/'Tariffs Jan2021'!AI77*'Tariffs Jan2021'!O77/100)* 'Tariffs Jan2021'!AI77)</f>
        <v>168</v>
      </c>
      <c r="F83" s="85">
        <f>IF($C$5*'Tariffs Jan2021'!AK77/'Tariffs Jan2021'!AI77&lt;'Tariffs Jan2021'!J77,0,IF($C$5*'Tariffs Jan2021'!AK77/'Tariffs Jan2021'!AI77&lt;='Tariffs Jan2021'!K77,($C$5*'Tariffs Jan2021'!AK77/'Tariffs Jan2021'!AI77-'Tariffs Jan2021'!J77)*('Tariffs Jan2021'!P77/100)*'Tariffs Jan2021'!AI77,('Tariffs Jan2021'!K77-'Tariffs Jan2021'!J77)*('Tariffs Jan2021'!P77/100)*'Tariffs Jan2021'!AI77))</f>
        <v>0</v>
      </c>
      <c r="G83" s="85">
        <f>IF($C$5*'Tariffs Jan2021'!AK77/'Tariffs Jan2021'!AI77&lt;'Tariffs Jan2021'!K77,0,IF($C$5*'Tariffs Jan2021'!AK77/'Tariffs Jan2021'!AI77&lt;='Tariffs Jan2021'!L77,($C$5*'Tariffs Jan2021'!AK77/'Tariffs Jan2021'!AI77-'Tariffs Jan2021'!K77)*('Tariffs Jan2021'!Q77/100)*'Tariffs Jan2021'!AI77,('Tariffs Jan2021'!L77-'Tariffs Jan2021'!K77)*('Tariffs Jan2021'!Q77/100)*'Tariffs Jan2021'!AI77))</f>
        <v>0</v>
      </c>
      <c r="H83" s="85">
        <f>IF($C$5*'Tariffs Jan2021'!AK77/'Tariffs Jan2021'!AI77&lt;'Tariffs Jan2021'!L77,0,IF($C$5*'Tariffs Jan2021'!AK77/'Tariffs Jan2021'!AI77&lt;='Tariffs Jan2021'!M77,($C$5*'Tariffs Jan2021'!AK77/'Tariffs Jan2021'!AI77-'Tariffs Jan2021'!L77)*('Tariffs Jan2021'!R77/100)*'Tariffs Jan2021'!AI77,('Tariffs Jan2021'!M77-'Tariffs Jan2021'!L77)*('Tariffs Jan2021'!R77/100)*'Tariffs Jan2021'!AI77))</f>
        <v>0</v>
      </c>
      <c r="I83" s="85">
        <f>IF(($C$5*'Tariffs Jan2021'!AK77/'Tariffs Jan2021'!AI77&gt;'Tariffs Jan2021'!M77),($C$5*'Tariffs Jan2021'!AK77/'Tariffs Jan2021'!AI77-'Tariffs Jan2021'!M77)*'Tariffs Jan2021'!S77/100*'Tariffs Jan2021'!AI77,0)</f>
        <v>299.95799999999986</v>
      </c>
      <c r="J83" s="85">
        <f>IF($C$5*'Tariffs Jan2021'!AL77/'Tariffs Jan2021'!AJ77&gt;='Tariffs Jan2021'!J77,('Tariffs Jan2021'!J77*'Tariffs Jan2021'!U77/100)* 'Tariffs Jan2021'!AJ77,($C$5*'Tariffs Jan2021'!AL77/'Tariffs Jan2021'!AJ77*'Tariffs Jan2021'!U77/100)* 'Tariffs Jan2021'!AJ77)</f>
        <v>336</v>
      </c>
      <c r="K83" s="85">
        <f>IF($C$5*'Tariffs Jan2021'!AL77/'Tariffs Jan2021'!AJ77&lt;'Tariffs Jan2021'!J77,0,IF($C$5*'Tariffs Jan2021'!AL77/'Tariffs Jan2021'!AJ77&lt;='Tariffs Jan2021'!K77,($C$5*'Tariffs Jan2021'!AL77/'Tariffs Jan2021'!AJ77-'Tariffs Jan2021'!J77)*('Tariffs Jan2021'!V77/100)*'Tariffs Jan2021'!AJ77,('Tariffs Jan2021'!K77-'Tariffs Jan2021'!J77)*('Tariffs Jan2021'!V77/100)*'Tariffs Jan2021'!AJ77))</f>
        <v>0</v>
      </c>
      <c r="L83" s="85">
        <f>IF($C$5*'Tariffs Jan2021'!AL77/'Tariffs Jan2021'!AJ77&lt;'Tariffs Jan2021'!K77,0,IF($C$5*'Tariffs Jan2021'!AL77/'Tariffs Jan2021'!AJ77&lt;='Tariffs Jan2021'!L77,($C$5*'Tariffs Jan2021'!AL77/'Tariffs Jan2021'!AJ77-'Tariffs Jan2021'!K77)*('Tariffs Jan2021'!W77/100)*'Tariffs Jan2021'!AJ77,('Tariffs Jan2021'!L77-'Tariffs Jan2021'!K77)*('Tariffs Jan2021'!W77/100)*'Tariffs Jan2021'!AJ77))</f>
        <v>0</v>
      </c>
      <c r="M83" s="85">
        <f>IF($C$5*'Tariffs Jan2021'!AL77/'Tariffs Jan2021'!AJ77&lt;'Tariffs Jan2021'!L77,0,IF($C$5*'Tariffs Jan2021'!AL77/'Tariffs Jan2021'!AJ77&lt;='Tariffs Jan2021'!M77,($C$5*'Tariffs Jan2021'!AL77/'Tariffs Jan2021'!AJ77-'Tariffs Jan2021'!L77)*('Tariffs Jan2021'!X77/100)*'Tariffs Jan2021'!AJ77,('Tariffs Jan2021'!M77-'Tariffs Jan2021'!L77)*('Tariffs Jan2021'!X77/100)*'Tariffs Jan2021'!AJ77))</f>
        <v>0</v>
      </c>
      <c r="N83" s="85">
        <f>IF(($C$5*'Tariffs Jan2021'!AL77/'Tariffs Jan2021'!AJ77&gt;'Tariffs Jan2021'!M77),($C$5*'Tariffs Jan2021'!AL77/'Tariffs Jan2021'!AJ77-'Tariffs Jan2021'!M77)*'Tariffs Jan2021'!Y77/100*'Tariffs Jan2021'!AJ77,0)</f>
        <v>599.91599999999971</v>
      </c>
      <c r="O83" s="73">
        <f t="shared" si="0"/>
        <v>1710.4739999999997</v>
      </c>
      <c r="P83" s="498">
        <f t="shared" si="1"/>
        <v>1881.5213999999999</v>
      </c>
      <c r="Q83" s="503"/>
      <c r="R83" s="503"/>
      <c r="S83" s="503"/>
      <c r="T83" s="503"/>
      <c r="U83" s="503"/>
      <c r="V83" s="503"/>
      <c r="W83" s="503"/>
      <c r="X83" s="503"/>
      <c r="Y83" s="503"/>
      <c r="Z83" s="503"/>
    </row>
    <row r="84" spans="1:26" x14ac:dyDescent="0.15">
      <c r="A84" s="286" t="str">
        <f>'Tariffs Jan2021'!F78</f>
        <v>Powershop</v>
      </c>
      <c r="B84" s="47" t="str">
        <f>'Tariffs Jan2021'!D78</f>
        <v>AGN Central 1</v>
      </c>
      <c r="C84" s="287">
        <f>'Tariffs Jan2021'!E78</f>
        <v>44197</v>
      </c>
      <c r="D84" s="85">
        <f>365*'Tariffs Jan2021'!H78/100</f>
        <v>269.5690909090909</v>
      </c>
      <c r="E84" s="85">
        <f>((C$5*'Tariffs Jan2021'!AK78/'Tariffs Jan2021'!AI78)*('Tariffs Jan2021'!O78/100))*'Tariffs Jan2021'!AI78</f>
        <v>618.5454545454545</v>
      </c>
      <c r="F84" s="85">
        <v>0</v>
      </c>
      <c r="G84" s="85">
        <v>0</v>
      </c>
      <c r="H84" s="85">
        <v>0</v>
      </c>
      <c r="I84" s="85">
        <v>0</v>
      </c>
      <c r="J84" s="85">
        <f>((C$5*'Tariffs Jan2021'!AL78/'Tariffs Jan2021'!AJ78)*('Tariffs Jan2021'!U78/100))*'Tariffs Jan2021'!AJ78</f>
        <v>618.5454545454545</v>
      </c>
      <c r="K84" s="85">
        <v>0</v>
      </c>
      <c r="L84" s="85">
        <v>0</v>
      </c>
      <c r="M84" s="85">
        <v>0</v>
      </c>
      <c r="N84" s="85">
        <v>0</v>
      </c>
      <c r="O84" s="73">
        <f t="shared" si="0"/>
        <v>1506.6599999999999</v>
      </c>
      <c r="P84" s="498">
        <f t="shared" si="1"/>
        <v>1657.326</v>
      </c>
      <c r="Q84" s="503"/>
      <c r="R84" s="503"/>
      <c r="S84" s="503"/>
      <c r="T84" s="503"/>
      <c r="U84" s="503"/>
      <c r="V84" s="503"/>
      <c r="W84" s="503"/>
      <c r="X84" s="503"/>
      <c r="Y84" s="503"/>
      <c r="Z84" s="503"/>
    </row>
    <row r="85" spans="1:26" x14ac:dyDescent="0.15">
      <c r="A85" s="286" t="str">
        <f>'Tariffs Jan2021'!F79</f>
        <v>Click Energy</v>
      </c>
      <c r="B85" s="47" t="str">
        <f>'Tariffs Jan2021'!D79</f>
        <v>AGN Central 1</v>
      </c>
      <c r="C85" s="287">
        <f>'Tariffs Jan2021'!E79</f>
        <v>44197</v>
      </c>
      <c r="D85" s="85">
        <f>365*'Tariffs Jan2021'!H79/100</f>
        <v>292.73</v>
      </c>
      <c r="E85" s="85">
        <f>IF($C$5*'Tariffs Jan2021'!AK79/'Tariffs Jan2021'!AI79&gt;='Tariffs Jan2021'!J79,( 'Tariffs Jan2021'!J79*'Tariffs Jan2021'!O79/100)* 'Tariffs Jan2021'!AI79,($C$5*'Tariffs Jan2021'!AK79/'Tariffs Jan2021'!AI79*'Tariffs Jan2021'!O79/100)* 'Tariffs Jan2021'!AI79)</f>
        <v>182.595</v>
      </c>
      <c r="F85" s="85">
        <f>IF($C$5*'Tariffs Jan2021'!AK79/'Tariffs Jan2021'!AI79&lt;'Tariffs Jan2021'!J79,0,IF($C$5*'Tariffs Jan2021'!AK79/'Tariffs Jan2021'!AI79&lt;='Tariffs Jan2021'!K79,($C$5*'Tariffs Jan2021'!AK79/'Tariffs Jan2021'!AI79-'Tariffs Jan2021'!J79)*('Tariffs Jan2021'!P79/100)*'Tariffs Jan2021'!AI79,('Tariffs Jan2021'!K79-'Tariffs Jan2021'!J79)*('Tariffs Jan2021'!P79/100)*'Tariffs Jan2021'!AI79))</f>
        <v>121.94999999999999</v>
      </c>
      <c r="G85" s="85">
        <f>IF($C$5*'Tariffs Jan2021'!AK79/'Tariffs Jan2021'!AI79&lt;'Tariffs Jan2021'!K79,0,IF($C$5*'Tariffs Jan2021'!AK79/'Tariffs Jan2021'!AI79&lt;='Tariffs Jan2021'!L79,($C$5*'Tariffs Jan2021'!AK79/'Tariffs Jan2021'!AI79-'Tariffs Jan2021'!K79)*('Tariffs Jan2021'!Q79/100)*'Tariffs Jan2021'!AI79,('Tariffs Jan2021'!L79-'Tariffs Jan2021'!K79)*('Tariffs Jan2021'!Q79/100)*'Tariffs Jan2021'!AI79))</f>
        <v>0</v>
      </c>
      <c r="H85" s="85">
        <f>IF($C$5*'Tariffs Jan2021'!AK79/'Tariffs Jan2021'!AI79&lt;'Tariffs Jan2021'!L79,0,IF($C$5*'Tariffs Jan2021'!AK79/'Tariffs Jan2021'!AI79&lt;='Tariffs Jan2021'!M79,($C$5*'Tariffs Jan2021'!AK79/'Tariffs Jan2021'!AI79-'Tariffs Jan2021'!L79)*('Tariffs Jan2021'!R79/100)*'Tariffs Jan2021'!AI79,('Tariffs Jan2021'!M79-'Tariffs Jan2021'!L79)*('Tariffs Jan2021'!R79/100)*'Tariffs Jan2021'!AI79))</f>
        <v>0</v>
      </c>
      <c r="I85" s="85">
        <f>IF(($C$5*'Tariffs Jan2021'!AK79/'Tariffs Jan2021'!AI79&gt;'Tariffs Jan2021'!M79),($C$5*'Tariffs Jan2021'!AK79/'Tariffs Jan2021'!AI79-'Tariffs Jan2021'!M79)*'Tariffs Jan2021'!S79/100*'Tariffs Jan2021'!AI79,0)</f>
        <v>607.5</v>
      </c>
      <c r="J85" s="85">
        <f>IF($C$5*'Tariffs Jan2021'!AL79/'Tariffs Jan2021'!AJ79&gt;='Tariffs Jan2021'!J79,('Tariffs Jan2021'!J79*'Tariffs Jan2021'!U79/100)* 'Tariffs Jan2021'!AJ79,($C$5*'Tariffs Jan2021'!AL79/'Tariffs Jan2021'!AJ79*'Tariffs Jan2021'!U79/100)* 'Tariffs Jan2021'!AJ79)</f>
        <v>182.595</v>
      </c>
      <c r="K85" s="85">
        <f>IF($C$5*'Tariffs Jan2021'!AL79/'Tariffs Jan2021'!AJ79&lt;'Tariffs Jan2021'!J79,0,IF($C$5*'Tariffs Jan2021'!AL79/'Tariffs Jan2021'!AJ79&lt;='Tariffs Jan2021'!K79,($C$5*'Tariffs Jan2021'!AL79/'Tariffs Jan2021'!AJ79-'Tariffs Jan2021'!J79)*('Tariffs Jan2021'!V79/100)*'Tariffs Jan2021'!AJ79,('Tariffs Jan2021'!K79-'Tariffs Jan2021'!J79)*('Tariffs Jan2021'!V79/100)*'Tariffs Jan2021'!AJ79))</f>
        <v>121.94999999999999</v>
      </c>
      <c r="L85" s="85">
        <f>IF($C$5*'Tariffs Jan2021'!AL79/'Tariffs Jan2021'!AJ79&lt;'Tariffs Jan2021'!K79,0,IF($C$5*'Tariffs Jan2021'!AL79/'Tariffs Jan2021'!AJ79&lt;='Tariffs Jan2021'!L79,($C$5*'Tariffs Jan2021'!AL79/'Tariffs Jan2021'!AJ79-'Tariffs Jan2021'!K79)*('Tariffs Jan2021'!W79/100)*'Tariffs Jan2021'!AJ79,('Tariffs Jan2021'!L79-'Tariffs Jan2021'!K79)*('Tariffs Jan2021'!W79/100)*'Tariffs Jan2021'!AJ79))</f>
        <v>0</v>
      </c>
      <c r="M85" s="85">
        <f>IF($C$5*'Tariffs Jan2021'!AL79/'Tariffs Jan2021'!AJ79&lt;'Tariffs Jan2021'!L79,0,IF($C$5*'Tariffs Jan2021'!AL79/'Tariffs Jan2021'!AJ79&lt;='Tariffs Jan2021'!M79,($C$5*'Tariffs Jan2021'!AL79/'Tariffs Jan2021'!AJ79-'Tariffs Jan2021'!L79)*('Tariffs Jan2021'!X79/100)*'Tariffs Jan2021'!AJ79,('Tariffs Jan2021'!M79-'Tariffs Jan2021'!L79)*('Tariffs Jan2021'!X79/100)*'Tariffs Jan2021'!AJ79))</f>
        <v>0</v>
      </c>
      <c r="N85" s="85">
        <f>IF(($C$5*'Tariffs Jan2021'!AL79/'Tariffs Jan2021'!AJ79&gt;'Tariffs Jan2021'!M79),($C$5*'Tariffs Jan2021'!AL79/'Tariffs Jan2021'!AJ79-'Tariffs Jan2021'!M79)*'Tariffs Jan2021'!Y79/100*'Tariffs Jan2021'!AJ79,0)</f>
        <v>607.5</v>
      </c>
      <c r="O85" s="73">
        <f t="shared" si="0"/>
        <v>2116.8200000000002</v>
      </c>
      <c r="P85" s="498">
        <f t="shared" si="1"/>
        <v>2328.5020000000004</v>
      </c>
      <c r="Q85" s="503"/>
      <c r="R85" s="503"/>
      <c r="S85" s="503"/>
      <c r="T85" s="503"/>
      <c r="U85" s="503"/>
      <c r="V85" s="503"/>
      <c r="W85" s="503"/>
      <c r="X85" s="503"/>
      <c r="Y85" s="503"/>
      <c r="Z85" s="503"/>
    </row>
    <row r="86" spans="1:26" x14ac:dyDescent="0.15">
      <c r="A86" s="47" t="str">
        <f>'Tariffs Jan2021'!F80</f>
        <v>1st Energy</v>
      </c>
      <c r="B86" s="47" t="str">
        <f>'Tariffs Jan2021'!D80</f>
        <v>AGN Central 1</v>
      </c>
      <c r="C86" s="287">
        <f>'Tariffs Jan2021'!E80</f>
        <v>44197</v>
      </c>
      <c r="D86" s="85">
        <f>365*'Tariffs Jan2021'!H80/100</f>
        <v>295.64999999999998</v>
      </c>
      <c r="E86" s="85">
        <f>IF($C$5*'Tariffs Jan2021'!AK80/'Tariffs Jan2021'!AI80&gt;='Tariffs Jan2021'!J80,( 'Tariffs Jan2021'!J80*'Tariffs Jan2021'!O80/100)* 'Tariffs Jan2021'!AI80,($C$5*'Tariffs Jan2021'!AK80/'Tariffs Jan2021'!AI80*'Tariffs Jan2021'!O80/100)* 'Tariffs Jan2021'!AI80)</f>
        <v>147.15272727272725</v>
      </c>
      <c r="F86" s="85">
        <f>IF($C$5*'Tariffs Jan2021'!AK80/'Tariffs Jan2021'!AI80&lt;'Tariffs Jan2021'!J80,0,IF($C$5*'Tariffs Jan2021'!AK80/'Tariffs Jan2021'!AI80&lt;='Tariffs Jan2021'!K80,($C$5*'Tariffs Jan2021'!AK80/'Tariffs Jan2021'!AI80-'Tariffs Jan2021'!J80)*('Tariffs Jan2021'!P80/100)*'Tariffs Jan2021'!AI80,('Tariffs Jan2021'!K80-'Tariffs Jan2021'!J80)*('Tariffs Jan2021'!P80/100)*'Tariffs Jan2021'!AI80))</f>
        <v>105.69</v>
      </c>
      <c r="G86" s="85">
        <f>IF($C$5*'Tariffs Jan2021'!AK80/'Tariffs Jan2021'!AI80&lt;'Tariffs Jan2021'!K80,0,IF($C$5*'Tariffs Jan2021'!AK80/'Tariffs Jan2021'!AI80&lt;='Tariffs Jan2021'!L80,($C$5*'Tariffs Jan2021'!AK80/'Tariffs Jan2021'!AI80-'Tariffs Jan2021'!K80)*('Tariffs Jan2021'!Q80/100)*'Tariffs Jan2021'!AI80,('Tariffs Jan2021'!L80-'Tariffs Jan2021'!K80)*('Tariffs Jan2021'!Q80/100)*'Tariffs Jan2021'!AI80))</f>
        <v>0</v>
      </c>
      <c r="H86" s="85">
        <f>IF($C$5*'Tariffs Jan2021'!AK80/'Tariffs Jan2021'!AI80&lt;'Tariffs Jan2021'!L80,0,IF($C$5*'Tariffs Jan2021'!AK80/'Tariffs Jan2021'!AI80&lt;='Tariffs Jan2021'!M80,($C$5*'Tariffs Jan2021'!AK80/'Tariffs Jan2021'!AI80-'Tariffs Jan2021'!L80)*('Tariffs Jan2021'!R80/100)*'Tariffs Jan2021'!AI80,('Tariffs Jan2021'!M80-'Tariffs Jan2021'!L80)*('Tariffs Jan2021'!R80/100)*'Tariffs Jan2021'!AI80))</f>
        <v>0</v>
      </c>
      <c r="I86" s="85">
        <f>IF(($C$5*'Tariffs Jan2021'!AK80/'Tariffs Jan2021'!AI80&gt;'Tariffs Jan2021'!M80),($C$5*'Tariffs Jan2021'!AK80/'Tariffs Jan2021'!AI80-'Tariffs Jan2021'!M80)*'Tariffs Jan2021'!S80/100*'Tariffs Jan2021'!AI80,0)</f>
        <v>501.13636363636363</v>
      </c>
      <c r="J86" s="85">
        <f>IF($C$5*'Tariffs Jan2021'!AL80/'Tariffs Jan2021'!AJ80&gt;='Tariffs Jan2021'!J80,('Tariffs Jan2021'!J80*'Tariffs Jan2021'!U80/100)* 'Tariffs Jan2021'!AJ80,($C$5*'Tariffs Jan2021'!AL80/'Tariffs Jan2021'!AJ80*'Tariffs Jan2021'!U80/100)* 'Tariffs Jan2021'!AJ80)</f>
        <v>147.15272727272725</v>
      </c>
      <c r="K86" s="85">
        <f>IF($C$5*'Tariffs Jan2021'!AL80/'Tariffs Jan2021'!AJ80&lt;'Tariffs Jan2021'!J80,0,IF($C$5*'Tariffs Jan2021'!AL80/'Tariffs Jan2021'!AJ80&lt;='Tariffs Jan2021'!K80,($C$5*'Tariffs Jan2021'!AL80/'Tariffs Jan2021'!AJ80-'Tariffs Jan2021'!J80)*('Tariffs Jan2021'!V80/100)*'Tariffs Jan2021'!AJ80,('Tariffs Jan2021'!K80-'Tariffs Jan2021'!J80)*('Tariffs Jan2021'!V80/100)*'Tariffs Jan2021'!AJ80))</f>
        <v>105.69</v>
      </c>
      <c r="L86" s="85">
        <f>IF($C$5*'Tariffs Jan2021'!AL80/'Tariffs Jan2021'!AJ80&lt;'Tariffs Jan2021'!K80,0,IF($C$5*'Tariffs Jan2021'!AL80/'Tariffs Jan2021'!AJ80&lt;='Tariffs Jan2021'!L80,($C$5*'Tariffs Jan2021'!AL80/'Tariffs Jan2021'!AJ80-'Tariffs Jan2021'!K80)*('Tariffs Jan2021'!W80/100)*'Tariffs Jan2021'!AJ80,('Tariffs Jan2021'!L80-'Tariffs Jan2021'!K80)*('Tariffs Jan2021'!W80/100)*'Tariffs Jan2021'!AJ80))</f>
        <v>0</v>
      </c>
      <c r="M86" s="85">
        <f>IF($C$5*'Tariffs Jan2021'!AL80/'Tariffs Jan2021'!AJ80&lt;'Tariffs Jan2021'!L80,0,IF($C$5*'Tariffs Jan2021'!AL80/'Tariffs Jan2021'!AJ80&lt;='Tariffs Jan2021'!M80,($C$5*'Tariffs Jan2021'!AL80/'Tariffs Jan2021'!AJ80-'Tariffs Jan2021'!L80)*('Tariffs Jan2021'!X80/100)*'Tariffs Jan2021'!AJ80,('Tariffs Jan2021'!M80-'Tariffs Jan2021'!L80)*('Tariffs Jan2021'!X80/100)*'Tariffs Jan2021'!AJ80))</f>
        <v>0</v>
      </c>
      <c r="N86" s="85">
        <f>IF(($C$5*'Tariffs Jan2021'!AL80/'Tariffs Jan2021'!AJ80&gt;'Tariffs Jan2021'!M80),($C$5*'Tariffs Jan2021'!AL80/'Tariffs Jan2021'!AJ80-'Tariffs Jan2021'!M80)*'Tariffs Jan2021'!Y80/100*'Tariffs Jan2021'!AJ80,0)</f>
        <v>501.13636363636363</v>
      </c>
      <c r="O86" s="73">
        <f t="shared" ref="O86:O87" si="8">SUM(D86:N86)</f>
        <v>1803.6081818181815</v>
      </c>
      <c r="P86" s="498">
        <f t="shared" ref="P86:P87" si="9">O86*1.1</f>
        <v>1983.9689999999998</v>
      </c>
      <c r="Q86" s="503"/>
      <c r="R86" s="503"/>
      <c r="S86" s="503"/>
      <c r="T86" s="503"/>
      <c r="U86" s="503"/>
      <c r="V86" s="503"/>
      <c r="W86" s="503"/>
      <c r="X86" s="503"/>
      <c r="Y86" s="503"/>
      <c r="Z86" s="503"/>
    </row>
    <row r="87" spans="1:26" ht="14" thickBot="1" x14ac:dyDescent="0.2">
      <c r="A87" s="288" t="str">
        <f>'Tariffs Jan2021'!F81</f>
        <v>Tango Energy</v>
      </c>
      <c r="B87" s="289" t="str">
        <f>'Tariffs Jan2021'!D81</f>
        <v>AGN Central 1</v>
      </c>
      <c r="C87" s="290">
        <f>'Tariffs Jan2021'!E81</f>
        <v>44153</v>
      </c>
      <c r="D87" s="291">
        <f>365*'Tariffs Jan2021'!H81/100</f>
        <v>375.95</v>
      </c>
      <c r="E87" s="291">
        <f>IF($C$5*'Tariffs Jan2021'!AK81/'Tariffs Jan2021'!AI81&gt;='Tariffs Jan2021'!J81,( 'Tariffs Jan2021'!J81*'Tariffs Jan2021'!O81/100)* 'Tariffs Jan2021'!AI81,($C$5*'Tariffs Jan2021'!AK81/'Tariffs Jan2021'!AI81*'Tariffs Jan2021'!O81/100)* 'Tariffs Jan2021'!AI81)</f>
        <v>115.47899999999998</v>
      </c>
      <c r="F87" s="291">
        <f>IF($C$5*'Tariffs Jan2021'!AK81/'Tariffs Jan2021'!AI81&lt;'Tariffs Jan2021'!J81,0,IF($C$5*'Tariffs Jan2021'!AK81/'Tariffs Jan2021'!AI81&lt;='Tariffs Jan2021'!K81,($C$5*'Tariffs Jan2021'!AK81/'Tariffs Jan2021'!AI81-'Tariffs Jan2021'!J81)*('Tariffs Jan2021'!P81/100)*'Tariffs Jan2021'!AI81,('Tariffs Jan2021'!K81-'Tariffs Jan2021'!J81)*('Tariffs Jan2021'!P81/100)*'Tariffs Jan2021'!AI81))</f>
        <v>80.486999999999995</v>
      </c>
      <c r="G87" s="291">
        <f>IF($C$5*'Tariffs Jan2021'!AK81/'Tariffs Jan2021'!AI81&lt;'Tariffs Jan2021'!K81,0,IF($C$5*'Tariffs Jan2021'!AK81/'Tariffs Jan2021'!AI81&lt;='Tariffs Jan2021'!L81,($C$5*'Tariffs Jan2021'!AK81/'Tariffs Jan2021'!AI81-'Tariffs Jan2021'!K81)*('Tariffs Jan2021'!Q81/100)*'Tariffs Jan2021'!AI81,('Tariffs Jan2021'!L81-'Tariffs Jan2021'!K81)*('Tariffs Jan2021'!Q81/100)*'Tariffs Jan2021'!AI81))</f>
        <v>0</v>
      </c>
      <c r="H87" s="291">
        <f>IF($C$5*'Tariffs Jan2021'!AK81/'Tariffs Jan2021'!AI81&lt;'Tariffs Jan2021'!L81,0,IF($C$5*'Tariffs Jan2021'!AK81/'Tariffs Jan2021'!AI81&lt;='Tariffs Jan2021'!M81,($C$5*'Tariffs Jan2021'!AK81/'Tariffs Jan2021'!AI81-'Tariffs Jan2021'!L81)*('Tariffs Jan2021'!R81/100)*'Tariffs Jan2021'!AI81,('Tariffs Jan2021'!M81-'Tariffs Jan2021'!L81)*('Tariffs Jan2021'!R81/100)*'Tariffs Jan2021'!AI81))</f>
        <v>0</v>
      </c>
      <c r="I87" s="291">
        <f>IF(($C$5*'Tariffs Jan2021'!AK81/'Tariffs Jan2021'!AI81&gt;'Tariffs Jan2021'!M81),($C$5*'Tariffs Jan2021'!AK81/'Tariffs Jan2021'!AI81-'Tariffs Jan2021'!M81)*'Tariffs Jan2021'!S81/100*'Tariffs Jan2021'!AI81,0)</f>
        <v>389.25</v>
      </c>
      <c r="J87" s="291">
        <f>IF($C$5*'Tariffs Jan2021'!AL81/'Tariffs Jan2021'!AJ81&gt;='Tariffs Jan2021'!J81,('Tariffs Jan2021'!J81*'Tariffs Jan2021'!U81/100)* 'Tariffs Jan2021'!AJ81,($C$5*'Tariffs Jan2021'!AL81/'Tariffs Jan2021'!AJ81*'Tariffs Jan2021'!U81/100)* 'Tariffs Jan2021'!AJ81)</f>
        <v>115.47899999999998</v>
      </c>
      <c r="K87" s="291">
        <f>IF($C$5*'Tariffs Jan2021'!AL81/'Tariffs Jan2021'!AJ81&lt;'Tariffs Jan2021'!J81,0,IF($C$5*'Tariffs Jan2021'!AL81/'Tariffs Jan2021'!AJ81&lt;='Tariffs Jan2021'!K81,($C$5*'Tariffs Jan2021'!AL81/'Tariffs Jan2021'!AJ81-'Tariffs Jan2021'!J81)*('Tariffs Jan2021'!V81/100)*'Tariffs Jan2021'!AJ81,('Tariffs Jan2021'!K81-'Tariffs Jan2021'!J81)*('Tariffs Jan2021'!V81/100)*'Tariffs Jan2021'!AJ81))</f>
        <v>80.486999999999995</v>
      </c>
      <c r="L87" s="291">
        <f>IF($C$5*'Tariffs Jan2021'!AL81/'Tariffs Jan2021'!AJ81&lt;'Tariffs Jan2021'!K81,0,IF($C$5*'Tariffs Jan2021'!AL81/'Tariffs Jan2021'!AJ81&lt;='Tariffs Jan2021'!L81,($C$5*'Tariffs Jan2021'!AL81/'Tariffs Jan2021'!AJ81-'Tariffs Jan2021'!K81)*('Tariffs Jan2021'!W81/100)*'Tariffs Jan2021'!AJ81,('Tariffs Jan2021'!L81-'Tariffs Jan2021'!K81)*('Tariffs Jan2021'!W81/100)*'Tariffs Jan2021'!AJ81))</f>
        <v>0</v>
      </c>
      <c r="M87" s="291">
        <f>IF($C$5*'Tariffs Jan2021'!AL81/'Tariffs Jan2021'!AJ81&lt;'Tariffs Jan2021'!L81,0,IF($C$5*'Tariffs Jan2021'!AL81/'Tariffs Jan2021'!AJ81&lt;='Tariffs Jan2021'!M81,($C$5*'Tariffs Jan2021'!AL81/'Tariffs Jan2021'!AJ81-'Tariffs Jan2021'!L81)*('Tariffs Jan2021'!X81/100)*'Tariffs Jan2021'!AJ81,('Tariffs Jan2021'!M81-'Tariffs Jan2021'!L81)*('Tariffs Jan2021'!X81/100)*'Tariffs Jan2021'!AJ81))</f>
        <v>0</v>
      </c>
      <c r="N87" s="291">
        <f>IF(($C$5*'Tariffs Jan2021'!AL81/'Tariffs Jan2021'!AJ81&gt;'Tariffs Jan2021'!M81),($C$5*'Tariffs Jan2021'!AL81/'Tariffs Jan2021'!AJ81-'Tariffs Jan2021'!M81)*'Tariffs Jan2021'!Y81/100*'Tariffs Jan2021'!AJ81,0)</f>
        <v>389.25</v>
      </c>
      <c r="O87" s="292">
        <f t="shared" si="8"/>
        <v>1546.3820000000001</v>
      </c>
      <c r="P87" s="499">
        <f t="shared" si="9"/>
        <v>1701.0202000000002</v>
      </c>
      <c r="Q87" s="503"/>
      <c r="R87" s="503"/>
      <c r="S87" s="503"/>
      <c r="T87" s="503"/>
      <c r="U87" s="503"/>
      <c r="V87" s="503"/>
      <c r="W87" s="503"/>
      <c r="X87" s="503"/>
      <c r="Y87" s="503"/>
      <c r="Z87" s="503"/>
    </row>
    <row r="88" spans="1:26" ht="14" thickTop="1" x14ac:dyDescent="0.15">
      <c r="A88" s="286" t="str">
        <f>'Tariffs Jan2021'!F82</f>
        <v>AGL</v>
      </c>
      <c r="B88" s="47" t="str">
        <f>'Tariffs Jan2021'!D82</f>
        <v>AusNet Services West</v>
      </c>
      <c r="C88" s="287">
        <f>'Tariffs Jan2021'!E82</f>
        <v>44197</v>
      </c>
      <c r="D88" s="85">
        <f>365*'Tariffs Jan2021'!H82/100</f>
        <v>339.88136363636363</v>
      </c>
      <c r="E88" s="85">
        <f>IF($C$5*'Tariffs Jan2021'!AK82/'Tariffs Jan2021'!AI82&gt;='Tariffs Jan2021'!J82,( 'Tariffs Jan2021'!J82*'Tariffs Jan2021'!O82/100)* 'Tariffs Jan2021'!AI82,($C$5*'Tariffs Jan2021'!AK82/'Tariffs Jan2021'!AI82*'Tariffs Jan2021'!O82/100)* 'Tariffs Jan2021'!AI82)</f>
        <v>273.81818181818176</v>
      </c>
      <c r="F88" s="85">
        <f>IF($C$5*'Tariffs Jan2021'!AK82/'Tariffs Jan2021'!AI82&lt;'Tariffs Jan2021'!J82,0,IF($C$5*'Tariffs Jan2021'!AK82/'Tariffs Jan2021'!AI82&lt;='Tariffs Jan2021'!K82,($C$5*'Tariffs Jan2021'!AK82/'Tariffs Jan2021'!AI82-'Tariffs Jan2021'!J82)*('Tariffs Jan2021'!P82/100)*'Tariffs Jan2021'!AI82,('Tariffs Jan2021'!K82-'Tariffs Jan2021'!J82)*('Tariffs Jan2021'!P82/100)*'Tariffs Jan2021'!AI82))</f>
        <v>202.8617454545454</v>
      </c>
      <c r="G88" s="85">
        <f>IF($C$5*'Tariffs Jan2021'!AK82/'Tariffs Jan2021'!AI82&lt;'Tariffs Jan2021'!K82,0,IF($C$5*'Tariffs Jan2021'!AK82/'Tariffs Jan2021'!AI82&lt;='Tariffs Jan2021'!L82,($C$5*'Tariffs Jan2021'!AK82/'Tariffs Jan2021'!AI82-'Tariffs Jan2021'!K82)*('Tariffs Jan2021'!Q82/100)*'Tariffs Jan2021'!AI82,('Tariffs Jan2021'!L82-'Tariffs Jan2021'!K82)*('Tariffs Jan2021'!Q82/100)*'Tariffs Jan2021'!AI82))</f>
        <v>0</v>
      </c>
      <c r="H88" s="85">
        <f>IF($C$5*'Tariffs Jan2021'!AK82/'Tariffs Jan2021'!AI82&lt;'Tariffs Jan2021'!L82,0,IF($C$5*'Tariffs Jan2021'!AK82/'Tariffs Jan2021'!AI82&lt;='Tariffs Jan2021'!M82,($C$5*'Tariffs Jan2021'!AK82/'Tariffs Jan2021'!AI82-'Tariffs Jan2021'!L82)*('Tariffs Jan2021'!R82/100)*'Tariffs Jan2021'!AI82,('Tariffs Jan2021'!M82-'Tariffs Jan2021'!L82)*('Tariffs Jan2021'!R82/100)*'Tariffs Jan2021'!AI82))</f>
        <v>0</v>
      </c>
      <c r="I88" s="85">
        <f>IF(($C$5*'Tariffs Jan2021'!AK82/'Tariffs Jan2021'!AI82&gt;'Tariffs Jan2021'!M82),($C$5*'Tariffs Jan2021'!AK82/'Tariffs Jan2021'!AI82-'Tariffs Jan2021'!M82)*'Tariffs Jan2021'!S82/100*'Tariffs Jan2021'!AI82,0)</f>
        <v>0</v>
      </c>
      <c r="J88" s="85">
        <f>IF($C$5*'Tariffs Jan2021'!AL82/'Tariffs Jan2021'!AJ82&gt;='Tariffs Jan2021'!J82,('Tariffs Jan2021'!J82*'Tariffs Jan2021'!U82/100)* 'Tariffs Jan2021'!AJ82,($C$5*'Tariffs Jan2021'!AL82/'Tariffs Jan2021'!AJ82*'Tariffs Jan2021'!U82/100)* 'Tariffs Jan2021'!AJ82)</f>
        <v>501.8181818181817</v>
      </c>
      <c r="K88" s="85">
        <f>IF($C$5*'Tariffs Jan2021'!AL82/'Tariffs Jan2021'!AJ82&lt;'Tariffs Jan2021'!J82,0,IF($C$5*'Tariffs Jan2021'!AL82/'Tariffs Jan2021'!AJ82&lt;='Tariffs Jan2021'!K82,($C$5*'Tariffs Jan2021'!AL82/'Tariffs Jan2021'!AJ82-'Tariffs Jan2021'!J82)*('Tariffs Jan2021'!V82/100)*'Tariffs Jan2021'!AJ82,('Tariffs Jan2021'!K82-'Tariffs Jan2021'!J82)*('Tariffs Jan2021'!V82/100)*'Tariffs Jan2021'!AJ82))</f>
        <v>312.47252727272718</v>
      </c>
      <c r="L88" s="85">
        <f>IF($C$5*'Tariffs Jan2021'!AL82/'Tariffs Jan2021'!AJ82&lt;'Tariffs Jan2021'!K82,0,IF($C$5*'Tariffs Jan2021'!AL82/'Tariffs Jan2021'!AJ82&lt;='Tariffs Jan2021'!L82,($C$5*'Tariffs Jan2021'!AL82/'Tariffs Jan2021'!AJ82-'Tariffs Jan2021'!K82)*('Tariffs Jan2021'!W82/100)*'Tariffs Jan2021'!AJ82,('Tariffs Jan2021'!L82-'Tariffs Jan2021'!K82)*('Tariffs Jan2021'!W82/100)*'Tariffs Jan2021'!AJ82))</f>
        <v>0</v>
      </c>
      <c r="M88" s="85">
        <f>IF($C$5*'Tariffs Jan2021'!AL82/'Tariffs Jan2021'!AJ82&lt;'Tariffs Jan2021'!L82,0,IF($C$5*'Tariffs Jan2021'!AL82/'Tariffs Jan2021'!AJ82&lt;='Tariffs Jan2021'!M82,($C$5*'Tariffs Jan2021'!AL82/'Tariffs Jan2021'!AJ82-'Tariffs Jan2021'!L82)*('Tariffs Jan2021'!X82/100)*'Tariffs Jan2021'!AJ82,('Tariffs Jan2021'!M82-'Tariffs Jan2021'!L82)*('Tariffs Jan2021'!X82/100)*'Tariffs Jan2021'!AJ82))</f>
        <v>0</v>
      </c>
      <c r="N88" s="85">
        <f>IF(($C$5*'Tariffs Jan2021'!AL82/'Tariffs Jan2021'!AJ82&gt;'Tariffs Jan2021'!M82),($C$5*'Tariffs Jan2021'!AL82/'Tariffs Jan2021'!AJ82-'Tariffs Jan2021'!M82)*'Tariffs Jan2021'!Y82/100*'Tariffs Jan2021'!AJ82,0)</f>
        <v>0</v>
      </c>
      <c r="O88" s="73">
        <f t="shared" si="0"/>
        <v>1630.8519999999996</v>
      </c>
      <c r="P88" s="498">
        <f t="shared" si="1"/>
        <v>1793.9371999999998</v>
      </c>
      <c r="Q88" s="503"/>
      <c r="R88" s="503"/>
      <c r="S88" s="503"/>
      <c r="T88" s="503"/>
      <c r="U88" s="503"/>
      <c r="V88" s="503"/>
      <c r="W88" s="503"/>
      <c r="X88" s="503"/>
      <c r="Y88" s="503"/>
      <c r="Z88" s="503"/>
    </row>
    <row r="89" spans="1:26" x14ac:dyDescent="0.15">
      <c r="A89" s="286" t="str">
        <f>'Tariffs Jan2021'!F83</f>
        <v>Alinta Energy</v>
      </c>
      <c r="B89" s="47" t="str">
        <f>'Tariffs Jan2021'!D83</f>
        <v>AusNet Services West</v>
      </c>
      <c r="C89" s="287">
        <f>'Tariffs Jan2021'!E83</f>
        <v>44197</v>
      </c>
      <c r="D89" s="85">
        <f>365*'Tariffs Jan2021'!H83/100</f>
        <v>292</v>
      </c>
      <c r="E89" s="85">
        <f>IF($C$5*'Tariffs Jan2021'!AK83/'Tariffs Jan2021'!AI83&gt;='Tariffs Jan2021'!J83,( 'Tariffs Jan2021'!J83*'Tariffs Jan2021'!O83/100)* 'Tariffs Jan2021'!AI83,($C$5*'Tariffs Jan2021'!AK83/'Tariffs Jan2021'!AI83*'Tariffs Jan2021'!O83/100)* 'Tariffs Jan2021'!AI83)</f>
        <v>275.99999999999994</v>
      </c>
      <c r="F89" s="85">
        <f>IF($C$5*'Tariffs Jan2021'!AK83/'Tariffs Jan2021'!AI83&lt;'Tariffs Jan2021'!J83,0,IF($C$5*'Tariffs Jan2021'!AK83/'Tariffs Jan2021'!AI83&lt;='Tariffs Jan2021'!K83,($C$5*'Tariffs Jan2021'!AK83/'Tariffs Jan2021'!AI83-'Tariffs Jan2021'!J83)*('Tariffs Jan2021'!P83/100)*'Tariffs Jan2021'!AI83,('Tariffs Jan2021'!K83-'Tariffs Jan2021'!J83)*('Tariffs Jan2021'!P83/100)*'Tariffs Jan2021'!AI83))</f>
        <v>0</v>
      </c>
      <c r="G89" s="85">
        <f>IF($C$5*'Tariffs Jan2021'!AK83/'Tariffs Jan2021'!AI83&lt;'Tariffs Jan2021'!K83,0,IF($C$5*'Tariffs Jan2021'!AK83/'Tariffs Jan2021'!AI83&lt;='Tariffs Jan2021'!L83,($C$5*'Tariffs Jan2021'!AK83/'Tariffs Jan2021'!AI83-'Tariffs Jan2021'!K83)*('Tariffs Jan2021'!Q83/100)*'Tariffs Jan2021'!AI83,('Tariffs Jan2021'!L83-'Tariffs Jan2021'!K83)*('Tariffs Jan2021'!Q83/100)*'Tariffs Jan2021'!AI83))</f>
        <v>0</v>
      </c>
      <c r="H89" s="85">
        <f>IF($C$5*'Tariffs Jan2021'!AK83/'Tariffs Jan2021'!AI83&lt;'Tariffs Jan2021'!L83,0,IF($C$5*'Tariffs Jan2021'!AK83/'Tariffs Jan2021'!AI83&lt;='Tariffs Jan2021'!M83,($C$5*'Tariffs Jan2021'!AK83/'Tariffs Jan2021'!AI83-'Tariffs Jan2021'!L83)*('Tariffs Jan2021'!R83/100)*'Tariffs Jan2021'!AI83,('Tariffs Jan2021'!M83-'Tariffs Jan2021'!L83)*('Tariffs Jan2021'!R83/100)*'Tariffs Jan2021'!AI83))</f>
        <v>0</v>
      </c>
      <c r="I89" s="85">
        <f>IF(($C$5*'Tariffs Jan2021'!AK83/'Tariffs Jan2021'!AI83&gt;'Tariffs Jan2021'!M83),($C$5*'Tariffs Jan2021'!AK83/'Tariffs Jan2021'!AI83-'Tariffs Jan2021'!M83)*'Tariffs Jan2021'!S83/100*'Tariffs Jan2021'!AI83,0)</f>
        <v>188.95589999999996</v>
      </c>
      <c r="J89" s="85">
        <f>IF($C$5*'Tariffs Jan2021'!AL83/'Tariffs Jan2021'!AJ83&gt;='Tariffs Jan2021'!J83,('Tariffs Jan2021'!J83*'Tariffs Jan2021'!U83/100)* 'Tariffs Jan2021'!AJ83,($C$5*'Tariffs Jan2021'!AL83/'Tariffs Jan2021'!AJ83*'Tariffs Jan2021'!U83/100)* 'Tariffs Jan2021'!AJ83)</f>
        <v>482.18181818181807</v>
      </c>
      <c r="K89" s="85">
        <f>IF($C$5*'Tariffs Jan2021'!AL83/'Tariffs Jan2021'!AJ83&lt;'Tariffs Jan2021'!J83,0,IF($C$5*'Tariffs Jan2021'!AL83/'Tariffs Jan2021'!AJ83&lt;='Tariffs Jan2021'!K83,($C$5*'Tariffs Jan2021'!AL83/'Tariffs Jan2021'!AJ83-'Tariffs Jan2021'!J83)*('Tariffs Jan2021'!V83/100)*'Tariffs Jan2021'!AJ83,('Tariffs Jan2021'!K83-'Tariffs Jan2021'!J83)*('Tariffs Jan2021'!V83/100)*'Tariffs Jan2021'!AJ83))</f>
        <v>0</v>
      </c>
      <c r="L89" s="85">
        <f>IF($C$5*'Tariffs Jan2021'!AL83/'Tariffs Jan2021'!AJ83&lt;'Tariffs Jan2021'!K83,0,IF($C$5*'Tariffs Jan2021'!AL83/'Tariffs Jan2021'!AJ83&lt;='Tariffs Jan2021'!L83,($C$5*'Tariffs Jan2021'!AL83/'Tariffs Jan2021'!AJ83-'Tariffs Jan2021'!K83)*('Tariffs Jan2021'!W83/100)*'Tariffs Jan2021'!AJ83,('Tariffs Jan2021'!L83-'Tariffs Jan2021'!K83)*('Tariffs Jan2021'!W83/100)*'Tariffs Jan2021'!AJ83))</f>
        <v>0</v>
      </c>
      <c r="M89" s="85">
        <f>IF($C$5*'Tariffs Jan2021'!AL83/'Tariffs Jan2021'!AJ83&lt;'Tariffs Jan2021'!L83,0,IF($C$5*'Tariffs Jan2021'!AL83/'Tariffs Jan2021'!AJ83&lt;='Tariffs Jan2021'!M83,($C$5*'Tariffs Jan2021'!AL83/'Tariffs Jan2021'!AJ83-'Tariffs Jan2021'!L83)*('Tariffs Jan2021'!X83/100)*'Tariffs Jan2021'!AJ83,('Tariffs Jan2021'!M83-'Tariffs Jan2021'!L83)*('Tariffs Jan2021'!X83/100)*'Tariffs Jan2021'!AJ83))</f>
        <v>0</v>
      </c>
      <c r="N89" s="85">
        <f>IF(($C$5*'Tariffs Jan2021'!AL83/'Tariffs Jan2021'!AJ83&gt;'Tariffs Jan2021'!M83),($C$5*'Tariffs Jan2021'!AL83/'Tariffs Jan2021'!AJ83-'Tariffs Jan2021'!M83)*'Tariffs Jan2021'!Y83/100*'Tariffs Jan2021'!AJ83,0)</f>
        <v>292.84074545454536</v>
      </c>
      <c r="O89" s="73">
        <f t="shared" si="0"/>
        <v>1531.9784636363634</v>
      </c>
      <c r="P89" s="498">
        <f t="shared" si="1"/>
        <v>1685.1763099999998</v>
      </c>
      <c r="Q89" s="503"/>
      <c r="R89" s="503"/>
      <c r="S89" s="503"/>
      <c r="T89" s="503"/>
      <c r="U89" s="503"/>
      <c r="V89" s="503"/>
      <c r="W89" s="503"/>
      <c r="X89" s="503"/>
      <c r="Y89" s="503"/>
      <c r="Z89" s="503"/>
    </row>
    <row r="90" spans="1:26" x14ac:dyDescent="0.15">
      <c r="A90" s="286" t="str">
        <f>'Tariffs Jan2021'!F84</f>
        <v>Covau</v>
      </c>
      <c r="B90" s="47" t="str">
        <f>'Tariffs Jan2021'!D84</f>
        <v>AusNet Services West</v>
      </c>
      <c r="C90" s="287">
        <f>'Tariffs Jan2021'!E84</f>
        <v>44197</v>
      </c>
      <c r="D90" s="85">
        <f>365*'Tariffs Jan2021'!H84/100</f>
        <v>310.25</v>
      </c>
      <c r="E90" s="85">
        <f>IF($C$5*'Tariffs Jan2021'!AK84/'Tariffs Jan2021'!AI84&gt;='Tariffs Jan2021'!J84,( 'Tariffs Jan2021'!J84*'Tariffs Jan2021'!O84/100)* 'Tariffs Jan2021'!AI84,($C$5*'Tariffs Jan2021'!AK84/'Tariffs Jan2021'!AI84*'Tariffs Jan2021'!O84/100)* 'Tariffs Jan2021'!AI84)</f>
        <v>259.63636363636363</v>
      </c>
      <c r="F90" s="85">
        <f>IF($C$5*'Tariffs Jan2021'!AK84/'Tariffs Jan2021'!AI84&lt;'Tariffs Jan2021'!J84,0,IF($C$5*'Tariffs Jan2021'!AK84/'Tariffs Jan2021'!AI84&lt;='Tariffs Jan2021'!K84,($C$5*'Tariffs Jan2021'!AK84/'Tariffs Jan2021'!AI84-'Tariffs Jan2021'!J84)*('Tariffs Jan2021'!P84/100)*'Tariffs Jan2021'!AI84,('Tariffs Jan2021'!K84-'Tariffs Jan2021'!J84)*('Tariffs Jan2021'!P84/100)*'Tariffs Jan2021'!AI84))</f>
        <v>179.14000909090905</v>
      </c>
      <c r="G90" s="85">
        <f>IF($C$5*'Tariffs Jan2021'!AK84/'Tariffs Jan2021'!AI84&lt;'Tariffs Jan2021'!K84,0,IF($C$5*'Tariffs Jan2021'!AK84/'Tariffs Jan2021'!AI84&lt;='Tariffs Jan2021'!L84,($C$5*'Tariffs Jan2021'!AK84/'Tariffs Jan2021'!AI84-'Tariffs Jan2021'!K84)*('Tariffs Jan2021'!Q84/100)*'Tariffs Jan2021'!AI84,('Tariffs Jan2021'!L84-'Tariffs Jan2021'!K84)*('Tariffs Jan2021'!Q84/100)*'Tariffs Jan2021'!AI84))</f>
        <v>0</v>
      </c>
      <c r="H90" s="85">
        <f>IF($C$5*'Tariffs Jan2021'!AK84/'Tariffs Jan2021'!AI84&lt;'Tariffs Jan2021'!L84,0,IF($C$5*'Tariffs Jan2021'!AK84/'Tariffs Jan2021'!AI84&lt;='Tariffs Jan2021'!M84,($C$5*'Tariffs Jan2021'!AK84/'Tariffs Jan2021'!AI84-'Tariffs Jan2021'!L84)*('Tariffs Jan2021'!R84/100)*'Tariffs Jan2021'!AI84,('Tariffs Jan2021'!M84-'Tariffs Jan2021'!L84)*('Tariffs Jan2021'!R84/100)*'Tariffs Jan2021'!AI84))</f>
        <v>0</v>
      </c>
      <c r="I90" s="85">
        <f>IF(($C$5*'Tariffs Jan2021'!AK84/'Tariffs Jan2021'!AI84&gt;'Tariffs Jan2021'!M84),($C$5*'Tariffs Jan2021'!AK84/'Tariffs Jan2021'!AI84-'Tariffs Jan2021'!M84)*'Tariffs Jan2021'!S84/100*'Tariffs Jan2021'!AI84,0)</f>
        <v>0</v>
      </c>
      <c r="J90" s="85">
        <f>IF($C$5*'Tariffs Jan2021'!AL84/'Tariffs Jan2021'!AJ84&gt;='Tariffs Jan2021'!J84,('Tariffs Jan2021'!J84*'Tariffs Jan2021'!U84/100)* 'Tariffs Jan2021'!AJ84,($C$5*'Tariffs Jan2021'!AL84/'Tariffs Jan2021'!AJ84*'Tariffs Jan2021'!U84/100)* 'Tariffs Jan2021'!AJ84)</f>
        <v>397.09090909090912</v>
      </c>
      <c r="K90" s="85">
        <f>IF($C$5*'Tariffs Jan2021'!AL84/'Tariffs Jan2021'!AJ84&lt;'Tariffs Jan2021'!J84,0,IF($C$5*'Tariffs Jan2021'!AL84/'Tariffs Jan2021'!AJ84&lt;='Tariffs Jan2021'!K84,($C$5*'Tariffs Jan2021'!AL84/'Tariffs Jan2021'!AJ84-'Tariffs Jan2021'!J84)*('Tariffs Jan2021'!V84/100)*'Tariffs Jan2021'!AJ84,('Tariffs Jan2021'!K84-'Tariffs Jan2021'!J84)*('Tariffs Jan2021'!V84/100)*'Tariffs Jan2021'!AJ84))</f>
        <v>294.47672727272715</v>
      </c>
      <c r="L90" s="85">
        <f>IF($C$5*'Tariffs Jan2021'!AL84/'Tariffs Jan2021'!AJ84&lt;'Tariffs Jan2021'!K84,0,IF($C$5*'Tariffs Jan2021'!AL84/'Tariffs Jan2021'!AJ84&lt;='Tariffs Jan2021'!L84,($C$5*'Tariffs Jan2021'!AL84/'Tariffs Jan2021'!AJ84-'Tariffs Jan2021'!K84)*('Tariffs Jan2021'!W84/100)*'Tariffs Jan2021'!AJ84,('Tariffs Jan2021'!L84-'Tariffs Jan2021'!K84)*('Tariffs Jan2021'!W84/100)*'Tariffs Jan2021'!AJ84))</f>
        <v>0</v>
      </c>
      <c r="M90" s="85">
        <f>IF($C$5*'Tariffs Jan2021'!AL84/'Tariffs Jan2021'!AJ84&lt;'Tariffs Jan2021'!L84,0,IF($C$5*'Tariffs Jan2021'!AL84/'Tariffs Jan2021'!AJ84&lt;='Tariffs Jan2021'!M84,($C$5*'Tariffs Jan2021'!AL84/'Tariffs Jan2021'!AJ84-'Tariffs Jan2021'!L84)*('Tariffs Jan2021'!X84/100)*'Tariffs Jan2021'!AJ84,('Tariffs Jan2021'!M84-'Tariffs Jan2021'!L84)*('Tariffs Jan2021'!X84/100)*'Tariffs Jan2021'!AJ84))</f>
        <v>0</v>
      </c>
      <c r="N90" s="85">
        <f>IF(($C$5*'Tariffs Jan2021'!AL84/'Tariffs Jan2021'!AJ84&gt;'Tariffs Jan2021'!M84),($C$5*'Tariffs Jan2021'!AL84/'Tariffs Jan2021'!AJ84-'Tariffs Jan2021'!M84)*'Tariffs Jan2021'!Y84/100*'Tariffs Jan2021'!AJ84,0)</f>
        <v>0</v>
      </c>
      <c r="O90" s="73">
        <f t="shared" si="0"/>
        <v>1440.5940090909089</v>
      </c>
      <c r="P90" s="498">
        <f t="shared" si="1"/>
        <v>1584.6534099999999</v>
      </c>
      <c r="Q90" s="503"/>
      <c r="R90" s="503"/>
      <c r="S90" s="503"/>
      <c r="T90" s="503"/>
      <c r="U90" s="503"/>
      <c r="V90" s="503"/>
      <c r="W90" s="503"/>
      <c r="X90" s="503"/>
      <c r="Y90" s="503"/>
      <c r="Z90" s="503"/>
    </row>
    <row r="91" spans="1:26" x14ac:dyDescent="0.15">
      <c r="A91" s="286" t="str">
        <f>'Tariffs Jan2021'!F85</f>
        <v>EnergyAustralia</v>
      </c>
      <c r="B91" s="47" t="str">
        <f>'Tariffs Jan2021'!D85</f>
        <v>AusNet Services West</v>
      </c>
      <c r="C91" s="287">
        <f>'Tariffs Jan2021'!E85</f>
        <v>44197</v>
      </c>
      <c r="D91" s="85">
        <f>365*'Tariffs Jan2021'!H85/100</f>
        <v>378.50499999999994</v>
      </c>
      <c r="E91" s="85">
        <f>IF($C$5*'Tariffs Jan2021'!AK85/'Tariffs Jan2021'!AI85&gt;='Tariffs Jan2021'!J85,( 'Tariffs Jan2021'!J85*'Tariffs Jan2021'!O85/100)* 'Tariffs Jan2021'!AI85,($C$5*'Tariffs Jan2021'!AK85/'Tariffs Jan2021'!AI85*'Tariffs Jan2021'!O85/100)* 'Tariffs Jan2021'!AI85)</f>
        <v>309.81818181818181</v>
      </c>
      <c r="F91" s="85">
        <f>IF($C$5*'Tariffs Jan2021'!AK85/'Tariffs Jan2021'!AI85&lt;'Tariffs Jan2021'!J85,0,IF($C$5*'Tariffs Jan2021'!AK85/'Tariffs Jan2021'!AI85&lt;='Tariffs Jan2021'!K85,($C$5*'Tariffs Jan2021'!AK85/'Tariffs Jan2021'!AI85-'Tariffs Jan2021'!J85)*('Tariffs Jan2021'!P85/100)*'Tariffs Jan2021'!AI85,('Tariffs Jan2021'!K85-'Tariffs Jan2021'!J85)*('Tariffs Jan2021'!P85/100)*'Tariffs Jan2021'!AI85))</f>
        <v>213.49562727272721</v>
      </c>
      <c r="G91" s="85">
        <f>IF($C$5*'Tariffs Jan2021'!AK85/'Tariffs Jan2021'!AI85&lt;'Tariffs Jan2021'!K85,0,IF($C$5*'Tariffs Jan2021'!AK85/'Tariffs Jan2021'!AI85&lt;='Tariffs Jan2021'!L85,($C$5*'Tariffs Jan2021'!AK85/'Tariffs Jan2021'!AI85-'Tariffs Jan2021'!K85)*('Tariffs Jan2021'!Q85/100)*'Tariffs Jan2021'!AI85,('Tariffs Jan2021'!L85-'Tariffs Jan2021'!K85)*('Tariffs Jan2021'!Q85/100)*'Tariffs Jan2021'!AI85))</f>
        <v>0</v>
      </c>
      <c r="H91" s="85">
        <f>IF($C$5*'Tariffs Jan2021'!AK85/'Tariffs Jan2021'!AI85&lt;'Tariffs Jan2021'!L85,0,IF($C$5*'Tariffs Jan2021'!AK85/'Tariffs Jan2021'!AI85&lt;='Tariffs Jan2021'!M85,($C$5*'Tariffs Jan2021'!AK85/'Tariffs Jan2021'!AI85-'Tariffs Jan2021'!L85)*('Tariffs Jan2021'!R85/100)*'Tariffs Jan2021'!AI85,('Tariffs Jan2021'!M85-'Tariffs Jan2021'!L85)*('Tariffs Jan2021'!R85/100)*'Tariffs Jan2021'!AI85))</f>
        <v>0</v>
      </c>
      <c r="I91" s="85">
        <f>IF(($C$5*'Tariffs Jan2021'!AK85/'Tariffs Jan2021'!AI85&gt;'Tariffs Jan2021'!M85),($C$5*'Tariffs Jan2021'!AK85/'Tariffs Jan2021'!AI85-'Tariffs Jan2021'!M85)*'Tariffs Jan2021'!S85/100*'Tariffs Jan2021'!AI85,0)</f>
        <v>0</v>
      </c>
      <c r="J91" s="85">
        <f>IF($C$5*'Tariffs Jan2021'!AL85/'Tariffs Jan2021'!AJ85&gt;='Tariffs Jan2021'!J85,('Tariffs Jan2021'!J85*'Tariffs Jan2021'!U85/100)* 'Tariffs Jan2021'!AJ85,($C$5*'Tariffs Jan2021'!AL85/'Tariffs Jan2021'!AJ85*'Tariffs Jan2021'!U85/100)* 'Tariffs Jan2021'!AJ85)</f>
        <v>510.5454545454545</v>
      </c>
      <c r="K91" s="85">
        <f>IF($C$5*'Tariffs Jan2021'!AL85/'Tariffs Jan2021'!AJ85&lt;'Tariffs Jan2021'!J85,0,IF($C$5*'Tariffs Jan2021'!AL85/'Tariffs Jan2021'!AJ85&lt;='Tariffs Jan2021'!K85,($C$5*'Tariffs Jan2021'!AL85/'Tariffs Jan2021'!AJ85-'Tariffs Jan2021'!J85)*('Tariffs Jan2021'!V85/100)*'Tariffs Jan2021'!AJ85,('Tariffs Jan2021'!K85-'Tariffs Jan2021'!J85)*('Tariffs Jan2021'!V85/100)*'Tariffs Jan2021'!AJ85))</f>
        <v>379.5477818181817</v>
      </c>
      <c r="L91" s="85">
        <f>IF($C$5*'Tariffs Jan2021'!AL85/'Tariffs Jan2021'!AJ85&lt;'Tariffs Jan2021'!K85,0,IF($C$5*'Tariffs Jan2021'!AL85/'Tariffs Jan2021'!AJ85&lt;='Tariffs Jan2021'!L85,($C$5*'Tariffs Jan2021'!AL85/'Tariffs Jan2021'!AJ85-'Tariffs Jan2021'!K85)*('Tariffs Jan2021'!W85/100)*'Tariffs Jan2021'!AJ85,('Tariffs Jan2021'!L85-'Tariffs Jan2021'!K85)*('Tariffs Jan2021'!W85/100)*'Tariffs Jan2021'!AJ85))</f>
        <v>0</v>
      </c>
      <c r="M91" s="85">
        <f>IF($C$5*'Tariffs Jan2021'!AL85/'Tariffs Jan2021'!AJ85&lt;'Tariffs Jan2021'!L85,0,IF($C$5*'Tariffs Jan2021'!AL85/'Tariffs Jan2021'!AJ85&lt;='Tariffs Jan2021'!M85,($C$5*'Tariffs Jan2021'!AL85/'Tariffs Jan2021'!AJ85-'Tariffs Jan2021'!L85)*('Tariffs Jan2021'!X85/100)*'Tariffs Jan2021'!AJ85,('Tariffs Jan2021'!M85-'Tariffs Jan2021'!L85)*('Tariffs Jan2021'!X85/100)*'Tariffs Jan2021'!AJ85))</f>
        <v>0</v>
      </c>
      <c r="N91" s="85">
        <f>IF(($C$5*'Tariffs Jan2021'!AL85/'Tariffs Jan2021'!AJ85&gt;'Tariffs Jan2021'!M85),($C$5*'Tariffs Jan2021'!AL85/'Tariffs Jan2021'!AJ85-'Tariffs Jan2021'!M85)*'Tariffs Jan2021'!Y85/100*'Tariffs Jan2021'!AJ85,0)</f>
        <v>0</v>
      </c>
      <c r="O91" s="73">
        <f t="shared" si="0"/>
        <v>1791.912045454545</v>
      </c>
      <c r="P91" s="498">
        <f t="shared" si="1"/>
        <v>1971.1032499999997</v>
      </c>
      <c r="Q91" s="503"/>
      <c r="R91" s="503"/>
      <c r="S91" s="503"/>
      <c r="T91" s="503"/>
      <c r="U91" s="503"/>
      <c r="V91" s="503"/>
      <c r="W91" s="503"/>
      <c r="X91" s="503"/>
      <c r="Y91" s="503"/>
      <c r="Z91" s="503"/>
    </row>
    <row r="92" spans="1:26" x14ac:dyDescent="0.15">
      <c r="A92" s="286" t="str">
        <f>'Tariffs Jan2021'!F86</f>
        <v>Lumo Energy</v>
      </c>
      <c r="B92" s="47" t="str">
        <f>'Tariffs Jan2021'!D86</f>
        <v>AusNet Services West</v>
      </c>
      <c r="C92" s="287">
        <f>'Tariffs Jan2021'!E86</f>
        <v>44197</v>
      </c>
      <c r="D92" s="85">
        <f>365*'Tariffs Jan2021'!H86/100</f>
        <v>299.3</v>
      </c>
      <c r="E92" s="85">
        <f>IF($C$5*'Tariffs Jan2021'!AK86/'Tariffs Jan2021'!AI86&gt;='Tariffs Jan2021'!J86,( 'Tariffs Jan2021'!J86*'Tariffs Jan2021'!O86/100)* 'Tariffs Jan2021'!AI86,($C$5*'Tariffs Jan2021'!AK86/'Tariffs Jan2021'!AI86*'Tariffs Jan2021'!O86/100)* 'Tariffs Jan2021'!AI86)</f>
        <v>240</v>
      </c>
      <c r="F92" s="85">
        <f>IF($C$5*'Tariffs Jan2021'!AK86/'Tariffs Jan2021'!AI86&lt;'Tariffs Jan2021'!J86,0,IF($C$5*'Tariffs Jan2021'!AK86/'Tariffs Jan2021'!AI86&lt;='Tariffs Jan2021'!K86,($C$5*'Tariffs Jan2021'!AK86/'Tariffs Jan2021'!AI86-'Tariffs Jan2021'!J86)*('Tariffs Jan2021'!P86/100)*'Tariffs Jan2021'!AI86,('Tariffs Jan2021'!K86-'Tariffs Jan2021'!J86)*('Tariffs Jan2021'!P86/100)*'Tariffs Jan2021'!AI86))</f>
        <v>170.96009999999993</v>
      </c>
      <c r="G92" s="85">
        <f>IF($C$5*'Tariffs Jan2021'!AK86/'Tariffs Jan2021'!AI86&lt;'Tariffs Jan2021'!K86,0,IF($C$5*'Tariffs Jan2021'!AK86/'Tariffs Jan2021'!AI86&lt;='Tariffs Jan2021'!L86,($C$5*'Tariffs Jan2021'!AK86/'Tariffs Jan2021'!AI86-'Tariffs Jan2021'!K86)*('Tariffs Jan2021'!Q86/100)*'Tariffs Jan2021'!AI86,('Tariffs Jan2021'!L86-'Tariffs Jan2021'!K86)*('Tariffs Jan2021'!Q86/100)*'Tariffs Jan2021'!AI86))</f>
        <v>0</v>
      </c>
      <c r="H92" s="85">
        <f>IF($C$5*'Tariffs Jan2021'!AK86/'Tariffs Jan2021'!AI86&lt;'Tariffs Jan2021'!L86,0,IF($C$5*'Tariffs Jan2021'!AK86/'Tariffs Jan2021'!AI86&lt;='Tariffs Jan2021'!M86,($C$5*'Tariffs Jan2021'!AK86/'Tariffs Jan2021'!AI86-'Tariffs Jan2021'!L86)*('Tariffs Jan2021'!R86/100)*'Tariffs Jan2021'!AI86,('Tariffs Jan2021'!M86-'Tariffs Jan2021'!L86)*('Tariffs Jan2021'!R86/100)*'Tariffs Jan2021'!AI86))</f>
        <v>0</v>
      </c>
      <c r="I92" s="85">
        <f>IF(($C$5*'Tariffs Jan2021'!AK86/'Tariffs Jan2021'!AI86&gt;'Tariffs Jan2021'!M86),($C$5*'Tariffs Jan2021'!AK86/'Tariffs Jan2021'!AI86-'Tariffs Jan2021'!M86)*'Tariffs Jan2021'!S86/100*'Tariffs Jan2021'!AI86,0)</f>
        <v>0</v>
      </c>
      <c r="J92" s="85">
        <f>IF($C$5*'Tariffs Jan2021'!AL86/'Tariffs Jan2021'!AJ86&gt;='Tariffs Jan2021'!J86,('Tariffs Jan2021'!J86*'Tariffs Jan2021'!U86/100)* 'Tariffs Jan2021'!AJ86,($C$5*'Tariffs Jan2021'!AL86/'Tariffs Jan2021'!AJ86*'Tariffs Jan2021'!U86/100)* 'Tariffs Jan2021'!AJ86)</f>
        <v>408</v>
      </c>
      <c r="K92" s="85">
        <f>IF($C$5*'Tariffs Jan2021'!AL86/'Tariffs Jan2021'!AJ86&lt;'Tariffs Jan2021'!J86,0,IF($C$5*'Tariffs Jan2021'!AL86/'Tariffs Jan2021'!AJ86&lt;='Tariffs Jan2021'!K86,($C$5*'Tariffs Jan2021'!AL86/'Tariffs Jan2021'!AJ86-'Tariffs Jan2021'!J86)*('Tariffs Jan2021'!V86/100)*'Tariffs Jan2021'!AJ86,('Tariffs Jan2021'!K86-'Tariffs Jan2021'!J86)*('Tariffs Jan2021'!V86/100)*'Tariffs Jan2021'!AJ86))</f>
        <v>287.93279999999993</v>
      </c>
      <c r="L92" s="85">
        <f>IF($C$5*'Tariffs Jan2021'!AL86/'Tariffs Jan2021'!AJ86&lt;'Tariffs Jan2021'!K86,0,IF($C$5*'Tariffs Jan2021'!AL86/'Tariffs Jan2021'!AJ86&lt;='Tariffs Jan2021'!L86,($C$5*'Tariffs Jan2021'!AL86/'Tariffs Jan2021'!AJ86-'Tariffs Jan2021'!K86)*('Tariffs Jan2021'!W86/100)*'Tariffs Jan2021'!AJ86,('Tariffs Jan2021'!L86-'Tariffs Jan2021'!K86)*('Tariffs Jan2021'!W86/100)*'Tariffs Jan2021'!AJ86))</f>
        <v>0</v>
      </c>
      <c r="M92" s="85">
        <f>IF($C$5*'Tariffs Jan2021'!AL86/'Tariffs Jan2021'!AJ86&lt;'Tariffs Jan2021'!L86,0,IF($C$5*'Tariffs Jan2021'!AL86/'Tariffs Jan2021'!AJ86&lt;='Tariffs Jan2021'!M86,($C$5*'Tariffs Jan2021'!AL86/'Tariffs Jan2021'!AJ86-'Tariffs Jan2021'!L86)*('Tariffs Jan2021'!X86/100)*'Tariffs Jan2021'!AJ86,('Tariffs Jan2021'!M86-'Tariffs Jan2021'!L86)*('Tariffs Jan2021'!X86/100)*'Tariffs Jan2021'!AJ86))</f>
        <v>0</v>
      </c>
      <c r="N92" s="85">
        <f>IF(($C$5*'Tariffs Jan2021'!AL86/'Tariffs Jan2021'!AJ86&gt;'Tariffs Jan2021'!M86),($C$5*'Tariffs Jan2021'!AL86/'Tariffs Jan2021'!AJ86-'Tariffs Jan2021'!M86)*'Tariffs Jan2021'!Y86/100*'Tariffs Jan2021'!AJ86,0)</f>
        <v>0</v>
      </c>
      <c r="O92" s="73">
        <f t="shared" si="0"/>
        <v>1406.1929</v>
      </c>
      <c r="P92" s="498">
        <f t="shared" si="1"/>
        <v>1546.8121900000001</v>
      </c>
      <c r="Q92" s="503"/>
      <c r="R92" s="503"/>
      <c r="S92" s="503"/>
      <c r="T92" s="503"/>
      <c r="U92" s="503"/>
      <c r="V92" s="503"/>
      <c r="W92" s="503"/>
      <c r="X92" s="503"/>
      <c r="Y92" s="503"/>
      <c r="Z92" s="503"/>
    </row>
    <row r="93" spans="1:26" x14ac:dyDescent="0.15">
      <c r="A93" s="286" t="str">
        <f>'Tariffs Jan2021'!F87</f>
        <v>Momentum Energy</v>
      </c>
      <c r="B93" s="47" t="str">
        <f>'Tariffs Jan2021'!D87</f>
        <v>AusNet Services West</v>
      </c>
      <c r="C93" s="287">
        <f>'Tariffs Jan2021'!E87</f>
        <v>43984</v>
      </c>
      <c r="D93" s="85">
        <f>365*'Tariffs Jan2021'!H87/100</f>
        <v>368.21863636363634</v>
      </c>
      <c r="E93" s="85">
        <f>IF($C$5*'Tariffs Jan2021'!AK87/'Tariffs Jan2021'!AI87&gt;='Tariffs Jan2021'!J87,( 'Tariffs Jan2021'!J87*'Tariffs Jan2021'!O87/100)* 'Tariffs Jan2021'!AI87,($C$5*'Tariffs Jan2021'!AK87/'Tariffs Jan2021'!AI87*'Tariffs Jan2021'!O87/100)* 'Tariffs Jan2021'!AI87)</f>
        <v>313.09090909090907</v>
      </c>
      <c r="F93" s="85">
        <f>IF($C$5*'Tariffs Jan2021'!AK87/'Tariffs Jan2021'!AI87&lt;'Tariffs Jan2021'!J87,0,IF($C$5*'Tariffs Jan2021'!AK87/'Tariffs Jan2021'!AI87&lt;='Tariffs Jan2021'!K87,($C$5*'Tariffs Jan2021'!AK87/'Tariffs Jan2021'!AI87-'Tariffs Jan2021'!J87)*('Tariffs Jan2021'!P87/100)*'Tariffs Jan2021'!AI87,('Tariffs Jan2021'!K87-'Tariffs Jan2021'!J87)*('Tariffs Jan2021'!P87/100)*'Tariffs Jan2021'!AI87))</f>
        <v>221.67553636363627</v>
      </c>
      <c r="G93" s="85">
        <f>IF($C$5*'Tariffs Jan2021'!AK87/'Tariffs Jan2021'!AI87&lt;'Tariffs Jan2021'!K87,0,IF($C$5*'Tariffs Jan2021'!AK87/'Tariffs Jan2021'!AI87&lt;='Tariffs Jan2021'!L87,($C$5*'Tariffs Jan2021'!AK87/'Tariffs Jan2021'!AI87-'Tariffs Jan2021'!K87)*('Tariffs Jan2021'!Q87/100)*'Tariffs Jan2021'!AI87,('Tariffs Jan2021'!L87-'Tariffs Jan2021'!K87)*('Tariffs Jan2021'!Q87/100)*'Tariffs Jan2021'!AI87))</f>
        <v>0</v>
      </c>
      <c r="H93" s="85">
        <f>IF($C$5*'Tariffs Jan2021'!AK87/'Tariffs Jan2021'!AI87&lt;'Tariffs Jan2021'!L87,0,IF($C$5*'Tariffs Jan2021'!AK87/'Tariffs Jan2021'!AI87&lt;='Tariffs Jan2021'!M87,($C$5*'Tariffs Jan2021'!AK87/'Tariffs Jan2021'!AI87-'Tariffs Jan2021'!L87)*('Tariffs Jan2021'!R87/100)*'Tariffs Jan2021'!AI87,('Tariffs Jan2021'!M87-'Tariffs Jan2021'!L87)*('Tariffs Jan2021'!R87/100)*'Tariffs Jan2021'!AI87))</f>
        <v>0</v>
      </c>
      <c r="I93" s="85">
        <f>IF(($C$5*'Tariffs Jan2021'!AK87/'Tariffs Jan2021'!AI87&gt;'Tariffs Jan2021'!M87),($C$5*'Tariffs Jan2021'!AK87/'Tariffs Jan2021'!AI87-'Tariffs Jan2021'!M87)*'Tariffs Jan2021'!S87/100*'Tariffs Jan2021'!AI87,0)</f>
        <v>0</v>
      </c>
      <c r="J93" s="85">
        <f>IF($C$5*'Tariffs Jan2021'!AL87/'Tariffs Jan2021'!AJ87&gt;='Tariffs Jan2021'!J87,('Tariffs Jan2021'!J87*'Tariffs Jan2021'!U87/100)* 'Tariffs Jan2021'!AJ87,($C$5*'Tariffs Jan2021'!AL87/'Tariffs Jan2021'!AJ87*'Tariffs Jan2021'!U87/100)* 'Tariffs Jan2021'!AJ87)</f>
        <v>482.18181818181807</v>
      </c>
      <c r="K93" s="85">
        <f>IF($C$5*'Tariffs Jan2021'!AL87/'Tariffs Jan2021'!AJ87&lt;'Tariffs Jan2021'!J87,0,IF($C$5*'Tariffs Jan2021'!AL87/'Tariffs Jan2021'!AJ87&lt;='Tariffs Jan2021'!K87,($C$5*'Tariffs Jan2021'!AL87/'Tariffs Jan2021'!AJ87-'Tariffs Jan2021'!J87)*('Tariffs Jan2021'!V87/100)*'Tariffs Jan2021'!AJ87,('Tariffs Jan2021'!K87-'Tariffs Jan2021'!J87)*('Tariffs Jan2021'!V87/100)*'Tariffs Jan2021'!AJ87))</f>
        <v>358.28001818181809</v>
      </c>
      <c r="L93" s="85">
        <f>IF($C$5*'Tariffs Jan2021'!AL87/'Tariffs Jan2021'!AJ87&lt;'Tariffs Jan2021'!K87,0,IF($C$5*'Tariffs Jan2021'!AL87/'Tariffs Jan2021'!AJ87&lt;='Tariffs Jan2021'!L87,($C$5*'Tariffs Jan2021'!AL87/'Tariffs Jan2021'!AJ87-'Tariffs Jan2021'!K87)*('Tariffs Jan2021'!W87/100)*'Tariffs Jan2021'!AJ87,('Tariffs Jan2021'!L87-'Tariffs Jan2021'!K87)*('Tariffs Jan2021'!W87/100)*'Tariffs Jan2021'!AJ87))</f>
        <v>0</v>
      </c>
      <c r="M93" s="85">
        <f>IF($C$5*'Tariffs Jan2021'!AL87/'Tariffs Jan2021'!AJ87&lt;'Tariffs Jan2021'!L87,0,IF($C$5*'Tariffs Jan2021'!AL87/'Tariffs Jan2021'!AJ87&lt;='Tariffs Jan2021'!M87,($C$5*'Tariffs Jan2021'!AL87/'Tariffs Jan2021'!AJ87-'Tariffs Jan2021'!L87)*('Tariffs Jan2021'!X87/100)*'Tariffs Jan2021'!AJ87,('Tariffs Jan2021'!M87-'Tariffs Jan2021'!L87)*('Tariffs Jan2021'!X87/100)*'Tariffs Jan2021'!AJ87))</f>
        <v>0</v>
      </c>
      <c r="N93" s="85">
        <f>IF(($C$5*'Tariffs Jan2021'!AL87/'Tariffs Jan2021'!AJ87&gt;'Tariffs Jan2021'!M87),($C$5*'Tariffs Jan2021'!AL87/'Tariffs Jan2021'!AJ87-'Tariffs Jan2021'!M87)*'Tariffs Jan2021'!Y87/100*'Tariffs Jan2021'!AJ87,0)</f>
        <v>0</v>
      </c>
      <c r="O93" s="73">
        <f t="shared" si="0"/>
        <v>1743.4469181818179</v>
      </c>
      <c r="P93" s="498">
        <f t="shared" si="1"/>
        <v>1917.7916099999998</v>
      </c>
      <c r="Q93" s="503"/>
      <c r="R93" s="503"/>
      <c r="S93" s="503"/>
      <c r="T93" s="503"/>
      <c r="U93" s="503"/>
      <c r="V93" s="503"/>
      <c r="W93" s="503"/>
      <c r="X93" s="503"/>
      <c r="Y93" s="503"/>
      <c r="Z93" s="503"/>
    </row>
    <row r="94" spans="1:26" x14ac:dyDescent="0.15">
      <c r="A94" s="286" t="str">
        <f>'Tariffs Jan2021'!F88</f>
        <v>Origin Energy</v>
      </c>
      <c r="B94" s="47" t="str">
        <f>'Tariffs Jan2021'!D88</f>
        <v>AusNet Services West</v>
      </c>
      <c r="C94" s="287">
        <f>'Tariffs Jan2021'!E88</f>
        <v>44197</v>
      </c>
      <c r="D94" s="85">
        <f>365*'Tariffs Jan2021'!H88/100</f>
        <v>295.64999999999998</v>
      </c>
      <c r="E94" s="85">
        <f>((C$5*'Tariffs Jan2021'!AK88/'Tariffs Jan2021'!AI88)*('Tariffs Jan2021'!O88/100))*'Tariffs Jan2021'!AI88</f>
        <v>419.95799999999997</v>
      </c>
      <c r="F94" s="85">
        <v>0</v>
      </c>
      <c r="G94" s="85">
        <v>0</v>
      </c>
      <c r="H94" s="85">
        <v>0</v>
      </c>
      <c r="I94" s="85">
        <v>0</v>
      </c>
      <c r="J94" s="85">
        <f>((C$5*'Tariffs Jan2021'!AL88/'Tariffs Jan2021'!AJ88)*('Tariffs Jan2021'!U88/100))*'Tariffs Jan2021'!AJ88</f>
        <v>839.91599999999994</v>
      </c>
      <c r="K94" s="85">
        <v>0</v>
      </c>
      <c r="L94" s="85">
        <v>0</v>
      </c>
      <c r="M94" s="85">
        <v>0</v>
      </c>
      <c r="N94" s="85">
        <v>0</v>
      </c>
      <c r="O94" s="73">
        <f t="shared" si="0"/>
        <v>1555.5239999999999</v>
      </c>
      <c r="P94" s="498">
        <f t="shared" si="1"/>
        <v>1711.0763999999999</v>
      </c>
      <c r="Q94" s="530"/>
      <c r="R94" s="503"/>
      <c r="S94" s="503"/>
      <c r="T94" s="503"/>
      <c r="U94" s="503"/>
      <c r="V94" s="503"/>
      <c r="W94" s="503"/>
      <c r="X94" s="503"/>
      <c r="Y94" s="503"/>
      <c r="Z94" s="503"/>
    </row>
    <row r="95" spans="1:26" x14ac:dyDescent="0.15">
      <c r="A95" s="286" t="str">
        <f>'Tariffs Jan2021'!F89</f>
        <v>Red Energy</v>
      </c>
      <c r="B95" s="47" t="str">
        <f>'Tariffs Jan2021'!D89</f>
        <v>AusNet Services West</v>
      </c>
      <c r="C95" s="287">
        <f>'Tariffs Jan2021'!E89</f>
        <v>44197</v>
      </c>
      <c r="D95" s="85">
        <f>365*'Tariffs Jan2021'!H89/100</f>
        <v>301.125</v>
      </c>
      <c r="E95" s="85">
        <f>IF($C$5*'Tariffs Jan2021'!AK89/'Tariffs Jan2021'!AI89&gt;='Tariffs Jan2021'!J89,( 'Tariffs Jan2021'!J89*'Tariffs Jan2021'!O89/100)* 'Tariffs Jan2021'!AI89,($C$5*'Tariffs Jan2021'!AK89/'Tariffs Jan2021'!AI89*'Tariffs Jan2021'!O89/100)* 'Tariffs Jan2021'!AI89)</f>
        <v>258.5454545454545</v>
      </c>
      <c r="F95" s="85">
        <f>IF($C$5*'Tariffs Jan2021'!AK89/'Tariffs Jan2021'!AI89&lt;'Tariffs Jan2021'!J89,0,IF($C$5*'Tariffs Jan2021'!AK89/'Tariffs Jan2021'!AI89&lt;='Tariffs Jan2021'!K89,($C$5*'Tariffs Jan2021'!AK89/'Tariffs Jan2021'!AI89-'Tariffs Jan2021'!J89)*('Tariffs Jan2021'!P89/100)*'Tariffs Jan2021'!AI89,('Tariffs Jan2021'!K89-'Tariffs Jan2021'!J89)*('Tariffs Jan2021'!P89/100)*'Tariffs Jan2021'!AI89))</f>
        <v>179.95799999999997</v>
      </c>
      <c r="G95" s="85">
        <f>IF($C$5*'Tariffs Jan2021'!AK89/'Tariffs Jan2021'!AI89&lt;'Tariffs Jan2021'!K89,0,IF($C$5*'Tariffs Jan2021'!AK89/'Tariffs Jan2021'!AI89&lt;='Tariffs Jan2021'!L89,($C$5*'Tariffs Jan2021'!AK89/'Tariffs Jan2021'!AI89-'Tariffs Jan2021'!K89)*('Tariffs Jan2021'!Q89/100)*'Tariffs Jan2021'!AI89,('Tariffs Jan2021'!L89-'Tariffs Jan2021'!K89)*('Tariffs Jan2021'!Q89/100)*'Tariffs Jan2021'!AI89))</f>
        <v>0</v>
      </c>
      <c r="H95" s="85">
        <f>IF($C$5*'Tariffs Jan2021'!AK89/'Tariffs Jan2021'!AI89&lt;'Tariffs Jan2021'!L89,0,IF($C$5*'Tariffs Jan2021'!AK89/'Tariffs Jan2021'!AI89&lt;='Tariffs Jan2021'!M89,($C$5*'Tariffs Jan2021'!AK89/'Tariffs Jan2021'!AI89-'Tariffs Jan2021'!L89)*('Tariffs Jan2021'!R89/100)*'Tariffs Jan2021'!AI89,('Tariffs Jan2021'!M89-'Tariffs Jan2021'!L89)*('Tariffs Jan2021'!R89/100)*'Tariffs Jan2021'!AI89))</f>
        <v>0</v>
      </c>
      <c r="I95" s="85">
        <f>IF(($C$5*'Tariffs Jan2021'!AK89/'Tariffs Jan2021'!AI89&gt;'Tariffs Jan2021'!M89),($C$5*'Tariffs Jan2021'!AK89/'Tariffs Jan2021'!AI89-'Tariffs Jan2021'!M89)*'Tariffs Jan2021'!S89/100*'Tariffs Jan2021'!AI89,0)</f>
        <v>0</v>
      </c>
      <c r="J95" s="85">
        <f>IF($C$5*'Tariffs Jan2021'!AL89/'Tariffs Jan2021'!AJ89&gt;='Tariffs Jan2021'!J89,('Tariffs Jan2021'!J89*'Tariffs Jan2021'!U89/100)* 'Tariffs Jan2021'!AJ89,($C$5*'Tariffs Jan2021'!AL89/'Tariffs Jan2021'!AJ89*'Tariffs Jan2021'!U89/100)* 'Tariffs Jan2021'!AJ89)</f>
        <v>480</v>
      </c>
      <c r="K95" s="85">
        <f>IF($C$5*'Tariffs Jan2021'!AL89/'Tariffs Jan2021'!AJ89&lt;'Tariffs Jan2021'!J89,0,IF($C$5*'Tariffs Jan2021'!AL89/'Tariffs Jan2021'!AJ89&lt;='Tariffs Jan2021'!K89,($C$5*'Tariffs Jan2021'!AL89/'Tariffs Jan2021'!AJ89-'Tariffs Jan2021'!J89)*('Tariffs Jan2021'!V89/100)*'Tariffs Jan2021'!AJ89,('Tariffs Jan2021'!K89-'Tariffs Jan2021'!J89)*('Tariffs Jan2021'!V89/100)*'Tariffs Jan2021'!AJ89))</f>
        <v>351.73609090909076</v>
      </c>
      <c r="L95" s="85">
        <f>IF($C$5*'Tariffs Jan2021'!AL89/'Tariffs Jan2021'!AJ89&lt;'Tariffs Jan2021'!K89,0,IF($C$5*'Tariffs Jan2021'!AL89/'Tariffs Jan2021'!AJ89&lt;='Tariffs Jan2021'!L89,($C$5*'Tariffs Jan2021'!AL89/'Tariffs Jan2021'!AJ89-'Tariffs Jan2021'!K89)*('Tariffs Jan2021'!W89/100)*'Tariffs Jan2021'!AJ89,('Tariffs Jan2021'!L89-'Tariffs Jan2021'!K89)*('Tariffs Jan2021'!W89/100)*'Tariffs Jan2021'!AJ89))</f>
        <v>0</v>
      </c>
      <c r="M95" s="85">
        <f>IF($C$5*'Tariffs Jan2021'!AL89/'Tariffs Jan2021'!AJ89&lt;'Tariffs Jan2021'!L89,0,IF($C$5*'Tariffs Jan2021'!AL89/'Tariffs Jan2021'!AJ89&lt;='Tariffs Jan2021'!M89,($C$5*'Tariffs Jan2021'!AL89/'Tariffs Jan2021'!AJ89-'Tariffs Jan2021'!L89)*('Tariffs Jan2021'!X89/100)*'Tariffs Jan2021'!AJ89,('Tariffs Jan2021'!M89-'Tariffs Jan2021'!L89)*('Tariffs Jan2021'!X89/100)*'Tariffs Jan2021'!AJ89))</f>
        <v>0</v>
      </c>
      <c r="N95" s="85">
        <f>IF(($C$5*'Tariffs Jan2021'!AL89/'Tariffs Jan2021'!AJ89&gt;'Tariffs Jan2021'!M89),($C$5*'Tariffs Jan2021'!AL89/'Tariffs Jan2021'!AJ89-'Tariffs Jan2021'!M89)*'Tariffs Jan2021'!Y89/100*'Tariffs Jan2021'!AJ89,0)</f>
        <v>0</v>
      </c>
      <c r="O95" s="73">
        <f t="shared" si="0"/>
        <v>1571.3645454545454</v>
      </c>
      <c r="P95" s="498">
        <f t="shared" si="1"/>
        <v>1728.501</v>
      </c>
      <c r="Q95" s="503"/>
      <c r="R95" s="503"/>
      <c r="S95" s="503"/>
      <c r="T95" s="503"/>
      <c r="U95" s="503"/>
      <c r="V95" s="503"/>
      <c r="W95" s="503"/>
      <c r="X95" s="503"/>
      <c r="Y95" s="503"/>
      <c r="Z95" s="503"/>
    </row>
    <row r="96" spans="1:26" x14ac:dyDescent="0.15">
      <c r="A96" s="286" t="str">
        <f>'Tariffs Jan2021'!F90</f>
        <v>Simply Energy</v>
      </c>
      <c r="B96" s="47" t="str">
        <f>'Tariffs Jan2021'!D90</f>
        <v>AusNet Services West</v>
      </c>
      <c r="C96" s="287">
        <f>'Tariffs Jan2021'!E90</f>
        <v>44197</v>
      </c>
      <c r="D96" s="85">
        <f>365*'Tariffs Jan2021'!H90/100</f>
        <v>301.98772727272728</v>
      </c>
      <c r="E96" s="85">
        <f>IF($C$5*'Tariffs Jan2021'!AK90/'Tariffs Jan2021'!AI90&gt;='Tariffs Jan2021'!J90,( 'Tariffs Jan2021'!J90*'Tariffs Jan2021'!O90/100)* 'Tariffs Jan2021'!AI90,($C$5*'Tariffs Jan2021'!AK90/'Tariffs Jan2021'!AI90*'Tariffs Jan2021'!O90/100)* 'Tariffs Jan2021'!AI90)</f>
        <v>355.63636363636363</v>
      </c>
      <c r="F96" s="85">
        <f>IF($C$5*'Tariffs Jan2021'!AK90/'Tariffs Jan2021'!AI90&lt;'Tariffs Jan2021'!J90,0,IF($C$5*'Tariffs Jan2021'!AK90/'Tariffs Jan2021'!AI90&lt;='Tariffs Jan2021'!K90,($C$5*'Tariffs Jan2021'!AK90/'Tariffs Jan2021'!AI90-'Tariffs Jan2021'!J90)*('Tariffs Jan2021'!P90/100)*'Tariffs Jan2021'!AI90,('Tariffs Jan2021'!K90-'Tariffs Jan2021'!J90)*('Tariffs Jan2021'!P90/100)*'Tariffs Jan2021'!AI90))</f>
        <v>260.93909999999994</v>
      </c>
      <c r="G96" s="85">
        <f>IF($C$5*'Tariffs Jan2021'!AK90/'Tariffs Jan2021'!AI90&lt;'Tariffs Jan2021'!K90,0,IF($C$5*'Tariffs Jan2021'!AK90/'Tariffs Jan2021'!AI90&lt;='Tariffs Jan2021'!L90,($C$5*'Tariffs Jan2021'!AK90/'Tariffs Jan2021'!AI90-'Tariffs Jan2021'!K90)*('Tariffs Jan2021'!Q90/100)*'Tariffs Jan2021'!AI90,('Tariffs Jan2021'!L90-'Tariffs Jan2021'!K90)*('Tariffs Jan2021'!Q90/100)*'Tariffs Jan2021'!AI90))</f>
        <v>0</v>
      </c>
      <c r="H96" s="85">
        <f>IF($C$5*'Tariffs Jan2021'!AK90/'Tariffs Jan2021'!AI90&lt;'Tariffs Jan2021'!L90,0,IF($C$5*'Tariffs Jan2021'!AK90/'Tariffs Jan2021'!AI90&lt;='Tariffs Jan2021'!M90,($C$5*'Tariffs Jan2021'!AK90/'Tariffs Jan2021'!AI90-'Tariffs Jan2021'!L90)*('Tariffs Jan2021'!R90/100)*'Tariffs Jan2021'!AI90,('Tariffs Jan2021'!M90-'Tariffs Jan2021'!L90)*('Tariffs Jan2021'!R90/100)*'Tariffs Jan2021'!AI90))</f>
        <v>0</v>
      </c>
      <c r="I96" s="85">
        <f>IF(($C$5*'Tariffs Jan2021'!AK90/'Tariffs Jan2021'!AI90&gt;'Tariffs Jan2021'!M90),($C$5*'Tariffs Jan2021'!AK90/'Tariffs Jan2021'!AI90-'Tariffs Jan2021'!M90)*'Tariffs Jan2021'!S90/100*'Tariffs Jan2021'!AI90,0)</f>
        <v>0</v>
      </c>
      <c r="J96" s="85">
        <f>IF($C$5*'Tariffs Jan2021'!AL90/'Tariffs Jan2021'!AJ90&gt;='Tariffs Jan2021'!J90,('Tariffs Jan2021'!J90*'Tariffs Jan2021'!U90/100)* 'Tariffs Jan2021'!AJ90,($C$5*'Tariffs Jan2021'!AL90/'Tariffs Jan2021'!AJ90*'Tariffs Jan2021'!U90/100)* 'Tariffs Jan2021'!AJ90)</f>
        <v>543.27272727272725</v>
      </c>
      <c r="K96" s="85">
        <f>IF($C$5*'Tariffs Jan2021'!AL90/'Tariffs Jan2021'!AJ90&lt;'Tariffs Jan2021'!J90,0,IF($C$5*'Tariffs Jan2021'!AL90/'Tariffs Jan2021'!AJ90&lt;='Tariffs Jan2021'!K90,($C$5*'Tariffs Jan2021'!AL90/'Tariffs Jan2021'!AJ90-'Tariffs Jan2021'!J90)*('Tariffs Jan2021'!V90/100)*'Tariffs Jan2021'!AJ90,('Tariffs Jan2021'!K90-'Tariffs Jan2021'!J90)*('Tariffs Jan2021'!V90/100)*'Tariffs Jan2021'!AJ90))</f>
        <v>392.63563636363625</v>
      </c>
      <c r="L96" s="85">
        <f>IF($C$5*'Tariffs Jan2021'!AL90/'Tariffs Jan2021'!AJ90&lt;'Tariffs Jan2021'!K90,0,IF($C$5*'Tariffs Jan2021'!AL90/'Tariffs Jan2021'!AJ90&lt;='Tariffs Jan2021'!L90,($C$5*'Tariffs Jan2021'!AL90/'Tariffs Jan2021'!AJ90-'Tariffs Jan2021'!K90)*('Tariffs Jan2021'!W90/100)*'Tariffs Jan2021'!AJ90,('Tariffs Jan2021'!L90-'Tariffs Jan2021'!K90)*('Tariffs Jan2021'!W90/100)*'Tariffs Jan2021'!AJ90))</f>
        <v>0</v>
      </c>
      <c r="M96" s="85">
        <f>IF($C$5*'Tariffs Jan2021'!AL90/'Tariffs Jan2021'!AJ90&lt;'Tariffs Jan2021'!L90,0,IF($C$5*'Tariffs Jan2021'!AL90/'Tariffs Jan2021'!AJ90&lt;='Tariffs Jan2021'!M90,($C$5*'Tariffs Jan2021'!AL90/'Tariffs Jan2021'!AJ90-'Tariffs Jan2021'!L90)*('Tariffs Jan2021'!X90/100)*'Tariffs Jan2021'!AJ90,('Tariffs Jan2021'!M90-'Tariffs Jan2021'!L90)*('Tariffs Jan2021'!X90/100)*'Tariffs Jan2021'!AJ90))</f>
        <v>0</v>
      </c>
      <c r="N96" s="85">
        <f>IF(($C$5*'Tariffs Jan2021'!AL90/'Tariffs Jan2021'!AJ90&gt;'Tariffs Jan2021'!M90),($C$5*'Tariffs Jan2021'!AL90/'Tariffs Jan2021'!AJ90-'Tariffs Jan2021'!M90)*'Tariffs Jan2021'!Y90/100*'Tariffs Jan2021'!AJ90,0)</f>
        <v>0</v>
      </c>
      <c r="O96" s="73">
        <f t="shared" si="0"/>
        <v>1854.4715545454544</v>
      </c>
      <c r="P96" s="498">
        <f t="shared" si="1"/>
        <v>2039.9187099999999</v>
      </c>
      <c r="Q96" s="503"/>
      <c r="R96" s="503"/>
      <c r="S96" s="503"/>
      <c r="T96" s="503"/>
      <c r="U96" s="503"/>
      <c r="V96" s="503"/>
      <c r="W96" s="503"/>
      <c r="X96" s="503"/>
      <c r="Y96" s="503"/>
      <c r="Z96" s="503"/>
    </row>
    <row r="97" spans="1:26" x14ac:dyDescent="0.15">
      <c r="A97" s="286" t="str">
        <f>'Tariffs Jan2021'!F91</f>
        <v>Sumo Power</v>
      </c>
      <c r="B97" s="47" t="str">
        <f>'Tariffs Jan2021'!D91</f>
        <v>AusNet Services West</v>
      </c>
      <c r="C97" s="287">
        <f>'Tariffs Jan2021'!E91</f>
        <v>43831</v>
      </c>
      <c r="D97" s="85">
        <f>365*'Tariffs Jan2021'!H91/100</f>
        <v>311.24545454545455</v>
      </c>
      <c r="E97" s="85">
        <f>IF($C$5*'Tariffs Jan2021'!AK91/'Tariffs Jan2021'!AI91&gt;='Tariffs Jan2021'!J91,( 'Tariffs Jan2021'!J91*'Tariffs Jan2021'!O91/100)* 'Tariffs Jan2021'!AI91,($C$5*'Tariffs Jan2021'!AK91/'Tariffs Jan2021'!AI91*'Tariffs Jan2021'!O91/100)* 'Tariffs Jan2021'!AI91)</f>
        <v>313.09090909090907</v>
      </c>
      <c r="F97" s="85">
        <f>IF($C$5*'Tariffs Jan2021'!AK91/'Tariffs Jan2021'!AI91&lt;'Tariffs Jan2021'!J91,0,IF($C$5*'Tariffs Jan2021'!AK91/'Tariffs Jan2021'!AI91&lt;='Tariffs Jan2021'!K91,($C$5*'Tariffs Jan2021'!AK91/'Tariffs Jan2021'!AI91-'Tariffs Jan2021'!J91)*('Tariffs Jan2021'!P91/100)*'Tariffs Jan2021'!AI91,('Tariffs Jan2021'!K91-'Tariffs Jan2021'!J91)*('Tariffs Jan2021'!P91/100)*'Tariffs Jan2021'!AI91))</f>
        <v>225.76549090909083</v>
      </c>
      <c r="G97" s="85">
        <f>IF($C$5*'Tariffs Jan2021'!AK91/'Tariffs Jan2021'!AI91&lt;'Tariffs Jan2021'!K91,0,IF($C$5*'Tariffs Jan2021'!AK91/'Tariffs Jan2021'!AI91&lt;='Tariffs Jan2021'!L91,($C$5*'Tariffs Jan2021'!AK91/'Tariffs Jan2021'!AI91-'Tariffs Jan2021'!K91)*('Tariffs Jan2021'!Q91/100)*'Tariffs Jan2021'!AI91,('Tariffs Jan2021'!L91-'Tariffs Jan2021'!K91)*('Tariffs Jan2021'!Q91/100)*'Tariffs Jan2021'!AI91))</f>
        <v>0</v>
      </c>
      <c r="H97" s="85">
        <f>IF($C$5*'Tariffs Jan2021'!AK91/'Tariffs Jan2021'!AI91&lt;'Tariffs Jan2021'!L91,0,IF($C$5*'Tariffs Jan2021'!AK91/'Tariffs Jan2021'!AI91&lt;='Tariffs Jan2021'!M91,($C$5*'Tariffs Jan2021'!AK91/'Tariffs Jan2021'!AI91-'Tariffs Jan2021'!L91)*('Tariffs Jan2021'!R91/100)*'Tariffs Jan2021'!AI91,('Tariffs Jan2021'!M91-'Tariffs Jan2021'!L91)*('Tariffs Jan2021'!R91/100)*'Tariffs Jan2021'!AI91))</f>
        <v>0</v>
      </c>
      <c r="I97" s="85">
        <f>IF(($C$5*'Tariffs Jan2021'!AK91/'Tariffs Jan2021'!AI91&gt;'Tariffs Jan2021'!M91),($C$5*'Tariffs Jan2021'!AK91/'Tariffs Jan2021'!AI91-'Tariffs Jan2021'!M91)*'Tariffs Jan2021'!S91/100*'Tariffs Jan2021'!AI91,0)</f>
        <v>0</v>
      </c>
      <c r="J97" s="85">
        <f>IF($C$5*'Tariffs Jan2021'!AL91/'Tariffs Jan2021'!AJ91&gt;='Tariffs Jan2021'!J91,('Tariffs Jan2021'!J91*'Tariffs Jan2021'!U91/100)* 'Tariffs Jan2021'!AJ91,($C$5*'Tariffs Jan2021'!AL91/'Tariffs Jan2021'!AJ91*'Tariffs Jan2021'!U91/100)* 'Tariffs Jan2021'!AJ91)</f>
        <v>589.09090909090912</v>
      </c>
      <c r="K97" s="85">
        <f>IF($C$5*'Tariffs Jan2021'!AL91/'Tariffs Jan2021'!AJ91&lt;'Tariffs Jan2021'!J91,0,IF($C$5*'Tariffs Jan2021'!AL91/'Tariffs Jan2021'!AJ91&lt;='Tariffs Jan2021'!K91,($C$5*'Tariffs Jan2021'!AL91/'Tariffs Jan2021'!AJ91-'Tariffs Jan2021'!J91)*('Tariffs Jan2021'!V91/100)*'Tariffs Jan2021'!AJ91,('Tariffs Jan2021'!K91-'Tariffs Jan2021'!J91)*('Tariffs Jan2021'!V91/100)*'Tariffs Jan2021'!AJ91))</f>
        <v>356.6440363636363</v>
      </c>
      <c r="L97" s="85">
        <f>IF($C$5*'Tariffs Jan2021'!AL91/'Tariffs Jan2021'!AJ91&lt;'Tariffs Jan2021'!K91,0,IF($C$5*'Tariffs Jan2021'!AL91/'Tariffs Jan2021'!AJ91&lt;='Tariffs Jan2021'!L91,($C$5*'Tariffs Jan2021'!AL91/'Tariffs Jan2021'!AJ91-'Tariffs Jan2021'!K91)*('Tariffs Jan2021'!W91/100)*'Tariffs Jan2021'!AJ91,('Tariffs Jan2021'!L91-'Tariffs Jan2021'!K91)*('Tariffs Jan2021'!W91/100)*'Tariffs Jan2021'!AJ91))</f>
        <v>0</v>
      </c>
      <c r="M97" s="85">
        <f>IF($C$5*'Tariffs Jan2021'!AL91/'Tariffs Jan2021'!AJ91&lt;'Tariffs Jan2021'!L91,0,IF($C$5*'Tariffs Jan2021'!AL91/'Tariffs Jan2021'!AJ91&lt;='Tariffs Jan2021'!M91,($C$5*'Tariffs Jan2021'!AL91/'Tariffs Jan2021'!AJ91-'Tariffs Jan2021'!L91)*('Tariffs Jan2021'!X91/100)*'Tariffs Jan2021'!AJ91,('Tariffs Jan2021'!M91-'Tariffs Jan2021'!L91)*('Tariffs Jan2021'!X91/100)*'Tariffs Jan2021'!AJ91))</f>
        <v>0</v>
      </c>
      <c r="N97" s="85">
        <f>IF(($C$5*'Tariffs Jan2021'!AL91/'Tariffs Jan2021'!AJ91&gt;'Tariffs Jan2021'!M91),($C$5*'Tariffs Jan2021'!AL91/'Tariffs Jan2021'!AJ91-'Tariffs Jan2021'!M91)*'Tariffs Jan2021'!Y91/100*'Tariffs Jan2021'!AJ91,0)</f>
        <v>0</v>
      </c>
      <c r="O97" s="73">
        <f t="shared" ref="O97:O132" si="10">SUM(D97:N97)</f>
        <v>1795.8367999999998</v>
      </c>
      <c r="P97" s="498">
        <f t="shared" ref="P97:P132" si="11">O97*1.1</f>
        <v>1975.42048</v>
      </c>
      <c r="Q97" s="503"/>
      <c r="R97" s="503"/>
      <c r="S97" s="503"/>
      <c r="T97" s="503"/>
      <c r="U97" s="503"/>
      <c r="V97" s="503"/>
      <c r="W97" s="503"/>
      <c r="X97" s="503"/>
      <c r="Y97" s="503"/>
      <c r="Z97" s="503"/>
    </row>
    <row r="98" spans="1:26" x14ac:dyDescent="0.15">
      <c r="A98" s="286" t="str">
        <f>'Tariffs Jan2021'!F92</f>
        <v>GloBird</v>
      </c>
      <c r="B98" s="47" t="str">
        <f>'Tariffs Jan2021'!D92</f>
        <v>AusNet Services West</v>
      </c>
      <c r="C98" s="287">
        <f>'Tariffs Jan2021'!E92</f>
        <v>44197</v>
      </c>
      <c r="D98" s="85">
        <f>365*'Tariffs Jan2021'!H92/100</f>
        <v>397.85</v>
      </c>
      <c r="E98" s="85">
        <f>IF($C$5*'Tariffs Jan2021'!AK92/'Tariffs Jan2021'!AI92&gt;='Tariffs Jan2021'!J92,( 'Tariffs Jan2021'!J92*'Tariffs Jan2021'!O92/100)* 'Tariffs Jan2021'!AI92,($C$5*'Tariffs Jan2021'!AK92/'Tariffs Jan2021'!AI92*'Tariffs Jan2021'!O92/100)* 'Tariffs Jan2021'!AI92)</f>
        <v>252</v>
      </c>
      <c r="F98" s="85">
        <f>IF($C$5*'Tariffs Jan2021'!AK92/'Tariffs Jan2021'!AI92&lt;'Tariffs Jan2021'!J92,0,IF($C$5*'Tariffs Jan2021'!AK92/'Tariffs Jan2021'!AI92&lt;='Tariffs Jan2021'!K92,($C$5*'Tariffs Jan2021'!AK92/'Tariffs Jan2021'!AI92-'Tariffs Jan2021'!J92)*('Tariffs Jan2021'!P92/100)*'Tariffs Jan2021'!AI92,('Tariffs Jan2021'!K92-'Tariffs Jan2021'!J92)*('Tariffs Jan2021'!P92/100)*'Tariffs Jan2021'!AI92))</f>
        <v>0</v>
      </c>
      <c r="G98" s="85">
        <f>IF($C$5*'Tariffs Jan2021'!AK92/'Tariffs Jan2021'!AI92&lt;'Tariffs Jan2021'!K92,0,IF($C$5*'Tariffs Jan2021'!AK92/'Tariffs Jan2021'!AI92&lt;='Tariffs Jan2021'!L92,($C$5*'Tariffs Jan2021'!AK92/'Tariffs Jan2021'!AI92-'Tariffs Jan2021'!K92)*('Tariffs Jan2021'!Q92/100)*'Tariffs Jan2021'!AI92,('Tariffs Jan2021'!L92-'Tariffs Jan2021'!K92)*('Tariffs Jan2021'!Q92/100)*'Tariffs Jan2021'!AI92))</f>
        <v>0</v>
      </c>
      <c r="H98" s="85">
        <f>IF($C$5*'Tariffs Jan2021'!AK92/'Tariffs Jan2021'!AI92&lt;'Tariffs Jan2021'!L92,0,IF($C$5*'Tariffs Jan2021'!AK92/'Tariffs Jan2021'!AI92&lt;='Tariffs Jan2021'!M92,($C$5*'Tariffs Jan2021'!AK92/'Tariffs Jan2021'!AI92-'Tariffs Jan2021'!L92)*('Tariffs Jan2021'!R92/100)*'Tariffs Jan2021'!AI92,('Tariffs Jan2021'!M92-'Tariffs Jan2021'!L92)*('Tariffs Jan2021'!R92/100)*'Tariffs Jan2021'!AI92))</f>
        <v>0</v>
      </c>
      <c r="I98" s="85">
        <f>IF(($C$5*'Tariffs Jan2021'!AK92/'Tariffs Jan2021'!AI92&gt;'Tariffs Jan2021'!M92),($C$5*'Tariffs Jan2021'!AK92/'Tariffs Jan2021'!AI92-'Tariffs Jan2021'!M92)*'Tariffs Jan2021'!S92/100*'Tariffs Jan2021'!AI92,0)</f>
        <v>170.96009999999995</v>
      </c>
      <c r="J98" s="85">
        <f>IF($C$5*'Tariffs Jan2021'!AL92/'Tariffs Jan2021'!AJ92&gt;='Tariffs Jan2021'!J92,('Tariffs Jan2021'!J92*'Tariffs Jan2021'!U92/100)* 'Tariffs Jan2021'!AJ92,($C$5*'Tariffs Jan2021'!AL92/'Tariffs Jan2021'!AJ92*'Tariffs Jan2021'!U92/100)* 'Tariffs Jan2021'!AJ92)</f>
        <v>504</v>
      </c>
      <c r="K98" s="85">
        <f>IF($C$5*'Tariffs Jan2021'!AL92/'Tariffs Jan2021'!AJ92&lt;'Tariffs Jan2021'!J92,0,IF($C$5*'Tariffs Jan2021'!AL92/'Tariffs Jan2021'!AJ92&lt;='Tariffs Jan2021'!K92,($C$5*'Tariffs Jan2021'!AL92/'Tariffs Jan2021'!AJ92-'Tariffs Jan2021'!J92)*('Tariffs Jan2021'!V92/100)*'Tariffs Jan2021'!AJ92,('Tariffs Jan2021'!K92-'Tariffs Jan2021'!J92)*('Tariffs Jan2021'!V92/100)*'Tariffs Jan2021'!AJ92))</f>
        <v>0</v>
      </c>
      <c r="L98" s="85">
        <f>IF($C$5*'Tariffs Jan2021'!AL92/'Tariffs Jan2021'!AJ92&lt;'Tariffs Jan2021'!K92,0,IF($C$5*'Tariffs Jan2021'!AL92/'Tariffs Jan2021'!AJ92&lt;='Tariffs Jan2021'!L92,($C$5*'Tariffs Jan2021'!AL92/'Tariffs Jan2021'!AJ92-'Tariffs Jan2021'!K92)*('Tariffs Jan2021'!W92/100)*'Tariffs Jan2021'!AJ92,('Tariffs Jan2021'!L92-'Tariffs Jan2021'!K92)*('Tariffs Jan2021'!W92/100)*'Tariffs Jan2021'!AJ92))</f>
        <v>0</v>
      </c>
      <c r="M98" s="85">
        <f>IF($C$5*'Tariffs Jan2021'!AL92/'Tariffs Jan2021'!AJ92&lt;'Tariffs Jan2021'!L92,0,IF($C$5*'Tariffs Jan2021'!AL92/'Tariffs Jan2021'!AJ92&lt;='Tariffs Jan2021'!M92,($C$5*'Tariffs Jan2021'!AL92/'Tariffs Jan2021'!AJ92-'Tariffs Jan2021'!L92)*('Tariffs Jan2021'!X92/100)*'Tariffs Jan2021'!AJ92,('Tariffs Jan2021'!M92-'Tariffs Jan2021'!L92)*('Tariffs Jan2021'!X92/100)*'Tariffs Jan2021'!AJ92))</f>
        <v>0</v>
      </c>
      <c r="N98" s="85">
        <f>IF(($C$5*'Tariffs Jan2021'!AL92/'Tariffs Jan2021'!AJ92&gt;'Tariffs Jan2021'!M92),($C$5*'Tariffs Jan2021'!AL92/'Tariffs Jan2021'!AJ92-'Tariffs Jan2021'!M92)*'Tariffs Jan2021'!Y92/100*'Tariffs Jan2021'!AJ92,0)</f>
        <v>287.93279999999993</v>
      </c>
      <c r="O98" s="73">
        <f t="shared" si="10"/>
        <v>1612.7428999999997</v>
      </c>
      <c r="P98" s="498">
        <f t="shared" si="11"/>
        <v>1774.0171899999998</v>
      </c>
      <c r="Q98" s="503"/>
      <c r="R98" s="503"/>
      <c r="S98" s="503"/>
      <c r="T98" s="503"/>
      <c r="U98" s="503"/>
      <c r="V98" s="503"/>
      <c r="W98" s="503"/>
      <c r="X98" s="503"/>
      <c r="Y98" s="503"/>
      <c r="Z98" s="503"/>
    </row>
    <row r="99" spans="1:26" x14ac:dyDescent="0.15">
      <c r="A99" s="286" t="str">
        <f>'Tariffs Jan2021'!F93</f>
        <v>Powershop</v>
      </c>
      <c r="B99" s="47" t="str">
        <f>'Tariffs Jan2021'!D93</f>
        <v>AusNet Services West</v>
      </c>
      <c r="C99" s="287">
        <f>'Tariffs Jan2021'!E93</f>
        <v>44197</v>
      </c>
      <c r="D99" s="85">
        <f>365*'Tariffs Jan2021'!H93/100</f>
        <v>299.69818181818175</v>
      </c>
      <c r="E99" s="85">
        <f>((C$5*'Tariffs Jan2021'!AK93/'Tariffs Jan2021'!AI93)*('Tariffs Jan2021'!O93/100))*'Tariffs Jan2021'!AI93</f>
        <v>372.23549999999989</v>
      </c>
      <c r="F99" s="85">
        <v>0</v>
      </c>
      <c r="G99" s="85">
        <v>0</v>
      </c>
      <c r="H99" s="85">
        <v>0</v>
      </c>
      <c r="I99" s="85">
        <v>0</v>
      </c>
      <c r="J99" s="85">
        <f>((C$5*'Tariffs Jan2021'!AL93/'Tariffs Jan2021'!AJ93)*('Tariffs Jan2021'!U93/100))*'Tariffs Jan2021'!AJ93</f>
        <v>668.1149999999999</v>
      </c>
      <c r="K99" s="85">
        <v>0</v>
      </c>
      <c r="L99" s="85">
        <v>0</v>
      </c>
      <c r="M99" s="85">
        <v>0</v>
      </c>
      <c r="N99" s="85">
        <v>0</v>
      </c>
      <c r="O99" s="73">
        <f t="shared" si="10"/>
        <v>1340.0486818181816</v>
      </c>
      <c r="P99" s="498">
        <f t="shared" si="11"/>
        <v>1474.0535499999999</v>
      </c>
      <c r="Q99" s="503"/>
      <c r="R99" s="503"/>
      <c r="S99" s="503"/>
      <c r="T99" s="503"/>
      <c r="U99" s="503"/>
      <c r="V99" s="503"/>
      <c r="W99" s="503"/>
      <c r="X99" s="503"/>
      <c r="Y99" s="503"/>
      <c r="Z99" s="503"/>
    </row>
    <row r="100" spans="1:26" x14ac:dyDescent="0.15">
      <c r="A100" s="286" t="str">
        <f>'Tariffs Jan2021'!F94</f>
        <v>Click Energy</v>
      </c>
      <c r="B100" s="47" t="str">
        <f>'Tariffs Jan2021'!D94</f>
        <v>AusNet Services West</v>
      </c>
      <c r="C100" s="287">
        <f>'Tariffs Jan2021'!E94</f>
        <v>44197</v>
      </c>
      <c r="D100" s="85">
        <f>365*'Tariffs Jan2021'!H94/100</f>
        <v>353.32</v>
      </c>
      <c r="E100" s="85">
        <f>IF($C$5*'Tariffs Jan2021'!AK94/'Tariffs Jan2021'!AI94&gt;='Tariffs Jan2021'!J94,( 'Tariffs Jan2021'!J94*'Tariffs Jan2021'!O94/100)* 'Tariffs Jan2021'!AI94,($C$5*'Tariffs Jan2021'!AK94/'Tariffs Jan2021'!AI94*'Tariffs Jan2021'!O94/100)* 'Tariffs Jan2021'!AI94)</f>
        <v>336</v>
      </c>
      <c r="F100" s="85">
        <f>IF($C$5*'Tariffs Jan2021'!AK94/'Tariffs Jan2021'!AI94&lt;'Tariffs Jan2021'!J94,0,IF($C$5*'Tariffs Jan2021'!AK94/'Tariffs Jan2021'!AI94&lt;='Tariffs Jan2021'!K94,($C$5*'Tariffs Jan2021'!AK94/'Tariffs Jan2021'!AI94-'Tariffs Jan2021'!J94)*('Tariffs Jan2021'!P94/100)*'Tariffs Jan2021'!AI94,('Tariffs Jan2021'!K94-'Tariffs Jan2021'!J94)*('Tariffs Jan2021'!P94/100)*'Tariffs Jan2021'!AI94))</f>
        <v>233.94539999999995</v>
      </c>
      <c r="G100" s="85">
        <f>IF($C$5*'Tariffs Jan2021'!AK94/'Tariffs Jan2021'!AI94&lt;'Tariffs Jan2021'!K94,0,IF($C$5*'Tariffs Jan2021'!AK94/'Tariffs Jan2021'!AI94&lt;='Tariffs Jan2021'!L94,($C$5*'Tariffs Jan2021'!AK94/'Tariffs Jan2021'!AI94-'Tariffs Jan2021'!K94)*('Tariffs Jan2021'!Q94/100)*'Tariffs Jan2021'!AI94,('Tariffs Jan2021'!L94-'Tariffs Jan2021'!K94)*('Tariffs Jan2021'!Q94/100)*'Tariffs Jan2021'!AI94))</f>
        <v>0</v>
      </c>
      <c r="H100" s="85">
        <f>IF($C$5*'Tariffs Jan2021'!AK94/'Tariffs Jan2021'!AI94&lt;'Tariffs Jan2021'!L94,0,IF($C$5*'Tariffs Jan2021'!AK94/'Tariffs Jan2021'!AI94&lt;='Tariffs Jan2021'!M94,($C$5*'Tariffs Jan2021'!AK94/'Tariffs Jan2021'!AI94-'Tariffs Jan2021'!L94)*('Tariffs Jan2021'!R94/100)*'Tariffs Jan2021'!AI94,('Tariffs Jan2021'!M94-'Tariffs Jan2021'!L94)*('Tariffs Jan2021'!R94/100)*'Tariffs Jan2021'!AI94))</f>
        <v>0</v>
      </c>
      <c r="I100" s="85">
        <f>IF(($C$5*'Tariffs Jan2021'!AK94/'Tariffs Jan2021'!AI94&gt;'Tariffs Jan2021'!M94),($C$5*'Tariffs Jan2021'!AK94/'Tariffs Jan2021'!AI94-'Tariffs Jan2021'!M94)*'Tariffs Jan2021'!S94/100*'Tariffs Jan2021'!AI94,0)</f>
        <v>0</v>
      </c>
      <c r="J100" s="85">
        <f>IF($C$5*'Tariffs Jan2021'!AL94/'Tariffs Jan2021'!AJ94&gt;='Tariffs Jan2021'!J94,('Tariffs Jan2021'!J94*'Tariffs Jan2021'!U94/100)* 'Tariffs Jan2021'!AJ94,($C$5*'Tariffs Jan2021'!AL94/'Tariffs Jan2021'!AJ94*'Tariffs Jan2021'!U94/100)* 'Tariffs Jan2021'!AJ94)</f>
        <v>576</v>
      </c>
      <c r="K100" s="85">
        <f>IF($C$5*'Tariffs Jan2021'!AL94/'Tariffs Jan2021'!AJ94&lt;'Tariffs Jan2021'!J94,0,IF($C$5*'Tariffs Jan2021'!AL94/'Tariffs Jan2021'!AJ94&lt;='Tariffs Jan2021'!K94,($C$5*'Tariffs Jan2021'!AL94/'Tariffs Jan2021'!AJ94-'Tariffs Jan2021'!J94)*('Tariffs Jan2021'!V94/100)*'Tariffs Jan2021'!AJ94,('Tariffs Jan2021'!K94-'Tariffs Jan2021'!J94)*('Tariffs Jan2021'!V94/100)*'Tariffs Jan2021'!AJ94))</f>
        <v>413.90339999999992</v>
      </c>
      <c r="L100" s="85">
        <f>IF($C$5*'Tariffs Jan2021'!AL94/'Tariffs Jan2021'!AJ94&lt;'Tariffs Jan2021'!K94,0,IF($C$5*'Tariffs Jan2021'!AL94/'Tariffs Jan2021'!AJ94&lt;='Tariffs Jan2021'!L94,($C$5*'Tariffs Jan2021'!AL94/'Tariffs Jan2021'!AJ94-'Tariffs Jan2021'!K94)*('Tariffs Jan2021'!W94/100)*'Tariffs Jan2021'!AJ94,('Tariffs Jan2021'!L94-'Tariffs Jan2021'!K94)*('Tariffs Jan2021'!W94/100)*'Tariffs Jan2021'!AJ94))</f>
        <v>0</v>
      </c>
      <c r="M100" s="85">
        <f>IF($C$5*'Tariffs Jan2021'!AL94/'Tariffs Jan2021'!AJ94&lt;'Tariffs Jan2021'!L94,0,IF($C$5*'Tariffs Jan2021'!AL94/'Tariffs Jan2021'!AJ94&lt;='Tariffs Jan2021'!M94,($C$5*'Tariffs Jan2021'!AL94/'Tariffs Jan2021'!AJ94-'Tariffs Jan2021'!L94)*('Tariffs Jan2021'!X94/100)*'Tariffs Jan2021'!AJ94,('Tariffs Jan2021'!M94-'Tariffs Jan2021'!L94)*('Tariffs Jan2021'!X94/100)*'Tariffs Jan2021'!AJ94))</f>
        <v>0</v>
      </c>
      <c r="N100" s="85">
        <f>IF(($C$5*'Tariffs Jan2021'!AL94/'Tariffs Jan2021'!AJ94&gt;'Tariffs Jan2021'!M94),($C$5*'Tariffs Jan2021'!AL94/'Tariffs Jan2021'!AJ94-'Tariffs Jan2021'!M94)*'Tariffs Jan2021'!Y94/100*'Tariffs Jan2021'!AJ94,0)</f>
        <v>0</v>
      </c>
      <c r="O100" s="73">
        <f t="shared" si="10"/>
        <v>1913.1687999999997</v>
      </c>
      <c r="P100" s="498">
        <f t="shared" si="11"/>
        <v>2104.4856799999998</v>
      </c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</row>
    <row r="101" spans="1:26" x14ac:dyDescent="0.15">
      <c r="A101" s="47" t="str">
        <f>'Tariffs Jan2021'!F95</f>
        <v>1st Energy</v>
      </c>
      <c r="B101" s="47" t="str">
        <f>'Tariffs Jan2021'!D95</f>
        <v>AusNet Services West</v>
      </c>
      <c r="C101" s="287">
        <f>'Tariffs Jan2021'!E95</f>
        <v>44197</v>
      </c>
      <c r="D101" s="85">
        <f>365*'Tariffs Jan2021'!H95/100</f>
        <v>346.74999999999994</v>
      </c>
      <c r="E101" s="85">
        <f>IF($C$5*'Tariffs Jan2021'!AK95/'Tariffs Jan2021'!AI95&gt;='Tariffs Jan2021'!J95,( 'Tariffs Jan2021'!J95*'Tariffs Jan2021'!O95/100)* 'Tariffs Jan2021'!AI95,($C$5*'Tariffs Jan2021'!AK95/'Tariffs Jan2021'!AI95*'Tariffs Jan2021'!O95/100)* 'Tariffs Jan2021'!AI95)</f>
        <v>389.45454545454544</v>
      </c>
      <c r="F101" s="85">
        <f>IF($C$5*'Tariffs Jan2021'!AK95/'Tariffs Jan2021'!AI95&lt;'Tariffs Jan2021'!J95,0,IF($C$5*'Tariffs Jan2021'!AK95/'Tariffs Jan2021'!AI95&lt;='Tariffs Jan2021'!K95,($C$5*'Tariffs Jan2021'!AK95/'Tariffs Jan2021'!AI95-'Tariffs Jan2021'!J95)*('Tariffs Jan2021'!P95/100)*'Tariffs Jan2021'!AI95,('Tariffs Jan2021'!K95-'Tariffs Jan2021'!J95)*('Tariffs Jan2021'!P95/100)*'Tariffs Jan2021'!AI95))</f>
        <v>279.81818181818176</v>
      </c>
      <c r="G101" s="85">
        <f>IF($C$5*'Tariffs Jan2021'!AK95/'Tariffs Jan2021'!AI95&lt;'Tariffs Jan2021'!K95,0,IF($C$5*'Tariffs Jan2021'!AK95/'Tariffs Jan2021'!AI95&lt;='Tariffs Jan2021'!L95,($C$5*'Tariffs Jan2021'!AK95/'Tariffs Jan2021'!AI95-'Tariffs Jan2021'!K95)*('Tariffs Jan2021'!Q95/100)*'Tariffs Jan2021'!AI95,('Tariffs Jan2021'!L95-'Tariffs Jan2021'!K95)*('Tariffs Jan2021'!Q95/100)*'Tariffs Jan2021'!AI95))</f>
        <v>0</v>
      </c>
      <c r="H101" s="85">
        <f>IF($C$5*'Tariffs Jan2021'!AK95/'Tariffs Jan2021'!AI95&lt;'Tariffs Jan2021'!L95,0,IF($C$5*'Tariffs Jan2021'!AK95/'Tariffs Jan2021'!AI95&lt;='Tariffs Jan2021'!M95,($C$5*'Tariffs Jan2021'!AK95/'Tariffs Jan2021'!AI95-'Tariffs Jan2021'!L95)*('Tariffs Jan2021'!R95/100)*'Tariffs Jan2021'!AI95,('Tariffs Jan2021'!M95-'Tariffs Jan2021'!L95)*('Tariffs Jan2021'!R95/100)*'Tariffs Jan2021'!AI95))</f>
        <v>0</v>
      </c>
      <c r="I101" s="85">
        <f>IF(($C$5*'Tariffs Jan2021'!AK95/'Tariffs Jan2021'!AI95&gt;'Tariffs Jan2021'!M95),($C$5*'Tariffs Jan2021'!AK95/'Tariffs Jan2021'!AI95-'Tariffs Jan2021'!M95)*'Tariffs Jan2021'!S95/100*'Tariffs Jan2021'!AI95,0)</f>
        <v>0</v>
      </c>
      <c r="J101" s="85">
        <f>IF($C$5*'Tariffs Jan2021'!AL95/'Tariffs Jan2021'!AJ95&gt;='Tariffs Jan2021'!J95,('Tariffs Jan2021'!J95*'Tariffs Jan2021'!U95/100)* 'Tariffs Jan2021'!AJ95,($C$5*'Tariffs Jan2021'!AL95/'Tariffs Jan2021'!AJ95*'Tariffs Jan2021'!U95/100)* 'Tariffs Jan2021'!AJ95)</f>
        <v>389.45454545454544</v>
      </c>
      <c r="K101" s="85">
        <f>IF($C$5*'Tariffs Jan2021'!AL95/'Tariffs Jan2021'!AJ95&lt;'Tariffs Jan2021'!J95,0,IF($C$5*'Tariffs Jan2021'!AL95/'Tariffs Jan2021'!AJ95&lt;='Tariffs Jan2021'!K95,($C$5*'Tariffs Jan2021'!AL95/'Tariffs Jan2021'!AJ95-'Tariffs Jan2021'!J95)*('Tariffs Jan2021'!V95/100)*'Tariffs Jan2021'!AJ95,('Tariffs Jan2021'!K95-'Tariffs Jan2021'!J95)*('Tariffs Jan2021'!V95/100)*'Tariffs Jan2021'!AJ95))</f>
        <v>279.81818181818176</v>
      </c>
      <c r="L101" s="85">
        <f>IF($C$5*'Tariffs Jan2021'!AL95/'Tariffs Jan2021'!AJ95&lt;'Tariffs Jan2021'!K95,0,IF($C$5*'Tariffs Jan2021'!AL95/'Tariffs Jan2021'!AJ95&lt;='Tariffs Jan2021'!L95,($C$5*'Tariffs Jan2021'!AL95/'Tariffs Jan2021'!AJ95-'Tariffs Jan2021'!K95)*('Tariffs Jan2021'!W95/100)*'Tariffs Jan2021'!AJ95,('Tariffs Jan2021'!L95-'Tariffs Jan2021'!K95)*('Tariffs Jan2021'!W95/100)*'Tariffs Jan2021'!AJ95))</f>
        <v>0</v>
      </c>
      <c r="M101" s="85">
        <f>IF($C$5*'Tariffs Jan2021'!AL95/'Tariffs Jan2021'!AJ95&lt;'Tariffs Jan2021'!L95,0,IF($C$5*'Tariffs Jan2021'!AL95/'Tariffs Jan2021'!AJ95&lt;='Tariffs Jan2021'!M95,($C$5*'Tariffs Jan2021'!AL95/'Tariffs Jan2021'!AJ95-'Tariffs Jan2021'!L95)*('Tariffs Jan2021'!X95/100)*'Tariffs Jan2021'!AJ95,('Tariffs Jan2021'!M95-'Tariffs Jan2021'!L95)*('Tariffs Jan2021'!X95/100)*'Tariffs Jan2021'!AJ95))</f>
        <v>0</v>
      </c>
      <c r="N101" s="85">
        <f>IF(($C$5*'Tariffs Jan2021'!AL95/'Tariffs Jan2021'!AJ95&gt;'Tariffs Jan2021'!M95),($C$5*'Tariffs Jan2021'!AL95/'Tariffs Jan2021'!AJ95-'Tariffs Jan2021'!M95)*'Tariffs Jan2021'!Y95/100*'Tariffs Jan2021'!AJ95,0)</f>
        <v>0</v>
      </c>
      <c r="O101" s="73">
        <f t="shared" si="10"/>
        <v>1685.2954545454543</v>
      </c>
      <c r="P101" s="498">
        <f t="shared" si="11"/>
        <v>1853.8249999999998</v>
      </c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</row>
    <row r="102" spans="1:26" ht="14" thickBot="1" x14ac:dyDescent="0.2">
      <c r="A102" s="288" t="str">
        <f>'Tariffs Jan2021'!F96</f>
        <v>Tango Energy</v>
      </c>
      <c r="B102" s="289" t="str">
        <f>'Tariffs Jan2021'!D96</f>
        <v>AusNet Services West</v>
      </c>
      <c r="C102" s="290">
        <f>'Tariffs Jan2021'!E96</f>
        <v>44153</v>
      </c>
      <c r="D102" s="291">
        <f>365*'Tariffs Jan2021'!H96/100</f>
        <v>463.55</v>
      </c>
      <c r="E102" s="291">
        <f>IF($C$5*'Tariffs Jan2021'!AK96/'Tariffs Jan2021'!AI96&gt;='Tariffs Jan2021'!J96,( 'Tariffs Jan2021'!J96*'Tariffs Jan2021'!O96/100)* 'Tariffs Jan2021'!AI96,($C$5*'Tariffs Jan2021'!AK96/'Tariffs Jan2021'!AI96*'Tariffs Jan2021'!O96/100)* 'Tariffs Jan2021'!AI96)</f>
        <v>230.4</v>
      </c>
      <c r="F102" s="291">
        <f>IF($C$5*'Tariffs Jan2021'!AK96/'Tariffs Jan2021'!AI96&lt;'Tariffs Jan2021'!J96,0,IF($C$5*'Tariffs Jan2021'!AK96/'Tariffs Jan2021'!AI96&lt;='Tariffs Jan2021'!K96,($C$5*'Tariffs Jan2021'!AK96/'Tariffs Jan2021'!AI96-'Tariffs Jan2021'!J96)*('Tariffs Jan2021'!P96/100)*'Tariffs Jan2021'!AI96,('Tariffs Jan2021'!K96-'Tariffs Jan2021'!J96)*('Tariffs Jan2021'!P96/100)*'Tariffs Jan2021'!AI96))</f>
        <v>162.86198999999996</v>
      </c>
      <c r="G102" s="291">
        <f>IF($C$5*'Tariffs Jan2021'!AK96/'Tariffs Jan2021'!AI96&lt;'Tariffs Jan2021'!K96,0,IF($C$5*'Tariffs Jan2021'!AK96/'Tariffs Jan2021'!AI96&lt;='Tariffs Jan2021'!L96,($C$5*'Tariffs Jan2021'!AK96/'Tariffs Jan2021'!AI96-'Tariffs Jan2021'!K96)*('Tariffs Jan2021'!Q96/100)*'Tariffs Jan2021'!AI96,('Tariffs Jan2021'!L96-'Tariffs Jan2021'!K96)*('Tariffs Jan2021'!Q96/100)*'Tariffs Jan2021'!AI96))</f>
        <v>0</v>
      </c>
      <c r="H102" s="291">
        <f>IF($C$5*'Tariffs Jan2021'!AK96/'Tariffs Jan2021'!AI96&lt;'Tariffs Jan2021'!L96,0,IF($C$5*'Tariffs Jan2021'!AK96/'Tariffs Jan2021'!AI96&lt;='Tariffs Jan2021'!M96,($C$5*'Tariffs Jan2021'!AK96/'Tariffs Jan2021'!AI96-'Tariffs Jan2021'!L96)*('Tariffs Jan2021'!R96/100)*'Tariffs Jan2021'!AI96,('Tariffs Jan2021'!M96-'Tariffs Jan2021'!L96)*('Tariffs Jan2021'!R96/100)*'Tariffs Jan2021'!AI96))</f>
        <v>0</v>
      </c>
      <c r="I102" s="291">
        <f>IF(($C$5*'Tariffs Jan2021'!AK96/'Tariffs Jan2021'!AI96&gt;'Tariffs Jan2021'!M96),($C$5*'Tariffs Jan2021'!AK96/'Tariffs Jan2021'!AI96-'Tariffs Jan2021'!M96)*'Tariffs Jan2021'!S96/100*'Tariffs Jan2021'!AI96,0)</f>
        <v>0</v>
      </c>
      <c r="J102" s="291">
        <f>IF($C$5*'Tariffs Jan2021'!AL96/'Tariffs Jan2021'!AJ96&gt;='Tariffs Jan2021'!J96,('Tariffs Jan2021'!J96*'Tariffs Jan2021'!U96/100)* 'Tariffs Jan2021'!AJ96,($C$5*'Tariffs Jan2021'!AL96/'Tariffs Jan2021'!AJ96*'Tariffs Jan2021'!U96/100)* 'Tariffs Jan2021'!AJ96)</f>
        <v>352.8</v>
      </c>
      <c r="K102" s="291">
        <f>IF($C$5*'Tariffs Jan2021'!AL96/'Tariffs Jan2021'!AJ96&lt;'Tariffs Jan2021'!J96,0,IF($C$5*'Tariffs Jan2021'!AL96/'Tariffs Jan2021'!AJ96&lt;='Tariffs Jan2021'!K96,($C$5*'Tariffs Jan2021'!AL96/'Tariffs Jan2021'!AJ96-'Tariffs Jan2021'!J96)*('Tariffs Jan2021'!V96/100)*'Tariffs Jan2021'!AJ96,('Tariffs Jan2021'!K96-'Tariffs Jan2021'!J96)*('Tariffs Jan2021'!V96/100)*'Tariffs Jan2021'!AJ96))</f>
        <v>262.73867999999993</v>
      </c>
      <c r="L102" s="291">
        <f>IF($C$5*'Tariffs Jan2021'!AL96/'Tariffs Jan2021'!AJ96&lt;'Tariffs Jan2021'!K96,0,IF($C$5*'Tariffs Jan2021'!AL96/'Tariffs Jan2021'!AJ96&lt;='Tariffs Jan2021'!L96,($C$5*'Tariffs Jan2021'!AL96/'Tariffs Jan2021'!AJ96-'Tariffs Jan2021'!K96)*('Tariffs Jan2021'!W96/100)*'Tariffs Jan2021'!AJ96,('Tariffs Jan2021'!L96-'Tariffs Jan2021'!K96)*('Tariffs Jan2021'!W96/100)*'Tariffs Jan2021'!AJ96))</f>
        <v>0</v>
      </c>
      <c r="M102" s="291">
        <f>IF($C$5*'Tariffs Jan2021'!AL96/'Tariffs Jan2021'!AJ96&lt;'Tariffs Jan2021'!L96,0,IF($C$5*'Tariffs Jan2021'!AL96/'Tariffs Jan2021'!AJ96&lt;='Tariffs Jan2021'!M96,($C$5*'Tariffs Jan2021'!AL96/'Tariffs Jan2021'!AJ96-'Tariffs Jan2021'!L96)*('Tariffs Jan2021'!X96/100)*'Tariffs Jan2021'!AJ96,('Tariffs Jan2021'!M96-'Tariffs Jan2021'!L96)*('Tariffs Jan2021'!X96/100)*'Tariffs Jan2021'!AJ96))</f>
        <v>0</v>
      </c>
      <c r="N102" s="291">
        <f>IF(($C$5*'Tariffs Jan2021'!AL96/'Tariffs Jan2021'!AJ96&gt;'Tariffs Jan2021'!M96),($C$5*'Tariffs Jan2021'!AL96/'Tariffs Jan2021'!AJ96-'Tariffs Jan2021'!M96)*'Tariffs Jan2021'!Y96/100*'Tariffs Jan2021'!AJ96,0)</f>
        <v>0</v>
      </c>
      <c r="O102" s="292">
        <f t="shared" si="10"/>
        <v>1472.35067</v>
      </c>
      <c r="P102" s="499">
        <f t="shared" si="11"/>
        <v>1619.5857370000001</v>
      </c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</row>
    <row r="103" spans="1:26" ht="14" thickTop="1" x14ac:dyDescent="0.15">
      <c r="A103" s="286" t="str">
        <f>'Tariffs Jan2021'!F97</f>
        <v>AGL</v>
      </c>
      <c r="B103" s="47" t="str">
        <f>'Tariffs Jan2021'!D97</f>
        <v>AusNet Services Central 2</v>
      </c>
      <c r="C103" s="287">
        <f>'Tariffs Jan2021'!E97</f>
        <v>44197</v>
      </c>
      <c r="D103" s="85">
        <f>365*'Tariffs Jan2021'!H97/100</f>
        <v>339.44999999999993</v>
      </c>
      <c r="E103" s="85">
        <f>IF($C$5*'Tariffs Jan2021'!AK97/'Tariffs Jan2021'!AI97&gt;='Tariffs Jan2021'!J97,( 'Tariffs Jan2021'!J97*'Tariffs Jan2021'!O97/100)* 'Tariffs Jan2021'!AI97,($C$5*'Tariffs Jan2021'!AK97/'Tariffs Jan2021'!AI97*'Tariffs Jan2021'!O97/100)* 'Tariffs Jan2021'!AI97)</f>
        <v>311.99999999999994</v>
      </c>
      <c r="F103" s="85">
        <f>IF($C$5*'Tariffs Jan2021'!AK97/'Tariffs Jan2021'!AI97&lt;'Tariffs Jan2021'!J97,0,IF($C$5*'Tariffs Jan2021'!AK97/'Tariffs Jan2021'!AI97&lt;='Tariffs Jan2021'!K97,($C$5*'Tariffs Jan2021'!AK97/'Tariffs Jan2021'!AI97-'Tariffs Jan2021'!J97)*('Tariffs Jan2021'!P97/100)*'Tariffs Jan2021'!AI97,('Tariffs Jan2021'!K97-'Tariffs Jan2021'!J97)*('Tariffs Jan2021'!P97/100)*'Tariffs Jan2021'!AI97))</f>
        <v>225.76549090909083</v>
      </c>
      <c r="G103" s="85">
        <f>IF($C$5*'Tariffs Jan2021'!AK97/'Tariffs Jan2021'!AI97&lt;'Tariffs Jan2021'!K97,0,IF($C$5*'Tariffs Jan2021'!AK97/'Tariffs Jan2021'!AI97&lt;='Tariffs Jan2021'!L97,($C$5*'Tariffs Jan2021'!AK97/'Tariffs Jan2021'!AI97-'Tariffs Jan2021'!K97)*('Tariffs Jan2021'!Q97/100)*'Tariffs Jan2021'!AI97,('Tariffs Jan2021'!L97-'Tariffs Jan2021'!K97)*('Tariffs Jan2021'!Q97/100)*'Tariffs Jan2021'!AI97))</f>
        <v>0</v>
      </c>
      <c r="H103" s="85">
        <f>IF($C$5*'Tariffs Jan2021'!AK97/'Tariffs Jan2021'!AI97&lt;'Tariffs Jan2021'!L97,0,IF($C$5*'Tariffs Jan2021'!AK97/'Tariffs Jan2021'!AI97&lt;='Tariffs Jan2021'!M97,($C$5*'Tariffs Jan2021'!AK97/'Tariffs Jan2021'!AI97-'Tariffs Jan2021'!L97)*('Tariffs Jan2021'!R97/100)*'Tariffs Jan2021'!AI97,('Tariffs Jan2021'!M97-'Tariffs Jan2021'!L97)*('Tariffs Jan2021'!R97/100)*'Tariffs Jan2021'!AI97))</f>
        <v>0</v>
      </c>
      <c r="I103" s="85">
        <f>IF(($C$5*'Tariffs Jan2021'!AK97/'Tariffs Jan2021'!AI97&gt;'Tariffs Jan2021'!M97),($C$5*'Tariffs Jan2021'!AK97/'Tariffs Jan2021'!AI97-'Tariffs Jan2021'!M97)*'Tariffs Jan2021'!S97/100*'Tariffs Jan2021'!AI97,0)</f>
        <v>0</v>
      </c>
      <c r="J103" s="85">
        <f>IF($C$5*'Tariffs Jan2021'!AL97/'Tariffs Jan2021'!AJ97&gt;='Tariffs Jan2021'!J97,('Tariffs Jan2021'!J97*'Tariffs Jan2021'!U97/100)* 'Tariffs Jan2021'!AJ97,($C$5*'Tariffs Jan2021'!AL97/'Tariffs Jan2021'!AJ97*'Tariffs Jan2021'!U97/100)* 'Tariffs Jan2021'!AJ97)</f>
        <v>534.5454545454545</v>
      </c>
      <c r="K103" s="85">
        <f>IF($C$5*'Tariffs Jan2021'!AL97/'Tariffs Jan2021'!AJ97&lt;'Tariffs Jan2021'!J97,0,IF($C$5*'Tariffs Jan2021'!AL97/'Tariffs Jan2021'!AJ97&lt;='Tariffs Jan2021'!K97,($C$5*'Tariffs Jan2021'!AL97/'Tariffs Jan2021'!AJ97-'Tariffs Jan2021'!J97)*('Tariffs Jan2021'!V97/100)*'Tariffs Jan2021'!AJ97,('Tariffs Jan2021'!K97-'Tariffs Jan2021'!J97)*('Tariffs Jan2021'!V97/100)*'Tariffs Jan2021'!AJ97))</f>
        <v>345.19216363636349</v>
      </c>
      <c r="L103" s="85">
        <f>IF($C$5*'Tariffs Jan2021'!AL97/'Tariffs Jan2021'!AJ97&lt;'Tariffs Jan2021'!K97,0,IF($C$5*'Tariffs Jan2021'!AL97/'Tariffs Jan2021'!AJ97&lt;='Tariffs Jan2021'!L97,($C$5*'Tariffs Jan2021'!AL97/'Tariffs Jan2021'!AJ97-'Tariffs Jan2021'!K97)*('Tariffs Jan2021'!W97/100)*'Tariffs Jan2021'!AJ97,('Tariffs Jan2021'!L97-'Tariffs Jan2021'!K97)*('Tariffs Jan2021'!W97/100)*'Tariffs Jan2021'!AJ97))</f>
        <v>0</v>
      </c>
      <c r="M103" s="85">
        <f>IF($C$5*'Tariffs Jan2021'!AL97/'Tariffs Jan2021'!AJ97&lt;'Tariffs Jan2021'!L97,0,IF($C$5*'Tariffs Jan2021'!AL97/'Tariffs Jan2021'!AJ97&lt;='Tariffs Jan2021'!M97,($C$5*'Tariffs Jan2021'!AL97/'Tariffs Jan2021'!AJ97-'Tariffs Jan2021'!L97)*('Tariffs Jan2021'!X97/100)*'Tariffs Jan2021'!AJ97,('Tariffs Jan2021'!M97-'Tariffs Jan2021'!L97)*('Tariffs Jan2021'!X97/100)*'Tariffs Jan2021'!AJ97))</f>
        <v>0</v>
      </c>
      <c r="N103" s="85">
        <f>IF(($C$5*'Tariffs Jan2021'!AL97/'Tariffs Jan2021'!AJ97&gt;'Tariffs Jan2021'!M97),($C$5*'Tariffs Jan2021'!AL97/'Tariffs Jan2021'!AJ97-'Tariffs Jan2021'!M97)*'Tariffs Jan2021'!Y97/100*'Tariffs Jan2021'!AJ97,0)</f>
        <v>0</v>
      </c>
      <c r="O103" s="73">
        <f t="shared" si="10"/>
        <v>1756.9531090909086</v>
      </c>
      <c r="P103" s="498">
        <f t="shared" si="11"/>
        <v>1932.6484199999995</v>
      </c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</row>
    <row r="104" spans="1:26" x14ac:dyDescent="0.15">
      <c r="A104" s="286" t="str">
        <f>'Tariffs Jan2021'!F98</f>
        <v>Alinta Energy</v>
      </c>
      <c r="B104" s="47" t="str">
        <f>'Tariffs Jan2021'!D98</f>
        <v>AusNet Services Central 2</v>
      </c>
      <c r="C104" s="287">
        <f>'Tariffs Jan2021'!E98</f>
        <v>44197</v>
      </c>
      <c r="D104" s="85">
        <f>365*'Tariffs Jan2021'!H98/100</f>
        <v>266.45</v>
      </c>
      <c r="E104" s="85">
        <f>IF($C$5*'Tariffs Jan2021'!AK98/'Tariffs Jan2021'!AI98&gt;='Tariffs Jan2021'!J98,( 'Tariffs Jan2021'!J98*'Tariffs Jan2021'!O98/100)* 'Tariffs Jan2021'!AI98,($C$5*'Tariffs Jan2021'!AK98/'Tariffs Jan2021'!AI98*'Tariffs Jan2021'!O98/100)* 'Tariffs Jan2021'!AI98)</f>
        <v>309.81818181818181</v>
      </c>
      <c r="F104" s="85">
        <f>IF($C$5*'Tariffs Jan2021'!AK98/'Tariffs Jan2021'!AI98&lt;'Tariffs Jan2021'!J98,0,IF($C$5*'Tariffs Jan2021'!AK98/'Tariffs Jan2021'!AI98&lt;='Tariffs Jan2021'!K98,($C$5*'Tariffs Jan2021'!AK98/'Tariffs Jan2021'!AI98-'Tariffs Jan2021'!J98)*('Tariffs Jan2021'!P98/100)*'Tariffs Jan2021'!AI98,('Tariffs Jan2021'!K98-'Tariffs Jan2021'!J98)*('Tariffs Jan2021'!P98/100)*'Tariffs Jan2021'!AI98))</f>
        <v>0</v>
      </c>
      <c r="G104" s="85">
        <f>IF($C$5*'Tariffs Jan2021'!AK98/'Tariffs Jan2021'!AI98&lt;'Tariffs Jan2021'!K98,0,IF($C$5*'Tariffs Jan2021'!AK98/'Tariffs Jan2021'!AI98&lt;='Tariffs Jan2021'!L98,($C$5*'Tariffs Jan2021'!AK98/'Tariffs Jan2021'!AI98-'Tariffs Jan2021'!K98)*('Tariffs Jan2021'!Q98/100)*'Tariffs Jan2021'!AI98,('Tariffs Jan2021'!L98-'Tariffs Jan2021'!K98)*('Tariffs Jan2021'!Q98/100)*'Tariffs Jan2021'!AI98))</f>
        <v>0</v>
      </c>
      <c r="H104" s="85">
        <f>IF($C$5*'Tariffs Jan2021'!AK98/'Tariffs Jan2021'!AI98&lt;'Tariffs Jan2021'!L98,0,IF($C$5*'Tariffs Jan2021'!AK98/'Tariffs Jan2021'!AI98&lt;='Tariffs Jan2021'!M98,($C$5*'Tariffs Jan2021'!AK98/'Tariffs Jan2021'!AI98-'Tariffs Jan2021'!L98)*('Tariffs Jan2021'!R98/100)*'Tariffs Jan2021'!AI98,('Tariffs Jan2021'!M98-'Tariffs Jan2021'!L98)*('Tariffs Jan2021'!R98/100)*'Tariffs Jan2021'!AI98))</f>
        <v>0</v>
      </c>
      <c r="I104" s="85">
        <f>IF(($C$5*'Tariffs Jan2021'!AK98/'Tariffs Jan2021'!AI98&gt;'Tariffs Jan2021'!M98),($C$5*'Tariffs Jan2021'!AK98/'Tariffs Jan2021'!AI98-'Tariffs Jan2021'!M98)*'Tariffs Jan2021'!S98/100*'Tariffs Jan2021'!AI98,0)</f>
        <v>179.95799999999997</v>
      </c>
      <c r="J104" s="85">
        <f>IF($C$5*'Tariffs Jan2021'!AL98/'Tariffs Jan2021'!AJ98&gt;='Tariffs Jan2021'!J98,('Tariffs Jan2021'!J98*'Tariffs Jan2021'!U98/100)* 'Tariffs Jan2021'!AJ98,($C$5*'Tariffs Jan2021'!AL98/'Tariffs Jan2021'!AJ98*'Tariffs Jan2021'!U98/100)* 'Tariffs Jan2021'!AJ98)</f>
        <v>573.81818181818176</v>
      </c>
      <c r="K104" s="85">
        <f>IF($C$5*'Tariffs Jan2021'!AL98/'Tariffs Jan2021'!AJ98&lt;'Tariffs Jan2021'!J98,0,IF($C$5*'Tariffs Jan2021'!AL98/'Tariffs Jan2021'!AJ98&lt;='Tariffs Jan2021'!K98,($C$5*'Tariffs Jan2021'!AL98/'Tariffs Jan2021'!AJ98-'Tariffs Jan2021'!J98)*('Tariffs Jan2021'!V98/100)*'Tariffs Jan2021'!AJ98,('Tariffs Jan2021'!K98-'Tariffs Jan2021'!J98)*('Tariffs Jan2021'!V98/100)*'Tariffs Jan2021'!AJ98))</f>
        <v>0</v>
      </c>
      <c r="L104" s="85">
        <f>IF($C$5*'Tariffs Jan2021'!AL98/'Tariffs Jan2021'!AJ98&lt;'Tariffs Jan2021'!K98,0,IF($C$5*'Tariffs Jan2021'!AL98/'Tariffs Jan2021'!AJ98&lt;='Tariffs Jan2021'!L98,($C$5*'Tariffs Jan2021'!AL98/'Tariffs Jan2021'!AJ98-'Tariffs Jan2021'!K98)*('Tariffs Jan2021'!W98/100)*'Tariffs Jan2021'!AJ98,('Tariffs Jan2021'!L98-'Tariffs Jan2021'!K98)*('Tariffs Jan2021'!W98/100)*'Tariffs Jan2021'!AJ98))</f>
        <v>0</v>
      </c>
      <c r="M104" s="85">
        <f>IF($C$5*'Tariffs Jan2021'!AL98/'Tariffs Jan2021'!AJ98&lt;'Tariffs Jan2021'!L98,0,IF($C$5*'Tariffs Jan2021'!AL98/'Tariffs Jan2021'!AJ98&lt;='Tariffs Jan2021'!M98,($C$5*'Tariffs Jan2021'!AL98/'Tariffs Jan2021'!AJ98-'Tariffs Jan2021'!L98)*('Tariffs Jan2021'!X98/100)*'Tariffs Jan2021'!AJ98,('Tariffs Jan2021'!M98-'Tariffs Jan2021'!L98)*('Tariffs Jan2021'!X98/100)*'Tariffs Jan2021'!AJ98))</f>
        <v>0</v>
      </c>
      <c r="N104" s="85">
        <f>IF(($C$5*'Tariffs Jan2021'!AL98/'Tariffs Jan2021'!AJ98&gt;'Tariffs Jan2021'!M98),($C$5*'Tariffs Jan2021'!AL98/'Tariffs Jan2021'!AJ98-'Tariffs Jan2021'!M98)*'Tariffs Jan2021'!Y98/100*'Tariffs Jan2021'!AJ98,0)</f>
        <v>343.5561818181817</v>
      </c>
      <c r="O104" s="73">
        <f t="shared" si="10"/>
        <v>1673.6005454545452</v>
      </c>
      <c r="P104" s="498">
        <f t="shared" si="11"/>
        <v>1840.9605999999999</v>
      </c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</row>
    <row r="105" spans="1:26" x14ac:dyDescent="0.15">
      <c r="A105" s="286" t="str">
        <f>'Tariffs Jan2021'!F99</f>
        <v>Covau</v>
      </c>
      <c r="B105" s="47" t="str">
        <f>'Tariffs Jan2021'!D99</f>
        <v>AusNet Services Central 2</v>
      </c>
      <c r="C105" s="287">
        <f>'Tariffs Jan2021'!E99</f>
        <v>44197</v>
      </c>
      <c r="D105" s="85">
        <f>365*'Tariffs Jan2021'!H99/100</f>
        <v>310.25</v>
      </c>
      <c r="E105" s="85">
        <f>IF($C$5*'Tariffs Jan2021'!AK99/'Tariffs Jan2021'!AI99&gt;='Tariffs Jan2021'!J99,( 'Tariffs Jan2021'!J99*'Tariffs Jan2021'!O99/100)* 'Tariffs Jan2021'!AI99,($C$5*'Tariffs Jan2021'!AK99/'Tariffs Jan2021'!AI99*'Tariffs Jan2021'!O99/100)* 'Tariffs Jan2021'!AI99)</f>
        <v>315.27272727272725</v>
      </c>
      <c r="F105" s="85">
        <f>IF($C$5*'Tariffs Jan2021'!AK99/'Tariffs Jan2021'!AI99&lt;'Tariffs Jan2021'!J99,0,IF($C$5*'Tariffs Jan2021'!AK99/'Tariffs Jan2021'!AI99&lt;='Tariffs Jan2021'!K99,($C$5*'Tariffs Jan2021'!AK99/'Tariffs Jan2021'!AI99-'Tariffs Jan2021'!J99)*('Tariffs Jan2021'!P99/100)*'Tariffs Jan2021'!AI99,('Tariffs Jan2021'!K99-'Tariffs Jan2021'!J99)*('Tariffs Jan2021'!P99/100)*'Tariffs Jan2021'!AI99))</f>
        <v>197.95379999999994</v>
      </c>
      <c r="G105" s="85">
        <f>IF($C$5*'Tariffs Jan2021'!AK99/'Tariffs Jan2021'!AI99&lt;'Tariffs Jan2021'!K99,0,IF($C$5*'Tariffs Jan2021'!AK99/'Tariffs Jan2021'!AI99&lt;='Tariffs Jan2021'!L99,($C$5*'Tariffs Jan2021'!AK99/'Tariffs Jan2021'!AI99-'Tariffs Jan2021'!K99)*('Tariffs Jan2021'!Q99/100)*'Tariffs Jan2021'!AI99,('Tariffs Jan2021'!L99-'Tariffs Jan2021'!K99)*('Tariffs Jan2021'!Q99/100)*'Tariffs Jan2021'!AI99))</f>
        <v>0</v>
      </c>
      <c r="H105" s="85">
        <f>IF($C$5*'Tariffs Jan2021'!AK99/'Tariffs Jan2021'!AI99&lt;'Tariffs Jan2021'!L99,0,IF($C$5*'Tariffs Jan2021'!AK99/'Tariffs Jan2021'!AI99&lt;='Tariffs Jan2021'!M99,($C$5*'Tariffs Jan2021'!AK99/'Tariffs Jan2021'!AI99-'Tariffs Jan2021'!L99)*('Tariffs Jan2021'!R99/100)*'Tariffs Jan2021'!AI99,('Tariffs Jan2021'!M99-'Tariffs Jan2021'!L99)*('Tariffs Jan2021'!R99/100)*'Tariffs Jan2021'!AI99))</f>
        <v>0</v>
      </c>
      <c r="I105" s="85">
        <f>IF(($C$5*'Tariffs Jan2021'!AK99/'Tariffs Jan2021'!AI99&gt;'Tariffs Jan2021'!M99),($C$5*'Tariffs Jan2021'!AK99/'Tariffs Jan2021'!AI99-'Tariffs Jan2021'!M99)*'Tariffs Jan2021'!S99/100*'Tariffs Jan2021'!AI99,0)</f>
        <v>0</v>
      </c>
      <c r="J105" s="85">
        <f>IF($C$5*'Tariffs Jan2021'!AL99/'Tariffs Jan2021'!AJ99&gt;='Tariffs Jan2021'!J99,('Tariffs Jan2021'!J99*'Tariffs Jan2021'!U99/100)* 'Tariffs Jan2021'!AJ99,($C$5*'Tariffs Jan2021'!AL99/'Tariffs Jan2021'!AJ99*'Tariffs Jan2021'!U99/100)* 'Tariffs Jan2021'!AJ99)</f>
        <v>438.5454545454545</v>
      </c>
      <c r="K105" s="85">
        <f>IF($C$5*'Tariffs Jan2021'!AL99/'Tariffs Jan2021'!AJ99&lt;'Tariffs Jan2021'!J99,0,IF($C$5*'Tariffs Jan2021'!AL99/'Tariffs Jan2021'!AJ99&lt;='Tariffs Jan2021'!K99,($C$5*'Tariffs Jan2021'!AL99/'Tariffs Jan2021'!AJ99-'Tariffs Jan2021'!J99)*('Tariffs Jan2021'!V99/100)*'Tariffs Jan2021'!AJ99,('Tariffs Jan2021'!K99-'Tariffs Jan2021'!J99)*('Tariffs Jan2021'!V99/100)*'Tariffs Jan2021'!AJ99))</f>
        <v>317.3804727272726</v>
      </c>
      <c r="L105" s="85">
        <f>IF($C$5*'Tariffs Jan2021'!AL99/'Tariffs Jan2021'!AJ99&lt;'Tariffs Jan2021'!K99,0,IF($C$5*'Tariffs Jan2021'!AL99/'Tariffs Jan2021'!AJ99&lt;='Tariffs Jan2021'!L99,($C$5*'Tariffs Jan2021'!AL99/'Tariffs Jan2021'!AJ99-'Tariffs Jan2021'!K99)*('Tariffs Jan2021'!W99/100)*'Tariffs Jan2021'!AJ99,('Tariffs Jan2021'!L99-'Tariffs Jan2021'!K99)*('Tariffs Jan2021'!W99/100)*'Tariffs Jan2021'!AJ99))</f>
        <v>0</v>
      </c>
      <c r="M105" s="85">
        <f>IF($C$5*'Tariffs Jan2021'!AL99/'Tariffs Jan2021'!AJ99&lt;'Tariffs Jan2021'!L99,0,IF($C$5*'Tariffs Jan2021'!AL99/'Tariffs Jan2021'!AJ99&lt;='Tariffs Jan2021'!M99,($C$5*'Tariffs Jan2021'!AL99/'Tariffs Jan2021'!AJ99-'Tariffs Jan2021'!L99)*('Tariffs Jan2021'!X99/100)*'Tariffs Jan2021'!AJ99,('Tariffs Jan2021'!M99-'Tariffs Jan2021'!L99)*('Tariffs Jan2021'!X99/100)*'Tariffs Jan2021'!AJ99))</f>
        <v>0</v>
      </c>
      <c r="N105" s="85">
        <f>IF(($C$5*'Tariffs Jan2021'!AL99/'Tariffs Jan2021'!AJ99&gt;'Tariffs Jan2021'!M99),($C$5*'Tariffs Jan2021'!AL99/'Tariffs Jan2021'!AJ99-'Tariffs Jan2021'!M99)*'Tariffs Jan2021'!Y99/100*'Tariffs Jan2021'!AJ99,0)</f>
        <v>0</v>
      </c>
      <c r="O105" s="73">
        <f t="shared" si="10"/>
        <v>1579.4024545454545</v>
      </c>
      <c r="P105" s="498">
        <f t="shared" si="11"/>
        <v>1737.3427000000001</v>
      </c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</row>
    <row r="106" spans="1:26" x14ac:dyDescent="0.15">
      <c r="A106" s="286" t="str">
        <f>'Tariffs Jan2021'!F100</f>
        <v>Dodo Power &amp; Gas</v>
      </c>
      <c r="B106" s="47" t="str">
        <f>'Tariffs Jan2021'!D100</f>
        <v>AusNet Services Central 2</v>
      </c>
      <c r="C106" s="287">
        <f>'Tariffs Jan2021'!E100</f>
        <v>44046</v>
      </c>
      <c r="D106" s="85">
        <f>365*'Tariffs Jan2021'!H100/100</f>
        <v>295.28499999999997</v>
      </c>
      <c r="E106" s="85">
        <f>IF($C$5*'Tariffs Jan2021'!AK100/'Tariffs Jan2021'!AI100&gt;='Tariffs Jan2021'!J100,( 'Tariffs Jan2021'!J100*'Tariffs Jan2021'!O100/100)* 'Tariffs Jan2021'!AI100,($C$5*'Tariffs Jan2021'!AK100/'Tariffs Jan2021'!AI100*'Tariffs Jan2021'!O100/100)* 'Tariffs Jan2021'!AI100)</f>
        <v>289.09090909090907</v>
      </c>
      <c r="F106" s="85">
        <f>IF($C$5*'Tariffs Jan2021'!AK100/'Tariffs Jan2021'!AI100&lt;'Tariffs Jan2021'!J100,0,IF($C$5*'Tariffs Jan2021'!AK100/'Tariffs Jan2021'!AI100&lt;='Tariffs Jan2021'!K100,($C$5*'Tariffs Jan2021'!AK100/'Tariffs Jan2021'!AI100-'Tariffs Jan2021'!J100)*('Tariffs Jan2021'!P100/100)*'Tariffs Jan2021'!AI100,('Tariffs Jan2021'!K100-'Tariffs Jan2021'!J100)*('Tariffs Jan2021'!P100/100)*'Tariffs Jan2021'!AI100))</f>
        <v>187.31991818181811</v>
      </c>
      <c r="G106" s="85">
        <f>IF($C$5*'Tariffs Jan2021'!AK100/'Tariffs Jan2021'!AI100&lt;'Tariffs Jan2021'!K100,0,IF($C$5*'Tariffs Jan2021'!AK100/'Tariffs Jan2021'!AI100&lt;='Tariffs Jan2021'!L100,($C$5*'Tariffs Jan2021'!AK100/'Tariffs Jan2021'!AI100-'Tariffs Jan2021'!K100)*('Tariffs Jan2021'!Q100/100)*'Tariffs Jan2021'!AI100,('Tariffs Jan2021'!L100-'Tariffs Jan2021'!K100)*('Tariffs Jan2021'!Q100/100)*'Tariffs Jan2021'!AI100))</f>
        <v>0</v>
      </c>
      <c r="H106" s="85">
        <f>IF($C$5*'Tariffs Jan2021'!AK100/'Tariffs Jan2021'!AI100&lt;'Tariffs Jan2021'!L100,0,IF($C$5*'Tariffs Jan2021'!AK100/'Tariffs Jan2021'!AI100&lt;='Tariffs Jan2021'!M100,($C$5*'Tariffs Jan2021'!AK100/'Tariffs Jan2021'!AI100-'Tariffs Jan2021'!L100)*('Tariffs Jan2021'!R100/100)*'Tariffs Jan2021'!AI100,('Tariffs Jan2021'!M100-'Tariffs Jan2021'!L100)*('Tariffs Jan2021'!R100/100)*'Tariffs Jan2021'!AI100))</f>
        <v>0</v>
      </c>
      <c r="I106" s="85">
        <f>IF(($C$5*'Tariffs Jan2021'!AK100/'Tariffs Jan2021'!AI100&gt;'Tariffs Jan2021'!M100),($C$5*'Tariffs Jan2021'!AK100/'Tariffs Jan2021'!AI100-'Tariffs Jan2021'!M100)*'Tariffs Jan2021'!S100/100*'Tariffs Jan2021'!AI100,0)</f>
        <v>0</v>
      </c>
      <c r="J106" s="85">
        <f>IF($C$5*'Tariffs Jan2021'!AL100/'Tariffs Jan2021'!AJ100&gt;='Tariffs Jan2021'!J100,('Tariffs Jan2021'!J100*'Tariffs Jan2021'!U100/100)* 'Tariffs Jan2021'!AJ100,($C$5*'Tariffs Jan2021'!AL100/'Tariffs Jan2021'!AJ100*'Tariffs Jan2021'!U100/100)* 'Tariffs Jan2021'!AJ100)</f>
        <v>449.45454545454544</v>
      </c>
      <c r="K106" s="85">
        <f>IF($C$5*'Tariffs Jan2021'!AL100/'Tariffs Jan2021'!AJ100&lt;'Tariffs Jan2021'!J100,0,IF($C$5*'Tariffs Jan2021'!AL100/'Tariffs Jan2021'!AJ100&lt;='Tariffs Jan2021'!K100,($C$5*'Tariffs Jan2021'!AL100/'Tariffs Jan2021'!AJ100-'Tariffs Jan2021'!J100)*('Tariffs Jan2021'!V100/100)*'Tariffs Jan2021'!AJ100,('Tariffs Jan2021'!K100-'Tariffs Jan2021'!J100)*('Tariffs Jan2021'!V100/100)*'Tariffs Jan2021'!AJ100))</f>
        <v>327.19636363636351</v>
      </c>
      <c r="L106" s="85">
        <f>IF($C$5*'Tariffs Jan2021'!AL100/'Tariffs Jan2021'!AJ100&lt;'Tariffs Jan2021'!K100,0,IF($C$5*'Tariffs Jan2021'!AL100/'Tariffs Jan2021'!AJ100&lt;='Tariffs Jan2021'!L100,($C$5*'Tariffs Jan2021'!AL100/'Tariffs Jan2021'!AJ100-'Tariffs Jan2021'!K100)*('Tariffs Jan2021'!W100/100)*'Tariffs Jan2021'!AJ100,('Tariffs Jan2021'!L100-'Tariffs Jan2021'!K100)*('Tariffs Jan2021'!W100/100)*'Tariffs Jan2021'!AJ100))</f>
        <v>0</v>
      </c>
      <c r="M106" s="85">
        <f>IF($C$5*'Tariffs Jan2021'!AL100/'Tariffs Jan2021'!AJ100&lt;'Tariffs Jan2021'!L100,0,IF($C$5*'Tariffs Jan2021'!AL100/'Tariffs Jan2021'!AJ100&lt;='Tariffs Jan2021'!M100,($C$5*'Tariffs Jan2021'!AL100/'Tariffs Jan2021'!AJ100-'Tariffs Jan2021'!L100)*('Tariffs Jan2021'!X100/100)*'Tariffs Jan2021'!AJ100,('Tariffs Jan2021'!M100-'Tariffs Jan2021'!L100)*('Tariffs Jan2021'!X100/100)*'Tariffs Jan2021'!AJ100))</f>
        <v>0</v>
      </c>
      <c r="N106" s="85">
        <f>IF(($C$5*'Tariffs Jan2021'!AL100/'Tariffs Jan2021'!AJ100&gt;'Tariffs Jan2021'!M100),($C$5*'Tariffs Jan2021'!AL100/'Tariffs Jan2021'!AJ100-'Tariffs Jan2021'!M100)*'Tariffs Jan2021'!Y100/100*'Tariffs Jan2021'!AJ100,0)</f>
        <v>0</v>
      </c>
      <c r="O106" s="73">
        <f t="shared" si="10"/>
        <v>1548.3467363636362</v>
      </c>
      <c r="P106" s="498">
        <f t="shared" si="11"/>
        <v>1703.1814099999999</v>
      </c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</row>
    <row r="107" spans="1:26" x14ac:dyDescent="0.15">
      <c r="A107" s="286" t="str">
        <f>'Tariffs Jan2021'!F101</f>
        <v>EnergyAustralia</v>
      </c>
      <c r="B107" s="47" t="str">
        <f>'Tariffs Jan2021'!D101</f>
        <v>AusNet Services Central 2</v>
      </c>
      <c r="C107" s="287">
        <f>'Tariffs Jan2021'!E101</f>
        <v>44197</v>
      </c>
      <c r="D107" s="85">
        <f>365*'Tariffs Jan2021'!H101/100</f>
        <v>378.505</v>
      </c>
      <c r="E107" s="85">
        <f>IF($C$5*'Tariffs Jan2021'!AK101/'Tariffs Jan2021'!AI101&gt;='Tariffs Jan2021'!J101,( 'Tariffs Jan2021'!J101*'Tariffs Jan2021'!O101/100)* 'Tariffs Jan2021'!AI101,($C$5*'Tariffs Jan2021'!AK101/'Tariffs Jan2021'!AI101*'Tariffs Jan2021'!O101/100)* 'Tariffs Jan2021'!AI101)</f>
        <v>355.63636363636363</v>
      </c>
      <c r="F107" s="85">
        <f>IF($C$5*'Tariffs Jan2021'!AK101/'Tariffs Jan2021'!AI101&lt;'Tariffs Jan2021'!J101,0,IF($C$5*'Tariffs Jan2021'!AK101/'Tariffs Jan2021'!AI101&lt;='Tariffs Jan2021'!K101,($C$5*'Tariffs Jan2021'!AK101/'Tariffs Jan2021'!AI101-'Tariffs Jan2021'!J101)*('Tariffs Jan2021'!P101/100)*'Tariffs Jan2021'!AI101,('Tariffs Jan2021'!K101-'Tariffs Jan2021'!J101)*('Tariffs Jan2021'!P101/100)*'Tariffs Jan2021'!AI101))</f>
        <v>224.94749999999996</v>
      </c>
      <c r="G107" s="85">
        <f>IF($C$5*'Tariffs Jan2021'!AK101/'Tariffs Jan2021'!AI101&lt;'Tariffs Jan2021'!K101,0,IF($C$5*'Tariffs Jan2021'!AK101/'Tariffs Jan2021'!AI101&lt;='Tariffs Jan2021'!L101,($C$5*'Tariffs Jan2021'!AK101/'Tariffs Jan2021'!AI101-'Tariffs Jan2021'!K101)*('Tariffs Jan2021'!Q101/100)*'Tariffs Jan2021'!AI101,('Tariffs Jan2021'!L101-'Tariffs Jan2021'!K101)*('Tariffs Jan2021'!Q101/100)*'Tariffs Jan2021'!AI101))</f>
        <v>0</v>
      </c>
      <c r="H107" s="85">
        <f>IF($C$5*'Tariffs Jan2021'!AK101/'Tariffs Jan2021'!AI101&lt;'Tariffs Jan2021'!L101,0,IF($C$5*'Tariffs Jan2021'!AK101/'Tariffs Jan2021'!AI101&lt;='Tariffs Jan2021'!M101,($C$5*'Tariffs Jan2021'!AK101/'Tariffs Jan2021'!AI101-'Tariffs Jan2021'!L101)*('Tariffs Jan2021'!R101/100)*'Tariffs Jan2021'!AI101,('Tariffs Jan2021'!M101-'Tariffs Jan2021'!L101)*('Tariffs Jan2021'!R101/100)*'Tariffs Jan2021'!AI101))</f>
        <v>0</v>
      </c>
      <c r="I107" s="85">
        <f>IF(($C$5*'Tariffs Jan2021'!AK101/'Tariffs Jan2021'!AI101&gt;'Tariffs Jan2021'!M101),($C$5*'Tariffs Jan2021'!AK101/'Tariffs Jan2021'!AI101-'Tariffs Jan2021'!M101)*'Tariffs Jan2021'!S101/100*'Tariffs Jan2021'!AI101,0)</f>
        <v>0</v>
      </c>
      <c r="J107" s="85">
        <f>IF($C$5*'Tariffs Jan2021'!AL101/'Tariffs Jan2021'!AJ101&gt;='Tariffs Jan2021'!J101,('Tariffs Jan2021'!J101*'Tariffs Jan2021'!U101/100)* 'Tariffs Jan2021'!AJ101,($C$5*'Tariffs Jan2021'!AL101/'Tariffs Jan2021'!AJ101*'Tariffs Jan2021'!U101/100)* 'Tariffs Jan2021'!AJ101)</f>
        <v>551.99999999999989</v>
      </c>
      <c r="K107" s="85">
        <f>IF($C$5*'Tariffs Jan2021'!AL101/'Tariffs Jan2021'!AJ101&lt;'Tariffs Jan2021'!J101,0,IF($C$5*'Tariffs Jan2021'!AL101/'Tariffs Jan2021'!AJ101&lt;='Tariffs Jan2021'!K101,($C$5*'Tariffs Jan2021'!AL101/'Tariffs Jan2021'!AJ101-'Tariffs Jan2021'!J101)*('Tariffs Jan2021'!V101/100)*'Tariffs Jan2021'!AJ101,('Tariffs Jan2021'!K101-'Tariffs Jan2021'!J101)*('Tariffs Jan2021'!V101/100)*'Tariffs Jan2021'!AJ101))</f>
        <v>392.63563636363625</v>
      </c>
      <c r="L107" s="85">
        <f>IF($C$5*'Tariffs Jan2021'!AL101/'Tariffs Jan2021'!AJ101&lt;'Tariffs Jan2021'!K101,0,IF($C$5*'Tariffs Jan2021'!AL101/'Tariffs Jan2021'!AJ101&lt;='Tariffs Jan2021'!L101,($C$5*'Tariffs Jan2021'!AL101/'Tariffs Jan2021'!AJ101-'Tariffs Jan2021'!K101)*('Tariffs Jan2021'!W101/100)*'Tariffs Jan2021'!AJ101,('Tariffs Jan2021'!L101-'Tariffs Jan2021'!K101)*('Tariffs Jan2021'!W101/100)*'Tariffs Jan2021'!AJ101))</f>
        <v>0</v>
      </c>
      <c r="M107" s="85">
        <f>IF($C$5*'Tariffs Jan2021'!AL101/'Tariffs Jan2021'!AJ101&lt;'Tariffs Jan2021'!L101,0,IF($C$5*'Tariffs Jan2021'!AL101/'Tariffs Jan2021'!AJ101&lt;='Tariffs Jan2021'!M101,($C$5*'Tariffs Jan2021'!AL101/'Tariffs Jan2021'!AJ101-'Tariffs Jan2021'!L101)*('Tariffs Jan2021'!X101/100)*'Tariffs Jan2021'!AJ101,('Tariffs Jan2021'!M101-'Tariffs Jan2021'!L101)*('Tariffs Jan2021'!X101/100)*'Tariffs Jan2021'!AJ101))</f>
        <v>0</v>
      </c>
      <c r="N107" s="85">
        <f>IF(($C$5*'Tariffs Jan2021'!AL101/'Tariffs Jan2021'!AJ101&gt;'Tariffs Jan2021'!M101),($C$5*'Tariffs Jan2021'!AL101/'Tariffs Jan2021'!AJ101-'Tariffs Jan2021'!M101)*'Tariffs Jan2021'!Y101/100*'Tariffs Jan2021'!AJ101,0)</f>
        <v>0</v>
      </c>
      <c r="O107" s="73">
        <f t="shared" si="10"/>
        <v>1903.7244999999996</v>
      </c>
      <c r="P107" s="498">
        <f t="shared" si="11"/>
        <v>2094.0969499999997</v>
      </c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</row>
    <row r="108" spans="1:26" x14ac:dyDescent="0.15">
      <c r="A108" s="286" t="str">
        <f>'Tariffs Jan2021'!F102</f>
        <v>Lumo Energy</v>
      </c>
      <c r="B108" s="47" t="str">
        <f>'Tariffs Jan2021'!D102</f>
        <v>AusNet Services Central 2</v>
      </c>
      <c r="C108" s="287">
        <f>'Tariffs Jan2021'!E102</f>
        <v>44197</v>
      </c>
      <c r="D108" s="85">
        <f>365*'Tariffs Jan2021'!H102/100</f>
        <v>299.3</v>
      </c>
      <c r="E108" s="85">
        <f>IF($C$5*'Tariffs Jan2021'!AK102/'Tariffs Jan2021'!AI102&gt;='Tariffs Jan2021'!J102,( 'Tariffs Jan2021'!J102*'Tariffs Jan2021'!O102/100)* 'Tariffs Jan2021'!AI102,($C$5*'Tariffs Jan2021'!AK102/'Tariffs Jan2021'!AI102*'Tariffs Jan2021'!O102/100)* 'Tariffs Jan2021'!AI102)</f>
        <v>270.5454545454545</v>
      </c>
      <c r="F108" s="85">
        <f>IF($C$5*'Tariffs Jan2021'!AK102/'Tariffs Jan2021'!AI102&lt;'Tariffs Jan2021'!J102,0,IF($C$5*'Tariffs Jan2021'!AK102/'Tariffs Jan2021'!AI102&lt;='Tariffs Jan2021'!K102,($C$5*'Tariffs Jan2021'!AK102/'Tariffs Jan2021'!AI102-'Tariffs Jan2021'!J102)*('Tariffs Jan2021'!P102/100)*'Tariffs Jan2021'!AI102,('Tariffs Jan2021'!K102-'Tariffs Jan2021'!J102)*('Tariffs Jan2021'!P102/100)*'Tariffs Jan2021'!AI102))</f>
        <v>179.95799999999997</v>
      </c>
      <c r="G108" s="85">
        <f>IF($C$5*'Tariffs Jan2021'!AK102/'Tariffs Jan2021'!AI102&lt;'Tariffs Jan2021'!K102,0,IF($C$5*'Tariffs Jan2021'!AK102/'Tariffs Jan2021'!AI102&lt;='Tariffs Jan2021'!L102,($C$5*'Tariffs Jan2021'!AK102/'Tariffs Jan2021'!AI102-'Tariffs Jan2021'!K102)*('Tariffs Jan2021'!Q102/100)*'Tariffs Jan2021'!AI102,('Tariffs Jan2021'!L102-'Tariffs Jan2021'!K102)*('Tariffs Jan2021'!Q102/100)*'Tariffs Jan2021'!AI102))</f>
        <v>0</v>
      </c>
      <c r="H108" s="85">
        <f>IF($C$5*'Tariffs Jan2021'!AK102/'Tariffs Jan2021'!AI102&lt;'Tariffs Jan2021'!L102,0,IF($C$5*'Tariffs Jan2021'!AK102/'Tariffs Jan2021'!AI102&lt;='Tariffs Jan2021'!M102,($C$5*'Tariffs Jan2021'!AK102/'Tariffs Jan2021'!AI102-'Tariffs Jan2021'!L102)*('Tariffs Jan2021'!R102/100)*'Tariffs Jan2021'!AI102,('Tariffs Jan2021'!M102-'Tariffs Jan2021'!L102)*('Tariffs Jan2021'!R102/100)*'Tariffs Jan2021'!AI102))</f>
        <v>0</v>
      </c>
      <c r="I108" s="85">
        <f>IF(($C$5*'Tariffs Jan2021'!AK102/'Tariffs Jan2021'!AI102&gt;'Tariffs Jan2021'!M102),($C$5*'Tariffs Jan2021'!AK102/'Tariffs Jan2021'!AI102-'Tariffs Jan2021'!M102)*'Tariffs Jan2021'!S102/100*'Tariffs Jan2021'!AI102,0)</f>
        <v>0</v>
      </c>
      <c r="J108" s="85">
        <f>IF($C$5*'Tariffs Jan2021'!AL102/'Tariffs Jan2021'!AJ102&gt;='Tariffs Jan2021'!J102,('Tariffs Jan2021'!J102*'Tariffs Jan2021'!U102/100)* 'Tariffs Jan2021'!AJ102,($C$5*'Tariffs Jan2021'!AL102/'Tariffs Jan2021'!AJ102*'Tariffs Jan2021'!U102/100)* 'Tariffs Jan2021'!AJ102)</f>
        <v>414.5454545454545</v>
      </c>
      <c r="K108" s="85">
        <f>IF($C$5*'Tariffs Jan2021'!AL102/'Tariffs Jan2021'!AJ102&lt;'Tariffs Jan2021'!J102,0,IF($C$5*'Tariffs Jan2021'!AL102/'Tariffs Jan2021'!AJ102&lt;='Tariffs Jan2021'!K102,($C$5*'Tariffs Jan2021'!AL102/'Tariffs Jan2021'!AJ102-'Tariffs Jan2021'!J102)*('Tariffs Jan2021'!V102/100)*'Tariffs Jan2021'!AJ102,('Tariffs Jan2021'!K102-'Tariffs Jan2021'!J102)*('Tariffs Jan2021'!V102/100)*'Tariffs Jan2021'!AJ102))</f>
        <v>292.84074545454536</v>
      </c>
      <c r="L108" s="85">
        <f>IF($C$5*'Tariffs Jan2021'!AL102/'Tariffs Jan2021'!AJ102&lt;'Tariffs Jan2021'!K102,0,IF($C$5*'Tariffs Jan2021'!AL102/'Tariffs Jan2021'!AJ102&lt;='Tariffs Jan2021'!L102,($C$5*'Tariffs Jan2021'!AL102/'Tariffs Jan2021'!AJ102-'Tariffs Jan2021'!K102)*('Tariffs Jan2021'!W102/100)*'Tariffs Jan2021'!AJ102,('Tariffs Jan2021'!L102-'Tariffs Jan2021'!K102)*('Tariffs Jan2021'!W102/100)*'Tariffs Jan2021'!AJ102))</f>
        <v>0</v>
      </c>
      <c r="M108" s="85">
        <f>IF($C$5*'Tariffs Jan2021'!AL102/'Tariffs Jan2021'!AJ102&lt;'Tariffs Jan2021'!L102,0,IF($C$5*'Tariffs Jan2021'!AL102/'Tariffs Jan2021'!AJ102&lt;='Tariffs Jan2021'!M102,($C$5*'Tariffs Jan2021'!AL102/'Tariffs Jan2021'!AJ102-'Tariffs Jan2021'!L102)*('Tariffs Jan2021'!X102/100)*'Tariffs Jan2021'!AJ102,('Tariffs Jan2021'!M102-'Tariffs Jan2021'!L102)*('Tariffs Jan2021'!X102/100)*'Tariffs Jan2021'!AJ102))</f>
        <v>0</v>
      </c>
      <c r="N108" s="85">
        <f>IF(($C$5*'Tariffs Jan2021'!AL102/'Tariffs Jan2021'!AJ102&gt;'Tariffs Jan2021'!M102),($C$5*'Tariffs Jan2021'!AL102/'Tariffs Jan2021'!AJ102-'Tariffs Jan2021'!M102)*'Tariffs Jan2021'!Y102/100*'Tariffs Jan2021'!AJ102,0)</f>
        <v>0</v>
      </c>
      <c r="O108" s="73">
        <f t="shared" si="10"/>
        <v>1457.1896545454542</v>
      </c>
      <c r="P108" s="498">
        <f t="shared" si="11"/>
        <v>1602.9086199999997</v>
      </c>
      <c r="Q108" s="503"/>
      <c r="R108" s="503"/>
      <c r="S108" s="503"/>
      <c r="T108" s="503"/>
      <c r="U108" s="503"/>
      <c r="V108" s="503"/>
      <c r="W108" s="503"/>
      <c r="X108" s="503"/>
      <c r="Y108" s="503"/>
      <c r="Z108" s="503"/>
    </row>
    <row r="109" spans="1:26" x14ac:dyDescent="0.15">
      <c r="A109" s="286" t="str">
        <f>'Tariffs Jan2021'!F103</f>
        <v>Momentum Energy</v>
      </c>
      <c r="B109" s="47" t="str">
        <f>'Tariffs Jan2021'!D103</f>
        <v>AusNet Services Central 2</v>
      </c>
      <c r="C109" s="287">
        <f>'Tariffs Jan2021'!E103</f>
        <v>43984</v>
      </c>
      <c r="D109" s="85">
        <f>365*'Tariffs Jan2021'!H103/100</f>
        <v>373.46136363636361</v>
      </c>
      <c r="E109" s="85">
        <f>IF($C$5*'Tariffs Jan2021'!AK103/'Tariffs Jan2021'!AI103&gt;='Tariffs Jan2021'!J103,( 'Tariffs Jan2021'!J103*'Tariffs Jan2021'!O103/100)* 'Tariffs Jan2021'!AI103,($C$5*'Tariffs Jan2021'!AK103/'Tariffs Jan2021'!AI103*'Tariffs Jan2021'!O103/100)* 'Tariffs Jan2021'!AI103)</f>
        <v>344.72727272727275</v>
      </c>
      <c r="F109" s="85">
        <f>IF($C$5*'Tariffs Jan2021'!AK103/'Tariffs Jan2021'!AI103&lt;'Tariffs Jan2021'!J103,0,IF($C$5*'Tariffs Jan2021'!AK103/'Tariffs Jan2021'!AI103&lt;='Tariffs Jan2021'!K103,($C$5*'Tariffs Jan2021'!AK103/'Tariffs Jan2021'!AI103-'Tariffs Jan2021'!J103)*('Tariffs Jan2021'!P103/100)*'Tariffs Jan2021'!AI103,('Tariffs Jan2021'!K103-'Tariffs Jan2021'!J103)*('Tariffs Jan2021'!P103/100)*'Tariffs Jan2021'!AI103))</f>
        <v>226.58348181818175</v>
      </c>
      <c r="G109" s="85">
        <f>IF($C$5*'Tariffs Jan2021'!AK103/'Tariffs Jan2021'!AI103&lt;'Tariffs Jan2021'!K103,0,IF($C$5*'Tariffs Jan2021'!AK103/'Tariffs Jan2021'!AI103&lt;='Tariffs Jan2021'!L103,($C$5*'Tariffs Jan2021'!AK103/'Tariffs Jan2021'!AI103-'Tariffs Jan2021'!K103)*('Tariffs Jan2021'!Q103/100)*'Tariffs Jan2021'!AI103,('Tariffs Jan2021'!L103-'Tariffs Jan2021'!K103)*('Tariffs Jan2021'!Q103/100)*'Tariffs Jan2021'!AI103))</f>
        <v>0</v>
      </c>
      <c r="H109" s="85">
        <f>IF($C$5*'Tariffs Jan2021'!AK103/'Tariffs Jan2021'!AI103&lt;'Tariffs Jan2021'!L103,0,IF($C$5*'Tariffs Jan2021'!AK103/'Tariffs Jan2021'!AI103&lt;='Tariffs Jan2021'!M103,($C$5*'Tariffs Jan2021'!AK103/'Tariffs Jan2021'!AI103-'Tariffs Jan2021'!L103)*('Tariffs Jan2021'!R103/100)*'Tariffs Jan2021'!AI103,('Tariffs Jan2021'!M103-'Tariffs Jan2021'!L103)*('Tariffs Jan2021'!R103/100)*'Tariffs Jan2021'!AI103))</f>
        <v>0</v>
      </c>
      <c r="I109" s="85">
        <f>IF(($C$5*'Tariffs Jan2021'!AK103/'Tariffs Jan2021'!AI103&gt;'Tariffs Jan2021'!M103),($C$5*'Tariffs Jan2021'!AK103/'Tariffs Jan2021'!AI103-'Tariffs Jan2021'!M103)*'Tariffs Jan2021'!S103/100*'Tariffs Jan2021'!AI103,0)</f>
        <v>0</v>
      </c>
      <c r="J109" s="85">
        <f>IF($C$5*'Tariffs Jan2021'!AL103/'Tariffs Jan2021'!AJ103&gt;='Tariffs Jan2021'!J103,('Tariffs Jan2021'!J103*'Tariffs Jan2021'!U103/100)* 'Tariffs Jan2021'!AJ103,($C$5*'Tariffs Jan2021'!AL103/'Tariffs Jan2021'!AJ103*'Tariffs Jan2021'!U103/100)* 'Tariffs Jan2021'!AJ103)</f>
        <v>523.63636363636363</v>
      </c>
      <c r="K109" s="85">
        <f>IF($C$5*'Tariffs Jan2021'!AL103/'Tariffs Jan2021'!AJ103&lt;'Tariffs Jan2021'!J103,0,IF($C$5*'Tariffs Jan2021'!AL103/'Tariffs Jan2021'!AJ103&lt;='Tariffs Jan2021'!K103,($C$5*'Tariffs Jan2021'!AL103/'Tariffs Jan2021'!AJ103-'Tariffs Jan2021'!J103)*('Tariffs Jan2021'!V103/100)*'Tariffs Jan2021'!AJ103,('Tariffs Jan2021'!K103-'Tariffs Jan2021'!J103)*('Tariffs Jan2021'!V103/100)*'Tariffs Jan2021'!AJ103))</f>
        <v>384.45572727272713</v>
      </c>
      <c r="L109" s="85">
        <f>IF($C$5*'Tariffs Jan2021'!AL103/'Tariffs Jan2021'!AJ103&lt;'Tariffs Jan2021'!K103,0,IF($C$5*'Tariffs Jan2021'!AL103/'Tariffs Jan2021'!AJ103&lt;='Tariffs Jan2021'!L103,($C$5*'Tariffs Jan2021'!AL103/'Tariffs Jan2021'!AJ103-'Tariffs Jan2021'!K103)*('Tariffs Jan2021'!W103/100)*'Tariffs Jan2021'!AJ103,('Tariffs Jan2021'!L103-'Tariffs Jan2021'!K103)*('Tariffs Jan2021'!W103/100)*'Tariffs Jan2021'!AJ103))</f>
        <v>0</v>
      </c>
      <c r="M109" s="85">
        <f>IF($C$5*'Tariffs Jan2021'!AL103/'Tariffs Jan2021'!AJ103&lt;'Tariffs Jan2021'!L103,0,IF($C$5*'Tariffs Jan2021'!AL103/'Tariffs Jan2021'!AJ103&lt;='Tariffs Jan2021'!M103,($C$5*'Tariffs Jan2021'!AL103/'Tariffs Jan2021'!AJ103-'Tariffs Jan2021'!L103)*('Tariffs Jan2021'!X103/100)*'Tariffs Jan2021'!AJ103,('Tariffs Jan2021'!M103-'Tariffs Jan2021'!L103)*('Tariffs Jan2021'!X103/100)*'Tariffs Jan2021'!AJ103))</f>
        <v>0</v>
      </c>
      <c r="N109" s="85">
        <f>IF(($C$5*'Tariffs Jan2021'!AL103/'Tariffs Jan2021'!AJ103&gt;'Tariffs Jan2021'!M103),($C$5*'Tariffs Jan2021'!AL103/'Tariffs Jan2021'!AJ103-'Tariffs Jan2021'!M103)*'Tariffs Jan2021'!Y103/100*'Tariffs Jan2021'!AJ103,0)</f>
        <v>0</v>
      </c>
      <c r="O109" s="73">
        <f t="shared" si="10"/>
        <v>1852.8642090909088</v>
      </c>
      <c r="P109" s="498">
        <f t="shared" si="11"/>
        <v>2038.1506299999999</v>
      </c>
      <c r="Q109" s="503"/>
      <c r="R109" s="503"/>
      <c r="S109" s="503"/>
      <c r="T109" s="503"/>
      <c r="U109" s="503"/>
      <c r="V109" s="503"/>
      <c r="W109" s="503"/>
      <c r="X109" s="503"/>
      <c r="Y109" s="503"/>
      <c r="Z109" s="503"/>
    </row>
    <row r="110" spans="1:26" x14ac:dyDescent="0.15">
      <c r="A110" s="286" t="str">
        <f>'Tariffs Jan2021'!F104</f>
        <v>Origin Energy</v>
      </c>
      <c r="B110" s="47" t="str">
        <f>'Tariffs Jan2021'!D104</f>
        <v>AusNet Services Central 2</v>
      </c>
      <c r="C110" s="287">
        <f>'Tariffs Jan2021'!E104</f>
        <v>44197</v>
      </c>
      <c r="D110" s="85">
        <f>365*'Tariffs Jan2021'!H104/100</f>
        <v>292.36499999999995</v>
      </c>
      <c r="E110" s="85">
        <f>((C$5*'Tariffs Jan2021'!AK104/'Tariffs Jan2021'!AI104)*('Tariffs Jan2021'!O104/100))*'Tariffs Jan2021'!AI104</f>
        <v>450.5003999999999</v>
      </c>
      <c r="F110" s="85">
        <v>0</v>
      </c>
      <c r="G110" s="85">
        <v>0</v>
      </c>
      <c r="H110" s="85">
        <v>0</v>
      </c>
      <c r="I110" s="85">
        <v>0</v>
      </c>
      <c r="J110" s="85">
        <f>((C$5*'Tariffs Jan2021'!AL104/'Tariffs Jan2021'!AJ104)*('Tariffs Jan2021'!U104/100))*'Tariffs Jan2021'!AJ104</f>
        <v>901.0007999999998</v>
      </c>
      <c r="K110" s="85">
        <v>0</v>
      </c>
      <c r="L110" s="85">
        <v>0</v>
      </c>
      <c r="M110" s="85">
        <v>0</v>
      </c>
      <c r="N110" s="85">
        <v>0</v>
      </c>
      <c r="O110" s="73">
        <f t="shared" ref="O110" si="12">SUM(D110:N110)</f>
        <v>1643.8661999999997</v>
      </c>
      <c r="P110" s="498">
        <f t="shared" ref="P110" si="13">O110*1.1</f>
        <v>1808.2528199999999</v>
      </c>
      <c r="Q110" s="530"/>
      <c r="R110" s="503"/>
      <c r="S110" s="503"/>
      <c r="T110" s="503"/>
      <c r="U110" s="503"/>
      <c r="V110" s="503"/>
      <c r="W110" s="503"/>
      <c r="X110" s="503"/>
      <c r="Y110" s="503"/>
      <c r="Z110" s="503"/>
    </row>
    <row r="111" spans="1:26" x14ac:dyDescent="0.15">
      <c r="A111" s="286" t="str">
        <f>'Tariffs Jan2021'!F105</f>
        <v>Red Energy</v>
      </c>
      <c r="B111" s="47" t="str">
        <f>'Tariffs Jan2021'!D105</f>
        <v>AusNet Services Central 2</v>
      </c>
      <c r="C111" s="287">
        <f>'Tariffs Jan2021'!E105</f>
        <v>44197</v>
      </c>
      <c r="D111" s="85">
        <f>365*'Tariffs Jan2021'!H105/100</f>
        <v>301.125</v>
      </c>
      <c r="E111" s="85">
        <f>IF($C$5*'Tariffs Jan2021'!AK105/'Tariffs Jan2021'!AI105&gt;='Tariffs Jan2021'!J105,( 'Tariffs Jan2021'!J105*'Tariffs Jan2021'!O105/100)* 'Tariffs Jan2021'!AI105,($C$5*'Tariffs Jan2021'!AK105/'Tariffs Jan2021'!AI105*'Tariffs Jan2021'!O105/100)* 'Tariffs Jan2021'!AI105)</f>
        <v>288</v>
      </c>
      <c r="F111" s="85">
        <f>IF($C$5*'Tariffs Jan2021'!AK105/'Tariffs Jan2021'!AI105&lt;'Tariffs Jan2021'!J105,0,IF($C$5*'Tariffs Jan2021'!AK105/'Tariffs Jan2021'!AI105&lt;='Tariffs Jan2021'!K105,($C$5*'Tariffs Jan2021'!AK105/'Tariffs Jan2021'!AI105-'Tariffs Jan2021'!J105)*('Tariffs Jan2021'!P105/100)*'Tariffs Jan2021'!AI105,('Tariffs Jan2021'!K105-'Tariffs Jan2021'!J105)*('Tariffs Jan2021'!P105/100)*'Tariffs Jan2021'!AI105))</f>
        <v>193.86384545454541</v>
      </c>
      <c r="G111" s="85">
        <f>IF($C$5*'Tariffs Jan2021'!AK105/'Tariffs Jan2021'!AI105&lt;'Tariffs Jan2021'!K105,0,IF($C$5*'Tariffs Jan2021'!AK105/'Tariffs Jan2021'!AI105&lt;='Tariffs Jan2021'!L105,($C$5*'Tariffs Jan2021'!AK105/'Tariffs Jan2021'!AI105-'Tariffs Jan2021'!K105)*('Tariffs Jan2021'!Q105/100)*'Tariffs Jan2021'!AI105,('Tariffs Jan2021'!L105-'Tariffs Jan2021'!K105)*('Tariffs Jan2021'!Q105/100)*'Tariffs Jan2021'!AI105))</f>
        <v>0</v>
      </c>
      <c r="H111" s="85">
        <f>IF($C$5*'Tariffs Jan2021'!AK105/'Tariffs Jan2021'!AI105&lt;'Tariffs Jan2021'!L105,0,IF($C$5*'Tariffs Jan2021'!AK105/'Tariffs Jan2021'!AI105&lt;='Tariffs Jan2021'!M105,($C$5*'Tariffs Jan2021'!AK105/'Tariffs Jan2021'!AI105-'Tariffs Jan2021'!L105)*('Tariffs Jan2021'!R105/100)*'Tariffs Jan2021'!AI105,('Tariffs Jan2021'!M105-'Tariffs Jan2021'!L105)*('Tariffs Jan2021'!R105/100)*'Tariffs Jan2021'!AI105))</f>
        <v>0</v>
      </c>
      <c r="I111" s="85">
        <f>IF(($C$5*'Tariffs Jan2021'!AK105/'Tariffs Jan2021'!AI105&gt;'Tariffs Jan2021'!M105),($C$5*'Tariffs Jan2021'!AK105/'Tariffs Jan2021'!AI105-'Tariffs Jan2021'!M105)*'Tariffs Jan2021'!S105/100*'Tariffs Jan2021'!AI105,0)</f>
        <v>0</v>
      </c>
      <c r="J111" s="85">
        <f>IF($C$5*'Tariffs Jan2021'!AL105/'Tariffs Jan2021'!AJ105&gt;='Tariffs Jan2021'!J105,('Tariffs Jan2021'!J105*'Tariffs Jan2021'!U105/100)* 'Tariffs Jan2021'!AJ105,($C$5*'Tariffs Jan2021'!AL105/'Tariffs Jan2021'!AJ105*'Tariffs Jan2021'!U105/100)* 'Tariffs Jan2021'!AJ105)</f>
        <v>480</v>
      </c>
      <c r="K111" s="85">
        <f>IF($C$5*'Tariffs Jan2021'!AL105/'Tariffs Jan2021'!AJ105&lt;'Tariffs Jan2021'!J105,0,IF($C$5*'Tariffs Jan2021'!AL105/'Tariffs Jan2021'!AJ105&lt;='Tariffs Jan2021'!K105,($C$5*'Tariffs Jan2021'!AL105/'Tariffs Jan2021'!AJ105-'Tariffs Jan2021'!J105)*('Tariffs Jan2021'!V105/100)*'Tariffs Jan2021'!AJ105,('Tariffs Jan2021'!K105-'Tariffs Jan2021'!J105)*('Tariffs Jan2021'!V105/100)*'Tariffs Jan2021'!AJ105))</f>
        <v>341.92019999999985</v>
      </c>
      <c r="L111" s="85">
        <f>IF($C$5*'Tariffs Jan2021'!AL105/'Tariffs Jan2021'!AJ105&lt;'Tariffs Jan2021'!K105,0,IF($C$5*'Tariffs Jan2021'!AL105/'Tariffs Jan2021'!AJ105&lt;='Tariffs Jan2021'!L105,($C$5*'Tariffs Jan2021'!AL105/'Tariffs Jan2021'!AJ105-'Tariffs Jan2021'!K105)*('Tariffs Jan2021'!W105/100)*'Tariffs Jan2021'!AJ105,('Tariffs Jan2021'!L105-'Tariffs Jan2021'!K105)*('Tariffs Jan2021'!W105/100)*'Tariffs Jan2021'!AJ105))</f>
        <v>0</v>
      </c>
      <c r="M111" s="85">
        <f>IF($C$5*'Tariffs Jan2021'!AL105/'Tariffs Jan2021'!AJ105&lt;'Tariffs Jan2021'!L105,0,IF($C$5*'Tariffs Jan2021'!AL105/'Tariffs Jan2021'!AJ105&lt;='Tariffs Jan2021'!M105,($C$5*'Tariffs Jan2021'!AL105/'Tariffs Jan2021'!AJ105-'Tariffs Jan2021'!L105)*('Tariffs Jan2021'!X105/100)*'Tariffs Jan2021'!AJ105,('Tariffs Jan2021'!M105-'Tariffs Jan2021'!L105)*('Tariffs Jan2021'!X105/100)*'Tariffs Jan2021'!AJ105))</f>
        <v>0</v>
      </c>
      <c r="N111" s="85">
        <f>IF(($C$5*'Tariffs Jan2021'!AL105/'Tariffs Jan2021'!AJ105&gt;'Tariffs Jan2021'!M105),($C$5*'Tariffs Jan2021'!AL105/'Tariffs Jan2021'!AJ105-'Tariffs Jan2021'!M105)*'Tariffs Jan2021'!Y105/100*'Tariffs Jan2021'!AJ105,0)</f>
        <v>0</v>
      </c>
      <c r="O111" s="73">
        <f t="shared" si="10"/>
        <v>1604.9090454545451</v>
      </c>
      <c r="P111" s="498">
        <f t="shared" si="11"/>
        <v>1765.3999499999998</v>
      </c>
      <c r="Q111" s="503"/>
      <c r="R111" s="503"/>
      <c r="S111" s="503"/>
      <c r="T111" s="503"/>
      <c r="U111" s="503"/>
      <c r="V111" s="503"/>
      <c r="W111" s="503"/>
      <c r="X111" s="503"/>
      <c r="Y111" s="503"/>
      <c r="Z111" s="503"/>
    </row>
    <row r="112" spans="1:26" x14ac:dyDescent="0.15">
      <c r="A112" s="286" t="str">
        <f>'Tariffs Jan2021'!F106</f>
        <v>Simply Energy</v>
      </c>
      <c r="B112" s="47" t="str">
        <f>'Tariffs Jan2021'!D106</f>
        <v>AusNet Services Central 2</v>
      </c>
      <c r="C112" s="287">
        <f>'Tariffs Jan2021'!E106</f>
        <v>44197</v>
      </c>
      <c r="D112" s="85">
        <f>365*'Tariffs Jan2021'!H106/100</f>
        <v>301.98772727272728</v>
      </c>
      <c r="E112" s="85">
        <f>IF($C$5*'Tariffs Jan2021'!AK106/'Tariffs Jan2021'!AI106&gt;='Tariffs Jan2021'!J106,( 'Tariffs Jan2021'!J106*'Tariffs Jan2021'!O106/100)* 'Tariffs Jan2021'!AI106,($C$5*'Tariffs Jan2021'!AK106/'Tariffs Jan2021'!AI106*'Tariffs Jan2021'!O106/100)* 'Tariffs Jan2021'!AI106)</f>
        <v>355.63636363636363</v>
      </c>
      <c r="F112" s="85">
        <f>IF($C$5*'Tariffs Jan2021'!AK106/'Tariffs Jan2021'!AI106&lt;'Tariffs Jan2021'!J106,0,IF($C$5*'Tariffs Jan2021'!AK106/'Tariffs Jan2021'!AI106&lt;='Tariffs Jan2021'!K106,($C$5*'Tariffs Jan2021'!AK106/'Tariffs Jan2021'!AI106-'Tariffs Jan2021'!J106)*('Tariffs Jan2021'!P106/100)*'Tariffs Jan2021'!AI106,('Tariffs Jan2021'!K106-'Tariffs Jan2021'!J106)*('Tariffs Jan2021'!P106/100)*'Tariffs Jan2021'!AI106))</f>
        <v>260.93909999999994</v>
      </c>
      <c r="G112" s="85">
        <f>IF($C$5*'Tariffs Jan2021'!AK106/'Tariffs Jan2021'!AI106&lt;'Tariffs Jan2021'!K106,0,IF($C$5*'Tariffs Jan2021'!AK106/'Tariffs Jan2021'!AI106&lt;='Tariffs Jan2021'!L106,($C$5*'Tariffs Jan2021'!AK106/'Tariffs Jan2021'!AI106-'Tariffs Jan2021'!K106)*('Tariffs Jan2021'!Q106/100)*'Tariffs Jan2021'!AI106,('Tariffs Jan2021'!L106-'Tariffs Jan2021'!K106)*('Tariffs Jan2021'!Q106/100)*'Tariffs Jan2021'!AI106))</f>
        <v>0</v>
      </c>
      <c r="H112" s="85">
        <f>IF($C$5*'Tariffs Jan2021'!AK106/'Tariffs Jan2021'!AI106&lt;'Tariffs Jan2021'!L106,0,IF($C$5*'Tariffs Jan2021'!AK106/'Tariffs Jan2021'!AI106&lt;='Tariffs Jan2021'!M106,($C$5*'Tariffs Jan2021'!AK106/'Tariffs Jan2021'!AI106-'Tariffs Jan2021'!L106)*('Tariffs Jan2021'!R106/100)*'Tariffs Jan2021'!AI106,('Tariffs Jan2021'!M106-'Tariffs Jan2021'!L106)*('Tariffs Jan2021'!R106/100)*'Tariffs Jan2021'!AI106))</f>
        <v>0</v>
      </c>
      <c r="I112" s="85">
        <f>IF(($C$5*'Tariffs Jan2021'!AK106/'Tariffs Jan2021'!AI106&gt;'Tariffs Jan2021'!M106),($C$5*'Tariffs Jan2021'!AK106/'Tariffs Jan2021'!AI106-'Tariffs Jan2021'!M106)*'Tariffs Jan2021'!S106/100*'Tariffs Jan2021'!AI106,0)</f>
        <v>0</v>
      </c>
      <c r="J112" s="85">
        <f>IF($C$5*'Tariffs Jan2021'!AL106/'Tariffs Jan2021'!AJ106&gt;='Tariffs Jan2021'!J106,('Tariffs Jan2021'!J106*'Tariffs Jan2021'!U106/100)* 'Tariffs Jan2021'!AJ106,($C$5*'Tariffs Jan2021'!AL106/'Tariffs Jan2021'!AJ106*'Tariffs Jan2021'!U106/100)* 'Tariffs Jan2021'!AJ106)</f>
        <v>543.27272727272725</v>
      </c>
      <c r="K112" s="85">
        <f>IF($C$5*'Tariffs Jan2021'!AL106/'Tariffs Jan2021'!AJ106&lt;'Tariffs Jan2021'!J106,0,IF($C$5*'Tariffs Jan2021'!AL106/'Tariffs Jan2021'!AJ106&lt;='Tariffs Jan2021'!K106,($C$5*'Tariffs Jan2021'!AL106/'Tariffs Jan2021'!AJ106-'Tariffs Jan2021'!J106)*('Tariffs Jan2021'!V106/100)*'Tariffs Jan2021'!AJ106,('Tariffs Jan2021'!K106-'Tariffs Jan2021'!J106)*('Tariffs Jan2021'!V106/100)*'Tariffs Jan2021'!AJ106))</f>
        <v>392.63563636363625</v>
      </c>
      <c r="L112" s="85">
        <f>IF($C$5*'Tariffs Jan2021'!AL106/'Tariffs Jan2021'!AJ106&lt;'Tariffs Jan2021'!K106,0,IF($C$5*'Tariffs Jan2021'!AL106/'Tariffs Jan2021'!AJ106&lt;='Tariffs Jan2021'!L106,($C$5*'Tariffs Jan2021'!AL106/'Tariffs Jan2021'!AJ106-'Tariffs Jan2021'!K106)*('Tariffs Jan2021'!W106/100)*'Tariffs Jan2021'!AJ106,('Tariffs Jan2021'!L106-'Tariffs Jan2021'!K106)*('Tariffs Jan2021'!W106/100)*'Tariffs Jan2021'!AJ106))</f>
        <v>0</v>
      </c>
      <c r="M112" s="85">
        <f>IF($C$5*'Tariffs Jan2021'!AL106/'Tariffs Jan2021'!AJ106&lt;'Tariffs Jan2021'!L106,0,IF($C$5*'Tariffs Jan2021'!AL106/'Tariffs Jan2021'!AJ106&lt;='Tariffs Jan2021'!M106,($C$5*'Tariffs Jan2021'!AL106/'Tariffs Jan2021'!AJ106-'Tariffs Jan2021'!L106)*('Tariffs Jan2021'!X106/100)*'Tariffs Jan2021'!AJ106,('Tariffs Jan2021'!M106-'Tariffs Jan2021'!L106)*('Tariffs Jan2021'!X106/100)*'Tariffs Jan2021'!AJ106))</f>
        <v>0</v>
      </c>
      <c r="N112" s="85">
        <f>IF(($C$5*'Tariffs Jan2021'!AL106/'Tariffs Jan2021'!AJ106&gt;'Tariffs Jan2021'!M106),($C$5*'Tariffs Jan2021'!AL106/'Tariffs Jan2021'!AJ106-'Tariffs Jan2021'!M106)*'Tariffs Jan2021'!Y106/100*'Tariffs Jan2021'!AJ106,0)</f>
        <v>0</v>
      </c>
      <c r="O112" s="73">
        <f t="shared" si="10"/>
        <v>1854.4715545454544</v>
      </c>
      <c r="P112" s="498">
        <f t="shared" si="11"/>
        <v>2039.9187099999999</v>
      </c>
      <c r="Q112" s="503"/>
      <c r="R112" s="503"/>
      <c r="S112" s="503"/>
      <c r="T112" s="503"/>
      <c r="U112" s="503"/>
      <c r="V112" s="503"/>
      <c r="W112" s="503"/>
      <c r="X112" s="503"/>
      <c r="Y112" s="503"/>
      <c r="Z112" s="503"/>
    </row>
    <row r="113" spans="1:26" x14ac:dyDescent="0.15">
      <c r="A113" s="286" t="str">
        <f>'Tariffs Jan2021'!F107</f>
        <v>Sumo Power</v>
      </c>
      <c r="B113" s="47" t="str">
        <f>'Tariffs Jan2021'!D107</f>
        <v>AusNet Services Central 2</v>
      </c>
      <c r="C113" s="287">
        <f>'Tariffs Jan2021'!E107</f>
        <v>43831</v>
      </c>
      <c r="D113" s="85">
        <f>365*'Tariffs Jan2021'!H107/100</f>
        <v>319.40818181818179</v>
      </c>
      <c r="E113" s="85">
        <f>IF($C$5*'Tariffs Jan2021'!AK107/'Tariffs Jan2021'!AI107&gt;='Tariffs Jan2021'!J107,( 'Tariffs Jan2021'!J107*'Tariffs Jan2021'!O107/100)* 'Tariffs Jan2021'!AI107,($C$5*'Tariffs Jan2021'!AK107/'Tariffs Jan2021'!AI107*'Tariffs Jan2021'!O107/100)* 'Tariffs Jan2021'!AI107)</f>
        <v>368.72727272727263</v>
      </c>
      <c r="F113" s="85">
        <f>IF($C$5*'Tariffs Jan2021'!AK107/'Tariffs Jan2021'!AI107&lt;'Tariffs Jan2021'!J107,0,IF($C$5*'Tariffs Jan2021'!AK107/'Tariffs Jan2021'!AI107&lt;='Tariffs Jan2021'!K107,($C$5*'Tariffs Jan2021'!AK107/'Tariffs Jan2021'!AI107-'Tariffs Jan2021'!J107)*('Tariffs Jan2021'!P107/100)*'Tariffs Jan2021'!AI107,('Tariffs Jan2021'!K107-'Tariffs Jan2021'!J107)*('Tariffs Jan2021'!P107/100)*'Tariffs Jan2021'!AI107))</f>
        <v>263.39307272727268</v>
      </c>
      <c r="G113" s="85">
        <f>IF($C$5*'Tariffs Jan2021'!AK107/'Tariffs Jan2021'!AI107&lt;'Tariffs Jan2021'!K107,0,IF($C$5*'Tariffs Jan2021'!AK107/'Tariffs Jan2021'!AI107&lt;='Tariffs Jan2021'!L107,($C$5*'Tariffs Jan2021'!AK107/'Tariffs Jan2021'!AI107-'Tariffs Jan2021'!K107)*('Tariffs Jan2021'!Q107/100)*'Tariffs Jan2021'!AI107,('Tariffs Jan2021'!L107-'Tariffs Jan2021'!K107)*('Tariffs Jan2021'!Q107/100)*'Tariffs Jan2021'!AI107))</f>
        <v>0</v>
      </c>
      <c r="H113" s="85">
        <f>IF($C$5*'Tariffs Jan2021'!AK107/'Tariffs Jan2021'!AI107&lt;'Tariffs Jan2021'!L107,0,IF($C$5*'Tariffs Jan2021'!AK107/'Tariffs Jan2021'!AI107&lt;='Tariffs Jan2021'!M107,($C$5*'Tariffs Jan2021'!AK107/'Tariffs Jan2021'!AI107-'Tariffs Jan2021'!L107)*('Tariffs Jan2021'!R107/100)*'Tariffs Jan2021'!AI107,('Tariffs Jan2021'!M107-'Tariffs Jan2021'!L107)*('Tariffs Jan2021'!R107/100)*'Tariffs Jan2021'!AI107))</f>
        <v>0</v>
      </c>
      <c r="I113" s="85">
        <f>IF(($C$5*'Tariffs Jan2021'!AK107/'Tariffs Jan2021'!AI107&gt;'Tariffs Jan2021'!M107),($C$5*'Tariffs Jan2021'!AK107/'Tariffs Jan2021'!AI107-'Tariffs Jan2021'!M107)*'Tariffs Jan2021'!S107/100*'Tariffs Jan2021'!AI107,0)</f>
        <v>0</v>
      </c>
      <c r="J113" s="85">
        <f>IF($C$5*'Tariffs Jan2021'!AL107/'Tariffs Jan2021'!AJ107&gt;='Tariffs Jan2021'!J107,('Tariffs Jan2021'!J107*'Tariffs Jan2021'!U107/100)* 'Tariffs Jan2021'!AJ107,($C$5*'Tariffs Jan2021'!AL107/'Tariffs Jan2021'!AJ107*'Tariffs Jan2021'!U107/100)* 'Tariffs Jan2021'!AJ107)</f>
        <v>582.54545454545439</v>
      </c>
      <c r="K113" s="85">
        <f>IF($C$5*'Tariffs Jan2021'!AL107/'Tariffs Jan2021'!AJ107&lt;'Tariffs Jan2021'!J107,0,IF($C$5*'Tariffs Jan2021'!AL107/'Tariffs Jan2021'!AJ107&lt;='Tariffs Jan2021'!K107,($C$5*'Tariffs Jan2021'!AL107/'Tariffs Jan2021'!AJ107-'Tariffs Jan2021'!J107)*('Tariffs Jan2021'!V107/100)*'Tariffs Jan2021'!AJ107,('Tariffs Jan2021'!K107-'Tariffs Jan2021'!J107)*('Tariffs Jan2021'!V107/100)*'Tariffs Jan2021'!AJ107))</f>
        <v>379.5477818181817</v>
      </c>
      <c r="L113" s="85">
        <f>IF($C$5*'Tariffs Jan2021'!AL107/'Tariffs Jan2021'!AJ107&lt;'Tariffs Jan2021'!K107,0,IF($C$5*'Tariffs Jan2021'!AL107/'Tariffs Jan2021'!AJ107&lt;='Tariffs Jan2021'!L107,($C$5*'Tariffs Jan2021'!AL107/'Tariffs Jan2021'!AJ107-'Tariffs Jan2021'!K107)*('Tariffs Jan2021'!W107/100)*'Tariffs Jan2021'!AJ107,('Tariffs Jan2021'!L107-'Tariffs Jan2021'!K107)*('Tariffs Jan2021'!W107/100)*'Tariffs Jan2021'!AJ107))</f>
        <v>0</v>
      </c>
      <c r="M113" s="85">
        <f>IF($C$5*'Tariffs Jan2021'!AL107/'Tariffs Jan2021'!AJ107&lt;'Tariffs Jan2021'!L107,0,IF($C$5*'Tariffs Jan2021'!AL107/'Tariffs Jan2021'!AJ107&lt;='Tariffs Jan2021'!M107,($C$5*'Tariffs Jan2021'!AL107/'Tariffs Jan2021'!AJ107-'Tariffs Jan2021'!L107)*('Tariffs Jan2021'!X107/100)*'Tariffs Jan2021'!AJ107,('Tariffs Jan2021'!M107-'Tariffs Jan2021'!L107)*('Tariffs Jan2021'!X107/100)*'Tariffs Jan2021'!AJ107))</f>
        <v>0</v>
      </c>
      <c r="N113" s="85">
        <f>IF(($C$5*'Tariffs Jan2021'!AL107/'Tariffs Jan2021'!AJ107&gt;'Tariffs Jan2021'!M107),($C$5*'Tariffs Jan2021'!AL107/'Tariffs Jan2021'!AJ107-'Tariffs Jan2021'!M107)*'Tariffs Jan2021'!Y107/100*'Tariffs Jan2021'!AJ107,0)</f>
        <v>0</v>
      </c>
      <c r="O113" s="73">
        <f t="shared" si="10"/>
        <v>1913.6217636363631</v>
      </c>
      <c r="P113" s="498">
        <f t="shared" si="11"/>
        <v>2104.9839399999996</v>
      </c>
      <c r="Q113" s="503"/>
      <c r="R113" s="503"/>
      <c r="S113" s="503"/>
      <c r="T113" s="503"/>
      <c r="U113" s="503"/>
      <c r="V113" s="503"/>
      <c r="W113" s="503"/>
      <c r="X113" s="503"/>
      <c r="Y113" s="503"/>
      <c r="Z113" s="503"/>
    </row>
    <row r="114" spans="1:26" x14ac:dyDescent="0.15">
      <c r="A114" s="286" t="str">
        <f>'Tariffs Jan2021'!F108</f>
        <v>GloBird</v>
      </c>
      <c r="B114" s="47" t="str">
        <f>'Tariffs Jan2021'!D108</f>
        <v>AusNet Services Central 2</v>
      </c>
      <c r="C114" s="287">
        <f>'Tariffs Jan2021'!E108</f>
        <v>44197</v>
      </c>
      <c r="D114" s="85">
        <f>365*'Tariffs Jan2021'!H108/100</f>
        <v>397.85</v>
      </c>
      <c r="E114" s="85">
        <f>IF($C$5*'Tariffs Jan2021'!AK108/'Tariffs Jan2021'!AI108&gt;='Tariffs Jan2021'!J108,( 'Tariffs Jan2021'!J108*'Tariffs Jan2021'!O108/100)* 'Tariffs Jan2021'!AI108,($C$5*'Tariffs Jan2021'!AK108/'Tariffs Jan2021'!AI108*'Tariffs Jan2021'!O108/100)* 'Tariffs Jan2021'!AI108)</f>
        <v>300</v>
      </c>
      <c r="F114" s="85">
        <f>IF($C$5*'Tariffs Jan2021'!AK108/'Tariffs Jan2021'!AI108&lt;'Tariffs Jan2021'!J108,0,IF($C$5*'Tariffs Jan2021'!AK108/'Tariffs Jan2021'!AI108&lt;='Tariffs Jan2021'!K108,($C$5*'Tariffs Jan2021'!AK108/'Tariffs Jan2021'!AI108-'Tariffs Jan2021'!J108)*('Tariffs Jan2021'!P108/100)*'Tariffs Jan2021'!AI108,('Tariffs Jan2021'!K108-'Tariffs Jan2021'!J108)*('Tariffs Jan2021'!P108/100)*'Tariffs Jan2021'!AI108))</f>
        <v>0</v>
      </c>
      <c r="G114" s="85">
        <f>IF($C$5*'Tariffs Jan2021'!AK108/'Tariffs Jan2021'!AI108&lt;'Tariffs Jan2021'!K108,0,IF($C$5*'Tariffs Jan2021'!AK108/'Tariffs Jan2021'!AI108&lt;='Tariffs Jan2021'!L108,($C$5*'Tariffs Jan2021'!AK108/'Tariffs Jan2021'!AI108-'Tariffs Jan2021'!K108)*('Tariffs Jan2021'!Q108/100)*'Tariffs Jan2021'!AI108,('Tariffs Jan2021'!L108-'Tariffs Jan2021'!K108)*('Tariffs Jan2021'!Q108/100)*'Tariffs Jan2021'!AI108))</f>
        <v>0</v>
      </c>
      <c r="H114" s="85">
        <f>IF($C$5*'Tariffs Jan2021'!AK108/'Tariffs Jan2021'!AI108&lt;'Tariffs Jan2021'!L108,0,IF($C$5*'Tariffs Jan2021'!AK108/'Tariffs Jan2021'!AI108&lt;='Tariffs Jan2021'!M108,($C$5*'Tariffs Jan2021'!AK108/'Tariffs Jan2021'!AI108-'Tariffs Jan2021'!L108)*('Tariffs Jan2021'!R108/100)*'Tariffs Jan2021'!AI108,('Tariffs Jan2021'!M108-'Tariffs Jan2021'!L108)*('Tariffs Jan2021'!R108/100)*'Tariffs Jan2021'!AI108))</f>
        <v>0</v>
      </c>
      <c r="I114" s="85">
        <f>IF(($C$5*'Tariffs Jan2021'!AK108/'Tariffs Jan2021'!AI108&gt;'Tariffs Jan2021'!M108),($C$5*'Tariffs Jan2021'!AK108/'Tariffs Jan2021'!AI108-'Tariffs Jan2021'!M108)*'Tariffs Jan2021'!S108/100*'Tariffs Jan2021'!AI108,0)</f>
        <v>188.95589999999996</v>
      </c>
      <c r="J114" s="85">
        <f>IF($C$5*'Tariffs Jan2021'!AL108/'Tariffs Jan2021'!AJ108&gt;='Tariffs Jan2021'!J108,('Tariffs Jan2021'!J108*'Tariffs Jan2021'!U108/100)* 'Tariffs Jan2021'!AJ108,($C$5*'Tariffs Jan2021'!AL108/'Tariffs Jan2021'!AJ108*'Tariffs Jan2021'!U108/100)* 'Tariffs Jan2021'!AJ108)</f>
        <v>455.99999999999994</v>
      </c>
      <c r="K114" s="85">
        <f>IF($C$5*'Tariffs Jan2021'!AL108/'Tariffs Jan2021'!AJ108&lt;'Tariffs Jan2021'!J108,0,IF($C$5*'Tariffs Jan2021'!AL108/'Tariffs Jan2021'!AJ108&lt;='Tariffs Jan2021'!K108,($C$5*'Tariffs Jan2021'!AL108/'Tariffs Jan2021'!AJ108-'Tariffs Jan2021'!J108)*('Tariffs Jan2021'!V108/100)*'Tariffs Jan2021'!AJ108,('Tariffs Jan2021'!K108-'Tariffs Jan2021'!J108)*('Tariffs Jan2021'!V108/100)*'Tariffs Jan2021'!AJ108))</f>
        <v>0</v>
      </c>
      <c r="L114" s="85">
        <f>IF($C$5*'Tariffs Jan2021'!AL108/'Tariffs Jan2021'!AJ108&lt;'Tariffs Jan2021'!K108,0,IF($C$5*'Tariffs Jan2021'!AL108/'Tariffs Jan2021'!AJ108&lt;='Tariffs Jan2021'!L108,($C$5*'Tariffs Jan2021'!AL108/'Tariffs Jan2021'!AJ108-'Tariffs Jan2021'!K108)*('Tariffs Jan2021'!W108/100)*'Tariffs Jan2021'!AJ108,('Tariffs Jan2021'!L108-'Tariffs Jan2021'!K108)*('Tariffs Jan2021'!W108/100)*'Tariffs Jan2021'!AJ108))</f>
        <v>0</v>
      </c>
      <c r="M114" s="85">
        <f>IF($C$5*'Tariffs Jan2021'!AL108/'Tariffs Jan2021'!AJ108&lt;'Tariffs Jan2021'!L108,0,IF($C$5*'Tariffs Jan2021'!AL108/'Tariffs Jan2021'!AJ108&lt;='Tariffs Jan2021'!M108,($C$5*'Tariffs Jan2021'!AL108/'Tariffs Jan2021'!AJ108-'Tariffs Jan2021'!L108)*('Tariffs Jan2021'!X108/100)*'Tariffs Jan2021'!AJ108,('Tariffs Jan2021'!M108-'Tariffs Jan2021'!L108)*('Tariffs Jan2021'!X108/100)*'Tariffs Jan2021'!AJ108))</f>
        <v>0</v>
      </c>
      <c r="N114" s="85">
        <f>IF(($C$5*'Tariffs Jan2021'!AL108/'Tariffs Jan2021'!AJ108&gt;'Tariffs Jan2021'!M108),($C$5*'Tariffs Jan2021'!AL108/'Tariffs Jan2021'!AJ108-'Tariffs Jan2021'!M108)*'Tariffs Jan2021'!Y108/100*'Tariffs Jan2021'!AJ108,0)</f>
        <v>323.92439999999988</v>
      </c>
      <c r="O114" s="73">
        <f t="shared" si="10"/>
        <v>1666.7302999999997</v>
      </c>
      <c r="P114" s="498">
        <f t="shared" si="11"/>
        <v>1833.4033299999999</v>
      </c>
      <c r="Q114" s="503"/>
      <c r="R114" s="503"/>
      <c r="S114" s="503"/>
      <c r="T114" s="503"/>
      <c r="U114" s="503"/>
      <c r="V114" s="503"/>
      <c r="W114" s="503"/>
      <c r="X114" s="503"/>
      <c r="Y114" s="503"/>
      <c r="Z114" s="503"/>
    </row>
    <row r="115" spans="1:26" x14ac:dyDescent="0.15">
      <c r="A115" s="286" t="str">
        <f>'Tariffs Jan2021'!F109</f>
        <v>Powershop</v>
      </c>
      <c r="B115" s="47" t="str">
        <f>'Tariffs Jan2021'!D109</f>
        <v>AusNet Services Central 2</v>
      </c>
      <c r="C115" s="287">
        <f>'Tariffs Jan2021'!E109</f>
        <v>44197</v>
      </c>
      <c r="D115" s="85">
        <f>365*'Tariffs Jan2021'!H109/100</f>
        <v>299.69818181818175</v>
      </c>
      <c r="E115" s="85">
        <f>((C$5*'Tariffs Jan2021'!AK109/'Tariffs Jan2021'!AI109)*('Tariffs Jan2021'!O109/100))*'Tariffs Jan2021'!AI109</f>
        <v>414.23129999999992</v>
      </c>
      <c r="F115" s="85">
        <v>0</v>
      </c>
      <c r="G115" s="85">
        <v>0</v>
      </c>
      <c r="H115" s="85">
        <v>0</v>
      </c>
      <c r="I115" s="85">
        <v>0</v>
      </c>
      <c r="J115" s="85">
        <f>((C$5*'Tariffs Jan2021'!AL109/'Tariffs Jan2021'!AJ109)*('Tariffs Jan2021'!U109/100))*'Tariffs Jan2021'!AJ109</f>
        <v>694.8395999999999</v>
      </c>
      <c r="K115" s="85">
        <v>0</v>
      </c>
      <c r="L115" s="85">
        <v>0</v>
      </c>
      <c r="M115" s="85">
        <v>0</v>
      </c>
      <c r="N115" s="85">
        <v>0</v>
      </c>
      <c r="O115" s="73">
        <f t="shared" si="10"/>
        <v>1408.7690818181816</v>
      </c>
      <c r="P115" s="498">
        <f t="shared" si="11"/>
        <v>1549.6459899999998</v>
      </c>
      <c r="Q115" s="503"/>
      <c r="R115" s="503"/>
      <c r="S115" s="503"/>
      <c r="T115" s="503"/>
      <c r="U115" s="503"/>
      <c r="V115" s="503"/>
      <c r="W115" s="503"/>
      <c r="X115" s="503"/>
      <c r="Y115" s="503"/>
      <c r="Z115" s="503"/>
    </row>
    <row r="116" spans="1:26" x14ac:dyDescent="0.15">
      <c r="A116" s="286" t="str">
        <f>'Tariffs Jan2021'!F110</f>
        <v>Click Energy</v>
      </c>
      <c r="B116" s="47" t="str">
        <f>'Tariffs Jan2021'!D110</f>
        <v>AusNet Services Central 2</v>
      </c>
      <c r="C116" s="287">
        <f>'Tariffs Jan2021'!E110</f>
        <v>44197</v>
      </c>
      <c r="D116" s="85">
        <f>365*'Tariffs Jan2021'!H110/100</f>
        <v>353.32</v>
      </c>
      <c r="E116" s="85">
        <f>IF($C$5*'Tariffs Jan2021'!AK110/'Tariffs Jan2021'!AI110&gt;='Tariffs Jan2021'!J110,( 'Tariffs Jan2021'!J110*'Tariffs Jan2021'!O110/100)* 'Tariffs Jan2021'!AI110,($C$5*'Tariffs Jan2021'!AK110/'Tariffs Jan2021'!AI110*'Tariffs Jan2021'!O110/100)* 'Tariffs Jan2021'!AI110)</f>
        <v>408</v>
      </c>
      <c r="F116" s="85">
        <f>IF($C$5*'Tariffs Jan2021'!AK110/'Tariffs Jan2021'!AI110&lt;'Tariffs Jan2021'!J110,0,IF($C$5*'Tariffs Jan2021'!AK110/'Tariffs Jan2021'!AI110&lt;='Tariffs Jan2021'!K110,($C$5*'Tariffs Jan2021'!AK110/'Tariffs Jan2021'!AI110-'Tariffs Jan2021'!J110)*('Tariffs Jan2021'!P110/100)*'Tariffs Jan2021'!AI110,('Tariffs Jan2021'!K110-'Tariffs Jan2021'!J110)*('Tariffs Jan2021'!P110/100)*'Tariffs Jan2021'!AI110))</f>
        <v>260.93909999999994</v>
      </c>
      <c r="G116" s="85">
        <f>IF($C$5*'Tariffs Jan2021'!AK110/'Tariffs Jan2021'!AI110&lt;'Tariffs Jan2021'!K110,0,IF($C$5*'Tariffs Jan2021'!AK110/'Tariffs Jan2021'!AI110&lt;='Tariffs Jan2021'!L110,($C$5*'Tariffs Jan2021'!AK110/'Tariffs Jan2021'!AI110-'Tariffs Jan2021'!K110)*('Tariffs Jan2021'!Q110/100)*'Tariffs Jan2021'!AI110,('Tariffs Jan2021'!L110-'Tariffs Jan2021'!K110)*('Tariffs Jan2021'!Q110/100)*'Tariffs Jan2021'!AI110))</f>
        <v>0</v>
      </c>
      <c r="H116" s="85">
        <f>IF($C$5*'Tariffs Jan2021'!AK110/'Tariffs Jan2021'!AI110&lt;'Tariffs Jan2021'!L110,0,IF($C$5*'Tariffs Jan2021'!AK110/'Tariffs Jan2021'!AI110&lt;='Tariffs Jan2021'!M110,($C$5*'Tariffs Jan2021'!AK110/'Tariffs Jan2021'!AI110-'Tariffs Jan2021'!L110)*('Tariffs Jan2021'!R110/100)*'Tariffs Jan2021'!AI110,('Tariffs Jan2021'!M110-'Tariffs Jan2021'!L110)*('Tariffs Jan2021'!R110/100)*'Tariffs Jan2021'!AI110))</f>
        <v>0</v>
      </c>
      <c r="I116" s="85">
        <f>IF(($C$5*'Tariffs Jan2021'!AK110/'Tariffs Jan2021'!AI110&gt;'Tariffs Jan2021'!M110),($C$5*'Tariffs Jan2021'!AK110/'Tariffs Jan2021'!AI110-'Tariffs Jan2021'!M110)*'Tariffs Jan2021'!S110/100*'Tariffs Jan2021'!AI110,0)</f>
        <v>0</v>
      </c>
      <c r="J116" s="85">
        <f>IF($C$5*'Tariffs Jan2021'!AL110/'Tariffs Jan2021'!AJ110&gt;='Tariffs Jan2021'!J110,('Tariffs Jan2021'!J110*'Tariffs Jan2021'!U110/100)* 'Tariffs Jan2021'!AJ110,($C$5*'Tariffs Jan2021'!AL110/'Tariffs Jan2021'!AJ110*'Tariffs Jan2021'!U110/100)* 'Tariffs Jan2021'!AJ110)</f>
        <v>600</v>
      </c>
      <c r="K116" s="85">
        <f>IF($C$5*'Tariffs Jan2021'!AL110/'Tariffs Jan2021'!AJ110&lt;'Tariffs Jan2021'!J110,0,IF($C$5*'Tariffs Jan2021'!AL110/'Tariffs Jan2021'!AJ110&lt;='Tariffs Jan2021'!K110,($C$5*'Tariffs Jan2021'!AL110/'Tariffs Jan2021'!AJ110-'Tariffs Jan2021'!J110)*('Tariffs Jan2021'!V110/100)*'Tariffs Jan2021'!AJ110,('Tariffs Jan2021'!K110-'Tariffs Jan2021'!J110)*('Tariffs Jan2021'!V110/100)*'Tariffs Jan2021'!AJ110))</f>
        <v>431.89919999999989</v>
      </c>
      <c r="L116" s="85">
        <f>IF($C$5*'Tariffs Jan2021'!AL110/'Tariffs Jan2021'!AJ110&lt;'Tariffs Jan2021'!K110,0,IF($C$5*'Tariffs Jan2021'!AL110/'Tariffs Jan2021'!AJ110&lt;='Tariffs Jan2021'!L110,($C$5*'Tariffs Jan2021'!AL110/'Tariffs Jan2021'!AJ110-'Tariffs Jan2021'!K110)*('Tariffs Jan2021'!W110/100)*'Tariffs Jan2021'!AJ110,('Tariffs Jan2021'!L110-'Tariffs Jan2021'!K110)*('Tariffs Jan2021'!W110/100)*'Tariffs Jan2021'!AJ110))</f>
        <v>0</v>
      </c>
      <c r="M116" s="85">
        <f>IF($C$5*'Tariffs Jan2021'!AL110/'Tariffs Jan2021'!AJ110&lt;'Tariffs Jan2021'!L110,0,IF($C$5*'Tariffs Jan2021'!AL110/'Tariffs Jan2021'!AJ110&lt;='Tariffs Jan2021'!M110,($C$5*'Tariffs Jan2021'!AL110/'Tariffs Jan2021'!AJ110-'Tariffs Jan2021'!L110)*('Tariffs Jan2021'!X110/100)*'Tariffs Jan2021'!AJ110,('Tariffs Jan2021'!M110-'Tariffs Jan2021'!L110)*('Tariffs Jan2021'!X110/100)*'Tariffs Jan2021'!AJ110))</f>
        <v>0</v>
      </c>
      <c r="N116" s="85">
        <f>IF(($C$5*'Tariffs Jan2021'!AL110/'Tariffs Jan2021'!AJ110&gt;'Tariffs Jan2021'!M110),($C$5*'Tariffs Jan2021'!AL110/'Tariffs Jan2021'!AJ110-'Tariffs Jan2021'!M110)*'Tariffs Jan2021'!Y110/100*'Tariffs Jan2021'!AJ110,0)</f>
        <v>0</v>
      </c>
      <c r="O116" s="73">
        <f t="shared" si="10"/>
        <v>2054.1582999999996</v>
      </c>
      <c r="P116" s="498">
        <f t="shared" si="11"/>
        <v>2259.57413</v>
      </c>
      <c r="Q116" s="503"/>
      <c r="R116" s="503"/>
      <c r="S116" s="503"/>
      <c r="T116" s="503"/>
      <c r="U116" s="503"/>
      <c r="V116" s="503"/>
      <c r="W116" s="503"/>
      <c r="X116" s="503"/>
      <c r="Y116" s="503"/>
      <c r="Z116" s="503"/>
    </row>
    <row r="117" spans="1:26" x14ac:dyDescent="0.15">
      <c r="A117" s="47" t="str">
        <f>'Tariffs Jan2021'!F111</f>
        <v>1st Energy</v>
      </c>
      <c r="B117" s="47" t="str">
        <f>'Tariffs Jan2021'!D111</f>
        <v>AusNet Services Central 2</v>
      </c>
      <c r="C117" s="287">
        <f>'Tariffs Jan2021'!E111</f>
        <v>44197</v>
      </c>
      <c r="D117" s="85">
        <f>365*'Tariffs Jan2021'!H111/100</f>
        <v>346.74999999999994</v>
      </c>
      <c r="E117" s="85">
        <f>IF($C$5*'Tariffs Jan2021'!AK111/'Tariffs Jan2021'!AI111&gt;='Tariffs Jan2021'!J111,( 'Tariffs Jan2021'!J111*'Tariffs Jan2021'!O111/100)* 'Tariffs Jan2021'!AI111,($C$5*'Tariffs Jan2021'!AK111/'Tariffs Jan2021'!AI111*'Tariffs Jan2021'!O111/100)* 'Tariffs Jan2021'!AI111)</f>
        <v>413.99999999999989</v>
      </c>
      <c r="F117" s="85">
        <f>IF($C$5*'Tariffs Jan2021'!AK111/'Tariffs Jan2021'!AI111&lt;'Tariffs Jan2021'!J111,0,IF($C$5*'Tariffs Jan2021'!AK111/'Tariffs Jan2021'!AI111&lt;='Tariffs Jan2021'!K111,($C$5*'Tariffs Jan2021'!AK111/'Tariffs Jan2021'!AI111-'Tariffs Jan2021'!J111)*('Tariffs Jan2021'!P111/100)*'Tariffs Jan2021'!AI111,('Tariffs Jan2021'!K111-'Tariffs Jan2021'!J111)*('Tariffs Jan2021'!P111/100)*'Tariffs Jan2021'!AI111))</f>
        <v>274.90909090909093</v>
      </c>
      <c r="G117" s="85">
        <f>IF($C$5*'Tariffs Jan2021'!AK111/'Tariffs Jan2021'!AI111&lt;'Tariffs Jan2021'!K111,0,IF($C$5*'Tariffs Jan2021'!AK111/'Tariffs Jan2021'!AI111&lt;='Tariffs Jan2021'!L111,($C$5*'Tariffs Jan2021'!AK111/'Tariffs Jan2021'!AI111-'Tariffs Jan2021'!K111)*('Tariffs Jan2021'!Q111/100)*'Tariffs Jan2021'!AI111,('Tariffs Jan2021'!L111-'Tariffs Jan2021'!K111)*('Tariffs Jan2021'!Q111/100)*'Tariffs Jan2021'!AI111))</f>
        <v>0</v>
      </c>
      <c r="H117" s="85">
        <f>IF($C$5*'Tariffs Jan2021'!AK111/'Tariffs Jan2021'!AI111&lt;'Tariffs Jan2021'!L111,0,IF($C$5*'Tariffs Jan2021'!AK111/'Tariffs Jan2021'!AI111&lt;='Tariffs Jan2021'!M111,($C$5*'Tariffs Jan2021'!AK111/'Tariffs Jan2021'!AI111-'Tariffs Jan2021'!L111)*('Tariffs Jan2021'!R111/100)*'Tariffs Jan2021'!AI111,('Tariffs Jan2021'!M111-'Tariffs Jan2021'!L111)*('Tariffs Jan2021'!R111/100)*'Tariffs Jan2021'!AI111))</f>
        <v>0</v>
      </c>
      <c r="I117" s="85">
        <f>IF(($C$5*'Tariffs Jan2021'!AK111/'Tariffs Jan2021'!AI111&gt;'Tariffs Jan2021'!M111),($C$5*'Tariffs Jan2021'!AK111/'Tariffs Jan2021'!AI111-'Tariffs Jan2021'!M111)*'Tariffs Jan2021'!S111/100*'Tariffs Jan2021'!AI111,0)</f>
        <v>0</v>
      </c>
      <c r="J117" s="85">
        <f>IF($C$5*'Tariffs Jan2021'!AL111/'Tariffs Jan2021'!AJ111&gt;='Tariffs Jan2021'!J111,('Tariffs Jan2021'!J111*'Tariffs Jan2021'!U111/100)* 'Tariffs Jan2021'!AJ111,($C$5*'Tariffs Jan2021'!AL111/'Tariffs Jan2021'!AJ111*'Tariffs Jan2021'!U111/100)* 'Tariffs Jan2021'!AJ111)</f>
        <v>413.99999999999989</v>
      </c>
      <c r="K117" s="85">
        <f>IF($C$5*'Tariffs Jan2021'!AL111/'Tariffs Jan2021'!AJ111&lt;'Tariffs Jan2021'!J111,0,IF($C$5*'Tariffs Jan2021'!AL111/'Tariffs Jan2021'!AJ111&lt;='Tariffs Jan2021'!K111,($C$5*'Tariffs Jan2021'!AL111/'Tariffs Jan2021'!AJ111-'Tariffs Jan2021'!J111)*('Tariffs Jan2021'!V111/100)*'Tariffs Jan2021'!AJ111,('Tariffs Jan2021'!K111-'Tariffs Jan2021'!J111)*('Tariffs Jan2021'!V111/100)*'Tariffs Jan2021'!AJ111))</f>
        <v>274.90909090909093</v>
      </c>
      <c r="L117" s="85">
        <f>IF($C$5*'Tariffs Jan2021'!AL111/'Tariffs Jan2021'!AJ111&lt;'Tariffs Jan2021'!K111,0,IF($C$5*'Tariffs Jan2021'!AL111/'Tariffs Jan2021'!AJ111&lt;='Tariffs Jan2021'!L111,($C$5*'Tariffs Jan2021'!AL111/'Tariffs Jan2021'!AJ111-'Tariffs Jan2021'!K111)*('Tariffs Jan2021'!W111/100)*'Tariffs Jan2021'!AJ111,('Tariffs Jan2021'!L111-'Tariffs Jan2021'!K111)*('Tariffs Jan2021'!W111/100)*'Tariffs Jan2021'!AJ111))</f>
        <v>0</v>
      </c>
      <c r="M117" s="85">
        <f>IF($C$5*'Tariffs Jan2021'!AL111/'Tariffs Jan2021'!AJ111&lt;'Tariffs Jan2021'!L111,0,IF($C$5*'Tariffs Jan2021'!AL111/'Tariffs Jan2021'!AJ111&lt;='Tariffs Jan2021'!M111,($C$5*'Tariffs Jan2021'!AL111/'Tariffs Jan2021'!AJ111-'Tariffs Jan2021'!L111)*('Tariffs Jan2021'!X111/100)*'Tariffs Jan2021'!AJ111,('Tariffs Jan2021'!M111-'Tariffs Jan2021'!L111)*('Tariffs Jan2021'!X111/100)*'Tariffs Jan2021'!AJ111))</f>
        <v>0</v>
      </c>
      <c r="N117" s="85">
        <f>IF(($C$5*'Tariffs Jan2021'!AL111/'Tariffs Jan2021'!AJ111&gt;'Tariffs Jan2021'!M111),($C$5*'Tariffs Jan2021'!AL111/'Tariffs Jan2021'!AJ111-'Tariffs Jan2021'!M111)*'Tariffs Jan2021'!Y111/100*'Tariffs Jan2021'!AJ111,0)</f>
        <v>0</v>
      </c>
      <c r="O117" s="73">
        <f t="shared" ref="O117:O118" si="14">SUM(D117:N117)</f>
        <v>1724.5681818181815</v>
      </c>
      <c r="P117" s="498">
        <f t="shared" ref="P117:P118" si="15">O117*1.1</f>
        <v>1897.0249999999999</v>
      </c>
      <c r="Q117" s="503"/>
      <c r="R117" s="503"/>
      <c r="S117" s="503"/>
      <c r="T117" s="503"/>
      <c r="U117" s="503"/>
      <c r="V117" s="503"/>
      <c r="W117" s="503"/>
      <c r="X117" s="503"/>
      <c r="Y117" s="503"/>
      <c r="Z117" s="503"/>
    </row>
    <row r="118" spans="1:26" ht="14" thickBot="1" x14ac:dyDescent="0.2">
      <c r="A118" s="288" t="str">
        <f>'Tariffs Jan2021'!F112</f>
        <v>Tango Energy</v>
      </c>
      <c r="B118" s="289" t="str">
        <f>'Tariffs Jan2021'!D112</f>
        <v>AusNet Services Central 2</v>
      </c>
      <c r="C118" s="290">
        <f>'Tariffs Jan2021'!E112</f>
        <v>44153</v>
      </c>
      <c r="D118" s="291">
        <f>365*'Tariffs Jan2021'!H112/100</f>
        <v>434.35</v>
      </c>
      <c r="E118" s="291">
        <f>IF($C$5*'Tariffs Jan2021'!AK112/'Tariffs Jan2021'!AI112&gt;='Tariffs Jan2021'!J112,( 'Tariffs Jan2021'!J112*'Tariffs Jan2021'!O112/100)* 'Tariffs Jan2021'!AI112,($C$5*'Tariffs Jan2021'!AK112/'Tariffs Jan2021'!AI112*'Tariffs Jan2021'!O112/100)* 'Tariffs Jan2021'!AI112)</f>
        <v>240</v>
      </c>
      <c r="F118" s="291">
        <f>IF($C$5*'Tariffs Jan2021'!AK112/'Tariffs Jan2021'!AI112&lt;'Tariffs Jan2021'!J112,0,IF($C$5*'Tariffs Jan2021'!AK112/'Tariffs Jan2021'!AI112&lt;='Tariffs Jan2021'!K112,($C$5*'Tariffs Jan2021'!AK112/'Tariffs Jan2021'!AI112-'Tariffs Jan2021'!J112)*('Tariffs Jan2021'!P112/100)*'Tariffs Jan2021'!AI112,('Tariffs Jan2021'!K112-'Tariffs Jan2021'!J112)*('Tariffs Jan2021'!P112/100)*'Tariffs Jan2021'!AI112))</f>
        <v>157.46324999999999</v>
      </c>
      <c r="G118" s="291">
        <f>IF($C$5*'Tariffs Jan2021'!AK112/'Tariffs Jan2021'!AI112&lt;'Tariffs Jan2021'!K112,0,IF($C$5*'Tariffs Jan2021'!AK112/'Tariffs Jan2021'!AI112&lt;='Tariffs Jan2021'!L112,($C$5*'Tariffs Jan2021'!AK112/'Tariffs Jan2021'!AI112-'Tariffs Jan2021'!K112)*('Tariffs Jan2021'!Q112/100)*'Tariffs Jan2021'!AI112,('Tariffs Jan2021'!L112-'Tariffs Jan2021'!K112)*('Tariffs Jan2021'!Q112/100)*'Tariffs Jan2021'!AI112))</f>
        <v>0</v>
      </c>
      <c r="H118" s="291">
        <f>IF($C$5*'Tariffs Jan2021'!AK112/'Tariffs Jan2021'!AI112&lt;'Tariffs Jan2021'!L112,0,IF($C$5*'Tariffs Jan2021'!AK112/'Tariffs Jan2021'!AI112&lt;='Tariffs Jan2021'!M112,($C$5*'Tariffs Jan2021'!AK112/'Tariffs Jan2021'!AI112-'Tariffs Jan2021'!L112)*('Tariffs Jan2021'!R112/100)*'Tariffs Jan2021'!AI112,('Tariffs Jan2021'!M112-'Tariffs Jan2021'!L112)*('Tariffs Jan2021'!R112/100)*'Tariffs Jan2021'!AI112))</f>
        <v>0</v>
      </c>
      <c r="I118" s="291">
        <f>IF(($C$5*'Tariffs Jan2021'!AK112/'Tariffs Jan2021'!AI112&gt;'Tariffs Jan2021'!M112),($C$5*'Tariffs Jan2021'!AK112/'Tariffs Jan2021'!AI112-'Tariffs Jan2021'!M112)*'Tariffs Jan2021'!S112/100*'Tariffs Jan2021'!AI112,0)</f>
        <v>0</v>
      </c>
      <c r="J118" s="291">
        <f>IF($C$5*'Tariffs Jan2021'!AL112/'Tariffs Jan2021'!AJ112&gt;='Tariffs Jan2021'!J112,('Tariffs Jan2021'!J112*'Tariffs Jan2021'!U112/100)* 'Tariffs Jan2021'!AJ112,($C$5*'Tariffs Jan2021'!AL112/'Tariffs Jan2021'!AJ112*'Tariffs Jan2021'!U112/100)* 'Tariffs Jan2021'!AJ112)</f>
        <v>364.8</v>
      </c>
      <c r="K118" s="291">
        <f>IF($C$5*'Tariffs Jan2021'!AL112/'Tariffs Jan2021'!AJ112&lt;'Tariffs Jan2021'!J112,0,IF($C$5*'Tariffs Jan2021'!AL112/'Tariffs Jan2021'!AJ112&lt;='Tariffs Jan2021'!K112,($C$5*'Tariffs Jan2021'!AL112/'Tariffs Jan2021'!AJ112-'Tariffs Jan2021'!J112)*('Tariffs Jan2021'!V112/100)*'Tariffs Jan2021'!AJ112,('Tariffs Jan2021'!K112-'Tariffs Jan2021'!J112)*('Tariffs Jan2021'!V112/100)*'Tariffs Jan2021'!AJ112))</f>
        <v>268.13741999999996</v>
      </c>
      <c r="L118" s="291">
        <f>IF($C$5*'Tariffs Jan2021'!AL112/'Tariffs Jan2021'!AJ112&lt;'Tariffs Jan2021'!K112,0,IF($C$5*'Tariffs Jan2021'!AL112/'Tariffs Jan2021'!AJ112&lt;='Tariffs Jan2021'!L112,($C$5*'Tariffs Jan2021'!AL112/'Tariffs Jan2021'!AJ112-'Tariffs Jan2021'!K112)*('Tariffs Jan2021'!W112/100)*'Tariffs Jan2021'!AJ112,('Tariffs Jan2021'!L112-'Tariffs Jan2021'!K112)*('Tariffs Jan2021'!W112/100)*'Tariffs Jan2021'!AJ112))</f>
        <v>0</v>
      </c>
      <c r="M118" s="291">
        <f>IF($C$5*'Tariffs Jan2021'!AL112/'Tariffs Jan2021'!AJ112&lt;'Tariffs Jan2021'!L112,0,IF($C$5*'Tariffs Jan2021'!AL112/'Tariffs Jan2021'!AJ112&lt;='Tariffs Jan2021'!M112,($C$5*'Tariffs Jan2021'!AL112/'Tariffs Jan2021'!AJ112-'Tariffs Jan2021'!L112)*('Tariffs Jan2021'!X112/100)*'Tariffs Jan2021'!AJ112,('Tariffs Jan2021'!M112-'Tariffs Jan2021'!L112)*('Tariffs Jan2021'!X112/100)*'Tariffs Jan2021'!AJ112))</f>
        <v>0</v>
      </c>
      <c r="N118" s="291">
        <f>IF(($C$5*'Tariffs Jan2021'!AL112/'Tariffs Jan2021'!AJ112&gt;'Tariffs Jan2021'!M112),($C$5*'Tariffs Jan2021'!AL112/'Tariffs Jan2021'!AJ112-'Tariffs Jan2021'!M112)*'Tariffs Jan2021'!Y112/100*'Tariffs Jan2021'!AJ112,0)</f>
        <v>0</v>
      </c>
      <c r="O118" s="292">
        <f t="shared" si="14"/>
        <v>1464.7506700000001</v>
      </c>
      <c r="P118" s="499">
        <f t="shared" si="15"/>
        <v>1611.2257370000002</v>
      </c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</row>
    <row r="119" spans="1:26" ht="14" thickTop="1" x14ac:dyDescent="0.15">
      <c r="A119" s="286" t="str">
        <f>'Tariffs Jan2021'!F113</f>
        <v>AGL</v>
      </c>
      <c r="B119" s="47" t="str">
        <f>'Tariffs Jan2021'!D113</f>
        <v>AusNet Services Central 1</v>
      </c>
      <c r="C119" s="287">
        <f>'Tariffs Jan2021'!E113</f>
        <v>44197</v>
      </c>
      <c r="D119" s="85">
        <f>365*'Tariffs Jan2021'!H113/100</f>
        <v>339.44999999999993</v>
      </c>
      <c r="E119" s="85">
        <f>IF($C$5*'Tariffs Jan2021'!AK113/'Tariffs Jan2021'!AI113&gt;='Tariffs Jan2021'!J113,( 'Tariffs Jan2021'!J113*'Tariffs Jan2021'!O113/100)* 'Tariffs Jan2021'!AI113,($C$5*'Tariffs Jan2021'!AK113/'Tariffs Jan2021'!AI113*'Tariffs Jan2021'!O113/100)* 'Tariffs Jan2021'!AI113)</f>
        <v>311.99999999999994</v>
      </c>
      <c r="F119" s="85">
        <f>IF($C$5*'Tariffs Jan2021'!AK113/'Tariffs Jan2021'!AI113&lt;'Tariffs Jan2021'!J113,0,IF($C$5*'Tariffs Jan2021'!AK113/'Tariffs Jan2021'!AI113&lt;='Tariffs Jan2021'!K113,($C$5*'Tariffs Jan2021'!AK113/'Tariffs Jan2021'!AI113-'Tariffs Jan2021'!J113)*('Tariffs Jan2021'!P113/100)*'Tariffs Jan2021'!AI113,('Tariffs Jan2021'!K113-'Tariffs Jan2021'!J113)*('Tariffs Jan2021'!P113/100)*'Tariffs Jan2021'!AI113))</f>
        <v>225.76549090909083</v>
      </c>
      <c r="G119" s="85">
        <f>IF($C$5*'Tariffs Jan2021'!AK113/'Tariffs Jan2021'!AI113&lt;'Tariffs Jan2021'!K113,0,IF($C$5*'Tariffs Jan2021'!AK113/'Tariffs Jan2021'!AI113&lt;='Tariffs Jan2021'!L113,($C$5*'Tariffs Jan2021'!AK113/'Tariffs Jan2021'!AI113-'Tariffs Jan2021'!K113)*('Tariffs Jan2021'!Q113/100)*'Tariffs Jan2021'!AI113,('Tariffs Jan2021'!L113-'Tariffs Jan2021'!K113)*('Tariffs Jan2021'!Q113/100)*'Tariffs Jan2021'!AI113))</f>
        <v>0</v>
      </c>
      <c r="H119" s="85">
        <f>IF($C$5*'Tariffs Jan2021'!AK113/'Tariffs Jan2021'!AI113&lt;'Tariffs Jan2021'!L113,0,IF($C$5*'Tariffs Jan2021'!AK113/'Tariffs Jan2021'!AI113&lt;='Tariffs Jan2021'!M113,($C$5*'Tariffs Jan2021'!AK113/'Tariffs Jan2021'!AI113-'Tariffs Jan2021'!L113)*('Tariffs Jan2021'!R113/100)*'Tariffs Jan2021'!AI113,('Tariffs Jan2021'!M113-'Tariffs Jan2021'!L113)*('Tariffs Jan2021'!R113/100)*'Tariffs Jan2021'!AI113))</f>
        <v>0</v>
      </c>
      <c r="I119" s="85">
        <f>IF(($C$5*'Tariffs Jan2021'!AK113/'Tariffs Jan2021'!AI113&gt;'Tariffs Jan2021'!M113),($C$5*'Tariffs Jan2021'!AK113/'Tariffs Jan2021'!AI113-'Tariffs Jan2021'!M113)*'Tariffs Jan2021'!S113/100*'Tariffs Jan2021'!AI113,0)</f>
        <v>0</v>
      </c>
      <c r="J119" s="85">
        <f>IF($C$5*'Tariffs Jan2021'!AL113/'Tariffs Jan2021'!AJ113&gt;='Tariffs Jan2021'!J113,('Tariffs Jan2021'!J113*'Tariffs Jan2021'!U113/100)* 'Tariffs Jan2021'!AJ113,($C$5*'Tariffs Jan2021'!AL113/'Tariffs Jan2021'!AJ113*'Tariffs Jan2021'!U113/100)* 'Tariffs Jan2021'!AJ113)</f>
        <v>534.5454545454545</v>
      </c>
      <c r="K119" s="85">
        <f>IF($C$5*'Tariffs Jan2021'!AL113/'Tariffs Jan2021'!AJ113&lt;'Tariffs Jan2021'!J113,0,IF($C$5*'Tariffs Jan2021'!AL113/'Tariffs Jan2021'!AJ113&lt;='Tariffs Jan2021'!K113,($C$5*'Tariffs Jan2021'!AL113/'Tariffs Jan2021'!AJ113-'Tariffs Jan2021'!J113)*('Tariffs Jan2021'!V113/100)*'Tariffs Jan2021'!AJ113,('Tariffs Jan2021'!K113-'Tariffs Jan2021'!J113)*('Tariffs Jan2021'!V113/100)*'Tariffs Jan2021'!AJ113))</f>
        <v>345.19216363636349</v>
      </c>
      <c r="L119" s="85">
        <f>IF($C$5*'Tariffs Jan2021'!AL113/'Tariffs Jan2021'!AJ113&lt;'Tariffs Jan2021'!K113,0,IF($C$5*'Tariffs Jan2021'!AL113/'Tariffs Jan2021'!AJ113&lt;='Tariffs Jan2021'!L113,($C$5*'Tariffs Jan2021'!AL113/'Tariffs Jan2021'!AJ113-'Tariffs Jan2021'!K113)*('Tariffs Jan2021'!W113/100)*'Tariffs Jan2021'!AJ113,('Tariffs Jan2021'!L113-'Tariffs Jan2021'!K113)*('Tariffs Jan2021'!W113/100)*'Tariffs Jan2021'!AJ113))</f>
        <v>0</v>
      </c>
      <c r="M119" s="85">
        <f>IF($C$5*'Tariffs Jan2021'!AL113/'Tariffs Jan2021'!AJ113&lt;'Tariffs Jan2021'!L113,0,IF($C$5*'Tariffs Jan2021'!AL113/'Tariffs Jan2021'!AJ113&lt;='Tariffs Jan2021'!M113,($C$5*'Tariffs Jan2021'!AL113/'Tariffs Jan2021'!AJ113-'Tariffs Jan2021'!L113)*('Tariffs Jan2021'!X113/100)*'Tariffs Jan2021'!AJ113,('Tariffs Jan2021'!M113-'Tariffs Jan2021'!L113)*('Tariffs Jan2021'!X113/100)*'Tariffs Jan2021'!AJ113))</f>
        <v>0</v>
      </c>
      <c r="N119" s="85">
        <f>IF(($C$5*'Tariffs Jan2021'!AL113/'Tariffs Jan2021'!AJ113&gt;'Tariffs Jan2021'!M113),($C$5*'Tariffs Jan2021'!AL113/'Tariffs Jan2021'!AJ113-'Tariffs Jan2021'!M113)*'Tariffs Jan2021'!Y113/100*'Tariffs Jan2021'!AJ113,0)</f>
        <v>0</v>
      </c>
      <c r="O119" s="73">
        <f t="shared" si="10"/>
        <v>1756.9531090909086</v>
      </c>
      <c r="P119" s="498">
        <f t="shared" si="11"/>
        <v>1932.6484199999995</v>
      </c>
      <c r="Q119" s="503"/>
      <c r="R119" s="503"/>
      <c r="S119" s="503"/>
      <c r="T119" s="503"/>
      <c r="U119" s="503"/>
      <c r="V119" s="503"/>
      <c r="W119" s="503"/>
      <c r="X119" s="503"/>
      <c r="Y119" s="503"/>
      <c r="Z119" s="503"/>
    </row>
    <row r="120" spans="1:26" x14ac:dyDescent="0.15">
      <c r="A120" s="286" t="str">
        <f>'Tariffs Jan2021'!F114</f>
        <v>Alinta Energy</v>
      </c>
      <c r="B120" s="47" t="str">
        <f>'Tariffs Jan2021'!D114</f>
        <v>AusNet Services Central 1</v>
      </c>
      <c r="C120" s="287">
        <f>'Tariffs Jan2021'!E114</f>
        <v>44197</v>
      </c>
      <c r="D120" s="85">
        <f>365*'Tariffs Jan2021'!H114/100</f>
        <v>266.45</v>
      </c>
      <c r="E120" s="85">
        <f>IF($C$5*'Tariffs Jan2021'!AK114/'Tariffs Jan2021'!AI114&gt;='Tariffs Jan2021'!J114,( 'Tariffs Jan2021'!J114*'Tariffs Jan2021'!O114/100)* 'Tariffs Jan2021'!AI114,($C$5*'Tariffs Jan2021'!AK114/'Tariffs Jan2021'!AI114*'Tariffs Jan2021'!O114/100)* 'Tariffs Jan2021'!AI114)</f>
        <v>309.81818181818181</v>
      </c>
      <c r="F120" s="85">
        <f>IF($C$5*'Tariffs Jan2021'!AK114/'Tariffs Jan2021'!AI114&lt;'Tariffs Jan2021'!J114,0,IF($C$5*'Tariffs Jan2021'!AK114/'Tariffs Jan2021'!AI114&lt;='Tariffs Jan2021'!K114,($C$5*'Tariffs Jan2021'!AK114/'Tariffs Jan2021'!AI114-'Tariffs Jan2021'!J114)*('Tariffs Jan2021'!P114/100)*'Tariffs Jan2021'!AI114,('Tariffs Jan2021'!K114-'Tariffs Jan2021'!J114)*('Tariffs Jan2021'!P114/100)*'Tariffs Jan2021'!AI114))</f>
        <v>0</v>
      </c>
      <c r="G120" s="85">
        <f>IF($C$5*'Tariffs Jan2021'!AK114/'Tariffs Jan2021'!AI114&lt;'Tariffs Jan2021'!K114,0,IF($C$5*'Tariffs Jan2021'!AK114/'Tariffs Jan2021'!AI114&lt;='Tariffs Jan2021'!L114,($C$5*'Tariffs Jan2021'!AK114/'Tariffs Jan2021'!AI114-'Tariffs Jan2021'!K114)*('Tariffs Jan2021'!Q114/100)*'Tariffs Jan2021'!AI114,('Tariffs Jan2021'!L114-'Tariffs Jan2021'!K114)*('Tariffs Jan2021'!Q114/100)*'Tariffs Jan2021'!AI114))</f>
        <v>0</v>
      </c>
      <c r="H120" s="85">
        <f>IF($C$5*'Tariffs Jan2021'!AK114/'Tariffs Jan2021'!AI114&lt;'Tariffs Jan2021'!L114,0,IF($C$5*'Tariffs Jan2021'!AK114/'Tariffs Jan2021'!AI114&lt;='Tariffs Jan2021'!M114,($C$5*'Tariffs Jan2021'!AK114/'Tariffs Jan2021'!AI114-'Tariffs Jan2021'!L114)*('Tariffs Jan2021'!R114/100)*'Tariffs Jan2021'!AI114,('Tariffs Jan2021'!M114-'Tariffs Jan2021'!L114)*('Tariffs Jan2021'!R114/100)*'Tariffs Jan2021'!AI114))</f>
        <v>0</v>
      </c>
      <c r="I120" s="85">
        <f>IF(($C$5*'Tariffs Jan2021'!AK114/'Tariffs Jan2021'!AI114&gt;'Tariffs Jan2021'!M114),($C$5*'Tariffs Jan2021'!AK114/'Tariffs Jan2021'!AI114-'Tariffs Jan2021'!M114)*'Tariffs Jan2021'!S114/100*'Tariffs Jan2021'!AI114,0)</f>
        <v>179.95799999999997</v>
      </c>
      <c r="J120" s="85">
        <f>IF($C$5*'Tariffs Jan2021'!AL114/'Tariffs Jan2021'!AJ114&gt;='Tariffs Jan2021'!J114,('Tariffs Jan2021'!J114*'Tariffs Jan2021'!U114/100)* 'Tariffs Jan2021'!AJ114,($C$5*'Tariffs Jan2021'!AL114/'Tariffs Jan2021'!AJ114*'Tariffs Jan2021'!U114/100)* 'Tariffs Jan2021'!AJ114)</f>
        <v>573.81818181818176</v>
      </c>
      <c r="K120" s="85">
        <f>IF($C$5*'Tariffs Jan2021'!AL114/'Tariffs Jan2021'!AJ114&lt;'Tariffs Jan2021'!J114,0,IF($C$5*'Tariffs Jan2021'!AL114/'Tariffs Jan2021'!AJ114&lt;='Tariffs Jan2021'!K114,($C$5*'Tariffs Jan2021'!AL114/'Tariffs Jan2021'!AJ114-'Tariffs Jan2021'!J114)*('Tariffs Jan2021'!V114/100)*'Tariffs Jan2021'!AJ114,('Tariffs Jan2021'!K114-'Tariffs Jan2021'!J114)*('Tariffs Jan2021'!V114/100)*'Tariffs Jan2021'!AJ114))</f>
        <v>0</v>
      </c>
      <c r="L120" s="85">
        <f>IF($C$5*'Tariffs Jan2021'!AL114/'Tariffs Jan2021'!AJ114&lt;'Tariffs Jan2021'!K114,0,IF($C$5*'Tariffs Jan2021'!AL114/'Tariffs Jan2021'!AJ114&lt;='Tariffs Jan2021'!L114,($C$5*'Tariffs Jan2021'!AL114/'Tariffs Jan2021'!AJ114-'Tariffs Jan2021'!K114)*('Tariffs Jan2021'!W114/100)*'Tariffs Jan2021'!AJ114,('Tariffs Jan2021'!L114-'Tariffs Jan2021'!K114)*('Tariffs Jan2021'!W114/100)*'Tariffs Jan2021'!AJ114))</f>
        <v>0</v>
      </c>
      <c r="M120" s="85">
        <f>IF($C$5*'Tariffs Jan2021'!AL114/'Tariffs Jan2021'!AJ114&lt;'Tariffs Jan2021'!L114,0,IF($C$5*'Tariffs Jan2021'!AL114/'Tariffs Jan2021'!AJ114&lt;='Tariffs Jan2021'!M114,($C$5*'Tariffs Jan2021'!AL114/'Tariffs Jan2021'!AJ114-'Tariffs Jan2021'!L114)*('Tariffs Jan2021'!X114/100)*'Tariffs Jan2021'!AJ114,('Tariffs Jan2021'!M114-'Tariffs Jan2021'!L114)*('Tariffs Jan2021'!X114/100)*'Tariffs Jan2021'!AJ114))</f>
        <v>0</v>
      </c>
      <c r="N120" s="85">
        <f>IF(($C$5*'Tariffs Jan2021'!AL114/'Tariffs Jan2021'!AJ114&gt;'Tariffs Jan2021'!M114),($C$5*'Tariffs Jan2021'!AL114/'Tariffs Jan2021'!AJ114-'Tariffs Jan2021'!M114)*'Tariffs Jan2021'!Y114/100*'Tariffs Jan2021'!AJ114,0)</f>
        <v>343.5561818181817</v>
      </c>
      <c r="O120" s="73">
        <f t="shared" si="10"/>
        <v>1673.6005454545452</v>
      </c>
      <c r="P120" s="498">
        <f t="shared" si="11"/>
        <v>1840.9605999999999</v>
      </c>
      <c r="Q120" s="503"/>
      <c r="R120" s="503"/>
      <c r="S120" s="503"/>
      <c r="T120" s="503"/>
      <c r="U120" s="503"/>
      <c r="V120" s="503"/>
      <c r="W120" s="503"/>
      <c r="X120" s="503"/>
      <c r="Y120" s="503"/>
      <c r="Z120" s="503"/>
    </row>
    <row r="121" spans="1:26" x14ac:dyDescent="0.15">
      <c r="A121" s="286" t="str">
        <f>'Tariffs Jan2021'!F115</f>
        <v>Covau</v>
      </c>
      <c r="B121" s="47" t="str">
        <f>'Tariffs Jan2021'!D115</f>
        <v>AusNet Services Central 1</v>
      </c>
      <c r="C121" s="287">
        <f>'Tariffs Jan2021'!E115</f>
        <v>44197</v>
      </c>
      <c r="D121" s="85">
        <f>365*'Tariffs Jan2021'!H115/100</f>
        <v>310.25</v>
      </c>
      <c r="E121" s="85">
        <f>IF($C$5*'Tariffs Jan2021'!AK115/'Tariffs Jan2021'!AI115&gt;='Tariffs Jan2021'!J115,( 'Tariffs Jan2021'!J115*'Tariffs Jan2021'!O115/100)* 'Tariffs Jan2021'!AI115,($C$5*'Tariffs Jan2021'!AK115/'Tariffs Jan2021'!AI115*'Tariffs Jan2021'!O115/100)* 'Tariffs Jan2021'!AI115)</f>
        <v>315.27272727272725</v>
      </c>
      <c r="F121" s="85">
        <f>IF($C$5*'Tariffs Jan2021'!AK115/'Tariffs Jan2021'!AI115&lt;'Tariffs Jan2021'!J115,0,IF($C$5*'Tariffs Jan2021'!AK115/'Tariffs Jan2021'!AI115&lt;='Tariffs Jan2021'!K115,($C$5*'Tariffs Jan2021'!AK115/'Tariffs Jan2021'!AI115-'Tariffs Jan2021'!J115)*('Tariffs Jan2021'!P115/100)*'Tariffs Jan2021'!AI115,('Tariffs Jan2021'!K115-'Tariffs Jan2021'!J115)*('Tariffs Jan2021'!P115/100)*'Tariffs Jan2021'!AI115))</f>
        <v>197.95379999999994</v>
      </c>
      <c r="G121" s="85">
        <f>IF($C$5*'Tariffs Jan2021'!AK115/'Tariffs Jan2021'!AI115&lt;'Tariffs Jan2021'!K115,0,IF($C$5*'Tariffs Jan2021'!AK115/'Tariffs Jan2021'!AI115&lt;='Tariffs Jan2021'!L115,($C$5*'Tariffs Jan2021'!AK115/'Tariffs Jan2021'!AI115-'Tariffs Jan2021'!K115)*('Tariffs Jan2021'!Q115/100)*'Tariffs Jan2021'!AI115,('Tariffs Jan2021'!L115-'Tariffs Jan2021'!K115)*('Tariffs Jan2021'!Q115/100)*'Tariffs Jan2021'!AI115))</f>
        <v>0</v>
      </c>
      <c r="H121" s="85">
        <f>IF($C$5*'Tariffs Jan2021'!AK115/'Tariffs Jan2021'!AI115&lt;'Tariffs Jan2021'!L115,0,IF($C$5*'Tariffs Jan2021'!AK115/'Tariffs Jan2021'!AI115&lt;='Tariffs Jan2021'!M115,($C$5*'Tariffs Jan2021'!AK115/'Tariffs Jan2021'!AI115-'Tariffs Jan2021'!L115)*('Tariffs Jan2021'!R115/100)*'Tariffs Jan2021'!AI115,('Tariffs Jan2021'!M115-'Tariffs Jan2021'!L115)*('Tariffs Jan2021'!R115/100)*'Tariffs Jan2021'!AI115))</f>
        <v>0</v>
      </c>
      <c r="I121" s="85">
        <f>IF(($C$5*'Tariffs Jan2021'!AK115/'Tariffs Jan2021'!AI115&gt;'Tariffs Jan2021'!M115),($C$5*'Tariffs Jan2021'!AK115/'Tariffs Jan2021'!AI115-'Tariffs Jan2021'!M115)*'Tariffs Jan2021'!S115/100*'Tariffs Jan2021'!AI115,0)</f>
        <v>0</v>
      </c>
      <c r="J121" s="85">
        <f>IF($C$5*'Tariffs Jan2021'!AL115/'Tariffs Jan2021'!AJ115&gt;='Tariffs Jan2021'!J115,('Tariffs Jan2021'!J115*'Tariffs Jan2021'!U115/100)* 'Tariffs Jan2021'!AJ115,($C$5*'Tariffs Jan2021'!AL115/'Tariffs Jan2021'!AJ115*'Tariffs Jan2021'!U115/100)* 'Tariffs Jan2021'!AJ115)</f>
        <v>438.5454545454545</v>
      </c>
      <c r="K121" s="85">
        <f>IF($C$5*'Tariffs Jan2021'!AL115/'Tariffs Jan2021'!AJ115&lt;'Tariffs Jan2021'!J115,0,IF($C$5*'Tariffs Jan2021'!AL115/'Tariffs Jan2021'!AJ115&lt;='Tariffs Jan2021'!K115,($C$5*'Tariffs Jan2021'!AL115/'Tariffs Jan2021'!AJ115-'Tariffs Jan2021'!J115)*('Tariffs Jan2021'!V115/100)*'Tariffs Jan2021'!AJ115,('Tariffs Jan2021'!K115-'Tariffs Jan2021'!J115)*('Tariffs Jan2021'!V115/100)*'Tariffs Jan2021'!AJ115))</f>
        <v>317.3804727272726</v>
      </c>
      <c r="L121" s="85">
        <f>IF($C$5*'Tariffs Jan2021'!AL115/'Tariffs Jan2021'!AJ115&lt;'Tariffs Jan2021'!K115,0,IF($C$5*'Tariffs Jan2021'!AL115/'Tariffs Jan2021'!AJ115&lt;='Tariffs Jan2021'!L115,($C$5*'Tariffs Jan2021'!AL115/'Tariffs Jan2021'!AJ115-'Tariffs Jan2021'!K115)*('Tariffs Jan2021'!W115/100)*'Tariffs Jan2021'!AJ115,('Tariffs Jan2021'!L115-'Tariffs Jan2021'!K115)*('Tariffs Jan2021'!W115/100)*'Tariffs Jan2021'!AJ115))</f>
        <v>0</v>
      </c>
      <c r="M121" s="85">
        <f>IF($C$5*'Tariffs Jan2021'!AL115/'Tariffs Jan2021'!AJ115&lt;'Tariffs Jan2021'!L115,0,IF($C$5*'Tariffs Jan2021'!AL115/'Tariffs Jan2021'!AJ115&lt;='Tariffs Jan2021'!M115,($C$5*'Tariffs Jan2021'!AL115/'Tariffs Jan2021'!AJ115-'Tariffs Jan2021'!L115)*('Tariffs Jan2021'!X115/100)*'Tariffs Jan2021'!AJ115,('Tariffs Jan2021'!M115-'Tariffs Jan2021'!L115)*('Tariffs Jan2021'!X115/100)*'Tariffs Jan2021'!AJ115))</f>
        <v>0</v>
      </c>
      <c r="N121" s="85">
        <f>IF(($C$5*'Tariffs Jan2021'!AL115/'Tariffs Jan2021'!AJ115&gt;'Tariffs Jan2021'!M115),($C$5*'Tariffs Jan2021'!AL115/'Tariffs Jan2021'!AJ115-'Tariffs Jan2021'!M115)*'Tariffs Jan2021'!Y115/100*'Tariffs Jan2021'!AJ115,0)</f>
        <v>0</v>
      </c>
      <c r="O121" s="73">
        <f t="shared" si="10"/>
        <v>1579.4024545454545</v>
      </c>
      <c r="P121" s="498">
        <f t="shared" si="11"/>
        <v>1737.3427000000001</v>
      </c>
      <c r="Q121" s="503"/>
      <c r="R121" s="503"/>
      <c r="S121" s="503"/>
      <c r="T121" s="503"/>
      <c r="U121" s="503"/>
      <c r="V121" s="503"/>
      <c r="W121" s="503"/>
      <c r="X121" s="503"/>
      <c r="Y121" s="503"/>
      <c r="Z121" s="503"/>
    </row>
    <row r="122" spans="1:26" x14ac:dyDescent="0.15">
      <c r="A122" s="286" t="str">
        <f>'Tariffs Jan2021'!F116</f>
        <v>Dodo Power &amp; Gas</v>
      </c>
      <c r="B122" s="47" t="str">
        <f>'Tariffs Jan2021'!D116</f>
        <v>AusNet Services Central 1</v>
      </c>
      <c r="C122" s="287">
        <f>'Tariffs Jan2021'!E116</f>
        <v>44046</v>
      </c>
      <c r="D122" s="85">
        <f>365*'Tariffs Jan2021'!H116/100</f>
        <v>295.28499999999997</v>
      </c>
      <c r="E122" s="85">
        <f>IF($C$5*'Tariffs Jan2021'!AK116/'Tariffs Jan2021'!AI116&gt;='Tariffs Jan2021'!J116,( 'Tariffs Jan2021'!J116*'Tariffs Jan2021'!O116/100)* 'Tariffs Jan2021'!AI116,($C$5*'Tariffs Jan2021'!AK116/'Tariffs Jan2021'!AI116*'Tariffs Jan2021'!O116/100)* 'Tariffs Jan2021'!AI116)</f>
        <v>289.09090909090907</v>
      </c>
      <c r="F122" s="85">
        <f>IF($C$5*'Tariffs Jan2021'!AK116/'Tariffs Jan2021'!AI116&lt;'Tariffs Jan2021'!J116,0,IF($C$5*'Tariffs Jan2021'!AK116/'Tariffs Jan2021'!AI116&lt;='Tariffs Jan2021'!K116,($C$5*'Tariffs Jan2021'!AK116/'Tariffs Jan2021'!AI116-'Tariffs Jan2021'!J116)*('Tariffs Jan2021'!P116/100)*'Tariffs Jan2021'!AI116,('Tariffs Jan2021'!K116-'Tariffs Jan2021'!J116)*('Tariffs Jan2021'!P116/100)*'Tariffs Jan2021'!AI116))</f>
        <v>187.31991818181811</v>
      </c>
      <c r="G122" s="85">
        <f>IF($C$5*'Tariffs Jan2021'!AK116/'Tariffs Jan2021'!AI116&lt;'Tariffs Jan2021'!K116,0,IF($C$5*'Tariffs Jan2021'!AK116/'Tariffs Jan2021'!AI116&lt;='Tariffs Jan2021'!L116,($C$5*'Tariffs Jan2021'!AK116/'Tariffs Jan2021'!AI116-'Tariffs Jan2021'!K116)*('Tariffs Jan2021'!Q116/100)*'Tariffs Jan2021'!AI116,('Tariffs Jan2021'!L116-'Tariffs Jan2021'!K116)*('Tariffs Jan2021'!Q116/100)*'Tariffs Jan2021'!AI116))</f>
        <v>0</v>
      </c>
      <c r="H122" s="85">
        <f>IF($C$5*'Tariffs Jan2021'!AK116/'Tariffs Jan2021'!AI116&lt;'Tariffs Jan2021'!L116,0,IF($C$5*'Tariffs Jan2021'!AK116/'Tariffs Jan2021'!AI116&lt;='Tariffs Jan2021'!M116,($C$5*'Tariffs Jan2021'!AK116/'Tariffs Jan2021'!AI116-'Tariffs Jan2021'!L116)*('Tariffs Jan2021'!R116/100)*'Tariffs Jan2021'!AI116,('Tariffs Jan2021'!M116-'Tariffs Jan2021'!L116)*('Tariffs Jan2021'!R116/100)*'Tariffs Jan2021'!AI116))</f>
        <v>0</v>
      </c>
      <c r="I122" s="85">
        <f>IF(($C$5*'Tariffs Jan2021'!AK116/'Tariffs Jan2021'!AI116&gt;'Tariffs Jan2021'!M116),($C$5*'Tariffs Jan2021'!AK116/'Tariffs Jan2021'!AI116-'Tariffs Jan2021'!M116)*'Tariffs Jan2021'!S116/100*'Tariffs Jan2021'!AI116,0)</f>
        <v>0</v>
      </c>
      <c r="J122" s="85">
        <f>IF($C$5*'Tariffs Jan2021'!AL116/'Tariffs Jan2021'!AJ116&gt;='Tariffs Jan2021'!J116,('Tariffs Jan2021'!J116*'Tariffs Jan2021'!U116/100)* 'Tariffs Jan2021'!AJ116,($C$5*'Tariffs Jan2021'!AL116/'Tariffs Jan2021'!AJ116*'Tariffs Jan2021'!U116/100)* 'Tariffs Jan2021'!AJ116)</f>
        <v>449.45454545454544</v>
      </c>
      <c r="K122" s="85">
        <f>IF($C$5*'Tariffs Jan2021'!AL116/'Tariffs Jan2021'!AJ116&lt;'Tariffs Jan2021'!J116,0,IF($C$5*'Tariffs Jan2021'!AL116/'Tariffs Jan2021'!AJ116&lt;='Tariffs Jan2021'!K116,($C$5*'Tariffs Jan2021'!AL116/'Tariffs Jan2021'!AJ116-'Tariffs Jan2021'!J116)*('Tariffs Jan2021'!V116/100)*'Tariffs Jan2021'!AJ116,('Tariffs Jan2021'!K116-'Tariffs Jan2021'!J116)*('Tariffs Jan2021'!V116/100)*'Tariffs Jan2021'!AJ116))</f>
        <v>327.19636363636351</v>
      </c>
      <c r="L122" s="85">
        <f>IF($C$5*'Tariffs Jan2021'!AL116/'Tariffs Jan2021'!AJ116&lt;'Tariffs Jan2021'!K116,0,IF($C$5*'Tariffs Jan2021'!AL116/'Tariffs Jan2021'!AJ116&lt;='Tariffs Jan2021'!L116,($C$5*'Tariffs Jan2021'!AL116/'Tariffs Jan2021'!AJ116-'Tariffs Jan2021'!K116)*('Tariffs Jan2021'!W116/100)*'Tariffs Jan2021'!AJ116,('Tariffs Jan2021'!L116-'Tariffs Jan2021'!K116)*('Tariffs Jan2021'!W116/100)*'Tariffs Jan2021'!AJ116))</f>
        <v>0</v>
      </c>
      <c r="M122" s="85">
        <f>IF($C$5*'Tariffs Jan2021'!AL116/'Tariffs Jan2021'!AJ116&lt;'Tariffs Jan2021'!L116,0,IF($C$5*'Tariffs Jan2021'!AL116/'Tariffs Jan2021'!AJ116&lt;='Tariffs Jan2021'!M116,($C$5*'Tariffs Jan2021'!AL116/'Tariffs Jan2021'!AJ116-'Tariffs Jan2021'!L116)*('Tariffs Jan2021'!X116/100)*'Tariffs Jan2021'!AJ116,('Tariffs Jan2021'!M116-'Tariffs Jan2021'!L116)*('Tariffs Jan2021'!X116/100)*'Tariffs Jan2021'!AJ116))</f>
        <v>0</v>
      </c>
      <c r="N122" s="85">
        <f>IF(($C$5*'Tariffs Jan2021'!AL116/'Tariffs Jan2021'!AJ116&gt;'Tariffs Jan2021'!M116),($C$5*'Tariffs Jan2021'!AL116/'Tariffs Jan2021'!AJ116-'Tariffs Jan2021'!M116)*'Tariffs Jan2021'!Y116/100*'Tariffs Jan2021'!AJ116,0)</f>
        <v>0</v>
      </c>
      <c r="O122" s="73">
        <f t="shared" si="10"/>
        <v>1548.3467363636362</v>
      </c>
      <c r="P122" s="498">
        <f t="shared" si="11"/>
        <v>1703.1814099999999</v>
      </c>
      <c r="Q122" s="503"/>
      <c r="R122" s="503"/>
      <c r="S122" s="503"/>
      <c r="T122" s="503"/>
      <c r="U122" s="503"/>
      <c r="V122" s="503"/>
      <c r="W122" s="503"/>
      <c r="X122" s="503"/>
      <c r="Y122" s="503"/>
      <c r="Z122" s="503"/>
    </row>
    <row r="123" spans="1:26" x14ac:dyDescent="0.15">
      <c r="A123" s="286" t="str">
        <f>'Tariffs Jan2021'!F117</f>
        <v>EnergyAustralia</v>
      </c>
      <c r="B123" s="47" t="str">
        <f>'Tariffs Jan2021'!D117</f>
        <v>AusNet Services Central 1</v>
      </c>
      <c r="C123" s="287">
        <f>'Tariffs Jan2021'!E117</f>
        <v>44197</v>
      </c>
      <c r="D123" s="85">
        <f>365*'Tariffs Jan2021'!H117/100</f>
        <v>378.50499999999994</v>
      </c>
      <c r="E123" s="85">
        <f>IF($C$5*'Tariffs Jan2021'!AK117/'Tariffs Jan2021'!AI117&gt;='Tariffs Jan2021'!J117,( 'Tariffs Jan2021'!J117*'Tariffs Jan2021'!O117/100)* 'Tariffs Jan2021'!AI117,($C$5*'Tariffs Jan2021'!AK117/'Tariffs Jan2021'!AI117*'Tariffs Jan2021'!O117/100)* 'Tariffs Jan2021'!AI117)</f>
        <v>366.5454545454545</v>
      </c>
      <c r="F123" s="85">
        <f>IF($C$5*'Tariffs Jan2021'!AK117/'Tariffs Jan2021'!AI117&lt;'Tariffs Jan2021'!J117,0,IF($C$5*'Tariffs Jan2021'!AK117/'Tariffs Jan2021'!AI117&lt;='Tariffs Jan2021'!K117,($C$5*'Tariffs Jan2021'!AK117/'Tariffs Jan2021'!AI117-'Tariffs Jan2021'!J117)*('Tariffs Jan2021'!S117/100)*'Tariffs Jan2021'!AI117,('Tariffs Jan2021'!K117-'Tariffs Jan2021'!J117)*('Tariffs Jan2021'!S117/100)*'Tariffs Jan2021'!AI117))</f>
        <v>169.32411818181814</v>
      </c>
      <c r="G123" s="85">
        <f>IF($C$5*'Tariffs Jan2021'!AK117/'Tariffs Jan2021'!AI117&lt;'Tariffs Jan2021'!K117,0,IF($C$5*'Tariffs Jan2021'!AK117/'Tariffs Jan2021'!AI117&lt;='Tariffs Jan2021'!L117,($C$5*'Tariffs Jan2021'!AK117/'Tariffs Jan2021'!AI117-'Tariffs Jan2021'!K117)*('Tariffs Jan2021'!Q117/100)*'Tariffs Jan2021'!AI117,('Tariffs Jan2021'!L117-'Tariffs Jan2021'!K117)*('Tariffs Jan2021'!Q117/100)*'Tariffs Jan2021'!AI117))</f>
        <v>0</v>
      </c>
      <c r="H123" s="85">
        <f>IF($C$5*'Tariffs Jan2021'!AK117/'Tariffs Jan2021'!AI117&lt;'Tariffs Jan2021'!L117,0,IF($C$5*'Tariffs Jan2021'!AK117/'Tariffs Jan2021'!AI117&lt;='Tariffs Jan2021'!M117,($C$5*'Tariffs Jan2021'!AK117/'Tariffs Jan2021'!AI117-'Tariffs Jan2021'!L117)*('Tariffs Jan2021'!R117/100)*'Tariffs Jan2021'!AI117,('Tariffs Jan2021'!M117-'Tariffs Jan2021'!L117)*('Tariffs Jan2021'!R117/100)*'Tariffs Jan2021'!AI117))</f>
        <v>0</v>
      </c>
      <c r="I123" s="85">
        <f>IF(($C$5*'Tariffs Jan2021'!AK117/'Tariffs Jan2021'!AI117&gt;'Tariffs Jan2021'!M117),($C$5*'Tariffs Jan2021'!AK117/'Tariffs Jan2021'!AI117-'Tariffs Jan2021'!M117)*'Tariffs Jan2021'!S117/100*'Tariffs Jan2021'!AI117,0)</f>
        <v>0</v>
      </c>
      <c r="J123" s="85">
        <f>IF($C$5*'Tariffs Jan2021'!AL117/'Tariffs Jan2021'!AJ117&gt;='Tariffs Jan2021'!J117,('Tariffs Jan2021'!J117*'Tariffs Jan2021'!U117/100)* 'Tariffs Jan2021'!AJ117,($C$5*'Tariffs Jan2021'!AL117/'Tariffs Jan2021'!AJ117*'Tariffs Jan2021'!U117/100)* 'Tariffs Jan2021'!AJ117)</f>
        <v>560.72727272727263</v>
      </c>
      <c r="K123" s="85">
        <f>IF($C$5*'Tariffs Jan2021'!AL117/'Tariffs Jan2021'!AJ117&lt;'Tariffs Jan2021'!J117,0,IF($C$5*'Tariffs Jan2021'!AL117/'Tariffs Jan2021'!AJ117&lt;='Tariffs Jan2021'!K117,($C$5*'Tariffs Jan2021'!AL117/'Tariffs Jan2021'!AJ117-'Tariffs Jan2021'!J117)*('Tariffs Jan2021'!V117/100)*'Tariffs Jan2021'!AJ117,('Tariffs Jan2021'!K117-'Tariffs Jan2021'!J117)*('Tariffs Jan2021'!V117/100)*'Tariffs Jan2021'!AJ117))</f>
        <v>381.18376363636349</v>
      </c>
      <c r="L123" s="85">
        <f>IF($C$5*'Tariffs Jan2021'!AL117/'Tariffs Jan2021'!AJ117&lt;'Tariffs Jan2021'!K117,0,IF($C$5*'Tariffs Jan2021'!AL117/'Tariffs Jan2021'!AJ117&lt;='Tariffs Jan2021'!L117,($C$5*'Tariffs Jan2021'!AL117/'Tariffs Jan2021'!AJ117-'Tariffs Jan2021'!K117)*('Tariffs Jan2021'!W117/100)*'Tariffs Jan2021'!AJ117,('Tariffs Jan2021'!L117-'Tariffs Jan2021'!K117)*('Tariffs Jan2021'!W117/100)*'Tariffs Jan2021'!AJ117))</f>
        <v>0</v>
      </c>
      <c r="M123" s="85">
        <f>IF($C$5*'Tariffs Jan2021'!AL117/'Tariffs Jan2021'!AJ117&lt;'Tariffs Jan2021'!L117,0,IF($C$5*'Tariffs Jan2021'!AL117/'Tariffs Jan2021'!AJ117&lt;='Tariffs Jan2021'!M117,($C$5*'Tariffs Jan2021'!AL117/'Tariffs Jan2021'!AJ117-'Tariffs Jan2021'!L117)*('Tariffs Jan2021'!X117/100)*'Tariffs Jan2021'!AJ117,('Tariffs Jan2021'!M117-'Tariffs Jan2021'!L117)*('Tariffs Jan2021'!X117/100)*'Tariffs Jan2021'!AJ117))</f>
        <v>0</v>
      </c>
      <c r="N123" s="85">
        <f>IF(($C$5*'Tariffs Jan2021'!AL117/'Tariffs Jan2021'!AJ117&gt;'Tariffs Jan2021'!M117),($C$5*'Tariffs Jan2021'!AL117/'Tariffs Jan2021'!AJ117-'Tariffs Jan2021'!M117)*'Tariffs Jan2021'!Y117/100*'Tariffs Jan2021'!AJ117,0)</f>
        <v>0</v>
      </c>
      <c r="O123" s="73">
        <f t="shared" si="10"/>
        <v>1856.2856090909086</v>
      </c>
      <c r="P123" s="498">
        <f t="shared" si="11"/>
        <v>2041.9141699999996</v>
      </c>
      <c r="Q123" s="503"/>
      <c r="R123" s="503"/>
      <c r="S123" s="503"/>
      <c r="T123" s="503"/>
      <c r="U123" s="503"/>
      <c r="V123" s="503"/>
      <c r="W123" s="503"/>
      <c r="X123" s="503"/>
      <c r="Y123" s="503"/>
      <c r="Z123" s="503"/>
    </row>
    <row r="124" spans="1:26" x14ac:dyDescent="0.15">
      <c r="A124" s="286" t="str">
        <f>'Tariffs Jan2021'!F118</f>
        <v>Lumo Energy</v>
      </c>
      <c r="B124" s="47" t="str">
        <f>'Tariffs Jan2021'!D118</f>
        <v>AusNet Services Central 1</v>
      </c>
      <c r="C124" s="287">
        <f>'Tariffs Jan2021'!E118</f>
        <v>44197</v>
      </c>
      <c r="D124" s="85">
        <f>365*'Tariffs Jan2021'!H118/100</f>
        <v>299.3</v>
      </c>
      <c r="E124" s="85">
        <f>IF($C$5*'Tariffs Jan2021'!AK118/'Tariffs Jan2021'!AI118&gt;='Tariffs Jan2021'!J118,( 'Tariffs Jan2021'!J118*'Tariffs Jan2021'!O118/100)* 'Tariffs Jan2021'!AI118,($C$5*'Tariffs Jan2021'!AK118/'Tariffs Jan2021'!AI118*'Tariffs Jan2021'!O118/100)* 'Tariffs Jan2021'!AI118)</f>
        <v>275.99999999999994</v>
      </c>
      <c r="F124" s="85">
        <f>IF($C$5*'Tariffs Jan2021'!AK118/'Tariffs Jan2021'!AI118&lt;'Tariffs Jan2021'!J118,0,IF($C$5*'Tariffs Jan2021'!AK118/'Tariffs Jan2021'!AI118&lt;='Tariffs Jan2021'!K118,($C$5*'Tariffs Jan2021'!AK118/'Tariffs Jan2021'!AI118-'Tariffs Jan2021'!J118)*('Tariffs Jan2021'!P118/100)*'Tariffs Jan2021'!AI118,('Tariffs Jan2021'!K118-'Tariffs Jan2021'!J118)*('Tariffs Jan2021'!P118/100)*'Tariffs Jan2021'!AI118))</f>
        <v>179.95799999999997</v>
      </c>
      <c r="G124" s="85">
        <f>IF($C$5*'Tariffs Jan2021'!AK118/'Tariffs Jan2021'!AI118&lt;'Tariffs Jan2021'!K118,0,IF($C$5*'Tariffs Jan2021'!AK118/'Tariffs Jan2021'!AI118&lt;='Tariffs Jan2021'!L118,($C$5*'Tariffs Jan2021'!AK118/'Tariffs Jan2021'!AI118-'Tariffs Jan2021'!K118)*('Tariffs Jan2021'!Q118/100)*'Tariffs Jan2021'!AI118,('Tariffs Jan2021'!L118-'Tariffs Jan2021'!K118)*('Tariffs Jan2021'!Q118/100)*'Tariffs Jan2021'!AI118))</f>
        <v>0</v>
      </c>
      <c r="H124" s="85">
        <f>IF($C$5*'Tariffs Jan2021'!AK118/'Tariffs Jan2021'!AI118&lt;'Tariffs Jan2021'!L118,0,IF($C$5*'Tariffs Jan2021'!AK118/'Tariffs Jan2021'!AI118&lt;='Tariffs Jan2021'!M118,($C$5*'Tariffs Jan2021'!AK118/'Tariffs Jan2021'!AI118-'Tariffs Jan2021'!L118)*('Tariffs Jan2021'!R118/100)*'Tariffs Jan2021'!AI118,('Tariffs Jan2021'!M118-'Tariffs Jan2021'!L118)*('Tariffs Jan2021'!R118/100)*'Tariffs Jan2021'!AI118))</f>
        <v>0</v>
      </c>
      <c r="I124" s="85">
        <f>IF(($C$5*'Tariffs Jan2021'!AK118/'Tariffs Jan2021'!AI118&gt;'Tariffs Jan2021'!M118),($C$5*'Tariffs Jan2021'!AK118/'Tariffs Jan2021'!AI118-'Tariffs Jan2021'!M118)*'Tariffs Jan2021'!S118/100*'Tariffs Jan2021'!AI118,0)</f>
        <v>0</v>
      </c>
      <c r="J124" s="85">
        <f>IF($C$5*'Tariffs Jan2021'!AL118/'Tariffs Jan2021'!AJ118&gt;='Tariffs Jan2021'!J118,('Tariffs Jan2021'!J118*'Tariffs Jan2021'!U118/100)* 'Tariffs Jan2021'!AJ118,($C$5*'Tariffs Jan2021'!AL118/'Tariffs Jan2021'!AJ118*'Tariffs Jan2021'!U118/100)* 'Tariffs Jan2021'!AJ118)</f>
        <v>408</v>
      </c>
      <c r="K124" s="85">
        <f>IF($C$5*'Tariffs Jan2021'!AL118/'Tariffs Jan2021'!AJ118&lt;'Tariffs Jan2021'!J118,0,IF($C$5*'Tariffs Jan2021'!AL118/'Tariffs Jan2021'!AJ118&lt;='Tariffs Jan2021'!K118,($C$5*'Tariffs Jan2021'!AL118/'Tariffs Jan2021'!AJ118-'Tariffs Jan2021'!J118)*('Tariffs Jan2021'!V118/100)*'Tariffs Jan2021'!AJ118,('Tariffs Jan2021'!K118-'Tariffs Jan2021'!J118)*('Tariffs Jan2021'!V118/100)*'Tariffs Jan2021'!AJ118))</f>
        <v>292.84074545454536</v>
      </c>
      <c r="L124" s="85">
        <f>IF($C$5*'Tariffs Jan2021'!AL118/'Tariffs Jan2021'!AJ118&lt;'Tariffs Jan2021'!K118,0,IF($C$5*'Tariffs Jan2021'!AL118/'Tariffs Jan2021'!AJ118&lt;='Tariffs Jan2021'!L118,($C$5*'Tariffs Jan2021'!AL118/'Tariffs Jan2021'!AJ118-'Tariffs Jan2021'!K118)*('Tariffs Jan2021'!W118/100)*'Tariffs Jan2021'!AJ118,('Tariffs Jan2021'!L118-'Tariffs Jan2021'!K118)*('Tariffs Jan2021'!W118/100)*'Tariffs Jan2021'!AJ118))</f>
        <v>0</v>
      </c>
      <c r="M124" s="85">
        <f>IF($C$5*'Tariffs Jan2021'!AL118/'Tariffs Jan2021'!AJ118&lt;'Tariffs Jan2021'!L118,0,IF($C$5*'Tariffs Jan2021'!AL118/'Tariffs Jan2021'!AJ118&lt;='Tariffs Jan2021'!M118,($C$5*'Tariffs Jan2021'!AL118/'Tariffs Jan2021'!AJ118-'Tariffs Jan2021'!L118)*('Tariffs Jan2021'!X118/100)*'Tariffs Jan2021'!AJ118,('Tariffs Jan2021'!M118-'Tariffs Jan2021'!L118)*('Tariffs Jan2021'!X118/100)*'Tariffs Jan2021'!AJ118))</f>
        <v>0</v>
      </c>
      <c r="N124" s="85">
        <f>IF(($C$5*'Tariffs Jan2021'!AL118/'Tariffs Jan2021'!AJ118&gt;'Tariffs Jan2021'!M118),($C$5*'Tariffs Jan2021'!AL118/'Tariffs Jan2021'!AJ118-'Tariffs Jan2021'!M118)*'Tariffs Jan2021'!Y118/100*'Tariffs Jan2021'!AJ118,0)</f>
        <v>0</v>
      </c>
      <c r="O124" s="73">
        <f t="shared" si="10"/>
        <v>1456.0987454545452</v>
      </c>
      <c r="P124" s="498">
        <f t="shared" si="11"/>
        <v>1601.7086199999999</v>
      </c>
      <c r="Q124" s="503"/>
      <c r="R124" s="503"/>
      <c r="S124" s="503"/>
      <c r="T124" s="503"/>
      <c r="U124" s="503"/>
      <c r="V124" s="503"/>
      <c r="W124" s="503"/>
      <c r="X124" s="503"/>
      <c r="Y124" s="503"/>
      <c r="Z124" s="503"/>
    </row>
    <row r="125" spans="1:26" x14ac:dyDescent="0.15">
      <c r="A125" s="286" t="str">
        <f>'Tariffs Jan2021'!F119</f>
        <v>Momentum Energy</v>
      </c>
      <c r="B125" s="47" t="str">
        <f>'Tariffs Jan2021'!D119</f>
        <v>AusNet Services Central 1</v>
      </c>
      <c r="C125" s="287">
        <f>'Tariffs Jan2021'!E119</f>
        <v>43984</v>
      </c>
      <c r="D125" s="85">
        <f>365*'Tariffs Jan2021'!H119/100</f>
        <v>373.46136363636361</v>
      </c>
      <c r="E125" s="85">
        <f>IF($C$5*'Tariffs Jan2021'!AK119/'Tariffs Jan2021'!AI119&gt;='Tariffs Jan2021'!J119,( 'Tariffs Jan2021'!J119*'Tariffs Jan2021'!O119/100)* 'Tariffs Jan2021'!AI119,($C$5*'Tariffs Jan2021'!AK119/'Tariffs Jan2021'!AI119*'Tariffs Jan2021'!O119/100)* 'Tariffs Jan2021'!AI119)</f>
        <v>344.72727272727275</v>
      </c>
      <c r="F125" s="85">
        <f>IF($C$5*'Tariffs Jan2021'!AK119/'Tariffs Jan2021'!AI119&lt;'Tariffs Jan2021'!J119,0,IF($C$5*'Tariffs Jan2021'!AK119/'Tariffs Jan2021'!AI119&lt;='Tariffs Jan2021'!K119,($C$5*'Tariffs Jan2021'!AK119/'Tariffs Jan2021'!AI119-'Tariffs Jan2021'!J119)*('Tariffs Jan2021'!P119/100)*'Tariffs Jan2021'!AI119,('Tariffs Jan2021'!K119-'Tariffs Jan2021'!J119)*('Tariffs Jan2021'!P119/100)*'Tariffs Jan2021'!AI119))</f>
        <v>226.58348181818175</v>
      </c>
      <c r="G125" s="85">
        <f>IF($C$5*'Tariffs Jan2021'!AK119/'Tariffs Jan2021'!AI119&lt;'Tariffs Jan2021'!K119,0,IF($C$5*'Tariffs Jan2021'!AK119/'Tariffs Jan2021'!AI119&lt;='Tariffs Jan2021'!L119,($C$5*'Tariffs Jan2021'!AK119/'Tariffs Jan2021'!AI119-'Tariffs Jan2021'!K119)*('Tariffs Jan2021'!Q119/100)*'Tariffs Jan2021'!AI119,('Tariffs Jan2021'!L119-'Tariffs Jan2021'!K119)*('Tariffs Jan2021'!Q119/100)*'Tariffs Jan2021'!AI119))</f>
        <v>0</v>
      </c>
      <c r="H125" s="85">
        <f>IF($C$5*'Tariffs Jan2021'!AK119/'Tariffs Jan2021'!AI119&lt;'Tariffs Jan2021'!L119,0,IF($C$5*'Tariffs Jan2021'!AK119/'Tariffs Jan2021'!AI119&lt;='Tariffs Jan2021'!M119,($C$5*'Tariffs Jan2021'!AK119/'Tariffs Jan2021'!AI119-'Tariffs Jan2021'!L119)*('Tariffs Jan2021'!R119/100)*'Tariffs Jan2021'!AI119,('Tariffs Jan2021'!M119-'Tariffs Jan2021'!L119)*('Tariffs Jan2021'!R119/100)*'Tariffs Jan2021'!AI119))</f>
        <v>0</v>
      </c>
      <c r="I125" s="85">
        <f>IF(($C$5*'Tariffs Jan2021'!AK119/'Tariffs Jan2021'!AI119&gt;'Tariffs Jan2021'!M119),($C$5*'Tariffs Jan2021'!AK119/'Tariffs Jan2021'!AI119-'Tariffs Jan2021'!M119)*'Tariffs Jan2021'!S119/100*'Tariffs Jan2021'!AI119,0)</f>
        <v>0</v>
      </c>
      <c r="J125" s="85">
        <f>IF($C$5*'Tariffs Jan2021'!AL119/'Tariffs Jan2021'!AJ119&gt;='Tariffs Jan2021'!J119,('Tariffs Jan2021'!J119*'Tariffs Jan2021'!U119/100)* 'Tariffs Jan2021'!AJ119,($C$5*'Tariffs Jan2021'!AL119/'Tariffs Jan2021'!AJ119*'Tariffs Jan2021'!U119/100)* 'Tariffs Jan2021'!AJ119)</f>
        <v>523.63636363636363</v>
      </c>
      <c r="K125" s="85">
        <f>IF($C$5*'Tariffs Jan2021'!AL119/'Tariffs Jan2021'!AJ119&lt;'Tariffs Jan2021'!J119,0,IF($C$5*'Tariffs Jan2021'!AL119/'Tariffs Jan2021'!AJ119&lt;='Tariffs Jan2021'!K119,($C$5*'Tariffs Jan2021'!AL119/'Tariffs Jan2021'!AJ119-'Tariffs Jan2021'!J119)*('Tariffs Jan2021'!V119/100)*'Tariffs Jan2021'!AJ119,('Tariffs Jan2021'!K119-'Tariffs Jan2021'!J119)*('Tariffs Jan2021'!V119/100)*'Tariffs Jan2021'!AJ119))</f>
        <v>384.45572727272713</v>
      </c>
      <c r="L125" s="85">
        <f>IF($C$5*'Tariffs Jan2021'!AL119/'Tariffs Jan2021'!AJ119&lt;'Tariffs Jan2021'!K119,0,IF($C$5*'Tariffs Jan2021'!AL119/'Tariffs Jan2021'!AJ119&lt;='Tariffs Jan2021'!L119,($C$5*'Tariffs Jan2021'!AL119/'Tariffs Jan2021'!AJ119-'Tariffs Jan2021'!K119)*('Tariffs Jan2021'!W119/100)*'Tariffs Jan2021'!AJ119,('Tariffs Jan2021'!L119-'Tariffs Jan2021'!K119)*('Tariffs Jan2021'!W119/100)*'Tariffs Jan2021'!AJ119))</f>
        <v>0</v>
      </c>
      <c r="M125" s="85">
        <f>IF($C$5*'Tariffs Jan2021'!AL119/'Tariffs Jan2021'!AJ119&lt;'Tariffs Jan2021'!L119,0,IF($C$5*'Tariffs Jan2021'!AL119/'Tariffs Jan2021'!AJ119&lt;='Tariffs Jan2021'!M119,($C$5*'Tariffs Jan2021'!AL119/'Tariffs Jan2021'!AJ119-'Tariffs Jan2021'!L119)*('Tariffs Jan2021'!X119/100)*'Tariffs Jan2021'!AJ119,('Tariffs Jan2021'!M119-'Tariffs Jan2021'!L119)*('Tariffs Jan2021'!X119/100)*'Tariffs Jan2021'!AJ119))</f>
        <v>0</v>
      </c>
      <c r="N125" s="85">
        <f>IF(($C$5*'Tariffs Jan2021'!AL119/'Tariffs Jan2021'!AJ119&gt;'Tariffs Jan2021'!M119),($C$5*'Tariffs Jan2021'!AL119/'Tariffs Jan2021'!AJ119-'Tariffs Jan2021'!M119)*'Tariffs Jan2021'!Y119/100*'Tariffs Jan2021'!AJ119,0)</f>
        <v>0</v>
      </c>
      <c r="O125" s="73">
        <f t="shared" si="10"/>
        <v>1852.8642090909088</v>
      </c>
      <c r="P125" s="498">
        <f t="shared" si="11"/>
        <v>2038.1506299999999</v>
      </c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</row>
    <row r="126" spans="1:26" x14ac:dyDescent="0.15">
      <c r="A126" s="286" t="str">
        <f>'Tariffs Jan2021'!F120</f>
        <v>Origin Energy</v>
      </c>
      <c r="B126" s="47" t="str">
        <f>'Tariffs Jan2021'!D120</f>
        <v>AusNet Services Central 1</v>
      </c>
      <c r="C126" s="287">
        <f>'Tariffs Jan2021'!E120</f>
        <v>44197</v>
      </c>
      <c r="D126" s="85">
        <f>365*'Tariffs Jan2021'!H120/100</f>
        <v>292.36499999999995</v>
      </c>
      <c r="E126" s="85">
        <f>((C$5*'Tariffs Jan2021'!AK120/'Tariffs Jan2021'!AI120)*('Tariffs Jan2021'!O120/100))*'Tariffs Jan2021'!AI120</f>
        <v>450.5003999999999</v>
      </c>
      <c r="F126" s="85">
        <v>0</v>
      </c>
      <c r="G126" s="85">
        <v>0</v>
      </c>
      <c r="H126" s="85">
        <v>0</v>
      </c>
      <c r="I126" s="85">
        <v>0</v>
      </c>
      <c r="J126" s="85">
        <f>((C$5*'Tariffs Jan2021'!AL120/'Tariffs Jan2021'!AJ120)*('Tariffs Jan2021'!U120/100))*'Tariffs Jan2021'!AJ120</f>
        <v>901.0007999999998</v>
      </c>
      <c r="K126" s="85">
        <v>0</v>
      </c>
      <c r="L126" s="85">
        <v>0</v>
      </c>
      <c r="M126" s="85">
        <v>0</v>
      </c>
      <c r="N126" s="85">
        <v>0</v>
      </c>
      <c r="O126" s="73">
        <f t="shared" ref="O126" si="16">SUM(D126:N126)</f>
        <v>1643.8661999999997</v>
      </c>
      <c r="P126" s="498">
        <f t="shared" ref="P126" si="17">O126*1.1</f>
        <v>1808.2528199999999</v>
      </c>
      <c r="Q126" s="530"/>
      <c r="R126" s="503"/>
      <c r="S126" s="503"/>
      <c r="T126" s="503"/>
      <c r="U126" s="503"/>
      <c r="V126" s="503"/>
      <c r="W126" s="503"/>
      <c r="X126" s="503"/>
      <c r="Y126" s="503"/>
      <c r="Z126" s="503"/>
    </row>
    <row r="127" spans="1:26" x14ac:dyDescent="0.15">
      <c r="A127" s="286" t="str">
        <f>'Tariffs Jan2021'!F121</f>
        <v>Red Energy</v>
      </c>
      <c r="B127" s="47" t="str">
        <f>'Tariffs Jan2021'!D121</f>
        <v>AusNet Services Central 1</v>
      </c>
      <c r="C127" s="287">
        <f>'Tariffs Jan2021'!E121</f>
        <v>44197</v>
      </c>
      <c r="D127" s="85">
        <f>365*'Tariffs Jan2021'!H121/100</f>
        <v>301.125</v>
      </c>
      <c r="E127" s="85">
        <f>IF($C$5*'Tariffs Jan2021'!AK121/'Tariffs Jan2021'!AI121&gt;='Tariffs Jan2021'!J121,( 'Tariffs Jan2021'!J121*'Tariffs Jan2021'!O121/100)* 'Tariffs Jan2021'!AI121,($C$5*'Tariffs Jan2021'!AK121/'Tariffs Jan2021'!AI121*'Tariffs Jan2021'!O121/100)* 'Tariffs Jan2021'!AI121)</f>
        <v>288</v>
      </c>
      <c r="F127" s="85">
        <f>IF($C$5*'Tariffs Jan2021'!AK121/'Tariffs Jan2021'!AI121&lt;'Tariffs Jan2021'!J121,0,IF($C$5*'Tariffs Jan2021'!AK121/'Tariffs Jan2021'!AI121&lt;='Tariffs Jan2021'!K121,($C$5*'Tariffs Jan2021'!AK121/'Tariffs Jan2021'!AI121-'Tariffs Jan2021'!J121)*('Tariffs Jan2021'!P121/100)*'Tariffs Jan2021'!AI121,('Tariffs Jan2021'!K121-'Tariffs Jan2021'!J121)*('Tariffs Jan2021'!P121/100)*'Tariffs Jan2021'!AI121))</f>
        <v>193.86384545454541</v>
      </c>
      <c r="G127" s="85">
        <f>IF($C$5*'Tariffs Jan2021'!AK121/'Tariffs Jan2021'!AI121&lt;'Tariffs Jan2021'!K121,0,IF($C$5*'Tariffs Jan2021'!AK121/'Tariffs Jan2021'!AI121&lt;='Tariffs Jan2021'!L121,($C$5*'Tariffs Jan2021'!AK121/'Tariffs Jan2021'!AI121-'Tariffs Jan2021'!K121)*('Tariffs Jan2021'!Q121/100)*'Tariffs Jan2021'!AI121,('Tariffs Jan2021'!L121-'Tariffs Jan2021'!K121)*('Tariffs Jan2021'!Q121/100)*'Tariffs Jan2021'!AI121))</f>
        <v>0</v>
      </c>
      <c r="H127" s="85">
        <f>IF($C$5*'Tariffs Jan2021'!AK121/'Tariffs Jan2021'!AI121&lt;'Tariffs Jan2021'!L121,0,IF($C$5*'Tariffs Jan2021'!AK121/'Tariffs Jan2021'!AI121&lt;='Tariffs Jan2021'!M121,($C$5*'Tariffs Jan2021'!AK121/'Tariffs Jan2021'!AI121-'Tariffs Jan2021'!L121)*('Tariffs Jan2021'!R121/100)*'Tariffs Jan2021'!AI121,('Tariffs Jan2021'!M121-'Tariffs Jan2021'!L121)*('Tariffs Jan2021'!R121/100)*'Tariffs Jan2021'!AI121))</f>
        <v>0</v>
      </c>
      <c r="I127" s="85">
        <f>IF(($C$5*'Tariffs Jan2021'!AK121/'Tariffs Jan2021'!AI121&gt;'Tariffs Jan2021'!M121),($C$5*'Tariffs Jan2021'!AK121/'Tariffs Jan2021'!AI121-'Tariffs Jan2021'!M121)*'Tariffs Jan2021'!S121/100*'Tariffs Jan2021'!AI121,0)</f>
        <v>0</v>
      </c>
      <c r="J127" s="85">
        <f>IF($C$5*'Tariffs Jan2021'!AL121/'Tariffs Jan2021'!AJ121&gt;='Tariffs Jan2021'!J121,('Tariffs Jan2021'!J121*'Tariffs Jan2021'!U121/100)* 'Tariffs Jan2021'!AJ121,($C$5*'Tariffs Jan2021'!AL121/'Tariffs Jan2021'!AJ121*'Tariffs Jan2021'!U121/100)* 'Tariffs Jan2021'!AJ121)</f>
        <v>480</v>
      </c>
      <c r="K127" s="85">
        <f>IF($C$5*'Tariffs Jan2021'!AL121/'Tariffs Jan2021'!AJ121&lt;'Tariffs Jan2021'!J121,0,IF($C$5*'Tariffs Jan2021'!AL121/'Tariffs Jan2021'!AJ121&lt;='Tariffs Jan2021'!K121,($C$5*'Tariffs Jan2021'!AL121/'Tariffs Jan2021'!AJ121-'Tariffs Jan2021'!J121)*('Tariffs Jan2021'!V121/100)*'Tariffs Jan2021'!AJ121,('Tariffs Jan2021'!K121-'Tariffs Jan2021'!J121)*('Tariffs Jan2021'!V121/100)*'Tariffs Jan2021'!AJ121))</f>
        <v>341.92019999999985</v>
      </c>
      <c r="L127" s="85">
        <f>IF($C$5*'Tariffs Jan2021'!AL121/'Tariffs Jan2021'!AJ121&lt;'Tariffs Jan2021'!K121,0,IF($C$5*'Tariffs Jan2021'!AL121/'Tariffs Jan2021'!AJ121&lt;='Tariffs Jan2021'!L121,($C$5*'Tariffs Jan2021'!AL121/'Tariffs Jan2021'!AJ121-'Tariffs Jan2021'!K121)*('Tariffs Jan2021'!W121/100)*'Tariffs Jan2021'!AJ121,('Tariffs Jan2021'!L121-'Tariffs Jan2021'!K121)*('Tariffs Jan2021'!W121/100)*'Tariffs Jan2021'!AJ121))</f>
        <v>0</v>
      </c>
      <c r="M127" s="85">
        <f>IF($C$5*'Tariffs Jan2021'!AL121/'Tariffs Jan2021'!AJ121&lt;'Tariffs Jan2021'!L121,0,IF($C$5*'Tariffs Jan2021'!AL121/'Tariffs Jan2021'!AJ121&lt;='Tariffs Jan2021'!M121,($C$5*'Tariffs Jan2021'!AL121/'Tariffs Jan2021'!AJ121-'Tariffs Jan2021'!L121)*('Tariffs Jan2021'!X121/100)*'Tariffs Jan2021'!AJ121,('Tariffs Jan2021'!M121-'Tariffs Jan2021'!L121)*('Tariffs Jan2021'!X121/100)*'Tariffs Jan2021'!AJ121))</f>
        <v>0</v>
      </c>
      <c r="N127" s="85">
        <f>IF(($C$5*'Tariffs Jan2021'!AL121/'Tariffs Jan2021'!AJ121&gt;'Tariffs Jan2021'!M121),($C$5*'Tariffs Jan2021'!AL121/'Tariffs Jan2021'!AJ121-'Tariffs Jan2021'!M121)*'Tariffs Jan2021'!Y121/100*'Tariffs Jan2021'!AJ121,0)</f>
        <v>0</v>
      </c>
      <c r="O127" s="73">
        <f t="shared" si="10"/>
        <v>1604.9090454545451</v>
      </c>
      <c r="P127" s="498">
        <f t="shared" si="11"/>
        <v>1765.3999499999998</v>
      </c>
      <c r="Q127" s="503"/>
      <c r="R127" s="503"/>
      <c r="S127" s="503"/>
      <c r="T127" s="503"/>
      <c r="U127" s="503"/>
      <c r="V127" s="503"/>
      <c r="W127" s="503"/>
      <c r="X127" s="503"/>
      <c r="Y127" s="503"/>
      <c r="Z127" s="503"/>
    </row>
    <row r="128" spans="1:26" x14ac:dyDescent="0.15">
      <c r="A128" s="286" t="str">
        <f>'Tariffs Jan2021'!F122</f>
        <v>Simply Energy</v>
      </c>
      <c r="B128" s="47" t="str">
        <f>'Tariffs Jan2021'!D122</f>
        <v>AusNet Services Central 1</v>
      </c>
      <c r="C128" s="287">
        <f>'Tariffs Jan2021'!E122</f>
        <v>44197</v>
      </c>
      <c r="D128" s="85">
        <f>365*'Tariffs Jan2021'!H122/100</f>
        <v>301.98772727272728</v>
      </c>
      <c r="E128" s="85">
        <f>IF($C$5*'Tariffs Jan2021'!AK122/'Tariffs Jan2021'!AI122&gt;='Tariffs Jan2021'!J122,( 'Tariffs Jan2021'!J122*'Tariffs Jan2021'!O122/100)* 'Tariffs Jan2021'!AI122,($C$5*'Tariffs Jan2021'!AK122/'Tariffs Jan2021'!AI122*'Tariffs Jan2021'!O122/100)* 'Tariffs Jan2021'!AI122)</f>
        <v>355.63636363636363</v>
      </c>
      <c r="F128" s="85">
        <f>IF($C$5*'Tariffs Jan2021'!AK122/'Tariffs Jan2021'!AI122&lt;'Tariffs Jan2021'!J122,0,IF($C$5*'Tariffs Jan2021'!AK122/'Tariffs Jan2021'!AI122&lt;='Tariffs Jan2021'!K122,($C$5*'Tariffs Jan2021'!AK122/'Tariffs Jan2021'!AI122-'Tariffs Jan2021'!J122)*('Tariffs Jan2021'!P122/100)*'Tariffs Jan2021'!AI122,('Tariffs Jan2021'!K122-'Tariffs Jan2021'!J122)*('Tariffs Jan2021'!P122/100)*'Tariffs Jan2021'!AI122))</f>
        <v>260.93909999999994</v>
      </c>
      <c r="G128" s="85">
        <f>IF($C$5*'Tariffs Jan2021'!AK122/'Tariffs Jan2021'!AI122&lt;'Tariffs Jan2021'!K122,0,IF($C$5*'Tariffs Jan2021'!AK122/'Tariffs Jan2021'!AI122&lt;='Tariffs Jan2021'!L122,($C$5*'Tariffs Jan2021'!AK122/'Tariffs Jan2021'!AI122-'Tariffs Jan2021'!K122)*('Tariffs Jan2021'!Q122/100)*'Tariffs Jan2021'!AI122,('Tariffs Jan2021'!L122-'Tariffs Jan2021'!K122)*('Tariffs Jan2021'!Q122/100)*'Tariffs Jan2021'!AI122))</f>
        <v>0</v>
      </c>
      <c r="H128" s="85">
        <f>IF($C$5*'Tariffs Jan2021'!AK122/'Tariffs Jan2021'!AI122&lt;'Tariffs Jan2021'!L122,0,IF($C$5*'Tariffs Jan2021'!AK122/'Tariffs Jan2021'!AI122&lt;='Tariffs Jan2021'!M122,($C$5*'Tariffs Jan2021'!AK122/'Tariffs Jan2021'!AI122-'Tariffs Jan2021'!L122)*('Tariffs Jan2021'!R122/100)*'Tariffs Jan2021'!AI122,('Tariffs Jan2021'!M122-'Tariffs Jan2021'!L122)*('Tariffs Jan2021'!R122/100)*'Tariffs Jan2021'!AI122))</f>
        <v>0</v>
      </c>
      <c r="I128" s="85">
        <f>IF(($C$5*'Tariffs Jan2021'!AK122/'Tariffs Jan2021'!AI122&gt;'Tariffs Jan2021'!M122),($C$5*'Tariffs Jan2021'!AK122/'Tariffs Jan2021'!AI122-'Tariffs Jan2021'!M122)*'Tariffs Jan2021'!S122/100*'Tariffs Jan2021'!AI122,0)</f>
        <v>0</v>
      </c>
      <c r="J128" s="85">
        <f>IF($C$5*'Tariffs Jan2021'!AL122/'Tariffs Jan2021'!AJ122&gt;='Tariffs Jan2021'!J122,('Tariffs Jan2021'!J122*'Tariffs Jan2021'!U122/100)* 'Tariffs Jan2021'!AJ122,($C$5*'Tariffs Jan2021'!AL122/'Tariffs Jan2021'!AJ122*'Tariffs Jan2021'!U122/100)* 'Tariffs Jan2021'!AJ122)</f>
        <v>543.27272727272725</v>
      </c>
      <c r="K128" s="85">
        <f>IF($C$5*'Tariffs Jan2021'!AL122/'Tariffs Jan2021'!AJ122&lt;'Tariffs Jan2021'!J122,0,IF($C$5*'Tariffs Jan2021'!AL122/'Tariffs Jan2021'!AJ122&lt;='Tariffs Jan2021'!K122,($C$5*'Tariffs Jan2021'!AL122/'Tariffs Jan2021'!AJ122-'Tariffs Jan2021'!J122)*('Tariffs Jan2021'!V122/100)*'Tariffs Jan2021'!AJ122,('Tariffs Jan2021'!K122-'Tariffs Jan2021'!J122)*('Tariffs Jan2021'!V122/100)*'Tariffs Jan2021'!AJ122))</f>
        <v>392.63563636363625</v>
      </c>
      <c r="L128" s="85">
        <f>IF($C$5*'Tariffs Jan2021'!AL122/'Tariffs Jan2021'!AJ122&lt;'Tariffs Jan2021'!K122,0,IF($C$5*'Tariffs Jan2021'!AL122/'Tariffs Jan2021'!AJ122&lt;='Tariffs Jan2021'!L122,($C$5*'Tariffs Jan2021'!AL122/'Tariffs Jan2021'!AJ122-'Tariffs Jan2021'!K122)*('Tariffs Jan2021'!W122/100)*'Tariffs Jan2021'!AJ122,('Tariffs Jan2021'!L122-'Tariffs Jan2021'!K122)*('Tariffs Jan2021'!W122/100)*'Tariffs Jan2021'!AJ122))</f>
        <v>0</v>
      </c>
      <c r="M128" s="85">
        <f>IF($C$5*'Tariffs Jan2021'!AL122/'Tariffs Jan2021'!AJ122&lt;'Tariffs Jan2021'!L122,0,IF($C$5*'Tariffs Jan2021'!AL122/'Tariffs Jan2021'!AJ122&lt;='Tariffs Jan2021'!M122,($C$5*'Tariffs Jan2021'!AL122/'Tariffs Jan2021'!AJ122-'Tariffs Jan2021'!L122)*('Tariffs Jan2021'!X122/100)*'Tariffs Jan2021'!AJ122,('Tariffs Jan2021'!M122-'Tariffs Jan2021'!L122)*('Tariffs Jan2021'!X122/100)*'Tariffs Jan2021'!AJ122))</f>
        <v>0</v>
      </c>
      <c r="N128" s="85">
        <f>IF(($C$5*'Tariffs Jan2021'!AL122/'Tariffs Jan2021'!AJ122&gt;'Tariffs Jan2021'!M122),($C$5*'Tariffs Jan2021'!AL122/'Tariffs Jan2021'!AJ122-'Tariffs Jan2021'!M122)*'Tariffs Jan2021'!Y122/100*'Tariffs Jan2021'!AJ122,0)</f>
        <v>0</v>
      </c>
      <c r="O128" s="73">
        <f t="shared" si="10"/>
        <v>1854.4715545454544</v>
      </c>
      <c r="P128" s="498">
        <f t="shared" si="11"/>
        <v>2039.9187099999999</v>
      </c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</row>
    <row r="129" spans="1:26" x14ac:dyDescent="0.15">
      <c r="A129" s="286" t="str">
        <f>'Tariffs Jan2021'!F123</f>
        <v>Sumo Power</v>
      </c>
      <c r="B129" s="47" t="str">
        <f>'Tariffs Jan2021'!D123</f>
        <v>AusNet Services Central 1</v>
      </c>
      <c r="C129" s="287">
        <f>'Tariffs Jan2021'!E123</f>
        <v>43831</v>
      </c>
      <c r="D129" s="85">
        <f>365*'Tariffs Jan2021'!H123/100</f>
        <v>312.10818181818178</v>
      </c>
      <c r="E129" s="85">
        <f>IF($C$5*'Tariffs Jan2021'!AK123/'Tariffs Jan2021'!AI123&gt;='Tariffs Jan2021'!J123,( 'Tariffs Jan2021'!J123*'Tariffs Jan2021'!O123/100)* 'Tariffs Jan2021'!AI123,($C$5*'Tariffs Jan2021'!AK123/'Tariffs Jan2021'!AI123*'Tariffs Jan2021'!O123/100)* 'Tariffs Jan2021'!AI123)</f>
        <v>377.45454545454544</v>
      </c>
      <c r="F129" s="85">
        <f>IF($C$5*'Tariffs Jan2021'!AK123/'Tariffs Jan2021'!AI123&lt;'Tariffs Jan2021'!J123,0,IF($C$5*'Tariffs Jan2021'!AK123/'Tariffs Jan2021'!AI123&lt;='Tariffs Jan2021'!K123,($C$5*'Tariffs Jan2021'!AK123/'Tariffs Jan2021'!AI123-'Tariffs Jan2021'!J123)*('Tariffs Jan2021'!P123/100)*'Tariffs Jan2021'!AI123,('Tariffs Jan2021'!K123-'Tariffs Jan2021'!J123)*('Tariffs Jan2021'!P123/100)*'Tariffs Jan2021'!AI123))</f>
        <v>267.48302727272721</v>
      </c>
      <c r="G129" s="85">
        <f>IF($C$5*'Tariffs Jan2021'!AK123/'Tariffs Jan2021'!AI123&lt;'Tariffs Jan2021'!K123,0,IF($C$5*'Tariffs Jan2021'!AK123/'Tariffs Jan2021'!AI123&lt;='Tariffs Jan2021'!L123,($C$5*'Tariffs Jan2021'!AK123/'Tariffs Jan2021'!AI123-'Tariffs Jan2021'!K123)*('Tariffs Jan2021'!Q123/100)*'Tariffs Jan2021'!AI123,('Tariffs Jan2021'!L123-'Tariffs Jan2021'!K123)*('Tariffs Jan2021'!Q123/100)*'Tariffs Jan2021'!AI123))</f>
        <v>0</v>
      </c>
      <c r="H129" s="85">
        <f>IF($C$5*'Tariffs Jan2021'!AK123/'Tariffs Jan2021'!AI123&lt;'Tariffs Jan2021'!L123,0,IF($C$5*'Tariffs Jan2021'!AK123/'Tariffs Jan2021'!AI123&lt;='Tariffs Jan2021'!M123,($C$5*'Tariffs Jan2021'!AK123/'Tariffs Jan2021'!AI123-'Tariffs Jan2021'!L123)*('Tariffs Jan2021'!R123/100)*'Tariffs Jan2021'!AI123,('Tariffs Jan2021'!M123-'Tariffs Jan2021'!L123)*('Tariffs Jan2021'!R123/100)*'Tariffs Jan2021'!AI123))</f>
        <v>0</v>
      </c>
      <c r="I129" s="85">
        <f>IF(($C$5*'Tariffs Jan2021'!AK123/'Tariffs Jan2021'!AI123&gt;'Tariffs Jan2021'!M123),($C$5*'Tariffs Jan2021'!AK123/'Tariffs Jan2021'!AI123-'Tariffs Jan2021'!M123)*'Tariffs Jan2021'!S123/100*'Tariffs Jan2021'!AI123,0)</f>
        <v>0</v>
      </c>
      <c r="J129" s="85">
        <f>IF($C$5*'Tariffs Jan2021'!AL123/'Tariffs Jan2021'!AJ123&gt;='Tariffs Jan2021'!J123,('Tariffs Jan2021'!J123*'Tariffs Jan2021'!U123/100)* 'Tariffs Jan2021'!AJ123,($C$5*'Tariffs Jan2021'!AL123/'Tariffs Jan2021'!AJ123*'Tariffs Jan2021'!U123/100)* 'Tariffs Jan2021'!AJ123)</f>
        <v>604.36363636363637</v>
      </c>
      <c r="K129" s="85">
        <f>IF($C$5*'Tariffs Jan2021'!AL123/'Tariffs Jan2021'!AJ123&lt;'Tariffs Jan2021'!J123,0,IF($C$5*'Tariffs Jan2021'!AL123/'Tariffs Jan2021'!AJ123&lt;='Tariffs Jan2021'!K123,($C$5*'Tariffs Jan2021'!AL123/'Tariffs Jan2021'!AJ123-'Tariffs Jan2021'!J123)*('Tariffs Jan2021'!V123/100)*'Tariffs Jan2021'!AJ123,('Tariffs Jan2021'!K123-'Tariffs Jan2021'!J123)*('Tariffs Jan2021'!V123/100)*'Tariffs Jan2021'!AJ123))</f>
        <v>345.19216363636349</v>
      </c>
      <c r="L129" s="85">
        <f>IF($C$5*'Tariffs Jan2021'!AL123/'Tariffs Jan2021'!AJ123&lt;'Tariffs Jan2021'!K123,0,IF($C$5*'Tariffs Jan2021'!AL123/'Tariffs Jan2021'!AJ123&lt;='Tariffs Jan2021'!L123,($C$5*'Tariffs Jan2021'!AL123/'Tariffs Jan2021'!AJ123-'Tariffs Jan2021'!K123)*('Tariffs Jan2021'!W123/100)*'Tariffs Jan2021'!AJ123,('Tariffs Jan2021'!L123-'Tariffs Jan2021'!K123)*('Tariffs Jan2021'!W123/100)*'Tariffs Jan2021'!AJ123))</f>
        <v>0</v>
      </c>
      <c r="M129" s="85">
        <f>IF($C$5*'Tariffs Jan2021'!AL123/'Tariffs Jan2021'!AJ123&lt;'Tariffs Jan2021'!L123,0,IF($C$5*'Tariffs Jan2021'!AL123/'Tariffs Jan2021'!AJ123&lt;='Tariffs Jan2021'!M123,($C$5*'Tariffs Jan2021'!AL123/'Tariffs Jan2021'!AJ123-'Tariffs Jan2021'!L123)*('Tariffs Jan2021'!X123/100)*'Tariffs Jan2021'!AJ123,('Tariffs Jan2021'!M123-'Tariffs Jan2021'!L123)*('Tariffs Jan2021'!X123/100)*'Tariffs Jan2021'!AJ123))</f>
        <v>0</v>
      </c>
      <c r="N129" s="85">
        <f>IF(($C$5*'Tariffs Jan2021'!AL123/'Tariffs Jan2021'!AJ123&gt;'Tariffs Jan2021'!M123),($C$5*'Tariffs Jan2021'!AL123/'Tariffs Jan2021'!AJ123-'Tariffs Jan2021'!M123)*'Tariffs Jan2021'!Y123/100*'Tariffs Jan2021'!AJ123,0)</f>
        <v>0</v>
      </c>
      <c r="O129" s="73">
        <f t="shared" si="10"/>
        <v>1906.6015545454543</v>
      </c>
      <c r="P129" s="498">
        <f t="shared" si="11"/>
        <v>2097.2617099999998</v>
      </c>
      <c r="Q129" s="503"/>
      <c r="R129" s="503"/>
      <c r="S129" s="503"/>
      <c r="T129" s="503"/>
      <c r="U129" s="503"/>
      <c r="V129" s="503"/>
      <c r="W129" s="503"/>
      <c r="X129" s="503"/>
      <c r="Y129" s="503"/>
      <c r="Z129" s="503"/>
    </row>
    <row r="130" spans="1:26" x14ac:dyDescent="0.15">
      <c r="A130" s="286" t="str">
        <f>'Tariffs Jan2021'!F124</f>
        <v>GloBird</v>
      </c>
      <c r="B130" s="47" t="str">
        <f>'Tariffs Jan2021'!D124</f>
        <v>AusNet Services Central 1</v>
      </c>
      <c r="C130" s="287">
        <f>'Tariffs Jan2021'!E124</f>
        <v>44197</v>
      </c>
      <c r="D130" s="85">
        <f>365*'Tariffs Jan2021'!H124/100</f>
        <v>397.85</v>
      </c>
      <c r="E130" s="85">
        <f>IF($C$5*'Tariffs Jan2021'!AK124/'Tariffs Jan2021'!AI124&gt;='Tariffs Jan2021'!J124,( 'Tariffs Jan2021'!J124*'Tariffs Jan2021'!O124/100)* 'Tariffs Jan2021'!AI124,($C$5*'Tariffs Jan2021'!AK124/'Tariffs Jan2021'!AI124*'Tariffs Jan2021'!O124/100)* 'Tariffs Jan2021'!AI124)</f>
        <v>300</v>
      </c>
      <c r="F130" s="85">
        <f>IF($C$5*'Tariffs Jan2021'!AK124/'Tariffs Jan2021'!AI124&lt;'Tariffs Jan2021'!J124,0,IF($C$5*'Tariffs Jan2021'!AK124/'Tariffs Jan2021'!AI124&lt;='Tariffs Jan2021'!K124,($C$5*'Tariffs Jan2021'!AK124/'Tariffs Jan2021'!AI124-'Tariffs Jan2021'!J124)*('Tariffs Jan2021'!P124/100)*'Tariffs Jan2021'!AI124,('Tariffs Jan2021'!K124-'Tariffs Jan2021'!J124)*('Tariffs Jan2021'!P124/100)*'Tariffs Jan2021'!AI124))</f>
        <v>0</v>
      </c>
      <c r="G130" s="85">
        <f>IF($C$5*'Tariffs Jan2021'!AK124/'Tariffs Jan2021'!AI124&lt;'Tariffs Jan2021'!K124,0,IF($C$5*'Tariffs Jan2021'!AK124/'Tariffs Jan2021'!AI124&lt;='Tariffs Jan2021'!L124,($C$5*'Tariffs Jan2021'!AK124/'Tariffs Jan2021'!AI124-'Tariffs Jan2021'!K124)*('Tariffs Jan2021'!Q124/100)*'Tariffs Jan2021'!AI124,('Tariffs Jan2021'!L124-'Tariffs Jan2021'!K124)*('Tariffs Jan2021'!Q124/100)*'Tariffs Jan2021'!AI124))</f>
        <v>0</v>
      </c>
      <c r="H130" s="85">
        <f>IF($C$5*'Tariffs Jan2021'!AK124/'Tariffs Jan2021'!AI124&lt;'Tariffs Jan2021'!L124,0,IF($C$5*'Tariffs Jan2021'!AK124/'Tariffs Jan2021'!AI124&lt;='Tariffs Jan2021'!M124,($C$5*'Tariffs Jan2021'!AK124/'Tariffs Jan2021'!AI124-'Tariffs Jan2021'!L124)*('Tariffs Jan2021'!R124/100)*'Tariffs Jan2021'!AI124,('Tariffs Jan2021'!M124-'Tariffs Jan2021'!L124)*('Tariffs Jan2021'!R124/100)*'Tariffs Jan2021'!AI124))</f>
        <v>0</v>
      </c>
      <c r="I130" s="85">
        <f>IF(($C$5*'Tariffs Jan2021'!AK124/'Tariffs Jan2021'!AI124&gt;'Tariffs Jan2021'!M124),($C$5*'Tariffs Jan2021'!AK124/'Tariffs Jan2021'!AI124-'Tariffs Jan2021'!M124)*'Tariffs Jan2021'!S124/100*'Tariffs Jan2021'!AI124,0)</f>
        <v>188.95589999999996</v>
      </c>
      <c r="J130" s="85">
        <f>IF($C$5*'Tariffs Jan2021'!AL124/'Tariffs Jan2021'!AJ124&gt;='Tariffs Jan2021'!J124,('Tariffs Jan2021'!J124*'Tariffs Jan2021'!U124/100)* 'Tariffs Jan2021'!AJ124,($C$5*'Tariffs Jan2021'!AL124/'Tariffs Jan2021'!AJ124*'Tariffs Jan2021'!U124/100)* 'Tariffs Jan2021'!AJ124)</f>
        <v>455.99999999999994</v>
      </c>
      <c r="K130" s="85">
        <f>IF($C$5*'Tariffs Jan2021'!AL124/'Tariffs Jan2021'!AJ124&lt;'Tariffs Jan2021'!J124,0,IF($C$5*'Tariffs Jan2021'!AL124/'Tariffs Jan2021'!AJ124&lt;='Tariffs Jan2021'!K124,($C$5*'Tariffs Jan2021'!AL124/'Tariffs Jan2021'!AJ124-'Tariffs Jan2021'!J124)*('Tariffs Jan2021'!V124/100)*'Tariffs Jan2021'!AJ124,('Tariffs Jan2021'!K124-'Tariffs Jan2021'!J124)*('Tariffs Jan2021'!V124/100)*'Tariffs Jan2021'!AJ124))</f>
        <v>0</v>
      </c>
      <c r="L130" s="85">
        <f>IF($C$5*'Tariffs Jan2021'!AL124/'Tariffs Jan2021'!AJ124&lt;'Tariffs Jan2021'!K124,0,IF($C$5*'Tariffs Jan2021'!AL124/'Tariffs Jan2021'!AJ124&lt;='Tariffs Jan2021'!L124,($C$5*'Tariffs Jan2021'!AL124/'Tariffs Jan2021'!AJ124-'Tariffs Jan2021'!K124)*('Tariffs Jan2021'!W124/100)*'Tariffs Jan2021'!AJ124,('Tariffs Jan2021'!L124-'Tariffs Jan2021'!K124)*('Tariffs Jan2021'!W124/100)*'Tariffs Jan2021'!AJ124))</f>
        <v>0</v>
      </c>
      <c r="M130" s="85">
        <f>IF($C$5*'Tariffs Jan2021'!AL124/'Tariffs Jan2021'!AJ124&lt;'Tariffs Jan2021'!L124,0,IF($C$5*'Tariffs Jan2021'!AL124/'Tariffs Jan2021'!AJ124&lt;='Tariffs Jan2021'!M124,($C$5*'Tariffs Jan2021'!AL124/'Tariffs Jan2021'!AJ124-'Tariffs Jan2021'!L124)*('Tariffs Jan2021'!X124/100)*'Tariffs Jan2021'!AJ124,('Tariffs Jan2021'!M124-'Tariffs Jan2021'!L124)*('Tariffs Jan2021'!X124/100)*'Tariffs Jan2021'!AJ124))</f>
        <v>0</v>
      </c>
      <c r="N130" s="85">
        <f>IF(($C$5*'Tariffs Jan2021'!AL124/'Tariffs Jan2021'!AJ124&gt;'Tariffs Jan2021'!M124),($C$5*'Tariffs Jan2021'!AL124/'Tariffs Jan2021'!AJ124-'Tariffs Jan2021'!M124)*'Tariffs Jan2021'!Y124/100*'Tariffs Jan2021'!AJ124,0)</f>
        <v>323.92439999999988</v>
      </c>
      <c r="O130" s="73">
        <f t="shared" si="10"/>
        <v>1666.7302999999997</v>
      </c>
      <c r="P130" s="498">
        <f t="shared" si="11"/>
        <v>1833.4033299999999</v>
      </c>
      <c r="Q130" s="503"/>
      <c r="R130" s="503"/>
      <c r="S130" s="503"/>
      <c r="T130" s="503"/>
      <c r="U130" s="503"/>
      <c r="V130" s="503"/>
      <c r="W130" s="503"/>
      <c r="X130" s="503"/>
      <c r="Y130" s="503"/>
      <c r="Z130" s="503"/>
    </row>
    <row r="131" spans="1:26" x14ac:dyDescent="0.15">
      <c r="A131" s="286" t="str">
        <f>'Tariffs Jan2021'!F125</f>
        <v>Powershop</v>
      </c>
      <c r="B131" s="47" t="str">
        <f>'Tariffs Jan2021'!D125</f>
        <v>AusNet Services Central 1</v>
      </c>
      <c r="C131" s="287">
        <f>'Tariffs Jan2021'!E125</f>
        <v>44197</v>
      </c>
      <c r="D131" s="85">
        <f>365*'Tariffs Jan2021'!H125/100</f>
        <v>299.69818181818175</v>
      </c>
      <c r="E131" s="85">
        <f>((C$5*'Tariffs Jan2021'!AK125/'Tariffs Jan2021'!AI125)*('Tariffs Jan2021'!O125/100))*'Tariffs Jan2021'!AI125</f>
        <v>414.23129999999992</v>
      </c>
      <c r="F131" s="85">
        <v>0</v>
      </c>
      <c r="G131" s="85">
        <v>0</v>
      </c>
      <c r="H131" s="85">
        <v>0</v>
      </c>
      <c r="I131" s="85">
        <v>0</v>
      </c>
      <c r="J131" s="85">
        <f>((C$5*'Tariffs Jan2021'!AL125/'Tariffs Jan2021'!AJ125)*('Tariffs Jan2021'!U125/100))*'Tariffs Jan2021'!AJ125</f>
        <v>694.8395999999999</v>
      </c>
      <c r="K131" s="85">
        <v>0</v>
      </c>
      <c r="L131" s="85">
        <v>0</v>
      </c>
      <c r="M131" s="85">
        <v>0</v>
      </c>
      <c r="N131" s="85">
        <v>0</v>
      </c>
      <c r="O131" s="73">
        <f t="shared" si="10"/>
        <v>1408.7690818181816</v>
      </c>
      <c r="P131" s="498">
        <f t="shared" si="11"/>
        <v>1549.6459899999998</v>
      </c>
      <c r="Q131" s="503"/>
      <c r="R131" s="503"/>
      <c r="S131" s="503"/>
      <c r="T131" s="503"/>
      <c r="U131" s="503"/>
      <c r="V131" s="503"/>
      <c r="W131" s="503"/>
      <c r="X131" s="503"/>
      <c r="Y131" s="503"/>
      <c r="Z131" s="503"/>
    </row>
    <row r="132" spans="1:26" x14ac:dyDescent="0.15">
      <c r="A132" s="286" t="str">
        <f>'Tariffs Jan2021'!F126</f>
        <v>Click Energy</v>
      </c>
      <c r="B132" s="47" t="str">
        <f>'Tariffs Jan2021'!D126</f>
        <v>AusNet Services Central 1</v>
      </c>
      <c r="C132" s="287">
        <f>'Tariffs Jan2021'!E126</f>
        <v>44197</v>
      </c>
      <c r="D132" s="85">
        <f>365*'Tariffs Jan2021'!H126/100</f>
        <v>353.32</v>
      </c>
      <c r="E132" s="85">
        <f>IF($C$5*'Tariffs Jan2021'!AK126/'Tariffs Jan2021'!AI126&gt;='Tariffs Jan2021'!J126,( 'Tariffs Jan2021'!J126*'Tariffs Jan2021'!O126/100)* 'Tariffs Jan2021'!AI126,($C$5*'Tariffs Jan2021'!AK126/'Tariffs Jan2021'!AI126*'Tariffs Jan2021'!O126/100)* 'Tariffs Jan2021'!AI126)</f>
        <v>408</v>
      </c>
      <c r="F132" s="85">
        <f>IF($C$5*'Tariffs Jan2021'!AK126/'Tariffs Jan2021'!AI126&lt;'Tariffs Jan2021'!J126,0,IF($C$5*'Tariffs Jan2021'!AK126/'Tariffs Jan2021'!AI126&lt;='Tariffs Jan2021'!K126,($C$5*'Tariffs Jan2021'!AK126/'Tariffs Jan2021'!AI126-'Tariffs Jan2021'!J126)*('Tariffs Jan2021'!P126/100)*'Tariffs Jan2021'!AI126,('Tariffs Jan2021'!K126-'Tariffs Jan2021'!J126)*('Tariffs Jan2021'!P126/100)*'Tariffs Jan2021'!AI126))</f>
        <v>260.93909999999994</v>
      </c>
      <c r="G132" s="85">
        <f>IF($C$5*'Tariffs Jan2021'!AK126/'Tariffs Jan2021'!AI126&lt;'Tariffs Jan2021'!K126,0,IF($C$5*'Tariffs Jan2021'!AK126/'Tariffs Jan2021'!AI126&lt;='Tariffs Jan2021'!L126,($C$5*'Tariffs Jan2021'!AK126/'Tariffs Jan2021'!AI126-'Tariffs Jan2021'!K126)*('Tariffs Jan2021'!Q126/100)*'Tariffs Jan2021'!AI126,('Tariffs Jan2021'!L126-'Tariffs Jan2021'!K126)*('Tariffs Jan2021'!Q126/100)*'Tariffs Jan2021'!AI126))</f>
        <v>0</v>
      </c>
      <c r="H132" s="85">
        <f>IF($C$5*'Tariffs Jan2021'!AK126/'Tariffs Jan2021'!AI126&lt;'Tariffs Jan2021'!L126,0,IF($C$5*'Tariffs Jan2021'!AK126/'Tariffs Jan2021'!AI126&lt;='Tariffs Jan2021'!M126,($C$5*'Tariffs Jan2021'!AK126/'Tariffs Jan2021'!AI126-'Tariffs Jan2021'!L126)*('Tariffs Jan2021'!R126/100)*'Tariffs Jan2021'!AI126,('Tariffs Jan2021'!M126-'Tariffs Jan2021'!L126)*('Tariffs Jan2021'!R126/100)*'Tariffs Jan2021'!AI126))</f>
        <v>0</v>
      </c>
      <c r="I132" s="85">
        <f>IF(($C$5*'Tariffs Jan2021'!AK126/'Tariffs Jan2021'!AI126&gt;'Tariffs Jan2021'!M126),($C$5*'Tariffs Jan2021'!AK126/'Tariffs Jan2021'!AI126-'Tariffs Jan2021'!M126)*'Tariffs Jan2021'!S126/100*'Tariffs Jan2021'!AI126,0)</f>
        <v>0</v>
      </c>
      <c r="J132" s="85">
        <f>IF($C$5*'Tariffs Jan2021'!AL126/'Tariffs Jan2021'!AJ126&gt;='Tariffs Jan2021'!J126,('Tariffs Jan2021'!J126*'Tariffs Jan2021'!U126/100)* 'Tariffs Jan2021'!AJ126,($C$5*'Tariffs Jan2021'!AL126/'Tariffs Jan2021'!AJ126*'Tariffs Jan2021'!U126/100)* 'Tariffs Jan2021'!AJ126)</f>
        <v>600</v>
      </c>
      <c r="K132" s="85">
        <f>IF($C$5*'Tariffs Jan2021'!AL126/'Tariffs Jan2021'!AJ126&lt;'Tariffs Jan2021'!J126,0,IF($C$5*'Tariffs Jan2021'!AL126/'Tariffs Jan2021'!AJ126&lt;='Tariffs Jan2021'!K126,($C$5*'Tariffs Jan2021'!AL126/'Tariffs Jan2021'!AJ126-'Tariffs Jan2021'!J126)*('Tariffs Jan2021'!V126/100)*'Tariffs Jan2021'!AJ126,('Tariffs Jan2021'!K126-'Tariffs Jan2021'!J126)*('Tariffs Jan2021'!V126/100)*'Tariffs Jan2021'!AJ126))</f>
        <v>431.89919999999989</v>
      </c>
      <c r="L132" s="85">
        <f>IF($C$5*'Tariffs Jan2021'!AL126/'Tariffs Jan2021'!AJ126&lt;'Tariffs Jan2021'!K126,0,IF($C$5*'Tariffs Jan2021'!AL126/'Tariffs Jan2021'!AJ126&lt;='Tariffs Jan2021'!L126,($C$5*'Tariffs Jan2021'!AL126/'Tariffs Jan2021'!AJ126-'Tariffs Jan2021'!K126)*('Tariffs Jan2021'!W126/100)*'Tariffs Jan2021'!AJ126,('Tariffs Jan2021'!L126-'Tariffs Jan2021'!K126)*('Tariffs Jan2021'!W126/100)*'Tariffs Jan2021'!AJ126))</f>
        <v>0</v>
      </c>
      <c r="M132" s="85">
        <f>IF($C$5*'Tariffs Jan2021'!AL126/'Tariffs Jan2021'!AJ126&lt;'Tariffs Jan2021'!L126,0,IF($C$5*'Tariffs Jan2021'!AL126/'Tariffs Jan2021'!AJ126&lt;='Tariffs Jan2021'!M126,($C$5*'Tariffs Jan2021'!AL126/'Tariffs Jan2021'!AJ126-'Tariffs Jan2021'!L126)*('Tariffs Jan2021'!X126/100)*'Tariffs Jan2021'!AJ126,('Tariffs Jan2021'!M126-'Tariffs Jan2021'!L126)*('Tariffs Jan2021'!X126/100)*'Tariffs Jan2021'!AJ126))</f>
        <v>0</v>
      </c>
      <c r="N132" s="85">
        <f>IF(($C$5*'Tariffs Jan2021'!AL126/'Tariffs Jan2021'!AJ126&gt;'Tariffs Jan2021'!M126),($C$5*'Tariffs Jan2021'!AL126/'Tariffs Jan2021'!AJ126-'Tariffs Jan2021'!M126)*'Tariffs Jan2021'!Y126/100*'Tariffs Jan2021'!AJ126,0)</f>
        <v>0</v>
      </c>
      <c r="O132" s="73">
        <f t="shared" si="10"/>
        <v>2054.1582999999996</v>
      </c>
      <c r="P132" s="498">
        <f t="shared" si="11"/>
        <v>2259.57413</v>
      </c>
      <c r="Q132" s="503"/>
      <c r="R132" s="503"/>
      <c r="S132" s="503"/>
      <c r="T132" s="503"/>
      <c r="U132" s="503"/>
      <c r="V132" s="503"/>
      <c r="W132" s="503"/>
      <c r="X132" s="503"/>
      <c r="Y132" s="503"/>
      <c r="Z132" s="503"/>
    </row>
    <row r="133" spans="1:26" x14ac:dyDescent="0.15">
      <c r="A133" s="47" t="str">
        <f>'Tariffs Jan2021'!F127</f>
        <v>1st Energy</v>
      </c>
      <c r="B133" s="47" t="str">
        <f>'Tariffs Jan2021'!D127</f>
        <v>AusNet Services Central 1</v>
      </c>
      <c r="C133" s="287">
        <f>'Tariffs Jan2021'!E127</f>
        <v>44197</v>
      </c>
      <c r="D133" s="85">
        <f>365*'Tariffs Jan2021'!H127/100</f>
        <v>346.74999999999994</v>
      </c>
      <c r="E133" s="85">
        <f>IF($C$5*'Tariffs Jan2021'!AK127/'Tariffs Jan2021'!AI127&gt;='Tariffs Jan2021'!J127,( 'Tariffs Jan2021'!J127*'Tariffs Jan2021'!O127/100)* 'Tariffs Jan2021'!AI127,($C$5*'Tariffs Jan2021'!AK127/'Tariffs Jan2021'!AI127*'Tariffs Jan2021'!O127/100)* 'Tariffs Jan2021'!AI127)</f>
        <v>413.99999999999989</v>
      </c>
      <c r="F133" s="85">
        <f>IF($C$5*'Tariffs Jan2021'!AK127/'Tariffs Jan2021'!AI127&lt;'Tariffs Jan2021'!J127,0,IF($C$5*'Tariffs Jan2021'!AK127/'Tariffs Jan2021'!AI127&lt;='Tariffs Jan2021'!K127,($C$5*'Tariffs Jan2021'!AK127/'Tariffs Jan2021'!AI127-'Tariffs Jan2021'!J127)*('Tariffs Jan2021'!P127/100)*'Tariffs Jan2021'!AI127,('Tariffs Jan2021'!K127-'Tariffs Jan2021'!J127)*('Tariffs Jan2021'!P127/100)*'Tariffs Jan2021'!AI127))</f>
        <v>274.90909090909093</v>
      </c>
      <c r="G133" s="85">
        <f>IF($C$5*'Tariffs Jan2021'!AK127/'Tariffs Jan2021'!AI127&lt;'Tariffs Jan2021'!K127,0,IF($C$5*'Tariffs Jan2021'!AK127/'Tariffs Jan2021'!AI127&lt;='Tariffs Jan2021'!L127,($C$5*'Tariffs Jan2021'!AK127/'Tariffs Jan2021'!AI127-'Tariffs Jan2021'!K127)*('Tariffs Jan2021'!Q127/100)*'Tariffs Jan2021'!AI127,('Tariffs Jan2021'!L127-'Tariffs Jan2021'!K127)*('Tariffs Jan2021'!Q127/100)*'Tariffs Jan2021'!AI127))</f>
        <v>0</v>
      </c>
      <c r="H133" s="85">
        <f>IF($C$5*'Tariffs Jan2021'!AK127/'Tariffs Jan2021'!AI127&lt;'Tariffs Jan2021'!L127,0,IF($C$5*'Tariffs Jan2021'!AK127/'Tariffs Jan2021'!AI127&lt;='Tariffs Jan2021'!M127,($C$5*'Tariffs Jan2021'!AK127/'Tariffs Jan2021'!AI127-'Tariffs Jan2021'!L127)*('Tariffs Jan2021'!R127/100)*'Tariffs Jan2021'!AI127,('Tariffs Jan2021'!M127-'Tariffs Jan2021'!L127)*('Tariffs Jan2021'!R127/100)*'Tariffs Jan2021'!AI127))</f>
        <v>0</v>
      </c>
      <c r="I133" s="85">
        <f>IF(($C$5*'Tariffs Jan2021'!AK127/'Tariffs Jan2021'!AI127&gt;'Tariffs Jan2021'!M127),($C$5*'Tariffs Jan2021'!AK127/'Tariffs Jan2021'!AI127-'Tariffs Jan2021'!M127)*'Tariffs Jan2021'!S127/100*'Tariffs Jan2021'!AI127,0)</f>
        <v>0</v>
      </c>
      <c r="J133" s="85">
        <f>IF($C$5*'Tariffs Jan2021'!AL127/'Tariffs Jan2021'!AJ127&gt;='Tariffs Jan2021'!J127,('Tariffs Jan2021'!J127*'Tariffs Jan2021'!U127/100)* 'Tariffs Jan2021'!AJ127,($C$5*'Tariffs Jan2021'!AL127/'Tariffs Jan2021'!AJ127*'Tariffs Jan2021'!U127/100)* 'Tariffs Jan2021'!AJ127)</f>
        <v>413.99999999999989</v>
      </c>
      <c r="K133" s="85">
        <f>IF($C$5*'Tariffs Jan2021'!AL127/'Tariffs Jan2021'!AJ127&lt;'Tariffs Jan2021'!J127,0,IF($C$5*'Tariffs Jan2021'!AL127/'Tariffs Jan2021'!AJ127&lt;='Tariffs Jan2021'!K127,($C$5*'Tariffs Jan2021'!AL127/'Tariffs Jan2021'!AJ127-'Tariffs Jan2021'!J127)*('Tariffs Jan2021'!V127/100)*'Tariffs Jan2021'!AJ127,('Tariffs Jan2021'!K127-'Tariffs Jan2021'!J127)*('Tariffs Jan2021'!V127/100)*'Tariffs Jan2021'!AJ127))</f>
        <v>274.90909090909093</v>
      </c>
      <c r="L133" s="85">
        <f>IF($C$5*'Tariffs Jan2021'!AL127/'Tariffs Jan2021'!AJ127&lt;'Tariffs Jan2021'!K127,0,IF($C$5*'Tariffs Jan2021'!AL127/'Tariffs Jan2021'!AJ127&lt;='Tariffs Jan2021'!L127,($C$5*'Tariffs Jan2021'!AL127/'Tariffs Jan2021'!AJ127-'Tariffs Jan2021'!K127)*('Tariffs Jan2021'!W127/100)*'Tariffs Jan2021'!AJ127,('Tariffs Jan2021'!L127-'Tariffs Jan2021'!K127)*('Tariffs Jan2021'!W127/100)*'Tariffs Jan2021'!AJ127))</f>
        <v>0</v>
      </c>
      <c r="M133" s="85">
        <f>IF($C$5*'Tariffs Jan2021'!AL127/'Tariffs Jan2021'!AJ127&lt;'Tariffs Jan2021'!L127,0,IF($C$5*'Tariffs Jan2021'!AL127/'Tariffs Jan2021'!AJ127&lt;='Tariffs Jan2021'!M127,($C$5*'Tariffs Jan2021'!AL127/'Tariffs Jan2021'!AJ127-'Tariffs Jan2021'!L127)*('Tariffs Jan2021'!X127/100)*'Tariffs Jan2021'!AJ127,('Tariffs Jan2021'!M127-'Tariffs Jan2021'!L127)*('Tariffs Jan2021'!X127/100)*'Tariffs Jan2021'!AJ127))</f>
        <v>0</v>
      </c>
      <c r="N133" s="85">
        <f>IF(($C$5*'Tariffs Jan2021'!AL127/'Tariffs Jan2021'!AJ127&gt;'Tariffs Jan2021'!M127),($C$5*'Tariffs Jan2021'!AL127/'Tariffs Jan2021'!AJ127-'Tariffs Jan2021'!M127)*'Tariffs Jan2021'!Y127/100*'Tariffs Jan2021'!AJ127,0)</f>
        <v>0</v>
      </c>
      <c r="O133" s="73">
        <f t="shared" ref="O133:O134" si="18">SUM(D133:N133)</f>
        <v>1724.5681818181815</v>
      </c>
      <c r="P133" s="498">
        <f t="shared" ref="P133:P134" si="19">O133*1.1</f>
        <v>1897.0249999999999</v>
      </c>
      <c r="Q133" s="503"/>
      <c r="R133" s="503"/>
      <c r="S133" s="503"/>
      <c r="T133" s="503"/>
      <c r="U133" s="503"/>
      <c r="V133" s="503"/>
      <c r="W133" s="503"/>
      <c r="X133" s="503"/>
      <c r="Y133" s="503"/>
      <c r="Z133" s="503"/>
    </row>
    <row r="134" spans="1:26" ht="14" thickBot="1" x14ac:dyDescent="0.2">
      <c r="A134" s="288" t="str">
        <f>'Tariffs Jan2021'!F128</f>
        <v>Tango Energy</v>
      </c>
      <c r="B134" s="289" t="str">
        <f>'Tariffs Jan2021'!D128</f>
        <v>AusNet Services Central 1</v>
      </c>
      <c r="C134" s="290">
        <f>'Tariffs Jan2021'!E128</f>
        <v>44153</v>
      </c>
      <c r="D134" s="291">
        <f>365*'Tariffs Jan2021'!H128/100</f>
        <v>434.35</v>
      </c>
      <c r="E134" s="291">
        <f>IF($C$5*'Tariffs Jan2021'!AK128/'Tariffs Jan2021'!AI128&gt;='Tariffs Jan2021'!J128,( 'Tariffs Jan2021'!J128*'Tariffs Jan2021'!O128/100)* 'Tariffs Jan2021'!AI128,($C$5*'Tariffs Jan2021'!AK128/'Tariffs Jan2021'!AI128*'Tariffs Jan2021'!O128/100)* 'Tariffs Jan2021'!AI128)</f>
        <v>240</v>
      </c>
      <c r="F134" s="291">
        <f>IF($C$5*'Tariffs Jan2021'!AK128/'Tariffs Jan2021'!AI128&lt;'Tariffs Jan2021'!J128,0,IF($C$5*'Tariffs Jan2021'!AK128/'Tariffs Jan2021'!AI128&lt;='Tariffs Jan2021'!K128,($C$5*'Tariffs Jan2021'!AK128/'Tariffs Jan2021'!AI128-'Tariffs Jan2021'!J128)*('Tariffs Jan2021'!P128/100)*'Tariffs Jan2021'!AI128,('Tariffs Jan2021'!K128-'Tariffs Jan2021'!J128)*('Tariffs Jan2021'!P128/100)*'Tariffs Jan2021'!AI128))</f>
        <v>157.46324999999999</v>
      </c>
      <c r="G134" s="291">
        <f>IF($C$5*'Tariffs Jan2021'!AK128/'Tariffs Jan2021'!AI128&lt;'Tariffs Jan2021'!K128,0,IF($C$5*'Tariffs Jan2021'!AK128/'Tariffs Jan2021'!AI128&lt;='Tariffs Jan2021'!L128,($C$5*'Tariffs Jan2021'!AK128/'Tariffs Jan2021'!AI128-'Tariffs Jan2021'!K128)*('Tariffs Jan2021'!Q128/100)*'Tariffs Jan2021'!AI128,('Tariffs Jan2021'!L128-'Tariffs Jan2021'!K128)*('Tariffs Jan2021'!Q128/100)*'Tariffs Jan2021'!AI128))</f>
        <v>0</v>
      </c>
      <c r="H134" s="291">
        <f>IF($C$5*'Tariffs Jan2021'!AK128/'Tariffs Jan2021'!AI128&lt;'Tariffs Jan2021'!L128,0,IF($C$5*'Tariffs Jan2021'!AK128/'Tariffs Jan2021'!AI128&lt;='Tariffs Jan2021'!M128,($C$5*'Tariffs Jan2021'!AK128/'Tariffs Jan2021'!AI128-'Tariffs Jan2021'!L128)*('Tariffs Jan2021'!R128/100)*'Tariffs Jan2021'!AI128,('Tariffs Jan2021'!M128-'Tariffs Jan2021'!L128)*('Tariffs Jan2021'!R128/100)*'Tariffs Jan2021'!AI128))</f>
        <v>0</v>
      </c>
      <c r="I134" s="291">
        <f>IF(($C$5*'Tariffs Jan2021'!AK128/'Tariffs Jan2021'!AI128&gt;'Tariffs Jan2021'!M128),($C$5*'Tariffs Jan2021'!AK128/'Tariffs Jan2021'!AI128-'Tariffs Jan2021'!M128)*'Tariffs Jan2021'!S128/100*'Tariffs Jan2021'!AI128,0)</f>
        <v>0</v>
      </c>
      <c r="J134" s="291">
        <f>IF($C$5*'Tariffs Jan2021'!AL128/'Tariffs Jan2021'!AJ128&gt;='Tariffs Jan2021'!J128,('Tariffs Jan2021'!J128*'Tariffs Jan2021'!U128/100)* 'Tariffs Jan2021'!AJ128,($C$5*'Tariffs Jan2021'!AL128/'Tariffs Jan2021'!AJ128*'Tariffs Jan2021'!U128/100)* 'Tariffs Jan2021'!AJ128)</f>
        <v>364.8</v>
      </c>
      <c r="K134" s="291">
        <f>IF($C$5*'Tariffs Jan2021'!AL128/'Tariffs Jan2021'!AJ128&lt;'Tariffs Jan2021'!J128,0,IF($C$5*'Tariffs Jan2021'!AL128/'Tariffs Jan2021'!AJ128&lt;='Tariffs Jan2021'!K128,($C$5*'Tariffs Jan2021'!AL128/'Tariffs Jan2021'!AJ128-'Tariffs Jan2021'!J128)*('Tariffs Jan2021'!V128/100)*'Tariffs Jan2021'!AJ128,('Tariffs Jan2021'!K128-'Tariffs Jan2021'!J128)*('Tariffs Jan2021'!V128/100)*'Tariffs Jan2021'!AJ128))</f>
        <v>268.13741999999996</v>
      </c>
      <c r="L134" s="291">
        <f>IF($C$5*'Tariffs Jan2021'!AL128/'Tariffs Jan2021'!AJ128&lt;'Tariffs Jan2021'!K128,0,IF($C$5*'Tariffs Jan2021'!AL128/'Tariffs Jan2021'!AJ128&lt;='Tariffs Jan2021'!L128,($C$5*'Tariffs Jan2021'!AL128/'Tariffs Jan2021'!AJ128-'Tariffs Jan2021'!K128)*('Tariffs Jan2021'!W128/100)*'Tariffs Jan2021'!AJ128,('Tariffs Jan2021'!L128-'Tariffs Jan2021'!K128)*('Tariffs Jan2021'!W128/100)*'Tariffs Jan2021'!AJ128))</f>
        <v>0</v>
      </c>
      <c r="M134" s="291">
        <f>IF($C$5*'Tariffs Jan2021'!AL128/'Tariffs Jan2021'!AJ128&lt;'Tariffs Jan2021'!L128,0,IF($C$5*'Tariffs Jan2021'!AL128/'Tariffs Jan2021'!AJ128&lt;='Tariffs Jan2021'!M128,($C$5*'Tariffs Jan2021'!AL128/'Tariffs Jan2021'!AJ128-'Tariffs Jan2021'!L128)*('Tariffs Jan2021'!X128/100)*'Tariffs Jan2021'!AJ128,('Tariffs Jan2021'!M128-'Tariffs Jan2021'!L128)*('Tariffs Jan2021'!X128/100)*'Tariffs Jan2021'!AJ128))</f>
        <v>0</v>
      </c>
      <c r="N134" s="291">
        <f>IF(($C$5*'Tariffs Jan2021'!AL128/'Tariffs Jan2021'!AJ128&gt;'Tariffs Jan2021'!M128),($C$5*'Tariffs Jan2021'!AL128/'Tariffs Jan2021'!AJ128-'Tariffs Jan2021'!M128)*'Tariffs Jan2021'!Y128/100*'Tariffs Jan2021'!AJ128,0)</f>
        <v>0</v>
      </c>
      <c r="O134" s="292">
        <f t="shared" si="18"/>
        <v>1464.7506700000001</v>
      </c>
      <c r="P134" s="499">
        <f t="shared" si="19"/>
        <v>1611.2257370000002</v>
      </c>
      <c r="Q134" s="503"/>
      <c r="R134" s="503"/>
      <c r="S134" s="503"/>
      <c r="T134" s="503"/>
      <c r="U134" s="503"/>
      <c r="V134" s="503"/>
      <c r="W134" s="503"/>
      <c r="X134" s="503"/>
      <c r="Y134" s="503"/>
      <c r="Z134" s="503"/>
    </row>
    <row r="135" spans="1:26" ht="14" thickTop="1" x14ac:dyDescent="0.15">
      <c r="A135" s="503"/>
      <c r="B135" s="503"/>
      <c r="C135" s="503"/>
      <c r="D135" s="503"/>
      <c r="E135" s="503"/>
      <c r="F135" s="503"/>
      <c r="G135" s="503"/>
      <c r="H135" s="503"/>
      <c r="I135" s="503"/>
      <c r="J135" s="503"/>
      <c r="K135" s="503"/>
      <c r="L135" s="503"/>
      <c r="M135" s="503"/>
      <c r="N135" s="503"/>
      <c r="O135" s="503"/>
      <c r="P135" s="503"/>
      <c r="Q135" s="503"/>
      <c r="R135" s="503"/>
      <c r="S135" s="503"/>
      <c r="T135" s="503"/>
      <c r="U135" s="503"/>
      <c r="V135" s="503"/>
      <c r="W135" s="503"/>
      <c r="X135" s="503"/>
      <c r="Y135" s="503"/>
      <c r="Z135" s="503"/>
    </row>
    <row r="136" spans="1:26" x14ac:dyDescent="0.15">
      <c r="A136" s="503"/>
      <c r="B136" s="503"/>
      <c r="C136" s="503"/>
      <c r="D136" s="503"/>
      <c r="E136" s="503"/>
      <c r="F136" s="503"/>
      <c r="G136" s="503"/>
      <c r="H136" s="503"/>
      <c r="I136" s="503"/>
      <c r="J136" s="503"/>
      <c r="K136" s="503"/>
      <c r="L136" s="503"/>
      <c r="M136" s="503"/>
      <c r="N136" s="503"/>
      <c r="O136" s="503"/>
      <c r="P136" s="503"/>
      <c r="Q136" s="503"/>
      <c r="R136" s="503"/>
      <c r="S136" s="503"/>
      <c r="T136" s="503"/>
      <c r="U136" s="503"/>
      <c r="V136" s="503"/>
      <c r="W136" s="503"/>
      <c r="X136" s="503"/>
      <c r="Y136" s="503"/>
      <c r="Z136" s="503"/>
    </row>
    <row r="137" spans="1:26" x14ac:dyDescent="0.15">
      <c r="A137" s="503"/>
      <c r="B137" s="503"/>
      <c r="C137" s="503"/>
      <c r="D137" s="503"/>
      <c r="E137" s="503"/>
      <c r="F137" s="503"/>
      <c r="G137" s="503"/>
      <c r="H137" s="503"/>
      <c r="I137" s="503"/>
      <c r="J137" s="503"/>
      <c r="K137" s="503"/>
      <c r="L137" s="503"/>
      <c r="M137" s="503"/>
      <c r="N137" s="503"/>
      <c r="O137" s="503"/>
      <c r="P137" s="503"/>
      <c r="Q137" s="503"/>
      <c r="R137" s="503"/>
      <c r="S137" s="503"/>
      <c r="T137" s="503"/>
      <c r="U137" s="503"/>
      <c r="V137" s="503"/>
      <c r="W137" s="503"/>
      <c r="X137" s="503"/>
      <c r="Y137" s="503"/>
      <c r="Z137" s="503"/>
    </row>
    <row r="138" spans="1:26" x14ac:dyDescent="0.15">
      <c r="A138" s="503"/>
      <c r="B138" s="503"/>
      <c r="C138" s="503"/>
      <c r="D138" s="503"/>
      <c r="E138" s="503"/>
      <c r="F138" s="503"/>
      <c r="G138" s="503"/>
      <c r="H138" s="503"/>
      <c r="I138" s="503"/>
      <c r="J138" s="503"/>
      <c r="K138" s="503"/>
      <c r="L138" s="503"/>
      <c r="M138" s="503"/>
      <c r="N138" s="503"/>
      <c r="O138" s="503"/>
      <c r="P138" s="503"/>
      <c r="Q138" s="503"/>
      <c r="R138" s="503"/>
      <c r="S138" s="503"/>
      <c r="T138" s="503"/>
      <c r="U138" s="503"/>
      <c r="V138" s="503"/>
      <c r="W138" s="503"/>
      <c r="X138" s="503"/>
      <c r="Y138" s="503"/>
      <c r="Z138" s="503"/>
    </row>
    <row r="139" spans="1:26" x14ac:dyDescent="0.15">
      <c r="A139" s="503"/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503"/>
      <c r="O139" s="503"/>
      <c r="P139" s="503"/>
      <c r="Q139" s="503"/>
      <c r="R139" s="503"/>
      <c r="S139" s="503"/>
      <c r="T139" s="503"/>
      <c r="U139" s="503"/>
      <c r="V139" s="503"/>
      <c r="W139" s="503"/>
      <c r="X139" s="503"/>
      <c r="Y139" s="503"/>
      <c r="Z139" s="503"/>
    </row>
    <row r="140" spans="1:26" x14ac:dyDescent="0.15">
      <c r="A140" s="503"/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503"/>
      <c r="Y140" s="503"/>
      <c r="Z140" s="503"/>
    </row>
    <row r="141" spans="1:26" x14ac:dyDescent="0.15">
      <c r="A141" s="503"/>
      <c r="B141" s="503"/>
      <c r="C141" s="503"/>
      <c r="D141" s="503"/>
      <c r="E141" s="503"/>
      <c r="F141" s="503"/>
      <c r="G141" s="503"/>
      <c r="H141" s="503"/>
      <c r="I141" s="503"/>
      <c r="J141" s="503"/>
      <c r="K141" s="503"/>
      <c r="L141" s="503"/>
      <c r="M141" s="503"/>
      <c r="N141" s="503"/>
      <c r="O141" s="503"/>
      <c r="P141" s="503"/>
      <c r="Q141" s="503"/>
      <c r="R141" s="503"/>
      <c r="S141" s="503"/>
      <c r="T141" s="503"/>
      <c r="U141" s="503"/>
      <c r="V141" s="503"/>
      <c r="W141" s="503"/>
      <c r="X141" s="503"/>
      <c r="Y141" s="503"/>
      <c r="Z141" s="503"/>
    </row>
    <row r="142" spans="1:26" x14ac:dyDescent="0.15">
      <c r="A142" s="503"/>
      <c r="B142" s="503"/>
      <c r="C142" s="503"/>
      <c r="D142" s="503"/>
      <c r="E142" s="503"/>
      <c r="F142" s="503"/>
      <c r="G142" s="503"/>
      <c r="H142" s="503"/>
      <c r="I142" s="503"/>
      <c r="J142" s="503"/>
      <c r="K142" s="503"/>
      <c r="L142" s="503"/>
      <c r="M142" s="503"/>
      <c r="N142" s="503"/>
      <c r="O142" s="503"/>
      <c r="P142" s="503"/>
      <c r="Q142" s="503"/>
      <c r="R142" s="503"/>
      <c r="S142" s="503"/>
      <c r="T142" s="503"/>
      <c r="U142" s="503"/>
      <c r="V142" s="503"/>
      <c r="W142" s="503"/>
      <c r="X142" s="503"/>
      <c r="Y142" s="503"/>
      <c r="Z142" s="503"/>
    </row>
    <row r="143" spans="1:26" x14ac:dyDescent="0.15">
      <c r="A143" s="503"/>
      <c r="B143" s="503"/>
      <c r="C143" s="503"/>
      <c r="D143" s="503"/>
      <c r="E143" s="503"/>
      <c r="F143" s="503"/>
      <c r="G143" s="503"/>
      <c r="H143" s="503"/>
      <c r="I143" s="503"/>
      <c r="J143" s="503"/>
      <c r="K143" s="503"/>
      <c r="L143" s="503"/>
      <c r="M143" s="503"/>
      <c r="N143" s="503"/>
      <c r="O143" s="503"/>
      <c r="P143" s="503"/>
      <c r="Q143" s="503"/>
      <c r="R143" s="503"/>
      <c r="S143" s="503"/>
      <c r="T143" s="503"/>
      <c r="U143" s="503"/>
      <c r="V143" s="503"/>
      <c r="W143" s="503"/>
      <c r="X143" s="503"/>
      <c r="Y143" s="503"/>
      <c r="Z143" s="503"/>
    </row>
    <row r="144" spans="1:26" x14ac:dyDescent="0.15">
      <c r="A144" s="503"/>
      <c r="B144" s="503"/>
      <c r="C144" s="503"/>
      <c r="D144" s="503"/>
      <c r="E144" s="503"/>
      <c r="F144" s="503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</row>
    <row r="145" spans="1:26" x14ac:dyDescent="0.15">
      <c r="A145" s="503"/>
      <c r="B145" s="503"/>
      <c r="C145" s="503"/>
      <c r="D145" s="503"/>
      <c r="E145" s="503"/>
      <c r="F145" s="503"/>
      <c r="G145" s="503"/>
      <c r="H145" s="503"/>
      <c r="I145" s="503"/>
      <c r="J145" s="503"/>
      <c r="K145" s="503"/>
      <c r="L145" s="503"/>
      <c r="M145" s="503"/>
      <c r="N145" s="503"/>
      <c r="O145" s="503"/>
      <c r="P145" s="503"/>
      <c r="Q145" s="503"/>
      <c r="R145" s="503"/>
      <c r="S145" s="503"/>
      <c r="T145" s="503"/>
      <c r="U145" s="503"/>
      <c r="V145" s="503"/>
      <c r="W145" s="503"/>
      <c r="X145" s="503"/>
      <c r="Y145" s="503"/>
      <c r="Z145" s="503"/>
    </row>
    <row r="146" spans="1:26" x14ac:dyDescent="0.15">
      <c r="A146" s="503"/>
      <c r="B146" s="503"/>
      <c r="C146" s="503"/>
      <c r="D146" s="503"/>
      <c r="E146" s="503"/>
      <c r="F146" s="503"/>
      <c r="G146" s="503"/>
      <c r="H146" s="503"/>
      <c r="I146" s="503"/>
      <c r="J146" s="503"/>
      <c r="K146" s="503"/>
      <c r="L146" s="503"/>
      <c r="M146" s="503"/>
      <c r="N146" s="503"/>
      <c r="O146" s="503"/>
      <c r="P146" s="503"/>
      <c r="Q146" s="503"/>
      <c r="R146" s="503"/>
      <c r="S146" s="503"/>
      <c r="T146" s="503"/>
      <c r="U146" s="503"/>
      <c r="V146" s="503"/>
      <c r="W146" s="503"/>
      <c r="X146" s="503"/>
      <c r="Y146" s="503"/>
      <c r="Z146" s="503"/>
    </row>
    <row r="147" spans="1:26" x14ac:dyDescent="0.15">
      <c r="A147" s="503"/>
      <c r="B147" s="503"/>
      <c r="C147" s="503"/>
      <c r="D147" s="503"/>
      <c r="E147" s="503"/>
      <c r="F147" s="503"/>
      <c r="G147" s="503"/>
      <c r="H147" s="503"/>
      <c r="I147" s="503"/>
      <c r="J147" s="503"/>
      <c r="K147" s="503"/>
      <c r="L147" s="503"/>
      <c r="M147" s="503"/>
      <c r="N147" s="503"/>
      <c r="O147" s="503"/>
      <c r="P147" s="503"/>
      <c r="Q147" s="503"/>
      <c r="R147" s="503"/>
      <c r="S147" s="503"/>
      <c r="T147" s="503"/>
      <c r="U147" s="503"/>
      <c r="V147" s="503"/>
      <c r="W147" s="503"/>
      <c r="X147" s="503"/>
      <c r="Y147" s="503"/>
      <c r="Z147" s="503"/>
    </row>
    <row r="148" spans="1:26" x14ac:dyDescent="0.15">
      <c r="A148" s="503"/>
      <c r="B148" s="503"/>
      <c r="C148" s="503"/>
      <c r="D148" s="503"/>
      <c r="E148" s="503"/>
      <c r="F148" s="503"/>
      <c r="G148" s="503"/>
      <c r="H148" s="503"/>
      <c r="I148" s="503"/>
      <c r="J148" s="503"/>
      <c r="K148" s="503"/>
      <c r="L148" s="503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  <c r="X148" s="503"/>
      <c r="Y148" s="503"/>
      <c r="Z148" s="503"/>
    </row>
    <row r="149" spans="1:26" x14ac:dyDescent="0.15">
      <c r="A149" s="503"/>
      <c r="B149" s="503"/>
      <c r="C149" s="503"/>
      <c r="D149" s="503"/>
      <c r="E149" s="503"/>
      <c r="F149" s="503"/>
      <c r="G149" s="503"/>
      <c r="H149" s="503"/>
      <c r="I149" s="503"/>
      <c r="J149" s="503"/>
      <c r="K149" s="503"/>
      <c r="L149" s="503"/>
      <c r="M149" s="503"/>
      <c r="N149" s="503"/>
      <c r="O149" s="503"/>
      <c r="P149" s="503"/>
      <c r="Q149" s="503"/>
      <c r="R149" s="503"/>
      <c r="S149" s="503"/>
      <c r="T149" s="503"/>
      <c r="U149" s="503"/>
      <c r="V149" s="503"/>
      <c r="W149" s="503"/>
      <c r="X149" s="503"/>
      <c r="Y149" s="503"/>
      <c r="Z149" s="503"/>
    </row>
    <row r="150" spans="1:26" x14ac:dyDescent="0.15">
      <c r="A150" s="503"/>
      <c r="B150" s="503"/>
      <c r="C150" s="503"/>
      <c r="D150" s="503"/>
      <c r="E150" s="503"/>
      <c r="F150" s="503"/>
      <c r="G150" s="503"/>
      <c r="H150" s="503"/>
      <c r="I150" s="503"/>
      <c r="J150" s="503"/>
      <c r="K150" s="503"/>
      <c r="L150" s="503"/>
      <c r="M150" s="503"/>
      <c r="N150" s="503"/>
      <c r="O150" s="503"/>
      <c r="P150" s="503"/>
      <c r="Q150" s="503"/>
      <c r="R150" s="503"/>
      <c r="S150" s="503"/>
      <c r="T150" s="503"/>
      <c r="U150" s="503"/>
      <c r="V150" s="503"/>
      <c r="W150" s="503"/>
      <c r="X150" s="503"/>
      <c r="Y150" s="503"/>
      <c r="Z150" s="503"/>
    </row>
    <row r="151" spans="1:26" x14ac:dyDescent="0.15">
      <c r="A151" s="503"/>
      <c r="B151" s="503"/>
      <c r="C151" s="503"/>
      <c r="D151" s="503"/>
      <c r="E151" s="503"/>
      <c r="F151" s="503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  <c r="Q151" s="503"/>
      <c r="R151" s="503"/>
      <c r="S151" s="503"/>
      <c r="T151" s="503"/>
      <c r="U151" s="503"/>
      <c r="V151" s="503"/>
      <c r="W151" s="503"/>
      <c r="X151" s="503"/>
      <c r="Y151" s="503"/>
      <c r="Z151" s="503"/>
    </row>
    <row r="152" spans="1:26" x14ac:dyDescent="0.15">
      <c r="A152" s="503"/>
      <c r="B152" s="503"/>
      <c r="C152" s="503"/>
      <c r="D152" s="503"/>
      <c r="E152" s="503"/>
      <c r="F152" s="503"/>
      <c r="G152" s="503"/>
      <c r="H152" s="503"/>
      <c r="I152" s="503"/>
      <c r="J152" s="503"/>
      <c r="K152" s="503"/>
      <c r="L152" s="503"/>
      <c r="M152" s="503"/>
      <c r="N152" s="503"/>
      <c r="O152" s="503"/>
      <c r="P152" s="503"/>
      <c r="Q152" s="503"/>
      <c r="R152" s="503"/>
      <c r="S152" s="503"/>
      <c r="T152" s="503"/>
      <c r="U152" s="503"/>
      <c r="V152" s="503"/>
      <c r="W152" s="503"/>
      <c r="X152" s="503"/>
      <c r="Y152" s="503"/>
      <c r="Z152" s="503"/>
    </row>
    <row r="153" spans="1:26" x14ac:dyDescent="0.15">
      <c r="A153" s="503"/>
      <c r="B153" s="503"/>
      <c r="C153" s="503"/>
      <c r="D153" s="503"/>
      <c r="E153" s="503"/>
      <c r="F153" s="503"/>
      <c r="G153" s="503"/>
      <c r="H153" s="503"/>
      <c r="I153" s="503"/>
      <c r="J153" s="503"/>
      <c r="K153" s="503"/>
      <c r="L153" s="503"/>
      <c r="M153" s="503"/>
      <c r="N153" s="503"/>
      <c r="O153" s="503"/>
      <c r="P153" s="503"/>
      <c r="Q153" s="503"/>
      <c r="R153" s="503"/>
      <c r="S153" s="503"/>
      <c r="T153" s="503"/>
      <c r="U153" s="503"/>
      <c r="V153" s="503"/>
      <c r="W153" s="503"/>
      <c r="X153" s="503"/>
      <c r="Y153" s="503"/>
      <c r="Z153" s="503"/>
    </row>
    <row r="154" spans="1:26" x14ac:dyDescent="0.15">
      <c r="A154" s="503"/>
      <c r="B154" s="503"/>
      <c r="C154" s="503"/>
      <c r="D154" s="503"/>
      <c r="E154" s="503"/>
      <c r="F154" s="503"/>
      <c r="G154" s="503"/>
      <c r="H154" s="503"/>
      <c r="I154" s="503"/>
      <c r="J154" s="503"/>
      <c r="K154" s="503"/>
      <c r="L154" s="503"/>
      <c r="M154" s="503"/>
      <c r="N154" s="503"/>
      <c r="O154" s="503"/>
      <c r="P154" s="503"/>
      <c r="Q154" s="503"/>
      <c r="R154" s="503"/>
      <c r="S154" s="503"/>
      <c r="T154" s="503"/>
      <c r="U154" s="503"/>
      <c r="V154" s="503"/>
      <c r="W154" s="503"/>
      <c r="X154" s="503"/>
      <c r="Y154" s="503"/>
      <c r="Z154" s="503"/>
    </row>
    <row r="155" spans="1:26" x14ac:dyDescent="0.15">
      <c r="A155" s="503"/>
      <c r="B155" s="503"/>
      <c r="C155" s="503"/>
      <c r="D155" s="503"/>
      <c r="E155" s="503"/>
      <c r="F155" s="503"/>
      <c r="G155" s="503"/>
      <c r="H155" s="503"/>
      <c r="I155" s="503"/>
      <c r="J155" s="503"/>
      <c r="K155" s="503"/>
      <c r="L155" s="503"/>
      <c r="M155" s="503"/>
      <c r="N155" s="503"/>
      <c r="O155" s="503"/>
      <c r="P155" s="503"/>
      <c r="Q155" s="503"/>
      <c r="R155" s="503"/>
      <c r="S155" s="503"/>
      <c r="T155" s="503"/>
      <c r="U155" s="503"/>
      <c r="V155" s="503"/>
      <c r="W155" s="503"/>
      <c r="X155" s="503"/>
      <c r="Y155" s="503"/>
      <c r="Z155" s="503"/>
    </row>
    <row r="156" spans="1:26" x14ac:dyDescent="0.15">
      <c r="A156" s="503"/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  <c r="Z156" s="503"/>
    </row>
    <row r="157" spans="1:26" x14ac:dyDescent="0.15">
      <c r="A157" s="503"/>
      <c r="B157" s="503"/>
      <c r="C157" s="503"/>
      <c r="D157" s="503"/>
      <c r="E157" s="503"/>
      <c r="F157" s="503"/>
      <c r="G157" s="503"/>
      <c r="H157" s="503"/>
      <c r="I157" s="503"/>
      <c r="J157" s="503"/>
      <c r="K157" s="503"/>
      <c r="L157" s="503"/>
      <c r="M157" s="503"/>
      <c r="N157" s="503"/>
      <c r="O157" s="503"/>
      <c r="P157" s="503"/>
      <c r="Q157" s="503"/>
      <c r="R157" s="503"/>
      <c r="S157" s="503"/>
      <c r="T157" s="503"/>
      <c r="U157" s="503"/>
      <c r="V157" s="503"/>
      <c r="W157" s="503"/>
      <c r="X157" s="503"/>
      <c r="Y157" s="503"/>
      <c r="Z157" s="503"/>
    </row>
    <row r="158" spans="1:26" x14ac:dyDescent="0.15">
      <c r="A158" s="503"/>
      <c r="B158" s="503"/>
      <c r="C158" s="503"/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3"/>
      <c r="O158" s="503"/>
      <c r="P158" s="503"/>
      <c r="Q158" s="503"/>
      <c r="R158" s="503"/>
      <c r="S158" s="503"/>
      <c r="T158" s="503"/>
      <c r="U158" s="503"/>
      <c r="V158" s="503"/>
      <c r="W158" s="503"/>
      <c r="X158" s="503"/>
      <c r="Y158" s="503"/>
      <c r="Z158" s="503"/>
    </row>
    <row r="159" spans="1:26" x14ac:dyDescent="0.15">
      <c r="A159" s="503"/>
      <c r="B159" s="503"/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  <c r="P159" s="503"/>
      <c r="Q159" s="503"/>
      <c r="R159" s="503"/>
      <c r="S159" s="503"/>
      <c r="T159" s="503"/>
      <c r="U159" s="503"/>
      <c r="V159" s="503"/>
      <c r="W159" s="503"/>
      <c r="X159" s="503"/>
      <c r="Y159" s="503"/>
      <c r="Z159" s="503"/>
    </row>
    <row r="160" spans="1:26" x14ac:dyDescent="0.15">
      <c r="A160" s="503"/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3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3"/>
    </row>
    <row r="161" spans="1:26" x14ac:dyDescent="0.15">
      <c r="A161" s="503"/>
      <c r="B161" s="503"/>
      <c r="C161" s="503"/>
      <c r="D161" s="503"/>
      <c r="E161" s="503"/>
      <c r="F161" s="503"/>
      <c r="G161" s="503"/>
      <c r="H161" s="503"/>
      <c r="I161" s="503"/>
      <c r="J161" s="503"/>
      <c r="K161" s="503"/>
      <c r="L161" s="503"/>
      <c r="M161" s="503"/>
      <c r="N161" s="503"/>
      <c r="O161" s="503"/>
      <c r="P161" s="503"/>
      <c r="Q161" s="503"/>
      <c r="R161" s="503"/>
      <c r="S161" s="503"/>
      <c r="T161" s="503"/>
      <c r="U161" s="503"/>
      <c r="V161" s="503"/>
      <c r="W161" s="503"/>
      <c r="X161" s="503"/>
      <c r="Y161" s="503"/>
      <c r="Z161" s="503"/>
    </row>
    <row r="162" spans="1:26" x14ac:dyDescent="0.15">
      <c r="A162" s="503"/>
      <c r="B162" s="503"/>
      <c r="C162" s="503"/>
      <c r="D162" s="503"/>
      <c r="E162" s="503"/>
      <c r="F162" s="503"/>
      <c r="G162" s="503"/>
      <c r="H162" s="503"/>
      <c r="I162" s="503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</row>
    <row r="163" spans="1:26" x14ac:dyDescent="0.15">
      <c r="A163" s="503"/>
      <c r="B163" s="503"/>
      <c r="C163" s="503"/>
      <c r="D163" s="503"/>
      <c r="E163" s="503"/>
      <c r="F163" s="503"/>
      <c r="G163" s="503"/>
      <c r="H163" s="503"/>
      <c r="I163" s="503"/>
      <c r="J163" s="503"/>
      <c r="K163" s="503"/>
      <c r="L163" s="503"/>
      <c r="M163" s="503"/>
      <c r="N163" s="503"/>
      <c r="O163" s="503"/>
      <c r="P163" s="503"/>
      <c r="Q163" s="503"/>
      <c r="R163" s="503"/>
      <c r="S163" s="503"/>
      <c r="T163" s="503"/>
      <c r="U163" s="503"/>
      <c r="V163" s="503"/>
      <c r="W163" s="503"/>
      <c r="X163" s="503"/>
      <c r="Y163" s="503"/>
      <c r="Z163" s="503"/>
    </row>
    <row r="164" spans="1:26" x14ac:dyDescent="0.15">
      <c r="A164" s="503"/>
      <c r="B164" s="503"/>
      <c r="C164" s="503"/>
      <c r="D164" s="503"/>
      <c r="E164" s="503"/>
      <c r="F164" s="503"/>
      <c r="G164" s="503"/>
      <c r="H164" s="503"/>
      <c r="I164" s="503"/>
      <c r="J164" s="503"/>
      <c r="K164" s="503"/>
      <c r="L164" s="503"/>
      <c r="M164" s="503"/>
      <c r="N164" s="503"/>
      <c r="O164" s="503"/>
      <c r="P164" s="503"/>
      <c r="Q164" s="503"/>
      <c r="R164" s="503"/>
      <c r="S164" s="503"/>
      <c r="T164" s="503"/>
      <c r="U164" s="503"/>
      <c r="V164" s="503"/>
      <c r="W164" s="503"/>
      <c r="X164" s="503"/>
      <c r="Y164" s="503"/>
      <c r="Z164" s="503"/>
    </row>
    <row r="165" spans="1:26" x14ac:dyDescent="0.15">
      <c r="A165" s="503"/>
      <c r="B165" s="503"/>
      <c r="C165" s="503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  <c r="P165" s="503"/>
      <c r="Q165" s="503"/>
      <c r="R165" s="503"/>
      <c r="S165" s="503"/>
      <c r="T165" s="503"/>
      <c r="U165" s="503"/>
      <c r="V165" s="503"/>
      <c r="W165" s="503"/>
      <c r="X165" s="503"/>
      <c r="Y165" s="503"/>
      <c r="Z165" s="503"/>
    </row>
    <row r="166" spans="1:26" x14ac:dyDescent="0.15">
      <c r="A166" s="503"/>
      <c r="B166" s="503"/>
      <c r="C166" s="503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  <c r="P166" s="503"/>
      <c r="Q166" s="503"/>
      <c r="R166" s="503"/>
      <c r="S166" s="503"/>
      <c r="T166" s="503"/>
      <c r="U166" s="503"/>
      <c r="V166" s="503"/>
      <c r="W166" s="503"/>
      <c r="X166" s="503"/>
      <c r="Y166" s="503"/>
      <c r="Z166" s="503"/>
    </row>
    <row r="167" spans="1:26" x14ac:dyDescent="0.15">
      <c r="A167" s="503"/>
      <c r="B167" s="503"/>
      <c r="C167" s="503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  <c r="P167" s="503"/>
      <c r="Q167" s="503"/>
      <c r="R167" s="503"/>
      <c r="S167" s="503"/>
      <c r="T167" s="503"/>
      <c r="U167" s="503"/>
      <c r="V167" s="503"/>
      <c r="W167" s="503"/>
      <c r="X167" s="503"/>
      <c r="Y167" s="503"/>
      <c r="Z167" s="503"/>
    </row>
    <row r="168" spans="1:26" x14ac:dyDescent="0.15">
      <c r="A168" s="503"/>
      <c r="B168" s="503"/>
      <c r="C168" s="503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  <c r="P168" s="503"/>
      <c r="Q168" s="503"/>
      <c r="R168" s="503"/>
      <c r="S168" s="503"/>
      <c r="T168" s="503"/>
      <c r="U168" s="503"/>
      <c r="V168" s="503"/>
      <c r="W168" s="503"/>
      <c r="X168" s="503"/>
      <c r="Y168" s="503"/>
      <c r="Z168" s="503"/>
    </row>
    <row r="169" spans="1:26" x14ac:dyDescent="0.15">
      <c r="A169" s="503"/>
      <c r="B169" s="503"/>
      <c r="C169" s="503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  <c r="P169" s="503"/>
      <c r="Q169" s="503"/>
      <c r="R169" s="503"/>
      <c r="S169" s="503"/>
      <c r="T169" s="503"/>
      <c r="U169" s="503"/>
      <c r="V169" s="503"/>
      <c r="W169" s="503"/>
      <c r="X169" s="503"/>
      <c r="Y169" s="503"/>
      <c r="Z169" s="503"/>
    </row>
  </sheetData>
  <sheetProtection algorithmName="SHA-512" hashValue="MRyjM01HiKZCqtd1ha+0SUcuMitiBQK9SRNI08ATTT3qw9E4R8K4fKitZFSHdhFp38akKf35jsSVIzj1dFPVUw==" saltValue="FMiLToW6ncd77BQxvC+kDg==" spinCount="100000" sheet="1" objects="1" scenarios="1"/>
  <pageMargins left="0.7" right="0.7" top="0.75" bottom="0.75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/>
  <dimension ref="A1:K53"/>
  <sheetViews>
    <sheetView topLeftCell="A17" zoomScale="125" workbookViewId="0">
      <selection activeCell="N46" sqref="N46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850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>
        <v>4000</v>
      </c>
      <c r="G11" s="27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457</v>
      </c>
      <c r="B12" s="10"/>
      <c r="C12" s="10"/>
      <c r="D12" s="11"/>
      <c r="E12" s="10">
        <v>12000</v>
      </c>
      <c r="F12" s="10">
        <v>12000</v>
      </c>
      <c r="G12" s="39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1.8050999999999999</v>
      </c>
      <c r="F13">
        <v>1.9502999999999999</v>
      </c>
      <c r="G13">
        <v>1.91411</v>
      </c>
      <c r="H13">
        <v>1.92</v>
      </c>
      <c r="I13">
        <v>2.0647000000000002</v>
      </c>
      <c r="J13">
        <v>2.0083799999999998</v>
      </c>
      <c r="K13">
        <v>1.98</v>
      </c>
    </row>
    <row r="14" spans="1:11" x14ac:dyDescent="0.15">
      <c r="A14" t="s">
        <v>287</v>
      </c>
      <c r="D14" s="6"/>
      <c r="E14">
        <v>1.6620999999999999</v>
      </c>
      <c r="F14">
        <v>1.8403</v>
      </c>
      <c r="G14">
        <v>1.7813399999999999</v>
      </c>
      <c r="H14">
        <v>0</v>
      </c>
      <c r="I14">
        <v>1.958</v>
      </c>
      <c r="J14">
        <v>1.90113</v>
      </c>
      <c r="K14">
        <v>1.859</v>
      </c>
    </row>
    <row r="15" spans="1:11" x14ac:dyDescent="0.15">
      <c r="A15" t="s">
        <v>699</v>
      </c>
      <c r="D15" s="6"/>
      <c r="E15">
        <v>1.3926000000000001</v>
      </c>
      <c r="F15">
        <v>1.4256</v>
      </c>
      <c r="G15">
        <v>1.3616900000000001</v>
      </c>
      <c r="H15">
        <v>1.8</v>
      </c>
      <c r="I15">
        <v>1.5158</v>
      </c>
      <c r="J15">
        <v>1.47895</v>
      </c>
      <c r="K15">
        <v>1.4410000000000001</v>
      </c>
    </row>
    <row r="16" spans="1:11" x14ac:dyDescent="0.15">
      <c r="A16" t="s">
        <v>549</v>
      </c>
      <c r="D16" s="6"/>
      <c r="E16">
        <v>1.7336</v>
      </c>
      <c r="F16">
        <v>1.7457</v>
      </c>
      <c r="G16">
        <v>1.8225899999999999</v>
      </c>
      <c r="H16">
        <v>1.86</v>
      </c>
      <c r="I16">
        <v>1.9734</v>
      </c>
      <c r="J16">
        <v>1.9790099999999999</v>
      </c>
      <c r="K16">
        <v>1.7929999999999999</v>
      </c>
    </row>
    <row r="17" spans="1:11" x14ac:dyDescent="0.15">
      <c r="A17" t="s">
        <v>787</v>
      </c>
      <c r="D17" s="6"/>
      <c r="E17">
        <v>1.6136999999999999</v>
      </c>
      <c r="F17">
        <v>1.7423999999999999</v>
      </c>
      <c r="G17">
        <v>1.7138</v>
      </c>
      <c r="H17">
        <v>0</v>
      </c>
      <c r="I17">
        <v>1.8986000000000001</v>
      </c>
      <c r="J17">
        <v>1.85988</v>
      </c>
      <c r="K17">
        <v>1.76</v>
      </c>
    </row>
    <row r="18" spans="1:11" x14ac:dyDescent="0.15">
      <c r="A18" t="s">
        <v>592</v>
      </c>
      <c r="D18" s="6"/>
      <c r="E18">
        <v>1.3375999999999999</v>
      </c>
      <c r="F18">
        <v>1.3222</v>
      </c>
      <c r="G18">
        <v>1.32033</v>
      </c>
      <c r="H18">
        <v>1.78</v>
      </c>
      <c r="I18">
        <v>1.4696</v>
      </c>
      <c r="J18">
        <v>1.4377</v>
      </c>
      <c r="K18">
        <v>1.375</v>
      </c>
    </row>
    <row r="19" spans="1:11" x14ac:dyDescent="0.15">
      <c r="A19" t="s">
        <v>698</v>
      </c>
      <c r="D19" s="6"/>
      <c r="E19">
        <v>60.247</v>
      </c>
      <c r="F19">
        <v>59.719000000000001</v>
      </c>
      <c r="G19">
        <v>62.512999999999998</v>
      </c>
      <c r="H19">
        <v>60.8</v>
      </c>
      <c r="I19">
        <v>66.319000000000003</v>
      </c>
      <c r="J19">
        <v>62.72</v>
      </c>
      <c r="K19">
        <v>55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126</v>
      </c>
      <c r="J22" s="8" t="s">
        <v>522</v>
      </c>
      <c r="K22" s="8" t="s">
        <v>726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3200</v>
      </c>
      <c r="G27" s="27">
        <v>3200</v>
      </c>
      <c r="H27" s="27">
        <v>3200</v>
      </c>
      <c r="I27" s="27">
        <v>3200</v>
      </c>
      <c r="J27" s="27">
        <v>3200</v>
      </c>
      <c r="K27" s="27">
        <v>3200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39">
        <v>3200</v>
      </c>
      <c r="H28" s="10">
        <v>3200</v>
      </c>
      <c r="I28" s="10">
        <v>3200</v>
      </c>
      <c r="J28" s="10">
        <v>3200</v>
      </c>
      <c r="K28" s="10">
        <v>3200</v>
      </c>
    </row>
    <row r="29" spans="1:11" x14ac:dyDescent="0.15">
      <c r="A29" t="s">
        <v>772</v>
      </c>
      <c r="D29" s="6"/>
      <c r="E29">
        <v>1.7709999999999999</v>
      </c>
      <c r="F29">
        <v>2.0152000000000001</v>
      </c>
      <c r="G29">
        <v>1.8923300000000001</v>
      </c>
      <c r="H29">
        <v>1.89</v>
      </c>
      <c r="I29">
        <v>2.0470999999999999</v>
      </c>
      <c r="J29">
        <v>2.0574400000000002</v>
      </c>
      <c r="K29">
        <v>2.024</v>
      </c>
    </row>
    <row r="30" spans="1:11" x14ac:dyDescent="0.15">
      <c r="A30" t="s">
        <v>287</v>
      </c>
      <c r="D30" s="6"/>
      <c r="E30">
        <v>1.5388999999999999</v>
      </c>
      <c r="F30">
        <v>0</v>
      </c>
      <c r="G30" s="27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1.4124000000000001</v>
      </c>
      <c r="F31">
        <v>1.639</v>
      </c>
      <c r="G31">
        <v>1.6687000000000001</v>
      </c>
      <c r="H31">
        <v>1.66</v>
      </c>
      <c r="I31">
        <v>1.8062</v>
      </c>
      <c r="J31">
        <v>1.8425</v>
      </c>
      <c r="K31">
        <v>1.661</v>
      </c>
    </row>
    <row r="32" spans="1:11" x14ac:dyDescent="0.15">
      <c r="A32" t="s">
        <v>549</v>
      </c>
      <c r="D32" s="6"/>
      <c r="E32">
        <v>1.7050000000000001</v>
      </c>
      <c r="F32">
        <v>1.8139000000000001</v>
      </c>
      <c r="G32">
        <v>1.76759</v>
      </c>
      <c r="H32">
        <v>1.81</v>
      </c>
      <c r="I32">
        <v>1.9195</v>
      </c>
      <c r="J32">
        <v>2.0281799999999999</v>
      </c>
      <c r="K32">
        <v>1.8919999999999999</v>
      </c>
    </row>
    <row r="33" spans="1:11" x14ac:dyDescent="0.15">
      <c r="A33" t="s">
        <v>189</v>
      </c>
      <c r="D33" s="6"/>
      <c r="E33">
        <v>1.4948999999999999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1.3706</v>
      </c>
      <c r="F34">
        <v>1.5367</v>
      </c>
      <c r="G34">
        <v>1.5616699999999999</v>
      </c>
      <c r="H34">
        <v>1.61</v>
      </c>
      <c r="I34">
        <v>1.7126999999999999</v>
      </c>
      <c r="J34">
        <v>1.80125</v>
      </c>
      <c r="K34">
        <v>1.5620000000000001</v>
      </c>
    </row>
    <row r="35" spans="1:11" x14ac:dyDescent="0.15">
      <c r="A35" t="s">
        <v>698</v>
      </c>
      <c r="D35" s="6"/>
      <c r="E35">
        <v>60.235999999999997</v>
      </c>
      <c r="F35">
        <v>58.058</v>
      </c>
      <c r="G35">
        <v>60.972999999999999</v>
      </c>
      <c r="H35">
        <v>58.25</v>
      </c>
      <c r="I35">
        <v>64.504000000000005</v>
      </c>
      <c r="J35">
        <v>56.322000000000003</v>
      </c>
      <c r="K35">
        <v>57.2</v>
      </c>
    </row>
    <row r="36" spans="1:11" x14ac:dyDescent="0.15">
      <c r="D36" s="6"/>
    </row>
    <row r="37" spans="1:11" x14ac:dyDescent="0.15">
      <c r="A37" s="9" t="s">
        <v>540</v>
      </c>
      <c r="D37" s="6"/>
    </row>
    <row r="38" spans="1:11" x14ac:dyDescent="0.15">
      <c r="A38" s="9" t="s">
        <v>343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126</v>
      </c>
      <c r="J38" s="8" t="s">
        <v>522</v>
      </c>
      <c r="K38" s="8" t="s">
        <v>726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>
        <v>4000</v>
      </c>
      <c r="G43" s="27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39">
        <v>12000</v>
      </c>
      <c r="H44" s="10">
        <v>4000</v>
      </c>
      <c r="I44" s="10">
        <v>12000</v>
      </c>
      <c r="J44" s="10">
        <v>12000</v>
      </c>
      <c r="K44" s="10">
        <v>12000</v>
      </c>
    </row>
    <row r="45" spans="1:11" x14ac:dyDescent="0.15">
      <c r="A45" t="s">
        <v>772</v>
      </c>
      <c r="D45" s="6"/>
      <c r="E45">
        <v>1.8128</v>
      </c>
      <c r="F45">
        <v>1.9855</v>
      </c>
      <c r="G45">
        <v>1.9781299999999999</v>
      </c>
      <c r="H45">
        <v>1.91</v>
      </c>
      <c r="I45">
        <v>2.0998999999999999</v>
      </c>
      <c r="J45">
        <v>2.0588700000000002</v>
      </c>
      <c r="K45">
        <v>2.0019999999999998</v>
      </c>
    </row>
    <row r="46" spans="1:11" x14ac:dyDescent="0.15">
      <c r="A46" t="s">
        <v>287</v>
      </c>
      <c r="D46" s="6"/>
      <c r="E46">
        <v>1.5311999999999999</v>
      </c>
      <c r="F46">
        <v>1.7523</v>
      </c>
      <c r="G46">
        <v>1.7081900000000001</v>
      </c>
      <c r="H46">
        <v>0</v>
      </c>
      <c r="I46">
        <v>1.859</v>
      </c>
      <c r="J46">
        <v>1.8242400000000001</v>
      </c>
      <c r="K46">
        <v>1.7709999999999999</v>
      </c>
    </row>
    <row r="47" spans="1:11" x14ac:dyDescent="0.15">
      <c r="A47" t="s">
        <v>699</v>
      </c>
      <c r="D47" s="6"/>
      <c r="E47">
        <v>1.3794</v>
      </c>
      <c r="F47">
        <v>1.4773000000000001</v>
      </c>
      <c r="G47">
        <v>1.4441900000000001</v>
      </c>
      <c r="H47">
        <v>1.72</v>
      </c>
      <c r="I47">
        <v>1.5751999999999999</v>
      </c>
      <c r="J47">
        <v>1.5593600000000001</v>
      </c>
      <c r="K47">
        <v>1.452</v>
      </c>
    </row>
    <row r="48" spans="1:11" x14ac:dyDescent="0.15">
      <c r="A48" t="s">
        <v>549</v>
      </c>
      <c r="D48" s="6"/>
      <c r="E48">
        <v>1.7743</v>
      </c>
      <c r="F48">
        <v>1.8843000000000001</v>
      </c>
      <c r="G48">
        <v>1.88683</v>
      </c>
      <c r="H48">
        <v>1.86</v>
      </c>
      <c r="I48">
        <v>2.0647000000000002</v>
      </c>
      <c r="J48">
        <v>2.0296099999999999</v>
      </c>
      <c r="K48">
        <v>1.903</v>
      </c>
    </row>
    <row r="49" spans="1:11" x14ac:dyDescent="0.15">
      <c r="A49" t="s">
        <v>787</v>
      </c>
      <c r="D49" s="6"/>
      <c r="E49">
        <v>1.4817</v>
      </c>
      <c r="F49">
        <v>1.6302000000000001</v>
      </c>
      <c r="G49">
        <v>1.63317</v>
      </c>
      <c r="H49">
        <v>0</v>
      </c>
      <c r="I49">
        <v>1.8381000000000001</v>
      </c>
      <c r="J49">
        <v>1.7829900000000001</v>
      </c>
      <c r="K49">
        <v>1.65</v>
      </c>
    </row>
    <row r="50" spans="1:11" x14ac:dyDescent="0.15">
      <c r="A50" t="s">
        <v>592</v>
      </c>
      <c r="D50" s="6"/>
      <c r="E50">
        <v>1.3420000000000001</v>
      </c>
      <c r="F50">
        <v>1.3508</v>
      </c>
      <c r="G50">
        <v>1.3753299999999999</v>
      </c>
      <c r="H50">
        <v>1.68</v>
      </c>
      <c r="I50">
        <v>1.4926999999999999</v>
      </c>
      <c r="J50">
        <v>1.518</v>
      </c>
      <c r="K50">
        <v>1.397</v>
      </c>
    </row>
    <row r="51" spans="1:11" x14ac:dyDescent="0.15">
      <c r="A51" t="s">
        <v>698</v>
      </c>
      <c r="D51" s="6"/>
      <c r="E51">
        <v>60.125999999999998</v>
      </c>
      <c r="F51">
        <v>58.564</v>
      </c>
      <c r="G51">
        <v>62.545999999999999</v>
      </c>
      <c r="H51">
        <v>59.37</v>
      </c>
      <c r="I51">
        <v>66.296999999999997</v>
      </c>
      <c r="J51">
        <v>62.844999999999999</v>
      </c>
      <c r="K51">
        <v>55</v>
      </c>
    </row>
    <row r="52" spans="1:11" x14ac:dyDescent="0.15">
      <c r="D52" s="6"/>
    </row>
    <row r="53" spans="1:11" x14ac:dyDescent="0.15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</row>
  </sheetData>
  <sheetProtection algorithmName="SHA-512" hashValue="LvtSOtucysfQ5R3PF8saJIc154f3jDSMSZis3gg6XOgjDuZK5yhLfS5V/9sQFBXaGnQzxb/iKvqPZavgkoYdZw==" saltValue="uakmjuXWEGshgSADzSCgp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/>
  <dimension ref="A1:K53"/>
  <sheetViews>
    <sheetView zoomScale="125" workbookViewId="0">
      <selection activeCell="N34" sqref="N34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850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522</v>
      </c>
      <c r="K6" s="8" t="s">
        <v>726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 s="27">
        <v>3200</v>
      </c>
      <c r="G11" s="27">
        <v>3200</v>
      </c>
      <c r="H11" s="27">
        <v>3200</v>
      </c>
      <c r="I11" s="27">
        <v>3200</v>
      </c>
      <c r="J11" s="27">
        <v>3200</v>
      </c>
      <c r="K11" s="27">
        <v>3200</v>
      </c>
    </row>
    <row r="12" spans="1:11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39">
        <v>3200</v>
      </c>
      <c r="H12" s="10">
        <v>3200</v>
      </c>
      <c r="I12" s="10">
        <v>3200</v>
      </c>
      <c r="J12" s="10">
        <v>3200</v>
      </c>
      <c r="K12" s="10">
        <v>3200</v>
      </c>
    </row>
    <row r="13" spans="1:11" x14ac:dyDescent="0.15">
      <c r="A13" t="s">
        <v>772</v>
      </c>
      <c r="D13" s="6"/>
      <c r="E13">
        <v>1.9217</v>
      </c>
      <c r="F13">
        <v>2.1339999999999999</v>
      </c>
      <c r="G13">
        <v>2.0457800000000002</v>
      </c>
      <c r="H13">
        <v>2.02</v>
      </c>
      <c r="I13">
        <v>2.2252999999999998</v>
      </c>
      <c r="J13">
        <v>2.1758000000000002</v>
      </c>
      <c r="K13">
        <v>2.1669999999999998</v>
      </c>
    </row>
    <row r="14" spans="1:11" x14ac:dyDescent="0.15">
      <c r="A14" t="s">
        <v>287</v>
      </c>
      <c r="D14" s="6"/>
      <c r="E14">
        <v>1.8028999999999999</v>
      </c>
      <c r="F14">
        <v>0</v>
      </c>
      <c r="G14" s="27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699</v>
      </c>
      <c r="D15" s="6"/>
      <c r="E15">
        <v>1.6313</v>
      </c>
      <c r="F15">
        <v>1.8314999999999999</v>
      </c>
      <c r="G15">
        <v>1.8166500000000001</v>
      </c>
      <c r="H15">
        <v>1.85</v>
      </c>
      <c r="I15">
        <v>1.9623999999999999</v>
      </c>
      <c r="J15">
        <v>1.92764</v>
      </c>
      <c r="K15">
        <v>1.837</v>
      </c>
    </row>
    <row r="16" spans="1:11" x14ac:dyDescent="0.15">
      <c r="A16" t="s">
        <v>549</v>
      </c>
      <c r="D16" s="6"/>
      <c r="E16">
        <v>1.6346000000000001</v>
      </c>
      <c r="F16">
        <v>1.7402</v>
      </c>
      <c r="G16">
        <v>1.7964100000000001</v>
      </c>
      <c r="H16">
        <v>1.81</v>
      </c>
      <c r="I16">
        <v>1.8919999999999999</v>
      </c>
      <c r="J16">
        <v>1.93963</v>
      </c>
      <c r="K16">
        <v>1.8149999999999999</v>
      </c>
    </row>
    <row r="17" spans="1:11" x14ac:dyDescent="0.15">
      <c r="A17" t="s">
        <v>189</v>
      </c>
      <c r="D17" s="6"/>
      <c r="E17">
        <v>1.4805999999999999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592</v>
      </c>
      <c r="D18" s="6"/>
      <c r="E18">
        <v>1.3815999999999999</v>
      </c>
      <c r="F18">
        <v>1.5267999999999999</v>
      </c>
      <c r="G18">
        <v>1.55969</v>
      </c>
      <c r="H18">
        <v>1.61</v>
      </c>
      <c r="I18">
        <v>1.6665000000000001</v>
      </c>
      <c r="J18">
        <v>1.6399900000000001</v>
      </c>
      <c r="K18">
        <v>1.5620000000000001</v>
      </c>
    </row>
    <row r="19" spans="1:11" x14ac:dyDescent="0.15">
      <c r="A19" t="s">
        <v>698</v>
      </c>
      <c r="D19" s="6"/>
      <c r="E19">
        <v>55.527999999999999</v>
      </c>
      <c r="F19">
        <v>56.451999999999998</v>
      </c>
      <c r="G19">
        <v>56.771000000000001</v>
      </c>
      <c r="H19">
        <v>56.22</v>
      </c>
      <c r="I19">
        <v>61.478999999999999</v>
      </c>
      <c r="J19">
        <v>56.435000000000002</v>
      </c>
      <c r="K19">
        <v>50.6</v>
      </c>
    </row>
    <row r="20" spans="1:11" x14ac:dyDescent="0.15">
      <c r="D20" s="6"/>
    </row>
    <row r="21" spans="1:11" x14ac:dyDescent="0.15">
      <c r="A21" s="9" t="s">
        <v>616</v>
      </c>
      <c r="D21" s="6"/>
    </row>
    <row r="22" spans="1:11" x14ac:dyDescent="0.15">
      <c r="A22" s="9" t="s">
        <v>344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126</v>
      </c>
      <c r="J22" s="8" t="s">
        <v>522</v>
      </c>
      <c r="K22" s="8" t="s">
        <v>726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3500</v>
      </c>
      <c r="G27" s="27">
        <v>3500</v>
      </c>
      <c r="H27" s="27">
        <v>3500</v>
      </c>
      <c r="I27" s="27">
        <v>3500</v>
      </c>
      <c r="J27" s="27">
        <v>3500</v>
      </c>
      <c r="K27" s="27">
        <v>3500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39">
        <v>3500</v>
      </c>
      <c r="H28" s="10">
        <v>3500</v>
      </c>
      <c r="I28" s="10">
        <v>3500</v>
      </c>
      <c r="J28" s="10">
        <v>3500</v>
      </c>
      <c r="K28" s="10">
        <v>3500</v>
      </c>
    </row>
    <row r="29" spans="1:11" x14ac:dyDescent="0.15">
      <c r="A29" t="s">
        <v>772</v>
      </c>
      <c r="D29" s="6"/>
      <c r="E29">
        <v>2.0701999999999998</v>
      </c>
      <c r="F29">
        <v>2.3628</v>
      </c>
      <c r="G29">
        <v>2.1090300000000002</v>
      </c>
      <c r="H29">
        <v>2.15</v>
      </c>
      <c r="I29">
        <v>2.3319999999999999</v>
      </c>
      <c r="J29">
        <v>2.2761200000000001</v>
      </c>
      <c r="K29">
        <v>2.3980000000000001</v>
      </c>
    </row>
    <row r="30" spans="1:11" x14ac:dyDescent="0.15">
      <c r="A30" t="s">
        <v>287</v>
      </c>
      <c r="D30" s="6"/>
      <c r="E30">
        <v>1.7808999999999999</v>
      </c>
      <c r="F30">
        <v>0</v>
      </c>
      <c r="G30" s="27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1.573</v>
      </c>
      <c r="F31">
        <v>1.881</v>
      </c>
      <c r="G31">
        <v>1.85097</v>
      </c>
      <c r="H31">
        <v>1.96</v>
      </c>
      <c r="I31">
        <v>2.0779000000000001</v>
      </c>
      <c r="J31">
        <v>2.0532599999999999</v>
      </c>
      <c r="K31">
        <v>1.837</v>
      </c>
    </row>
    <row r="32" spans="1:11" x14ac:dyDescent="0.15">
      <c r="A32" t="s">
        <v>549</v>
      </c>
      <c r="D32" s="6"/>
      <c r="E32">
        <v>1.8458000000000001</v>
      </c>
      <c r="F32">
        <v>1.8568</v>
      </c>
      <c r="G32">
        <v>1.79443</v>
      </c>
      <c r="H32">
        <v>1.85</v>
      </c>
      <c r="I32">
        <v>1.9139999999999999</v>
      </c>
      <c r="J32">
        <v>2.0729500000000001</v>
      </c>
      <c r="K32">
        <v>1.9910000000000001</v>
      </c>
    </row>
    <row r="33" spans="1:11" x14ac:dyDescent="0.15">
      <c r="A33" t="s">
        <v>189</v>
      </c>
      <c r="D33" s="6"/>
      <c r="E33">
        <v>1.5862000000000001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1.4916</v>
      </c>
      <c r="F34">
        <v>1.5972</v>
      </c>
      <c r="G34">
        <v>1.6808000000000001</v>
      </c>
      <c r="H34">
        <v>1.65</v>
      </c>
      <c r="I34">
        <v>1.8413999999999999</v>
      </c>
      <c r="J34">
        <v>1.87374</v>
      </c>
      <c r="K34">
        <v>1.617</v>
      </c>
    </row>
    <row r="35" spans="1:11" x14ac:dyDescent="0.15">
      <c r="A35" t="s">
        <v>698</v>
      </c>
      <c r="D35" s="6"/>
      <c r="E35">
        <v>51.787999999999997</v>
      </c>
      <c r="F35">
        <v>55.66</v>
      </c>
      <c r="G35">
        <v>55.780999999999999</v>
      </c>
      <c r="H35">
        <v>54.6</v>
      </c>
      <c r="I35">
        <v>62.051000000000002</v>
      </c>
      <c r="J35">
        <v>55.091999999999999</v>
      </c>
      <c r="K35">
        <v>49.5</v>
      </c>
    </row>
    <row r="36" spans="1:11" x14ac:dyDescent="0.15">
      <c r="D36" s="6"/>
    </row>
    <row r="37" spans="1:11" x14ac:dyDescent="0.15">
      <c r="A37" s="9" t="s">
        <v>616</v>
      </c>
      <c r="D37" s="6"/>
    </row>
    <row r="38" spans="1:11" x14ac:dyDescent="0.15">
      <c r="A38" s="9" t="s">
        <v>703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126</v>
      </c>
      <c r="J38" s="8" t="s">
        <v>522</v>
      </c>
      <c r="K38" s="8" t="s">
        <v>726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 s="27">
        <v>3200</v>
      </c>
      <c r="G43" s="27">
        <v>3200</v>
      </c>
      <c r="H43" s="27">
        <v>3200</v>
      </c>
      <c r="I43" s="27">
        <v>3200</v>
      </c>
      <c r="J43" s="27">
        <v>3200</v>
      </c>
      <c r="K43" s="27">
        <v>3200</v>
      </c>
    </row>
    <row r="44" spans="1:11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39">
        <v>3200</v>
      </c>
      <c r="H44" s="10">
        <v>3200</v>
      </c>
      <c r="I44" s="10">
        <v>3200</v>
      </c>
      <c r="J44" s="10">
        <v>3200</v>
      </c>
      <c r="K44" s="10">
        <v>3200</v>
      </c>
    </row>
    <row r="45" spans="1:11" x14ac:dyDescent="0.15">
      <c r="A45" t="s">
        <v>772</v>
      </c>
      <c r="D45" s="6"/>
      <c r="E45">
        <v>2.0657999999999999</v>
      </c>
      <c r="F45">
        <v>2.3826000000000001</v>
      </c>
      <c r="G45">
        <v>2.2706200000000001</v>
      </c>
      <c r="H45">
        <v>2.2599999999999998</v>
      </c>
      <c r="I45">
        <v>2.4519000000000002</v>
      </c>
      <c r="J45">
        <v>2.4483799999999998</v>
      </c>
      <c r="K45">
        <v>2.343</v>
      </c>
    </row>
    <row r="46" spans="1:11" x14ac:dyDescent="0.15">
      <c r="A46" t="s">
        <v>287</v>
      </c>
      <c r="D46" s="6"/>
      <c r="E46">
        <v>1.7358</v>
      </c>
      <c r="F46">
        <v>0</v>
      </c>
      <c r="G46" s="27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699</v>
      </c>
      <c r="D47" s="6"/>
      <c r="E47">
        <v>1.3299000000000001</v>
      </c>
      <c r="F47">
        <v>1.8018000000000001</v>
      </c>
      <c r="G47">
        <v>1.8488800000000001</v>
      </c>
      <c r="H47">
        <v>1.81</v>
      </c>
      <c r="I47">
        <v>1.9558</v>
      </c>
      <c r="J47">
        <v>1.96713</v>
      </c>
      <c r="K47">
        <v>1.881</v>
      </c>
    </row>
    <row r="48" spans="1:11" x14ac:dyDescent="0.15">
      <c r="A48" t="s">
        <v>549</v>
      </c>
      <c r="D48" s="6"/>
      <c r="E48">
        <v>1.8548</v>
      </c>
      <c r="F48">
        <v>2.0295000000000001</v>
      </c>
      <c r="G48">
        <v>1.9542600000000001</v>
      </c>
      <c r="H48">
        <v>2</v>
      </c>
      <c r="I48">
        <v>2.0911</v>
      </c>
      <c r="J48">
        <v>2.24532</v>
      </c>
      <c r="K48">
        <v>1.9910000000000001</v>
      </c>
    </row>
    <row r="49" spans="1:11" x14ac:dyDescent="0.15">
      <c r="A49" t="s">
        <v>189</v>
      </c>
      <c r="D49" s="6"/>
      <c r="E49">
        <v>1.5047999999999999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592</v>
      </c>
      <c r="D50" s="6"/>
      <c r="E50">
        <v>1.2958000000000001</v>
      </c>
      <c r="F50">
        <v>1.6269</v>
      </c>
      <c r="G50">
        <v>1.7136899999999999</v>
      </c>
      <c r="H50">
        <v>1.74</v>
      </c>
      <c r="I50">
        <v>1.8337000000000001</v>
      </c>
      <c r="J50">
        <v>1.7879400000000001</v>
      </c>
      <c r="K50">
        <v>1.6719999999999999</v>
      </c>
    </row>
    <row r="51" spans="1:11" x14ac:dyDescent="0.15">
      <c r="A51" t="s">
        <v>698</v>
      </c>
      <c r="D51" s="6"/>
      <c r="E51">
        <v>58.167999999999999</v>
      </c>
      <c r="F51">
        <v>57.97</v>
      </c>
      <c r="G51">
        <v>58.750999999999998</v>
      </c>
      <c r="H51">
        <v>57.72</v>
      </c>
      <c r="I51">
        <v>63.063000000000002</v>
      </c>
      <c r="J51">
        <v>56.709000000000003</v>
      </c>
      <c r="K51">
        <v>55</v>
      </c>
    </row>
    <row r="52" spans="1:11" x14ac:dyDescent="0.15">
      <c r="D52" s="6"/>
    </row>
    <row r="53" spans="1:11" x14ac:dyDescent="0.15">
      <c r="A53" s="40"/>
      <c r="B53" s="41"/>
      <c r="C53" s="41"/>
      <c r="D53" s="41"/>
      <c r="E53" s="41"/>
      <c r="F53" s="41"/>
      <c r="G53" s="41"/>
      <c r="H53" s="41"/>
      <c r="I53" s="41"/>
      <c r="J53" s="41"/>
      <c r="K53" s="41"/>
    </row>
  </sheetData>
  <sheetProtection algorithmName="SHA-512" hashValue="PKmH40+ysJYl74lEJlZm1DRCttiarA/ltEVla72xFnlwyZHba19XLexd8zg1NR1uJoY9FX9SIGXwt88vHPEkSg==" saltValue="QlJG1jS3MEzu1F+cWGLJz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/>
  <dimension ref="A1:K49"/>
  <sheetViews>
    <sheetView zoomScale="125" workbookViewId="0">
      <selection activeCell="M33" sqref="M33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8"/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560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839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</row>
    <row r="11" spans="1:11" x14ac:dyDescent="0.15">
      <c r="A11" t="s">
        <v>594</v>
      </c>
      <c r="D11" s="6"/>
      <c r="E11" s="27">
        <v>3000</v>
      </c>
      <c r="F11">
        <v>6000</v>
      </c>
      <c r="G11" s="27">
        <v>6000</v>
      </c>
      <c r="H11">
        <v>6000</v>
      </c>
      <c r="I11" s="27">
        <v>6000</v>
      </c>
      <c r="J11" s="27">
        <v>6000</v>
      </c>
    </row>
    <row r="12" spans="1:11" x14ac:dyDescent="0.15">
      <c r="A12" t="s">
        <v>169</v>
      </c>
      <c r="D12" s="6"/>
      <c r="E12">
        <v>6000</v>
      </c>
      <c r="F12">
        <v>9000</v>
      </c>
      <c r="G12" s="27">
        <v>9000</v>
      </c>
      <c r="H12">
        <v>6000</v>
      </c>
      <c r="I12">
        <v>9000</v>
      </c>
      <c r="J12">
        <v>9000</v>
      </c>
    </row>
    <row r="13" spans="1:11" x14ac:dyDescent="0.15">
      <c r="A13" t="s">
        <v>306</v>
      </c>
      <c r="D13" s="6"/>
      <c r="E13">
        <v>9000</v>
      </c>
      <c r="F13" s="27">
        <v>9000</v>
      </c>
      <c r="G13">
        <v>9000</v>
      </c>
      <c r="H13">
        <v>6000</v>
      </c>
      <c r="I13" s="27">
        <v>9000</v>
      </c>
      <c r="J13" s="27">
        <v>9000</v>
      </c>
    </row>
    <row r="14" spans="1:11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9000</v>
      </c>
      <c r="H14" s="10">
        <v>6000</v>
      </c>
      <c r="I14" s="10">
        <v>9000</v>
      </c>
      <c r="J14" s="10">
        <v>9000</v>
      </c>
    </row>
    <row r="15" spans="1:11" x14ac:dyDescent="0.15">
      <c r="A15" t="s">
        <v>772</v>
      </c>
      <c r="D15" s="6"/>
      <c r="E15">
        <v>1.7929999999999999</v>
      </c>
      <c r="F15">
        <v>1.8095000000000001</v>
      </c>
      <c r="G15">
        <v>1.8924399999999999</v>
      </c>
      <c r="H15">
        <v>1.82</v>
      </c>
      <c r="I15">
        <v>1.9822</v>
      </c>
      <c r="J15">
        <v>2.0734400000000002</v>
      </c>
    </row>
    <row r="16" spans="1:11" x14ac:dyDescent="0.15">
      <c r="A16" t="s">
        <v>287</v>
      </c>
      <c r="D16" s="6"/>
      <c r="E16">
        <v>1.5267999999999999</v>
      </c>
      <c r="F16">
        <v>1.4124000000000001</v>
      </c>
      <c r="G16">
        <v>1.31637</v>
      </c>
      <c r="H16">
        <v>0</v>
      </c>
      <c r="I16">
        <v>1.4464999999999999</v>
      </c>
      <c r="J16">
        <v>1.51329</v>
      </c>
    </row>
    <row r="17" spans="1:10" x14ac:dyDescent="0.15">
      <c r="A17" t="s">
        <v>590</v>
      </c>
      <c r="D17" s="6"/>
      <c r="E17">
        <v>1.1825000000000001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15">
      <c r="A18" t="s">
        <v>363</v>
      </c>
      <c r="D18" s="6"/>
      <c r="E18">
        <v>1.0009999999999999</v>
      </c>
      <c r="F18">
        <v>0</v>
      </c>
      <c r="G18">
        <v>0</v>
      </c>
      <c r="H18">
        <v>0</v>
      </c>
      <c r="I18">
        <v>0</v>
      </c>
      <c r="J18">
        <v>0</v>
      </c>
    </row>
    <row r="19" spans="1:10" x14ac:dyDescent="0.15">
      <c r="A19" t="s">
        <v>699</v>
      </c>
      <c r="D19" s="6"/>
      <c r="E19">
        <v>0.88990000000000002</v>
      </c>
      <c r="F19">
        <v>0.92400000000000004</v>
      </c>
      <c r="G19">
        <v>0.92179999999999995</v>
      </c>
      <c r="H19">
        <v>1.33</v>
      </c>
      <c r="I19">
        <v>0.99219999999999997</v>
      </c>
      <c r="J19">
        <v>1.0758799999999999</v>
      </c>
    </row>
    <row r="20" spans="1:10" x14ac:dyDescent="0.15">
      <c r="A20" t="s">
        <v>549</v>
      </c>
      <c r="D20" s="6"/>
      <c r="E20">
        <v>1.6620999999999999</v>
      </c>
      <c r="F20">
        <v>1.6126</v>
      </c>
      <c r="G20">
        <v>1.8458000000000001</v>
      </c>
      <c r="H20">
        <v>1.75</v>
      </c>
      <c r="I20">
        <v>1.8425</v>
      </c>
      <c r="J20">
        <v>1.95025</v>
      </c>
    </row>
    <row r="21" spans="1:10" x14ac:dyDescent="0.15">
      <c r="A21" t="s">
        <v>787</v>
      </c>
      <c r="D21" s="6"/>
      <c r="E21">
        <v>1.4278</v>
      </c>
      <c r="F21">
        <v>1.2000999999999999</v>
      </c>
      <c r="G21">
        <v>1.27776</v>
      </c>
      <c r="H21">
        <v>0</v>
      </c>
      <c r="I21">
        <v>1.2562</v>
      </c>
      <c r="J21">
        <v>1.42517</v>
      </c>
    </row>
    <row r="22" spans="1:10" x14ac:dyDescent="0.15">
      <c r="A22" t="s">
        <v>697</v>
      </c>
      <c r="D22" s="6"/>
      <c r="E22">
        <v>1.1296999999999999</v>
      </c>
      <c r="F22">
        <v>0</v>
      </c>
      <c r="G22">
        <v>0</v>
      </c>
      <c r="H22">
        <v>0</v>
      </c>
      <c r="I22">
        <v>0</v>
      </c>
      <c r="J22">
        <v>0</v>
      </c>
    </row>
    <row r="23" spans="1:10" x14ac:dyDescent="0.15">
      <c r="A23" t="s">
        <v>586</v>
      </c>
      <c r="D23" s="6"/>
      <c r="E23">
        <v>0.97350000000000003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15">
      <c r="A24" t="s">
        <v>592</v>
      </c>
      <c r="D24" s="6"/>
      <c r="E24">
        <v>0.87229999999999996</v>
      </c>
      <c r="F24">
        <v>0.85250000000000004</v>
      </c>
      <c r="G24">
        <v>0.91696</v>
      </c>
      <c r="H24">
        <v>1.27</v>
      </c>
      <c r="I24">
        <v>0.93830000000000002</v>
      </c>
      <c r="J24">
        <v>0.98775999999999997</v>
      </c>
    </row>
    <row r="25" spans="1:10" x14ac:dyDescent="0.15">
      <c r="A25" t="s">
        <v>698</v>
      </c>
      <c r="D25" s="6"/>
      <c r="E25">
        <v>58.817</v>
      </c>
      <c r="F25">
        <v>56.231999999999999</v>
      </c>
      <c r="G25">
        <v>61.71</v>
      </c>
      <c r="H25">
        <v>59.67</v>
      </c>
      <c r="I25">
        <v>64.745999999999995</v>
      </c>
      <c r="J25">
        <v>62.902000000000001</v>
      </c>
    </row>
    <row r="26" spans="1:10" x14ac:dyDescent="0.15">
      <c r="D26" s="6"/>
    </row>
    <row r="27" spans="1:10" x14ac:dyDescent="0.15">
      <c r="D27" s="6"/>
    </row>
    <row r="28" spans="1:10" x14ac:dyDescent="0.15">
      <c r="A28" s="9" t="s">
        <v>451</v>
      </c>
      <c r="D28" s="6"/>
      <c r="E28" s="8" t="s">
        <v>872</v>
      </c>
      <c r="F28" s="8" t="s">
        <v>396</v>
      </c>
      <c r="G28" s="8" t="s">
        <v>397</v>
      </c>
      <c r="H28" s="8" t="s">
        <v>398</v>
      </c>
      <c r="I28" s="8" t="s">
        <v>126</v>
      </c>
      <c r="J28" s="8" t="s">
        <v>412</v>
      </c>
    </row>
    <row r="29" spans="1:10" x14ac:dyDescent="0.15">
      <c r="A29" s="14" t="s">
        <v>308</v>
      </c>
      <c r="D29" s="6"/>
      <c r="E29" s="26">
        <v>0.5</v>
      </c>
      <c r="F29" s="26">
        <v>0.5</v>
      </c>
      <c r="G29" s="25">
        <v>0.33329999999999999</v>
      </c>
      <c r="H29" s="25">
        <v>0.33329999999999999</v>
      </c>
      <c r="I29" s="25">
        <v>0.33329999999999999</v>
      </c>
      <c r="J29" s="26">
        <v>0.5</v>
      </c>
    </row>
    <row r="30" spans="1:10" x14ac:dyDescent="0.15">
      <c r="A30" s="14" t="s">
        <v>792</v>
      </c>
      <c r="D30" s="6"/>
      <c r="E30" s="27">
        <v>3</v>
      </c>
      <c r="F30" s="27">
        <v>3</v>
      </c>
      <c r="G30" s="27">
        <v>2</v>
      </c>
      <c r="H30" s="27">
        <v>2</v>
      </c>
      <c r="I30" s="27">
        <v>2</v>
      </c>
      <c r="J30" s="27">
        <v>3</v>
      </c>
    </row>
    <row r="31" spans="1:10" x14ac:dyDescent="0.15">
      <c r="A31" s="14" t="s">
        <v>664</v>
      </c>
      <c r="D31" s="6"/>
      <c r="E31" s="26">
        <v>0.5</v>
      </c>
      <c r="F31" s="26">
        <v>0.5</v>
      </c>
      <c r="G31" s="25">
        <v>0.66659999999999997</v>
      </c>
      <c r="H31" s="25">
        <v>0.66659999999999997</v>
      </c>
      <c r="I31" s="25">
        <v>0.66659999999999997</v>
      </c>
      <c r="J31" s="26">
        <v>0.5</v>
      </c>
    </row>
    <row r="32" spans="1:10" x14ac:dyDescent="0.15">
      <c r="A32" s="14" t="s">
        <v>354</v>
      </c>
      <c r="D32" s="6"/>
      <c r="E32" s="27">
        <v>3</v>
      </c>
      <c r="F32" s="27">
        <v>3</v>
      </c>
      <c r="G32" s="27">
        <v>4</v>
      </c>
      <c r="H32" s="27">
        <v>4</v>
      </c>
      <c r="I32" s="27">
        <v>4</v>
      </c>
      <c r="J32" s="27">
        <v>3</v>
      </c>
    </row>
    <row r="33" spans="1:10" x14ac:dyDescent="0.15">
      <c r="A33" t="s">
        <v>594</v>
      </c>
      <c r="D33" s="6"/>
      <c r="E33" s="27">
        <v>3000</v>
      </c>
      <c r="F33" s="27">
        <v>3500</v>
      </c>
      <c r="G33" s="27">
        <v>3500</v>
      </c>
      <c r="H33" s="27">
        <v>3500</v>
      </c>
      <c r="I33" s="27">
        <v>3500</v>
      </c>
      <c r="J33" s="27">
        <v>3500</v>
      </c>
    </row>
    <row r="34" spans="1:10" x14ac:dyDescent="0.15">
      <c r="A34" t="s">
        <v>169</v>
      </c>
      <c r="D34" s="6"/>
      <c r="E34" s="27">
        <v>6000</v>
      </c>
      <c r="F34" s="27">
        <v>3500</v>
      </c>
      <c r="G34" s="27">
        <v>3500</v>
      </c>
      <c r="H34" s="27">
        <v>3500</v>
      </c>
      <c r="I34" s="27">
        <v>3500</v>
      </c>
      <c r="J34" s="27">
        <v>3500</v>
      </c>
    </row>
    <row r="35" spans="1:10" x14ac:dyDescent="0.15">
      <c r="A35" t="s">
        <v>306</v>
      </c>
      <c r="D35" s="6"/>
      <c r="E35" s="27">
        <v>9000</v>
      </c>
      <c r="F35" s="27">
        <v>3500</v>
      </c>
      <c r="G35" s="27">
        <v>3500</v>
      </c>
      <c r="H35" s="27">
        <v>3500</v>
      </c>
      <c r="I35" s="27">
        <v>3500</v>
      </c>
      <c r="J35" s="27">
        <v>3500</v>
      </c>
    </row>
    <row r="36" spans="1:10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3500</v>
      </c>
      <c r="H36" s="10">
        <v>3500</v>
      </c>
      <c r="I36" s="10">
        <v>3500</v>
      </c>
      <c r="J36" s="10">
        <v>3500</v>
      </c>
    </row>
    <row r="37" spans="1:10" x14ac:dyDescent="0.15">
      <c r="A37" t="s">
        <v>772</v>
      </c>
      <c r="D37" s="6"/>
      <c r="E37">
        <v>1.7225999999999999</v>
      </c>
      <c r="F37">
        <v>1.7798</v>
      </c>
      <c r="G37">
        <v>1.71292</v>
      </c>
      <c r="H37">
        <v>1.73</v>
      </c>
      <c r="I37">
        <v>1.7732000000000001</v>
      </c>
      <c r="J37">
        <v>1.91906</v>
      </c>
    </row>
    <row r="38" spans="1:10" x14ac:dyDescent="0.15">
      <c r="A38" t="s">
        <v>287</v>
      </c>
      <c r="D38" s="6"/>
      <c r="E38">
        <v>1.5047999999999999</v>
      </c>
      <c r="F38">
        <v>0</v>
      </c>
      <c r="G38">
        <v>0</v>
      </c>
      <c r="H38">
        <v>0</v>
      </c>
      <c r="I38">
        <v>0</v>
      </c>
      <c r="J38" s="27">
        <v>0</v>
      </c>
    </row>
    <row r="39" spans="1:10" x14ac:dyDescent="0.15">
      <c r="A39" t="s">
        <v>590</v>
      </c>
      <c r="D39" s="6"/>
      <c r="E39">
        <v>1.2936000000000001</v>
      </c>
      <c r="F39">
        <v>0</v>
      </c>
      <c r="G39">
        <v>0</v>
      </c>
      <c r="H39">
        <v>0</v>
      </c>
      <c r="I39">
        <v>0</v>
      </c>
      <c r="J39" s="27">
        <v>0</v>
      </c>
    </row>
    <row r="40" spans="1:10" x14ac:dyDescent="0.15">
      <c r="A40" t="s">
        <v>363</v>
      </c>
      <c r="D40" s="6"/>
      <c r="E40">
        <v>1.2407999999999999</v>
      </c>
      <c r="F40">
        <v>0</v>
      </c>
      <c r="G40">
        <v>0</v>
      </c>
      <c r="H40">
        <v>0</v>
      </c>
      <c r="I40">
        <v>0</v>
      </c>
      <c r="J40" s="27">
        <v>0</v>
      </c>
    </row>
    <row r="41" spans="1:10" x14ac:dyDescent="0.15">
      <c r="A41" t="s">
        <v>699</v>
      </c>
      <c r="D41" s="6"/>
      <c r="E41">
        <v>1.1737</v>
      </c>
      <c r="F41">
        <v>1.4014</v>
      </c>
      <c r="G41">
        <v>1.43</v>
      </c>
      <c r="H41">
        <v>1.43</v>
      </c>
      <c r="I41">
        <v>1.5311999999999999</v>
      </c>
      <c r="J41">
        <v>1.6354599999999999</v>
      </c>
    </row>
    <row r="42" spans="1:10" x14ac:dyDescent="0.15">
      <c r="A42" t="s">
        <v>549</v>
      </c>
      <c r="D42" s="6"/>
      <c r="E42">
        <v>1.5840000000000001</v>
      </c>
      <c r="F42">
        <v>1.6005</v>
      </c>
      <c r="G42">
        <v>1.58301</v>
      </c>
      <c r="H42">
        <v>1.64</v>
      </c>
      <c r="I42">
        <v>1.694</v>
      </c>
      <c r="J42">
        <v>1.7971200000000001</v>
      </c>
    </row>
    <row r="43" spans="1:10" x14ac:dyDescent="0.15">
      <c r="A43" t="s">
        <v>787</v>
      </c>
      <c r="D43" s="6"/>
      <c r="E43">
        <v>1.4091</v>
      </c>
      <c r="F43">
        <v>0</v>
      </c>
      <c r="G43">
        <v>0</v>
      </c>
      <c r="H43">
        <v>0</v>
      </c>
      <c r="I43">
        <v>0</v>
      </c>
      <c r="J43" s="27">
        <v>0</v>
      </c>
    </row>
    <row r="44" spans="1:10" x14ac:dyDescent="0.15">
      <c r="A44" t="s">
        <v>697</v>
      </c>
      <c r="D44" s="6"/>
      <c r="E44">
        <v>1.232</v>
      </c>
      <c r="F44">
        <v>0</v>
      </c>
      <c r="G44">
        <v>0</v>
      </c>
      <c r="H44">
        <v>0</v>
      </c>
      <c r="I44">
        <v>0</v>
      </c>
      <c r="J44" s="27">
        <v>0</v>
      </c>
    </row>
    <row r="45" spans="1:10" x14ac:dyDescent="0.15">
      <c r="A45" t="s">
        <v>586</v>
      </c>
      <c r="D45" s="6"/>
      <c r="E45">
        <v>1.2067000000000001</v>
      </c>
      <c r="F45">
        <v>0</v>
      </c>
      <c r="G45">
        <v>0</v>
      </c>
      <c r="H45">
        <v>0</v>
      </c>
      <c r="I45">
        <v>0</v>
      </c>
      <c r="J45" s="27">
        <v>0</v>
      </c>
    </row>
    <row r="46" spans="1:10" x14ac:dyDescent="0.15">
      <c r="A46" t="s">
        <v>592</v>
      </c>
      <c r="D46" s="6"/>
      <c r="E46">
        <v>1.1417999999999999</v>
      </c>
      <c r="F46">
        <v>1.1605000000000001</v>
      </c>
      <c r="G46">
        <v>1.22848</v>
      </c>
      <c r="H46">
        <v>1.27</v>
      </c>
      <c r="I46">
        <v>1.3244</v>
      </c>
      <c r="J46">
        <v>1.5482499999999999</v>
      </c>
    </row>
    <row r="47" spans="1:10" x14ac:dyDescent="0.15">
      <c r="A47" t="s">
        <v>698</v>
      </c>
      <c r="D47" s="6"/>
      <c r="E47">
        <v>49.884999999999998</v>
      </c>
      <c r="F47">
        <v>51.161000000000001</v>
      </c>
      <c r="G47">
        <v>57.86</v>
      </c>
      <c r="H47">
        <v>55.06</v>
      </c>
      <c r="I47">
        <v>58.575000000000003</v>
      </c>
      <c r="J47">
        <v>54.271999999999998</v>
      </c>
    </row>
    <row r="48" spans="1:10" x14ac:dyDescent="0.15">
      <c r="D48" s="6"/>
    </row>
    <row r="49" spans="1:11" x14ac:dyDescent="0.15">
      <c r="A49" s="38"/>
      <c r="B49" s="37"/>
      <c r="C49" s="37"/>
      <c r="D49" s="37"/>
      <c r="E49" s="37"/>
      <c r="F49" s="37"/>
      <c r="G49" s="37"/>
      <c r="H49" s="37"/>
      <c r="I49" s="37"/>
      <c r="J49" s="37"/>
      <c r="K49" s="37"/>
    </row>
  </sheetData>
  <sheetProtection algorithmName="SHA-512" hashValue="PspRq3RCQ2SsoCn1Ru7mb/QnADGJsTewdiTJy451Xs3W8plIRu7jhjR+kfq0LXm3v/wTW4Y1FG6OyV/fMxMciA==" saltValue="pRs6si28+FrFGXwUVJZu3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/>
  <dimension ref="A1:K53"/>
  <sheetViews>
    <sheetView zoomScale="125" workbookViewId="0">
      <selection sqref="A1:K53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8"/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11" x14ac:dyDescent="0.15">
      <c r="A3" s="3" t="s">
        <v>413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560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839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</row>
    <row r="11" spans="1:11" x14ac:dyDescent="0.15">
      <c r="A11" t="s">
        <v>594</v>
      </c>
      <c r="D11" s="6"/>
      <c r="E11" s="27">
        <v>6000</v>
      </c>
      <c r="F11">
        <v>4000</v>
      </c>
      <c r="G11" s="27">
        <v>4000</v>
      </c>
      <c r="H11">
        <v>4000</v>
      </c>
      <c r="I11">
        <v>4000</v>
      </c>
      <c r="J11">
        <v>4000</v>
      </c>
    </row>
    <row r="12" spans="1:11" x14ac:dyDescent="0.15">
      <c r="A12" s="10" t="s">
        <v>457</v>
      </c>
      <c r="B12" s="10"/>
      <c r="C12" s="10"/>
      <c r="D12" s="11"/>
      <c r="E12" s="10">
        <v>12000</v>
      </c>
      <c r="F12" s="10">
        <v>12000</v>
      </c>
      <c r="G12" s="39">
        <v>12000</v>
      </c>
      <c r="H12" s="10">
        <v>4000</v>
      </c>
      <c r="I12" s="10">
        <v>12000</v>
      </c>
      <c r="J12" s="10">
        <v>12000</v>
      </c>
    </row>
    <row r="13" spans="1:11" x14ac:dyDescent="0.15">
      <c r="A13" t="s">
        <v>772</v>
      </c>
      <c r="D13" s="6"/>
      <c r="E13">
        <v>1.6291</v>
      </c>
      <c r="F13">
        <v>1.7116</v>
      </c>
      <c r="G13">
        <v>1.7651699999999999</v>
      </c>
      <c r="H13">
        <v>1.74</v>
      </c>
      <c r="I13">
        <v>1.8292999999999999</v>
      </c>
      <c r="J13">
        <v>1.8697600000000001</v>
      </c>
    </row>
    <row r="14" spans="1:11" x14ac:dyDescent="0.15">
      <c r="A14" t="s">
        <v>287</v>
      </c>
      <c r="D14" s="6"/>
      <c r="E14">
        <v>1.4883</v>
      </c>
      <c r="F14">
        <v>1.6158999999999999</v>
      </c>
      <c r="G14">
        <v>1.6324000000000001</v>
      </c>
      <c r="H14">
        <v>0</v>
      </c>
      <c r="I14">
        <v>1.7346999999999999</v>
      </c>
      <c r="J14">
        <v>1.76251</v>
      </c>
    </row>
    <row r="15" spans="1:11" x14ac:dyDescent="0.15">
      <c r="A15" t="s">
        <v>699</v>
      </c>
      <c r="D15" s="6"/>
      <c r="E15">
        <v>1.2221</v>
      </c>
      <c r="F15">
        <v>1.2506999999999999</v>
      </c>
      <c r="G15">
        <v>1.21275</v>
      </c>
      <c r="H15">
        <v>1.62</v>
      </c>
      <c r="I15">
        <v>1.3431</v>
      </c>
      <c r="J15">
        <v>1.34036</v>
      </c>
    </row>
    <row r="16" spans="1:11" x14ac:dyDescent="0.15">
      <c r="A16" t="s">
        <v>549</v>
      </c>
      <c r="D16" s="6"/>
      <c r="E16">
        <v>1.5587</v>
      </c>
      <c r="F16">
        <v>1.5323</v>
      </c>
      <c r="G16">
        <v>1.6736500000000001</v>
      </c>
      <c r="H16">
        <v>1.68</v>
      </c>
      <c r="I16">
        <v>1.7479</v>
      </c>
      <c r="J16">
        <v>1.84039</v>
      </c>
    </row>
    <row r="17" spans="1:10" x14ac:dyDescent="0.15">
      <c r="A17" t="s">
        <v>787</v>
      </c>
      <c r="D17" s="6"/>
      <c r="E17">
        <v>1.4399</v>
      </c>
      <c r="F17">
        <v>1.5289999999999999</v>
      </c>
      <c r="G17">
        <v>1.5648599999999999</v>
      </c>
      <c r="H17">
        <v>0</v>
      </c>
      <c r="I17">
        <v>1.6819</v>
      </c>
      <c r="J17">
        <v>1.7213000000000001</v>
      </c>
    </row>
    <row r="18" spans="1:10" x14ac:dyDescent="0.15">
      <c r="A18" t="s">
        <v>592</v>
      </c>
      <c r="D18" s="6"/>
      <c r="E18">
        <v>1.1681999999999999</v>
      </c>
      <c r="F18">
        <v>1.1605000000000001</v>
      </c>
      <c r="G18">
        <v>1.1713899999999999</v>
      </c>
      <c r="H18">
        <v>1.6</v>
      </c>
      <c r="I18">
        <v>1.3012999999999999</v>
      </c>
      <c r="J18">
        <v>1.29914</v>
      </c>
    </row>
    <row r="19" spans="1:10" x14ac:dyDescent="0.15">
      <c r="A19" t="s">
        <v>698</v>
      </c>
      <c r="D19" s="6"/>
      <c r="E19">
        <v>56.133000000000003</v>
      </c>
      <c r="F19">
        <v>52.414999999999999</v>
      </c>
      <c r="G19">
        <v>59.84</v>
      </c>
      <c r="H19">
        <v>59.67</v>
      </c>
      <c r="I19">
        <v>58.750999999999998</v>
      </c>
      <c r="J19">
        <v>62.72</v>
      </c>
    </row>
    <row r="20" spans="1:10" x14ac:dyDescent="0.15">
      <c r="D20" s="6"/>
    </row>
    <row r="21" spans="1:10" x14ac:dyDescent="0.15">
      <c r="A21" s="9" t="s">
        <v>540</v>
      </c>
      <c r="D21" s="6"/>
    </row>
    <row r="22" spans="1:10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126</v>
      </c>
      <c r="J22" s="8" t="s">
        <v>839</v>
      </c>
    </row>
    <row r="23" spans="1:10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</row>
    <row r="24" spans="1:10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</row>
    <row r="25" spans="1:10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</row>
    <row r="26" spans="1:10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</row>
    <row r="27" spans="1:10" x14ac:dyDescent="0.15">
      <c r="A27" t="s">
        <v>594</v>
      </c>
      <c r="D27" s="6"/>
      <c r="E27" s="27">
        <v>6000</v>
      </c>
      <c r="F27" s="27">
        <v>3200</v>
      </c>
      <c r="G27" s="27">
        <v>3200</v>
      </c>
      <c r="H27" s="27">
        <v>3200</v>
      </c>
      <c r="I27" s="27">
        <v>3200</v>
      </c>
      <c r="J27" s="27">
        <v>3200</v>
      </c>
    </row>
    <row r="28" spans="1:10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39">
        <v>3200</v>
      </c>
      <c r="H28" s="10">
        <v>3200</v>
      </c>
      <c r="I28" s="10">
        <v>3200</v>
      </c>
      <c r="J28" s="10">
        <v>3200</v>
      </c>
    </row>
    <row r="29" spans="1:10" x14ac:dyDescent="0.15">
      <c r="A29" t="s">
        <v>772</v>
      </c>
      <c r="D29" s="6"/>
      <c r="E29">
        <v>1.5993999999999999</v>
      </c>
      <c r="F29">
        <v>1.7687999999999999</v>
      </c>
      <c r="G29">
        <v>1.74339</v>
      </c>
      <c r="H29">
        <v>1.71</v>
      </c>
      <c r="I29">
        <v>1.8106</v>
      </c>
      <c r="J29">
        <v>1.91883</v>
      </c>
    </row>
    <row r="30" spans="1:10" x14ac:dyDescent="0.15">
      <c r="A30" t="s">
        <v>287</v>
      </c>
      <c r="D30" s="6"/>
      <c r="E30">
        <v>1.3706</v>
      </c>
      <c r="F30">
        <v>0</v>
      </c>
      <c r="G30" s="27">
        <v>0</v>
      </c>
      <c r="H30">
        <v>0</v>
      </c>
      <c r="I30">
        <v>0</v>
      </c>
      <c r="J30">
        <v>0</v>
      </c>
    </row>
    <row r="31" spans="1:10" x14ac:dyDescent="0.15">
      <c r="A31" t="s">
        <v>699</v>
      </c>
      <c r="D31" s="6"/>
      <c r="E31">
        <v>1.2463</v>
      </c>
      <c r="F31">
        <v>1.4388000000000001</v>
      </c>
      <c r="G31">
        <v>1.51976</v>
      </c>
      <c r="H31">
        <v>1.48</v>
      </c>
      <c r="I31">
        <v>1.5972</v>
      </c>
      <c r="J31">
        <v>1.7038800000000001</v>
      </c>
    </row>
    <row r="32" spans="1:10" x14ac:dyDescent="0.15">
      <c r="A32" t="s">
        <v>549</v>
      </c>
      <c r="D32" s="6"/>
      <c r="E32">
        <v>1.5345</v>
      </c>
      <c r="F32">
        <v>1.5928</v>
      </c>
      <c r="G32">
        <v>1.6186499999999999</v>
      </c>
      <c r="H32">
        <v>1.64</v>
      </c>
      <c r="I32">
        <v>1.6973</v>
      </c>
      <c r="J32">
        <v>1.88957</v>
      </c>
    </row>
    <row r="33" spans="1:10" x14ac:dyDescent="0.15">
      <c r="A33" t="s">
        <v>189</v>
      </c>
      <c r="D33" s="6"/>
      <c r="E33">
        <v>1.3277000000000001</v>
      </c>
      <c r="F33">
        <v>0</v>
      </c>
      <c r="G33">
        <v>0</v>
      </c>
      <c r="H33">
        <v>0</v>
      </c>
      <c r="I33">
        <v>0</v>
      </c>
      <c r="J33">
        <v>0</v>
      </c>
    </row>
    <row r="34" spans="1:10" x14ac:dyDescent="0.15">
      <c r="A34" t="s">
        <v>592</v>
      </c>
      <c r="D34" s="6"/>
      <c r="E34">
        <v>1.2044999999999999</v>
      </c>
      <c r="F34">
        <v>1.3486</v>
      </c>
      <c r="G34">
        <v>1.41273</v>
      </c>
      <c r="H34">
        <v>1.44</v>
      </c>
      <c r="I34">
        <v>1.5146999999999999</v>
      </c>
      <c r="J34">
        <v>1.6626700000000001</v>
      </c>
    </row>
    <row r="35" spans="1:10" x14ac:dyDescent="0.15">
      <c r="A35" t="s">
        <v>698</v>
      </c>
      <c r="D35" s="6"/>
      <c r="E35">
        <v>56.122</v>
      </c>
      <c r="F35">
        <v>50.963000000000001</v>
      </c>
      <c r="G35">
        <v>58.3</v>
      </c>
      <c r="H35">
        <v>57.15</v>
      </c>
      <c r="I35">
        <v>57.045999999999999</v>
      </c>
      <c r="J35">
        <v>56.322000000000003</v>
      </c>
    </row>
    <row r="36" spans="1:10" x14ac:dyDescent="0.15">
      <c r="D36" s="6"/>
    </row>
    <row r="37" spans="1:10" x14ac:dyDescent="0.15">
      <c r="A37" s="9" t="s">
        <v>540</v>
      </c>
      <c r="D37" s="6"/>
    </row>
    <row r="38" spans="1:10" x14ac:dyDescent="0.15">
      <c r="A38" s="9" t="s">
        <v>343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126</v>
      </c>
      <c r="J38" s="8" t="s">
        <v>839</v>
      </c>
    </row>
    <row r="39" spans="1:10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</row>
    <row r="40" spans="1:10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</row>
    <row r="41" spans="1:10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</row>
    <row r="42" spans="1:10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</row>
    <row r="43" spans="1:10" x14ac:dyDescent="0.15">
      <c r="A43" t="s">
        <v>594</v>
      </c>
      <c r="D43" s="6"/>
      <c r="E43" s="27">
        <v>6000</v>
      </c>
      <c r="F43">
        <v>4000</v>
      </c>
      <c r="G43" s="27">
        <v>4000</v>
      </c>
      <c r="H43">
        <v>4000</v>
      </c>
      <c r="I43">
        <v>4000</v>
      </c>
      <c r="J43">
        <v>4000</v>
      </c>
    </row>
    <row r="44" spans="1:10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39">
        <v>12000</v>
      </c>
      <c r="H44" s="10">
        <v>4000</v>
      </c>
      <c r="I44" s="10">
        <v>12000</v>
      </c>
      <c r="J44" s="10">
        <v>12000</v>
      </c>
    </row>
    <row r="45" spans="1:10" x14ac:dyDescent="0.15">
      <c r="A45" t="s">
        <v>772</v>
      </c>
      <c r="D45" s="6"/>
      <c r="E45">
        <v>1.639</v>
      </c>
      <c r="F45">
        <v>1.7423999999999999</v>
      </c>
      <c r="G45">
        <v>1.8291900000000001</v>
      </c>
      <c r="H45">
        <v>1.73</v>
      </c>
      <c r="I45">
        <v>1.8612</v>
      </c>
      <c r="J45">
        <v>1.92031</v>
      </c>
    </row>
    <row r="46" spans="1:10" x14ac:dyDescent="0.15">
      <c r="A46" t="s">
        <v>287</v>
      </c>
      <c r="D46" s="6"/>
      <c r="E46">
        <v>1.3617999999999999</v>
      </c>
      <c r="F46">
        <v>1.5378000000000001</v>
      </c>
      <c r="G46">
        <v>1.55925</v>
      </c>
      <c r="H46">
        <v>0</v>
      </c>
      <c r="I46">
        <v>1.6477999999999999</v>
      </c>
      <c r="J46">
        <v>1.6856599999999999</v>
      </c>
    </row>
    <row r="47" spans="1:10" x14ac:dyDescent="0.15">
      <c r="A47" t="s">
        <v>699</v>
      </c>
      <c r="D47" s="6"/>
      <c r="E47">
        <v>1.2121999999999999</v>
      </c>
      <c r="F47">
        <v>1.2968999999999999</v>
      </c>
      <c r="G47">
        <v>1.29525</v>
      </c>
      <c r="H47">
        <v>1.54</v>
      </c>
      <c r="I47">
        <v>1.3958999999999999</v>
      </c>
      <c r="J47">
        <v>1.42073</v>
      </c>
    </row>
    <row r="48" spans="1:10" x14ac:dyDescent="0.15">
      <c r="A48" t="s">
        <v>549</v>
      </c>
      <c r="D48" s="6"/>
      <c r="E48">
        <v>1.6015999999999999</v>
      </c>
      <c r="F48">
        <v>1.6544000000000001</v>
      </c>
      <c r="G48">
        <v>1.7378899999999999</v>
      </c>
      <c r="H48">
        <v>1.68</v>
      </c>
      <c r="I48">
        <v>1.8304</v>
      </c>
      <c r="J48">
        <v>1.8910499999999999</v>
      </c>
    </row>
    <row r="49" spans="1:11" x14ac:dyDescent="0.15">
      <c r="A49" t="s">
        <v>787</v>
      </c>
      <c r="D49" s="6"/>
      <c r="E49">
        <v>1.3123</v>
      </c>
      <c r="F49">
        <v>1.4311</v>
      </c>
      <c r="G49">
        <v>1.4842299999999999</v>
      </c>
      <c r="H49">
        <v>0</v>
      </c>
      <c r="I49">
        <v>1.6291</v>
      </c>
      <c r="J49">
        <v>1.6443399999999999</v>
      </c>
    </row>
    <row r="50" spans="1:11" x14ac:dyDescent="0.15">
      <c r="A50" t="s">
        <v>592</v>
      </c>
      <c r="D50" s="6"/>
      <c r="E50">
        <v>1.1748000000000001</v>
      </c>
      <c r="F50">
        <v>1.1858</v>
      </c>
      <c r="G50">
        <v>1.2263900000000001</v>
      </c>
      <c r="H50">
        <v>1.51</v>
      </c>
      <c r="I50">
        <v>1.3232999999999999</v>
      </c>
      <c r="J50">
        <v>1.37941</v>
      </c>
    </row>
    <row r="51" spans="1:11" x14ac:dyDescent="0.15">
      <c r="A51" t="s">
        <v>698</v>
      </c>
      <c r="D51" s="6"/>
      <c r="E51">
        <v>55.957000000000001</v>
      </c>
      <c r="F51">
        <v>51.392000000000003</v>
      </c>
      <c r="G51">
        <v>59.872999999999998</v>
      </c>
      <c r="H51">
        <v>58.27</v>
      </c>
      <c r="I51">
        <v>58.762</v>
      </c>
      <c r="J51">
        <v>62.844999999999999</v>
      </c>
    </row>
    <row r="52" spans="1:11" x14ac:dyDescent="0.15">
      <c r="D52" s="6"/>
    </row>
    <row r="53" spans="1:11" x14ac:dyDescent="0.15">
      <c r="A53" s="38"/>
      <c r="B53" s="37"/>
      <c r="C53" s="37"/>
      <c r="D53" s="37"/>
      <c r="E53" s="37"/>
      <c r="F53" s="37"/>
      <c r="G53" s="37"/>
      <c r="H53" s="37"/>
      <c r="I53" s="37"/>
      <c r="J53" s="37"/>
      <c r="K53" s="37"/>
    </row>
  </sheetData>
  <sheetProtection algorithmName="SHA-512" hashValue="/5gTkIRRr9ZOHU2fwponue5wasopSgtyktgcjXAyKzT4XQ6G+zFcMZgW1x7lXCJ8WcjRmUAsKDuQeZrXkwumIw==" saltValue="0SKRWxNmKk4c7JHKhDdum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/>
  <dimension ref="A1:K53"/>
  <sheetViews>
    <sheetView zoomScale="125" workbookViewId="0">
      <selection activeCell="M28" sqref="M28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8"/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11" x14ac:dyDescent="0.15">
      <c r="A3" s="3" t="s">
        <v>567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560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126</v>
      </c>
      <c r="J6" s="8" t="s">
        <v>839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</row>
    <row r="11" spans="1:11" x14ac:dyDescent="0.15">
      <c r="A11" t="s">
        <v>594</v>
      </c>
      <c r="D11" s="6"/>
      <c r="E11" s="27">
        <v>6000</v>
      </c>
      <c r="F11" s="27">
        <v>3200</v>
      </c>
      <c r="G11" s="27">
        <v>3200</v>
      </c>
      <c r="H11" s="27">
        <v>3200</v>
      </c>
      <c r="I11" s="27">
        <v>3200</v>
      </c>
      <c r="J11" s="27">
        <v>3200</v>
      </c>
    </row>
    <row r="12" spans="1:11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39">
        <v>3200</v>
      </c>
      <c r="H12" s="10">
        <v>3200</v>
      </c>
      <c r="I12" s="10">
        <v>3200</v>
      </c>
      <c r="J12" s="10">
        <v>3200</v>
      </c>
    </row>
    <row r="13" spans="1:11" x14ac:dyDescent="0.15">
      <c r="A13" t="s">
        <v>772</v>
      </c>
      <c r="D13" s="6"/>
      <c r="E13">
        <v>1.7358</v>
      </c>
      <c r="F13">
        <v>1.8733</v>
      </c>
      <c r="G13">
        <v>1.8879300000000001</v>
      </c>
      <c r="H13">
        <v>1.83</v>
      </c>
      <c r="I13">
        <v>1.9679</v>
      </c>
      <c r="J13">
        <v>2.0372300000000001</v>
      </c>
    </row>
    <row r="14" spans="1:11" x14ac:dyDescent="0.15">
      <c r="A14" t="s">
        <v>287</v>
      </c>
      <c r="D14" s="6"/>
      <c r="E14">
        <v>1.6181000000000001</v>
      </c>
      <c r="F14">
        <v>0</v>
      </c>
      <c r="G14" s="27">
        <v>0</v>
      </c>
      <c r="H14">
        <v>0</v>
      </c>
      <c r="I14">
        <v>0</v>
      </c>
      <c r="J14">
        <v>0</v>
      </c>
    </row>
    <row r="15" spans="1:11" x14ac:dyDescent="0.15">
      <c r="A15" t="s">
        <v>699</v>
      </c>
      <c r="D15" s="6"/>
      <c r="E15">
        <v>1.4487000000000001</v>
      </c>
      <c r="F15">
        <v>1.6082000000000001</v>
      </c>
      <c r="G15">
        <v>1.6588000000000001</v>
      </c>
      <c r="H15">
        <v>1.67</v>
      </c>
      <c r="I15">
        <v>1.7358</v>
      </c>
      <c r="J15">
        <v>1.78904</v>
      </c>
    </row>
    <row r="16" spans="1:11" x14ac:dyDescent="0.15">
      <c r="A16" t="s">
        <v>549</v>
      </c>
      <c r="D16" s="6"/>
      <c r="E16">
        <v>1.452</v>
      </c>
      <c r="F16">
        <v>1.5267999999999999</v>
      </c>
      <c r="G16">
        <v>1.63856</v>
      </c>
      <c r="H16">
        <v>1.64</v>
      </c>
      <c r="I16">
        <v>1.6731</v>
      </c>
      <c r="J16">
        <v>1.8009900000000001</v>
      </c>
    </row>
    <row r="17" spans="1:10" x14ac:dyDescent="0.15">
      <c r="A17" t="s">
        <v>189</v>
      </c>
      <c r="D17" s="6"/>
      <c r="E17">
        <v>1.3002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15">
      <c r="A18" t="s">
        <v>592</v>
      </c>
      <c r="D18" s="6"/>
      <c r="E18">
        <v>1.2034</v>
      </c>
      <c r="F18">
        <v>1.3398000000000001</v>
      </c>
      <c r="G18">
        <v>1.40184</v>
      </c>
      <c r="H18">
        <v>1.44</v>
      </c>
      <c r="I18">
        <v>1.474</v>
      </c>
      <c r="J18">
        <v>1.5013399999999999</v>
      </c>
    </row>
    <row r="19" spans="1:10" x14ac:dyDescent="0.15">
      <c r="A19" t="s">
        <v>698</v>
      </c>
      <c r="D19" s="6"/>
      <c r="E19">
        <v>53.536999999999999</v>
      </c>
      <c r="F19">
        <v>49.543999999999997</v>
      </c>
      <c r="G19">
        <v>56.21</v>
      </c>
      <c r="H19">
        <v>55.17</v>
      </c>
      <c r="I19">
        <v>54.372999999999998</v>
      </c>
      <c r="J19">
        <v>56.435000000000002</v>
      </c>
    </row>
    <row r="20" spans="1:10" x14ac:dyDescent="0.15">
      <c r="D20" s="6"/>
    </row>
    <row r="21" spans="1:10" x14ac:dyDescent="0.15">
      <c r="A21" s="9" t="s">
        <v>616</v>
      </c>
      <c r="D21" s="6"/>
    </row>
    <row r="22" spans="1:10" x14ac:dyDescent="0.15">
      <c r="A22" s="9" t="s">
        <v>344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126</v>
      </c>
      <c r="J22" s="8" t="s">
        <v>839</v>
      </c>
    </row>
    <row r="23" spans="1:10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</row>
    <row r="24" spans="1:10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</row>
    <row r="25" spans="1:10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</row>
    <row r="26" spans="1:10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</row>
    <row r="27" spans="1:10" x14ac:dyDescent="0.15">
      <c r="A27" t="s">
        <v>594</v>
      </c>
      <c r="D27" s="6"/>
      <c r="E27" s="27">
        <v>6000</v>
      </c>
      <c r="F27" s="27">
        <v>3500</v>
      </c>
      <c r="G27" s="27">
        <v>3500</v>
      </c>
      <c r="H27" s="27">
        <v>3500</v>
      </c>
      <c r="I27" s="27">
        <v>3500</v>
      </c>
      <c r="J27" s="27">
        <v>3500</v>
      </c>
    </row>
    <row r="28" spans="1:10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39">
        <v>3500</v>
      </c>
      <c r="H28" s="10">
        <v>3500</v>
      </c>
      <c r="I28" s="10">
        <v>3500</v>
      </c>
      <c r="J28" s="10">
        <v>3500</v>
      </c>
    </row>
    <row r="29" spans="1:10" x14ac:dyDescent="0.15">
      <c r="A29" t="s">
        <v>772</v>
      </c>
      <c r="D29" s="6"/>
      <c r="E29">
        <v>1.8854</v>
      </c>
      <c r="F29">
        <v>2.0735000000000001</v>
      </c>
      <c r="G29">
        <v>1.9511799999999999</v>
      </c>
      <c r="H29">
        <v>1.96</v>
      </c>
      <c r="I29">
        <v>2.0735000000000001</v>
      </c>
      <c r="J29">
        <v>2.1375299999999999</v>
      </c>
    </row>
    <row r="30" spans="1:10" x14ac:dyDescent="0.15">
      <c r="A30" t="s">
        <v>287</v>
      </c>
      <c r="D30" s="6"/>
      <c r="E30">
        <v>1.6005</v>
      </c>
      <c r="F30">
        <v>0</v>
      </c>
      <c r="G30" s="27">
        <v>0</v>
      </c>
      <c r="H30">
        <v>0</v>
      </c>
      <c r="I30">
        <v>0</v>
      </c>
      <c r="J30">
        <v>0</v>
      </c>
    </row>
    <row r="31" spans="1:10" x14ac:dyDescent="0.15">
      <c r="A31" t="s">
        <v>699</v>
      </c>
      <c r="D31" s="6"/>
      <c r="E31">
        <v>1.3948</v>
      </c>
      <c r="F31">
        <v>1.65</v>
      </c>
      <c r="G31">
        <v>1.69312</v>
      </c>
      <c r="H31">
        <v>1.78</v>
      </c>
      <c r="I31">
        <v>1.8480000000000001</v>
      </c>
      <c r="J31">
        <v>1.91462</v>
      </c>
    </row>
    <row r="32" spans="1:10" x14ac:dyDescent="0.15">
      <c r="A32" t="s">
        <v>549</v>
      </c>
      <c r="D32" s="6"/>
      <c r="E32">
        <v>1.6642999999999999</v>
      </c>
      <c r="F32">
        <v>1.6291</v>
      </c>
      <c r="G32">
        <v>1.6365799999999999</v>
      </c>
      <c r="H32">
        <v>1.67</v>
      </c>
      <c r="I32">
        <v>1.7017</v>
      </c>
      <c r="J32">
        <v>1.93431</v>
      </c>
    </row>
    <row r="33" spans="1:10" x14ac:dyDescent="0.15">
      <c r="A33" t="s">
        <v>189</v>
      </c>
      <c r="D33" s="6"/>
      <c r="E33">
        <v>1.4079999999999999</v>
      </c>
      <c r="F33">
        <v>0</v>
      </c>
      <c r="G33">
        <v>0</v>
      </c>
      <c r="H33">
        <v>0</v>
      </c>
      <c r="I33">
        <v>0</v>
      </c>
      <c r="J33">
        <v>0</v>
      </c>
    </row>
    <row r="34" spans="1:10" x14ac:dyDescent="0.15">
      <c r="A34" t="s">
        <v>592</v>
      </c>
      <c r="D34" s="6"/>
      <c r="E34">
        <v>1.3145</v>
      </c>
      <c r="F34">
        <v>1.4014</v>
      </c>
      <c r="G34">
        <v>1.52295</v>
      </c>
      <c r="H34">
        <v>1.47</v>
      </c>
      <c r="I34">
        <v>1.6378999999999999</v>
      </c>
      <c r="J34">
        <v>1.73519</v>
      </c>
    </row>
    <row r="35" spans="1:10" x14ac:dyDescent="0.15">
      <c r="A35" t="s">
        <v>698</v>
      </c>
      <c r="D35" s="6"/>
      <c r="E35">
        <v>49.884999999999998</v>
      </c>
      <c r="F35">
        <v>48.850999999999999</v>
      </c>
      <c r="G35">
        <v>55.22</v>
      </c>
      <c r="H35">
        <v>53.57</v>
      </c>
      <c r="I35">
        <v>55.176000000000002</v>
      </c>
      <c r="J35">
        <v>55.091999999999999</v>
      </c>
    </row>
    <row r="36" spans="1:10" x14ac:dyDescent="0.15">
      <c r="D36" s="6"/>
    </row>
    <row r="37" spans="1:10" x14ac:dyDescent="0.15">
      <c r="A37" s="9" t="s">
        <v>616</v>
      </c>
      <c r="D37" s="6"/>
    </row>
    <row r="38" spans="1:10" x14ac:dyDescent="0.15">
      <c r="A38" s="9" t="s">
        <v>703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126</v>
      </c>
      <c r="J38" s="8" t="s">
        <v>839</v>
      </c>
    </row>
    <row r="39" spans="1:10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</row>
    <row r="40" spans="1:10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</row>
    <row r="41" spans="1:10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</row>
    <row r="42" spans="1:10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</row>
    <row r="43" spans="1:10" x14ac:dyDescent="0.15">
      <c r="A43" t="s">
        <v>594</v>
      </c>
      <c r="D43" s="6"/>
      <c r="E43" s="27">
        <v>6000</v>
      </c>
      <c r="F43" s="27">
        <v>3200</v>
      </c>
      <c r="G43" s="27">
        <v>3200</v>
      </c>
      <c r="H43" s="27">
        <v>3200</v>
      </c>
      <c r="I43" s="27">
        <v>3200</v>
      </c>
      <c r="J43" s="27">
        <v>3200</v>
      </c>
    </row>
    <row r="44" spans="1:10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39">
        <v>3200</v>
      </c>
      <c r="H44" s="10">
        <v>3200</v>
      </c>
      <c r="I44" s="10">
        <v>3200</v>
      </c>
      <c r="J44" s="10">
        <v>3200</v>
      </c>
    </row>
    <row r="45" spans="1:10" x14ac:dyDescent="0.15">
      <c r="A45" t="s">
        <v>772</v>
      </c>
      <c r="D45" s="6"/>
      <c r="E45">
        <v>1.8832</v>
      </c>
      <c r="F45">
        <v>2.0911</v>
      </c>
      <c r="G45">
        <v>2.1127699999999998</v>
      </c>
      <c r="H45">
        <v>2.0699999999999998</v>
      </c>
      <c r="I45">
        <v>2.1791</v>
      </c>
      <c r="J45">
        <v>2.30979</v>
      </c>
    </row>
    <row r="46" spans="1:10" x14ac:dyDescent="0.15">
      <c r="A46" t="s">
        <v>287</v>
      </c>
      <c r="D46" s="6"/>
      <c r="E46">
        <v>1.5576000000000001</v>
      </c>
      <c r="F46">
        <v>0</v>
      </c>
      <c r="G46" s="27">
        <v>0</v>
      </c>
      <c r="H46">
        <v>0</v>
      </c>
      <c r="I46">
        <v>0</v>
      </c>
      <c r="J46">
        <v>0</v>
      </c>
    </row>
    <row r="47" spans="1:10" x14ac:dyDescent="0.15">
      <c r="A47" t="s">
        <v>699</v>
      </c>
      <c r="D47" s="6"/>
      <c r="E47">
        <v>1.1560999999999999</v>
      </c>
      <c r="F47">
        <v>1.5818000000000001</v>
      </c>
      <c r="G47">
        <v>1.69103</v>
      </c>
      <c r="H47">
        <v>1.64</v>
      </c>
      <c r="I47">
        <v>1.738</v>
      </c>
      <c r="J47">
        <v>1.8285400000000001</v>
      </c>
    </row>
    <row r="48" spans="1:10" x14ac:dyDescent="0.15">
      <c r="A48" t="s">
        <v>549</v>
      </c>
      <c r="D48" s="6"/>
      <c r="E48">
        <v>1.6654</v>
      </c>
      <c r="F48">
        <v>1.782</v>
      </c>
      <c r="G48">
        <v>1.7964100000000001</v>
      </c>
      <c r="H48">
        <v>1.82</v>
      </c>
      <c r="I48">
        <v>1.8579000000000001</v>
      </c>
      <c r="J48">
        <v>2.1066799999999999</v>
      </c>
    </row>
    <row r="49" spans="1:11" x14ac:dyDescent="0.15">
      <c r="A49" t="s">
        <v>189</v>
      </c>
      <c r="D49" s="6"/>
      <c r="E49">
        <v>1.3288</v>
      </c>
      <c r="F49">
        <v>0</v>
      </c>
      <c r="G49">
        <v>0</v>
      </c>
      <c r="H49">
        <v>0</v>
      </c>
      <c r="I49">
        <v>0</v>
      </c>
      <c r="J49">
        <v>0</v>
      </c>
    </row>
    <row r="50" spans="1:11" x14ac:dyDescent="0.15">
      <c r="A50" t="s">
        <v>592</v>
      </c>
      <c r="D50" s="6"/>
      <c r="E50">
        <v>1.1231</v>
      </c>
      <c r="F50">
        <v>1.4278</v>
      </c>
      <c r="G50">
        <v>1.5558399999999999</v>
      </c>
      <c r="H50">
        <v>1.57</v>
      </c>
      <c r="I50">
        <v>1.6291</v>
      </c>
      <c r="J50">
        <v>1.64934</v>
      </c>
    </row>
    <row r="51" spans="1:11" x14ac:dyDescent="0.15">
      <c r="A51" t="s">
        <v>698</v>
      </c>
      <c r="D51" s="6"/>
      <c r="E51">
        <v>56.220999999999997</v>
      </c>
      <c r="F51">
        <v>50.875</v>
      </c>
      <c r="G51">
        <v>58.19</v>
      </c>
      <c r="H51">
        <v>56.63</v>
      </c>
      <c r="I51">
        <v>56.045000000000002</v>
      </c>
      <c r="J51">
        <v>56.709000000000003</v>
      </c>
    </row>
    <row r="52" spans="1:11" x14ac:dyDescent="0.15">
      <c r="D52" s="6"/>
    </row>
    <row r="53" spans="1:11" x14ac:dyDescent="0.15">
      <c r="A53" s="38"/>
      <c r="B53" s="37"/>
      <c r="C53" s="37"/>
      <c r="D53" s="37"/>
      <c r="E53" s="37"/>
      <c r="F53" s="37"/>
      <c r="G53" s="37"/>
      <c r="H53" s="37"/>
      <c r="I53" s="37"/>
      <c r="J53" s="37"/>
      <c r="K53" s="37"/>
    </row>
  </sheetData>
  <sheetProtection algorithmName="SHA-512" hashValue="NHz8+UVGt5m9f4S0sQDgfK2m49cA6DdoP0ci3OwGjcQFPaCLsGwF/Kuptc6z3tiq0Q5CDZAwcUWQ7orsA5i4Wg==" saltValue="9jJLyy0A6CDlJ6TcQ6/5X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/>
  <dimension ref="A1:K49"/>
  <sheetViews>
    <sheetView zoomScale="125" workbookViewId="0">
      <selection activeCell="J6" sqref="J6:J47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297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 s="27">
        <v>3000</v>
      </c>
      <c r="F11" s="27">
        <v>6000</v>
      </c>
      <c r="G11" s="27">
        <v>6000</v>
      </c>
      <c r="H11">
        <v>6000</v>
      </c>
      <c r="I11" s="27">
        <v>6000</v>
      </c>
      <c r="J11" s="27">
        <v>6000</v>
      </c>
      <c r="K11" s="27">
        <v>6000</v>
      </c>
    </row>
    <row r="12" spans="1:11" x14ac:dyDescent="0.15">
      <c r="A12" t="s">
        <v>169</v>
      </c>
      <c r="D12" s="6"/>
      <c r="E12">
        <v>6000</v>
      </c>
      <c r="F12">
        <v>9000</v>
      </c>
      <c r="G12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6000</v>
      </c>
      <c r="I13" s="27">
        <v>9000</v>
      </c>
      <c r="J13" s="27">
        <v>9000</v>
      </c>
      <c r="K13" s="27">
        <v>9000</v>
      </c>
    </row>
    <row r="14" spans="1:11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9000</v>
      </c>
      <c r="H14" s="10">
        <v>6000</v>
      </c>
      <c r="I14" s="10">
        <v>9000</v>
      </c>
      <c r="J14" s="10">
        <v>9000</v>
      </c>
      <c r="K14" s="10">
        <v>9000</v>
      </c>
    </row>
    <row r="15" spans="1:11" x14ac:dyDescent="0.15">
      <c r="A15" t="s">
        <v>772</v>
      </c>
      <c r="D15" s="6"/>
      <c r="E15">
        <v>1.6698</v>
      </c>
      <c r="F15">
        <v>1.6719999999999999</v>
      </c>
      <c r="G15">
        <v>1.7490000000000001</v>
      </c>
      <c r="H15">
        <v>1.72</v>
      </c>
      <c r="I15">
        <v>1.5190999999999999</v>
      </c>
      <c r="J15">
        <v>1.8084</v>
      </c>
      <c r="K15">
        <v>2.00332</v>
      </c>
    </row>
    <row r="16" spans="1:11" x14ac:dyDescent="0.15">
      <c r="A16" t="s">
        <v>287</v>
      </c>
      <c r="D16" s="6"/>
      <c r="E16">
        <v>1.4476</v>
      </c>
      <c r="F16">
        <v>1.3046</v>
      </c>
      <c r="G16">
        <v>1.2430000000000001</v>
      </c>
      <c r="H16">
        <v>0</v>
      </c>
      <c r="I16">
        <v>1.1286</v>
      </c>
      <c r="J16">
        <v>1.32</v>
      </c>
      <c r="K16">
        <v>1.4621200000000001</v>
      </c>
    </row>
    <row r="17" spans="1:11" x14ac:dyDescent="0.15">
      <c r="A17" t="s">
        <v>590</v>
      </c>
      <c r="D17" s="6"/>
      <c r="E17">
        <v>1.1209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363</v>
      </c>
      <c r="D18" s="6"/>
      <c r="E18">
        <v>0.93169999999999997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</row>
    <row r="19" spans="1:11" x14ac:dyDescent="0.15">
      <c r="A19" t="s">
        <v>699</v>
      </c>
      <c r="D19" s="6"/>
      <c r="E19">
        <v>0.80959999999999999</v>
      </c>
      <c r="F19">
        <v>0.85360000000000003</v>
      </c>
      <c r="G19">
        <v>0.88</v>
      </c>
      <c r="H19">
        <v>1.25</v>
      </c>
      <c r="I19">
        <v>0.81399999999999995</v>
      </c>
      <c r="J19">
        <v>0.90529999999999999</v>
      </c>
      <c r="K19">
        <v>1.0395000000000001</v>
      </c>
    </row>
    <row r="20" spans="1:11" x14ac:dyDescent="0.15">
      <c r="A20" t="s">
        <v>549</v>
      </c>
      <c r="D20" s="6"/>
      <c r="E20">
        <v>1.5466</v>
      </c>
      <c r="F20">
        <v>1.5543</v>
      </c>
      <c r="G20">
        <v>1.738</v>
      </c>
      <c r="H20">
        <v>1.65</v>
      </c>
      <c r="I20">
        <v>1.4178999999999999</v>
      </c>
      <c r="J20">
        <v>1.6808000000000001</v>
      </c>
      <c r="K20">
        <v>1.8843000000000001</v>
      </c>
    </row>
    <row r="21" spans="1:11" x14ac:dyDescent="0.15">
      <c r="A21" t="s">
        <v>787</v>
      </c>
      <c r="D21" s="6"/>
      <c r="E21">
        <v>1.3541000000000001</v>
      </c>
      <c r="F21">
        <v>1.1560999999999999</v>
      </c>
      <c r="G21">
        <v>1.21</v>
      </c>
      <c r="H21">
        <v>0</v>
      </c>
      <c r="I21">
        <v>1.0384</v>
      </c>
      <c r="J21">
        <v>1.1462000000000001</v>
      </c>
      <c r="K21">
        <v>1.3769800000000001</v>
      </c>
    </row>
    <row r="22" spans="1:11" x14ac:dyDescent="0.15">
      <c r="A22" t="s">
        <v>697</v>
      </c>
      <c r="D22" s="6"/>
      <c r="E22">
        <v>1.0713999999999999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</row>
    <row r="23" spans="1:11" x14ac:dyDescent="0.15">
      <c r="A23" t="s">
        <v>586</v>
      </c>
      <c r="D23" s="6"/>
      <c r="E23">
        <v>0.90639999999999998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</row>
    <row r="24" spans="1:11" x14ac:dyDescent="0.15">
      <c r="A24" t="s">
        <v>592</v>
      </c>
      <c r="D24" s="6"/>
      <c r="E24">
        <v>0.79310000000000003</v>
      </c>
      <c r="F24">
        <v>0.82169999999999999</v>
      </c>
      <c r="G24">
        <v>0.88</v>
      </c>
      <c r="H24">
        <v>1.2</v>
      </c>
      <c r="I24">
        <v>0.77990000000000004</v>
      </c>
      <c r="J24">
        <v>0.85580000000000001</v>
      </c>
      <c r="K24">
        <v>0.95435999999999999</v>
      </c>
    </row>
    <row r="25" spans="1:11" x14ac:dyDescent="0.15">
      <c r="A25" t="s">
        <v>698</v>
      </c>
      <c r="D25" s="6"/>
      <c r="E25">
        <v>53.481999999999999</v>
      </c>
      <c r="F25">
        <v>54.174999999999997</v>
      </c>
      <c r="G25">
        <v>54.32</v>
      </c>
      <c r="H25">
        <v>54.75</v>
      </c>
      <c r="I25">
        <v>48.4</v>
      </c>
      <c r="J25">
        <v>59.07</v>
      </c>
      <c r="K25">
        <v>60.774999999999999</v>
      </c>
    </row>
    <row r="26" spans="1:11" x14ac:dyDescent="0.15">
      <c r="D26" s="6"/>
    </row>
    <row r="27" spans="1:11" x14ac:dyDescent="0.15">
      <c r="D27" s="6"/>
    </row>
    <row r="28" spans="1:11" x14ac:dyDescent="0.15">
      <c r="A28" s="9" t="s">
        <v>451</v>
      </c>
      <c r="D28" s="6"/>
      <c r="E28" s="8" t="s">
        <v>872</v>
      </c>
      <c r="F28" s="8" t="s">
        <v>396</v>
      </c>
      <c r="G28" s="8" t="s">
        <v>397</v>
      </c>
      <c r="H28" s="8" t="s">
        <v>398</v>
      </c>
      <c r="I28" s="8" t="s">
        <v>163</v>
      </c>
      <c r="J28" s="8" t="s">
        <v>126</v>
      </c>
      <c r="K28" s="8" t="s">
        <v>412</v>
      </c>
    </row>
    <row r="29" spans="1:11" x14ac:dyDescent="0.15">
      <c r="A29" s="14" t="s">
        <v>308</v>
      </c>
      <c r="D29" s="6"/>
      <c r="E29" s="26">
        <v>0.5</v>
      </c>
      <c r="F29" s="26">
        <v>0.5</v>
      </c>
      <c r="G29" s="25">
        <v>0.33329999999999999</v>
      </c>
      <c r="H29" s="25">
        <v>0.33329999999999999</v>
      </c>
      <c r="I29" s="25">
        <v>0.33329999999999999</v>
      </c>
      <c r="J29" s="25">
        <v>0.33329999999999999</v>
      </c>
      <c r="K29" s="26">
        <v>0.5</v>
      </c>
    </row>
    <row r="30" spans="1:11" x14ac:dyDescent="0.15">
      <c r="A30" s="14" t="s">
        <v>792</v>
      </c>
      <c r="D30" s="6"/>
      <c r="E30" s="27">
        <v>3</v>
      </c>
      <c r="F30" s="27">
        <v>3</v>
      </c>
      <c r="G30" s="27">
        <v>2</v>
      </c>
      <c r="H30" s="27">
        <v>2</v>
      </c>
      <c r="I30" s="27">
        <v>2</v>
      </c>
      <c r="J30" s="27">
        <v>2</v>
      </c>
      <c r="K30" s="27">
        <v>3</v>
      </c>
    </row>
    <row r="31" spans="1:11" x14ac:dyDescent="0.15">
      <c r="A31" s="14" t="s">
        <v>664</v>
      </c>
      <c r="D31" s="6"/>
      <c r="E31" s="26">
        <v>0.5</v>
      </c>
      <c r="F31" s="26">
        <v>0.5</v>
      </c>
      <c r="G31" s="25">
        <v>0.66659999999999997</v>
      </c>
      <c r="H31" s="25">
        <v>0.66659999999999997</v>
      </c>
      <c r="I31" s="25">
        <v>0.66659999999999997</v>
      </c>
      <c r="J31" s="25">
        <v>0.66659999999999997</v>
      </c>
      <c r="K31" s="26">
        <v>0.5</v>
      </c>
    </row>
    <row r="32" spans="1:11" x14ac:dyDescent="0.15">
      <c r="A32" s="14" t="s">
        <v>354</v>
      </c>
      <c r="D32" s="6"/>
      <c r="E32" s="27">
        <v>3</v>
      </c>
      <c r="F32" s="27">
        <v>3</v>
      </c>
      <c r="G32" s="27">
        <v>4</v>
      </c>
      <c r="H32" s="27">
        <v>4</v>
      </c>
      <c r="I32" s="27">
        <v>4</v>
      </c>
      <c r="J32" s="27">
        <v>4</v>
      </c>
      <c r="K32" s="27">
        <v>3</v>
      </c>
    </row>
    <row r="33" spans="1:11" x14ac:dyDescent="0.15">
      <c r="A33" t="s">
        <v>594</v>
      </c>
      <c r="D33" s="6"/>
      <c r="E33" s="27">
        <v>3000</v>
      </c>
      <c r="F33" s="27">
        <v>3500</v>
      </c>
      <c r="G33" s="27">
        <v>3500</v>
      </c>
      <c r="H33" s="27">
        <v>3500</v>
      </c>
      <c r="I33" s="27">
        <v>3500</v>
      </c>
      <c r="J33" s="27">
        <v>3500</v>
      </c>
      <c r="K33" s="27">
        <v>3500</v>
      </c>
    </row>
    <row r="34" spans="1:11" x14ac:dyDescent="0.15">
      <c r="A34" t="s">
        <v>169</v>
      </c>
      <c r="D34" s="6"/>
      <c r="E34" s="27">
        <v>6000</v>
      </c>
      <c r="F34" s="27">
        <v>3500</v>
      </c>
      <c r="G34" s="27">
        <v>3500</v>
      </c>
      <c r="H34" s="27">
        <v>3500</v>
      </c>
      <c r="I34" s="27">
        <v>3500</v>
      </c>
      <c r="J34" s="27">
        <v>3500</v>
      </c>
      <c r="K34" s="27">
        <v>3500</v>
      </c>
    </row>
    <row r="35" spans="1:11" x14ac:dyDescent="0.15">
      <c r="A35" t="s">
        <v>306</v>
      </c>
      <c r="D35" s="6"/>
      <c r="E35" s="27">
        <v>9000</v>
      </c>
      <c r="F35" s="27">
        <v>3500</v>
      </c>
      <c r="G35" s="27">
        <v>3500</v>
      </c>
      <c r="H35" s="27">
        <v>3500</v>
      </c>
      <c r="I35" s="27">
        <v>3500</v>
      </c>
      <c r="J35" s="27">
        <v>3500</v>
      </c>
      <c r="K35" s="27">
        <v>3500</v>
      </c>
    </row>
    <row r="36" spans="1:11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3500</v>
      </c>
      <c r="H36" s="10">
        <v>3500</v>
      </c>
      <c r="I36" s="10">
        <v>3500</v>
      </c>
      <c r="J36" s="10">
        <v>3500</v>
      </c>
      <c r="K36" s="10">
        <v>3500</v>
      </c>
    </row>
    <row r="37" spans="1:11" x14ac:dyDescent="0.15">
      <c r="A37" t="s">
        <v>772</v>
      </c>
      <c r="D37" s="6"/>
      <c r="E37">
        <v>1.6192</v>
      </c>
      <c r="F37">
        <v>1.6445000000000001</v>
      </c>
      <c r="G37">
        <v>1.595</v>
      </c>
      <c r="H37">
        <v>1.63</v>
      </c>
      <c r="I37">
        <v>1.3871</v>
      </c>
      <c r="J37">
        <v>1.7181999999999999</v>
      </c>
      <c r="K37">
        <v>1.85416</v>
      </c>
    </row>
    <row r="38" spans="1:11" x14ac:dyDescent="0.15">
      <c r="A38" t="s">
        <v>287</v>
      </c>
      <c r="D38" s="6"/>
      <c r="E38" s="32">
        <v>1.4333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</row>
    <row r="39" spans="1:11" x14ac:dyDescent="0.15">
      <c r="A39" t="s">
        <v>590</v>
      </c>
      <c r="D39" s="6"/>
      <c r="E39" s="32">
        <v>1.2627999999999999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</row>
    <row r="40" spans="1:11" x14ac:dyDescent="0.15">
      <c r="A40" t="s">
        <v>363</v>
      </c>
      <c r="D40" s="6"/>
      <c r="E40" s="32">
        <v>1.2165999999999999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</row>
    <row r="41" spans="1:11" x14ac:dyDescent="0.15">
      <c r="A41" t="s">
        <v>699</v>
      </c>
      <c r="D41" s="6"/>
      <c r="E41" s="32">
        <v>1.1516999999999999</v>
      </c>
      <c r="F41">
        <v>1.2947</v>
      </c>
      <c r="G41">
        <v>1.375</v>
      </c>
      <c r="H41">
        <v>1.34</v>
      </c>
      <c r="I41">
        <v>1.2056</v>
      </c>
      <c r="J41">
        <v>1.4839</v>
      </c>
      <c r="K41">
        <v>1.5801499999999999</v>
      </c>
    </row>
    <row r="42" spans="1:11" x14ac:dyDescent="0.15">
      <c r="A42" t="s">
        <v>549</v>
      </c>
      <c r="D42" s="6"/>
      <c r="E42" s="32">
        <v>1.5015000000000001</v>
      </c>
      <c r="F42">
        <v>1.5410999999999999</v>
      </c>
      <c r="G42">
        <v>1.4850000000000001</v>
      </c>
      <c r="H42">
        <v>1.54</v>
      </c>
      <c r="I42">
        <v>1.3189</v>
      </c>
      <c r="J42">
        <v>1.6412</v>
      </c>
      <c r="K42">
        <v>1.7363500000000001</v>
      </c>
    </row>
    <row r="43" spans="1:11" x14ac:dyDescent="0.15">
      <c r="A43" t="s">
        <v>787</v>
      </c>
      <c r="D43" s="6"/>
      <c r="E43" s="32">
        <v>1.3420000000000001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15">
      <c r="A44" t="s">
        <v>697</v>
      </c>
      <c r="D44" s="6"/>
      <c r="E44" s="32">
        <v>1.2022999999999999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</row>
    <row r="45" spans="1:11" x14ac:dyDescent="0.15">
      <c r="A45" t="s">
        <v>586</v>
      </c>
      <c r="D45" s="6"/>
      <c r="E45" s="32">
        <v>1.1836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</row>
    <row r="46" spans="1:11" x14ac:dyDescent="0.15">
      <c r="A46" t="s">
        <v>592</v>
      </c>
      <c r="D46" s="6"/>
      <c r="E46" s="32">
        <v>1.1197999999999999</v>
      </c>
      <c r="F46">
        <v>1.1187</v>
      </c>
      <c r="G46">
        <v>1.155</v>
      </c>
      <c r="H46">
        <v>1.2</v>
      </c>
      <c r="I46">
        <v>1.0494000000000001</v>
      </c>
      <c r="J46">
        <v>1.2837000000000001</v>
      </c>
      <c r="K46">
        <v>1.4958899999999999</v>
      </c>
    </row>
    <row r="47" spans="1:11" x14ac:dyDescent="0.15">
      <c r="A47" t="s">
        <v>698</v>
      </c>
      <c r="D47" s="6"/>
      <c r="E47" s="32">
        <v>45.363999999999997</v>
      </c>
      <c r="F47">
        <v>49.290999999999997</v>
      </c>
      <c r="G47">
        <v>50.97</v>
      </c>
      <c r="H47">
        <v>50.52</v>
      </c>
      <c r="I47">
        <v>42.9</v>
      </c>
      <c r="J47">
        <v>56.76</v>
      </c>
      <c r="K47">
        <v>52.436999999999998</v>
      </c>
    </row>
    <row r="48" spans="1:11" x14ac:dyDescent="0.15">
      <c r="D48" s="6"/>
    </row>
    <row r="49" spans="1:11" x14ac:dyDescent="0.15">
      <c r="A49" s="33"/>
      <c r="B49" s="34"/>
      <c r="C49" s="34"/>
      <c r="D49" s="34"/>
      <c r="E49" s="34"/>
      <c r="F49" s="34"/>
      <c r="G49" s="34"/>
      <c r="H49" s="34"/>
      <c r="I49" s="34"/>
      <c r="J49" s="34"/>
      <c r="K49" s="34"/>
    </row>
  </sheetData>
  <sheetProtection algorithmName="SHA-512" hashValue="HpGVtuPDXreGZ+Mgn+1kFAbW+j5pDhOVwPlmdYUZvKXtVE6it61/DBQsxgWhXTQYGG/ZewFHSI14uX+t9W2irA==" saltValue="T4Q09nrhkatxO1qefR0scw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/>
  <dimension ref="A1:K53"/>
  <sheetViews>
    <sheetView zoomScale="125" workbookViewId="0">
      <selection activeCell="M52" sqref="M52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3"/>
      <c r="B2" s="34"/>
      <c r="C2" s="34"/>
      <c r="D2" s="34"/>
      <c r="E2" s="35"/>
      <c r="F2" s="35"/>
      <c r="G2" s="35"/>
      <c r="H2" s="35"/>
      <c r="I2" s="35"/>
      <c r="J2" s="35"/>
      <c r="K2" s="35"/>
    </row>
    <row r="3" spans="1:11" x14ac:dyDescent="0.15">
      <c r="A3" s="3" t="s">
        <v>570</v>
      </c>
      <c r="B3" s="4"/>
      <c r="C3" s="4"/>
      <c r="D3" s="5"/>
    </row>
    <row r="4" spans="1:11" x14ac:dyDescent="0.15">
      <c r="D4" s="6"/>
      <c r="E4" s="7" t="s">
        <v>875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1.5872999999999999</v>
      </c>
      <c r="F13">
        <v>1.5818000000000001</v>
      </c>
      <c r="G13">
        <v>1.639</v>
      </c>
      <c r="H13">
        <v>1.64</v>
      </c>
      <c r="I13">
        <v>1.5410999999999999</v>
      </c>
      <c r="J13">
        <v>1.7644</v>
      </c>
      <c r="K13">
        <v>1.80653</v>
      </c>
    </row>
    <row r="14" spans="1:11" x14ac:dyDescent="0.15">
      <c r="A14" t="s">
        <v>287</v>
      </c>
      <c r="D14" s="6"/>
      <c r="E14">
        <v>1.4256</v>
      </c>
      <c r="F14">
        <v>1.4926999999999999</v>
      </c>
      <c r="G14">
        <v>1.54</v>
      </c>
      <c r="H14">
        <v>0</v>
      </c>
      <c r="I14">
        <v>1.4641</v>
      </c>
      <c r="J14">
        <v>1.6731</v>
      </c>
      <c r="K14">
        <v>1.7029099999999999</v>
      </c>
    </row>
    <row r="15" spans="1:11" x14ac:dyDescent="0.15">
      <c r="A15" t="s">
        <v>699</v>
      </c>
      <c r="D15" s="6"/>
      <c r="E15">
        <v>1.1715</v>
      </c>
      <c r="F15">
        <v>1.155</v>
      </c>
      <c r="G15">
        <v>1.155</v>
      </c>
      <c r="H15">
        <v>1.53</v>
      </c>
      <c r="I15">
        <v>1.1318999999999999</v>
      </c>
      <c r="J15">
        <v>1.2947</v>
      </c>
      <c r="K15">
        <v>1.2950299999999999</v>
      </c>
    </row>
    <row r="16" spans="1:11" x14ac:dyDescent="0.15">
      <c r="A16" t="s">
        <v>549</v>
      </c>
      <c r="D16" s="6"/>
      <c r="E16">
        <v>1.518</v>
      </c>
      <c r="F16">
        <v>1.4762</v>
      </c>
      <c r="G16">
        <v>1.573</v>
      </c>
      <c r="H16">
        <v>1.58</v>
      </c>
      <c r="I16">
        <v>1.4619</v>
      </c>
      <c r="J16">
        <v>1.6852</v>
      </c>
      <c r="K16">
        <v>1.7781499999999999</v>
      </c>
    </row>
    <row r="17" spans="1:11" x14ac:dyDescent="0.15">
      <c r="A17" t="s">
        <v>787</v>
      </c>
      <c r="D17" s="6"/>
      <c r="E17">
        <v>1.3794</v>
      </c>
      <c r="F17">
        <v>1.4729000000000001</v>
      </c>
      <c r="G17">
        <v>1.496</v>
      </c>
      <c r="H17">
        <v>0</v>
      </c>
      <c r="I17">
        <v>1.3958999999999999</v>
      </c>
      <c r="J17">
        <v>1.6214</v>
      </c>
      <c r="K17">
        <v>1.66309</v>
      </c>
    </row>
    <row r="18" spans="1:11" x14ac:dyDescent="0.15">
      <c r="A18" t="s">
        <v>592</v>
      </c>
      <c r="D18" s="6"/>
      <c r="E18">
        <v>1.1197999999999999</v>
      </c>
      <c r="F18" s="32">
        <v>1.1175999999999999</v>
      </c>
      <c r="G18">
        <v>1.1220000000000001</v>
      </c>
      <c r="H18">
        <v>1.51</v>
      </c>
      <c r="I18">
        <v>1.0989</v>
      </c>
      <c r="J18">
        <v>1.2551000000000001</v>
      </c>
      <c r="K18">
        <v>1.2552099999999999</v>
      </c>
    </row>
    <row r="19" spans="1:11" x14ac:dyDescent="0.15">
      <c r="A19" t="s">
        <v>698</v>
      </c>
      <c r="D19" s="6"/>
      <c r="E19">
        <v>51.04</v>
      </c>
      <c r="F19">
        <v>50.49</v>
      </c>
      <c r="G19">
        <v>53.09</v>
      </c>
      <c r="H19">
        <v>54.75</v>
      </c>
      <c r="I19">
        <v>47.3</v>
      </c>
      <c r="J19">
        <v>56.65</v>
      </c>
      <c r="K19">
        <v>60.598999999999997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412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3200</v>
      </c>
      <c r="G27" s="27">
        <v>3200</v>
      </c>
      <c r="H27" s="27">
        <v>3200</v>
      </c>
      <c r="I27" s="27">
        <v>3200</v>
      </c>
      <c r="J27" s="27">
        <v>3200</v>
      </c>
      <c r="K27" s="27">
        <v>3200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3200</v>
      </c>
      <c r="H28" s="10">
        <v>3200</v>
      </c>
      <c r="I28" s="10">
        <v>3200</v>
      </c>
      <c r="J28" s="10">
        <v>3200</v>
      </c>
      <c r="K28" s="10">
        <v>3200</v>
      </c>
    </row>
    <row r="29" spans="1:11" x14ac:dyDescent="0.15">
      <c r="A29" t="s">
        <v>772</v>
      </c>
      <c r="D29" s="6"/>
      <c r="E29">
        <v>1.5213000000000001</v>
      </c>
      <c r="F29">
        <v>1.6335</v>
      </c>
      <c r="G29">
        <v>1.595</v>
      </c>
      <c r="H29">
        <v>1.61</v>
      </c>
      <c r="I29">
        <v>1.4069</v>
      </c>
      <c r="J29">
        <v>1.6973</v>
      </c>
      <c r="K29">
        <v>1.8539399999999999</v>
      </c>
    </row>
    <row r="30" spans="1:11" x14ac:dyDescent="0.15">
      <c r="A30" t="s">
        <v>287</v>
      </c>
      <c r="D30" s="6"/>
      <c r="E30">
        <v>1.3156000000000001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1.2407999999999999</v>
      </c>
      <c r="F31">
        <v>1.3288</v>
      </c>
      <c r="G31">
        <v>1.419</v>
      </c>
      <c r="H31">
        <v>1.4</v>
      </c>
      <c r="I31">
        <v>1.2528999999999999</v>
      </c>
      <c r="J31">
        <v>1.4971000000000001</v>
      </c>
      <c r="K31">
        <v>1.6462600000000001</v>
      </c>
    </row>
    <row r="32" spans="1:11" x14ac:dyDescent="0.15">
      <c r="A32" t="s">
        <v>549</v>
      </c>
      <c r="D32" s="6"/>
      <c r="E32">
        <v>1.4729000000000001</v>
      </c>
      <c r="F32">
        <v>1.5345</v>
      </c>
      <c r="G32">
        <v>1.496</v>
      </c>
      <c r="H32">
        <v>1.54</v>
      </c>
      <c r="I32">
        <v>1.3012999999999999</v>
      </c>
      <c r="J32">
        <v>1.5906</v>
      </c>
      <c r="K32">
        <v>1.8256699999999999</v>
      </c>
    </row>
    <row r="33" spans="1:11" x14ac:dyDescent="0.15">
      <c r="A33" t="s">
        <v>189</v>
      </c>
      <c r="D33" s="6"/>
      <c r="E33">
        <v>1.2748999999999999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1.1990000000000001</v>
      </c>
      <c r="F34">
        <v>1.2990999999999999</v>
      </c>
      <c r="G34">
        <v>1.331</v>
      </c>
      <c r="H34">
        <v>1.35</v>
      </c>
      <c r="I34">
        <v>1.1693</v>
      </c>
      <c r="J34">
        <v>1.4200999999999999</v>
      </c>
      <c r="K34">
        <v>1.6064400000000001</v>
      </c>
    </row>
    <row r="35" spans="1:11" x14ac:dyDescent="0.15">
      <c r="A35" t="s">
        <v>698</v>
      </c>
      <c r="D35" s="6"/>
      <c r="E35">
        <v>51.029000000000003</v>
      </c>
      <c r="F35">
        <v>49.093000000000004</v>
      </c>
      <c r="G35">
        <v>51.3</v>
      </c>
      <c r="H35">
        <v>52.43</v>
      </c>
      <c r="I35">
        <v>46.2</v>
      </c>
      <c r="J35">
        <v>53.46</v>
      </c>
      <c r="K35">
        <v>54.417000000000002</v>
      </c>
    </row>
    <row r="36" spans="1:11" x14ac:dyDescent="0.15">
      <c r="D36" s="6"/>
    </row>
    <row r="37" spans="1:11" x14ac:dyDescent="0.15">
      <c r="A37" s="9" t="s">
        <v>540</v>
      </c>
      <c r="D37" s="6"/>
    </row>
    <row r="38" spans="1:11" x14ac:dyDescent="0.15">
      <c r="A38" s="9" t="s">
        <v>343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163</v>
      </c>
      <c r="J38" s="8" t="s">
        <v>126</v>
      </c>
      <c r="K38" s="8" t="s">
        <v>412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>
        <v>4000</v>
      </c>
      <c r="G43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10">
        <v>12000</v>
      </c>
      <c r="H44" s="10">
        <v>4000</v>
      </c>
      <c r="I44" s="10">
        <v>12000</v>
      </c>
      <c r="J44" s="10">
        <v>12000</v>
      </c>
      <c r="K44" s="10">
        <v>12000</v>
      </c>
    </row>
    <row r="45" spans="1:11" x14ac:dyDescent="0.15">
      <c r="A45" t="s">
        <v>772</v>
      </c>
      <c r="D45" s="6"/>
      <c r="E45">
        <v>1.5587</v>
      </c>
      <c r="F45">
        <v>1.6093</v>
      </c>
      <c r="G45">
        <v>1.6719999999999999</v>
      </c>
      <c r="H45">
        <v>1.63</v>
      </c>
      <c r="I45">
        <v>1.4399</v>
      </c>
      <c r="J45">
        <v>1.7281</v>
      </c>
      <c r="K45">
        <v>1.85537</v>
      </c>
    </row>
    <row r="46" spans="1:11" x14ac:dyDescent="0.15">
      <c r="A46" t="s">
        <v>287</v>
      </c>
      <c r="D46" s="6"/>
      <c r="E46">
        <v>1.3101</v>
      </c>
      <c r="F46">
        <v>1.4212</v>
      </c>
      <c r="G46">
        <v>1.4850000000000001</v>
      </c>
      <c r="H46">
        <v>0</v>
      </c>
      <c r="I46">
        <v>1.2748999999999999</v>
      </c>
      <c r="J46">
        <v>1.5301</v>
      </c>
      <c r="K46">
        <v>1.62866</v>
      </c>
    </row>
    <row r="47" spans="1:11" x14ac:dyDescent="0.15">
      <c r="A47" t="s">
        <v>699</v>
      </c>
      <c r="D47" s="6"/>
      <c r="E47">
        <v>1.1659999999999999</v>
      </c>
      <c r="F47">
        <v>1.1979</v>
      </c>
      <c r="G47">
        <v>1.2430000000000001</v>
      </c>
      <c r="H47">
        <v>1.45</v>
      </c>
      <c r="I47">
        <v>1.0592999999999999</v>
      </c>
      <c r="J47">
        <v>1.2958000000000001</v>
      </c>
      <c r="K47">
        <v>1.37269</v>
      </c>
    </row>
    <row r="48" spans="1:11" x14ac:dyDescent="0.15">
      <c r="A48" t="s">
        <v>549</v>
      </c>
      <c r="D48" s="6"/>
      <c r="E48">
        <v>1.5257000000000001</v>
      </c>
      <c r="F48">
        <v>1.5928</v>
      </c>
      <c r="G48">
        <v>1.6279999999999999</v>
      </c>
      <c r="H48">
        <v>1.58</v>
      </c>
      <c r="I48">
        <v>1.4003000000000001</v>
      </c>
      <c r="J48">
        <v>1.6995</v>
      </c>
      <c r="K48">
        <v>1.8270999999999999</v>
      </c>
    </row>
    <row r="49" spans="1:11" x14ac:dyDescent="0.15">
      <c r="A49" t="s">
        <v>787</v>
      </c>
      <c r="D49" s="6"/>
      <c r="E49">
        <v>1.2627999999999999</v>
      </c>
      <c r="F49">
        <v>1.3783000000000001</v>
      </c>
      <c r="G49">
        <v>1.419</v>
      </c>
      <c r="H49">
        <v>0</v>
      </c>
      <c r="I49">
        <v>1.2242999999999999</v>
      </c>
      <c r="J49">
        <v>1.5125</v>
      </c>
      <c r="K49">
        <v>1.58873</v>
      </c>
    </row>
    <row r="50" spans="1:11" x14ac:dyDescent="0.15">
      <c r="A50" t="s">
        <v>592</v>
      </c>
      <c r="D50" s="6"/>
      <c r="E50">
        <v>1.1296999999999999</v>
      </c>
      <c r="F50">
        <v>1.1417999999999999</v>
      </c>
      <c r="G50">
        <v>1.177</v>
      </c>
      <c r="H50">
        <v>1.42</v>
      </c>
      <c r="I50">
        <v>1.0263</v>
      </c>
      <c r="J50">
        <v>1.2286999999999999</v>
      </c>
      <c r="K50">
        <v>1.3327599999999999</v>
      </c>
    </row>
    <row r="51" spans="1:11" x14ac:dyDescent="0.15">
      <c r="A51" t="s">
        <v>698</v>
      </c>
      <c r="D51" s="6"/>
      <c r="E51">
        <v>50.875</v>
      </c>
      <c r="F51">
        <v>49.511000000000003</v>
      </c>
      <c r="G51">
        <v>52.75</v>
      </c>
      <c r="H51">
        <v>53.45</v>
      </c>
      <c r="I51">
        <v>47.3</v>
      </c>
      <c r="J51">
        <v>54.56</v>
      </c>
      <c r="K51">
        <v>60.72</v>
      </c>
    </row>
    <row r="52" spans="1:11" x14ac:dyDescent="0.15">
      <c r="D52" s="6"/>
    </row>
    <row r="53" spans="1:11" x14ac:dyDescent="0.15">
      <c r="A53" s="33"/>
      <c r="B53" s="34"/>
      <c r="C53" s="34"/>
      <c r="D53" s="34"/>
      <c r="E53" s="34"/>
      <c r="F53" s="34"/>
      <c r="G53" s="34"/>
      <c r="H53" s="34"/>
      <c r="I53" s="34"/>
      <c r="J53" s="34"/>
      <c r="K53" s="34"/>
    </row>
  </sheetData>
  <sheetProtection algorithmName="SHA-512" hashValue="cvJGm037NVuvSkVGoAutIA/ccsE0R+zHQsTlZ6VkkSOYdeHaYxBvgMS2neTtsaDniRXtu9FK0eeYSfLujIluug==" saltValue="5P6zJbrWLAlrtdP82xkph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5"/>
  <dimension ref="A1:K53"/>
  <sheetViews>
    <sheetView zoomScale="125" workbookViewId="0">
      <selection activeCell="M35" sqref="M35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6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x14ac:dyDescent="0.15">
      <c r="A3" s="3" t="s">
        <v>789</v>
      </c>
      <c r="B3" s="4"/>
      <c r="C3" s="4"/>
      <c r="D3" s="5"/>
      <c r="E3" s="4"/>
      <c r="F3" s="4"/>
    </row>
    <row r="4" spans="1:11" x14ac:dyDescent="0.15">
      <c r="D4" s="6"/>
      <c r="E4" s="7" t="s">
        <v>876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 s="27">
        <v>3200</v>
      </c>
      <c r="G11" s="27">
        <v>3200</v>
      </c>
      <c r="H11" s="27">
        <v>3200</v>
      </c>
      <c r="I11" s="27">
        <v>3200</v>
      </c>
      <c r="J11" s="27">
        <v>3200</v>
      </c>
      <c r="K11" s="27">
        <v>3200</v>
      </c>
    </row>
    <row r="12" spans="1:11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3200</v>
      </c>
      <c r="H12" s="10">
        <v>3200</v>
      </c>
      <c r="I12" s="10">
        <v>3200</v>
      </c>
      <c r="J12" s="10">
        <v>3200</v>
      </c>
      <c r="K12" s="10">
        <v>3200</v>
      </c>
    </row>
    <row r="13" spans="1:11" x14ac:dyDescent="0.15">
      <c r="A13" t="s">
        <v>772</v>
      </c>
      <c r="D13" s="6"/>
      <c r="E13">
        <v>1.6620999999999999</v>
      </c>
      <c r="F13">
        <v>1.7302999999999999</v>
      </c>
      <c r="G13">
        <v>1.76</v>
      </c>
      <c r="H13">
        <v>1.73</v>
      </c>
      <c r="I13">
        <v>1.5719000000000001</v>
      </c>
      <c r="J13">
        <v>1.8270999999999999</v>
      </c>
      <c r="K13">
        <v>1.96834</v>
      </c>
    </row>
    <row r="14" spans="1:11" x14ac:dyDescent="0.15">
      <c r="A14" t="s">
        <v>287</v>
      </c>
      <c r="D14" s="6"/>
      <c r="E14">
        <v>1.5267999999999999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699</v>
      </c>
      <c r="D15" s="6"/>
      <c r="E15">
        <v>1.4420999999999999</v>
      </c>
      <c r="F15">
        <v>1.4850000000000001</v>
      </c>
      <c r="G15">
        <v>1.5620000000000001</v>
      </c>
      <c r="H15">
        <v>1.57</v>
      </c>
      <c r="I15">
        <v>1.4036</v>
      </c>
      <c r="J15">
        <v>1.6114999999999999</v>
      </c>
      <c r="K15">
        <v>1.72854</v>
      </c>
    </row>
    <row r="16" spans="1:11" x14ac:dyDescent="0.15">
      <c r="A16" t="s">
        <v>549</v>
      </c>
      <c r="D16" s="6"/>
      <c r="E16">
        <v>1.3904000000000001</v>
      </c>
      <c r="F16">
        <v>1.4718</v>
      </c>
      <c r="G16">
        <v>1.5069999999999999</v>
      </c>
      <c r="H16">
        <v>1.54</v>
      </c>
      <c r="I16">
        <v>1.331</v>
      </c>
      <c r="J16">
        <v>1.5531999999999999</v>
      </c>
      <c r="K16">
        <v>1.7400899999999999</v>
      </c>
    </row>
    <row r="17" spans="1:11" x14ac:dyDescent="0.15">
      <c r="A17" t="s">
        <v>189</v>
      </c>
      <c r="D17" s="6"/>
      <c r="E17">
        <v>1.2683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592</v>
      </c>
      <c r="D18" s="6"/>
      <c r="E18">
        <v>1.1979</v>
      </c>
      <c r="F18">
        <v>1.2903</v>
      </c>
      <c r="G18">
        <v>1.32</v>
      </c>
      <c r="H18">
        <v>1.35</v>
      </c>
      <c r="I18">
        <v>1.1516999999999999</v>
      </c>
      <c r="J18">
        <v>1.3684000000000001</v>
      </c>
      <c r="K18">
        <v>1.4505699999999999</v>
      </c>
    </row>
    <row r="19" spans="1:11" x14ac:dyDescent="0.15">
      <c r="A19" t="s">
        <v>698</v>
      </c>
      <c r="D19" s="6"/>
      <c r="E19">
        <v>48.674999999999997</v>
      </c>
      <c r="F19">
        <v>47.728999999999999</v>
      </c>
      <c r="G19">
        <v>49.52</v>
      </c>
      <c r="H19">
        <v>50.6</v>
      </c>
      <c r="I19">
        <v>44</v>
      </c>
      <c r="J19">
        <v>50.49</v>
      </c>
      <c r="K19">
        <v>54.527000000000001</v>
      </c>
    </row>
    <row r="20" spans="1:11" x14ac:dyDescent="0.15">
      <c r="D20" s="6"/>
    </row>
    <row r="21" spans="1:11" x14ac:dyDescent="0.15">
      <c r="A21" s="9" t="s">
        <v>616</v>
      </c>
      <c r="D21" s="6"/>
    </row>
    <row r="22" spans="1:11" x14ac:dyDescent="0.15">
      <c r="A22" s="9" t="s">
        <v>344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412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3500</v>
      </c>
      <c r="G27" s="27">
        <v>3500</v>
      </c>
      <c r="H27" s="27">
        <v>3500</v>
      </c>
      <c r="I27" s="27">
        <v>3500</v>
      </c>
      <c r="J27" s="27">
        <v>3500</v>
      </c>
      <c r="K27" s="27">
        <v>3500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3500</v>
      </c>
      <c r="H28" s="10">
        <v>3500</v>
      </c>
      <c r="I28" s="10">
        <v>3500</v>
      </c>
      <c r="J28" s="10">
        <v>3500</v>
      </c>
      <c r="K28" s="10">
        <v>3500</v>
      </c>
    </row>
    <row r="29" spans="1:11" x14ac:dyDescent="0.15">
      <c r="A29" t="s">
        <v>772</v>
      </c>
      <c r="D29" s="6"/>
      <c r="E29">
        <v>1.7875000000000001</v>
      </c>
      <c r="F29">
        <v>1.9151</v>
      </c>
      <c r="G29">
        <v>1.8149999999999999</v>
      </c>
      <c r="H29">
        <v>1.85</v>
      </c>
      <c r="I29">
        <v>1.5807</v>
      </c>
      <c r="J29">
        <v>2.0097</v>
      </c>
      <c r="K29">
        <v>2.0652499999999998</v>
      </c>
    </row>
    <row r="30" spans="1:11" x14ac:dyDescent="0.15">
      <c r="A30" t="s">
        <v>287</v>
      </c>
      <c r="D30" s="6"/>
      <c r="E30">
        <v>1.5466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1.3815999999999999</v>
      </c>
      <c r="F31">
        <v>1.5246</v>
      </c>
      <c r="G31">
        <v>1.6279999999999999</v>
      </c>
      <c r="H31">
        <v>1.67</v>
      </c>
      <c r="I31">
        <v>1.4432</v>
      </c>
      <c r="J31">
        <v>1.7907999999999999</v>
      </c>
      <c r="K31">
        <v>1.8498699999999999</v>
      </c>
    </row>
    <row r="32" spans="1:11" x14ac:dyDescent="0.15">
      <c r="A32" t="s">
        <v>549</v>
      </c>
      <c r="D32" s="6"/>
      <c r="E32">
        <v>1.5630999999999999</v>
      </c>
      <c r="F32">
        <v>1.5697000000000001</v>
      </c>
      <c r="G32">
        <v>1.5069999999999999</v>
      </c>
      <c r="H32">
        <v>1.57</v>
      </c>
      <c r="I32">
        <v>1.3254999999999999</v>
      </c>
      <c r="J32">
        <v>1.6489</v>
      </c>
      <c r="K32">
        <v>1.8689</v>
      </c>
    </row>
    <row r="33" spans="1:11" x14ac:dyDescent="0.15">
      <c r="A33" t="s">
        <v>189</v>
      </c>
      <c r="D33" s="6"/>
      <c r="E33">
        <v>1.3738999999999999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1.3024</v>
      </c>
      <c r="F34">
        <v>1.3496999999999999</v>
      </c>
      <c r="G34">
        <v>1.43</v>
      </c>
      <c r="H34">
        <v>1.39</v>
      </c>
      <c r="I34">
        <v>1.2419</v>
      </c>
      <c r="J34">
        <v>1.5872999999999999</v>
      </c>
      <c r="K34">
        <v>1.6765099999999999</v>
      </c>
    </row>
    <row r="35" spans="1:11" x14ac:dyDescent="0.15">
      <c r="A35" t="s">
        <v>698</v>
      </c>
      <c r="D35" s="6"/>
      <c r="E35">
        <v>45.363999999999997</v>
      </c>
      <c r="F35">
        <v>47.069000000000003</v>
      </c>
      <c r="G35">
        <v>48.51</v>
      </c>
      <c r="H35">
        <v>49.15</v>
      </c>
      <c r="I35">
        <v>44</v>
      </c>
      <c r="J35">
        <v>53.46</v>
      </c>
      <c r="K35">
        <v>53.228999999999999</v>
      </c>
    </row>
    <row r="36" spans="1:11" x14ac:dyDescent="0.15">
      <c r="D36" s="6"/>
    </row>
    <row r="37" spans="1:11" x14ac:dyDescent="0.15">
      <c r="A37" s="9" t="s">
        <v>616</v>
      </c>
      <c r="D37" s="6"/>
    </row>
    <row r="38" spans="1:11" x14ac:dyDescent="0.15">
      <c r="A38" s="9" t="s">
        <v>703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163</v>
      </c>
      <c r="J38" s="8" t="s">
        <v>126</v>
      </c>
      <c r="K38" s="8" t="s">
        <v>412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 s="27">
        <v>3200</v>
      </c>
      <c r="G43" s="27">
        <v>3200</v>
      </c>
      <c r="H43" s="27">
        <v>3200</v>
      </c>
      <c r="I43" s="27">
        <v>3200</v>
      </c>
      <c r="J43" s="27">
        <v>3200</v>
      </c>
      <c r="K43" s="27">
        <v>3200</v>
      </c>
    </row>
    <row r="44" spans="1:11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3200</v>
      </c>
      <c r="H44" s="10">
        <v>3200</v>
      </c>
      <c r="I44" s="10">
        <v>3200</v>
      </c>
      <c r="J44" s="10">
        <v>3200</v>
      </c>
      <c r="K44" s="10">
        <v>3200</v>
      </c>
    </row>
    <row r="45" spans="1:11" x14ac:dyDescent="0.15">
      <c r="A45" t="s">
        <v>772</v>
      </c>
      <c r="D45" s="6"/>
      <c r="E45">
        <v>1.8249</v>
      </c>
      <c r="F45">
        <v>1.9316</v>
      </c>
      <c r="G45">
        <v>1.9690000000000001</v>
      </c>
      <c r="H45">
        <v>1.95</v>
      </c>
      <c r="I45">
        <v>1.7336</v>
      </c>
      <c r="J45">
        <v>2.0911</v>
      </c>
      <c r="K45">
        <v>2.2316799999999999</v>
      </c>
    </row>
    <row r="46" spans="1:11" x14ac:dyDescent="0.15">
      <c r="A46" t="s">
        <v>287</v>
      </c>
      <c r="D46" s="6"/>
      <c r="E46">
        <v>1.4938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699</v>
      </c>
      <c r="D47" s="6"/>
      <c r="E47">
        <v>1.1451</v>
      </c>
      <c r="F47">
        <v>1.4608000000000001</v>
      </c>
      <c r="G47">
        <v>1.573</v>
      </c>
      <c r="H47">
        <v>1.54</v>
      </c>
      <c r="I47">
        <v>1.4101999999999999</v>
      </c>
      <c r="J47">
        <v>1.6676</v>
      </c>
      <c r="K47">
        <v>1.76671</v>
      </c>
    </row>
    <row r="48" spans="1:11" x14ac:dyDescent="0.15">
      <c r="A48" t="s">
        <v>549</v>
      </c>
      <c r="D48" s="6"/>
      <c r="E48">
        <v>1.5939000000000001</v>
      </c>
      <c r="F48">
        <v>1.716</v>
      </c>
      <c r="G48">
        <v>1.6719999999999999</v>
      </c>
      <c r="H48">
        <v>1.72</v>
      </c>
      <c r="I48">
        <v>1.5125</v>
      </c>
      <c r="J48">
        <v>1.7830999999999999</v>
      </c>
      <c r="K48">
        <v>2.0354399999999999</v>
      </c>
    </row>
    <row r="49" spans="1:11" x14ac:dyDescent="0.15">
      <c r="A49" t="s">
        <v>189</v>
      </c>
      <c r="D49" s="6"/>
      <c r="E49">
        <v>1.2903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592</v>
      </c>
      <c r="D50" s="6"/>
      <c r="E50">
        <v>1.1121000000000001</v>
      </c>
      <c r="F50">
        <v>1.375</v>
      </c>
      <c r="G50">
        <v>1.474</v>
      </c>
      <c r="H50">
        <v>1.47</v>
      </c>
      <c r="I50">
        <v>1.2968999999999999</v>
      </c>
      <c r="J50">
        <v>1.5630999999999999</v>
      </c>
      <c r="K50">
        <v>1.5935699999999999</v>
      </c>
    </row>
    <row r="51" spans="1:11" x14ac:dyDescent="0.15">
      <c r="A51" t="s">
        <v>698</v>
      </c>
      <c r="D51" s="6"/>
      <c r="E51">
        <v>51.116999999999997</v>
      </c>
      <c r="F51">
        <v>49.015999999999998</v>
      </c>
      <c r="G51">
        <v>50.75</v>
      </c>
      <c r="H51">
        <v>51.95</v>
      </c>
      <c r="I51">
        <v>46.2</v>
      </c>
      <c r="J51">
        <v>53.79</v>
      </c>
      <c r="K51">
        <v>54.790999999999997</v>
      </c>
    </row>
    <row r="52" spans="1:11" x14ac:dyDescent="0.15">
      <c r="D52" s="6"/>
    </row>
    <row r="53" spans="1:11" x14ac:dyDescent="0.15">
      <c r="A53" s="33"/>
      <c r="B53" s="34"/>
      <c r="C53" s="34"/>
      <c r="D53" s="34"/>
      <c r="E53" s="34"/>
      <c r="F53" s="34"/>
      <c r="G53" s="34"/>
      <c r="H53" s="34"/>
      <c r="I53" s="34"/>
      <c r="J53" s="34"/>
      <c r="K53" s="34"/>
    </row>
  </sheetData>
  <sheetProtection algorithmName="SHA-512" hashValue="VSTeah57xFMuw/uSZfg0cqCYwefbxH4BQ5ZYkGHGv3Sg77EFPA8qVKQGSXwp65gvGljuKSW7NlLWWVuUGjsBDQ==" saltValue="siGXhK1FbzVyOSPYowveLg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6"/>
  <dimension ref="A1:K49"/>
  <sheetViews>
    <sheetView zoomScale="125" workbookViewId="0">
      <selection activeCell="N36" sqref="N36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452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 s="27">
        <v>3000</v>
      </c>
      <c r="F11" s="27">
        <v>6000</v>
      </c>
      <c r="G11" s="27">
        <v>6000</v>
      </c>
      <c r="H11">
        <v>6000</v>
      </c>
      <c r="I11" s="27">
        <v>6000</v>
      </c>
      <c r="J11" s="27">
        <v>6000</v>
      </c>
      <c r="K11" s="27">
        <v>6000</v>
      </c>
    </row>
    <row r="12" spans="1:11" x14ac:dyDescent="0.15">
      <c r="A12" t="s">
        <v>169</v>
      </c>
      <c r="D12" s="6"/>
      <c r="E12">
        <v>6000</v>
      </c>
      <c r="F12">
        <v>9000</v>
      </c>
      <c r="G12">
        <v>9000</v>
      </c>
      <c r="H12">
        <v>6000</v>
      </c>
      <c r="I12">
        <v>9000</v>
      </c>
      <c r="J12">
        <v>9000</v>
      </c>
      <c r="K12">
        <v>9000</v>
      </c>
    </row>
    <row r="13" spans="1:11" x14ac:dyDescent="0.15">
      <c r="A13" t="s">
        <v>306</v>
      </c>
      <c r="D13" s="6"/>
      <c r="E13">
        <v>9000</v>
      </c>
      <c r="F13" s="27">
        <v>9000</v>
      </c>
      <c r="G13" s="27">
        <v>9000</v>
      </c>
      <c r="H13">
        <v>6000</v>
      </c>
      <c r="I13" s="27">
        <v>9000</v>
      </c>
      <c r="J13" s="27">
        <v>9000</v>
      </c>
      <c r="K13" s="27">
        <v>9000</v>
      </c>
    </row>
    <row r="14" spans="1:11" x14ac:dyDescent="0.15">
      <c r="A14" s="10" t="s">
        <v>604</v>
      </c>
      <c r="B14" s="10"/>
      <c r="C14" s="10"/>
      <c r="D14" s="11"/>
      <c r="E14" s="10">
        <v>15000</v>
      </c>
      <c r="F14" s="10">
        <v>9000</v>
      </c>
      <c r="G14" s="10">
        <v>9000</v>
      </c>
      <c r="H14" s="10">
        <v>6000</v>
      </c>
      <c r="I14" s="10">
        <v>9000</v>
      </c>
      <c r="J14" s="10">
        <v>9000</v>
      </c>
      <c r="K14" s="10">
        <v>9000</v>
      </c>
    </row>
    <row r="15" spans="1:11" x14ac:dyDescent="0.15">
      <c r="A15" t="s">
        <v>772</v>
      </c>
      <c r="D15" s="6"/>
      <c r="E15">
        <v>1.6698</v>
      </c>
      <c r="F15">
        <v>1.6313</v>
      </c>
      <c r="G15">
        <v>1.7490000000000001</v>
      </c>
      <c r="H15">
        <v>1.65</v>
      </c>
      <c r="I15">
        <v>1.5190999999999999</v>
      </c>
      <c r="J15">
        <v>1.7457</v>
      </c>
      <c r="K15">
        <v>2.00332</v>
      </c>
    </row>
    <row r="16" spans="1:11" x14ac:dyDescent="0.15">
      <c r="A16" t="s">
        <v>287</v>
      </c>
      <c r="D16" s="6"/>
      <c r="E16">
        <v>1.4476</v>
      </c>
      <c r="F16">
        <v>1.2726999999999999</v>
      </c>
      <c r="G16">
        <v>1.2430000000000001</v>
      </c>
      <c r="H16">
        <v>0</v>
      </c>
      <c r="I16">
        <v>1.1286</v>
      </c>
      <c r="J16">
        <v>1.2738</v>
      </c>
      <c r="K16">
        <v>1.4621200000000001</v>
      </c>
    </row>
    <row r="17" spans="1:11" x14ac:dyDescent="0.15">
      <c r="A17" t="s">
        <v>590</v>
      </c>
      <c r="D17" s="6"/>
      <c r="E17">
        <v>1.1209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363</v>
      </c>
      <c r="D18" s="6"/>
      <c r="E18">
        <v>0.93169999999999997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</row>
    <row r="19" spans="1:11" x14ac:dyDescent="0.15">
      <c r="A19" t="s">
        <v>699</v>
      </c>
      <c r="D19" s="6"/>
      <c r="E19">
        <v>0.80959999999999999</v>
      </c>
      <c r="F19">
        <v>0.8327</v>
      </c>
      <c r="G19">
        <v>0.88</v>
      </c>
      <c r="H19">
        <v>1.21</v>
      </c>
      <c r="I19">
        <v>0.81399999999999995</v>
      </c>
      <c r="J19">
        <v>0.87339999999999995</v>
      </c>
      <c r="K19">
        <v>1.0395000000000001</v>
      </c>
    </row>
    <row r="20" spans="1:11" x14ac:dyDescent="0.15">
      <c r="A20" t="s">
        <v>549</v>
      </c>
      <c r="D20" s="6"/>
      <c r="E20">
        <v>1.5466</v>
      </c>
      <c r="F20">
        <v>1.5158</v>
      </c>
      <c r="G20">
        <v>1.738</v>
      </c>
      <c r="H20">
        <v>1.6</v>
      </c>
      <c r="I20">
        <v>1.4178999999999999</v>
      </c>
      <c r="J20">
        <v>1.6225000000000001</v>
      </c>
      <c r="K20">
        <v>1.8843000000000001</v>
      </c>
    </row>
    <row r="21" spans="1:11" x14ac:dyDescent="0.15">
      <c r="A21" t="s">
        <v>787</v>
      </c>
      <c r="D21" s="6"/>
      <c r="E21">
        <v>1.3541000000000001</v>
      </c>
      <c r="F21">
        <v>1.1274999999999999</v>
      </c>
      <c r="G21">
        <v>1.21</v>
      </c>
      <c r="H21">
        <v>0</v>
      </c>
      <c r="I21">
        <v>1.0384</v>
      </c>
      <c r="J21">
        <v>1.1066</v>
      </c>
      <c r="K21">
        <v>1.3769800000000001</v>
      </c>
    </row>
    <row r="22" spans="1:11" x14ac:dyDescent="0.15">
      <c r="A22" t="s">
        <v>697</v>
      </c>
      <c r="D22" s="6"/>
      <c r="E22">
        <v>1.0713999999999999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</row>
    <row r="23" spans="1:11" x14ac:dyDescent="0.15">
      <c r="A23" t="s">
        <v>586</v>
      </c>
      <c r="D23" s="6"/>
      <c r="E23">
        <v>0.90639999999999998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</row>
    <row r="24" spans="1:11" x14ac:dyDescent="0.15">
      <c r="A24" t="s">
        <v>592</v>
      </c>
      <c r="D24" s="6"/>
      <c r="E24">
        <v>0.79310000000000003</v>
      </c>
      <c r="F24">
        <v>0.80189999999999995</v>
      </c>
      <c r="G24">
        <v>0.88</v>
      </c>
      <c r="H24">
        <v>1.1599999999999999</v>
      </c>
      <c r="I24">
        <v>0.77990000000000004</v>
      </c>
      <c r="J24">
        <v>0.82609999999999995</v>
      </c>
      <c r="K24">
        <v>0.95435999999999999</v>
      </c>
    </row>
    <row r="25" spans="1:11" x14ac:dyDescent="0.15">
      <c r="A25" t="s">
        <v>698</v>
      </c>
      <c r="D25" s="6"/>
      <c r="E25">
        <v>53.481999999999999</v>
      </c>
      <c r="F25">
        <v>52.854999999999997</v>
      </c>
      <c r="G25">
        <v>54.32</v>
      </c>
      <c r="H25">
        <v>54.31</v>
      </c>
      <c r="I25">
        <v>48.4</v>
      </c>
      <c r="J25">
        <v>57</v>
      </c>
      <c r="K25">
        <v>60.774999999999999</v>
      </c>
    </row>
    <row r="26" spans="1:11" x14ac:dyDescent="0.15">
      <c r="D26" s="6"/>
    </row>
    <row r="27" spans="1:11" x14ac:dyDescent="0.15">
      <c r="D27" s="6"/>
    </row>
    <row r="28" spans="1:11" x14ac:dyDescent="0.15">
      <c r="A28" s="9" t="s">
        <v>451</v>
      </c>
      <c r="D28" s="6"/>
      <c r="E28" s="8" t="s">
        <v>872</v>
      </c>
      <c r="F28" s="8" t="s">
        <v>396</v>
      </c>
      <c r="G28" s="8" t="s">
        <v>397</v>
      </c>
      <c r="H28" s="8" t="s">
        <v>398</v>
      </c>
      <c r="I28" s="8" t="s">
        <v>163</v>
      </c>
      <c r="J28" s="8" t="s">
        <v>126</v>
      </c>
      <c r="K28" s="8" t="s">
        <v>412</v>
      </c>
    </row>
    <row r="29" spans="1:11" x14ac:dyDescent="0.15">
      <c r="A29" s="14" t="s">
        <v>308</v>
      </c>
      <c r="D29" s="6"/>
      <c r="E29" s="26">
        <v>0.5</v>
      </c>
      <c r="F29" s="26">
        <v>0.5</v>
      </c>
      <c r="G29" s="25">
        <v>0.33329999999999999</v>
      </c>
      <c r="H29" s="25">
        <v>0.33329999999999999</v>
      </c>
      <c r="I29" s="25">
        <v>0.33329999999999999</v>
      </c>
      <c r="J29" s="25">
        <v>0.33329999999999999</v>
      </c>
      <c r="K29" s="26">
        <v>0.5</v>
      </c>
    </row>
    <row r="30" spans="1:11" x14ac:dyDescent="0.15">
      <c r="A30" s="14" t="s">
        <v>792</v>
      </c>
      <c r="D30" s="6"/>
      <c r="E30" s="27">
        <v>3</v>
      </c>
      <c r="F30" s="27">
        <v>3</v>
      </c>
      <c r="G30" s="27">
        <v>2</v>
      </c>
      <c r="H30" s="27">
        <v>2</v>
      </c>
      <c r="I30" s="27">
        <v>2</v>
      </c>
      <c r="J30" s="27">
        <v>2</v>
      </c>
      <c r="K30" s="27">
        <v>3</v>
      </c>
    </row>
    <row r="31" spans="1:11" x14ac:dyDescent="0.15">
      <c r="A31" s="14" t="s">
        <v>664</v>
      </c>
      <c r="D31" s="6"/>
      <c r="E31" s="26">
        <v>0.5</v>
      </c>
      <c r="F31" s="26">
        <v>0.5</v>
      </c>
      <c r="G31" s="25">
        <v>0.66659999999999997</v>
      </c>
      <c r="H31" s="25">
        <v>0.66659999999999997</v>
      </c>
      <c r="I31" s="25">
        <v>0.66659999999999997</v>
      </c>
      <c r="J31" s="25">
        <v>0.66659999999999997</v>
      </c>
      <c r="K31" s="26">
        <v>0.5</v>
      </c>
    </row>
    <row r="32" spans="1:11" x14ac:dyDescent="0.15">
      <c r="A32" s="14" t="s">
        <v>354</v>
      </c>
      <c r="D32" s="6"/>
      <c r="E32" s="27">
        <v>3</v>
      </c>
      <c r="F32" s="27">
        <v>3</v>
      </c>
      <c r="G32" s="27">
        <v>4</v>
      </c>
      <c r="H32" s="27">
        <v>4</v>
      </c>
      <c r="I32" s="27">
        <v>4</v>
      </c>
      <c r="J32" s="27">
        <v>4</v>
      </c>
      <c r="K32" s="27">
        <v>3</v>
      </c>
    </row>
    <row r="33" spans="1:11" x14ac:dyDescent="0.15">
      <c r="A33" t="s">
        <v>594</v>
      </c>
      <c r="D33" s="6"/>
      <c r="E33" s="27">
        <v>3000</v>
      </c>
      <c r="F33" s="27">
        <v>3500</v>
      </c>
      <c r="G33" s="27">
        <v>3500</v>
      </c>
      <c r="H33" s="27">
        <v>3500</v>
      </c>
      <c r="I33" s="27">
        <v>3500</v>
      </c>
      <c r="J33" s="27">
        <v>3500</v>
      </c>
      <c r="K33" s="27">
        <v>3500</v>
      </c>
    </row>
    <row r="34" spans="1:11" x14ac:dyDescent="0.15">
      <c r="A34" t="s">
        <v>169</v>
      </c>
      <c r="D34" s="6"/>
      <c r="E34" s="27">
        <v>6000</v>
      </c>
      <c r="F34" s="27">
        <v>3500</v>
      </c>
      <c r="G34" s="27">
        <v>3500</v>
      </c>
      <c r="H34" s="27">
        <v>3500</v>
      </c>
      <c r="I34" s="27">
        <v>3500</v>
      </c>
      <c r="J34" s="27">
        <v>3500</v>
      </c>
      <c r="K34" s="27">
        <v>3500</v>
      </c>
    </row>
    <row r="35" spans="1:11" x14ac:dyDescent="0.15">
      <c r="A35" t="s">
        <v>306</v>
      </c>
      <c r="D35" s="6"/>
      <c r="E35" s="27">
        <v>9000</v>
      </c>
      <c r="F35" s="27">
        <v>3500</v>
      </c>
      <c r="G35" s="27">
        <v>3500</v>
      </c>
      <c r="H35" s="27">
        <v>3500</v>
      </c>
      <c r="I35" s="27">
        <v>3500</v>
      </c>
      <c r="J35" s="27">
        <v>3500</v>
      </c>
      <c r="K35" s="27">
        <v>3500</v>
      </c>
    </row>
    <row r="36" spans="1:11" x14ac:dyDescent="0.15">
      <c r="A36" s="10" t="s">
        <v>604</v>
      </c>
      <c r="B36" s="10"/>
      <c r="C36" s="10"/>
      <c r="D36" s="11"/>
      <c r="E36" s="10">
        <v>15000</v>
      </c>
      <c r="F36" s="10">
        <v>3500</v>
      </c>
      <c r="G36" s="10">
        <v>3500</v>
      </c>
      <c r="H36" s="10">
        <v>3500</v>
      </c>
      <c r="I36" s="10">
        <v>3500</v>
      </c>
      <c r="J36" s="10">
        <v>3500</v>
      </c>
      <c r="K36" s="10">
        <v>3500</v>
      </c>
    </row>
    <row r="37" spans="1:11" x14ac:dyDescent="0.15">
      <c r="A37" t="s">
        <v>772</v>
      </c>
      <c r="D37" s="6"/>
      <c r="E37">
        <v>1.6192</v>
      </c>
      <c r="F37">
        <v>1.6037999999999999</v>
      </c>
      <c r="G37">
        <v>1.595</v>
      </c>
      <c r="H37">
        <v>1.57</v>
      </c>
      <c r="I37">
        <v>1.3871</v>
      </c>
      <c r="J37">
        <v>1.5323</v>
      </c>
      <c r="K37">
        <v>1.85416</v>
      </c>
    </row>
    <row r="38" spans="1:11" x14ac:dyDescent="0.15">
      <c r="A38" t="s">
        <v>287</v>
      </c>
      <c r="D38" s="6"/>
      <c r="E38" s="32">
        <v>1.4333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</row>
    <row r="39" spans="1:11" x14ac:dyDescent="0.15">
      <c r="A39" t="s">
        <v>590</v>
      </c>
      <c r="D39" s="6"/>
      <c r="E39" s="32">
        <v>1.2627999999999999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</row>
    <row r="40" spans="1:11" x14ac:dyDescent="0.15">
      <c r="A40" t="s">
        <v>363</v>
      </c>
      <c r="D40" s="6"/>
      <c r="E40" s="32">
        <v>1.2165999999999999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</row>
    <row r="41" spans="1:11" x14ac:dyDescent="0.15">
      <c r="A41" t="s">
        <v>699</v>
      </c>
      <c r="D41" s="6"/>
      <c r="E41" s="32">
        <v>1.1516999999999999</v>
      </c>
      <c r="F41">
        <v>1.2627999999999999</v>
      </c>
      <c r="G41">
        <v>1.375</v>
      </c>
      <c r="H41">
        <v>1.3</v>
      </c>
      <c r="I41">
        <v>1.2056</v>
      </c>
      <c r="J41">
        <v>1.3232999999999999</v>
      </c>
      <c r="K41">
        <v>1.5801499999999999</v>
      </c>
    </row>
    <row r="42" spans="1:11" x14ac:dyDescent="0.15">
      <c r="A42" t="s">
        <v>549</v>
      </c>
      <c r="D42" s="6"/>
      <c r="E42" s="32">
        <v>1.5015000000000001</v>
      </c>
      <c r="F42">
        <v>1.5037</v>
      </c>
      <c r="G42">
        <v>1.4850000000000001</v>
      </c>
      <c r="H42">
        <v>1.49</v>
      </c>
      <c r="I42">
        <v>1.3189</v>
      </c>
      <c r="J42">
        <v>1.4641</v>
      </c>
      <c r="K42">
        <v>1.7363500000000001</v>
      </c>
    </row>
    <row r="43" spans="1:11" x14ac:dyDescent="0.15">
      <c r="A43" t="s">
        <v>787</v>
      </c>
      <c r="D43" s="6"/>
      <c r="E43" s="32">
        <v>1.3420000000000001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15">
      <c r="A44" t="s">
        <v>697</v>
      </c>
      <c r="D44" s="6"/>
      <c r="E44" s="32">
        <v>1.2022999999999999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</row>
    <row r="45" spans="1:11" x14ac:dyDescent="0.15">
      <c r="A45" t="s">
        <v>586</v>
      </c>
      <c r="D45" s="6"/>
      <c r="E45" s="32">
        <v>1.1836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</row>
    <row r="46" spans="1:11" x14ac:dyDescent="0.15">
      <c r="A46" t="s">
        <v>592</v>
      </c>
      <c r="D46" s="6"/>
      <c r="E46" s="32">
        <v>1.1197999999999999</v>
      </c>
      <c r="F46">
        <v>1.0911999999999999</v>
      </c>
      <c r="G46">
        <v>1.155</v>
      </c>
      <c r="H46">
        <v>1.1599999999999999</v>
      </c>
      <c r="I46">
        <v>1.0494000000000001</v>
      </c>
      <c r="J46">
        <v>1.1451</v>
      </c>
      <c r="K46">
        <v>1.4958899999999999</v>
      </c>
    </row>
    <row r="47" spans="1:11" x14ac:dyDescent="0.15">
      <c r="A47" t="s">
        <v>698</v>
      </c>
      <c r="D47" s="6"/>
      <c r="E47" s="32">
        <v>45.363999999999997</v>
      </c>
      <c r="F47">
        <v>48.091999999999999</v>
      </c>
      <c r="G47">
        <v>50.97</v>
      </c>
      <c r="H47">
        <v>48.63</v>
      </c>
      <c r="I47">
        <v>42.9</v>
      </c>
      <c r="J47">
        <v>51</v>
      </c>
      <c r="K47">
        <v>52.436999999999998</v>
      </c>
    </row>
    <row r="48" spans="1:11" x14ac:dyDescent="0.15">
      <c r="D48" s="6"/>
    </row>
    <row r="49" spans="1:11" x14ac:dyDescent="0.15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29"/>
    </row>
  </sheetData>
  <sheetProtection algorithmName="SHA-512" hashValue="Fg7ElvX3/o3b/HttHw59YDxo7DHuyXRA6IPrfrKui2VzD2qyca5/JwyRlFlOxIW+tvOJ8fgGcFsY2nEixgzUyQ==" saltValue="3rYGRtpyf00ljwDMkYuPrA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7"/>
  <dimension ref="A1:K53"/>
  <sheetViews>
    <sheetView zoomScale="125" workbookViewId="0">
      <selection sqref="A1:K53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8"/>
      <c r="B2" s="29"/>
      <c r="C2" s="29"/>
      <c r="D2" s="29"/>
      <c r="E2" s="30"/>
      <c r="F2" s="30"/>
      <c r="G2" s="30"/>
      <c r="H2" s="30"/>
      <c r="I2" s="30"/>
      <c r="J2" s="30"/>
      <c r="K2" s="30"/>
    </row>
    <row r="3" spans="1:11" x14ac:dyDescent="0.15">
      <c r="A3" s="3" t="s">
        <v>570</v>
      </c>
      <c r="B3" s="4"/>
      <c r="C3" s="4"/>
      <c r="D3" s="5"/>
    </row>
    <row r="4" spans="1:11" x14ac:dyDescent="0.15">
      <c r="D4" s="6"/>
      <c r="E4" s="7" t="s">
        <v>452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1.5872999999999999</v>
      </c>
      <c r="F13">
        <v>1.5422</v>
      </c>
      <c r="G13">
        <v>1.639</v>
      </c>
      <c r="H13">
        <v>1.58</v>
      </c>
      <c r="I13">
        <v>1.5410999999999999</v>
      </c>
      <c r="J13">
        <v>1.6214</v>
      </c>
      <c r="K13">
        <v>1.80653</v>
      </c>
    </row>
    <row r="14" spans="1:11" x14ac:dyDescent="0.15">
      <c r="A14" t="s">
        <v>287</v>
      </c>
      <c r="D14" s="6"/>
      <c r="E14">
        <v>1.4256</v>
      </c>
      <c r="F14">
        <v>1.4553</v>
      </c>
      <c r="G14">
        <v>1.54</v>
      </c>
      <c r="H14">
        <v>0</v>
      </c>
      <c r="I14">
        <v>1.4641</v>
      </c>
      <c r="J14">
        <v>1.5378000000000001</v>
      </c>
      <c r="K14">
        <v>1.7029099999999999</v>
      </c>
    </row>
    <row r="15" spans="1:11" x14ac:dyDescent="0.15">
      <c r="A15" t="s">
        <v>699</v>
      </c>
      <c r="D15" s="6"/>
      <c r="E15">
        <v>1.1715</v>
      </c>
      <c r="F15">
        <v>1.1274999999999999</v>
      </c>
      <c r="G15">
        <v>1.155</v>
      </c>
      <c r="H15">
        <v>1.47</v>
      </c>
      <c r="I15">
        <v>1.1318999999999999</v>
      </c>
      <c r="J15">
        <v>1.1901999999999999</v>
      </c>
      <c r="K15">
        <v>1.2950299999999999</v>
      </c>
    </row>
    <row r="16" spans="1:11" x14ac:dyDescent="0.15">
      <c r="A16" t="s">
        <v>549</v>
      </c>
      <c r="D16" s="6"/>
      <c r="E16">
        <v>1.518</v>
      </c>
      <c r="F16">
        <v>1.4399</v>
      </c>
      <c r="G16">
        <v>1.573</v>
      </c>
      <c r="H16">
        <v>1.55</v>
      </c>
      <c r="I16">
        <v>1.4619</v>
      </c>
      <c r="J16">
        <v>1.5488</v>
      </c>
      <c r="K16">
        <v>1.7781499999999999</v>
      </c>
    </row>
    <row r="17" spans="1:11" x14ac:dyDescent="0.15">
      <c r="A17" t="s">
        <v>787</v>
      </c>
      <c r="D17" s="6"/>
      <c r="E17">
        <v>1.3794</v>
      </c>
      <c r="F17">
        <v>1.4366000000000001</v>
      </c>
      <c r="G17">
        <v>1.496</v>
      </c>
      <c r="H17">
        <v>0</v>
      </c>
      <c r="I17">
        <v>1.3958999999999999</v>
      </c>
      <c r="J17">
        <v>1.4904999999999999</v>
      </c>
      <c r="K17">
        <v>1.66309</v>
      </c>
    </row>
    <row r="18" spans="1:11" x14ac:dyDescent="0.15">
      <c r="A18" t="s">
        <v>592</v>
      </c>
      <c r="D18" s="6"/>
      <c r="E18">
        <v>1.1197999999999999</v>
      </c>
      <c r="F18" s="32">
        <v>1.0901000000000001</v>
      </c>
      <c r="G18">
        <v>1.1220000000000001</v>
      </c>
      <c r="H18">
        <v>1.45</v>
      </c>
      <c r="I18">
        <v>1.0989</v>
      </c>
      <c r="J18">
        <v>1.1538999999999999</v>
      </c>
      <c r="K18">
        <v>1.2552099999999999</v>
      </c>
    </row>
    <row r="19" spans="1:11" x14ac:dyDescent="0.15">
      <c r="A19" t="s">
        <v>698</v>
      </c>
      <c r="D19" s="6"/>
      <c r="E19">
        <v>51.04</v>
      </c>
      <c r="F19">
        <v>49.258000000000003</v>
      </c>
      <c r="G19">
        <v>53.09</v>
      </c>
      <c r="H19">
        <v>52.98</v>
      </c>
      <c r="I19">
        <v>47.3</v>
      </c>
      <c r="J19">
        <v>52</v>
      </c>
      <c r="K19">
        <v>60.598999999999997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412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3200</v>
      </c>
      <c r="G27" s="27">
        <v>3200</v>
      </c>
      <c r="H27" s="27">
        <v>3200</v>
      </c>
      <c r="I27" s="27">
        <v>3200</v>
      </c>
      <c r="J27" s="27">
        <v>3200</v>
      </c>
      <c r="K27" s="27">
        <v>3200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3200</v>
      </c>
      <c r="G28" s="10">
        <v>3200</v>
      </c>
      <c r="H28" s="10">
        <v>3200</v>
      </c>
      <c r="I28" s="10">
        <v>3200</v>
      </c>
      <c r="J28" s="10">
        <v>3200</v>
      </c>
      <c r="K28" s="10">
        <v>3200</v>
      </c>
    </row>
    <row r="29" spans="1:11" x14ac:dyDescent="0.15">
      <c r="A29" t="s">
        <v>772</v>
      </c>
      <c r="D29" s="6"/>
      <c r="E29">
        <v>1.5213000000000001</v>
      </c>
      <c r="F29">
        <v>1.5939000000000001</v>
      </c>
      <c r="G29">
        <v>1.595</v>
      </c>
      <c r="H29">
        <v>1.52</v>
      </c>
      <c r="I29">
        <v>1.4069</v>
      </c>
      <c r="J29">
        <v>1.5818000000000001</v>
      </c>
      <c r="K29">
        <v>1.8539399999999999</v>
      </c>
    </row>
    <row r="30" spans="1:11" x14ac:dyDescent="0.15">
      <c r="A30" t="s">
        <v>287</v>
      </c>
      <c r="D30" s="6"/>
      <c r="E30">
        <v>1.3156000000000001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1.2407999999999999</v>
      </c>
      <c r="F31">
        <v>1.2968999999999999</v>
      </c>
      <c r="G31">
        <v>1.419</v>
      </c>
      <c r="H31">
        <v>1.34</v>
      </c>
      <c r="I31">
        <v>1.2528999999999999</v>
      </c>
      <c r="J31">
        <v>1.3948</v>
      </c>
      <c r="K31">
        <v>1.6462600000000001</v>
      </c>
    </row>
    <row r="32" spans="1:11" x14ac:dyDescent="0.15">
      <c r="A32" t="s">
        <v>549</v>
      </c>
      <c r="D32" s="6"/>
      <c r="E32">
        <v>1.4729000000000001</v>
      </c>
      <c r="F32">
        <v>1.4971000000000001</v>
      </c>
      <c r="G32">
        <v>1.496</v>
      </c>
      <c r="H32">
        <v>1.49</v>
      </c>
      <c r="I32">
        <v>1.3012999999999999</v>
      </c>
      <c r="J32">
        <v>1.4827999999999999</v>
      </c>
      <c r="K32">
        <v>1.8256699999999999</v>
      </c>
    </row>
    <row r="33" spans="1:11" x14ac:dyDescent="0.15">
      <c r="A33" t="s">
        <v>189</v>
      </c>
      <c r="D33" s="6"/>
      <c r="E33">
        <v>1.2748999999999999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1.1990000000000001</v>
      </c>
      <c r="F34">
        <v>1.2683</v>
      </c>
      <c r="G34">
        <v>1.331</v>
      </c>
      <c r="H34">
        <v>1.31</v>
      </c>
      <c r="I34">
        <v>1.1693</v>
      </c>
      <c r="J34">
        <v>1.3232999999999999</v>
      </c>
      <c r="K34">
        <v>1.6064400000000001</v>
      </c>
    </row>
    <row r="35" spans="1:11" x14ac:dyDescent="0.15">
      <c r="A35" t="s">
        <v>698</v>
      </c>
      <c r="D35" s="6"/>
      <c r="E35">
        <v>51.029000000000003</v>
      </c>
      <c r="F35">
        <v>47.893999999999998</v>
      </c>
      <c r="G35">
        <v>51.3</v>
      </c>
      <c r="H35">
        <v>51.25</v>
      </c>
      <c r="I35">
        <v>46.2</v>
      </c>
      <c r="J35">
        <v>50</v>
      </c>
      <c r="K35">
        <v>54.417000000000002</v>
      </c>
    </row>
    <row r="36" spans="1:11" x14ac:dyDescent="0.15">
      <c r="D36" s="6"/>
    </row>
    <row r="37" spans="1:11" x14ac:dyDescent="0.15">
      <c r="A37" s="9" t="s">
        <v>540</v>
      </c>
      <c r="D37" s="6"/>
    </row>
    <row r="38" spans="1:11" x14ac:dyDescent="0.15">
      <c r="A38" s="9" t="s">
        <v>343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163</v>
      </c>
      <c r="J38" s="8" t="s">
        <v>126</v>
      </c>
      <c r="K38" s="8" t="s">
        <v>412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>
        <v>4000</v>
      </c>
      <c r="G43">
        <v>4000</v>
      </c>
      <c r="H43">
        <v>4000</v>
      </c>
      <c r="I43">
        <v>4000</v>
      </c>
      <c r="J43">
        <v>4000</v>
      </c>
      <c r="K43">
        <v>4000</v>
      </c>
    </row>
    <row r="44" spans="1:11" x14ac:dyDescent="0.15">
      <c r="A44" s="10" t="s">
        <v>575</v>
      </c>
      <c r="B44" s="10"/>
      <c r="C44" s="10"/>
      <c r="D44" s="11"/>
      <c r="E44" s="10">
        <v>12000</v>
      </c>
      <c r="F44" s="10">
        <v>12000</v>
      </c>
      <c r="G44" s="10">
        <v>12000</v>
      </c>
      <c r="H44" s="10">
        <v>4000</v>
      </c>
      <c r="I44" s="10">
        <v>12000</v>
      </c>
      <c r="J44" s="10">
        <v>12000</v>
      </c>
      <c r="K44" s="10">
        <v>12000</v>
      </c>
    </row>
    <row r="45" spans="1:11" x14ac:dyDescent="0.15">
      <c r="A45" t="s">
        <v>772</v>
      </c>
      <c r="D45" s="6"/>
      <c r="E45">
        <v>1.5587</v>
      </c>
      <c r="F45">
        <v>1.5697000000000001</v>
      </c>
      <c r="G45">
        <v>1.6719999999999999</v>
      </c>
      <c r="H45">
        <v>1.56</v>
      </c>
      <c r="I45">
        <v>1.4399</v>
      </c>
      <c r="J45">
        <v>1.6489</v>
      </c>
      <c r="K45">
        <v>1.85537</v>
      </c>
    </row>
    <row r="46" spans="1:11" x14ac:dyDescent="0.15">
      <c r="A46" t="s">
        <v>287</v>
      </c>
      <c r="D46" s="6"/>
      <c r="E46">
        <v>1.3101</v>
      </c>
      <c r="F46">
        <v>1.3859999999999999</v>
      </c>
      <c r="G46">
        <v>1.4850000000000001</v>
      </c>
      <c r="H46">
        <v>0</v>
      </c>
      <c r="I46">
        <v>1.2748999999999999</v>
      </c>
      <c r="J46">
        <v>1.4597</v>
      </c>
      <c r="K46">
        <v>1.62866</v>
      </c>
    </row>
    <row r="47" spans="1:11" x14ac:dyDescent="0.15">
      <c r="A47" t="s">
        <v>699</v>
      </c>
      <c r="D47" s="6"/>
      <c r="E47">
        <v>1.1659999999999999</v>
      </c>
      <c r="F47">
        <v>1.1681999999999999</v>
      </c>
      <c r="G47">
        <v>1.2430000000000001</v>
      </c>
      <c r="H47">
        <v>1.4</v>
      </c>
      <c r="I47">
        <v>1.0592999999999999</v>
      </c>
      <c r="J47">
        <v>1.2363999999999999</v>
      </c>
      <c r="K47">
        <v>1.37269</v>
      </c>
    </row>
    <row r="48" spans="1:11" x14ac:dyDescent="0.15">
      <c r="A48" t="s">
        <v>549</v>
      </c>
      <c r="D48" s="6"/>
      <c r="E48">
        <v>1.5257000000000001</v>
      </c>
      <c r="F48">
        <v>1.5543</v>
      </c>
      <c r="G48">
        <v>1.6279999999999999</v>
      </c>
      <c r="H48">
        <v>1.53</v>
      </c>
      <c r="I48">
        <v>1.4003000000000001</v>
      </c>
      <c r="J48">
        <v>1.6214</v>
      </c>
      <c r="K48">
        <v>1.8270999999999999</v>
      </c>
    </row>
    <row r="49" spans="1:11" x14ac:dyDescent="0.15">
      <c r="A49" t="s">
        <v>787</v>
      </c>
      <c r="D49" s="6"/>
      <c r="E49">
        <v>1.2627999999999999</v>
      </c>
      <c r="F49">
        <v>1.3452999999999999</v>
      </c>
      <c r="G49">
        <v>1.419</v>
      </c>
      <c r="H49">
        <v>0</v>
      </c>
      <c r="I49">
        <v>1.2242999999999999</v>
      </c>
      <c r="J49">
        <v>1.4432</v>
      </c>
      <c r="K49">
        <v>1.58873</v>
      </c>
    </row>
    <row r="50" spans="1:11" x14ac:dyDescent="0.15">
      <c r="A50" t="s">
        <v>592</v>
      </c>
      <c r="D50" s="6"/>
      <c r="E50">
        <v>1.1296999999999999</v>
      </c>
      <c r="F50">
        <v>1.1143000000000001</v>
      </c>
      <c r="G50">
        <v>1.177</v>
      </c>
      <c r="H50">
        <v>1.38</v>
      </c>
      <c r="I50">
        <v>1.0263</v>
      </c>
      <c r="J50">
        <v>1.1726000000000001</v>
      </c>
      <c r="K50">
        <v>1.3327599999999999</v>
      </c>
    </row>
    <row r="51" spans="1:11" x14ac:dyDescent="0.15">
      <c r="A51" t="s">
        <v>698</v>
      </c>
      <c r="D51" s="6"/>
      <c r="E51">
        <v>50.875</v>
      </c>
      <c r="F51">
        <v>48.301000000000002</v>
      </c>
      <c r="G51">
        <v>52.75</v>
      </c>
      <c r="H51">
        <v>51.86</v>
      </c>
      <c r="I51">
        <v>47.3</v>
      </c>
      <c r="J51">
        <v>52</v>
      </c>
      <c r="K51">
        <v>60.72</v>
      </c>
    </row>
    <row r="52" spans="1:11" x14ac:dyDescent="0.15">
      <c r="D52" s="6"/>
    </row>
    <row r="53" spans="1:11" x14ac:dyDescent="0.15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</row>
  </sheetData>
  <sheetProtection algorithmName="SHA-512" hashValue="eYwJvBJZovjDUHrCb53d+Lc6D2oGBaFysagWez4Y4oxdYxYC3NmalBfJsgyQLuF+abgBVs3gQ6n1/ODw+mSHQw==" saltValue="ePUPTywsJHqcLeumbk5aV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EFE14-9106-864E-895F-79150D6A4A49}">
  <sheetPr codeName="Sheet2"/>
  <dimension ref="A1:Y179"/>
  <sheetViews>
    <sheetView topLeftCell="A148" zoomScale="110" zoomScaleNormal="110" workbookViewId="0">
      <selection activeCell="A180" sqref="A180:XFD1048576"/>
    </sheetView>
  </sheetViews>
  <sheetFormatPr baseColWidth="10" defaultRowHeight="13" x14ac:dyDescent="0.15"/>
  <cols>
    <col min="1" max="1" width="17.5" customWidth="1"/>
    <col min="2" max="2" width="20.6640625" customWidth="1"/>
    <col min="3" max="14" width="14.83203125" customWidth="1"/>
    <col min="15" max="15" width="14.83203125" hidden="1" customWidth="1"/>
    <col min="16" max="16" width="14.83203125" customWidth="1"/>
    <col min="17" max="25" width="12.5" customWidth="1"/>
  </cols>
  <sheetData>
    <row r="1" spans="1:25" ht="14" x14ac:dyDescent="0.15">
      <c r="A1" s="481" t="s">
        <v>797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2"/>
      <c r="R1" s="482"/>
      <c r="S1" s="482"/>
      <c r="T1" s="482"/>
      <c r="U1" s="482"/>
      <c r="V1" s="482"/>
      <c r="W1" s="482"/>
      <c r="X1" s="482"/>
      <c r="Y1" s="482"/>
    </row>
    <row r="2" spans="1:25" ht="14" x14ac:dyDescent="0.15">
      <c r="A2" s="483" t="s">
        <v>543</v>
      </c>
      <c r="B2" s="483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2"/>
      <c r="R2" s="482"/>
      <c r="S2" s="482"/>
      <c r="T2" s="482"/>
      <c r="U2" s="482"/>
      <c r="V2" s="482"/>
      <c r="W2" s="482"/>
      <c r="X2" s="482"/>
      <c r="Y2" s="482"/>
    </row>
    <row r="3" spans="1:25" ht="15" thickBot="1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2"/>
      <c r="R3" s="482"/>
      <c r="S3" s="482"/>
      <c r="T3" s="482"/>
      <c r="U3" s="482"/>
      <c r="V3" s="482"/>
      <c r="W3" s="482"/>
      <c r="X3" s="482"/>
      <c r="Y3" s="482"/>
    </row>
    <row r="4" spans="1:25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482"/>
      <c r="R4" s="482"/>
      <c r="S4" s="482"/>
      <c r="T4" s="482"/>
      <c r="U4" s="482"/>
      <c r="V4" s="482"/>
      <c r="W4" s="482"/>
      <c r="X4" s="482"/>
      <c r="Y4" s="482"/>
    </row>
    <row r="5" spans="1:25" ht="14" x14ac:dyDescent="0.15">
      <c r="A5" s="283" t="s">
        <v>911</v>
      </c>
      <c r="B5" s="284"/>
      <c r="C5" s="298">
        <v>63000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482"/>
      <c r="R5" s="482"/>
      <c r="S5" s="482"/>
      <c r="T5" s="482"/>
      <c r="U5" s="482"/>
      <c r="V5" s="482"/>
      <c r="W5" s="482"/>
      <c r="X5" s="482"/>
      <c r="Y5" s="482"/>
    </row>
    <row r="6" spans="1:25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482"/>
      <c r="R6" s="482"/>
      <c r="S6" s="482"/>
      <c r="T6" s="482"/>
      <c r="U6" s="482"/>
      <c r="V6" s="482"/>
      <c r="W6" s="482"/>
      <c r="X6" s="482"/>
      <c r="Y6" s="482"/>
    </row>
    <row r="7" spans="1:25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482"/>
      <c r="R7" s="482"/>
      <c r="S7" s="482"/>
      <c r="T7" s="482"/>
      <c r="U7" s="482"/>
      <c r="V7" s="482"/>
      <c r="W7" s="482"/>
      <c r="X7" s="482"/>
      <c r="Y7" s="482"/>
    </row>
    <row r="8" spans="1:25" x14ac:dyDescent="0.15">
      <c r="A8" s="286" t="str">
        <f>'Tariffs Jul2020'!F2</f>
        <v>AGL</v>
      </c>
      <c r="B8" s="47" t="str">
        <f>'Tariffs Jul2020'!D2</f>
        <v>Multinet Metro 1</v>
      </c>
      <c r="C8" s="287">
        <f>'Tariffs Jul2020'!E2</f>
        <v>44013</v>
      </c>
      <c r="D8" s="85">
        <f>365*'Tariffs Jul2020'!H2/100</f>
        <v>292.72999999999996</v>
      </c>
      <c r="E8" s="85">
        <f>IF($C$5*'Tariffs Jul2020'!AK2/'Tariffs Jul2020'!AI2&gt;='Tariffs Jul2020'!J2,( 'Tariffs Jul2020'!J2*'Tariffs Jul2020'!O2/100)* 'Tariffs Jul2020'!AI2,($C$5*'Tariffs Jul2020'!AK2/'Tariffs Jul2020'!AI2*'Tariffs Jul2020'!O2/100)* 'Tariffs Jul2020'!AI2)</f>
        <v>245.45454545454544</v>
      </c>
      <c r="F8" s="85">
        <f>IF($C$5*'Tariffs Jul2020'!AK2/'Tariffs Jul2020'!AI2&lt;'Tariffs Jul2020'!J2,0,IF($C$5*'Tariffs Jul2020'!AK2/'Tariffs Jul2020'!AI2&lt;='Tariffs Jul2020'!K2,($C$5*'Tariffs Jul2020'!AK2/'Tariffs Jul2020'!AI2-'Tariffs Jul2020'!J2)*('Tariffs Jul2020'!P2/100)*'Tariffs Jul2020'!AI2,('Tariffs Jul2020'!K2-'Tariffs Jul2020'!J2)*('Tariffs Jul2020'!P2/100)*'Tariffs Jul2020'!AI2))</f>
        <v>217.6363636363636</v>
      </c>
      <c r="G8" s="85">
        <f>IF($C$5*'Tariffs Jul2020'!AK2/'Tariffs Jul2020'!AI2&lt;'Tariffs Jul2020'!K2,0,IF($C$5*'Tariffs Jul2020'!AK2/'Tariffs Jul2020'!AI2&lt;='Tariffs Jul2020'!L2,($C$5*'Tariffs Jul2020'!AK2/'Tariffs Jul2020'!AI2-'Tariffs Jul2020'!K2)*('Tariffs Jul2020'!Q2/100)*'Tariffs Jul2020'!AI2,('Tariffs Jul2020'!L2-'Tariffs Jul2020'!K2)*('Tariffs Jul2020'!Q2/100)*'Tariffs Jul2020'!AI2))</f>
        <v>174.27272727272725</v>
      </c>
      <c r="H8" s="85">
        <f>IF($C$5*'Tariffs Jul2020'!AK2/'Tariffs Jul2020'!AI2&lt;'Tariffs Jul2020'!L2,0,IF($C$5*'Tariffs Jul2020'!AK2/'Tariffs Jul2020'!AI2&lt;='Tariffs Jul2020'!M2,($C$5*'Tariffs Jul2020'!AK2/'Tariffs Jul2020'!AI2-'Tariffs Jul2020'!L2)*('Tariffs Jul2020'!R2/100)*'Tariffs Jul2020'!AI2,('Tariffs Jul2020'!M2-'Tariffs Jul2020'!L2)*('Tariffs Jul2020'!R2/100)*'Tariffs Jul2020'!AI2))</f>
        <v>76.090909090909093</v>
      </c>
      <c r="I8" s="85">
        <f>IF(($C$5*'Tariffs Jul2020'!AK2/'Tariffs Jul2020'!AI2&gt;'Tariffs Jul2020'!M2),($C$5*'Tariffs Jul2020'!AK2/'Tariffs Jul2020'!AI2-'Tariffs Jul2020'!M2)*'Tariffs Jul2020'!S2/100*'Tariffs Jul2020'!AI2,0)</f>
        <v>0</v>
      </c>
      <c r="J8" s="85">
        <f>IF($C$5*'Tariffs Jul2020'!AL2/'Tariffs Jul2020'!AJ2&gt;='Tariffs Jul2020'!J2,('Tariffs Jul2020'!J2*'Tariffs Jul2020'!U2/100)* 'Tariffs Jul2020'!AJ2,($C$5*'Tariffs Jul2020'!AL2/'Tariffs Jul2020'!AJ2*'Tariffs Jul2020'!U2/100)* 'Tariffs Jul2020'!AJ2)</f>
        <v>233.18181818181816</v>
      </c>
      <c r="K8" s="85">
        <f>IF($C$5*'Tariffs Jul2020'!AL2/'Tariffs Jul2020'!AJ2&lt;'Tariffs Jul2020'!J2,0,IF($C$5*'Tariffs Jul2020'!AL2/'Tariffs Jul2020'!AJ2&lt;='Tariffs Jul2020'!K2,($C$5*'Tariffs Jul2020'!AL2/'Tariffs Jul2020'!AJ2-'Tariffs Jul2020'!J2)*('Tariffs Jul2020'!V2/100)*'Tariffs Jul2020'!AJ2,('Tariffs Jul2020'!K2-'Tariffs Jul2020'!J2)*('Tariffs Jul2020'!V2/100)*'Tariffs Jul2020'!AJ2))</f>
        <v>205.36363636363632</v>
      </c>
      <c r="L8" s="85">
        <f>IF($C$5*'Tariffs Jul2020'!AL2/'Tariffs Jul2020'!AJ2&lt;'Tariffs Jul2020'!K2,0,IF($C$5*'Tariffs Jul2020'!AL2/'Tariffs Jul2020'!AJ2&lt;='Tariffs Jul2020'!L2,($C$5*'Tariffs Jul2020'!AL2/'Tariffs Jul2020'!AJ2-'Tariffs Jul2020'!K2)*('Tariffs Jul2020'!W2/100)*'Tariffs Jul2020'!AJ2,('Tariffs Jul2020'!L2-'Tariffs Jul2020'!K2)*('Tariffs Jul2020'!W2/100)*'Tariffs Jul2020'!AJ2))</f>
        <v>169.36363636363637</v>
      </c>
      <c r="M8" s="85">
        <f>IF($C$5*'Tariffs Jul2020'!AL2/'Tariffs Jul2020'!AJ2&lt;'Tariffs Jul2020'!L2,0,IF($C$5*'Tariffs Jul2020'!AL2/'Tariffs Jul2020'!AJ2&lt;='Tariffs Jul2020'!M2,($C$5*'Tariffs Jul2020'!AL2/'Tariffs Jul2020'!AJ2-'Tariffs Jul2020'!L2)*('Tariffs Jul2020'!X2/100)*'Tariffs Jul2020'!AJ2,('Tariffs Jul2020'!M2-'Tariffs Jul2020'!L2)*('Tariffs Jul2020'!X2/100)*'Tariffs Jul2020'!AJ2))</f>
        <v>74.86363636363636</v>
      </c>
      <c r="N8" s="85">
        <f>IF(($C$5*'Tariffs Jul2020'!AL2/'Tariffs Jul2020'!AJ2&gt;'Tariffs Jul2020'!M2),($C$5*'Tariffs Jul2020'!AL2/'Tariffs Jul2020'!AJ2-'Tariffs Jul2020'!M2)*'Tariffs Jul2020'!Y2/100*'Tariffs Jul2020'!AJ2,0)</f>
        <v>0</v>
      </c>
      <c r="O8" s="73">
        <f>SUM(D8:N8)</f>
        <v>1688.9572727272723</v>
      </c>
      <c r="P8" s="498">
        <f>O8*1.1</f>
        <v>1857.8529999999996</v>
      </c>
      <c r="Q8" s="482"/>
      <c r="R8" s="482"/>
      <c r="S8" s="482"/>
      <c r="T8" s="482"/>
      <c r="U8" s="482"/>
      <c r="V8" s="482"/>
      <c r="W8" s="482"/>
      <c r="X8" s="482"/>
      <c r="Y8" s="482"/>
    </row>
    <row r="9" spans="1:25" x14ac:dyDescent="0.15">
      <c r="A9" s="286" t="str">
        <f>'Tariffs Jul2020'!F3</f>
        <v>Alinta Energy</v>
      </c>
      <c r="B9" s="47" t="str">
        <f>'Tariffs Jul2020'!D3</f>
        <v>Multinet Metro 1</v>
      </c>
      <c r="C9" s="287">
        <f>'Tariffs Jul2020'!E3</f>
        <v>43831</v>
      </c>
      <c r="D9" s="85">
        <f>365*'Tariffs Jul2020'!H3/100</f>
        <v>251.85</v>
      </c>
      <c r="E9" s="85">
        <f>IF($C$5*'Tariffs Jul2020'!AK3/'Tariffs Jul2020'!AI3&gt;='Tariffs Jul2020'!J3,( 'Tariffs Jul2020'!J3*'Tariffs Jul2020'!O3/100)* 'Tariffs Jul2020'!AI3,($C$5*'Tariffs Jul2020'!AK3/'Tariffs Jul2020'!AI3*'Tariffs Jul2020'!O3/100)* 'Tariffs Jul2020'!AI3)</f>
        <v>233.99999999999994</v>
      </c>
      <c r="F9" s="85">
        <f>IF($C$5*'Tariffs Jul2020'!AK3/'Tariffs Jul2020'!AI3&lt;'Tariffs Jul2020'!J3,0,IF($C$5*'Tariffs Jul2020'!AK3/'Tariffs Jul2020'!AI3&lt;='Tariffs Jul2020'!K3,($C$5*'Tariffs Jul2020'!AK3/'Tariffs Jul2020'!AI3-'Tariffs Jul2020'!J3)*('Tariffs Jul2020'!P3/100)*'Tariffs Jul2020'!AI3,('Tariffs Jul2020'!K3-'Tariffs Jul2020'!J3)*('Tariffs Jul2020'!P3/100)*'Tariffs Jul2020'!AI3))</f>
        <v>207</v>
      </c>
      <c r="G9" s="85">
        <f>IF($C$5*'Tariffs Jul2020'!AK3/'Tariffs Jul2020'!AI3&lt;'Tariffs Jul2020'!K3,0,IF($C$5*'Tariffs Jul2020'!AK3/'Tariffs Jul2020'!AI3&lt;='Tariffs Jul2020'!L3,($C$5*'Tariffs Jul2020'!AK3/'Tariffs Jul2020'!AI3-'Tariffs Jul2020'!K3)*('Tariffs Jul2020'!Q3/100)*'Tariffs Jul2020'!AI3,('Tariffs Jul2020'!L3-'Tariffs Jul2020'!K3)*('Tariffs Jul2020'!Q3/100)*'Tariffs Jul2020'!AI3))</f>
        <v>0</v>
      </c>
      <c r="H9" s="85">
        <f>IF($C$5*'Tariffs Jul2020'!AK3/'Tariffs Jul2020'!AI3&lt;'Tariffs Jul2020'!L3,0,IF($C$5*'Tariffs Jul2020'!AK3/'Tariffs Jul2020'!AI3&lt;='Tariffs Jul2020'!M3,($C$5*'Tariffs Jul2020'!AK3/'Tariffs Jul2020'!AI3-'Tariffs Jul2020'!L3)*('Tariffs Jul2020'!R3/100)*'Tariffs Jul2020'!AI3,('Tariffs Jul2020'!M3-'Tariffs Jul2020'!L3)*('Tariffs Jul2020'!R3/100)*'Tariffs Jul2020'!AI3))</f>
        <v>0</v>
      </c>
      <c r="I9" s="85">
        <f>IF(($C$5*'Tariffs Jul2020'!AK3/'Tariffs Jul2020'!AI3&gt;'Tariffs Jul2020'!M3),($C$5*'Tariffs Jul2020'!AK3/'Tariffs Jul2020'!AI3-'Tariffs Jul2020'!M3)*'Tariffs Jul2020'!S3/100*'Tariffs Jul2020'!AI3,0)</f>
        <v>242.99999999999994</v>
      </c>
      <c r="J9" s="85">
        <f>IF($C$5*'Tariffs Jul2020'!AL3/'Tariffs Jul2020'!AJ3&gt;='Tariffs Jul2020'!J3,('Tariffs Jul2020'!J3*'Tariffs Jul2020'!U3/100)* 'Tariffs Jul2020'!AJ3,($C$5*'Tariffs Jul2020'!AL3/'Tariffs Jul2020'!AJ3*'Tariffs Jul2020'!U3/100)* 'Tariffs Jul2020'!AJ3)</f>
        <v>225</v>
      </c>
      <c r="K9" s="85">
        <f>IF($C$5*'Tariffs Jul2020'!AL3/'Tariffs Jul2020'!AJ3&lt;'Tariffs Jul2020'!J3,0,IF($C$5*'Tariffs Jul2020'!AL3/'Tariffs Jul2020'!AJ3&lt;='Tariffs Jul2020'!K3,($C$5*'Tariffs Jul2020'!AL3/'Tariffs Jul2020'!AJ3-'Tariffs Jul2020'!J3)*('Tariffs Jul2020'!V3/100)*'Tariffs Jul2020'!AJ3,('Tariffs Jul2020'!K3-'Tariffs Jul2020'!J3)*('Tariffs Jul2020'!V3/100)*'Tariffs Jul2020'!AJ3))</f>
        <v>198</v>
      </c>
      <c r="L9" s="85">
        <f>IF($C$5*'Tariffs Jul2020'!AL3/'Tariffs Jul2020'!AJ3&lt;'Tariffs Jul2020'!K3,0,IF($C$5*'Tariffs Jul2020'!AL3/'Tariffs Jul2020'!AJ3&lt;='Tariffs Jul2020'!L3,($C$5*'Tariffs Jul2020'!AL3/'Tariffs Jul2020'!AJ3-'Tariffs Jul2020'!K3)*('Tariffs Jul2020'!W3/100)*'Tariffs Jul2020'!AJ3,('Tariffs Jul2020'!L3-'Tariffs Jul2020'!K3)*('Tariffs Jul2020'!W3/100)*'Tariffs Jul2020'!AJ3))</f>
        <v>0</v>
      </c>
      <c r="M9" s="85">
        <f>IF($C$5*'Tariffs Jul2020'!AL3/'Tariffs Jul2020'!AJ3&lt;'Tariffs Jul2020'!L3,0,IF($C$5*'Tariffs Jul2020'!AL3/'Tariffs Jul2020'!AJ3&lt;='Tariffs Jul2020'!M3,($C$5*'Tariffs Jul2020'!AL3/'Tariffs Jul2020'!AJ3-'Tariffs Jul2020'!L3)*('Tariffs Jul2020'!X3/100)*'Tariffs Jul2020'!AJ3,('Tariffs Jul2020'!M3-'Tariffs Jul2020'!L3)*('Tariffs Jul2020'!X3/100)*'Tariffs Jul2020'!AJ3))</f>
        <v>0</v>
      </c>
      <c r="N9" s="85">
        <f>IF(($C$5*'Tariffs Jul2020'!AL3/'Tariffs Jul2020'!AJ3&gt;'Tariffs Jul2020'!M3),($C$5*'Tariffs Jul2020'!AL3/'Tariffs Jul2020'!AJ3-'Tariffs Jul2020'!M3)*'Tariffs Jul2020'!Y3/100*'Tariffs Jul2020'!AJ3,0)</f>
        <v>242.99999999999994</v>
      </c>
      <c r="O9" s="73">
        <f t="shared" ref="O9:O96" si="0">SUM(D9:N9)</f>
        <v>1601.85</v>
      </c>
      <c r="P9" s="498">
        <f t="shared" ref="P9:P96" si="1">O9*1.1</f>
        <v>1762.0350000000001</v>
      </c>
      <c r="Q9" s="482"/>
      <c r="R9" s="482"/>
      <c r="S9" s="482"/>
      <c r="T9" s="482"/>
      <c r="U9" s="482"/>
      <c r="V9" s="482"/>
      <c r="W9" s="482"/>
      <c r="X9" s="482"/>
      <c r="Y9" s="482"/>
    </row>
    <row r="10" spans="1:25" x14ac:dyDescent="0.15">
      <c r="A10" s="286" t="str">
        <f>'Tariffs Jul2020'!F4</f>
        <v>Covau</v>
      </c>
      <c r="B10" s="47" t="str">
        <f>'Tariffs Jul2020'!D4</f>
        <v>Multinet Metro 1</v>
      </c>
      <c r="C10" s="287">
        <f>'Tariffs Jul2020'!E4</f>
        <v>43831</v>
      </c>
      <c r="D10" s="85">
        <f>365*'Tariffs Jul2020'!H4/100</f>
        <v>284.7</v>
      </c>
      <c r="E10" s="85">
        <f>IF($C$5*'Tariffs Jul2020'!AK4/'Tariffs Jul2020'!AI4&gt;='Tariffs Jul2020'!J4,( 'Tariffs Jul2020'!J4*'Tariffs Jul2020'!O4/100)* 'Tariffs Jul2020'!AI4,($C$5*'Tariffs Jul2020'!AK4/'Tariffs Jul2020'!AI4*'Tariffs Jul2020'!O4/100)* 'Tariffs Jul2020'!AI4)</f>
        <v>261</v>
      </c>
      <c r="F10" s="85">
        <f>IF($C$5*'Tariffs Jul2020'!AK4/'Tariffs Jul2020'!AI4&lt;'Tariffs Jul2020'!J4,0,IF($C$5*'Tariffs Jul2020'!AK4/'Tariffs Jul2020'!AI4&lt;='Tariffs Jul2020'!K4,($C$5*'Tariffs Jul2020'!AK4/'Tariffs Jul2020'!AI4-'Tariffs Jul2020'!J4)*('Tariffs Jul2020'!P4/100)*'Tariffs Jul2020'!AI4,('Tariffs Jul2020'!K4-'Tariffs Jul2020'!J4)*('Tariffs Jul2020'!P4/100)*'Tariffs Jul2020'!AI4))</f>
        <v>234.81818181818181</v>
      </c>
      <c r="G10" s="85">
        <f>IF($C$5*'Tariffs Jul2020'!AK4/'Tariffs Jul2020'!AI4&lt;'Tariffs Jul2020'!K4,0,IF($C$5*'Tariffs Jul2020'!AK4/'Tariffs Jul2020'!AI4&lt;='Tariffs Jul2020'!L4,($C$5*'Tariffs Jul2020'!AK4/'Tariffs Jul2020'!AI4-'Tariffs Jul2020'!K4)*('Tariffs Jul2020'!Q4/100)*'Tariffs Jul2020'!AI4,('Tariffs Jul2020'!L4-'Tariffs Jul2020'!K4)*('Tariffs Jul2020'!Q4/100)*'Tariffs Jul2020'!AI4))</f>
        <v>216</v>
      </c>
      <c r="H10" s="85">
        <f>IF($C$5*'Tariffs Jul2020'!AK4/'Tariffs Jul2020'!AI4&lt;'Tariffs Jul2020'!L4,0,IF($C$5*'Tariffs Jul2020'!AK4/'Tariffs Jul2020'!AI4&lt;='Tariffs Jul2020'!M4,($C$5*'Tariffs Jul2020'!AK4/'Tariffs Jul2020'!AI4-'Tariffs Jul2020'!L4)*('Tariffs Jul2020'!R4/100)*'Tariffs Jul2020'!AI4,('Tariffs Jul2020'!M4-'Tariffs Jul2020'!L4)*('Tariffs Jul2020'!R4/100)*'Tariffs Jul2020'!AI4))</f>
        <v>99</v>
      </c>
      <c r="I10" s="85">
        <f>IF(($C$5*'Tariffs Jul2020'!AK4/'Tariffs Jul2020'!AI4&gt;'Tariffs Jul2020'!M4),($C$5*'Tariffs Jul2020'!AK4/'Tariffs Jul2020'!AI4-'Tariffs Jul2020'!M4)*'Tariffs Jul2020'!S4/100*'Tariffs Jul2020'!AI4,0)</f>
        <v>0</v>
      </c>
      <c r="J10" s="85">
        <f>IF($C$5*'Tariffs Jul2020'!AL4/'Tariffs Jul2020'!AJ4&gt;='Tariffs Jul2020'!J4,('Tariffs Jul2020'!J4*'Tariffs Jul2020'!U4/100)* 'Tariffs Jul2020'!AJ4,($C$5*'Tariffs Jul2020'!AL4/'Tariffs Jul2020'!AJ4*'Tariffs Jul2020'!U4/100)* 'Tariffs Jul2020'!AJ4)</f>
        <v>243.00000000000006</v>
      </c>
      <c r="K10" s="85">
        <f>IF($C$5*'Tariffs Jul2020'!AL4/'Tariffs Jul2020'!AJ4&lt;'Tariffs Jul2020'!J4,0,IF($C$5*'Tariffs Jul2020'!AL4/'Tariffs Jul2020'!AJ4&lt;='Tariffs Jul2020'!K4,($C$5*'Tariffs Jul2020'!AL4/'Tariffs Jul2020'!AJ4-'Tariffs Jul2020'!J4)*('Tariffs Jul2020'!V4/100)*'Tariffs Jul2020'!AJ4,('Tariffs Jul2020'!K4-'Tariffs Jul2020'!J4)*('Tariffs Jul2020'!V4/100)*'Tariffs Jul2020'!AJ4))</f>
        <v>228.27272727272728</v>
      </c>
      <c r="L10" s="85">
        <f>IF($C$5*'Tariffs Jul2020'!AL4/'Tariffs Jul2020'!AJ4&lt;'Tariffs Jul2020'!K4,0,IF($C$5*'Tariffs Jul2020'!AL4/'Tariffs Jul2020'!AJ4&lt;='Tariffs Jul2020'!L4,($C$5*'Tariffs Jul2020'!AL4/'Tariffs Jul2020'!AJ4-'Tariffs Jul2020'!K4)*('Tariffs Jul2020'!W4/100)*'Tariffs Jul2020'!AJ4,('Tariffs Jul2020'!L4-'Tariffs Jul2020'!K4)*('Tariffs Jul2020'!W4/100)*'Tariffs Jul2020'!AJ4))</f>
        <v>189.00000000000003</v>
      </c>
      <c r="M10" s="85">
        <f>IF($C$5*'Tariffs Jul2020'!AL4/'Tariffs Jul2020'!AJ4&lt;'Tariffs Jul2020'!L4,0,IF($C$5*'Tariffs Jul2020'!AL4/'Tariffs Jul2020'!AJ4&lt;='Tariffs Jul2020'!M4,($C$5*'Tariffs Jul2020'!AL4/'Tariffs Jul2020'!AJ4-'Tariffs Jul2020'!L4)*('Tariffs Jul2020'!X4/100)*'Tariffs Jul2020'!AJ4,('Tariffs Jul2020'!M4-'Tariffs Jul2020'!L4)*('Tariffs Jul2020'!X4/100)*'Tariffs Jul2020'!AJ4))</f>
        <v>85.499999999999972</v>
      </c>
      <c r="N10" s="85">
        <f>IF(($C$5*'Tariffs Jul2020'!AL4/'Tariffs Jul2020'!AJ4&gt;'Tariffs Jul2020'!M4),($C$5*'Tariffs Jul2020'!AL4/'Tariffs Jul2020'!AJ4-'Tariffs Jul2020'!M4)*'Tariffs Jul2020'!Y4/100*'Tariffs Jul2020'!AJ4,0)</f>
        <v>0</v>
      </c>
      <c r="O10" s="73">
        <f t="shared" si="0"/>
        <v>1841.2909090909091</v>
      </c>
      <c r="P10" s="498">
        <f t="shared" si="1"/>
        <v>2025.42</v>
      </c>
      <c r="Q10" s="482"/>
      <c r="R10" s="482"/>
      <c r="S10" s="482"/>
      <c r="T10" s="482"/>
      <c r="U10" s="482"/>
      <c r="V10" s="482"/>
      <c r="W10" s="482"/>
      <c r="X10" s="482"/>
      <c r="Y10" s="482"/>
    </row>
    <row r="11" spans="1:25" x14ac:dyDescent="0.15">
      <c r="A11" s="286" t="str">
        <f>'Tariffs Jul2020'!F5</f>
        <v>Dodo Power &amp; Gas</v>
      </c>
      <c r="B11" s="47" t="str">
        <f>'Tariffs Jul2020'!D5</f>
        <v>Multinet Metro 1</v>
      </c>
      <c r="C11" s="287">
        <f>'Tariffs Jul2020'!E5</f>
        <v>44046</v>
      </c>
      <c r="D11" s="85">
        <f>365*'Tariffs Jul2020'!H5/100</f>
        <v>206.09227272727273</v>
      </c>
      <c r="E11" s="85">
        <f>IF($C$5*'Tariffs Jul2020'!AK5/'Tariffs Jul2020'!AI5&gt;='Tariffs Jul2020'!J5,( 'Tariffs Jul2020'!J5*'Tariffs Jul2020'!O5/100)* 'Tariffs Jul2020'!AI5,($C$5*'Tariffs Jul2020'!AK5/'Tariffs Jul2020'!AI5*'Tariffs Jul2020'!O5/100)* 'Tariffs Jul2020'!AI5)</f>
        <v>229.09090909090904</v>
      </c>
      <c r="F11" s="85">
        <f>IF($C$5*'Tariffs Jul2020'!AK5/'Tariffs Jul2020'!AI5&lt;'Tariffs Jul2020'!J5,0,IF($C$5*'Tariffs Jul2020'!AK5/'Tariffs Jul2020'!AI5&lt;='Tariffs Jul2020'!K5,($C$5*'Tariffs Jul2020'!AK5/'Tariffs Jul2020'!AI5-'Tariffs Jul2020'!J5)*('Tariffs Jul2020'!P5/100)*'Tariffs Jul2020'!AI5,('Tariffs Jul2020'!K5-'Tariffs Jul2020'!J5)*('Tariffs Jul2020'!P5/100)*'Tariffs Jul2020'!AI5))</f>
        <v>200.45454545454544</v>
      </c>
      <c r="G11" s="85">
        <f>IF($C$5*'Tariffs Jul2020'!AK5/'Tariffs Jul2020'!AI5&lt;'Tariffs Jul2020'!K5,0,IF($C$5*'Tariffs Jul2020'!AK5/'Tariffs Jul2020'!AI5&lt;='Tariffs Jul2020'!L5,($C$5*'Tariffs Jul2020'!AK5/'Tariffs Jul2020'!AI5-'Tariffs Jul2020'!K5)*('Tariffs Jul2020'!Q5/100)*'Tariffs Jul2020'!AI5,('Tariffs Jul2020'!L5-'Tariffs Jul2020'!K5)*('Tariffs Jul2020'!Q5/100)*'Tariffs Jul2020'!AI5))</f>
        <v>173.45454545454544</v>
      </c>
      <c r="H11" s="85">
        <f>IF($C$5*'Tariffs Jul2020'!AK5/'Tariffs Jul2020'!AI5&lt;'Tariffs Jul2020'!L5,0,IF($C$5*'Tariffs Jul2020'!AK5/'Tariffs Jul2020'!AI5&lt;='Tariffs Jul2020'!M5,($C$5*'Tariffs Jul2020'!AK5/'Tariffs Jul2020'!AI5-'Tariffs Jul2020'!L5)*('Tariffs Jul2020'!R5/100)*'Tariffs Jul2020'!AI5,('Tariffs Jul2020'!M5-'Tariffs Jul2020'!L5)*('Tariffs Jul2020'!R5/100)*'Tariffs Jul2020'!AI5))</f>
        <v>79.363636363636346</v>
      </c>
      <c r="I11" s="85">
        <f>IF(($C$5*'Tariffs Jul2020'!AK5/'Tariffs Jul2020'!AI5&gt;'Tariffs Jul2020'!M5),($C$5*'Tariffs Jul2020'!AK5/'Tariffs Jul2020'!AI5-'Tariffs Jul2020'!M5)*'Tariffs Jul2020'!S5/100*'Tariffs Jul2020'!AI5,0)</f>
        <v>0</v>
      </c>
      <c r="J11" s="85">
        <f>IF($C$5*'Tariffs Jul2020'!AL5/'Tariffs Jul2020'!AJ5&gt;='Tariffs Jul2020'!J5,('Tariffs Jul2020'!J5*'Tariffs Jul2020'!U5/100)* 'Tariffs Jul2020'!AJ5,($C$5*'Tariffs Jul2020'!AL5/'Tariffs Jul2020'!AJ5*'Tariffs Jul2020'!U5/100)* 'Tariffs Jul2020'!AJ5)</f>
        <v>216</v>
      </c>
      <c r="K11" s="85">
        <f>IF($C$5*'Tariffs Jul2020'!AL5/'Tariffs Jul2020'!AJ5&lt;'Tariffs Jul2020'!J5,0,IF($C$5*'Tariffs Jul2020'!AL5/'Tariffs Jul2020'!AJ5&lt;='Tariffs Jul2020'!K5,($C$5*'Tariffs Jul2020'!AL5/'Tariffs Jul2020'!AJ5-'Tariffs Jul2020'!J5)*('Tariffs Jul2020'!V5/100)*'Tariffs Jul2020'!AJ5,('Tariffs Jul2020'!K5-'Tariffs Jul2020'!J5)*('Tariffs Jul2020'!V5/100)*'Tariffs Jul2020'!AJ5))</f>
        <v>192.27272727272728</v>
      </c>
      <c r="L11" s="85">
        <f>IF($C$5*'Tariffs Jul2020'!AL5/'Tariffs Jul2020'!AJ5&lt;'Tariffs Jul2020'!K5,0,IF($C$5*'Tariffs Jul2020'!AL5/'Tariffs Jul2020'!AJ5&lt;='Tariffs Jul2020'!L5,($C$5*'Tariffs Jul2020'!AL5/'Tariffs Jul2020'!AJ5-'Tariffs Jul2020'!K5)*('Tariffs Jul2020'!W5/100)*'Tariffs Jul2020'!AJ5,('Tariffs Jul2020'!L5-'Tariffs Jul2020'!K5)*('Tariffs Jul2020'!W5/100)*'Tariffs Jul2020'!AJ5))</f>
        <v>168.5454545454545</v>
      </c>
      <c r="M11" s="85">
        <f>IF($C$5*'Tariffs Jul2020'!AL5/'Tariffs Jul2020'!AJ5&lt;'Tariffs Jul2020'!L5,0,IF($C$5*'Tariffs Jul2020'!AL5/'Tariffs Jul2020'!AJ5&lt;='Tariffs Jul2020'!M5,($C$5*'Tariffs Jul2020'!AL5/'Tariffs Jul2020'!AJ5-'Tariffs Jul2020'!L5)*('Tariffs Jul2020'!X5/100)*'Tariffs Jul2020'!AJ5,('Tariffs Jul2020'!M5-'Tariffs Jul2020'!L5)*('Tariffs Jul2020'!X5/100)*'Tariffs Jul2020'!AJ5))</f>
        <v>78.545454545454533</v>
      </c>
      <c r="N11" s="85">
        <f>IF(($C$5*'Tariffs Jul2020'!AL5/'Tariffs Jul2020'!AJ5&gt;'Tariffs Jul2020'!M5),($C$5*'Tariffs Jul2020'!AL5/'Tariffs Jul2020'!AJ5-'Tariffs Jul2020'!M5)*'Tariffs Jul2020'!Y5/100*'Tariffs Jul2020'!AJ5,0)</f>
        <v>0</v>
      </c>
      <c r="O11" s="73">
        <f t="shared" si="0"/>
        <v>1543.8195454545455</v>
      </c>
      <c r="P11" s="498">
        <f t="shared" si="1"/>
        <v>1698.2015000000001</v>
      </c>
      <c r="Q11" s="482"/>
      <c r="R11" s="482"/>
      <c r="S11" s="482"/>
      <c r="T11" s="482"/>
      <c r="U11" s="482"/>
      <c r="V11" s="482"/>
      <c r="W11" s="482"/>
      <c r="X11" s="482"/>
      <c r="Y11" s="482"/>
    </row>
    <row r="12" spans="1:25" x14ac:dyDescent="0.15">
      <c r="A12" s="286" t="str">
        <f>'Tariffs Jul2020'!F6</f>
        <v>EnergyAustralia</v>
      </c>
      <c r="B12" s="47" t="str">
        <f>'Tariffs Jul2020'!D6</f>
        <v>Multinet Metro 1</v>
      </c>
      <c r="C12" s="287">
        <f>'Tariffs Jul2020'!E6</f>
        <v>43924</v>
      </c>
      <c r="D12" s="85">
        <f>365*'Tariffs Jul2020'!H6/100</f>
        <v>300.02999999999997</v>
      </c>
      <c r="E12" s="85">
        <f>IF($C$5*'Tariffs Jul2020'!AK6/'Tariffs Jul2020'!AI6&gt;='Tariffs Jul2020'!J6,( 'Tariffs Jul2020'!J6*'Tariffs Jul2020'!O6/100)* 'Tariffs Jul2020'!AI6,($C$5*'Tariffs Jul2020'!AK6/'Tariffs Jul2020'!AI6*'Tariffs Jul2020'!O6/100)* 'Tariffs Jul2020'!AI6)</f>
        <v>486.00000000000011</v>
      </c>
      <c r="F12" s="85">
        <f>IF($C$5*'Tariffs Jul2020'!AK6/'Tariffs Jul2020'!AI6&lt;'Tariffs Jul2020'!J6,0,IF($C$5*'Tariffs Jul2020'!AK6/'Tariffs Jul2020'!AI6&lt;='Tariffs Jul2020'!K6,($C$5*'Tariffs Jul2020'!AK6/'Tariffs Jul2020'!AI6-'Tariffs Jul2020'!J6)*('Tariffs Jul2020'!P6/100)*'Tariffs Jul2020'!AI6,('Tariffs Jul2020'!K6-'Tariffs Jul2020'!J6)*('Tariffs Jul2020'!P6/100)*'Tariffs Jul2020'!AI6))</f>
        <v>0</v>
      </c>
      <c r="G12" s="85">
        <f>IF($C$5*'Tariffs Jul2020'!AK6/'Tariffs Jul2020'!AI6&lt;'Tariffs Jul2020'!K6,0,IF($C$5*'Tariffs Jul2020'!AK6/'Tariffs Jul2020'!AI6&lt;='Tariffs Jul2020'!L6,($C$5*'Tariffs Jul2020'!AK6/'Tariffs Jul2020'!AI6-'Tariffs Jul2020'!K6)*('Tariffs Jul2020'!Q6/100)*'Tariffs Jul2020'!AI6,('Tariffs Jul2020'!L6-'Tariffs Jul2020'!K6)*('Tariffs Jul2020'!Q6/100)*'Tariffs Jul2020'!AI6))</f>
        <v>0</v>
      </c>
      <c r="H12" s="85">
        <f>IF($C$5*'Tariffs Jul2020'!AK6/'Tariffs Jul2020'!AI6&lt;'Tariffs Jul2020'!L6,0,IF($C$5*'Tariffs Jul2020'!AK6/'Tariffs Jul2020'!AI6&lt;='Tariffs Jul2020'!M6,($C$5*'Tariffs Jul2020'!AK6/'Tariffs Jul2020'!AI6-'Tariffs Jul2020'!L6)*('Tariffs Jul2020'!R6/100)*'Tariffs Jul2020'!AI6,('Tariffs Jul2020'!M6-'Tariffs Jul2020'!L6)*('Tariffs Jul2020'!R6/100)*'Tariffs Jul2020'!AI6))</f>
        <v>0</v>
      </c>
      <c r="I12" s="85">
        <f>IF(($C$5*'Tariffs Jul2020'!AK6/'Tariffs Jul2020'!AI6&gt;'Tariffs Jul2020'!M6),($C$5*'Tariffs Jul2020'!AK6/'Tariffs Jul2020'!AI6-'Tariffs Jul2020'!M6)*'Tariffs Jul2020'!S6/100*'Tariffs Jul2020'!AI6,0)</f>
        <v>263.86363636363632</v>
      </c>
      <c r="J12" s="85">
        <f>IF($C$5*'Tariffs Jul2020'!AL6/'Tariffs Jul2020'!AJ6&gt;='Tariffs Jul2020'!J6,('Tariffs Jul2020'!J6*'Tariffs Jul2020'!U6/100)* 'Tariffs Jul2020'!AJ6,($C$5*'Tariffs Jul2020'!AL6/'Tariffs Jul2020'!AJ6*'Tariffs Jul2020'!U6/100)* 'Tariffs Jul2020'!AJ6)</f>
        <v>486.00000000000011</v>
      </c>
      <c r="K12" s="85">
        <f>IF($C$5*'Tariffs Jul2020'!AL6/'Tariffs Jul2020'!AJ6&lt;'Tariffs Jul2020'!J6,0,IF($C$5*'Tariffs Jul2020'!AL6/'Tariffs Jul2020'!AJ6&lt;='Tariffs Jul2020'!K6,($C$5*'Tariffs Jul2020'!AL6/'Tariffs Jul2020'!AJ6-'Tariffs Jul2020'!J6)*('Tariffs Jul2020'!V6/100)*'Tariffs Jul2020'!AJ6,('Tariffs Jul2020'!K6-'Tariffs Jul2020'!J6)*('Tariffs Jul2020'!V6/100)*'Tariffs Jul2020'!AJ6))</f>
        <v>0</v>
      </c>
      <c r="L12" s="85">
        <f>IF($C$5*'Tariffs Jul2020'!AL6/'Tariffs Jul2020'!AJ6&lt;'Tariffs Jul2020'!K6,0,IF($C$5*'Tariffs Jul2020'!AL6/'Tariffs Jul2020'!AJ6&lt;='Tariffs Jul2020'!L6,($C$5*'Tariffs Jul2020'!AL6/'Tariffs Jul2020'!AJ6-'Tariffs Jul2020'!K6)*('Tariffs Jul2020'!W6/100)*'Tariffs Jul2020'!AJ6,('Tariffs Jul2020'!L6-'Tariffs Jul2020'!K6)*('Tariffs Jul2020'!W6/100)*'Tariffs Jul2020'!AJ6))</f>
        <v>0</v>
      </c>
      <c r="M12" s="85">
        <f>IF($C$5*'Tariffs Jul2020'!AL6/'Tariffs Jul2020'!AJ6&lt;'Tariffs Jul2020'!L6,0,IF($C$5*'Tariffs Jul2020'!AL6/'Tariffs Jul2020'!AJ6&lt;='Tariffs Jul2020'!M6,($C$5*'Tariffs Jul2020'!AL6/'Tariffs Jul2020'!AJ6-'Tariffs Jul2020'!L6)*('Tariffs Jul2020'!X6/100)*'Tariffs Jul2020'!AJ6,('Tariffs Jul2020'!M6-'Tariffs Jul2020'!L6)*('Tariffs Jul2020'!X6/100)*'Tariffs Jul2020'!AJ6))</f>
        <v>0</v>
      </c>
      <c r="N12" s="85">
        <f>IF(($C$5*'Tariffs Jul2020'!AL6/'Tariffs Jul2020'!AJ6&gt;'Tariffs Jul2020'!M6),($C$5*'Tariffs Jul2020'!AL6/'Tariffs Jul2020'!AJ6-'Tariffs Jul2020'!M6)*'Tariffs Jul2020'!Y6/100*'Tariffs Jul2020'!AJ6,0)</f>
        <v>263.86363636363632</v>
      </c>
      <c r="O12" s="73">
        <f t="shared" si="0"/>
        <v>1799.7572727272729</v>
      </c>
      <c r="P12" s="498">
        <f t="shared" si="1"/>
        <v>1979.7330000000004</v>
      </c>
      <c r="Q12" s="482"/>
      <c r="R12" s="482"/>
      <c r="S12" s="482"/>
      <c r="T12" s="482"/>
      <c r="U12" s="482"/>
      <c r="V12" s="482"/>
      <c r="W12" s="482"/>
      <c r="X12" s="482"/>
      <c r="Y12" s="482"/>
    </row>
    <row r="13" spans="1:25" x14ac:dyDescent="0.15">
      <c r="A13" s="286" t="str">
        <f>'Tariffs Jul2020'!F7</f>
        <v>Lumo Energy</v>
      </c>
      <c r="B13" s="47" t="str">
        <f>'Tariffs Jul2020'!D7</f>
        <v>Multinet Metro 1</v>
      </c>
      <c r="C13" s="287">
        <f>'Tariffs Jul2020'!E7</f>
        <v>43831</v>
      </c>
      <c r="D13" s="85">
        <f>365*'Tariffs Jul2020'!H7/100</f>
        <v>241.62999999999997</v>
      </c>
      <c r="E13" s="85">
        <f>IF($C$5*'Tariffs Jul2020'!AK7/'Tariffs Jul2020'!AI7&gt;='Tariffs Jul2020'!J7,( 'Tariffs Jul2020'!J7*'Tariffs Jul2020'!O7/100)* 'Tariffs Jul2020'!AI7,($C$5*'Tariffs Jul2020'!AK7/'Tariffs Jul2020'!AI7*'Tariffs Jul2020'!O7/100)* 'Tariffs Jul2020'!AI7)</f>
        <v>228.27272727272725</v>
      </c>
      <c r="F13" s="85">
        <f>IF($C$5*'Tariffs Jul2020'!AK7/'Tariffs Jul2020'!AI7&lt;'Tariffs Jul2020'!J7,0,IF($C$5*'Tariffs Jul2020'!AK7/'Tariffs Jul2020'!AI7&lt;='Tariffs Jul2020'!K7,($C$5*'Tariffs Jul2020'!AK7/'Tariffs Jul2020'!AI7-'Tariffs Jul2020'!J7)*('Tariffs Jul2020'!P7/100)*'Tariffs Jul2020'!AI7,('Tariffs Jul2020'!K7-'Tariffs Jul2020'!J7)*('Tariffs Jul2020'!P7/100)*'Tariffs Jul2020'!AI7))</f>
        <v>199.6363636363636</v>
      </c>
      <c r="G13" s="85">
        <f>IF($C$5*'Tariffs Jul2020'!AK7/'Tariffs Jul2020'!AI7&lt;'Tariffs Jul2020'!K7,0,IF($C$5*'Tariffs Jul2020'!AK7/'Tariffs Jul2020'!AI7&lt;='Tariffs Jul2020'!L7,($C$5*'Tariffs Jul2020'!AK7/'Tariffs Jul2020'!AI7-'Tariffs Jul2020'!K7)*('Tariffs Jul2020'!Q7/100)*'Tariffs Jul2020'!AI7,('Tariffs Jul2020'!L7-'Tariffs Jul2020'!K7)*('Tariffs Jul2020'!Q7/100)*'Tariffs Jul2020'!AI7))</f>
        <v>166.09090909090907</v>
      </c>
      <c r="H13" s="85">
        <f>IF($C$5*'Tariffs Jul2020'!AK7/'Tariffs Jul2020'!AI7&lt;'Tariffs Jul2020'!L7,0,IF($C$5*'Tariffs Jul2020'!AK7/'Tariffs Jul2020'!AI7&lt;='Tariffs Jul2020'!M7,($C$5*'Tariffs Jul2020'!AK7/'Tariffs Jul2020'!AI7-'Tariffs Jul2020'!L7)*('Tariffs Jul2020'!R7/100)*'Tariffs Jul2020'!AI7,('Tariffs Jul2020'!M7-'Tariffs Jul2020'!L7)*('Tariffs Jul2020'!R7/100)*'Tariffs Jul2020'!AI7))</f>
        <v>74.454545454545453</v>
      </c>
      <c r="I13" s="85">
        <f>IF(($C$5*'Tariffs Jul2020'!AK7/'Tariffs Jul2020'!AI7&gt;'Tariffs Jul2020'!M7),($C$5*'Tariffs Jul2020'!AK7/'Tariffs Jul2020'!AI7-'Tariffs Jul2020'!M7)*'Tariffs Jul2020'!S7/100*'Tariffs Jul2020'!AI7,0)</f>
        <v>0</v>
      </c>
      <c r="J13" s="85">
        <f>IF($C$5*'Tariffs Jul2020'!AL7/'Tariffs Jul2020'!AJ7&gt;='Tariffs Jul2020'!J7,('Tariffs Jul2020'!J7*'Tariffs Jul2020'!U7/100)* 'Tariffs Jul2020'!AJ7,($C$5*'Tariffs Jul2020'!AL7/'Tariffs Jul2020'!AJ7*'Tariffs Jul2020'!U7/100)* 'Tariffs Jul2020'!AJ7)</f>
        <v>215.18181818181816</v>
      </c>
      <c r="K13" s="85">
        <f>IF($C$5*'Tariffs Jul2020'!AL7/'Tariffs Jul2020'!AJ7&lt;'Tariffs Jul2020'!J7,0,IF($C$5*'Tariffs Jul2020'!AL7/'Tariffs Jul2020'!AJ7&lt;='Tariffs Jul2020'!K7,($C$5*'Tariffs Jul2020'!AL7/'Tariffs Jul2020'!AJ7-'Tariffs Jul2020'!J7)*('Tariffs Jul2020'!V7/100)*'Tariffs Jul2020'!AJ7,('Tariffs Jul2020'!K7-'Tariffs Jul2020'!J7)*('Tariffs Jul2020'!V7/100)*'Tariffs Jul2020'!AJ7))</f>
        <v>189.81818181818181</v>
      </c>
      <c r="L13" s="85">
        <f>IF($C$5*'Tariffs Jul2020'!AL7/'Tariffs Jul2020'!AJ7&lt;'Tariffs Jul2020'!K7,0,IF($C$5*'Tariffs Jul2020'!AL7/'Tariffs Jul2020'!AJ7&lt;='Tariffs Jul2020'!L7,($C$5*'Tariffs Jul2020'!AL7/'Tariffs Jul2020'!AJ7-'Tariffs Jul2020'!K7)*('Tariffs Jul2020'!W7/100)*'Tariffs Jul2020'!AJ7,('Tariffs Jul2020'!L7-'Tariffs Jul2020'!K7)*('Tariffs Jul2020'!W7/100)*'Tariffs Jul2020'!AJ7))</f>
        <v>161.18181818181819</v>
      </c>
      <c r="M13" s="85">
        <f>IF($C$5*'Tariffs Jul2020'!AL7/'Tariffs Jul2020'!AJ7&lt;'Tariffs Jul2020'!L7,0,IF($C$5*'Tariffs Jul2020'!AL7/'Tariffs Jul2020'!AJ7&lt;='Tariffs Jul2020'!M7,($C$5*'Tariffs Jul2020'!AL7/'Tariffs Jul2020'!AJ7-'Tariffs Jul2020'!L7)*('Tariffs Jul2020'!X7/100)*'Tariffs Jul2020'!AJ7,('Tariffs Jul2020'!M7-'Tariffs Jul2020'!L7)*('Tariffs Jul2020'!X7/100)*'Tariffs Jul2020'!AJ7))</f>
        <v>73.22727272727272</v>
      </c>
      <c r="N13" s="85">
        <f>IF(($C$5*'Tariffs Jul2020'!AL7/'Tariffs Jul2020'!AJ7&gt;'Tariffs Jul2020'!M7),($C$5*'Tariffs Jul2020'!AL7/'Tariffs Jul2020'!AJ7-'Tariffs Jul2020'!M7)*'Tariffs Jul2020'!Y7/100*'Tariffs Jul2020'!AJ7,0)</f>
        <v>0</v>
      </c>
      <c r="O13" s="73">
        <f t="shared" si="0"/>
        <v>1549.4936363636364</v>
      </c>
      <c r="P13" s="498">
        <f t="shared" si="1"/>
        <v>1704.4430000000002</v>
      </c>
      <c r="Q13" s="482"/>
      <c r="R13" s="482"/>
      <c r="S13" s="482"/>
      <c r="T13" s="482"/>
      <c r="U13" s="482"/>
      <c r="V13" s="482"/>
      <c r="W13" s="482"/>
      <c r="X13" s="482"/>
      <c r="Y13" s="482"/>
    </row>
    <row r="14" spans="1:25" x14ac:dyDescent="0.15">
      <c r="A14" s="286" t="str">
        <f>'Tariffs Jul2020'!F8</f>
        <v>Momentum Energy</v>
      </c>
      <c r="B14" s="47" t="str">
        <f>'Tariffs Jul2020'!D8</f>
        <v>Multinet Metro 1</v>
      </c>
      <c r="C14" s="287">
        <f>'Tariffs Jul2020'!E8</f>
        <v>43984</v>
      </c>
      <c r="D14" s="85">
        <f>365*'Tariffs Jul2020'!H8/100</f>
        <v>305.70409090909089</v>
      </c>
      <c r="E14" s="85">
        <f>IF($C$5*'Tariffs Jul2020'!AK8/'Tariffs Jul2020'!AI8&gt;='Tariffs Jul2020'!J8,( 'Tariffs Jul2020'!J8*'Tariffs Jul2020'!O8/100)* 'Tariffs Jul2020'!AI8,($C$5*'Tariffs Jul2020'!AK8/'Tariffs Jul2020'!AI8*'Tariffs Jul2020'!O8/100)* 'Tariffs Jul2020'!AI8)</f>
        <v>262.63636363636363</v>
      </c>
      <c r="F14" s="85">
        <f>IF($C$5*'Tariffs Jul2020'!AK8/'Tariffs Jul2020'!AI8&lt;'Tariffs Jul2020'!J8,0,IF($C$5*'Tariffs Jul2020'!AK8/'Tariffs Jul2020'!AI8&lt;='Tariffs Jul2020'!K8,($C$5*'Tariffs Jul2020'!AK8/'Tariffs Jul2020'!AI8-'Tariffs Jul2020'!J8)*('Tariffs Jul2020'!P8/100)*'Tariffs Jul2020'!AI8,('Tariffs Jul2020'!K8-'Tariffs Jul2020'!J8)*('Tariffs Jul2020'!P8/100)*'Tariffs Jul2020'!AI8))</f>
        <v>240.5454545454545</v>
      </c>
      <c r="G14" s="85">
        <f>IF($C$5*'Tariffs Jul2020'!AK8/'Tariffs Jul2020'!AI8&lt;'Tariffs Jul2020'!K8,0,IF($C$5*'Tariffs Jul2020'!AK8/'Tariffs Jul2020'!AI8&lt;='Tariffs Jul2020'!L8,($C$5*'Tariffs Jul2020'!AK8/'Tariffs Jul2020'!AI8-'Tariffs Jul2020'!K8)*('Tariffs Jul2020'!Q8/100)*'Tariffs Jul2020'!AI8,('Tariffs Jul2020'!L8-'Tariffs Jul2020'!K8)*('Tariffs Jul2020'!Q8/100)*'Tariffs Jul2020'!AI8))</f>
        <v>212.72727272727269</v>
      </c>
      <c r="H14" s="85">
        <f>IF($C$5*'Tariffs Jul2020'!AK8/'Tariffs Jul2020'!AI8&lt;'Tariffs Jul2020'!L8,0,IF($C$5*'Tariffs Jul2020'!AK8/'Tariffs Jul2020'!AI8&lt;='Tariffs Jul2020'!M8,($C$5*'Tariffs Jul2020'!AK8/'Tariffs Jul2020'!AI8-'Tariffs Jul2020'!L8)*('Tariffs Jul2020'!R8/100)*'Tariffs Jul2020'!AI8,('Tariffs Jul2020'!M8-'Tariffs Jul2020'!L8)*('Tariffs Jul2020'!R8/100)*'Tariffs Jul2020'!AI8))</f>
        <v>99</v>
      </c>
      <c r="I14" s="85">
        <f>IF(($C$5*'Tariffs Jul2020'!AK8/'Tariffs Jul2020'!AI8&gt;'Tariffs Jul2020'!M8),($C$5*'Tariffs Jul2020'!AK8/'Tariffs Jul2020'!AI8-'Tariffs Jul2020'!M8)*'Tariffs Jul2020'!S8/100*'Tariffs Jul2020'!AI8,0)</f>
        <v>0</v>
      </c>
      <c r="J14" s="85">
        <f>IF($C$5*'Tariffs Jul2020'!AL8/'Tariffs Jul2020'!AJ8&gt;='Tariffs Jul2020'!J8,('Tariffs Jul2020'!J8*'Tariffs Jul2020'!U8/100)* 'Tariffs Jul2020'!AJ8,($C$5*'Tariffs Jul2020'!AL8/'Tariffs Jul2020'!AJ8*'Tariffs Jul2020'!U8/100)* 'Tariffs Jul2020'!AJ8)</f>
        <v>244.63636363636363</v>
      </c>
      <c r="K14" s="85">
        <f>IF($C$5*'Tariffs Jul2020'!AL8/'Tariffs Jul2020'!AJ8&lt;'Tariffs Jul2020'!J8,0,IF($C$5*'Tariffs Jul2020'!AL8/'Tariffs Jul2020'!AJ8&lt;='Tariffs Jul2020'!K8,($C$5*'Tariffs Jul2020'!AL8/'Tariffs Jul2020'!AJ8-'Tariffs Jul2020'!J8)*('Tariffs Jul2020'!V8/100)*'Tariffs Jul2020'!AJ8,('Tariffs Jul2020'!K8-'Tariffs Jul2020'!J8)*('Tariffs Jul2020'!V8/100)*'Tariffs Jul2020'!AJ8))</f>
        <v>225</v>
      </c>
      <c r="L14" s="85">
        <f>IF($C$5*'Tariffs Jul2020'!AL8/'Tariffs Jul2020'!AJ8&lt;'Tariffs Jul2020'!K8,0,IF($C$5*'Tariffs Jul2020'!AL8/'Tariffs Jul2020'!AJ8&lt;='Tariffs Jul2020'!L8,($C$5*'Tariffs Jul2020'!AL8/'Tariffs Jul2020'!AJ8-'Tariffs Jul2020'!K8)*('Tariffs Jul2020'!W8/100)*'Tariffs Jul2020'!AJ8,('Tariffs Jul2020'!L8-'Tariffs Jul2020'!K8)*('Tariffs Jul2020'!W8/100)*'Tariffs Jul2020'!AJ8))</f>
        <v>201.27272727272728</v>
      </c>
      <c r="M14" s="85">
        <f>IF($C$5*'Tariffs Jul2020'!AL8/'Tariffs Jul2020'!AJ8&lt;'Tariffs Jul2020'!L8,0,IF($C$5*'Tariffs Jul2020'!AL8/'Tariffs Jul2020'!AJ8&lt;='Tariffs Jul2020'!M8,($C$5*'Tariffs Jul2020'!AL8/'Tariffs Jul2020'!AJ8-'Tariffs Jul2020'!L8)*('Tariffs Jul2020'!X8/100)*'Tariffs Jul2020'!AJ8,('Tariffs Jul2020'!M8-'Tariffs Jul2020'!L8)*('Tariffs Jul2020'!X8/100)*'Tariffs Jul2020'!AJ8))</f>
        <v>94.500000000000014</v>
      </c>
      <c r="N14" s="85">
        <f>IF(($C$5*'Tariffs Jul2020'!AL8/'Tariffs Jul2020'!AJ8&gt;'Tariffs Jul2020'!M8),($C$5*'Tariffs Jul2020'!AL8/'Tariffs Jul2020'!AJ8-'Tariffs Jul2020'!M8)*'Tariffs Jul2020'!Y8/100*'Tariffs Jul2020'!AJ8,0)</f>
        <v>0</v>
      </c>
      <c r="O14" s="73">
        <f t="shared" si="0"/>
        <v>1886.0222727272728</v>
      </c>
      <c r="P14" s="498">
        <f t="shared" si="1"/>
        <v>2074.6245000000004</v>
      </c>
      <c r="Q14" s="482"/>
      <c r="R14" s="482"/>
      <c r="S14" s="482"/>
      <c r="T14" s="482"/>
      <c r="U14" s="482"/>
      <c r="V14" s="482"/>
      <c r="W14" s="482"/>
      <c r="X14" s="482"/>
      <c r="Y14" s="482"/>
    </row>
    <row r="15" spans="1:25" x14ac:dyDescent="0.15">
      <c r="A15" s="286" t="str">
        <f>'Tariffs Jul2020'!F9</f>
        <v>Origin Energy</v>
      </c>
      <c r="B15" s="47" t="str">
        <f>'Tariffs Jul2020'!D9</f>
        <v>Multinet Metro 1</v>
      </c>
      <c r="C15" s="287">
        <f>'Tariffs Jul2020'!E9</f>
        <v>44013</v>
      </c>
      <c r="D15" s="85">
        <f>365*'Tariffs Jul2020'!H9/100</f>
        <v>255.5</v>
      </c>
      <c r="E15" s="85">
        <f>IF($C$5*'Tariffs Jul2020'!AK9/'Tariffs Jul2020'!AI9&gt;='Tariffs Jul2020'!J9,( 'Tariffs Jul2020'!J9*'Tariffs Jul2020'!O9/100)* 'Tariffs Jul2020'!AI9,($C$5*'Tariffs Jul2020'!AK9/'Tariffs Jul2020'!AI9*'Tariffs Jul2020'!O9/100)* 'Tariffs Jul2020'!AI9)</f>
        <v>432</v>
      </c>
      <c r="F15" s="85">
        <f>IF($C$5*'Tariffs Jul2020'!AK9/'Tariffs Jul2020'!AI9&lt;'Tariffs Jul2020'!J9,0,IF($C$5*'Tariffs Jul2020'!AK9/'Tariffs Jul2020'!AI9&lt;='Tariffs Jul2020'!K9,($C$5*'Tariffs Jul2020'!AK9/'Tariffs Jul2020'!AI9-'Tariffs Jul2020'!J9)*('Tariffs Jul2020'!P9/100)*'Tariffs Jul2020'!AI9,('Tariffs Jul2020'!K9-'Tariffs Jul2020'!J9)*('Tariffs Jul2020'!P9/100)*'Tariffs Jul2020'!AI9))</f>
        <v>175.90909090909088</v>
      </c>
      <c r="G15" s="85">
        <f>IF($C$5*'Tariffs Jul2020'!AK9/'Tariffs Jul2020'!AI9&lt;'Tariffs Jul2020'!K9,0,IF($C$5*'Tariffs Jul2020'!AK9/'Tariffs Jul2020'!AI9&lt;='Tariffs Jul2020'!L9,($C$5*'Tariffs Jul2020'!AK9/'Tariffs Jul2020'!AI9-'Tariffs Jul2020'!K9)*('Tariffs Jul2020'!Q9/100)*'Tariffs Jul2020'!AI9,('Tariffs Jul2020'!L9-'Tariffs Jul2020'!K9)*('Tariffs Jul2020'!Q9/100)*'Tariffs Jul2020'!AI9))</f>
        <v>0</v>
      </c>
      <c r="H15" s="85">
        <f>IF($C$5*'Tariffs Jul2020'!AK9/'Tariffs Jul2020'!AI9&lt;'Tariffs Jul2020'!L9,0,IF($C$5*'Tariffs Jul2020'!AK9/'Tariffs Jul2020'!AI9&lt;='Tariffs Jul2020'!M9,($C$5*'Tariffs Jul2020'!AK9/'Tariffs Jul2020'!AI9-'Tariffs Jul2020'!L9)*('Tariffs Jul2020'!R9/100)*'Tariffs Jul2020'!AI9,('Tariffs Jul2020'!M9-'Tariffs Jul2020'!L9)*('Tariffs Jul2020'!R9/100)*'Tariffs Jul2020'!AI9))</f>
        <v>0</v>
      </c>
      <c r="I15" s="85">
        <f>IF(($C$5*'Tariffs Jul2020'!AK9/'Tariffs Jul2020'!AI9&gt;'Tariffs Jul2020'!M9),($C$5*'Tariffs Jul2020'!AK9/'Tariffs Jul2020'!AI9-'Tariffs Jul2020'!M9)*'Tariffs Jul2020'!S9/100*'Tariffs Jul2020'!AI9,0)</f>
        <v>65.454545454545467</v>
      </c>
      <c r="J15" s="85">
        <f>IF($C$5*'Tariffs Jul2020'!AL9/'Tariffs Jul2020'!AJ9&gt;='Tariffs Jul2020'!J9,('Tariffs Jul2020'!J9*'Tariffs Jul2020'!U9/100)* 'Tariffs Jul2020'!AJ9,($C$5*'Tariffs Jul2020'!AL9/'Tariffs Jul2020'!AJ9*'Tariffs Jul2020'!U9/100)* 'Tariffs Jul2020'!AJ9)</f>
        <v>395.99999999999989</v>
      </c>
      <c r="K15" s="85">
        <f>IF($C$5*'Tariffs Jul2020'!AL9/'Tariffs Jul2020'!AJ9&lt;'Tariffs Jul2020'!J9,0,IF($C$5*'Tariffs Jul2020'!AL9/'Tariffs Jul2020'!AJ9&lt;='Tariffs Jul2020'!K9,($C$5*'Tariffs Jul2020'!AL9/'Tariffs Jul2020'!AJ9-'Tariffs Jul2020'!J9)*('Tariffs Jul2020'!V9/100)*'Tariffs Jul2020'!AJ9,('Tariffs Jul2020'!K9-'Tariffs Jul2020'!J9)*('Tariffs Jul2020'!V9/100)*'Tariffs Jul2020'!AJ9))</f>
        <v>157.90909090909091</v>
      </c>
      <c r="L15" s="85">
        <f>IF($C$5*'Tariffs Jul2020'!AL9/'Tariffs Jul2020'!AJ9&lt;'Tariffs Jul2020'!K9,0,IF($C$5*'Tariffs Jul2020'!AL9/'Tariffs Jul2020'!AJ9&lt;='Tariffs Jul2020'!L9,($C$5*'Tariffs Jul2020'!AL9/'Tariffs Jul2020'!AJ9-'Tariffs Jul2020'!K9)*('Tariffs Jul2020'!W9/100)*'Tariffs Jul2020'!AJ9,('Tariffs Jul2020'!L9-'Tariffs Jul2020'!K9)*('Tariffs Jul2020'!W9/100)*'Tariffs Jul2020'!AJ9))</f>
        <v>0</v>
      </c>
      <c r="M15" s="85">
        <f>IF($C$5*'Tariffs Jul2020'!AL9/'Tariffs Jul2020'!AJ9&lt;'Tariffs Jul2020'!L9,0,IF($C$5*'Tariffs Jul2020'!AL9/'Tariffs Jul2020'!AJ9&lt;='Tariffs Jul2020'!M9,($C$5*'Tariffs Jul2020'!AL9/'Tariffs Jul2020'!AJ9-'Tariffs Jul2020'!L9)*('Tariffs Jul2020'!X9/100)*'Tariffs Jul2020'!AJ9,('Tariffs Jul2020'!M9-'Tariffs Jul2020'!L9)*('Tariffs Jul2020'!X9/100)*'Tariffs Jul2020'!AJ9))</f>
        <v>0</v>
      </c>
      <c r="N15" s="85">
        <f>IF(($C$5*'Tariffs Jul2020'!AL9/'Tariffs Jul2020'!AJ9&gt;'Tariffs Jul2020'!M9),($C$5*'Tariffs Jul2020'!AL9/'Tariffs Jul2020'!AJ9-'Tariffs Jul2020'!M9)*'Tariffs Jul2020'!Y9/100*'Tariffs Jul2020'!AJ9,0)</f>
        <v>60.954545454545453</v>
      </c>
      <c r="O15" s="73">
        <f t="shared" si="0"/>
        <v>1543.7272727272727</v>
      </c>
      <c r="P15" s="498">
        <f t="shared" si="1"/>
        <v>1698.1000000000001</v>
      </c>
      <c r="Q15" s="482"/>
      <c r="R15" s="482"/>
      <c r="S15" s="482"/>
      <c r="T15" s="482"/>
      <c r="U15" s="482"/>
      <c r="V15" s="482"/>
      <c r="W15" s="482"/>
      <c r="X15" s="482"/>
      <c r="Y15" s="482"/>
    </row>
    <row r="16" spans="1:25" x14ac:dyDescent="0.15">
      <c r="A16" s="286" t="str">
        <f>'Tariffs Jul2020'!F10</f>
        <v>Red Energy</v>
      </c>
      <c r="B16" s="47" t="str">
        <f>'Tariffs Jul2020'!D10</f>
        <v>Multinet Metro 1</v>
      </c>
      <c r="C16" s="287">
        <f>'Tariffs Jul2020'!E10</f>
        <v>43831</v>
      </c>
      <c r="D16" s="85">
        <f>365*'Tariffs Jul2020'!H10/100</f>
        <v>273.75</v>
      </c>
      <c r="E16" s="85">
        <f>IF($C$5*'Tariffs Jul2020'!AK10/'Tariffs Jul2020'!AI10&gt;='Tariffs Jul2020'!J10,( 'Tariffs Jul2020'!J10*'Tariffs Jul2020'!O10/100)* 'Tariffs Jul2020'!AI10,($C$5*'Tariffs Jul2020'!AK10/'Tariffs Jul2020'!AI10*'Tariffs Jul2020'!O10/100)* 'Tariffs Jul2020'!AI10)</f>
        <v>209.45454545454544</v>
      </c>
      <c r="F16" s="85">
        <f>IF($C$5*'Tariffs Jul2020'!AK10/'Tariffs Jul2020'!AI10&lt;'Tariffs Jul2020'!J10,0,IF($C$5*'Tariffs Jul2020'!AK10/'Tariffs Jul2020'!AI10&lt;='Tariffs Jul2020'!K10,($C$5*'Tariffs Jul2020'!AK10/'Tariffs Jul2020'!AI10-'Tariffs Jul2020'!J10)*('Tariffs Jul2020'!P10/100)*'Tariffs Jul2020'!AI10,('Tariffs Jul2020'!K10-'Tariffs Jul2020'!J10)*('Tariffs Jul2020'!P10/100)*'Tariffs Jul2020'!AI10))</f>
        <v>196.36363636363637</v>
      </c>
      <c r="G16" s="85">
        <f>IF($C$5*'Tariffs Jul2020'!AK10/'Tariffs Jul2020'!AI10&lt;'Tariffs Jul2020'!K10,0,IF($C$5*'Tariffs Jul2020'!AK10/'Tariffs Jul2020'!AI10&lt;='Tariffs Jul2020'!L10,($C$5*'Tariffs Jul2020'!AK10/'Tariffs Jul2020'!AI10-'Tariffs Jul2020'!K10)*('Tariffs Jul2020'!Q10/100)*'Tariffs Jul2020'!AI10,('Tariffs Jul2020'!L10-'Tariffs Jul2020'!K10)*('Tariffs Jul2020'!Q10/100)*'Tariffs Jul2020'!AI10))</f>
        <v>178.36363636363637</v>
      </c>
      <c r="H16" s="85">
        <f>IF($C$5*'Tariffs Jul2020'!AK10/'Tariffs Jul2020'!AI10&lt;'Tariffs Jul2020'!L10,0,IF($C$5*'Tariffs Jul2020'!AK10/'Tariffs Jul2020'!AI10&lt;='Tariffs Jul2020'!M10,($C$5*'Tariffs Jul2020'!AK10/'Tariffs Jul2020'!AI10-'Tariffs Jul2020'!L10)*('Tariffs Jul2020'!R10/100)*'Tariffs Jul2020'!AI10,('Tariffs Jul2020'!M10-'Tariffs Jul2020'!L10)*('Tariffs Jul2020'!R10/100)*'Tariffs Jul2020'!AI10))</f>
        <v>84.681818181818187</v>
      </c>
      <c r="I16" s="85">
        <f>IF(($C$5*'Tariffs Jul2020'!AK10/'Tariffs Jul2020'!AI10&gt;'Tariffs Jul2020'!M10),($C$5*'Tariffs Jul2020'!AK10/'Tariffs Jul2020'!AI10-'Tariffs Jul2020'!M10)*'Tariffs Jul2020'!S10/100*'Tariffs Jul2020'!AI10,0)</f>
        <v>0</v>
      </c>
      <c r="J16" s="85">
        <f>IF($C$5*'Tariffs Jul2020'!AL10/'Tariffs Jul2020'!AJ10&gt;='Tariffs Jul2020'!J10,('Tariffs Jul2020'!J10*'Tariffs Jul2020'!U10/100)* 'Tariffs Jul2020'!AJ10,($C$5*'Tariffs Jul2020'!AL10/'Tariffs Jul2020'!AJ10*'Tariffs Jul2020'!U10/100)* 'Tariffs Jul2020'!AJ10)</f>
        <v>200.45454545454544</v>
      </c>
      <c r="K16" s="85">
        <f>IF($C$5*'Tariffs Jul2020'!AL10/'Tariffs Jul2020'!AJ10&lt;'Tariffs Jul2020'!J10,0,IF($C$5*'Tariffs Jul2020'!AL10/'Tariffs Jul2020'!AJ10&lt;='Tariffs Jul2020'!K10,($C$5*'Tariffs Jul2020'!AL10/'Tariffs Jul2020'!AJ10-'Tariffs Jul2020'!J10)*('Tariffs Jul2020'!V10/100)*'Tariffs Jul2020'!AJ10,('Tariffs Jul2020'!K10-'Tariffs Jul2020'!J10)*('Tariffs Jul2020'!V10/100)*'Tariffs Jul2020'!AJ10))</f>
        <v>182.45454545454541</v>
      </c>
      <c r="L16" s="85">
        <f>IF($C$5*'Tariffs Jul2020'!AL10/'Tariffs Jul2020'!AJ10&lt;'Tariffs Jul2020'!K10,0,IF($C$5*'Tariffs Jul2020'!AL10/'Tariffs Jul2020'!AJ10&lt;='Tariffs Jul2020'!L10,($C$5*'Tariffs Jul2020'!AL10/'Tariffs Jul2020'!AJ10-'Tariffs Jul2020'!K10)*('Tariffs Jul2020'!W10/100)*'Tariffs Jul2020'!AJ10,('Tariffs Jul2020'!L10-'Tariffs Jul2020'!K10)*('Tariffs Jul2020'!W10/100)*'Tariffs Jul2020'!AJ10))</f>
        <v>169.36363636363637</v>
      </c>
      <c r="M16" s="85">
        <f>IF($C$5*'Tariffs Jul2020'!AL10/'Tariffs Jul2020'!AJ10&lt;'Tariffs Jul2020'!L10,0,IF($C$5*'Tariffs Jul2020'!AL10/'Tariffs Jul2020'!AJ10&lt;='Tariffs Jul2020'!M10,($C$5*'Tariffs Jul2020'!AL10/'Tariffs Jul2020'!AJ10-'Tariffs Jul2020'!L10)*('Tariffs Jul2020'!X10/100)*'Tariffs Jul2020'!AJ10,('Tariffs Jul2020'!M10-'Tariffs Jul2020'!L10)*('Tariffs Jul2020'!X10/100)*'Tariffs Jul2020'!AJ10))</f>
        <v>80.181818181818173</v>
      </c>
      <c r="N16" s="85">
        <f>IF(($C$5*'Tariffs Jul2020'!AL10/'Tariffs Jul2020'!AJ10&gt;'Tariffs Jul2020'!M10),($C$5*'Tariffs Jul2020'!AL10/'Tariffs Jul2020'!AJ10-'Tariffs Jul2020'!M10)*'Tariffs Jul2020'!Y10/100*'Tariffs Jul2020'!AJ10,0)</f>
        <v>0</v>
      </c>
      <c r="O16" s="73">
        <f t="shared" si="0"/>
        <v>1575.0681818181818</v>
      </c>
      <c r="P16" s="498">
        <f t="shared" si="1"/>
        <v>1732.575</v>
      </c>
      <c r="Q16" s="482"/>
      <c r="R16" s="482"/>
      <c r="S16" s="482"/>
      <c r="T16" s="482"/>
      <c r="U16" s="482"/>
      <c r="V16" s="482"/>
      <c r="W16" s="482"/>
      <c r="X16" s="482"/>
      <c r="Y16" s="482"/>
    </row>
    <row r="17" spans="1:25" x14ac:dyDescent="0.15">
      <c r="A17" s="286" t="str">
        <f>'Tariffs Jul2020'!F11</f>
        <v>Simply Energy</v>
      </c>
      <c r="B17" s="47" t="str">
        <f>'Tariffs Jul2020'!D11</f>
        <v>Multinet Metro 1</v>
      </c>
      <c r="C17" s="287">
        <f>'Tariffs Jul2020'!E11</f>
        <v>43831</v>
      </c>
      <c r="D17" s="85">
        <f>365*'Tariffs Jul2020'!H11/100</f>
        <v>277.76499999999999</v>
      </c>
      <c r="E17" s="85">
        <f>IF($C$5*'Tariffs Jul2020'!AK11/'Tariffs Jul2020'!AI11&gt;='Tariffs Jul2020'!J11,( 'Tariffs Jul2020'!J11*'Tariffs Jul2020'!O11/100)* 'Tariffs Jul2020'!AI11,($C$5*'Tariffs Jul2020'!AK11/'Tariffs Jul2020'!AI11*'Tariffs Jul2020'!O11/100)* 'Tariffs Jul2020'!AI11)</f>
        <v>274.90909090909088</v>
      </c>
      <c r="F17" s="85">
        <f>IF($C$5*'Tariffs Jul2020'!AK11/'Tariffs Jul2020'!AI11&lt;'Tariffs Jul2020'!J11,0,IF($C$5*'Tariffs Jul2020'!AK11/'Tariffs Jul2020'!AI11&lt;='Tariffs Jul2020'!K11,($C$5*'Tariffs Jul2020'!AK11/'Tariffs Jul2020'!AI11-'Tariffs Jul2020'!J11)*('Tariffs Jul2020'!P11/100)*'Tariffs Jul2020'!AI11,('Tariffs Jul2020'!K11-'Tariffs Jul2020'!J11)*('Tariffs Jul2020'!P11/100)*'Tariffs Jul2020'!AI11))</f>
        <v>244.63636363636363</v>
      </c>
      <c r="G17" s="85">
        <f>IF($C$5*'Tariffs Jul2020'!AK11/'Tariffs Jul2020'!AI11&lt;'Tariffs Jul2020'!K11,0,IF($C$5*'Tariffs Jul2020'!AK11/'Tariffs Jul2020'!AI11&lt;='Tariffs Jul2020'!L11,($C$5*'Tariffs Jul2020'!AK11/'Tariffs Jul2020'!AI11-'Tariffs Jul2020'!K11)*('Tariffs Jul2020'!Q11/100)*'Tariffs Jul2020'!AI11,('Tariffs Jul2020'!L11-'Tariffs Jul2020'!K11)*('Tariffs Jul2020'!Q11/100)*'Tariffs Jul2020'!AI11))</f>
        <v>314.18181818181813</v>
      </c>
      <c r="H17" s="85">
        <f>IF($C$5*'Tariffs Jul2020'!AK11/'Tariffs Jul2020'!AI11&lt;'Tariffs Jul2020'!L11,0,IF($C$5*'Tariffs Jul2020'!AK11/'Tariffs Jul2020'!AI11&lt;='Tariffs Jul2020'!M11,($C$5*'Tariffs Jul2020'!AK11/'Tariffs Jul2020'!AI11-'Tariffs Jul2020'!L11)*('Tariffs Jul2020'!R11/100)*'Tariffs Jul2020'!AI11,('Tariffs Jul2020'!M11-'Tariffs Jul2020'!L11)*('Tariffs Jul2020'!R11/100)*'Tariffs Jul2020'!AI11))</f>
        <v>0</v>
      </c>
      <c r="I17" s="85">
        <f>IF(($C$5*'Tariffs Jul2020'!AK11/'Tariffs Jul2020'!AI11&gt;'Tariffs Jul2020'!M11),($C$5*'Tariffs Jul2020'!AK11/'Tariffs Jul2020'!AI11-'Tariffs Jul2020'!M11)*'Tariffs Jul2020'!S11/100*'Tariffs Jul2020'!AI11,0)</f>
        <v>0</v>
      </c>
      <c r="J17" s="85">
        <f>IF($C$5*'Tariffs Jul2020'!AL11/'Tariffs Jul2020'!AJ11&gt;='Tariffs Jul2020'!J11,('Tariffs Jul2020'!J11*'Tariffs Jul2020'!U11/100)* 'Tariffs Jul2020'!AJ11,($C$5*'Tariffs Jul2020'!AL11/'Tariffs Jul2020'!AJ11*'Tariffs Jul2020'!U11/100)* 'Tariffs Jul2020'!AJ11)</f>
        <v>262.79999999999995</v>
      </c>
      <c r="K17" s="85">
        <f>IF($C$5*'Tariffs Jul2020'!AL11/'Tariffs Jul2020'!AJ11&lt;'Tariffs Jul2020'!J11,0,IF($C$5*'Tariffs Jul2020'!AL11/'Tariffs Jul2020'!AJ11&lt;='Tariffs Jul2020'!K11,($C$5*'Tariffs Jul2020'!AL11/'Tariffs Jul2020'!AJ11-'Tariffs Jul2020'!J11)*('Tariffs Jul2020'!V11/100)*'Tariffs Jul2020'!AJ11,('Tariffs Jul2020'!K11-'Tariffs Jul2020'!J11)*('Tariffs Jul2020'!V11/100)*'Tariffs Jul2020'!AJ11))</f>
        <v>236.70000000000002</v>
      </c>
      <c r="L17" s="85">
        <f>IF($C$5*'Tariffs Jul2020'!AL11/'Tariffs Jul2020'!AJ11&lt;'Tariffs Jul2020'!K11,0,IF($C$5*'Tariffs Jul2020'!AL11/'Tariffs Jul2020'!AJ11&lt;='Tariffs Jul2020'!L11,($C$5*'Tariffs Jul2020'!AL11/'Tariffs Jul2020'!AJ11-'Tariffs Jul2020'!K11)*('Tariffs Jul2020'!W11/100)*'Tariffs Jul2020'!AJ11,('Tariffs Jul2020'!L11-'Tariffs Jul2020'!K11)*('Tariffs Jul2020'!W11/100)*'Tariffs Jul2020'!AJ11))</f>
        <v>307.79999999999995</v>
      </c>
      <c r="M17" s="85">
        <f>IF($C$5*'Tariffs Jul2020'!AL11/'Tariffs Jul2020'!AJ11&lt;'Tariffs Jul2020'!L11,0,IF($C$5*'Tariffs Jul2020'!AL11/'Tariffs Jul2020'!AJ11&lt;='Tariffs Jul2020'!M11,($C$5*'Tariffs Jul2020'!AL11/'Tariffs Jul2020'!AJ11-'Tariffs Jul2020'!L11)*('Tariffs Jul2020'!X11/100)*'Tariffs Jul2020'!AJ11,('Tariffs Jul2020'!M11-'Tariffs Jul2020'!L11)*('Tariffs Jul2020'!X11/100)*'Tariffs Jul2020'!AJ11))</f>
        <v>0</v>
      </c>
      <c r="N17" s="85">
        <f>IF(($C$5*'Tariffs Jul2020'!AL11/'Tariffs Jul2020'!AJ11&gt;'Tariffs Jul2020'!M11),($C$5*'Tariffs Jul2020'!AL11/'Tariffs Jul2020'!AJ11-'Tariffs Jul2020'!M11)*'Tariffs Jul2020'!Y11/100*'Tariffs Jul2020'!AJ11,0)</f>
        <v>0</v>
      </c>
      <c r="O17" s="73">
        <f t="shared" si="0"/>
        <v>1918.7922727272726</v>
      </c>
      <c r="P17" s="498">
        <f t="shared" si="1"/>
        <v>2110.6714999999999</v>
      </c>
      <c r="Q17" s="482"/>
      <c r="R17" s="482"/>
      <c r="S17" s="482"/>
      <c r="T17" s="482"/>
      <c r="U17" s="482"/>
      <c r="V17" s="482"/>
      <c r="W17" s="482"/>
      <c r="X17" s="482"/>
      <c r="Y17" s="482"/>
    </row>
    <row r="18" spans="1:25" x14ac:dyDescent="0.15">
      <c r="A18" s="286" t="str">
        <f>'Tariffs Jul2020'!F12</f>
        <v>Sumo Power</v>
      </c>
      <c r="B18" s="47" t="str">
        <f>'Tariffs Jul2020'!D12</f>
        <v>Multinet Metro 1</v>
      </c>
      <c r="C18" s="287">
        <f>'Tariffs Jul2020'!E12</f>
        <v>43831</v>
      </c>
      <c r="D18" s="85">
        <f>365*'Tariffs Jul2020'!H12/100</f>
        <v>280.32</v>
      </c>
      <c r="E18" s="85">
        <f>IF($C$5*'Tariffs Jul2020'!AK12/'Tariffs Jul2020'!AI12&gt;='Tariffs Jul2020'!J12,( 'Tariffs Jul2020'!J12*'Tariffs Jul2020'!O12/100)* 'Tariffs Jul2020'!AI12,($C$5*'Tariffs Jul2020'!AK12/'Tariffs Jul2020'!AI12*'Tariffs Jul2020'!O12/100)* 'Tariffs Jul2020'!AI12)</f>
        <v>295.36363636363632</v>
      </c>
      <c r="F18" s="85">
        <f>IF($C$5*'Tariffs Jul2020'!AK12/'Tariffs Jul2020'!AI12&lt;'Tariffs Jul2020'!J12,0,IF($C$5*'Tariffs Jul2020'!AK12/'Tariffs Jul2020'!AI12&lt;='Tariffs Jul2020'!K12,($C$5*'Tariffs Jul2020'!AK12/'Tariffs Jul2020'!AI12-'Tariffs Jul2020'!J12)*('Tariffs Jul2020'!P12/100)*'Tariffs Jul2020'!AI12,('Tariffs Jul2020'!K12-'Tariffs Jul2020'!J12)*('Tariffs Jul2020'!P12/100)*'Tariffs Jul2020'!AI12))</f>
        <v>256.90909090909088</v>
      </c>
      <c r="G18" s="85">
        <f>IF($C$5*'Tariffs Jul2020'!AK12/'Tariffs Jul2020'!AI12&lt;'Tariffs Jul2020'!K12,0,IF($C$5*'Tariffs Jul2020'!AK12/'Tariffs Jul2020'!AI12&lt;='Tariffs Jul2020'!L12,($C$5*'Tariffs Jul2020'!AK12/'Tariffs Jul2020'!AI12-'Tariffs Jul2020'!K12)*('Tariffs Jul2020'!Q12/100)*'Tariffs Jul2020'!AI12,('Tariffs Jul2020'!L12-'Tariffs Jul2020'!K12)*('Tariffs Jul2020'!Q12/100)*'Tariffs Jul2020'!AI12))</f>
        <v>220.90909090909093</v>
      </c>
      <c r="H18" s="85">
        <f>IF($C$5*'Tariffs Jul2020'!AK12/'Tariffs Jul2020'!AI12&lt;'Tariffs Jul2020'!L12,0,IF($C$5*'Tariffs Jul2020'!AK12/'Tariffs Jul2020'!AI12&lt;='Tariffs Jul2020'!M12,($C$5*'Tariffs Jul2020'!AK12/'Tariffs Jul2020'!AI12-'Tariffs Jul2020'!L12)*('Tariffs Jul2020'!R12/100)*'Tariffs Jul2020'!AI12,('Tariffs Jul2020'!M12-'Tariffs Jul2020'!L12)*('Tariffs Jul2020'!R12/100)*'Tariffs Jul2020'!AI12))</f>
        <v>92.454545454545453</v>
      </c>
      <c r="I18" s="85">
        <f>IF(($C$5*'Tariffs Jul2020'!AK12/'Tariffs Jul2020'!AI12&gt;'Tariffs Jul2020'!M12),($C$5*'Tariffs Jul2020'!AK12/'Tariffs Jul2020'!AI12-'Tariffs Jul2020'!M12)*'Tariffs Jul2020'!S12/100*'Tariffs Jul2020'!AI12,0)</f>
        <v>0</v>
      </c>
      <c r="J18" s="85">
        <f>IF($C$5*'Tariffs Jul2020'!AL12/'Tariffs Jul2020'!AJ12&gt;='Tariffs Jul2020'!J12,('Tariffs Jul2020'!J12*'Tariffs Jul2020'!U12/100)* 'Tariffs Jul2020'!AJ12,($C$5*'Tariffs Jul2020'!AL12/'Tariffs Jul2020'!AJ12*'Tariffs Jul2020'!U12/100)* 'Tariffs Jul2020'!AJ12)</f>
        <v>265.09090909090907</v>
      </c>
      <c r="K18" s="85">
        <f>IF($C$5*'Tariffs Jul2020'!AL12/'Tariffs Jul2020'!AJ12&lt;'Tariffs Jul2020'!J12,0,IF($C$5*'Tariffs Jul2020'!AL12/'Tariffs Jul2020'!AJ12&lt;='Tariffs Jul2020'!K12,($C$5*'Tariffs Jul2020'!AL12/'Tariffs Jul2020'!AJ12-'Tariffs Jul2020'!J12)*('Tariffs Jul2020'!V12/100)*'Tariffs Jul2020'!AJ12,('Tariffs Jul2020'!K12-'Tariffs Jul2020'!J12)*('Tariffs Jul2020'!V12/100)*'Tariffs Jul2020'!AJ12))</f>
        <v>232.36363636363637</v>
      </c>
      <c r="L18" s="85">
        <f>IF($C$5*'Tariffs Jul2020'!AL12/'Tariffs Jul2020'!AJ12&lt;'Tariffs Jul2020'!K12,0,IF($C$5*'Tariffs Jul2020'!AL12/'Tariffs Jul2020'!AJ12&lt;='Tariffs Jul2020'!L12,($C$5*'Tariffs Jul2020'!AL12/'Tariffs Jul2020'!AJ12-'Tariffs Jul2020'!K12)*('Tariffs Jul2020'!W12/100)*'Tariffs Jul2020'!AJ12,('Tariffs Jul2020'!L12-'Tariffs Jul2020'!K12)*('Tariffs Jul2020'!W12/100)*'Tariffs Jul2020'!AJ12))</f>
        <v>200.45454545454544</v>
      </c>
      <c r="M18" s="85">
        <f>IF($C$5*'Tariffs Jul2020'!AL12/'Tariffs Jul2020'!AJ12&lt;'Tariffs Jul2020'!L12,0,IF($C$5*'Tariffs Jul2020'!AL12/'Tariffs Jul2020'!AJ12&lt;='Tariffs Jul2020'!M12,($C$5*'Tariffs Jul2020'!AL12/'Tariffs Jul2020'!AJ12-'Tariffs Jul2020'!L12)*('Tariffs Jul2020'!X12/100)*'Tariffs Jul2020'!AJ12,('Tariffs Jul2020'!M12-'Tariffs Jul2020'!L12)*('Tariffs Jul2020'!X12/100)*'Tariffs Jul2020'!AJ12))</f>
        <v>86.318181818181799</v>
      </c>
      <c r="N18" s="85">
        <f>IF(($C$5*'Tariffs Jul2020'!AL12/'Tariffs Jul2020'!AJ12&gt;'Tariffs Jul2020'!M12),($C$5*'Tariffs Jul2020'!AL12/'Tariffs Jul2020'!AJ12-'Tariffs Jul2020'!M12)*'Tariffs Jul2020'!Y12/100*'Tariffs Jul2020'!AJ12,0)</f>
        <v>0</v>
      </c>
      <c r="O18" s="73">
        <f t="shared" si="0"/>
        <v>1930.1836363636364</v>
      </c>
      <c r="P18" s="498">
        <f t="shared" si="1"/>
        <v>2123.2020000000002</v>
      </c>
      <c r="Q18" s="482"/>
      <c r="R18" s="482"/>
      <c r="S18" s="482"/>
      <c r="T18" s="482"/>
      <c r="U18" s="482"/>
      <c r="V18" s="482"/>
      <c r="W18" s="482"/>
      <c r="X18" s="482"/>
      <c r="Y18" s="482"/>
    </row>
    <row r="19" spans="1:25" x14ac:dyDescent="0.15">
      <c r="A19" s="286" t="str">
        <f>'Tariffs Jul2020'!F13</f>
        <v>Amaysim</v>
      </c>
      <c r="B19" s="47" t="str">
        <f>'Tariffs Jul2020'!D13</f>
        <v>Multinet Metro 1</v>
      </c>
      <c r="C19" s="287">
        <f>'Tariffs Jul2020'!E13</f>
        <v>43831</v>
      </c>
      <c r="D19" s="85">
        <f>365*'Tariffs Jul2020'!H13/100</f>
        <v>285.06499999999994</v>
      </c>
      <c r="E19" s="85">
        <f>IF($C$5*'Tariffs Jul2020'!AK13/'Tariffs Jul2020'!AI13&gt;='Tariffs Jul2020'!J13,( 'Tariffs Jul2020'!J13*'Tariffs Jul2020'!O13/100)* 'Tariffs Jul2020'!AI13,($C$5*'Tariffs Jul2020'!AK13/'Tariffs Jul2020'!AI13*'Tariffs Jul2020'!O13/100)* 'Tariffs Jul2020'!AI13)</f>
        <v>301.90909090909088</v>
      </c>
      <c r="F19" s="85">
        <f>IF($C$5*'Tariffs Jul2020'!AK13/'Tariffs Jul2020'!AI13&lt;'Tariffs Jul2020'!J13,0,IF($C$5*'Tariffs Jul2020'!AK13/'Tariffs Jul2020'!AI13&lt;='Tariffs Jul2020'!K13,($C$5*'Tariffs Jul2020'!AK13/'Tariffs Jul2020'!AI13-'Tariffs Jul2020'!J13)*('Tariffs Jul2020'!P13/100)*'Tariffs Jul2020'!AI13,('Tariffs Jul2020'!K13-'Tariffs Jul2020'!J13)*('Tariffs Jul2020'!P13/100)*'Tariffs Jul2020'!AI13))</f>
        <v>265.90909090909088</v>
      </c>
      <c r="G19" s="85">
        <f>IF($C$5*'Tariffs Jul2020'!AK13/'Tariffs Jul2020'!AI13&lt;'Tariffs Jul2020'!K13,0,IF($C$5*'Tariffs Jul2020'!AK13/'Tariffs Jul2020'!AI13&lt;='Tariffs Jul2020'!L13,($C$5*'Tariffs Jul2020'!AK13/'Tariffs Jul2020'!AI13-'Tariffs Jul2020'!K13)*('Tariffs Jul2020'!Q13/100)*'Tariffs Jul2020'!AI13,('Tariffs Jul2020'!L13-'Tariffs Jul2020'!K13)*('Tariffs Jul2020'!Q13/100)*'Tariffs Jul2020'!AI13))</f>
        <v>229.90909090909088</v>
      </c>
      <c r="H19" s="85">
        <f>IF($C$5*'Tariffs Jul2020'!AK13/'Tariffs Jul2020'!AI13&lt;'Tariffs Jul2020'!L13,0,IF($C$5*'Tariffs Jul2020'!AK13/'Tariffs Jul2020'!AI13&lt;='Tariffs Jul2020'!M13,($C$5*'Tariffs Jul2020'!AK13/'Tariffs Jul2020'!AI13-'Tariffs Jul2020'!L13)*('Tariffs Jul2020'!R13/100)*'Tariffs Jul2020'!AI13,('Tariffs Jul2020'!M13-'Tariffs Jul2020'!L13)*('Tariffs Jul2020'!R13/100)*'Tariffs Jul2020'!AI13))</f>
        <v>105.95454545454541</v>
      </c>
      <c r="I19" s="85">
        <f>IF(($C$5*'Tariffs Jul2020'!AK13/'Tariffs Jul2020'!AI13&gt;'Tariffs Jul2020'!M13),($C$5*'Tariffs Jul2020'!AK13/'Tariffs Jul2020'!AI13-'Tariffs Jul2020'!M13)*'Tariffs Jul2020'!S13/100*'Tariffs Jul2020'!AI13,0)</f>
        <v>0</v>
      </c>
      <c r="J19" s="85">
        <f>IF($C$5*'Tariffs Jul2020'!AL13/'Tariffs Jul2020'!AJ13&gt;='Tariffs Jul2020'!J13,('Tariffs Jul2020'!J13*'Tariffs Jul2020'!U13/100)* 'Tariffs Jul2020'!AJ13,($C$5*'Tariffs Jul2020'!AL13/'Tariffs Jul2020'!AJ13*'Tariffs Jul2020'!U13/100)* 'Tariffs Jul2020'!AJ13)</f>
        <v>292.90909090909093</v>
      </c>
      <c r="K19" s="85">
        <f>IF($C$5*'Tariffs Jul2020'!AL13/'Tariffs Jul2020'!AJ13&lt;'Tariffs Jul2020'!J13,0,IF($C$5*'Tariffs Jul2020'!AL13/'Tariffs Jul2020'!AJ13&lt;='Tariffs Jul2020'!K13,($C$5*'Tariffs Jul2020'!AL13/'Tariffs Jul2020'!AJ13-'Tariffs Jul2020'!J13)*('Tariffs Jul2020'!V13/100)*'Tariffs Jul2020'!AJ13,('Tariffs Jul2020'!K13-'Tariffs Jul2020'!J13)*('Tariffs Jul2020'!V13/100)*'Tariffs Jul2020'!AJ13))</f>
        <v>261</v>
      </c>
      <c r="L19" s="85">
        <f>IF($C$5*'Tariffs Jul2020'!AL13/'Tariffs Jul2020'!AJ13&lt;'Tariffs Jul2020'!K13,0,IF($C$5*'Tariffs Jul2020'!AL13/'Tariffs Jul2020'!AJ13&lt;='Tariffs Jul2020'!L13,($C$5*'Tariffs Jul2020'!AL13/'Tariffs Jul2020'!AJ13-'Tariffs Jul2020'!K13)*('Tariffs Jul2020'!W13/100)*'Tariffs Jul2020'!AJ13,('Tariffs Jul2020'!L13-'Tariffs Jul2020'!K13)*('Tariffs Jul2020'!W13/100)*'Tariffs Jul2020'!AJ13))</f>
        <v>225</v>
      </c>
      <c r="M19" s="85">
        <f>IF($C$5*'Tariffs Jul2020'!AL13/'Tariffs Jul2020'!AJ13&lt;'Tariffs Jul2020'!L13,0,IF($C$5*'Tariffs Jul2020'!AL13/'Tariffs Jul2020'!AJ13&lt;='Tariffs Jul2020'!M13,($C$5*'Tariffs Jul2020'!AL13/'Tariffs Jul2020'!AJ13-'Tariffs Jul2020'!L13)*('Tariffs Jul2020'!X13/100)*'Tariffs Jul2020'!AJ13,('Tariffs Jul2020'!M13-'Tariffs Jul2020'!L13)*('Tariffs Jul2020'!X13/100)*'Tariffs Jul2020'!AJ13))</f>
        <v>105.95454545454541</v>
      </c>
      <c r="N19" s="85">
        <f>IF(($C$5*'Tariffs Jul2020'!AL13/'Tariffs Jul2020'!AJ13&gt;'Tariffs Jul2020'!M13),($C$5*'Tariffs Jul2020'!AL13/'Tariffs Jul2020'!AJ13-'Tariffs Jul2020'!M13)*'Tariffs Jul2020'!Y13/100*'Tariffs Jul2020'!AJ13,0)</f>
        <v>0</v>
      </c>
      <c r="O19" s="73">
        <f t="shared" si="0"/>
        <v>2073.6104545454546</v>
      </c>
      <c r="P19" s="498">
        <f t="shared" si="1"/>
        <v>2280.9715000000001</v>
      </c>
      <c r="Q19" s="482"/>
      <c r="R19" s="482"/>
      <c r="S19" s="482"/>
      <c r="T19" s="482"/>
      <c r="U19" s="482"/>
      <c r="V19" s="482"/>
      <c r="W19" s="482"/>
      <c r="X19" s="482"/>
      <c r="Y19" s="482"/>
    </row>
    <row r="20" spans="1:25" x14ac:dyDescent="0.15">
      <c r="A20" s="286" t="str">
        <f>'Tariffs Jul2020'!F14</f>
        <v>GloBird</v>
      </c>
      <c r="B20" s="47" t="str">
        <f>'Tariffs Jul2020'!D14</f>
        <v>Multinet Metro 1</v>
      </c>
      <c r="C20" s="287">
        <f>'Tariffs Jul2020'!E14</f>
        <v>43466</v>
      </c>
      <c r="D20" s="85">
        <f>365*'Tariffs Jul2020'!H14/100</f>
        <v>346.74999999999994</v>
      </c>
      <c r="E20" s="85">
        <f>IF($C$5*'Tariffs Jul2020'!AK14/'Tariffs Jul2020'!AI14&gt;='Tariffs Jul2020'!J14,( 'Tariffs Jul2020'!J14*'Tariffs Jul2020'!O14/100)* 'Tariffs Jul2020'!AI14,($C$5*'Tariffs Jul2020'!AK14/'Tariffs Jul2020'!AI14*'Tariffs Jul2020'!O14/100)* 'Tariffs Jul2020'!AI14)</f>
        <v>435</v>
      </c>
      <c r="F20" s="85">
        <f>IF($C$5*'Tariffs Jul2020'!AK14/'Tariffs Jul2020'!AI14&lt;'Tariffs Jul2020'!J14,0,IF($C$5*'Tariffs Jul2020'!AK14/'Tariffs Jul2020'!AI14&lt;='Tariffs Jul2020'!K14,($C$5*'Tariffs Jul2020'!AK14/'Tariffs Jul2020'!AI14-'Tariffs Jul2020'!J14)*('Tariffs Jul2020'!P14/100)*'Tariffs Jul2020'!AI14,('Tariffs Jul2020'!K14-'Tariffs Jul2020'!J14)*('Tariffs Jul2020'!P14/100)*'Tariffs Jul2020'!AI14))</f>
        <v>0</v>
      </c>
      <c r="G20" s="85">
        <f>IF($C$5*'Tariffs Jul2020'!AK14/'Tariffs Jul2020'!AI14&lt;'Tariffs Jul2020'!K14,0,IF($C$5*'Tariffs Jul2020'!AK14/'Tariffs Jul2020'!AI14&lt;='Tariffs Jul2020'!L14,($C$5*'Tariffs Jul2020'!AK14/'Tariffs Jul2020'!AI14-'Tariffs Jul2020'!K14)*('Tariffs Jul2020'!Q14/100)*'Tariffs Jul2020'!AI14,('Tariffs Jul2020'!L14-'Tariffs Jul2020'!K14)*('Tariffs Jul2020'!Q14/100)*'Tariffs Jul2020'!AI14))</f>
        <v>0</v>
      </c>
      <c r="H20" s="85">
        <f>IF($C$5*'Tariffs Jul2020'!AK14/'Tariffs Jul2020'!AI14&lt;'Tariffs Jul2020'!L14,0,IF($C$5*'Tariffs Jul2020'!AK14/'Tariffs Jul2020'!AI14&lt;='Tariffs Jul2020'!M14,($C$5*'Tariffs Jul2020'!AK14/'Tariffs Jul2020'!AI14-'Tariffs Jul2020'!L14)*('Tariffs Jul2020'!R14/100)*'Tariffs Jul2020'!AI14,('Tariffs Jul2020'!M14-'Tariffs Jul2020'!L14)*('Tariffs Jul2020'!R14/100)*'Tariffs Jul2020'!AI14))</f>
        <v>0</v>
      </c>
      <c r="I20" s="85">
        <f>IF(($C$5*'Tariffs Jul2020'!AK14/'Tariffs Jul2020'!AI14&gt;'Tariffs Jul2020'!M14),($C$5*'Tariffs Jul2020'!AK14/'Tariffs Jul2020'!AI14-'Tariffs Jul2020'!M14)*'Tariffs Jul2020'!S14/100*'Tariffs Jul2020'!AI14,0)</f>
        <v>236.16180000000008</v>
      </c>
      <c r="J20" s="85">
        <f>IF($C$5*'Tariffs Jul2020'!AL14/'Tariffs Jul2020'!AJ14&gt;='Tariffs Jul2020'!J14,('Tariffs Jul2020'!J14*'Tariffs Jul2020'!U14/100)* 'Tariffs Jul2020'!AJ14,($C$5*'Tariffs Jul2020'!AL14/'Tariffs Jul2020'!AJ14*'Tariffs Jul2020'!U14/100)* 'Tariffs Jul2020'!AJ14)</f>
        <v>577.49999999999989</v>
      </c>
      <c r="K20" s="85">
        <f>IF($C$5*'Tariffs Jul2020'!AL14/'Tariffs Jul2020'!AJ14&lt;'Tariffs Jul2020'!J14,0,IF($C$5*'Tariffs Jul2020'!AL14/'Tariffs Jul2020'!AJ14&lt;='Tariffs Jul2020'!K14,($C$5*'Tariffs Jul2020'!AL14/'Tariffs Jul2020'!AJ14-'Tariffs Jul2020'!J14)*('Tariffs Jul2020'!V14/100)*'Tariffs Jul2020'!AJ14,('Tariffs Jul2020'!K14-'Tariffs Jul2020'!J14)*('Tariffs Jul2020'!V14/100)*'Tariffs Jul2020'!AJ14))</f>
        <v>0</v>
      </c>
      <c r="L20" s="85">
        <f>IF($C$5*'Tariffs Jul2020'!AL14/'Tariffs Jul2020'!AJ14&lt;'Tariffs Jul2020'!K14,0,IF($C$5*'Tariffs Jul2020'!AL14/'Tariffs Jul2020'!AJ14&lt;='Tariffs Jul2020'!L14,($C$5*'Tariffs Jul2020'!AL14/'Tariffs Jul2020'!AJ14-'Tariffs Jul2020'!K14)*('Tariffs Jul2020'!W14/100)*'Tariffs Jul2020'!AJ14,('Tariffs Jul2020'!L14-'Tariffs Jul2020'!K14)*('Tariffs Jul2020'!W14/100)*'Tariffs Jul2020'!AJ14))</f>
        <v>0</v>
      </c>
      <c r="M20" s="85">
        <f>IF($C$5*'Tariffs Jul2020'!AL14/'Tariffs Jul2020'!AJ14&lt;'Tariffs Jul2020'!L14,0,IF($C$5*'Tariffs Jul2020'!AL14/'Tariffs Jul2020'!AJ14&lt;='Tariffs Jul2020'!M14,($C$5*'Tariffs Jul2020'!AL14/'Tariffs Jul2020'!AJ14-'Tariffs Jul2020'!L14)*('Tariffs Jul2020'!X14/100)*'Tariffs Jul2020'!AJ14,('Tariffs Jul2020'!M14-'Tariffs Jul2020'!L14)*('Tariffs Jul2020'!X14/100)*'Tariffs Jul2020'!AJ14))</f>
        <v>0</v>
      </c>
      <c r="N20" s="85">
        <f>IF(($C$5*'Tariffs Jul2020'!AL14/'Tariffs Jul2020'!AJ14&gt;'Tariffs Jul2020'!M14),($C$5*'Tariffs Jul2020'!AL14/'Tariffs Jul2020'!AJ14-'Tariffs Jul2020'!M14)*'Tariffs Jul2020'!Y14/100*'Tariffs Jul2020'!AJ14,0)</f>
        <v>322.83194999999995</v>
      </c>
      <c r="O20" s="73">
        <f t="shared" si="0"/>
        <v>1918.2437499999999</v>
      </c>
      <c r="P20" s="498">
        <f t="shared" si="1"/>
        <v>2110.0681250000002</v>
      </c>
      <c r="Q20" s="482"/>
      <c r="R20" s="482"/>
      <c r="S20" s="482"/>
      <c r="T20" s="482"/>
      <c r="U20" s="482"/>
      <c r="V20" s="482"/>
      <c r="W20" s="482"/>
      <c r="X20" s="482"/>
      <c r="Y20" s="482"/>
    </row>
    <row r="21" spans="1:25" x14ac:dyDescent="0.15">
      <c r="A21" s="286" t="str">
        <f>'Tariffs Jul2020'!F15</f>
        <v>Powershop</v>
      </c>
      <c r="B21" s="47" t="str">
        <f>'Tariffs Jul2020'!D15</f>
        <v>Multinet Metro 1</v>
      </c>
      <c r="C21" s="287">
        <f>'Tariffs Jul2020'!E15</f>
        <v>44013</v>
      </c>
      <c r="D21" s="85">
        <f>365*'Tariffs Jul2020'!H15/100</f>
        <v>258.05499999999995</v>
      </c>
      <c r="E21" s="85">
        <f>((C$5*'Tariffs Jul2020'!AK15/'Tariffs Jul2020'!AI15)*('Tariffs Jul2020'!O15/100))*'Tariffs Jul2020'!AI15</f>
        <v>595.63636363636374</v>
      </c>
      <c r="F21" s="85">
        <v>0</v>
      </c>
      <c r="G21" s="85">
        <v>0</v>
      </c>
      <c r="H21" s="85">
        <v>0</v>
      </c>
      <c r="I21" s="85">
        <f>((C$5*'Tariffs Jul2020'!AL15/'Tariffs Jul2020'!AJ15)*('Tariffs Jul2020'!U15/100))*'Tariffs Jul2020'!AJ15</f>
        <v>535.5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73">
        <f t="shared" si="0"/>
        <v>1389.1913636363638</v>
      </c>
      <c r="P21" s="498">
        <f t="shared" si="1"/>
        <v>1528.1105000000002</v>
      </c>
      <c r="Q21" s="482"/>
      <c r="R21" s="482"/>
      <c r="S21" s="482"/>
      <c r="T21" s="482"/>
      <c r="U21" s="482"/>
      <c r="V21" s="482"/>
      <c r="W21" s="482"/>
      <c r="X21" s="482"/>
      <c r="Y21" s="482"/>
    </row>
    <row r="22" spans="1:25" x14ac:dyDescent="0.15">
      <c r="A22" s="286" t="str">
        <f>'Tariffs Jul2020'!F16</f>
        <v>Click Energy</v>
      </c>
      <c r="B22" s="47" t="str">
        <f>'Tariffs Jul2020'!D16</f>
        <v>Multinet Metro 1</v>
      </c>
      <c r="C22" s="287">
        <f>'Tariffs Jul2020'!E16</f>
        <v>43831</v>
      </c>
      <c r="D22" s="85">
        <f>365*'Tariffs Jul2020'!H16/100</f>
        <v>285.06499999999994</v>
      </c>
      <c r="E22" s="85">
        <f>IF($C$5*'Tariffs Jul2020'!AK16/'Tariffs Jul2020'!AI16&gt;='Tariffs Jul2020'!J16,( 'Tariffs Jul2020'!J16*'Tariffs Jul2020'!O16/100)* 'Tariffs Jul2020'!AI16,($C$5*'Tariffs Jul2020'!AK16/'Tariffs Jul2020'!AI16*'Tariffs Jul2020'!O16/100)* 'Tariffs Jul2020'!AI16)</f>
        <v>301.90909090909088</v>
      </c>
      <c r="F22" s="85">
        <f>IF($C$5*'Tariffs Jul2020'!AK16/'Tariffs Jul2020'!AI16&lt;'Tariffs Jul2020'!J16,0,IF($C$5*'Tariffs Jul2020'!AK16/'Tariffs Jul2020'!AI16&lt;='Tariffs Jul2020'!K16,($C$5*'Tariffs Jul2020'!AK16/'Tariffs Jul2020'!AI16-'Tariffs Jul2020'!J16)*('Tariffs Jul2020'!P16/100)*'Tariffs Jul2020'!AI16,('Tariffs Jul2020'!K16-'Tariffs Jul2020'!J16)*('Tariffs Jul2020'!P16/100)*'Tariffs Jul2020'!AI16))</f>
        <v>265.90909090909088</v>
      </c>
      <c r="G22" s="85">
        <f>IF($C$5*'Tariffs Jul2020'!AK16/'Tariffs Jul2020'!AI16&lt;'Tariffs Jul2020'!K16,0,IF($C$5*'Tariffs Jul2020'!AK16/'Tariffs Jul2020'!AI16&lt;='Tariffs Jul2020'!L16,($C$5*'Tariffs Jul2020'!AK16/'Tariffs Jul2020'!AI16-'Tariffs Jul2020'!K16)*('Tariffs Jul2020'!Q16/100)*'Tariffs Jul2020'!AI16,('Tariffs Jul2020'!L16-'Tariffs Jul2020'!K16)*('Tariffs Jul2020'!Q16/100)*'Tariffs Jul2020'!AI16))</f>
        <v>229.90909090909088</v>
      </c>
      <c r="H22" s="85">
        <f>IF($C$5*'Tariffs Jul2020'!AK16/'Tariffs Jul2020'!AI16&lt;'Tariffs Jul2020'!L16,0,IF($C$5*'Tariffs Jul2020'!AK16/'Tariffs Jul2020'!AI16&lt;='Tariffs Jul2020'!M16,($C$5*'Tariffs Jul2020'!AK16/'Tariffs Jul2020'!AI16-'Tariffs Jul2020'!L16)*('Tariffs Jul2020'!R16/100)*'Tariffs Jul2020'!AI16,('Tariffs Jul2020'!M16-'Tariffs Jul2020'!L16)*('Tariffs Jul2020'!R16/100)*'Tariffs Jul2020'!AI16))</f>
        <v>105.95454545454541</v>
      </c>
      <c r="I22" s="85">
        <f>IF(($C$5*'Tariffs Jul2020'!AK16/'Tariffs Jul2020'!AI16&gt;'Tariffs Jul2020'!M16),($C$5*'Tariffs Jul2020'!AK16/'Tariffs Jul2020'!AI16-'Tariffs Jul2020'!M16)*'Tariffs Jul2020'!S16/100*'Tariffs Jul2020'!AI16,0)</f>
        <v>0</v>
      </c>
      <c r="J22" s="85">
        <f>IF($C$5*'Tariffs Jul2020'!AL16/'Tariffs Jul2020'!AJ16&gt;='Tariffs Jul2020'!J16,('Tariffs Jul2020'!J16*'Tariffs Jul2020'!U16/100)* 'Tariffs Jul2020'!AJ16,($C$5*'Tariffs Jul2020'!AL16/'Tariffs Jul2020'!AJ16*'Tariffs Jul2020'!U16/100)* 'Tariffs Jul2020'!AJ16)</f>
        <v>292.90909090909093</v>
      </c>
      <c r="K22" s="85">
        <f>IF($C$5*'Tariffs Jul2020'!AL16/'Tariffs Jul2020'!AJ16&lt;'Tariffs Jul2020'!J16,0,IF($C$5*'Tariffs Jul2020'!AL16/'Tariffs Jul2020'!AJ16&lt;='Tariffs Jul2020'!K16,($C$5*'Tariffs Jul2020'!AL16/'Tariffs Jul2020'!AJ16-'Tariffs Jul2020'!J16)*('Tariffs Jul2020'!V16/100)*'Tariffs Jul2020'!AJ16,('Tariffs Jul2020'!K16-'Tariffs Jul2020'!J16)*('Tariffs Jul2020'!V16/100)*'Tariffs Jul2020'!AJ16))</f>
        <v>261</v>
      </c>
      <c r="L22" s="85">
        <f>IF($C$5*'Tariffs Jul2020'!AL16/'Tariffs Jul2020'!AJ16&lt;'Tariffs Jul2020'!K16,0,IF($C$5*'Tariffs Jul2020'!AL16/'Tariffs Jul2020'!AJ16&lt;='Tariffs Jul2020'!L16,($C$5*'Tariffs Jul2020'!AL16/'Tariffs Jul2020'!AJ16-'Tariffs Jul2020'!K16)*('Tariffs Jul2020'!W16/100)*'Tariffs Jul2020'!AJ16,('Tariffs Jul2020'!L16-'Tariffs Jul2020'!K16)*('Tariffs Jul2020'!W16/100)*'Tariffs Jul2020'!AJ16))</f>
        <v>225</v>
      </c>
      <c r="M22" s="85">
        <f>IF($C$5*'Tariffs Jul2020'!AL16/'Tariffs Jul2020'!AJ16&lt;'Tariffs Jul2020'!L16,0,IF($C$5*'Tariffs Jul2020'!AL16/'Tariffs Jul2020'!AJ16&lt;='Tariffs Jul2020'!M16,($C$5*'Tariffs Jul2020'!AL16/'Tariffs Jul2020'!AJ16-'Tariffs Jul2020'!L16)*('Tariffs Jul2020'!X16/100)*'Tariffs Jul2020'!AJ16,('Tariffs Jul2020'!M16-'Tariffs Jul2020'!L16)*('Tariffs Jul2020'!X16/100)*'Tariffs Jul2020'!AJ16))</f>
        <v>105.95454545454541</v>
      </c>
      <c r="N22" s="85">
        <f>IF(($C$5*'Tariffs Jul2020'!AL16/'Tariffs Jul2020'!AJ16&gt;'Tariffs Jul2020'!M16),($C$5*'Tariffs Jul2020'!AL16/'Tariffs Jul2020'!AJ16-'Tariffs Jul2020'!M16)*'Tariffs Jul2020'!Y16/100*'Tariffs Jul2020'!AJ16,0)</f>
        <v>0</v>
      </c>
      <c r="O22" s="73">
        <f t="shared" ref="O22" si="2">SUM(D22:N22)</f>
        <v>2073.6104545454546</v>
      </c>
      <c r="P22" s="498">
        <f t="shared" ref="P22" si="3">O22*1.1</f>
        <v>2280.9715000000001</v>
      </c>
      <c r="Q22" s="482"/>
      <c r="R22" s="482"/>
      <c r="S22" s="482"/>
      <c r="T22" s="482"/>
      <c r="U22" s="482"/>
      <c r="V22" s="482"/>
      <c r="W22" s="482"/>
      <c r="X22" s="482"/>
      <c r="Y22" s="482"/>
    </row>
    <row r="23" spans="1:25" ht="14" thickBot="1" x14ac:dyDescent="0.2">
      <c r="A23" s="288" t="str">
        <f>'Tariffs Jul2020'!F17</f>
        <v>1st Energy</v>
      </c>
      <c r="B23" s="289" t="str">
        <f>'Tariffs Jul2020'!D17</f>
        <v>Multinet Metro 1</v>
      </c>
      <c r="C23" s="290">
        <f>'Tariffs Jul2020'!E17</f>
        <v>43731</v>
      </c>
      <c r="D23" s="291">
        <f>365*'Tariffs Jul2020'!H17/100</f>
        <v>288.35000000000002</v>
      </c>
      <c r="E23" s="291">
        <f>IF($C$5*'Tariffs Jul2020'!AK17/'Tariffs Jul2020'!AI17&gt;='Tariffs Jul2020'!J17,( 'Tariffs Jul2020'!J17*'Tariffs Jul2020'!O17/100)* 'Tariffs Jul2020'!AI17,($C$5*'Tariffs Jul2020'!AK17/'Tariffs Jul2020'!AI17*'Tariffs Jul2020'!O17/100)* 'Tariffs Jul2020'!AI17)</f>
        <v>261</v>
      </c>
      <c r="F23" s="291">
        <f>IF($C$5*'Tariffs Jul2020'!AK17/'Tariffs Jul2020'!AI17&lt;'Tariffs Jul2020'!J17,0,IF($C$5*'Tariffs Jul2020'!AK17/'Tariffs Jul2020'!AI17&lt;='Tariffs Jul2020'!K17,($C$5*'Tariffs Jul2020'!AK17/'Tariffs Jul2020'!AI17-'Tariffs Jul2020'!J17)*('Tariffs Jul2020'!P17/100)*'Tariffs Jul2020'!AI17,('Tariffs Jul2020'!K17-'Tariffs Jul2020'!J17)*('Tariffs Jul2020'!P17/100)*'Tariffs Jul2020'!AI17))</f>
        <v>225</v>
      </c>
      <c r="G23" s="291">
        <f>IF($C$5*'Tariffs Jul2020'!AK17/'Tariffs Jul2020'!AI17&lt;'Tariffs Jul2020'!K17,0,IF($C$5*'Tariffs Jul2020'!AK17/'Tariffs Jul2020'!AI17&lt;='Tariffs Jul2020'!L17,($C$5*'Tariffs Jul2020'!AK17/'Tariffs Jul2020'!AI17-'Tariffs Jul2020'!K17)*('Tariffs Jul2020'!Q17/100)*'Tariffs Jul2020'!AI17,('Tariffs Jul2020'!L17-'Tariffs Jul2020'!K17)*('Tariffs Jul2020'!Q17/100)*'Tariffs Jul2020'!AI17))</f>
        <v>0</v>
      </c>
      <c r="H23" s="291">
        <f>IF($C$5*'Tariffs Jul2020'!AK17/'Tariffs Jul2020'!AI17&lt;'Tariffs Jul2020'!L17,0,IF($C$5*'Tariffs Jul2020'!AK17/'Tariffs Jul2020'!AI17&lt;='Tariffs Jul2020'!M17,($C$5*'Tariffs Jul2020'!AK17/'Tariffs Jul2020'!AI17-'Tariffs Jul2020'!L17)*('Tariffs Jul2020'!R17/100)*'Tariffs Jul2020'!AI17,('Tariffs Jul2020'!M17-'Tariffs Jul2020'!L17)*('Tariffs Jul2020'!R17/100)*'Tariffs Jul2020'!AI17))</f>
        <v>0</v>
      </c>
      <c r="I23" s="291">
        <f>IF(($C$5*'Tariffs Jul2020'!AK17/'Tariffs Jul2020'!AI17&gt;'Tariffs Jul2020'!M17),($C$5*'Tariffs Jul2020'!AK17/'Tariffs Jul2020'!AI17-'Tariffs Jul2020'!M17)*'Tariffs Jul2020'!S17/100*'Tariffs Jul2020'!AI17,0)</f>
        <v>283.5</v>
      </c>
      <c r="J23" s="291">
        <f>IF($C$5*'Tariffs Jul2020'!AL17/'Tariffs Jul2020'!AJ17&gt;='Tariffs Jul2020'!J17,('Tariffs Jul2020'!J17*'Tariffs Jul2020'!U17/100)* 'Tariffs Jul2020'!AJ17,($C$5*'Tariffs Jul2020'!AL17/'Tariffs Jul2020'!AJ17*'Tariffs Jul2020'!U17/100)* 'Tariffs Jul2020'!AJ17)</f>
        <v>261</v>
      </c>
      <c r="K23" s="291">
        <f>IF($C$5*'Tariffs Jul2020'!AL17/'Tariffs Jul2020'!AJ17&lt;'Tariffs Jul2020'!J17,0,IF($C$5*'Tariffs Jul2020'!AL17/'Tariffs Jul2020'!AJ17&lt;='Tariffs Jul2020'!K17,($C$5*'Tariffs Jul2020'!AL17/'Tariffs Jul2020'!AJ17-'Tariffs Jul2020'!J17)*('Tariffs Jul2020'!V17/100)*'Tariffs Jul2020'!AJ17,('Tariffs Jul2020'!K17-'Tariffs Jul2020'!J17)*('Tariffs Jul2020'!V17/100)*'Tariffs Jul2020'!AJ17))</f>
        <v>225</v>
      </c>
      <c r="L23" s="291">
        <f>IF($C$5*'Tariffs Jul2020'!AL17/'Tariffs Jul2020'!AJ17&lt;'Tariffs Jul2020'!K17,0,IF($C$5*'Tariffs Jul2020'!AL17/'Tariffs Jul2020'!AJ17&lt;='Tariffs Jul2020'!L17,($C$5*'Tariffs Jul2020'!AL17/'Tariffs Jul2020'!AJ17-'Tariffs Jul2020'!K17)*('Tariffs Jul2020'!W17/100)*'Tariffs Jul2020'!AJ17,('Tariffs Jul2020'!L17-'Tariffs Jul2020'!K17)*('Tariffs Jul2020'!W17/100)*'Tariffs Jul2020'!AJ17))</f>
        <v>0</v>
      </c>
      <c r="M23" s="291">
        <f>IF($C$5*'Tariffs Jul2020'!AL17/'Tariffs Jul2020'!AJ17&lt;'Tariffs Jul2020'!L17,0,IF($C$5*'Tariffs Jul2020'!AL17/'Tariffs Jul2020'!AJ17&lt;='Tariffs Jul2020'!M17,($C$5*'Tariffs Jul2020'!AL17/'Tariffs Jul2020'!AJ17-'Tariffs Jul2020'!L17)*('Tariffs Jul2020'!X17/100)*'Tariffs Jul2020'!AJ17,('Tariffs Jul2020'!M17-'Tariffs Jul2020'!L17)*('Tariffs Jul2020'!X17/100)*'Tariffs Jul2020'!AJ17))</f>
        <v>0</v>
      </c>
      <c r="N23" s="291">
        <f>IF(($C$5*'Tariffs Jul2020'!AL17/'Tariffs Jul2020'!AJ17&gt;'Tariffs Jul2020'!M17),($C$5*'Tariffs Jul2020'!AL17/'Tariffs Jul2020'!AJ17-'Tariffs Jul2020'!M17)*'Tariffs Jul2020'!Y17/100*'Tariffs Jul2020'!AJ17,0)</f>
        <v>283.5</v>
      </c>
      <c r="O23" s="292">
        <f t="shared" ref="O23" si="4">SUM(D23:N23)</f>
        <v>1827.35</v>
      </c>
      <c r="P23" s="499">
        <f t="shared" ref="P23" si="5">O23*1.1</f>
        <v>2010.085</v>
      </c>
      <c r="Q23" s="482"/>
      <c r="R23" s="482"/>
      <c r="S23" s="482"/>
      <c r="T23" s="482"/>
      <c r="U23" s="482"/>
      <c r="V23" s="482"/>
      <c r="W23" s="482"/>
      <c r="X23" s="482"/>
      <c r="Y23" s="482"/>
    </row>
    <row r="24" spans="1:25" ht="14" thickTop="1" x14ac:dyDescent="0.15">
      <c r="A24" s="286" t="str">
        <f>'Tariffs Jul2020'!F18</f>
        <v>AGL</v>
      </c>
      <c r="B24" s="47" t="str">
        <f>'Tariffs Jul2020'!D18</f>
        <v>Multinet Metro 2</v>
      </c>
      <c r="C24" s="287">
        <f>'Tariffs Jul2020'!E18</f>
        <v>44013</v>
      </c>
      <c r="D24" s="85">
        <f>365*'Tariffs Jul2020'!H18/100</f>
        <v>312.80499999999995</v>
      </c>
      <c r="E24" s="85">
        <f>IF($C$5*'Tariffs Jul2020'!AK18/'Tariffs Jul2020'!AI18&gt;='Tariffs Jul2020'!J18,( 'Tariffs Jul2020'!J18*'Tariffs Jul2020'!O18/100)* 'Tariffs Jul2020'!AI18,($C$5*'Tariffs Jul2020'!AK18/'Tariffs Jul2020'!AI18*'Tariffs Jul2020'!O18/100)* 'Tariffs Jul2020'!AI18)</f>
        <v>241.36363636363637</v>
      </c>
      <c r="F24" s="85">
        <f>IF($C$5*'Tariffs Jul2020'!AK18/'Tariffs Jul2020'!AI18&lt;'Tariffs Jul2020'!J18,0,IF($C$5*'Tariffs Jul2020'!AK18/'Tariffs Jul2020'!AI18&lt;='Tariffs Jul2020'!K18,($C$5*'Tariffs Jul2020'!AK18/'Tariffs Jul2020'!AI18-'Tariffs Jul2020'!J18)*('Tariffs Jul2020'!P18/100)*'Tariffs Jul2020'!AI18,('Tariffs Jul2020'!K18-'Tariffs Jul2020'!J18)*('Tariffs Jul2020'!P18/100)*'Tariffs Jul2020'!AI18))</f>
        <v>215.18181818181816</v>
      </c>
      <c r="G24" s="85">
        <f>IF($C$5*'Tariffs Jul2020'!AK18/'Tariffs Jul2020'!AI18&lt;'Tariffs Jul2020'!K18,0,IF($C$5*'Tariffs Jul2020'!AK18/'Tariffs Jul2020'!AI18&lt;='Tariffs Jul2020'!L18,($C$5*'Tariffs Jul2020'!AK18/'Tariffs Jul2020'!AI18-'Tariffs Jul2020'!K18)*('Tariffs Jul2020'!Q18/100)*'Tariffs Jul2020'!AI18,('Tariffs Jul2020'!L18-'Tariffs Jul2020'!K18)*('Tariffs Jul2020'!Q18/100)*'Tariffs Jul2020'!AI18))</f>
        <v>174.27272727272725</v>
      </c>
      <c r="H24" s="85">
        <f>IF($C$5*'Tariffs Jul2020'!AK18/'Tariffs Jul2020'!AI18&lt;'Tariffs Jul2020'!L18,0,IF($C$5*'Tariffs Jul2020'!AK18/'Tariffs Jul2020'!AI18&lt;='Tariffs Jul2020'!M18,($C$5*'Tariffs Jul2020'!AK18/'Tariffs Jul2020'!AI18-'Tariffs Jul2020'!L18)*('Tariffs Jul2020'!R18/100)*'Tariffs Jul2020'!AI18,('Tariffs Jul2020'!M18-'Tariffs Jul2020'!L18)*('Tariffs Jul2020'!R18/100)*'Tariffs Jul2020'!AI18))</f>
        <v>76.500000000000014</v>
      </c>
      <c r="I24" s="85">
        <f>IF(($C$5*'Tariffs Jul2020'!AK18/'Tariffs Jul2020'!AI18&gt;'Tariffs Jul2020'!M18),($C$5*'Tariffs Jul2020'!AK18/'Tariffs Jul2020'!AI18-'Tariffs Jul2020'!M18)*'Tariffs Jul2020'!S18/100*'Tariffs Jul2020'!AI18,0)</f>
        <v>0</v>
      </c>
      <c r="J24" s="85">
        <f>IF($C$5*'Tariffs Jul2020'!AL18/'Tariffs Jul2020'!AJ18&gt;='Tariffs Jul2020'!J18,('Tariffs Jul2020'!J18*'Tariffs Jul2020'!U18/100)* 'Tariffs Jul2020'!AJ18,($C$5*'Tariffs Jul2020'!AL18/'Tariffs Jul2020'!AJ18*'Tariffs Jul2020'!U18/100)* 'Tariffs Jul2020'!AJ18)</f>
        <v>229.90909090909088</v>
      </c>
      <c r="K24" s="85">
        <f>IF($C$5*'Tariffs Jul2020'!AL18/'Tariffs Jul2020'!AJ18&lt;'Tariffs Jul2020'!J18,0,IF($C$5*'Tariffs Jul2020'!AL18/'Tariffs Jul2020'!AJ18&lt;='Tariffs Jul2020'!K18,($C$5*'Tariffs Jul2020'!AL18/'Tariffs Jul2020'!AJ18-'Tariffs Jul2020'!J18)*('Tariffs Jul2020'!V18/100)*'Tariffs Jul2020'!AJ18,('Tariffs Jul2020'!K18-'Tariffs Jul2020'!J18)*('Tariffs Jul2020'!V18/100)*'Tariffs Jul2020'!AJ18))</f>
        <v>203.72727272727272</v>
      </c>
      <c r="L24" s="85">
        <f>IF($C$5*'Tariffs Jul2020'!AL18/'Tariffs Jul2020'!AJ18&lt;'Tariffs Jul2020'!K18,0,IF($C$5*'Tariffs Jul2020'!AL18/'Tariffs Jul2020'!AJ18&lt;='Tariffs Jul2020'!L18,($C$5*'Tariffs Jul2020'!AL18/'Tariffs Jul2020'!AJ18-'Tariffs Jul2020'!K18)*('Tariffs Jul2020'!W18/100)*'Tariffs Jul2020'!AJ18,('Tariffs Jul2020'!L18-'Tariffs Jul2020'!K18)*('Tariffs Jul2020'!W18/100)*'Tariffs Jul2020'!AJ18))</f>
        <v>168.5454545454545</v>
      </c>
      <c r="M24" s="85">
        <f>IF($C$5*'Tariffs Jul2020'!AL18/'Tariffs Jul2020'!AJ18&lt;'Tariffs Jul2020'!L18,0,IF($C$5*'Tariffs Jul2020'!AL18/'Tariffs Jul2020'!AJ18&lt;='Tariffs Jul2020'!M18,($C$5*'Tariffs Jul2020'!AL18/'Tariffs Jul2020'!AJ18-'Tariffs Jul2020'!L18)*('Tariffs Jul2020'!X18/100)*'Tariffs Jul2020'!AJ18,('Tariffs Jul2020'!M18-'Tariffs Jul2020'!L18)*('Tariffs Jul2020'!X18/100)*'Tariffs Jul2020'!AJ18))</f>
        <v>74.86363636363636</v>
      </c>
      <c r="N24" s="85">
        <f>IF(($C$5*'Tariffs Jul2020'!AL18/'Tariffs Jul2020'!AJ18&gt;'Tariffs Jul2020'!M18),($C$5*'Tariffs Jul2020'!AL18/'Tariffs Jul2020'!AJ18-'Tariffs Jul2020'!M18)*'Tariffs Jul2020'!Y18/100*'Tariffs Jul2020'!AJ18,0)</f>
        <v>0</v>
      </c>
      <c r="O24" s="73">
        <f t="shared" si="0"/>
        <v>1697.1686363636361</v>
      </c>
      <c r="P24" s="498">
        <f t="shared" si="1"/>
        <v>1866.8854999999999</v>
      </c>
      <c r="Q24" s="482"/>
      <c r="R24" s="482"/>
      <c r="S24" s="482"/>
      <c r="T24" s="482"/>
      <c r="U24" s="482"/>
      <c r="V24" s="482"/>
      <c r="W24" s="482"/>
      <c r="X24" s="482"/>
      <c r="Y24" s="482"/>
    </row>
    <row r="25" spans="1:25" x14ac:dyDescent="0.15">
      <c r="A25" s="286" t="str">
        <f>'Tariffs Jul2020'!F19</f>
        <v>Alinta Energy</v>
      </c>
      <c r="B25" s="47" t="str">
        <f>'Tariffs Jul2020'!D19</f>
        <v>Multinet Metro 2</v>
      </c>
      <c r="C25" s="287">
        <f>'Tariffs Jul2020'!E19</f>
        <v>43831</v>
      </c>
      <c r="D25" s="85">
        <f>365*'Tariffs Jul2020'!H19/100</f>
        <v>251.85</v>
      </c>
      <c r="E25" s="85">
        <f>IF($C$5*'Tariffs Jul2020'!AK19/'Tariffs Jul2020'!AI19&gt;='Tariffs Jul2020'!J19,( 'Tariffs Jul2020'!J19*'Tariffs Jul2020'!O19/100)* 'Tariffs Jul2020'!AI19,($C$5*'Tariffs Jul2020'!AK19/'Tariffs Jul2020'!AI19*'Tariffs Jul2020'!O19/100)* 'Tariffs Jul2020'!AI19)</f>
        <v>233.99999999999994</v>
      </c>
      <c r="F25" s="85">
        <f>IF($C$5*'Tariffs Jul2020'!AK19/'Tariffs Jul2020'!AI19&lt;'Tariffs Jul2020'!J19,0,IF($C$5*'Tariffs Jul2020'!AK19/'Tariffs Jul2020'!AI19&lt;='Tariffs Jul2020'!K19,($C$5*'Tariffs Jul2020'!AK19/'Tariffs Jul2020'!AI19-'Tariffs Jul2020'!J19)*('Tariffs Jul2020'!P19/100)*'Tariffs Jul2020'!AI19,('Tariffs Jul2020'!K19-'Tariffs Jul2020'!J19)*('Tariffs Jul2020'!P19/100)*'Tariffs Jul2020'!AI19))</f>
        <v>207</v>
      </c>
      <c r="G25" s="85">
        <f>IF($C$5*'Tariffs Jul2020'!AK19/'Tariffs Jul2020'!AI19&lt;'Tariffs Jul2020'!K19,0,IF($C$5*'Tariffs Jul2020'!AK19/'Tariffs Jul2020'!AI19&lt;='Tariffs Jul2020'!L19,($C$5*'Tariffs Jul2020'!AK19/'Tariffs Jul2020'!AI19-'Tariffs Jul2020'!K19)*('Tariffs Jul2020'!Q19/100)*'Tariffs Jul2020'!AI19,('Tariffs Jul2020'!L19-'Tariffs Jul2020'!K19)*('Tariffs Jul2020'!Q19/100)*'Tariffs Jul2020'!AI19))</f>
        <v>0</v>
      </c>
      <c r="H25" s="85">
        <f>IF($C$5*'Tariffs Jul2020'!AK19/'Tariffs Jul2020'!AI19&lt;'Tariffs Jul2020'!L19,0,IF($C$5*'Tariffs Jul2020'!AK19/'Tariffs Jul2020'!AI19&lt;='Tariffs Jul2020'!M19,($C$5*'Tariffs Jul2020'!AK19/'Tariffs Jul2020'!AI19-'Tariffs Jul2020'!L19)*('Tariffs Jul2020'!R19/100)*'Tariffs Jul2020'!AI19,('Tariffs Jul2020'!M19-'Tariffs Jul2020'!L19)*('Tariffs Jul2020'!R19/100)*'Tariffs Jul2020'!AI19))</f>
        <v>0</v>
      </c>
      <c r="I25" s="85">
        <f>IF(($C$5*'Tariffs Jul2020'!AK19/'Tariffs Jul2020'!AI19&gt;'Tariffs Jul2020'!M19),($C$5*'Tariffs Jul2020'!AK19/'Tariffs Jul2020'!AI19-'Tariffs Jul2020'!M19)*'Tariffs Jul2020'!S19/100*'Tariffs Jul2020'!AI19,0)</f>
        <v>242.99999999999994</v>
      </c>
      <c r="J25" s="85">
        <f>IF($C$5*'Tariffs Jul2020'!AL19/'Tariffs Jul2020'!AJ19&gt;='Tariffs Jul2020'!J19,('Tariffs Jul2020'!J19*'Tariffs Jul2020'!U19/100)* 'Tariffs Jul2020'!AJ19,($C$5*'Tariffs Jul2020'!AL19/'Tariffs Jul2020'!AJ19*'Tariffs Jul2020'!U19/100)* 'Tariffs Jul2020'!AJ19)</f>
        <v>225</v>
      </c>
      <c r="K25" s="85">
        <f>IF($C$5*'Tariffs Jul2020'!AL19/'Tariffs Jul2020'!AJ19&lt;'Tariffs Jul2020'!J19,0,IF($C$5*'Tariffs Jul2020'!AL19/'Tariffs Jul2020'!AJ19&lt;='Tariffs Jul2020'!K19,($C$5*'Tariffs Jul2020'!AL19/'Tariffs Jul2020'!AJ19-'Tariffs Jul2020'!J19)*('Tariffs Jul2020'!V19/100)*'Tariffs Jul2020'!AJ19,('Tariffs Jul2020'!K19-'Tariffs Jul2020'!J19)*('Tariffs Jul2020'!V19/100)*'Tariffs Jul2020'!AJ19))</f>
        <v>198</v>
      </c>
      <c r="L25" s="85">
        <f>IF($C$5*'Tariffs Jul2020'!AL19/'Tariffs Jul2020'!AJ19&lt;'Tariffs Jul2020'!K19,0,IF($C$5*'Tariffs Jul2020'!AL19/'Tariffs Jul2020'!AJ19&lt;='Tariffs Jul2020'!L19,($C$5*'Tariffs Jul2020'!AL19/'Tariffs Jul2020'!AJ19-'Tariffs Jul2020'!K19)*('Tariffs Jul2020'!W19/100)*'Tariffs Jul2020'!AJ19,('Tariffs Jul2020'!L19-'Tariffs Jul2020'!K19)*('Tariffs Jul2020'!W19/100)*'Tariffs Jul2020'!AJ19))</f>
        <v>0</v>
      </c>
      <c r="M25" s="85">
        <f>IF($C$5*'Tariffs Jul2020'!AL19/'Tariffs Jul2020'!AJ19&lt;'Tariffs Jul2020'!L19,0,IF($C$5*'Tariffs Jul2020'!AL19/'Tariffs Jul2020'!AJ19&lt;='Tariffs Jul2020'!M19,($C$5*'Tariffs Jul2020'!AL19/'Tariffs Jul2020'!AJ19-'Tariffs Jul2020'!L19)*('Tariffs Jul2020'!X19/100)*'Tariffs Jul2020'!AJ19,('Tariffs Jul2020'!M19-'Tariffs Jul2020'!L19)*('Tariffs Jul2020'!X19/100)*'Tariffs Jul2020'!AJ19))</f>
        <v>0</v>
      </c>
      <c r="N25" s="85">
        <f>IF(($C$5*'Tariffs Jul2020'!AL19/'Tariffs Jul2020'!AJ19&gt;'Tariffs Jul2020'!M19),($C$5*'Tariffs Jul2020'!AL19/'Tariffs Jul2020'!AJ19-'Tariffs Jul2020'!M19)*'Tariffs Jul2020'!Y19/100*'Tariffs Jul2020'!AJ19,0)</f>
        <v>242.99999999999994</v>
      </c>
      <c r="O25" s="73">
        <f t="shared" si="0"/>
        <v>1601.85</v>
      </c>
      <c r="P25" s="498">
        <f t="shared" si="1"/>
        <v>1762.0350000000001</v>
      </c>
      <c r="Q25" s="482"/>
      <c r="R25" s="482"/>
      <c r="S25" s="482"/>
      <c r="T25" s="482"/>
      <c r="U25" s="482"/>
      <c r="V25" s="482"/>
      <c r="W25" s="482"/>
      <c r="X25" s="482"/>
      <c r="Y25" s="482"/>
    </row>
    <row r="26" spans="1:25" x14ac:dyDescent="0.15">
      <c r="A26" s="286" t="str">
        <f>'Tariffs Jul2020'!F20</f>
        <v>Covau</v>
      </c>
      <c r="B26" s="47" t="str">
        <f>'Tariffs Jul2020'!D20</f>
        <v>Multinet Metro 2</v>
      </c>
      <c r="C26" s="287">
        <f>'Tariffs Jul2020'!E20</f>
        <v>43831</v>
      </c>
      <c r="D26" s="85">
        <f>365*'Tariffs Jul2020'!H20/100</f>
        <v>284.7</v>
      </c>
      <c r="E26" s="85">
        <f>IF($C$5*'Tariffs Jul2020'!AK20/'Tariffs Jul2020'!AI20&gt;='Tariffs Jul2020'!J20,( 'Tariffs Jul2020'!J20*'Tariffs Jul2020'!O20/100)* 'Tariffs Jul2020'!AI20,($C$5*'Tariffs Jul2020'!AK20/'Tariffs Jul2020'!AI20*'Tariffs Jul2020'!O20/100)* 'Tariffs Jul2020'!AI20)</f>
        <v>261</v>
      </c>
      <c r="F26" s="85">
        <f>IF($C$5*'Tariffs Jul2020'!AK20/'Tariffs Jul2020'!AI20&lt;'Tariffs Jul2020'!J20,0,IF($C$5*'Tariffs Jul2020'!AK20/'Tariffs Jul2020'!AI20&lt;='Tariffs Jul2020'!K20,($C$5*'Tariffs Jul2020'!AK20/'Tariffs Jul2020'!AI20-'Tariffs Jul2020'!J20)*('Tariffs Jul2020'!P20/100)*'Tariffs Jul2020'!AI20,('Tariffs Jul2020'!K20-'Tariffs Jul2020'!J20)*('Tariffs Jul2020'!P20/100)*'Tariffs Jul2020'!AI20))</f>
        <v>234.81818181818181</v>
      </c>
      <c r="G26" s="85">
        <f>IF($C$5*'Tariffs Jul2020'!AK20/'Tariffs Jul2020'!AI20&lt;'Tariffs Jul2020'!K20,0,IF($C$5*'Tariffs Jul2020'!AK20/'Tariffs Jul2020'!AI20&lt;='Tariffs Jul2020'!L20,($C$5*'Tariffs Jul2020'!AK20/'Tariffs Jul2020'!AI20-'Tariffs Jul2020'!K20)*('Tariffs Jul2020'!Q20/100)*'Tariffs Jul2020'!AI20,('Tariffs Jul2020'!L20-'Tariffs Jul2020'!K20)*('Tariffs Jul2020'!Q20/100)*'Tariffs Jul2020'!AI20))</f>
        <v>216</v>
      </c>
      <c r="H26" s="85">
        <f>IF($C$5*'Tariffs Jul2020'!AK20/'Tariffs Jul2020'!AI20&lt;'Tariffs Jul2020'!L20,0,IF($C$5*'Tariffs Jul2020'!AK20/'Tariffs Jul2020'!AI20&lt;='Tariffs Jul2020'!M20,($C$5*'Tariffs Jul2020'!AK20/'Tariffs Jul2020'!AI20-'Tariffs Jul2020'!L20)*('Tariffs Jul2020'!R20/100)*'Tariffs Jul2020'!AI20,('Tariffs Jul2020'!M20-'Tariffs Jul2020'!L20)*('Tariffs Jul2020'!R20/100)*'Tariffs Jul2020'!AI20))</f>
        <v>99</v>
      </c>
      <c r="I26" s="85">
        <f>IF(($C$5*'Tariffs Jul2020'!AK20/'Tariffs Jul2020'!AI20&gt;'Tariffs Jul2020'!M20),($C$5*'Tariffs Jul2020'!AK20/'Tariffs Jul2020'!AI20-'Tariffs Jul2020'!M20)*'Tariffs Jul2020'!S20/100*'Tariffs Jul2020'!AI20,0)</f>
        <v>0</v>
      </c>
      <c r="J26" s="85">
        <f>IF($C$5*'Tariffs Jul2020'!AL20/'Tariffs Jul2020'!AJ20&gt;='Tariffs Jul2020'!J20,('Tariffs Jul2020'!J20*'Tariffs Jul2020'!U20/100)* 'Tariffs Jul2020'!AJ20,($C$5*'Tariffs Jul2020'!AL20/'Tariffs Jul2020'!AJ20*'Tariffs Jul2020'!U20/100)* 'Tariffs Jul2020'!AJ20)</f>
        <v>243.00000000000006</v>
      </c>
      <c r="K26" s="85">
        <f>IF($C$5*'Tariffs Jul2020'!AL20/'Tariffs Jul2020'!AJ20&lt;'Tariffs Jul2020'!J20,0,IF($C$5*'Tariffs Jul2020'!AL20/'Tariffs Jul2020'!AJ20&lt;='Tariffs Jul2020'!K20,($C$5*'Tariffs Jul2020'!AL20/'Tariffs Jul2020'!AJ20-'Tariffs Jul2020'!J20)*('Tariffs Jul2020'!V20/100)*'Tariffs Jul2020'!AJ20,('Tariffs Jul2020'!K20-'Tariffs Jul2020'!J20)*('Tariffs Jul2020'!V20/100)*'Tariffs Jul2020'!AJ20))</f>
        <v>228.27272727272728</v>
      </c>
      <c r="L26" s="85">
        <f>IF($C$5*'Tariffs Jul2020'!AL20/'Tariffs Jul2020'!AJ20&lt;'Tariffs Jul2020'!K20,0,IF($C$5*'Tariffs Jul2020'!AL20/'Tariffs Jul2020'!AJ20&lt;='Tariffs Jul2020'!L20,($C$5*'Tariffs Jul2020'!AL20/'Tariffs Jul2020'!AJ20-'Tariffs Jul2020'!K20)*('Tariffs Jul2020'!W20/100)*'Tariffs Jul2020'!AJ20,('Tariffs Jul2020'!L20-'Tariffs Jul2020'!K20)*('Tariffs Jul2020'!W20/100)*'Tariffs Jul2020'!AJ20))</f>
        <v>189.00000000000003</v>
      </c>
      <c r="M26" s="85">
        <f>IF($C$5*'Tariffs Jul2020'!AL20/'Tariffs Jul2020'!AJ20&lt;'Tariffs Jul2020'!L20,0,IF($C$5*'Tariffs Jul2020'!AL20/'Tariffs Jul2020'!AJ20&lt;='Tariffs Jul2020'!M20,($C$5*'Tariffs Jul2020'!AL20/'Tariffs Jul2020'!AJ20-'Tariffs Jul2020'!L20)*('Tariffs Jul2020'!X20/100)*'Tariffs Jul2020'!AJ20,('Tariffs Jul2020'!M20-'Tariffs Jul2020'!L20)*('Tariffs Jul2020'!X20/100)*'Tariffs Jul2020'!AJ20))</f>
        <v>85.499999999999972</v>
      </c>
      <c r="N26" s="85">
        <f>IF(($C$5*'Tariffs Jul2020'!AL20/'Tariffs Jul2020'!AJ20&gt;'Tariffs Jul2020'!M20),($C$5*'Tariffs Jul2020'!AL20/'Tariffs Jul2020'!AJ20-'Tariffs Jul2020'!M20)*'Tariffs Jul2020'!Y20/100*'Tariffs Jul2020'!AJ20,0)</f>
        <v>0</v>
      </c>
      <c r="O26" s="73">
        <f t="shared" si="0"/>
        <v>1841.2909090909091</v>
      </c>
      <c r="P26" s="498">
        <f t="shared" si="1"/>
        <v>2025.42</v>
      </c>
      <c r="Q26" s="482"/>
      <c r="R26" s="482"/>
      <c r="S26" s="482"/>
      <c r="T26" s="482"/>
      <c r="U26" s="482"/>
      <c r="V26" s="482"/>
      <c r="W26" s="482"/>
      <c r="X26" s="482"/>
      <c r="Y26" s="482"/>
    </row>
    <row r="27" spans="1:25" x14ac:dyDescent="0.15">
      <c r="A27" s="286" t="str">
        <f>'Tariffs Jul2020'!F21</f>
        <v>Dodo Power &amp; Gas</v>
      </c>
      <c r="B27" s="47" t="str">
        <f>'Tariffs Jul2020'!D21</f>
        <v>Multinet Metro 2</v>
      </c>
      <c r="C27" s="287">
        <f>'Tariffs Jul2020'!E21</f>
        <v>44046</v>
      </c>
      <c r="D27" s="85">
        <f>365*'Tariffs Jul2020'!H21/100</f>
        <v>206.09227272727273</v>
      </c>
      <c r="E27" s="85">
        <f>IF($C$5*'Tariffs Jul2020'!AK21/'Tariffs Jul2020'!AI21&gt;='Tariffs Jul2020'!J21,( 'Tariffs Jul2020'!J21*'Tariffs Jul2020'!O21/100)* 'Tariffs Jul2020'!AI21,($C$5*'Tariffs Jul2020'!AK21/'Tariffs Jul2020'!AI21*'Tariffs Jul2020'!O21/100)* 'Tariffs Jul2020'!AI21)</f>
        <v>254.45454545454538</v>
      </c>
      <c r="F27" s="85">
        <f>IF($C$5*'Tariffs Jul2020'!AK21/'Tariffs Jul2020'!AI21&lt;'Tariffs Jul2020'!J21,0,IF($C$5*'Tariffs Jul2020'!AK21/'Tariffs Jul2020'!AI21&lt;='Tariffs Jul2020'!K21,($C$5*'Tariffs Jul2020'!AK21/'Tariffs Jul2020'!AI21-'Tariffs Jul2020'!J21)*('Tariffs Jul2020'!P21/100)*'Tariffs Jul2020'!AI21,('Tariffs Jul2020'!K21-'Tariffs Jul2020'!J21)*('Tariffs Jul2020'!P21/100)*'Tariffs Jul2020'!AI21))</f>
        <v>228.27272727272728</v>
      </c>
      <c r="G27" s="85">
        <f>IF($C$5*'Tariffs Jul2020'!AK21/'Tariffs Jul2020'!AI21&lt;'Tariffs Jul2020'!K21,0,IF($C$5*'Tariffs Jul2020'!AK21/'Tariffs Jul2020'!AI21&lt;='Tariffs Jul2020'!L21,($C$5*'Tariffs Jul2020'!AK21/'Tariffs Jul2020'!AI21-'Tariffs Jul2020'!K21)*('Tariffs Jul2020'!Q21/100)*'Tariffs Jul2020'!AI21,('Tariffs Jul2020'!L21-'Tariffs Jul2020'!K21)*('Tariffs Jul2020'!Q21/100)*'Tariffs Jul2020'!AI21))</f>
        <v>205.36363636363632</v>
      </c>
      <c r="H27" s="85">
        <f>IF($C$5*'Tariffs Jul2020'!AK21/'Tariffs Jul2020'!AI21&lt;'Tariffs Jul2020'!L21,0,IF($C$5*'Tariffs Jul2020'!AK21/'Tariffs Jul2020'!AI21&lt;='Tariffs Jul2020'!M21,($C$5*'Tariffs Jul2020'!AK21/'Tariffs Jul2020'!AI21-'Tariffs Jul2020'!L21)*('Tariffs Jul2020'!R21/100)*'Tariffs Jul2020'!AI21,('Tariffs Jul2020'!M21-'Tariffs Jul2020'!L21)*('Tariffs Jul2020'!R21/100)*'Tariffs Jul2020'!AI21))</f>
        <v>96.545454545454533</v>
      </c>
      <c r="I27" s="85">
        <f>IF(($C$5*'Tariffs Jul2020'!AK21/'Tariffs Jul2020'!AI21&gt;'Tariffs Jul2020'!M21),($C$5*'Tariffs Jul2020'!AK21/'Tariffs Jul2020'!AI21-'Tariffs Jul2020'!M21)*'Tariffs Jul2020'!S21/100*'Tariffs Jul2020'!AI21,0)</f>
        <v>0</v>
      </c>
      <c r="J27" s="85">
        <f>IF($C$5*'Tariffs Jul2020'!AL21/'Tariffs Jul2020'!AJ21&gt;='Tariffs Jul2020'!J21,('Tariffs Jul2020'!J21*'Tariffs Jul2020'!U21/100)* 'Tariffs Jul2020'!AJ21,($C$5*'Tariffs Jul2020'!AL21/'Tariffs Jul2020'!AJ21*'Tariffs Jul2020'!U21/100)* 'Tariffs Jul2020'!AJ21)</f>
        <v>243.81818181818181</v>
      </c>
      <c r="K27" s="85">
        <f>IF($C$5*'Tariffs Jul2020'!AL21/'Tariffs Jul2020'!AJ21&lt;'Tariffs Jul2020'!J21,0,IF($C$5*'Tariffs Jul2020'!AL21/'Tariffs Jul2020'!AJ21&lt;='Tariffs Jul2020'!K21,($C$5*'Tariffs Jul2020'!AL21/'Tariffs Jul2020'!AJ21-'Tariffs Jul2020'!J21)*('Tariffs Jul2020'!V21/100)*'Tariffs Jul2020'!AJ21,('Tariffs Jul2020'!K21-'Tariffs Jul2020'!J21)*('Tariffs Jul2020'!V21/100)*'Tariffs Jul2020'!AJ21))</f>
        <v>220.90909090909093</v>
      </c>
      <c r="L27" s="85">
        <f>IF($C$5*'Tariffs Jul2020'!AL21/'Tariffs Jul2020'!AJ21&lt;'Tariffs Jul2020'!K21,0,IF($C$5*'Tariffs Jul2020'!AL21/'Tariffs Jul2020'!AJ21&lt;='Tariffs Jul2020'!L21,($C$5*'Tariffs Jul2020'!AL21/'Tariffs Jul2020'!AJ21-'Tariffs Jul2020'!K21)*('Tariffs Jul2020'!W21/100)*'Tariffs Jul2020'!AJ21,('Tariffs Jul2020'!L21-'Tariffs Jul2020'!K21)*('Tariffs Jul2020'!W21/100)*'Tariffs Jul2020'!AJ21))</f>
        <v>201.27272727272728</v>
      </c>
      <c r="M27" s="85">
        <f>IF($C$5*'Tariffs Jul2020'!AL21/'Tariffs Jul2020'!AJ21&lt;'Tariffs Jul2020'!L21,0,IF($C$5*'Tariffs Jul2020'!AL21/'Tariffs Jul2020'!AJ21&lt;='Tariffs Jul2020'!M21,($C$5*'Tariffs Jul2020'!AL21/'Tariffs Jul2020'!AJ21-'Tariffs Jul2020'!L21)*('Tariffs Jul2020'!X21/100)*'Tariffs Jul2020'!AJ21,('Tariffs Jul2020'!M21-'Tariffs Jul2020'!L21)*('Tariffs Jul2020'!X21/100)*'Tariffs Jul2020'!AJ21))</f>
        <v>95.727272727272705</v>
      </c>
      <c r="N27" s="85">
        <f>IF(($C$5*'Tariffs Jul2020'!AL21/'Tariffs Jul2020'!AJ21&gt;'Tariffs Jul2020'!M21),($C$5*'Tariffs Jul2020'!AL21/'Tariffs Jul2020'!AJ21-'Tariffs Jul2020'!M21)*'Tariffs Jul2020'!Y21/100*'Tariffs Jul2020'!AJ21,0)</f>
        <v>0</v>
      </c>
      <c r="O27" s="73">
        <f t="shared" si="0"/>
        <v>1752.455909090909</v>
      </c>
      <c r="P27" s="498">
        <f t="shared" si="1"/>
        <v>1927.7015000000001</v>
      </c>
      <c r="Q27" s="482"/>
      <c r="R27" s="482"/>
      <c r="S27" s="482"/>
      <c r="T27" s="482"/>
      <c r="U27" s="482"/>
      <c r="V27" s="482"/>
      <c r="W27" s="482"/>
      <c r="X27" s="482"/>
      <c r="Y27" s="482"/>
    </row>
    <row r="28" spans="1:25" x14ac:dyDescent="0.15">
      <c r="A28" s="286" t="str">
        <f>'Tariffs Jul2020'!F22</f>
        <v>EnergyAustralia</v>
      </c>
      <c r="B28" s="47" t="str">
        <f>'Tariffs Jul2020'!D22</f>
        <v>Multinet Metro 2</v>
      </c>
      <c r="C28" s="287">
        <f>'Tariffs Jul2020'!E22</f>
        <v>43924</v>
      </c>
      <c r="D28" s="85">
        <f>365*'Tariffs Jul2020'!H22/100</f>
        <v>300.02999999999997</v>
      </c>
      <c r="E28" s="85">
        <f>IF($C$5*'Tariffs Jul2020'!AK22/'Tariffs Jul2020'!AI22&gt;='Tariffs Jul2020'!J22,( 'Tariffs Jul2020'!J22*'Tariffs Jul2020'!O22/100)* 'Tariffs Jul2020'!AI22,($C$5*'Tariffs Jul2020'!AK22/'Tariffs Jul2020'!AI22*'Tariffs Jul2020'!O22/100)* 'Tariffs Jul2020'!AI22)</f>
        <v>486.00000000000011</v>
      </c>
      <c r="F28" s="85">
        <f>IF($C$5*'Tariffs Jul2020'!AK22/'Tariffs Jul2020'!AI22&lt;'Tariffs Jul2020'!J22,0,IF($C$5*'Tariffs Jul2020'!AK22/'Tariffs Jul2020'!AI22&lt;='Tariffs Jul2020'!K22,($C$5*'Tariffs Jul2020'!AK22/'Tariffs Jul2020'!AI22-'Tariffs Jul2020'!J22)*('Tariffs Jul2020'!P22/100)*'Tariffs Jul2020'!AI22,('Tariffs Jul2020'!K22-'Tariffs Jul2020'!J22)*('Tariffs Jul2020'!P22/100)*'Tariffs Jul2020'!AI22))</f>
        <v>0</v>
      </c>
      <c r="G28" s="85">
        <f>IF($C$5*'Tariffs Jul2020'!AK22/'Tariffs Jul2020'!AI22&lt;'Tariffs Jul2020'!K22,0,IF($C$5*'Tariffs Jul2020'!AK22/'Tariffs Jul2020'!AI22&lt;='Tariffs Jul2020'!L22,($C$5*'Tariffs Jul2020'!AK22/'Tariffs Jul2020'!AI22-'Tariffs Jul2020'!K22)*('Tariffs Jul2020'!Q22/100)*'Tariffs Jul2020'!AI22,('Tariffs Jul2020'!L22-'Tariffs Jul2020'!K22)*('Tariffs Jul2020'!Q22/100)*'Tariffs Jul2020'!AI22))</f>
        <v>0</v>
      </c>
      <c r="H28" s="85">
        <f>IF($C$5*'Tariffs Jul2020'!AK22/'Tariffs Jul2020'!AI22&lt;'Tariffs Jul2020'!L22,0,IF($C$5*'Tariffs Jul2020'!AK22/'Tariffs Jul2020'!AI22&lt;='Tariffs Jul2020'!M22,($C$5*'Tariffs Jul2020'!AK22/'Tariffs Jul2020'!AI22-'Tariffs Jul2020'!L22)*('Tariffs Jul2020'!R22/100)*'Tariffs Jul2020'!AI22,('Tariffs Jul2020'!M22-'Tariffs Jul2020'!L22)*('Tariffs Jul2020'!R22/100)*'Tariffs Jul2020'!AI22))</f>
        <v>0</v>
      </c>
      <c r="I28" s="85">
        <f>IF(($C$5*'Tariffs Jul2020'!AK22/'Tariffs Jul2020'!AI22&gt;'Tariffs Jul2020'!M22),($C$5*'Tariffs Jul2020'!AK22/'Tariffs Jul2020'!AI22-'Tariffs Jul2020'!M22)*'Tariffs Jul2020'!S22/100*'Tariffs Jul2020'!AI22,0)</f>
        <v>263.86363636363632</v>
      </c>
      <c r="J28" s="85">
        <f>IF($C$5*'Tariffs Jul2020'!AL22/'Tariffs Jul2020'!AJ22&gt;='Tariffs Jul2020'!J22,('Tariffs Jul2020'!J22*'Tariffs Jul2020'!U22/100)* 'Tariffs Jul2020'!AJ22,($C$5*'Tariffs Jul2020'!AL22/'Tariffs Jul2020'!AJ22*'Tariffs Jul2020'!U22/100)* 'Tariffs Jul2020'!AJ22)</f>
        <v>486.00000000000011</v>
      </c>
      <c r="K28" s="85">
        <f>IF($C$5*'Tariffs Jul2020'!AL22/'Tariffs Jul2020'!AJ22&lt;'Tariffs Jul2020'!J22,0,IF($C$5*'Tariffs Jul2020'!AL22/'Tariffs Jul2020'!AJ22&lt;='Tariffs Jul2020'!K22,($C$5*'Tariffs Jul2020'!AL22/'Tariffs Jul2020'!AJ22-'Tariffs Jul2020'!J22)*('Tariffs Jul2020'!V22/100)*'Tariffs Jul2020'!AJ22,('Tariffs Jul2020'!K22-'Tariffs Jul2020'!J22)*('Tariffs Jul2020'!V22/100)*'Tariffs Jul2020'!AJ22))</f>
        <v>0</v>
      </c>
      <c r="L28" s="85">
        <f>IF($C$5*'Tariffs Jul2020'!AL22/'Tariffs Jul2020'!AJ22&lt;'Tariffs Jul2020'!K22,0,IF($C$5*'Tariffs Jul2020'!AL22/'Tariffs Jul2020'!AJ22&lt;='Tariffs Jul2020'!L22,($C$5*'Tariffs Jul2020'!AL22/'Tariffs Jul2020'!AJ22-'Tariffs Jul2020'!K22)*('Tariffs Jul2020'!W22/100)*'Tariffs Jul2020'!AJ22,('Tariffs Jul2020'!L22-'Tariffs Jul2020'!K22)*('Tariffs Jul2020'!W22/100)*'Tariffs Jul2020'!AJ22))</f>
        <v>0</v>
      </c>
      <c r="M28" s="85">
        <f>IF($C$5*'Tariffs Jul2020'!AL22/'Tariffs Jul2020'!AJ22&lt;'Tariffs Jul2020'!L22,0,IF($C$5*'Tariffs Jul2020'!AL22/'Tariffs Jul2020'!AJ22&lt;='Tariffs Jul2020'!M22,($C$5*'Tariffs Jul2020'!AL22/'Tariffs Jul2020'!AJ22-'Tariffs Jul2020'!L22)*('Tariffs Jul2020'!X22/100)*'Tariffs Jul2020'!AJ22,('Tariffs Jul2020'!M22-'Tariffs Jul2020'!L22)*('Tariffs Jul2020'!X22/100)*'Tariffs Jul2020'!AJ22))</f>
        <v>0</v>
      </c>
      <c r="N28" s="85">
        <f>IF(($C$5*'Tariffs Jul2020'!AL22/'Tariffs Jul2020'!AJ22&gt;'Tariffs Jul2020'!M22),($C$5*'Tariffs Jul2020'!AL22/'Tariffs Jul2020'!AJ22-'Tariffs Jul2020'!M22)*'Tariffs Jul2020'!Y22/100*'Tariffs Jul2020'!AJ22,0)</f>
        <v>263.86363636363632</v>
      </c>
      <c r="O28" s="73">
        <f t="shared" si="0"/>
        <v>1799.7572727272729</v>
      </c>
      <c r="P28" s="498">
        <f t="shared" si="1"/>
        <v>1979.7330000000004</v>
      </c>
      <c r="Q28" s="482"/>
      <c r="R28" s="482"/>
      <c r="S28" s="482"/>
      <c r="T28" s="482"/>
      <c r="U28" s="482"/>
      <c r="V28" s="482"/>
      <c r="W28" s="482"/>
      <c r="X28" s="482"/>
      <c r="Y28" s="482"/>
    </row>
    <row r="29" spans="1:25" x14ac:dyDescent="0.15">
      <c r="A29" s="286" t="str">
        <f>'Tariffs Jul2020'!F23</f>
        <v>Lumo Energy</v>
      </c>
      <c r="B29" s="47" t="str">
        <f>'Tariffs Jul2020'!D23</f>
        <v>Multinet Metro 2</v>
      </c>
      <c r="C29" s="287">
        <f>'Tariffs Jul2020'!E23</f>
        <v>43831</v>
      </c>
      <c r="D29" s="85">
        <f>365*'Tariffs Jul2020'!H23/100</f>
        <v>241.62999999999997</v>
      </c>
      <c r="E29" s="85">
        <f>IF($C$5*'Tariffs Jul2020'!AK23/'Tariffs Jul2020'!AI23&gt;='Tariffs Jul2020'!J23,( 'Tariffs Jul2020'!J23*'Tariffs Jul2020'!O23/100)* 'Tariffs Jul2020'!AI23,($C$5*'Tariffs Jul2020'!AK23/'Tariffs Jul2020'!AI23*'Tariffs Jul2020'!O23/100)* 'Tariffs Jul2020'!AI23)</f>
        <v>229.90909090909088</v>
      </c>
      <c r="F29" s="85">
        <f>IF($C$5*'Tariffs Jul2020'!AK23/'Tariffs Jul2020'!AI23&lt;'Tariffs Jul2020'!J23,0,IF($C$5*'Tariffs Jul2020'!AK23/'Tariffs Jul2020'!AI23&lt;='Tariffs Jul2020'!K23,($C$5*'Tariffs Jul2020'!AK23/'Tariffs Jul2020'!AI23-'Tariffs Jul2020'!J23)*('Tariffs Jul2020'!P23/100)*'Tariffs Jul2020'!AI23,('Tariffs Jul2020'!K23-'Tariffs Jul2020'!J23)*('Tariffs Jul2020'!P23/100)*'Tariffs Jul2020'!AI23))</f>
        <v>202.09090909090912</v>
      </c>
      <c r="G29" s="85">
        <f>IF($C$5*'Tariffs Jul2020'!AK23/'Tariffs Jul2020'!AI23&lt;'Tariffs Jul2020'!K23,0,IF($C$5*'Tariffs Jul2020'!AK23/'Tariffs Jul2020'!AI23&lt;='Tariffs Jul2020'!L23,($C$5*'Tariffs Jul2020'!AK23/'Tariffs Jul2020'!AI23-'Tariffs Jul2020'!K23)*('Tariffs Jul2020'!Q23/100)*'Tariffs Jul2020'!AI23,('Tariffs Jul2020'!L23-'Tariffs Jul2020'!K23)*('Tariffs Jul2020'!Q23/100)*'Tariffs Jul2020'!AI23))</f>
        <v>168.5454545454545</v>
      </c>
      <c r="H29" s="85">
        <f>IF($C$5*'Tariffs Jul2020'!AK23/'Tariffs Jul2020'!AI23&lt;'Tariffs Jul2020'!L23,0,IF($C$5*'Tariffs Jul2020'!AK23/'Tariffs Jul2020'!AI23&lt;='Tariffs Jul2020'!M23,($C$5*'Tariffs Jul2020'!AK23/'Tariffs Jul2020'!AI23-'Tariffs Jul2020'!L23)*('Tariffs Jul2020'!R23/100)*'Tariffs Jul2020'!AI23,('Tariffs Jul2020'!M23-'Tariffs Jul2020'!L23)*('Tariffs Jul2020'!R23/100)*'Tariffs Jul2020'!AI23))</f>
        <v>75.272727272727266</v>
      </c>
      <c r="I29" s="85">
        <f>IF(($C$5*'Tariffs Jul2020'!AK23/'Tariffs Jul2020'!AI23&gt;'Tariffs Jul2020'!M23),($C$5*'Tariffs Jul2020'!AK23/'Tariffs Jul2020'!AI23-'Tariffs Jul2020'!M23)*'Tariffs Jul2020'!S23/100*'Tariffs Jul2020'!AI23,0)</f>
        <v>0</v>
      </c>
      <c r="J29" s="85">
        <f>IF($C$5*'Tariffs Jul2020'!AL23/'Tariffs Jul2020'!AJ23&gt;='Tariffs Jul2020'!J23,('Tariffs Jul2020'!J23*'Tariffs Jul2020'!U23/100)* 'Tariffs Jul2020'!AJ23,($C$5*'Tariffs Jul2020'!AL23/'Tariffs Jul2020'!AJ23*'Tariffs Jul2020'!U23/100)* 'Tariffs Jul2020'!AJ23)</f>
        <v>216.81818181818181</v>
      </c>
      <c r="K29" s="85">
        <f>IF($C$5*'Tariffs Jul2020'!AL23/'Tariffs Jul2020'!AJ23&lt;'Tariffs Jul2020'!J23,0,IF($C$5*'Tariffs Jul2020'!AL23/'Tariffs Jul2020'!AJ23&lt;='Tariffs Jul2020'!K23,($C$5*'Tariffs Jul2020'!AL23/'Tariffs Jul2020'!AJ23-'Tariffs Jul2020'!J23)*('Tariffs Jul2020'!V23/100)*'Tariffs Jul2020'!AJ23,('Tariffs Jul2020'!K23-'Tariffs Jul2020'!J23)*('Tariffs Jul2020'!V23/100)*'Tariffs Jul2020'!AJ23))</f>
        <v>192.27272727272728</v>
      </c>
      <c r="L29" s="85">
        <f>IF($C$5*'Tariffs Jul2020'!AL23/'Tariffs Jul2020'!AJ23&lt;'Tariffs Jul2020'!K23,0,IF($C$5*'Tariffs Jul2020'!AL23/'Tariffs Jul2020'!AJ23&lt;='Tariffs Jul2020'!L23,($C$5*'Tariffs Jul2020'!AL23/'Tariffs Jul2020'!AJ23-'Tariffs Jul2020'!K23)*('Tariffs Jul2020'!W23/100)*'Tariffs Jul2020'!AJ23,('Tariffs Jul2020'!L23-'Tariffs Jul2020'!K23)*('Tariffs Jul2020'!W23/100)*'Tariffs Jul2020'!AJ23))</f>
        <v>163.63636363636363</v>
      </c>
      <c r="M29" s="85">
        <f>IF($C$5*'Tariffs Jul2020'!AL23/'Tariffs Jul2020'!AJ23&lt;'Tariffs Jul2020'!L23,0,IF($C$5*'Tariffs Jul2020'!AL23/'Tariffs Jul2020'!AJ23&lt;='Tariffs Jul2020'!M23,($C$5*'Tariffs Jul2020'!AL23/'Tariffs Jul2020'!AJ23-'Tariffs Jul2020'!L23)*('Tariffs Jul2020'!X23/100)*'Tariffs Jul2020'!AJ23,('Tariffs Jul2020'!M23-'Tariffs Jul2020'!L23)*('Tariffs Jul2020'!X23/100)*'Tariffs Jul2020'!AJ23))</f>
        <v>74.454545454545453</v>
      </c>
      <c r="N29" s="85">
        <f>IF(($C$5*'Tariffs Jul2020'!AL23/'Tariffs Jul2020'!AJ23&gt;'Tariffs Jul2020'!M23),($C$5*'Tariffs Jul2020'!AL23/'Tariffs Jul2020'!AJ23-'Tariffs Jul2020'!M23)*'Tariffs Jul2020'!Y23/100*'Tariffs Jul2020'!AJ23,0)</f>
        <v>0</v>
      </c>
      <c r="O29" s="73">
        <f t="shared" si="0"/>
        <v>1564.63</v>
      </c>
      <c r="P29" s="498">
        <f t="shared" si="1"/>
        <v>1721.0930000000003</v>
      </c>
      <c r="Q29" s="482"/>
      <c r="R29" s="482"/>
      <c r="S29" s="482"/>
      <c r="T29" s="482"/>
      <c r="U29" s="482"/>
      <c r="V29" s="482"/>
      <c r="W29" s="482"/>
      <c r="X29" s="482"/>
      <c r="Y29" s="482"/>
    </row>
    <row r="30" spans="1:25" x14ac:dyDescent="0.15">
      <c r="A30" s="286" t="str">
        <f>'Tariffs Jul2020'!F24</f>
        <v>Momentum Energy</v>
      </c>
      <c r="B30" s="47" t="str">
        <f>'Tariffs Jul2020'!D24</f>
        <v>Multinet Metro 2</v>
      </c>
      <c r="C30" s="287">
        <f>'Tariffs Jul2020'!E24</f>
        <v>43984</v>
      </c>
      <c r="D30" s="85">
        <f>365*'Tariffs Jul2020'!H24/100</f>
        <v>305.70409090909089</v>
      </c>
      <c r="E30" s="85">
        <f>IF($C$5*'Tariffs Jul2020'!AK24/'Tariffs Jul2020'!AI24&gt;='Tariffs Jul2020'!J24,( 'Tariffs Jul2020'!J24*'Tariffs Jul2020'!O24/100)* 'Tariffs Jul2020'!AI24,($C$5*'Tariffs Jul2020'!AK24/'Tariffs Jul2020'!AI24*'Tariffs Jul2020'!O24/100)* 'Tariffs Jul2020'!AI24)</f>
        <v>262.63636363636363</v>
      </c>
      <c r="F30" s="85">
        <f>IF($C$5*'Tariffs Jul2020'!AK24/'Tariffs Jul2020'!AI24&lt;'Tariffs Jul2020'!J24,0,IF($C$5*'Tariffs Jul2020'!AK24/'Tariffs Jul2020'!AI24&lt;='Tariffs Jul2020'!K24,($C$5*'Tariffs Jul2020'!AK24/'Tariffs Jul2020'!AI24-'Tariffs Jul2020'!J24)*('Tariffs Jul2020'!P24/100)*'Tariffs Jul2020'!AI24,('Tariffs Jul2020'!K24-'Tariffs Jul2020'!J24)*('Tariffs Jul2020'!P24/100)*'Tariffs Jul2020'!AI24))</f>
        <v>240.5454545454545</v>
      </c>
      <c r="G30" s="85">
        <f>IF($C$5*'Tariffs Jul2020'!AK24/'Tariffs Jul2020'!AI24&lt;'Tariffs Jul2020'!K24,0,IF($C$5*'Tariffs Jul2020'!AK24/'Tariffs Jul2020'!AI24&lt;='Tariffs Jul2020'!L24,($C$5*'Tariffs Jul2020'!AK24/'Tariffs Jul2020'!AI24-'Tariffs Jul2020'!K24)*('Tariffs Jul2020'!Q24/100)*'Tariffs Jul2020'!AI24,('Tariffs Jul2020'!L24-'Tariffs Jul2020'!K24)*('Tariffs Jul2020'!Q24/100)*'Tariffs Jul2020'!AI24))</f>
        <v>212.72727272727269</v>
      </c>
      <c r="H30" s="85">
        <f>IF($C$5*'Tariffs Jul2020'!AK24/'Tariffs Jul2020'!AI24&lt;'Tariffs Jul2020'!L24,0,IF($C$5*'Tariffs Jul2020'!AK24/'Tariffs Jul2020'!AI24&lt;='Tariffs Jul2020'!M24,($C$5*'Tariffs Jul2020'!AK24/'Tariffs Jul2020'!AI24-'Tariffs Jul2020'!L24)*('Tariffs Jul2020'!R24/100)*'Tariffs Jul2020'!AI24,('Tariffs Jul2020'!M24-'Tariffs Jul2020'!L24)*('Tariffs Jul2020'!R24/100)*'Tariffs Jul2020'!AI24))</f>
        <v>99</v>
      </c>
      <c r="I30" s="85">
        <f>IF(($C$5*'Tariffs Jul2020'!AK24/'Tariffs Jul2020'!AI24&gt;'Tariffs Jul2020'!M24),($C$5*'Tariffs Jul2020'!AK24/'Tariffs Jul2020'!AI24-'Tariffs Jul2020'!M24)*'Tariffs Jul2020'!S24/100*'Tariffs Jul2020'!AI24,0)</f>
        <v>0</v>
      </c>
      <c r="J30" s="85">
        <f>IF($C$5*'Tariffs Jul2020'!AL24/'Tariffs Jul2020'!AJ24&gt;='Tariffs Jul2020'!J24,('Tariffs Jul2020'!J24*'Tariffs Jul2020'!U24/100)* 'Tariffs Jul2020'!AJ24,($C$5*'Tariffs Jul2020'!AL24/'Tariffs Jul2020'!AJ24*'Tariffs Jul2020'!U24/100)* 'Tariffs Jul2020'!AJ24)</f>
        <v>244.63636363636363</v>
      </c>
      <c r="K30" s="85">
        <f>IF($C$5*'Tariffs Jul2020'!AL24/'Tariffs Jul2020'!AJ24&lt;'Tariffs Jul2020'!J24,0,IF($C$5*'Tariffs Jul2020'!AL24/'Tariffs Jul2020'!AJ24&lt;='Tariffs Jul2020'!K24,($C$5*'Tariffs Jul2020'!AL24/'Tariffs Jul2020'!AJ24-'Tariffs Jul2020'!J24)*('Tariffs Jul2020'!V24/100)*'Tariffs Jul2020'!AJ24,('Tariffs Jul2020'!K24-'Tariffs Jul2020'!J24)*('Tariffs Jul2020'!V24/100)*'Tariffs Jul2020'!AJ24))</f>
        <v>225</v>
      </c>
      <c r="L30" s="85">
        <f>IF($C$5*'Tariffs Jul2020'!AL24/'Tariffs Jul2020'!AJ24&lt;'Tariffs Jul2020'!K24,0,IF($C$5*'Tariffs Jul2020'!AL24/'Tariffs Jul2020'!AJ24&lt;='Tariffs Jul2020'!L24,($C$5*'Tariffs Jul2020'!AL24/'Tariffs Jul2020'!AJ24-'Tariffs Jul2020'!K24)*('Tariffs Jul2020'!W24/100)*'Tariffs Jul2020'!AJ24,('Tariffs Jul2020'!L24-'Tariffs Jul2020'!K24)*('Tariffs Jul2020'!W24/100)*'Tariffs Jul2020'!AJ24))</f>
        <v>201.27272727272728</v>
      </c>
      <c r="M30" s="85">
        <f>IF($C$5*'Tariffs Jul2020'!AL24/'Tariffs Jul2020'!AJ24&lt;'Tariffs Jul2020'!L24,0,IF($C$5*'Tariffs Jul2020'!AL24/'Tariffs Jul2020'!AJ24&lt;='Tariffs Jul2020'!M24,($C$5*'Tariffs Jul2020'!AL24/'Tariffs Jul2020'!AJ24-'Tariffs Jul2020'!L24)*('Tariffs Jul2020'!X24/100)*'Tariffs Jul2020'!AJ24,('Tariffs Jul2020'!M24-'Tariffs Jul2020'!L24)*('Tariffs Jul2020'!X24/100)*'Tariffs Jul2020'!AJ24))</f>
        <v>94.500000000000014</v>
      </c>
      <c r="N30" s="85">
        <f>IF(($C$5*'Tariffs Jul2020'!AL24/'Tariffs Jul2020'!AJ24&gt;'Tariffs Jul2020'!M24),($C$5*'Tariffs Jul2020'!AL24/'Tariffs Jul2020'!AJ24-'Tariffs Jul2020'!M24)*'Tariffs Jul2020'!Y24/100*'Tariffs Jul2020'!AJ24,0)</f>
        <v>0</v>
      </c>
      <c r="O30" s="73">
        <f t="shared" si="0"/>
        <v>1886.0222727272728</v>
      </c>
      <c r="P30" s="498">
        <f t="shared" si="1"/>
        <v>2074.6245000000004</v>
      </c>
      <c r="Q30" s="482"/>
      <c r="R30" s="482"/>
      <c r="S30" s="482"/>
      <c r="T30" s="482"/>
      <c r="U30" s="482"/>
      <c r="V30" s="482"/>
      <c r="W30" s="482"/>
      <c r="X30" s="482"/>
      <c r="Y30" s="482"/>
    </row>
    <row r="31" spans="1:25" ht="14" customHeight="1" x14ac:dyDescent="0.15">
      <c r="A31" s="286" t="str">
        <f>'Tariffs Jul2020'!F25</f>
        <v>Origin Energy</v>
      </c>
      <c r="B31" s="47" t="str">
        <f>'Tariffs Jul2020'!D25</f>
        <v>Multinet Metro 2</v>
      </c>
      <c r="C31" s="287">
        <f>'Tariffs Jul2020'!E25</f>
        <v>44013</v>
      </c>
      <c r="D31" s="85">
        <f>365*'Tariffs Jul2020'!H25/100</f>
        <v>255.5</v>
      </c>
      <c r="E31" s="85">
        <f>IF($C$5*'Tariffs Jul2020'!AK25/'Tariffs Jul2020'!AI25&gt;='Tariffs Jul2020'!J25,( 'Tariffs Jul2020'!J25*'Tariffs Jul2020'!O25/100)* 'Tariffs Jul2020'!AI25,($C$5*'Tariffs Jul2020'!AK25/'Tariffs Jul2020'!AI25*'Tariffs Jul2020'!O25/100)* 'Tariffs Jul2020'!AI25)</f>
        <v>432</v>
      </c>
      <c r="F31" s="85">
        <f>IF($C$5*'Tariffs Jul2020'!AK25/'Tariffs Jul2020'!AI25&lt;'Tariffs Jul2020'!J25,0,IF($C$5*'Tariffs Jul2020'!AK25/'Tariffs Jul2020'!AI25&lt;='Tariffs Jul2020'!K25,($C$5*'Tariffs Jul2020'!AK25/'Tariffs Jul2020'!AI25-'Tariffs Jul2020'!J25)*('Tariffs Jul2020'!P25/100)*'Tariffs Jul2020'!AI25,('Tariffs Jul2020'!K25-'Tariffs Jul2020'!J25)*('Tariffs Jul2020'!P25/100)*'Tariffs Jul2020'!AI25))</f>
        <v>175.90909090909088</v>
      </c>
      <c r="G31" s="85">
        <f>IF($C$5*'Tariffs Jul2020'!AK25/'Tariffs Jul2020'!AI25&lt;'Tariffs Jul2020'!K25,0,IF($C$5*'Tariffs Jul2020'!AK25/'Tariffs Jul2020'!AI25&lt;='Tariffs Jul2020'!L25,($C$5*'Tariffs Jul2020'!AK25/'Tariffs Jul2020'!AI25-'Tariffs Jul2020'!K25)*('Tariffs Jul2020'!Q25/100)*'Tariffs Jul2020'!AI25,('Tariffs Jul2020'!L25-'Tariffs Jul2020'!K25)*('Tariffs Jul2020'!Q25/100)*'Tariffs Jul2020'!AI25))</f>
        <v>0</v>
      </c>
      <c r="H31" s="85">
        <f>IF($C$5*'Tariffs Jul2020'!AK25/'Tariffs Jul2020'!AI25&lt;'Tariffs Jul2020'!L25,0,IF($C$5*'Tariffs Jul2020'!AK25/'Tariffs Jul2020'!AI25&lt;='Tariffs Jul2020'!M25,($C$5*'Tariffs Jul2020'!AK25/'Tariffs Jul2020'!AI25-'Tariffs Jul2020'!L25)*('Tariffs Jul2020'!R25/100)*'Tariffs Jul2020'!AI25,('Tariffs Jul2020'!M25-'Tariffs Jul2020'!L25)*('Tariffs Jul2020'!R25/100)*'Tariffs Jul2020'!AI25))</f>
        <v>0</v>
      </c>
      <c r="I31" s="85">
        <f>IF(($C$5*'Tariffs Jul2020'!AK25/'Tariffs Jul2020'!AI25&gt;'Tariffs Jul2020'!M25),($C$5*'Tariffs Jul2020'!AK25/'Tariffs Jul2020'!AI25-'Tariffs Jul2020'!M25)*'Tariffs Jul2020'!S25/100*'Tariffs Jul2020'!AI25,0)</f>
        <v>65.454545454545467</v>
      </c>
      <c r="J31" s="85">
        <f>IF($C$5*'Tariffs Jul2020'!AL25/'Tariffs Jul2020'!AJ25&gt;='Tariffs Jul2020'!J25,('Tariffs Jul2020'!J25*'Tariffs Jul2020'!U25/100)* 'Tariffs Jul2020'!AJ25,($C$5*'Tariffs Jul2020'!AL25/'Tariffs Jul2020'!AJ25*'Tariffs Jul2020'!U25/100)* 'Tariffs Jul2020'!AJ25)</f>
        <v>395.99999999999989</v>
      </c>
      <c r="K31" s="85">
        <f>IF($C$5*'Tariffs Jul2020'!AL25/'Tariffs Jul2020'!AJ25&lt;'Tariffs Jul2020'!J25,0,IF($C$5*'Tariffs Jul2020'!AL25/'Tariffs Jul2020'!AJ25&lt;='Tariffs Jul2020'!K25,($C$5*'Tariffs Jul2020'!AL25/'Tariffs Jul2020'!AJ25-'Tariffs Jul2020'!J25)*('Tariffs Jul2020'!V25/100)*'Tariffs Jul2020'!AJ25,('Tariffs Jul2020'!K25-'Tariffs Jul2020'!J25)*('Tariffs Jul2020'!V25/100)*'Tariffs Jul2020'!AJ25))</f>
        <v>157.90909090909091</v>
      </c>
      <c r="L31" s="85">
        <f>IF($C$5*'Tariffs Jul2020'!AL25/'Tariffs Jul2020'!AJ25&lt;'Tariffs Jul2020'!K25,0,IF($C$5*'Tariffs Jul2020'!AL25/'Tariffs Jul2020'!AJ25&lt;='Tariffs Jul2020'!L25,($C$5*'Tariffs Jul2020'!AL25/'Tariffs Jul2020'!AJ25-'Tariffs Jul2020'!K25)*('Tariffs Jul2020'!W25/100)*'Tariffs Jul2020'!AJ25,('Tariffs Jul2020'!L25-'Tariffs Jul2020'!K25)*('Tariffs Jul2020'!W25/100)*'Tariffs Jul2020'!AJ25))</f>
        <v>0</v>
      </c>
      <c r="M31" s="85">
        <f>IF($C$5*'Tariffs Jul2020'!AL25/'Tariffs Jul2020'!AJ25&lt;'Tariffs Jul2020'!L25,0,IF($C$5*'Tariffs Jul2020'!AL25/'Tariffs Jul2020'!AJ25&lt;='Tariffs Jul2020'!M25,($C$5*'Tariffs Jul2020'!AL25/'Tariffs Jul2020'!AJ25-'Tariffs Jul2020'!L25)*('Tariffs Jul2020'!X25/100)*'Tariffs Jul2020'!AJ25,('Tariffs Jul2020'!M25-'Tariffs Jul2020'!L25)*('Tariffs Jul2020'!X25/100)*'Tariffs Jul2020'!AJ25))</f>
        <v>0</v>
      </c>
      <c r="N31" s="85">
        <f>IF(($C$5*'Tariffs Jul2020'!AL25/'Tariffs Jul2020'!AJ25&gt;'Tariffs Jul2020'!M25),($C$5*'Tariffs Jul2020'!AL25/'Tariffs Jul2020'!AJ25-'Tariffs Jul2020'!M25)*'Tariffs Jul2020'!Y25/100*'Tariffs Jul2020'!AJ25,0)</f>
        <v>60.954545454545453</v>
      </c>
      <c r="O31" s="73">
        <f t="shared" si="0"/>
        <v>1543.7272727272727</v>
      </c>
      <c r="P31" s="498">
        <f t="shared" si="1"/>
        <v>1698.1000000000001</v>
      </c>
      <c r="Q31" s="482"/>
      <c r="R31" s="482"/>
      <c r="S31" s="482"/>
      <c r="T31" s="482"/>
      <c r="U31" s="482"/>
      <c r="V31" s="482"/>
      <c r="W31" s="482"/>
      <c r="X31" s="482"/>
      <c r="Y31" s="482"/>
    </row>
    <row r="32" spans="1:25" x14ac:dyDescent="0.15">
      <c r="A32" s="286" t="str">
        <f>'Tariffs Jul2020'!F26</f>
        <v>Red Energy</v>
      </c>
      <c r="B32" s="47" t="str">
        <f>'Tariffs Jul2020'!D26</f>
        <v>Multinet Metro 2</v>
      </c>
      <c r="C32" s="287">
        <f>'Tariffs Jul2020'!E26</f>
        <v>43831</v>
      </c>
      <c r="D32" s="85">
        <f>365*'Tariffs Jul2020'!H26/100</f>
        <v>273.75</v>
      </c>
      <c r="E32" s="85">
        <f>IF($C$5*'Tariffs Jul2020'!AK26/'Tariffs Jul2020'!AI26&gt;='Tariffs Jul2020'!J26,( 'Tariffs Jul2020'!J26*'Tariffs Jul2020'!O26/100)* 'Tariffs Jul2020'!AI26,($C$5*'Tariffs Jul2020'!AK26/'Tariffs Jul2020'!AI26*'Tariffs Jul2020'!O26/100)* 'Tariffs Jul2020'!AI26)</f>
        <v>209.45454545454544</v>
      </c>
      <c r="F32" s="85">
        <f>IF($C$5*'Tariffs Jul2020'!AK26/'Tariffs Jul2020'!AI26&lt;'Tariffs Jul2020'!J26,0,IF($C$5*'Tariffs Jul2020'!AK26/'Tariffs Jul2020'!AI26&lt;='Tariffs Jul2020'!K26,($C$5*'Tariffs Jul2020'!AK26/'Tariffs Jul2020'!AI26-'Tariffs Jul2020'!J26)*('Tariffs Jul2020'!P26/100)*'Tariffs Jul2020'!AI26,('Tariffs Jul2020'!K26-'Tariffs Jul2020'!J26)*('Tariffs Jul2020'!P26/100)*'Tariffs Jul2020'!AI26))</f>
        <v>196.36363636363637</v>
      </c>
      <c r="G32" s="85">
        <f>IF($C$5*'Tariffs Jul2020'!AK26/'Tariffs Jul2020'!AI26&lt;'Tariffs Jul2020'!K26,0,IF($C$5*'Tariffs Jul2020'!AK26/'Tariffs Jul2020'!AI26&lt;='Tariffs Jul2020'!L26,($C$5*'Tariffs Jul2020'!AK26/'Tariffs Jul2020'!AI26-'Tariffs Jul2020'!K26)*('Tariffs Jul2020'!Q26/100)*'Tariffs Jul2020'!AI26,('Tariffs Jul2020'!L26-'Tariffs Jul2020'!K26)*('Tariffs Jul2020'!Q26/100)*'Tariffs Jul2020'!AI26))</f>
        <v>178.36363636363637</v>
      </c>
      <c r="H32" s="85">
        <f>IF($C$5*'Tariffs Jul2020'!AK26/'Tariffs Jul2020'!AI26&lt;'Tariffs Jul2020'!L26,0,IF($C$5*'Tariffs Jul2020'!AK26/'Tariffs Jul2020'!AI26&lt;='Tariffs Jul2020'!M26,($C$5*'Tariffs Jul2020'!AK26/'Tariffs Jul2020'!AI26-'Tariffs Jul2020'!L26)*('Tariffs Jul2020'!R26/100)*'Tariffs Jul2020'!AI26,('Tariffs Jul2020'!M26-'Tariffs Jul2020'!L26)*('Tariffs Jul2020'!R26/100)*'Tariffs Jul2020'!AI26))</f>
        <v>84.681818181818187</v>
      </c>
      <c r="I32" s="85">
        <f>IF(($C$5*'Tariffs Jul2020'!AK26/'Tariffs Jul2020'!AI26&gt;'Tariffs Jul2020'!M26),($C$5*'Tariffs Jul2020'!AK26/'Tariffs Jul2020'!AI26-'Tariffs Jul2020'!M26)*'Tariffs Jul2020'!S26/100*'Tariffs Jul2020'!AI26,0)</f>
        <v>0</v>
      </c>
      <c r="J32" s="85">
        <f>IF($C$5*'Tariffs Jul2020'!AL26/'Tariffs Jul2020'!AJ26&gt;='Tariffs Jul2020'!J26,('Tariffs Jul2020'!J26*'Tariffs Jul2020'!U26/100)* 'Tariffs Jul2020'!AJ26,($C$5*'Tariffs Jul2020'!AL26/'Tariffs Jul2020'!AJ26*'Tariffs Jul2020'!U26/100)* 'Tariffs Jul2020'!AJ26)</f>
        <v>200.45454545454544</v>
      </c>
      <c r="K32" s="85">
        <f>IF($C$5*'Tariffs Jul2020'!AL26/'Tariffs Jul2020'!AJ26&lt;'Tariffs Jul2020'!J26,0,IF($C$5*'Tariffs Jul2020'!AL26/'Tariffs Jul2020'!AJ26&lt;='Tariffs Jul2020'!K26,($C$5*'Tariffs Jul2020'!AL26/'Tariffs Jul2020'!AJ26-'Tariffs Jul2020'!J26)*('Tariffs Jul2020'!V26/100)*'Tariffs Jul2020'!AJ26,('Tariffs Jul2020'!K26-'Tariffs Jul2020'!J26)*('Tariffs Jul2020'!V26/100)*'Tariffs Jul2020'!AJ26))</f>
        <v>182.45454545454541</v>
      </c>
      <c r="L32" s="85">
        <f>IF($C$5*'Tariffs Jul2020'!AL26/'Tariffs Jul2020'!AJ26&lt;'Tariffs Jul2020'!K26,0,IF($C$5*'Tariffs Jul2020'!AL26/'Tariffs Jul2020'!AJ26&lt;='Tariffs Jul2020'!L26,($C$5*'Tariffs Jul2020'!AL26/'Tariffs Jul2020'!AJ26-'Tariffs Jul2020'!K26)*('Tariffs Jul2020'!W26/100)*'Tariffs Jul2020'!AJ26,('Tariffs Jul2020'!L26-'Tariffs Jul2020'!K26)*('Tariffs Jul2020'!W26/100)*'Tariffs Jul2020'!AJ26))</f>
        <v>169.36363636363637</v>
      </c>
      <c r="M32" s="85">
        <f>IF($C$5*'Tariffs Jul2020'!AL26/'Tariffs Jul2020'!AJ26&lt;'Tariffs Jul2020'!L26,0,IF($C$5*'Tariffs Jul2020'!AL26/'Tariffs Jul2020'!AJ26&lt;='Tariffs Jul2020'!M26,($C$5*'Tariffs Jul2020'!AL26/'Tariffs Jul2020'!AJ26-'Tariffs Jul2020'!L26)*('Tariffs Jul2020'!X26/100)*'Tariffs Jul2020'!AJ26,('Tariffs Jul2020'!M26-'Tariffs Jul2020'!L26)*('Tariffs Jul2020'!X26/100)*'Tariffs Jul2020'!AJ26))</f>
        <v>80.181818181818173</v>
      </c>
      <c r="N32" s="85">
        <f>IF(($C$5*'Tariffs Jul2020'!AL26/'Tariffs Jul2020'!AJ26&gt;'Tariffs Jul2020'!M26),($C$5*'Tariffs Jul2020'!AL26/'Tariffs Jul2020'!AJ26-'Tariffs Jul2020'!M26)*'Tariffs Jul2020'!Y26/100*'Tariffs Jul2020'!AJ26,0)</f>
        <v>0</v>
      </c>
      <c r="O32" s="73">
        <f t="shared" si="0"/>
        <v>1575.0681818181818</v>
      </c>
      <c r="P32" s="498">
        <f t="shared" si="1"/>
        <v>1732.575</v>
      </c>
      <c r="Q32" s="482"/>
      <c r="R32" s="482"/>
      <c r="S32" s="482"/>
      <c r="T32" s="482"/>
      <c r="U32" s="482"/>
      <c r="V32" s="482"/>
      <c r="W32" s="482"/>
      <c r="X32" s="482"/>
      <c r="Y32" s="482"/>
    </row>
    <row r="33" spans="1:25" x14ac:dyDescent="0.15">
      <c r="A33" s="286" t="str">
        <f>'Tariffs Jul2020'!F27</f>
        <v>Simply Energy</v>
      </c>
      <c r="B33" s="47" t="str">
        <f>'Tariffs Jul2020'!D27</f>
        <v>Multinet Metro 2</v>
      </c>
      <c r="C33" s="287">
        <f>'Tariffs Jul2020'!E27</f>
        <v>43831</v>
      </c>
      <c r="D33" s="85">
        <f>365*'Tariffs Jul2020'!H27/100</f>
        <v>277.7318181818182</v>
      </c>
      <c r="E33" s="85">
        <f>IF($C$5*'Tariffs Jul2020'!AK27/'Tariffs Jul2020'!AI27&gt;='Tariffs Jul2020'!J27,( 'Tariffs Jul2020'!J27*'Tariffs Jul2020'!O27/100)* 'Tariffs Jul2020'!AI27,($C$5*'Tariffs Jul2020'!AK27/'Tariffs Jul2020'!AI27*'Tariffs Jul2020'!O27/100)* 'Tariffs Jul2020'!AI27)</f>
        <v>274.90909090909088</v>
      </c>
      <c r="F33" s="85">
        <f>IF($C$5*'Tariffs Jul2020'!AK27/'Tariffs Jul2020'!AI27&lt;'Tariffs Jul2020'!J27,0,IF($C$5*'Tariffs Jul2020'!AK27/'Tariffs Jul2020'!AI27&lt;='Tariffs Jul2020'!K27,($C$5*'Tariffs Jul2020'!AK27/'Tariffs Jul2020'!AI27-'Tariffs Jul2020'!J27)*('Tariffs Jul2020'!P27/100)*'Tariffs Jul2020'!AI27,('Tariffs Jul2020'!K27-'Tariffs Jul2020'!J27)*('Tariffs Jul2020'!P27/100)*'Tariffs Jul2020'!AI27))</f>
        <v>244.63636363636363</v>
      </c>
      <c r="G33" s="85">
        <f>IF($C$5*'Tariffs Jul2020'!AK27/'Tariffs Jul2020'!AI27&lt;'Tariffs Jul2020'!K27,0,IF($C$5*'Tariffs Jul2020'!AK27/'Tariffs Jul2020'!AI27&lt;='Tariffs Jul2020'!L27,($C$5*'Tariffs Jul2020'!AK27/'Tariffs Jul2020'!AI27-'Tariffs Jul2020'!K27)*('Tariffs Jul2020'!Q27/100)*'Tariffs Jul2020'!AI27,('Tariffs Jul2020'!L27-'Tariffs Jul2020'!K27)*('Tariffs Jul2020'!Q27/100)*'Tariffs Jul2020'!AI27))</f>
        <v>314.18181818181813</v>
      </c>
      <c r="H33" s="85">
        <f>IF($C$5*'Tariffs Jul2020'!AK27/'Tariffs Jul2020'!AI27&lt;'Tariffs Jul2020'!L27,0,IF($C$5*'Tariffs Jul2020'!AK27/'Tariffs Jul2020'!AI27&lt;='Tariffs Jul2020'!M27,($C$5*'Tariffs Jul2020'!AK27/'Tariffs Jul2020'!AI27-'Tariffs Jul2020'!L27)*('Tariffs Jul2020'!R27/100)*'Tariffs Jul2020'!AI27,('Tariffs Jul2020'!M27-'Tariffs Jul2020'!L27)*('Tariffs Jul2020'!R27/100)*'Tariffs Jul2020'!AI27))</f>
        <v>0</v>
      </c>
      <c r="I33" s="85">
        <f>IF(($C$5*'Tariffs Jul2020'!AK27/'Tariffs Jul2020'!AI27&gt;'Tariffs Jul2020'!M27),($C$5*'Tariffs Jul2020'!AK27/'Tariffs Jul2020'!AI27-'Tariffs Jul2020'!M27)*'Tariffs Jul2020'!S27/100*'Tariffs Jul2020'!AI27,0)</f>
        <v>0</v>
      </c>
      <c r="J33" s="85">
        <f>IF($C$5*'Tariffs Jul2020'!AL27/'Tariffs Jul2020'!AJ27&gt;='Tariffs Jul2020'!J27,('Tariffs Jul2020'!J27*'Tariffs Jul2020'!U27/100)* 'Tariffs Jul2020'!AJ27,($C$5*'Tariffs Jul2020'!AL27/'Tariffs Jul2020'!AJ27*'Tariffs Jul2020'!U27/100)* 'Tariffs Jul2020'!AJ27)</f>
        <v>262.79999999999995</v>
      </c>
      <c r="K33" s="85">
        <f>IF($C$5*'Tariffs Jul2020'!AL27/'Tariffs Jul2020'!AJ27&lt;'Tariffs Jul2020'!J27,0,IF($C$5*'Tariffs Jul2020'!AL27/'Tariffs Jul2020'!AJ27&lt;='Tariffs Jul2020'!K27,($C$5*'Tariffs Jul2020'!AL27/'Tariffs Jul2020'!AJ27-'Tariffs Jul2020'!J27)*('Tariffs Jul2020'!V27/100)*'Tariffs Jul2020'!AJ27,('Tariffs Jul2020'!K27-'Tariffs Jul2020'!J27)*('Tariffs Jul2020'!V27/100)*'Tariffs Jul2020'!AJ27))</f>
        <v>236.70000000000002</v>
      </c>
      <c r="L33" s="85">
        <f>IF($C$5*'Tariffs Jul2020'!AL27/'Tariffs Jul2020'!AJ27&lt;'Tariffs Jul2020'!K27,0,IF($C$5*'Tariffs Jul2020'!AL27/'Tariffs Jul2020'!AJ27&lt;='Tariffs Jul2020'!L27,($C$5*'Tariffs Jul2020'!AL27/'Tariffs Jul2020'!AJ27-'Tariffs Jul2020'!K27)*('Tariffs Jul2020'!W27/100)*'Tariffs Jul2020'!AJ27,('Tariffs Jul2020'!L27-'Tariffs Jul2020'!K27)*('Tariffs Jul2020'!W27/100)*'Tariffs Jul2020'!AJ27))</f>
        <v>307.79999999999995</v>
      </c>
      <c r="M33" s="85">
        <f>IF($C$5*'Tariffs Jul2020'!AL27/'Tariffs Jul2020'!AJ27&lt;'Tariffs Jul2020'!L27,0,IF($C$5*'Tariffs Jul2020'!AL27/'Tariffs Jul2020'!AJ27&lt;='Tariffs Jul2020'!M27,($C$5*'Tariffs Jul2020'!AL27/'Tariffs Jul2020'!AJ27-'Tariffs Jul2020'!L27)*('Tariffs Jul2020'!X27/100)*'Tariffs Jul2020'!AJ27,('Tariffs Jul2020'!M27-'Tariffs Jul2020'!L27)*('Tariffs Jul2020'!X27/100)*'Tariffs Jul2020'!AJ27))</f>
        <v>0</v>
      </c>
      <c r="N33" s="85">
        <f>IF(($C$5*'Tariffs Jul2020'!AL27/'Tariffs Jul2020'!AJ27&gt;'Tariffs Jul2020'!M27),($C$5*'Tariffs Jul2020'!AL27/'Tariffs Jul2020'!AJ27-'Tariffs Jul2020'!M27)*'Tariffs Jul2020'!Y27/100*'Tariffs Jul2020'!AJ27,0)</f>
        <v>0</v>
      </c>
      <c r="O33" s="73">
        <f t="shared" si="0"/>
        <v>1918.7590909090907</v>
      </c>
      <c r="P33" s="498">
        <f t="shared" si="1"/>
        <v>2110.6349999999998</v>
      </c>
      <c r="Q33" s="482"/>
      <c r="R33" s="482"/>
      <c r="S33" s="482"/>
      <c r="T33" s="482"/>
      <c r="U33" s="482"/>
      <c r="V33" s="482"/>
      <c r="W33" s="482"/>
      <c r="X33" s="482"/>
      <c r="Y33" s="482"/>
    </row>
    <row r="34" spans="1:25" x14ac:dyDescent="0.15">
      <c r="A34" s="286" t="str">
        <f>'Tariffs Jul2020'!F28</f>
        <v>Sumo Power</v>
      </c>
      <c r="B34" s="47" t="str">
        <f>'Tariffs Jul2020'!D28</f>
        <v>Multinet Metro 2</v>
      </c>
      <c r="C34" s="287">
        <f>'Tariffs Jul2020'!E28</f>
        <v>43831</v>
      </c>
      <c r="D34" s="85">
        <f>365*'Tariffs Jul2020'!H28/100</f>
        <v>280.32</v>
      </c>
      <c r="E34" s="85">
        <f>IF($C$5*'Tariffs Jul2020'!AK28/'Tariffs Jul2020'!AI28&gt;='Tariffs Jul2020'!J28,( 'Tariffs Jul2020'!J28*'Tariffs Jul2020'!O28/100)* 'Tariffs Jul2020'!AI28,($C$5*'Tariffs Jul2020'!AK28/'Tariffs Jul2020'!AI28*'Tariffs Jul2020'!O28/100)* 'Tariffs Jul2020'!AI28)</f>
        <v>282.27272727272725</v>
      </c>
      <c r="F34" s="85">
        <f>IF($C$5*'Tariffs Jul2020'!AK28/'Tariffs Jul2020'!AI28&lt;'Tariffs Jul2020'!J28,0,IF($C$5*'Tariffs Jul2020'!AK28/'Tariffs Jul2020'!AI28&lt;='Tariffs Jul2020'!K28,($C$5*'Tariffs Jul2020'!AK28/'Tariffs Jul2020'!AI28-'Tariffs Jul2020'!J28)*('Tariffs Jul2020'!P28/100)*'Tariffs Jul2020'!AI28,('Tariffs Jul2020'!K28-'Tariffs Jul2020'!J28)*('Tariffs Jul2020'!P28/100)*'Tariffs Jul2020'!AI28))</f>
        <v>245.45454545454544</v>
      </c>
      <c r="G34" s="85">
        <f>IF($C$5*'Tariffs Jul2020'!AK28/'Tariffs Jul2020'!AI28&lt;'Tariffs Jul2020'!K28,0,IF($C$5*'Tariffs Jul2020'!AK28/'Tariffs Jul2020'!AI28&lt;='Tariffs Jul2020'!L28,($C$5*'Tariffs Jul2020'!AK28/'Tariffs Jul2020'!AI28-'Tariffs Jul2020'!K28)*('Tariffs Jul2020'!Q28/100)*'Tariffs Jul2020'!AI28,('Tariffs Jul2020'!L28-'Tariffs Jul2020'!K28)*('Tariffs Jul2020'!Q28/100)*'Tariffs Jul2020'!AI28))</f>
        <v>211.09090909090907</v>
      </c>
      <c r="H34" s="85">
        <f>IF($C$5*'Tariffs Jul2020'!AK28/'Tariffs Jul2020'!AI28&lt;'Tariffs Jul2020'!L28,0,IF($C$5*'Tariffs Jul2020'!AK28/'Tariffs Jul2020'!AI28&lt;='Tariffs Jul2020'!M28,($C$5*'Tariffs Jul2020'!AK28/'Tariffs Jul2020'!AI28-'Tariffs Jul2020'!L28)*('Tariffs Jul2020'!R28/100)*'Tariffs Jul2020'!AI28,('Tariffs Jul2020'!M28-'Tariffs Jul2020'!L28)*('Tariffs Jul2020'!R28/100)*'Tariffs Jul2020'!AI28))</f>
        <v>88.36363636363636</v>
      </c>
      <c r="I34" s="85">
        <f>IF(($C$5*'Tariffs Jul2020'!AK28/'Tariffs Jul2020'!AI28&gt;'Tariffs Jul2020'!M28),($C$5*'Tariffs Jul2020'!AK28/'Tariffs Jul2020'!AI28-'Tariffs Jul2020'!M28)*'Tariffs Jul2020'!S28/100*'Tariffs Jul2020'!AI28,0)</f>
        <v>0</v>
      </c>
      <c r="J34" s="85">
        <f>IF($C$5*'Tariffs Jul2020'!AL28/'Tariffs Jul2020'!AJ28&gt;='Tariffs Jul2020'!J28,('Tariffs Jul2020'!J28*'Tariffs Jul2020'!U28/100)* 'Tariffs Jul2020'!AJ28,($C$5*'Tariffs Jul2020'!AL28/'Tariffs Jul2020'!AJ28*'Tariffs Jul2020'!U28/100)* 'Tariffs Jul2020'!AJ28)</f>
        <v>271.63636363636357</v>
      </c>
      <c r="K34" s="85">
        <f>IF($C$5*'Tariffs Jul2020'!AL28/'Tariffs Jul2020'!AJ28&lt;'Tariffs Jul2020'!J28,0,IF($C$5*'Tariffs Jul2020'!AL28/'Tariffs Jul2020'!AJ28&lt;='Tariffs Jul2020'!K28,($C$5*'Tariffs Jul2020'!AL28/'Tariffs Jul2020'!AJ28-'Tariffs Jul2020'!J28)*('Tariffs Jul2020'!V28/100)*'Tariffs Jul2020'!AJ28,('Tariffs Jul2020'!K28-'Tariffs Jul2020'!J28)*('Tariffs Jul2020'!V28/100)*'Tariffs Jul2020'!AJ28))</f>
        <v>238.09090909090912</v>
      </c>
      <c r="L34" s="85">
        <f>IF($C$5*'Tariffs Jul2020'!AL28/'Tariffs Jul2020'!AJ28&lt;'Tariffs Jul2020'!K28,0,IF($C$5*'Tariffs Jul2020'!AL28/'Tariffs Jul2020'!AJ28&lt;='Tariffs Jul2020'!L28,($C$5*'Tariffs Jul2020'!AL28/'Tariffs Jul2020'!AJ28-'Tariffs Jul2020'!K28)*('Tariffs Jul2020'!W28/100)*'Tariffs Jul2020'!AJ28,('Tariffs Jul2020'!L28-'Tariffs Jul2020'!K28)*('Tariffs Jul2020'!W28/100)*'Tariffs Jul2020'!AJ28))</f>
        <v>205.36363636363632</v>
      </c>
      <c r="M34" s="85">
        <f>IF($C$5*'Tariffs Jul2020'!AL28/'Tariffs Jul2020'!AJ28&lt;'Tariffs Jul2020'!L28,0,IF($C$5*'Tariffs Jul2020'!AL28/'Tariffs Jul2020'!AJ28&lt;='Tariffs Jul2020'!M28,($C$5*'Tariffs Jul2020'!AL28/'Tariffs Jul2020'!AJ28-'Tariffs Jul2020'!L28)*('Tariffs Jul2020'!X28/100)*'Tariffs Jul2020'!AJ28,('Tariffs Jul2020'!M28-'Tariffs Jul2020'!L28)*('Tariffs Jul2020'!X28/100)*'Tariffs Jul2020'!AJ28))</f>
        <v>88.36363636363636</v>
      </c>
      <c r="N34" s="85">
        <f>IF(($C$5*'Tariffs Jul2020'!AL28/'Tariffs Jul2020'!AJ28&gt;'Tariffs Jul2020'!M28),($C$5*'Tariffs Jul2020'!AL28/'Tariffs Jul2020'!AJ28-'Tariffs Jul2020'!M28)*'Tariffs Jul2020'!Y28/100*'Tariffs Jul2020'!AJ28,0)</f>
        <v>0</v>
      </c>
      <c r="O34" s="73">
        <f t="shared" si="0"/>
        <v>1910.9563636363632</v>
      </c>
      <c r="P34" s="498">
        <f t="shared" si="1"/>
        <v>2102.0519999999997</v>
      </c>
      <c r="Q34" s="482"/>
      <c r="R34" s="482"/>
      <c r="S34" s="482"/>
      <c r="T34" s="482"/>
      <c r="U34" s="482"/>
      <c r="V34" s="482"/>
      <c r="W34" s="482"/>
      <c r="X34" s="482"/>
      <c r="Y34" s="482"/>
    </row>
    <row r="35" spans="1:25" x14ac:dyDescent="0.15">
      <c r="A35" s="286" t="str">
        <f>'Tariffs Jul2020'!F29</f>
        <v>Amaysim</v>
      </c>
      <c r="B35" s="47" t="str">
        <f>'Tariffs Jul2020'!D29</f>
        <v>Multinet Metro 2</v>
      </c>
      <c r="C35" s="287">
        <f>'Tariffs Jul2020'!E29</f>
        <v>43831</v>
      </c>
      <c r="D35" s="85">
        <f>365*'Tariffs Jul2020'!H29/100</f>
        <v>288.38318181818181</v>
      </c>
      <c r="E35" s="85">
        <f>IF($C$5*'Tariffs Jul2020'!AK29/'Tariffs Jul2020'!AI29&gt;='Tariffs Jul2020'!J29,( 'Tariffs Jul2020'!J29*'Tariffs Jul2020'!O29/100)* 'Tariffs Jul2020'!AI29,($C$5*'Tariffs Jul2020'!AK29/'Tariffs Jul2020'!AI29*'Tariffs Jul2020'!O29/100)* 'Tariffs Jul2020'!AI29)</f>
        <v>301.90909090909088</v>
      </c>
      <c r="F35" s="85">
        <f>IF($C$5*'Tariffs Jul2020'!AK29/'Tariffs Jul2020'!AI29&lt;'Tariffs Jul2020'!J29,0,IF($C$5*'Tariffs Jul2020'!AK29/'Tariffs Jul2020'!AI29&lt;='Tariffs Jul2020'!K29,($C$5*'Tariffs Jul2020'!AK29/'Tariffs Jul2020'!AI29-'Tariffs Jul2020'!J29)*('Tariffs Jul2020'!P29/100)*'Tariffs Jul2020'!AI29,('Tariffs Jul2020'!K29-'Tariffs Jul2020'!J29)*('Tariffs Jul2020'!P29/100)*'Tariffs Jul2020'!AI29))</f>
        <v>265.90909090909088</v>
      </c>
      <c r="G35" s="85">
        <f>IF($C$5*'Tariffs Jul2020'!AK29/'Tariffs Jul2020'!AI29&lt;'Tariffs Jul2020'!K29,0,IF($C$5*'Tariffs Jul2020'!AK29/'Tariffs Jul2020'!AI29&lt;='Tariffs Jul2020'!L29,($C$5*'Tariffs Jul2020'!AK29/'Tariffs Jul2020'!AI29-'Tariffs Jul2020'!K29)*('Tariffs Jul2020'!Q29/100)*'Tariffs Jul2020'!AI29,('Tariffs Jul2020'!L29-'Tariffs Jul2020'!K29)*('Tariffs Jul2020'!Q29/100)*'Tariffs Jul2020'!AI29))</f>
        <v>229.90909090909088</v>
      </c>
      <c r="H35" s="85">
        <f>IF($C$5*'Tariffs Jul2020'!AK29/'Tariffs Jul2020'!AI29&lt;'Tariffs Jul2020'!L29,0,IF($C$5*'Tariffs Jul2020'!AK29/'Tariffs Jul2020'!AI29&lt;='Tariffs Jul2020'!M29,($C$5*'Tariffs Jul2020'!AK29/'Tariffs Jul2020'!AI29-'Tariffs Jul2020'!L29)*('Tariffs Jul2020'!R29/100)*'Tariffs Jul2020'!AI29,('Tariffs Jul2020'!M29-'Tariffs Jul2020'!L29)*('Tariffs Jul2020'!R29/100)*'Tariffs Jul2020'!AI29))</f>
        <v>105.95454545454541</v>
      </c>
      <c r="I35" s="85">
        <f>IF(($C$5*'Tariffs Jul2020'!AK29/'Tariffs Jul2020'!AI29&gt;'Tariffs Jul2020'!M29),($C$5*'Tariffs Jul2020'!AK29/'Tariffs Jul2020'!AI29-'Tariffs Jul2020'!M29)*'Tariffs Jul2020'!S29/100*'Tariffs Jul2020'!AI29,0)</f>
        <v>0</v>
      </c>
      <c r="J35" s="85">
        <f>IF($C$5*'Tariffs Jul2020'!AL29/'Tariffs Jul2020'!AJ29&gt;='Tariffs Jul2020'!J29,('Tariffs Jul2020'!J29*'Tariffs Jul2020'!U29/100)* 'Tariffs Jul2020'!AJ29,($C$5*'Tariffs Jul2020'!AL29/'Tariffs Jul2020'!AJ29*'Tariffs Jul2020'!U29/100)* 'Tariffs Jul2020'!AJ29)</f>
        <v>292.90909090909093</v>
      </c>
      <c r="K35" s="85">
        <f>IF($C$5*'Tariffs Jul2020'!AL29/'Tariffs Jul2020'!AJ29&lt;'Tariffs Jul2020'!J29,0,IF($C$5*'Tariffs Jul2020'!AL29/'Tariffs Jul2020'!AJ29&lt;='Tariffs Jul2020'!K29,($C$5*'Tariffs Jul2020'!AL29/'Tariffs Jul2020'!AJ29-'Tariffs Jul2020'!J29)*('Tariffs Jul2020'!V29/100)*'Tariffs Jul2020'!AJ29,('Tariffs Jul2020'!K29-'Tariffs Jul2020'!J29)*('Tariffs Jul2020'!V29/100)*'Tariffs Jul2020'!AJ29))</f>
        <v>261</v>
      </c>
      <c r="L35" s="85">
        <f>IF($C$5*'Tariffs Jul2020'!AL29/'Tariffs Jul2020'!AJ29&lt;'Tariffs Jul2020'!K29,0,IF($C$5*'Tariffs Jul2020'!AL29/'Tariffs Jul2020'!AJ29&lt;='Tariffs Jul2020'!L29,($C$5*'Tariffs Jul2020'!AL29/'Tariffs Jul2020'!AJ29-'Tariffs Jul2020'!K29)*('Tariffs Jul2020'!W29/100)*'Tariffs Jul2020'!AJ29,('Tariffs Jul2020'!L29-'Tariffs Jul2020'!K29)*('Tariffs Jul2020'!W29/100)*'Tariffs Jul2020'!AJ29))</f>
        <v>225</v>
      </c>
      <c r="M35" s="85">
        <f>IF($C$5*'Tariffs Jul2020'!AL29/'Tariffs Jul2020'!AJ29&lt;'Tariffs Jul2020'!L29,0,IF($C$5*'Tariffs Jul2020'!AL29/'Tariffs Jul2020'!AJ29&lt;='Tariffs Jul2020'!M29,($C$5*'Tariffs Jul2020'!AL29/'Tariffs Jul2020'!AJ29-'Tariffs Jul2020'!L29)*('Tariffs Jul2020'!X29/100)*'Tariffs Jul2020'!AJ29,('Tariffs Jul2020'!M29-'Tariffs Jul2020'!L29)*('Tariffs Jul2020'!X29/100)*'Tariffs Jul2020'!AJ29))</f>
        <v>105.95454545454541</v>
      </c>
      <c r="N35" s="85">
        <f>IF(($C$5*'Tariffs Jul2020'!AL29/'Tariffs Jul2020'!AJ29&gt;'Tariffs Jul2020'!M29),($C$5*'Tariffs Jul2020'!AL29/'Tariffs Jul2020'!AJ29-'Tariffs Jul2020'!M29)*'Tariffs Jul2020'!Y29/100*'Tariffs Jul2020'!AJ29,0)</f>
        <v>0</v>
      </c>
      <c r="O35" s="73">
        <f t="shared" si="0"/>
        <v>2076.9286363636365</v>
      </c>
      <c r="P35" s="498">
        <f t="shared" si="1"/>
        <v>2284.6215000000002</v>
      </c>
      <c r="Q35" s="482"/>
      <c r="R35" s="482"/>
      <c r="S35" s="482"/>
      <c r="T35" s="482"/>
      <c r="U35" s="482"/>
      <c r="V35" s="482"/>
      <c r="W35" s="482"/>
      <c r="X35" s="482"/>
      <c r="Y35" s="482"/>
    </row>
    <row r="36" spans="1:25" x14ac:dyDescent="0.15">
      <c r="A36" s="286" t="str">
        <f>'Tariffs Jul2020'!F30</f>
        <v>GloBird</v>
      </c>
      <c r="B36" s="47" t="str">
        <f>'Tariffs Jul2020'!D30</f>
        <v>Multinet Metro 2</v>
      </c>
      <c r="C36" s="287">
        <f>'Tariffs Jul2020'!E30</f>
        <v>43466</v>
      </c>
      <c r="D36" s="85">
        <f>365*'Tariffs Jul2020'!H30/100</f>
        <v>346.74999999999994</v>
      </c>
      <c r="E36" s="85">
        <f>IF($C$5*'Tariffs Jul2020'!AK30/'Tariffs Jul2020'!AI30&gt;='Tariffs Jul2020'!J30,( 'Tariffs Jul2020'!J30*'Tariffs Jul2020'!O30/100)* 'Tariffs Jul2020'!AI30,($C$5*'Tariffs Jul2020'!AK30/'Tariffs Jul2020'!AI30*'Tariffs Jul2020'!O30/100)* 'Tariffs Jul2020'!AI30)</f>
        <v>435</v>
      </c>
      <c r="F36" s="85">
        <f>IF($C$5*'Tariffs Jul2020'!AK30/'Tariffs Jul2020'!AI30&lt;'Tariffs Jul2020'!J30,0,IF($C$5*'Tariffs Jul2020'!AK30/'Tariffs Jul2020'!AI30&lt;='Tariffs Jul2020'!K30,($C$5*'Tariffs Jul2020'!AK30/'Tariffs Jul2020'!AI30-'Tariffs Jul2020'!J30)*('Tariffs Jul2020'!P30/100)*'Tariffs Jul2020'!AI30,('Tariffs Jul2020'!K30-'Tariffs Jul2020'!J30)*('Tariffs Jul2020'!P30/100)*'Tariffs Jul2020'!AI30))</f>
        <v>0</v>
      </c>
      <c r="G36" s="85">
        <f>IF($C$5*'Tariffs Jul2020'!AK30/'Tariffs Jul2020'!AI30&lt;'Tariffs Jul2020'!K30,0,IF($C$5*'Tariffs Jul2020'!AK30/'Tariffs Jul2020'!AI30&lt;='Tariffs Jul2020'!L30,($C$5*'Tariffs Jul2020'!AK30/'Tariffs Jul2020'!AI30-'Tariffs Jul2020'!K30)*('Tariffs Jul2020'!Q30/100)*'Tariffs Jul2020'!AI30,('Tariffs Jul2020'!L30-'Tariffs Jul2020'!K30)*('Tariffs Jul2020'!Q30/100)*'Tariffs Jul2020'!AI30))</f>
        <v>0</v>
      </c>
      <c r="H36" s="85">
        <f>IF($C$5*'Tariffs Jul2020'!AK30/'Tariffs Jul2020'!AI30&lt;'Tariffs Jul2020'!L30,0,IF($C$5*'Tariffs Jul2020'!AK30/'Tariffs Jul2020'!AI30&lt;='Tariffs Jul2020'!M30,($C$5*'Tariffs Jul2020'!AK30/'Tariffs Jul2020'!AI30-'Tariffs Jul2020'!L30)*('Tariffs Jul2020'!R30/100)*'Tariffs Jul2020'!AI30,('Tariffs Jul2020'!M30-'Tariffs Jul2020'!L30)*('Tariffs Jul2020'!R30/100)*'Tariffs Jul2020'!AI30))</f>
        <v>0</v>
      </c>
      <c r="I36" s="85">
        <f>IF(($C$5*'Tariffs Jul2020'!AK30/'Tariffs Jul2020'!AI30&gt;'Tariffs Jul2020'!M30),($C$5*'Tariffs Jul2020'!AK30/'Tariffs Jul2020'!AI30-'Tariffs Jul2020'!M30)*'Tariffs Jul2020'!S30/100*'Tariffs Jul2020'!AI30,0)</f>
        <v>236.16180000000008</v>
      </c>
      <c r="J36" s="85">
        <f>IF($C$5*'Tariffs Jul2020'!AL30/'Tariffs Jul2020'!AJ30&gt;='Tariffs Jul2020'!J30,('Tariffs Jul2020'!J30*'Tariffs Jul2020'!U30/100)* 'Tariffs Jul2020'!AJ30,($C$5*'Tariffs Jul2020'!AL30/'Tariffs Jul2020'!AJ30*'Tariffs Jul2020'!U30/100)* 'Tariffs Jul2020'!AJ30)</f>
        <v>577.49999999999989</v>
      </c>
      <c r="K36" s="85">
        <f>IF($C$5*'Tariffs Jul2020'!AL30/'Tariffs Jul2020'!AJ30&lt;'Tariffs Jul2020'!J30,0,IF($C$5*'Tariffs Jul2020'!AL30/'Tariffs Jul2020'!AJ30&lt;='Tariffs Jul2020'!K30,($C$5*'Tariffs Jul2020'!AL30/'Tariffs Jul2020'!AJ30-'Tariffs Jul2020'!J30)*('Tariffs Jul2020'!V30/100)*'Tariffs Jul2020'!AJ30,('Tariffs Jul2020'!K30-'Tariffs Jul2020'!J30)*('Tariffs Jul2020'!V30/100)*'Tariffs Jul2020'!AJ30))</f>
        <v>0</v>
      </c>
      <c r="L36" s="85">
        <f>IF($C$5*'Tariffs Jul2020'!AL30/'Tariffs Jul2020'!AJ30&lt;'Tariffs Jul2020'!K30,0,IF($C$5*'Tariffs Jul2020'!AL30/'Tariffs Jul2020'!AJ30&lt;='Tariffs Jul2020'!L30,($C$5*'Tariffs Jul2020'!AL30/'Tariffs Jul2020'!AJ30-'Tariffs Jul2020'!K30)*('Tariffs Jul2020'!W30/100)*'Tariffs Jul2020'!AJ30,('Tariffs Jul2020'!L30-'Tariffs Jul2020'!K30)*('Tariffs Jul2020'!W30/100)*'Tariffs Jul2020'!AJ30))</f>
        <v>0</v>
      </c>
      <c r="M36" s="85">
        <f>IF($C$5*'Tariffs Jul2020'!AL30/'Tariffs Jul2020'!AJ30&lt;'Tariffs Jul2020'!L30,0,IF($C$5*'Tariffs Jul2020'!AL30/'Tariffs Jul2020'!AJ30&lt;='Tariffs Jul2020'!M30,($C$5*'Tariffs Jul2020'!AL30/'Tariffs Jul2020'!AJ30-'Tariffs Jul2020'!L30)*('Tariffs Jul2020'!X30/100)*'Tariffs Jul2020'!AJ30,('Tariffs Jul2020'!M30-'Tariffs Jul2020'!L30)*('Tariffs Jul2020'!X30/100)*'Tariffs Jul2020'!AJ30))</f>
        <v>0</v>
      </c>
      <c r="N36" s="85">
        <f>IF(($C$5*'Tariffs Jul2020'!AL30/'Tariffs Jul2020'!AJ30&gt;'Tariffs Jul2020'!M30),($C$5*'Tariffs Jul2020'!AL30/'Tariffs Jul2020'!AJ30-'Tariffs Jul2020'!M30)*'Tariffs Jul2020'!Y30/100*'Tariffs Jul2020'!AJ30,0)</f>
        <v>322.83194999999995</v>
      </c>
      <c r="O36" s="73">
        <f t="shared" si="0"/>
        <v>1918.2437499999999</v>
      </c>
      <c r="P36" s="498">
        <f t="shared" si="1"/>
        <v>2110.0681250000002</v>
      </c>
      <c r="Q36" s="482"/>
      <c r="R36" s="482"/>
      <c r="S36" s="482"/>
      <c r="T36" s="482"/>
      <c r="U36" s="482"/>
      <c r="V36" s="482"/>
      <c r="W36" s="482"/>
      <c r="X36" s="482"/>
      <c r="Y36" s="482"/>
    </row>
    <row r="37" spans="1:25" x14ac:dyDescent="0.15">
      <c r="A37" s="286" t="str">
        <f>'Tariffs Jul2020'!F31</f>
        <v>Powershop</v>
      </c>
      <c r="B37" s="47" t="str">
        <f>'Tariffs Jul2020'!D31</f>
        <v>Multinet Metro 2</v>
      </c>
      <c r="C37" s="287">
        <f>'Tariffs Jul2020'!E31</f>
        <v>44013</v>
      </c>
      <c r="D37" s="85">
        <f>365*'Tariffs Jul2020'!H31/100</f>
        <v>258.05499999999995</v>
      </c>
      <c r="E37" s="85">
        <f>((C$5*'Tariffs Jul2020'!AK31/'Tariffs Jul2020'!AI31)*('Tariffs Jul2020'!O31/100))*'Tariffs Jul2020'!AI31</f>
        <v>595.63636363636374</v>
      </c>
      <c r="F37" s="85">
        <v>0</v>
      </c>
      <c r="G37" s="85">
        <v>0</v>
      </c>
      <c r="H37" s="85">
        <v>0</v>
      </c>
      <c r="I37" s="85">
        <f>((C$5*'Tariffs Jul2020'!AL31/'Tariffs Jul2020'!AJ31)*('Tariffs Jul2020'!U31/100))*'Tariffs Jul2020'!AJ31</f>
        <v>535.5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73">
        <f t="shared" si="0"/>
        <v>1389.1913636363638</v>
      </c>
      <c r="P37" s="498">
        <f t="shared" si="1"/>
        <v>1528.1105000000002</v>
      </c>
      <c r="Q37" s="482"/>
      <c r="R37" s="482"/>
      <c r="S37" s="482"/>
      <c r="T37" s="482"/>
      <c r="U37" s="482"/>
      <c r="V37" s="482"/>
      <c r="W37" s="482"/>
      <c r="X37" s="482"/>
      <c r="Y37" s="482"/>
    </row>
    <row r="38" spans="1:25" x14ac:dyDescent="0.15">
      <c r="A38" s="286" t="str">
        <f>'Tariffs Jul2020'!F32</f>
        <v>Click Energy</v>
      </c>
      <c r="B38" s="47" t="str">
        <f>'Tariffs Jul2020'!D32</f>
        <v>Multinet Metro 2</v>
      </c>
      <c r="C38" s="287">
        <f>'Tariffs Jul2020'!E32</f>
        <v>43831</v>
      </c>
      <c r="D38" s="85">
        <f>365*'Tariffs Jul2020'!H32/100</f>
        <v>288.38318181818181</v>
      </c>
      <c r="E38" s="85">
        <f>IF($C$5*'Tariffs Jul2020'!AK32/'Tariffs Jul2020'!AI32&gt;='Tariffs Jul2020'!J32,( 'Tariffs Jul2020'!J32*'Tariffs Jul2020'!O32/100)* 'Tariffs Jul2020'!AI32,($C$5*'Tariffs Jul2020'!AK32/'Tariffs Jul2020'!AI32*'Tariffs Jul2020'!O32/100)* 'Tariffs Jul2020'!AI32)</f>
        <v>301.90909090909088</v>
      </c>
      <c r="F38" s="85">
        <f>IF($C$5*'Tariffs Jul2020'!AK32/'Tariffs Jul2020'!AI32&lt;'Tariffs Jul2020'!J32,0,IF($C$5*'Tariffs Jul2020'!AK32/'Tariffs Jul2020'!AI32&lt;='Tariffs Jul2020'!K32,($C$5*'Tariffs Jul2020'!AK32/'Tariffs Jul2020'!AI32-'Tariffs Jul2020'!J32)*('Tariffs Jul2020'!P32/100)*'Tariffs Jul2020'!AI32,('Tariffs Jul2020'!K32-'Tariffs Jul2020'!J32)*('Tariffs Jul2020'!P32/100)*'Tariffs Jul2020'!AI32))</f>
        <v>265.90909090909088</v>
      </c>
      <c r="G38" s="85">
        <f>IF($C$5*'Tariffs Jul2020'!AK32/'Tariffs Jul2020'!AI32&lt;'Tariffs Jul2020'!K32,0,IF($C$5*'Tariffs Jul2020'!AK32/'Tariffs Jul2020'!AI32&lt;='Tariffs Jul2020'!L32,($C$5*'Tariffs Jul2020'!AK32/'Tariffs Jul2020'!AI32-'Tariffs Jul2020'!K32)*('Tariffs Jul2020'!Q32/100)*'Tariffs Jul2020'!AI32,('Tariffs Jul2020'!L32-'Tariffs Jul2020'!K32)*('Tariffs Jul2020'!Q32/100)*'Tariffs Jul2020'!AI32))</f>
        <v>229.90909090909088</v>
      </c>
      <c r="H38" s="85">
        <f>IF($C$5*'Tariffs Jul2020'!AK32/'Tariffs Jul2020'!AI32&lt;'Tariffs Jul2020'!L32,0,IF($C$5*'Tariffs Jul2020'!AK32/'Tariffs Jul2020'!AI32&lt;='Tariffs Jul2020'!M32,($C$5*'Tariffs Jul2020'!AK32/'Tariffs Jul2020'!AI32-'Tariffs Jul2020'!L32)*('Tariffs Jul2020'!R32/100)*'Tariffs Jul2020'!AI32,('Tariffs Jul2020'!M32-'Tariffs Jul2020'!L32)*('Tariffs Jul2020'!R32/100)*'Tariffs Jul2020'!AI32))</f>
        <v>105.95454545454541</v>
      </c>
      <c r="I38" s="85">
        <f>IF(($C$5*'Tariffs Jul2020'!AK32/'Tariffs Jul2020'!AI32&gt;'Tariffs Jul2020'!M32),($C$5*'Tariffs Jul2020'!AK32/'Tariffs Jul2020'!AI32-'Tariffs Jul2020'!M32)*'Tariffs Jul2020'!S32/100*'Tariffs Jul2020'!AI32,0)</f>
        <v>0</v>
      </c>
      <c r="J38" s="85">
        <f>IF($C$5*'Tariffs Jul2020'!AL32/'Tariffs Jul2020'!AJ32&gt;='Tariffs Jul2020'!J32,('Tariffs Jul2020'!J32*'Tariffs Jul2020'!U32/100)* 'Tariffs Jul2020'!AJ32,($C$5*'Tariffs Jul2020'!AL32/'Tariffs Jul2020'!AJ32*'Tariffs Jul2020'!U32/100)* 'Tariffs Jul2020'!AJ32)</f>
        <v>292.90909090909093</v>
      </c>
      <c r="K38" s="85">
        <f>IF($C$5*'Tariffs Jul2020'!AL32/'Tariffs Jul2020'!AJ32&lt;'Tariffs Jul2020'!J32,0,IF($C$5*'Tariffs Jul2020'!AL32/'Tariffs Jul2020'!AJ32&lt;='Tariffs Jul2020'!K32,($C$5*'Tariffs Jul2020'!AL32/'Tariffs Jul2020'!AJ32-'Tariffs Jul2020'!J32)*('Tariffs Jul2020'!V32/100)*'Tariffs Jul2020'!AJ32,('Tariffs Jul2020'!K32-'Tariffs Jul2020'!J32)*('Tariffs Jul2020'!V32/100)*'Tariffs Jul2020'!AJ32))</f>
        <v>261</v>
      </c>
      <c r="L38" s="85">
        <f>IF($C$5*'Tariffs Jul2020'!AL32/'Tariffs Jul2020'!AJ32&lt;'Tariffs Jul2020'!K32,0,IF($C$5*'Tariffs Jul2020'!AL32/'Tariffs Jul2020'!AJ32&lt;='Tariffs Jul2020'!L32,($C$5*'Tariffs Jul2020'!AL32/'Tariffs Jul2020'!AJ32-'Tariffs Jul2020'!K32)*('Tariffs Jul2020'!W32/100)*'Tariffs Jul2020'!AJ32,('Tariffs Jul2020'!L32-'Tariffs Jul2020'!K32)*('Tariffs Jul2020'!W32/100)*'Tariffs Jul2020'!AJ32))</f>
        <v>225</v>
      </c>
      <c r="M38" s="85">
        <f>IF($C$5*'Tariffs Jul2020'!AL32/'Tariffs Jul2020'!AJ32&lt;'Tariffs Jul2020'!L32,0,IF($C$5*'Tariffs Jul2020'!AL32/'Tariffs Jul2020'!AJ32&lt;='Tariffs Jul2020'!M32,($C$5*'Tariffs Jul2020'!AL32/'Tariffs Jul2020'!AJ32-'Tariffs Jul2020'!L32)*('Tariffs Jul2020'!X32/100)*'Tariffs Jul2020'!AJ32,('Tariffs Jul2020'!M32-'Tariffs Jul2020'!L32)*('Tariffs Jul2020'!X32/100)*'Tariffs Jul2020'!AJ32))</f>
        <v>105.95454545454541</v>
      </c>
      <c r="N38" s="85">
        <f>IF(($C$5*'Tariffs Jul2020'!AL32/'Tariffs Jul2020'!AJ32&gt;'Tariffs Jul2020'!M32),($C$5*'Tariffs Jul2020'!AL32/'Tariffs Jul2020'!AJ32-'Tariffs Jul2020'!M32)*'Tariffs Jul2020'!Y32/100*'Tariffs Jul2020'!AJ32,0)</f>
        <v>0</v>
      </c>
      <c r="O38" s="73">
        <f t="shared" ref="O38" si="6">SUM(D38:N38)</f>
        <v>2076.9286363636365</v>
      </c>
      <c r="P38" s="498">
        <f t="shared" ref="P38" si="7">O38*1.1</f>
        <v>2284.6215000000002</v>
      </c>
      <c r="Q38" s="482"/>
      <c r="R38" s="482"/>
      <c r="S38" s="482"/>
      <c r="T38" s="482"/>
      <c r="U38" s="482"/>
      <c r="V38" s="482"/>
      <c r="W38" s="482"/>
      <c r="X38" s="482"/>
      <c r="Y38" s="482"/>
    </row>
    <row r="39" spans="1:25" ht="14" thickBot="1" x14ac:dyDescent="0.2">
      <c r="A39" s="288" t="str">
        <f>'Tariffs Jul2020'!F33</f>
        <v>1st Energy</v>
      </c>
      <c r="B39" s="289" t="str">
        <f>'Tariffs Jul2020'!D33</f>
        <v>Multinet Metro 2</v>
      </c>
      <c r="C39" s="290">
        <f>'Tariffs Jul2020'!E33</f>
        <v>43731</v>
      </c>
      <c r="D39" s="291">
        <f>365*'Tariffs Jul2020'!H33/100</f>
        <v>291.66818181818178</v>
      </c>
      <c r="E39" s="291">
        <f>IF($C$5*'Tariffs Jul2020'!AK33/'Tariffs Jul2020'!AI33&gt;='Tariffs Jul2020'!J33,( 'Tariffs Jul2020'!J33*'Tariffs Jul2020'!O33/100)* 'Tariffs Jul2020'!AI33,($C$5*'Tariffs Jul2020'!AK33/'Tariffs Jul2020'!AI33*'Tariffs Jul2020'!O33/100)* 'Tariffs Jul2020'!AI33)</f>
        <v>261</v>
      </c>
      <c r="F39" s="291">
        <f>IF($C$5*'Tariffs Jul2020'!AK33/'Tariffs Jul2020'!AI33&lt;'Tariffs Jul2020'!J33,0,IF($C$5*'Tariffs Jul2020'!AK33/'Tariffs Jul2020'!AI33&lt;='Tariffs Jul2020'!K33,($C$5*'Tariffs Jul2020'!AK33/'Tariffs Jul2020'!AI33-'Tariffs Jul2020'!J33)*('Tariffs Jul2020'!P33/100)*'Tariffs Jul2020'!AI33,('Tariffs Jul2020'!K33-'Tariffs Jul2020'!J33)*('Tariffs Jul2020'!P33/100)*'Tariffs Jul2020'!AI33))</f>
        <v>225</v>
      </c>
      <c r="G39" s="291">
        <f>IF($C$5*'Tariffs Jul2020'!AK33/'Tariffs Jul2020'!AI33&lt;'Tariffs Jul2020'!K33,0,IF($C$5*'Tariffs Jul2020'!AK33/'Tariffs Jul2020'!AI33&lt;='Tariffs Jul2020'!L33,($C$5*'Tariffs Jul2020'!AK33/'Tariffs Jul2020'!AI33-'Tariffs Jul2020'!K33)*('Tariffs Jul2020'!Q33/100)*'Tariffs Jul2020'!AI33,('Tariffs Jul2020'!L33-'Tariffs Jul2020'!K33)*('Tariffs Jul2020'!Q33/100)*'Tariffs Jul2020'!AI33))</f>
        <v>0</v>
      </c>
      <c r="H39" s="291">
        <f>IF($C$5*'Tariffs Jul2020'!AK33/'Tariffs Jul2020'!AI33&lt;'Tariffs Jul2020'!L33,0,IF($C$5*'Tariffs Jul2020'!AK33/'Tariffs Jul2020'!AI33&lt;='Tariffs Jul2020'!M33,($C$5*'Tariffs Jul2020'!AK33/'Tariffs Jul2020'!AI33-'Tariffs Jul2020'!L33)*('Tariffs Jul2020'!R33/100)*'Tariffs Jul2020'!AI33,('Tariffs Jul2020'!M33-'Tariffs Jul2020'!L33)*('Tariffs Jul2020'!R33/100)*'Tariffs Jul2020'!AI33))</f>
        <v>0</v>
      </c>
      <c r="I39" s="291">
        <f>IF(($C$5*'Tariffs Jul2020'!AK33/'Tariffs Jul2020'!AI33&gt;'Tariffs Jul2020'!M33),($C$5*'Tariffs Jul2020'!AK33/'Tariffs Jul2020'!AI33-'Tariffs Jul2020'!M33)*'Tariffs Jul2020'!S33/100*'Tariffs Jul2020'!AI33,0)</f>
        <v>283.5</v>
      </c>
      <c r="J39" s="291">
        <f>IF($C$5*'Tariffs Jul2020'!AL33/'Tariffs Jul2020'!AJ33&gt;='Tariffs Jul2020'!J33,('Tariffs Jul2020'!J33*'Tariffs Jul2020'!U33/100)* 'Tariffs Jul2020'!AJ33,($C$5*'Tariffs Jul2020'!AL33/'Tariffs Jul2020'!AJ33*'Tariffs Jul2020'!U33/100)* 'Tariffs Jul2020'!AJ33)</f>
        <v>261</v>
      </c>
      <c r="K39" s="291">
        <f>IF($C$5*'Tariffs Jul2020'!AL33/'Tariffs Jul2020'!AJ33&lt;'Tariffs Jul2020'!J33,0,IF($C$5*'Tariffs Jul2020'!AL33/'Tariffs Jul2020'!AJ33&lt;='Tariffs Jul2020'!K33,($C$5*'Tariffs Jul2020'!AL33/'Tariffs Jul2020'!AJ33-'Tariffs Jul2020'!J33)*('Tariffs Jul2020'!V33/100)*'Tariffs Jul2020'!AJ33,('Tariffs Jul2020'!K33-'Tariffs Jul2020'!J33)*('Tariffs Jul2020'!V33/100)*'Tariffs Jul2020'!AJ33))</f>
        <v>225</v>
      </c>
      <c r="L39" s="291">
        <f>IF($C$5*'Tariffs Jul2020'!AL33/'Tariffs Jul2020'!AJ33&lt;'Tariffs Jul2020'!K33,0,IF($C$5*'Tariffs Jul2020'!AL33/'Tariffs Jul2020'!AJ33&lt;='Tariffs Jul2020'!L33,($C$5*'Tariffs Jul2020'!AL33/'Tariffs Jul2020'!AJ33-'Tariffs Jul2020'!K33)*('Tariffs Jul2020'!W33/100)*'Tariffs Jul2020'!AJ33,('Tariffs Jul2020'!L33-'Tariffs Jul2020'!K33)*('Tariffs Jul2020'!W33/100)*'Tariffs Jul2020'!AJ33))</f>
        <v>0</v>
      </c>
      <c r="M39" s="291">
        <f>IF($C$5*'Tariffs Jul2020'!AL33/'Tariffs Jul2020'!AJ33&lt;'Tariffs Jul2020'!L33,0,IF($C$5*'Tariffs Jul2020'!AL33/'Tariffs Jul2020'!AJ33&lt;='Tariffs Jul2020'!M33,($C$5*'Tariffs Jul2020'!AL33/'Tariffs Jul2020'!AJ33-'Tariffs Jul2020'!L33)*('Tariffs Jul2020'!X33/100)*'Tariffs Jul2020'!AJ33,('Tariffs Jul2020'!M33-'Tariffs Jul2020'!L33)*('Tariffs Jul2020'!X33/100)*'Tariffs Jul2020'!AJ33))</f>
        <v>0</v>
      </c>
      <c r="N39" s="291">
        <f>IF(($C$5*'Tariffs Jul2020'!AL33/'Tariffs Jul2020'!AJ33&gt;'Tariffs Jul2020'!M33),($C$5*'Tariffs Jul2020'!AL33/'Tariffs Jul2020'!AJ33-'Tariffs Jul2020'!M33)*'Tariffs Jul2020'!Y33/100*'Tariffs Jul2020'!AJ33,0)</f>
        <v>283.5</v>
      </c>
      <c r="O39" s="292">
        <f t="shared" ref="O39" si="8">SUM(D39:N39)</f>
        <v>1830.6681818181819</v>
      </c>
      <c r="P39" s="499">
        <f t="shared" ref="P39" si="9">O39*1.1</f>
        <v>2013.7350000000004</v>
      </c>
      <c r="Q39" s="482"/>
      <c r="R39" s="482"/>
      <c r="S39" s="482"/>
      <c r="T39" s="482"/>
      <c r="U39" s="482"/>
      <c r="V39" s="482"/>
      <c r="W39" s="482"/>
      <c r="X39" s="482"/>
      <c r="Y39" s="482"/>
    </row>
    <row r="40" spans="1:25" ht="14" thickTop="1" x14ac:dyDescent="0.15">
      <c r="A40" s="286" t="str">
        <f>'Tariffs Jul2020'!F34</f>
        <v>AGL</v>
      </c>
      <c r="B40" s="47" t="str">
        <f>'Tariffs Jul2020'!D34</f>
        <v>AGN North</v>
      </c>
      <c r="C40" s="287">
        <f>'Tariffs Jul2020'!E34</f>
        <v>44013</v>
      </c>
      <c r="D40" s="85">
        <f>365*'Tariffs Jul2020'!H34/100</f>
        <v>285.7949999999999</v>
      </c>
      <c r="E40" s="85">
        <f>IF($C$5*'Tariffs Jul2020'!AK34/'Tariffs Jul2020'!AI34&gt;='Tariffs Jul2020'!J34,( 'Tariffs Jul2020'!J34*'Tariffs Jul2020'!O34/100)* 'Tariffs Jul2020'!AI34,($C$5*'Tariffs Jul2020'!AK34/'Tariffs Jul2020'!AI34*'Tariffs Jul2020'!O34/100)* 'Tariffs Jul2020'!AI34)</f>
        <v>136.38545454545454</v>
      </c>
      <c r="F40" s="85">
        <f>IF($C$5*'Tariffs Jul2020'!AK34/'Tariffs Jul2020'!AI34&lt;'Tariffs Jul2020'!J34,0,IF($C$5*'Tariffs Jul2020'!AK34/'Tariffs Jul2020'!AI34&lt;='Tariffs Jul2020'!K34,($C$5*'Tariffs Jul2020'!AK34/'Tariffs Jul2020'!AI34-'Tariffs Jul2020'!J34)*('Tariffs Jul2020'!P34/100)*'Tariffs Jul2020'!AI34,('Tariffs Jul2020'!K34-'Tariffs Jul2020'!J34)*('Tariffs Jul2020'!P34/100)*'Tariffs Jul2020'!AI34))</f>
        <v>104.21181818181817</v>
      </c>
      <c r="G40" s="85">
        <f>IF($C$5*'Tariffs Jul2020'!AK34/'Tariffs Jul2020'!AI34&lt;'Tariffs Jul2020'!K34,0,IF($C$5*'Tariffs Jul2020'!AK34/'Tariffs Jul2020'!AI34&lt;='Tariffs Jul2020'!L34,($C$5*'Tariffs Jul2020'!AK34/'Tariffs Jul2020'!AI34-'Tariffs Jul2020'!K34)*('Tariffs Jul2020'!Q34/100)*'Tariffs Jul2020'!AI34,('Tariffs Jul2020'!L34-'Tariffs Jul2020'!K34)*('Tariffs Jul2020'!Q34/100)*'Tariffs Jul2020'!AI34))</f>
        <v>0</v>
      </c>
      <c r="H40" s="85">
        <f>IF($C$5*'Tariffs Jul2020'!AK34/'Tariffs Jul2020'!AI34&lt;'Tariffs Jul2020'!L34,0,IF($C$5*'Tariffs Jul2020'!AK34/'Tariffs Jul2020'!AI34&lt;='Tariffs Jul2020'!M34,($C$5*'Tariffs Jul2020'!AK34/'Tariffs Jul2020'!AI34-'Tariffs Jul2020'!L34)*('Tariffs Jul2020'!R34/100)*'Tariffs Jul2020'!AI34,('Tariffs Jul2020'!M34-'Tariffs Jul2020'!L34)*('Tariffs Jul2020'!R34/100)*'Tariffs Jul2020'!AI34))</f>
        <v>0</v>
      </c>
      <c r="I40" s="85">
        <f>IF(($C$5*'Tariffs Jul2020'!AK34/'Tariffs Jul2020'!AI34&gt;'Tariffs Jul2020'!M34),($C$5*'Tariffs Jul2020'!AK34/'Tariffs Jul2020'!AI34-'Tariffs Jul2020'!M34)*'Tariffs Jul2020'!S34/100*'Tariffs Jul2020'!AI34,0)</f>
        <v>480.68181818181813</v>
      </c>
      <c r="J40" s="85">
        <f>IF($C$5*'Tariffs Jul2020'!AL34/'Tariffs Jul2020'!AJ34&gt;='Tariffs Jul2020'!J34,('Tariffs Jul2020'!J34*'Tariffs Jul2020'!U34/100)* 'Tariffs Jul2020'!AJ34,($C$5*'Tariffs Jul2020'!AL34/'Tariffs Jul2020'!AJ34*'Tariffs Jul2020'!U34/100)* 'Tariffs Jul2020'!AJ34)</f>
        <v>136.38545454545454</v>
      </c>
      <c r="K40" s="85">
        <f>IF($C$5*'Tariffs Jul2020'!AL34/'Tariffs Jul2020'!AJ34&lt;'Tariffs Jul2020'!J34,0,IF($C$5*'Tariffs Jul2020'!AL34/'Tariffs Jul2020'!AJ34&lt;='Tariffs Jul2020'!K34,($C$5*'Tariffs Jul2020'!AL34/'Tariffs Jul2020'!AJ34-'Tariffs Jul2020'!J34)*('Tariffs Jul2020'!V34/100)*'Tariffs Jul2020'!AJ34,('Tariffs Jul2020'!K34-'Tariffs Jul2020'!J34)*('Tariffs Jul2020'!V34/100)*'Tariffs Jul2020'!AJ34))</f>
        <v>104.21181818181817</v>
      </c>
      <c r="L40" s="85">
        <f>IF($C$5*'Tariffs Jul2020'!AL34/'Tariffs Jul2020'!AJ34&lt;'Tariffs Jul2020'!K34,0,IF($C$5*'Tariffs Jul2020'!AL34/'Tariffs Jul2020'!AJ34&lt;='Tariffs Jul2020'!L34,($C$5*'Tariffs Jul2020'!AL34/'Tariffs Jul2020'!AJ34-'Tariffs Jul2020'!K34)*('Tariffs Jul2020'!W34/100)*'Tariffs Jul2020'!AJ34,('Tariffs Jul2020'!L34-'Tariffs Jul2020'!K34)*('Tariffs Jul2020'!W34/100)*'Tariffs Jul2020'!AJ34))</f>
        <v>0</v>
      </c>
      <c r="M40" s="85">
        <f>IF($C$5*'Tariffs Jul2020'!AL34/'Tariffs Jul2020'!AJ34&lt;'Tariffs Jul2020'!L34,0,IF($C$5*'Tariffs Jul2020'!AL34/'Tariffs Jul2020'!AJ34&lt;='Tariffs Jul2020'!M34,($C$5*'Tariffs Jul2020'!AL34/'Tariffs Jul2020'!AJ34-'Tariffs Jul2020'!L34)*('Tariffs Jul2020'!X34/100)*'Tariffs Jul2020'!AJ34,('Tariffs Jul2020'!M34-'Tariffs Jul2020'!L34)*('Tariffs Jul2020'!X34/100)*'Tariffs Jul2020'!AJ34))</f>
        <v>0</v>
      </c>
      <c r="N40" s="85">
        <f>IF(($C$5*'Tariffs Jul2020'!AL34/'Tariffs Jul2020'!AJ34&gt;'Tariffs Jul2020'!M34),($C$5*'Tariffs Jul2020'!AL34/'Tariffs Jul2020'!AJ34-'Tariffs Jul2020'!M34)*'Tariffs Jul2020'!Y34/100*'Tariffs Jul2020'!AJ34,0)</f>
        <v>480.68181818181813</v>
      </c>
      <c r="O40" s="73">
        <f t="shared" si="0"/>
        <v>1728.3531818181814</v>
      </c>
      <c r="P40" s="498">
        <f t="shared" si="1"/>
        <v>1901.1884999999997</v>
      </c>
      <c r="Q40" s="482"/>
      <c r="R40" s="482"/>
      <c r="S40" s="482"/>
      <c r="T40" s="482"/>
      <c r="U40" s="482"/>
      <c r="V40" s="482"/>
      <c r="W40" s="482"/>
      <c r="X40" s="482"/>
      <c r="Y40" s="482"/>
    </row>
    <row r="41" spans="1:25" x14ac:dyDescent="0.15">
      <c r="A41" s="286" t="str">
        <f>'Tariffs Jul2020'!F35</f>
        <v>Alinta Energy</v>
      </c>
      <c r="B41" s="47" t="str">
        <f>'Tariffs Jul2020'!D35</f>
        <v>AGN North</v>
      </c>
      <c r="C41" s="287">
        <f>'Tariffs Jul2020'!E35</f>
        <v>43831</v>
      </c>
      <c r="D41" s="85">
        <f>365*'Tariffs Jul2020'!H35/100</f>
        <v>244.55</v>
      </c>
      <c r="E41" s="85">
        <f>IF($C$5*'Tariffs Jul2020'!AK35/'Tariffs Jul2020'!AI35&gt;='Tariffs Jul2020'!J35,( 'Tariffs Jul2020'!J35*'Tariffs Jul2020'!O35/100)* 'Tariffs Jul2020'!AI35,($C$5*'Tariffs Jul2020'!AK35/'Tariffs Jul2020'!AI35*'Tariffs Jul2020'!O35/100)* 'Tariffs Jul2020'!AI35)</f>
        <v>123.375</v>
      </c>
      <c r="F41" s="85">
        <f>IF($C$5*'Tariffs Jul2020'!AK35/'Tariffs Jul2020'!AI35&lt;'Tariffs Jul2020'!J35,0,IF($C$5*'Tariffs Jul2020'!AK35/'Tariffs Jul2020'!AI35&lt;='Tariffs Jul2020'!K35,($C$5*'Tariffs Jul2020'!AK35/'Tariffs Jul2020'!AI35-'Tariffs Jul2020'!J35)*('Tariffs Jul2020'!P35/100)*'Tariffs Jul2020'!AI35,('Tariffs Jul2020'!K35-'Tariffs Jul2020'!J35)*('Tariffs Jul2020'!P35/100)*'Tariffs Jul2020'!AI35))</f>
        <v>101.625</v>
      </c>
      <c r="G41" s="85">
        <f>IF($C$5*'Tariffs Jul2020'!AK35/'Tariffs Jul2020'!AI35&lt;'Tariffs Jul2020'!K35,0,IF($C$5*'Tariffs Jul2020'!AK35/'Tariffs Jul2020'!AI35&lt;='Tariffs Jul2020'!L35,($C$5*'Tariffs Jul2020'!AK35/'Tariffs Jul2020'!AI35-'Tariffs Jul2020'!K35)*('Tariffs Jul2020'!Q35/100)*'Tariffs Jul2020'!AI35,('Tariffs Jul2020'!L35-'Tariffs Jul2020'!K35)*('Tariffs Jul2020'!Q35/100)*'Tariffs Jul2020'!AI35))</f>
        <v>0</v>
      </c>
      <c r="H41" s="85">
        <f>IF($C$5*'Tariffs Jul2020'!AK35/'Tariffs Jul2020'!AI35&lt;'Tariffs Jul2020'!L35,0,IF($C$5*'Tariffs Jul2020'!AK35/'Tariffs Jul2020'!AI35&lt;='Tariffs Jul2020'!M35,($C$5*'Tariffs Jul2020'!AK35/'Tariffs Jul2020'!AI35-'Tariffs Jul2020'!L35)*('Tariffs Jul2020'!R35/100)*'Tariffs Jul2020'!AI35,('Tariffs Jul2020'!M35-'Tariffs Jul2020'!L35)*('Tariffs Jul2020'!R35/100)*'Tariffs Jul2020'!AI35))</f>
        <v>0</v>
      </c>
      <c r="I41" s="85">
        <f>IF(($C$5*'Tariffs Jul2020'!AK35/'Tariffs Jul2020'!AI35&gt;'Tariffs Jul2020'!M35),($C$5*'Tariffs Jul2020'!AK35/'Tariffs Jul2020'!AI35-'Tariffs Jul2020'!M35)*'Tariffs Jul2020'!S35/100*'Tariffs Jul2020'!AI35,0)</f>
        <v>494.99999999999989</v>
      </c>
      <c r="J41" s="85">
        <f>IF($C$5*'Tariffs Jul2020'!AL35/'Tariffs Jul2020'!AJ35&gt;='Tariffs Jul2020'!J35,('Tariffs Jul2020'!J35*'Tariffs Jul2020'!U35/100)* 'Tariffs Jul2020'!AJ35,($C$5*'Tariffs Jul2020'!AL35/'Tariffs Jul2020'!AJ35*'Tariffs Jul2020'!U35/100)* 'Tariffs Jul2020'!AJ35)</f>
        <v>123.375</v>
      </c>
      <c r="K41" s="85">
        <f>IF($C$5*'Tariffs Jul2020'!AL35/'Tariffs Jul2020'!AJ35&lt;'Tariffs Jul2020'!J35,0,IF($C$5*'Tariffs Jul2020'!AL35/'Tariffs Jul2020'!AJ35&lt;='Tariffs Jul2020'!K35,($C$5*'Tariffs Jul2020'!AL35/'Tariffs Jul2020'!AJ35-'Tariffs Jul2020'!J35)*('Tariffs Jul2020'!V35/100)*'Tariffs Jul2020'!AJ35,('Tariffs Jul2020'!K35-'Tariffs Jul2020'!J35)*('Tariffs Jul2020'!V35/100)*'Tariffs Jul2020'!AJ35))</f>
        <v>101.625</v>
      </c>
      <c r="L41" s="85">
        <f>IF($C$5*'Tariffs Jul2020'!AL35/'Tariffs Jul2020'!AJ35&lt;'Tariffs Jul2020'!K35,0,IF($C$5*'Tariffs Jul2020'!AL35/'Tariffs Jul2020'!AJ35&lt;='Tariffs Jul2020'!L35,($C$5*'Tariffs Jul2020'!AL35/'Tariffs Jul2020'!AJ35-'Tariffs Jul2020'!K35)*('Tariffs Jul2020'!W35/100)*'Tariffs Jul2020'!AJ35,('Tariffs Jul2020'!L35-'Tariffs Jul2020'!K35)*('Tariffs Jul2020'!W35/100)*'Tariffs Jul2020'!AJ35))</f>
        <v>0</v>
      </c>
      <c r="M41" s="85">
        <f>IF($C$5*'Tariffs Jul2020'!AL35/'Tariffs Jul2020'!AJ35&lt;'Tariffs Jul2020'!L35,0,IF($C$5*'Tariffs Jul2020'!AL35/'Tariffs Jul2020'!AJ35&lt;='Tariffs Jul2020'!M35,($C$5*'Tariffs Jul2020'!AL35/'Tariffs Jul2020'!AJ35-'Tariffs Jul2020'!L35)*('Tariffs Jul2020'!X35/100)*'Tariffs Jul2020'!AJ35,('Tariffs Jul2020'!M35-'Tariffs Jul2020'!L35)*('Tariffs Jul2020'!X35/100)*'Tariffs Jul2020'!AJ35))</f>
        <v>0</v>
      </c>
      <c r="N41" s="85">
        <f>IF(($C$5*'Tariffs Jul2020'!AL35/'Tariffs Jul2020'!AJ35&gt;'Tariffs Jul2020'!M35),($C$5*'Tariffs Jul2020'!AL35/'Tariffs Jul2020'!AJ35-'Tariffs Jul2020'!M35)*'Tariffs Jul2020'!Y35/100*'Tariffs Jul2020'!AJ35,0)</f>
        <v>494.99999999999989</v>
      </c>
      <c r="O41" s="73">
        <f t="shared" si="0"/>
        <v>1684.5499999999997</v>
      </c>
      <c r="P41" s="498">
        <f t="shared" si="1"/>
        <v>1853.0049999999999</v>
      </c>
      <c r="Q41" s="482"/>
      <c r="R41" s="482"/>
      <c r="S41" s="482"/>
      <c r="T41" s="482"/>
      <c r="U41" s="482"/>
      <c r="V41" s="482"/>
      <c r="W41" s="482"/>
      <c r="X41" s="482"/>
      <c r="Y41" s="482"/>
    </row>
    <row r="42" spans="1:25" x14ac:dyDescent="0.15">
      <c r="A42" s="286" t="str">
        <f>'Tariffs Jul2020'!F36</f>
        <v>Covau</v>
      </c>
      <c r="B42" s="47" t="str">
        <f>'Tariffs Jul2020'!D36</f>
        <v>AGN North</v>
      </c>
      <c r="C42" s="287">
        <f>'Tariffs Jul2020'!E36</f>
        <v>43831</v>
      </c>
      <c r="D42" s="85">
        <f>365*'Tariffs Jul2020'!H36/100</f>
        <v>273.75</v>
      </c>
      <c r="E42" s="85">
        <f>IF($C$5*'Tariffs Jul2020'!AK36/'Tariffs Jul2020'!AI36&gt;='Tariffs Jul2020'!J36,( 'Tariffs Jul2020'!J36*'Tariffs Jul2020'!O36/100)* 'Tariffs Jul2020'!AI36,($C$5*'Tariffs Jul2020'!AK36/'Tariffs Jul2020'!AI36*'Tariffs Jul2020'!O36/100)* 'Tariffs Jul2020'!AI36)</f>
        <v>147.60136363636363</v>
      </c>
      <c r="F42" s="85">
        <f>IF($C$5*'Tariffs Jul2020'!AK36/'Tariffs Jul2020'!AI36&lt;'Tariffs Jul2020'!J36,0,IF($C$5*'Tariffs Jul2020'!AK36/'Tariffs Jul2020'!AI36&lt;='Tariffs Jul2020'!K36,($C$5*'Tariffs Jul2020'!AK36/'Tariffs Jul2020'!AI36-'Tariffs Jul2020'!J36)*('Tariffs Jul2020'!P36/100)*'Tariffs Jul2020'!AI36,('Tariffs Jul2020'!K36-'Tariffs Jul2020'!J36)*('Tariffs Jul2020'!P36/100)*'Tariffs Jul2020'!AI36))</f>
        <v>107.9072727272727</v>
      </c>
      <c r="G42" s="85">
        <f>IF($C$5*'Tariffs Jul2020'!AK36/'Tariffs Jul2020'!AI36&lt;'Tariffs Jul2020'!K36,0,IF($C$5*'Tariffs Jul2020'!AK36/'Tariffs Jul2020'!AI36&lt;='Tariffs Jul2020'!L36,($C$5*'Tariffs Jul2020'!AK36/'Tariffs Jul2020'!AI36-'Tariffs Jul2020'!K36)*('Tariffs Jul2020'!Q36/100)*'Tariffs Jul2020'!AI36,('Tariffs Jul2020'!L36-'Tariffs Jul2020'!K36)*('Tariffs Jul2020'!Q36/100)*'Tariffs Jul2020'!AI36))</f>
        <v>0</v>
      </c>
      <c r="H42" s="85">
        <f>IF($C$5*'Tariffs Jul2020'!AK36/'Tariffs Jul2020'!AI36&lt;'Tariffs Jul2020'!L36,0,IF($C$5*'Tariffs Jul2020'!AK36/'Tariffs Jul2020'!AI36&lt;='Tariffs Jul2020'!M36,($C$5*'Tariffs Jul2020'!AK36/'Tariffs Jul2020'!AI36-'Tariffs Jul2020'!L36)*('Tariffs Jul2020'!R36/100)*'Tariffs Jul2020'!AI36,('Tariffs Jul2020'!M36-'Tariffs Jul2020'!L36)*('Tariffs Jul2020'!R36/100)*'Tariffs Jul2020'!AI36))</f>
        <v>0</v>
      </c>
      <c r="I42" s="85">
        <f>IF(($C$5*'Tariffs Jul2020'!AK36/'Tariffs Jul2020'!AI36&gt;'Tariffs Jul2020'!M36),($C$5*'Tariffs Jul2020'!AK36/'Tariffs Jul2020'!AI36-'Tariffs Jul2020'!M36)*'Tariffs Jul2020'!S36/100*'Tariffs Jul2020'!AI36,0)</f>
        <v>499.09090909090895</v>
      </c>
      <c r="J42" s="85">
        <f>IF($C$5*'Tariffs Jul2020'!AL36/'Tariffs Jul2020'!AJ36&gt;='Tariffs Jul2020'!J36,('Tariffs Jul2020'!J36*'Tariffs Jul2020'!U36/100)* 'Tariffs Jul2020'!AJ36,($C$5*'Tariffs Jul2020'!AL36/'Tariffs Jul2020'!AJ36*'Tariffs Jul2020'!U36/100)* 'Tariffs Jul2020'!AJ36)</f>
        <v>147.60136363636363</v>
      </c>
      <c r="K42" s="85">
        <f>IF($C$5*'Tariffs Jul2020'!AL36/'Tariffs Jul2020'!AJ36&lt;'Tariffs Jul2020'!J36,0,IF($C$5*'Tariffs Jul2020'!AL36/'Tariffs Jul2020'!AJ36&lt;='Tariffs Jul2020'!K36,($C$5*'Tariffs Jul2020'!AL36/'Tariffs Jul2020'!AJ36-'Tariffs Jul2020'!J36)*('Tariffs Jul2020'!V36/100)*'Tariffs Jul2020'!AJ36,('Tariffs Jul2020'!K36-'Tariffs Jul2020'!J36)*('Tariffs Jul2020'!V36/100)*'Tariffs Jul2020'!AJ36))</f>
        <v>107.9072727272727</v>
      </c>
      <c r="L42" s="85">
        <f>IF($C$5*'Tariffs Jul2020'!AL36/'Tariffs Jul2020'!AJ36&lt;'Tariffs Jul2020'!K36,0,IF($C$5*'Tariffs Jul2020'!AL36/'Tariffs Jul2020'!AJ36&lt;='Tariffs Jul2020'!L36,($C$5*'Tariffs Jul2020'!AL36/'Tariffs Jul2020'!AJ36-'Tariffs Jul2020'!K36)*('Tariffs Jul2020'!W36/100)*'Tariffs Jul2020'!AJ36,('Tariffs Jul2020'!L36-'Tariffs Jul2020'!K36)*('Tariffs Jul2020'!W36/100)*'Tariffs Jul2020'!AJ36))</f>
        <v>0</v>
      </c>
      <c r="M42" s="85">
        <f>IF($C$5*'Tariffs Jul2020'!AL36/'Tariffs Jul2020'!AJ36&lt;'Tariffs Jul2020'!L36,0,IF($C$5*'Tariffs Jul2020'!AL36/'Tariffs Jul2020'!AJ36&lt;='Tariffs Jul2020'!M36,($C$5*'Tariffs Jul2020'!AL36/'Tariffs Jul2020'!AJ36-'Tariffs Jul2020'!L36)*('Tariffs Jul2020'!X36/100)*'Tariffs Jul2020'!AJ36,('Tariffs Jul2020'!M36-'Tariffs Jul2020'!L36)*('Tariffs Jul2020'!X36/100)*'Tariffs Jul2020'!AJ36))</f>
        <v>0</v>
      </c>
      <c r="N42" s="85">
        <f>IF(($C$5*'Tariffs Jul2020'!AL36/'Tariffs Jul2020'!AJ36&gt;'Tariffs Jul2020'!M36),($C$5*'Tariffs Jul2020'!AL36/'Tariffs Jul2020'!AJ36-'Tariffs Jul2020'!M36)*'Tariffs Jul2020'!Y36/100*'Tariffs Jul2020'!AJ36,0)</f>
        <v>499.09090909090895</v>
      </c>
      <c r="O42" s="73">
        <f t="shared" si="0"/>
        <v>1782.9490909090905</v>
      </c>
      <c r="P42" s="498">
        <f t="shared" si="1"/>
        <v>1961.2439999999997</v>
      </c>
      <c r="Q42" s="482"/>
      <c r="R42" s="482"/>
      <c r="S42" s="482"/>
      <c r="T42" s="482"/>
      <c r="U42" s="482"/>
      <c r="V42" s="482"/>
      <c r="W42" s="482"/>
      <c r="X42" s="482"/>
      <c r="Y42" s="482"/>
    </row>
    <row r="43" spans="1:25" x14ac:dyDescent="0.15">
      <c r="A43" s="286" t="str">
        <f>'Tariffs Jul2020'!F37</f>
        <v>Dodo Power &amp; Gas</v>
      </c>
      <c r="B43" s="47" t="str">
        <f>'Tariffs Jul2020'!D37</f>
        <v>AGN North</v>
      </c>
      <c r="C43" s="287">
        <f>'Tariffs Jul2020'!E37</f>
        <v>44046</v>
      </c>
      <c r="D43" s="85">
        <f>365*'Tariffs Jul2020'!H37/100</f>
        <v>215.64863636363631</v>
      </c>
      <c r="E43" s="85">
        <f>IF($C$5*'Tariffs Jul2020'!AK37/'Tariffs Jul2020'!AI37&gt;='Tariffs Jul2020'!J37,( 'Tariffs Jul2020'!J37*'Tariffs Jul2020'!O37/100)* 'Tariffs Jul2020'!AI37,($C$5*'Tariffs Jul2020'!AK37/'Tariffs Jul2020'!AI37*'Tariffs Jul2020'!O37/100)* 'Tariffs Jul2020'!AI37)</f>
        <v>90.325454545454534</v>
      </c>
      <c r="F43" s="85">
        <f>IF($C$5*'Tariffs Jul2020'!AK37/'Tariffs Jul2020'!AI37&lt;'Tariffs Jul2020'!J37,0,IF($C$5*'Tariffs Jul2020'!AK37/'Tariffs Jul2020'!AI37&lt;='Tariffs Jul2020'!K37,($C$5*'Tariffs Jul2020'!AK37/'Tariffs Jul2020'!AI37-'Tariffs Jul2020'!J37)*('Tariffs Jul2020'!P37/100)*'Tariffs Jul2020'!AI37,('Tariffs Jul2020'!K37-'Tariffs Jul2020'!J37)*('Tariffs Jul2020'!P37/100)*'Tariffs Jul2020'!AI37))</f>
        <v>61.837272727272719</v>
      </c>
      <c r="G43" s="85">
        <f>IF($C$5*'Tariffs Jul2020'!AK37/'Tariffs Jul2020'!AI37&lt;'Tariffs Jul2020'!K37,0,IF($C$5*'Tariffs Jul2020'!AK37/'Tariffs Jul2020'!AI37&lt;='Tariffs Jul2020'!L37,($C$5*'Tariffs Jul2020'!AK37/'Tariffs Jul2020'!AI37-'Tariffs Jul2020'!K37)*('Tariffs Jul2020'!Q37/100)*'Tariffs Jul2020'!AI37,('Tariffs Jul2020'!L37-'Tariffs Jul2020'!K37)*('Tariffs Jul2020'!Q37/100)*'Tariffs Jul2020'!AI37))</f>
        <v>0</v>
      </c>
      <c r="H43" s="85">
        <f>IF($C$5*'Tariffs Jul2020'!AK37/'Tariffs Jul2020'!AI37&lt;'Tariffs Jul2020'!L37,0,IF($C$5*'Tariffs Jul2020'!AK37/'Tariffs Jul2020'!AI37&lt;='Tariffs Jul2020'!M37,($C$5*'Tariffs Jul2020'!AK37/'Tariffs Jul2020'!AI37-'Tariffs Jul2020'!L37)*('Tariffs Jul2020'!R37/100)*'Tariffs Jul2020'!AI37,('Tariffs Jul2020'!M37-'Tariffs Jul2020'!L37)*('Tariffs Jul2020'!R37/100)*'Tariffs Jul2020'!AI37))</f>
        <v>0</v>
      </c>
      <c r="I43" s="85">
        <f>IF(($C$5*'Tariffs Jul2020'!AK37/'Tariffs Jul2020'!AI37&gt;'Tariffs Jul2020'!M37),($C$5*'Tariffs Jul2020'!AK37/'Tariffs Jul2020'!AI37-'Tariffs Jul2020'!M37)*'Tariffs Jul2020'!S37/100*'Tariffs Jul2020'!AI37,0)</f>
        <v>297.231109090909</v>
      </c>
      <c r="J43" s="85">
        <f>IF($C$5*'Tariffs Jul2020'!AL37/'Tariffs Jul2020'!AJ37&gt;='Tariffs Jul2020'!J37,('Tariffs Jul2020'!J37*'Tariffs Jul2020'!U37/100)* 'Tariffs Jul2020'!AJ37,($C$5*'Tariffs Jul2020'!AL37/'Tariffs Jul2020'!AJ37*'Tariffs Jul2020'!U37/100)* 'Tariffs Jul2020'!AJ37)</f>
        <v>180.65090909090907</v>
      </c>
      <c r="K43" s="85">
        <f>IF($C$5*'Tariffs Jul2020'!AL37/'Tariffs Jul2020'!AJ37&lt;'Tariffs Jul2020'!J37,0,IF($C$5*'Tariffs Jul2020'!AL37/'Tariffs Jul2020'!AJ37&lt;='Tariffs Jul2020'!K37,($C$5*'Tariffs Jul2020'!AL37/'Tariffs Jul2020'!AJ37-'Tariffs Jul2020'!J37)*('Tariffs Jul2020'!V37/100)*'Tariffs Jul2020'!AJ37,('Tariffs Jul2020'!K37-'Tariffs Jul2020'!J37)*('Tariffs Jul2020'!V37/100)*'Tariffs Jul2020'!AJ37))</f>
        <v>123.67454545454544</v>
      </c>
      <c r="L43" s="85">
        <f>IF($C$5*'Tariffs Jul2020'!AL37/'Tariffs Jul2020'!AJ37&lt;'Tariffs Jul2020'!K37,0,IF($C$5*'Tariffs Jul2020'!AL37/'Tariffs Jul2020'!AJ37&lt;='Tariffs Jul2020'!L37,($C$5*'Tariffs Jul2020'!AL37/'Tariffs Jul2020'!AJ37-'Tariffs Jul2020'!K37)*('Tariffs Jul2020'!W37/100)*'Tariffs Jul2020'!AJ37,('Tariffs Jul2020'!L37-'Tariffs Jul2020'!K37)*('Tariffs Jul2020'!W37/100)*'Tariffs Jul2020'!AJ37))</f>
        <v>0</v>
      </c>
      <c r="M43" s="85">
        <f>IF($C$5*'Tariffs Jul2020'!AL37/'Tariffs Jul2020'!AJ37&lt;'Tariffs Jul2020'!L37,0,IF($C$5*'Tariffs Jul2020'!AL37/'Tariffs Jul2020'!AJ37&lt;='Tariffs Jul2020'!M37,($C$5*'Tariffs Jul2020'!AL37/'Tariffs Jul2020'!AJ37-'Tariffs Jul2020'!L37)*('Tariffs Jul2020'!X37/100)*'Tariffs Jul2020'!AJ37,('Tariffs Jul2020'!M37-'Tariffs Jul2020'!L37)*('Tariffs Jul2020'!X37/100)*'Tariffs Jul2020'!AJ37))</f>
        <v>0</v>
      </c>
      <c r="N43" s="85">
        <f>IF(($C$5*'Tariffs Jul2020'!AL37/'Tariffs Jul2020'!AJ37&gt;'Tariffs Jul2020'!M37),($C$5*'Tariffs Jul2020'!AL37/'Tariffs Jul2020'!AJ37-'Tariffs Jul2020'!M37)*'Tariffs Jul2020'!Y37/100*'Tariffs Jul2020'!AJ37,0)</f>
        <v>594.462218181818</v>
      </c>
      <c r="O43" s="73">
        <f t="shared" si="0"/>
        <v>1563.8301454545449</v>
      </c>
      <c r="P43" s="498">
        <f t="shared" si="1"/>
        <v>1720.2131599999996</v>
      </c>
      <c r="Q43" s="482"/>
      <c r="R43" s="482"/>
      <c r="S43" s="482"/>
      <c r="T43" s="482"/>
      <c r="U43" s="482"/>
      <c r="V43" s="482"/>
      <c r="W43" s="482"/>
      <c r="X43" s="482"/>
      <c r="Y43" s="482"/>
    </row>
    <row r="44" spans="1:25" x14ac:dyDescent="0.15">
      <c r="A44" s="286" t="str">
        <f>'Tariffs Jul2020'!F38</f>
        <v>EnergyAustralia</v>
      </c>
      <c r="B44" s="47" t="str">
        <f>'Tariffs Jul2020'!D38</f>
        <v>AGN North</v>
      </c>
      <c r="C44" s="287">
        <f>'Tariffs Jul2020'!E38</f>
        <v>43924</v>
      </c>
      <c r="D44" s="85">
        <f>365*'Tariffs Jul2020'!H38/100</f>
        <v>313.56818181818181</v>
      </c>
      <c r="E44" s="85">
        <f>IF($C$5*'Tariffs Jul2020'!AK38/'Tariffs Jul2020'!AI38&gt;='Tariffs Jul2020'!J38,( 'Tariffs Jul2020'!J38*'Tariffs Jul2020'!O38/100)* 'Tariffs Jul2020'!AI38,($C$5*'Tariffs Jul2020'!AK38/'Tariffs Jul2020'!AI38*'Tariffs Jul2020'!O38/100)* 'Tariffs Jul2020'!AI38)</f>
        <v>280.63636363636363</v>
      </c>
      <c r="F44" s="85">
        <f>IF($C$5*'Tariffs Jul2020'!AK38/'Tariffs Jul2020'!AI38&lt;'Tariffs Jul2020'!J38,0,IF($C$5*'Tariffs Jul2020'!AK38/'Tariffs Jul2020'!AI38&lt;='Tariffs Jul2020'!K38,($C$5*'Tariffs Jul2020'!AK38/'Tariffs Jul2020'!AI38-'Tariffs Jul2020'!J38)*('Tariffs Jul2020'!P38/100)*'Tariffs Jul2020'!AI38,('Tariffs Jul2020'!K38-'Tariffs Jul2020'!J38)*('Tariffs Jul2020'!P38/100)*'Tariffs Jul2020'!AI38))</f>
        <v>0</v>
      </c>
      <c r="G44" s="85">
        <f>IF($C$5*'Tariffs Jul2020'!AK38/'Tariffs Jul2020'!AI38&lt;'Tariffs Jul2020'!K38,0,IF($C$5*'Tariffs Jul2020'!AK38/'Tariffs Jul2020'!AI38&lt;='Tariffs Jul2020'!L38,($C$5*'Tariffs Jul2020'!AK38/'Tariffs Jul2020'!AI38-'Tariffs Jul2020'!K38)*('Tariffs Jul2020'!Q38/100)*'Tariffs Jul2020'!AI38,('Tariffs Jul2020'!L38-'Tariffs Jul2020'!K38)*('Tariffs Jul2020'!Q38/100)*'Tariffs Jul2020'!AI38))</f>
        <v>0</v>
      </c>
      <c r="H44" s="85">
        <f>IF($C$5*'Tariffs Jul2020'!AK38/'Tariffs Jul2020'!AI38&lt;'Tariffs Jul2020'!L38,0,IF($C$5*'Tariffs Jul2020'!AK38/'Tariffs Jul2020'!AI38&lt;='Tariffs Jul2020'!M38,($C$5*'Tariffs Jul2020'!AK38/'Tariffs Jul2020'!AI38-'Tariffs Jul2020'!L38)*('Tariffs Jul2020'!R38/100)*'Tariffs Jul2020'!AI38,('Tariffs Jul2020'!M38-'Tariffs Jul2020'!L38)*('Tariffs Jul2020'!R38/100)*'Tariffs Jul2020'!AI38))</f>
        <v>0</v>
      </c>
      <c r="I44" s="85">
        <f>IF(($C$5*'Tariffs Jul2020'!AK38/'Tariffs Jul2020'!AI38&gt;'Tariffs Jul2020'!M38),($C$5*'Tariffs Jul2020'!AK38/'Tariffs Jul2020'!AI38-'Tariffs Jul2020'!M38)*'Tariffs Jul2020'!S38/100*'Tariffs Jul2020'!AI38,0)</f>
        <v>470.45454545454538</v>
      </c>
      <c r="J44" s="85">
        <f>IF($C$5*'Tariffs Jul2020'!AL38/'Tariffs Jul2020'!AJ38&gt;='Tariffs Jul2020'!J38,('Tariffs Jul2020'!J38*'Tariffs Jul2020'!U38/100)* 'Tariffs Jul2020'!AJ38,($C$5*'Tariffs Jul2020'!AL38/'Tariffs Jul2020'!AJ38*'Tariffs Jul2020'!U38/100)* 'Tariffs Jul2020'!AJ38)</f>
        <v>280.63636363636363</v>
      </c>
      <c r="K44" s="85">
        <f>IF($C$5*'Tariffs Jul2020'!AL38/'Tariffs Jul2020'!AJ38&lt;'Tariffs Jul2020'!J38,0,IF($C$5*'Tariffs Jul2020'!AL38/'Tariffs Jul2020'!AJ38&lt;='Tariffs Jul2020'!K38,($C$5*'Tariffs Jul2020'!AL38/'Tariffs Jul2020'!AJ38-'Tariffs Jul2020'!J38)*('Tariffs Jul2020'!V38/100)*'Tariffs Jul2020'!AJ38,('Tariffs Jul2020'!K38-'Tariffs Jul2020'!J38)*('Tariffs Jul2020'!V38/100)*'Tariffs Jul2020'!AJ38))</f>
        <v>0</v>
      </c>
      <c r="L44" s="85">
        <f>IF($C$5*'Tariffs Jul2020'!AL38/'Tariffs Jul2020'!AJ38&lt;'Tariffs Jul2020'!K38,0,IF($C$5*'Tariffs Jul2020'!AL38/'Tariffs Jul2020'!AJ38&lt;='Tariffs Jul2020'!L38,($C$5*'Tariffs Jul2020'!AL38/'Tariffs Jul2020'!AJ38-'Tariffs Jul2020'!K38)*('Tariffs Jul2020'!W38/100)*'Tariffs Jul2020'!AJ38,('Tariffs Jul2020'!L38-'Tariffs Jul2020'!K38)*('Tariffs Jul2020'!W38/100)*'Tariffs Jul2020'!AJ38))</f>
        <v>0</v>
      </c>
      <c r="M44" s="85">
        <f>IF($C$5*'Tariffs Jul2020'!AL38/'Tariffs Jul2020'!AJ38&lt;'Tariffs Jul2020'!L38,0,IF($C$5*'Tariffs Jul2020'!AL38/'Tariffs Jul2020'!AJ38&lt;='Tariffs Jul2020'!M38,($C$5*'Tariffs Jul2020'!AL38/'Tariffs Jul2020'!AJ38-'Tariffs Jul2020'!L38)*('Tariffs Jul2020'!X38/100)*'Tariffs Jul2020'!AJ38,('Tariffs Jul2020'!M38-'Tariffs Jul2020'!L38)*('Tariffs Jul2020'!X38/100)*'Tariffs Jul2020'!AJ38))</f>
        <v>0</v>
      </c>
      <c r="N44" s="85">
        <f>IF(($C$5*'Tariffs Jul2020'!AL38/'Tariffs Jul2020'!AJ38&gt;'Tariffs Jul2020'!M38),($C$5*'Tariffs Jul2020'!AL38/'Tariffs Jul2020'!AJ38-'Tariffs Jul2020'!M38)*'Tariffs Jul2020'!Y38/100*'Tariffs Jul2020'!AJ38,0)</f>
        <v>470.45454545454538</v>
      </c>
      <c r="O44" s="73">
        <f t="shared" si="0"/>
        <v>1815.75</v>
      </c>
      <c r="P44" s="498">
        <f t="shared" si="1"/>
        <v>1997.3250000000003</v>
      </c>
      <c r="Q44" s="482"/>
      <c r="R44" s="482"/>
      <c r="S44" s="482"/>
      <c r="T44" s="482"/>
      <c r="U44" s="482"/>
      <c r="V44" s="482"/>
      <c r="W44" s="482"/>
      <c r="X44" s="482"/>
      <c r="Y44" s="482"/>
    </row>
    <row r="45" spans="1:25" x14ac:dyDescent="0.15">
      <c r="A45" s="286" t="str">
        <f>'Tariffs Jul2020'!F39</f>
        <v>Lumo Energy</v>
      </c>
      <c r="B45" s="47" t="str">
        <f>'Tariffs Jul2020'!D39</f>
        <v>AGN North</v>
      </c>
      <c r="C45" s="287">
        <f>'Tariffs Jul2020'!E39</f>
        <v>43831</v>
      </c>
      <c r="D45" s="85">
        <f>365*'Tariffs Jul2020'!H39/100</f>
        <v>245.28</v>
      </c>
      <c r="E45" s="85">
        <f>IF($C$5*'Tariffs Jul2020'!AK39/'Tariffs Jul2020'!AI39&gt;='Tariffs Jul2020'!J39,( 'Tariffs Jul2020'!J39*'Tariffs Jul2020'!O39/100)* 'Tariffs Jul2020'!AI39,($C$5*'Tariffs Jul2020'!AK39/'Tariffs Jul2020'!AI39*'Tariffs Jul2020'!O39/100)* 'Tariffs Jul2020'!AI39)</f>
        <v>143.11500000000001</v>
      </c>
      <c r="F45" s="85">
        <f>IF($C$5*'Tariffs Jul2020'!AK39/'Tariffs Jul2020'!AI39&lt;'Tariffs Jul2020'!J39,0,IF($C$5*'Tariffs Jul2020'!AK39/'Tariffs Jul2020'!AI39&lt;='Tariffs Jul2020'!K39,($C$5*'Tariffs Jul2020'!AK39/'Tariffs Jul2020'!AI39-'Tariffs Jul2020'!J39)*('Tariffs Jul2020'!P39/100)*'Tariffs Jul2020'!AI39,('Tariffs Jul2020'!K39-'Tariffs Jul2020'!J39)*('Tariffs Jul2020'!P39/100)*'Tariffs Jul2020'!AI39))</f>
        <v>98.668636363636352</v>
      </c>
      <c r="G45" s="85">
        <f>IF($C$5*'Tariffs Jul2020'!AK39/'Tariffs Jul2020'!AI39&lt;'Tariffs Jul2020'!K39,0,IF($C$5*'Tariffs Jul2020'!AK39/'Tariffs Jul2020'!AI39&lt;='Tariffs Jul2020'!L39,($C$5*'Tariffs Jul2020'!AK39/'Tariffs Jul2020'!AI39-'Tariffs Jul2020'!K39)*('Tariffs Jul2020'!Q39/100)*'Tariffs Jul2020'!AI39,('Tariffs Jul2020'!L39-'Tariffs Jul2020'!K39)*('Tariffs Jul2020'!Q39/100)*'Tariffs Jul2020'!AI39))</f>
        <v>0</v>
      </c>
      <c r="H45" s="85">
        <f>IF($C$5*'Tariffs Jul2020'!AK39/'Tariffs Jul2020'!AI39&lt;'Tariffs Jul2020'!L39,0,IF($C$5*'Tariffs Jul2020'!AK39/'Tariffs Jul2020'!AI39&lt;='Tariffs Jul2020'!M39,($C$5*'Tariffs Jul2020'!AK39/'Tariffs Jul2020'!AI39-'Tariffs Jul2020'!L39)*('Tariffs Jul2020'!R39/100)*'Tariffs Jul2020'!AI39,('Tariffs Jul2020'!M39-'Tariffs Jul2020'!L39)*('Tariffs Jul2020'!R39/100)*'Tariffs Jul2020'!AI39))</f>
        <v>0</v>
      </c>
      <c r="I45" s="85">
        <f>IF(($C$5*'Tariffs Jul2020'!AK39/'Tariffs Jul2020'!AI39&gt;'Tariffs Jul2020'!M39),($C$5*'Tariffs Jul2020'!AK39/'Tariffs Jul2020'!AI39-'Tariffs Jul2020'!M39)*'Tariffs Jul2020'!S39/100*'Tariffs Jul2020'!AI39,0)</f>
        <v>462.2727272727272</v>
      </c>
      <c r="J45" s="85">
        <f>IF($C$5*'Tariffs Jul2020'!AL39/'Tariffs Jul2020'!AJ39&gt;='Tariffs Jul2020'!J39,('Tariffs Jul2020'!J39*'Tariffs Jul2020'!U39/100)* 'Tariffs Jul2020'!AJ39,($C$5*'Tariffs Jul2020'!AL39/'Tariffs Jul2020'!AJ39*'Tariffs Jul2020'!U39/100)* 'Tariffs Jul2020'!AJ39)</f>
        <v>143.11500000000001</v>
      </c>
      <c r="K45" s="85">
        <f>IF($C$5*'Tariffs Jul2020'!AL39/'Tariffs Jul2020'!AJ39&lt;'Tariffs Jul2020'!J39,0,IF($C$5*'Tariffs Jul2020'!AL39/'Tariffs Jul2020'!AJ39&lt;='Tariffs Jul2020'!K39,($C$5*'Tariffs Jul2020'!AL39/'Tariffs Jul2020'!AJ39-'Tariffs Jul2020'!J39)*('Tariffs Jul2020'!V39/100)*'Tariffs Jul2020'!AJ39,('Tariffs Jul2020'!K39-'Tariffs Jul2020'!J39)*('Tariffs Jul2020'!V39/100)*'Tariffs Jul2020'!AJ39))</f>
        <v>98.668636363636352</v>
      </c>
      <c r="L45" s="85">
        <f>IF($C$5*'Tariffs Jul2020'!AL39/'Tariffs Jul2020'!AJ39&lt;'Tariffs Jul2020'!K39,0,IF($C$5*'Tariffs Jul2020'!AL39/'Tariffs Jul2020'!AJ39&lt;='Tariffs Jul2020'!L39,($C$5*'Tariffs Jul2020'!AL39/'Tariffs Jul2020'!AJ39-'Tariffs Jul2020'!K39)*('Tariffs Jul2020'!W39/100)*'Tariffs Jul2020'!AJ39,('Tariffs Jul2020'!L39-'Tariffs Jul2020'!K39)*('Tariffs Jul2020'!W39/100)*'Tariffs Jul2020'!AJ39))</f>
        <v>0</v>
      </c>
      <c r="M45" s="85">
        <f>IF($C$5*'Tariffs Jul2020'!AL39/'Tariffs Jul2020'!AJ39&lt;'Tariffs Jul2020'!L39,0,IF($C$5*'Tariffs Jul2020'!AL39/'Tariffs Jul2020'!AJ39&lt;='Tariffs Jul2020'!M39,($C$5*'Tariffs Jul2020'!AL39/'Tariffs Jul2020'!AJ39-'Tariffs Jul2020'!L39)*('Tariffs Jul2020'!X39/100)*'Tariffs Jul2020'!AJ39,('Tariffs Jul2020'!M39-'Tariffs Jul2020'!L39)*('Tariffs Jul2020'!X39/100)*'Tariffs Jul2020'!AJ39))</f>
        <v>0</v>
      </c>
      <c r="N45" s="85">
        <f>IF(($C$5*'Tariffs Jul2020'!AL39/'Tariffs Jul2020'!AJ39&gt;'Tariffs Jul2020'!M39),($C$5*'Tariffs Jul2020'!AL39/'Tariffs Jul2020'!AJ39-'Tariffs Jul2020'!M39)*'Tariffs Jul2020'!Y39/100*'Tariffs Jul2020'!AJ39,0)</f>
        <v>462.2727272727272</v>
      </c>
      <c r="O45" s="73">
        <f t="shared" si="0"/>
        <v>1653.3927272727271</v>
      </c>
      <c r="P45" s="498">
        <f t="shared" si="1"/>
        <v>1818.732</v>
      </c>
      <c r="Q45" s="482"/>
      <c r="R45" s="482"/>
      <c r="S45" s="482"/>
      <c r="T45" s="482"/>
      <c r="U45" s="482"/>
      <c r="V45" s="482"/>
      <c r="W45" s="482"/>
      <c r="X45" s="482"/>
      <c r="Y45" s="482"/>
    </row>
    <row r="46" spans="1:25" x14ac:dyDescent="0.15">
      <c r="A46" s="286" t="str">
        <f>'Tariffs Jul2020'!F40</f>
        <v>Momentum Energy</v>
      </c>
      <c r="B46" s="47" t="str">
        <f>'Tariffs Jul2020'!D40</f>
        <v>AGN North</v>
      </c>
      <c r="C46" s="287">
        <f>'Tariffs Jul2020'!E40</f>
        <v>43984</v>
      </c>
      <c r="D46" s="85">
        <f>365*'Tariffs Jul2020'!H40/100</f>
        <v>293.19454545454539</v>
      </c>
      <c r="E46" s="85">
        <f>IF($C$5*'Tariffs Jul2020'!AK40/'Tariffs Jul2020'!AI40&gt;='Tariffs Jul2020'!J40,( 'Tariffs Jul2020'!J40*'Tariffs Jul2020'!O40/100)* 'Tariffs Jul2020'!AI40,($C$5*'Tariffs Jul2020'!AK40/'Tariffs Jul2020'!AI40*'Tariffs Jul2020'!O40/100)* 'Tariffs Jul2020'!AI40)</f>
        <v>111.86</v>
      </c>
      <c r="F46" s="85">
        <f>IF($C$5*'Tariffs Jul2020'!AK40/'Tariffs Jul2020'!AI40&lt;'Tariffs Jul2020'!J40,0,IF($C$5*'Tariffs Jul2020'!AK40/'Tariffs Jul2020'!AI40&lt;='Tariffs Jul2020'!K40,($C$5*'Tariffs Jul2020'!AK40/'Tariffs Jul2020'!AI40-'Tariffs Jul2020'!J40)*('Tariffs Jul2020'!P40/100)*'Tariffs Jul2020'!AI40,('Tariffs Jul2020'!K40-'Tariffs Jul2020'!J40)*('Tariffs Jul2020'!P40/100)*'Tariffs Jul2020'!AI40))</f>
        <v>79.821818181818173</v>
      </c>
      <c r="G46" s="85">
        <f>IF($C$5*'Tariffs Jul2020'!AK40/'Tariffs Jul2020'!AI40&lt;'Tariffs Jul2020'!K40,0,IF($C$5*'Tariffs Jul2020'!AK40/'Tariffs Jul2020'!AI40&lt;='Tariffs Jul2020'!L40,($C$5*'Tariffs Jul2020'!AK40/'Tariffs Jul2020'!AI40-'Tariffs Jul2020'!K40)*('Tariffs Jul2020'!Q40/100)*'Tariffs Jul2020'!AI40,('Tariffs Jul2020'!L40-'Tariffs Jul2020'!K40)*('Tariffs Jul2020'!Q40/100)*'Tariffs Jul2020'!AI40))</f>
        <v>0</v>
      </c>
      <c r="H46" s="85">
        <f>IF($C$5*'Tariffs Jul2020'!AK40/'Tariffs Jul2020'!AI40&lt;'Tariffs Jul2020'!L40,0,IF($C$5*'Tariffs Jul2020'!AK40/'Tariffs Jul2020'!AI40&lt;='Tariffs Jul2020'!M40,($C$5*'Tariffs Jul2020'!AK40/'Tariffs Jul2020'!AI40-'Tariffs Jul2020'!L40)*('Tariffs Jul2020'!R40/100)*'Tariffs Jul2020'!AI40,('Tariffs Jul2020'!M40-'Tariffs Jul2020'!L40)*('Tariffs Jul2020'!R40/100)*'Tariffs Jul2020'!AI40))</f>
        <v>0</v>
      </c>
      <c r="I46" s="85">
        <f>IF(($C$5*'Tariffs Jul2020'!AK40/'Tariffs Jul2020'!AI40&gt;'Tariffs Jul2020'!M40),($C$5*'Tariffs Jul2020'!AK40/'Tariffs Jul2020'!AI40-'Tariffs Jul2020'!M40)*'Tariffs Jul2020'!S40/100*'Tariffs Jul2020'!AI40,0)</f>
        <v>389.94539999999984</v>
      </c>
      <c r="J46" s="85">
        <f>IF($C$5*'Tariffs Jul2020'!AL40/'Tariffs Jul2020'!AJ40&gt;='Tariffs Jul2020'!J40,('Tariffs Jul2020'!J40*'Tariffs Jul2020'!U40/100)* 'Tariffs Jul2020'!AJ40,($C$5*'Tariffs Jul2020'!AL40/'Tariffs Jul2020'!AJ40*'Tariffs Jul2020'!U40/100)* 'Tariffs Jul2020'!AJ40)</f>
        <v>200.98909090909089</v>
      </c>
      <c r="K46" s="85">
        <f>IF($C$5*'Tariffs Jul2020'!AL40/'Tariffs Jul2020'!AJ40&lt;'Tariffs Jul2020'!J40,0,IF($C$5*'Tariffs Jul2020'!AL40/'Tariffs Jul2020'!AJ40&lt;='Tariffs Jul2020'!K40,($C$5*'Tariffs Jul2020'!AL40/'Tariffs Jul2020'!AJ40-'Tariffs Jul2020'!J40)*('Tariffs Jul2020'!V40/100)*'Tariffs Jul2020'!AJ40,('Tariffs Jul2020'!K40-'Tariffs Jul2020'!J40)*('Tariffs Jul2020'!V40/100)*'Tariffs Jul2020'!AJ40))</f>
        <v>142.89090909090908</v>
      </c>
      <c r="L46" s="85">
        <f>IF($C$5*'Tariffs Jul2020'!AL40/'Tariffs Jul2020'!AJ40&lt;'Tariffs Jul2020'!K40,0,IF($C$5*'Tariffs Jul2020'!AL40/'Tariffs Jul2020'!AJ40&lt;='Tariffs Jul2020'!L40,($C$5*'Tariffs Jul2020'!AL40/'Tariffs Jul2020'!AJ40-'Tariffs Jul2020'!K40)*('Tariffs Jul2020'!W40/100)*'Tariffs Jul2020'!AJ40,('Tariffs Jul2020'!L40-'Tariffs Jul2020'!K40)*('Tariffs Jul2020'!W40/100)*'Tariffs Jul2020'!AJ40))</f>
        <v>0</v>
      </c>
      <c r="M46" s="85">
        <f>IF($C$5*'Tariffs Jul2020'!AL40/'Tariffs Jul2020'!AJ40&lt;'Tariffs Jul2020'!L40,0,IF($C$5*'Tariffs Jul2020'!AL40/'Tariffs Jul2020'!AJ40&lt;='Tariffs Jul2020'!M40,($C$5*'Tariffs Jul2020'!AL40/'Tariffs Jul2020'!AJ40-'Tariffs Jul2020'!L40)*('Tariffs Jul2020'!X40/100)*'Tariffs Jul2020'!AJ40,('Tariffs Jul2020'!M40-'Tariffs Jul2020'!L40)*('Tariffs Jul2020'!X40/100)*'Tariffs Jul2020'!AJ40))</f>
        <v>0</v>
      </c>
      <c r="N46" s="85">
        <f>IF(($C$5*'Tariffs Jul2020'!AL40/'Tariffs Jul2020'!AJ40&gt;'Tariffs Jul2020'!M40),($C$5*'Tariffs Jul2020'!AL40/'Tariffs Jul2020'!AJ40-'Tariffs Jul2020'!M40)*'Tariffs Jul2020'!Y40/100*'Tariffs Jul2020'!AJ40,0)</f>
        <v>695.35718181818152</v>
      </c>
      <c r="O46" s="73">
        <f t="shared" si="0"/>
        <v>1914.058945454545</v>
      </c>
      <c r="P46" s="498">
        <f t="shared" si="1"/>
        <v>2105.4648399999996</v>
      </c>
      <c r="Q46" s="482"/>
      <c r="R46" s="482"/>
      <c r="S46" s="482"/>
      <c r="T46" s="482"/>
      <c r="U46" s="482"/>
      <c r="V46" s="482"/>
      <c r="W46" s="482"/>
      <c r="X46" s="482"/>
      <c r="Y46" s="482"/>
    </row>
    <row r="47" spans="1:25" x14ac:dyDescent="0.15">
      <c r="A47" s="286" t="str">
        <f>'Tariffs Jul2020'!F41</f>
        <v>Origin Energy</v>
      </c>
      <c r="B47" s="47" t="str">
        <f>'Tariffs Jul2020'!D41</f>
        <v>AGN North</v>
      </c>
      <c r="C47" s="287">
        <f>'Tariffs Jul2020'!E41</f>
        <v>44013</v>
      </c>
      <c r="D47" s="85">
        <f>365*'Tariffs Jul2020'!H41/100</f>
        <v>251.85</v>
      </c>
      <c r="E47" s="85">
        <f>IF($C$5*'Tariffs Jul2020'!AK41/'Tariffs Jul2020'!AI41&gt;='Tariffs Jul2020'!J41,( 'Tariffs Jul2020'!J41*'Tariffs Jul2020'!O41/100)* 'Tariffs Jul2020'!AI41,($C$5*'Tariffs Jul2020'!AK41/'Tariffs Jul2020'!AI41*'Tariffs Jul2020'!O41/100)* 'Tariffs Jul2020'!AI41)</f>
        <v>395.99999999999989</v>
      </c>
      <c r="F47" s="85">
        <f>IF($C$5*'Tariffs Jul2020'!AK41/'Tariffs Jul2020'!AI41&lt;'Tariffs Jul2020'!J41,0,IF($C$5*'Tariffs Jul2020'!AK41/'Tariffs Jul2020'!AI41&lt;='Tariffs Jul2020'!K41,($C$5*'Tariffs Jul2020'!AK41/'Tariffs Jul2020'!AI41-'Tariffs Jul2020'!J41)*('Tariffs Jul2020'!P41/100)*'Tariffs Jul2020'!AI41,('Tariffs Jul2020'!K41-'Tariffs Jul2020'!J41)*('Tariffs Jul2020'!P41/100)*'Tariffs Jul2020'!AI41))</f>
        <v>283.5</v>
      </c>
      <c r="G47" s="85">
        <f>IF($C$5*'Tariffs Jul2020'!AK41/'Tariffs Jul2020'!AI41&lt;'Tariffs Jul2020'!K41,0,IF($C$5*'Tariffs Jul2020'!AK41/'Tariffs Jul2020'!AI41&lt;='Tariffs Jul2020'!L41,($C$5*'Tariffs Jul2020'!AK41/'Tariffs Jul2020'!AI41-'Tariffs Jul2020'!K41)*('Tariffs Jul2020'!Q41/100)*'Tariffs Jul2020'!AI41,('Tariffs Jul2020'!L41-'Tariffs Jul2020'!K41)*('Tariffs Jul2020'!Q41/100)*'Tariffs Jul2020'!AI41))</f>
        <v>0</v>
      </c>
      <c r="H47" s="85">
        <f>IF($C$5*'Tariffs Jul2020'!AK41/'Tariffs Jul2020'!AI41&lt;'Tariffs Jul2020'!L41,0,IF($C$5*'Tariffs Jul2020'!AK41/'Tariffs Jul2020'!AI41&lt;='Tariffs Jul2020'!M41,($C$5*'Tariffs Jul2020'!AK41/'Tariffs Jul2020'!AI41-'Tariffs Jul2020'!L41)*('Tariffs Jul2020'!R41/100)*'Tariffs Jul2020'!AI41,('Tariffs Jul2020'!M41-'Tariffs Jul2020'!L41)*('Tariffs Jul2020'!R41/100)*'Tariffs Jul2020'!AI41))</f>
        <v>0</v>
      </c>
      <c r="I47" s="85">
        <f>IF(($C$5*'Tariffs Jul2020'!AK41/'Tariffs Jul2020'!AI41&gt;'Tariffs Jul2020'!M41),($C$5*'Tariffs Jul2020'!AK41/'Tariffs Jul2020'!AI41-'Tariffs Jul2020'!M41)*'Tariffs Jul2020'!S41/100*'Tariffs Jul2020'!AI41,0)</f>
        <v>0</v>
      </c>
      <c r="J47" s="85">
        <f>IF($C$5*'Tariffs Jul2020'!AL41/'Tariffs Jul2020'!AJ41&gt;='Tariffs Jul2020'!J41,('Tariffs Jul2020'!J41*'Tariffs Jul2020'!U41/100)* 'Tariffs Jul2020'!AJ41,($C$5*'Tariffs Jul2020'!AL41/'Tariffs Jul2020'!AJ41*'Tariffs Jul2020'!U41/100)* 'Tariffs Jul2020'!AJ41)</f>
        <v>395.99999999999989</v>
      </c>
      <c r="K47" s="85">
        <f>IF($C$5*'Tariffs Jul2020'!AL41/'Tariffs Jul2020'!AJ41&lt;'Tariffs Jul2020'!J41,0,IF($C$5*'Tariffs Jul2020'!AL41/'Tariffs Jul2020'!AJ41&lt;='Tariffs Jul2020'!K41,($C$5*'Tariffs Jul2020'!AL41/'Tariffs Jul2020'!AJ41-'Tariffs Jul2020'!J41)*('Tariffs Jul2020'!V41/100)*'Tariffs Jul2020'!AJ41,('Tariffs Jul2020'!K41-'Tariffs Jul2020'!J41)*('Tariffs Jul2020'!V41/100)*'Tariffs Jul2020'!AJ41))</f>
        <v>283.5</v>
      </c>
      <c r="L47" s="85">
        <f>IF($C$5*'Tariffs Jul2020'!AL41/'Tariffs Jul2020'!AJ41&lt;'Tariffs Jul2020'!K41,0,IF($C$5*'Tariffs Jul2020'!AL41/'Tariffs Jul2020'!AJ41&lt;='Tariffs Jul2020'!L41,($C$5*'Tariffs Jul2020'!AL41/'Tariffs Jul2020'!AJ41-'Tariffs Jul2020'!K41)*('Tariffs Jul2020'!W41/100)*'Tariffs Jul2020'!AJ41,('Tariffs Jul2020'!L41-'Tariffs Jul2020'!K41)*('Tariffs Jul2020'!W41/100)*'Tariffs Jul2020'!AJ41))</f>
        <v>0</v>
      </c>
      <c r="M47" s="85">
        <f>IF($C$5*'Tariffs Jul2020'!AL41/'Tariffs Jul2020'!AJ41&lt;'Tariffs Jul2020'!L41,0,IF($C$5*'Tariffs Jul2020'!AL41/'Tariffs Jul2020'!AJ41&lt;='Tariffs Jul2020'!M41,($C$5*'Tariffs Jul2020'!AL41/'Tariffs Jul2020'!AJ41-'Tariffs Jul2020'!L41)*('Tariffs Jul2020'!X41/100)*'Tariffs Jul2020'!AJ41,('Tariffs Jul2020'!M41-'Tariffs Jul2020'!L41)*('Tariffs Jul2020'!X41/100)*'Tariffs Jul2020'!AJ41))</f>
        <v>0</v>
      </c>
      <c r="N47" s="85">
        <f>IF(($C$5*'Tariffs Jul2020'!AL41/'Tariffs Jul2020'!AJ41&gt;'Tariffs Jul2020'!M41),($C$5*'Tariffs Jul2020'!AL41/'Tariffs Jul2020'!AJ41-'Tariffs Jul2020'!M41)*'Tariffs Jul2020'!Y41/100*'Tariffs Jul2020'!AJ41,0)</f>
        <v>0</v>
      </c>
      <c r="O47" s="73">
        <f t="shared" si="0"/>
        <v>1610.85</v>
      </c>
      <c r="P47" s="498">
        <f t="shared" si="1"/>
        <v>1771.9349999999999</v>
      </c>
      <c r="Q47" s="482"/>
      <c r="R47" s="482"/>
      <c r="S47" s="482"/>
      <c r="T47" s="482"/>
      <c r="U47" s="482"/>
      <c r="V47" s="482"/>
      <c r="W47" s="482"/>
      <c r="X47" s="482"/>
      <c r="Y47" s="482"/>
    </row>
    <row r="48" spans="1:25" x14ac:dyDescent="0.15">
      <c r="A48" s="286" t="str">
        <f>'Tariffs Jul2020'!F42</f>
        <v>Red Energy</v>
      </c>
      <c r="B48" s="47" t="str">
        <f>'Tariffs Jul2020'!D42</f>
        <v>AGN North</v>
      </c>
      <c r="C48" s="287">
        <f>'Tariffs Jul2020'!E42</f>
        <v>43831</v>
      </c>
      <c r="D48" s="85">
        <f>365*'Tariffs Jul2020'!H42/100</f>
        <v>273.75</v>
      </c>
      <c r="E48" s="85">
        <f>IF($C$5*'Tariffs Jul2020'!AK42/'Tariffs Jul2020'!AI42&gt;='Tariffs Jul2020'!J42,( 'Tariffs Jul2020'!J42*'Tariffs Jul2020'!O42/100)* 'Tariffs Jul2020'!AI42,($C$5*'Tariffs Jul2020'!AK42/'Tariffs Jul2020'!AI42*'Tariffs Jul2020'!O42/100)* 'Tariffs Jul2020'!AI42)</f>
        <v>138.18</v>
      </c>
      <c r="F48" s="85">
        <f>IF($C$5*'Tariffs Jul2020'!AK42/'Tariffs Jul2020'!AI42&lt;'Tariffs Jul2020'!J42,0,IF($C$5*'Tariffs Jul2020'!AK42/'Tariffs Jul2020'!AI42&lt;='Tariffs Jul2020'!K42,($C$5*'Tariffs Jul2020'!AK42/'Tariffs Jul2020'!AI42-'Tariffs Jul2020'!J42)*('Tariffs Jul2020'!P42/100)*'Tariffs Jul2020'!AI42,('Tariffs Jul2020'!K42-'Tariffs Jul2020'!J42)*('Tariffs Jul2020'!P42/100)*'Tariffs Jul2020'!AI42))</f>
        <v>103.84227272727271</v>
      </c>
      <c r="G48" s="85">
        <f>IF($C$5*'Tariffs Jul2020'!AK42/'Tariffs Jul2020'!AI42&lt;'Tariffs Jul2020'!K42,0,IF($C$5*'Tariffs Jul2020'!AK42/'Tariffs Jul2020'!AI42&lt;='Tariffs Jul2020'!L42,($C$5*'Tariffs Jul2020'!AK42/'Tariffs Jul2020'!AI42-'Tariffs Jul2020'!K42)*('Tariffs Jul2020'!Q42/100)*'Tariffs Jul2020'!AI42,('Tariffs Jul2020'!L42-'Tariffs Jul2020'!K42)*('Tariffs Jul2020'!Q42/100)*'Tariffs Jul2020'!AI42))</f>
        <v>0</v>
      </c>
      <c r="H48" s="85">
        <f>IF($C$5*'Tariffs Jul2020'!AK42/'Tariffs Jul2020'!AI42&lt;'Tariffs Jul2020'!L42,0,IF($C$5*'Tariffs Jul2020'!AK42/'Tariffs Jul2020'!AI42&lt;='Tariffs Jul2020'!M42,($C$5*'Tariffs Jul2020'!AK42/'Tariffs Jul2020'!AI42-'Tariffs Jul2020'!L42)*('Tariffs Jul2020'!R42/100)*'Tariffs Jul2020'!AI42,('Tariffs Jul2020'!M42-'Tariffs Jul2020'!L42)*('Tariffs Jul2020'!R42/100)*'Tariffs Jul2020'!AI42))</f>
        <v>0</v>
      </c>
      <c r="I48" s="85">
        <f>IF(($C$5*'Tariffs Jul2020'!AK42/'Tariffs Jul2020'!AI42&gt;'Tariffs Jul2020'!M42),($C$5*'Tariffs Jul2020'!AK42/'Tariffs Jul2020'!AI42-'Tariffs Jul2020'!M42)*'Tariffs Jul2020'!S42/100*'Tariffs Jul2020'!AI42,0)</f>
        <v>484.77272727272725</v>
      </c>
      <c r="J48" s="85">
        <f>IF($C$5*'Tariffs Jul2020'!AL42/'Tariffs Jul2020'!AJ42&gt;='Tariffs Jul2020'!J42,('Tariffs Jul2020'!J42*'Tariffs Jul2020'!U42/100)* 'Tariffs Jul2020'!AJ42,($C$5*'Tariffs Jul2020'!AL42/'Tariffs Jul2020'!AJ42*'Tariffs Jul2020'!U42/100)* 'Tariffs Jul2020'!AJ42)</f>
        <v>138.18</v>
      </c>
      <c r="K48" s="85">
        <f>IF($C$5*'Tariffs Jul2020'!AL42/'Tariffs Jul2020'!AJ42&lt;'Tariffs Jul2020'!J42,0,IF($C$5*'Tariffs Jul2020'!AL42/'Tariffs Jul2020'!AJ42&lt;='Tariffs Jul2020'!K42,($C$5*'Tariffs Jul2020'!AL42/'Tariffs Jul2020'!AJ42-'Tariffs Jul2020'!J42)*('Tariffs Jul2020'!V42/100)*'Tariffs Jul2020'!AJ42,('Tariffs Jul2020'!K42-'Tariffs Jul2020'!J42)*('Tariffs Jul2020'!V42/100)*'Tariffs Jul2020'!AJ42))</f>
        <v>103.84227272727271</v>
      </c>
      <c r="L48" s="85">
        <f>IF($C$5*'Tariffs Jul2020'!AL42/'Tariffs Jul2020'!AJ42&lt;'Tariffs Jul2020'!K42,0,IF($C$5*'Tariffs Jul2020'!AL42/'Tariffs Jul2020'!AJ42&lt;='Tariffs Jul2020'!L42,($C$5*'Tariffs Jul2020'!AL42/'Tariffs Jul2020'!AJ42-'Tariffs Jul2020'!K42)*('Tariffs Jul2020'!W42/100)*'Tariffs Jul2020'!AJ42,('Tariffs Jul2020'!L42-'Tariffs Jul2020'!K42)*('Tariffs Jul2020'!W42/100)*'Tariffs Jul2020'!AJ42))</f>
        <v>0</v>
      </c>
      <c r="M48" s="85">
        <f>IF($C$5*'Tariffs Jul2020'!AL42/'Tariffs Jul2020'!AJ42&lt;'Tariffs Jul2020'!L42,0,IF($C$5*'Tariffs Jul2020'!AL42/'Tariffs Jul2020'!AJ42&lt;='Tariffs Jul2020'!M42,($C$5*'Tariffs Jul2020'!AL42/'Tariffs Jul2020'!AJ42-'Tariffs Jul2020'!L42)*('Tariffs Jul2020'!X42/100)*'Tariffs Jul2020'!AJ42,('Tariffs Jul2020'!M42-'Tariffs Jul2020'!L42)*('Tariffs Jul2020'!X42/100)*'Tariffs Jul2020'!AJ42))</f>
        <v>0</v>
      </c>
      <c r="N48" s="85">
        <f>IF(($C$5*'Tariffs Jul2020'!AL42/'Tariffs Jul2020'!AJ42&gt;'Tariffs Jul2020'!M42),($C$5*'Tariffs Jul2020'!AL42/'Tariffs Jul2020'!AJ42-'Tariffs Jul2020'!M42)*'Tariffs Jul2020'!Y42/100*'Tariffs Jul2020'!AJ42,0)</f>
        <v>484.77272727272725</v>
      </c>
      <c r="O48" s="73">
        <f t="shared" si="0"/>
        <v>1727.34</v>
      </c>
      <c r="P48" s="498">
        <f t="shared" si="1"/>
        <v>1900.0740000000001</v>
      </c>
      <c r="Q48" s="482"/>
      <c r="R48" s="482"/>
      <c r="S48" s="482"/>
      <c r="T48" s="482"/>
      <c r="U48" s="482"/>
      <c r="V48" s="482"/>
      <c r="W48" s="482"/>
      <c r="X48" s="482"/>
      <c r="Y48" s="482"/>
    </row>
    <row r="49" spans="1:25" x14ac:dyDescent="0.15">
      <c r="A49" s="286" t="str">
        <f>'Tariffs Jul2020'!F43</f>
        <v>Simply Energy</v>
      </c>
      <c r="B49" s="47" t="str">
        <f>'Tariffs Jul2020'!D43</f>
        <v>AGN North</v>
      </c>
      <c r="C49" s="287">
        <f>'Tariffs Jul2020'!E43</f>
        <v>43831</v>
      </c>
      <c r="D49" s="85">
        <f>365*'Tariffs Jul2020'!H43/100</f>
        <v>281.41499999999996</v>
      </c>
      <c r="E49" s="85">
        <f>IF($C$5*'Tariffs Jul2020'!AK43/'Tariffs Jul2020'!AI43&gt;='Tariffs Jul2020'!J43,( 'Tariffs Jul2020'!J43*'Tariffs Jul2020'!O43/100)* 'Tariffs Jul2020'!AI43,($C$5*'Tariffs Jul2020'!AK43/'Tariffs Jul2020'!AI43*'Tariffs Jul2020'!O43/100)* 'Tariffs Jul2020'!AI43)</f>
        <v>104.38272727272728</v>
      </c>
      <c r="F49" s="85">
        <f>IF($C$5*'Tariffs Jul2020'!AK43/'Tariffs Jul2020'!AI43&lt;'Tariffs Jul2020'!J43,0,IF($C$5*'Tariffs Jul2020'!AK43/'Tariffs Jul2020'!AI43&lt;='Tariffs Jul2020'!K43,($C$5*'Tariffs Jul2020'!AK43/'Tariffs Jul2020'!AI43-'Tariffs Jul2020'!J43)*('Tariffs Jul2020'!P43/100)*'Tariffs Jul2020'!AI43,('Tariffs Jul2020'!K43-'Tariffs Jul2020'!J43)*('Tariffs Jul2020'!P43/100)*'Tariffs Jul2020'!AI43))</f>
        <v>73.662727272727267</v>
      </c>
      <c r="G49" s="85">
        <f>IF($C$5*'Tariffs Jul2020'!AK43/'Tariffs Jul2020'!AI43&lt;'Tariffs Jul2020'!K43,0,IF($C$5*'Tariffs Jul2020'!AK43/'Tariffs Jul2020'!AI43&lt;='Tariffs Jul2020'!L43,($C$5*'Tariffs Jul2020'!AK43/'Tariffs Jul2020'!AI43-'Tariffs Jul2020'!K43)*('Tariffs Jul2020'!Q43/100)*'Tariffs Jul2020'!AI43,('Tariffs Jul2020'!L43-'Tariffs Jul2020'!K43)*('Tariffs Jul2020'!Q43/100)*'Tariffs Jul2020'!AI43))</f>
        <v>0</v>
      </c>
      <c r="H49" s="85">
        <f>IF($C$5*'Tariffs Jul2020'!AK43/'Tariffs Jul2020'!AI43&lt;'Tariffs Jul2020'!L43,0,IF($C$5*'Tariffs Jul2020'!AK43/'Tariffs Jul2020'!AI43&lt;='Tariffs Jul2020'!M43,($C$5*'Tariffs Jul2020'!AK43/'Tariffs Jul2020'!AI43-'Tariffs Jul2020'!L43)*('Tariffs Jul2020'!R43/100)*'Tariffs Jul2020'!AI43,('Tariffs Jul2020'!M43-'Tariffs Jul2020'!L43)*('Tariffs Jul2020'!R43/100)*'Tariffs Jul2020'!AI43))</f>
        <v>0</v>
      </c>
      <c r="I49" s="85">
        <f>IF(($C$5*'Tariffs Jul2020'!AK43/'Tariffs Jul2020'!AI43&gt;'Tariffs Jul2020'!M43),($C$5*'Tariffs Jul2020'!AK43/'Tariffs Jul2020'!AI43-'Tariffs Jul2020'!M43)*'Tariffs Jul2020'!S43/100*'Tariffs Jul2020'!AI43,0)</f>
        <v>347.67859090909076</v>
      </c>
      <c r="J49" s="85">
        <f>IF($C$5*'Tariffs Jul2020'!AL43/'Tariffs Jul2020'!AJ43&gt;='Tariffs Jul2020'!J43,('Tariffs Jul2020'!J43*'Tariffs Jul2020'!U43/100)* 'Tariffs Jul2020'!AJ43,($C$5*'Tariffs Jul2020'!AL43/'Tariffs Jul2020'!AJ43*'Tariffs Jul2020'!U43/100)* 'Tariffs Jul2020'!AJ43)</f>
        <v>208.76545454545456</v>
      </c>
      <c r="K49" s="85">
        <f>IF($C$5*'Tariffs Jul2020'!AL43/'Tariffs Jul2020'!AJ43&lt;'Tariffs Jul2020'!J43,0,IF($C$5*'Tariffs Jul2020'!AL43/'Tariffs Jul2020'!AJ43&lt;='Tariffs Jul2020'!K43,($C$5*'Tariffs Jul2020'!AL43/'Tariffs Jul2020'!AJ43-'Tariffs Jul2020'!J43)*('Tariffs Jul2020'!V43/100)*'Tariffs Jul2020'!AJ43,('Tariffs Jul2020'!K43-'Tariffs Jul2020'!J43)*('Tariffs Jul2020'!V43/100)*'Tariffs Jul2020'!AJ43))</f>
        <v>147.32545454545453</v>
      </c>
      <c r="L49" s="85">
        <f>IF($C$5*'Tariffs Jul2020'!AL43/'Tariffs Jul2020'!AJ43&lt;'Tariffs Jul2020'!K43,0,IF($C$5*'Tariffs Jul2020'!AL43/'Tariffs Jul2020'!AJ43&lt;='Tariffs Jul2020'!L43,($C$5*'Tariffs Jul2020'!AL43/'Tariffs Jul2020'!AJ43-'Tariffs Jul2020'!K43)*('Tariffs Jul2020'!W43/100)*'Tariffs Jul2020'!AJ43,('Tariffs Jul2020'!L43-'Tariffs Jul2020'!K43)*('Tariffs Jul2020'!W43/100)*'Tariffs Jul2020'!AJ43))</f>
        <v>0</v>
      </c>
      <c r="M49" s="85">
        <f>IF($C$5*'Tariffs Jul2020'!AL43/'Tariffs Jul2020'!AJ43&lt;'Tariffs Jul2020'!L43,0,IF($C$5*'Tariffs Jul2020'!AL43/'Tariffs Jul2020'!AJ43&lt;='Tariffs Jul2020'!M43,($C$5*'Tariffs Jul2020'!AL43/'Tariffs Jul2020'!AJ43-'Tariffs Jul2020'!L43)*('Tariffs Jul2020'!X43/100)*'Tariffs Jul2020'!AJ43,('Tariffs Jul2020'!M43-'Tariffs Jul2020'!L43)*('Tariffs Jul2020'!X43/100)*'Tariffs Jul2020'!AJ43))</f>
        <v>0</v>
      </c>
      <c r="N49" s="85">
        <f>IF(($C$5*'Tariffs Jul2020'!AL43/'Tariffs Jul2020'!AJ43&gt;'Tariffs Jul2020'!M43),($C$5*'Tariffs Jul2020'!AL43/'Tariffs Jul2020'!AJ43-'Tariffs Jul2020'!M43)*'Tariffs Jul2020'!Y43/100*'Tariffs Jul2020'!AJ43,0)</f>
        <v>695.35718181818152</v>
      </c>
      <c r="O49" s="73">
        <f t="shared" si="0"/>
        <v>1858.5871363636359</v>
      </c>
      <c r="P49" s="498">
        <f t="shared" si="1"/>
        <v>2044.4458499999996</v>
      </c>
      <c r="Q49" s="482"/>
      <c r="R49" s="482"/>
      <c r="S49" s="482"/>
      <c r="T49" s="482"/>
      <c r="U49" s="482"/>
      <c r="V49" s="482"/>
      <c r="W49" s="482"/>
      <c r="X49" s="482"/>
      <c r="Y49" s="482"/>
    </row>
    <row r="50" spans="1:25" x14ac:dyDescent="0.15">
      <c r="A50" s="286" t="str">
        <f>'Tariffs Jul2020'!F44</f>
        <v>Sumo Power</v>
      </c>
      <c r="B50" s="47" t="str">
        <f>'Tariffs Jul2020'!D44</f>
        <v>AGN North</v>
      </c>
      <c r="C50" s="287">
        <f>'Tariffs Jul2020'!E44</f>
        <v>43831</v>
      </c>
      <c r="D50" s="85">
        <f>365*'Tariffs Jul2020'!H44/100</f>
        <v>287.91863636363632</v>
      </c>
      <c r="E50" s="85">
        <f>IF($C$5*'Tariffs Jul2020'!AK44/'Tariffs Jul2020'!AI44&gt;='Tariffs Jul2020'!J44,( 'Tariffs Jul2020'!J44*'Tariffs Jul2020'!O44/100)* 'Tariffs Jul2020'!AI44,($C$5*'Tariffs Jul2020'!AK44/'Tariffs Jul2020'!AI44*'Tariffs Jul2020'!O44/100)* 'Tariffs Jul2020'!AI44)</f>
        <v>154.77954545454546</v>
      </c>
      <c r="F50" s="85">
        <f>IF($C$5*'Tariffs Jul2020'!AK44/'Tariffs Jul2020'!AI44&lt;'Tariffs Jul2020'!J44,0,IF($C$5*'Tariffs Jul2020'!AK44/'Tariffs Jul2020'!AI44&lt;='Tariffs Jul2020'!K44,($C$5*'Tariffs Jul2020'!AK44/'Tariffs Jul2020'!AI44-'Tariffs Jul2020'!J44)*('Tariffs Jul2020'!P44/100)*'Tariffs Jul2020'!AI44,('Tariffs Jul2020'!K44-'Tariffs Jul2020'!J44)*('Tariffs Jul2020'!P44/100)*'Tariffs Jul2020'!AI44))</f>
        <v>116.03727272727272</v>
      </c>
      <c r="G50" s="85">
        <f>IF($C$5*'Tariffs Jul2020'!AK44/'Tariffs Jul2020'!AI44&lt;'Tariffs Jul2020'!K44,0,IF($C$5*'Tariffs Jul2020'!AK44/'Tariffs Jul2020'!AI44&lt;='Tariffs Jul2020'!L44,($C$5*'Tariffs Jul2020'!AK44/'Tariffs Jul2020'!AI44-'Tariffs Jul2020'!K44)*('Tariffs Jul2020'!Q44/100)*'Tariffs Jul2020'!AI44,('Tariffs Jul2020'!L44-'Tariffs Jul2020'!K44)*('Tariffs Jul2020'!Q44/100)*'Tariffs Jul2020'!AI44))</f>
        <v>0</v>
      </c>
      <c r="H50" s="85">
        <f>IF($C$5*'Tariffs Jul2020'!AK44/'Tariffs Jul2020'!AI44&lt;'Tariffs Jul2020'!L44,0,IF($C$5*'Tariffs Jul2020'!AK44/'Tariffs Jul2020'!AI44&lt;='Tariffs Jul2020'!M44,($C$5*'Tariffs Jul2020'!AK44/'Tariffs Jul2020'!AI44-'Tariffs Jul2020'!L44)*('Tariffs Jul2020'!R44/100)*'Tariffs Jul2020'!AI44,('Tariffs Jul2020'!M44-'Tariffs Jul2020'!L44)*('Tariffs Jul2020'!R44/100)*'Tariffs Jul2020'!AI44))</f>
        <v>0</v>
      </c>
      <c r="I50" s="85">
        <f>IF(($C$5*'Tariffs Jul2020'!AK44/'Tariffs Jul2020'!AI44&gt;'Tariffs Jul2020'!M44),($C$5*'Tariffs Jul2020'!AK44/'Tariffs Jul2020'!AI44-'Tariffs Jul2020'!M44)*'Tariffs Jul2020'!S44/100*'Tariffs Jul2020'!AI44,0)</f>
        <v>535.90909090909088</v>
      </c>
      <c r="J50" s="85">
        <f>IF($C$5*'Tariffs Jul2020'!AL44/'Tariffs Jul2020'!AJ44&gt;='Tariffs Jul2020'!J44,('Tariffs Jul2020'!J44*'Tariffs Jul2020'!U44/100)* 'Tariffs Jul2020'!AJ44,($C$5*'Tariffs Jul2020'!AL44/'Tariffs Jul2020'!AJ44*'Tariffs Jul2020'!U44/100)* 'Tariffs Jul2020'!AJ44)</f>
        <v>154.77954545454546</v>
      </c>
      <c r="K50" s="85">
        <f>IF($C$5*'Tariffs Jul2020'!AL44/'Tariffs Jul2020'!AJ44&lt;'Tariffs Jul2020'!J44,0,IF($C$5*'Tariffs Jul2020'!AL44/'Tariffs Jul2020'!AJ44&lt;='Tariffs Jul2020'!K44,($C$5*'Tariffs Jul2020'!AL44/'Tariffs Jul2020'!AJ44-'Tariffs Jul2020'!J44)*('Tariffs Jul2020'!V44/100)*'Tariffs Jul2020'!AJ44,('Tariffs Jul2020'!K44-'Tariffs Jul2020'!J44)*('Tariffs Jul2020'!V44/100)*'Tariffs Jul2020'!AJ44))</f>
        <v>116.03727272727272</v>
      </c>
      <c r="L50" s="85">
        <f>IF($C$5*'Tariffs Jul2020'!AL44/'Tariffs Jul2020'!AJ44&lt;'Tariffs Jul2020'!K44,0,IF($C$5*'Tariffs Jul2020'!AL44/'Tariffs Jul2020'!AJ44&lt;='Tariffs Jul2020'!L44,($C$5*'Tariffs Jul2020'!AL44/'Tariffs Jul2020'!AJ44-'Tariffs Jul2020'!K44)*('Tariffs Jul2020'!W44/100)*'Tariffs Jul2020'!AJ44,('Tariffs Jul2020'!L44-'Tariffs Jul2020'!K44)*('Tariffs Jul2020'!W44/100)*'Tariffs Jul2020'!AJ44))</f>
        <v>0</v>
      </c>
      <c r="M50" s="85">
        <f>IF($C$5*'Tariffs Jul2020'!AL44/'Tariffs Jul2020'!AJ44&lt;'Tariffs Jul2020'!L44,0,IF($C$5*'Tariffs Jul2020'!AL44/'Tariffs Jul2020'!AJ44&lt;='Tariffs Jul2020'!M44,($C$5*'Tariffs Jul2020'!AL44/'Tariffs Jul2020'!AJ44-'Tariffs Jul2020'!L44)*('Tariffs Jul2020'!X44/100)*'Tariffs Jul2020'!AJ44,('Tariffs Jul2020'!M44-'Tariffs Jul2020'!L44)*('Tariffs Jul2020'!X44/100)*'Tariffs Jul2020'!AJ44))</f>
        <v>0</v>
      </c>
      <c r="N50" s="85">
        <f>IF(($C$5*'Tariffs Jul2020'!AL44/'Tariffs Jul2020'!AJ44&gt;'Tariffs Jul2020'!M44),($C$5*'Tariffs Jul2020'!AL44/'Tariffs Jul2020'!AJ44-'Tariffs Jul2020'!M44)*'Tariffs Jul2020'!Y44/100*'Tariffs Jul2020'!AJ44,0)</f>
        <v>535.90909090909088</v>
      </c>
      <c r="O50" s="73">
        <f t="shared" si="0"/>
        <v>1901.3704545454543</v>
      </c>
      <c r="P50" s="498">
        <f t="shared" si="1"/>
        <v>2091.5074999999997</v>
      </c>
      <c r="Q50" s="482"/>
      <c r="R50" s="482"/>
      <c r="S50" s="482"/>
      <c r="T50" s="482"/>
      <c r="U50" s="482"/>
      <c r="V50" s="482"/>
      <c r="W50" s="482"/>
      <c r="X50" s="482"/>
      <c r="Y50" s="482"/>
    </row>
    <row r="51" spans="1:25" x14ac:dyDescent="0.15">
      <c r="A51" s="286" t="str">
        <f>'Tariffs Jul2020'!F45</f>
        <v>Amaysim</v>
      </c>
      <c r="B51" s="47" t="str">
        <f>'Tariffs Jul2020'!D45</f>
        <v>AGN North</v>
      </c>
      <c r="C51" s="287">
        <f>'Tariffs Jul2020'!E45</f>
        <v>43831</v>
      </c>
      <c r="D51" s="85">
        <f>365*'Tariffs Jul2020'!H45/100</f>
        <v>292.72999999999996</v>
      </c>
      <c r="E51" s="85">
        <f>IF($C$5*'Tariffs Jul2020'!AK45/'Tariffs Jul2020'!AI45&gt;='Tariffs Jul2020'!J45,( 'Tariffs Jul2020'!J45*'Tariffs Jul2020'!O45/100)* 'Tariffs Jul2020'!AI45,($C$5*'Tariffs Jul2020'!AK45/'Tariffs Jul2020'!AI45*'Tariffs Jul2020'!O45/100)* 'Tariffs Jul2020'!AI45)</f>
        <v>185.28681818181818</v>
      </c>
      <c r="F51" s="85">
        <f>IF($C$5*'Tariffs Jul2020'!AK45/'Tariffs Jul2020'!AI45&lt;'Tariffs Jul2020'!J45,0,IF($C$5*'Tariffs Jul2020'!AK45/'Tariffs Jul2020'!AI45&lt;='Tariffs Jul2020'!K45,($C$5*'Tariffs Jul2020'!AK45/'Tariffs Jul2020'!AI45-'Tariffs Jul2020'!J45)*('Tariffs Jul2020'!P45/100)*'Tariffs Jul2020'!AI45,('Tariffs Jul2020'!K45-'Tariffs Jul2020'!J45)*('Tariffs Jul2020'!P45/100)*'Tariffs Jul2020'!AI45))</f>
        <v>130.07999999999998</v>
      </c>
      <c r="G51" s="85">
        <f>IF($C$5*'Tariffs Jul2020'!AK45/'Tariffs Jul2020'!AI45&lt;'Tariffs Jul2020'!K45,0,IF($C$5*'Tariffs Jul2020'!AK45/'Tariffs Jul2020'!AI45&lt;='Tariffs Jul2020'!L45,($C$5*'Tariffs Jul2020'!AK45/'Tariffs Jul2020'!AI45-'Tariffs Jul2020'!K45)*('Tariffs Jul2020'!Q45/100)*'Tariffs Jul2020'!AI45,('Tariffs Jul2020'!L45-'Tariffs Jul2020'!K45)*('Tariffs Jul2020'!Q45/100)*'Tariffs Jul2020'!AI45))</f>
        <v>0</v>
      </c>
      <c r="H51" s="85">
        <f>IF($C$5*'Tariffs Jul2020'!AK45/'Tariffs Jul2020'!AI45&lt;'Tariffs Jul2020'!L45,0,IF($C$5*'Tariffs Jul2020'!AK45/'Tariffs Jul2020'!AI45&lt;='Tariffs Jul2020'!M45,($C$5*'Tariffs Jul2020'!AK45/'Tariffs Jul2020'!AI45-'Tariffs Jul2020'!L45)*('Tariffs Jul2020'!R45/100)*'Tariffs Jul2020'!AI45,('Tariffs Jul2020'!M45-'Tariffs Jul2020'!L45)*('Tariffs Jul2020'!R45/100)*'Tariffs Jul2020'!AI45))</f>
        <v>0</v>
      </c>
      <c r="I51" s="85">
        <f>IF(($C$5*'Tariffs Jul2020'!AK45/'Tariffs Jul2020'!AI45&gt;'Tariffs Jul2020'!M45),($C$5*'Tariffs Jul2020'!AK45/'Tariffs Jul2020'!AI45-'Tariffs Jul2020'!M45)*'Tariffs Jul2020'!S45/100*'Tariffs Jul2020'!AI45,0)</f>
        <v>630</v>
      </c>
      <c r="J51" s="85">
        <f>IF($C$5*'Tariffs Jul2020'!AL45/'Tariffs Jul2020'!AJ45&gt;='Tariffs Jul2020'!J45,('Tariffs Jul2020'!J45*'Tariffs Jul2020'!U45/100)* 'Tariffs Jul2020'!AJ45,($C$5*'Tariffs Jul2020'!AL45/'Tariffs Jul2020'!AJ45*'Tariffs Jul2020'!U45/100)* 'Tariffs Jul2020'!AJ45)</f>
        <v>185.28681818181818</v>
      </c>
      <c r="K51" s="85">
        <f>IF($C$5*'Tariffs Jul2020'!AL45/'Tariffs Jul2020'!AJ45&lt;'Tariffs Jul2020'!J45,0,IF($C$5*'Tariffs Jul2020'!AL45/'Tariffs Jul2020'!AJ45&lt;='Tariffs Jul2020'!K45,($C$5*'Tariffs Jul2020'!AL45/'Tariffs Jul2020'!AJ45-'Tariffs Jul2020'!J45)*('Tariffs Jul2020'!V45/100)*'Tariffs Jul2020'!AJ45,('Tariffs Jul2020'!K45-'Tariffs Jul2020'!J45)*('Tariffs Jul2020'!V45/100)*'Tariffs Jul2020'!AJ45))</f>
        <v>130.07999999999998</v>
      </c>
      <c r="L51" s="85">
        <f>IF($C$5*'Tariffs Jul2020'!AL45/'Tariffs Jul2020'!AJ45&lt;'Tariffs Jul2020'!K45,0,IF($C$5*'Tariffs Jul2020'!AL45/'Tariffs Jul2020'!AJ45&lt;='Tariffs Jul2020'!L45,($C$5*'Tariffs Jul2020'!AL45/'Tariffs Jul2020'!AJ45-'Tariffs Jul2020'!K45)*('Tariffs Jul2020'!W45/100)*'Tariffs Jul2020'!AJ45,('Tariffs Jul2020'!L45-'Tariffs Jul2020'!K45)*('Tariffs Jul2020'!W45/100)*'Tariffs Jul2020'!AJ45))</f>
        <v>0</v>
      </c>
      <c r="M51" s="85">
        <f>IF($C$5*'Tariffs Jul2020'!AL45/'Tariffs Jul2020'!AJ45&lt;'Tariffs Jul2020'!L45,0,IF($C$5*'Tariffs Jul2020'!AL45/'Tariffs Jul2020'!AJ45&lt;='Tariffs Jul2020'!M45,($C$5*'Tariffs Jul2020'!AL45/'Tariffs Jul2020'!AJ45-'Tariffs Jul2020'!L45)*('Tariffs Jul2020'!X45/100)*'Tariffs Jul2020'!AJ45,('Tariffs Jul2020'!M45-'Tariffs Jul2020'!L45)*('Tariffs Jul2020'!X45/100)*'Tariffs Jul2020'!AJ45))</f>
        <v>0</v>
      </c>
      <c r="N51" s="85">
        <f>IF(($C$5*'Tariffs Jul2020'!AL45/'Tariffs Jul2020'!AJ45&gt;'Tariffs Jul2020'!M45),($C$5*'Tariffs Jul2020'!AL45/'Tariffs Jul2020'!AJ45-'Tariffs Jul2020'!M45)*'Tariffs Jul2020'!Y45/100*'Tariffs Jul2020'!AJ45,0)</f>
        <v>630</v>
      </c>
      <c r="O51" s="73">
        <f t="shared" si="0"/>
        <v>2183.4636363636364</v>
      </c>
      <c r="P51" s="498">
        <f t="shared" si="1"/>
        <v>2401.8100000000004</v>
      </c>
      <c r="Q51" s="482"/>
      <c r="R51" s="482"/>
      <c r="S51" s="482"/>
      <c r="T51" s="482"/>
      <c r="U51" s="482"/>
      <c r="V51" s="482"/>
      <c r="W51" s="482"/>
      <c r="X51" s="482"/>
      <c r="Y51" s="482"/>
    </row>
    <row r="52" spans="1:25" x14ac:dyDescent="0.15">
      <c r="A52" s="286" t="str">
        <f>'Tariffs Jul2020'!F46</f>
        <v>GloBird</v>
      </c>
      <c r="B52" s="47" t="str">
        <f>'Tariffs Jul2020'!D46</f>
        <v>AGN North</v>
      </c>
      <c r="C52" s="287">
        <f>'Tariffs Jul2020'!E46</f>
        <v>43466</v>
      </c>
      <c r="D52" s="85">
        <f>365*'Tariffs Jul2020'!H46/100</f>
        <v>346.74999999999994</v>
      </c>
      <c r="E52" s="85">
        <f>IF($C$5*'Tariffs Jul2020'!AK46/'Tariffs Jul2020'!AI46&gt;='Tariffs Jul2020'!J46,( 'Tariffs Jul2020'!J46*'Tariffs Jul2020'!O46/100)* 'Tariffs Jul2020'!AI46,($C$5*'Tariffs Jul2020'!AK46/'Tariffs Jul2020'!AI46*'Tariffs Jul2020'!O46/100)* 'Tariffs Jul2020'!AI46)</f>
        <v>306</v>
      </c>
      <c r="F52" s="85">
        <f>IF($C$5*'Tariffs Jul2020'!AK46/'Tariffs Jul2020'!AI46&lt;'Tariffs Jul2020'!J46,0,IF($C$5*'Tariffs Jul2020'!AK46/'Tariffs Jul2020'!AI46&lt;='Tariffs Jul2020'!K46,($C$5*'Tariffs Jul2020'!AK46/'Tariffs Jul2020'!AI46-'Tariffs Jul2020'!J46)*('Tariffs Jul2020'!P46/100)*'Tariffs Jul2020'!AI46,('Tariffs Jul2020'!K46-'Tariffs Jul2020'!J46)*('Tariffs Jul2020'!P46/100)*'Tariffs Jul2020'!AI46))</f>
        <v>0</v>
      </c>
      <c r="G52" s="85">
        <f>IF($C$5*'Tariffs Jul2020'!AK46/'Tariffs Jul2020'!AI46&lt;'Tariffs Jul2020'!K46,0,IF($C$5*'Tariffs Jul2020'!AK46/'Tariffs Jul2020'!AI46&lt;='Tariffs Jul2020'!L46,($C$5*'Tariffs Jul2020'!AK46/'Tariffs Jul2020'!AI46-'Tariffs Jul2020'!K46)*('Tariffs Jul2020'!Q46/100)*'Tariffs Jul2020'!AI46,('Tariffs Jul2020'!L46-'Tariffs Jul2020'!K46)*('Tariffs Jul2020'!Q46/100)*'Tariffs Jul2020'!AI46))</f>
        <v>0</v>
      </c>
      <c r="H52" s="85">
        <f>IF($C$5*'Tariffs Jul2020'!AK46/'Tariffs Jul2020'!AI46&lt;'Tariffs Jul2020'!L46,0,IF($C$5*'Tariffs Jul2020'!AK46/'Tariffs Jul2020'!AI46&lt;='Tariffs Jul2020'!M46,($C$5*'Tariffs Jul2020'!AK46/'Tariffs Jul2020'!AI46-'Tariffs Jul2020'!L46)*('Tariffs Jul2020'!R46/100)*'Tariffs Jul2020'!AI46,('Tariffs Jul2020'!M46-'Tariffs Jul2020'!L46)*('Tariffs Jul2020'!R46/100)*'Tariffs Jul2020'!AI46))</f>
        <v>0</v>
      </c>
      <c r="I52" s="85">
        <f>IF(($C$5*'Tariffs Jul2020'!AK46/'Tariffs Jul2020'!AI46&gt;'Tariffs Jul2020'!M46),($C$5*'Tariffs Jul2020'!AK46/'Tariffs Jul2020'!AI46-'Tariffs Jul2020'!M46)*'Tariffs Jul2020'!S46/100*'Tariffs Jul2020'!AI46,0)</f>
        <v>494.99999999999989</v>
      </c>
      <c r="J52" s="85">
        <f>IF($C$5*'Tariffs Jul2020'!AL46/'Tariffs Jul2020'!AJ46&gt;='Tariffs Jul2020'!J46,('Tariffs Jul2020'!J46*'Tariffs Jul2020'!U46/100)* 'Tariffs Jul2020'!AJ46,($C$5*'Tariffs Jul2020'!AL46/'Tariffs Jul2020'!AJ46*'Tariffs Jul2020'!U46/100)* 'Tariffs Jul2020'!AJ46)</f>
        <v>306</v>
      </c>
      <c r="K52" s="85">
        <f>IF($C$5*'Tariffs Jul2020'!AL46/'Tariffs Jul2020'!AJ46&lt;'Tariffs Jul2020'!J46,0,IF($C$5*'Tariffs Jul2020'!AL46/'Tariffs Jul2020'!AJ46&lt;='Tariffs Jul2020'!K46,($C$5*'Tariffs Jul2020'!AL46/'Tariffs Jul2020'!AJ46-'Tariffs Jul2020'!J46)*('Tariffs Jul2020'!V46/100)*'Tariffs Jul2020'!AJ46,('Tariffs Jul2020'!K46-'Tariffs Jul2020'!J46)*('Tariffs Jul2020'!V46/100)*'Tariffs Jul2020'!AJ46))</f>
        <v>0</v>
      </c>
      <c r="L52" s="85">
        <f>IF($C$5*'Tariffs Jul2020'!AL46/'Tariffs Jul2020'!AJ46&lt;'Tariffs Jul2020'!K46,0,IF($C$5*'Tariffs Jul2020'!AL46/'Tariffs Jul2020'!AJ46&lt;='Tariffs Jul2020'!L46,($C$5*'Tariffs Jul2020'!AL46/'Tariffs Jul2020'!AJ46-'Tariffs Jul2020'!K46)*('Tariffs Jul2020'!W46/100)*'Tariffs Jul2020'!AJ46,('Tariffs Jul2020'!L46-'Tariffs Jul2020'!K46)*('Tariffs Jul2020'!W46/100)*'Tariffs Jul2020'!AJ46))</f>
        <v>0</v>
      </c>
      <c r="M52" s="85">
        <f>IF($C$5*'Tariffs Jul2020'!AL46/'Tariffs Jul2020'!AJ46&lt;'Tariffs Jul2020'!L46,0,IF($C$5*'Tariffs Jul2020'!AL46/'Tariffs Jul2020'!AJ46&lt;='Tariffs Jul2020'!M46,($C$5*'Tariffs Jul2020'!AL46/'Tariffs Jul2020'!AJ46-'Tariffs Jul2020'!L46)*('Tariffs Jul2020'!X46/100)*'Tariffs Jul2020'!AJ46,('Tariffs Jul2020'!M46-'Tariffs Jul2020'!L46)*('Tariffs Jul2020'!X46/100)*'Tariffs Jul2020'!AJ46))</f>
        <v>0</v>
      </c>
      <c r="N52" s="85">
        <f>IF(($C$5*'Tariffs Jul2020'!AL46/'Tariffs Jul2020'!AJ46&gt;'Tariffs Jul2020'!M46),($C$5*'Tariffs Jul2020'!AL46/'Tariffs Jul2020'!AJ46-'Tariffs Jul2020'!M46)*'Tariffs Jul2020'!Y46/100*'Tariffs Jul2020'!AJ46,0)</f>
        <v>494.99999999999989</v>
      </c>
      <c r="O52" s="73">
        <f t="shared" si="0"/>
        <v>1948.75</v>
      </c>
      <c r="P52" s="498">
        <f t="shared" si="1"/>
        <v>2143.625</v>
      </c>
      <c r="Q52" s="482"/>
      <c r="R52" s="482"/>
      <c r="S52" s="482"/>
      <c r="T52" s="482"/>
      <c r="U52" s="482"/>
      <c r="V52" s="482"/>
      <c r="W52" s="482"/>
      <c r="X52" s="482"/>
      <c r="Y52" s="482"/>
    </row>
    <row r="53" spans="1:25" x14ac:dyDescent="0.15">
      <c r="A53" s="286" t="str">
        <f>'Tariffs Jul2020'!F47</f>
        <v>Powershop</v>
      </c>
      <c r="B53" s="47" t="str">
        <f>'Tariffs Jul2020'!D47</f>
        <v>AGN North</v>
      </c>
      <c r="C53" s="287">
        <f>'Tariffs Jul2020'!E47</f>
        <v>44013</v>
      </c>
      <c r="D53" s="85">
        <f>365*'Tariffs Jul2020'!H47/100</f>
        <v>265.18909090909091</v>
      </c>
      <c r="E53" s="85">
        <f>((C$5*'Tariffs Jul2020'!AK47/'Tariffs Jul2020'!AI47)*('Tariffs Jul2020'!O47/100))*'Tariffs Jul2020'!AI47</f>
        <v>598.49999999999989</v>
      </c>
      <c r="F53" s="85">
        <v>0</v>
      </c>
      <c r="G53" s="85">
        <v>0</v>
      </c>
      <c r="H53" s="85">
        <v>0</v>
      </c>
      <c r="I53" s="85">
        <f>((C$5*'Tariffs Jul2020'!AL47/'Tariffs Jul2020'!AJ47)*('Tariffs Jul2020'!U47/100))*'Tariffs Jul2020'!AJ47</f>
        <v>598.49999999999989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73">
        <f t="shared" si="0"/>
        <v>1462.1890909090907</v>
      </c>
      <c r="P53" s="498">
        <f t="shared" si="1"/>
        <v>1608.4079999999999</v>
      </c>
      <c r="Q53" s="482"/>
      <c r="R53" s="482"/>
      <c r="S53" s="482"/>
      <c r="T53" s="482"/>
      <c r="U53" s="482"/>
      <c r="V53" s="482"/>
      <c r="W53" s="482"/>
      <c r="X53" s="482"/>
      <c r="Y53" s="482"/>
    </row>
    <row r="54" spans="1:25" x14ac:dyDescent="0.15">
      <c r="A54" s="286" t="str">
        <f>'Tariffs Jul2020'!F48</f>
        <v>Click Energy</v>
      </c>
      <c r="B54" s="47" t="str">
        <f>'Tariffs Jul2020'!D48</f>
        <v>AGN North</v>
      </c>
      <c r="C54" s="287">
        <f>'Tariffs Jul2020'!E48</f>
        <v>43831</v>
      </c>
      <c r="D54" s="85">
        <f>365*'Tariffs Jul2020'!H48/100</f>
        <v>292.72999999999996</v>
      </c>
      <c r="E54" s="85">
        <f>IF($C$5*'Tariffs Jul2020'!AK48/'Tariffs Jul2020'!AI48&gt;='Tariffs Jul2020'!J48,( 'Tariffs Jul2020'!J48*'Tariffs Jul2020'!O48/100)* 'Tariffs Jul2020'!AI48,($C$5*'Tariffs Jul2020'!AK48/'Tariffs Jul2020'!AI48*'Tariffs Jul2020'!O48/100)* 'Tariffs Jul2020'!AI48)</f>
        <v>185.28681818181818</v>
      </c>
      <c r="F54" s="85">
        <f>IF($C$5*'Tariffs Jul2020'!AK48/'Tariffs Jul2020'!AI48&lt;'Tariffs Jul2020'!J48,0,IF($C$5*'Tariffs Jul2020'!AK48/'Tariffs Jul2020'!AI48&lt;='Tariffs Jul2020'!K48,($C$5*'Tariffs Jul2020'!AK48/'Tariffs Jul2020'!AI48-'Tariffs Jul2020'!J48)*('Tariffs Jul2020'!P48/100)*'Tariffs Jul2020'!AI48,('Tariffs Jul2020'!K48-'Tariffs Jul2020'!J48)*('Tariffs Jul2020'!P48/100)*'Tariffs Jul2020'!AI48))</f>
        <v>130.07999999999998</v>
      </c>
      <c r="G54" s="85">
        <f>IF($C$5*'Tariffs Jul2020'!AK48/'Tariffs Jul2020'!AI48&lt;'Tariffs Jul2020'!K48,0,IF($C$5*'Tariffs Jul2020'!AK48/'Tariffs Jul2020'!AI48&lt;='Tariffs Jul2020'!L48,($C$5*'Tariffs Jul2020'!AK48/'Tariffs Jul2020'!AI48-'Tariffs Jul2020'!K48)*('Tariffs Jul2020'!Q48/100)*'Tariffs Jul2020'!AI48,('Tariffs Jul2020'!L48-'Tariffs Jul2020'!K48)*('Tariffs Jul2020'!Q48/100)*'Tariffs Jul2020'!AI48))</f>
        <v>0</v>
      </c>
      <c r="H54" s="85">
        <f>IF($C$5*'Tariffs Jul2020'!AK48/'Tariffs Jul2020'!AI48&lt;'Tariffs Jul2020'!L48,0,IF($C$5*'Tariffs Jul2020'!AK48/'Tariffs Jul2020'!AI48&lt;='Tariffs Jul2020'!M48,($C$5*'Tariffs Jul2020'!AK48/'Tariffs Jul2020'!AI48-'Tariffs Jul2020'!L48)*('Tariffs Jul2020'!R48/100)*'Tariffs Jul2020'!AI48,('Tariffs Jul2020'!M48-'Tariffs Jul2020'!L48)*('Tariffs Jul2020'!R48/100)*'Tariffs Jul2020'!AI48))</f>
        <v>0</v>
      </c>
      <c r="I54" s="85">
        <f>IF(($C$5*'Tariffs Jul2020'!AK48/'Tariffs Jul2020'!AI48&gt;'Tariffs Jul2020'!M48),($C$5*'Tariffs Jul2020'!AK48/'Tariffs Jul2020'!AI48-'Tariffs Jul2020'!M48)*'Tariffs Jul2020'!S48/100*'Tariffs Jul2020'!AI48,0)</f>
        <v>630</v>
      </c>
      <c r="J54" s="85">
        <f>IF($C$5*'Tariffs Jul2020'!AL48/'Tariffs Jul2020'!AJ48&gt;='Tariffs Jul2020'!J48,('Tariffs Jul2020'!J48*'Tariffs Jul2020'!U48/100)* 'Tariffs Jul2020'!AJ48,($C$5*'Tariffs Jul2020'!AL48/'Tariffs Jul2020'!AJ48*'Tariffs Jul2020'!U48/100)* 'Tariffs Jul2020'!AJ48)</f>
        <v>185.28681818181818</v>
      </c>
      <c r="K54" s="85">
        <f>IF($C$5*'Tariffs Jul2020'!AL48/'Tariffs Jul2020'!AJ48&lt;'Tariffs Jul2020'!J48,0,IF($C$5*'Tariffs Jul2020'!AL48/'Tariffs Jul2020'!AJ48&lt;='Tariffs Jul2020'!K48,($C$5*'Tariffs Jul2020'!AL48/'Tariffs Jul2020'!AJ48-'Tariffs Jul2020'!J48)*('Tariffs Jul2020'!V48/100)*'Tariffs Jul2020'!AJ48,('Tariffs Jul2020'!K48-'Tariffs Jul2020'!J48)*('Tariffs Jul2020'!V48/100)*'Tariffs Jul2020'!AJ48))</f>
        <v>130.07999999999998</v>
      </c>
      <c r="L54" s="85">
        <f>IF($C$5*'Tariffs Jul2020'!AL48/'Tariffs Jul2020'!AJ48&lt;'Tariffs Jul2020'!K48,0,IF($C$5*'Tariffs Jul2020'!AL48/'Tariffs Jul2020'!AJ48&lt;='Tariffs Jul2020'!L48,($C$5*'Tariffs Jul2020'!AL48/'Tariffs Jul2020'!AJ48-'Tariffs Jul2020'!K48)*('Tariffs Jul2020'!W48/100)*'Tariffs Jul2020'!AJ48,('Tariffs Jul2020'!L48-'Tariffs Jul2020'!K48)*('Tariffs Jul2020'!W48/100)*'Tariffs Jul2020'!AJ48))</f>
        <v>0</v>
      </c>
      <c r="M54" s="85">
        <f>IF($C$5*'Tariffs Jul2020'!AL48/'Tariffs Jul2020'!AJ48&lt;'Tariffs Jul2020'!L48,0,IF($C$5*'Tariffs Jul2020'!AL48/'Tariffs Jul2020'!AJ48&lt;='Tariffs Jul2020'!M48,($C$5*'Tariffs Jul2020'!AL48/'Tariffs Jul2020'!AJ48-'Tariffs Jul2020'!L48)*('Tariffs Jul2020'!X48/100)*'Tariffs Jul2020'!AJ48,('Tariffs Jul2020'!M48-'Tariffs Jul2020'!L48)*('Tariffs Jul2020'!X48/100)*'Tariffs Jul2020'!AJ48))</f>
        <v>0</v>
      </c>
      <c r="N54" s="85">
        <f>IF(($C$5*'Tariffs Jul2020'!AL48/'Tariffs Jul2020'!AJ48&gt;'Tariffs Jul2020'!M48),($C$5*'Tariffs Jul2020'!AL48/'Tariffs Jul2020'!AJ48-'Tariffs Jul2020'!M48)*'Tariffs Jul2020'!Y48/100*'Tariffs Jul2020'!AJ48,0)</f>
        <v>630</v>
      </c>
      <c r="O54" s="73">
        <f t="shared" ref="O54" si="10">SUM(D54:N54)</f>
        <v>2183.4636363636364</v>
      </c>
      <c r="P54" s="498">
        <f t="shared" ref="P54" si="11">O54*1.1</f>
        <v>2401.8100000000004</v>
      </c>
      <c r="Q54" s="482"/>
      <c r="R54" s="482"/>
      <c r="S54" s="482"/>
      <c r="T54" s="482"/>
      <c r="U54" s="482"/>
      <c r="V54" s="482"/>
      <c r="W54" s="482"/>
      <c r="X54" s="482"/>
      <c r="Y54" s="482"/>
    </row>
    <row r="55" spans="1:25" ht="14" thickBot="1" x14ac:dyDescent="0.2">
      <c r="A55" s="288" t="str">
        <f>'Tariffs Jul2020'!F49</f>
        <v>1st Energy</v>
      </c>
      <c r="B55" s="289" t="str">
        <f>'Tariffs Jul2020'!D49</f>
        <v>AGN North</v>
      </c>
      <c r="C55" s="290">
        <f>'Tariffs Jul2020'!E49</f>
        <v>43731</v>
      </c>
      <c r="D55" s="291">
        <f>365*'Tariffs Jul2020'!H49/100</f>
        <v>295.64999999999998</v>
      </c>
      <c r="E55" s="291">
        <f>IF($C$5*'Tariffs Jul2020'!AK49/'Tariffs Jul2020'!AI49&gt;='Tariffs Jul2020'!J49,( 'Tariffs Jul2020'!J49*'Tariffs Jul2020'!O49/100)* 'Tariffs Jul2020'!AI49,($C$5*'Tariffs Jul2020'!AK49/'Tariffs Jul2020'!AI49*'Tariffs Jul2020'!O49/100)* 'Tariffs Jul2020'!AI49)</f>
        <v>157.92000000000002</v>
      </c>
      <c r="F55" s="291">
        <f>IF($C$5*'Tariffs Jul2020'!AK49/'Tariffs Jul2020'!AI49&lt;'Tariffs Jul2020'!J49,0,IF($C$5*'Tariffs Jul2020'!AK49/'Tariffs Jul2020'!AI49&lt;='Tariffs Jul2020'!K49,($C$5*'Tariffs Jul2020'!AK49/'Tariffs Jul2020'!AI49-'Tariffs Jul2020'!J49)*('Tariffs Jul2020'!P49/100)*'Tariffs Jul2020'!AI49,('Tariffs Jul2020'!K49-'Tariffs Jul2020'!J49)*('Tariffs Jul2020'!P49/100)*'Tariffs Jul2020'!AI49))</f>
        <v>113.82</v>
      </c>
      <c r="G55" s="291">
        <f>IF($C$5*'Tariffs Jul2020'!AK49/'Tariffs Jul2020'!AI49&lt;'Tariffs Jul2020'!K49,0,IF($C$5*'Tariffs Jul2020'!AK49/'Tariffs Jul2020'!AI49&lt;='Tariffs Jul2020'!L49,($C$5*'Tariffs Jul2020'!AK49/'Tariffs Jul2020'!AI49-'Tariffs Jul2020'!K49)*('Tariffs Jul2020'!Q49/100)*'Tariffs Jul2020'!AI49,('Tariffs Jul2020'!L49-'Tariffs Jul2020'!K49)*('Tariffs Jul2020'!Q49/100)*'Tariffs Jul2020'!AI49))</f>
        <v>0</v>
      </c>
      <c r="H55" s="291">
        <f>IF($C$5*'Tariffs Jul2020'!AK49/'Tariffs Jul2020'!AI49&lt;'Tariffs Jul2020'!L49,0,IF($C$5*'Tariffs Jul2020'!AK49/'Tariffs Jul2020'!AI49&lt;='Tariffs Jul2020'!M49,($C$5*'Tariffs Jul2020'!AK49/'Tariffs Jul2020'!AI49-'Tariffs Jul2020'!L49)*('Tariffs Jul2020'!R49/100)*'Tariffs Jul2020'!AI49,('Tariffs Jul2020'!M49-'Tariffs Jul2020'!L49)*('Tariffs Jul2020'!R49/100)*'Tariffs Jul2020'!AI49))</f>
        <v>0</v>
      </c>
      <c r="I55" s="291">
        <f>IF(($C$5*'Tariffs Jul2020'!AK49/'Tariffs Jul2020'!AI49&gt;'Tariffs Jul2020'!M49),($C$5*'Tariffs Jul2020'!AK49/'Tariffs Jul2020'!AI49-'Tariffs Jul2020'!M49)*'Tariffs Jul2020'!S49/100*'Tariffs Jul2020'!AI49,0)</f>
        <v>540</v>
      </c>
      <c r="J55" s="291">
        <f>IF($C$5*'Tariffs Jul2020'!AL49/'Tariffs Jul2020'!AJ49&gt;='Tariffs Jul2020'!J49,('Tariffs Jul2020'!J49*'Tariffs Jul2020'!U49/100)* 'Tariffs Jul2020'!AJ49,($C$5*'Tariffs Jul2020'!AL49/'Tariffs Jul2020'!AJ49*'Tariffs Jul2020'!U49/100)* 'Tariffs Jul2020'!AJ49)</f>
        <v>157.92000000000002</v>
      </c>
      <c r="K55" s="291">
        <f>IF($C$5*'Tariffs Jul2020'!AL49/'Tariffs Jul2020'!AJ49&lt;'Tariffs Jul2020'!J49,0,IF($C$5*'Tariffs Jul2020'!AL49/'Tariffs Jul2020'!AJ49&lt;='Tariffs Jul2020'!K49,($C$5*'Tariffs Jul2020'!AL49/'Tariffs Jul2020'!AJ49-'Tariffs Jul2020'!J49)*('Tariffs Jul2020'!V49/100)*'Tariffs Jul2020'!AJ49,('Tariffs Jul2020'!K49-'Tariffs Jul2020'!J49)*('Tariffs Jul2020'!V49/100)*'Tariffs Jul2020'!AJ49))</f>
        <v>113.82</v>
      </c>
      <c r="L55" s="291">
        <f>IF($C$5*'Tariffs Jul2020'!AL49/'Tariffs Jul2020'!AJ49&lt;'Tariffs Jul2020'!K49,0,IF($C$5*'Tariffs Jul2020'!AL49/'Tariffs Jul2020'!AJ49&lt;='Tariffs Jul2020'!L49,($C$5*'Tariffs Jul2020'!AL49/'Tariffs Jul2020'!AJ49-'Tariffs Jul2020'!K49)*('Tariffs Jul2020'!W49/100)*'Tariffs Jul2020'!AJ49,('Tariffs Jul2020'!L49-'Tariffs Jul2020'!K49)*('Tariffs Jul2020'!W49/100)*'Tariffs Jul2020'!AJ49))</f>
        <v>0</v>
      </c>
      <c r="M55" s="291">
        <f>IF($C$5*'Tariffs Jul2020'!AL49/'Tariffs Jul2020'!AJ49&lt;'Tariffs Jul2020'!L49,0,IF($C$5*'Tariffs Jul2020'!AL49/'Tariffs Jul2020'!AJ49&lt;='Tariffs Jul2020'!M49,($C$5*'Tariffs Jul2020'!AL49/'Tariffs Jul2020'!AJ49-'Tariffs Jul2020'!L49)*('Tariffs Jul2020'!X49/100)*'Tariffs Jul2020'!AJ49,('Tariffs Jul2020'!M49-'Tariffs Jul2020'!L49)*('Tariffs Jul2020'!X49/100)*'Tariffs Jul2020'!AJ49))</f>
        <v>0</v>
      </c>
      <c r="N55" s="291">
        <f>IF(($C$5*'Tariffs Jul2020'!AL49/'Tariffs Jul2020'!AJ49&gt;'Tariffs Jul2020'!M49),($C$5*'Tariffs Jul2020'!AL49/'Tariffs Jul2020'!AJ49-'Tariffs Jul2020'!M49)*'Tariffs Jul2020'!Y49/100*'Tariffs Jul2020'!AJ49,0)</f>
        <v>540</v>
      </c>
      <c r="O55" s="292">
        <f t="shared" ref="O55" si="12">SUM(D55:N55)</f>
        <v>1919.1299999999999</v>
      </c>
      <c r="P55" s="499">
        <f t="shared" ref="P55" si="13">O55*1.1</f>
        <v>2111.0430000000001</v>
      </c>
      <c r="Q55" s="482"/>
      <c r="R55" s="482"/>
      <c r="S55" s="482"/>
      <c r="T55" s="482"/>
      <c r="U55" s="482"/>
      <c r="V55" s="482"/>
      <c r="W55" s="482"/>
      <c r="X55" s="482"/>
      <c r="Y55" s="482"/>
    </row>
    <row r="56" spans="1:25" ht="14" thickTop="1" x14ac:dyDescent="0.15">
      <c r="A56" s="286" t="str">
        <f>'Tariffs Jul2020'!F50</f>
        <v>AGL</v>
      </c>
      <c r="B56" s="47" t="str">
        <f>'Tariffs Jul2020'!D50</f>
        <v>AGN Central 2</v>
      </c>
      <c r="C56" s="287">
        <f>'Tariffs Jul2020'!E50</f>
        <v>44013</v>
      </c>
      <c r="D56" s="85">
        <f>365*'Tariffs Jul2020'!H50/100</f>
        <v>285.7949999999999</v>
      </c>
      <c r="E56" s="85">
        <f>IF($C$5*'Tariffs Jul2020'!AK50/'Tariffs Jul2020'!AI50&gt;='Tariffs Jul2020'!J50,( 'Tariffs Jul2020'!J50*'Tariffs Jul2020'!O50/100)* 'Tariffs Jul2020'!AI50,($C$5*'Tariffs Jul2020'!AK50/'Tariffs Jul2020'!AI50*'Tariffs Jul2020'!O50/100)* 'Tariffs Jul2020'!AI50)</f>
        <v>141.32045454545454</v>
      </c>
      <c r="F56" s="85">
        <f>IF($C$5*'Tariffs Jul2020'!AK50/'Tariffs Jul2020'!AI50&lt;'Tariffs Jul2020'!J50,0,IF($C$5*'Tariffs Jul2020'!AK50/'Tariffs Jul2020'!AI50&lt;='Tariffs Jul2020'!K50,($C$5*'Tariffs Jul2020'!AK50/'Tariffs Jul2020'!AI50-'Tariffs Jul2020'!J50)*('Tariffs Jul2020'!P50/100)*'Tariffs Jul2020'!AI50,('Tariffs Jul2020'!K50-'Tariffs Jul2020'!J50)*('Tariffs Jul2020'!P50/100)*'Tariffs Jul2020'!AI50))</f>
        <v>112.71136363636364</v>
      </c>
      <c r="G56" s="85">
        <f>IF($C$5*'Tariffs Jul2020'!AK50/'Tariffs Jul2020'!AI50&lt;'Tariffs Jul2020'!K50,0,IF($C$5*'Tariffs Jul2020'!AK50/'Tariffs Jul2020'!AI50&lt;='Tariffs Jul2020'!L50,($C$5*'Tariffs Jul2020'!AK50/'Tariffs Jul2020'!AI50-'Tariffs Jul2020'!K50)*('Tariffs Jul2020'!Q50/100)*'Tariffs Jul2020'!AI50,('Tariffs Jul2020'!L50-'Tariffs Jul2020'!K50)*('Tariffs Jul2020'!Q50/100)*'Tariffs Jul2020'!AI50))</f>
        <v>0</v>
      </c>
      <c r="H56" s="85">
        <f>IF($C$5*'Tariffs Jul2020'!AK50/'Tariffs Jul2020'!AI50&lt;'Tariffs Jul2020'!L50,0,IF($C$5*'Tariffs Jul2020'!AK50/'Tariffs Jul2020'!AI50&lt;='Tariffs Jul2020'!M50,($C$5*'Tariffs Jul2020'!AK50/'Tariffs Jul2020'!AI50-'Tariffs Jul2020'!L50)*('Tariffs Jul2020'!R50/100)*'Tariffs Jul2020'!AI50,('Tariffs Jul2020'!M50-'Tariffs Jul2020'!L50)*('Tariffs Jul2020'!R50/100)*'Tariffs Jul2020'!AI50))</f>
        <v>0</v>
      </c>
      <c r="I56" s="85">
        <f>IF(($C$5*'Tariffs Jul2020'!AK50/'Tariffs Jul2020'!AI50&gt;'Tariffs Jul2020'!M50),($C$5*'Tariffs Jul2020'!AK50/'Tariffs Jul2020'!AI50-'Tariffs Jul2020'!M50)*'Tariffs Jul2020'!S50/100*'Tariffs Jul2020'!AI50,0)</f>
        <v>425.45454545454544</v>
      </c>
      <c r="J56" s="85">
        <f>IF($C$5*'Tariffs Jul2020'!AL50/'Tariffs Jul2020'!AJ50&gt;='Tariffs Jul2020'!J50,('Tariffs Jul2020'!J50*'Tariffs Jul2020'!U50/100)* 'Tariffs Jul2020'!AJ50,($C$5*'Tariffs Jul2020'!AL50/'Tariffs Jul2020'!AJ50*'Tariffs Jul2020'!U50/100)* 'Tariffs Jul2020'!AJ50)</f>
        <v>141.32045454545454</v>
      </c>
      <c r="K56" s="85">
        <f>IF($C$5*'Tariffs Jul2020'!AL50/'Tariffs Jul2020'!AJ50&lt;'Tariffs Jul2020'!J50,0,IF($C$5*'Tariffs Jul2020'!AL50/'Tariffs Jul2020'!AJ50&lt;='Tariffs Jul2020'!K50,($C$5*'Tariffs Jul2020'!AL50/'Tariffs Jul2020'!AJ50-'Tariffs Jul2020'!J50)*('Tariffs Jul2020'!V50/100)*'Tariffs Jul2020'!AJ50,('Tariffs Jul2020'!K50-'Tariffs Jul2020'!J50)*('Tariffs Jul2020'!V50/100)*'Tariffs Jul2020'!AJ50))</f>
        <v>112.71136363636364</v>
      </c>
      <c r="L56" s="85">
        <f>IF($C$5*'Tariffs Jul2020'!AL50/'Tariffs Jul2020'!AJ50&lt;'Tariffs Jul2020'!K50,0,IF($C$5*'Tariffs Jul2020'!AL50/'Tariffs Jul2020'!AJ50&lt;='Tariffs Jul2020'!L50,($C$5*'Tariffs Jul2020'!AL50/'Tariffs Jul2020'!AJ50-'Tariffs Jul2020'!K50)*('Tariffs Jul2020'!W50/100)*'Tariffs Jul2020'!AJ50,('Tariffs Jul2020'!L50-'Tariffs Jul2020'!K50)*('Tariffs Jul2020'!W50/100)*'Tariffs Jul2020'!AJ50))</f>
        <v>0</v>
      </c>
      <c r="M56" s="85">
        <f>IF($C$5*'Tariffs Jul2020'!AL50/'Tariffs Jul2020'!AJ50&lt;'Tariffs Jul2020'!L50,0,IF($C$5*'Tariffs Jul2020'!AL50/'Tariffs Jul2020'!AJ50&lt;='Tariffs Jul2020'!M50,($C$5*'Tariffs Jul2020'!AL50/'Tariffs Jul2020'!AJ50-'Tariffs Jul2020'!L50)*('Tariffs Jul2020'!X50/100)*'Tariffs Jul2020'!AJ50,('Tariffs Jul2020'!M50-'Tariffs Jul2020'!L50)*('Tariffs Jul2020'!X50/100)*'Tariffs Jul2020'!AJ50))</f>
        <v>0</v>
      </c>
      <c r="N56" s="85">
        <f>IF(($C$5*'Tariffs Jul2020'!AL50/'Tariffs Jul2020'!AJ50&gt;'Tariffs Jul2020'!M50),($C$5*'Tariffs Jul2020'!AL50/'Tariffs Jul2020'!AJ50-'Tariffs Jul2020'!M50)*'Tariffs Jul2020'!Y50/100*'Tariffs Jul2020'!AJ50,0)</f>
        <v>425.45454545454544</v>
      </c>
      <c r="O56" s="73">
        <f t="shared" si="0"/>
        <v>1644.7677272727271</v>
      </c>
      <c r="P56" s="498">
        <f t="shared" si="1"/>
        <v>1809.2445</v>
      </c>
      <c r="Q56" s="482"/>
      <c r="R56" s="482"/>
      <c r="S56" s="482"/>
      <c r="T56" s="482"/>
      <c r="U56" s="482"/>
      <c r="V56" s="482"/>
      <c r="W56" s="482"/>
      <c r="X56" s="482"/>
      <c r="Y56" s="482"/>
    </row>
    <row r="57" spans="1:25" x14ac:dyDescent="0.15">
      <c r="A57" s="286" t="str">
        <f>'Tariffs Jul2020'!F51</f>
        <v>Alinta Energy</v>
      </c>
      <c r="B57" s="47" t="str">
        <f>'Tariffs Jul2020'!D51</f>
        <v>AGN Central 2</v>
      </c>
      <c r="C57" s="287">
        <f>'Tariffs Jul2020'!E51</f>
        <v>43831</v>
      </c>
      <c r="D57" s="85">
        <f>365*'Tariffs Jul2020'!H51/100</f>
        <v>229.94999999999996</v>
      </c>
      <c r="E57" s="85">
        <f>IF($C$5*'Tariffs Jul2020'!AK51/'Tariffs Jul2020'!AI51&gt;='Tariffs Jul2020'!J51,( 'Tariffs Jul2020'!J51*'Tariffs Jul2020'!O51/100)* 'Tariffs Jul2020'!AI51,($C$5*'Tariffs Jul2020'!AK51/'Tariffs Jul2020'!AI51*'Tariffs Jul2020'!O51/100)* 'Tariffs Jul2020'!AI51)</f>
        <v>152.98499999999999</v>
      </c>
      <c r="F57" s="85">
        <f>IF($C$5*'Tariffs Jul2020'!AK51/'Tariffs Jul2020'!AI51&lt;'Tariffs Jul2020'!J51,0,IF($C$5*'Tariffs Jul2020'!AK51/'Tariffs Jul2020'!AI51&lt;='Tariffs Jul2020'!K51,($C$5*'Tariffs Jul2020'!AK51/'Tariffs Jul2020'!AI51-'Tariffs Jul2020'!J51)*('Tariffs Jul2020'!P51/100)*'Tariffs Jul2020'!AI51,('Tariffs Jul2020'!K51-'Tariffs Jul2020'!J51)*('Tariffs Jul2020'!P51/100)*'Tariffs Jul2020'!AI51))</f>
        <v>109.755</v>
      </c>
      <c r="G57" s="85">
        <f>IF($C$5*'Tariffs Jul2020'!AK51/'Tariffs Jul2020'!AI51&lt;'Tariffs Jul2020'!K51,0,IF($C$5*'Tariffs Jul2020'!AK51/'Tariffs Jul2020'!AI51&lt;='Tariffs Jul2020'!L51,($C$5*'Tariffs Jul2020'!AK51/'Tariffs Jul2020'!AI51-'Tariffs Jul2020'!K51)*('Tariffs Jul2020'!Q51/100)*'Tariffs Jul2020'!AI51,('Tariffs Jul2020'!L51-'Tariffs Jul2020'!K51)*('Tariffs Jul2020'!Q51/100)*'Tariffs Jul2020'!AI51))</f>
        <v>0</v>
      </c>
      <c r="H57" s="85">
        <f>IF($C$5*'Tariffs Jul2020'!AK51/'Tariffs Jul2020'!AI51&lt;'Tariffs Jul2020'!L51,0,IF($C$5*'Tariffs Jul2020'!AK51/'Tariffs Jul2020'!AI51&lt;='Tariffs Jul2020'!M51,($C$5*'Tariffs Jul2020'!AK51/'Tariffs Jul2020'!AI51-'Tariffs Jul2020'!L51)*('Tariffs Jul2020'!R51/100)*'Tariffs Jul2020'!AI51,('Tariffs Jul2020'!M51-'Tariffs Jul2020'!L51)*('Tariffs Jul2020'!R51/100)*'Tariffs Jul2020'!AI51))</f>
        <v>0</v>
      </c>
      <c r="I57" s="85">
        <f>IF(($C$5*'Tariffs Jul2020'!AK51/'Tariffs Jul2020'!AI51&gt;'Tariffs Jul2020'!M51),($C$5*'Tariffs Jul2020'!AK51/'Tariffs Jul2020'!AI51-'Tariffs Jul2020'!M51)*'Tariffs Jul2020'!S51/100*'Tariffs Jul2020'!AI51,0)</f>
        <v>472.5</v>
      </c>
      <c r="J57" s="85">
        <f>IF($C$5*'Tariffs Jul2020'!AL51/'Tariffs Jul2020'!AJ51&gt;='Tariffs Jul2020'!J51,('Tariffs Jul2020'!J51*'Tariffs Jul2020'!U51/100)* 'Tariffs Jul2020'!AJ51,($C$5*'Tariffs Jul2020'!AL51/'Tariffs Jul2020'!AJ51*'Tariffs Jul2020'!U51/100)* 'Tariffs Jul2020'!AJ51)</f>
        <v>152.98499999999999</v>
      </c>
      <c r="K57" s="85">
        <f>IF($C$5*'Tariffs Jul2020'!AL51/'Tariffs Jul2020'!AJ51&lt;'Tariffs Jul2020'!J51,0,IF($C$5*'Tariffs Jul2020'!AL51/'Tariffs Jul2020'!AJ51&lt;='Tariffs Jul2020'!K51,($C$5*'Tariffs Jul2020'!AL51/'Tariffs Jul2020'!AJ51-'Tariffs Jul2020'!J51)*('Tariffs Jul2020'!V51/100)*'Tariffs Jul2020'!AJ51,('Tariffs Jul2020'!K51-'Tariffs Jul2020'!J51)*('Tariffs Jul2020'!V51/100)*'Tariffs Jul2020'!AJ51))</f>
        <v>109.755</v>
      </c>
      <c r="L57" s="85">
        <f>IF($C$5*'Tariffs Jul2020'!AL51/'Tariffs Jul2020'!AJ51&lt;'Tariffs Jul2020'!K51,0,IF($C$5*'Tariffs Jul2020'!AL51/'Tariffs Jul2020'!AJ51&lt;='Tariffs Jul2020'!L51,($C$5*'Tariffs Jul2020'!AL51/'Tariffs Jul2020'!AJ51-'Tariffs Jul2020'!K51)*('Tariffs Jul2020'!W51/100)*'Tariffs Jul2020'!AJ51,('Tariffs Jul2020'!L51-'Tariffs Jul2020'!K51)*('Tariffs Jul2020'!W51/100)*'Tariffs Jul2020'!AJ51))</f>
        <v>0</v>
      </c>
      <c r="M57" s="85">
        <f>IF($C$5*'Tariffs Jul2020'!AL51/'Tariffs Jul2020'!AJ51&lt;'Tariffs Jul2020'!L51,0,IF($C$5*'Tariffs Jul2020'!AL51/'Tariffs Jul2020'!AJ51&lt;='Tariffs Jul2020'!M51,($C$5*'Tariffs Jul2020'!AL51/'Tariffs Jul2020'!AJ51-'Tariffs Jul2020'!L51)*('Tariffs Jul2020'!X51/100)*'Tariffs Jul2020'!AJ51,('Tariffs Jul2020'!M51-'Tariffs Jul2020'!L51)*('Tariffs Jul2020'!X51/100)*'Tariffs Jul2020'!AJ51))</f>
        <v>0</v>
      </c>
      <c r="N57" s="85">
        <f>IF(($C$5*'Tariffs Jul2020'!AL51/'Tariffs Jul2020'!AJ51&gt;'Tariffs Jul2020'!M51),($C$5*'Tariffs Jul2020'!AL51/'Tariffs Jul2020'!AJ51-'Tariffs Jul2020'!M51)*'Tariffs Jul2020'!Y51/100*'Tariffs Jul2020'!AJ51,0)</f>
        <v>472.5</v>
      </c>
      <c r="O57" s="73">
        <f t="shared" si="0"/>
        <v>1700.4299999999998</v>
      </c>
      <c r="P57" s="498">
        <f t="shared" si="1"/>
        <v>1870.473</v>
      </c>
      <c r="Q57" s="482"/>
      <c r="R57" s="482"/>
      <c r="S57" s="482"/>
      <c r="T57" s="482"/>
      <c r="U57" s="482"/>
      <c r="V57" s="482"/>
      <c r="W57" s="482"/>
      <c r="X57" s="482"/>
      <c r="Y57" s="482"/>
    </row>
    <row r="58" spans="1:25" x14ac:dyDescent="0.15">
      <c r="A58" s="286" t="str">
        <f>'Tariffs Jul2020'!F52</f>
        <v>Covau</v>
      </c>
      <c r="B58" s="47" t="str">
        <f>'Tariffs Jul2020'!D52</f>
        <v>AGN Central 2</v>
      </c>
      <c r="C58" s="287">
        <f>'Tariffs Jul2020'!E52</f>
        <v>43831</v>
      </c>
      <c r="D58" s="85">
        <f>365*'Tariffs Jul2020'!H52/100</f>
        <v>273.75</v>
      </c>
      <c r="E58" s="85">
        <f>IF($C$5*'Tariffs Jul2020'!AK52/'Tariffs Jul2020'!AI52&gt;='Tariffs Jul2020'!J52,( 'Tariffs Jul2020'!J52*'Tariffs Jul2020'!O52/100)* 'Tariffs Jul2020'!AI52,($C$5*'Tariffs Jul2020'!AK52/'Tariffs Jul2020'!AI52*'Tariffs Jul2020'!O52/100)* 'Tariffs Jul2020'!AI52)</f>
        <v>156.57409090909093</v>
      </c>
      <c r="F58" s="85">
        <f>IF($C$5*'Tariffs Jul2020'!AK52/'Tariffs Jul2020'!AI52&lt;'Tariffs Jul2020'!J52,0,IF($C$5*'Tariffs Jul2020'!AK52/'Tariffs Jul2020'!AI52&lt;='Tariffs Jul2020'!K52,($C$5*'Tariffs Jul2020'!AK52/'Tariffs Jul2020'!AI52-'Tariffs Jul2020'!J52)*('Tariffs Jul2020'!P52/100)*'Tariffs Jul2020'!AI52,('Tariffs Jul2020'!K52-'Tariffs Jul2020'!J52)*('Tariffs Jul2020'!P52/100)*'Tariffs Jul2020'!AI52))</f>
        <v>101.625</v>
      </c>
      <c r="G58" s="85">
        <f>IF($C$5*'Tariffs Jul2020'!AK52/'Tariffs Jul2020'!AI52&lt;'Tariffs Jul2020'!K52,0,IF($C$5*'Tariffs Jul2020'!AK52/'Tariffs Jul2020'!AI52&lt;='Tariffs Jul2020'!L52,($C$5*'Tariffs Jul2020'!AK52/'Tariffs Jul2020'!AI52-'Tariffs Jul2020'!K52)*('Tariffs Jul2020'!Q52/100)*'Tariffs Jul2020'!AI52,('Tariffs Jul2020'!L52-'Tariffs Jul2020'!K52)*('Tariffs Jul2020'!Q52/100)*'Tariffs Jul2020'!AI52))</f>
        <v>0</v>
      </c>
      <c r="H58" s="85">
        <f>IF($C$5*'Tariffs Jul2020'!AK52/'Tariffs Jul2020'!AI52&lt;'Tariffs Jul2020'!L52,0,IF($C$5*'Tariffs Jul2020'!AK52/'Tariffs Jul2020'!AI52&lt;='Tariffs Jul2020'!M52,($C$5*'Tariffs Jul2020'!AK52/'Tariffs Jul2020'!AI52-'Tariffs Jul2020'!L52)*('Tariffs Jul2020'!R52/100)*'Tariffs Jul2020'!AI52,('Tariffs Jul2020'!M52-'Tariffs Jul2020'!L52)*('Tariffs Jul2020'!R52/100)*'Tariffs Jul2020'!AI52))</f>
        <v>0</v>
      </c>
      <c r="I58" s="85">
        <f>IF(($C$5*'Tariffs Jul2020'!AK52/'Tariffs Jul2020'!AI52&gt;'Tariffs Jul2020'!M52),($C$5*'Tariffs Jul2020'!AK52/'Tariffs Jul2020'!AI52-'Tariffs Jul2020'!M52)*'Tariffs Jul2020'!S52/100*'Tariffs Jul2020'!AI52,0)</f>
        <v>507.27272727272725</v>
      </c>
      <c r="J58" s="85">
        <f>IF($C$5*'Tariffs Jul2020'!AL52/'Tariffs Jul2020'!AJ52&gt;='Tariffs Jul2020'!J52,('Tariffs Jul2020'!J52*'Tariffs Jul2020'!U52/100)* 'Tariffs Jul2020'!AJ52,($C$5*'Tariffs Jul2020'!AL52/'Tariffs Jul2020'!AJ52*'Tariffs Jul2020'!U52/100)* 'Tariffs Jul2020'!AJ52)</f>
        <v>156.57409090909093</v>
      </c>
      <c r="K58" s="85">
        <f>IF($C$5*'Tariffs Jul2020'!AL52/'Tariffs Jul2020'!AJ52&lt;'Tariffs Jul2020'!J52,0,IF($C$5*'Tariffs Jul2020'!AL52/'Tariffs Jul2020'!AJ52&lt;='Tariffs Jul2020'!K52,($C$5*'Tariffs Jul2020'!AL52/'Tariffs Jul2020'!AJ52-'Tariffs Jul2020'!J52)*('Tariffs Jul2020'!V52/100)*'Tariffs Jul2020'!AJ52,('Tariffs Jul2020'!K52-'Tariffs Jul2020'!J52)*('Tariffs Jul2020'!V52/100)*'Tariffs Jul2020'!AJ52))</f>
        <v>101.625</v>
      </c>
      <c r="L58" s="85">
        <f>IF($C$5*'Tariffs Jul2020'!AL52/'Tariffs Jul2020'!AJ52&lt;'Tariffs Jul2020'!K52,0,IF($C$5*'Tariffs Jul2020'!AL52/'Tariffs Jul2020'!AJ52&lt;='Tariffs Jul2020'!L52,($C$5*'Tariffs Jul2020'!AL52/'Tariffs Jul2020'!AJ52-'Tariffs Jul2020'!K52)*('Tariffs Jul2020'!W52/100)*'Tariffs Jul2020'!AJ52,('Tariffs Jul2020'!L52-'Tariffs Jul2020'!K52)*('Tariffs Jul2020'!W52/100)*'Tariffs Jul2020'!AJ52))</f>
        <v>0</v>
      </c>
      <c r="M58" s="85">
        <f>IF($C$5*'Tariffs Jul2020'!AL52/'Tariffs Jul2020'!AJ52&lt;'Tariffs Jul2020'!L52,0,IF($C$5*'Tariffs Jul2020'!AL52/'Tariffs Jul2020'!AJ52&lt;='Tariffs Jul2020'!M52,($C$5*'Tariffs Jul2020'!AL52/'Tariffs Jul2020'!AJ52-'Tariffs Jul2020'!L52)*('Tariffs Jul2020'!X52/100)*'Tariffs Jul2020'!AJ52,('Tariffs Jul2020'!M52-'Tariffs Jul2020'!L52)*('Tariffs Jul2020'!X52/100)*'Tariffs Jul2020'!AJ52))</f>
        <v>0</v>
      </c>
      <c r="N58" s="85">
        <f>IF(($C$5*'Tariffs Jul2020'!AL52/'Tariffs Jul2020'!AJ52&gt;'Tariffs Jul2020'!M52),($C$5*'Tariffs Jul2020'!AL52/'Tariffs Jul2020'!AJ52-'Tariffs Jul2020'!M52)*'Tariffs Jul2020'!Y52/100*'Tariffs Jul2020'!AJ52,0)</f>
        <v>507.27272727272725</v>
      </c>
      <c r="O58" s="73">
        <f t="shared" si="0"/>
        <v>1804.6936363636364</v>
      </c>
      <c r="P58" s="498">
        <f t="shared" si="1"/>
        <v>1985.1630000000002</v>
      </c>
      <c r="Q58" s="482"/>
      <c r="R58" s="482"/>
      <c r="S58" s="482"/>
      <c r="T58" s="482"/>
      <c r="U58" s="482"/>
      <c r="V58" s="482"/>
      <c r="W58" s="482"/>
      <c r="X58" s="482"/>
      <c r="Y58" s="482"/>
    </row>
    <row r="59" spans="1:25" x14ac:dyDescent="0.15">
      <c r="A59" s="286" t="str">
        <f>'Tariffs Jul2020'!F53</f>
        <v>Dodo Power &amp; Gas</v>
      </c>
      <c r="B59" s="47" t="str">
        <f>'Tariffs Jul2020'!D53</f>
        <v>AGN Central 2</v>
      </c>
      <c r="C59" s="287">
        <f>'Tariffs Jul2020'!E53</f>
        <v>44046</v>
      </c>
      <c r="D59" s="85">
        <f>365*'Tariffs Jul2020'!H53/100</f>
        <v>215.64863636363631</v>
      </c>
      <c r="E59" s="85">
        <f>IF($C$5*'Tariffs Jul2020'!AK53/'Tariffs Jul2020'!AI53&gt;='Tariffs Jul2020'!J53,( 'Tariffs Jul2020'!J53*'Tariffs Jul2020'!O53/100)* 'Tariffs Jul2020'!AI53,($C$5*'Tariffs Jul2020'!AK53/'Tariffs Jul2020'!AI53*'Tariffs Jul2020'!O53/100)* 'Tariffs Jul2020'!AI53)</f>
        <v>95.41</v>
      </c>
      <c r="F59" s="85">
        <f>IF($C$5*'Tariffs Jul2020'!AK53/'Tariffs Jul2020'!AI53&lt;'Tariffs Jul2020'!J53,0,IF($C$5*'Tariffs Jul2020'!AK53/'Tariffs Jul2020'!AI53&lt;='Tariffs Jul2020'!K53,($C$5*'Tariffs Jul2020'!AK53/'Tariffs Jul2020'!AI53-'Tariffs Jul2020'!J53)*('Tariffs Jul2020'!P53/100)*'Tariffs Jul2020'!AI53,('Tariffs Jul2020'!K53-'Tariffs Jul2020'!J53)*('Tariffs Jul2020'!P53/100)*'Tariffs Jul2020'!AI53))</f>
        <v>63.808181818181801</v>
      </c>
      <c r="G59" s="85">
        <f>IF($C$5*'Tariffs Jul2020'!AK53/'Tariffs Jul2020'!AI53&lt;'Tariffs Jul2020'!K53,0,IF($C$5*'Tariffs Jul2020'!AK53/'Tariffs Jul2020'!AI53&lt;='Tariffs Jul2020'!L53,($C$5*'Tariffs Jul2020'!AK53/'Tariffs Jul2020'!AI53-'Tariffs Jul2020'!K53)*('Tariffs Jul2020'!Q53/100)*'Tariffs Jul2020'!AI53,('Tariffs Jul2020'!L53-'Tariffs Jul2020'!K53)*('Tariffs Jul2020'!Q53/100)*'Tariffs Jul2020'!AI53))</f>
        <v>0</v>
      </c>
      <c r="H59" s="85">
        <f>IF($C$5*'Tariffs Jul2020'!AK53/'Tariffs Jul2020'!AI53&lt;'Tariffs Jul2020'!L53,0,IF($C$5*'Tariffs Jul2020'!AK53/'Tariffs Jul2020'!AI53&lt;='Tariffs Jul2020'!M53,($C$5*'Tariffs Jul2020'!AK53/'Tariffs Jul2020'!AI53-'Tariffs Jul2020'!L53)*('Tariffs Jul2020'!R53/100)*'Tariffs Jul2020'!AI53,('Tariffs Jul2020'!M53-'Tariffs Jul2020'!L53)*('Tariffs Jul2020'!R53/100)*'Tariffs Jul2020'!AI53))</f>
        <v>0</v>
      </c>
      <c r="I59" s="85">
        <f>IF(($C$5*'Tariffs Jul2020'!AK53/'Tariffs Jul2020'!AI53&gt;'Tariffs Jul2020'!M53),($C$5*'Tariffs Jul2020'!AK53/'Tariffs Jul2020'!AI53-'Tariffs Jul2020'!M53)*'Tariffs Jul2020'!S53/100*'Tariffs Jul2020'!AI53,0)</f>
        <v>304.04833636363628</v>
      </c>
      <c r="J59" s="85">
        <f>IF($C$5*'Tariffs Jul2020'!AL53/'Tariffs Jul2020'!AJ53&gt;='Tariffs Jul2020'!J53,('Tariffs Jul2020'!J53*'Tariffs Jul2020'!U53/100)* 'Tariffs Jul2020'!AJ53,($C$5*'Tariffs Jul2020'!AL53/'Tariffs Jul2020'!AJ53*'Tariffs Jul2020'!U53/100)* 'Tariffs Jul2020'!AJ53)</f>
        <v>190.82</v>
      </c>
      <c r="K59" s="85">
        <f>IF($C$5*'Tariffs Jul2020'!AL53/'Tariffs Jul2020'!AJ53&lt;'Tariffs Jul2020'!J53,0,IF($C$5*'Tariffs Jul2020'!AL53/'Tariffs Jul2020'!AJ53&lt;='Tariffs Jul2020'!K53,($C$5*'Tariffs Jul2020'!AL53/'Tariffs Jul2020'!AJ53-'Tariffs Jul2020'!J53)*('Tariffs Jul2020'!V53/100)*'Tariffs Jul2020'!AJ53,('Tariffs Jul2020'!K53-'Tariffs Jul2020'!J53)*('Tariffs Jul2020'!V53/100)*'Tariffs Jul2020'!AJ53))</f>
        <v>127.6163636363636</v>
      </c>
      <c r="L59" s="85">
        <f>IF($C$5*'Tariffs Jul2020'!AL53/'Tariffs Jul2020'!AJ53&lt;'Tariffs Jul2020'!K53,0,IF($C$5*'Tariffs Jul2020'!AL53/'Tariffs Jul2020'!AJ53&lt;='Tariffs Jul2020'!L53,($C$5*'Tariffs Jul2020'!AL53/'Tariffs Jul2020'!AJ53-'Tariffs Jul2020'!K53)*('Tariffs Jul2020'!W53/100)*'Tariffs Jul2020'!AJ53,('Tariffs Jul2020'!L53-'Tariffs Jul2020'!K53)*('Tariffs Jul2020'!W53/100)*'Tariffs Jul2020'!AJ53))</f>
        <v>0</v>
      </c>
      <c r="M59" s="85">
        <f>IF($C$5*'Tariffs Jul2020'!AL53/'Tariffs Jul2020'!AJ53&lt;'Tariffs Jul2020'!L53,0,IF($C$5*'Tariffs Jul2020'!AL53/'Tariffs Jul2020'!AJ53&lt;='Tariffs Jul2020'!M53,($C$5*'Tariffs Jul2020'!AL53/'Tariffs Jul2020'!AJ53-'Tariffs Jul2020'!L53)*('Tariffs Jul2020'!X53/100)*'Tariffs Jul2020'!AJ53,('Tariffs Jul2020'!M53-'Tariffs Jul2020'!L53)*('Tariffs Jul2020'!X53/100)*'Tariffs Jul2020'!AJ53))</f>
        <v>0</v>
      </c>
      <c r="N59" s="85">
        <f>IF(($C$5*'Tariffs Jul2020'!AL53/'Tariffs Jul2020'!AJ53&gt;'Tariffs Jul2020'!M53),($C$5*'Tariffs Jul2020'!AL53/'Tariffs Jul2020'!AJ53-'Tariffs Jul2020'!M53)*'Tariffs Jul2020'!Y53/100*'Tariffs Jul2020'!AJ53,0)</f>
        <v>608.09667272727256</v>
      </c>
      <c r="O59" s="73">
        <f t="shared" si="0"/>
        <v>1605.4481909090905</v>
      </c>
      <c r="P59" s="498">
        <f t="shared" si="1"/>
        <v>1765.9930099999997</v>
      </c>
      <c r="Q59" s="482"/>
      <c r="R59" s="482"/>
      <c r="S59" s="482"/>
      <c r="T59" s="482"/>
      <c r="U59" s="482"/>
      <c r="V59" s="482"/>
      <c r="W59" s="482"/>
      <c r="X59" s="482"/>
      <c r="Y59" s="482"/>
    </row>
    <row r="60" spans="1:25" x14ac:dyDescent="0.15">
      <c r="A60" s="286" t="str">
        <f>'Tariffs Jul2020'!F54</f>
        <v>EnergyAustralia</v>
      </c>
      <c r="B60" s="47" t="str">
        <f>'Tariffs Jul2020'!D54</f>
        <v>AGN Central 2</v>
      </c>
      <c r="C60" s="287">
        <f>'Tariffs Jul2020'!E54</f>
        <v>43924</v>
      </c>
      <c r="D60" s="85">
        <f>365*'Tariffs Jul2020'!H54/100</f>
        <v>310.25</v>
      </c>
      <c r="E60" s="85">
        <f>IF($C$5*'Tariffs Jul2020'!AK54/'Tariffs Jul2020'!AI54&gt;='Tariffs Jul2020'!J54,( 'Tariffs Jul2020'!J54*'Tariffs Jul2020'!O54/100)* 'Tariffs Jul2020'!AI54,($C$5*'Tariffs Jul2020'!AK54/'Tariffs Jul2020'!AI54*'Tariffs Jul2020'!O54/100)* 'Tariffs Jul2020'!AI54)</f>
        <v>280.63636363636363</v>
      </c>
      <c r="F60" s="85">
        <f>IF($C$5*'Tariffs Jul2020'!AK54/'Tariffs Jul2020'!AI54&lt;'Tariffs Jul2020'!J54,0,IF($C$5*'Tariffs Jul2020'!AK54/'Tariffs Jul2020'!AI54&lt;='Tariffs Jul2020'!K54,($C$5*'Tariffs Jul2020'!AK54/'Tariffs Jul2020'!AI54-'Tariffs Jul2020'!J54)*('Tariffs Jul2020'!P54/100)*'Tariffs Jul2020'!AI54,('Tariffs Jul2020'!K54-'Tariffs Jul2020'!J54)*('Tariffs Jul2020'!P54/100)*'Tariffs Jul2020'!AI54))</f>
        <v>0</v>
      </c>
      <c r="G60" s="85">
        <f>IF($C$5*'Tariffs Jul2020'!AK54/'Tariffs Jul2020'!AI54&lt;'Tariffs Jul2020'!K54,0,IF($C$5*'Tariffs Jul2020'!AK54/'Tariffs Jul2020'!AI54&lt;='Tariffs Jul2020'!L54,($C$5*'Tariffs Jul2020'!AK54/'Tariffs Jul2020'!AI54-'Tariffs Jul2020'!K54)*('Tariffs Jul2020'!Q54/100)*'Tariffs Jul2020'!AI54,('Tariffs Jul2020'!L54-'Tariffs Jul2020'!K54)*('Tariffs Jul2020'!Q54/100)*'Tariffs Jul2020'!AI54))</f>
        <v>0</v>
      </c>
      <c r="H60" s="85">
        <f>IF($C$5*'Tariffs Jul2020'!AK54/'Tariffs Jul2020'!AI54&lt;'Tariffs Jul2020'!L54,0,IF($C$5*'Tariffs Jul2020'!AK54/'Tariffs Jul2020'!AI54&lt;='Tariffs Jul2020'!M54,($C$5*'Tariffs Jul2020'!AK54/'Tariffs Jul2020'!AI54-'Tariffs Jul2020'!L54)*('Tariffs Jul2020'!R54/100)*'Tariffs Jul2020'!AI54,('Tariffs Jul2020'!M54-'Tariffs Jul2020'!L54)*('Tariffs Jul2020'!R54/100)*'Tariffs Jul2020'!AI54))</f>
        <v>0</v>
      </c>
      <c r="I60" s="85">
        <f>IF(($C$5*'Tariffs Jul2020'!AK54/'Tariffs Jul2020'!AI54&gt;'Tariffs Jul2020'!M54),($C$5*'Tariffs Jul2020'!AK54/'Tariffs Jul2020'!AI54-'Tariffs Jul2020'!M54)*'Tariffs Jul2020'!S54/100*'Tariffs Jul2020'!AI54,0)</f>
        <v>470.45454545454538</v>
      </c>
      <c r="J60" s="85">
        <f>IF($C$5*'Tariffs Jul2020'!AL54/'Tariffs Jul2020'!AJ54&gt;='Tariffs Jul2020'!J54,('Tariffs Jul2020'!J54*'Tariffs Jul2020'!U54/100)* 'Tariffs Jul2020'!AJ54,($C$5*'Tariffs Jul2020'!AL54/'Tariffs Jul2020'!AJ54*'Tariffs Jul2020'!U54/100)* 'Tariffs Jul2020'!AJ54)</f>
        <v>280.63636363636363</v>
      </c>
      <c r="K60" s="85">
        <f>IF($C$5*'Tariffs Jul2020'!AL54/'Tariffs Jul2020'!AJ54&lt;'Tariffs Jul2020'!J54,0,IF($C$5*'Tariffs Jul2020'!AL54/'Tariffs Jul2020'!AJ54&lt;='Tariffs Jul2020'!K54,($C$5*'Tariffs Jul2020'!AL54/'Tariffs Jul2020'!AJ54-'Tariffs Jul2020'!J54)*('Tariffs Jul2020'!V54/100)*'Tariffs Jul2020'!AJ54,('Tariffs Jul2020'!K54-'Tariffs Jul2020'!J54)*('Tariffs Jul2020'!V54/100)*'Tariffs Jul2020'!AJ54))</f>
        <v>0</v>
      </c>
      <c r="L60" s="85">
        <f>IF($C$5*'Tariffs Jul2020'!AL54/'Tariffs Jul2020'!AJ54&lt;'Tariffs Jul2020'!K54,0,IF($C$5*'Tariffs Jul2020'!AL54/'Tariffs Jul2020'!AJ54&lt;='Tariffs Jul2020'!L54,($C$5*'Tariffs Jul2020'!AL54/'Tariffs Jul2020'!AJ54-'Tariffs Jul2020'!K54)*('Tariffs Jul2020'!W54/100)*'Tariffs Jul2020'!AJ54,('Tariffs Jul2020'!L54-'Tariffs Jul2020'!K54)*('Tariffs Jul2020'!W54/100)*'Tariffs Jul2020'!AJ54))</f>
        <v>0</v>
      </c>
      <c r="M60" s="85">
        <f>IF($C$5*'Tariffs Jul2020'!AL54/'Tariffs Jul2020'!AJ54&lt;'Tariffs Jul2020'!L54,0,IF($C$5*'Tariffs Jul2020'!AL54/'Tariffs Jul2020'!AJ54&lt;='Tariffs Jul2020'!M54,($C$5*'Tariffs Jul2020'!AL54/'Tariffs Jul2020'!AJ54-'Tariffs Jul2020'!L54)*('Tariffs Jul2020'!X54/100)*'Tariffs Jul2020'!AJ54,('Tariffs Jul2020'!M54-'Tariffs Jul2020'!L54)*('Tariffs Jul2020'!X54/100)*'Tariffs Jul2020'!AJ54))</f>
        <v>0</v>
      </c>
      <c r="N60" s="85">
        <f>IF(($C$5*'Tariffs Jul2020'!AL54/'Tariffs Jul2020'!AJ54&gt;'Tariffs Jul2020'!M54),($C$5*'Tariffs Jul2020'!AL54/'Tariffs Jul2020'!AJ54-'Tariffs Jul2020'!M54)*'Tariffs Jul2020'!Y54/100*'Tariffs Jul2020'!AJ54,0)</f>
        <v>470.45454545454538</v>
      </c>
      <c r="O60" s="73">
        <f t="shared" si="0"/>
        <v>1812.431818181818</v>
      </c>
      <c r="P60" s="498">
        <f t="shared" si="1"/>
        <v>1993.675</v>
      </c>
      <c r="Q60" s="482"/>
      <c r="R60" s="482"/>
      <c r="S60" s="482"/>
      <c r="T60" s="482"/>
      <c r="U60" s="482"/>
      <c r="V60" s="482"/>
      <c r="W60" s="482"/>
      <c r="X60" s="482"/>
      <c r="Y60" s="482"/>
    </row>
    <row r="61" spans="1:25" x14ac:dyDescent="0.15">
      <c r="A61" s="286" t="str">
        <f>'Tariffs Jul2020'!F55</f>
        <v>Lumo Energy</v>
      </c>
      <c r="B61" s="47" t="str">
        <f>'Tariffs Jul2020'!D55</f>
        <v>AGN Central 2</v>
      </c>
      <c r="C61" s="287">
        <f>'Tariffs Jul2020'!E55</f>
        <v>43831</v>
      </c>
      <c r="D61" s="85">
        <f>365*'Tariffs Jul2020'!H55/100</f>
        <v>245.28</v>
      </c>
      <c r="E61" s="85">
        <f>IF($C$5*'Tariffs Jul2020'!AK55/'Tariffs Jul2020'!AI55&gt;='Tariffs Jul2020'!J55,( 'Tariffs Jul2020'!J55*'Tariffs Jul2020'!O55/100)* 'Tariffs Jul2020'!AI55,($C$5*'Tariffs Jul2020'!AK55/'Tariffs Jul2020'!AI55*'Tariffs Jul2020'!O55/100)* 'Tariffs Jul2020'!AI55)</f>
        <v>145.80681818181816</v>
      </c>
      <c r="F61" s="85">
        <f>IF($C$5*'Tariffs Jul2020'!AK55/'Tariffs Jul2020'!AI55&lt;'Tariffs Jul2020'!J55,0,IF($C$5*'Tariffs Jul2020'!AK55/'Tariffs Jul2020'!AI55&lt;='Tariffs Jul2020'!K55,($C$5*'Tariffs Jul2020'!AK55/'Tariffs Jul2020'!AI55-'Tariffs Jul2020'!J55)*('Tariffs Jul2020'!P55/100)*'Tariffs Jul2020'!AI55,('Tariffs Jul2020'!K55-'Tariffs Jul2020'!J55)*('Tariffs Jul2020'!P55/100)*'Tariffs Jul2020'!AI55))</f>
        <v>99.038181818181826</v>
      </c>
      <c r="G61" s="85">
        <f>IF($C$5*'Tariffs Jul2020'!AK55/'Tariffs Jul2020'!AI55&lt;'Tariffs Jul2020'!K55,0,IF($C$5*'Tariffs Jul2020'!AK55/'Tariffs Jul2020'!AI55&lt;='Tariffs Jul2020'!L55,($C$5*'Tariffs Jul2020'!AK55/'Tariffs Jul2020'!AI55-'Tariffs Jul2020'!K55)*('Tariffs Jul2020'!Q55/100)*'Tariffs Jul2020'!AI55,('Tariffs Jul2020'!L55-'Tariffs Jul2020'!K55)*('Tariffs Jul2020'!Q55/100)*'Tariffs Jul2020'!AI55))</f>
        <v>0</v>
      </c>
      <c r="H61" s="85">
        <f>IF($C$5*'Tariffs Jul2020'!AK55/'Tariffs Jul2020'!AI55&lt;'Tariffs Jul2020'!L55,0,IF($C$5*'Tariffs Jul2020'!AK55/'Tariffs Jul2020'!AI55&lt;='Tariffs Jul2020'!M55,($C$5*'Tariffs Jul2020'!AK55/'Tariffs Jul2020'!AI55-'Tariffs Jul2020'!L55)*('Tariffs Jul2020'!R55/100)*'Tariffs Jul2020'!AI55,('Tariffs Jul2020'!M55-'Tariffs Jul2020'!L55)*('Tariffs Jul2020'!R55/100)*'Tariffs Jul2020'!AI55))</f>
        <v>0</v>
      </c>
      <c r="I61" s="85">
        <f>IF(($C$5*'Tariffs Jul2020'!AK55/'Tariffs Jul2020'!AI55&gt;'Tariffs Jul2020'!M55),($C$5*'Tariffs Jul2020'!AK55/'Tariffs Jul2020'!AI55-'Tariffs Jul2020'!M55)*'Tariffs Jul2020'!S55/100*'Tariffs Jul2020'!AI55,0)</f>
        <v>456.13636363636363</v>
      </c>
      <c r="J61" s="85">
        <f>IF($C$5*'Tariffs Jul2020'!AL55/'Tariffs Jul2020'!AJ55&gt;='Tariffs Jul2020'!J55,('Tariffs Jul2020'!J55*'Tariffs Jul2020'!U55/100)* 'Tariffs Jul2020'!AJ55,($C$5*'Tariffs Jul2020'!AL55/'Tariffs Jul2020'!AJ55*'Tariffs Jul2020'!U55/100)* 'Tariffs Jul2020'!AJ55)</f>
        <v>145.80681818181816</v>
      </c>
      <c r="K61" s="85">
        <f>IF($C$5*'Tariffs Jul2020'!AL55/'Tariffs Jul2020'!AJ55&lt;'Tariffs Jul2020'!J55,0,IF($C$5*'Tariffs Jul2020'!AL55/'Tariffs Jul2020'!AJ55&lt;='Tariffs Jul2020'!K55,($C$5*'Tariffs Jul2020'!AL55/'Tariffs Jul2020'!AJ55-'Tariffs Jul2020'!J55)*('Tariffs Jul2020'!V55/100)*'Tariffs Jul2020'!AJ55,('Tariffs Jul2020'!K55-'Tariffs Jul2020'!J55)*('Tariffs Jul2020'!V55/100)*'Tariffs Jul2020'!AJ55))</f>
        <v>99.038181818181826</v>
      </c>
      <c r="L61" s="85">
        <f>IF($C$5*'Tariffs Jul2020'!AL55/'Tariffs Jul2020'!AJ55&lt;'Tariffs Jul2020'!K55,0,IF($C$5*'Tariffs Jul2020'!AL55/'Tariffs Jul2020'!AJ55&lt;='Tariffs Jul2020'!L55,($C$5*'Tariffs Jul2020'!AL55/'Tariffs Jul2020'!AJ55-'Tariffs Jul2020'!K55)*('Tariffs Jul2020'!W55/100)*'Tariffs Jul2020'!AJ55,('Tariffs Jul2020'!L55-'Tariffs Jul2020'!K55)*('Tariffs Jul2020'!W55/100)*'Tariffs Jul2020'!AJ55))</f>
        <v>0</v>
      </c>
      <c r="M61" s="85">
        <f>IF($C$5*'Tariffs Jul2020'!AL55/'Tariffs Jul2020'!AJ55&lt;'Tariffs Jul2020'!L55,0,IF($C$5*'Tariffs Jul2020'!AL55/'Tariffs Jul2020'!AJ55&lt;='Tariffs Jul2020'!M55,($C$5*'Tariffs Jul2020'!AL55/'Tariffs Jul2020'!AJ55-'Tariffs Jul2020'!L55)*('Tariffs Jul2020'!X55/100)*'Tariffs Jul2020'!AJ55,('Tariffs Jul2020'!M55-'Tariffs Jul2020'!L55)*('Tariffs Jul2020'!X55/100)*'Tariffs Jul2020'!AJ55))</f>
        <v>0</v>
      </c>
      <c r="N61" s="85">
        <f>IF(($C$5*'Tariffs Jul2020'!AL55/'Tariffs Jul2020'!AJ55&gt;'Tariffs Jul2020'!M55),($C$5*'Tariffs Jul2020'!AL55/'Tariffs Jul2020'!AJ55-'Tariffs Jul2020'!M55)*'Tariffs Jul2020'!Y55/100*'Tariffs Jul2020'!AJ55,0)</f>
        <v>456.13636363636363</v>
      </c>
      <c r="O61" s="73">
        <f t="shared" si="0"/>
        <v>1647.2427272727273</v>
      </c>
      <c r="P61" s="498">
        <f t="shared" si="1"/>
        <v>1811.9670000000001</v>
      </c>
      <c r="Q61" s="482"/>
      <c r="R61" s="482"/>
      <c r="S61" s="482"/>
      <c r="T61" s="482"/>
      <c r="U61" s="482"/>
      <c r="V61" s="482"/>
      <c r="W61" s="482"/>
      <c r="X61" s="482"/>
      <c r="Y61" s="482"/>
    </row>
    <row r="62" spans="1:25" x14ac:dyDescent="0.15">
      <c r="A62" s="286" t="str">
        <f>'Tariffs Jul2020'!F56</f>
        <v>Momentum Energy</v>
      </c>
      <c r="B62" s="47" t="str">
        <f>'Tariffs Jul2020'!D56</f>
        <v>AGN Central 2</v>
      </c>
      <c r="C62" s="287">
        <f>'Tariffs Jul2020'!E56</f>
        <v>43984</v>
      </c>
      <c r="D62" s="85">
        <f>365*'Tariffs Jul2020'!H56/100</f>
        <v>297.97272727272724</v>
      </c>
      <c r="E62" s="85">
        <f>IF($C$5*'Tariffs Jul2020'!AK56/'Tariffs Jul2020'!AI56&gt;='Tariffs Jul2020'!J56,( 'Tariffs Jul2020'!J56*'Tariffs Jul2020'!O56/100)* 'Tariffs Jul2020'!AI56,($C$5*'Tariffs Jul2020'!AK56/'Tariffs Jul2020'!AI56*'Tariffs Jul2020'!O56/100)* 'Tariffs Jul2020'!AI56)</f>
        <v>113.95363636363636</v>
      </c>
      <c r="F62" s="85">
        <f>IF($C$5*'Tariffs Jul2020'!AK56/'Tariffs Jul2020'!AI56&lt;'Tariffs Jul2020'!J56,0,IF($C$5*'Tariffs Jul2020'!AK56/'Tariffs Jul2020'!AI56&lt;='Tariffs Jul2020'!K56,($C$5*'Tariffs Jul2020'!AK56/'Tariffs Jul2020'!AI56-'Tariffs Jul2020'!J56)*('Tariffs Jul2020'!P56/100)*'Tariffs Jul2020'!AI56,('Tariffs Jul2020'!K56-'Tariffs Jul2020'!J56)*('Tariffs Jul2020'!P56/100)*'Tariffs Jul2020'!AI56))</f>
        <v>79.575454545454534</v>
      </c>
      <c r="G62" s="85">
        <f>IF($C$5*'Tariffs Jul2020'!AK56/'Tariffs Jul2020'!AI56&lt;'Tariffs Jul2020'!K56,0,IF($C$5*'Tariffs Jul2020'!AK56/'Tariffs Jul2020'!AI56&lt;='Tariffs Jul2020'!L56,($C$5*'Tariffs Jul2020'!AK56/'Tariffs Jul2020'!AI56-'Tariffs Jul2020'!K56)*('Tariffs Jul2020'!Q56/100)*'Tariffs Jul2020'!AI56,('Tariffs Jul2020'!L56-'Tariffs Jul2020'!K56)*('Tariffs Jul2020'!Q56/100)*'Tariffs Jul2020'!AI56))</f>
        <v>0</v>
      </c>
      <c r="H62" s="85">
        <f>IF($C$5*'Tariffs Jul2020'!AK56/'Tariffs Jul2020'!AI56&lt;'Tariffs Jul2020'!L56,0,IF($C$5*'Tariffs Jul2020'!AK56/'Tariffs Jul2020'!AI56&lt;='Tariffs Jul2020'!M56,($C$5*'Tariffs Jul2020'!AK56/'Tariffs Jul2020'!AI56-'Tariffs Jul2020'!L56)*('Tariffs Jul2020'!R56/100)*'Tariffs Jul2020'!AI56,('Tariffs Jul2020'!M56-'Tariffs Jul2020'!L56)*('Tariffs Jul2020'!R56/100)*'Tariffs Jul2020'!AI56))</f>
        <v>0</v>
      </c>
      <c r="I62" s="85">
        <f>IF(($C$5*'Tariffs Jul2020'!AK56/'Tariffs Jul2020'!AI56&gt;'Tariffs Jul2020'!M56),($C$5*'Tariffs Jul2020'!AK56/'Tariffs Jul2020'!AI56-'Tariffs Jul2020'!M56)*'Tariffs Jul2020'!S56/100*'Tariffs Jul2020'!AI56,0)</f>
        <v>383.12817272727261</v>
      </c>
      <c r="J62" s="85">
        <f>IF($C$5*'Tariffs Jul2020'!AL56/'Tariffs Jul2020'!AJ56&gt;='Tariffs Jul2020'!J56,('Tariffs Jul2020'!J56*'Tariffs Jul2020'!U56/100)* 'Tariffs Jul2020'!AJ56,($C$5*'Tariffs Jul2020'!AL56/'Tariffs Jul2020'!AJ56*'Tariffs Jul2020'!U56/100)* 'Tariffs Jul2020'!AJ56)</f>
        <v>206.97090909090909</v>
      </c>
      <c r="K62" s="85">
        <f>IF($C$5*'Tariffs Jul2020'!AL56/'Tariffs Jul2020'!AJ56&lt;'Tariffs Jul2020'!J56,0,IF($C$5*'Tariffs Jul2020'!AL56/'Tariffs Jul2020'!AJ56&lt;='Tariffs Jul2020'!K56,($C$5*'Tariffs Jul2020'!AL56/'Tariffs Jul2020'!AJ56-'Tariffs Jul2020'!J56)*('Tariffs Jul2020'!V56/100)*'Tariffs Jul2020'!AJ56,('Tariffs Jul2020'!K56-'Tariffs Jul2020'!J56)*('Tariffs Jul2020'!V56/100)*'Tariffs Jul2020'!AJ56))</f>
        <v>143.87636363636361</v>
      </c>
      <c r="L62" s="85">
        <f>IF($C$5*'Tariffs Jul2020'!AL56/'Tariffs Jul2020'!AJ56&lt;'Tariffs Jul2020'!K56,0,IF($C$5*'Tariffs Jul2020'!AL56/'Tariffs Jul2020'!AJ56&lt;='Tariffs Jul2020'!L56,($C$5*'Tariffs Jul2020'!AL56/'Tariffs Jul2020'!AJ56-'Tariffs Jul2020'!K56)*('Tariffs Jul2020'!W56/100)*'Tariffs Jul2020'!AJ56,('Tariffs Jul2020'!L56-'Tariffs Jul2020'!K56)*('Tariffs Jul2020'!W56/100)*'Tariffs Jul2020'!AJ56))</f>
        <v>0</v>
      </c>
      <c r="M62" s="85">
        <f>IF($C$5*'Tariffs Jul2020'!AL56/'Tariffs Jul2020'!AJ56&lt;'Tariffs Jul2020'!L56,0,IF($C$5*'Tariffs Jul2020'!AL56/'Tariffs Jul2020'!AJ56&lt;='Tariffs Jul2020'!M56,($C$5*'Tariffs Jul2020'!AL56/'Tariffs Jul2020'!AJ56-'Tariffs Jul2020'!L56)*('Tariffs Jul2020'!X56/100)*'Tariffs Jul2020'!AJ56,('Tariffs Jul2020'!M56-'Tariffs Jul2020'!L56)*('Tariffs Jul2020'!X56/100)*'Tariffs Jul2020'!AJ56))</f>
        <v>0</v>
      </c>
      <c r="N62" s="85">
        <f>IF(($C$5*'Tariffs Jul2020'!AL56/'Tariffs Jul2020'!AJ56&gt;'Tariffs Jul2020'!M56),($C$5*'Tariffs Jul2020'!AL56/'Tariffs Jul2020'!AJ56-'Tariffs Jul2020'!M56)*'Tariffs Jul2020'!Y56/100*'Tariffs Jul2020'!AJ56,0)</f>
        <v>689.90339999999981</v>
      </c>
      <c r="O62" s="73">
        <f t="shared" si="0"/>
        <v>1915.3806636363634</v>
      </c>
      <c r="P62" s="498">
        <f t="shared" si="1"/>
        <v>2106.9187299999999</v>
      </c>
      <c r="Q62" s="482"/>
      <c r="R62" s="482"/>
      <c r="S62" s="482"/>
      <c r="T62" s="482"/>
      <c r="U62" s="482"/>
      <c r="V62" s="482"/>
      <c r="W62" s="482"/>
      <c r="X62" s="482"/>
      <c r="Y62" s="482"/>
    </row>
    <row r="63" spans="1:25" x14ac:dyDescent="0.15">
      <c r="A63" s="286" t="str">
        <f>'Tariffs Jul2020'!F57</f>
        <v>Origin Energy</v>
      </c>
      <c r="B63" s="47" t="str">
        <f>'Tariffs Jul2020'!D57</f>
        <v>AGN Central 2</v>
      </c>
      <c r="C63" s="287">
        <f>'Tariffs Jul2020'!E57</f>
        <v>44013</v>
      </c>
      <c r="D63" s="85">
        <f>365*'Tariffs Jul2020'!H57/100</f>
        <v>251.85</v>
      </c>
      <c r="E63" s="85">
        <f>IF($C$5*'Tariffs Jul2020'!AK57/'Tariffs Jul2020'!AI57&gt;='Tariffs Jul2020'!J57,( 'Tariffs Jul2020'!J57*'Tariffs Jul2020'!O57/100)* 'Tariffs Jul2020'!AI57,($C$5*'Tariffs Jul2020'!AK57/'Tariffs Jul2020'!AI57*'Tariffs Jul2020'!O57/100)* 'Tariffs Jul2020'!AI57)</f>
        <v>395.99999999999989</v>
      </c>
      <c r="F63" s="85">
        <f>IF($C$5*'Tariffs Jul2020'!AK57/'Tariffs Jul2020'!AI57&lt;'Tariffs Jul2020'!J57,0,IF($C$5*'Tariffs Jul2020'!AK57/'Tariffs Jul2020'!AI57&lt;='Tariffs Jul2020'!K57,($C$5*'Tariffs Jul2020'!AK57/'Tariffs Jul2020'!AI57-'Tariffs Jul2020'!J57)*('Tariffs Jul2020'!P57/100)*'Tariffs Jul2020'!AI57,('Tariffs Jul2020'!K57-'Tariffs Jul2020'!J57)*('Tariffs Jul2020'!P57/100)*'Tariffs Jul2020'!AI57))</f>
        <v>283.5</v>
      </c>
      <c r="G63" s="85">
        <f>IF($C$5*'Tariffs Jul2020'!AK57/'Tariffs Jul2020'!AI57&lt;'Tariffs Jul2020'!K57,0,IF($C$5*'Tariffs Jul2020'!AK57/'Tariffs Jul2020'!AI57&lt;='Tariffs Jul2020'!L57,($C$5*'Tariffs Jul2020'!AK57/'Tariffs Jul2020'!AI57-'Tariffs Jul2020'!K57)*('Tariffs Jul2020'!Q57/100)*'Tariffs Jul2020'!AI57,('Tariffs Jul2020'!L57-'Tariffs Jul2020'!K57)*('Tariffs Jul2020'!Q57/100)*'Tariffs Jul2020'!AI57))</f>
        <v>0</v>
      </c>
      <c r="H63" s="85">
        <f>IF($C$5*'Tariffs Jul2020'!AK57/'Tariffs Jul2020'!AI57&lt;'Tariffs Jul2020'!L57,0,IF($C$5*'Tariffs Jul2020'!AK57/'Tariffs Jul2020'!AI57&lt;='Tariffs Jul2020'!M57,($C$5*'Tariffs Jul2020'!AK57/'Tariffs Jul2020'!AI57-'Tariffs Jul2020'!L57)*('Tariffs Jul2020'!R57/100)*'Tariffs Jul2020'!AI57,('Tariffs Jul2020'!M57-'Tariffs Jul2020'!L57)*('Tariffs Jul2020'!R57/100)*'Tariffs Jul2020'!AI57))</f>
        <v>0</v>
      </c>
      <c r="I63" s="85">
        <f>IF(($C$5*'Tariffs Jul2020'!AK57/'Tariffs Jul2020'!AI57&gt;'Tariffs Jul2020'!M57),($C$5*'Tariffs Jul2020'!AK57/'Tariffs Jul2020'!AI57-'Tariffs Jul2020'!M57)*'Tariffs Jul2020'!S57/100*'Tariffs Jul2020'!AI57,0)</f>
        <v>0</v>
      </c>
      <c r="J63" s="85">
        <f>IF($C$5*'Tariffs Jul2020'!AL57/'Tariffs Jul2020'!AJ57&gt;='Tariffs Jul2020'!J57,('Tariffs Jul2020'!J57*'Tariffs Jul2020'!U57/100)* 'Tariffs Jul2020'!AJ57,($C$5*'Tariffs Jul2020'!AL57/'Tariffs Jul2020'!AJ57*'Tariffs Jul2020'!U57/100)* 'Tariffs Jul2020'!AJ57)</f>
        <v>395.99999999999989</v>
      </c>
      <c r="K63" s="85">
        <f>IF($C$5*'Tariffs Jul2020'!AL57/'Tariffs Jul2020'!AJ57&lt;'Tariffs Jul2020'!J57,0,IF($C$5*'Tariffs Jul2020'!AL57/'Tariffs Jul2020'!AJ57&lt;='Tariffs Jul2020'!K57,($C$5*'Tariffs Jul2020'!AL57/'Tariffs Jul2020'!AJ57-'Tariffs Jul2020'!J57)*('Tariffs Jul2020'!V57/100)*'Tariffs Jul2020'!AJ57,('Tariffs Jul2020'!K57-'Tariffs Jul2020'!J57)*('Tariffs Jul2020'!V57/100)*'Tariffs Jul2020'!AJ57))</f>
        <v>283.5</v>
      </c>
      <c r="L63" s="85">
        <f>IF($C$5*'Tariffs Jul2020'!AL57/'Tariffs Jul2020'!AJ57&lt;'Tariffs Jul2020'!K57,0,IF($C$5*'Tariffs Jul2020'!AL57/'Tariffs Jul2020'!AJ57&lt;='Tariffs Jul2020'!L57,($C$5*'Tariffs Jul2020'!AL57/'Tariffs Jul2020'!AJ57-'Tariffs Jul2020'!K57)*('Tariffs Jul2020'!W57/100)*'Tariffs Jul2020'!AJ57,('Tariffs Jul2020'!L57-'Tariffs Jul2020'!K57)*('Tariffs Jul2020'!W57/100)*'Tariffs Jul2020'!AJ57))</f>
        <v>0</v>
      </c>
      <c r="M63" s="85">
        <f>IF($C$5*'Tariffs Jul2020'!AL57/'Tariffs Jul2020'!AJ57&lt;'Tariffs Jul2020'!L57,0,IF($C$5*'Tariffs Jul2020'!AL57/'Tariffs Jul2020'!AJ57&lt;='Tariffs Jul2020'!M57,($C$5*'Tariffs Jul2020'!AL57/'Tariffs Jul2020'!AJ57-'Tariffs Jul2020'!L57)*('Tariffs Jul2020'!X57/100)*'Tariffs Jul2020'!AJ57,('Tariffs Jul2020'!M57-'Tariffs Jul2020'!L57)*('Tariffs Jul2020'!X57/100)*'Tariffs Jul2020'!AJ57))</f>
        <v>0</v>
      </c>
      <c r="N63" s="85">
        <f>IF(($C$5*'Tariffs Jul2020'!AL57/'Tariffs Jul2020'!AJ57&gt;'Tariffs Jul2020'!M57),($C$5*'Tariffs Jul2020'!AL57/'Tariffs Jul2020'!AJ57-'Tariffs Jul2020'!M57)*'Tariffs Jul2020'!Y57/100*'Tariffs Jul2020'!AJ57,0)</f>
        <v>0</v>
      </c>
      <c r="O63" s="73">
        <f t="shared" si="0"/>
        <v>1610.85</v>
      </c>
      <c r="P63" s="498">
        <f t="shared" si="1"/>
        <v>1771.9349999999999</v>
      </c>
      <c r="Q63" s="482"/>
      <c r="R63" s="482"/>
      <c r="S63" s="482"/>
      <c r="T63" s="482"/>
      <c r="U63" s="482"/>
      <c r="V63" s="482"/>
      <c r="W63" s="482"/>
      <c r="X63" s="482"/>
      <c r="Y63" s="482"/>
    </row>
    <row r="64" spans="1:25" x14ac:dyDescent="0.15">
      <c r="A64" s="286" t="str">
        <f>'Tariffs Jul2020'!F58</f>
        <v>Red Energy</v>
      </c>
      <c r="B64" s="47" t="str">
        <f>'Tariffs Jul2020'!D58</f>
        <v>AGN Central 2</v>
      </c>
      <c r="C64" s="287">
        <f>'Tariffs Jul2020'!E58</f>
        <v>43831</v>
      </c>
      <c r="D64" s="85">
        <f>365*'Tariffs Jul2020'!H58/100</f>
        <v>273.75</v>
      </c>
      <c r="E64" s="85">
        <f>IF($C$5*'Tariffs Jul2020'!AK58/'Tariffs Jul2020'!AI58&gt;='Tariffs Jul2020'!J58,( 'Tariffs Jul2020'!J58*'Tariffs Jul2020'!O58/100)* 'Tariffs Jul2020'!AI58,($C$5*'Tariffs Jul2020'!AK58/'Tariffs Jul2020'!AI58*'Tariffs Jul2020'!O58/100)* 'Tariffs Jul2020'!AI58)</f>
        <v>138.18</v>
      </c>
      <c r="F64" s="85">
        <f>IF($C$5*'Tariffs Jul2020'!AK58/'Tariffs Jul2020'!AI58&lt;'Tariffs Jul2020'!J58,0,IF($C$5*'Tariffs Jul2020'!AK58/'Tariffs Jul2020'!AI58&lt;='Tariffs Jul2020'!K58,($C$5*'Tariffs Jul2020'!AK58/'Tariffs Jul2020'!AI58-'Tariffs Jul2020'!J58)*('Tariffs Jul2020'!P58/100)*'Tariffs Jul2020'!AI58,('Tariffs Jul2020'!K58-'Tariffs Jul2020'!J58)*('Tariffs Jul2020'!P58/100)*'Tariffs Jul2020'!AI58))</f>
        <v>103.84227272727271</v>
      </c>
      <c r="G64" s="85">
        <f>IF($C$5*'Tariffs Jul2020'!AK58/'Tariffs Jul2020'!AI58&lt;'Tariffs Jul2020'!K58,0,IF($C$5*'Tariffs Jul2020'!AK58/'Tariffs Jul2020'!AI58&lt;='Tariffs Jul2020'!L58,($C$5*'Tariffs Jul2020'!AK58/'Tariffs Jul2020'!AI58-'Tariffs Jul2020'!K58)*('Tariffs Jul2020'!Q58/100)*'Tariffs Jul2020'!AI58,('Tariffs Jul2020'!L58-'Tariffs Jul2020'!K58)*('Tariffs Jul2020'!Q58/100)*'Tariffs Jul2020'!AI58))</f>
        <v>0</v>
      </c>
      <c r="H64" s="85">
        <f>IF($C$5*'Tariffs Jul2020'!AK58/'Tariffs Jul2020'!AI58&lt;'Tariffs Jul2020'!L58,0,IF($C$5*'Tariffs Jul2020'!AK58/'Tariffs Jul2020'!AI58&lt;='Tariffs Jul2020'!M58,($C$5*'Tariffs Jul2020'!AK58/'Tariffs Jul2020'!AI58-'Tariffs Jul2020'!L58)*('Tariffs Jul2020'!R58/100)*'Tariffs Jul2020'!AI58,('Tariffs Jul2020'!M58-'Tariffs Jul2020'!L58)*('Tariffs Jul2020'!R58/100)*'Tariffs Jul2020'!AI58))</f>
        <v>0</v>
      </c>
      <c r="I64" s="85">
        <f>IF(($C$5*'Tariffs Jul2020'!AK58/'Tariffs Jul2020'!AI58&gt;'Tariffs Jul2020'!M58),($C$5*'Tariffs Jul2020'!AK58/'Tariffs Jul2020'!AI58-'Tariffs Jul2020'!M58)*'Tariffs Jul2020'!S58/100*'Tariffs Jul2020'!AI58,0)</f>
        <v>462.2727272727272</v>
      </c>
      <c r="J64" s="85">
        <f>IF($C$5*'Tariffs Jul2020'!AL58/'Tariffs Jul2020'!AJ58&gt;='Tariffs Jul2020'!J58,('Tariffs Jul2020'!J58*'Tariffs Jul2020'!U58/100)* 'Tariffs Jul2020'!AJ58,($C$5*'Tariffs Jul2020'!AL58/'Tariffs Jul2020'!AJ58*'Tariffs Jul2020'!U58/100)* 'Tariffs Jul2020'!AJ58)</f>
        <v>138.18</v>
      </c>
      <c r="K64" s="85">
        <f>IF($C$5*'Tariffs Jul2020'!AL58/'Tariffs Jul2020'!AJ58&lt;'Tariffs Jul2020'!J58,0,IF($C$5*'Tariffs Jul2020'!AL58/'Tariffs Jul2020'!AJ58&lt;='Tariffs Jul2020'!K58,($C$5*'Tariffs Jul2020'!AL58/'Tariffs Jul2020'!AJ58-'Tariffs Jul2020'!J58)*('Tariffs Jul2020'!V58/100)*'Tariffs Jul2020'!AJ58,('Tariffs Jul2020'!K58-'Tariffs Jul2020'!J58)*('Tariffs Jul2020'!V58/100)*'Tariffs Jul2020'!AJ58))</f>
        <v>103.84227272727271</v>
      </c>
      <c r="L64" s="85">
        <f>IF($C$5*'Tariffs Jul2020'!AL58/'Tariffs Jul2020'!AJ58&lt;'Tariffs Jul2020'!K58,0,IF($C$5*'Tariffs Jul2020'!AL58/'Tariffs Jul2020'!AJ58&lt;='Tariffs Jul2020'!L58,($C$5*'Tariffs Jul2020'!AL58/'Tariffs Jul2020'!AJ58-'Tariffs Jul2020'!K58)*('Tariffs Jul2020'!W58/100)*'Tariffs Jul2020'!AJ58,('Tariffs Jul2020'!L58-'Tariffs Jul2020'!K58)*('Tariffs Jul2020'!W58/100)*'Tariffs Jul2020'!AJ58))</f>
        <v>0</v>
      </c>
      <c r="M64" s="85">
        <f>IF($C$5*'Tariffs Jul2020'!AL58/'Tariffs Jul2020'!AJ58&lt;'Tariffs Jul2020'!L58,0,IF($C$5*'Tariffs Jul2020'!AL58/'Tariffs Jul2020'!AJ58&lt;='Tariffs Jul2020'!M58,($C$5*'Tariffs Jul2020'!AL58/'Tariffs Jul2020'!AJ58-'Tariffs Jul2020'!L58)*('Tariffs Jul2020'!X58/100)*'Tariffs Jul2020'!AJ58,('Tariffs Jul2020'!M58-'Tariffs Jul2020'!L58)*('Tariffs Jul2020'!X58/100)*'Tariffs Jul2020'!AJ58))</f>
        <v>0</v>
      </c>
      <c r="N64" s="85">
        <f>IF(($C$5*'Tariffs Jul2020'!AL58/'Tariffs Jul2020'!AJ58&gt;'Tariffs Jul2020'!M58),($C$5*'Tariffs Jul2020'!AL58/'Tariffs Jul2020'!AJ58-'Tariffs Jul2020'!M58)*'Tariffs Jul2020'!Y58/100*'Tariffs Jul2020'!AJ58,0)</f>
        <v>462.2727272727272</v>
      </c>
      <c r="O64" s="73">
        <f t="shared" si="0"/>
        <v>1682.34</v>
      </c>
      <c r="P64" s="498">
        <f t="shared" si="1"/>
        <v>1850.5740000000001</v>
      </c>
      <c r="Q64" s="482"/>
      <c r="R64" s="482"/>
      <c r="S64" s="482"/>
      <c r="T64" s="482"/>
      <c r="U64" s="482"/>
      <c r="V64" s="482"/>
      <c r="W64" s="482"/>
      <c r="X64" s="482"/>
      <c r="Y64" s="482"/>
    </row>
    <row r="65" spans="1:25" x14ac:dyDescent="0.15">
      <c r="A65" s="286" t="str">
        <f>'Tariffs Jul2020'!F59</f>
        <v>Simply Energy</v>
      </c>
      <c r="B65" s="47" t="str">
        <f>'Tariffs Jul2020'!D59</f>
        <v>AGN Central 2</v>
      </c>
      <c r="C65" s="287">
        <f>'Tariffs Jul2020'!E59</f>
        <v>43831</v>
      </c>
      <c r="D65" s="85">
        <f>365*'Tariffs Jul2020'!H59/100</f>
        <v>281.4813636363636</v>
      </c>
      <c r="E65" s="85">
        <f>IF($C$5*'Tariffs Jul2020'!AK59/'Tariffs Jul2020'!AI59&gt;='Tariffs Jul2020'!J59,( 'Tariffs Jul2020'!J59*'Tariffs Jul2020'!O59/100)* 'Tariffs Jul2020'!AI59,($C$5*'Tariffs Jul2020'!AK59/'Tariffs Jul2020'!AI59*'Tariffs Jul2020'!O59/100)* 'Tariffs Jul2020'!AI59)</f>
        <v>105.8781818181818</v>
      </c>
      <c r="F65" s="85">
        <f>IF($C$5*'Tariffs Jul2020'!AK59/'Tariffs Jul2020'!AI59&lt;'Tariffs Jul2020'!J59,0,IF($C$5*'Tariffs Jul2020'!AK59/'Tariffs Jul2020'!AI59&lt;='Tariffs Jul2020'!K59,($C$5*'Tariffs Jul2020'!AK59/'Tariffs Jul2020'!AI59-'Tariffs Jul2020'!J59)*('Tariffs Jul2020'!P59/100)*'Tariffs Jul2020'!AI59,('Tariffs Jul2020'!K59-'Tariffs Jul2020'!J59)*('Tariffs Jul2020'!P59/100)*'Tariffs Jul2020'!AI59))</f>
        <v>73.416363636363627</v>
      </c>
      <c r="G65" s="85">
        <f>IF($C$5*'Tariffs Jul2020'!AK59/'Tariffs Jul2020'!AI59&lt;'Tariffs Jul2020'!K59,0,IF($C$5*'Tariffs Jul2020'!AK59/'Tariffs Jul2020'!AI59&lt;='Tariffs Jul2020'!L59,($C$5*'Tariffs Jul2020'!AK59/'Tariffs Jul2020'!AI59-'Tariffs Jul2020'!K59)*('Tariffs Jul2020'!Q59/100)*'Tariffs Jul2020'!AI59,('Tariffs Jul2020'!L59-'Tariffs Jul2020'!K59)*('Tariffs Jul2020'!Q59/100)*'Tariffs Jul2020'!AI59))</f>
        <v>0</v>
      </c>
      <c r="H65" s="85">
        <f>IF($C$5*'Tariffs Jul2020'!AK59/'Tariffs Jul2020'!AI59&lt;'Tariffs Jul2020'!L59,0,IF($C$5*'Tariffs Jul2020'!AK59/'Tariffs Jul2020'!AI59&lt;='Tariffs Jul2020'!M59,($C$5*'Tariffs Jul2020'!AK59/'Tariffs Jul2020'!AI59-'Tariffs Jul2020'!L59)*('Tariffs Jul2020'!R59/100)*'Tariffs Jul2020'!AI59,('Tariffs Jul2020'!M59-'Tariffs Jul2020'!L59)*('Tariffs Jul2020'!R59/100)*'Tariffs Jul2020'!AI59))</f>
        <v>0</v>
      </c>
      <c r="I65" s="85">
        <f>IF(($C$5*'Tariffs Jul2020'!AK59/'Tariffs Jul2020'!AI59&gt;'Tariffs Jul2020'!M59),($C$5*'Tariffs Jul2020'!AK59/'Tariffs Jul2020'!AI59-'Tariffs Jul2020'!M59)*'Tariffs Jul2020'!S59/100*'Tariffs Jul2020'!AI59,0)</f>
        <v>340.86136363636354</v>
      </c>
      <c r="J65" s="85">
        <f>IF($C$5*'Tariffs Jul2020'!AL59/'Tariffs Jul2020'!AJ59&gt;='Tariffs Jul2020'!J59,('Tariffs Jul2020'!J59*'Tariffs Jul2020'!U59/100)* 'Tariffs Jul2020'!AJ59,($C$5*'Tariffs Jul2020'!AL59/'Tariffs Jul2020'!AJ59*'Tariffs Jul2020'!U59/100)* 'Tariffs Jul2020'!AJ59)</f>
        <v>211.7563636363636</v>
      </c>
      <c r="K65" s="85">
        <f>IF($C$5*'Tariffs Jul2020'!AL59/'Tariffs Jul2020'!AJ59&lt;'Tariffs Jul2020'!J59,0,IF($C$5*'Tariffs Jul2020'!AL59/'Tariffs Jul2020'!AJ59&lt;='Tariffs Jul2020'!K59,($C$5*'Tariffs Jul2020'!AL59/'Tariffs Jul2020'!AJ59-'Tariffs Jul2020'!J59)*('Tariffs Jul2020'!V59/100)*'Tariffs Jul2020'!AJ59,('Tariffs Jul2020'!K59-'Tariffs Jul2020'!J59)*('Tariffs Jul2020'!V59/100)*'Tariffs Jul2020'!AJ59))</f>
        <v>146.83272727272725</v>
      </c>
      <c r="L65" s="85">
        <f>IF($C$5*'Tariffs Jul2020'!AL59/'Tariffs Jul2020'!AJ59&lt;'Tariffs Jul2020'!K59,0,IF($C$5*'Tariffs Jul2020'!AL59/'Tariffs Jul2020'!AJ59&lt;='Tariffs Jul2020'!L59,($C$5*'Tariffs Jul2020'!AL59/'Tariffs Jul2020'!AJ59-'Tariffs Jul2020'!K59)*('Tariffs Jul2020'!W59/100)*'Tariffs Jul2020'!AJ59,('Tariffs Jul2020'!L59-'Tariffs Jul2020'!K59)*('Tariffs Jul2020'!W59/100)*'Tariffs Jul2020'!AJ59))</f>
        <v>0</v>
      </c>
      <c r="M65" s="85">
        <f>IF($C$5*'Tariffs Jul2020'!AL59/'Tariffs Jul2020'!AJ59&lt;'Tariffs Jul2020'!L59,0,IF($C$5*'Tariffs Jul2020'!AL59/'Tariffs Jul2020'!AJ59&lt;='Tariffs Jul2020'!M59,($C$5*'Tariffs Jul2020'!AL59/'Tariffs Jul2020'!AJ59-'Tariffs Jul2020'!L59)*('Tariffs Jul2020'!X59/100)*'Tariffs Jul2020'!AJ59,('Tariffs Jul2020'!M59-'Tariffs Jul2020'!L59)*('Tariffs Jul2020'!X59/100)*'Tariffs Jul2020'!AJ59))</f>
        <v>0</v>
      </c>
      <c r="N65" s="85">
        <f>IF(($C$5*'Tariffs Jul2020'!AL59/'Tariffs Jul2020'!AJ59&gt;'Tariffs Jul2020'!M59),($C$5*'Tariffs Jul2020'!AL59/'Tariffs Jul2020'!AJ59-'Tariffs Jul2020'!M59)*'Tariffs Jul2020'!Y59/100*'Tariffs Jul2020'!AJ59,0)</f>
        <v>681.72272727272707</v>
      </c>
      <c r="O65" s="73">
        <f t="shared" si="0"/>
        <v>1841.9490909090905</v>
      </c>
      <c r="P65" s="498">
        <f t="shared" si="1"/>
        <v>2026.1439999999998</v>
      </c>
      <c r="Q65" s="482"/>
      <c r="R65" s="482"/>
      <c r="S65" s="482"/>
      <c r="T65" s="482"/>
      <c r="U65" s="482"/>
      <c r="V65" s="482"/>
      <c r="W65" s="482"/>
      <c r="X65" s="482"/>
      <c r="Y65" s="482"/>
    </row>
    <row r="66" spans="1:25" x14ac:dyDescent="0.15">
      <c r="A66" s="286" t="str">
        <f>'Tariffs Jul2020'!F60</f>
        <v>Sumo Power</v>
      </c>
      <c r="B66" s="47" t="str">
        <f>'Tariffs Jul2020'!D60</f>
        <v>AGN Central 2</v>
      </c>
      <c r="C66" s="287">
        <f>'Tariffs Jul2020'!E60</f>
        <v>43831</v>
      </c>
      <c r="D66" s="85">
        <f>365*'Tariffs Jul2020'!H60/100</f>
        <v>283.43909090909091</v>
      </c>
      <c r="E66" s="85">
        <f>IF($C$5*'Tariffs Jul2020'!AK60/'Tariffs Jul2020'!AI60&gt;='Tariffs Jul2020'!J60,( 'Tariffs Jul2020'!J60*'Tariffs Jul2020'!O60/100)* 'Tariffs Jul2020'!AI60,($C$5*'Tariffs Jul2020'!AK60/'Tariffs Jul2020'!AI60*'Tariffs Jul2020'!O60/100)* 'Tariffs Jul2020'!AI60)</f>
        <v>181.24909090909088</v>
      </c>
      <c r="F66" s="85">
        <f>IF($C$5*'Tariffs Jul2020'!AK60/'Tariffs Jul2020'!AI60&lt;'Tariffs Jul2020'!J60,0,IF($C$5*'Tariffs Jul2020'!AK60/'Tariffs Jul2020'!AI60&lt;='Tariffs Jul2020'!K60,($C$5*'Tariffs Jul2020'!AK60/'Tariffs Jul2020'!AI60-'Tariffs Jul2020'!J60)*('Tariffs Jul2020'!P60/100)*'Tariffs Jul2020'!AI60,('Tariffs Jul2020'!K60-'Tariffs Jul2020'!J60)*('Tariffs Jul2020'!P60/100)*'Tariffs Jul2020'!AI60))</f>
        <v>142.64454545454544</v>
      </c>
      <c r="G66" s="85">
        <f>IF($C$5*'Tariffs Jul2020'!AK60/'Tariffs Jul2020'!AI60&lt;'Tariffs Jul2020'!K60,0,IF($C$5*'Tariffs Jul2020'!AK60/'Tariffs Jul2020'!AI60&lt;='Tariffs Jul2020'!L60,($C$5*'Tariffs Jul2020'!AK60/'Tariffs Jul2020'!AI60-'Tariffs Jul2020'!K60)*('Tariffs Jul2020'!Q60/100)*'Tariffs Jul2020'!AI60,('Tariffs Jul2020'!L60-'Tariffs Jul2020'!K60)*('Tariffs Jul2020'!Q60/100)*'Tariffs Jul2020'!AI60))</f>
        <v>0</v>
      </c>
      <c r="H66" s="85">
        <f>IF($C$5*'Tariffs Jul2020'!AK60/'Tariffs Jul2020'!AI60&lt;'Tariffs Jul2020'!L60,0,IF($C$5*'Tariffs Jul2020'!AK60/'Tariffs Jul2020'!AI60&lt;='Tariffs Jul2020'!M60,($C$5*'Tariffs Jul2020'!AK60/'Tariffs Jul2020'!AI60-'Tariffs Jul2020'!L60)*('Tariffs Jul2020'!R60/100)*'Tariffs Jul2020'!AI60,('Tariffs Jul2020'!M60-'Tariffs Jul2020'!L60)*('Tariffs Jul2020'!R60/100)*'Tariffs Jul2020'!AI60))</f>
        <v>0</v>
      </c>
      <c r="I66" s="85">
        <f>IF(($C$5*'Tariffs Jul2020'!AK60/'Tariffs Jul2020'!AI60&gt;'Tariffs Jul2020'!M60),($C$5*'Tariffs Jul2020'!AK60/'Tariffs Jul2020'!AI60-'Tariffs Jul2020'!M60)*'Tariffs Jul2020'!S60/100*'Tariffs Jul2020'!AI60,0)</f>
        <v>533.86363636363626</v>
      </c>
      <c r="J66" s="85">
        <f>IF($C$5*'Tariffs Jul2020'!AL60/'Tariffs Jul2020'!AJ60&gt;='Tariffs Jul2020'!J60,('Tariffs Jul2020'!J60*'Tariffs Jul2020'!U60/100)* 'Tariffs Jul2020'!AJ60,($C$5*'Tariffs Jul2020'!AL60/'Tariffs Jul2020'!AJ60*'Tariffs Jul2020'!U60/100)* 'Tariffs Jul2020'!AJ60)</f>
        <v>181.24909090909088</v>
      </c>
      <c r="K66" s="85">
        <f>IF($C$5*'Tariffs Jul2020'!AL60/'Tariffs Jul2020'!AJ60&lt;'Tariffs Jul2020'!J60,0,IF($C$5*'Tariffs Jul2020'!AL60/'Tariffs Jul2020'!AJ60&lt;='Tariffs Jul2020'!K60,($C$5*'Tariffs Jul2020'!AL60/'Tariffs Jul2020'!AJ60-'Tariffs Jul2020'!J60)*('Tariffs Jul2020'!V60/100)*'Tariffs Jul2020'!AJ60,('Tariffs Jul2020'!K60-'Tariffs Jul2020'!J60)*('Tariffs Jul2020'!V60/100)*'Tariffs Jul2020'!AJ60))</f>
        <v>142.64454545454544</v>
      </c>
      <c r="L66" s="85">
        <f>IF($C$5*'Tariffs Jul2020'!AL60/'Tariffs Jul2020'!AJ60&lt;'Tariffs Jul2020'!K60,0,IF($C$5*'Tariffs Jul2020'!AL60/'Tariffs Jul2020'!AJ60&lt;='Tariffs Jul2020'!L60,($C$5*'Tariffs Jul2020'!AL60/'Tariffs Jul2020'!AJ60-'Tariffs Jul2020'!K60)*('Tariffs Jul2020'!W60/100)*'Tariffs Jul2020'!AJ60,('Tariffs Jul2020'!L60-'Tariffs Jul2020'!K60)*('Tariffs Jul2020'!W60/100)*'Tariffs Jul2020'!AJ60))</f>
        <v>0</v>
      </c>
      <c r="M66" s="85">
        <f>IF($C$5*'Tariffs Jul2020'!AL60/'Tariffs Jul2020'!AJ60&lt;'Tariffs Jul2020'!L60,0,IF($C$5*'Tariffs Jul2020'!AL60/'Tariffs Jul2020'!AJ60&lt;='Tariffs Jul2020'!M60,($C$5*'Tariffs Jul2020'!AL60/'Tariffs Jul2020'!AJ60-'Tariffs Jul2020'!L60)*('Tariffs Jul2020'!X60/100)*'Tariffs Jul2020'!AJ60,('Tariffs Jul2020'!M60-'Tariffs Jul2020'!L60)*('Tariffs Jul2020'!X60/100)*'Tariffs Jul2020'!AJ60))</f>
        <v>0</v>
      </c>
      <c r="N66" s="85">
        <f>IF(($C$5*'Tariffs Jul2020'!AL60/'Tariffs Jul2020'!AJ60&gt;'Tariffs Jul2020'!M60),($C$5*'Tariffs Jul2020'!AL60/'Tariffs Jul2020'!AJ60-'Tariffs Jul2020'!M60)*'Tariffs Jul2020'!Y60/100*'Tariffs Jul2020'!AJ60,0)</f>
        <v>533.86363636363626</v>
      </c>
      <c r="O66" s="73">
        <f t="shared" si="0"/>
        <v>1998.953636363636</v>
      </c>
      <c r="P66" s="498">
        <f t="shared" si="1"/>
        <v>2198.8489999999997</v>
      </c>
      <c r="Q66" s="482"/>
      <c r="R66" s="482"/>
      <c r="S66" s="482"/>
      <c r="T66" s="482"/>
      <c r="U66" s="482"/>
      <c r="V66" s="482"/>
      <c r="W66" s="482"/>
      <c r="X66" s="482"/>
      <c r="Y66" s="482"/>
    </row>
    <row r="67" spans="1:25" x14ac:dyDescent="0.15">
      <c r="A67" s="286" t="str">
        <f>'Tariffs Jul2020'!F61</f>
        <v>Amaysim</v>
      </c>
      <c r="B67" s="47" t="str">
        <f>'Tariffs Jul2020'!D61</f>
        <v>AGN Central 2</v>
      </c>
      <c r="C67" s="287">
        <f>'Tariffs Jul2020'!E61</f>
        <v>43831</v>
      </c>
      <c r="D67" s="85">
        <f>365*'Tariffs Jul2020'!H61/100</f>
        <v>292.72999999999996</v>
      </c>
      <c r="E67" s="85">
        <f>IF($C$5*'Tariffs Jul2020'!AK61/'Tariffs Jul2020'!AI61&gt;='Tariffs Jul2020'!J61,( 'Tariffs Jul2020'!J61*'Tariffs Jul2020'!O61/100)* 'Tariffs Jul2020'!AI61,($C$5*'Tariffs Jul2020'!AK61/'Tariffs Jul2020'!AI61*'Tariffs Jul2020'!O61/100)* 'Tariffs Jul2020'!AI61)</f>
        <v>185.28681818181818</v>
      </c>
      <c r="F67" s="85">
        <f>IF($C$5*'Tariffs Jul2020'!AK61/'Tariffs Jul2020'!AI61&lt;'Tariffs Jul2020'!J61,0,IF($C$5*'Tariffs Jul2020'!AK61/'Tariffs Jul2020'!AI61&lt;='Tariffs Jul2020'!K61,($C$5*'Tariffs Jul2020'!AK61/'Tariffs Jul2020'!AI61-'Tariffs Jul2020'!J61)*('Tariffs Jul2020'!P61/100)*'Tariffs Jul2020'!AI61,('Tariffs Jul2020'!K61-'Tariffs Jul2020'!J61)*('Tariffs Jul2020'!P61/100)*'Tariffs Jul2020'!AI61))</f>
        <v>130.07999999999998</v>
      </c>
      <c r="G67" s="85">
        <f>IF($C$5*'Tariffs Jul2020'!AK61/'Tariffs Jul2020'!AI61&lt;'Tariffs Jul2020'!K61,0,IF($C$5*'Tariffs Jul2020'!AK61/'Tariffs Jul2020'!AI61&lt;='Tariffs Jul2020'!L61,($C$5*'Tariffs Jul2020'!AK61/'Tariffs Jul2020'!AI61-'Tariffs Jul2020'!K61)*('Tariffs Jul2020'!Q61/100)*'Tariffs Jul2020'!AI61,('Tariffs Jul2020'!L61-'Tariffs Jul2020'!K61)*('Tariffs Jul2020'!Q61/100)*'Tariffs Jul2020'!AI61))</f>
        <v>0</v>
      </c>
      <c r="H67" s="85">
        <f>IF($C$5*'Tariffs Jul2020'!AK61/'Tariffs Jul2020'!AI61&lt;'Tariffs Jul2020'!L61,0,IF($C$5*'Tariffs Jul2020'!AK61/'Tariffs Jul2020'!AI61&lt;='Tariffs Jul2020'!M61,($C$5*'Tariffs Jul2020'!AK61/'Tariffs Jul2020'!AI61-'Tariffs Jul2020'!L61)*('Tariffs Jul2020'!R61/100)*'Tariffs Jul2020'!AI61,('Tariffs Jul2020'!M61-'Tariffs Jul2020'!L61)*('Tariffs Jul2020'!R61/100)*'Tariffs Jul2020'!AI61))</f>
        <v>0</v>
      </c>
      <c r="I67" s="85">
        <f>IF(($C$5*'Tariffs Jul2020'!AK61/'Tariffs Jul2020'!AI61&gt;'Tariffs Jul2020'!M61),($C$5*'Tariffs Jul2020'!AK61/'Tariffs Jul2020'!AI61-'Tariffs Jul2020'!M61)*'Tariffs Jul2020'!S61/100*'Tariffs Jul2020'!AI61,0)</f>
        <v>619.77272727272714</v>
      </c>
      <c r="J67" s="85">
        <f>IF($C$5*'Tariffs Jul2020'!AL61/'Tariffs Jul2020'!AJ61&gt;='Tariffs Jul2020'!J61,('Tariffs Jul2020'!J61*'Tariffs Jul2020'!U61/100)* 'Tariffs Jul2020'!AJ61,($C$5*'Tariffs Jul2020'!AL61/'Tariffs Jul2020'!AJ61*'Tariffs Jul2020'!U61/100)* 'Tariffs Jul2020'!AJ61)</f>
        <v>185.28681818181818</v>
      </c>
      <c r="K67" s="85">
        <f>IF($C$5*'Tariffs Jul2020'!AL61/'Tariffs Jul2020'!AJ61&lt;'Tariffs Jul2020'!J61,0,IF($C$5*'Tariffs Jul2020'!AL61/'Tariffs Jul2020'!AJ61&lt;='Tariffs Jul2020'!K61,($C$5*'Tariffs Jul2020'!AL61/'Tariffs Jul2020'!AJ61-'Tariffs Jul2020'!J61)*('Tariffs Jul2020'!V61/100)*'Tariffs Jul2020'!AJ61,('Tariffs Jul2020'!K61-'Tariffs Jul2020'!J61)*('Tariffs Jul2020'!V61/100)*'Tariffs Jul2020'!AJ61))</f>
        <v>130.07999999999998</v>
      </c>
      <c r="L67" s="85">
        <f>IF($C$5*'Tariffs Jul2020'!AL61/'Tariffs Jul2020'!AJ61&lt;'Tariffs Jul2020'!K61,0,IF($C$5*'Tariffs Jul2020'!AL61/'Tariffs Jul2020'!AJ61&lt;='Tariffs Jul2020'!L61,($C$5*'Tariffs Jul2020'!AL61/'Tariffs Jul2020'!AJ61-'Tariffs Jul2020'!K61)*('Tariffs Jul2020'!W61/100)*'Tariffs Jul2020'!AJ61,('Tariffs Jul2020'!L61-'Tariffs Jul2020'!K61)*('Tariffs Jul2020'!W61/100)*'Tariffs Jul2020'!AJ61))</f>
        <v>0</v>
      </c>
      <c r="M67" s="85">
        <f>IF($C$5*'Tariffs Jul2020'!AL61/'Tariffs Jul2020'!AJ61&lt;'Tariffs Jul2020'!L61,0,IF($C$5*'Tariffs Jul2020'!AL61/'Tariffs Jul2020'!AJ61&lt;='Tariffs Jul2020'!M61,($C$5*'Tariffs Jul2020'!AL61/'Tariffs Jul2020'!AJ61-'Tariffs Jul2020'!L61)*('Tariffs Jul2020'!X61/100)*'Tariffs Jul2020'!AJ61,('Tariffs Jul2020'!M61-'Tariffs Jul2020'!L61)*('Tariffs Jul2020'!X61/100)*'Tariffs Jul2020'!AJ61))</f>
        <v>0</v>
      </c>
      <c r="N67" s="85">
        <f>IF(($C$5*'Tariffs Jul2020'!AL61/'Tariffs Jul2020'!AJ61&gt;'Tariffs Jul2020'!M61),($C$5*'Tariffs Jul2020'!AL61/'Tariffs Jul2020'!AJ61-'Tariffs Jul2020'!M61)*'Tariffs Jul2020'!Y61/100*'Tariffs Jul2020'!AJ61,0)</f>
        <v>619.77272727272714</v>
      </c>
      <c r="O67" s="73">
        <f t="shared" si="0"/>
        <v>2163.0090909090909</v>
      </c>
      <c r="P67" s="498">
        <f t="shared" si="1"/>
        <v>2379.3100000000004</v>
      </c>
      <c r="Q67" s="482"/>
      <c r="R67" s="482"/>
      <c r="S67" s="482"/>
      <c r="T67" s="482"/>
      <c r="U67" s="482"/>
      <c r="V67" s="482"/>
      <c r="W67" s="482"/>
      <c r="X67" s="482"/>
      <c r="Y67" s="482"/>
    </row>
    <row r="68" spans="1:25" x14ac:dyDescent="0.15">
      <c r="A68" s="286" t="str">
        <f>'Tariffs Jul2020'!F62</f>
        <v>GloBird</v>
      </c>
      <c r="B68" s="47" t="str">
        <f>'Tariffs Jul2020'!D62</f>
        <v>AGN Central 2</v>
      </c>
      <c r="C68" s="287">
        <f>'Tariffs Jul2020'!E62</f>
        <v>43466</v>
      </c>
      <c r="D68" s="85">
        <f>365*'Tariffs Jul2020'!H62/100</f>
        <v>346.74999999999994</v>
      </c>
      <c r="E68" s="85">
        <f>IF($C$5*'Tariffs Jul2020'!AK62/'Tariffs Jul2020'!AI62&gt;='Tariffs Jul2020'!J62,( 'Tariffs Jul2020'!J62*'Tariffs Jul2020'!O62/100)* 'Tariffs Jul2020'!AI62,($C$5*'Tariffs Jul2020'!AK62/'Tariffs Jul2020'!AI62*'Tariffs Jul2020'!O62/100)* 'Tariffs Jul2020'!AI62)</f>
        <v>306</v>
      </c>
      <c r="F68" s="85">
        <f>IF($C$5*'Tariffs Jul2020'!AK62/'Tariffs Jul2020'!AI62&lt;'Tariffs Jul2020'!J62,0,IF($C$5*'Tariffs Jul2020'!AK62/'Tariffs Jul2020'!AI62&lt;='Tariffs Jul2020'!K62,($C$5*'Tariffs Jul2020'!AK62/'Tariffs Jul2020'!AI62-'Tariffs Jul2020'!J62)*('Tariffs Jul2020'!P62/100)*'Tariffs Jul2020'!AI62,('Tariffs Jul2020'!K62-'Tariffs Jul2020'!J62)*('Tariffs Jul2020'!P62/100)*'Tariffs Jul2020'!AI62))</f>
        <v>0</v>
      </c>
      <c r="G68" s="85">
        <f>IF($C$5*'Tariffs Jul2020'!AK62/'Tariffs Jul2020'!AI62&lt;'Tariffs Jul2020'!K62,0,IF($C$5*'Tariffs Jul2020'!AK62/'Tariffs Jul2020'!AI62&lt;='Tariffs Jul2020'!L62,($C$5*'Tariffs Jul2020'!AK62/'Tariffs Jul2020'!AI62-'Tariffs Jul2020'!K62)*('Tariffs Jul2020'!Q62/100)*'Tariffs Jul2020'!AI62,('Tariffs Jul2020'!L62-'Tariffs Jul2020'!K62)*('Tariffs Jul2020'!Q62/100)*'Tariffs Jul2020'!AI62))</f>
        <v>0</v>
      </c>
      <c r="H68" s="85">
        <f>IF($C$5*'Tariffs Jul2020'!AK62/'Tariffs Jul2020'!AI62&lt;'Tariffs Jul2020'!L62,0,IF($C$5*'Tariffs Jul2020'!AK62/'Tariffs Jul2020'!AI62&lt;='Tariffs Jul2020'!M62,($C$5*'Tariffs Jul2020'!AK62/'Tariffs Jul2020'!AI62-'Tariffs Jul2020'!L62)*('Tariffs Jul2020'!R62/100)*'Tariffs Jul2020'!AI62,('Tariffs Jul2020'!M62-'Tariffs Jul2020'!L62)*('Tariffs Jul2020'!R62/100)*'Tariffs Jul2020'!AI62))</f>
        <v>0</v>
      </c>
      <c r="I68" s="85">
        <f>IF(($C$5*'Tariffs Jul2020'!AK62/'Tariffs Jul2020'!AI62&gt;'Tariffs Jul2020'!M62),($C$5*'Tariffs Jul2020'!AK62/'Tariffs Jul2020'!AI62-'Tariffs Jul2020'!M62)*'Tariffs Jul2020'!S62/100*'Tariffs Jul2020'!AI62,0)</f>
        <v>494.99999999999989</v>
      </c>
      <c r="J68" s="85">
        <f>IF($C$5*'Tariffs Jul2020'!AL62/'Tariffs Jul2020'!AJ62&gt;='Tariffs Jul2020'!J62,('Tariffs Jul2020'!J62*'Tariffs Jul2020'!U62/100)* 'Tariffs Jul2020'!AJ62,($C$5*'Tariffs Jul2020'!AL62/'Tariffs Jul2020'!AJ62*'Tariffs Jul2020'!U62/100)* 'Tariffs Jul2020'!AJ62)</f>
        <v>306</v>
      </c>
      <c r="K68" s="85">
        <f>IF($C$5*'Tariffs Jul2020'!AL62/'Tariffs Jul2020'!AJ62&lt;'Tariffs Jul2020'!J62,0,IF($C$5*'Tariffs Jul2020'!AL62/'Tariffs Jul2020'!AJ62&lt;='Tariffs Jul2020'!K62,($C$5*'Tariffs Jul2020'!AL62/'Tariffs Jul2020'!AJ62-'Tariffs Jul2020'!J62)*('Tariffs Jul2020'!V62/100)*'Tariffs Jul2020'!AJ62,('Tariffs Jul2020'!K62-'Tariffs Jul2020'!J62)*('Tariffs Jul2020'!V62/100)*'Tariffs Jul2020'!AJ62))</f>
        <v>0</v>
      </c>
      <c r="L68" s="85">
        <f>IF($C$5*'Tariffs Jul2020'!AL62/'Tariffs Jul2020'!AJ62&lt;'Tariffs Jul2020'!K62,0,IF($C$5*'Tariffs Jul2020'!AL62/'Tariffs Jul2020'!AJ62&lt;='Tariffs Jul2020'!L62,($C$5*'Tariffs Jul2020'!AL62/'Tariffs Jul2020'!AJ62-'Tariffs Jul2020'!K62)*('Tariffs Jul2020'!W62/100)*'Tariffs Jul2020'!AJ62,('Tariffs Jul2020'!L62-'Tariffs Jul2020'!K62)*('Tariffs Jul2020'!W62/100)*'Tariffs Jul2020'!AJ62))</f>
        <v>0</v>
      </c>
      <c r="M68" s="85">
        <f>IF($C$5*'Tariffs Jul2020'!AL62/'Tariffs Jul2020'!AJ62&lt;'Tariffs Jul2020'!L62,0,IF($C$5*'Tariffs Jul2020'!AL62/'Tariffs Jul2020'!AJ62&lt;='Tariffs Jul2020'!M62,($C$5*'Tariffs Jul2020'!AL62/'Tariffs Jul2020'!AJ62-'Tariffs Jul2020'!L62)*('Tariffs Jul2020'!X62/100)*'Tariffs Jul2020'!AJ62,('Tariffs Jul2020'!M62-'Tariffs Jul2020'!L62)*('Tariffs Jul2020'!X62/100)*'Tariffs Jul2020'!AJ62))</f>
        <v>0</v>
      </c>
      <c r="N68" s="85">
        <f>IF(($C$5*'Tariffs Jul2020'!AL62/'Tariffs Jul2020'!AJ62&gt;'Tariffs Jul2020'!M62),($C$5*'Tariffs Jul2020'!AL62/'Tariffs Jul2020'!AJ62-'Tariffs Jul2020'!M62)*'Tariffs Jul2020'!Y62/100*'Tariffs Jul2020'!AJ62,0)</f>
        <v>494.99999999999989</v>
      </c>
      <c r="O68" s="73">
        <f t="shared" si="0"/>
        <v>1948.75</v>
      </c>
      <c r="P68" s="498">
        <f t="shared" si="1"/>
        <v>2143.625</v>
      </c>
      <c r="Q68" s="482"/>
      <c r="R68" s="482"/>
      <c r="S68" s="482"/>
      <c r="T68" s="482"/>
      <c r="U68" s="482"/>
      <c r="V68" s="482"/>
      <c r="W68" s="482"/>
      <c r="X68" s="482"/>
      <c r="Y68" s="482"/>
    </row>
    <row r="69" spans="1:25" x14ac:dyDescent="0.15">
      <c r="A69" s="286" t="str">
        <f>'Tariffs Jul2020'!F63</f>
        <v>Powershop</v>
      </c>
      <c r="B69" s="47" t="str">
        <f>'Tariffs Jul2020'!D63</f>
        <v>AGN Central 2</v>
      </c>
      <c r="C69" s="287">
        <f>'Tariffs Jul2020'!E63</f>
        <v>44013</v>
      </c>
      <c r="D69" s="85">
        <f>365*'Tariffs Jul2020'!H63/100</f>
        <v>265.18909090909091</v>
      </c>
      <c r="E69" s="85">
        <f>((C$5*'Tariffs Jul2020'!AK63/'Tariffs Jul2020'!AI63)*('Tariffs Jul2020'!O63/100))*'Tariffs Jul2020'!AI63</f>
        <v>609.95454545454538</v>
      </c>
      <c r="F69" s="85">
        <v>0</v>
      </c>
      <c r="G69" s="85">
        <v>0</v>
      </c>
      <c r="H69" s="85">
        <v>0</v>
      </c>
      <c r="I69" s="85">
        <f>((C$5*'Tariffs Jul2020'!AL63/'Tariffs Jul2020'!AJ63)*('Tariffs Jul2020'!U63/100))*'Tariffs Jul2020'!AJ63</f>
        <v>609.95454545454538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73">
        <f t="shared" si="0"/>
        <v>1485.0981818181817</v>
      </c>
      <c r="P69" s="498">
        <f t="shared" si="1"/>
        <v>1633.6079999999999</v>
      </c>
      <c r="Q69" s="482"/>
      <c r="R69" s="482"/>
      <c r="S69" s="482"/>
      <c r="T69" s="482"/>
      <c r="U69" s="482"/>
      <c r="V69" s="482"/>
      <c r="W69" s="482"/>
      <c r="X69" s="482"/>
      <c r="Y69" s="482"/>
    </row>
    <row r="70" spans="1:25" x14ac:dyDescent="0.15">
      <c r="A70" s="286" t="str">
        <f>'Tariffs Jul2020'!F64</f>
        <v>Click Energy</v>
      </c>
      <c r="B70" s="47" t="str">
        <f>'Tariffs Jul2020'!D64</f>
        <v>AGN Central 2</v>
      </c>
      <c r="C70" s="287">
        <f>'Tariffs Jul2020'!E64</f>
        <v>43831</v>
      </c>
      <c r="D70" s="85">
        <f>365*'Tariffs Jul2020'!H64/100</f>
        <v>292.72999999999996</v>
      </c>
      <c r="E70" s="85">
        <f>IF($C$5*'Tariffs Jul2020'!AK64/'Tariffs Jul2020'!AI64&gt;='Tariffs Jul2020'!J64,( 'Tariffs Jul2020'!J64*'Tariffs Jul2020'!O64/100)* 'Tariffs Jul2020'!AI64,($C$5*'Tariffs Jul2020'!AK64/'Tariffs Jul2020'!AI64*'Tariffs Jul2020'!O64/100)* 'Tariffs Jul2020'!AI64)</f>
        <v>185.28681818181818</v>
      </c>
      <c r="F70" s="85">
        <f>IF($C$5*'Tariffs Jul2020'!AK64/'Tariffs Jul2020'!AI64&lt;'Tariffs Jul2020'!J64,0,IF($C$5*'Tariffs Jul2020'!AK64/'Tariffs Jul2020'!AI64&lt;='Tariffs Jul2020'!K64,($C$5*'Tariffs Jul2020'!AK64/'Tariffs Jul2020'!AI64-'Tariffs Jul2020'!J64)*('Tariffs Jul2020'!P64/100)*'Tariffs Jul2020'!AI64,('Tariffs Jul2020'!K64-'Tariffs Jul2020'!J64)*('Tariffs Jul2020'!P64/100)*'Tariffs Jul2020'!AI64))</f>
        <v>130.07999999999998</v>
      </c>
      <c r="G70" s="85">
        <f>IF($C$5*'Tariffs Jul2020'!AK64/'Tariffs Jul2020'!AI64&lt;'Tariffs Jul2020'!K64,0,IF($C$5*'Tariffs Jul2020'!AK64/'Tariffs Jul2020'!AI64&lt;='Tariffs Jul2020'!L64,($C$5*'Tariffs Jul2020'!AK64/'Tariffs Jul2020'!AI64-'Tariffs Jul2020'!K64)*('Tariffs Jul2020'!Q64/100)*'Tariffs Jul2020'!AI64,('Tariffs Jul2020'!L64-'Tariffs Jul2020'!K64)*('Tariffs Jul2020'!Q64/100)*'Tariffs Jul2020'!AI64))</f>
        <v>0</v>
      </c>
      <c r="H70" s="85">
        <f>IF($C$5*'Tariffs Jul2020'!AK64/'Tariffs Jul2020'!AI64&lt;'Tariffs Jul2020'!L64,0,IF($C$5*'Tariffs Jul2020'!AK64/'Tariffs Jul2020'!AI64&lt;='Tariffs Jul2020'!M64,($C$5*'Tariffs Jul2020'!AK64/'Tariffs Jul2020'!AI64-'Tariffs Jul2020'!L64)*('Tariffs Jul2020'!R64/100)*'Tariffs Jul2020'!AI64,('Tariffs Jul2020'!M64-'Tariffs Jul2020'!L64)*('Tariffs Jul2020'!R64/100)*'Tariffs Jul2020'!AI64))</f>
        <v>0</v>
      </c>
      <c r="I70" s="85">
        <f>IF(($C$5*'Tariffs Jul2020'!AK64/'Tariffs Jul2020'!AI64&gt;'Tariffs Jul2020'!M64),($C$5*'Tariffs Jul2020'!AK64/'Tariffs Jul2020'!AI64-'Tariffs Jul2020'!M64)*'Tariffs Jul2020'!S64/100*'Tariffs Jul2020'!AI64,0)</f>
        <v>619.77272727272714</v>
      </c>
      <c r="J70" s="85">
        <f>IF($C$5*'Tariffs Jul2020'!AL64/'Tariffs Jul2020'!AJ64&gt;='Tariffs Jul2020'!J64,('Tariffs Jul2020'!J64*'Tariffs Jul2020'!U64/100)* 'Tariffs Jul2020'!AJ64,($C$5*'Tariffs Jul2020'!AL64/'Tariffs Jul2020'!AJ64*'Tariffs Jul2020'!U64/100)* 'Tariffs Jul2020'!AJ64)</f>
        <v>185.28681818181818</v>
      </c>
      <c r="K70" s="85">
        <f>IF($C$5*'Tariffs Jul2020'!AL64/'Tariffs Jul2020'!AJ64&lt;'Tariffs Jul2020'!J64,0,IF($C$5*'Tariffs Jul2020'!AL64/'Tariffs Jul2020'!AJ64&lt;='Tariffs Jul2020'!K64,($C$5*'Tariffs Jul2020'!AL64/'Tariffs Jul2020'!AJ64-'Tariffs Jul2020'!J64)*('Tariffs Jul2020'!V64/100)*'Tariffs Jul2020'!AJ64,('Tariffs Jul2020'!K64-'Tariffs Jul2020'!J64)*('Tariffs Jul2020'!V64/100)*'Tariffs Jul2020'!AJ64))</f>
        <v>130.07999999999998</v>
      </c>
      <c r="L70" s="85">
        <f>IF($C$5*'Tariffs Jul2020'!AL64/'Tariffs Jul2020'!AJ64&lt;'Tariffs Jul2020'!K64,0,IF($C$5*'Tariffs Jul2020'!AL64/'Tariffs Jul2020'!AJ64&lt;='Tariffs Jul2020'!L64,($C$5*'Tariffs Jul2020'!AL64/'Tariffs Jul2020'!AJ64-'Tariffs Jul2020'!K64)*('Tariffs Jul2020'!W64/100)*'Tariffs Jul2020'!AJ64,('Tariffs Jul2020'!L64-'Tariffs Jul2020'!K64)*('Tariffs Jul2020'!W64/100)*'Tariffs Jul2020'!AJ64))</f>
        <v>0</v>
      </c>
      <c r="M70" s="85">
        <f>IF($C$5*'Tariffs Jul2020'!AL64/'Tariffs Jul2020'!AJ64&lt;'Tariffs Jul2020'!L64,0,IF($C$5*'Tariffs Jul2020'!AL64/'Tariffs Jul2020'!AJ64&lt;='Tariffs Jul2020'!M64,($C$5*'Tariffs Jul2020'!AL64/'Tariffs Jul2020'!AJ64-'Tariffs Jul2020'!L64)*('Tariffs Jul2020'!X64/100)*'Tariffs Jul2020'!AJ64,('Tariffs Jul2020'!M64-'Tariffs Jul2020'!L64)*('Tariffs Jul2020'!X64/100)*'Tariffs Jul2020'!AJ64))</f>
        <v>0</v>
      </c>
      <c r="N70" s="85">
        <f>IF(($C$5*'Tariffs Jul2020'!AL64/'Tariffs Jul2020'!AJ64&gt;'Tariffs Jul2020'!M64),($C$5*'Tariffs Jul2020'!AL64/'Tariffs Jul2020'!AJ64-'Tariffs Jul2020'!M64)*'Tariffs Jul2020'!Y64/100*'Tariffs Jul2020'!AJ64,0)</f>
        <v>619.77272727272714</v>
      </c>
      <c r="O70" s="73">
        <f t="shared" ref="O70" si="14">SUM(D70:N70)</f>
        <v>2163.0090909090909</v>
      </c>
      <c r="P70" s="498">
        <f t="shared" ref="P70" si="15">O70*1.1</f>
        <v>2379.3100000000004</v>
      </c>
      <c r="Q70" s="482"/>
      <c r="R70" s="482"/>
      <c r="S70" s="482"/>
      <c r="T70" s="482"/>
      <c r="U70" s="482"/>
      <c r="V70" s="482"/>
      <c r="W70" s="482"/>
      <c r="X70" s="482"/>
      <c r="Y70" s="482"/>
    </row>
    <row r="71" spans="1:25" ht="14" thickBot="1" x14ac:dyDescent="0.2">
      <c r="A71" s="288" t="str">
        <f>'Tariffs Jul2020'!F65</f>
        <v>1st Energy</v>
      </c>
      <c r="B71" s="289" t="str">
        <f>'Tariffs Jul2020'!D65</f>
        <v>AGN Central 2</v>
      </c>
      <c r="C71" s="290">
        <f>'Tariffs Jul2020'!E65</f>
        <v>43731</v>
      </c>
      <c r="D71" s="291">
        <f>365*'Tariffs Jul2020'!H65/100</f>
        <v>295.64999999999998</v>
      </c>
      <c r="E71" s="291">
        <f>IF($C$5*'Tariffs Jul2020'!AK65/'Tariffs Jul2020'!AI65&gt;='Tariffs Jul2020'!J65,( 'Tariffs Jul2020'!J65*'Tariffs Jul2020'!O65/100)* 'Tariffs Jul2020'!AI65,($C$5*'Tariffs Jul2020'!AK65/'Tariffs Jul2020'!AI65*'Tariffs Jul2020'!O65/100)* 'Tariffs Jul2020'!AI65)</f>
        <v>157.92000000000002</v>
      </c>
      <c r="F71" s="291">
        <f>IF($C$5*'Tariffs Jul2020'!AK65/'Tariffs Jul2020'!AI65&lt;'Tariffs Jul2020'!J65,0,IF($C$5*'Tariffs Jul2020'!AK65/'Tariffs Jul2020'!AI65&lt;='Tariffs Jul2020'!K65,($C$5*'Tariffs Jul2020'!AK65/'Tariffs Jul2020'!AI65-'Tariffs Jul2020'!J65)*('Tariffs Jul2020'!P65/100)*'Tariffs Jul2020'!AI65,('Tariffs Jul2020'!K65-'Tariffs Jul2020'!J65)*('Tariffs Jul2020'!P65/100)*'Tariffs Jul2020'!AI65))</f>
        <v>113.82</v>
      </c>
      <c r="G71" s="291">
        <f>IF($C$5*'Tariffs Jul2020'!AK65/'Tariffs Jul2020'!AI65&lt;'Tariffs Jul2020'!K65,0,IF($C$5*'Tariffs Jul2020'!AK65/'Tariffs Jul2020'!AI65&lt;='Tariffs Jul2020'!L65,($C$5*'Tariffs Jul2020'!AK65/'Tariffs Jul2020'!AI65-'Tariffs Jul2020'!K65)*('Tariffs Jul2020'!Q65/100)*'Tariffs Jul2020'!AI65,('Tariffs Jul2020'!L65-'Tariffs Jul2020'!K65)*('Tariffs Jul2020'!Q65/100)*'Tariffs Jul2020'!AI65))</f>
        <v>0</v>
      </c>
      <c r="H71" s="291">
        <f>IF($C$5*'Tariffs Jul2020'!AK65/'Tariffs Jul2020'!AI65&lt;'Tariffs Jul2020'!L65,0,IF($C$5*'Tariffs Jul2020'!AK65/'Tariffs Jul2020'!AI65&lt;='Tariffs Jul2020'!M65,($C$5*'Tariffs Jul2020'!AK65/'Tariffs Jul2020'!AI65-'Tariffs Jul2020'!L65)*('Tariffs Jul2020'!R65/100)*'Tariffs Jul2020'!AI65,('Tariffs Jul2020'!M65-'Tariffs Jul2020'!L65)*('Tariffs Jul2020'!R65/100)*'Tariffs Jul2020'!AI65))</f>
        <v>0</v>
      </c>
      <c r="I71" s="291">
        <f>IF(($C$5*'Tariffs Jul2020'!AK65/'Tariffs Jul2020'!AI65&gt;'Tariffs Jul2020'!M65),($C$5*'Tariffs Jul2020'!AK65/'Tariffs Jul2020'!AI65-'Tariffs Jul2020'!M65)*'Tariffs Jul2020'!S65/100*'Tariffs Jul2020'!AI65,0)</f>
        <v>540</v>
      </c>
      <c r="J71" s="291">
        <f>IF($C$5*'Tariffs Jul2020'!AL65/'Tariffs Jul2020'!AJ65&gt;='Tariffs Jul2020'!J65,('Tariffs Jul2020'!J65*'Tariffs Jul2020'!U65/100)* 'Tariffs Jul2020'!AJ65,($C$5*'Tariffs Jul2020'!AL65/'Tariffs Jul2020'!AJ65*'Tariffs Jul2020'!U65/100)* 'Tariffs Jul2020'!AJ65)</f>
        <v>157.92000000000002</v>
      </c>
      <c r="K71" s="291">
        <f>IF($C$5*'Tariffs Jul2020'!AL65/'Tariffs Jul2020'!AJ65&lt;'Tariffs Jul2020'!J65,0,IF($C$5*'Tariffs Jul2020'!AL65/'Tariffs Jul2020'!AJ65&lt;='Tariffs Jul2020'!K65,($C$5*'Tariffs Jul2020'!AL65/'Tariffs Jul2020'!AJ65-'Tariffs Jul2020'!J65)*('Tariffs Jul2020'!V65/100)*'Tariffs Jul2020'!AJ65,('Tariffs Jul2020'!K65-'Tariffs Jul2020'!J65)*('Tariffs Jul2020'!V65/100)*'Tariffs Jul2020'!AJ65))</f>
        <v>113.82</v>
      </c>
      <c r="L71" s="291">
        <f>IF($C$5*'Tariffs Jul2020'!AL65/'Tariffs Jul2020'!AJ65&lt;'Tariffs Jul2020'!K65,0,IF($C$5*'Tariffs Jul2020'!AL65/'Tariffs Jul2020'!AJ65&lt;='Tariffs Jul2020'!L65,($C$5*'Tariffs Jul2020'!AL65/'Tariffs Jul2020'!AJ65-'Tariffs Jul2020'!K65)*('Tariffs Jul2020'!W65/100)*'Tariffs Jul2020'!AJ65,('Tariffs Jul2020'!L65-'Tariffs Jul2020'!K65)*('Tariffs Jul2020'!W65/100)*'Tariffs Jul2020'!AJ65))</f>
        <v>0</v>
      </c>
      <c r="M71" s="291">
        <f>IF($C$5*'Tariffs Jul2020'!AL65/'Tariffs Jul2020'!AJ65&lt;'Tariffs Jul2020'!L65,0,IF($C$5*'Tariffs Jul2020'!AL65/'Tariffs Jul2020'!AJ65&lt;='Tariffs Jul2020'!M65,($C$5*'Tariffs Jul2020'!AL65/'Tariffs Jul2020'!AJ65-'Tariffs Jul2020'!L65)*('Tariffs Jul2020'!X65/100)*'Tariffs Jul2020'!AJ65,('Tariffs Jul2020'!M65-'Tariffs Jul2020'!L65)*('Tariffs Jul2020'!X65/100)*'Tariffs Jul2020'!AJ65))</f>
        <v>0</v>
      </c>
      <c r="N71" s="291">
        <f>IF(($C$5*'Tariffs Jul2020'!AL65/'Tariffs Jul2020'!AJ65&gt;'Tariffs Jul2020'!M65),($C$5*'Tariffs Jul2020'!AL65/'Tariffs Jul2020'!AJ65-'Tariffs Jul2020'!M65)*'Tariffs Jul2020'!Y65/100*'Tariffs Jul2020'!AJ65,0)</f>
        <v>540</v>
      </c>
      <c r="O71" s="292">
        <f t="shared" ref="O71" si="16">SUM(D71:N71)</f>
        <v>1919.1299999999999</v>
      </c>
      <c r="P71" s="499">
        <f t="shared" ref="P71" si="17">O71*1.1</f>
        <v>2111.0430000000001</v>
      </c>
      <c r="Q71" s="482"/>
      <c r="R71" s="482"/>
      <c r="S71" s="482"/>
      <c r="T71" s="482"/>
      <c r="U71" s="482"/>
      <c r="V71" s="482"/>
      <c r="W71" s="482"/>
      <c r="X71" s="482"/>
      <c r="Y71" s="482"/>
    </row>
    <row r="72" spans="1:25" ht="14" thickTop="1" x14ac:dyDescent="0.15">
      <c r="A72" s="286" t="str">
        <f>'Tariffs Jul2020'!F66</f>
        <v>AGL</v>
      </c>
      <c r="B72" s="47" t="str">
        <f>'Tariffs Jul2020'!D66</f>
        <v>AGN Central 1</v>
      </c>
      <c r="C72" s="287">
        <f>'Tariffs Jul2020'!E66</f>
        <v>44013</v>
      </c>
      <c r="D72" s="85">
        <f>365*'Tariffs Jul2020'!H66/100</f>
        <v>289.08</v>
      </c>
      <c r="E72" s="85">
        <f>IF($C$5*'Tariffs Jul2020'!AK66/'Tariffs Jul2020'!AI66&gt;='Tariffs Jul2020'!J66,( 'Tariffs Jul2020'!J66*'Tariffs Jul2020'!O66/100)* 'Tariffs Jul2020'!AI66,($C$5*'Tariffs Jul2020'!AK66/'Tariffs Jul2020'!AI66*'Tariffs Jul2020'!O66/100)* 'Tariffs Jul2020'!AI66)</f>
        <v>143.11500000000001</v>
      </c>
      <c r="F72" s="85">
        <f>IF($C$5*'Tariffs Jul2020'!AK66/'Tariffs Jul2020'!AI66&lt;'Tariffs Jul2020'!J66,0,IF($C$5*'Tariffs Jul2020'!AK66/'Tariffs Jul2020'!AI66&lt;='Tariffs Jul2020'!K66,($C$5*'Tariffs Jul2020'!AK66/'Tariffs Jul2020'!AI66-'Tariffs Jul2020'!J66)*('Tariffs Jul2020'!P66/100)*'Tariffs Jul2020'!AI66,('Tariffs Jul2020'!K66-'Tariffs Jul2020'!J66)*('Tariffs Jul2020'!P66/100)*'Tariffs Jul2020'!AI66))</f>
        <v>102.73363636363635</v>
      </c>
      <c r="G72" s="85">
        <f>IF($C$5*'Tariffs Jul2020'!AK66/'Tariffs Jul2020'!AI66&lt;'Tariffs Jul2020'!K66,0,IF($C$5*'Tariffs Jul2020'!AK66/'Tariffs Jul2020'!AI66&lt;='Tariffs Jul2020'!L66,($C$5*'Tariffs Jul2020'!AK66/'Tariffs Jul2020'!AI66-'Tariffs Jul2020'!K66)*('Tariffs Jul2020'!Q66/100)*'Tariffs Jul2020'!AI66,('Tariffs Jul2020'!L66-'Tariffs Jul2020'!K66)*('Tariffs Jul2020'!Q66/100)*'Tariffs Jul2020'!AI66))</f>
        <v>0</v>
      </c>
      <c r="H72" s="85">
        <f>IF($C$5*'Tariffs Jul2020'!AK66/'Tariffs Jul2020'!AI66&lt;'Tariffs Jul2020'!L66,0,IF($C$5*'Tariffs Jul2020'!AK66/'Tariffs Jul2020'!AI66&lt;='Tariffs Jul2020'!M66,($C$5*'Tariffs Jul2020'!AK66/'Tariffs Jul2020'!AI66-'Tariffs Jul2020'!L66)*('Tariffs Jul2020'!R66/100)*'Tariffs Jul2020'!AI66,('Tariffs Jul2020'!M66-'Tariffs Jul2020'!L66)*('Tariffs Jul2020'!R66/100)*'Tariffs Jul2020'!AI66))</f>
        <v>0</v>
      </c>
      <c r="I72" s="85">
        <f>IF(($C$5*'Tariffs Jul2020'!AK66/'Tariffs Jul2020'!AI66&gt;'Tariffs Jul2020'!M66),($C$5*'Tariffs Jul2020'!AK66/'Tariffs Jul2020'!AI66-'Tariffs Jul2020'!M66)*'Tariffs Jul2020'!S66/100*'Tariffs Jul2020'!AI66,0)</f>
        <v>454.09090909090912</v>
      </c>
      <c r="J72" s="85">
        <f>IF($C$5*'Tariffs Jul2020'!AL66/'Tariffs Jul2020'!AJ66&gt;='Tariffs Jul2020'!J66,('Tariffs Jul2020'!J66*'Tariffs Jul2020'!U66/100)* 'Tariffs Jul2020'!AJ66,($C$5*'Tariffs Jul2020'!AL66/'Tariffs Jul2020'!AJ66*'Tariffs Jul2020'!U66/100)* 'Tariffs Jul2020'!AJ66)</f>
        <v>143.11500000000001</v>
      </c>
      <c r="K72" s="85">
        <f>IF($C$5*'Tariffs Jul2020'!AL66/'Tariffs Jul2020'!AJ66&lt;'Tariffs Jul2020'!J66,0,IF($C$5*'Tariffs Jul2020'!AL66/'Tariffs Jul2020'!AJ66&lt;='Tariffs Jul2020'!K66,($C$5*'Tariffs Jul2020'!AL66/'Tariffs Jul2020'!AJ66-'Tariffs Jul2020'!J66)*('Tariffs Jul2020'!V66/100)*'Tariffs Jul2020'!AJ66,('Tariffs Jul2020'!K66-'Tariffs Jul2020'!J66)*('Tariffs Jul2020'!V66/100)*'Tariffs Jul2020'!AJ66))</f>
        <v>102.73363636363635</v>
      </c>
      <c r="L72" s="85">
        <f>IF($C$5*'Tariffs Jul2020'!AL66/'Tariffs Jul2020'!AJ66&lt;'Tariffs Jul2020'!K66,0,IF($C$5*'Tariffs Jul2020'!AL66/'Tariffs Jul2020'!AJ66&lt;='Tariffs Jul2020'!L66,($C$5*'Tariffs Jul2020'!AL66/'Tariffs Jul2020'!AJ66-'Tariffs Jul2020'!K66)*('Tariffs Jul2020'!W66/100)*'Tariffs Jul2020'!AJ66,('Tariffs Jul2020'!L66-'Tariffs Jul2020'!K66)*('Tariffs Jul2020'!W66/100)*'Tariffs Jul2020'!AJ66))</f>
        <v>0</v>
      </c>
      <c r="M72" s="85">
        <f>IF($C$5*'Tariffs Jul2020'!AL66/'Tariffs Jul2020'!AJ66&lt;'Tariffs Jul2020'!L66,0,IF($C$5*'Tariffs Jul2020'!AL66/'Tariffs Jul2020'!AJ66&lt;='Tariffs Jul2020'!M66,($C$5*'Tariffs Jul2020'!AL66/'Tariffs Jul2020'!AJ66-'Tariffs Jul2020'!L66)*('Tariffs Jul2020'!X66/100)*'Tariffs Jul2020'!AJ66,('Tariffs Jul2020'!M66-'Tariffs Jul2020'!L66)*('Tariffs Jul2020'!X66/100)*'Tariffs Jul2020'!AJ66))</f>
        <v>0</v>
      </c>
      <c r="N72" s="85">
        <f>IF(($C$5*'Tariffs Jul2020'!AL66/'Tariffs Jul2020'!AJ66&gt;'Tariffs Jul2020'!M66),($C$5*'Tariffs Jul2020'!AL66/'Tariffs Jul2020'!AJ66-'Tariffs Jul2020'!M66)*'Tariffs Jul2020'!Y66/100*'Tariffs Jul2020'!AJ66,0)</f>
        <v>454.09090909090912</v>
      </c>
      <c r="O72" s="73">
        <f t="shared" si="0"/>
        <v>1688.9590909090907</v>
      </c>
      <c r="P72" s="498">
        <f t="shared" si="1"/>
        <v>1857.855</v>
      </c>
      <c r="Q72" s="482"/>
      <c r="R72" s="482"/>
      <c r="S72" s="482"/>
      <c r="T72" s="482"/>
      <c r="U72" s="482"/>
      <c r="V72" s="482"/>
      <c r="W72" s="482"/>
      <c r="X72" s="482"/>
      <c r="Y72" s="482"/>
    </row>
    <row r="73" spans="1:25" x14ac:dyDescent="0.15">
      <c r="A73" s="286" t="str">
        <f>'Tariffs Jul2020'!F67</f>
        <v>Alinta Energy</v>
      </c>
      <c r="B73" s="47" t="str">
        <f>'Tariffs Jul2020'!D67</f>
        <v>AGN Central 1</v>
      </c>
      <c r="C73" s="287">
        <f>'Tariffs Jul2020'!E67</f>
        <v>43831</v>
      </c>
      <c r="D73" s="85">
        <f>365*'Tariffs Jul2020'!H67/100</f>
        <v>229.94999999999996</v>
      </c>
      <c r="E73" s="85">
        <f>IF($C$5*'Tariffs Jul2020'!AK67/'Tariffs Jul2020'!AI67&gt;='Tariffs Jul2020'!J67,( 'Tariffs Jul2020'!J67*'Tariffs Jul2020'!O67/100)* 'Tariffs Jul2020'!AI67,($C$5*'Tariffs Jul2020'!AK67/'Tariffs Jul2020'!AI67*'Tariffs Jul2020'!O67/100)* 'Tariffs Jul2020'!AI67)</f>
        <v>152.98499999999999</v>
      </c>
      <c r="F73" s="85">
        <f>IF($C$5*'Tariffs Jul2020'!AK67/'Tariffs Jul2020'!AI67&lt;'Tariffs Jul2020'!J67,0,IF($C$5*'Tariffs Jul2020'!AK67/'Tariffs Jul2020'!AI67&lt;='Tariffs Jul2020'!K67,($C$5*'Tariffs Jul2020'!AK67/'Tariffs Jul2020'!AI67-'Tariffs Jul2020'!J67)*('Tariffs Jul2020'!P67/100)*'Tariffs Jul2020'!AI67,('Tariffs Jul2020'!K67-'Tariffs Jul2020'!J67)*('Tariffs Jul2020'!P67/100)*'Tariffs Jul2020'!AI67))</f>
        <v>109.755</v>
      </c>
      <c r="G73" s="85">
        <f>IF($C$5*'Tariffs Jul2020'!AK67/'Tariffs Jul2020'!AI67&lt;'Tariffs Jul2020'!K67,0,IF($C$5*'Tariffs Jul2020'!AK67/'Tariffs Jul2020'!AI67&lt;='Tariffs Jul2020'!L67,($C$5*'Tariffs Jul2020'!AK67/'Tariffs Jul2020'!AI67-'Tariffs Jul2020'!K67)*('Tariffs Jul2020'!Q67/100)*'Tariffs Jul2020'!AI67,('Tariffs Jul2020'!L67-'Tariffs Jul2020'!K67)*('Tariffs Jul2020'!Q67/100)*'Tariffs Jul2020'!AI67))</f>
        <v>0</v>
      </c>
      <c r="H73" s="85">
        <f>IF($C$5*'Tariffs Jul2020'!AK67/'Tariffs Jul2020'!AI67&lt;'Tariffs Jul2020'!L67,0,IF($C$5*'Tariffs Jul2020'!AK67/'Tariffs Jul2020'!AI67&lt;='Tariffs Jul2020'!M67,($C$5*'Tariffs Jul2020'!AK67/'Tariffs Jul2020'!AI67-'Tariffs Jul2020'!L67)*('Tariffs Jul2020'!R67/100)*'Tariffs Jul2020'!AI67,('Tariffs Jul2020'!M67-'Tariffs Jul2020'!L67)*('Tariffs Jul2020'!R67/100)*'Tariffs Jul2020'!AI67))</f>
        <v>0</v>
      </c>
      <c r="I73" s="85">
        <f>IF(($C$5*'Tariffs Jul2020'!AK67/'Tariffs Jul2020'!AI67&gt;'Tariffs Jul2020'!M67),($C$5*'Tariffs Jul2020'!AK67/'Tariffs Jul2020'!AI67-'Tariffs Jul2020'!M67)*'Tariffs Jul2020'!S67/100*'Tariffs Jul2020'!AI67,0)</f>
        <v>472.5</v>
      </c>
      <c r="J73" s="85">
        <f>IF($C$5*'Tariffs Jul2020'!AL67/'Tariffs Jul2020'!AJ67&gt;='Tariffs Jul2020'!J67,('Tariffs Jul2020'!J67*'Tariffs Jul2020'!U67/100)* 'Tariffs Jul2020'!AJ67,($C$5*'Tariffs Jul2020'!AL67/'Tariffs Jul2020'!AJ67*'Tariffs Jul2020'!U67/100)* 'Tariffs Jul2020'!AJ67)</f>
        <v>152.98499999999999</v>
      </c>
      <c r="K73" s="85">
        <f>IF($C$5*'Tariffs Jul2020'!AL67/'Tariffs Jul2020'!AJ67&lt;'Tariffs Jul2020'!J67,0,IF($C$5*'Tariffs Jul2020'!AL67/'Tariffs Jul2020'!AJ67&lt;='Tariffs Jul2020'!K67,($C$5*'Tariffs Jul2020'!AL67/'Tariffs Jul2020'!AJ67-'Tariffs Jul2020'!J67)*('Tariffs Jul2020'!V67/100)*'Tariffs Jul2020'!AJ67,('Tariffs Jul2020'!K67-'Tariffs Jul2020'!J67)*('Tariffs Jul2020'!V67/100)*'Tariffs Jul2020'!AJ67))</f>
        <v>109.755</v>
      </c>
      <c r="L73" s="85">
        <f>IF($C$5*'Tariffs Jul2020'!AL67/'Tariffs Jul2020'!AJ67&lt;'Tariffs Jul2020'!K67,0,IF($C$5*'Tariffs Jul2020'!AL67/'Tariffs Jul2020'!AJ67&lt;='Tariffs Jul2020'!L67,($C$5*'Tariffs Jul2020'!AL67/'Tariffs Jul2020'!AJ67-'Tariffs Jul2020'!K67)*('Tariffs Jul2020'!W67/100)*'Tariffs Jul2020'!AJ67,('Tariffs Jul2020'!L67-'Tariffs Jul2020'!K67)*('Tariffs Jul2020'!W67/100)*'Tariffs Jul2020'!AJ67))</f>
        <v>0</v>
      </c>
      <c r="M73" s="85">
        <f>IF($C$5*'Tariffs Jul2020'!AL67/'Tariffs Jul2020'!AJ67&lt;'Tariffs Jul2020'!L67,0,IF($C$5*'Tariffs Jul2020'!AL67/'Tariffs Jul2020'!AJ67&lt;='Tariffs Jul2020'!M67,($C$5*'Tariffs Jul2020'!AL67/'Tariffs Jul2020'!AJ67-'Tariffs Jul2020'!L67)*('Tariffs Jul2020'!X67/100)*'Tariffs Jul2020'!AJ67,('Tariffs Jul2020'!M67-'Tariffs Jul2020'!L67)*('Tariffs Jul2020'!X67/100)*'Tariffs Jul2020'!AJ67))</f>
        <v>0</v>
      </c>
      <c r="N73" s="85">
        <f>IF(($C$5*'Tariffs Jul2020'!AL67/'Tariffs Jul2020'!AJ67&gt;'Tariffs Jul2020'!M67),($C$5*'Tariffs Jul2020'!AL67/'Tariffs Jul2020'!AJ67-'Tariffs Jul2020'!M67)*'Tariffs Jul2020'!Y67/100*'Tariffs Jul2020'!AJ67,0)</f>
        <v>472.5</v>
      </c>
      <c r="O73" s="73">
        <f t="shared" si="0"/>
        <v>1700.4299999999998</v>
      </c>
      <c r="P73" s="498">
        <f t="shared" si="1"/>
        <v>1870.473</v>
      </c>
      <c r="Q73" s="482"/>
      <c r="R73" s="482"/>
      <c r="S73" s="482"/>
      <c r="T73" s="482"/>
      <c r="U73" s="482"/>
      <c r="V73" s="482"/>
      <c r="W73" s="482"/>
      <c r="X73" s="482"/>
      <c r="Y73" s="482"/>
    </row>
    <row r="74" spans="1:25" x14ac:dyDescent="0.15">
      <c r="A74" s="286" t="str">
        <f>'Tariffs Jul2020'!F68</f>
        <v>Covau</v>
      </c>
      <c r="B74" s="47" t="str">
        <f>'Tariffs Jul2020'!D68</f>
        <v>AGN Central 1</v>
      </c>
      <c r="C74" s="287">
        <f>'Tariffs Jul2020'!E68</f>
        <v>43831</v>
      </c>
      <c r="D74" s="85">
        <f>365*'Tariffs Jul2020'!H68/100</f>
        <v>273.75</v>
      </c>
      <c r="E74" s="85">
        <f>IF($C$5*'Tariffs Jul2020'!AK68/'Tariffs Jul2020'!AI68&gt;='Tariffs Jul2020'!J68,( 'Tariffs Jul2020'!J68*'Tariffs Jul2020'!O68/100)* 'Tariffs Jul2020'!AI68,($C$5*'Tariffs Jul2020'!AK68/'Tariffs Jul2020'!AI68*'Tariffs Jul2020'!O68/100)* 'Tariffs Jul2020'!AI68)</f>
        <v>156.57409090909093</v>
      </c>
      <c r="F74" s="85">
        <f>IF($C$5*'Tariffs Jul2020'!AK68/'Tariffs Jul2020'!AI68&lt;'Tariffs Jul2020'!J68,0,IF($C$5*'Tariffs Jul2020'!AK68/'Tariffs Jul2020'!AI68&lt;='Tariffs Jul2020'!K68,($C$5*'Tariffs Jul2020'!AK68/'Tariffs Jul2020'!AI68-'Tariffs Jul2020'!J68)*('Tariffs Jul2020'!P68/100)*'Tariffs Jul2020'!AI68,('Tariffs Jul2020'!K68-'Tariffs Jul2020'!J68)*('Tariffs Jul2020'!P68/100)*'Tariffs Jul2020'!AI68))</f>
        <v>101.625</v>
      </c>
      <c r="G74" s="85">
        <f>IF($C$5*'Tariffs Jul2020'!AK68/'Tariffs Jul2020'!AI68&lt;'Tariffs Jul2020'!K68,0,IF($C$5*'Tariffs Jul2020'!AK68/'Tariffs Jul2020'!AI68&lt;='Tariffs Jul2020'!L68,($C$5*'Tariffs Jul2020'!AK68/'Tariffs Jul2020'!AI68-'Tariffs Jul2020'!K68)*('Tariffs Jul2020'!Q68/100)*'Tariffs Jul2020'!AI68,('Tariffs Jul2020'!L68-'Tariffs Jul2020'!K68)*('Tariffs Jul2020'!Q68/100)*'Tariffs Jul2020'!AI68))</f>
        <v>0</v>
      </c>
      <c r="H74" s="85">
        <f>IF($C$5*'Tariffs Jul2020'!AK68/'Tariffs Jul2020'!AI68&lt;'Tariffs Jul2020'!L68,0,IF($C$5*'Tariffs Jul2020'!AK68/'Tariffs Jul2020'!AI68&lt;='Tariffs Jul2020'!M68,($C$5*'Tariffs Jul2020'!AK68/'Tariffs Jul2020'!AI68-'Tariffs Jul2020'!L68)*('Tariffs Jul2020'!R68/100)*'Tariffs Jul2020'!AI68,('Tariffs Jul2020'!M68-'Tariffs Jul2020'!L68)*('Tariffs Jul2020'!R68/100)*'Tariffs Jul2020'!AI68))</f>
        <v>0</v>
      </c>
      <c r="I74" s="85">
        <f>IF(($C$5*'Tariffs Jul2020'!AK68/'Tariffs Jul2020'!AI68&gt;'Tariffs Jul2020'!M68),($C$5*'Tariffs Jul2020'!AK68/'Tariffs Jul2020'!AI68-'Tariffs Jul2020'!M68)*'Tariffs Jul2020'!S68/100*'Tariffs Jul2020'!AI68,0)</f>
        <v>507.27272727272725</v>
      </c>
      <c r="J74" s="85">
        <f>IF($C$5*'Tariffs Jul2020'!AL68/'Tariffs Jul2020'!AJ68&gt;='Tariffs Jul2020'!J68,('Tariffs Jul2020'!J68*'Tariffs Jul2020'!U68/100)* 'Tariffs Jul2020'!AJ68,($C$5*'Tariffs Jul2020'!AL68/'Tariffs Jul2020'!AJ68*'Tariffs Jul2020'!U68/100)* 'Tariffs Jul2020'!AJ68)</f>
        <v>156.57409090909093</v>
      </c>
      <c r="K74" s="85">
        <f>IF($C$5*'Tariffs Jul2020'!AL68/'Tariffs Jul2020'!AJ68&lt;'Tariffs Jul2020'!J68,0,IF($C$5*'Tariffs Jul2020'!AL68/'Tariffs Jul2020'!AJ68&lt;='Tariffs Jul2020'!K68,($C$5*'Tariffs Jul2020'!AL68/'Tariffs Jul2020'!AJ68-'Tariffs Jul2020'!J68)*('Tariffs Jul2020'!V68/100)*'Tariffs Jul2020'!AJ68,('Tariffs Jul2020'!K68-'Tariffs Jul2020'!J68)*('Tariffs Jul2020'!V68/100)*'Tariffs Jul2020'!AJ68))</f>
        <v>101.625</v>
      </c>
      <c r="L74" s="85">
        <f>IF($C$5*'Tariffs Jul2020'!AL68/'Tariffs Jul2020'!AJ68&lt;'Tariffs Jul2020'!K68,0,IF($C$5*'Tariffs Jul2020'!AL68/'Tariffs Jul2020'!AJ68&lt;='Tariffs Jul2020'!L68,($C$5*'Tariffs Jul2020'!AL68/'Tariffs Jul2020'!AJ68-'Tariffs Jul2020'!K68)*('Tariffs Jul2020'!W68/100)*'Tariffs Jul2020'!AJ68,('Tariffs Jul2020'!L68-'Tariffs Jul2020'!K68)*('Tariffs Jul2020'!W68/100)*'Tariffs Jul2020'!AJ68))</f>
        <v>0</v>
      </c>
      <c r="M74" s="85">
        <f>IF($C$5*'Tariffs Jul2020'!AL68/'Tariffs Jul2020'!AJ68&lt;'Tariffs Jul2020'!L68,0,IF($C$5*'Tariffs Jul2020'!AL68/'Tariffs Jul2020'!AJ68&lt;='Tariffs Jul2020'!M68,($C$5*'Tariffs Jul2020'!AL68/'Tariffs Jul2020'!AJ68-'Tariffs Jul2020'!L68)*('Tariffs Jul2020'!X68/100)*'Tariffs Jul2020'!AJ68,('Tariffs Jul2020'!M68-'Tariffs Jul2020'!L68)*('Tariffs Jul2020'!X68/100)*'Tariffs Jul2020'!AJ68))</f>
        <v>0</v>
      </c>
      <c r="N74" s="85">
        <f>IF(($C$5*'Tariffs Jul2020'!AL68/'Tariffs Jul2020'!AJ68&gt;'Tariffs Jul2020'!M68),($C$5*'Tariffs Jul2020'!AL68/'Tariffs Jul2020'!AJ68-'Tariffs Jul2020'!M68)*'Tariffs Jul2020'!Y68/100*'Tariffs Jul2020'!AJ68,0)</f>
        <v>507.27272727272725</v>
      </c>
      <c r="O74" s="73">
        <f t="shared" si="0"/>
        <v>1804.6936363636364</v>
      </c>
      <c r="P74" s="498">
        <f t="shared" si="1"/>
        <v>1985.1630000000002</v>
      </c>
      <c r="Q74" s="482"/>
      <c r="R74" s="482"/>
      <c r="S74" s="482"/>
      <c r="T74" s="482"/>
      <c r="U74" s="482"/>
      <c r="V74" s="482"/>
      <c r="W74" s="482"/>
      <c r="X74" s="482"/>
      <c r="Y74" s="482"/>
    </row>
    <row r="75" spans="1:25" x14ac:dyDescent="0.15">
      <c r="A75" s="286" t="str">
        <f>'Tariffs Jul2020'!F69</f>
        <v>Dodo Power &amp; Gas</v>
      </c>
      <c r="B75" s="47" t="str">
        <f>'Tariffs Jul2020'!D69</f>
        <v>AGN Central 1</v>
      </c>
      <c r="C75" s="287">
        <f>'Tariffs Jul2020'!E69</f>
        <v>44046</v>
      </c>
      <c r="D75" s="85">
        <f>365*'Tariffs Jul2020'!H69/100</f>
        <v>215.64863636363631</v>
      </c>
      <c r="E75" s="85">
        <f>IF($C$5*'Tariffs Jul2020'!AK69/'Tariffs Jul2020'!AI69&gt;='Tariffs Jul2020'!J69,( 'Tariffs Jul2020'!J69*'Tariffs Jul2020'!O69/100)* 'Tariffs Jul2020'!AI69,($C$5*'Tariffs Jul2020'!AK69/'Tariffs Jul2020'!AI69*'Tariffs Jul2020'!O69/100)* 'Tariffs Jul2020'!AI69)</f>
        <v>95.41</v>
      </c>
      <c r="F75" s="85">
        <f>IF($C$5*'Tariffs Jul2020'!AK69/'Tariffs Jul2020'!AI69&lt;'Tariffs Jul2020'!J69,0,IF($C$5*'Tariffs Jul2020'!AK69/'Tariffs Jul2020'!AI69&lt;='Tariffs Jul2020'!K69,($C$5*'Tariffs Jul2020'!AK69/'Tariffs Jul2020'!AI69-'Tariffs Jul2020'!J69)*('Tariffs Jul2020'!P69/100)*'Tariffs Jul2020'!AI69,('Tariffs Jul2020'!K69-'Tariffs Jul2020'!J69)*('Tariffs Jul2020'!P69/100)*'Tariffs Jul2020'!AI69))</f>
        <v>63.808181818181801</v>
      </c>
      <c r="G75" s="85">
        <f>IF($C$5*'Tariffs Jul2020'!AK69/'Tariffs Jul2020'!AI69&lt;'Tariffs Jul2020'!K69,0,IF($C$5*'Tariffs Jul2020'!AK69/'Tariffs Jul2020'!AI69&lt;='Tariffs Jul2020'!L69,($C$5*'Tariffs Jul2020'!AK69/'Tariffs Jul2020'!AI69-'Tariffs Jul2020'!K69)*('Tariffs Jul2020'!Q69/100)*'Tariffs Jul2020'!AI69,('Tariffs Jul2020'!L69-'Tariffs Jul2020'!K69)*('Tariffs Jul2020'!Q69/100)*'Tariffs Jul2020'!AI69))</f>
        <v>0</v>
      </c>
      <c r="H75" s="85">
        <f>IF($C$5*'Tariffs Jul2020'!AK69/'Tariffs Jul2020'!AI69&lt;'Tariffs Jul2020'!L69,0,IF($C$5*'Tariffs Jul2020'!AK69/'Tariffs Jul2020'!AI69&lt;='Tariffs Jul2020'!M69,($C$5*'Tariffs Jul2020'!AK69/'Tariffs Jul2020'!AI69-'Tariffs Jul2020'!L69)*('Tariffs Jul2020'!R69/100)*'Tariffs Jul2020'!AI69,('Tariffs Jul2020'!M69-'Tariffs Jul2020'!L69)*('Tariffs Jul2020'!R69/100)*'Tariffs Jul2020'!AI69))</f>
        <v>0</v>
      </c>
      <c r="I75" s="85">
        <f>IF(($C$5*'Tariffs Jul2020'!AK69/'Tariffs Jul2020'!AI69&gt;'Tariffs Jul2020'!M69),($C$5*'Tariffs Jul2020'!AK69/'Tariffs Jul2020'!AI69-'Tariffs Jul2020'!M69)*'Tariffs Jul2020'!S69/100*'Tariffs Jul2020'!AI69,0)</f>
        <v>304.04833636363628</v>
      </c>
      <c r="J75" s="85">
        <f>IF($C$5*'Tariffs Jul2020'!AL69/'Tariffs Jul2020'!AJ69&gt;='Tariffs Jul2020'!J69,('Tariffs Jul2020'!J69*'Tariffs Jul2020'!U69/100)* 'Tariffs Jul2020'!AJ69,($C$5*'Tariffs Jul2020'!AL69/'Tariffs Jul2020'!AJ69*'Tariffs Jul2020'!U69/100)* 'Tariffs Jul2020'!AJ69)</f>
        <v>190.82</v>
      </c>
      <c r="K75" s="85">
        <f>IF($C$5*'Tariffs Jul2020'!AL69/'Tariffs Jul2020'!AJ69&lt;'Tariffs Jul2020'!J69,0,IF($C$5*'Tariffs Jul2020'!AL69/'Tariffs Jul2020'!AJ69&lt;='Tariffs Jul2020'!K69,($C$5*'Tariffs Jul2020'!AL69/'Tariffs Jul2020'!AJ69-'Tariffs Jul2020'!J69)*('Tariffs Jul2020'!V69/100)*'Tariffs Jul2020'!AJ69,('Tariffs Jul2020'!K69-'Tariffs Jul2020'!J69)*('Tariffs Jul2020'!V69/100)*'Tariffs Jul2020'!AJ69))</f>
        <v>127.6163636363636</v>
      </c>
      <c r="L75" s="85">
        <f>IF($C$5*'Tariffs Jul2020'!AL69/'Tariffs Jul2020'!AJ69&lt;'Tariffs Jul2020'!K69,0,IF($C$5*'Tariffs Jul2020'!AL69/'Tariffs Jul2020'!AJ69&lt;='Tariffs Jul2020'!L69,($C$5*'Tariffs Jul2020'!AL69/'Tariffs Jul2020'!AJ69-'Tariffs Jul2020'!K69)*('Tariffs Jul2020'!W69/100)*'Tariffs Jul2020'!AJ69,('Tariffs Jul2020'!L69-'Tariffs Jul2020'!K69)*('Tariffs Jul2020'!W69/100)*'Tariffs Jul2020'!AJ69))</f>
        <v>0</v>
      </c>
      <c r="M75" s="85">
        <f>IF($C$5*'Tariffs Jul2020'!AL69/'Tariffs Jul2020'!AJ69&lt;'Tariffs Jul2020'!L69,0,IF($C$5*'Tariffs Jul2020'!AL69/'Tariffs Jul2020'!AJ69&lt;='Tariffs Jul2020'!M69,($C$5*'Tariffs Jul2020'!AL69/'Tariffs Jul2020'!AJ69-'Tariffs Jul2020'!L69)*('Tariffs Jul2020'!X69/100)*'Tariffs Jul2020'!AJ69,('Tariffs Jul2020'!M69-'Tariffs Jul2020'!L69)*('Tariffs Jul2020'!X69/100)*'Tariffs Jul2020'!AJ69))</f>
        <v>0</v>
      </c>
      <c r="N75" s="85">
        <f>IF(($C$5*'Tariffs Jul2020'!AL69/'Tariffs Jul2020'!AJ69&gt;'Tariffs Jul2020'!M69),($C$5*'Tariffs Jul2020'!AL69/'Tariffs Jul2020'!AJ69-'Tariffs Jul2020'!M69)*'Tariffs Jul2020'!Y69/100*'Tariffs Jul2020'!AJ69,0)</f>
        <v>608.09667272727256</v>
      </c>
      <c r="O75" s="73">
        <f t="shared" si="0"/>
        <v>1605.4481909090905</v>
      </c>
      <c r="P75" s="498">
        <f t="shared" si="1"/>
        <v>1765.9930099999997</v>
      </c>
      <c r="Q75" s="482"/>
      <c r="R75" s="482"/>
      <c r="S75" s="482"/>
      <c r="T75" s="482"/>
      <c r="U75" s="482"/>
      <c r="V75" s="482"/>
      <c r="W75" s="482"/>
      <c r="X75" s="482"/>
      <c r="Y75" s="482"/>
    </row>
    <row r="76" spans="1:25" x14ac:dyDescent="0.15">
      <c r="A76" s="286" t="str">
        <f>'Tariffs Jul2020'!F70</f>
        <v>EnergyAustralia</v>
      </c>
      <c r="B76" s="47" t="str">
        <f>'Tariffs Jul2020'!D70</f>
        <v>AGN Central 1</v>
      </c>
      <c r="C76" s="287">
        <f>'Tariffs Jul2020'!E70</f>
        <v>43924</v>
      </c>
      <c r="D76" s="85">
        <f>365*'Tariffs Jul2020'!H70/100</f>
        <v>310.25</v>
      </c>
      <c r="E76" s="85">
        <f>IF($C$5*'Tariffs Jul2020'!AK70/'Tariffs Jul2020'!AI70&gt;='Tariffs Jul2020'!J70,( 'Tariffs Jul2020'!J70*'Tariffs Jul2020'!O70/100)* 'Tariffs Jul2020'!AI70,($C$5*'Tariffs Jul2020'!AK70/'Tariffs Jul2020'!AI70*'Tariffs Jul2020'!O70/100)* 'Tariffs Jul2020'!AI70)</f>
        <v>280.63636363636363</v>
      </c>
      <c r="F76" s="85">
        <f>IF($C$5*'Tariffs Jul2020'!AK70/'Tariffs Jul2020'!AI70&lt;'Tariffs Jul2020'!J70,0,IF($C$5*'Tariffs Jul2020'!AK70/'Tariffs Jul2020'!AI70&lt;='Tariffs Jul2020'!K70,($C$5*'Tariffs Jul2020'!AK70/'Tariffs Jul2020'!AI70-'Tariffs Jul2020'!J70)*('Tariffs Jul2020'!P70/100)*'Tariffs Jul2020'!AI70,('Tariffs Jul2020'!K70-'Tariffs Jul2020'!J70)*('Tariffs Jul2020'!P70/100)*'Tariffs Jul2020'!AI70))</f>
        <v>0</v>
      </c>
      <c r="G76" s="85">
        <f>IF($C$5*'Tariffs Jul2020'!AK70/'Tariffs Jul2020'!AI70&lt;'Tariffs Jul2020'!K70,0,IF($C$5*'Tariffs Jul2020'!AK70/'Tariffs Jul2020'!AI70&lt;='Tariffs Jul2020'!L70,($C$5*'Tariffs Jul2020'!AK70/'Tariffs Jul2020'!AI70-'Tariffs Jul2020'!K70)*('Tariffs Jul2020'!Q70/100)*'Tariffs Jul2020'!AI70,('Tariffs Jul2020'!L70-'Tariffs Jul2020'!K70)*('Tariffs Jul2020'!Q70/100)*'Tariffs Jul2020'!AI70))</f>
        <v>0</v>
      </c>
      <c r="H76" s="85">
        <f>IF($C$5*'Tariffs Jul2020'!AK70/'Tariffs Jul2020'!AI70&lt;'Tariffs Jul2020'!L70,0,IF($C$5*'Tariffs Jul2020'!AK70/'Tariffs Jul2020'!AI70&lt;='Tariffs Jul2020'!M70,($C$5*'Tariffs Jul2020'!AK70/'Tariffs Jul2020'!AI70-'Tariffs Jul2020'!L70)*('Tariffs Jul2020'!R70/100)*'Tariffs Jul2020'!AI70,('Tariffs Jul2020'!M70-'Tariffs Jul2020'!L70)*('Tariffs Jul2020'!R70/100)*'Tariffs Jul2020'!AI70))</f>
        <v>0</v>
      </c>
      <c r="I76" s="85">
        <f>IF(($C$5*'Tariffs Jul2020'!AK70/'Tariffs Jul2020'!AI70&gt;'Tariffs Jul2020'!M70),($C$5*'Tariffs Jul2020'!AK70/'Tariffs Jul2020'!AI70-'Tariffs Jul2020'!M70)*'Tariffs Jul2020'!S70/100*'Tariffs Jul2020'!AI70,0)</f>
        <v>470.45454545454538</v>
      </c>
      <c r="J76" s="85">
        <f>IF($C$5*'Tariffs Jul2020'!AL70/'Tariffs Jul2020'!AJ70&gt;='Tariffs Jul2020'!J70,('Tariffs Jul2020'!J70*'Tariffs Jul2020'!U70/100)* 'Tariffs Jul2020'!AJ70,($C$5*'Tariffs Jul2020'!AL70/'Tariffs Jul2020'!AJ70*'Tariffs Jul2020'!U70/100)* 'Tariffs Jul2020'!AJ70)</f>
        <v>280.63636363636363</v>
      </c>
      <c r="K76" s="85">
        <f>IF($C$5*'Tariffs Jul2020'!AL70/'Tariffs Jul2020'!AJ70&lt;'Tariffs Jul2020'!J70,0,IF($C$5*'Tariffs Jul2020'!AL70/'Tariffs Jul2020'!AJ70&lt;='Tariffs Jul2020'!K70,($C$5*'Tariffs Jul2020'!AL70/'Tariffs Jul2020'!AJ70-'Tariffs Jul2020'!J70)*('Tariffs Jul2020'!V70/100)*'Tariffs Jul2020'!AJ70,('Tariffs Jul2020'!K70-'Tariffs Jul2020'!J70)*('Tariffs Jul2020'!V70/100)*'Tariffs Jul2020'!AJ70))</f>
        <v>0</v>
      </c>
      <c r="L76" s="85">
        <f>IF($C$5*'Tariffs Jul2020'!AL70/'Tariffs Jul2020'!AJ70&lt;'Tariffs Jul2020'!K70,0,IF($C$5*'Tariffs Jul2020'!AL70/'Tariffs Jul2020'!AJ70&lt;='Tariffs Jul2020'!L70,($C$5*'Tariffs Jul2020'!AL70/'Tariffs Jul2020'!AJ70-'Tariffs Jul2020'!K70)*('Tariffs Jul2020'!W70/100)*'Tariffs Jul2020'!AJ70,('Tariffs Jul2020'!L70-'Tariffs Jul2020'!K70)*('Tariffs Jul2020'!W70/100)*'Tariffs Jul2020'!AJ70))</f>
        <v>0</v>
      </c>
      <c r="M76" s="85">
        <f>IF($C$5*'Tariffs Jul2020'!AL70/'Tariffs Jul2020'!AJ70&lt;'Tariffs Jul2020'!L70,0,IF($C$5*'Tariffs Jul2020'!AL70/'Tariffs Jul2020'!AJ70&lt;='Tariffs Jul2020'!M70,($C$5*'Tariffs Jul2020'!AL70/'Tariffs Jul2020'!AJ70-'Tariffs Jul2020'!L70)*('Tariffs Jul2020'!X70/100)*'Tariffs Jul2020'!AJ70,('Tariffs Jul2020'!M70-'Tariffs Jul2020'!L70)*('Tariffs Jul2020'!X70/100)*'Tariffs Jul2020'!AJ70))</f>
        <v>0</v>
      </c>
      <c r="N76" s="85">
        <f>IF(($C$5*'Tariffs Jul2020'!AL70/'Tariffs Jul2020'!AJ70&gt;'Tariffs Jul2020'!M70),($C$5*'Tariffs Jul2020'!AL70/'Tariffs Jul2020'!AJ70-'Tariffs Jul2020'!M70)*'Tariffs Jul2020'!Y70/100*'Tariffs Jul2020'!AJ70,0)</f>
        <v>470.45454545454538</v>
      </c>
      <c r="O76" s="73">
        <f t="shared" si="0"/>
        <v>1812.431818181818</v>
      </c>
      <c r="P76" s="498">
        <f t="shared" si="1"/>
        <v>1993.675</v>
      </c>
      <c r="Q76" s="482"/>
      <c r="R76" s="482"/>
      <c r="S76" s="482"/>
      <c r="T76" s="482"/>
      <c r="U76" s="482"/>
      <c r="V76" s="482"/>
      <c r="W76" s="482"/>
      <c r="X76" s="482"/>
      <c r="Y76" s="482"/>
    </row>
    <row r="77" spans="1:25" x14ac:dyDescent="0.15">
      <c r="A77" s="286" t="str">
        <f>'Tariffs Jul2020'!F71</f>
        <v>Lumo Energy</v>
      </c>
      <c r="B77" s="47" t="str">
        <f>'Tariffs Jul2020'!D71</f>
        <v>AGN Central 1</v>
      </c>
      <c r="C77" s="287">
        <f>'Tariffs Jul2020'!E71</f>
        <v>43831</v>
      </c>
      <c r="D77" s="85">
        <f>365*'Tariffs Jul2020'!H71/100</f>
        <v>245.28</v>
      </c>
      <c r="E77" s="85">
        <f>IF($C$5*'Tariffs Jul2020'!AK71/'Tariffs Jul2020'!AI71&gt;='Tariffs Jul2020'!J71,( 'Tariffs Jul2020'!J71*'Tariffs Jul2020'!O71/100)* 'Tariffs Jul2020'!AI71,($C$5*'Tariffs Jul2020'!AK71/'Tariffs Jul2020'!AI71*'Tariffs Jul2020'!O71/100)* 'Tariffs Jul2020'!AI71)</f>
        <v>146.25545454545454</v>
      </c>
      <c r="F77" s="85">
        <f>IF($C$5*'Tariffs Jul2020'!AK71/'Tariffs Jul2020'!AI71&lt;'Tariffs Jul2020'!J71,0,IF($C$5*'Tariffs Jul2020'!AK71/'Tariffs Jul2020'!AI71&lt;='Tariffs Jul2020'!K71,($C$5*'Tariffs Jul2020'!AK71/'Tariffs Jul2020'!AI71-'Tariffs Jul2020'!J71)*('Tariffs Jul2020'!P71/100)*'Tariffs Jul2020'!AI71,('Tariffs Jul2020'!K71-'Tariffs Jul2020'!J71)*('Tariffs Jul2020'!P71/100)*'Tariffs Jul2020'!AI71))</f>
        <v>97.56</v>
      </c>
      <c r="G77" s="85">
        <f>IF($C$5*'Tariffs Jul2020'!AK71/'Tariffs Jul2020'!AI71&lt;'Tariffs Jul2020'!K71,0,IF($C$5*'Tariffs Jul2020'!AK71/'Tariffs Jul2020'!AI71&lt;='Tariffs Jul2020'!L71,($C$5*'Tariffs Jul2020'!AK71/'Tariffs Jul2020'!AI71-'Tariffs Jul2020'!K71)*('Tariffs Jul2020'!Q71/100)*'Tariffs Jul2020'!AI71,('Tariffs Jul2020'!L71-'Tariffs Jul2020'!K71)*('Tariffs Jul2020'!Q71/100)*'Tariffs Jul2020'!AI71))</f>
        <v>0</v>
      </c>
      <c r="H77" s="85">
        <f>IF($C$5*'Tariffs Jul2020'!AK71/'Tariffs Jul2020'!AI71&lt;'Tariffs Jul2020'!L71,0,IF($C$5*'Tariffs Jul2020'!AK71/'Tariffs Jul2020'!AI71&lt;='Tariffs Jul2020'!M71,($C$5*'Tariffs Jul2020'!AK71/'Tariffs Jul2020'!AI71-'Tariffs Jul2020'!L71)*('Tariffs Jul2020'!R71/100)*'Tariffs Jul2020'!AI71,('Tariffs Jul2020'!M71-'Tariffs Jul2020'!L71)*('Tariffs Jul2020'!R71/100)*'Tariffs Jul2020'!AI71))</f>
        <v>0</v>
      </c>
      <c r="I77" s="85">
        <f>IF(($C$5*'Tariffs Jul2020'!AK71/'Tariffs Jul2020'!AI71&gt;'Tariffs Jul2020'!M71),($C$5*'Tariffs Jul2020'!AK71/'Tariffs Jul2020'!AI71-'Tariffs Jul2020'!M71)*'Tariffs Jul2020'!S71/100*'Tariffs Jul2020'!AI71,0)</f>
        <v>447.95454545454544</v>
      </c>
      <c r="J77" s="85">
        <f>IF($C$5*'Tariffs Jul2020'!AL71/'Tariffs Jul2020'!AJ71&gt;='Tariffs Jul2020'!J71,('Tariffs Jul2020'!J71*'Tariffs Jul2020'!U71/100)* 'Tariffs Jul2020'!AJ71,($C$5*'Tariffs Jul2020'!AL71/'Tariffs Jul2020'!AJ71*'Tariffs Jul2020'!U71/100)* 'Tariffs Jul2020'!AJ71)</f>
        <v>146.25545454545454</v>
      </c>
      <c r="K77" s="85">
        <f>IF($C$5*'Tariffs Jul2020'!AL71/'Tariffs Jul2020'!AJ71&lt;'Tariffs Jul2020'!J71,0,IF($C$5*'Tariffs Jul2020'!AL71/'Tariffs Jul2020'!AJ71&lt;='Tariffs Jul2020'!K71,($C$5*'Tariffs Jul2020'!AL71/'Tariffs Jul2020'!AJ71-'Tariffs Jul2020'!J71)*('Tariffs Jul2020'!V71/100)*'Tariffs Jul2020'!AJ71,('Tariffs Jul2020'!K71-'Tariffs Jul2020'!J71)*('Tariffs Jul2020'!V71/100)*'Tariffs Jul2020'!AJ71))</f>
        <v>97.56</v>
      </c>
      <c r="L77" s="85">
        <f>IF($C$5*'Tariffs Jul2020'!AL71/'Tariffs Jul2020'!AJ71&lt;'Tariffs Jul2020'!K71,0,IF($C$5*'Tariffs Jul2020'!AL71/'Tariffs Jul2020'!AJ71&lt;='Tariffs Jul2020'!L71,($C$5*'Tariffs Jul2020'!AL71/'Tariffs Jul2020'!AJ71-'Tariffs Jul2020'!K71)*('Tariffs Jul2020'!W71/100)*'Tariffs Jul2020'!AJ71,('Tariffs Jul2020'!L71-'Tariffs Jul2020'!K71)*('Tariffs Jul2020'!W71/100)*'Tariffs Jul2020'!AJ71))</f>
        <v>0</v>
      </c>
      <c r="M77" s="85">
        <f>IF($C$5*'Tariffs Jul2020'!AL71/'Tariffs Jul2020'!AJ71&lt;'Tariffs Jul2020'!L71,0,IF($C$5*'Tariffs Jul2020'!AL71/'Tariffs Jul2020'!AJ71&lt;='Tariffs Jul2020'!M71,($C$5*'Tariffs Jul2020'!AL71/'Tariffs Jul2020'!AJ71-'Tariffs Jul2020'!L71)*('Tariffs Jul2020'!X71/100)*'Tariffs Jul2020'!AJ71,('Tariffs Jul2020'!M71-'Tariffs Jul2020'!L71)*('Tariffs Jul2020'!X71/100)*'Tariffs Jul2020'!AJ71))</f>
        <v>0</v>
      </c>
      <c r="N77" s="85">
        <f>IF(($C$5*'Tariffs Jul2020'!AL71/'Tariffs Jul2020'!AJ71&gt;'Tariffs Jul2020'!M71),($C$5*'Tariffs Jul2020'!AL71/'Tariffs Jul2020'!AJ71-'Tariffs Jul2020'!M71)*'Tariffs Jul2020'!Y71/100*'Tariffs Jul2020'!AJ71,0)</f>
        <v>447.95454545454544</v>
      </c>
      <c r="O77" s="73">
        <f t="shared" si="0"/>
        <v>1628.82</v>
      </c>
      <c r="P77" s="498">
        <f t="shared" si="1"/>
        <v>1791.702</v>
      </c>
      <c r="Q77" s="482"/>
      <c r="R77" s="482"/>
      <c r="S77" s="482"/>
      <c r="T77" s="482"/>
      <c r="U77" s="482"/>
      <c r="V77" s="482"/>
      <c r="W77" s="482"/>
      <c r="X77" s="482"/>
      <c r="Y77" s="482"/>
    </row>
    <row r="78" spans="1:25" x14ac:dyDescent="0.15">
      <c r="A78" s="286" t="str">
        <f>'Tariffs Jul2020'!F72</f>
        <v>Momentum Energy</v>
      </c>
      <c r="B78" s="47" t="str">
        <f>'Tariffs Jul2020'!D72</f>
        <v>AGN Central 1</v>
      </c>
      <c r="C78" s="287">
        <f>'Tariffs Jul2020'!E72</f>
        <v>43984</v>
      </c>
      <c r="D78" s="85">
        <f>365*'Tariffs Jul2020'!H72/100</f>
        <v>297.97272727272724</v>
      </c>
      <c r="E78" s="85">
        <f>IF($C$5*'Tariffs Jul2020'!AK72/'Tariffs Jul2020'!AI72&gt;='Tariffs Jul2020'!J72,( 'Tariffs Jul2020'!J72*'Tariffs Jul2020'!O72/100)* 'Tariffs Jul2020'!AI72,($C$5*'Tariffs Jul2020'!AK72/'Tariffs Jul2020'!AI72*'Tariffs Jul2020'!O72/100)* 'Tariffs Jul2020'!AI72)</f>
        <v>113.95363636363636</v>
      </c>
      <c r="F78" s="85">
        <f>IF($C$5*'Tariffs Jul2020'!AK72/'Tariffs Jul2020'!AI72&lt;'Tariffs Jul2020'!J72,0,IF($C$5*'Tariffs Jul2020'!AK72/'Tariffs Jul2020'!AI72&lt;='Tariffs Jul2020'!K72,($C$5*'Tariffs Jul2020'!AK72/'Tariffs Jul2020'!AI72-'Tariffs Jul2020'!J72)*('Tariffs Jul2020'!P72/100)*'Tariffs Jul2020'!AI72,('Tariffs Jul2020'!K72-'Tariffs Jul2020'!J72)*('Tariffs Jul2020'!P72/100)*'Tariffs Jul2020'!AI72))</f>
        <v>79.575454545454534</v>
      </c>
      <c r="G78" s="85">
        <f>IF($C$5*'Tariffs Jul2020'!AK72/'Tariffs Jul2020'!AI72&lt;'Tariffs Jul2020'!K72,0,IF($C$5*'Tariffs Jul2020'!AK72/'Tariffs Jul2020'!AI72&lt;='Tariffs Jul2020'!L72,($C$5*'Tariffs Jul2020'!AK72/'Tariffs Jul2020'!AI72-'Tariffs Jul2020'!K72)*('Tariffs Jul2020'!Q72/100)*'Tariffs Jul2020'!AI72,('Tariffs Jul2020'!L72-'Tariffs Jul2020'!K72)*('Tariffs Jul2020'!Q72/100)*'Tariffs Jul2020'!AI72))</f>
        <v>0</v>
      </c>
      <c r="H78" s="85">
        <f>IF($C$5*'Tariffs Jul2020'!AK72/'Tariffs Jul2020'!AI72&lt;'Tariffs Jul2020'!L72,0,IF($C$5*'Tariffs Jul2020'!AK72/'Tariffs Jul2020'!AI72&lt;='Tariffs Jul2020'!M72,($C$5*'Tariffs Jul2020'!AK72/'Tariffs Jul2020'!AI72-'Tariffs Jul2020'!L72)*('Tariffs Jul2020'!R72/100)*'Tariffs Jul2020'!AI72,('Tariffs Jul2020'!M72-'Tariffs Jul2020'!L72)*('Tariffs Jul2020'!R72/100)*'Tariffs Jul2020'!AI72))</f>
        <v>0</v>
      </c>
      <c r="I78" s="85">
        <f>IF(($C$5*'Tariffs Jul2020'!AK72/'Tariffs Jul2020'!AI72&gt;'Tariffs Jul2020'!M72),($C$5*'Tariffs Jul2020'!AK72/'Tariffs Jul2020'!AI72-'Tariffs Jul2020'!M72)*'Tariffs Jul2020'!S72/100*'Tariffs Jul2020'!AI72,0)</f>
        <v>383.12817272727261</v>
      </c>
      <c r="J78" s="85">
        <f>IF($C$5*'Tariffs Jul2020'!AL72/'Tariffs Jul2020'!AJ72&gt;='Tariffs Jul2020'!J72,('Tariffs Jul2020'!J72*'Tariffs Jul2020'!U72/100)* 'Tariffs Jul2020'!AJ72,($C$5*'Tariffs Jul2020'!AL72/'Tariffs Jul2020'!AJ72*'Tariffs Jul2020'!U72/100)* 'Tariffs Jul2020'!AJ72)</f>
        <v>206.97090909090909</v>
      </c>
      <c r="K78" s="85">
        <f>IF($C$5*'Tariffs Jul2020'!AL72/'Tariffs Jul2020'!AJ72&lt;'Tariffs Jul2020'!J72,0,IF($C$5*'Tariffs Jul2020'!AL72/'Tariffs Jul2020'!AJ72&lt;='Tariffs Jul2020'!K72,($C$5*'Tariffs Jul2020'!AL72/'Tariffs Jul2020'!AJ72-'Tariffs Jul2020'!J72)*('Tariffs Jul2020'!V72/100)*'Tariffs Jul2020'!AJ72,('Tariffs Jul2020'!K72-'Tariffs Jul2020'!J72)*('Tariffs Jul2020'!V72/100)*'Tariffs Jul2020'!AJ72))</f>
        <v>143.87636363636361</v>
      </c>
      <c r="L78" s="85">
        <f>IF($C$5*'Tariffs Jul2020'!AL72/'Tariffs Jul2020'!AJ72&lt;'Tariffs Jul2020'!K72,0,IF($C$5*'Tariffs Jul2020'!AL72/'Tariffs Jul2020'!AJ72&lt;='Tariffs Jul2020'!L72,($C$5*'Tariffs Jul2020'!AL72/'Tariffs Jul2020'!AJ72-'Tariffs Jul2020'!K72)*('Tariffs Jul2020'!W72/100)*'Tariffs Jul2020'!AJ72,('Tariffs Jul2020'!L72-'Tariffs Jul2020'!K72)*('Tariffs Jul2020'!W72/100)*'Tariffs Jul2020'!AJ72))</f>
        <v>0</v>
      </c>
      <c r="M78" s="85">
        <f>IF($C$5*'Tariffs Jul2020'!AL72/'Tariffs Jul2020'!AJ72&lt;'Tariffs Jul2020'!L72,0,IF($C$5*'Tariffs Jul2020'!AL72/'Tariffs Jul2020'!AJ72&lt;='Tariffs Jul2020'!M72,($C$5*'Tariffs Jul2020'!AL72/'Tariffs Jul2020'!AJ72-'Tariffs Jul2020'!L72)*('Tariffs Jul2020'!X72/100)*'Tariffs Jul2020'!AJ72,('Tariffs Jul2020'!M72-'Tariffs Jul2020'!L72)*('Tariffs Jul2020'!X72/100)*'Tariffs Jul2020'!AJ72))</f>
        <v>0</v>
      </c>
      <c r="N78" s="85">
        <f>IF(($C$5*'Tariffs Jul2020'!AL72/'Tariffs Jul2020'!AJ72&gt;'Tariffs Jul2020'!M72),($C$5*'Tariffs Jul2020'!AL72/'Tariffs Jul2020'!AJ72-'Tariffs Jul2020'!M72)*'Tariffs Jul2020'!Y72/100*'Tariffs Jul2020'!AJ72,0)</f>
        <v>689.90339999999981</v>
      </c>
      <c r="O78" s="73">
        <f t="shared" si="0"/>
        <v>1915.3806636363634</v>
      </c>
      <c r="P78" s="498">
        <f t="shared" si="1"/>
        <v>2106.9187299999999</v>
      </c>
      <c r="Q78" s="482"/>
      <c r="R78" s="482"/>
      <c r="S78" s="482"/>
      <c r="T78" s="482"/>
      <c r="U78" s="482"/>
      <c r="V78" s="482"/>
      <c r="W78" s="482"/>
      <c r="X78" s="482"/>
      <c r="Y78" s="482"/>
    </row>
    <row r="79" spans="1:25" x14ac:dyDescent="0.15">
      <c r="A79" s="286" t="str">
        <f>'Tariffs Jul2020'!F73</f>
        <v>Origin Energy</v>
      </c>
      <c r="B79" s="47" t="str">
        <f>'Tariffs Jul2020'!D73</f>
        <v>AGN Central 1</v>
      </c>
      <c r="C79" s="287">
        <f>'Tariffs Jul2020'!E73</f>
        <v>44013</v>
      </c>
      <c r="D79" s="85">
        <f>365*'Tariffs Jul2020'!H73/100</f>
        <v>251.85</v>
      </c>
      <c r="E79" s="85">
        <f>IF($C$5*'Tariffs Jul2020'!AK73/'Tariffs Jul2020'!AI73&gt;='Tariffs Jul2020'!J73,( 'Tariffs Jul2020'!J73*'Tariffs Jul2020'!O73/100)* 'Tariffs Jul2020'!AI73,($C$5*'Tariffs Jul2020'!AK73/'Tariffs Jul2020'!AI73*'Tariffs Jul2020'!O73/100)* 'Tariffs Jul2020'!AI73)</f>
        <v>395.99999999999989</v>
      </c>
      <c r="F79" s="85">
        <f>IF($C$5*'Tariffs Jul2020'!AK73/'Tariffs Jul2020'!AI73&lt;'Tariffs Jul2020'!J73,0,IF($C$5*'Tariffs Jul2020'!AK73/'Tariffs Jul2020'!AI73&lt;='Tariffs Jul2020'!K73,($C$5*'Tariffs Jul2020'!AK73/'Tariffs Jul2020'!AI73-'Tariffs Jul2020'!J73)*('Tariffs Jul2020'!P73/100)*'Tariffs Jul2020'!AI73,('Tariffs Jul2020'!K73-'Tariffs Jul2020'!J73)*('Tariffs Jul2020'!P73/100)*'Tariffs Jul2020'!AI73))</f>
        <v>283.5</v>
      </c>
      <c r="G79" s="85">
        <f>IF($C$5*'Tariffs Jul2020'!AK73/'Tariffs Jul2020'!AI73&lt;'Tariffs Jul2020'!K73,0,IF($C$5*'Tariffs Jul2020'!AK73/'Tariffs Jul2020'!AI73&lt;='Tariffs Jul2020'!L73,($C$5*'Tariffs Jul2020'!AK73/'Tariffs Jul2020'!AI73-'Tariffs Jul2020'!K73)*('Tariffs Jul2020'!Q73/100)*'Tariffs Jul2020'!AI73,('Tariffs Jul2020'!L73-'Tariffs Jul2020'!K73)*('Tariffs Jul2020'!Q73/100)*'Tariffs Jul2020'!AI73))</f>
        <v>0</v>
      </c>
      <c r="H79" s="85">
        <f>IF($C$5*'Tariffs Jul2020'!AK73/'Tariffs Jul2020'!AI73&lt;'Tariffs Jul2020'!L73,0,IF($C$5*'Tariffs Jul2020'!AK73/'Tariffs Jul2020'!AI73&lt;='Tariffs Jul2020'!M73,($C$5*'Tariffs Jul2020'!AK73/'Tariffs Jul2020'!AI73-'Tariffs Jul2020'!L73)*('Tariffs Jul2020'!R73/100)*'Tariffs Jul2020'!AI73,('Tariffs Jul2020'!M73-'Tariffs Jul2020'!L73)*('Tariffs Jul2020'!R73/100)*'Tariffs Jul2020'!AI73))</f>
        <v>0</v>
      </c>
      <c r="I79" s="85">
        <f>IF(($C$5*'Tariffs Jul2020'!AK73/'Tariffs Jul2020'!AI73&gt;'Tariffs Jul2020'!M73),($C$5*'Tariffs Jul2020'!AK73/'Tariffs Jul2020'!AI73-'Tariffs Jul2020'!M73)*'Tariffs Jul2020'!S73/100*'Tariffs Jul2020'!AI73,0)</f>
        <v>0</v>
      </c>
      <c r="J79" s="85">
        <f>IF($C$5*'Tariffs Jul2020'!AL73/'Tariffs Jul2020'!AJ73&gt;='Tariffs Jul2020'!J73,('Tariffs Jul2020'!J73*'Tariffs Jul2020'!U73/100)* 'Tariffs Jul2020'!AJ73,($C$5*'Tariffs Jul2020'!AL73/'Tariffs Jul2020'!AJ73*'Tariffs Jul2020'!U73/100)* 'Tariffs Jul2020'!AJ73)</f>
        <v>395.99999999999989</v>
      </c>
      <c r="K79" s="85">
        <f>IF($C$5*'Tariffs Jul2020'!AL73/'Tariffs Jul2020'!AJ73&lt;'Tariffs Jul2020'!J73,0,IF($C$5*'Tariffs Jul2020'!AL73/'Tariffs Jul2020'!AJ73&lt;='Tariffs Jul2020'!K73,($C$5*'Tariffs Jul2020'!AL73/'Tariffs Jul2020'!AJ73-'Tariffs Jul2020'!J73)*('Tariffs Jul2020'!V73/100)*'Tariffs Jul2020'!AJ73,('Tariffs Jul2020'!K73-'Tariffs Jul2020'!J73)*('Tariffs Jul2020'!V73/100)*'Tariffs Jul2020'!AJ73))</f>
        <v>283.5</v>
      </c>
      <c r="L79" s="85">
        <f>IF($C$5*'Tariffs Jul2020'!AL73/'Tariffs Jul2020'!AJ73&lt;'Tariffs Jul2020'!K73,0,IF($C$5*'Tariffs Jul2020'!AL73/'Tariffs Jul2020'!AJ73&lt;='Tariffs Jul2020'!L73,($C$5*'Tariffs Jul2020'!AL73/'Tariffs Jul2020'!AJ73-'Tariffs Jul2020'!K73)*('Tariffs Jul2020'!W73/100)*'Tariffs Jul2020'!AJ73,('Tariffs Jul2020'!L73-'Tariffs Jul2020'!K73)*('Tariffs Jul2020'!W73/100)*'Tariffs Jul2020'!AJ73))</f>
        <v>0</v>
      </c>
      <c r="M79" s="85">
        <f>IF($C$5*'Tariffs Jul2020'!AL73/'Tariffs Jul2020'!AJ73&lt;'Tariffs Jul2020'!L73,0,IF($C$5*'Tariffs Jul2020'!AL73/'Tariffs Jul2020'!AJ73&lt;='Tariffs Jul2020'!M73,($C$5*'Tariffs Jul2020'!AL73/'Tariffs Jul2020'!AJ73-'Tariffs Jul2020'!L73)*('Tariffs Jul2020'!X73/100)*'Tariffs Jul2020'!AJ73,('Tariffs Jul2020'!M73-'Tariffs Jul2020'!L73)*('Tariffs Jul2020'!X73/100)*'Tariffs Jul2020'!AJ73))</f>
        <v>0</v>
      </c>
      <c r="N79" s="85">
        <f>IF(($C$5*'Tariffs Jul2020'!AL73/'Tariffs Jul2020'!AJ73&gt;'Tariffs Jul2020'!M73),($C$5*'Tariffs Jul2020'!AL73/'Tariffs Jul2020'!AJ73-'Tariffs Jul2020'!M73)*'Tariffs Jul2020'!Y73/100*'Tariffs Jul2020'!AJ73,0)</f>
        <v>0</v>
      </c>
      <c r="O79" s="73">
        <f t="shared" si="0"/>
        <v>1610.85</v>
      </c>
      <c r="P79" s="498">
        <f t="shared" si="1"/>
        <v>1771.9349999999999</v>
      </c>
      <c r="Q79" s="482"/>
      <c r="R79" s="482"/>
      <c r="S79" s="482"/>
      <c r="T79" s="482"/>
      <c r="U79" s="482"/>
      <c r="V79" s="482"/>
      <c r="W79" s="482"/>
      <c r="X79" s="482"/>
      <c r="Y79" s="482"/>
    </row>
    <row r="80" spans="1:25" x14ac:dyDescent="0.15">
      <c r="A80" s="286" t="str">
        <f>'Tariffs Jul2020'!F74</f>
        <v>Red Energy</v>
      </c>
      <c r="B80" s="47" t="str">
        <f>'Tariffs Jul2020'!D74</f>
        <v>AGN Central 1</v>
      </c>
      <c r="C80" s="287">
        <f>'Tariffs Jul2020'!E74</f>
        <v>43831</v>
      </c>
      <c r="D80" s="85">
        <f>365*'Tariffs Jul2020'!H74/100</f>
        <v>273.75</v>
      </c>
      <c r="E80" s="85">
        <f>IF($C$5*'Tariffs Jul2020'!AK74/'Tariffs Jul2020'!AI74&gt;='Tariffs Jul2020'!J74,( 'Tariffs Jul2020'!J74*'Tariffs Jul2020'!O74/100)* 'Tariffs Jul2020'!AI74,($C$5*'Tariffs Jul2020'!AK74/'Tariffs Jul2020'!AI74*'Tariffs Jul2020'!O74/100)* 'Tariffs Jul2020'!AI74)</f>
        <v>138.18</v>
      </c>
      <c r="F80" s="85">
        <f>IF($C$5*'Tariffs Jul2020'!AK74/'Tariffs Jul2020'!AI74&lt;'Tariffs Jul2020'!J74,0,IF($C$5*'Tariffs Jul2020'!AK74/'Tariffs Jul2020'!AI74&lt;='Tariffs Jul2020'!K74,($C$5*'Tariffs Jul2020'!AK74/'Tariffs Jul2020'!AI74-'Tariffs Jul2020'!J74)*('Tariffs Jul2020'!P74/100)*'Tariffs Jul2020'!AI74,('Tariffs Jul2020'!K74-'Tariffs Jul2020'!J74)*('Tariffs Jul2020'!P74/100)*'Tariffs Jul2020'!AI74))</f>
        <v>103.84227272727271</v>
      </c>
      <c r="G80" s="85">
        <f>IF($C$5*'Tariffs Jul2020'!AK74/'Tariffs Jul2020'!AI74&lt;'Tariffs Jul2020'!K74,0,IF($C$5*'Tariffs Jul2020'!AK74/'Tariffs Jul2020'!AI74&lt;='Tariffs Jul2020'!L74,($C$5*'Tariffs Jul2020'!AK74/'Tariffs Jul2020'!AI74-'Tariffs Jul2020'!K74)*('Tariffs Jul2020'!Q74/100)*'Tariffs Jul2020'!AI74,('Tariffs Jul2020'!L74-'Tariffs Jul2020'!K74)*('Tariffs Jul2020'!Q74/100)*'Tariffs Jul2020'!AI74))</f>
        <v>0</v>
      </c>
      <c r="H80" s="85">
        <f>IF($C$5*'Tariffs Jul2020'!AK74/'Tariffs Jul2020'!AI74&lt;'Tariffs Jul2020'!L74,0,IF($C$5*'Tariffs Jul2020'!AK74/'Tariffs Jul2020'!AI74&lt;='Tariffs Jul2020'!M74,($C$5*'Tariffs Jul2020'!AK74/'Tariffs Jul2020'!AI74-'Tariffs Jul2020'!L74)*('Tariffs Jul2020'!R74/100)*'Tariffs Jul2020'!AI74,('Tariffs Jul2020'!M74-'Tariffs Jul2020'!L74)*('Tariffs Jul2020'!R74/100)*'Tariffs Jul2020'!AI74))</f>
        <v>0</v>
      </c>
      <c r="I80" s="85">
        <f>IF(($C$5*'Tariffs Jul2020'!AK74/'Tariffs Jul2020'!AI74&gt;'Tariffs Jul2020'!M74),($C$5*'Tariffs Jul2020'!AK74/'Tariffs Jul2020'!AI74-'Tariffs Jul2020'!M74)*'Tariffs Jul2020'!S74/100*'Tariffs Jul2020'!AI74,0)</f>
        <v>462.2727272727272</v>
      </c>
      <c r="J80" s="85">
        <f>IF($C$5*'Tariffs Jul2020'!AL74/'Tariffs Jul2020'!AJ74&gt;='Tariffs Jul2020'!J74,('Tariffs Jul2020'!J74*'Tariffs Jul2020'!U74/100)* 'Tariffs Jul2020'!AJ74,($C$5*'Tariffs Jul2020'!AL74/'Tariffs Jul2020'!AJ74*'Tariffs Jul2020'!U74/100)* 'Tariffs Jul2020'!AJ74)</f>
        <v>138.18</v>
      </c>
      <c r="K80" s="85">
        <f>IF($C$5*'Tariffs Jul2020'!AL74/'Tariffs Jul2020'!AJ74&lt;'Tariffs Jul2020'!J74,0,IF($C$5*'Tariffs Jul2020'!AL74/'Tariffs Jul2020'!AJ74&lt;='Tariffs Jul2020'!K74,($C$5*'Tariffs Jul2020'!AL74/'Tariffs Jul2020'!AJ74-'Tariffs Jul2020'!J74)*('Tariffs Jul2020'!V74/100)*'Tariffs Jul2020'!AJ74,('Tariffs Jul2020'!K74-'Tariffs Jul2020'!J74)*('Tariffs Jul2020'!V74/100)*'Tariffs Jul2020'!AJ74))</f>
        <v>103.84227272727271</v>
      </c>
      <c r="L80" s="85">
        <f>IF($C$5*'Tariffs Jul2020'!AL74/'Tariffs Jul2020'!AJ74&lt;'Tariffs Jul2020'!K74,0,IF($C$5*'Tariffs Jul2020'!AL74/'Tariffs Jul2020'!AJ74&lt;='Tariffs Jul2020'!L74,($C$5*'Tariffs Jul2020'!AL74/'Tariffs Jul2020'!AJ74-'Tariffs Jul2020'!K74)*('Tariffs Jul2020'!W74/100)*'Tariffs Jul2020'!AJ74,('Tariffs Jul2020'!L74-'Tariffs Jul2020'!K74)*('Tariffs Jul2020'!W74/100)*'Tariffs Jul2020'!AJ74))</f>
        <v>0</v>
      </c>
      <c r="M80" s="85">
        <f>IF($C$5*'Tariffs Jul2020'!AL74/'Tariffs Jul2020'!AJ74&lt;'Tariffs Jul2020'!L74,0,IF($C$5*'Tariffs Jul2020'!AL74/'Tariffs Jul2020'!AJ74&lt;='Tariffs Jul2020'!M74,($C$5*'Tariffs Jul2020'!AL74/'Tariffs Jul2020'!AJ74-'Tariffs Jul2020'!L74)*('Tariffs Jul2020'!X74/100)*'Tariffs Jul2020'!AJ74,('Tariffs Jul2020'!M74-'Tariffs Jul2020'!L74)*('Tariffs Jul2020'!X74/100)*'Tariffs Jul2020'!AJ74))</f>
        <v>0</v>
      </c>
      <c r="N80" s="85">
        <f>IF(($C$5*'Tariffs Jul2020'!AL74/'Tariffs Jul2020'!AJ74&gt;'Tariffs Jul2020'!M74),($C$5*'Tariffs Jul2020'!AL74/'Tariffs Jul2020'!AJ74-'Tariffs Jul2020'!M74)*'Tariffs Jul2020'!Y74/100*'Tariffs Jul2020'!AJ74,0)</f>
        <v>462.2727272727272</v>
      </c>
      <c r="O80" s="73">
        <f t="shared" si="0"/>
        <v>1682.34</v>
      </c>
      <c r="P80" s="498">
        <f t="shared" si="1"/>
        <v>1850.5740000000001</v>
      </c>
      <c r="Q80" s="482"/>
      <c r="R80" s="482"/>
      <c r="S80" s="482"/>
      <c r="T80" s="482"/>
      <c r="U80" s="482"/>
      <c r="V80" s="482"/>
      <c r="W80" s="482"/>
      <c r="X80" s="482"/>
      <c r="Y80" s="482"/>
    </row>
    <row r="81" spans="1:25" x14ac:dyDescent="0.15">
      <c r="A81" s="286" t="str">
        <f>'Tariffs Jul2020'!F75</f>
        <v>Simply Energy</v>
      </c>
      <c r="B81" s="47" t="str">
        <f>'Tariffs Jul2020'!D75</f>
        <v>AGN Central 1</v>
      </c>
      <c r="C81" s="287">
        <f>'Tariffs Jul2020'!E75</f>
        <v>43831</v>
      </c>
      <c r="D81" s="85">
        <f>365*'Tariffs Jul2020'!H75/100</f>
        <v>281.68045454545455</v>
      </c>
      <c r="E81" s="85">
        <f>IF($C$5*'Tariffs Jul2020'!AK75/'Tariffs Jul2020'!AI75&gt;='Tariffs Jul2020'!J75,( 'Tariffs Jul2020'!J75*'Tariffs Jul2020'!O75/100)* 'Tariffs Jul2020'!AI75,($C$5*'Tariffs Jul2020'!AK75/'Tariffs Jul2020'!AI75*'Tariffs Jul2020'!O75/100)* 'Tariffs Jul2020'!AI75)</f>
        <v>105.8781818181818</v>
      </c>
      <c r="F81" s="85">
        <f>IF($C$5*'Tariffs Jul2020'!AK75/'Tariffs Jul2020'!AI75&lt;'Tariffs Jul2020'!J75,0,IF($C$5*'Tariffs Jul2020'!AK75/'Tariffs Jul2020'!AI75&lt;='Tariffs Jul2020'!K75,($C$5*'Tariffs Jul2020'!AK75/'Tariffs Jul2020'!AI75-'Tariffs Jul2020'!J75)*('Tariffs Jul2020'!P75/100)*'Tariffs Jul2020'!AI75,('Tariffs Jul2020'!K75-'Tariffs Jul2020'!J75)*('Tariffs Jul2020'!P75/100)*'Tariffs Jul2020'!AI75))</f>
        <v>73.416363636363627</v>
      </c>
      <c r="G81" s="85">
        <f>IF($C$5*'Tariffs Jul2020'!AK75/'Tariffs Jul2020'!AI75&lt;'Tariffs Jul2020'!K75,0,IF($C$5*'Tariffs Jul2020'!AK75/'Tariffs Jul2020'!AI75&lt;='Tariffs Jul2020'!L75,($C$5*'Tariffs Jul2020'!AK75/'Tariffs Jul2020'!AI75-'Tariffs Jul2020'!K75)*('Tariffs Jul2020'!Q75/100)*'Tariffs Jul2020'!AI75,('Tariffs Jul2020'!L75-'Tariffs Jul2020'!K75)*('Tariffs Jul2020'!Q75/100)*'Tariffs Jul2020'!AI75))</f>
        <v>0</v>
      </c>
      <c r="H81" s="85">
        <f>IF($C$5*'Tariffs Jul2020'!AK75/'Tariffs Jul2020'!AI75&lt;'Tariffs Jul2020'!L75,0,IF($C$5*'Tariffs Jul2020'!AK75/'Tariffs Jul2020'!AI75&lt;='Tariffs Jul2020'!M75,($C$5*'Tariffs Jul2020'!AK75/'Tariffs Jul2020'!AI75-'Tariffs Jul2020'!L75)*('Tariffs Jul2020'!R75/100)*'Tariffs Jul2020'!AI75,('Tariffs Jul2020'!M75-'Tariffs Jul2020'!L75)*('Tariffs Jul2020'!R75/100)*'Tariffs Jul2020'!AI75))</f>
        <v>0</v>
      </c>
      <c r="I81" s="85">
        <f>IF(($C$5*'Tariffs Jul2020'!AK75/'Tariffs Jul2020'!AI75&gt;'Tariffs Jul2020'!M75),($C$5*'Tariffs Jul2020'!AK75/'Tariffs Jul2020'!AI75-'Tariffs Jul2020'!M75)*'Tariffs Jul2020'!S75/100*'Tariffs Jul2020'!AI75,0)</f>
        <v>340.86136363636354</v>
      </c>
      <c r="J81" s="85">
        <f>IF($C$5*'Tariffs Jul2020'!AL75/'Tariffs Jul2020'!AJ75&gt;='Tariffs Jul2020'!J75,('Tariffs Jul2020'!J75*'Tariffs Jul2020'!U75/100)* 'Tariffs Jul2020'!AJ75,($C$5*'Tariffs Jul2020'!AL75/'Tariffs Jul2020'!AJ75*'Tariffs Jul2020'!U75/100)* 'Tariffs Jul2020'!AJ75)</f>
        <v>211.7563636363636</v>
      </c>
      <c r="K81" s="85">
        <f>IF($C$5*'Tariffs Jul2020'!AL75/'Tariffs Jul2020'!AJ75&lt;'Tariffs Jul2020'!J75,0,IF($C$5*'Tariffs Jul2020'!AL75/'Tariffs Jul2020'!AJ75&lt;='Tariffs Jul2020'!K75,($C$5*'Tariffs Jul2020'!AL75/'Tariffs Jul2020'!AJ75-'Tariffs Jul2020'!J75)*('Tariffs Jul2020'!V75/100)*'Tariffs Jul2020'!AJ75,('Tariffs Jul2020'!K75-'Tariffs Jul2020'!J75)*('Tariffs Jul2020'!V75/100)*'Tariffs Jul2020'!AJ75))</f>
        <v>146.83272727272725</v>
      </c>
      <c r="L81" s="85">
        <f>IF($C$5*'Tariffs Jul2020'!AL75/'Tariffs Jul2020'!AJ75&lt;'Tariffs Jul2020'!K75,0,IF($C$5*'Tariffs Jul2020'!AL75/'Tariffs Jul2020'!AJ75&lt;='Tariffs Jul2020'!L75,($C$5*'Tariffs Jul2020'!AL75/'Tariffs Jul2020'!AJ75-'Tariffs Jul2020'!K75)*('Tariffs Jul2020'!W75/100)*'Tariffs Jul2020'!AJ75,('Tariffs Jul2020'!L75-'Tariffs Jul2020'!K75)*('Tariffs Jul2020'!W75/100)*'Tariffs Jul2020'!AJ75))</f>
        <v>0</v>
      </c>
      <c r="M81" s="85">
        <f>IF($C$5*'Tariffs Jul2020'!AL75/'Tariffs Jul2020'!AJ75&lt;'Tariffs Jul2020'!L75,0,IF($C$5*'Tariffs Jul2020'!AL75/'Tariffs Jul2020'!AJ75&lt;='Tariffs Jul2020'!M75,($C$5*'Tariffs Jul2020'!AL75/'Tariffs Jul2020'!AJ75-'Tariffs Jul2020'!L75)*('Tariffs Jul2020'!X75/100)*'Tariffs Jul2020'!AJ75,('Tariffs Jul2020'!M75-'Tariffs Jul2020'!L75)*('Tariffs Jul2020'!X75/100)*'Tariffs Jul2020'!AJ75))</f>
        <v>0</v>
      </c>
      <c r="N81" s="85">
        <f>IF(($C$5*'Tariffs Jul2020'!AL75/'Tariffs Jul2020'!AJ75&gt;'Tariffs Jul2020'!M75),($C$5*'Tariffs Jul2020'!AL75/'Tariffs Jul2020'!AJ75-'Tariffs Jul2020'!M75)*'Tariffs Jul2020'!Y75/100*'Tariffs Jul2020'!AJ75,0)</f>
        <v>681.72272727272707</v>
      </c>
      <c r="O81" s="73">
        <f t="shared" si="0"/>
        <v>1842.1481818181815</v>
      </c>
      <c r="P81" s="498">
        <f t="shared" si="1"/>
        <v>2026.3629999999998</v>
      </c>
      <c r="Q81" s="482"/>
      <c r="R81" s="482"/>
      <c r="S81" s="482"/>
      <c r="T81" s="482"/>
      <c r="U81" s="482"/>
      <c r="V81" s="482"/>
      <c r="W81" s="482"/>
      <c r="X81" s="482"/>
      <c r="Y81" s="482"/>
    </row>
    <row r="82" spans="1:25" x14ac:dyDescent="0.15">
      <c r="A82" s="286" t="str">
        <f>'Tariffs Jul2020'!F76</f>
        <v>Sumo Power</v>
      </c>
      <c r="B82" s="47" t="str">
        <f>'Tariffs Jul2020'!D76</f>
        <v>AGN Central 1</v>
      </c>
      <c r="C82" s="287">
        <f>'Tariffs Jul2020'!E76</f>
        <v>43831</v>
      </c>
      <c r="D82" s="85">
        <f>365*'Tariffs Jul2020'!H76/100</f>
        <v>259.28272727272724</v>
      </c>
      <c r="E82" s="85">
        <f>IF($C$5*'Tariffs Jul2020'!AK76/'Tariffs Jul2020'!AI76&gt;='Tariffs Jul2020'!J76,( 'Tariffs Jul2020'!J76*'Tariffs Jul2020'!O76/100)* 'Tariffs Jul2020'!AI76,($C$5*'Tariffs Jul2020'!AK76/'Tariffs Jul2020'!AI76*'Tariffs Jul2020'!O76/100)* 'Tariffs Jul2020'!AI76)</f>
        <v>183.49227272727271</v>
      </c>
      <c r="F82" s="85">
        <f>IF($C$5*'Tariffs Jul2020'!AK76/'Tariffs Jul2020'!AI76&lt;'Tariffs Jul2020'!J76,0,IF($C$5*'Tariffs Jul2020'!AK76/'Tariffs Jul2020'!AI76&lt;='Tariffs Jul2020'!K76,($C$5*'Tariffs Jul2020'!AK76/'Tariffs Jul2020'!AI76-'Tariffs Jul2020'!J76)*('Tariffs Jul2020'!P76/100)*'Tariffs Jul2020'!AI76,('Tariffs Jul2020'!K76-'Tariffs Jul2020'!J76)*('Tariffs Jul2020'!P76/100)*'Tariffs Jul2020'!AI76))</f>
        <v>129.34090909090907</v>
      </c>
      <c r="G82" s="85">
        <f>IF($C$5*'Tariffs Jul2020'!AK76/'Tariffs Jul2020'!AI76&lt;'Tariffs Jul2020'!K76,0,IF($C$5*'Tariffs Jul2020'!AK76/'Tariffs Jul2020'!AI76&lt;='Tariffs Jul2020'!L76,($C$5*'Tariffs Jul2020'!AK76/'Tariffs Jul2020'!AI76-'Tariffs Jul2020'!K76)*('Tariffs Jul2020'!Q76/100)*'Tariffs Jul2020'!AI76,('Tariffs Jul2020'!L76-'Tariffs Jul2020'!K76)*('Tariffs Jul2020'!Q76/100)*'Tariffs Jul2020'!AI76))</f>
        <v>0</v>
      </c>
      <c r="H82" s="85">
        <f>IF($C$5*'Tariffs Jul2020'!AK76/'Tariffs Jul2020'!AI76&lt;'Tariffs Jul2020'!L76,0,IF($C$5*'Tariffs Jul2020'!AK76/'Tariffs Jul2020'!AI76&lt;='Tariffs Jul2020'!M76,($C$5*'Tariffs Jul2020'!AK76/'Tariffs Jul2020'!AI76-'Tariffs Jul2020'!L76)*('Tariffs Jul2020'!R76/100)*'Tariffs Jul2020'!AI76,('Tariffs Jul2020'!M76-'Tariffs Jul2020'!L76)*('Tariffs Jul2020'!R76/100)*'Tariffs Jul2020'!AI76))</f>
        <v>0</v>
      </c>
      <c r="I82" s="85">
        <f>IF(($C$5*'Tariffs Jul2020'!AK76/'Tariffs Jul2020'!AI76&gt;'Tariffs Jul2020'!M76),($C$5*'Tariffs Jul2020'!AK76/'Tariffs Jul2020'!AI76-'Tariffs Jul2020'!M76)*'Tariffs Jul2020'!S76/100*'Tariffs Jul2020'!AI76,0)</f>
        <v>570.68181818181813</v>
      </c>
      <c r="J82" s="85">
        <f>IF($C$5*'Tariffs Jul2020'!AL76/'Tariffs Jul2020'!AJ76&gt;='Tariffs Jul2020'!J76,('Tariffs Jul2020'!J76*'Tariffs Jul2020'!U76/100)* 'Tariffs Jul2020'!AJ76,($C$5*'Tariffs Jul2020'!AL76/'Tariffs Jul2020'!AJ76*'Tariffs Jul2020'!U76/100)* 'Tariffs Jul2020'!AJ76)</f>
        <v>183.49227272727271</v>
      </c>
      <c r="K82" s="85">
        <f>IF($C$5*'Tariffs Jul2020'!AL76/'Tariffs Jul2020'!AJ76&lt;'Tariffs Jul2020'!J76,0,IF($C$5*'Tariffs Jul2020'!AL76/'Tariffs Jul2020'!AJ76&lt;='Tariffs Jul2020'!K76,($C$5*'Tariffs Jul2020'!AL76/'Tariffs Jul2020'!AJ76-'Tariffs Jul2020'!J76)*('Tariffs Jul2020'!V76/100)*'Tariffs Jul2020'!AJ76,('Tariffs Jul2020'!K76-'Tariffs Jul2020'!J76)*('Tariffs Jul2020'!V76/100)*'Tariffs Jul2020'!AJ76))</f>
        <v>129.34090909090907</v>
      </c>
      <c r="L82" s="85">
        <f>IF($C$5*'Tariffs Jul2020'!AL76/'Tariffs Jul2020'!AJ76&lt;'Tariffs Jul2020'!K76,0,IF($C$5*'Tariffs Jul2020'!AL76/'Tariffs Jul2020'!AJ76&lt;='Tariffs Jul2020'!L76,($C$5*'Tariffs Jul2020'!AL76/'Tariffs Jul2020'!AJ76-'Tariffs Jul2020'!K76)*('Tariffs Jul2020'!W76/100)*'Tariffs Jul2020'!AJ76,('Tariffs Jul2020'!L76-'Tariffs Jul2020'!K76)*('Tariffs Jul2020'!W76/100)*'Tariffs Jul2020'!AJ76))</f>
        <v>0</v>
      </c>
      <c r="M82" s="85">
        <f>IF($C$5*'Tariffs Jul2020'!AL76/'Tariffs Jul2020'!AJ76&lt;'Tariffs Jul2020'!L76,0,IF($C$5*'Tariffs Jul2020'!AL76/'Tariffs Jul2020'!AJ76&lt;='Tariffs Jul2020'!M76,($C$5*'Tariffs Jul2020'!AL76/'Tariffs Jul2020'!AJ76-'Tariffs Jul2020'!L76)*('Tariffs Jul2020'!X76/100)*'Tariffs Jul2020'!AJ76,('Tariffs Jul2020'!M76-'Tariffs Jul2020'!L76)*('Tariffs Jul2020'!X76/100)*'Tariffs Jul2020'!AJ76))</f>
        <v>0</v>
      </c>
      <c r="N82" s="85">
        <f>IF(($C$5*'Tariffs Jul2020'!AL76/'Tariffs Jul2020'!AJ76&gt;'Tariffs Jul2020'!M76),($C$5*'Tariffs Jul2020'!AL76/'Tariffs Jul2020'!AJ76-'Tariffs Jul2020'!M76)*'Tariffs Jul2020'!Y76/100*'Tariffs Jul2020'!AJ76,0)</f>
        <v>570.68181818181813</v>
      </c>
      <c r="O82" s="73">
        <f t="shared" si="0"/>
        <v>2026.312727272727</v>
      </c>
      <c r="P82" s="498">
        <f t="shared" si="1"/>
        <v>2228.944</v>
      </c>
      <c r="Q82" s="482"/>
      <c r="R82" s="482"/>
      <c r="S82" s="482"/>
      <c r="T82" s="482"/>
      <c r="U82" s="482"/>
      <c r="V82" s="482"/>
      <c r="W82" s="482"/>
      <c r="X82" s="482"/>
      <c r="Y82" s="482"/>
    </row>
    <row r="83" spans="1:25" x14ac:dyDescent="0.15">
      <c r="A83" s="286" t="str">
        <f>'Tariffs Jul2020'!F77</f>
        <v>Amaysim</v>
      </c>
      <c r="B83" s="47" t="str">
        <f>'Tariffs Jul2020'!D77</f>
        <v>AGN Central 1</v>
      </c>
      <c r="C83" s="287">
        <f>'Tariffs Jul2020'!E77</f>
        <v>43831</v>
      </c>
      <c r="D83" s="85">
        <f>365*'Tariffs Jul2020'!H77/100</f>
        <v>292.72999999999996</v>
      </c>
      <c r="E83" s="85">
        <f>IF($C$5*'Tariffs Jul2020'!AK77/'Tariffs Jul2020'!AI77&gt;='Tariffs Jul2020'!J77,( 'Tariffs Jul2020'!J77*'Tariffs Jul2020'!O77/100)* 'Tariffs Jul2020'!AI77,($C$5*'Tariffs Jul2020'!AK77/'Tariffs Jul2020'!AI77*'Tariffs Jul2020'!O77/100)* 'Tariffs Jul2020'!AI77)</f>
        <v>185.28681818181818</v>
      </c>
      <c r="F83" s="85">
        <f>IF($C$5*'Tariffs Jul2020'!AK77/'Tariffs Jul2020'!AI77&lt;'Tariffs Jul2020'!J77,0,IF($C$5*'Tariffs Jul2020'!AK77/'Tariffs Jul2020'!AI77&lt;='Tariffs Jul2020'!K77,($C$5*'Tariffs Jul2020'!AK77/'Tariffs Jul2020'!AI77-'Tariffs Jul2020'!J77)*('Tariffs Jul2020'!P77/100)*'Tariffs Jul2020'!AI77,('Tariffs Jul2020'!K77-'Tariffs Jul2020'!J77)*('Tariffs Jul2020'!P77/100)*'Tariffs Jul2020'!AI77))</f>
        <v>130.07999999999998</v>
      </c>
      <c r="G83" s="85">
        <f>IF($C$5*'Tariffs Jul2020'!AK77/'Tariffs Jul2020'!AI77&lt;'Tariffs Jul2020'!K77,0,IF($C$5*'Tariffs Jul2020'!AK77/'Tariffs Jul2020'!AI77&lt;='Tariffs Jul2020'!L77,($C$5*'Tariffs Jul2020'!AK77/'Tariffs Jul2020'!AI77-'Tariffs Jul2020'!K77)*('Tariffs Jul2020'!Q77/100)*'Tariffs Jul2020'!AI77,('Tariffs Jul2020'!L77-'Tariffs Jul2020'!K77)*('Tariffs Jul2020'!Q77/100)*'Tariffs Jul2020'!AI77))</f>
        <v>0</v>
      </c>
      <c r="H83" s="85">
        <f>IF($C$5*'Tariffs Jul2020'!AK77/'Tariffs Jul2020'!AI77&lt;'Tariffs Jul2020'!L77,0,IF($C$5*'Tariffs Jul2020'!AK77/'Tariffs Jul2020'!AI77&lt;='Tariffs Jul2020'!M77,($C$5*'Tariffs Jul2020'!AK77/'Tariffs Jul2020'!AI77-'Tariffs Jul2020'!L77)*('Tariffs Jul2020'!R77/100)*'Tariffs Jul2020'!AI77,('Tariffs Jul2020'!M77-'Tariffs Jul2020'!L77)*('Tariffs Jul2020'!R77/100)*'Tariffs Jul2020'!AI77))</f>
        <v>0</v>
      </c>
      <c r="I83" s="85">
        <f>IF(($C$5*'Tariffs Jul2020'!AK77/'Tariffs Jul2020'!AI77&gt;'Tariffs Jul2020'!M77),($C$5*'Tariffs Jul2020'!AK77/'Tariffs Jul2020'!AI77-'Tariffs Jul2020'!M77)*'Tariffs Jul2020'!S77/100*'Tariffs Jul2020'!AI77,0)</f>
        <v>619.77272727272714</v>
      </c>
      <c r="J83" s="85">
        <f>IF($C$5*'Tariffs Jul2020'!AL77/'Tariffs Jul2020'!AJ77&gt;='Tariffs Jul2020'!J77,('Tariffs Jul2020'!J77*'Tariffs Jul2020'!U77/100)* 'Tariffs Jul2020'!AJ77,($C$5*'Tariffs Jul2020'!AL77/'Tariffs Jul2020'!AJ77*'Tariffs Jul2020'!U77/100)* 'Tariffs Jul2020'!AJ77)</f>
        <v>185.28681818181818</v>
      </c>
      <c r="K83" s="85">
        <f>IF($C$5*'Tariffs Jul2020'!AL77/'Tariffs Jul2020'!AJ77&lt;'Tariffs Jul2020'!J77,0,IF($C$5*'Tariffs Jul2020'!AL77/'Tariffs Jul2020'!AJ77&lt;='Tariffs Jul2020'!K77,($C$5*'Tariffs Jul2020'!AL77/'Tariffs Jul2020'!AJ77-'Tariffs Jul2020'!J77)*('Tariffs Jul2020'!V77/100)*'Tariffs Jul2020'!AJ77,('Tariffs Jul2020'!K77-'Tariffs Jul2020'!J77)*('Tariffs Jul2020'!V77/100)*'Tariffs Jul2020'!AJ77))</f>
        <v>130.07999999999998</v>
      </c>
      <c r="L83" s="85">
        <f>IF($C$5*'Tariffs Jul2020'!AL77/'Tariffs Jul2020'!AJ77&lt;'Tariffs Jul2020'!K77,0,IF($C$5*'Tariffs Jul2020'!AL77/'Tariffs Jul2020'!AJ77&lt;='Tariffs Jul2020'!L77,($C$5*'Tariffs Jul2020'!AL77/'Tariffs Jul2020'!AJ77-'Tariffs Jul2020'!K77)*('Tariffs Jul2020'!W77/100)*'Tariffs Jul2020'!AJ77,('Tariffs Jul2020'!L77-'Tariffs Jul2020'!K77)*('Tariffs Jul2020'!W77/100)*'Tariffs Jul2020'!AJ77))</f>
        <v>0</v>
      </c>
      <c r="M83" s="85">
        <f>IF($C$5*'Tariffs Jul2020'!AL77/'Tariffs Jul2020'!AJ77&lt;'Tariffs Jul2020'!L77,0,IF($C$5*'Tariffs Jul2020'!AL77/'Tariffs Jul2020'!AJ77&lt;='Tariffs Jul2020'!M77,($C$5*'Tariffs Jul2020'!AL77/'Tariffs Jul2020'!AJ77-'Tariffs Jul2020'!L77)*('Tariffs Jul2020'!X77/100)*'Tariffs Jul2020'!AJ77,('Tariffs Jul2020'!M77-'Tariffs Jul2020'!L77)*('Tariffs Jul2020'!X77/100)*'Tariffs Jul2020'!AJ77))</f>
        <v>0</v>
      </c>
      <c r="N83" s="85">
        <f>IF(($C$5*'Tariffs Jul2020'!AL77/'Tariffs Jul2020'!AJ77&gt;'Tariffs Jul2020'!M77),($C$5*'Tariffs Jul2020'!AL77/'Tariffs Jul2020'!AJ77-'Tariffs Jul2020'!M77)*'Tariffs Jul2020'!Y77/100*'Tariffs Jul2020'!AJ77,0)</f>
        <v>619.77272727272714</v>
      </c>
      <c r="O83" s="73">
        <f t="shared" si="0"/>
        <v>2163.0090909090909</v>
      </c>
      <c r="P83" s="498">
        <f t="shared" si="1"/>
        <v>2379.3100000000004</v>
      </c>
      <c r="Q83" s="482"/>
      <c r="R83" s="482"/>
      <c r="S83" s="482"/>
      <c r="T83" s="482"/>
      <c r="U83" s="482"/>
      <c r="V83" s="482"/>
      <c r="W83" s="482"/>
      <c r="X83" s="482"/>
      <c r="Y83" s="482"/>
    </row>
    <row r="84" spans="1:25" x14ac:dyDescent="0.15">
      <c r="A84" s="286" t="str">
        <f>'Tariffs Jul2020'!F78</f>
        <v>GloBird</v>
      </c>
      <c r="B84" s="47" t="str">
        <f>'Tariffs Jul2020'!D78</f>
        <v>AGN Central 1</v>
      </c>
      <c r="C84" s="287">
        <f>'Tariffs Jul2020'!E78</f>
        <v>43466</v>
      </c>
      <c r="D84" s="85">
        <f>365*'Tariffs Jul2020'!H78/100</f>
        <v>346.74999999999994</v>
      </c>
      <c r="E84" s="85">
        <f>IF($C$5*'Tariffs Jul2020'!AK78/'Tariffs Jul2020'!AI78&gt;='Tariffs Jul2020'!J78,( 'Tariffs Jul2020'!J78*'Tariffs Jul2020'!O78/100)* 'Tariffs Jul2020'!AI78,($C$5*'Tariffs Jul2020'!AK78/'Tariffs Jul2020'!AI78*'Tariffs Jul2020'!O78/100)* 'Tariffs Jul2020'!AI78)</f>
        <v>306</v>
      </c>
      <c r="F84" s="85">
        <f>IF($C$5*'Tariffs Jul2020'!AK78/'Tariffs Jul2020'!AI78&lt;'Tariffs Jul2020'!J78,0,IF($C$5*'Tariffs Jul2020'!AK78/'Tariffs Jul2020'!AI78&lt;='Tariffs Jul2020'!K78,($C$5*'Tariffs Jul2020'!AK78/'Tariffs Jul2020'!AI78-'Tariffs Jul2020'!J78)*('Tariffs Jul2020'!P78/100)*'Tariffs Jul2020'!AI78,('Tariffs Jul2020'!K78-'Tariffs Jul2020'!J78)*('Tariffs Jul2020'!P78/100)*'Tariffs Jul2020'!AI78))</f>
        <v>0</v>
      </c>
      <c r="G84" s="85">
        <f>IF($C$5*'Tariffs Jul2020'!AK78/'Tariffs Jul2020'!AI78&lt;'Tariffs Jul2020'!K78,0,IF($C$5*'Tariffs Jul2020'!AK78/'Tariffs Jul2020'!AI78&lt;='Tariffs Jul2020'!L78,($C$5*'Tariffs Jul2020'!AK78/'Tariffs Jul2020'!AI78-'Tariffs Jul2020'!K78)*('Tariffs Jul2020'!Q78/100)*'Tariffs Jul2020'!AI78,('Tariffs Jul2020'!L78-'Tariffs Jul2020'!K78)*('Tariffs Jul2020'!Q78/100)*'Tariffs Jul2020'!AI78))</f>
        <v>0</v>
      </c>
      <c r="H84" s="85">
        <f>IF($C$5*'Tariffs Jul2020'!AK78/'Tariffs Jul2020'!AI78&lt;'Tariffs Jul2020'!L78,0,IF($C$5*'Tariffs Jul2020'!AK78/'Tariffs Jul2020'!AI78&lt;='Tariffs Jul2020'!M78,($C$5*'Tariffs Jul2020'!AK78/'Tariffs Jul2020'!AI78-'Tariffs Jul2020'!L78)*('Tariffs Jul2020'!R78/100)*'Tariffs Jul2020'!AI78,('Tariffs Jul2020'!M78-'Tariffs Jul2020'!L78)*('Tariffs Jul2020'!R78/100)*'Tariffs Jul2020'!AI78))</f>
        <v>0</v>
      </c>
      <c r="I84" s="85">
        <f>IF(($C$5*'Tariffs Jul2020'!AK78/'Tariffs Jul2020'!AI78&gt;'Tariffs Jul2020'!M78),($C$5*'Tariffs Jul2020'!AK78/'Tariffs Jul2020'!AI78-'Tariffs Jul2020'!M78)*'Tariffs Jul2020'!S78/100*'Tariffs Jul2020'!AI78,0)</f>
        <v>494.99999999999989</v>
      </c>
      <c r="J84" s="85">
        <f>IF($C$5*'Tariffs Jul2020'!AL78/'Tariffs Jul2020'!AJ78&gt;='Tariffs Jul2020'!J78,('Tariffs Jul2020'!J78*'Tariffs Jul2020'!U78/100)* 'Tariffs Jul2020'!AJ78,($C$5*'Tariffs Jul2020'!AL78/'Tariffs Jul2020'!AJ78*'Tariffs Jul2020'!U78/100)* 'Tariffs Jul2020'!AJ78)</f>
        <v>306</v>
      </c>
      <c r="K84" s="85">
        <f>IF($C$5*'Tariffs Jul2020'!AL78/'Tariffs Jul2020'!AJ78&lt;'Tariffs Jul2020'!J78,0,IF($C$5*'Tariffs Jul2020'!AL78/'Tariffs Jul2020'!AJ78&lt;='Tariffs Jul2020'!K78,($C$5*'Tariffs Jul2020'!AL78/'Tariffs Jul2020'!AJ78-'Tariffs Jul2020'!J78)*('Tariffs Jul2020'!V78/100)*'Tariffs Jul2020'!AJ78,('Tariffs Jul2020'!K78-'Tariffs Jul2020'!J78)*('Tariffs Jul2020'!V78/100)*'Tariffs Jul2020'!AJ78))</f>
        <v>0</v>
      </c>
      <c r="L84" s="85">
        <f>IF($C$5*'Tariffs Jul2020'!AL78/'Tariffs Jul2020'!AJ78&lt;'Tariffs Jul2020'!K78,0,IF($C$5*'Tariffs Jul2020'!AL78/'Tariffs Jul2020'!AJ78&lt;='Tariffs Jul2020'!L78,($C$5*'Tariffs Jul2020'!AL78/'Tariffs Jul2020'!AJ78-'Tariffs Jul2020'!K78)*('Tariffs Jul2020'!W78/100)*'Tariffs Jul2020'!AJ78,('Tariffs Jul2020'!L78-'Tariffs Jul2020'!K78)*('Tariffs Jul2020'!W78/100)*'Tariffs Jul2020'!AJ78))</f>
        <v>0</v>
      </c>
      <c r="M84" s="85">
        <f>IF($C$5*'Tariffs Jul2020'!AL78/'Tariffs Jul2020'!AJ78&lt;'Tariffs Jul2020'!L78,0,IF($C$5*'Tariffs Jul2020'!AL78/'Tariffs Jul2020'!AJ78&lt;='Tariffs Jul2020'!M78,($C$5*'Tariffs Jul2020'!AL78/'Tariffs Jul2020'!AJ78-'Tariffs Jul2020'!L78)*('Tariffs Jul2020'!X78/100)*'Tariffs Jul2020'!AJ78,('Tariffs Jul2020'!M78-'Tariffs Jul2020'!L78)*('Tariffs Jul2020'!X78/100)*'Tariffs Jul2020'!AJ78))</f>
        <v>0</v>
      </c>
      <c r="N84" s="85">
        <f>IF(($C$5*'Tariffs Jul2020'!AL78/'Tariffs Jul2020'!AJ78&gt;'Tariffs Jul2020'!M78),($C$5*'Tariffs Jul2020'!AL78/'Tariffs Jul2020'!AJ78-'Tariffs Jul2020'!M78)*'Tariffs Jul2020'!Y78/100*'Tariffs Jul2020'!AJ78,0)</f>
        <v>494.99999999999989</v>
      </c>
      <c r="O84" s="73">
        <f t="shared" si="0"/>
        <v>1948.75</v>
      </c>
      <c r="P84" s="498">
        <f t="shared" si="1"/>
        <v>2143.625</v>
      </c>
      <c r="Q84" s="482"/>
      <c r="R84" s="482"/>
      <c r="S84" s="482"/>
      <c r="T84" s="482"/>
      <c r="U84" s="482"/>
      <c r="V84" s="482"/>
      <c r="W84" s="482"/>
      <c r="X84" s="482"/>
      <c r="Y84" s="482"/>
    </row>
    <row r="85" spans="1:25" x14ac:dyDescent="0.15">
      <c r="A85" s="286" t="str">
        <f>'Tariffs Jul2020'!F79</f>
        <v>Powershop</v>
      </c>
      <c r="B85" s="47" t="str">
        <f>'Tariffs Jul2020'!D79</f>
        <v>AGN Central 1</v>
      </c>
      <c r="C85" s="287">
        <f>'Tariffs Jul2020'!E79</f>
        <v>44013</v>
      </c>
      <c r="D85" s="85">
        <f>365*'Tariffs Jul2020'!H79/100</f>
        <v>265.18909090909091</v>
      </c>
      <c r="E85" s="85">
        <f>((C$5*'Tariffs Jul2020'!AK79/'Tariffs Jul2020'!AI79)*('Tariffs Jul2020'!O79/100))*'Tariffs Jul2020'!AI79</f>
        <v>609.95454545454538</v>
      </c>
      <c r="F85" s="85">
        <v>0</v>
      </c>
      <c r="G85" s="85">
        <v>0</v>
      </c>
      <c r="H85" s="85">
        <v>0</v>
      </c>
      <c r="I85" s="85">
        <f>((C$5*'Tariffs Jul2020'!AL79/'Tariffs Jul2020'!AJ79)*('Tariffs Jul2020'!U79/100))*'Tariffs Jul2020'!AJ79</f>
        <v>609.95454545454538</v>
      </c>
      <c r="J85" s="85">
        <v>0</v>
      </c>
      <c r="K85" s="85">
        <v>0</v>
      </c>
      <c r="L85" s="85">
        <v>0</v>
      </c>
      <c r="M85" s="85">
        <v>0</v>
      </c>
      <c r="N85" s="85">
        <v>0</v>
      </c>
      <c r="O85" s="73">
        <f t="shared" si="0"/>
        <v>1485.0981818181817</v>
      </c>
      <c r="P85" s="498">
        <f t="shared" si="1"/>
        <v>1633.6079999999999</v>
      </c>
      <c r="Q85" s="482"/>
      <c r="R85" s="482"/>
      <c r="S85" s="482"/>
      <c r="T85" s="482"/>
      <c r="U85" s="482"/>
      <c r="V85" s="482"/>
      <c r="W85" s="482"/>
      <c r="X85" s="482"/>
      <c r="Y85" s="482"/>
    </row>
    <row r="86" spans="1:25" x14ac:dyDescent="0.15">
      <c r="A86" s="286" t="str">
        <f>'Tariffs Jul2020'!F80</f>
        <v>Click Energy</v>
      </c>
      <c r="B86" s="47" t="str">
        <f>'Tariffs Jul2020'!D80</f>
        <v>AGN Central 1</v>
      </c>
      <c r="C86" s="287">
        <f>'Tariffs Jul2020'!E80</f>
        <v>43831</v>
      </c>
      <c r="D86" s="85">
        <f>365*'Tariffs Jul2020'!H80/100</f>
        <v>292.72999999999996</v>
      </c>
      <c r="E86" s="85">
        <f>IF($C$5*'Tariffs Jul2020'!AK80/'Tariffs Jul2020'!AI80&gt;='Tariffs Jul2020'!J80,( 'Tariffs Jul2020'!J80*'Tariffs Jul2020'!O80/100)* 'Tariffs Jul2020'!AI80,($C$5*'Tariffs Jul2020'!AK80/'Tariffs Jul2020'!AI80*'Tariffs Jul2020'!O80/100)* 'Tariffs Jul2020'!AI80)</f>
        <v>185.28681818181818</v>
      </c>
      <c r="F86" s="85">
        <f>IF($C$5*'Tariffs Jul2020'!AK80/'Tariffs Jul2020'!AI80&lt;'Tariffs Jul2020'!J80,0,IF($C$5*'Tariffs Jul2020'!AK80/'Tariffs Jul2020'!AI80&lt;='Tariffs Jul2020'!K80,($C$5*'Tariffs Jul2020'!AK80/'Tariffs Jul2020'!AI80-'Tariffs Jul2020'!J80)*('Tariffs Jul2020'!P80/100)*'Tariffs Jul2020'!AI80,('Tariffs Jul2020'!K80-'Tariffs Jul2020'!J80)*('Tariffs Jul2020'!P80/100)*'Tariffs Jul2020'!AI80))</f>
        <v>130.07999999999998</v>
      </c>
      <c r="G86" s="85">
        <f>IF($C$5*'Tariffs Jul2020'!AK80/'Tariffs Jul2020'!AI80&lt;'Tariffs Jul2020'!K80,0,IF($C$5*'Tariffs Jul2020'!AK80/'Tariffs Jul2020'!AI80&lt;='Tariffs Jul2020'!L80,($C$5*'Tariffs Jul2020'!AK80/'Tariffs Jul2020'!AI80-'Tariffs Jul2020'!K80)*('Tariffs Jul2020'!Q80/100)*'Tariffs Jul2020'!AI80,('Tariffs Jul2020'!L80-'Tariffs Jul2020'!K80)*('Tariffs Jul2020'!Q80/100)*'Tariffs Jul2020'!AI80))</f>
        <v>0</v>
      </c>
      <c r="H86" s="85">
        <f>IF($C$5*'Tariffs Jul2020'!AK80/'Tariffs Jul2020'!AI80&lt;'Tariffs Jul2020'!L80,0,IF($C$5*'Tariffs Jul2020'!AK80/'Tariffs Jul2020'!AI80&lt;='Tariffs Jul2020'!M80,($C$5*'Tariffs Jul2020'!AK80/'Tariffs Jul2020'!AI80-'Tariffs Jul2020'!L80)*('Tariffs Jul2020'!R80/100)*'Tariffs Jul2020'!AI80,('Tariffs Jul2020'!M80-'Tariffs Jul2020'!L80)*('Tariffs Jul2020'!R80/100)*'Tariffs Jul2020'!AI80))</f>
        <v>0</v>
      </c>
      <c r="I86" s="85">
        <f>IF(($C$5*'Tariffs Jul2020'!AK80/'Tariffs Jul2020'!AI80&gt;'Tariffs Jul2020'!M80),($C$5*'Tariffs Jul2020'!AK80/'Tariffs Jul2020'!AI80-'Tariffs Jul2020'!M80)*'Tariffs Jul2020'!S80/100*'Tariffs Jul2020'!AI80,0)</f>
        <v>619.77272727272714</v>
      </c>
      <c r="J86" s="85">
        <f>IF($C$5*'Tariffs Jul2020'!AL80/'Tariffs Jul2020'!AJ80&gt;='Tariffs Jul2020'!J80,('Tariffs Jul2020'!J80*'Tariffs Jul2020'!U80/100)* 'Tariffs Jul2020'!AJ80,($C$5*'Tariffs Jul2020'!AL80/'Tariffs Jul2020'!AJ80*'Tariffs Jul2020'!U80/100)* 'Tariffs Jul2020'!AJ80)</f>
        <v>185.28681818181818</v>
      </c>
      <c r="K86" s="85">
        <f>IF($C$5*'Tariffs Jul2020'!AL80/'Tariffs Jul2020'!AJ80&lt;'Tariffs Jul2020'!J80,0,IF($C$5*'Tariffs Jul2020'!AL80/'Tariffs Jul2020'!AJ80&lt;='Tariffs Jul2020'!K80,($C$5*'Tariffs Jul2020'!AL80/'Tariffs Jul2020'!AJ80-'Tariffs Jul2020'!J80)*('Tariffs Jul2020'!V80/100)*'Tariffs Jul2020'!AJ80,('Tariffs Jul2020'!K80-'Tariffs Jul2020'!J80)*('Tariffs Jul2020'!V80/100)*'Tariffs Jul2020'!AJ80))</f>
        <v>130.07999999999998</v>
      </c>
      <c r="L86" s="85">
        <f>IF($C$5*'Tariffs Jul2020'!AL80/'Tariffs Jul2020'!AJ80&lt;'Tariffs Jul2020'!K80,0,IF($C$5*'Tariffs Jul2020'!AL80/'Tariffs Jul2020'!AJ80&lt;='Tariffs Jul2020'!L80,($C$5*'Tariffs Jul2020'!AL80/'Tariffs Jul2020'!AJ80-'Tariffs Jul2020'!K80)*('Tariffs Jul2020'!W80/100)*'Tariffs Jul2020'!AJ80,('Tariffs Jul2020'!L80-'Tariffs Jul2020'!K80)*('Tariffs Jul2020'!W80/100)*'Tariffs Jul2020'!AJ80))</f>
        <v>0</v>
      </c>
      <c r="M86" s="85">
        <f>IF($C$5*'Tariffs Jul2020'!AL80/'Tariffs Jul2020'!AJ80&lt;'Tariffs Jul2020'!L80,0,IF($C$5*'Tariffs Jul2020'!AL80/'Tariffs Jul2020'!AJ80&lt;='Tariffs Jul2020'!M80,($C$5*'Tariffs Jul2020'!AL80/'Tariffs Jul2020'!AJ80-'Tariffs Jul2020'!L80)*('Tariffs Jul2020'!X80/100)*'Tariffs Jul2020'!AJ80,('Tariffs Jul2020'!M80-'Tariffs Jul2020'!L80)*('Tariffs Jul2020'!X80/100)*'Tariffs Jul2020'!AJ80))</f>
        <v>0</v>
      </c>
      <c r="N86" s="85">
        <f>IF(($C$5*'Tariffs Jul2020'!AL80/'Tariffs Jul2020'!AJ80&gt;'Tariffs Jul2020'!M80),($C$5*'Tariffs Jul2020'!AL80/'Tariffs Jul2020'!AJ80-'Tariffs Jul2020'!M80)*'Tariffs Jul2020'!Y80/100*'Tariffs Jul2020'!AJ80,0)</f>
        <v>619.77272727272714</v>
      </c>
      <c r="O86" s="73">
        <f t="shared" ref="O86" si="18">SUM(D86:N86)</f>
        <v>2163.0090909090909</v>
      </c>
      <c r="P86" s="498">
        <f t="shared" ref="P86" si="19">O86*1.1</f>
        <v>2379.3100000000004</v>
      </c>
      <c r="Q86" s="482"/>
      <c r="R86" s="482"/>
      <c r="S86" s="482"/>
      <c r="T86" s="482"/>
      <c r="U86" s="482"/>
      <c r="V86" s="482"/>
      <c r="W86" s="482"/>
      <c r="X86" s="482"/>
      <c r="Y86" s="482"/>
    </row>
    <row r="87" spans="1:25" ht="14" thickBot="1" x14ac:dyDescent="0.2">
      <c r="A87" s="288" t="str">
        <f>'Tariffs Jul2020'!F81</f>
        <v>1st Energy</v>
      </c>
      <c r="B87" s="289" t="str">
        <f>'Tariffs Jul2020'!D81</f>
        <v>AGN Central 2</v>
      </c>
      <c r="C87" s="290">
        <f>'Tariffs Jul2020'!E81</f>
        <v>43731</v>
      </c>
      <c r="D87" s="291">
        <f>365*'Tariffs Jul2020'!H81/100</f>
        <v>295.64999999999998</v>
      </c>
      <c r="E87" s="291">
        <f>IF($C$5*'Tariffs Jul2020'!AK81/'Tariffs Jul2020'!AI81&gt;='Tariffs Jul2020'!J81,( 'Tariffs Jul2020'!J81*'Tariffs Jul2020'!O81/100)* 'Tariffs Jul2020'!AI81,($C$5*'Tariffs Jul2020'!AK81/'Tariffs Jul2020'!AI81*'Tariffs Jul2020'!O81/100)* 'Tariffs Jul2020'!AI81)</f>
        <v>157.92000000000002</v>
      </c>
      <c r="F87" s="291">
        <f>IF($C$5*'Tariffs Jul2020'!AK81/'Tariffs Jul2020'!AI81&lt;'Tariffs Jul2020'!J81,0,IF($C$5*'Tariffs Jul2020'!AK81/'Tariffs Jul2020'!AI81&lt;='Tariffs Jul2020'!K81,($C$5*'Tariffs Jul2020'!AK81/'Tariffs Jul2020'!AI81-'Tariffs Jul2020'!J81)*('Tariffs Jul2020'!P81/100)*'Tariffs Jul2020'!AI81,('Tariffs Jul2020'!K81-'Tariffs Jul2020'!J81)*('Tariffs Jul2020'!P81/100)*'Tariffs Jul2020'!AI81))</f>
        <v>113.82</v>
      </c>
      <c r="G87" s="291">
        <f>IF($C$5*'Tariffs Jul2020'!AK81/'Tariffs Jul2020'!AI81&lt;'Tariffs Jul2020'!K81,0,IF($C$5*'Tariffs Jul2020'!AK81/'Tariffs Jul2020'!AI81&lt;='Tariffs Jul2020'!L81,($C$5*'Tariffs Jul2020'!AK81/'Tariffs Jul2020'!AI81-'Tariffs Jul2020'!K81)*('Tariffs Jul2020'!Q81/100)*'Tariffs Jul2020'!AI81,('Tariffs Jul2020'!L81-'Tariffs Jul2020'!K81)*('Tariffs Jul2020'!Q81/100)*'Tariffs Jul2020'!AI81))</f>
        <v>0</v>
      </c>
      <c r="H87" s="291">
        <f>IF($C$5*'Tariffs Jul2020'!AK81/'Tariffs Jul2020'!AI81&lt;'Tariffs Jul2020'!L81,0,IF($C$5*'Tariffs Jul2020'!AK81/'Tariffs Jul2020'!AI81&lt;='Tariffs Jul2020'!M81,($C$5*'Tariffs Jul2020'!AK81/'Tariffs Jul2020'!AI81-'Tariffs Jul2020'!L81)*('Tariffs Jul2020'!R81/100)*'Tariffs Jul2020'!AI81,('Tariffs Jul2020'!M81-'Tariffs Jul2020'!L81)*('Tariffs Jul2020'!R81/100)*'Tariffs Jul2020'!AI81))</f>
        <v>0</v>
      </c>
      <c r="I87" s="291">
        <f>IF(($C$5*'Tariffs Jul2020'!AK81/'Tariffs Jul2020'!AI81&gt;'Tariffs Jul2020'!M81),($C$5*'Tariffs Jul2020'!AK81/'Tariffs Jul2020'!AI81-'Tariffs Jul2020'!M81)*'Tariffs Jul2020'!S81/100*'Tariffs Jul2020'!AI81,0)</f>
        <v>540</v>
      </c>
      <c r="J87" s="291">
        <f>IF($C$5*'Tariffs Jul2020'!AL81/'Tariffs Jul2020'!AJ81&gt;='Tariffs Jul2020'!J81,('Tariffs Jul2020'!J81*'Tariffs Jul2020'!U81/100)* 'Tariffs Jul2020'!AJ81,($C$5*'Tariffs Jul2020'!AL81/'Tariffs Jul2020'!AJ81*'Tariffs Jul2020'!U81/100)* 'Tariffs Jul2020'!AJ81)</f>
        <v>157.92000000000002</v>
      </c>
      <c r="K87" s="291">
        <f>IF($C$5*'Tariffs Jul2020'!AL81/'Tariffs Jul2020'!AJ81&lt;'Tariffs Jul2020'!J81,0,IF($C$5*'Tariffs Jul2020'!AL81/'Tariffs Jul2020'!AJ81&lt;='Tariffs Jul2020'!K81,($C$5*'Tariffs Jul2020'!AL81/'Tariffs Jul2020'!AJ81-'Tariffs Jul2020'!J81)*('Tariffs Jul2020'!V81/100)*'Tariffs Jul2020'!AJ81,('Tariffs Jul2020'!K81-'Tariffs Jul2020'!J81)*('Tariffs Jul2020'!V81/100)*'Tariffs Jul2020'!AJ81))</f>
        <v>113.82</v>
      </c>
      <c r="L87" s="291">
        <f>IF($C$5*'Tariffs Jul2020'!AL81/'Tariffs Jul2020'!AJ81&lt;'Tariffs Jul2020'!K81,0,IF($C$5*'Tariffs Jul2020'!AL81/'Tariffs Jul2020'!AJ81&lt;='Tariffs Jul2020'!L81,($C$5*'Tariffs Jul2020'!AL81/'Tariffs Jul2020'!AJ81-'Tariffs Jul2020'!K81)*('Tariffs Jul2020'!W81/100)*'Tariffs Jul2020'!AJ81,('Tariffs Jul2020'!L81-'Tariffs Jul2020'!K81)*('Tariffs Jul2020'!W81/100)*'Tariffs Jul2020'!AJ81))</f>
        <v>0</v>
      </c>
      <c r="M87" s="291">
        <f>IF($C$5*'Tariffs Jul2020'!AL81/'Tariffs Jul2020'!AJ81&lt;'Tariffs Jul2020'!L81,0,IF($C$5*'Tariffs Jul2020'!AL81/'Tariffs Jul2020'!AJ81&lt;='Tariffs Jul2020'!M81,($C$5*'Tariffs Jul2020'!AL81/'Tariffs Jul2020'!AJ81-'Tariffs Jul2020'!L81)*('Tariffs Jul2020'!X81/100)*'Tariffs Jul2020'!AJ81,('Tariffs Jul2020'!M81-'Tariffs Jul2020'!L81)*('Tariffs Jul2020'!X81/100)*'Tariffs Jul2020'!AJ81))</f>
        <v>0</v>
      </c>
      <c r="N87" s="291">
        <f>IF(($C$5*'Tariffs Jul2020'!AL81/'Tariffs Jul2020'!AJ81&gt;'Tariffs Jul2020'!M81),($C$5*'Tariffs Jul2020'!AL81/'Tariffs Jul2020'!AJ81-'Tariffs Jul2020'!M81)*'Tariffs Jul2020'!Y81/100*'Tariffs Jul2020'!AJ81,0)</f>
        <v>540</v>
      </c>
      <c r="O87" s="292">
        <f t="shared" ref="O87" si="20">SUM(D87:N87)</f>
        <v>1919.1299999999999</v>
      </c>
      <c r="P87" s="499">
        <f t="shared" ref="P87" si="21">O87*1.1</f>
        <v>2111.0430000000001</v>
      </c>
      <c r="Q87" s="482"/>
      <c r="R87" s="482"/>
      <c r="S87" s="482"/>
      <c r="T87" s="482"/>
      <c r="U87" s="482"/>
      <c r="V87" s="482"/>
      <c r="W87" s="482"/>
      <c r="X87" s="482"/>
      <c r="Y87" s="482"/>
    </row>
    <row r="88" spans="1:25" ht="14" thickTop="1" x14ac:dyDescent="0.15">
      <c r="A88" s="286" t="str">
        <f>'Tariffs Jul2020'!F82</f>
        <v>AGL</v>
      </c>
      <c r="B88" s="47" t="str">
        <f>'Tariffs Jul2020'!D82</f>
        <v>AusNet Services West</v>
      </c>
      <c r="C88" s="287">
        <f>'Tariffs Jul2020'!E82</f>
        <v>44013</v>
      </c>
      <c r="D88" s="85">
        <f>365*'Tariffs Jul2020'!H82/100</f>
        <v>317.91499999999996</v>
      </c>
      <c r="E88" s="85">
        <f>IF($C$5*'Tariffs Jul2020'!AK82/'Tariffs Jul2020'!AI82&gt;='Tariffs Jul2020'!J82,( 'Tariffs Jul2020'!J82*'Tariffs Jul2020'!O82/100)* 'Tariffs Jul2020'!AI82,($C$5*'Tariffs Jul2020'!AK82/'Tariffs Jul2020'!AI82*'Tariffs Jul2020'!O82/100)* 'Tariffs Jul2020'!AI82)</f>
        <v>272.72727272727269</v>
      </c>
      <c r="F88" s="85">
        <f>IF($C$5*'Tariffs Jul2020'!AK82/'Tariffs Jul2020'!AI82&lt;'Tariffs Jul2020'!J82,0,IF($C$5*'Tariffs Jul2020'!AK82/'Tariffs Jul2020'!AI82&lt;='Tariffs Jul2020'!K82,($C$5*'Tariffs Jul2020'!AK82/'Tariffs Jul2020'!AI82-'Tariffs Jul2020'!J82)*('Tariffs Jul2020'!P82/100)*'Tariffs Jul2020'!AI82,('Tariffs Jul2020'!K82-'Tariffs Jul2020'!J82)*('Tariffs Jul2020'!P82/100)*'Tariffs Jul2020'!AI82))</f>
        <v>201.22576363636358</v>
      </c>
      <c r="G88" s="85">
        <f>IF($C$5*'Tariffs Jul2020'!AK82/'Tariffs Jul2020'!AI82&lt;'Tariffs Jul2020'!K82,0,IF($C$5*'Tariffs Jul2020'!AK82/'Tariffs Jul2020'!AI82&lt;='Tariffs Jul2020'!L82,($C$5*'Tariffs Jul2020'!AK82/'Tariffs Jul2020'!AI82-'Tariffs Jul2020'!K82)*('Tariffs Jul2020'!Q82/100)*'Tariffs Jul2020'!AI82,('Tariffs Jul2020'!L82-'Tariffs Jul2020'!K82)*('Tariffs Jul2020'!Q82/100)*'Tariffs Jul2020'!AI82))</f>
        <v>0</v>
      </c>
      <c r="H88" s="85">
        <f>IF($C$5*'Tariffs Jul2020'!AK82/'Tariffs Jul2020'!AI82&lt;'Tariffs Jul2020'!L82,0,IF($C$5*'Tariffs Jul2020'!AK82/'Tariffs Jul2020'!AI82&lt;='Tariffs Jul2020'!M82,($C$5*'Tariffs Jul2020'!AK82/'Tariffs Jul2020'!AI82-'Tariffs Jul2020'!L82)*('Tariffs Jul2020'!R82/100)*'Tariffs Jul2020'!AI82,('Tariffs Jul2020'!M82-'Tariffs Jul2020'!L82)*('Tariffs Jul2020'!R82/100)*'Tariffs Jul2020'!AI82))</f>
        <v>0</v>
      </c>
      <c r="I88" s="85">
        <f>IF(($C$5*'Tariffs Jul2020'!AK82/'Tariffs Jul2020'!AI82&gt;'Tariffs Jul2020'!M82),($C$5*'Tariffs Jul2020'!AK82/'Tariffs Jul2020'!AI82-'Tariffs Jul2020'!M82)*'Tariffs Jul2020'!S82/100*'Tariffs Jul2020'!AI82,0)</f>
        <v>0</v>
      </c>
      <c r="J88" s="85">
        <f>IF($C$5*'Tariffs Jul2020'!AL82/'Tariffs Jul2020'!AJ82&gt;='Tariffs Jul2020'!J82,('Tariffs Jul2020'!J82*'Tariffs Jul2020'!U82/100)* 'Tariffs Jul2020'!AJ82,($C$5*'Tariffs Jul2020'!AL82/'Tariffs Jul2020'!AJ82*'Tariffs Jul2020'!U82/100)* 'Tariffs Jul2020'!AJ82)</f>
        <v>497.45454545454538</v>
      </c>
      <c r="K88" s="85">
        <f>IF($C$5*'Tariffs Jul2020'!AL82/'Tariffs Jul2020'!AJ82&lt;'Tariffs Jul2020'!J82,0,IF($C$5*'Tariffs Jul2020'!AL82/'Tariffs Jul2020'!AJ82&lt;='Tariffs Jul2020'!K82,($C$5*'Tariffs Jul2020'!AL82/'Tariffs Jul2020'!AJ82-'Tariffs Jul2020'!J82)*('Tariffs Jul2020'!V82/100)*'Tariffs Jul2020'!AJ82,('Tariffs Jul2020'!K82-'Tariffs Jul2020'!J82)*('Tariffs Jul2020'!V82/100)*'Tariffs Jul2020'!AJ82))</f>
        <v>309.20056363636354</v>
      </c>
      <c r="L88" s="85">
        <f>IF($C$5*'Tariffs Jul2020'!AL82/'Tariffs Jul2020'!AJ82&lt;'Tariffs Jul2020'!K82,0,IF($C$5*'Tariffs Jul2020'!AL82/'Tariffs Jul2020'!AJ82&lt;='Tariffs Jul2020'!L82,($C$5*'Tariffs Jul2020'!AL82/'Tariffs Jul2020'!AJ82-'Tariffs Jul2020'!K82)*('Tariffs Jul2020'!W82/100)*'Tariffs Jul2020'!AJ82,('Tariffs Jul2020'!L82-'Tariffs Jul2020'!K82)*('Tariffs Jul2020'!W82/100)*'Tariffs Jul2020'!AJ82))</f>
        <v>0</v>
      </c>
      <c r="M88" s="85">
        <f>IF($C$5*'Tariffs Jul2020'!AL82/'Tariffs Jul2020'!AJ82&lt;'Tariffs Jul2020'!L82,0,IF($C$5*'Tariffs Jul2020'!AL82/'Tariffs Jul2020'!AJ82&lt;='Tariffs Jul2020'!M82,($C$5*'Tariffs Jul2020'!AL82/'Tariffs Jul2020'!AJ82-'Tariffs Jul2020'!L82)*('Tariffs Jul2020'!X82/100)*'Tariffs Jul2020'!AJ82,('Tariffs Jul2020'!M82-'Tariffs Jul2020'!L82)*('Tariffs Jul2020'!X82/100)*'Tariffs Jul2020'!AJ82))</f>
        <v>0</v>
      </c>
      <c r="N88" s="85">
        <f>IF(($C$5*'Tariffs Jul2020'!AL82/'Tariffs Jul2020'!AJ82&gt;'Tariffs Jul2020'!M82),($C$5*'Tariffs Jul2020'!AL82/'Tariffs Jul2020'!AJ82-'Tariffs Jul2020'!M82)*'Tariffs Jul2020'!Y82/100*'Tariffs Jul2020'!AJ82,0)</f>
        <v>0</v>
      </c>
      <c r="O88" s="73">
        <f t="shared" si="0"/>
        <v>1598.5231454545453</v>
      </c>
      <c r="P88" s="498">
        <f t="shared" si="1"/>
        <v>1758.37546</v>
      </c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25" x14ac:dyDescent="0.15">
      <c r="A89" s="286" t="str">
        <f>'Tariffs Jul2020'!F83</f>
        <v>Alinta Energy</v>
      </c>
      <c r="B89" s="47" t="str">
        <f>'Tariffs Jul2020'!D83</f>
        <v>AusNet Services West</v>
      </c>
      <c r="C89" s="287">
        <f>'Tariffs Jul2020'!E83</f>
        <v>43831</v>
      </c>
      <c r="D89" s="85">
        <f>365*'Tariffs Jul2020'!H83/100</f>
        <v>292</v>
      </c>
      <c r="E89" s="85">
        <f>IF($C$5*'Tariffs Jul2020'!AK83/'Tariffs Jul2020'!AI83&gt;='Tariffs Jul2020'!J83,( 'Tariffs Jul2020'!J83*'Tariffs Jul2020'!O83/100)* 'Tariffs Jul2020'!AI83,($C$5*'Tariffs Jul2020'!AK83/'Tariffs Jul2020'!AI83*'Tariffs Jul2020'!O83/100)* 'Tariffs Jul2020'!AI83)</f>
        <v>288</v>
      </c>
      <c r="F89" s="85">
        <f>IF($C$5*'Tariffs Jul2020'!AK83/'Tariffs Jul2020'!AI83&lt;'Tariffs Jul2020'!J83,0,IF($C$5*'Tariffs Jul2020'!AK83/'Tariffs Jul2020'!AI83&lt;='Tariffs Jul2020'!K83,($C$5*'Tariffs Jul2020'!AK83/'Tariffs Jul2020'!AI83-'Tariffs Jul2020'!J83)*('Tariffs Jul2020'!P83/100)*'Tariffs Jul2020'!AI83,('Tariffs Jul2020'!K83-'Tariffs Jul2020'!J83)*('Tariffs Jul2020'!P83/100)*'Tariffs Jul2020'!AI83))</f>
        <v>0</v>
      </c>
      <c r="G89" s="85">
        <f>IF($C$5*'Tariffs Jul2020'!AK83/'Tariffs Jul2020'!AI83&lt;'Tariffs Jul2020'!K83,0,IF($C$5*'Tariffs Jul2020'!AK83/'Tariffs Jul2020'!AI83&lt;='Tariffs Jul2020'!L83,($C$5*'Tariffs Jul2020'!AK83/'Tariffs Jul2020'!AI83-'Tariffs Jul2020'!K83)*('Tariffs Jul2020'!Q83/100)*'Tariffs Jul2020'!AI83,('Tariffs Jul2020'!L83-'Tariffs Jul2020'!K83)*('Tariffs Jul2020'!Q83/100)*'Tariffs Jul2020'!AI83))</f>
        <v>0</v>
      </c>
      <c r="H89" s="85">
        <f>IF($C$5*'Tariffs Jul2020'!AK83/'Tariffs Jul2020'!AI83&lt;'Tariffs Jul2020'!L83,0,IF($C$5*'Tariffs Jul2020'!AK83/'Tariffs Jul2020'!AI83&lt;='Tariffs Jul2020'!M83,($C$5*'Tariffs Jul2020'!AK83/'Tariffs Jul2020'!AI83-'Tariffs Jul2020'!L83)*('Tariffs Jul2020'!R83/100)*'Tariffs Jul2020'!AI83,('Tariffs Jul2020'!M83-'Tariffs Jul2020'!L83)*('Tariffs Jul2020'!R83/100)*'Tariffs Jul2020'!AI83))</f>
        <v>0</v>
      </c>
      <c r="I89" s="85">
        <f>IF(($C$5*'Tariffs Jul2020'!AK83/'Tariffs Jul2020'!AI83&gt;'Tariffs Jul2020'!M83),($C$5*'Tariffs Jul2020'!AK83/'Tariffs Jul2020'!AI83-'Tariffs Jul2020'!M83)*'Tariffs Jul2020'!S83/100*'Tariffs Jul2020'!AI83,0)</f>
        <v>197.95379999999994</v>
      </c>
      <c r="J89" s="85">
        <f>IF($C$5*'Tariffs Jul2020'!AL83/'Tariffs Jul2020'!AJ83&gt;='Tariffs Jul2020'!J83,('Tariffs Jul2020'!J83*'Tariffs Jul2020'!U83/100)* 'Tariffs Jul2020'!AJ83,($C$5*'Tariffs Jul2020'!AL83/'Tariffs Jul2020'!AJ83*'Tariffs Jul2020'!U83/100)* 'Tariffs Jul2020'!AJ83)</f>
        <v>504</v>
      </c>
      <c r="K89" s="85">
        <f>IF($C$5*'Tariffs Jul2020'!AL83/'Tariffs Jul2020'!AJ83&lt;'Tariffs Jul2020'!J83,0,IF($C$5*'Tariffs Jul2020'!AL83/'Tariffs Jul2020'!AJ83&lt;='Tariffs Jul2020'!K83,($C$5*'Tariffs Jul2020'!AL83/'Tariffs Jul2020'!AJ83-'Tariffs Jul2020'!J83)*('Tariffs Jul2020'!V83/100)*'Tariffs Jul2020'!AJ83,('Tariffs Jul2020'!K83-'Tariffs Jul2020'!J83)*('Tariffs Jul2020'!V83/100)*'Tariffs Jul2020'!AJ83))</f>
        <v>0</v>
      </c>
      <c r="L89" s="85">
        <f>IF($C$5*'Tariffs Jul2020'!AL83/'Tariffs Jul2020'!AJ83&lt;'Tariffs Jul2020'!K83,0,IF($C$5*'Tariffs Jul2020'!AL83/'Tariffs Jul2020'!AJ83&lt;='Tariffs Jul2020'!L83,($C$5*'Tariffs Jul2020'!AL83/'Tariffs Jul2020'!AJ83-'Tariffs Jul2020'!K83)*('Tariffs Jul2020'!W83/100)*'Tariffs Jul2020'!AJ83,('Tariffs Jul2020'!L83-'Tariffs Jul2020'!K83)*('Tariffs Jul2020'!W83/100)*'Tariffs Jul2020'!AJ83))</f>
        <v>0</v>
      </c>
      <c r="M89" s="85">
        <f>IF($C$5*'Tariffs Jul2020'!AL83/'Tariffs Jul2020'!AJ83&lt;'Tariffs Jul2020'!L83,0,IF($C$5*'Tariffs Jul2020'!AL83/'Tariffs Jul2020'!AJ83&lt;='Tariffs Jul2020'!M83,($C$5*'Tariffs Jul2020'!AL83/'Tariffs Jul2020'!AJ83-'Tariffs Jul2020'!L83)*('Tariffs Jul2020'!X83/100)*'Tariffs Jul2020'!AJ83,('Tariffs Jul2020'!M83-'Tariffs Jul2020'!L83)*('Tariffs Jul2020'!X83/100)*'Tariffs Jul2020'!AJ83))</f>
        <v>0</v>
      </c>
      <c r="N89" s="85">
        <f>IF(($C$5*'Tariffs Jul2020'!AL83/'Tariffs Jul2020'!AJ83&gt;'Tariffs Jul2020'!M83),($C$5*'Tariffs Jul2020'!AL83/'Tariffs Jul2020'!AJ83-'Tariffs Jul2020'!M83)*'Tariffs Jul2020'!Y83/100*'Tariffs Jul2020'!AJ83,0)</f>
        <v>305.92859999999996</v>
      </c>
      <c r="O89" s="73">
        <f t="shared" si="0"/>
        <v>1587.8824</v>
      </c>
      <c r="P89" s="498">
        <f t="shared" si="1"/>
        <v>1746.67064</v>
      </c>
      <c r="Q89" s="482"/>
      <c r="R89" s="482"/>
      <c r="S89" s="482"/>
      <c r="T89" s="482"/>
      <c r="U89" s="482"/>
      <c r="V89" s="482"/>
      <c r="W89" s="482"/>
      <c r="X89" s="482"/>
      <c r="Y89" s="482"/>
    </row>
    <row r="90" spans="1:25" x14ac:dyDescent="0.15">
      <c r="A90" s="286" t="str">
        <f>'Tariffs Jul2020'!F84</f>
        <v>Covau</v>
      </c>
      <c r="B90" s="47" t="str">
        <f>'Tariffs Jul2020'!D84</f>
        <v>AusNet Services West</v>
      </c>
      <c r="C90" s="287">
        <f>'Tariffs Jul2020'!E84</f>
        <v>43831</v>
      </c>
      <c r="D90" s="85">
        <f>365*'Tariffs Jul2020'!H84/100</f>
        <v>310.25</v>
      </c>
      <c r="E90" s="85">
        <f>IF($C$5*'Tariffs Jul2020'!AK84/'Tariffs Jul2020'!AI84&gt;='Tariffs Jul2020'!J84,( 'Tariffs Jul2020'!J84*'Tariffs Jul2020'!O84/100)* 'Tariffs Jul2020'!AI84,($C$5*'Tariffs Jul2020'!AK84/'Tariffs Jul2020'!AI84*'Tariffs Jul2020'!O84/100)* 'Tariffs Jul2020'!AI84)</f>
        <v>288</v>
      </c>
      <c r="F90" s="85">
        <f>IF($C$5*'Tariffs Jul2020'!AK84/'Tariffs Jul2020'!AI84&lt;'Tariffs Jul2020'!J84,0,IF($C$5*'Tariffs Jul2020'!AK84/'Tariffs Jul2020'!AI84&lt;='Tariffs Jul2020'!K84,($C$5*'Tariffs Jul2020'!AK84/'Tariffs Jul2020'!AI84-'Tariffs Jul2020'!J84)*('Tariffs Jul2020'!P84/100)*'Tariffs Jul2020'!AI84,('Tariffs Jul2020'!K84-'Tariffs Jul2020'!J84)*('Tariffs Jul2020'!P84/100)*'Tariffs Jul2020'!AI84))</f>
        <v>202.8617454545454</v>
      </c>
      <c r="G90" s="85">
        <f>IF($C$5*'Tariffs Jul2020'!AK84/'Tariffs Jul2020'!AI84&lt;'Tariffs Jul2020'!K84,0,IF($C$5*'Tariffs Jul2020'!AK84/'Tariffs Jul2020'!AI84&lt;='Tariffs Jul2020'!L84,($C$5*'Tariffs Jul2020'!AK84/'Tariffs Jul2020'!AI84-'Tariffs Jul2020'!K84)*('Tariffs Jul2020'!Q84/100)*'Tariffs Jul2020'!AI84,('Tariffs Jul2020'!L84-'Tariffs Jul2020'!K84)*('Tariffs Jul2020'!Q84/100)*'Tariffs Jul2020'!AI84))</f>
        <v>0</v>
      </c>
      <c r="H90" s="85">
        <f>IF($C$5*'Tariffs Jul2020'!AK84/'Tariffs Jul2020'!AI84&lt;'Tariffs Jul2020'!L84,0,IF($C$5*'Tariffs Jul2020'!AK84/'Tariffs Jul2020'!AI84&lt;='Tariffs Jul2020'!M84,($C$5*'Tariffs Jul2020'!AK84/'Tariffs Jul2020'!AI84-'Tariffs Jul2020'!L84)*('Tariffs Jul2020'!R84/100)*'Tariffs Jul2020'!AI84,('Tariffs Jul2020'!M84-'Tariffs Jul2020'!L84)*('Tariffs Jul2020'!R84/100)*'Tariffs Jul2020'!AI84))</f>
        <v>0</v>
      </c>
      <c r="I90" s="85">
        <f>IF(($C$5*'Tariffs Jul2020'!AK84/'Tariffs Jul2020'!AI84&gt;'Tariffs Jul2020'!M84),($C$5*'Tariffs Jul2020'!AK84/'Tariffs Jul2020'!AI84-'Tariffs Jul2020'!M84)*'Tariffs Jul2020'!S84/100*'Tariffs Jul2020'!AI84,0)</f>
        <v>0</v>
      </c>
      <c r="J90" s="85">
        <f>IF($C$5*'Tariffs Jul2020'!AL84/'Tariffs Jul2020'!AJ84&gt;='Tariffs Jul2020'!J84,('Tariffs Jul2020'!J84*'Tariffs Jul2020'!U84/100)* 'Tariffs Jul2020'!AJ84,($C$5*'Tariffs Jul2020'!AL84/'Tariffs Jul2020'!AJ84*'Tariffs Jul2020'!U84/100)* 'Tariffs Jul2020'!AJ84)</f>
        <v>501.8181818181817</v>
      </c>
      <c r="K90" s="85">
        <f>IF($C$5*'Tariffs Jul2020'!AL84/'Tariffs Jul2020'!AJ84&lt;'Tariffs Jul2020'!J84,0,IF($C$5*'Tariffs Jul2020'!AL84/'Tariffs Jul2020'!AJ84&lt;='Tariffs Jul2020'!K84,($C$5*'Tariffs Jul2020'!AL84/'Tariffs Jul2020'!AJ84-'Tariffs Jul2020'!J84)*('Tariffs Jul2020'!V84/100)*'Tariffs Jul2020'!AJ84,('Tariffs Jul2020'!K84-'Tariffs Jul2020'!J84)*('Tariffs Jul2020'!V84/100)*'Tariffs Jul2020'!AJ84))</f>
        <v>348.46412727272713</v>
      </c>
      <c r="L90" s="85">
        <f>IF($C$5*'Tariffs Jul2020'!AL84/'Tariffs Jul2020'!AJ84&lt;'Tariffs Jul2020'!K84,0,IF($C$5*'Tariffs Jul2020'!AL84/'Tariffs Jul2020'!AJ84&lt;='Tariffs Jul2020'!L84,($C$5*'Tariffs Jul2020'!AL84/'Tariffs Jul2020'!AJ84-'Tariffs Jul2020'!K84)*('Tariffs Jul2020'!W84/100)*'Tariffs Jul2020'!AJ84,('Tariffs Jul2020'!L84-'Tariffs Jul2020'!K84)*('Tariffs Jul2020'!W84/100)*'Tariffs Jul2020'!AJ84))</f>
        <v>0</v>
      </c>
      <c r="M90" s="85">
        <f>IF($C$5*'Tariffs Jul2020'!AL84/'Tariffs Jul2020'!AJ84&lt;'Tariffs Jul2020'!L84,0,IF($C$5*'Tariffs Jul2020'!AL84/'Tariffs Jul2020'!AJ84&lt;='Tariffs Jul2020'!M84,($C$5*'Tariffs Jul2020'!AL84/'Tariffs Jul2020'!AJ84-'Tariffs Jul2020'!L84)*('Tariffs Jul2020'!X84/100)*'Tariffs Jul2020'!AJ84,('Tariffs Jul2020'!M84-'Tariffs Jul2020'!L84)*('Tariffs Jul2020'!X84/100)*'Tariffs Jul2020'!AJ84))</f>
        <v>0</v>
      </c>
      <c r="N90" s="85">
        <f>IF(($C$5*'Tariffs Jul2020'!AL84/'Tariffs Jul2020'!AJ84&gt;'Tariffs Jul2020'!M84),($C$5*'Tariffs Jul2020'!AL84/'Tariffs Jul2020'!AJ84-'Tariffs Jul2020'!M84)*'Tariffs Jul2020'!Y84/100*'Tariffs Jul2020'!AJ84,0)</f>
        <v>0</v>
      </c>
      <c r="O90" s="73">
        <f t="shared" si="0"/>
        <v>1651.3940545454543</v>
      </c>
      <c r="P90" s="498">
        <f t="shared" si="1"/>
        <v>1816.5334599999999</v>
      </c>
      <c r="Q90" s="482"/>
      <c r="R90" s="482"/>
      <c r="S90" s="482"/>
      <c r="T90" s="482"/>
      <c r="U90" s="482"/>
      <c r="V90" s="482"/>
      <c r="W90" s="482"/>
      <c r="X90" s="482"/>
      <c r="Y90" s="482"/>
    </row>
    <row r="91" spans="1:25" x14ac:dyDescent="0.15">
      <c r="A91" s="286" t="str">
        <f>'Tariffs Jul2020'!F85</f>
        <v>EnergyAustralia</v>
      </c>
      <c r="B91" s="47" t="str">
        <f>'Tariffs Jul2020'!D85</f>
        <v>AusNet Services West</v>
      </c>
      <c r="C91" s="287">
        <f>'Tariffs Jul2020'!E85</f>
        <v>43924</v>
      </c>
      <c r="D91" s="85">
        <f>365*'Tariffs Jul2020'!H85/100</f>
        <v>360.25499999999994</v>
      </c>
      <c r="E91" s="85">
        <f>IF($C$5*'Tariffs Jul2020'!AK85/'Tariffs Jul2020'!AI85&gt;='Tariffs Jul2020'!J85,( 'Tariffs Jul2020'!J85*'Tariffs Jul2020'!O85/100)* 'Tariffs Jul2020'!AI85,($C$5*'Tariffs Jul2020'!AK85/'Tariffs Jul2020'!AI85*'Tariffs Jul2020'!O85/100)* 'Tariffs Jul2020'!AI85)</f>
        <v>544.03649999999993</v>
      </c>
      <c r="F91" s="85">
        <f>IF($C$5*'Tariffs Jul2020'!AK85/'Tariffs Jul2020'!AI85&lt;'Tariffs Jul2020'!J85,0,IF($C$5*'Tariffs Jul2020'!AK85/'Tariffs Jul2020'!AI85&lt;='Tariffs Jul2020'!K85,($C$5*'Tariffs Jul2020'!AK85/'Tariffs Jul2020'!AI85-'Tariffs Jul2020'!J85)*('Tariffs Jul2020'!P85/100)*'Tariffs Jul2020'!AI85,('Tariffs Jul2020'!K85-'Tariffs Jul2020'!J85)*('Tariffs Jul2020'!P85/100)*'Tariffs Jul2020'!AI85))</f>
        <v>0</v>
      </c>
      <c r="G91" s="85">
        <f>IF($C$5*'Tariffs Jul2020'!AK85/'Tariffs Jul2020'!AI85&lt;'Tariffs Jul2020'!K85,0,IF($C$5*'Tariffs Jul2020'!AK85/'Tariffs Jul2020'!AI85&lt;='Tariffs Jul2020'!L85,($C$5*'Tariffs Jul2020'!AK85/'Tariffs Jul2020'!AI85-'Tariffs Jul2020'!K85)*('Tariffs Jul2020'!Q85/100)*'Tariffs Jul2020'!AI85,('Tariffs Jul2020'!L85-'Tariffs Jul2020'!K85)*('Tariffs Jul2020'!Q85/100)*'Tariffs Jul2020'!AI85))</f>
        <v>0</v>
      </c>
      <c r="H91" s="85">
        <f>IF($C$5*'Tariffs Jul2020'!AK85/'Tariffs Jul2020'!AI85&lt;'Tariffs Jul2020'!L85,0,IF($C$5*'Tariffs Jul2020'!AK85/'Tariffs Jul2020'!AI85&lt;='Tariffs Jul2020'!M85,($C$5*'Tariffs Jul2020'!AK85/'Tariffs Jul2020'!AI85-'Tariffs Jul2020'!L85)*('Tariffs Jul2020'!R85/100)*'Tariffs Jul2020'!AI85,('Tariffs Jul2020'!M85-'Tariffs Jul2020'!L85)*('Tariffs Jul2020'!R85/100)*'Tariffs Jul2020'!AI85))</f>
        <v>0</v>
      </c>
      <c r="I91" s="85">
        <f>IF(($C$5*'Tariffs Jul2020'!AK85/'Tariffs Jul2020'!AI85&gt;'Tariffs Jul2020'!M85),($C$5*'Tariffs Jul2020'!AK85/'Tariffs Jul2020'!AI85-'Tariffs Jul2020'!M85)*'Tariffs Jul2020'!S85/100*'Tariffs Jul2020'!AI85,0)</f>
        <v>0</v>
      </c>
      <c r="J91" s="85">
        <f>IF($C$5*'Tariffs Jul2020'!AL85/'Tariffs Jul2020'!AJ85&gt;='Tariffs Jul2020'!J85,('Tariffs Jul2020'!J85*'Tariffs Jul2020'!U85/100)* 'Tariffs Jul2020'!AJ85,($C$5*'Tariffs Jul2020'!AL85/'Tariffs Jul2020'!AJ85*'Tariffs Jul2020'!U85/100)* 'Tariffs Jul2020'!AJ85)</f>
        <v>820.82699999999977</v>
      </c>
      <c r="K91" s="85">
        <f>IF($C$5*'Tariffs Jul2020'!AL85/'Tariffs Jul2020'!AJ85&lt;'Tariffs Jul2020'!J85,0,IF($C$5*'Tariffs Jul2020'!AL85/'Tariffs Jul2020'!AJ85&lt;='Tariffs Jul2020'!K85,($C$5*'Tariffs Jul2020'!AL85/'Tariffs Jul2020'!AJ85-'Tariffs Jul2020'!J85)*('Tariffs Jul2020'!V85/100)*'Tariffs Jul2020'!AJ85,('Tariffs Jul2020'!K85-'Tariffs Jul2020'!J85)*('Tariffs Jul2020'!V85/100)*'Tariffs Jul2020'!AJ85))</f>
        <v>0</v>
      </c>
      <c r="L91" s="85">
        <f>IF($C$5*'Tariffs Jul2020'!AL85/'Tariffs Jul2020'!AJ85&lt;'Tariffs Jul2020'!K85,0,IF($C$5*'Tariffs Jul2020'!AL85/'Tariffs Jul2020'!AJ85&lt;='Tariffs Jul2020'!L85,($C$5*'Tariffs Jul2020'!AL85/'Tariffs Jul2020'!AJ85-'Tariffs Jul2020'!K85)*('Tariffs Jul2020'!W85/100)*'Tariffs Jul2020'!AJ85,('Tariffs Jul2020'!L85-'Tariffs Jul2020'!K85)*('Tariffs Jul2020'!W85/100)*'Tariffs Jul2020'!AJ85))</f>
        <v>0</v>
      </c>
      <c r="M91" s="85">
        <f>IF($C$5*'Tariffs Jul2020'!AL85/'Tariffs Jul2020'!AJ85&lt;'Tariffs Jul2020'!L85,0,IF($C$5*'Tariffs Jul2020'!AL85/'Tariffs Jul2020'!AJ85&lt;='Tariffs Jul2020'!M85,($C$5*'Tariffs Jul2020'!AL85/'Tariffs Jul2020'!AJ85-'Tariffs Jul2020'!L85)*('Tariffs Jul2020'!X85/100)*'Tariffs Jul2020'!AJ85,('Tariffs Jul2020'!M85-'Tariffs Jul2020'!L85)*('Tariffs Jul2020'!X85/100)*'Tariffs Jul2020'!AJ85))</f>
        <v>0</v>
      </c>
      <c r="N91" s="85">
        <f>IF(($C$5*'Tariffs Jul2020'!AL85/'Tariffs Jul2020'!AJ85&gt;'Tariffs Jul2020'!M85),($C$5*'Tariffs Jul2020'!AL85/'Tariffs Jul2020'!AJ85-'Tariffs Jul2020'!M85)*'Tariffs Jul2020'!Y85/100*'Tariffs Jul2020'!AJ85,0)</f>
        <v>0</v>
      </c>
      <c r="O91" s="73">
        <f t="shared" si="0"/>
        <v>1725.1184999999996</v>
      </c>
      <c r="P91" s="498">
        <f t="shared" si="1"/>
        <v>1897.6303499999997</v>
      </c>
      <c r="Q91" s="482"/>
      <c r="R91" s="482"/>
      <c r="S91" s="482"/>
      <c r="T91" s="482"/>
      <c r="U91" s="482"/>
      <c r="V91" s="482"/>
      <c r="W91" s="482"/>
      <c r="X91" s="482"/>
      <c r="Y91" s="482"/>
    </row>
    <row r="92" spans="1:25" x14ac:dyDescent="0.15">
      <c r="A92" s="286" t="str">
        <f>'Tariffs Jul2020'!F86</f>
        <v>Lumo Energy</v>
      </c>
      <c r="B92" s="47" t="str">
        <f>'Tariffs Jul2020'!D86</f>
        <v>AusNet Services West</v>
      </c>
      <c r="C92" s="287">
        <f>'Tariffs Jul2020'!E86</f>
        <v>43831</v>
      </c>
      <c r="D92" s="85">
        <f>365*'Tariffs Jul2020'!H86/100</f>
        <v>291.27</v>
      </c>
      <c r="E92" s="85">
        <f>IF($C$5*'Tariffs Jul2020'!AK86/'Tariffs Jul2020'!AI86&gt;='Tariffs Jul2020'!J86,( 'Tariffs Jul2020'!J86*'Tariffs Jul2020'!O86/100)* 'Tariffs Jul2020'!AI86,($C$5*'Tariffs Jul2020'!AK86/'Tariffs Jul2020'!AI86*'Tariffs Jul2020'!O86/100)* 'Tariffs Jul2020'!AI86)</f>
        <v>273.81818181818176</v>
      </c>
      <c r="F92" s="85">
        <f>IF($C$5*'Tariffs Jul2020'!AK86/'Tariffs Jul2020'!AI86&lt;'Tariffs Jul2020'!J86,0,IF($C$5*'Tariffs Jul2020'!AK86/'Tariffs Jul2020'!AI86&lt;='Tariffs Jul2020'!K86,($C$5*'Tariffs Jul2020'!AK86/'Tariffs Jul2020'!AI86-'Tariffs Jul2020'!J86)*('Tariffs Jul2020'!P86/100)*'Tariffs Jul2020'!AI86,('Tariffs Jul2020'!K86-'Tariffs Jul2020'!J86)*('Tariffs Jul2020'!P86/100)*'Tariffs Jul2020'!AI86))</f>
        <v>190.59188181818175</v>
      </c>
      <c r="G92" s="85">
        <f>IF($C$5*'Tariffs Jul2020'!AK86/'Tariffs Jul2020'!AI86&lt;'Tariffs Jul2020'!K86,0,IF($C$5*'Tariffs Jul2020'!AK86/'Tariffs Jul2020'!AI86&lt;='Tariffs Jul2020'!L86,($C$5*'Tariffs Jul2020'!AK86/'Tariffs Jul2020'!AI86-'Tariffs Jul2020'!K86)*('Tariffs Jul2020'!Q86/100)*'Tariffs Jul2020'!AI86,('Tariffs Jul2020'!L86-'Tariffs Jul2020'!K86)*('Tariffs Jul2020'!Q86/100)*'Tariffs Jul2020'!AI86))</f>
        <v>0</v>
      </c>
      <c r="H92" s="85">
        <f>IF($C$5*'Tariffs Jul2020'!AK86/'Tariffs Jul2020'!AI86&lt;'Tariffs Jul2020'!L86,0,IF($C$5*'Tariffs Jul2020'!AK86/'Tariffs Jul2020'!AI86&lt;='Tariffs Jul2020'!M86,($C$5*'Tariffs Jul2020'!AK86/'Tariffs Jul2020'!AI86-'Tariffs Jul2020'!L86)*('Tariffs Jul2020'!R86/100)*'Tariffs Jul2020'!AI86,('Tariffs Jul2020'!M86-'Tariffs Jul2020'!L86)*('Tariffs Jul2020'!R86/100)*'Tariffs Jul2020'!AI86))</f>
        <v>0</v>
      </c>
      <c r="I92" s="85">
        <f>IF(($C$5*'Tariffs Jul2020'!AK86/'Tariffs Jul2020'!AI86&gt;'Tariffs Jul2020'!M86),($C$5*'Tariffs Jul2020'!AK86/'Tariffs Jul2020'!AI86-'Tariffs Jul2020'!M86)*'Tariffs Jul2020'!S86/100*'Tariffs Jul2020'!AI86,0)</f>
        <v>0</v>
      </c>
      <c r="J92" s="85">
        <f>IF($C$5*'Tariffs Jul2020'!AL86/'Tariffs Jul2020'!AJ86&gt;='Tariffs Jul2020'!J86,('Tariffs Jul2020'!J86*'Tariffs Jul2020'!U86/100)* 'Tariffs Jul2020'!AJ86,($C$5*'Tariffs Jul2020'!AL86/'Tariffs Jul2020'!AJ86*'Tariffs Jul2020'!U86/100)* 'Tariffs Jul2020'!AJ86)</f>
        <v>436.36363636363632</v>
      </c>
      <c r="K92" s="85">
        <f>IF($C$5*'Tariffs Jul2020'!AL86/'Tariffs Jul2020'!AJ86&lt;'Tariffs Jul2020'!J86,0,IF($C$5*'Tariffs Jul2020'!AL86/'Tariffs Jul2020'!AJ86&lt;='Tariffs Jul2020'!K86,($C$5*'Tariffs Jul2020'!AL86/'Tariffs Jul2020'!AJ86-'Tariffs Jul2020'!J86)*('Tariffs Jul2020'!V86/100)*'Tariffs Jul2020'!AJ86,('Tariffs Jul2020'!K86-'Tariffs Jul2020'!J86)*('Tariffs Jul2020'!V86/100)*'Tariffs Jul2020'!AJ86))</f>
        <v>320.65243636363624</v>
      </c>
      <c r="L92" s="85">
        <f>IF($C$5*'Tariffs Jul2020'!AL86/'Tariffs Jul2020'!AJ86&lt;'Tariffs Jul2020'!K86,0,IF($C$5*'Tariffs Jul2020'!AL86/'Tariffs Jul2020'!AJ86&lt;='Tariffs Jul2020'!L86,($C$5*'Tariffs Jul2020'!AL86/'Tariffs Jul2020'!AJ86-'Tariffs Jul2020'!K86)*('Tariffs Jul2020'!W86/100)*'Tariffs Jul2020'!AJ86,('Tariffs Jul2020'!L86-'Tariffs Jul2020'!K86)*('Tariffs Jul2020'!W86/100)*'Tariffs Jul2020'!AJ86))</f>
        <v>0</v>
      </c>
      <c r="M92" s="85">
        <f>IF($C$5*'Tariffs Jul2020'!AL86/'Tariffs Jul2020'!AJ86&lt;'Tariffs Jul2020'!L86,0,IF($C$5*'Tariffs Jul2020'!AL86/'Tariffs Jul2020'!AJ86&lt;='Tariffs Jul2020'!M86,($C$5*'Tariffs Jul2020'!AL86/'Tariffs Jul2020'!AJ86-'Tariffs Jul2020'!L86)*('Tariffs Jul2020'!X86/100)*'Tariffs Jul2020'!AJ86,('Tariffs Jul2020'!M86-'Tariffs Jul2020'!L86)*('Tariffs Jul2020'!X86/100)*'Tariffs Jul2020'!AJ86))</f>
        <v>0</v>
      </c>
      <c r="N92" s="85">
        <f>IF(($C$5*'Tariffs Jul2020'!AL86/'Tariffs Jul2020'!AJ86&gt;'Tariffs Jul2020'!M86),($C$5*'Tariffs Jul2020'!AL86/'Tariffs Jul2020'!AJ86-'Tariffs Jul2020'!M86)*'Tariffs Jul2020'!Y86/100*'Tariffs Jul2020'!AJ86,0)</f>
        <v>0</v>
      </c>
      <c r="O92" s="73">
        <f t="shared" si="0"/>
        <v>1512.696136363636</v>
      </c>
      <c r="P92" s="498">
        <f t="shared" si="1"/>
        <v>1663.9657499999998</v>
      </c>
      <c r="Q92" s="482"/>
      <c r="R92" s="482"/>
      <c r="S92" s="482"/>
      <c r="T92" s="482"/>
      <c r="U92" s="482"/>
      <c r="V92" s="482"/>
      <c r="W92" s="482"/>
      <c r="X92" s="482"/>
      <c r="Y92" s="482"/>
    </row>
    <row r="93" spans="1:25" x14ac:dyDescent="0.15">
      <c r="A93" s="286" t="str">
        <f>'Tariffs Jul2020'!F87</f>
        <v>Momentum Energy</v>
      </c>
      <c r="B93" s="47" t="str">
        <f>'Tariffs Jul2020'!D87</f>
        <v>AusNet Services West</v>
      </c>
      <c r="C93" s="287">
        <f>'Tariffs Jul2020'!E87</f>
        <v>43984</v>
      </c>
      <c r="D93" s="85">
        <f>365*'Tariffs Jul2020'!H87/100</f>
        <v>368.21863636363634</v>
      </c>
      <c r="E93" s="85">
        <f>IF($C$5*'Tariffs Jul2020'!AK87/'Tariffs Jul2020'!AI87&gt;='Tariffs Jul2020'!J87,( 'Tariffs Jul2020'!J87*'Tariffs Jul2020'!O87/100)* 'Tariffs Jul2020'!AI87,($C$5*'Tariffs Jul2020'!AK87/'Tariffs Jul2020'!AI87*'Tariffs Jul2020'!O87/100)* 'Tariffs Jul2020'!AI87)</f>
        <v>313.09090909090907</v>
      </c>
      <c r="F93" s="85">
        <f>IF($C$5*'Tariffs Jul2020'!AK87/'Tariffs Jul2020'!AI87&lt;'Tariffs Jul2020'!J87,0,IF($C$5*'Tariffs Jul2020'!AK87/'Tariffs Jul2020'!AI87&lt;='Tariffs Jul2020'!K87,($C$5*'Tariffs Jul2020'!AK87/'Tariffs Jul2020'!AI87-'Tariffs Jul2020'!J87)*('Tariffs Jul2020'!P87/100)*'Tariffs Jul2020'!AI87,('Tariffs Jul2020'!K87-'Tariffs Jul2020'!J87)*('Tariffs Jul2020'!P87/100)*'Tariffs Jul2020'!AI87))</f>
        <v>221.67553636363627</v>
      </c>
      <c r="G93" s="85">
        <f>IF($C$5*'Tariffs Jul2020'!AK87/'Tariffs Jul2020'!AI87&lt;'Tariffs Jul2020'!K87,0,IF($C$5*'Tariffs Jul2020'!AK87/'Tariffs Jul2020'!AI87&lt;='Tariffs Jul2020'!L87,($C$5*'Tariffs Jul2020'!AK87/'Tariffs Jul2020'!AI87-'Tariffs Jul2020'!K87)*('Tariffs Jul2020'!Q87/100)*'Tariffs Jul2020'!AI87,('Tariffs Jul2020'!L87-'Tariffs Jul2020'!K87)*('Tariffs Jul2020'!Q87/100)*'Tariffs Jul2020'!AI87))</f>
        <v>0</v>
      </c>
      <c r="H93" s="85">
        <f>IF($C$5*'Tariffs Jul2020'!AK87/'Tariffs Jul2020'!AI87&lt;'Tariffs Jul2020'!L87,0,IF($C$5*'Tariffs Jul2020'!AK87/'Tariffs Jul2020'!AI87&lt;='Tariffs Jul2020'!M87,($C$5*'Tariffs Jul2020'!AK87/'Tariffs Jul2020'!AI87-'Tariffs Jul2020'!L87)*('Tariffs Jul2020'!R87/100)*'Tariffs Jul2020'!AI87,('Tariffs Jul2020'!M87-'Tariffs Jul2020'!L87)*('Tariffs Jul2020'!R87/100)*'Tariffs Jul2020'!AI87))</f>
        <v>0</v>
      </c>
      <c r="I93" s="85">
        <f>IF(($C$5*'Tariffs Jul2020'!AK87/'Tariffs Jul2020'!AI87&gt;'Tariffs Jul2020'!M87),($C$5*'Tariffs Jul2020'!AK87/'Tariffs Jul2020'!AI87-'Tariffs Jul2020'!M87)*'Tariffs Jul2020'!S87/100*'Tariffs Jul2020'!AI87,0)</f>
        <v>0</v>
      </c>
      <c r="J93" s="85">
        <f>IF($C$5*'Tariffs Jul2020'!AL87/'Tariffs Jul2020'!AJ87&gt;='Tariffs Jul2020'!J87,('Tariffs Jul2020'!J87*'Tariffs Jul2020'!U87/100)* 'Tariffs Jul2020'!AJ87,($C$5*'Tariffs Jul2020'!AL87/'Tariffs Jul2020'!AJ87*'Tariffs Jul2020'!U87/100)* 'Tariffs Jul2020'!AJ87)</f>
        <v>482.18181818181807</v>
      </c>
      <c r="K93" s="85">
        <f>IF($C$5*'Tariffs Jul2020'!AL87/'Tariffs Jul2020'!AJ87&lt;'Tariffs Jul2020'!J87,0,IF($C$5*'Tariffs Jul2020'!AL87/'Tariffs Jul2020'!AJ87&lt;='Tariffs Jul2020'!K87,($C$5*'Tariffs Jul2020'!AL87/'Tariffs Jul2020'!AJ87-'Tariffs Jul2020'!J87)*('Tariffs Jul2020'!V87/100)*'Tariffs Jul2020'!AJ87,('Tariffs Jul2020'!K87-'Tariffs Jul2020'!J87)*('Tariffs Jul2020'!V87/100)*'Tariffs Jul2020'!AJ87))</f>
        <v>358.28001818181809</v>
      </c>
      <c r="L93" s="85">
        <f>IF($C$5*'Tariffs Jul2020'!AL87/'Tariffs Jul2020'!AJ87&lt;'Tariffs Jul2020'!K87,0,IF($C$5*'Tariffs Jul2020'!AL87/'Tariffs Jul2020'!AJ87&lt;='Tariffs Jul2020'!L87,($C$5*'Tariffs Jul2020'!AL87/'Tariffs Jul2020'!AJ87-'Tariffs Jul2020'!K87)*('Tariffs Jul2020'!W87/100)*'Tariffs Jul2020'!AJ87,('Tariffs Jul2020'!L87-'Tariffs Jul2020'!K87)*('Tariffs Jul2020'!W87/100)*'Tariffs Jul2020'!AJ87))</f>
        <v>0</v>
      </c>
      <c r="M93" s="85">
        <f>IF($C$5*'Tariffs Jul2020'!AL87/'Tariffs Jul2020'!AJ87&lt;'Tariffs Jul2020'!L87,0,IF($C$5*'Tariffs Jul2020'!AL87/'Tariffs Jul2020'!AJ87&lt;='Tariffs Jul2020'!M87,($C$5*'Tariffs Jul2020'!AL87/'Tariffs Jul2020'!AJ87-'Tariffs Jul2020'!L87)*('Tariffs Jul2020'!X87/100)*'Tariffs Jul2020'!AJ87,('Tariffs Jul2020'!M87-'Tariffs Jul2020'!L87)*('Tariffs Jul2020'!X87/100)*'Tariffs Jul2020'!AJ87))</f>
        <v>0</v>
      </c>
      <c r="N93" s="85">
        <f>IF(($C$5*'Tariffs Jul2020'!AL87/'Tariffs Jul2020'!AJ87&gt;'Tariffs Jul2020'!M87),($C$5*'Tariffs Jul2020'!AL87/'Tariffs Jul2020'!AJ87-'Tariffs Jul2020'!M87)*'Tariffs Jul2020'!Y87/100*'Tariffs Jul2020'!AJ87,0)</f>
        <v>0</v>
      </c>
      <c r="O93" s="73">
        <f t="shared" si="0"/>
        <v>1743.4469181818179</v>
      </c>
      <c r="P93" s="498">
        <f t="shared" si="1"/>
        <v>1917.7916099999998</v>
      </c>
      <c r="Q93" s="482"/>
      <c r="R93" s="482"/>
      <c r="S93" s="482"/>
      <c r="T93" s="482"/>
      <c r="U93" s="482"/>
      <c r="V93" s="482"/>
      <c r="W93" s="482"/>
      <c r="X93" s="482"/>
      <c r="Y93" s="482"/>
    </row>
    <row r="94" spans="1:25" x14ac:dyDescent="0.15">
      <c r="A94" s="286" t="str">
        <f>'Tariffs Jul2020'!F88</f>
        <v>Origin Energy</v>
      </c>
      <c r="B94" s="47" t="str">
        <f>'Tariffs Jul2020'!D88</f>
        <v>AusNet Services West</v>
      </c>
      <c r="C94" s="287">
        <f>'Tariffs Jul2020'!E88</f>
        <v>44013</v>
      </c>
      <c r="D94" s="85">
        <f>365*'Tariffs Jul2020'!H88/100</f>
        <v>288.35000000000002</v>
      </c>
      <c r="E94" s="85">
        <f>IF($C$5*'Tariffs Jul2020'!AK88/'Tariffs Jul2020'!AI88&gt;='Tariffs Jul2020'!J88,( 'Tariffs Jul2020'!J88*'Tariffs Jul2020'!O88/100)* 'Tariffs Jul2020'!AI88,($C$5*'Tariffs Jul2020'!AK88/'Tariffs Jul2020'!AI88*'Tariffs Jul2020'!O88/100)* 'Tariffs Jul2020'!AI88)</f>
        <v>144</v>
      </c>
      <c r="F94" s="85">
        <f>IF($C$5*'Tariffs Jul2020'!AK88/'Tariffs Jul2020'!AI88&lt;'Tariffs Jul2020'!J88,0,IF($C$5*'Tariffs Jul2020'!AK88/'Tariffs Jul2020'!AI88&lt;='Tariffs Jul2020'!K88,($C$5*'Tariffs Jul2020'!AK88/'Tariffs Jul2020'!AI88-'Tariffs Jul2020'!J88)*('Tariffs Jul2020'!P88/100)*'Tariffs Jul2020'!AI88,('Tariffs Jul2020'!K88-'Tariffs Jul2020'!J88)*('Tariffs Jul2020'!P88/100)*'Tariffs Jul2020'!AI88))</f>
        <v>0</v>
      </c>
      <c r="G94" s="85">
        <f>IF($C$5*'Tariffs Jul2020'!AK88/'Tariffs Jul2020'!AI88&lt;'Tariffs Jul2020'!K88,0,IF($C$5*'Tariffs Jul2020'!AK88/'Tariffs Jul2020'!AI88&lt;='Tariffs Jul2020'!L88,($C$5*'Tariffs Jul2020'!AK88/'Tariffs Jul2020'!AI88-'Tariffs Jul2020'!K88)*('Tariffs Jul2020'!Q88/100)*'Tariffs Jul2020'!AI88,('Tariffs Jul2020'!L88-'Tariffs Jul2020'!K88)*('Tariffs Jul2020'!Q88/100)*'Tariffs Jul2020'!AI88))</f>
        <v>0</v>
      </c>
      <c r="H94" s="85">
        <f>IF($C$5*'Tariffs Jul2020'!AK88/'Tariffs Jul2020'!AI88&lt;'Tariffs Jul2020'!L88,0,IF($C$5*'Tariffs Jul2020'!AK88/'Tariffs Jul2020'!AI88&lt;='Tariffs Jul2020'!M88,($C$5*'Tariffs Jul2020'!AK88/'Tariffs Jul2020'!AI88-'Tariffs Jul2020'!L88)*('Tariffs Jul2020'!R88/100)*'Tariffs Jul2020'!AI88,('Tariffs Jul2020'!M88-'Tariffs Jul2020'!L88)*('Tariffs Jul2020'!R88/100)*'Tariffs Jul2020'!AI88))</f>
        <v>0</v>
      </c>
      <c r="I94" s="85">
        <f>IF(($C$5*'Tariffs Jul2020'!AK88/'Tariffs Jul2020'!AI88&gt;'Tariffs Jul2020'!M88),($C$5*'Tariffs Jul2020'!AK88/'Tariffs Jul2020'!AI88-'Tariffs Jul2020'!M88)*'Tariffs Jul2020'!S88/100*'Tariffs Jul2020'!AI88,0)</f>
        <v>314.95589999999999</v>
      </c>
      <c r="J94" s="85">
        <f>IF($C$5*'Tariffs Jul2020'!AL88/'Tariffs Jul2020'!AJ88&gt;='Tariffs Jul2020'!J88,('Tariffs Jul2020'!J88*'Tariffs Jul2020'!U88/100)* 'Tariffs Jul2020'!AJ88,($C$5*'Tariffs Jul2020'!AL88/'Tariffs Jul2020'!AJ88*'Tariffs Jul2020'!U88/100)* 'Tariffs Jul2020'!AJ88)</f>
        <v>210.54545454545453</v>
      </c>
      <c r="K94" s="85">
        <f>IF($C$5*'Tariffs Jul2020'!AL88/'Tariffs Jul2020'!AJ88&lt;'Tariffs Jul2020'!J88,0,IF($C$5*'Tariffs Jul2020'!AL88/'Tariffs Jul2020'!AJ88&lt;='Tariffs Jul2020'!K88,($C$5*'Tariffs Jul2020'!AL88/'Tariffs Jul2020'!AJ88-'Tariffs Jul2020'!J88)*('Tariffs Jul2020'!V88/100)*'Tariffs Jul2020'!AJ88,('Tariffs Jul2020'!K88-'Tariffs Jul2020'!J88)*('Tariffs Jul2020'!V88/100)*'Tariffs Jul2020'!AJ88))</f>
        <v>0</v>
      </c>
      <c r="L94" s="85">
        <f>IF($C$5*'Tariffs Jul2020'!AL88/'Tariffs Jul2020'!AJ88&lt;'Tariffs Jul2020'!K88,0,IF($C$5*'Tariffs Jul2020'!AL88/'Tariffs Jul2020'!AJ88&lt;='Tariffs Jul2020'!L88,($C$5*'Tariffs Jul2020'!AL88/'Tariffs Jul2020'!AJ88-'Tariffs Jul2020'!K88)*('Tariffs Jul2020'!W88/100)*'Tariffs Jul2020'!AJ88,('Tariffs Jul2020'!L88-'Tariffs Jul2020'!K88)*('Tariffs Jul2020'!W88/100)*'Tariffs Jul2020'!AJ88))</f>
        <v>0</v>
      </c>
      <c r="M94" s="85">
        <f>IF($C$5*'Tariffs Jul2020'!AL88/'Tariffs Jul2020'!AJ88&lt;'Tariffs Jul2020'!L88,0,IF($C$5*'Tariffs Jul2020'!AL88/'Tariffs Jul2020'!AJ88&lt;='Tariffs Jul2020'!M88,($C$5*'Tariffs Jul2020'!AL88/'Tariffs Jul2020'!AJ88-'Tariffs Jul2020'!L88)*('Tariffs Jul2020'!X88/100)*'Tariffs Jul2020'!AJ88,('Tariffs Jul2020'!M88-'Tariffs Jul2020'!L88)*('Tariffs Jul2020'!X88/100)*'Tariffs Jul2020'!AJ88))</f>
        <v>0</v>
      </c>
      <c r="N94" s="85">
        <f>IF(($C$5*'Tariffs Jul2020'!AL88/'Tariffs Jul2020'!AJ88&gt;'Tariffs Jul2020'!M88),($C$5*'Tariffs Jul2020'!AL88/'Tariffs Jul2020'!AJ88-'Tariffs Jul2020'!M88)*'Tariffs Jul2020'!Y88/100*'Tariffs Jul2020'!AJ88,0)</f>
        <v>479.93279999999993</v>
      </c>
      <c r="O94" s="73">
        <f t="shared" si="0"/>
        <v>1437.7841545454544</v>
      </c>
      <c r="P94" s="498">
        <f t="shared" si="1"/>
        <v>1581.5625700000001</v>
      </c>
      <c r="Q94" s="482"/>
      <c r="R94" s="482"/>
      <c r="S94" s="482"/>
      <c r="T94" s="482"/>
      <c r="U94" s="482"/>
      <c r="V94" s="482"/>
      <c r="W94" s="482"/>
      <c r="X94" s="482"/>
      <c r="Y94" s="482"/>
    </row>
    <row r="95" spans="1:25" x14ac:dyDescent="0.15">
      <c r="A95" s="286" t="str">
        <f>'Tariffs Jul2020'!F89</f>
        <v>Red Energy</v>
      </c>
      <c r="B95" s="47" t="str">
        <f>'Tariffs Jul2020'!D89</f>
        <v>AusNet Services West</v>
      </c>
      <c r="C95" s="287">
        <f>'Tariffs Jul2020'!E89</f>
        <v>43831</v>
      </c>
      <c r="D95" s="85">
        <f>365*'Tariffs Jul2020'!H89/100</f>
        <v>310.25</v>
      </c>
      <c r="E95" s="85">
        <f>IF($C$5*'Tariffs Jul2020'!AK89/'Tariffs Jul2020'!AI89&gt;='Tariffs Jul2020'!J89,( 'Tariffs Jul2020'!J89*'Tariffs Jul2020'!O89/100)* 'Tariffs Jul2020'!AI89,($C$5*'Tariffs Jul2020'!AK89/'Tariffs Jul2020'!AI89*'Tariffs Jul2020'!O89/100)* 'Tariffs Jul2020'!AI89)</f>
        <v>275.99999999999994</v>
      </c>
      <c r="F95" s="85">
        <f>IF($C$5*'Tariffs Jul2020'!AK89/'Tariffs Jul2020'!AI89&lt;'Tariffs Jul2020'!J89,0,IF($C$5*'Tariffs Jul2020'!AK89/'Tariffs Jul2020'!AI89&lt;='Tariffs Jul2020'!K89,($C$5*'Tariffs Jul2020'!AK89/'Tariffs Jul2020'!AI89-'Tariffs Jul2020'!J89)*('Tariffs Jul2020'!P89/100)*'Tariffs Jul2020'!AI89,('Tariffs Jul2020'!K89-'Tariffs Jul2020'!J89)*('Tariffs Jul2020'!P89/100)*'Tariffs Jul2020'!AI89))</f>
        <v>197.95379999999994</v>
      </c>
      <c r="G95" s="85">
        <f>IF($C$5*'Tariffs Jul2020'!AK89/'Tariffs Jul2020'!AI89&lt;'Tariffs Jul2020'!K89,0,IF($C$5*'Tariffs Jul2020'!AK89/'Tariffs Jul2020'!AI89&lt;='Tariffs Jul2020'!L89,($C$5*'Tariffs Jul2020'!AK89/'Tariffs Jul2020'!AI89-'Tariffs Jul2020'!K89)*('Tariffs Jul2020'!Q89/100)*'Tariffs Jul2020'!AI89,('Tariffs Jul2020'!L89-'Tariffs Jul2020'!K89)*('Tariffs Jul2020'!Q89/100)*'Tariffs Jul2020'!AI89))</f>
        <v>0</v>
      </c>
      <c r="H95" s="85">
        <f>IF($C$5*'Tariffs Jul2020'!AK89/'Tariffs Jul2020'!AI89&lt;'Tariffs Jul2020'!L89,0,IF($C$5*'Tariffs Jul2020'!AK89/'Tariffs Jul2020'!AI89&lt;='Tariffs Jul2020'!M89,($C$5*'Tariffs Jul2020'!AK89/'Tariffs Jul2020'!AI89-'Tariffs Jul2020'!L89)*('Tariffs Jul2020'!R89/100)*'Tariffs Jul2020'!AI89,('Tariffs Jul2020'!M89-'Tariffs Jul2020'!L89)*('Tariffs Jul2020'!R89/100)*'Tariffs Jul2020'!AI89))</f>
        <v>0</v>
      </c>
      <c r="I95" s="85">
        <f>IF(($C$5*'Tariffs Jul2020'!AK89/'Tariffs Jul2020'!AI89&gt;'Tariffs Jul2020'!M89),($C$5*'Tariffs Jul2020'!AK89/'Tariffs Jul2020'!AI89-'Tariffs Jul2020'!M89)*'Tariffs Jul2020'!S89/100*'Tariffs Jul2020'!AI89,0)</f>
        <v>0</v>
      </c>
      <c r="J95" s="85">
        <f>IF($C$5*'Tariffs Jul2020'!AL89/'Tariffs Jul2020'!AJ89&gt;='Tariffs Jul2020'!J89,('Tariffs Jul2020'!J89*'Tariffs Jul2020'!U89/100)* 'Tariffs Jul2020'!AJ89,($C$5*'Tariffs Jul2020'!AL89/'Tariffs Jul2020'!AJ89*'Tariffs Jul2020'!U89/100)* 'Tariffs Jul2020'!AJ89)</f>
        <v>504</v>
      </c>
      <c r="K95" s="85">
        <f>IF($C$5*'Tariffs Jul2020'!AL89/'Tariffs Jul2020'!AJ89&lt;'Tariffs Jul2020'!J89,0,IF($C$5*'Tariffs Jul2020'!AL89/'Tariffs Jul2020'!AJ89&lt;='Tariffs Jul2020'!K89,($C$5*'Tariffs Jul2020'!AL89/'Tariffs Jul2020'!AJ89-'Tariffs Jul2020'!J89)*('Tariffs Jul2020'!V89/100)*'Tariffs Jul2020'!AJ89,('Tariffs Jul2020'!K89-'Tariffs Jul2020'!J89)*('Tariffs Jul2020'!V89/100)*'Tariffs Jul2020'!AJ89))</f>
        <v>359.91599999999994</v>
      </c>
      <c r="L95" s="85">
        <f>IF($C$5*'Tariffs Jul2020'!AL89/'Tariffs Jul2020'!AJ89&lt;'Tariffs Jul2020'!K89,0,IF($C$5*'Tariffs Jul2020'!AL89/'Tariffs Jul2020'!AJ89&lt;='Tariffs Jul2020'!L89,($C$5*'Tariffs Jul2020'!AL89/'Tariffs Jul2020'!AJ89-'Tariffs Jul2020'!K89)*('Tariffs Jul2020'!W89/100)*'Tariffs Jul2020'!AJ89,('Tariffs Jul2020'!L89-'Tariffs Jul2020'!K89)*('Tariffs Jul2020'!W89/100)*'Tariffs Jul2020'!AJ89))</f>
        <v>0</v>
      </c>
      <c r="M95" s="85">
        <f>IF($C$5*'Tariffs Jul2020'!AL89/'Tariffs Jul2020'!AJ89&lt;'Tariffs Jul2020'!L89,0,IF($C$5*'Tariffs Jul2020'!AL89/'Tariffs Jul2020'!AJ89&lt;='Tariffs Jul2020'!M89,($C$5*'Tariffs Jul2020'!AL89/'Tariffs Jul2020'!AJ89-'Tariffs Jul2020'!L89)*('Tariffs Jul2020'!X89/100)*'Tariffs Jul2020'!AJ89,('Tariffs Jul2020'!M89-'Tariffs Jul2020'!L89)*('Tariffs Jul2020'!X89/100)*'Tariffs Jul2020'!AJ89))</f>
        <v>0</v>
      </c>
      <c r="N95" s="85">
        <f>IF(($C$5*'Tariffs Jul2020'!AL89/'Tariffs Jul2020'!AJ89&gt;'Tariffs Jul2020'!M89),($C$5*'Tariffs Jul2020'!AL89/'Tariffs Jul2020'!AJ89-'Tariffs Jul2020'!M89)*'Tariffs Jul2020'!Y89/100*'Tariffs Jul2020'!AJ89,0)</f>
        <v>0</v>
      </c>
      <c r="O95" s="73">
        <f t="shared" si="0"/>
        <v>1648.1197999999999</v>
      </c>
      <c r="P95" s="498">
        <f t="shared" si="1"/>
        <v>1812.9317800000001</v>
      </c>
      <c r="Q95" s="482"/>
      <c r="R95" s="482"/>
      <c r="S95" s="482"/>
      <c r="T95" s="482"/>
      <c r="U95" s="482"/>
      <c r="V95" s="482"/>
      <c r="W95" s="482"/>
      <c r="X95" s="482"/>
      <c r="Y95" s="482"/>
    </row>
    <row r="96" spans="1:25" x14ac:dyDescent="0.15">
      <c r="A96" s="286" t="str">
        <f>'Tariffs Jul2020'!F90</f>
        <v>Simply Energy</v>
      </c>
      <c r="B96" s="47" t="str">
        <f>'Tariffs Jul2020'!D90</f>
        <v>AusNet Services West</v>
      </c>
      <c r="C96" s="287">
        <f>'Tariffs Jul2020'!E90</f>
        <v>43831</v>
      </c>
      <c r="D96" s="85">
        <f>365*'Tariffs Jul2020'!H90/100</f>
        <v>301.95454545454544</v>
      </c>
      <c r="E96" s="85">
        <f>IF($C$5*'Tariffs Jul2020'!AK90/'Tariffs Jul2020'!AI90&gt;='Tariffs Jul2020'!J90,( 'Tariffs Jul2020'!J90*'Tariffs Jul2020'!O90/100)* 'Tariffs Jul2020'!AI90,($C$5*'Tariffs Jul2020'!AK90/'Tariffs Jul2020'!AI90*'Tariffs Jul2020'!O90/100)* 'Tariffs Jul2020'!AI90)</f>
        <v>318.5454545454545</v>
      </c>
      <c r="F96" s="85">
        <f>IF($C$5*'Tariffs Jul2020'!AK90/'Tariffs Jul2020'!AI90&lt;'Tariffs Jul2020'!J90,0,IF($C$5*'Tariffs Jul2020'!AK90/'Tariffs Jul2020'!AI90&lt;='Tariffs Jul2020'!K90,($C$5*'Tariffs Jul2020'!AK90/'Tariffs Jul2020'!AI90-'Tariffs Jul2020'!J90)*('Tariffs Jul2020'!P90/100)*'Tariffs Jul2020'!AI90,('Tariffs Jul2020'!K90-'Tariffs Jul2020'!J90)*('Tariffs Jul2020'!P90/100)*'Tariffs Jul2020'!AI90))</f>
        <v>234.76339090909082</v>
      </c>
      <c r="G96" s="85">
        <f>IF($C$5*'Tariffs Jul2020'!AK90/'Tariffs Jul2020'!AI90&lt;'Tariffs Jul2020'!K90,0,IF($C$5*'Tariffs Jul2020'!AK90/'Tariffs Jul2020'!AI90&lt;='Tariffs Jul2020'!L90,($C$5*'Tariffs Jul2020'!AK90/'Tariffs Jul2020'!AI90-'Tariffs Jul2020'!K90)*('Tariffs Jul2020'!Q90/100)*'Tariffs Jul2020'!AI90,('Tariffs Jul2020'!L90-'Tariffs Jul2020'!K90)*('Tariffs Jul2020'!Q90/100)*'Tariffs Jul2020'!AI90))</f>
        <v>0</v>
      </c>
      <c r="H96" s="85">
        <f>IF($C$5*'Tariffs Jul2020'!AK90/'Tariffs Jul2020'!AI90&lt;'Tariffs Jul2020'!L90,0,IF($C$5*'Tariffs Jul2020'!AK90/'Tariffs Jul2020'!AI90&lt;='Tariffs Jul2020'!M90,($C$5*'Tariffs Jul2020'!AK90/'Tariffs Jul2020'!AI90-'Tariffs Jul2020'!L90)*('Tariffs Jul2020'!R90/100)*'Tariffs Jul2020'!AI90,('Tariffs Jul2020'!M90-'Tariffs Jul2020'!L90)*('Tariffs Jul2020'!R90/100)*'Tariffs Jul2020'!AI90))</f>
        <v>0</v>
      </c>
      <c r="I96" s="85">
        <f>IF(($C$5*'Tariffs Jul2020'!AK90/'Tariffs Jul2020'!AI90&gt;'Tariffs Jul2020'!M90),($C$5*'Tariffs Jul2020'!AK90/'Tariffs Jul2020'!AI90-'Tariffs Jul2020'!M90)*'Tariffs Jul2020'!S90/100*'Tariffs Jul2020'!AI90,0)</f>
        <v>0</v>
      </c>
      <c r="J96" s="85">
        <f>IF($C$5*'Tariffs Jul2020'!AL90/'Tariffs Jul2020'!AJ90&gt;='Tariffs Jul2020'!J90,('Tariffs Jul2020'!J90*'Tariffs Jul2020'!U90/100)* 'Tariffs Jul2020'!AJ90,($C$5*'Tariffs Jul2020'!AL90/'Tariffs Jul2020'!AJ90*'Tariffs Jul2020'!U90/100)* 'Tariffs Jul2020'!AJ90)</f>
        <v>519.27272727272725</v>
      </c>
      <c r="K96" s="85">
        <f>IF($C$5*'Tariffs Jul2020'!AL90/'Tariffs Jul2020'!AJ90&lt;'Tariffs Jul2020'!J90,0,IF($C$5*'Tariffs Jul2020'!AL90/'Tariffs Jul2020'!AJ90&lt;='Tariffs Jul2020'!K90,($C$5*'Tariffs Jul2020'!AL90/'Tariffs Jul2020'!AJ90-'Tariffs Jul2020'!J90)*('Tariffs Jul2020'!V90/100)*'Tariffs Jul2020'!AJ90,('Tariffs Jul2020'!K90-'Tariffs Jul2020'!J90)*('Tariffs Jul2020'!V90/100)*'Tariffs Jul2020'!AJ90))</f>
        <v>381.18376363636349</v>
      </c>
      <c r="L96" s="85">
        <f>IF($C$5*'Tariffs Jul2020'!AL90/'Tariffs Jul2020'!AJ90&lt;'Tariffs Jul2020'!K90,0,IF($C$5*'Tariffs Jul2020'!AL90/'Tariffs Jul2020'!AJ90&lt;='Tariffs Jul2020'!L90,($C$5*'Tariffs Jul2020'!AL90/'Tariffs Jul2020'!AJ90-'Tariffs Jul2020'!K90)*('Tariffs Jul2020'!W90/100)*'Tariffs Jul2020'!AJ90,('Tariffs Jul2020'!L90-'Tariffs Jul2020'!K90)*('Tariffs Jul2020'!W90/100)*'Tariffs Jul2020'!AJ90))</f>
        <v>0</v>
      </c>
      <c r="M96" s="85">
        <f>IF($C$5*'Tariffs Jul2020'!AL90/'Tariffs Jul2020'!AJ90&lt;'Tariffs Jul2020'!L90,0,IF($C$5*'Tariffs Jul2020'!AL90/'Tariffs Jul2020'!AJ90&lt;='Tariffs Jul2020'!M90,($C$5*'Tariffs Jul2020'!AL90/'Tariffs Jul2020'!AJ90-'Tariffs Jul2020'!L90)*('Tariffs Jul2020'!X90/100)*'Tariffs Jul2020'!AJ90,('Tariffs Jul2020'!M90-'Tariffs Jul2020'!L90)*('Tariffs Jul2020'!X90/100)*'Tariffs Jul2020'!AJ90))</f>
        <v>0</v>
      </c>
      <c r="N96" s="85">
        <f>IF(($C$5*'Tariffs Jul2020'!AL90/'Tariffs Jul2020'!AJ90&gt;'Tariffs Jul2020'!M90),($C$5*'Tariffs Jul2020'!AL90/'Tariffs Jul2020'!AJ90-'Tariffs Jul2020'!M90)*'Tariffs Jul2020'!Y90/100*'Tariffs Jul2020'!AJ90,0)</f>
        <v>0</v>
      </c>
      <c r="O96" s="73">
        <f t="shared" si="0"/>
        <v>1755.7198818181814</v>
      </c>
      <c r="P96" s="498">
        <f t="shared" si="1"/>
        <v>1931.2918699999998</v>
      </c>
      <c r="Q96" s="482"/>
      <c r="R96" s="482"/>
      <c r="S96" s="482"/>
      <c r="T96" s="482"/>
      <c r="U96" s="482"/>
      <c r="V96" s="482"/>
      <c r="W96" s="482"/>
      <c r="X96" s="482"/>
      <c r="Y96" s="482"/>
    </row>
    <row r="97" spans="1:25" x14ac:dyDescent="0.15">
      <c r="A97" s="286" t="str">
        <f>'Tariffs Jul2020'!F91</f>
        <v>Sumo Power</v>
      </c>
      <c r="B97" s="47" t="str">
        <f>'Tariffs Jul2020'!D91</f>
        <v>AusNet Services West</v>
      </c>
      <c r="C97" s="287">
        <f>'Tariffs Jul2020'!E91</f>
        <v>43831</v>
      </c>
      <c r="D97" s="85">
        <f>365*'Tariffs Jul2020'!H91/100</f>
        <v>311.24545454545455</v>
      </c>
      <c r="E97" s="85">
        <f>IF($C$5*'Tariffs Jul2020'!AK91/'Tariffs Jul2020'!AI91&gt;='Tariffs Jul2020'!J91,( 'Tariffs Jul2020'!J91*'Tariffs Jul2020'!O91/100)* 'Tariffs Jul2020'!AI91,($C$5*'Tariffs Jul2020'!AK91/'Tariffs Jul2020'!AI91*'Tariffs Jul2020'!O91/100)* 'Tariffs Jul2020'!AI91)</f>
        <v>313.09090909090907</v>
      </c>
      <c r="F97" s="85">
        <f>IF($C$5*'Tariffs Jul2020'!AK91/'Tariffs Jul2020'!AI91&lt;'Tariffs Jul2020'!J91,0,IF($C$5*'Tariffs Jul2020'!AK91/'Tariffs Jul2020'!AI91&lt;='Tariffs Jul2020'!K91,($C$5*'Tariffs Jul2020'!AK91/'Tariffs Jul2020'!AI91-'Tariffs Jul2020'!J91)*('Tariffs Jul2020'!P91/100)*'Tariffs Jul2020'!AI91,('Tariffs Jul2020'!K91-'Tariffs Jul2020'!J91)*('Tariffs Jul2020'!P91/100)*'Tariffs Jul2020'!AI91))</f>
        <v>225.76549090909083</v>
      </c>
      <c r="G97" s="85">
        <f>IF($C$5*'Tariffs Jul2020'!AK91/'Tariffs Jul2020'!AI91&lt;'Tariffs Jul2020'!K91,0,IF($C$5*'Tariffs Jul2020'!AK91/'Tariffs Jul2020'!AI91&lt;='Tariffs Jul2020'!L91,($C$5*'Tariffs Jul2020'!AK91/'Tariffs Jul2020'!AI91-'Tariffs Jul2020'!K91)*('Tariffs Jul2020'!Q91/100)*'Tariffs Jul2020'!AI91,('Tariffs Jul2020'!L91-'Tariffs Jul2020'!K91)*('Tariffs Jul2020'!Q91/100)*'Tariffs Jul2020'!AI91))</f>
        <v>0</v>
      </c>
      <c r="H97" s="85">
        <f>IF($C$5*'Tariffs Jul2020'!AK91/'Tariffs Jul2020'!AI91&lt;'Tariffs Jul2020'!L91,0,IF($C$5*'Tariffs Jul2020'!AK91/'Tariffs Jul2020'!AI91&lt;='Tariffs Jul2020'!M91,($C$5*'Tariffs Jul2020'!AK91/'Tariffs Jul2020'!AI91-'Tariffs Jul2020'!L91)*('Tariffs Jul2020'!R91/100)*'Tariffs Jul2020'!AI91,('Tariffs Jul2020'!M91-'Tariffs Jul2020'!L91)*('Tariffs Jul2020'!R91/100)*'Tariffs Jul2020'!AI91))</f>
        <v>0</v>
      </c>
      <c r="I97" s="85">
        <f>IF(($C$5*'Tariffs Jul2020'!AK91/'Tariffs Jul2020'!AI91&gt;'Tariffs Jul2020'!M91),($C$5*'Tariffs Jul2020'!AK91/'Tariffs Jul2020'!AI91-'Tariffs Jul2020'!M91)*'Tariffs Jul2020'!S91/100*'Tariffs Jul2020'!AI91,0)</f>
        <v>0</v>
      </c>
      <c r="J97" s="85">
        <f>IF($C$5*'Tariffs Jul2020'!AL91/'Tariffs Jul2020'!AJ91&gt;='Tariffs Jul2020'!J91,('Tariffs Jul2020'!J91*'Tariffs Jul2020'!U91/100)* 'Tariffs Jul2020'!AJ91,($C$5*'Tariffs Jul2020'!AL91/'Tariffs Jul2020'!AJ91*'Tariffs Jul2020'!U91/100)* 'Tariffs Jul2020'!AJ91)</f>
        <v>589.09090909090912</v>
      </c>
      <c r="K97" s="85">
        <f>IF($C$5*'Tariffs Jul2020'!AL91/'Tariffs Jul2020'!AJ91&lt;'Tariffs Jul2020'!J91,0,IF($C$5*'Tariffs Jul2020'!AL91/'Tariffs Jul2020'!AJ91&lt;='Tariffs Jul2020'!K91,($C$5*'Tariffs Jul2020'!AL91/'Tariffs Jul2020'!AJ91-'Tariffs Jul2020'!J91)*('Tariffs Jul2020'!V91/100)*'Tariffs Jul2020'!AJ91,('Tariffs Jul2020'!K91-'Tariffs Jul2020'!J91)*('Tariffs Jul2020'!V91/100)*'Tariffs Jul2020'!AJ91))</f>
        <v>356.6440363636363</v>
      </c>
      <c r="L97" s="85">
        <f>IF($C$5*'Tariffs Jul2020'!AL91/'Tariffs Jul2020'!AJ91&lt;'Tariffs Jul2020'!K91,0,IF($C$5*'Tariffs Jul2020'!AL91/'Tariffs Jul2020'!AJ91&lt;='Tariffs Jul2020'!L91,($C$5*'Tariffs Jul2020'!AL91/'Tariffs Jul2020'!AJ91-'Tariffs Jul2020'!K91)*('Tariffs Jul2020'!W91/100)*'Tariffs Jul2020'!AJ91,('Tariffs Jul2020'!L91-'Tariffs Jul2020'!K91)*('Tariffs Jul2020'!W91/100)*'Tariffs Jul2020'!AJ91))</f>
        <v>0</v>
      </c>
      <c r="M97" s="85">
        <f>IF($C$5*'Tariffs Jul2020'!AL91/'Tariffs Jul2020'!AJ91&lt;'Tariffs Jul2020'!L91,0,IF($C$5*'Tariffs Jul2020'!AL91/'Tariffs Jul2020'!AJ91&lt;='Tariffs Jul2020'!M91,($C$5*'Tariffs Jul2020'!AL91/'Tariffs Jul2020'!AJ91-'Tariffs Jul2020'!L91)*('Tariffs Jul2020'!X91/100)*'Tariffs Jul2020'!AJ91,('Tariffs Jul2020'!M91-'Tariffs Jul2020'!L91)*('Tariffs Jul2020'!X91/100)*'Tariffs Jul2020'!AJ91))</f>
        <v>0</v>
      </c>
      <c r="N97" s="85">
        <f>IF(($C$5*'Tariffs Jul2020'!AL91/'Tariffs Jul2020'!AJ91&gt;'Tariffs Jul2020'!M91),($C$5*'Tariffs Jul2020'!AL91/'Tariffs Jul2020'!AJ91-'Tariffs Jul2020'!M91)*'Tariffs Jul2020'!Y91/100*'Tariffs Jul2020'!AJ91,0)</f>
        <v>0</v>
      </c>
      <c r="O97" s="73">
        <f t="shared" ref="O97:O132" si="22">SUM(D97:N97)</f>
        <v>1795.8367999999998</v>
      </c>
      <c r="P97" s="498">
        <f t="shared" ref="P97:P132" si="23">O97*1.1</f>
        <v>1975.42048</v>
      </c>
      <c r="Q97" s="482"/>
      <c r="R97" s="482"/>
      <c r="S97" s="482"/>
      <c r="T97" s="482"/>
      <c r="U97" s="482"/>
      <c r="V97" s="482"/>
      <c r="W97" s="482"/>
      <c r="X97" s="482"/>
      <c r="Y97" s="482"/>
    </row>
    <row r="98" spans="1:25" x14ac:dyDescent="0.15">
      <c r="A98" s="286" t="str">
        <f>'Tariffs Jul2020'!F92</f>
        <v>Amaysim</v>
      </c>
      <c r="B98" s="47" t="str">
        <f>'Tariffs Jul2020'!D92</f>
        <v>AusNet Services West</v>
      </c>
      <c r="C98" s="287">
        <f>'Tariffs Jul2020'!E92</f>
        <v>43831</v>
      </c>
      <c r="D98" s="85">
        <f>365*'Tariffs Jul2020'!H92/100</f>
        <v>353.32</v>
      </c>
      <c r="E98" s="85">
        <f>IF($C$5*'Tariffs Jul2020'!AK92/'Tariffs Jul2020'!AI92&gt;='Tariffs Jul2020'!J92,( 'Tariffs Jul2020'!J92*'Tariffs Jul2020'!O92/100)* 'Tariffs Jul2020'!AI92,($C$5*'Tariffs Jul2020'!AK92/'Tariffs Jul2020'!AI92*'Tariffs Jul2020'!O92/100)* 'Tariffs Jul2020'!AI92)</f>
        <v>366.5454545454545</v>
      </c>
      <c r="F98" s="85">
        <f>IF($C$5*'Tariffs Jul2020'!AK92/'Tariffs Jul2020'!AI92&lt;'Tariffs Jul2020'!J92,0,IF($C$5*'Tariffs Jul2020'!AK92/'Tariffs Jul2020'!AI92&lt;='Tariffs Jul2020'!K92,($C$5*'Tariffs Jul2020'!AK92/'Tariffs Jul2020'!AI92-'Tariffs Jul2020'!J92)*('Tariffs Jul2020'!P92/100)*'Tariffs Jul2020'!AI92,('Tariffs Jul2020'!K92-'Tariffs Jul2020'!J92)*('Tariffs Jul2020'!P92/100)*'Tariffs Jul2020'!AI92))</f>
        <v>260.93909999999994</v>
      </c>
      <c r="G98" s="85">
        <f>IF($C$5*'Tariffs Jul2020'!AK92/'Tariffs Jul2020'!AI92&lt;'Tariffs Jul2020'!K92,0,IF($C$5*'Tariffs Jul2020'!AK92/'Tariffs Jul2020'!AI92&lt;='Tariffs Jul2020'!L92,($C$5*'Tariffs Jul2020'!AK92/'Tariffs Jul2020'!AI92-'Tariffs Jul2020'!K92)*('Tariffs Jul2020'!Q92/100)*'Tariffs Jul2020'!AI92,('Tariffs Jul2020'!L92-'Tariffs Jul2020'!K92)*('Tariffs Jul2020'!Q92/100)*'Tariffs Jul2020'!AI92))</f>
        <v>0</v>
      </c>
      <c r="H98" s="85">
        <f>IF($C$5*'Tariffs Jul2020'!AK92/'Tariffs Jul2020'!AI92&lt;'Tariffs Jul2020'!L92,0,IF($C$5*'Tariffs Jul2020'!AK92/'Tariffs Jul2020'!AI92&lt;='Tariffs Jul2020'!M92,($C$5*'Tariffs Jul2020'!AK92/'Tariffs Jul2020'!AI92-'Tariffs Jul2020'!L92)*('Tariffs Jul2020'!R92/100)*'Tariffs Jul2020'!AI92,('Tariffs Jul2020'!M92-'Tariffs Jul2020'!L92)*('Tariffs Jul2020'!R92/100)*'Tariffs Jul2020'!AI92))</f>
        <v>0</v>
      </c>
      <c r="I98" s="85">
        <f>IF(($C$5*'Tariffs Jul2020'!AK92/'Tariffs Jul2020'!AI92&gt;'Tariffs Jul2020'!M92),($C$5*'Tariffs Jul2020'!AK92/'Tariffs Jul2020'!AI92-'Tariffs Jul2020'!M92)*'Tariffs Jul2020'!S92/100*'Tariffs Jul2020'!AI92,0)</f>
        <v>0</v>
      </c>
      <c r="J98" s="85">
        <f>IF($C$5*'Tariffs Jul2020'!AL92/'Tariffs Jul2020'!AJ92&gt;='Tariffs Jul2020'!J92,('Tariffs Jul2020'!J92*'Tariffs Jul2020'!U92/100)* 'Tariffs Jul2020'!AJ92,($C$5*'Tariffs Jul2020'!AL92/'Tariffs Jul2020'!AJ92*'Tariffs Jul2020'!U92/100)* 'Tariffs Jul2020'!AJ92)</f>
        <v>600</v>
      </c>
      <c r="K98" s="85">
        <f>IF($C$5*'Tariffs Jul2020'!AL92/'Tariffs Jul2020'!AJ92&lt;'Tariffs Jul2020'!J92,0,IF($C$5*'Tariffs Jul2020'!AL92/'Tariffs Jul2020'!AJ92&lt;='Tariffs Jul2020'!K92,($C$5*'Tariffs Jul2020'!AL92/'Tariffs Jul2020'!AJ92-'Tariffs Jul2020'!J92)*('Tariffs Jul2020'!V92/100)*'Tariffs Jul2020'!AJ92,('Tariffs Jul2020'!K92-'Tariffs Jul2020'!J92)*('Tariffs Jul2020'!V92/100)*'Tariffs Jul2020'!AJ92))</f>
        <v>441.71509090909086</v>
      </c>
      <c r="L98" s="85">
        <f>IF($C$5*'Tariffs Jul2020'!AL92/'Tariffs Jul2020'!AJ92&lt;'Tariffs Jul2020'!K92,0,IF($C$5*'Tariffs Jul2020'!AL92/'Tariffs Jul2020'!AJ92&lt;='Tariffs Jul2020'!L92,($C$5*'Tariffs Jul2020'!AL92/'Tariffs Jul2020'!AJ92-'Tariffs Jul2020'!K92)*('Tariffs Jul2020'!W92/100)*'Tariffs Jul2020'!AJ92,('Tariffs Jul2020'!L92-'Tariffs Jul2020'!K92)*('Tariffs Jul2020'!W92/100)*'Tariffs Jul2020'!AJ92))</f>
        <v>0</v>
      </c>
      <c r="M98" s="85">
        <f>IF($C$5*'Tariffs Jul2020'!AL92/'Tariffs Jul2020'!AJ92&lt;'Tariffs Jul2020'!L92,0,IF($C$5*'Tariffs Jul2020'!AL92/'Tariffs Jul2020'!AJ92&lt;='Tariffs Jul2020'!M92,($C$5*'Tariffs Jul2020'!AL92/'Tariffs Jul2020'!AJ92-'Tariffs Jul2020'!L92)*('Tariffs Jul2020'!X92/100)*'Tariffs Jul2020'!AJ92,('Tariffs Jul2020'!M92-'Tariffs Jul2020'!L92)*('Tariffs Jul2020'!X92/100)*'Tariffs Jul2020'!AJ92))</f>
        <v>0</v>
      </c>
      <c r="N98" s="85">
        <f>IF(($C$5*'Tariffs Jul2020'!AL92/'Tariffs Jul2020'!AJ92&gt;'Tariffs Jul2020'!M92),($C$5*'Tariffs Jul2020'!AL92/'Tariffs Jul2020'!AJ92-'Tariffs Jul2020'!M92)*'Tariffs Jul2020'!Y92/100*'Tariffs Jul2020'!AJ92,0)</f>
        <v>0</v>
      </c>
      <c r="O98" s="73">
        <f t="shared" si="22"/>
        <v>2022.5196454545451</v>
      </c>
      <c r="P98" s="498">
        <f t="shared" si="23"/>
        <v>2224.7716099999998</v>
      </c>
      <c r="Q98" s="482"/>
      <c r="R98" s="482"/>
      <c r="S98" s="482"/>
      <c r="T98" s="482"/>
      <c r="U98" s="482"/>
      <c r="V98" s="482"/>
      <c r="W98" s="482"/>
      <c r="X98" s="482"/>
      <c r="Y98" s="482"/>
    </row>
    <row r="99" spans="1:25" x14ac:dyDescent="0.15">
      <c r="A99" s="286" t="str">
        <f>'Tariffs Jul2020'!F93</f>
        <v>GloBird</v>
      </c>
      <c r="B99" s="47" t="str">
        <f>'Tariffs Jul2020'!D93</f>
        <v>AusNet Services West</v>
      </c>
      <c r="C99" s="287">
        <f>'Tariffs Jul2020'!E93</f>
        <v>43466</v>
      </c>
      <c r="D99" s="85">
        <f>365*'Tariffs Jul2020'!H93/100</f>
        <v>408.8</v>
      </c>
      <c r="E99" s="85">
        <f>IF($C$5*'Tariffs Jul2020'!AK93/'Tariffs Jul2020'!AI93&gt;='Tariffs Jul2020'!J93,( 'Tariffs Jul2020'!J93*'Tariffs Jul2020'!O93/100)* 'Tariffs Jul2020'!AI93,($C$5*'Tariffs Jul2020'!AK93/'Tariffs Jul2020'!AI93*'Tariffs Jul2020'!O93/100)* 'Tariffs Jul2020'!AI93)</f>
        <v>656.1450000000001</v>
      </c>
      <c r="F99" s="85">
        <f>IF($C$5*'Tariffs Jul2020'!AK93/'Tariffs Jul2020'!AI93&lt;'Tariffs Jul2020'!J93,0,IF($C$5*'Tariffs Jul2020'!AK93/'Tariffs Jul2020'!AI93&lt;='Tariffs Jul2020'!K93,($C$5*'Tariffs Jul2020'!AK93/'Tariffs Jul2020'!AI93-'Tariffs Jul2020'!J93)*('Tariffs Jul2020'!P93/100)*'Tariffs Jul2020'!AI93,('Tariffs Jul2020'!K93-'Tariffs Jul2020'!J93)*('Tariffs Jul2020'!P93/100)*'Tariffs Jul2020'!AI93))</f>
        <v>0</v>
      </c>
      <c r="G99" s="85">
        <f>IF($C$5*'Tariffs Jul2020'!AK93/'Tariffs Jul2020'!AI93&lt;'Tariffs Jul2020'!K93,0,IF($C$5*'Tariffs Jul2020'!AK93/'Tariffs Jul2020'!AI93&lt;='Tariffs Jul2020'!L93,($C$5*'Tariffs Jul2020'!AK93/'Tariffs Jul2020'!AI93-'Tariffs Jul2020'!K93)*('Tariffs Jul2020'!Q93/100)*'Tariffs Jul2020'!AI93,('Tariffs Jul2020'!L93-'Tariffs Jul2020'!K93)*('Tariffs Jul2020'!Q93/100)*'Tariffs Jul2020'!AI93))</f>
        <v>0</v>
      </c>
      <c r="H99" s="85">
        <f>IF($C$5*'Tariffs Jul2020'!AK93/'Tariffs Jul2020'!AI93&lt;'Tariffs Jul2020'!L93,0,IF($C$5*'Tariffs Jul2020'!AK93/'Tariffs Jul2020'!AI93&lt;='Tariffs Jul2020'!M93,($C$5*'Tariffs Jul2020'!AK93/'Tariffs Jul2020'!AI93-'Tariffs Jul2020'!L93)*('Tariffs Jul2020'!R93/100)*'Tariffs Jul2020'!AI93,('Tariffs Jul2020'!M93-'Tariffs Jul2020'!L93)*('Tariffs Jul2020'!R93/100)*'Tariffs Jul2020'!AI93))</f>
        <v>0</v>
      </c>
      <c r="I99" s="85">
        <f>IF(($C$5*'Tariffs Jul2020'!AK93/'Tariffs Jul2020'!AI93&gt;'Tariffs Jul2020'!M93),($C$5*'Tariffs Jul2020'!AK93/'Tariffs Jul2020'!AI93-'Tariffs Jul2020'!M93)*'Tariffs Jul2020'!S93/100*'Tariffs Jul2020'!AI93,0)</f>
        <v>0</v>
      </c>
      <c r="J99" s="85">
        <f>IF($C$5*'Tariffs Jul2020'!AL93/'Tariffs Jul2020'!AJ93&gt;='Tariffs Jul2020'!J93,('Tariffs Jul2020'!J93*'Tariffs Jul2020'!U93/100)* 'Tariffs Jul2020'!AJ93,($C$5*'Tariffs Jul2020'!AL93/'Tariffs Jul2020'!AJ93*'Tariffs Jul2020'!U93/100)* 'Tariffs Jul2020'!AJ93)</f>
        <v>753.33194999999989</v>
      </c>
      <c r="K99" s="85">
        <f>IF($C$5*'Tariffs Jul2020'!AL93/'Tariffs Jul2020'!AJ93&lt;'Tariffs Jul2020'!J93,0,IF($C$5*'Tariffs Jul2020'!AL93/'Tariffs Jul2020'!AJ93&lt;='Tariffs Jul2020'!K93,($C$5*'Tariffs Jul2020'!AL93/'Tariffs Jul2020'!AJ93-'Tariffs Jul2020'!J93)*('Tariffs Jul2020'!V93/100)*'Tariffs Jul2020'!AJ93,('Tariffs Jul2020'!K93-'Tariffs Jul2020'!J93)*('Tariffs Jul2020'!V93/100)*'Tariffs Jul2020'!AJ93))</f>
        <v>0</v>
      </c>
      <c r="L99" s="85">
        <f>IF($C$5*'Tariffs Jul2020'!AL93/'Tariffs Jul2020'!AJ93&lt;'Tariffs Jul2020'!K93,0,IF($C$5*'Tariffs Jul2020'!AL93/'Tariffs Jul2020'!AJ93&lt;='Tariffs Jul2020'!L93,($C$5*'Tariffs Jul2020'!AL93/'Tariffs Jul2020'!AJ93-'Tariffs Jul2020'!K93)*('Tariffs Jul2020'!W93/100)*'Tariffs Jul2020'!AJ93,('Tariffs Jul2020'!L93-'Tariffs Jul2020'!K93)*('Tariffs Jul2020'!W93/100)*'Tariffs Jul2020'!AJ93))</f>
        <v>0</v>
      </c>
      <c r="M99" s="85">
        <f>IF($C$5*'Tariffs Jul2020'!AL93/'Tariffs Jul2020'!AJ93&lt;'Tariffs Jul2020'!L93,0,IF($C$5*'Tariffs Jul2020'!AL93/'Tariffs Jul2020'!AJ93&lt;='Tariffs Jul2020'!M93,($C$5*'Tariffs Jul2020'!AL93/'Tariffs Jul2020'!AJ93-'Tariffs Jul2020'!L93)*('Tariffs Jul2020'!X93/100)*'Tariffs Jul2020'!AJ93,('Tariffs Jul2020'!M93-'Tariffs Jul2020'!L93)*('Tariffs Jul2020'!X93/100)*'Tariffs Jul2020'!AJ93))</f>
        <v>0</v>
      </c>
      <c r="N99" s="85">
        <f>IF(($C$5*'Tariffs Jul2020'!AL93/'Tariffs Jul2020'!AJ93&gt;'Tariffs Jul2020'!M93),($C$5*'Tariffs Jul2020'!AL93/'Tariffs Jul2020'!AJ93-'Tariffs Jul2020'!M93)*'Tariffs Jul2020'!Y93/100*'Tariffs Jul2020'!AJ93,0)</f>
        <v>0</v>
      </c>
      <c r="O99" s="73">
        <f t="shared" si="22"/>
        <v>1818.2769499999999</v>
      </c>
      <c r="P99" s="498">
        <f t="shared" si="23"/>
        <v>2000.1046450000001</v>
      </c>
      <c r="Q99" s="482"/>
      <c r="R99" s="482"/>
      <c r="S99" s="482"/>
      <c r="T99" s="482"/>
      <c r="U99" s="482"/>
      <c r="V99" s="482"/>
      <c r="W99" s="482"/>
      <c r="X99" s="482"/>
      <c r="Y99" s="482"/>
    </row>
    <row r="100" spans="1:25" x14ac:dyDescent="0.15">
      <c r="A100" s="286" t="str">
        <f>'Tariffs Jul2020'!F94</f>
        <v>Powershop</v>
      </c>
      <c r="B100" s="47" t="str">
        <f>'Tariffs Jul2020'!D94</f>
        <v>AusNet Services West</v>
      </c>
      <c r="C100" s="287">
        <f>'Tariffs Jul2020'!E94</f>
        <v>44013</v>
      </c>
      <c r="D100" s="85">
        <f>365*'Tariffs Jul2020'!H94/100</f>
        <v>294.18999999999994</v>
      </c>
      <c r="E100" s="85">
        <f>((C$5*'Tariffs Jul2020'!AK94/'Tariffs Jul2020'!AI94)*('Tariffs Jul2020'!O94/100))*'Tariffs Jul2020'!AI94</f>
        <v>376.05329999999998</v>
      </c>
      <c r="F100" s="85">
        <v>0</v>
      </c>
      <c r="G100" s="85">
        <v>0</v>
      </c>
      <c r="H100" s="85">
        <v>0</v>
      </c>
      <c r="I100" s="85">
        <f>((C$5*'Tariffs Jul2020'!AL94/'Tariffs Jul2020'!AJ94)*('Tariffs Jul2020'!U94/100))*'Tariffs Jul2020'!AJ94</f>
        <v>675.75059999999985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73">
        <f t="shared" si="22"/>
        <v>1345.9938999999997</v>
      </c>
      <c r="P100" s="498">
        <f t="shared" si="23"/>
        <v>1480.5932899999998</v>
      </c>
      <c r="Q100" s="482"/>
      <c r="R100" s="482"/>
      <c r="S100" s="482"/>
      <c r="T100" s="482"/>
      <c r="U100" s="482"/>
      <c r="V100" s="482"/>
      <c r="W100" s="482"/>
      <c r="X100" s="482"/>
      <c r="Y100" s="482"/>
    </row>
    <row r="101" spans="1:25" x14ac:dyDescent="0.15">
      <c r="A101" s="286" t="str">
        <f>'Tariffs Jul2020'!F95</f>
        <v>Click Energy</v>
      </c>
      <c r="B101" s="47" t="str">
        <f>'Tariffs Jul2020'!D95</f>
        <v>AusNet Services West</v>
      </c>
      <c r="C101" s="287">
        <f>'Tariffs Jul2020'!E95</f>
        <v>43831</v>
      </c>
      <c r="D101" s="85">
        <f>365*'Tariffs Jul2020'!H95/100</f>
        <v>353.32</v>
      </c>
      <c r="E101" s="85">
        <f>IF($C$5*'Tariffs Jul2020'!AK95/'Tariffs Jul2020'!AI95&gt;='Tariffs Jul2020'!J95,( 'Tariffs Jul2020'!J95*'Tariffs Jul2020'!O95/100)* 'Tariffs Jul2020'!AI95,($C$5*'Tariffs Jul2020'!AK95/'Tariffs Jul2020'!AI95*'Tariffs Jul2020'!O95/100)* 'Tariffs Jul2020'!AI95)</f>
        <v>366.5454545454545</v>
      </c>
      <c r="F101" s="85">
        <f>IF($C$5*'Tariffs Jul2020'!AK95/'Tariffs Jul2020'!AI95&lt;'Tariffs Jul2020'!J95,0,IF($C$5*'Tariffs Jul2020'!AK95/'Tariffs Jul2020'!AI95&lt;='Tariffs Jul2020'!K95,($C$5*'Tariffs Jul2020'!AK95/'Tariffs Jul2020'!AI95-'Tariffs Jul2020'!J95)*('Tariffs Jul2020'!P95/100)*'Tariffs Jul2020'!AI95,('Tariffs Jul2020'!K95-'Tariffs Jul2020'!J95)*('Tariffs Jul2020'!P95/100)*'Tariffs Jul2020'!AI95))</f>
        <v>260.93909999999994</v>
      </c>
      <c r="G101" s="85">
        <f>IF($C$5*'Tariffs Jul2020'!AK95/'Tariffs Jul2020'!AI95&lt;'Tariffs Jul2020'!K95,0,IF($C$5*'Tariffs Jul2020'!AK95/'Tariffs Jul2020'!AI95&lt;='Tariffs Jul2020'!L95,($C$5*'Tariffs Jul2020'!AK95/'Tariffs Jul2020'!AI95-'Tariffs Jul2020'!K95)*('Tariffs Jul2020'!Q95/100)*'Tariffs Jul2020'!AI95,('Tariffs Jul2020'!L95-'Tariffs Jul2020'!K95)*('Tariffs Jul2020'!Q95/100)*'Tariffs Jul2020'!AI95))</f>
        <v>0</v>
      </c>
      <c r="H101" s="85">
        <f>IF($C$5*'Tariffs Jul2020'!AK95/'Tariffs Jul2020'!AI95&lt;'Tariffs Jul2020'!L95,0,IF($C$5*'Tariffs Jul2020'!AK95/'Tariffs Jul2020'!AI95&lt;='Tariffs Jul2020'!M95,($C$5*'Tariffs Jul2020'!AK95/'Tariffs Jul2020'!AI95-'Tariffs Jul2020'!L95)*('Tariffs Jul2020'!R95/100)*'Tariffs Jul2020'!AI95,('Tariffs Jul2020'!M95-'Tariffs Jul2020'!L95)*('Tariffs Jul2020'!R95/100)*'Tariffs Jul2020'!AI95))</f>
        <v>0</v>
      </c>
      <c r="I101" s="85">
        <f>IF(($C$5*'Tariffs Jul2020'!AK95/'Tariffs Jul2020'!AI95&gt;'Tariffs Jul2020'!M95),($C$5*'Tariffs Jul2020'!AK95/'Tariffs Jul2020'!AI95-'Tariffs Jul2020'!M95)*'Tariffs Jul2020'!S95/100*'Tariffs Jul2020'!AI95,0)</f>
        <v>0</v>
      </c>
      <c r="J101" s="85">
        <f>IF($C$5*'Tariffs Jul2020'!AL95/'Tariffs Jul2020'!AJ95&gt;='Tariffs Jul2020'!J95,('Tariffs Jul2020'!J95*'Tariffs Jul2020'!U95/100)* 'Tariffs Jul2020'!AJ95,($C$5*'Tariffs Jul2020'!AL95/'Tariffs Jul2020'!AJ95*'Tariffs Jul2020'!U95/100)* 'Tariffs Jul2020'!AJ95)</f>
        <v>600</v>
      </c>
      <c r="K101" s="85">
        <f>IF($C$5*'Tariffs Jul2020'!AL95/'Tariffs Jul2020'!AJ95&lt;'Tariffs Jul2020'!J95,0,IF($C$5*'Tariffs Jul2020'!AL95/'Tariffs Jul2020'!AJ95&lt;='Tariffs Jul2020'!K95,($C$5*'Tariffs Jul2020'!AL95/'Tariffs Jul2020'!AJ95-'Tariffs Jul2020'!J95)*('Tariffs Jul2020'!V95/100)*'Tariffs Jul2020'!AJ95,('Tariffs Jul2020'!K95-'Tariffs Jul2020'!J95)*('Tariffs Jul2020'!V95/100)*'Tariffs Jul2020'!AJ95))</f>
        <v>441.71509090909086</v>
      </c>
      <c r="L101" s="85">
        <f>IF($C$5*'Tariffs Jul2020'!AL95/'Tariffs Jul2020'!AJ95&lt;'Tariffs Jul2020'!K95,0,IF($C$5*'Tariffs Jul2020'!AL95/'Tariffs Jul2020'!AJ95&lt;='Tariffs Jul2020'!L95,($C$5*'Tariffs Jul2020'!AL95/'Tariffs Jul2020'!AJ95-'Tariffs Jul2020'!K95)*('Tariffs Jul2020'!W95/100)*'Tariffs Jul2020'!AJ95,('Tariffs Jul2020'!L95-'Tariffs Jul2020'!K95)*('Tariffs Jul2020'!W95/100)*'Tariffs Jul2020'!AJ95))</f>
        <v>0</v>
      </c>
      <c r="M101" s="85">
        <f>IF($C$5*'Tariffs Jul2020'!AL95/'Tariffs Jul2020'!AJ95&lt;'Tariffs Jul2020'!L95,0,IF($C$5*'Tariffs Jul2020'!AL95/'Tariffs Jul2020'!AJ95&lt;='Tariffs Jul2020'!M95,($C$5*'Tariffs Jul2020'!AL95/'Tariffs Jul2020'!AJ95-'Tariffs Jul2020'!L95)*('Tariffs Jul2020'!X95/100)*'Tariffs Jul2020'!AJ95,('Tariffs Jul2020'!M95-'Tariffs Jul2020'!L95)*('Tariffs Jul2020'!X95/100)*'Tariffs Jul2020'!AJ95))</f>
        <v>0</v>
      </c>
      <c r="N101" s="85">
        <f>IF(($C$5*'Tariffs Jul2020'!AL95/'Tariffs Jul2020'!AJ95&gt;'Tariffs Jul2020'!M95),($C$5*'Tariffs Jul2020'!AL95/'Tariffs Jul2020'!AJ95-'Tariffs Jul2020'!M95)*'Tariffs Jul2020'!Y95/100*'Tariffs Jul2020'!AJ95,0)</f>
        <v>0</v>
      </c>
      <c r="O101" s="73">
        <f t="shared" ref="O101" si="24">SUM(D101:N101)</f>
        <v>2022.5196454545451</v>
      </c>
      <c r="P101" s="498">
        <f t="shared" ref="P101" si="25">O101*1.1</f>
        <v>2224.7716099999998</v>
      </c>
      <c r="Q101" s="482"/>
      <c r="R101" s="482"/>
      <c r="S101" s="482"/>
      <c r="T101" s="482"/>
      <c r="U101" s="482"/>
      <c r="V101" s="482"/>
      <c r="W101" s="482"/>
      <c r="X101" s="482"/>
      <c r="Y101" s="482"/>
    </row>
    <row r="102" spans="1:25" ht="14" thickBot="1" x14ac:dyDescent="0.2">
      <c r="A102" s="288" t="str">
        <f>'Tariffs Jul2020'!F96</f>
        <v>1st Energy</v>
      </c>
      <c r="B102" s="289" t="str">
        <f>'Tariffs Jul2020'!D96</f>
        <v>AusNet Services West</v>
      </c>
      <c r="C102" s="290">
        <f>'Tariffs Jul2020'!E96</f>
        <v>43731</v>
      </c>
      <c r="D102" s="291">
        <f>365*'Tariffs Jul2020'!H96/100</f>
        <v>346.74999999999994</v>
      </c>
      <c r="E102" s="291">
        <f>IF($C$5*'Tariffs Jul2020'!AK96/'Tariffs Jul2020'!AI96&gt;='Tariffs Jul2020'!J96,( 'Tariffs Jul2020'!J96*'Tariffs Jul2020'!O96/100)* 'Tariffs Jul2020'!AI96,($C$5*'Tariffs Jul2020'!AK96/'Tariffs Jul2020'!AI96*'Tariffs Jul2020'!O96/100)* 'Tariffs Jul2020'!AI96)</f>
        <v>288</v>
      </c>
      <c r="F102" s="291">
        <f>IF($C$5*'Tariffs Jul2020'!AK96/'Tariffs Jul2020'!AI96&lt;'Tariffs Jul2020'!J96,0,IF($C$5*'Tariffs Jul2020'!AK96/'Tariffs Jul2020'!AI96&lt;='Tariffs Jul2020'!K96,($C$5*'Tariffs Jul2020'!AK96/'Tariffs Jul2020'!AI96-'Tariffs Jul2020'!J96)*('Tariffs Jul2020'!P96/100)*'Tariffs Jul2020'!AI96,('Tariffs Jul2020'!K96-'Tariffs Jul2020'!J96)*('Tariffs Jul2020'!P96/100)*'Tariffs Jul2020'!AI96))</f>
        <v>206.95169999999996</v>
      </c>
      <c r="G102" s="291">
        <f>IF($C$5*'Tariffs Jul2020'!AK96/'Tariffs Jul2020'!AI96&lt;'Tariffs Jul2020'!K96,0,IF($C$5*'Tariffs Jul2020'!AK96/'Tariffs Jul2020'!AI96&lt;='Tariffs Jul2020'!L96,($C$5*'Tariffs Jul2020'!AK96/'Tariffs Jul2020'!AI96-'Tariffs Jul2020'!K96)*('Tariffs Jul2020'!Q96/100)*'Tariffs Jul2020'!AI96,('Tariffs Jul2020'!L96-'Tariffs Jul2020'!K96)*('Tariffs Jul2020'!Q96/100)*'Tariffs Jul2020'!AI96))</f>
        <v>0</v>
      </c>
      <c r="H102" s="291">
        <f>IF($C$5*'Tariffs Jul2020'!AK96/'Tariffs Jul2020'!AI96&lt;'Tariffs Jul2020'!L96,0,IF($C$5*'Tariffs Jul2020'!AK96/'Tariffs Jul2020'!AI96&lt;='Tariffs Jul2020'!M96,($C$5*'Tariffs Jul2020'!AK96/'Tariffs Jul2020'!AI96-'Tariffs Jul2020'!L96)*('Tariffs Jul2020'!R96/100)*'Tariffs Jul2020'!AI96,('Tariffs Jul2020'!M96-'Tariffs Jul2020'!L96)*('Tariffs Jul2020'!R96/100)*'Tariffs Jul2020'!AI96))</f>
        <v>0</v>
      </c>
      <c r="I102" s="291">
        <f>IF(($C$5*'Tariffs Jul2020'!AK96/'Tariffs Jul2020'!AI96&gt;'Tariffs Jul2020'!M96),($C$5*'Tariffs Jul2020'!AK96/'Tariffs Jul2020'!AI96-'Tariffs Jul2020'!M96)*'Tariffs Jul2020'!S96/100*'Tariffs Jul2020'!AI96,0)</f>
        <v>0</v>
      </c>
      <c r="J102" s="291">
        <f>IF($C$5*'Tariffs Jul2020'!AL96/'Tariffs Jul2020'!AJ96&gt;='Tariffs Jul2020'!J96,('Tariffs Jul2020'!J96*'Tariffs Jul2020'!U96/100)* 'Tariffs Jul2020'!AJ96,($C$5*'Tariffs Jul2020'!AL96/'Tariffs Jul2020'!AJ96*'Tariffs Jul2020'!U96/100)* 'Tariffs Jul2020'!AJ96)</f>
        <v>527.99999999999989</v>
      </c>
      <c r="K102" s="291">
        <f>IF($C$5*'Tariffs Jul2020'!AL96/'Tariffs Jul2020'!AJ96&lt;'Tariffs Jul2020'!J96,0,IF($C$5*'Tariffs Jul2020'!AL96/'Tariffs Jul2020'!AJ96&lt;='Tariffs Jul2020'!K96,($C$5*'Tariffs Jul2020'!AL96/'Tariffs Jul2020'!AJ96-'Tariffs Jul2020'!J96)*('Tariffs Jul2020'!V96/100)*'Tariffs Jul2020'!AJ96,('Tariffs Jul2020'!K96-'Tariffs Jul2020'!J96)*('Tariffs Jul2020'!V96/100)*'Tariffs Jul2020'!AJ96))</f>
        <v>359.91599999999994</v>
      </c>
      <c r="L102" s="291">
        <f>IF($C$5*'Tariffs Jul2020'!AL96/'Tariffs Jul2020'!AJ96&lt;'Tariffs Jul2020'!K96,0,IF($C$5*'Tariffs Jul2020'!AL96/'Tariffs Jul2020'!AJ96&lt;='Tariffs Jul2020'!L96,($C$5*'Tariffs Jul2020'!AL96/'Tariffs Jul2020'!AJ96-'Tariffs Jul2020'!K96)*('Tariffs Jul2020'!W96/100)*'Tariffs Jul2020'!AJ96,('Tariffs Jul2020'!L96-'Tariffs Jul2020'!K96)*('Tariffs Jul2020'!W96/100)*'Tariffs Jul2020'!AJ96))</f>
        <v>0</v>
      </c>
      <c r="M102" s="291">
        <f>IF($C$5*'Tariffs Jul2020'!AL96/'Tariffs Jul2020'!AJ96&lt;'Tariffs Jul2020'!L96,0,IF($C$5*'Tariffs Jul2020'!AL96/'Tariffs Jul2020'!AJ96&lt;='Tariffs Jul2020'!M96,($C$5*'Tariffs Jul2020'!AL96/'Tariffs Jul2020'!AJ96-'Tariffs Jul2020'!L96)*('Tariffs Jul2020'!X96/100)*'Tariffs Jul2020'!AJ96,('Tariffs Jul2020'!M96-'Tariffs Jul2020'!L96)*('Tariffs Jul2020'!X96/100)*'Tariffs Jul2020'!AJ96))</f>
        <v>0</v>
      </c>
      <c r="N102" s="291">
        <f>IF(($C$5*'Tariffs Jul2020'!AL96/'Tariffs Jul2020'!AJ96&gt;'Tariffs Jul2020'!M96),($C$5*'Tariffs Jul2020'!AL96/'Tariffs Jul2020'!AJ96-'Tariffs Jul2020'!M96)*'Tariffs Jul2020'!Y96/100*'Tariffs Jul2020'!AJ96,0)</f>
        <v>0</v>
      </c>
      <c r="O102" s="292">
        <f t="shared" ref="O102" si="26">SUM(D102:N102)</f>
        <v>1729.6176999999998</v>
      </c>
      <c r="P102" s="499">
        <f t="shared" ref="P102" si="27">O102*1.1</f>
        <v>1902.5794699999999</v>
      </c>
      <c r="Q102" s="482"/>
      <c r="R102" s="482"/>
      <c r="S102" s="482"/>
      <c r="T102" s="482"/>
      <c r="U102" s="482"/>
      <c r="V102" s="482"/>
      <c r="W102" s="482"/>
      <c r="X102" s="482"/>
      <c r="Y102" s="482"/>
    </row>
    <row r="103" spans="1:25" ht="14" thickTop="1" x14ac:dyDescent="0.15">
      <c r="A103" s="286" t="str">
        <f>'Tariffs Jul2020'!F97</f>
        <v>AGL</v>
      </c>
      <c r="B103" s="47" t="str">
        <f>'Tariffs Jul2020'!D97</f>
        <v>AusNet Services Central 2</v>
      </c>
      <c r="C103" s="287">
        <f>'Tariffs Jul2020'!E97</f>
        <v>44013</v>
      </c>
      <c r="D103" s="85">
        <f>365*'Tariffs Jul2020'!H97/100</f>
        <v>325.21499999999997</v>
      </c>
      <c r="E103" s="85">
        <f>IF($C$5*'Tariffs Jul2020'!AK97/'Tariffs Jul2020'!AI97&gt;='Tariffs Jul2020'!J97,( 'Tariffs Jul2020'!J97*'Tariffs Jul2020'!O97/100)* 'Tariffs Jul2020'!AI97,($C$5*'Tariffs Jul2020'!AK97/'Tariffs Jul2020'!AI97*'Tariffs Jul2020'!O97/100)* 'Tariffs Jul2020'!AI97)</f>
        <v>301.09090909090907</v>
      </c>
      <c r="F103" s="85">
        <f>IF($C$5*'Tariffs Jul2020'!AK97/'Tariffs Jul2020'!AI97&lt;'Tariffs Jul2020'!J97,0,IF($C$5*'Tariffs Jul2020'!AK97/'Tariffs Jul2020'!AI97&lt;='Tariffs Jul2020'!K97,($C$5*'Tariffs Jul2020'!AK97/'Tariffs Jul2020'!AI97-'Tariffs Jul2020'!J97)*('Tariffs Jul2020'!P97/100)*'Tariffs Jul2020'!AI97,('Tariffs Jul2020'!K97-'Tariffs Jul2020'!J97)*('Tariffs Jul2020'!P97/100)*'Tariffs Jul2020'!AI97))</f>
        <v>220.85754545454543</v>
      </c>
      <c r="G103" s="85">
        <f>IF($C$5*'Tariffs Jul2020'!AK97/'Tariffs Jul2020'!AI97&lt;'Tariffs Jul2020'!K97,0,IF($C$5*'Tariffs Jul2020'!AK97/'Tariffs Jul2020'!AI97&lt;='Tariffs Jul2020'!L97,($C$5*'Tariffs Jul2020'!AK97/'Tariffs Jul2020'!AI97-'Tariffs Jul2020'!K97)*('Tariffs Jul2020'!Q97/100)*'Tariffs Jul2020'!AI97,('Tariffs Jul2020'!L97-'Tariffs Jul2020'!K97)*('Tariffs Jul2020'!Q97/100)*'Tariffs Jul2020'!AI97))</f>
        <v>0</v>
      </c>
      <c r="H103" s="85">
        <f>IF($C$5*'Tariffs Jul2020'!AK97/'Tariffs Jul2020'!AI97&lt;'Tariffs Jul2020'!L97,0,IF($C$5*'Tariffs Jul2020'!AK97/'Tariffs Jul2020'!AI97&lt;='Tariffs Jul2020'!M97,($C$5*'Tariffs Jul2020'!AK97/'Tariffs Jul2020'!AI97-'Tariffs Jul2020'!L97)*('Tariffs Jul2020'!R97/100)*'Tariffs Jul2020'!AI97,('Tariffs Jul2020'!M97-'Tariffs Jul2020'!L97)*('Tariffs Jul2020'!R97/100)*'Tariffs Jul2020'!AI97))</f>
        <v>0</v>
      </c>
      <c r="I103" s="85">
        <f>IF(($C$5*'Tariffs Jul2020'!AK97/'Tariffs Jul2020'!AI97&gt;'Tariffs Jul2020'!M97),($C$5*'Tariffs Jul2020'!AK97/'Tariffs Jul2020'!AI97-'Tariffs Jul2020'!M97)*'Tariffs Jul2020'!S97/100*'Tariffs Jul2020'!AI97,0)</f>
        <v>0</v>
      </c>
      <c r="J103" s="85">
        <f>IF($C$5*'Tariffs Jul2020'!AL97/'Tariffs Jul2020'!AJ97&gt;='Tariffs Jul2020'!J97,('Tariffs Jul2020'!J97*'Tariffs Jul2020'!U97/100)* 'Tariffs Jul2020'!AJ97,($C$5*'Tariffs Jul2020'!AL97/'Tariffs Jul2020'!AJ97*'Tariffs Jul2020'!U97/100)* 'Tariffs Jul2020'!AJ97)</f>
        <v>519.27272727272725</v>
      </c>
      <c r="K103" s="85">
        <f>IF($C$5*'Tariffs Jul2020'!AL97/'Tariffs Jul2020'!AJ97&lt;'Tariffs Jul2020'!J97,0,IF($C$5*'Tariffs Jul2020'!AL97/'Tariffs Jul2020'!AJ97&lt;='Tariffs Jul2020'!K97,($C$5*'Tariffs Jul2020'!AL97/'Tariffs Jul2020'!AJ97-'Tariffs Jul2020'!J97)*('Tariffs Jul2020'!V97/100)*'Tariffs Jul2020'!AJ97,('Tariffs Jul2020'!K97-'Tariffs Jul2020'!J97)*('Tariffs Jul2020'!V97/100)*'Tariffs Jul2020'!AJ97))</f>
        <v>346.82814545454534</v>
      </c>
      <c r="L103" s="85">
        <f>IF($C$5*'Tariffs Jul2020'!AL97/'Tariffs Jul2020'!AJ97&lt;'Tariffs Jul2020'!K97,0,IF($C$5*'Tariffs Jul2020'!AL97/'Tariffs Jul2020'!AJ97&lt;='Tariffs Jul2020'!L97,($C$5*'Tariffs Jul2020'!AL97/'Tariffs Jul2020'!AJ97-'Tariffs Jul2020'!K97)*('Tariffs Jul2020'!W97/100)*'Tariffs Jul2020'!AJ97,('Tariffs Jul2020'!L97-'Tariffs Jul2020'!K97)*('Tariffs Jul2020'!W97/100)*'Tariffs Jul2020'!AJ97))</f>
        <v>0</v>
      </c>
      <c r="M103" s="85">
        <f>IF($C$5*'Tariffs Jul2020'!AL97/'Tariffs Jul2020'!AJ97&lt;'Tariffs Jul2020'!L97,0,IF($C$5*'Tariffs Jul2020'!AL97/'Tariffs Jul2020'!AJ97&lt;='Tariffs Jul2020'!M97,($C$5*'Tariffs Jul2020'!AL97/'Tariffs Jul2020'!AJ97-'Tariffs Jul2020'!L97)*('Tariffs Jul2020'!X97/100)*'Tariffs Jul2020'!AJ97,('Tariffs Jul2020'!M97-'Tariffs Jul2020'!L97)*('Tariffs Jul2020'!X97/100)*'Tariffs Jul2020'!AJ97))</f>
        <v>0</v>
      </c>
      <c r="N103" s="85">
        <f>IF(($C$5*'Tariffs Jul2020'!AL97/'Tariffs Jul2020'!AJ97&gt;'Tariffs Jul2020'!M97),($C$5*'Tariffs Jul2020'!AL97/'Tariffs Jul2020'!AJ97-'Tariffs Jul2020'!M97)*'Tariffs Jul2020'!Y97/100*'Tariffs Jul2020'!AJ97,0)</f>
        <v>0</v>
      </c>
      <c r="O103" s="73">
        <f t="shared" si="22"/>
        <v>1713.2643272727271</v>
      </c>
      <c r="P103" s="498">
        <f t="shared" si="23"/>
        <v>1884.59076</v>
      </c>
      <c r="Q103" s="482"/>
      <c r="R103" s="482"/>
      <c r="S103" s="482"/>
      <c r="T103" s="482"/>
      <c r="U103" s="482"/>
      <c r="V103" s="482"/>
      <c r="W103" s="482"/>
      <c r="X103" s="482"/>
      <c r="Y103" s="482"/>
    </row>
    <row r="104" spans="1:25" x14ac:dyDescent="0.15">
      <c r="A104" s="286" t="str">
        <f>'Tariffs Jul2020'!F98</f>
        <v>Alinta Energy</v>
      </c>
      <c r="B104" s="47" t="str">
        <f>'Tariffs Jul2020'!D98</f>
        <v>AusNet Services Central 2</v>
      </c>
      <c r="C104" s="287">
        <f>'Tariffs Jul2020'!E98</f>
        <v>43831</v>
      </c>
      <c r="D104" s="85">
        <f>365*'Tariffs Jul2020'!H98/100</f>
        <v>269.7681818181818</v>
      </c>
      <c r="E104" s="85">
        <f>IF($C$5*'Tariffs Jul2020'!AK98/'Tariffs Jul2020'!AI98&gt;='Tariffs Jul2020'!J98,( 'Tariffs Jul2020'!J98*'Tariffs Jul2020'!O98/100)* 'Tariffs Jul2020'!AI98,($C$5*'Tariffs Jul2020'!AK98/'Tariffs Jul2020'!AI98*'Tariffs Jul2020'!O98/100)* 'Tariffs Jul2020'!AI98)</f>
        <v>324.00000000000006</v>
      </c>
      <c r="F104" s="85">
        <f>IF($C$5*'Tariffs Jul2020'!AK98/'Tariffs Jul2020'!AI98&lt;'Tariffs Jul2020'!J98,0,IF($C$5*'Tariffs Jul2020'!AK98/'Tariffs Jul2020'!AI98&lt;='Tariffs Jul2020'!K98,($C$5*'Tariffs Jul2020'!AK98/'Tariffs Jul2020'!AI98-'Tariffs Jul2020'!J98)*('Tariffs Jul2020'!P98/100)*'Tariffs Jul2020'!AI98,('Tariffs Jul2020'!K98-'Tariffs Jul2020'!J98)*('Tariffs Jul2020'!P98/100)*'Tariffs Jul2020'!AI98))</f>
        <v>0</v>
      </c>
      <c r="G104" s="85">
        <f>IF($C$5*'Tariffs Jul2020'!AK98/'Tariffs Jul2020'!AI98&lt;'Tariffs Jul2020'!K98,0,IF($C$5*'Tariffs Jul2020'!AK98/'Tariffs Jul2020'!AI98&lt;='Tariffs Jul2020'!L98,($C$5*'Tariffs Jul2020'!AK98/'Tariffs Jul2020'!AI98-'Tariffs Jul2020'!K98)*('Tariffs Jul2020'!Q98/100)*'Tariffs Jul2020'!AI98,('Tariffs Jul2020'!L98-'Tariffs Jul2020'!K98)*('Tariffs Jul2020'!Q98/100)*'Tariffs Jul2020'!AI98))</f>
        <v>0</v>
      </c>
      <c r="H104" s="85">
        <f>IF($C$5*'Tariffs Jul2020'!AK98/'Tariffs Jul2020'!AI98&lt;'Tariffs Jul2020'!L98,0,IF($C$5*'Tariffs Jul2020'!AK98/'Tariffs Jul2020'!AI98&lt;='Tariffs Jul2020'!M98,($C$5*'Tariffs Jul2020'!AK98/'Tariffs Jul2020'!AI98-'Tariffs Jul2020'!L98)*('Tariffs Jul2020'!R98/100)*'Tariffs Jul2020'!AI98,('Tariffs Jul2020'!M98-'Tariffs Jul2020'!L98)*('Tariffs Jul2020'!R98/100)*'Tariffs Jul2020'!AI98))</f>
        <v>0</v>
      </c>
      <c r="I104" s="85">
        <f>IF(($C$5*'Tariffs Jul2020'!AK98/'Tariffs Jul2020'!AI98&gt;'Tariffs Jul2020'!M98),($C$5*'Tariffs Jul2020'!AK98/'Tariffs Jul2020'!AI98-'Tariffs Jul2020'!M98)*'Tariffs Jul2020'!S98/100*'Tariffs Jul2020'!AI98,0)</f>
        <v>188.95589999999996</v>
      </c>
      <c r="J104" s="85">
        <f>IF($C$5*'Tariffs Jul2020'!AL98/'Tariffs Jul2020'!AJ98&gt;='Tariffs Jul2020'!J98,('Tariffs Jul2020'!J98*'Tariffs Jul2020'!U98/100)* 'Tariffs Jul2020'!AJ98,($C$5*'Tariffs Jul2020'!AL98/'Tariffs Jul2020'!AJ98*'Tariffs Jul2020'!U98/100)* 'Tariffs Jul2020'!AJ98)</f>
        <v>600</v>
      </c>
      <c r="K104" s="85">
        <f>IF($C$5*'Tariffs Jul2020'!AL98/'Tariffs Jul2020'!AJ98&lt;'Tariffs Jul2020'!J98,0,IF($C$5*'Tariffs Jul2020'!AL98/'Tariffs Jul2020'!AJ98&lt;='Tariffs Jul2020'!K98,($C$5*'Tariffs Jul2020'!AL98/'Tariffs Jul2020'!AJ98-'Tariffs Jul2020'!J98)*('Tariffs Jul2020'!V98/100)*'Tariffs Jul2020'!AJ98,('Tariffs Jul2020'!K98-'Tariffs Jul2020'!J98)*('Tariffs Jul2020'!V98/100)*'Tariffs Jul2020'!AJ98))</f>
        <v>0</v>
      </c>
      <c r="L104" s="85">
        <f>IF($C$5*'Tariffs Jul2020'!AL98/'Tariffs Jul2020'!AJ98&lt;'Tariffs Jul2020'!K98,0,IF($C$5*'Tariffs Jul2020'!AL98/'Tariffs Jul2020'!AJ98&lt;='Tariffs Jul2020'!L98,($C$5*'Tariffs Jul2020'!AL98/'Tariffs Jul2020'!AJ98-'Tariffs Jul2020'!K98)*('Tariffs Jul2020'!W98/100)*'Tariffs Jul2020'!AJ98,('Tariffs Jul2020'!L98-'Tariffs Jul2020'!K98)*('Tariffs Jul2020'!W98/100)*'Tariffs Jul2020'!AJ98))</f>
        <v>0</v>
      </c>
      <c r="M104" s="85">
        <f>IF($C$5*'Tariffs Jul2020'!AL98/'Tariffs Jul2020'!AJ98&lt;'Tariffs Jul2020'!L98,0,IF($C$5*'Tariffs Jul2020'!AL98/'Tariffs Jul2020'!AJ98&lt;='Tariffs Jul2020'!M98,($C$5*'Tariffs Jul2020'!AL98/'Tariffs Jul2020'!AJ98-'Tariffs Jul2020'!L98)*('Tariffs Jul2020'!X98/100)*'Tariffs Jul2020'!AJ98,('Tariffs Jul2020'!M98-'Tariffs Jul2020'!L98)*('Tariffs Jul2020'!X98/100)*'Tariffs Jul2020'!AJ98))</f>
        <v>0</v>
      </c>
      <c r="N104" s="85">
        <f>IF(($C$5*'Tariffs Jul2020'!AL98/'Tariffs Jul2020'!AJ98&gt;'Tariffs Jul2020'!M98),($C$5*'Tariffs Jul2020'!AL98/'Tariffs Jul2020'!AJ98-'Tariffs Jul2020'!M98)*'Tariffs Jul2020'!Y98/100*'Tariffs Jul2020'!AJ98,0)</f>
        <v>359.91599999999994</v>
      </c>
      <c r="O104" s="73">
        <f t="shared" si="22"/>
        <v>1742.6400818181817</v>
      </c>
      <c r="P104" s="498">
        <f t="shared" si="23"/>
        <v>1916.90409</v>
      </c>
      <c r="Q104" s="482"/>
      <c r="R104" s="482"/>
      <c r="S104" s="482"/>
      <c r="T104" s="482"/>
      <c r="U104" s="482"/>
      <c r="V104" s="482"/>
      <c r="W104" s="482"/>
      <c r="X104" s="482"/>
      <c r="Y104" s="482"/>
    </row>
    <row r="105" spans="1:25" x14ac:dyDescent="0.15">
      <c r="A105" s="286" t="str">
        <f>'Tariffs Jul2020'!F99</f>
        <v>Covau</v>
      </c>
      <c r="B105" s="47" t="str">
        <f>'Tariffs Jul2020'!D99</f>
        <v>AusNet Services Central 2</v>
      </c>
      <c r="C105" s="287">
        <f>'Tariffs Jul2020'!E99</f>
        <v>43831</v>
      </c>
      <c r="D105" s="85">
        <f>365*'Tariffs Jul2020'!H99/100</f>
        <v>310.25</v>
      </c>
      <c r="E105" s="85">
        <f>IF($C$5*'Tariffs Jul2020'!AK99/'Tariffs Jul2020'!AI99&gt;='Tariffs Jul2020'!J99,( 'Tariffs Jul2020'!J99*'Tariffs Jul2020'!O99/100)* 'Tariffs Jul2020'!AI99,($C$5*'Tariffs Jul2020'!AK99/'Tariffs Jul2020'!AI99*'Tariffs Jul2020'!O99/100)* 'Tariffs Jul2020'!AI99)</f>
        <v>344.72727272727275</v>
      </c>
      <c r="F105" s="85">
        <f>IF($C$5*'Tariffs Jul2020'!AK99/'Tariffs Jul2020'!AI99&lt;'Tariffs Jul2020'!J99,0,IF($C$5*'Tariffs Jul2020'!AK99/'Tariffs Jul2020'!AI99&lt;='Tariffs Jul2020'!K99,($C$5*'Tariffs Jul2020'!AK99/'Tariffs Jul2020'!AI99-'Tariffs Jul2020'!J99)*('Tariffs Jul2020'!P99/100)*'Tariffs Jul2020'!AI99,('Tariffs Jul2020'!K99-'Tariffs Jul2020'!J99)*('Tariffs Jul2020'!P99/100)*'Tariffs Jul2020'!AI99))</f>
        <v>229.85544545454536</v>
      </c>
      <c r="G105" s="85">
        <f>IF($C$5*'Tariffs Jul2020'!AK99/'Tariffs Jul2020'!AI99&lt;'Tariffs Jul2020'!K99,0,IF($C$5*'Tariffs Jul2020'!AK99/'Tariffs Jul2020'!AI99&lt;='Tariffs Jul2020'!L99,($C$5*'Tariffs Jul2020'!AK99/'Tariffs Jul2020'!AI99-'Tariffs Jul2020'!K99)*('Tariffs Jul2020'!Q99/100)*'Tariffs Jul2020'!AI99,('Tariffs Jul2020'!L99-'Tariffs Jul2020'!K99)*('Tariffs Jul2020'!Q99/100)*'Tariffs Jul2020'!AI99))</f>
        <v>0</v>
      </c>
      <c r="H105" s="85">
        <f>IF($C$5*'Tariffs Jul2020'!AK99/'Tariffs Jul2020'!AI99&lt;'Tariffs Jul2020'!L99,0,IF($C$5*'Tariffs Jul2020'!AK99/'Tariffs Jul2020'!AI99&lt;='Tariffs Jul2020'!M99,($C$5*'Tariffs Jul2020'!AK99/'Tariffs Jul2020'!AI99-'Tariffs Jul2020'!L99)*('Tariffs Jul2020'!R99/100)*'Tariffs Jul2020'!AI99,('Tariffs Jul2020'!M99-'Tariffs Jul2020'!L99)*('Tariffs Jul2020'!R99/100)*'Tariffs Jul2020'!AI99))</f>
        <v>0</v>
      </c>
      <c r="I105" s="85">
        <f>IF(($C$5*'Tariffs Jul2020'!AK99/'Tariffs Jul2020'!AI99&gt;'Tariffs Jul2020'!M99),($C$5*'Tariffs Jul2020'!AK99/'Tariffs Jul2020'!AI99-'Tariffs Jul2020'!M99)*'Tariffs Jul2020'!S99/100*'Tariffs Jul2020'!AI99,0)</f>
        <v>0</v>
      </c>
      <c r="J105" s="85">
        <f>IF($C$5*'Tariffs Jul2020'!AL99/'Tariffs Jul2020'!AJ99&gt;='Tariffs Jul2020'!J99,('Tariffs Jul2020'!J99*'Tariffs Jul2020'!U99/100)* 'Tariffs Jul2020'!AJ99,($C$5*'Tariffs Jul2020'!AL99/'Tariffs Jul2020'!AJ99*'Tariffs Jul2020'!U99/100)* 'Tariffs Jul2020'!AJ99)</f>
        <v>576</v>
      </c>
      <c r="K105" s="85">
        <f>IF($C$5*'Tariffs Jul2020'!AL99/'Tariffs Jul2020'!AJ99&lt;'Tariffs Jul2020'!J99,0,IF($C$5*'Tariffs Jul2020'!AL99/'Tariffs Jul2020'!AJ99&lt;='Tariffs Jul2020'!K99,($C$5*'Tariffs Jul2020'!AL99/'Tariffs Jul2020'!AJ99-'Tariffs Jul2020'!J99)*('Tariffs Jul2020'!V99/100)*'Tariffs Jul2020'!AJ99,('Tariffs Jul2020'!K99-'Tariffs Jul2020'!J99)*('Tariffs Jul2020'!V99/100)*'Tariffs Jul2020'!AJ99))</f>
        <v>395.90759999999989</v>
      </c>
      <c r="L105" s="85">
        <f>IF($C$5*'Tariffs Jul2020'!AL99/'Tariffs Jul2020'!AJ99&lt;'Tariffs Jul2020'!K99,0,IF($C$5*'Tariffs Jul2020'!AL99/'Tariffs Jul2020'!AJ99&lt;='Tariffs Jul2020'!L99,($C$5*'Tariffs Jul2020'!AL99/'Tariffs Jul2020'!AJ99-'Tariffs Jul2020'!K99)*('Tariffs Jul2020'!W99/100)*'Tariffs Jul2020'!AJ99,('Tariffs Jul2020'!L99-'Tariffs Jul2020'!K99)*('Tariffs Jul2020'!W99/100)*'Tariffs Jul2020'!AJ99))</f>
        <v>0</v>
      </c>
      <c r="M105" s="85">
        <f>IF($C$5*'Tariffs Jul2020'!AL99/'Tariffs Jul2020'!AJ99&lt;'Tariffs Jul2020'!L99,0,IF($C$5*'Tariffs Jul2020'!AL99/'Tariffs Jul2020'!AJ99&lt;='Tariffs Jul2020'!M99,($C$5*'Tariffs Jul2020'!AL99/'Tariffs Jul2020'!AJ99-'Tariffs Jul2020'!L99)*('Tariffs Jul2020'!X99/100)*'Tariffs Jul2020'!AJ99,('Tariffs Jul2020'!M99-'Tariffs Jul2020'!L99)*('Tariffs Jul2020'!X99/100)*'Tariffs Jul2020'!AJ99))</f>
        <v>0</v>
      </c>
      <c r="N105" s="85">
        <f>IF(($C$5*'Tariffs Jul2020'!AL99/'Tariffs Jul2020'!AJ99&gt;'Tariffs Jul2020'!M99),($C$5*'Tariffs Jul2020'!AL99/'Tariffs Jul2020'!AJ99-'Tariffs Jul2020'!M99)*'Tariffs Jul2020'!Y99/100*'Tariffs Jul2020'!AJ99,0)</f>
        <v>0</v>
      </c>
      <c r="O105" s="73">
        <f t="shared" si="22"/>
        <v>1856.7403181818181</v>
      </c>
      <c r="P105" s="498">
        <f t="shared" si="23"/>
        <v>2042.41435</v>
      </c>
      <c r="Q105" s="482"/>
      <c r="R105" s="482"/>
      <c r="S105" s="482"/>
      <c r="T105" s="482"/>
      <c r="U105" s="482"/>
      <c r="V105" s="482"/>
      <c r="W105" s="482"/>
      <c r="X105" s="482"/>
      <c r="Y105" s="482"/>
    </row>
    <row r="106" spans="1:25" x14ac:dyDescent="0.15">
      <c r="A106" s="286" t="str">
        <f>'Tariffs Jul2020'!F100</f>
        <v>Dodo Power &amp; Gas</v>
      </c>
      <c r="B106" s="47" t="str">
        <f>'Tariffs Jul2020'!D100</f>
        <v>AusNet Services Central 2</v>
      </c>
      <c r="C106" s="287">
        <f>'Tariffs Jul2020'!E100</f>
        <v>44046</v>
      </c>
      <c r="D106" s="85">
        <f>365*'Tariffs Jul2020'!H100/100</f>
        <v>295.28499999999997</v>
      </c>
      <c r="E106" s="85">
        <f>IF($C$5*'Tariffs Jul2020'!AK100/'Tariffs Jul2020'!AI100&gt;='Tariffs Jul2020'!J100,( 'Tariffs Jul2020'!J100*'Tariffs Jul2020'!O100/100)* 'Tariffs Jul2020'!AI100,($C$5*'Tariffs Jul2020'!AK100/'Tariffs Jul2020'!AI100*'Tariffs Jul2020'!O100/100)* 'Tariffs Jul2020'!AI100)</f>
        <v>289.09090909090907</v>
      </c>
      <c r="F106" s="85">
        <f>IF($C$5*'Tariffs Jul2020'!AK100/'Tariffs Jul2020'!AI100&lt;'Tariffs Jul2020'!J100,0,IF($C$5*'Tariffs Jul2020'!AK100/'Tariffs Jul2020'!AI100&lt;='Tariffs Jul2020'!K100,($C$5*'Tariffs Jul2020'!AK100/'Tariffs Jul2020'!AI100-'Tariffs Jul2020'!J100)*('Tariffs Jul2020'!P100/100)*'Tariffs Jul2020'!AI100,('Tariffs Jul2020'!K100-'Tariffs Jul2020'!J100)*('Tariffs Jul2020'!P100/100)*'Tariffs Jul2020'!AI100))</f>
        <v>187.31991818181811</v>
      </c>
      <c r="G106" s="85">
        <f>IF($C$5*'Tariffs Jul2020'!AK100/'Tariffs Jul2020'!AI100&lt;'Tariffs Jul2020'!K100,0,IF($C$5*'Tariffs Jul2020'!AK100/'Tariffs Jul2020'!AI100&lt;='Tariffs Jul2020'!L100,($C$5*'Tariffs Jul2020'!AK100/'Tariffs Jul2020'!AI100-'Tariffs Jul2020'!K100)*('Tariffs Jul2020'!Q100/100)*'Tariffs Jul2020'!AI100,('Tariffs Jul2020'!L100-'Tariffs Jul2020'!K100)*('Tariffs Jul2020'!Q100/100)*'Tariffs Jul2020'!AI100))</f>
        <v>0</v>
      </c>
      <c r="H106" s="85">
        <f>IF($C$5*'Tariffs Jul2020'!AK100/'Tariffs Jul2020'!AI100&lt;'Tariffs Jul2020'!L100,0,IF($C$5*'Tariffs Jul2020'!AK100/'Tariffs Jul2020'!AI100&lt;='Tariffs Jul2020'!M100,($C$5*'Tariffs Jul2020'!AK100/'Tariffs Jul2020'!AI100-'Tariffs Jul2020'!L100)*('Tariffs Jul2020'!R100/100)*'Tariffs Jul2020'!AI100,('Tariffs Jul2020'!M100-'Tariffs Jul2020'!L100)*('Tariffs Jul2020'!R100/100)*'Tariffs Jul2020'!AI100))</f>
        <v>0</v>
      </c>
      <c r="I106" s="85">
        <f>IF(($C$5*'Tariffs Jul2020'!AK100/'Tariffs Jul2020'!AI100&gt;'Tariffs Jul2020'!M100),($C$5*'Tariffs Jul2020'!AK100/'Tariffs Jul2020'!AI100-'Tariffs Jul2020'!M100)*'Tariffs Jul2020'!S100/100*'Tariffs Jul2020'!AI100,0)</f>
        <v>0</v>
      </c>
      <c r="J106" s="85">
        <f>IF($C$5*'Tariffs Jul2020'!AL100/'Tariffs Jul2020'!AJ100&gt;='Tariffs Jul2020'!J100,('Tariffs Jul2020'!J100*'Tariffs Jul2020'!U100/100)* 'Tariffs Jul2020'!AJ100,($C$5*'Tariffs Jul2020'!AL100/'Tariffs Jul2020'!AJ100*'Tariffs Jul2020'!U100/100)* 'Tariffs Jul2020'!AJ100)</f>
        <v>449.45454545454544</v>
      </c>
      <c r="K106" s="85">
        <f>IF($C$5*'Tariffs Jul2020'!AL100/'Tariffs Jul2020'!AJ100&lt;'Tariffs Jul2020'!J100,0,IF($C$5*'Tariffs Jul2020'!AL100/'Tariffs Jul2020'!AJ100&lt;='Tariffs Jul2020'!K100,($C$5*'Tariffs Jul2020'!AL100/'Tariffs Jul2020'!AJ100-'Tariffs Jul2020'!J100)*('Tariffs Jul2020'!V100/100)*'Tariffs Jul2020'!AJ100,('Tariffs Jul2020'!K100-'Tariffs Jul2020'!J100)*('Tariffs Jul2020'!V100/100)*'Tariffs Jul2020'!AJ100))</f>
        <v>327.19636363636351</v>
      </c>
      <c r="L106" s="85">
        <f>IF($C$5*'Tariffs Jul2020'!AL100/'Tariffs Jul2020'!AJ100&lt;'Tariffs Jul2020'!K100,0,IF($C$5*'Tariffs Jul2020'!AL100/'Tariffs Jul2020'!AJ100&lt;='Tariffs Jul2020'!L100,($C$5*'Tariffs Jul2020'!AL100/'Tariffs Jul2020'!AJ100-'Tariffs Jul2020'!K100)*('Tariffs Jul2020'!W100/100)*'Tariffs Jul2020'!AJ100,('Tariffs Jul2020'!L100-'Tariffs Jul2020'!K100)*('Tariffs Jul2020'!W100/100)*'Tariffs Jul2020'!AJ100))</f>
        <v>0</v>
      </c>
      <c r="M106" s="85">
        <f>IF($C$5*'Tariffs Jul2020'!AL100/'Tariffs Jul2020'!AJ100&lt;'Tariffs Jul2020'!L100,0,IF($C$5*'Tariffs Jul2020'!AL100/'Tariffs Jul2020'!AJ100&lt;='Tariffs Jul2020'!M100,($C$5*'Tariffs Jul2020'!AL100/'Tariffs Jul2020'!AJ100-'Tariffs Jul2020'!L100)*('Tariffs Jul2020'!X100/100)*'Tariffs Jul2020'!AJ100,('Tariffs Jul2020'!M100-'Tariffs Jul2020'!L100)*('Tariffs Jul2020'!X100/100)*'Tariffs Jul2020'!AJ100))</f>
        <v>0</v>
      </c>
      <c r="N106" s="85">
        <f>IF(($C$5*'Tariffs Jul2020'!AL100/'Tariffs Jul2020'!AJ100&gt;'Tariffs Jul2020'!M100),($C$5*'Tariffs Jul2020'!AL100/'Tariffs Jul2020'!AJ100-'Tariffs Jul2020'!M100)*'Tariffs Jul2020'!Y100/100*'Tariffs Jul2020'!AJ100,0)</f>
        <v>0</v>
      </c>
      <c r="O106" s="73">
        <f t="shared" si="22"/>
        <v>1548.3467363636362</v>
      </c>
      <c r="P106" s="498">
        <f t="shared" si="23"/>
        <v>1703.1814099999999</v>
      </c>
      <c r="Q106" s="482"/>
      <c r="R106" s="482"/>
      <c r="S106" s="482"/>
      <c r="T106" s="482"/>
      <c r="U106" s="482"/>
      <c r="V106" s="482"/>
      <c r="W106" s="482"/>
      <c r="X106" s="482"/>
      <c r="Y106" s="482"/>
    </row>
    <row r="107" spans="1:25" x14ac:dyDescent="0.15">
      <c r="A107" s="286" t="str">
        <f>'Tariffs Jul2020'!F101</f>
        <v>EnergyAustralia</v>
      </c>
      <c r="B107" s="47" t="str">
        <f>'Tariffs Jul2020'!D101</f>
        <v>AusNet Services Central 2</v>
      </c>
      <c r="C107" s="287">
        <f>'Tariffs Jul2020'!E101</f>
        <v>43924</v>
      </c>
      <c r="D107" s="85">
        <f>365*'Tariffs Jul2020'!H101/100</f>
        <v>360.25499999999994</v>
      </c>
      <c r="E107" s="85">
        <f>IF($C$5*'Tariffs Jul2020'!AK101/'Tariffs Jul2020'!AI101&gt;='Tariffs Jul2020'!J101,( 'Tariffs Jul2020'!J101*'Tariffs Jul2020'!O101/100)* 'Tariffs Jul2020'!AI101,($C$5*'Tariffs Jul2020'!AK101/'Tariffs Jul2020'!AI101*'Tariffs Jul2020'!O101/100)* 'Tariffs Jul2020'!AI101)</f>
        <v>601.30349999999987</v>
      </c>
      <c r="F107" s="85">
        <f>IF($C$5*'Tariffs Jul2020'!AK101/'Tariffs Jul2020'!AI101&lt;'Tariffs Jul2020'!J101,0,IF($C$5*'Tariffs Jul2020'!AK101/'Tariffs Jul2020'!AI101&lt;='Tariffs Jul2020'!K101,($C$5*'Tariffs Jul2020'!AK101/'Tariffs Jul2020'!AI101-'Tariffs Jul2020'!J101)*('Tariffs Jul2020'!P101/100)*'Tariffs Jul2020'!AI101,('Tariffs Jul2020'!K101-'Tariffs Jul2020'!J101)*('Tariffs Jul2020'!P101/100)*'Tariffs Jul2020'!AI101))</f>
        <v>0</v>
      </c>
      <c r="G107" s="85">
        <f>IF($C$5*'Tariffs Jul2020'!AK101/'Tariffs Jul2020'!AI101&lt;'Tariffs Jul2020'!K101,0,IF($C$5*'Tariffs Jul2020'!AK101/'Tariffs Jul2020'!AI101&lt;='Tariffs Jul2020'!L101,($C$5*'Tariffs Jul2020'!AK101/'Tariffs Jul2020'!AI101-'Tariffs Jul2020'!K101)*('Tariffs Jul2020'!Q101/100)*'Tariffs Jul2020'!AI101,('Tariffs Jul2020'!L101-'Tariffs Jul2020'!K101)*('Tariffs Jul2020'!Q101/100)*'Tariffs Jul2020'!AI101))</f>
        <v>0</v>
      </c>
      <c r="H107" s="85">
        <f>IF($C$5*'Tariffs Jul2020'!AK101/'Tariffs Jul2020'!AI101&lt;'Tariffs Jul2020'!L101,0,IF($C$5*'Tariffs Jul2020'!AK101/'Tariffs Jul2020'!AI101&lt;='Tariffs Jul2020'!M101,($C$5*'Tariffs Jul2020'!AK101/'Tariffs Jul2020'!AI101-'Tariffs Jul2020'!L101)*('Tariffs Jul2020'!R101/100)*'Tariffs Jul2020'!AI101,('Tariffs Jul2020'!M101-'Tariffs Jul2020'!L101)*('Tariffs Jul2020'!R101/100)*'Tariffs Jul2020'!AI101))</f>
        <v>0</v>
      </c>
      <c r="I107" s="85">
        <f>IF(($C$5*'Tariffs Jul2020'!AK101/'Tariffs Jul2020'!AI101&gt;'Tariffs Jul2020'!M101),($C$5*'Tariffs Jul2020'!AK101/'Tariffs Jul2020'!AI101-'Tariffs Jul2020'!M101)*'Tariffs Jul2020'!S101/100*'Tariffs Jul2020'!AI101,0)</f>
        <v>0</v>
      </c>
      <c r="J107" s="85">
        <f>IF($C$5*'Tariffs Jul2020'!AL101/'Tariffs Jul2020'!AJ101&gt;='Tariffs Jul2020'!J101,('Tariffs Jul2020'!J101*'Tariffs Jul2020'!U101/100)* 'Tariffs Jul2020'!AJ101,($C$5*'Tariffs Jul2020'!AL101/'Tariffs Jul2020'!AJ101*'Tariffs Jul2020'!U101/100)* 'Tariffs Jul2020'!AJ101)</f>
        <v>881.91179999999997</v>
      </c>
      <c r="K107" s="85">
        <f>IF($C$5*'Tariffs Jul2020'!AL101/'Tariffs Jul2020'!AJ101&lt;'Tariffs Jul2020'!J101,0,IF($C$5*'Tariffs Jul2020'!AL101/'Tariffs Jul2020'!AJ101&lt;='Tariffs Jul2020'!K101,($C$5*'Tariffs Jul2020'!AL101/'Tariffs Jul2020'!AJ101-'Tariffs Jul2020'!J101)*('Tariffs Jul2020'!V101/100)*'Tariffs Jul2020'!AJ101,('Tariffs Jul2020'!K101-'Tariffs Jul2020'!J101)*('Tariffs Jul2020'!V101/100)*'Tariffs Jul2020'!AJ101))</f>
        <v>0</v>
      </c>
      <c r="L107" s="85">
        <f>IF($C$5*'Tariffs Jul2020'!AL101/'Tariffs Jul2020'!AJ101&lt;'Tariffs Jul2020'!K101,0,IF($C$5*'Tariffs Jul2020'!AL101/'Tariffs Jul2020'!AJ101&lt;='Tariffs Jul2020'!L101,($C$5*'Tariffs Jul2020'!AL101/'Tariffs Jul2020'!AJ101-'Tariffs Jul2020'!K101)*('Tariffs Jul2020'!W101/100)*'Tariffs Jul2020'!AJ101,('Tariffs Jul2020'!L101-'Tariffs Jul2020'!K101)*('Tariffs Jul2020'!W101/100)*'Tariffs Jul2020'!AJ101))</f>
        <v>0</v>
      </c>
      <c r="M107" s="85">
        <f>IF($C$5*'Tariffs Jul2020'!AL101/'Tariffs Jul2020'!AJ101&lt;'Tariffs Jul2020'!L101,0,IF($C$5*'Tariffs Jul2020'!AL101/'Tariffs Jul2020'!AJ101&lt;='Tariffs Jul2020'!M101,($C$5*'Tariffs Jul2020'!AL101/'Tariffs Jul2020'!AJ101-'Tariffs Jul2020'!L101)*('Tariffs Jul2020'!X101/100)*'Tariffs Jul2020'!AJ101,('Tariffs Jul2020'!M101-'Tariffs Jul2020'!L101)*('Tariffs Jul2020'!X101/100)*'Tariffs Jul2020'!AJ101))</f>
        <v>0</v>
      </c>
      <c r="N107" s="85">
        <f>IF(($C$5*'Tariffs Jul2020'!AL101/'Tariffs Jul2020'!AJ101&gt;'Tariffs Jul2020'!M101),($C$5*'Tariffs Jul2020'!AL101/'Tariffs Jul2020'!AJ101-'Tariffs Jul2020'!M101)*'Tariffs Jul2020'!Y101/100*'Tariffs Jul2020'!AJ101,0)</f>
        <v>0</v>
      </c>
      <c r="O107" s="73">
        <f t="shared" si="22"/>
        <v>1843.4703</v>
      </c>
      <c r="P107" s="498">
        <f t="shared" si="23"/>
        <v>2027.8173300000001</v>
      </c>
      <c r="Q107" s="482"/>
      <c r="R107" s="482"/>
      <c r="S107" s="482"/>
      <c r="T107" s="482"/>
      <c r="U107" s="482"/>
      <c r="V107" s="482"/>
      <c r="W107" s="482"/>
      <c r="X107" s="482"/>
      <c r="Y107" s="482"/>
    </row>
    <row r="108" spans="1:25" x14ac:dyDescent="0.15">
      <c r="A108" s="286" t="str">
        <f>'Tariffs Jul2020'!F102</f>
        <v>Lumo Energy</v>
      </c>
      <c r="B108" s="47" t="str">
        <f>'Tariffs Jul2020'!D102</f>
        <v>AusNet Services Central 2</v>
      </c>
      <c r="C108" s="287">
        <f>'Tariffs Jul2020'!E102</f>
        <v>43831</v>
      </c>
      <c r="D108" s="85">
        <f>365*'Tariffs Jul2020'!H102/100</f>
        <v>291.27</v>
      </c>
      <c r="E108" s="85">
        <f>IF($C$5*'Tariffs Jul2020'!AK102/'Tariffs Jul2020'!AI102&gt;='Tariffs Jul2020'!J102,( 'Tariffs Jul2020'!J102*'Tariffs Jul2020'!O102/100)* 'Tariffs Jul2020'!AI102,($C$5*'Tariffs Jul2020'!AK102/'Tariffs Jul2020'!AI102*'Tariffs Jul2020'!O102/100)* 'Tariffs Jul2020'!AI102)</f>
        <v>326.18181818181819</v>
      </c>
      <c r="F108" s="85">
        <f>IF($C$5*'Tariffs Jul2020'!AK102/'Tariffs Jul2020'!AI102&lt;'Tariffs Jul2020'!J102,0,IF($C$5*'Tariffs Jul2020'!AK102/'Tariffs Jul2020'!AI102&lt;='Tariffs Jul2020'!K102,($C$5*'Tariffs Jul2020'!AK102/'Tariffs Jul2020'!AI102-'Tariffs Jul2020'!J102)*('Tariffs Jul2020'!P102/100)*'Tariffs Jul2020'!AI102,('Tariffs Jul2020'!K102-'Tariffs Jul2020'!J102)*('Tariffs Jul2020'!P102/100)*'Tariffs Jul2020'!AI102))</f>
        <v>207.76969090909088</v>
      </c>
      <c r="G108" s="85">
        <f>IF($C$5*'Tariffs Jul2020'!AK102/'Tariffs Jul2020'!AI102&lt;'Tariffs Jul2020'!K102,0,IF($C$5*'Tariffs Jul2020'!AK102/'Tariffs Jul2020'!AI102&lt;='Tariffs Jul2020'!L102,($C$5*'Tariffs Jul2020'!AK102/'Tariffs Jul2020'!AI102-'Tariffs Jul2020'!K102)*('Tariffs Jul2020'!Q102/100)*'Tariffs Jul2020'!AI102,('Tariffs Jul2020'!L102-'Tariffs Jul2020'!K102)*('Tariffs Jul2020'!Q102/100)*'Tariffs Jul2020'!AI102))</f>
        <v>0</v>
      </c>
      <c r="H108" s="85">
        <f>IF($C$5*'Tariffs Jul2020'!AK102/'Tariffs Jul2020'!AI102&lt;'Tariffs Jul2020'!L102,0,IF($C$5*'Tariffs Jul2020'!AK102/'Tariffs Jul2020'!AI102&lt;='Tariffs Jul2020'!M102,($C$5*'Tariffs Jul2020'!AK102/'Tariffs Jul2020'!AI102-'Tariffs Jul2020'!L102)*('Tariffs Jul2020'!R102/100)*'Tariffs Jul2020'!AI102,('Tariffs Jul2020'!M102-'Tariffs Jul2020'!L102)*('Tariffs Jul2020'!R102/100)*'Tariffs Jul2020'!AI102))</f>
        <v>0</v>
      </c>
      <c r="I108" s="85">
        <f>IF(($C$5*'Tariffs Jul2020'!AK102/'Tariffs Jul2020'!AI102&gt;'Tariffs Jul2020'!M102),($C$5*'Tariffs Jul2020'!AK102/'Tariffs Jul2020'!AI102-'Tariffs Jul2020'!M102)*'Tariffs Jul2020'!S102/100*'Tariffs Jul2020'!AI102,0)</f>
        <v>0</v>
      </c>
      <c r="J108" s="85">
        <f>IF($C$5*'Tariffs Jul2020'!AL102/'Tariffs Jul2020'!AJ102&gt;='Tariffs Jul2020'!J102,('Tariffs Jul2020'!J102*'Tariffs Jul2020'!U102/100)* 'Tariffs Jul2020'!AJ102,($C$5*'Tariffs Jul2020'!AL102/'Tariffs Jul2020'!AJ102*'Tariffs Jul2020'!U102/100)* 'Tariffs Jul2020'!AJ102)</f>
        <v>447.2727272727272</v>
      </c>
      <c r="K108" s="85">
        <f>IF($C$5*'Tariffs Jul2020'!AL102/'Tariffs Jul2020'!AJ102&lt;'Tariffs Jul2020'!J102,0,IF($C$5*'Tariffs Jul2020'!AL102/'Tariffs Jul2020'!AJ102&lt;='Tariffs Jul2020'!K102,($C$5*'Tariffs Jul2020'!AL102/'Tariffs Jul2020'!AJ102-'Tariffs Jul2020'!J102)*('Tariffs Jul2020'!V102/100)*'Tariffs Jul2020'!AJ102,('Tariffs Jul2020'!K102-'Tariffs Jul2020'!J102)*('Tariffs Jul2020'!V102/100)*'Tariffs Jul2020'!AJ102))</f>
        <v>323.92439999999988</v>
      </c>
      <c r="L108" s="85">
        <f>IF($C$5*'Tariffs Jul2020'!AL102/'Tariffs Jul2020'!AJ102&lt;'Tariffs Jul2020'!K102,0,IF($C$5*'Tariffs Jul2020'!AL102/'Tariffs Jul2020'!AJ102&lt;='Tariffs Jul2020'!L102,($C$5*'Tariffs Jul2020'!AL102/'Tariffs Jul2020'!AJ102-'Tariffs Jul2020'!K102)*('Tariffs Jul2020'!W102/100)*'Tariffs Jul2020'!AJ102,('Tariffs Jul2020'!L102-'Tariffs Jul2020'!K102)*('Tariffs Jul2020'!W102/100)*'Tariffs Jul2020'!AJ102))</f>
        <v>0</v>
      </c>
      <c r="M108" s="85">
        <f>IF($C$5*'Tariffs Jul2020'!AL102/'Tariffs Jul2020'!AJ102&lt;'Tariffs Jul2020'!L102,0,IF($C$5*'Tariffs Jul2020'!AL102/'Tariffs Jul2020'!AJ102&lt;='Tariffs Jul2020'!M102,($C$5*'Tariffs Jul2020'!AL102/'Tariffs Jul2020'!AJ102-'Tariffs Jul2020'!L102)*('Tariffs Jul2020'!X102/100)*'Tariffs Jul2020'!AJ102,('Tariffs Jul2020'!M102-'Tariffs Jul2020'!L102)*('Tariffs Jul2020'!X102/100)*'Tariffs Jul2020'!AJ102))</f>
        <v>0</v>
      </c>
      <c r="N108" s="85">
        <f>IF(($C$5*'Tariffs Jul2020'!AL102/'Tariffs Jul2020'!AJ102&gt;'Tariffs Jul2020'!M102),($C$5*'Tariffs Jul2020'!AL102/'Tariffs Jul2020'!AJ102-'Tariffs Jul2020'!M102)*'Tariffs Jul2020'!Y102/100*'Tariffs Jul2020'!AJ102,0)</f>
        <v>0</v>
      </c>
      <c r="O108" s="73">
        <f t="shared" si="22"/>
        <v>1596.4186363636361</v>
      </c>
      <c r="P108" s="498">
        <f t="shared" si="23"/>
        <v>1756.0604999999998</v>
      </c>
      <c r="Q108" s="482"/>
      <c r="R108" s="482"/>
      <c r="S108" s="482"/>
      <c r="T108" s="482"/>
      <c r="U108" s="482"/>
      <c r="V108" s="482"/>
      <c r="W108" s="482"/>
      <c r="X108" s="482"/>
      <c r="Y108" s="482"/>
    </row>
    <row r="109" spans="1:25" x14ac:dyDescent="0.15">
      <c r="A109" s="286" t="str">
        <f>'Tariffs Jul2020'!F103</f>
        <v>Momentum Energy</v>
      </c>
      <c r="B109" s="47" t="str">
        <f>'Tariffs Jul2020'!D103</f>
        <v>AusNet Services Central 2</v>
      </c>
      <c r="C109" s="287">
        <f>'Tariffs Jul2020'!E103</f>
        <v>43984</v>
      </c>
      <c r="D109" s="85">
        <f>365*'Tariffs Jul2020'!H103/100</f>
        <v>373.46136363636361</v>
      </c>
      <c r="E109" s="85">
        <f>IF($C$5*'Tariffs Jul2020'!AK103/'Tariffs Jul2020'!AI103&gt;='Tariffs Jul2020'!J103,( 'Tariffs Jul2020'!J103*'Tariffs Jul2020'!O103/100)* 'Tariffs Jul2020'!AI103,($C$5*'Tariffs Jul2020'!AK103/'Tariffs Jul2020'!AI103*'Tariffs Jul2020'!O103/100)* 'Tariffs Jul2020'!AI103)</f>
        <v>344.72727272727275</v>
      </c>
      <c r="F109" s="85">
        <f>IF($C$5*'Tariffs Jul2020'!AK103/'Tariffs Jul2020'!AI103&lt;'Tariffs Jul2020'!J103,0,IF($C$5*'Tariffs Jul2020'!AK103/'Tariffs Jul2020'!AI103&lt;='Tariffs Jul2020'!K103,($C$5*'Tariffs Jul2020'!AK103/'Tariffs Jul2020'!AI103-'Tariffs Jul2020'!J103)*('Tariffs Jul2020'!P103/100)*'Tariffs Jul2020'!AI103,('Tariffs Jul2020'!K103-'Tariffs Jul2020'!J103)*('Tariffs Jul2020'!P103/100)*'Tariffs Jul2020'!AI103))</f>
        <v>226.58348181818175</v>
      </c>
      <c r="G109" s="85">
        <f>IF($C$5*'Tariffs Jul2020'!AK103/'Tariffs Jul2020'!AI103&lt;'Tariffs Jul2020'!K103,0,IF($C$5*'Tariffs Jul2020'!AK103/'Tariffs Jul2020'!AI103&lt;='Tariffs Jul2020'!L103,($C$5*'Tariffs Jul2020'!AK103/'Tariffs Jul2020'!AI103-'Tariffs Jul2020'!K103)*('Tariffs Jul2020'!Q103/100)*'Tariffs Jul2020'!AI103,('Tariffs Jul2020'!L103-'Tariffs Jul2020'!K103)*('Tariffs Jul2020'!Q103/100)*'Tariffs Jul2020'!AI103))</f>
        <v>0</v>
      </c>
      <c r="H109" s="85">
        <f>IF($C$5*'Tariffs Jul2020'!AK103/'Tariffs Jul2020'!AI103&lt;'Tariffs Jul2020'!L103,0,IF($C$5*'Tariffs Jul2020'!AK103/'Tariffs Jul2020'!AI103&lt;='Tariffs Jul2020'!M103,($C$5*'Tariffs Jul2020'!AK103/'Tariffs Jul2020'!AI103-'Tariffs Jul2020'!L103)*('Tariffs Jul2020'!R103/100)*'Tariffs Jul2020'!AI103,('Tariffs Jul2020'!M103-'Tariffs Jul2020'!L103)*('Tariffs Jul2020'!R103/100)*'Tariffs Jul2020'!AI103))</f>
        <v>0</v>
      </c>
      <c r="I109" s="85">
        <f>IF(($C$5*'Tariffs Jul2020'!AK103/'Tariffs Jul2020'!AI103&gt;'Tariffs Jul2020'!M103),($C$5*'Tariffs Jul2020'!AK103/'Tariffs Jul2020'!AI103-'Tariffs Jul2020'!M103)*'Tariffs Jul2020'!S103/100*'Tariffs Jul2020'!AI103,0)</f>
        <v>0</v>
      </c>
      <c r="J109" s="85">
        <f>IF($C$5*'Tariffs Jul2020'!AL103/'Tariffs Jul2020'!AJ103&gt;='Tariffs Jul2020'!J103,('Tariffs Jul2020'!J103*'Tariffs Jul2020'!U103/100)* 'Tariffs Jul2020'!AJ103,($C$5*'Tariffs Jul2020'!AL103/'Tariffs Jul2020'!AJ103*'Tariffs Jul2020'!U103/100)* 'Tariffs Jul2020'!AJ103)</f>
        <v>523.63636363636363</v>
      </c>
      <c r="K109" s="85">
        <f>IF($C$5*'Tariffs Jul2020'!AL103/'Tariffs Jul2020'!AJ103&lt;'Tariffs Jul2020'!J103,0,IF($C$5*'Tariffs Jul2020'!AL103/'Tariffs Jul2020'!AJ103&lt;='Tariffs Jul2020'!K103,($C$5*'Tariffs Jul2020'!AL103/'Tariffs Jul2020'!AJ103-'Tariffs Jul2020'!J103)*('Tariffs Jul2020'!V103/100)*'Tariffs Jul2020'!AJ103,('Tariffs Jul2020'!K103-'Tariffs Jul2020'!J103)*('Tariffs Jul2020'!V103/100)*'Tariffs Jul2020'!AJ103))</f>
        <v>384.45572727272713</v>
      </c>
      <c r="L109" s="85">
        <f>IF($C$5*'Tariffs Jul2020'!AL103/'Tariffs Jul2020'!AJ103&lt;'Tariffs Jul2020'!K103,0,IF($C$5*'Tariffs Jul2020'!AL103/'Tariffs Jul2020'!AJ103&lt;='Tariffs Jul2020'!L103,($C$5*'Tariffs Jul2020'!AL103/'Tariffs Jul2020'!AJ103-'Tariffs Jul2020'!K103)*('Tariffs Jul2020'!W103/100)*'Tariffs Jul2020'!AJ103,('Tariffs Jul2020'!L103-'Tariffs Jul2020'!K103)*('Tariffs Jul2020'!W103/100)*'Tariffs Jul2020'!AJ103))</f>
        <v>0</v>
      </c>
      <c r="M109" s="85">
        <f>IF($C$5*'Tariffs Jul2020'!AL103/'Tariffs Jul2020'!AJ103&lt;'Tariffs Jul2020'!L103,0,IF($C$5*'Tariffs Jul2020'!AL103/'Tariffs Jul2020'!AJ103&lt;='Tariffs Jul2020'!M103,($C$5*'Tariffs Jul2020'!AL103/'Tariffs Jul2020'!AJ103-'Tariffs Jul2020'!L103)*('Tariffs Jul2020'!X103/100)*'Tariffs Jul2020'!AJ103,('Tariffs Jul2020'!M103-'Tariffs Jul2020'!L103)*('Tariffs Jul2020'!X103/100)*'Tariffs Jul2020'!AJ103))</f>
        <v>0</v>
      </c>
      <c r="N109" s="85">
        <f>IF(($C$5*'Tariffs Jul2020'!AL103/'Tariffs Jul2020'!AJ103&gt;'Tariffs Jul2020'!M103),($C$5*'Tariffs Jul2020'!AL103/'Tariffs Jul2020'!AJ103-'Tariffs Jul2020'!M103)*'Tariffs Jul2020'!Y103/100*'Tariffs Jul2020'!AJ103,0)</f>
        <v>0</v>
      </c>
      <c r="O109" s="73">
        <f t="shared" si="22"/>
        <v>1852.8642090909088</v>
      </c>
      <c r="P109" s="498">
        <f t="shared" si="23"/>
        <v>2038.1506299999999</v>
      </c>
      <c r="Q109" s="482"/>
      <c r="R109" s="482"/>
      <c r="S109" s="482"/>
      <c r="T109" s="482"/>
      <c r="U109" s="482"/>
      <c r="V109" s="482"/>
      <c r="W109" s="482"/>
      <c r="X109" s="482"/>
      <c r="Y109" s="482"/>
    </row>
    <row r="110" spans="1:25" x14ac:dyDescent="0.15">
      <c r="A110" s="286" t="str">
        <f>'Tariffs Jul2020'!F104</f>
        <v>Origin Energy</v>
      </c>
      <c r="B110" s="47" t="str">
        <f>'Tariffs Jul2020'!D104</f>
        <v>AusNet Services Central 2</v>
      </c>
      <c r="C110" s="287">
        <f>'Tariffs Jul2020'!E104</f>
        <v>44013</v>
      </c>
      <c r="D110" s="85">
        <f>365*'Tariffs Jul2020'!H104/100</f>
        <v>284.7</v>
      </c>
      <c r="E110" s="85">
        <f>IF($C$5*'Tariffs Jul2020'!AK104/'Tariffs Jul2020'!AI104&gt;='Tariffs Jul2020'!J104,( 'Tariffs Jul2020'!J104*'Tariffs Jul2020'!O104/100)* 'Tariffs Jul2020'!AI104,($C$5*'Tariffs Jul2020'!AK104/'Tariffs Jul2020'!AI104*'Tariffs Jul2020'!O104/100)* 'Tariffs Jul2020'!AI104)</f>
        <v>168</v>
      </c>
      <c r="F110" s="85">
        <f>IF($C$5*'Tariffs Jul2020'!AK104/'Tariffs Jul2020'!AI104&lt;'Tariffs Jul2020'!J104,0,IF($C$5*'Tariffs Jul2020'!AK104/'Tariffs Jul2020'!AI104&lt;='Tariffs Jul2020'!K104,($C$5*'Tariffs Jul2020'!AK104/'Tariffs Jul2020'!AI104-'Tariffs Jul2020'!J104)*('Tariffs Jul2020'!P104/100)*'Tariffs Jul2020'!AI104,('Tariffs Jul2020'!K104-'Tariffs Jul2020'!J104)*('Tariffs Jul2020'!P104/100)*'Tariffs Jul2020'!AI104))</f>
        <v>0</v>
      </c>
      <c r="G110" s="85">
        <f>IF($C$5*'Tariffs Jul2020'!AK104/'Tariffs Jul2020'!AI104&lt;'Tariffs Jul2020'!K104,0,IF($C$5*'Tariffs Jul2020'!AK104/'Tariffs Jul2020'!AI104&lt;='Tariffs Jul2020'!L104,($C$5*'Tariffs Jul2020'!AK104/'Tariffs Jul2020'!AI104-'Tariffs Jul2020'!K104)*('Tariffs Jul2020'!Q104/100)*'Tariffs Jul2020'!AI104,('Tariffs Jul2020'!L104-'Tariffs Jul2020'!K104)*('Tariffs Jul2020'!Q104/100)*'Tariffs Jul2020'!AI104))</f>
        <v>0</v>
      </c>
      <c r="H110" s="85">
        <f>IF($C$5*'Tariffs Jul2020'!AK104/'Tariffs Jul2020'!AI104&lt;'Tariffs Jul2020'!L104,0,IF($C$5*'Tariffs Jul2020'!AK104/'Tariffs Jul2020'!AI104&lt;='Tariffs Jul2020'!M104,($C$5*'Tariffs Jul2020'!AK104/'Tariffs Jul2020'!AI104-'Tariffs Jul2020'!L104)*('Tariffs Jul2020'!R104/100)*'Tariffs Jul2020'!AI104,('Tariffs Jul2020'!M104-'Tariffs Jul2020'!L104)*('Tariffs Jul2020'!R104/100)*'Tariffs Jul2020'!AI104))</f>
        <v>0</v>
      </c>
      <c r="I110" s="85">
        <f>IF(($C$5*'Tariffs Jul2020'!AK104/'Tariffs Jul2020'!AI104&gt;'Tariffs Jul2020'!M104),($C$5*'Tariffs Jul2020'!AK104/'Tariffs Jul2020'!AI104-'Tariffs Jul2020'!M104)*'Tariffs Jul2020'!S104/100*'Tariffs Jul2020'!AI104,0)</f>
        <v>329.95379999999989</v>
      </c>
      <c r="J110" s="85">
        <f>IF($C$5*'Tariffs Jul2020'!AL104/'Tariffs Jul2020'!AJ104&gt;='Tariffs Jul2020'!J104,('Tariffs Jul2020'!J104*'Tariffs Jul2020'!U104/100)* 'Tariffs Jul2020'!AJ104,($C$5*'Tariffs Jul2020'!AL104/'Tariffs Jul2020'!AJ104*'Tariffs Jul2020'!U104/100)* 'Tariffs Jul2020'!AJ104)</f>
        <v>240</v>
      </c>
      <c r="K110" s="85">
        <f>IF($C$5*'Tariffs Jul2020'!AL104/'Tariffs Jul2020'!AJ104&lt;'Tariffs Jul2020'!J104,0,IF($C$5*'Tariffs Jul2020'!AL104/'Tariffs Jul2020'!AJ104&lt;='Tariffs Jul2020'!K104,($C$5*'Tariffs Jul2020'!AL104/'Tariffs Jul2020'!AJ104-'Tariffs Jul2020'!J104)*('Tariffs Jul2020'!V104/100)*'Tariffs Jul2020'!AJ104,('Tariffs Jul2020'!K104-'Tariffs Jul2020'!J104)*('Tariffs Jul2020'!V104/100)*'Tariffs Jul2020'!AJ104))</f>
        <v>0</v>
      </c>
      <c r="L110" s="85">
        <f>IF($C$5*'Tariffs Jul2020'!AL104/'Tariffs Jul2020'!AJ104&lt;'Tariffs Jul2020'!K104,0,IF($C$5*'Tariffs Jul2020'!AL104/'Tariffs Jul2020'!AJ104&lt;='Tariffs Jul2020'!L104,($C$5*'Tariffs Jul2020'!AL104/'Tariffs Jul2020'!AJ104-'Tariffs Jul2020'!K104)*('Tariffs Jul2020'!W104/100)*'Tariffs Jul2020'!AJ104,('Tariffs Jul2020'!L104-'Tariffs Jul2020'!K104)*('Tariffs Jul2020'!W104/100)*'Tariffs Jul2020'!AJ104))</f>
        <v>0</v>
      </c>
      <c r="M110" s="85">
        <f>IF($C$5*'Tariffs Jul2020'!AL104/'Tariffs Jul2020'!AJ104&lt;'Tariffs Jul2020'!L104,0,IF($C$5*'Tariffs Jul2020'!AL104/'Tariffs Jul2020'!AJ104&lt;='Tariffs Jul2020'!M104,($C$5*'Tariffs Jul2020'!AL104/'Tariffs Jul2020'!AJ104-'Tariffs Jul2020'!L104)*('Tariffs Jul2020'!X104/100)*'Tariffs Jul2020'!AJ104,('Tariffs Jul2020'!M104-'Tariffs Jul2020'!L104)*('Tariffs Jul2020'!X104/100)*'Tariffs Jul2020'!AJ104))</f>
        <v>0</v>
      </c>
      <c r="N110" s="85">
        <f>IF(($C$5*'Tariffs Jul2020'!AL104/'Tariffs Jul2020'!AJ104&gt;'Tariffs Jul2020'!M104),($C$5*'Tariffs Jul2020'!AL104/'Tariffs Jul2020'!AJ104-'Tariffs Jul2020'!M104)*'Tariffs Jul2020'!Y104/100*'Tariffs Jul2020'!AJ104,0)</f>
        <v>479.93279999999993</v>
      </c>
      <c r="O110" s="73">
        <f t="shared" si="22"/>
        <v>1502.5865999999996</v>
      </c>
      <c r="P110" s="498">
        <f t="shared" si="23"/>
        <v>1652.8452599999998</v>
      </c>
      <c r="Q110" s="482"/>
      <c r="R110" s="482"/>
      <c r="S110" s="482"/>
      <c r="T110" s="482"/>
      <c r="U110" s="482"/>
      <c r="V110" s="482"/>
      <c r="W110" s="482"/>
      <c r="X110" s="482"/>
      <c r="Y110" s="482"/>
    </row>
    <row r="111" spans="1:25" x14ac:dyDescent="0.15">
      <c r="A111" s="286" t="str">
        <f>'Tariffs Jul2020'!F105</f>
        <v>Red Energy</v>
      </c>
      <c r="B111" s="47" t="str">
        <f>'Tariffs Jul2020'!D105</f>
        <v>AusNet Services Central 2</v>
      </c>
      <c r="C111" s="287">
        <f>'Tariffs Jul2020'!E105</f>
        <v>43831</v>
      </c>
      <c r="D111" s="85">
        <f>365*'Tariffs Jul2020'!H105/100</f>
        <v>310.25</v>
      </c>
      <c r="E111" s="85">
        <f>IF($C$5*'Tariffs Jul2020'!AK105/'Tariffs Jul2020'!AI105&gt;='Tariffs Jul2020'!J105,( 'Tariffs Jul2020'!J105*'Tariffs Jul2020'!O105/100)* 'Tariffs Jul2020'!AI105,($C$5*'Tariffs Jul2020'!AK105/'Tariffs Jul2020'!AI105*'Tariffs Jul2020'!O105/100)* 'Tariffs Jul2020'!AI105)</f>
        <v>311.99999999999994</v>
      </c>
      <c r="F111" s="85">
        <f>IF($C$5*'Tariffs Jul2020'!AK105/'Tariffs Jul2020'!AI105&lt;'Tariffs Jul2020'!J105,0,IF($C$5*'Tariffs Jul2020'!AK105/'Tariffs Jul2020'!AI105&lt;='Tariffs Jul2020'!K105,($C$5*'Tariffs Jul2020'!AK105/'Tariffs Jul2020'!AI105-'Tariffs Jul2020'!J105)*('Tariffs Jul2020'!P105/100)*'Tariffs Jul2020'!AI105,('Tariffs Jul2020'!K105-'Tariffs Jul2020'!J105)*('Tariffs Jul2020'!P105/100)*'Tariffs Jul2020'!AI105))</f>
        <v>197.95379999999994</v>
      </c>
      <c r="G111" s="85">
        <f>IF($C$5*'Tariffs Jul2020'!AK105/'Tariffs Jul2020'!AI105&lt;'Tariffs Jul2020'!K105,0,IF($C$5*'Tariffs Jul2020'!AK105/'Tariffs Jul2020'!AI105&lt;='Tariffs Jul2020'!L105,($C$5*'Tariffs Jul2020'!AK105/'Tariffs Jul2020'!AI105-'Tariffs Jul2020'!K105)*('Tariffs Jul2020'!Q105/100)*'Tariffs Jul2020'!AI105,('Tariffs Jul2020'!L105-'Tariffs Jul2020'!K105)*('Tariffs Jul2020'!Q105/100)*'Tariffs Jul2020'!AI105))</f>
        <v>0</v>
      </c>
      <c r="H111" s="85">
        <f>IF($C$5*'Tariffs Jul2020'!AK105/'Tariffs Jul2020'!AI105&lt;'Tariffs Jul2020'!L105,0,IF($C$5*'Tariffs Jul2020'!AK105/'Tariffs Jul2020'!AI105&lt;='Tariffs Jul2020'!M105,($C$5*'Tariffs Jul2020'!AK105/'Tariffs Jul2020'!AI105-'Tariffs Jul2020'!L105)*('Tariffs Jul2020'!R105/100)*'Tariffs Jul2020'!AI105,('Tariffs Jul2020'!M105-'Tariffs Jul2020'!L105)*('Tariffs Jul2020'!R105/100)*'Tariffs Jul2020'!AI105))</f>
        <v>0</v>
      </c>
      <c r="I111" s="85">
        <f>IF(($C$5*'Tariffs Jul2020'!AK105/'Tariffs Jul2020'!AI105&gt;'Tariffs Jul2020'!M105),($C$5*'Tariffs Jul2020'!AK105/'Tariffs Jul2020'!AI105-'Tariffs Jul2020'!M105)*'Tariffs Jul2020'!S105/100*'Tariffs Jul2020'!AI105,0)</f>
        <v>0</v>
      </c>
      <c r="J111" s="85">
        <f>IF($C$5*'Tariffs Jul2020'!AL105/'Tariffs Jul2020'!AJ105&gt;='Tariffs Jul2020'!J105,('Tariffs Jul2020'!J105*'Tariffs Jul2020'!U105/100)* 'Tariffs Jul2020'!AJ105,($C$5*'Tariffs Jul2020'!AL105/'Tariffs Jul2020'!AJ105*'Tariffs Jul2020'!U105/100)* 'Tariffs Jul2020'!AJ105)</f>
        <v>504</v>
      </c>
      <c r="K111" s="85">
        <f>IF($C$5*'Tariffs Jul2020'!AL105/'Tariffs Jul2020'!AJ105&lt;'Tariffs Jul2020'!J105,0,IF($C$5*'Tariffs Jul2020'!AL105/'Tariffs Jul2020'!AJ105&lt;='Tariffs Jul2020'!K105,($C$5*'Tariffs Jul2020'!AL105/'Tariffs Jul2020'!AJ105-'Tariffs Jul2020'!J105)*('Tariffs Jul2020'!V105/100)*'Tariffs Jul2020'!AJ105,('Tariffs Jul2020'!K105-'Tariffs Jul2020'!J105)*('Tariffs Jul2020'!V105/100)*'Tariffs Jul2020'!AJ105))</f>
        <v>369.73189090909079</v>
      </c>
      <c r="L111" s="85">
        <f>IF($C$5*'Tariffs Jul2020'!AL105/'Tariffs Jul2020'!AJ105&lt;'Tariffs Jul2020'!K105,0,IF($C$5*'Tariffs Jul2020'!AL105/'Tariffs Jul2020'!AJ105&lt;='Tariffs Jul2020'!L105,($C$5*'Tariffs Jul2020'!AL105/'Tariffs Jul2020'!AJ105-'Tariffs Jul2020'!K105)*('Tariffs Jul2020'!W105/100)*'Tariffs Jul2020'!AJ105,('Tariffs Jul2020'!L105-'Tariffs Jul2020'!K105)*('Tariffs Jul2020'!W105/100)*'Tariffs Jul2020'!AJ105))</f>
        <v>0</v>
      </c>
      <c r="M111" s="85">
        <f>IF($C$5*'Tariffs Jul2020'!AL105/'Tariffs Jul2020'!AJ105&lt;'Tariffs Jul2020'!L105,0,IF($C$5*'Tariffs Jul2020'!AL105/'Tariffs Jul2020'!AJ105&lt;='Tariffs Jul2020'!M105,($C$5*'Tariffs Jul2020'!AL105/'Tariffs Jul2020'!AJ105-'Tariffs Jul2020'!L105)*('Tariffs Jul2020'!X105/100)*'Tariffs Jul2020'!AJ105,('Tariffs Jul2020'!M105-'Tariffs Jul2020'!L105)*('Tariffs Jul2020'!X105/100)*'Tariffs Jul2020'!AJ105))</f>
        <v>0</v>
      </c>
      <c r="N111" s="85">
        <f>IF(($C$5*'Tariffs Jul2020'!AL105/'Tariffs Jul2020'!AJ105&gt;'Tariffs Jul2020'!M105),($C$5*'Tariffs Jul2020'!AL105/'Tariffs Jul2020'!AJ105-'Tariffs Jul2020'!M105)*'Tariffs Jul2020'!Y105/100*'Tariffs Jul2020'!AJ105,0)</f>
        <v>0</v>
      </c>
      <c r="O111" s="73">
        <f t="shared" si="22"/>
        <v>1693.9356909090907</v>
      </c>
      <c r="P111" s="498">
        <f t="shared" si="23"/>
        <v>1863.32926</v>
      </c>
      <c r="Q111" s="482"/>
      <c r="R111" s="482"/>
      <c r="S111" s="482"/>
      <c r="T111" s="482"/>
      <c r="U111" s="482"/>
      <c r="V111" s="482"/>
      <c r="W111" s="482"/>
      <c r="X111" s="482"/>
      <c r="Y111" s="482"/>
    </row>
    <row r="112" spans="1:25" x14ac:dyDescent="0.15">
      <c r="A112" s="286" t="str">
        <f>'Tariffs Jul2020'!F106</f>
        <v>Simply Energy</v>
      </c>
      <c r="B112" s="47" t="str">
        <f>'Tariffs Jul2020'!D106</f>
        <v>AusNet Services Central 2</v>
      </c>
      <c r="C112" s="287">
        <f>'Tariffs Jul2020'!E106</f>
        <v>43831</v>
      </c>
      <c r="D112" s="85">
        <f>365*'Tariffs Jul2020'!H106/100</f>
        <v>301.98772727272728</v>
      </c>
      <c r="E112" s="85">
        <f>IF($C$5*'Tariffs Jul2020'!AK106/'Tariffs Jul2020'!AI106&gt;='Tariffs Jul2020'!J106,( 'Tariffs Jul2020'!J106*'Tariffs Jul2020'!O106/100)* 'Tariffs Jul2020'!AI106,($C$5*'Tariffs Jul2020'!AK106/'Tariffs Jul2020'!AI106*'Tariffs Jul2020'!O106/100)* 'Tariffs Jul2020'!AI106)</f>
        <v>355.63636363636363</v>
      </c>
      <c r="F112" s="85">
        <f>IF($C$5*'Tariffs Jul2020'!AK106/'Tariffs Jul2020'!AI106&lt;'Tariffs Jul2020'!J106,0,IF($C$5*'Tariffs Jul2020'!AK106/'Tariffs Jul2020'!AI106&lt;='Tariffs Jul2020'!K106,($C$5*'Tariffs Jul2020'!AK106/'Tariffs Jul2020'!AI106-'Tariffs Jul2020'!J106)*('Tariffs Jul2020'!P106/100)*'Tariffs Jul2020'!AI106,('Tariffs Jul2020'!K106-'Tariffs Jul2020'!J106)*('Tariffs Jul2020'!P106/100)*'Tariffs Jul2020'!AI106))</f>
        <v>260.93909999999994</v>
      </c>
      <c r="G112" s="85">
        <f>IF($C$5*'Tariffs Jul2020'!AK106/'Tariffs Jul2020'!AI106&lt;'Tariffs Jul2020'!K106,0,IF($C$5*'Tariffs Jul2020'!AK106/'Tariffs Jul2020'!AI106&lt;='Tariffs Jul2020'!L106,($C$5*'Tariffs Jul2020'!AK106/'Tariffs Jul2020'!AI106-'Tariffs Jul2020'!K106)*('Tariffs Jul2020'!Q106/100)*'Tariffs Jul2020'!AI106,('Tariffs Jul2020'!L106-'Tariffs Jul2020'!K106)*('Tariffs Jul2020'!Q106/100)*'Tariffs Jul2020'!AI106))</f>
        <v>0</v>
      </c>
      <c r="H112" s="85">
        <f>IF($C$5*'Tariffs Jul2020'!AK106/'Tariffs Jul2020'!AI106&lt;'Tariffs Jul2020'!L106,0,IF($C$5*'Tariffs Jul2020'!AK106/'Tariffs Jul2020'!AI106&lt;='Tariffs Jul2020'!M106,($C$5*'Tariffs Jul2020'!AK106/'Tariffs Jul2020'!AI106-'Tariffs Jul2020'!L106)*('Tariffs Jul2020'!R106/100)*'Tariffs Jul2020'!AI106,('Tariffs Jul2020'!M106-'Tariffs Jul2020'!L106)*('Tariffs Jul2020'!R106/100)*'Tariffs Jul2020'!AI106))</f>
        <v>0</v>
      </c>
      <c r="I112" s="85">
        <f>IF(($C$5*'Tariffs Jul2020'!AK106/'Tariffs Jul2020'!AI106&gt;'Tariffs Jul2020'!M106),($C$5*'Tariffs Jul2020'!AK106/'Tariffs Jul2020'!AI106-'Tariffs Jul2020'!M106)*'Tariffs Jul2020'!S106/100*'Tariffs Jul2020'!AI106,0)</f>
        <v>0</v>
      </c>
      <c r="J112" s="85">
        <f>IF($C$5*'Tariffs Jul2020'!AL106/'Tariffs Jul2020'!AJ106&gt;='Tariffs Jul2020'!J106,('Tariffs Jul2020'!J106*'Tariffs Jul2020'!U106/100)* 'Tariffs Jul2020'!AJ106,($C$5*'Tariffs Jul2020'!AL106/'Tariffs Jul2020'!AJ106*'Tariffs Jul2020'!U106/100)* 'Tariffs Jul2020'!AJ106)</f>
        <v>543.27272727272725</v>
      </c>
      <c r="K112" s="85">
        <f>IF($C$5*'Tariffs Jul2020'!AL106/'Tariffs Jul2020'!AJ106&lt;'Tariffs Jul2020'!J106,0,IF($C$5*'Tariffs Jul2020'!AL106/'Tariffs Jul2020'!AJ106&lt;='Tariffs Jul2020'!K106,($C$5*'Tariffs Jul2020'!AL106/'Tariffs Jul2020'!AJ106-'Tariffs Jul2020'!J106)*('Tariffs Jul2020'!V106/100)*'Tariffs Jul2020'!AJ106,('Tariffs Jul2020'!K106-'Tariffs Jul2020'!J106)*('Tariffs Jul2020'!V106/100)*'Tariffs Jul2020'!AJ106))</f>
        <v>392.63563636363625</v>
      </c>
      <c r="L112" s="85">
        <f>IF($C$5*'Tariffs Jul2020'!AL106/'Tariffs Jul2020'!AJ106&lt;'Tariffs Jul2020'!K106,0,IF($C$5*'Tariffs Jul2020'!AL106/'Tariffs Jul2020'!AJ106&lt;='Tariffs Jul2020'!L106,($C$5*'Tariffs Jul2020'!AL106/'Tariffs Jul2020'!AJ106-'Tariffs Jul2020'!K106)*('Tariffs Jul2020'!W106/100)*'Tariffs Jul2020'!AJ106,('Tariffs Jul2020'!L106-'Tariffs Jul2020'!K106)*('Tariffs Jul2020'!W106/100)*'Tariffs Jul2020'!AJ106))</f>
        <v>0</v>
      </c>
      <c r="M112" s="85">
        <f>IF($C$5*'Tariffs Jul2020'!AL106/'Tariffs Jul2020'!AJ106&lt;'Tariffs Jul2020'!L106,0,IF($C$5*'Tariffs Jul2020'!AL106/'Tariffs Jul2020'!AJ106&lt;='Tariffs Jul2020'!M106,($C$5*'Tariffs Jul2020'!AL106/'Tariffs Jul2020'!AJ106-'Tariffs Jul2020'!L106)*('Tariffs Jul2020'!X106/100)*'Tariffs Jul2020'!AJ106,('Tariffs Jul2020'!M106-'Tariffs Jul2020'!L106)*('Tariffs Jul2020'!X106/100)*'Tariffs Jul2020'!AJ106))</f>
        <v>0</v>
      </c>
      <c r="N112" s="85">
        <f>IF(($C$5*'Tariffs Jul2020'!AL106/'Tariffs Jul2020'!AJ106&gt;'Tariffs Jul2020'!M106),($C$5*'Tariffs Jul2020'!AL106/'Tariffs Jul2020'!AJ106-'Tariffs Jul2020'!M106)*'Tariffs Jul2020'!Y106/100*'Tariffs Jul2020'!AJ106,0)</f>
        <v>0</v>
      </c>
      <c r="O112" s="73">
        <f t="shared" si="22"/>
        <v>1854.4715545454544</v>
      </c>
      <c r="P112" s="498">
        <f t="shared" si="23"/>
        <v>2039.9187099999999</v>
      </c>
      <c r="Q112" s="482"/>
      <c r="R112" s="482"/>
      <c r="S112" s="482"/>
      <c r="T112" s="482"/>
      <c r="U112" s="482"/>
      <c r="V112" s="482"/>
      <c r="W112" s="482"/>
      <c r="X112" s="482"/>
      <c r="Y112" s="482"/>
    </row>
    <row r="113" spans="1:25" x14ac:dyDescent="0.15">
      <c r="A113" s="286" t="str">
        <f>'Tariffs Jul2020'!F107</f>
        <v>Sumo Power</v>
      </c>
      <c r="B113" s="47" t="str">
        <f>'Tariffs Jul2020'!D107</f>
        <v>AusNet Services Central 2</v>
      </c>
      <c r="C113" s="287">
        <f>'Tariffs Jul2020'!E107</f>
        <v>43831</v>
      </c>
      <c r="D113" s="85">
        <f>365*'Tariffs Jul2020'!H107/100</f>
        <v>319.40818181818179</v>
      </c>
      <c r="E113" s="85">
        <f>IF($C$5*'Tariffs Jul2020'!AK107/'Tariffs Jul2020'!AI107&gt;='Tariffs Jul2020'!J107,( 'Tariffs Jul2020'!J107*'Tariffs Jul2020'!O107/100)* 'Tariffs Jul2020'!AI107,($C$5*'Tariffs Jul2020'!AK107/'Tariffs Jul2020'!AI107*'Tariffs Jul2020'!O107/100)* 'Tariffs Jul2020'!AI107)</f>
        <v>368.72727272727263</v>
      </c>
      <c r="F113" s="85">
        <f>IF($C$5*'Tariffs Jul2020'!AK107/'Tariffs Jul2020'!AI107&lt;'Tariffs Jul2020'!J107,0,IF($C$5*'Tariffs Jul2020'!AK107/'Tariffs Jul2020'!AI107&lt;='Tariffs Jul2020'!K107,($C$5*'Tariffs Jul2020'!AK107/'Tariffs Jul2020'!AI107-'Tariffs Jul2020'!J107)*('Tariffs Jul2020'!P107/100)*'Tariffs Jul2020'!AI107,('Tariffs Jul2020'!K107-'Tariffs Jul2020'!J107)*('Tariffs Jul2020'!P107/100)*'Tariffs Jul2020'!AI107))</f>
        <v>263.39307272727268</v>
      </c>
      <c r="G113" s="85">
        <f>IF($C$5*'Tariffs Jul2020'!AK107/'Tariffs Jul2020'!AI107&lt;'Tariffs Jul2020'!K107,0,IF($C$5*'Tariffs Jul2020'!AK107/'Tariffs Jul2020'!AI107&lt;='Tariffs Jul2020'!L107,($C$5*'Tariffs Jul2020'!AK107/'Tariffs Jul2020'!AI107-'Tariffs Jul2020'!K107)*('Tariffs Jul2020'!Q107/100)*'Tariffs Jul2020'!AI107,('Tariffs Jul2020'!L107-'Tariffs Jul2020'!K107)*('Tariffs Jul2020'!Q107/100)*'Tariffs Jul2020'!AI107))</f>
        <v>0</v>
      </c>
      <c r="H113" s="85">
        <f>IF($C$5*'Tariffs Jul2020'!AK107/'Tariffs Jul2020'!AI107&lt;'Tariffs Jul2020'!L107,0,IF($C$5*'Tariffs Jul2020'!AK107/'Tariffs Jul2020'!AI107&lt;='Tariffs Jul2020'!M107,($C$5*'Tariffs Jul2020'!AK107/'Tariffs Jul2020'!AI107-'Tariffs Jul2020'!L107)*('Tariffs Jul2020'!R107/100)*'Tariffs Jul2020'!AI107,('Tariffs Jul2020'!M107-'Tariffs Jul2020'!L107)*('Tariffs Jul2020'!R107/100)*'Tariffs Jul2020'!AI107))</f>
        <v>0</v>
      </c>
      <c r="I113" s="85">
        <f>IF(($C$5*'Tariffs Jul2020'!AK107/'Tariffs Jul2020'!AI107&gt;'Tariffs Jul2020'!M107),($C$5*'Tariffs Jul2020'!AK107/'Tariffs Jul2020'!AI107-'Tariffs Jul2020'!M107)*'Tariffs Jul2020'!S107/100*'Tariffs Jul2020'!AI107,0)</f>
        <v>0</v>
      </c>
      <c r="J113" s="85">
        <f>IF($C$5*'Tariffs Jul2020'!AL107/'Tariffs Jul2020'!AJ107&gt;='Tariffs Jul2020'!J107,('Tariffs Jul2020'!J107*'Tariffs Jul2020'!U107/100)* 'Tariffs Jul2020'!AJ107,($C$5*'Tariffs Jul2020'!AL107/'Tariffs Jul2020'!AJ107*'Tariffs Jul2020'!U107/100)* 'Tariffs Jul2020'!AJ107)</f>
        <v>582.54545454545439</v>
      </c>
      <c r="K113" s="85">
        <f>IF($C$5*'Tariffs Jul2020'!AL107/'Tariffs Jul2020'!AJ107&lt;'Tariffs Jul2020'!J107,0,IF($C$5*'Tariffs Jul2020'!AL107/'Tariffs Jul2020'!AJ107&lt;='Tariffs Jul2020'!K107,($C$5*'Tariffs Jul2020'!AL107/'Tariffs Jul2020'!AJ107-'Tariffs Jul2020'!J107)*('Tariffs Jul2020'!V107/100)*'Tariffs Jul2020'!AJ107,('Tariffs Jul2020'!K107-'Tariffs Jul2020'!J107)*('Tariffs Jul2020'!V107/100)*'Tariffs Jul2020'!AJ107))</f>
        <v>379.5477818181817</v>
      </c>
      <c r="L113" s="85">
        <f>IF($C$5*'Tariffs Jul2020'!AL107/'Tariffs Jul2020'!AJ107&lt;'Tariffs Jul2020'!K107,0,IF($C$5*'Tariffs Jul2020'!AL107/'Tariffs Jul2020'!AJ107&lt;='Tariffs Jul2020'!L107,($C$5*'Tariffs Jul2020'!AL107/'Tariffs Jul2020'!AJ107-'Tariffs Jul2020'!K107)*('Tariffs Jul2020'!W107/100)*'Tariffs Jul2020'!AJ107,('Tariffs Jul2020'!L107-'Tariffs Jul2020'!K107)*('Tariffs Jul2020'!W107/100)*'Tariffs Jul2020'!AJ107))</f>
        <v>0</v>
      </c>
      <c r="M113" s="85">
        <f>IF($C$5*'Tariffs Jul2020'!AL107/'Tariffs Jul2020'!AJ107&lt;'Tariffs Jul2020'!L107,0,IF($C$5*'Tariffs Jul2020'!AL107/'Tariffs Jul2020'!AJ107&lt;='Tariffs Jul2020'!M107,($C$5*'Tariffs Jul2020'!AL107/'Tariffs Jul2020'!AJ107-'Tariffs Jul2020'!L107)*('Tariffs Jul2020'!X107/100)*'Tariffs Jul2020'!AJ107,('Tariffs Jul2020'!M107-'Tariffs Jul2020'!L107)*('Tariffs Jul2020'!X107/100)*'Tariffs Jul2020'!AJ107))</f>
        <v>0</v>
      </c>
      <c r="N113" s="85">
        <f>IF(($C$5*'Tariffs Jul2020'!AL107/'Tariffs Jul2020'!AJ107&gt;'Tariffs Jul2020'!M107),($C$5*'Tariffs Jul2020'!AL107/'Tariffs Jul2020'!AJ107-'Tariffs Jul2020'!M107)*'Tariffs Jul2020'!Y107/100*'Tariffs Jul2020'!AJ107,0)</f>
        <v>0</v>
      </c>
      <c r="O113" s="73">
        <f t="shared" si="22"/>
        <v>1913.6217636363631</v>
      </c>
      <c r="P113" s="498">
        <f t="shared" si="23"/>
        <v>2104.9839399999996</v>
      </c>
      <c r="Q113" s="482"/>
      <c r="R113" s="482"/>
      <c r="S113" s="482"/>
      <c r="T113" s="482"/>
      <c r="U113" s="482"/>
      <c r="V113" s="482"/>
      <c r="W113" s="482"/>
      <c r="X113" s="482"/>
      <c r="Y113" s="482"/>
    </row>
    <row r="114" spans="1:25" x14ac:dyDescent="0.15">
      <c r="A114" s="286" t="str">
        <f>'Tariffs Jul2020'!F108</f>
        <v>Amaysim</v>
      </c>
      <c r="B114" s="47" t="str">
        <f>'Tariffs Jul2020'!D108</f>
        <v>AusNet Services Central 2</v>
      </c>
      <c r="C114" s="287">
        <f>'Tariffs Jul2020'!E108</f>
        <v>43831</v>
      </c>
      <c r="D114" s="85">
        <f>365*'Tariffs Jul2020'!H108/100</f>
        <v>353.32</v>
      </c>
      <c r="E114" s="85">
        <f>IF($C$5*'Tariffs Jul2020'!AK108/'Tariffs Jul2020'!AI108&gt;='Tariffs Jul2020'!J108,( 'Tariffs Jul2020'!J108*'Tariffs Jul2020'!O108/100)* 'Tariffs Jul2020'!AI108,($C$5*'Tariffs Jul2020'!AK108/'Tariffs Jul2020'!AI108*'Tariffs Jul2020'!O108/100)* 'Tariffs Jul2020'!AI108)</f>
        <v>426.5454545454545</v>
      </c>
      <c r="F114" s="85">
        <f>IF($C$5*'Tariffs Jul2020'!AK108/'Tariffs Jul2020'!AI108&lt;'Tariffs Jul2020'!J108,0,IF($C$5*'Tariffs Jul2020'!AK108/'Tariffs Jul2020'!AI108&lt;='Tariffs Jul2020'!K108,($C$5*'Tariffs Jul2020'!AK108/'Tariffs Jul2020'!AI108-'Tariffs Jul2020'!J108)*('Tariffs Jul2020'!P108/100)*'Tariffs Jul2020'!AI108,('Tariffs Jul2020'!K108-'Tariffs Jul2020'!J108)*('Tariffs Jul2020'!P108/100)*'Tariffs Jul2020'!AI108))</f>
        <v>274.84494545454538</v>
      </c>
      <c r="G114" s="85">
        <f>IF($C$5*'Tariffs Jul2020'!AK108/'Tariffs Jul2020'!AI108&lt;'Tariffs Jul2020'!K108,0,IF($C$5*'Tariffs Jul2020'!AK108/'Tariffs Jul2020'!AI108&lt;='Tariffs Jul2020'!L108,($C$5*'Tariffs Jul2020'!AK108/'Tariffs Jul2020'!AI108-'Tariffs Jul2020'!K108)*('Tariffs Jul2020'!Q108/100)*'Tariffs Jul2020'!AI108,('Tariffs Jul2020'!L108-'Tariffs Jul2020'!K108)*('Tariffs Jul2020'!Q108/100)*'Tariffs Jul2020'!AI108))</f>
        <v>0</v>
      </c>
      <c r="H114" s="85">
        <f>IF($C$5*'Tariffs Jul2020'!AK108/'Tariffs Jul2020'!AI108&lt;'Tariffs Jul2020'!L108,0,IF($C$5*'Tariffs Jul2020'!AK108/'Tariffs Jul2020'!AI108&lt;='Tariffs Jul2020'!M108,($C$5*'Tariffs Jul2020'!AK108/'Tariffs Jul2020'!AI108-'Tariffs Jul2020'!L108)*('Tariffs Jul2020'!R108/100)*'Tariffs Jul2020'!AI108,('Tariffs Jul2020'!M108-'Tariffs Jul2020'!L108)*('Tariffs Jul2020'!R108/100)*'Tariffs Jul2020'!AI108))</f>
        <v>0</v>
      </c>
      <c r="I114" s="85">
        <f>IF(($C$5*'Tariffs Jul2020'!AK108/'Tariffs Jul2020'!AI108&gt;'Tariffs Jul2020'!M108),($C$5*'Tariffs Jul2020'!AK108/'Tariffs Jul2020'!AI108-'Tariffs Jul2020'!M108)*'Tariffs Jul2020'!S108/100*'Tariffs Jul2020'!AI108,0)</f>
        <v>0</v>
      </c>
      <c r="J114" s="85">
        <f>IF($C$5*'Tariffs Jul2020'!AL108/'Tariffs Jul2020'!AJ108&gt;='Tariffs Jul2020'!J108,('Tariffs Jul2020'!J108*'Tariffs Jul2020'!U108/100)* 'Tariffs Jul2020'!AJ108,($C$5*'Tariffs Jul2020'!AL108/'Tariffs Jul2020'!AJ108*'Tariffs Jul2020'!U108/100)* 'Tariffs Jul2020'!AJ108)</f>
        <v>600</v>
      </c>
      <c r="K114" s="85">
        <f>IF($C$5*'Tariffs Jul2020'!AL108/'Tariffs Jul2020'!AJ108&lt;'Tariffs Jul2020'!J108,0,IF($C$5*'Tariffs Jul2020'!AL108/'Tariffs Jul2020'!AJ108&lt;='Tariffs Jul2020'!K108,($C$5*'Tariffs Jul2020'!AL108/'Tariffs Jul2020'!AJ108-'Tariffs Jul2020'!J108)*('Tariffs Jul2020'!V108/100)*'Tariffs Jul2020'!AJ108,('Tariffs Jul2020'!K108-'Tariffs Jul2020'!J108)*('Tariffs Jul2020'!V108/100)*'Tariffs Jul2020'!AJ108))</f>
        <v>441.71509090909086</v>
      </c>
      <c r="L114" s="85">
        <f>IF($C$5*'Tariffs Jul2020'!AL108/'Tariffs Jul2020'!AJ108&lt;'Tariffs Jul2020'!K108,0,IF($C$5*'Tariffs Jul2020'!AL108/'Tariffs Jul2020'!AJ108&lt;='Tariffs Jul2020'!L108,($C$5*'Tariffs Jul2020'!AL108/'Tariffs Jul2020'!AJ108-'Tariffs Jul2020'!K108)*('Tariffs Jul2020'!W108/100)*'Tariffs Jul2020'!AJ108,('Tariffs Jul2020'!L108-'Tariffs Jul2020'!K108)*('Tariffs Jul2020'!W108/100)*'Tariffs Jul2020'!AJ108))</f>
        <v>0</v>
      </c>
      <c r="M114" s="85">
        <f>IF($C$5*'Tariffs Jul2020'!AL108/'Tariffs Jul2020'!AJ108&lt;'Tariffs Jul2020'!L108,0,IF($C$5*'Tariffs Jul2020'!AL108/'Tariffs Jul2020'!AJ108&lt;='Tariffs Jul2020'!M108,($C$5*'Tariffs Jul2020'!AL108/'Tariffs Jul2020'!AJ108-'Tariffs Jul2020'!L108)*('Tariffs Jul2020'!X108/100)*'Tariffs Jul2020'!AJ108,('Tariffs Jul2020'!M108-'Tariffs Jul2020'!L108)*('Tariffs Jul2020'!X108/100)*'Tariffs Jul2020'!AJ108))</f>
        <v>0</v>
      </c>
      <c r="N114" s="85">
        <f>IF(($C$5*'Tariffs Jul2020'!AL108/'Tariffs Jul2020'!AJ108&gt;'Tariffs Jul2020'!M108),($C$5*'Tariffs Jul2020'!AL108/'Tariffs Jul2020'!AJ108-'Tariffs Jul2020'!M108)*'Tariffs Jul2020'!Y108/100*'Tariffs Jul2020'!AJ108,0)</f>
        <v>0</v>
      </c>
      <c r="O114" s="73">
        <f t="shared" si="22"/>
        <v>2096.425490909091</v>
      </c>
      <c r="P114" s="498">
        <f t="shared" si="23"/>
        <v>2306.0680400000001</v>
      </c>
      <c r="Q114" s="482"/>
      <c r="R114" s="482"/>
      <c r="S114" s="482"/>
      <c r="T114" s="482"/>
      <c r="U114" s="482"/>
      <c r="V114" s="482"/>
      <c r="W114" s="482"/>
      <c r="X114" s="482"/>
      <c r="Y114" s="482"/>
    </row>
    <row r="115" spans="1:25" x14ac:dyDescent="0.15">
      <c r="A115" s="286" t="str">
        <f>'Tariffs Jul2020'!F109</f>
        <v>GloBird</v>
      </c>
      <c r="B115" s="47" t="str">
        <f>'Tariffs Jul2020'!D109</f>
        <v>AusNet Services Central 2</v>
      </c>
      <c r="C115" s="287">
        <f>'Tariffs Jul2020'!E109</f>
        <v>43466</v>
      </c>
      <c r="D115" s="85">
        <f>365*'Tariffs Jul2020'!H109/100</f>
        <v>408.8</v>
      </c>
      <c r="E115" s="85">
        <f>IF($C$5*'Tariffs Jul2020'!AK109/'Tariffs Jul2020'!AI109&gt;='Tariffs Jul2020'!J109,( 'Tariffs Jul2020'!J109*'Tariffs Jul2020'!O109/100)* 'Tariffs Jul2020'!AI109,($C$5*'Tariffs Jul2020'!AK109/'Tariffs Jul2020'!AI109*'Tariffs Jul2020'!O109/100)* 'Tariffs Jul2020'!AI109)</f>
        <v>734.88240000000008</v>
      </c>
      <c r="F115" s="85">
        <f>IF($C$5*'Tariffs Jul2020'!AK109/'Tariffs Jul2020'!AI109&lt;'Tariffs Jul2020'!J109,0,IF($C$5*'Tariffs Jul2020'!AK109/'Tariffs Jul2020'!AI109&lt;='Tariffs Jul2020'!K109,($C$5*'Tariffs Jul2020'!AK109/'Tariffs Jul2020'!AI109-'Tariffs Jul2020'!J109)*('Tariffs Jul2020'!P109/100)*'Tariffs Jul2020'!AI109,('Tariffs Jul2020'!K109-'Tariffs Jul2020'!J109)*('Tariffs Jul2020'!P109/100)*'Tariffs Jul2020'!AI109))</f>
        <v>0</v>
      </c>
      <c r="G115" s="85">
        <f>IF($C$5*'Tariffs Jul2020'!AK109/'Tariffs Jul2020'!AI109&lt;'Tariffs Jul2020'!K109,0,IF($C$5*'Tariffs Jul2020'!AK109/'Tariffs Jul2020'!AI109&lt;='Tariffs Jul2020'!L109,($C$5*'Tariffs Jul2020'!AK109/'Tariffs Jul2020'!AI109-'Tariffs Jul2020'!K109)*('Tariffs Jul2020'!Q109/100)*'Tariffs Jul2020'!AI109,('Tariffs Jul2020'!L109-'Tariffs Jul2020'!K109)*('Tariffs Jul2020'!Q109/100)*'Tariffs Jul2020'!AI109))</f>
        <v>0</v>
      </c>
      <c r="H115" s="85">
        <f>IF($C$5*'Tariffs Jul2020'!AK109/'Tariffs Jul2020'!AI109&lt;'Tariffs Jul2020'!L109,0,IF($C$5*'Tariffs Jul2020'!AK109/'Tariffs Jul2020'!AI109&lt;='Tariffs Jul2020'!M109,($C$5*'Tariffs Jul2020'!AK109/'Tariffs Jul2020'!AI109-'Tariffs Jul2020'!L109)*('Tariffs Jul2020'!R109/100)*'Tariffs Jul2020'!AI109,('Tariffs Jul2020'!M109-'Tariffs Jul2020'!L109)*('Tariffs Jul2020'!R109/100)*'Tariffs Jul2020'!AI109))</f>
        <v>0</v>
      </c>
      <c r="I115" s="85">
        <f>IF(($C$5*'Tariffs Jul2020'!AK109/'Tariffs Jul2020'!AI109&gt;'Tariffs Jul2020'!M109),($C$5*'Tariffs Jul2020'!AK109/'Tariffs Jul2020'!AI109-'Tariffs Jul2020'!M109)*'Tariffs Jul2020'!S109/100*'Tariffs Jul2020'!AI109,0)</f>
        <v>0</v>
      </c>
      <c r="J115" s="85">
        <f>IF($C$5*'Tariffs Jul2020'!AL109/'Tariffs Jul2020'!AJ109&gt;='Tariffs Jul2020'!J109,('Tariffs Jul2020'!J109*'Tariffs Jul2020'!U109/100)* 'Tariffs Jul2020'!AJ109,($C$5*'Tariffs Jul2020'!AL109/'Tariffs Jul2020'!AJ109*'Tariffs Jul2020'!U109/100)* 'Tariffs Jul2020'!AJ109)</f>
        <v>790.07984999999996</v>
      </c>
      <c r="K115" s="85">
        <f>IF($C$5*'Tariffs Jul2020'!AL109/'Tariffs Jul2020'!AJ109&lt;'Tariffs Jul2020'!J109,0,IF($C$5*'Tariffs Jul2020'!AL109/'Tariffs Jul2020'!AJ109&lt;='Tariffs Jul2020'!K109,($C$5*'Tariffs Jul2020'!AL109/'Tariffs Jul2020'!AJ109-'Tariffs Jul2020'!J109)*('Tariffs Jul2020'!V109/100)*'Tariffs Jul2020'!AJ109,('Tariffs Jul2020'!K109-'Tariffs Jul2020'!J109)*('Tariffs Jul2020'!V109/100)*'Tariffs Jul2020'!AJ109))</f>
        <v>0</v>
      </c>
      <c r="L115" s="85">
        <f>IF($C$5*'Tariffs Jul2020'!AL109/'Tariffs Jul2020'!AJ109&lt;'Tariffs Jul2020'!K109,0,IF($C$5*'Tariffs Jul2020'!AL109/'Tariffs Jul2020'!AJ109&lt;='Tariffs Jul2020'!L109,($C$5*'Tariffs Jul2020'!AL109/'Tariffs Jul2020'!AJ109-'Tariffs Jul2020'!K109)*('Tariffs Jul2020'!W109/100)*'Tariffs Jul2020'!AJ109,('Tariffs Jul2020'!L109-'Tariffs Jul2020'!K109)*('Tariffs Jul2020'!W109/100)*'Tariffs Jul2020'!AJ109))</f>
        <v>0</v>
      </c>
      <c r="M115" s="85">
        <f>IF($C$5*'Tariffs Jul2020'!AL109/'Tariffs Jul2020'!AJ109&lt;'Tariffs Jul2020'!L109,0,IF($C$5*'Tariffs Jul2020'!AL109/'Tariffs Jul2020'!AJ109&lt;='Tariffs Jul2020'!M109,($C$5*'Tariffs Jul2020'!AL109/'Tariffs Jul2020'!AJ109-'Tariffs Jul2020'!L109)*('Tariffs Jul2020'!X109/100)*'Tariffs Jul2020'!AJ109,('Tariffs Jul2020'!M109-'Tariffs Jul2020'!L109)*('Tariffs Jul2020'!X109/100)*'Tariffs Jul2020'!AJ109))</f>
        <v>0</v>
      </c>
      <c r="N115" s="85">
        <f>IF(($C$5*'Tariffs Jul2020'!AL109/'Tariffs Jul2020'!AJ109&gt;'Tariffs Jul2020'!M109),($C$5*'Tariffs Jul2020'!AL109/'Tariffs Jul2020'!AJ109-'Tariffs Jul2020'!M109)*'Tariffs Jul2020'!Y109/100*'Tariffs Jul2020'!AJ109,0)</f>
        <v>0</v>
      </c>
      <c r="O115" s="73">
        <f t="shared" si="22"/>
        <v>1933.7622500000002</v>
      </c>
      <c r="P115" s="498">
        <f t="shared" si="23"/>
        <v>2127.1384750000002</v>
      </c>
      <c r="Q115" s="482"/>
      <c r="R115" s="482"/>
      <c r="S115" s="482"/>
      <c r="T115" s="482"/>
      <c r="U115" s="482"/>
      <c r="V115" s="482"/>
      <c r="W115" s="482"/>
      <c r="X115" s="482"/>
      <c r="Y115" s="482"/>
    </row>
    <row r="116" spans="1:25" x14ac:dyDescent="0.15">
      <c r="A116" s="286" t="str">
        <f>'Tariffs Jul2020'!F110</f>
        <v>Powershop</v>
      </c>
      <c r="B116" s="47" t="str">
        <f>'Tariffs Jul2020'!D110</f>
        <v>AusNet Services Central 2</v>
      </c>
      <c r="C116" s="287">
        <f>'Tariffs Jul2020'!E110</f>
        <v>44013</v>
      </c>
      <c r="D116" s="85">
        <f>365*'Tariffs Jul2020'!H110/100</f>
        <v>294.18999999999994</v>
      </c>
      <c r="E116" s="85">
        <f>((C$5*'Tariffs Jul2020'!AK110/'Tariffs Jul2020'!AI110)*('Tariffs Jul2020'!O110/100))*'Tariffs Jul2020'!AI110</f>
        <v>404.68679999999995</v>
      </c>
      <c r="F116" s="85">
        <v>0</v>
      </c>
      <c r="G116" s="85">
        <v>0</v>
      </c>
      <c r="H116" s="85">
        <v>0</v>
      </c>
      <c r="I116" s="85">
        <f>((C$5*'Tariffs Jul2020'!AL110/'Tariffs Jul2020'!AJ110)*('Tariffs Jul2020'!U110/100))*'Tariffs Jul2020'!AJ110</f>
        <v>679.5684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73">
        <f t="shared" si="22"/>
        <v>1378.4451999999999</v>
      </c>
      <c r="P116" s="498">
        <f t="shared" si="23"/>
        <v>1516.28972</v>
      </c>
      <c r="Q116" s="482"/>
      <c r="R116" s="482"/>
      <c r="S116" s="482"/>
      <c r="T116" s="482"/>
      <c r="U116" s="482"/>
      <c r="V116" s="482"/>
      <c r="W116" s="482"/>
      <c r="X116" s="482"/>
      <c r="Y116" s="482"/>
    </row>
    <row r="117" spans="1:25" x14ac:dyDescent="0.15">
      <c r="A117" s="286" t="str">
        <f>'Tariffs Jul2020'!F111</f>
        <v>Click Energy</v>
      </c>
      <c r="B117" s="47" t="str">
        <f>'Tariffs Jul2020'!D111</f>
        <v>AusNet Services Central 2</v>
      </c>
      <c r="C117" s="287">
        <f>'Tariffs Jul2020'!E111</f>
        <v>43831</v>
      </c>
      <c r="D117" s="85">
        <f>365*'Tariffs Jul2020'!H111/100</f>
        <v>353.32</v>
      </c>
      <c r="E117" s="85">
        <f>IF($C$5*'Tariffs Jul2020'!AK111/'Tariffs Jul2020'!AI111&gt;='Tariffs Jul2020'!J111,( 'Tariffs Jul2020'!J111*'Tariffs Jul2020'!O111/100)* 'Tariffs Jul2020'!AI111,($C$5*'Tariffs Jul2020'!AK111/'Tariffs Jul2020'!AI111*'Tariffs Jul2020'!O111/100)* 'Tariffs Jul2020'!AI111)</f>
        <v>426.5454545454545</v>
      </c>
      <c r="F117" s="85">
        <f>IF($C$5*'Tariffs Jul2020'!AK111/'Tariffs Jul2020'!AI111&lt;'Tariffs Jul2020'!J111,0,IF($C$5*'Tariffs Jul2020'!AK111/'Tariffs Jul2020'!AI111&lt;='Tariffs Jul2020'!K111,($C$5*'Tariffs Jul2020'!AK111/'Tariffs Jul2020'!AI111-'Tariffs Jul2020'!J111)*('Tariffs Jul2020'!P111/100)*'Tariffs Jul2020'!AI111,('Tariffs Jul2020'!K111-'Tariffs Jul2020'!J111)*('Tariffs Jul2020'!P111/100)*'Tariffs Jul2020'!AI111))</f>
        <v>274.84494545454538</v>
      </c>
      <c r="G117" s="85">
        <f>IF($C$5*'Tariffs Jul2020'!AK111/'Tariffs Jul2020'!AI111&lt;'Tariffs Jul2020'!K111,0,IF($C$5*'Tariffs Jul2020'!AK111/'Tariffs Jul2020'!AI111&lt;='Tariffs Jul2020'!L111,($C$5*'Tariffs Jul2020'!AK111/'Tariffs Jul2020'!AI111-'Tariffs Jul2020'!K111)*('Tariffs Jul2020'!Q111/100)*'Tariffs Jul2020'!AI111,('Tariffs Jul2020'!L111-'Tariffs Jul2020'!K111)*('Tariffs Jul2020'!Q111/100)*'Tariffs Jul2020'!AI111))</f>
        <v>0</v>
      </c>
      <c r="H117" s="85">
        <f>IF($C$5*'Tariffs Jul2020'!AK111/'Tariffs Jul2020'!AI111&lt;'Tariffs Jul2020'!L111,0,IF($C$5*'Tariffs Jul2020'!AK111/'Tariffs Jul2020'!AI111&lt;='Tariffs Jul2020'!M111,($C$5*'Tariffs Jul2020'!AK111/'Tariffs Jul2020'!AI111-'Tariffs Jul2020'!L111)*('Tariffs Jul2020'!R111/100)*'Tariffs Jul2020'!AI111,('Tariffs Jul2020'!M111-'Tariffs Jul2020'!L111)*('Tariffs Jul2020'!R111/100)*'Tariffs Jul2020'!AI111))</f>
        <v>0</v>
      </c>
      <c r="I117" s="85">
        <f>IF(($C$5*'Tariffs Jul2020'!AK111/'Tariffs Jul2020'!AI111&gt;'Tariffs Jul2020'!M111),($C$5*'Tariffs Jul2020'!AK111/'Tariffs Jul2020'!AI111-'Tariffs Jul2020'!M111)*'Tariffs Jul2020'!S111/100*'Tariffs Jul2020'!AI111,0)</f>
        <v>0</v>
      </c>
      <c r="J117" s="85">
        <f>IF($C$5*'Tariffs Jul2020'!AL111/'Tariffs Jul2020'!AJ111&gt;='Tariffs Jul2020'!J111,('Tariffs Jul2020'!J111*'Tariffs Jul2020'!U111/100)* 'Tariffs Jul2020'!AJ111,($C$5*'Tariffs Jul2020'!AL111/'Tariffs Jul2020'!AJ111*'Tariffs Jul2020'!U111/100)* 'Tariffs Jul2020'!AJ111)</f>
        <v>600</v>
      </c>
      <c r="K117" s="85">
        <f>IF($C$5*'Tariffs Jul2020'!AL111/'Tariffs Jul2020'!AJ111&lt;'Tariffs Jul2020'!J111,0,IF($C$5*'Tariffs Jul2020'!AL111/'Tariffs Jul2020'!AJ111&lt;='Tariffs Jul2020'!K111,($C$5*'Tariffs Jul2020'!AL111/'Tariffs Jul2020'!AJ111-'Tariffs Jul2020'!J111)*('Tariffs Jul2020'!V111/100)*'Tariffs Jul2020'!AJ111,('Tariffs Jul2020'!K111-'Tariffs Jul2020'!J111)*('Tariffs Jul2020'!V111/100)*'Tariffs Jul2020'!AJ111))</f>
        <v>441.71509090909086</v>
      </c>
      <c r="L117" s="85">
        <f>IF($C$5*'Tariffs Jul2020'!AL111/'Tariffs Jul2020'!AJ111&lt;'Tariffs Jul2020'!K111,0,IF($C$5*'Tariffs Jul2020'!AL111/'Tariffs Jul2020'!AJ111&lt;='Tariffs Jul2020'!L111,($C$5*'Tariffs Jul2020'!AL111/'Tariffs Jul2020'!AJ111-'Tariffs Jul2020'!K111)*('Tariffs Jul2020'!W111/100)*'Tariffs Jul2020'!AJ111,('Tariffs Jul2020'!L111-'Tariffs Jul2020'!K111)*('Tariffs Jul2020'!W111/100)*'Tariffs Jul2020'!AJ111))</f>
        <v>0</v>
      </c>
      <c r="M117" s="85">
        <f>IF($C$5*'Tariffs Jul2020'!AL111/'Tariffs Jul2020'!AJ111&lt;'Tariffs Jul2020'!L111,0,IF($C$5*'Tariffs Jul2020'!AL111/'Tariffs Jul2020'!AJ111&lt;='Tariffs Jul2020'!M111,($C$5*'Tariffs Jul2020'!AL111/'Tariffs Jul2020'!AJ111-'Tariffs Jul2020'!L111)*('Tariffs Jul2020'!X111/100)*'Tariffs Jul2020'!AJ111,('Tariffs Jul2020'!M111-'Tariffs Jul2020'!L111)*('Tariffs Jul2020'!X111/100)*'Tariffs Jul2020'!AJ111))</f>
        <v>0</v>
      </c>
      <c r="N117" s="85">
        <f>IF(($C$5*'Tariffs Jul2020'!AL111/'Tariffs Jul2020'!AJ111&gt;'Tariffs Jul2020'!M111),($C$5*'Tariffs Jul2020'!AL111/'Tariffs Jul2020'!AJ111-'Tariffs Jul2020'!M111)*'Tariffs Jul2020'!Y111/100*'Tariffs Jul2020'!AJ111,0)</f>
        <v>0</v>
      </c>
      <c r="O117" s="73">
        <f t="shared" ref="O117" si="28">SUM(D117:N117)</f>
        <v>2096.425490909091</v>
      </c>
      <c r="P117" s="498">
        <f t="shared" ref="P117" si="29">O117*1.1</f>
        <v>2306.0680400000001</v>
      </c>
      <c r="Q117" s="482"/>
      <c r="R117" s="482"/>
      <c r="S117" s="482"/>
      <c r="T117" s="482"/>
      <c r="U117" s="482"/>
      <c r="V117" s="482"/>
      <c r="W117" s="482"/>
      <c r="X117" s="482"/>
      <c r="Y117" s="482"/>
    </row>
    <row r="118" spans="1:25" ht="14" thickBot="1" x14ac:dyDescent="0.2">
      <c r="A118" s="288" t="str">
        <f>'Tariffs Jul2020'!F112</f>
        <v>1st Energy</v>
      </c>
      <c r="B118" s="289" t="str">
        <f>'Tariffs Jul2020'!D112</f>
        <v>AusNet Services Central 2</v>
      </c>
      <c r="C118" s="290">
        <f>'Tariffs Jul2020'!E112</f>
        <v>43731</v>
      </c>
      <c r="D118" s="291">
        <f>365*'Tariffs Jul2020'!H112/100</f>
        <v>346.74999999999994</v>
      </c>
      <c r="E118" s="291">
        <f>IF($C$5*'Tariffs Jul2020'!AK112/'Tariffs Jul2020'!AI112&gt;='Tariffs Jul2020'!J112,( 'Tariffs Jul2020'!J112*'Tariffs Jul2020'!O112/100)* 'Tariffs Jul2020'!AI112,($C$5*'Tariffs Jul2020'!AK112/'Tariffs Jul2020'!AI112*'Tariffs Jul2020'!O112/100)* 'Tariffs Jul2020'!AI112)</f>
        <v>324.00000000000006</v>
      </c>
      <c r="F118" s="291">
        <f>IF($C$5*'Tariffs Jul2020'!AK112/'Tariffs Jul2020'!AI112&lt;'Tariffs Jul2020'!J112,0,IF($C$5*'Tariffs Jul2020'!AK112/'Tariffs Jul2020'!AI112&lt;='Tariffs Jul2020'!K112,($C$5*'Tariffs Jul2020'!AK112/'Tariffs Jul2020'!AI112-'Tariffs Jul2020'!J112)*('Tariffs Jul2020'!P112/100)*'Tariffs Jul2020'!AI112,('Tariffs Jul2020'!K112-'Tariffs Jul2020'!J112)*('Tariffs Jul2020'!P112/100)*'Tariffs Jul2020'!AI112))</f>
        <v>215.94959999999995</v>
      </c>
      <c r="G118" s="291">
        <f>IF($C$5*'Tariffs Jul2020'!AK112/'Tariffs Jul2020'!AI112&lt;'Tariffs Jul2020'!K112,0,IF($C$5*'Tariffs Jul2020'!AK112/'Tariffs Jul2020'!AI112&lt;='Tariffs Jul2020'!L112,($C$5*'Tariffs Jul2020'!AK112/'Tariffs Jul2020'!AI112-'Tariffs Jul2020'!K112)*('Tariffs Jul2020'!Q112/100)*'Tariffs Jul2020'!AI112,('Tariffs Jul2020'!L112-'Tariffs Jul2020'!K112)*('Tariffs Jul2020'!Q112/100)*'Tariffs Jul2020'!AI112))</f>
        <v>0</v>
      </c>
      <c r="H118" s="291">
        <f>IF($C$5*'Tariffs Jul2020'!AK112/'Tariffs Jul2020'!AI112&lt;'Tariffs Jul2020'!L112,0,IF($C$5*'Tariffs Jul2020'!AK112/'Tariffs Jul2020'!AI112&lt;='Tariffs Jul2020'!M112,($C$5*'Tariffs Jul2020'!AK112/'Tariffs Jul2020'!AI112-'Tariffs Jul2020'!L112)*('Tariffs Jul2020'!R112/100)*'Tariffs Jul2020'!AI112,('Tariffs Jul2020'!M112-'Tariffs Jul2020'!L112)*('Tariffs Jul2020'!R112/100)*'Tariffs Jul2020'!AI112))</f>
        <v>0</v>
      </c>
      <c r="I118" s="291">
        <f>IF(($C$5*'Tariffs Jul2020'!AK112/'Tariffs Jul2020'!AI112&gt;'Tariffs Jul2020'!M112),($C$5*'Tariffs Jul2020'!AK112/'Tariffs Jul2020'!AI112-'Tariffs Jul2020'!M112)*'Tariffs Jul2020'!S112/100*'Tariffs Jul2020'!AI112,0)</f>
        <v>0</v>
      </c>
      <c r="J118" s="291">
        <f>IF($C$5*'Tariffs Jul2020'!AL112/'Tariffs Jul2020'!AJ112&gt;='Tariffs Jul2020'!J112,('Tariffs Jul2020'!J112*'Tariffs Jul2020'!U112/100)* 'Tariffs Jul2020'!AJ112,($C$5*'Tariffs Jul2020'!AL112/'Tariffs Jul2020'!AJ112*'Tariffs Jul2020'!U112/100)* 'Tariffs Jul2020'!AJ112)</f>
        <v>551.99999999999989</v>
      </c>
      <c r="K118" s="291">
        <f>IF($C$5*'Tariffs Jul2020'!AL112/'Tariffs Jul2020'!AJ112&lt;'Tariffs Jul2020'!J112,0,IF($C$5*'Tariffs Jul2020'!AL112/'Tariffs Jul2020'!AJ112&lt;='Tariffs Jul2020'!K112,($C$5*'Tariffs Jul2020'!AL112/'Tariffs Jul2020'!AJ112-'Tariffs Jul2020'!J112)*('Tariffs Jul2020'!V112/100)*'Tariffs Jul2020'!AJ112,('Tariffs Jul2020'!K112-'Tariffs Jul2020'!J112)*('Tariffs Jul2020'!V112/100)*'Tariffs Jul2020'!AJ112))</f>
        <v>377.91179999999991</v>
      </c>
      <c r="L118" s="291">
        <f>IF($C$5*'Tariffs Jul2020'!AL112/'Tariffs Jul2020'!AJ112&lt;'Tariffs Jul2020'!K112,0,IF($C$5*'Tariffs Jul2020'!AL112/'Tariffs Jul2020'!AJ112&lt;='Tariffs Jul2020'!L112,($C$5*'Tariffs Jul2020'!AL112/'Tariffs Jul2020'!AJ112-'Tariffs Jul2020'!K112)*('Tariffs Jul2020'!W112/100)*'Tariffs Jul2020'!AJ112,('Tariffs Jul2020'!L112-'Tariffs Jul2020'!K112)*('Tariffs Jul2020'!W112/100)*'Tariffs Jul2020'!AJ112))</f>
        <v>0</v>
      </c>
      <c r="M118" s="291">
        <f>IF($C$5*'Tariffs Jul2020'!AL112/'Tariffs Jul2020'!AJ112&lt;'Tariffs Jul2020'!L112,0,IF($C$5*'Tariffs Jul2020'!AL112/'Tariffs Jul2020'!AJ112&lt;='Tariffs Jul2020'!M112,($C$5*'Tariffs Jul2020'!AL112/'Tariffs Jul2020'!AJ112-'Tariffs Jul2020'!L112)*('Tariffs Jul2020'!X112/100)*'Tariffs Jul2020'!AJ112,('Tariffs Jul2020'!M112-'Tariffs Jul2020'!L112)*('Tariffs Jul2020'!X112/100)*'Tariffs Jul2020'!AJ112))</f>
        <v>0</v>
      </c>
      <c r="N118" s="291">
        <f>IF(($C$5*'Tariffs Jul2020'!AL112/'Tariffs Jul2020'!AJ112&gt;'Tariffs Jul2020'!M112),($C$5*'Tariffs Jul2020'!AL112/'Tariffs Jul2020'!AJ112-'Tariffs Jul2020'!M112)*'Tariffs Jul2020'!Y112/100*'Tariffs Jul2020'!AJ112,0)</f>
        <v>0</v>
      </c>
      <c r="O118" s="292">
        <f t="shared" ref="O118" si="30">SUM(D118:N118)</f>
        <v>1816.6113999999998</v>
      </c>
      <c r="P118" s="499">
        <f t="shared" ref="P118" si="31">O118*1.1</f>
        <v>1998.2725399999999</v>
      </c>
      <c r="Q118" s="482"/>
      <c r="R118" s="482"/>
      <c r="S118" s="482"/>
      <c r="T118" s="482"/>
      <c r="U118" s="482"/>
      <c r="V118" s="482"/>
      <c r="W118" s="482"/>
      <c r="X118" s="482"/>
      <c r="Y118" s="482"/>
    </row>
    <row r="119" spans="1:25" ht="14" thickTop="1" x14ac:dyDescent="0.15">
      <c r="A119" s="286" t="str">
        <f>'Tariffs Jul2020'!F113</f>
        <v>AGL</v>
      </c>
      <c r="B119" s="47" t="str">
        <f>'Tariffs Jul2020'!D113</f>
        <v>AusNet Services Central 1</v>
      </c>
      <c r="C119" s="287">
        <f>'Tariffs Jul2020'!E113</f>
        <v>44013</v>
      </c>
      <c r="D119" s="85">
        <f>365*'Tariffs Jul2020'!H113/100</f>
        <v>317.91499999999996</v>
      </c>
      <c r="E119" s="85">
        <f>IF($C$5*'Tariffs Jul2020'!AK113/'Tariffs Jul2020'!AI113&gt;='Tariffs Jul2020'!J113,( 'Tariffs Jul2020'!J113*'Tariffs Jul2020'!O113/100)* 'Tariffs Jul2020'!AI113,($C$5*'Tariffs Jul2020'!AK113/'Tariffs Jul2020'!AI113*'Tariffs Jul2020'!O113/100)* 'Tariffs Jul2020'!AI113)</f>
        <v>302.18181818181819</v>
      </c>
      <c r="F119" s="85">
        <f>IF($C$5*'Tariffs Jul2020'!AK113/'Tariffs Jul2020'!AI113&lt;'Tariffs Jul2020'!J113,0,IF($C$5*'Tariffs Jul2020'!AK113/'Tariffs Jul2020'!AI113&lt;='Tariffs Jul2020'!K113,($C$5*'Tariffs Jul2020'!AK113/'Tariffs Jul2020'!AI113-'Tariffs Jul2020'!J113)*('Tariffs Jul2020'!P113/100)*'Tariffs Jul2020'!AI113,('Tariffs Jul2020'!K113-'Tariffs Jul2020'!J113)*('Tariffs Jul2020'!P113/100)*'Tariffs Jul2020'!AI113))</f>
        <v>220.85754545454543</v>
      </c>
      <c r="G119" s="85">
        <f>IF($C$5*'Tariffs Jul2020'!AK113/'Tariffs Jul2020'!AI113&lt;'Tariffs Jul2020'!K113,0,IF($C$5*'Tariffs Jul2020'!AK113/'Tariffs Jul2020'!AI113&lt;='Tariffs Jul2020'!L113,($C$5*'Tariffs Jul2020'!AK113/'Tariffs Jul2020'!AI113-'Tariffs Jul2020'!K113)*('Tariffs Jul2020'!Q113/100)*'Tariffs Jul2020'!AI113,('Tariffs Jul2020'!L113-'Tariffs Jul2020'!K113)*('Tariffs Jul2020'!Q113/100)*'Tariffs Jul2020'!AI113))</f>
        <v>0</v>
      </c>
      <c r="H119" s="85">
        <f>IF($C$5*'Tariffs Jul2020'!AK113/'Tariffs Jul2020'!AI113&lt;'Tariffs Jul2020'!L113,0,IF($C$5*'Tariffs Jul2020'!AK113/'Tariffs Jul2020'!AI113&lt;='Tariffs Jul2020'!M113,($C$5*'Tariffs Jul2020'!AK113/'Tariffs Jul2020'!AI113-'Tariffs Jul2020'!L113)*('Tariffs Jul2020'!R113/100)*'Tariffs Jul2020'!AI113,('Tariffs Jul2020'!M113-'Tariffs Jul2020'!L113)*('Tariffs Jul2020'!R113/100)*'Tariffs Jul2020'!AI113))</f>
        <v>0</v>
      </c>
      <c r="I119" s="85">
        <f>IF(($C$5*'Tariffs Jul2020'!AK113/'Tariffs Jul2020'!AI113&gt;'Tariffs Jul2020'!M113),($C$5*'Tariffs Jul2020'!AK113/'Tariffs Jul2020'!AI113-'Tariffs Jul2020'!M113)*'Tariffs Jul2020'!S113/100*'Tariffs Jul2020'!AI113,0)</f>
        <v>0</v>
      </c>
      <c r="J119" s="85">
        <f>IF($C$5*'Tariffs Jul2020'!AL113/'Tariffs Jul2020'!AJ113&gt;='Tariffs Jul2020'!J113,('Tariffs Jul2020'!J113*'Tariffs Jul2020'!U113/100)* 'Tariffs Jul2020'!AJ113,($C$5*'Tariffs Jul2020'!AL113/'Tariffs Jul2020'!AJ113*'Tariffs Jul2020'!U113/100)* 'Tariffs Jul2020'!AJ113)</f>
        <v>554.18181818181813</v>
      </c>
      <c r="K119" s="85">
        <f>IF($C$5*'Tariffs Jul2020'!AL113/'Tariffs Jul2020'!AJ113&lt;'Tariffs Jul2020'!J113,0,IF($C$5*'Tariffs Jul2020'!AL113/'Tariffs Jul2020'!AJ113&lt;='Tariffs Jul2020'!K113,($C$5*'Tariffs Jul2020'!AL113/'Tariffs Jul2020'!AJ113-'Tariffs Jul2020'!J113)*('Tariffs Jul2020'!V113/100)*'Tariffs Jul2020'!AJ113,('Tariffs Jul2020'!K113-'Tariffs Jul2020'!J113)*('Tariffs Jul2020'!V113/100)*'Tariffs Jul2020'!AJ113))</f>
        <v>327.19636363636351</v>
      </c>
      <c r="L119" s="85">
        <f>IF($C$5*'Tariffs Jul2020'!AL113/'Tariffs Jul2020'!AJ113&lt;'Tariffs Jul2020'!K113,0,IF($C$5*'Tariffs Jul2020'!AL113/'Tariffs Jul2020'!AJ113&lt;='Tariffs Jul2020'!L113,($C$5*'Tariffs Jul2020'!AL113/'Tariffs Jul2020'!AJ113-'Tariffs Jul2020'!K113)*('Tariffs Jul2020'!W113/100)*'Tariffs Jul2020'!AJ113,('Tariffs Jul2020'!L113-'Tariffs Jul2020'!K113)*('Tariffs Jul2020'!W113/100)*'Tariffs Jul2020'!AJ113))</f>
        <v>0</v>
      </c>
      <c r="M119" s="85">
        <f>IF($C$5*'Tariffs Jul2020'!AL113/'Tariffs Jul2020'!AJ113&lt;'Tariffs Jul2020'!L113,0,IF($C$5*'Tariffs Jul2020'!AL113/'Tariffs Jul2020'!AJ113&lt;='Tariffs Jul2020'!M113,($C$5*'Tariffs Jul2020'!AL113/'Tariffs Jul2020'!AJ113-'Tariffs Jul2020'!L113)*('Tariffs Jul2020'!X113/100)*'Tariffs Jul2020'!AJ113,('Tariffs Jul2020'!M113-'Tariffs Jul2020'!L113)*('Tariffs Jul2020'!X113/100)*'Tariffs Jul2020'!AJ113))</f>
        <v>0</v>
      </c>
      <c r="N119" s="85">
        <f>IF(($C$5*'Tariffs Jul2020'!AL113/'Tariffs Jul2020'!AJ113&gt;'Tariffs Jul2020'!M113),($C$5*'Tariffs Jul2020'!AL113/'Tariffs Jul2020'!AJ113-'Tariffs Jul2020'!M113)*'Tariffs Jul2020'!Y113/100*'Tariffs Jul2020'!AJ113,0)</f>
        <v>0</v>
      </c>
      <c r="O119" s="73">
        <f t="shared" si="22"/>
        <v>1722.3325454545452</v>
      </c>
      <c r="P119" s="498">
        <f t="shared" si="23"/>
        <v>1894.5657999999999</v>
      </c>
      <c r="Q119" s="482"/>
      <c r="R119" s="482"/>
      <c r="S119" s="482"/>
      <c r="T119" s="482"/>
      <c r="U119" s="482"/>
      <c r="V119" s="482"/>
      <c r="W119" s="482"/>
      <c r="X119" s="482"/>
      <c r="Y119" s="482"/>
    </row>
    <row r="120" spans="1:25" x14ac:dyDescent="0.15">
      <c r="A120" s="286" t="str">
        <f>'Tariffs Jul2020'!F114</f>
        <v>Alinta Energy</v>
      </c>
      <c r="B120" s="47" t="str">
        <f>'Tariffs Jul2020'!D114</f>
        <v>AusNet Services Central 1</v>
      </c>
      <c r="C120" s="287">
        <f>'Tariffs Jul2020'!E114</f>
        <v>43831</v>
      </c>
      <c r="D120" s="85">
        <f>365*'Tariffs Jul2020'!H114/100</f>
        <v>266.45</v>
      </c>
      <c r="E120" s="85">
        <f>IF($C$5*'Tariffs Jul2020'!AK114/'Tariffs Jul2020'!AI114&gt;='Tariffs Jul2020'!J114,( 'Tariffs Jul2020'!J114*'Tariffs Jul2020'!O114/100)* 'Tariffs Jul2020'!AI114,($C$5*'Tariffs Jul2020'!AK114/'Tariffs Jul2020'!AI114*'Tariffs Jul2020'!O114/100)* 'Tariffs Jul2020'!AI114)</f>
        <v>324.00000000000006</v>
      </c>
      <c r="F120" s="85">
        <f>IF($C$5*'Tariffs Jul2020'!AK114/'Tariffs Jul2020'!AI114&lt;'Tariffs Jul2020'!J114,0,IF($C$5*'Tariffs Jul2020'!AK114/'Tariffs Jul2020'!AI114&lt;='Tariffs Jul2020'!K114,($C$5*'Tariffs Jul2020'!AK114/'Tariffs Jul2020'!AI114-'Tariffs Jul2020'!J114)*('Tariffs Jul2020'!P114/100)*'Tariffs Jul2020'!AI114,('Tariffs Jul2020'!K114-'Tariffs Jul2020'!J114)*('Tariffs Jul2020'!P114/100)*'Tariffs Jul2020'!AI114))</f>
        <v>0</v>
      </c>
      <c r="G120" s="85">
        <f>IF($C$5*'Tariffs Jul2020'!AK114/'Tariffs Jul2020'!AI114&lt;'Tariffs Jul2020'!K114,0,IF($C$5*'Tariffs Jul2020'!AK114/'Tariffs Jul2020'!AI114&lt;='Tariffs Jul2020'!L114,($C$5*'Tariffs Jul2020'!AK114/'Tariffs Jul2020'!AI114-'Tariffs Jul2020'!K114)*('Tariffs Jul2020'!Q114/100)*'Tariffs Jul2020'!AI114,('Tariffs Jul2020'!L114-'Tariffs Jul2020'!K114)*('Tariffs Jul2020'!Q114/100)*'Tariffs Jul2020'!AI114))</f>
        <v>0</v>
      </c>
      <c r="H120" s="85">
        <f>IF($C$5*'Tariffs Jul2020'!AK114/'Tariffs Jul2020'!AI114&lt;'Tariffs Jul2020'!L114,0,IF($C$5*'Tariffs Jul2020'!AK114/'Tariffs Jul2020'!AI114&lt;='Tariffs Jul2020'!M114,($C$5*'Tariffs Jul2020'!AK114/'Tariffs Jul2020'!AI114-'Tariffs Jul2020'!L114)*('Tariffs Jul2020'!R114/100)*'Tariffs Jul2020'!AI114,('Tariffs Jul2020'!M114-'Tariffs Jul2020'!L114)*('Tariffs Jul2020'!R114/100)*'Tariffs Jul2020'!AI114))</f>
        <v>0</v>
      </c>
      <c r="I120" s="85">
        <f>IF(($C$5*'Tariffs Jul2020'!AK114/'Tariffs Jul2020'!AI114&gt;'Tariffs Jul2020'!M114),($C$5*'Tariffs Jul2020'!AK114/'Tariffs Jul2020'!AI114-'Tariffs Jul2020'!M114)*'Tariffs Jul2020'!S114/100*'Tariffs Jul2020'!AI114,0)</f>
        <v>188.95589999999996</v>
      </c>
      <c r="J120" s="85">
        <f>IF($C$5*'Tariffs Jul2020'!AL114/'Tariffs Jul2020'!AJ114&gt;='Tariffs Jul2020'!J114,('Tariffs Jul2020'!J114*'Tariffs Jul2020'!U114/100)* 'Tariffs Jul2020'!AJ114,($C$5*'Tariffs Jul2020'!AL114/'Tariffs Jul2020'!AJ114*'Tariffs Jul2020'!U114/100)* 'Tariffs Jul2020'!AJ114)</f>
        <v>600</v>
      </c>
      <c r="K120" s="85">
        <f>IF($C$5*'Tariffs Jul2020'!AL114/'Tariffs Jul2020'!AJ114&lt;'Tariffs Jul2020'!J114,0,IF($C$5*'Tariffs Jul2020'!AL114/'Tariffs Jul2020'!AJ114&lt;='Tariffs Jul2020'!K114,($C$5*'Tariffs Jul2020'!AL114/'Tariffs Jul2020'!AJ114-'Tariffs Jul2020'!J114)*('Tariffs Jul2020'!V114/100)*'Tariffs Jul2020'!AJ114,('Tariffs Jul2020'!K114-'Tariffs Jul2020'!J114)*('Tariffs Jul2020'!V114/100)*'Tariffs Jul2020'!AJ114))</f>
        <v>0</v>
      </c>
      <c r="L120" s="85">
        <f>IF($C$5*'Tariffs Jul2020'!AL114/'Tariffs Jul2020'!AJ114&lt;'Tariffs Jul2020'!K114,0,IF($C$5*'Tariffs Jul2020'!AL114/'Tariffs Jul2020'!AJ114&lt;='Tariffs Jul2020'!L114,($C$5*'Tariffs Jul2020'!AL114/'Tariffs Jul2020'!AJ114-'Tariffs Jul2020'!K114)*('Tariffs Jul2020'!W114/100)*'Tariffs Jul2020'!AJ114,('Tariffs Jul2020'!L114-'Tariffs Jul2020'!K114)*('Tariffs Jul2020'!W114/100)*'Tariffs Jul2020'!AJ114))</f>
        <v>0</v>
      </c>
      <c r="M120" s="85">
        <f>IF($C$5*'Tariffs Jul2020'!AL114/'Tariffs Jul2020'!AJ114&lt;'Tariffs Jul2020'!L114,0,IF($C$5*'Tariffs Jul2020'!AL114/'Tariffs Jul2020'!AJ114&lt;='Tariffs Jul2020'!M114,($C$5*'Tariffs Jul2020'!AL114/'Tariffs Jul2020'!AJ114-'Tariffs Jul2020'!L114)*('Tariffs Jul2020'!X114/100)*'Tariffs Jul2020'!AJ114,('Tariffs Jul2020'!M114-'Tariffs Jul2020'!L114)*('Tariffs Jul2020'!X114/100)*'Tariffs Jul2020'!AJ114))</f>
        <v>0</v>
      </c>
      <c r="N120" s="85">
        <f>IF(($C$5*'Tariffs Jul2020'!AL114/'Tariffs Jul2020'!AJ114&gt;'Tariffs Jul2020'!M114),($C$5*'Tariffs Jul2020'!AL114/'Tariffs Jul2020'!AJ114-'Tariffs Jul2020'!M114)*'Tariffs Jul2020'!Y114/100*'Tariffs Jul2020'!AJ114,0)</f>
        <v>359.91599999999994</v>
      </c>
      <c r="O120" s="73">
        <f t="shared" si="22"/>
        <v>1739.3218999999999</v>
      </c>
      <c r="P120" s="498">
        <f t="shared" si="23"/>
        <v>1913.2540900000001</v>
      </c>
      <c r="Q120" s="482"/>
      <c r="R120" s="482"/>
      <c r="S120" s="482"/>
      <c r="T120" s="482"/>
      <c r="U120" s="482"/>
      <c r="V120" s="482"/>
      <c r="W120" s="482"/>
      <c r="X120" s="482"/>
      <c r="Y120" s="482"/>
    </row>
    <row r="121" spans="1:25" x14ac:dyDescent="0.15">
      <c r="A121" s="286" t="str">
        <f>'Tariffs Jul2020'!F115</f>
        <v>Covau</v>
      </c>
      <c r="B121" s="47" t="str">
        <f>'Tariffs Jul2020'!D115</f>
        <v>AusNet Services Central 1</v>
      </c>
      <c r="C121" s="287">
        <f>'Tariffs Jul2020'!E115</f>
        <v>43831</v>
      </c>
      <c r="D121" s="85">
        <f>365*'Tariffs Jul2020'!H115/100</f>
        <v>310.25</v>
      </c>
      <c r="E121" s="85">
        <f>IF($C$5*'Tariffs Jul2020'!AK115/'Tariffs Jul2020'!AI115&gt;='Tariffs Jul2020'!J115,( 'Tariffs Jul2020'!J115*'Tariffs Jul2020'!O115/100)* 'Tariffs Jul2020'!AI115,($C$5*'Tariffs Jul2020'!AK115/'Tariffs Jul2020'!AI115*'Tariffs Jul2020'!O115/100)* 'Tariffs Jul2020'!AI115)</f>
        <v>344.72727272727275</v>
      </c>
      <c r="F121" s="85">
        <f>IF($C$5*'Tariffs Jul2020'!AK115/'Tariffs Jul2020'!AI115&lt;'Tariffs Jul2020'!J115,0,IF($C$5*'Tariffs Jul2020'!AK115/'Tariffs Jul2020'!AI115&lt;='Tariffs Jul2020'!K115,($C$5*'Tariffs Jul2020'!AK115/'Tariffs Jul2020'!AI115-'Tariffs Jul2020'!J115)*('Tariffs Jul2020'!P115/100)*'Tariffs Jul2020'!AI115,('Tariffs Jul2020'!K115-'Tariffs Jul2020'!J115)*('Tariffs Jul2020'!P115/100)*'Tariffs Jul2020'!AI115))</f>
        <v>229.85544545454536</v>
      </c>
      <c r="G121" s="85">
        <f>IF($C$5*'Tariffs Jul2020'!AK115/'Tariffs Jul2020'!AI115&lt;'Tariffs Jul2020'!K115,0,IF($C$5*'Tariffs Jul2020'!AK115/'Tariffs Jul2020'!AI115&lt;='Tariffs Jul2020'!L115,($C$5*'Tariffs Jul2020'!AK115/'Tariffs Jul2020'!AI115-'Tariffs Jul2020'!K115)*('Tariffs Jul2020'!Q115/100)*'Tariffs Jul2020'!AI115,('Tariffs Jul2020'!L115-'Tariffs Jul2020'!K115)*('Tariffs Jul2020'!Q115/100)*'Tariffs Jul2020'!AI115))</f>
        <v>0</v>
      </c>
      <c r="H121" s="85">
        <f>IF($C$5*'Tariffs Jul2020'!AK115/'Tariffs Jul2020'!AI115&lt;'Tariffs Jul2020'!L115,0,IF($C$5*'Tariffs Jul2020'!AK115/'Tariffs Jul2020'!AI115&lt;='Tariffs Jul2020'!M115,($C$5*'Tariffs Jul2020'!AK115/'Tariffs Jul2020'!AI115-'Tariffs Jul2020'!L115)*('Tariffs Jul2020'!R115/100)*'Tariffs Jul2020'!AI115,('Tariffs Jul2020'!M115-'Tariffs Jul2020'!L115)*('Tariffs Jul2020'!R115/100)*'Tariffs Jul2020'!AI115))</f>
        <v>0</v>
      </c>
      <c r="I121" s="85">
        <f>IF(($C$5*'Tariffs Jul2020'!AK115/'Tariffs Jul2020'!AI115&gt;'Tariffs Jul2020'!M115),($C$5*'Tariffs Jul2020'!AK115/'Tariffs Jul2020'!AI115-'Tariffs Jul2020'!M115)*'Tariffs Jul2020'!S115/100*'Tariffs Jul2020'!AI115,0)</f>
        <v>0</v>
      </c>
      <c r="J121" s="85">
        <f>IF($C$5*'Tariffs Jul2020'!AL115/'Tariffs Jul2020'!AJ115&gt;='Tariffs Jul2020'!J115,('Tariffs Jul2020'!J115*'Tariffs Jul2020'!U115/100)* 'Tariffs Jul2020'!AJ115,($C$5*'Tariffs Jul2020'!AL115/'Tariffs Jul2020'!AJ115*'Tariffs Jul2020'!U115/100)* 'Tariffs Jul2020'!AJ115)</f>
        <v>576</v>
      </c>
      <c r="K121" s="85">
        <f>IF($C$5*'Tariffs Jul2020'!AL115/'Tariffs Jul2020'!AJ115&lt;'Tariffs Jul2020'!J115,0,IF($C$5*'Tariffs Jul2020'!AL115/'Tariffs Jul2020'!AJ115&lt;='Tariffs Jul2020'!K115,($C$5*'Tariffs Jul2020'!AL115/'Tariffs Jul2020'!AJ115-'Tariffs Jul2020'!J115)*('Tariffs Jul2020'!V115/100)*'Tariffs Jul2020'!AJ115,('Tariffs Jul2020'!K115-'Tariffs Jul2020'!J115)*('Tariffs Jul2020'!V115/100)*'Tariffs Jul2020'!AJ115))</f>
        <v>395.90759999999989</v>
      </c>
      <c r="L121" s="85">
        <f>IF($C$5*'Tariffs Jul2020'!AL115/'Tariffs Jul2020'!AJ115&lt;'Tariffs Jul2020'!K115,0,IF($C$5*'Tariffs Jul2020'!AL115/'Tariffs Jul2020'!AJ115&lt;='Tariffs Jul2020'!L115,($C$5*'Tariffs Jul2020'!AL115/'Tariffs Jul2020'!AJ115-'Tariffs Jul2020'!K115)*('Tariffs Jul2020'!W115/100)*'Tariffs Jul2020'!AJ115,('Tariffs Jul2020'!L115-'Tariffs Jul2020'!K115)*('Tariffs Jul2020'!W115/100)*'Tariffs Jul2020'!AJ115))</f>
        <v>0</v>
      </c>
      <c r="M121" s="85">
        <f>IF($C$5*'Tariffs Jul2020'!AL115/'Tariffs Jul2020'!AJ115&lt;'Tariffs Jul2020'!L115,0,IF($C$5*'Tariffs Jul2020'!AL115/'Tariffs Jul2020'!AJ115&lt;='Tariffs Jul2020'!M115,($C$5*'Tariffs Jul2020'!AL115/'Tariffs Jul2020'!AJ115-'Tariffs Jul2020'!L115)*('Tariffs Jul2020'!X115/100)*'Tariffs Jul2020'!AJ115,('Tariffs Jul2020'!M115-'Tariffs Jul2020'!L115)*('Tariffs Jul2020'!X115/100)*'Tariffs Jul2020'!AJ115))</f>
        <v>0</v>
      </c>
      <c r="N121" s="85">
        <f>IF(($C$5*'Tariffs Jul2020'!AL115/'Tariffs Jul2020'!AJ115&gt;'Tariffs Jul2020'!M115),($C$5*'Tariffs Jul2020'!AL115/'Tariffs Jul2020'!AJ115-'Tariffs Jul2020'!M115)*'Tariffs Jul2020'!Y115/100*'Tariffs Jul2020'!AJ115,0)</f>
        <v>0</v>
      </c>
      <c r="O121" s="73">
        <f t="shared" si="22"/>
        <v>1856.7403181818181</v>
      </c>
      <c r="P121" s="498">
        <f t="shared" si="23"/>
        <v>2042.41435</v>
      </c>
      <c r="Q121" s="482"/>
      <c r="R121" s="482"/>
      <c r="S121" s="482"/>
      <c r="T121" s="482"/>
      <c r="U121" s="482"/>
      <c r="V121" s="482"/>
      <c r="W121" s="482"/>
      <c r="X121" s="482"/>
      <c r="Y121" s="482"/>
    </row>
    <row r="122" spans="1:25" x14ac:dyDescent="0.15">
      <c r="A122" s="286" t="str">
        <f>'Tariffs Jul2020'!F116</f>
        <v>Dodo Power &amp; Gas</v>
      </c>
      <c r="B122" s="47" t="str">
        <f>'Tariffs Jul2020'!D116</f>
        <v>AusNet Services Central 1</v>
      </c>
      <c r="C122" s="287">
        <f>'Tariffs Jul2020'!E116</f>
        <v>44046</v>
      </c>
      <c r="D122" s="85">
        <f>365*'Tariffs Jul2020'!H116/100</f>
        <v>295.28499999999997</v>
      </c>
      <c r="E122" s="85">
        <f>IF($C$5*'Tariffs Jul2020'!AK116/'Tariffs Jul2020'!AI116&gt;='Tariffs Jul2020'!J116,( 'Tariffs Jul2020'!J116*'Tariffs Jul2020'!O116/100)* 'Tariffs Jul2020'!AI116,($C$5*'Tariffs Jul2020'!AK116/'Tariffs Jul2020'!AI116*'Tariffs Jul2020'!O116/100)* 'Tariffs Jul2020'!AI116)</f>
        <v>289.09090909090907</v>
      </c>
      <c r="F122" s="85">
        <f>IF($C$5*'Tariffs Jul2020'!AK116/'Tariffs Jul2020'!AI116&lt;'Tariffs Jul2020'!J116,0,IF($C$5*'Tariffs Jul2020'!AK116/'Tariffs Jul2020'!AI116&lt;='Tariffs Jul2020'!K116,($C$5*'Tariffs Jul2020'!AK116/'Tariffs Jul2020'!AI116-'Tariffs Jul2020'!J116)*('Tariffs Jul2020'!P116/100)*'Tariffs Jul2020'!AI116,('Tariffs Jul2020'!K116-'Tariffs Jul2020'!J116)*('Tariffs Jul2020'!P116/100)*'Tariffs Jul2020'!AI116))</f>
        <v>187.31991818181811</v>
      </c>
      <c r="G122" s="85">
        <f>IF($C$5*'Tariffs Jul2020'!AK116/'Tariffs Jul2020'!AI116&lt;'Tariffs Jul2020'!K116,0,IF($C$5*'Tariffs Jul2020'!AK116/'Tariffs Jul2020'!AI116&lt;='Tariffs Jul2020'!L116,($C$5*'Tariffs Jul2020'!AK116/'Tariffs Jul2020'!AI116-'Tariffs Jul2020'!K116)*('Tariffs Jul2020'!Q116/100)*'Tariffs Jul2020'!AI116,('Tariffs Jul2020'!L116-'Tariffs Jul2020'!K116)*('Tariffs Jul2020'!Q116/100)*'Tariffs Jul2020'!AI116))</f>
        <v>0</v>
      </c>
      <c r="H122" s="85">
        <f>IF($C$5*'Tariffs Jul2020'!AK116/'Tariffs Jul2020'!AI116&lt;'Tariffs Jul2020'!L116,0,IF($C$5*'Tariffs Jul2020'!AK116/'Tariffs Jul2020'!AI116&lt;='Tariffs Jul2020'!M116,($C$5*'Tariffs Jul2020'!AK116/'Tariffs Jul2020'!AI116-'Tariffs Jul2020'!L116)*('Tariffs Jul2020'!R116/100)*'Tariffs Jul2020'!AI116,('Tariffs Jul2020'!M116-'Tariffs Jul2020'!L116)*('Tariffs Jul2020'!R116/100)*'Tariffs Jul2020'!AI116))</f>
        <v>0</v>
      </c>
      <c r="I122" s="85">
        <f>IF(($C$5*'Tariffs Jul2020'!AK116/'Tariffs Jul2020'!AI116&gt;'Tariffs Jul2020'!M116),($C$5*'Tariffs Jul2020'!AK116/'Tariffs Jul2020'!AI116-'Tariffs Jul2020'!M116)*'Tariffs Jul2020'!S116/100*'Tariffs Jul2020'!AI116,0)</f>
        <v>0</v>
      </c>
      <c r="J122" s="85">
        <f>IF($C$5*'Tariffs Jul2020'!AL116/'Tariffs Jul2020'!AJ116&gt;='Tariffs Jul2020'!J116,('Tariffs Jul2020'!J116*'Tariffs Jul2020'!U116/100)* 'Tariffs Jul2020'!AJ116,($C$5*'Tariffs Jul2020'!AL116/'Tariffs Jul2020'!AJ116*'Tariffs Jul2020'!U116/100)* 'Tariffs Jul2020'!AJ116)</f>
        <v>449.45454545454544</v>
      </c>
      <c r="K122" s="85">
        <f>IF($C$5*'Tariffs Jul2020'!AL116/'Tariffs Jul2020'!AJ116&lt;'Tariffs Jul2020'!J116,0,IF($C$5*'Tariffs Jul2020'!AL116/'Tariffs Jul2020'!AJ116&lt;='Tariffs Jul2020'!K116,($C$5*'Tariffs Jul2020'!AL116/'Tariffs Jul2020'!AJ116-'Tariffs Jul2020'!J116)*('Tariffs Jul2020'!V116/100)*'Tariffs Jul2020'!AJ116,('Tariffs Jul2020'!K116-'Tariffs Jul2020'!J116)*('Tariffs Jul2020'!V116/100)*'Tariffs Jul2020'!AJ116))</f>
        <v>327.19636363636351</v>
      </c>
      <c r="L122" s="85">
        <f>IF($C$5*'Tariffs Jul2020'!AL116/'Tariffs Jul2020'!AJ116&lt;'Tariffs Jul2020'!K116,0,IF($C$5*'Tariffs Jul2020'!AL116/'Tariffs Jul2020'!AJ116&lt;='Tariffs Jul2020'!L116,($C$5*'Tariffs Jul2020'!AL116/'Tariffs Jul2020'!AJ116-'Tariffs Jul2020'!K116)*('Tariffs Jul2020'!W116/100)*'Tariffs Jul2020'!AJ116,('Tariffs Jul2020'!L116-'Tariffs Jul2020'!K116)*('Tariffs Jul2020'!W116/100)*'Tariffs Jul2020'!AJ116))</f>
        <v>0</v>
      </c>
      <c r="M122" s="85">
        <f>IF($C$5*'Tariffs Jul2020'!AL116/'Tariffs Jul2020'!AJ116&lt;'Tariffs Jul2020'!L116,0,IF($C$5*'Tariffs Jul2020'!AL116/'Tariffs Jul2020'!AJ116&lt;='Tariffs Jul2020'!M116,($C$5*'Tariffs Jul2020'!AL116/'Tariffs Jul2020'!AJ116-'Tariffs Jul2020'!L116)*('Tariffs Jul2020'!X116/100)*'Tariffs Jul2020'!AJ116,('Tariffs Jul2020'!M116-'Tariffs Jul2020'!L116)*('Tariffs Jul2020'!X116/100)*'Tariffs Jul2020'!AJ116))</f>
        <v>0</v>
      </c>
      <c r="N122" s="85">
        <f>IF(($C$5*'Tariffs Jul2020'!AL116/'Tariffs Jul2020'!AJ116&gt;'Tariffs Jul2020'!M116),($C$5*'Tariffs Jul2020'!AL116/'Tariffs Jul2020'!AJ116-'Tariffs Jul2020'!M116)*'Tariffs Jul2020'!Y116/100*'Tariffs Jul2020'!AJ116,0)</f>
        <v>0</v>
      </c>
      <c r="O122" s="73">
        <f t="shared" si="22"/>
        <v>1548.3467363636362</v>
      </c>
      <c r="P122" s="498">
        <f t="shared" si="23"/>
        <v>1703.1814099999999</v>
      </c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25" x14ac:dyDescent="0.15">
      <c r="A123" s="286" t="str">
        <f>'Tariffs Jul2020'!F117</f>
        <v>EnergyAustralia</v>
      </c>
      <c r="B123" s="47" t="str">
        <f>'Tariffs Jul2020'!D117</f>
        <v>AusNet Services Central 1</v>
      </c>
      <c r="C123" s="287">
        <f>'Tariffs Jul2020'!E117</f>
        <v>43924</v>
      </c>
      <c r="D123" s="85">
        <f>365*'Tariffs Jul2020'!H117/100</f>
        <v>360.25499999999994</v>
      </c>
      <c r="E123" s="85">
        <f>IF($C$5*'Tariffs Jul2020'!AK117/'Tariffs Jul2020'!AI117&gt;='Tariffs Jul2020'!J117,( 'Tariffs Jul2020'!J117*'Tariffs Jul2020'!O117/100)* 'Tariffs Jul2020'!AI117,($C$5*'Tariffs Jul2020'!AK117/'Tariffs Jul2020'!AI117*'Tariffs Jul2020'!O117/100)* 'Tariffs Jul2020'!AI117)</f>
        <v>601.30349999999987</v>
      </c>
      <c r="F123" s="85">
        <f>IF($C$5*'Tariffs Jul2020'!AK117/'Tariffs Jul2020'!AI117&lt;'Tariffs Jul2020'!J117,0,IF($C$5*'Tariffs Jul2020'!AK117/'Tariffs Jul2020'!AI117&lt;='Tariffs Jul2020'!K117,($C$5*'Tariffs Jul2020'!AK117/'Tariffs Jul2020'!AI117-'Tariffs Jul2020'!J117)*('Tariffs Jul2020'!S117/100)*'Tariffs Jul2020'!AI117,('Tariffs Jul2020'!K117-'Tariffs Jul2020'!J117)*('Tariffs Jul2020'!S117/100)*'Tariffs Jul2020'!AI117))</f>
        <v>0</v>
      </c>
      <c r="G123" s="85">
        <f>IF($C$5*'Tariffs Jul2020'!AK117/'Tariffs Jul2020'!AI117&lt;'Tariffs Jul2020'!K117,0,IF($C$5*'Tariffs Jul2020'!AK117/'Tariffs Jul2020'!AI117&lt;='Tariffs Jul2020'!L117,($C$5*'Tariffs Jul2020'!AK117/'Tariffs Jul2020'!AI117-'Tariffs Jul2020'!K117)*('Tariffs Jul2020'!Q117/100)*'Tariffs Jul2020'!AI117,('Tariffs Jul2020'!L117-'Tariffs Jul2020'!K117)*('Tariffs Jul2020'!Q117/100)*'Tariffs Jul2020'!AI117))</f>
        <v>0</v>
      </c>
      <c r="H123" s="85">
        <f>IF($C$5*'Tariffs Jul2020'!AK117/'Tariffs Jul2020'!AI117&lt;'Tariffs Jul2020'!L117,0,IF($C$5*'Tariffs Jul2020'!AK117/'Tariffs Jul2020'!AI117&lt;='Tariffs Jul2020'!M117,($C$5*'Tariffs Jul2020'!AK117/'Tariffs Jul2020'!AI117-'Tariffs Jul2020'!L117)*('Tariffs Jul2020'!R117/100)*'Tariffs Jul2020'!AI117,('Tariffs Jul2020'!M117-'Tariffs Jul2020'!L117)*('Tariffs Jul2020'!R117/100)*'Tariffs Jul2020'!AI117))</f>
        <v>0</v>
      </c>
      <c r="I123" s="85">
        <f>IF(($C$5*'Tariffs Jul2020'!AK117/'Tariffs Jul2020'!AI117&gt;'Tariffs Jul2020'!M117),($C$5*'Tariffs Jul2020'!AK117/'Tariffs Jul2020'!AI117-'Tariffs Jul2020'!M117)*'Tariffs Jul2020'!S117/100*'Tariffs Jul2020'!AI117,0)</f>
        <v>0</v>
      </c>
      <c r="J123" s="85">
        <f>IF($C$5*'Tariffs Jul2020'!AL117/'Tariffs Jul2020'!AJ117&gt;='Tariffs Jul2020'!J117,('Tariffs Jul2020'!J117*'Tariffs Jul2020'!U117/100)* 'Tariffs Jul2020'!AJ117,($C$5*'Tariffs Jul2020'!AL117/'Tariffs Jul2020'!AJ117*'Tariffs Jul2020'!U117/100)* 'Tariffs Jul2020'!AJ117)</f>
        <v>881.91179999999997</v>
      </c>
      <c r="K123" s="85">
        <f>IF($C$5*'Tariffs Jul2020'!AL117/'Tariffs Jul2020'!AJ117&lt;'Tariffs Jul2020'!J117,0,IF($C$5*'Tariffs Jul2020'!AL117/'Tariffs Jul2020'!AJ117&lt;='Tariffs Jul2020'!K117,($C$5*'Tariffs Jul2020'!AL117/'Tariffs Jul2020'!AJ117-'Tariffs Jul2020'!J117)*('Tariffs Jul2020'!V117/100)*'Tariffs Jul2020'!AJ117,('Tariffs Jul2020'!K117-'Tariffs Jul2020'!J117)*('Tariffs Jul2020'!V117/100)*'Tariffs Jul2020'!AJ117))</f>
        <v>0</v>
      </c>
      <c r="L123" s="85">
        <f>IF($C$5*'Tariffs Jul2020'!AL117/'Tariffs Jul2020'!AJ117&lt;'Tariffs Jul2020'!K117,0,IF($C$5*'Tariffs Jul2020'!AL117/'Tariffs Jul2020'!AJ117&lt;='Tariffs Jul2020'!L117,($C$5*'Tariffs Jul2020'!AL117/'Tariffs Jul2020'!AJ117-'Tariffs Jul2020'!K117)*('Tariffs Jul2020'!W117/100)*'Tariffs Jul2020'!AJ117,('Tariffs Jul2020'!L117-'Tariffs Jul2020'!K117)*('Tariffs Jul2020'!W117/100)*'Tariffs Jul2020'!AJ117))</f>
        <v>0</v>
      </c>
      <c r="M123" s="85">
        <f>IF($C$5*'Tariffs Jul2020'!AL117/'Tariffs Jul2020'!AJ117&lt;'Tariffs Jul2020'!L117,0,IF($C$5*'Tariffs Jul2020'!AL117/'Tariffs Jul2020'!AJ117&lt;='Tariffs Jul2020'!M117,($C$5*'Tariffs Jul2020'!AL117/'Tariffs Jul2020'!AJ117-'Tariffs Jul2020'!L117)*('Tariffs Jul2020'!X117/100)*'Tariffs Jul2020'!AJ117,('Tariffs Jul2020'!M117-'Tariffs Jul2020'!L117)*('Tariffs Jul2020'!X117/100)*'Tariffs Jul2020'!AJ117))</f>
        <v>0</v>
      </c>
      <c r="N123" s="85">
        <f>IF(($C$5*'Tariffs Jul2020'!AL117/'Tariffs Jul2020'!AJ117&gt;'Tariffs Jul2020'!M117),($C$5*'Tariffs Jul2020'!AL117/'Tariffs Jul2020'!AJ117-'Tariffs Jul2020'!M117)*'Tariffs Jul2020'!Y117/100*'Tariffs Jul2020'!AJ117,0)</f>
        <v>0</v>
      </c>
      <c r="O123" s="73">
        <f t="shared" si="22"/>
        <v>1843.4703</v>
      </c>
      <c r="P123" s="498">
        <f t="shared" si="23"/>
        <v>2027.8173300000001</v>
      </c>
      <c r="Q123" s="482"/>
      <c r="R123" s="482"/>
      <c r="S123" s="482"/>
      <c r="T123" s="482"/>
      <c r="U123" s="482"/>
      <c r="V123" s="482"/>
      <c r="W123" s="482"/>
      <c r="X123" s="482"/>
      <c r="Y123" s="482"/>
    </row>
    <row r="124" spans="1:25" x14ac:dyDescent="0.15">
      <c r="A124" s="286" t="str">
        <f>'Tariffs Jul2020'!F118</f>
        <v>Lumo Energy</v>
      </c>
      <c r="B124" s="47" t="str">
        <f>'Tariffs Jul2020'!D118</f>
        <v>AusNet Services Central 1</v>
      </c>
      <c r="C124" s="287">
        <f>'Tariffs Jul2020'!E118</f>
        <v>43831</v>
      </c>
      <c r="D124" s="85">
        <f>365*'Tariffs Jul2020'!H118/100</f>
        <v>291.27</v>
      </c>
      <c r="E124" s="85">
        <f>IF($C$5*'Tariffs Jul2020'!AK118/'Tariffs Jul2020'!AI118&gt;='Tariffs Jul2020'!J118,( 'Tariffs Jul2020'!J118*'Tariffs Jul2020'!O118/100)* 'Tariffs Jul2020'!AI118,($C$5*'Tariffs Jul2020'!AK118/'Tariffs Jul2020'!AI118*'Tariffs Jul2020'!O118/100)* 'Tariffs Jul2020'!AI118)</f>
        <v>327.27272727272725</v>
      </c>
      <c r="F124" s="85">
        <f>IF($C$5*'Tariffs Jul2020'!AK118/'Tariffs Jul2020'!AI118&lt;'Tariffs Jul2020'!J118,0,IF($C$5*'Tariffs Jul2020'!AK118/'Tariffs Jul2020'!AI118&lt;='Tariffs Jul2020'!K118,($C$5*'Tariffs Jul2020'!AK118/'Tariffs Jul2020'!AI118-'Tariffs Jul2020'!J118)*('Tariffs Jul2020'!P118/100)*'Tariffs Jul2020'!AI118,('Tariffs Jul2020'!K118-'Tariffs Jul2020'!J118)*('Tariffs Jul2020'!P118/100)*'Tariffs Jul2020'!AI118))</f>
        <v>208.58768181818175</v>
      </c>
      <c r="G124" s="85">
        <f>IF($C$5*'Tariffs Jul2020'!AK118/'Tariffs Jul2020'!AI118&lt;'Tariffs Jul2020'!K118,0,IF($C$5*'Tariffs Jul2020'!AK118/'Tariffs Jul2020'!AI118&lt;='Tariffs Jul2020'!L118,($C$5*'Tariffs Jul2020'!AK118/'Tariffs Jul2020'!AI118-'Tariffs Jul2020'!K118)*('Tariffs Jul2020'!Q118/100)*'Tariffs Jul2020'!AI118,('Tariffs Jul2020'!L118-'Tariffs Jul2020'!K118)*('Tariffs Jul2020'!Q118/100)*'Tariffs Jul2020'!AI118))</f>
        <v>0</v>
      </c>
      <c r="H124" s="85">
        <f>IF($C$5*'Tariffs Jul2020'!AK118/'Tariffs Jul2020'!AI118&lt;'Tariffs Jul2020'!L118,0,IF($C$5*'Tariffs Jul2020'!AK118/'Tariffs Jul2020'!AI118&lt;='Tariffs Jul2020'!M118,($C$5*'Tariffs Jul2020'!AK118/'Tariffs Jul2020'!AI118-'Tariffs Jul2020'!L118)*('Tariffs Jul2020'!R118/100)*'Tariffs Jul2020'!AI118,('Tariffs Jul2020'!M118-'Tariffs Jul2020'!L118)*('Tariffs Jul2020'!R118/100)*'Tariffs Jul2020'!AI118))</f>
        <v>0</v>
      </c>
      <c r="I124" s="85">
        <f>IF(($C$5*'Tariffs Jul2020'!AK118/'Tariffs Jul2020'!AI118&gt;'Tariffs Jul2020'!M118),($C$5*'Tariffs Jul2020'!AK118/'Tariffs Jul2020'!AI118-'Tariffs Jul2020'!M118)*'Tariffs Jul2020'!S118/100*'Tariffs Jul2020'!AI118,0)</f>
        <v>0</v>
      </c>
      <c r="J124" s="85">
        <f>IF($C$5*'Tariffs Jul2020'!AL118/'Tariffs Jul2020'!AJ118&gt;='Tariffs Jul2020'!J118,('Tariffs Jul2020'!J118*'Tariffs Jul2020'!U118/100)* 'Tariffs Jul2020'!AJ118,($C$5*'Tariffs Jul2020'!AL118/'Tariffs Jul2020'!AJ118*'Tariffs Jul2020'!U118/100)* 'Tariffs Jul2020'!AJ118)</f>
        <v>449.45454545454544</v>
      </c>
      <c r="K124" s="85">
        <f>IF($C$5*'Tariffs Jul2020'!AL118/'Tariffs Jul2020'!AJ118&lt;'Tariffs Jul2020'!J118,0,IF($C$5*'Tariffs Jul2020'!AL118/'Tariffs Jul2020'!AJ118&lt;='Tariffs Jul2020'!K118,($C$5*'Tariffs Jul2020'!AL118/'Tariffs Jul2020'!AJ118-'Tariffs Jul2020'!J118)*('Tariffs Jul2020'!V118/100)*'Tariffs Jul2020'!AJ118,('Tariffs Jul2020'!K118-'Tariffs Jul2020'!J118)*('Tariffs Jul2020'!V118/100)*'Tariffs Jul2020'!AJ118))</f>
        <v>325.56038181818167</v>
      </c>
      <c r="L124" s="85">
        <f>IF($C$5*'Tariffs Jul2020'!AL118/'Tariffs Jul2020'!AJ118&lt;'Tariffs Jul2020'!K118,0,IF($C$5*'Tariffs Jul2020'!AL118/'Tariffs Jul2020'!AJ118&lt;='Tariffs Jul2020'!L118,($C$5*'Tariffs Jul2020'!AL118/'Tariffs Jul2020'!AJ118-'Tariffs Jul2020'!K118)*('Tariffs Jul2020'!W118/100)*'Tariffs Jul2020'!AJ118,('Tariffs Jul2020'!L118-'Tariffs Jul2020'!K118)*('Tariffs Jul2020'!W118/100)*'Tariffs Jul2020'!AJ118))</f>
        <v>0</v>
      </c>
      <c r="M124" s="85">
        <f>IF($C$5*'Tariffs Jul2020'!AL118/'Tariffs Jul2020'!AJ118&lt;'Tariffs Jul2020'!L118,0,IF($C$5*'Tariffs Jul2020'!AL118/'Tariffs Jul2020'!AJ118&lt;='Tariffs Jul2020'!M118,($C$5*'Tariffs Jul2020'!AL118/'Tariffs Jul2020'!AJ118-'Tariffs Jul2020'!L118)*('Tariffs Jul2020'!X118/100)*'Tariffs Jul2020'!AJ118,('Tariffs Jul2020'!M118-'Tariffs Jul2020'!L118)*('Tariffs Jul2020'!X118/100)*'Tariffs Jul2020'!AJ118))</f>
        <v>0</v>
      </c>
      <c r="N124" s="85">
        <f>IF(($C$5*'Tariffs Jul2020'!AL118/'Tariffs Jul2020'!AJ118&gt;'Tariffs Jul2020'!M118),($C$5*'Tariffs Jul2020'!AL118/'Tariffs Jul2020'!AJ118-'Tariffs Jul2020'!M118)*'Tariffs Jul2020'!Y118/100*'Tariffs Jul2020'!AJ118,0)</f>
        <v>0</v>
      </c>
      <c r="O124" s="73">
        <f t="shared" si="22"/>
        <v>1602.145336363636</v>
      </c>
      <c r="P124" s="498">
        <f t="shared" si="23"/>
        <v>1762.3598699999998</v>
      </c>
      <c r="Q124" s="482"/>
      <c r="R124" s="482"/>
      <c r="S124" s="482"/>
      <c r="T124" s="482"/>
      <c r="U124" s="482"/>
      <c r="V124" s="482"/>
      <c r="W124" s="482"/>
      <c r="X124" s="482"/>
      <c r="Y124" s="482"/>
    </row>
    <row r="125" spans="1:25" x14ac:dyDescent="0.15">
      <c r="A125" s="286" t="str">
        <f>'Tariffs Jul2020'!F119</f>
        <v>Momentum Energy</v>
      </c>
      <c r="B125" s="47" t="str">
        <f>'Tariffs Jul2020'!D119</f>
        <v>AusNet Services Central 1</v>
      </c>
      <c r="C125" s="287">
        <f>'Tariffs Jul2020'!E119</f>
        <v>43984</v>
      </c>
      <c r="D125" s="85">
        <f>365*'Tariffs Jul2020'!H119/100</f>
        <v>373.46136363636361</v>
      </c>
      <c r="E125" s="85">
        <f>IF($C$5*'Tariffs Jul2020'!AK119/'Tariffs Jul2020'!AI119&gt;='Tariffs Jul2020'!J119,( 'Tariffs Jul2020'!J119*'Tariffs Jul2020'!O119/100)* 'Tariffs Jul2020'!AI119,($C$5*'Tariffs Jul2020'!AK119/'Tariffs Jul2020'!AI119*'Tariffs Jul2020'!O119/100)* 'Tariffs Jul2020'!AI119)</f>
        <v>344.72727272727275</v>
      </c>
      <c r="F125" s="85">
        <f>IF($C$5*'Tariffs Jul2020'!AK119/'Tariffs Jul2020'!AI119&lt;'Tariffs Jul2020'!J119,0,IF($C$5*'Tariffs Jul2020'!AK119/'Tariffs Jul2020'!AI119&lt;='Tariffs Jul2020'!K119,($C$5*'Tariffs Jul2020'!AK119/'Tariffs Jul2020'!AI119-'Tariffs Jul2020'!J119)*('Tariffs Jul2020'!P119/100)*'Tariffs Jul2020'!AI119,('Tariffs Jul2020'!K119-'Tariffs Jul2020'!J119)*('Tariffs Jul2020'!P119/100)*'Tariffs Jul2020'!AI119))</f>
        <v>226.58348181818175</v>
      </c>
      <c r="G125" s="85">
        <f>IF($C$5*'Tariffs Jul2020'!AK119/'Tariffs Jul2020'!AI119&lt;'Tariffs Jul2020'!K119,0,IF($C$5*'Tariffs Jul2020'!AK119/'Tariffs Jul2020'!AI119&lt;='Tariffs Jul2020'!L119,($C$5*'Tariffs Jul2020'!AK119/'Tariffs Jul2020'!AI119-'Tariffs Jul2020'!K119)*('Tariffs Jul2020'!Q119/100)*'Tariffs Jul2020'!AI119,('Tariffs Jul2020'!L119-'Tariffs Jul2020'!K119)*('Tariffs Jul2020'!Q119/100)*'Tariffs Jul2020'!AI119))</f>
        <v>0</v>
      </c>
      <c r="H125" s="85">
        <f>IF($C$5*'Tariffs Jul2020'!AK119/'Tariffs Jul2020'!AI119&lt;'Tariffs Jul2020'!L119,0,IF($C$5*'Tariffs Jul2020'!AK119/'Tariffs Jul2020'!AI119&lt;='Tariffs Jul2020'!M119,($C$5*'Tariffs Jul2020'!AK119/'Tariffs Jul2020'!AI119-'Tariffs Jul2020'!L119)*('Tariffs Jul2020'!R119/100)*'Tariffs Jul2020'!AI119,('Tariffs Jul2020'!M119-'Tariffs Jul2020'!L119)*('Tariffs Jul2020'!R119/100)*'Tariffs Jul2020'!AI119))</f>
        <v>0</v>
      </c>
      <c r="I125" s="85">
        <f>IF(($C$5*'Tariffs Jul2020'!AK119/'Tariffs Jul2020'!AI119&gt;'Tariffs Jul2020'!M119),($C$5*'Tariffs Jul2020'!AK119/'Tariffs Jul2020'!AI119-'Tariffs Jul2020'!M119)*'Tariffs Jul2020'!S119/100*'Tariffs Jul2020'!AI119,0)</f>
        <v>0</v>
      </c>
      <c r="J125" s="85">
        <f>IF($C$5*'Tariffs Jul2020'!AL119/'Tariffs Jul2020'!AJ119&gt;='Tariffs Jul2020'!J119,('Tariffs Jul2020'!J119*'Tariffs Jul2020'!U119/100)* 'Tariffs Jul2020'!AJ119,($C$5*'Tariffs Jul2020'!AL119/'Tariffs Jul2020'!AJ119*'Tariffs Jul2020'!U119/100)* 'Tariffs Jul2020'!AJ119)</f>
        <v>523.63636363636363</v>
      </c>
      <c r="K125" s="85">
        <f>IF($C$5*'Tariffs Jul2020'!AL119/'Tariffs Jul2020'!AJ119&lt;'Tariffs Jul2020'!J119,0,IF($C$5*'Tariffs Jul2020'!AL119/'Tariffs Jul2020'!AJ119&lt;='Tariffs Jul2020'!K119,($C$5*'Tariffs Jul2020'!AL119/'Tariffs Jul2020'!AJ119-'Tariffs Jul2020'!J119)*('Tariffs Jul2020'!V119/100)*'Tariffs Jul2020'!AJ119,('Tariffs Jul2020'!K119-'Tariffs Jul2020'!J119)*('Tariffs Jul2020'!V119/100)*'Tariffs Jul2020'!AJ119))</f>
        <v>384.45572727272713</v>
      </c>
      <c r="L125" s="85">
        <f>IF($C$5*'Tariffs Jul2020'!AL119/'Tariffs Jul2020'!AJ119&lt;'Tariffs Jul2020'!K119,0,IF($C$5*'Tariffs Jul2020'!AL119/'Tariffs Jul2020'!AJ119&lt;='Tariffs Jul2020'!L119,($C$5*'Tariffs Jul2020'!AL119/'Tariffs Jul2020'!AJ119-'Tariffs Jul2020'!K119)*('Tariffs Jul2020'!W119/100)*'Tariffs Jul2020'!AJ119,('Tariffs Jul2020'!L119-'Tariffs Jul2020'!K119)*('Tariffs Jul2020'!W119/100)*'Tariffs Jul2020'!AJ119))</f>
        <v>0</v>
      </c>
      <c r="M125" s="85">
        <f>IF($C$5*'Tariffs Jul2020'!AL119/'Tariffs Jul2020'!AJ119&lt;'Tariffs Jul2020'!L119,0,IF($C$5*'Tariffs Jul2020'!AL119/'Tariffs Jul2020'!AJ119&lt;='Tariffs Jul2020'!M119,($C$5*'Tariffs Jul2020'!AL119/'Tariffs Jul2020'!AJ119-'Tariffs Jul2020'!L119)*('Tariffs Jul2020'!X119/100)*'Tariffs Jul2020'!AJ119,('Tariffs Jul2020'!M119-'Tariffs Jul2020'!L119)*('Tariffs Jul2020'!X119/100)*'Tariffs Jul2020'!AJ119))</f>
        <v>0</v>
      </c>
      <c r="N125" s="85">
        <f>IF(($C$5*'Tariffs Jul2020'!AL119/'Tariffs Jul2020'!AJ119&gt;'Tariffs Jul2020'!M119),($C$5*'Tariffs Jul2020'!AL119/'Tariffs Jul2020'!AJ119-'Tariffs Jul2020'!M119)*'Tariffs Jul2020'!Y119/100*'Tariffs Jul2020'!AJ119,0)</f>
        <v>0</v>
      </c>
      <c r="O125" s="73">
        <f t="shared" si="22"/>
        <v>1852.8642090909088</v>
      </c>
      <c r="P125" s="498">
        <f t="shared" si="23"/>
        <v>2038.1506299999999</v>
      </c>
      <c r="Q125" s="482"/>
      <c r="R125" s="482"/>
      <c r="S125" s="482"/>
      <c r="T125" s="482"/>
      <c r="U125" s="482"/>
      <c r="V125" s="482"/>
      <c r="W125" s="482"/>
      <c r="X125" s="482"/>
      <c r="Y125" s="482"/>
    </row>
    <row r="126" spans="1:25" x14ac:dyDescent="0.15">
      <c r="A126" s="286" t="str">
        <f>'Tariffs Jul2020'!F120</f>
        <v>Origin Energy</v>
      </c>
      <c r="B126" s="47" t="str">
        <f>'Tariffs Jul2020'!D120</f>
        <v>AusNet Services Central 1</v>
      </c>
      <c r="C126" s="287">
        <f>'Tariffs Jul2020'!E120</f>
        <v>44013</v>
      </c>
      <c r="D126" s="85">
        <f>365*'Tariffs Jul2020'!H120/100</f>
        <v>284.7</v>
      </c>
      <c r="E126" s="85">
        <f>IF($C$5*'Tariffs Jul2020'!AK120/'Tariffs Jul2020'!AI120&gt;='Tariffs Jul2020'!J120,( 'Tariffs Jul2020'!J120*'Tariffs Jul2020'!O120/100)* 'Tariffs Jul2020'!AI120,($C$5*'Tariffs Jul2020'!AK120/'Tariffs Jul2020'!AI120*'Tariffs Jul2020'!O120/100)* 'Tariffs Jul2020'!AI120)</f>
        <v>168</v>
      </c>
      <c r="F126" s="85">
        <f>IF($C$5*'Tariffs Jul2020'!AK120/'Tariffs Jul2020'!AI120&lt;'Tariffs Jul2020'!J120,0,IF($C$5*'Tariffs Jul2020'!AK120/'Tariffs Jul2020'!AI120&lt;='Tariffs Jul2020'!K120,($C$5*'Tariffs Jul2020'!AK120/'Tariffs Jul2020'!AI120-'Tariffs Jul2020'!J120)*('Tariffs Jul2020'!P120/100)*'Tariffs Jul2020'!AI120,('Tariffs Jul2020'!K120-'Tariffs Jul2020'!J120)*('Tariffs Jul2020'!P120/100)*'Tariffs Jul2020'!AI120))</f>
        <v>0</v>
      </c>
      <c r="G126" s="85">
        <f>IF($C$5*'Tariffs Jul2020'!AK120/'Tariffs Jul2020'!AI120&lt;'Tariffs Jul2020'!K120,0,IF($C$5*'Tariffs Jul2020'!AK120/'Tariffs Jul2020'!AI120&lt;='Tariffs Jul2020'!L120,($C$5*'Tariffs Jul2020'!AK120/'Tariffs Jul2020'!AI120-'Tariffs Jul2020'!K120)*('Tariffs Jul2020'!Q120/100)*'Tariffs Jul2020'!AI120,('Tariffs Jul2020'!L120-'Tariffs Jul2020'!K120)*('Tariffs Jul2020'!Q120/100)*'Tariffs Jul2020'!AI120))</f>
        <v>0</v>
      </c>
      <c r="H126" s="85">
        <f>IF($C$5*'Tariffs Jul2020'!AK120/'Tariffs Jul2020'!AI120&lt;'Tariffs Jul2020'!L120,0,IF($C$5*'Tariffs Jul2020'!AK120/'Tariffs Jul2020'!AI120&lt;='Tariffs Jul2020'!M120,($C$5*'Tariffs Jul2020'!AK120/'Tariffs Jul2020'!AI120-'Tariffs Jul2020'!L120)*('Tariffs Jul2020'!R120/100)*'Tariffs Jul2020'!AI120,('Tariffs Jul2020'!M120-'Tariffs Jul2020'!L120)*('Tariffs Jul2020'!R120/100)*'Tariffs Jul2020'!AI120))</f>
        <v>0</v>
      </c>
      <c r="I126" s="85">
        <f>IF(($C$5*'Tariffs Jul2020'!AK120/'Tariffs Jul2020'!AI120&gt;'Tariffs Jul2020'!M120),($C$5*'Tariffs Jul2020'!AK120/'Tariffs Jul2020'!AI120-'Tariffs Jul2020'!M120)*'Tariffs Jul2020'!S120/100*'Tariffs Jul2020'!AI120,0)</f>
        <v>329.95379999999989</v>
      </c>
      <c r="J126" s="85">
        <f>IF($C$5*'Tariffs Jul2020'!AL120/'Tariffs Jul2020'!AJ120&gt;='Tariffs Jul2020'!J120,('Tariffs Jul2020'!J120*'Tariffs Jul2020'!U120/100)* 'Tariffs Jul2020'!AJ120,($C$5*'Tariffs Jul2020'!AL120/'Tariffs Jul2020'!AJ120*'Tariffs Jul2020'!U120/100)* 'Tariffs Jul2020'!AJ120)</f>
        <v>240</v>
      </c>
      <c r="K126" s="85">
        <f>IF($C$5*'Tariffs Jul2020'!AL120/'Tariffs Jul2020'!AJ120&lt;'Tariffs Jul2020'!J120,0,IF($C$5*'Tariffs Jul2020'!AL120/'Tariffs Jul2020'!AJ120&lt;='Tariffs Jul2020'!K120,($C$5*'Tariffs Jul2020'!AL120/'Tariffs Jul2020'!AJ120-'Tariffs Jul2020'!J120)*('Tariffs Jul2020'!V120/100)*'Tariffs Jul2020'!AJ120,('Tariffs Jul2020'!K120-'Tariffs Jul2020'!J120)*('Tariffs Jul2020'!V120/100)*'Tariffs Jul2020'!AJ120))</f>
        <v>0</v>
      </c>
      <c r="L126" s="85">
        <f>IF($C$5*'Tariffs Jul2020'!AL120/'Tariffs Jul2020'!AJ120&lt;'Tariffs Jul2020'!K120,0,IF($C$5*'Tariffs Jul2020'!AL120/'Tariffs Jul2020'!AJ120&lt;='Tariffs Jul2020'!L120,($C$5*'Tariffs Jul2020'!AL120/'Tariffs Jul2020'!AJ120-'Tariffs Jul2020'!K120)*('Tariffs Jul2020'!W120/100)*'Tariffs Jul2020'!AJ120,('Tariffs Jul2020'!L120-'Tariffs Jul2020'!K120)*('Tariffs Jul2020'!W120/100)*'Tariffs Jul2020'!AJ120))</f>
        <v>0</v>
      </c>
      <c r="M126" s="85">
        <f>IF($C$5*'Tariffs Jul2020'!AL120/'Tariffs Jul2020'!AJ120&lt;'Tariffs Jul2020'!L120,0,IF($C$5*'Tariffs Jul2020'!AL120/'Tariffs Jul2020'!AJ120&lt;='Tariffs Jul2020'!M120,($C$5*'Tariffs Jul2020'!AL120/'Tariffs Jul2020'!AJ120-'Tariffs Jul2020'!L120)*('Tariffs Jul2020'!X120/100)*'Tariffs Jul2020'!AJ120,('Tariffs Jul2020'!M120-'Tariffs Jul2020'!L120)*('Tariffs Jul2020'!X120/100)*'Tariffs Jul2020'!AJ120))</f>
        <v>0</v>
      </c>
      <c r="N126" s="85">
        <f>IF(($C$5*'Tariffs Jul2020'!AL120/'Tariffs Jul2020'!AJ120&gt;'Tariffs Jul2020'!M120),($C$5*'Tariffs Jul2020'!AL120/'Tariffs Jul2020'!AJ120-'Tariffs Jul2020'!M120)*'Tariffs Jul2020'!Y120/100*'Tariffs Jul2020'!AJ120,0)</f>
        <v>479.93279999999993</v>
      </c>
      <c r="O126" s="73">
        <f t="shared" si="22"/>
        <v>1502.5865999999996</v>
      </c>
      <c r="P126" s="498">
        <f t="shared" si="23"/>
        <v>1652.8452599999998</v>
      </c>
      <c r="Q126" s="482"/>
      <c r="R126" s="482"/>
      <c r="S126" s="482"/>
      <c r="T126" s="482"/>
      <c r="U126" s="482"/>
      <c r="V126" s="482"/>
      <c r="W126" s="482"/>
      <c r="X126" s="482"/>
      <c r="Y126" s="482"/>
    </row>
    <row r="127" spans="1:25" x14ac:dyDescent="0.15">
      <c r="A127" s="286" t="str">
        <f>'Tariffs Jul2020'!F121</f>
        <v>Red Energy</v>
      </c>
      <c r="B127" s="47" t="str">
        <f>'Tariffs Jul2020'!D121</f>
        <v>AusNet Services Central 1</v>
      </c>
      <c r="C127" s="287">
        <f>'Tariffs Jul2020'!E121</f>
        <v>43831</v>
      </c>
      <c r="D127" s="85">
        <f>365*'Tariffs Jul2020'!H121/100</f>
        <v>310.25</v>
      </c>
      <c r="E127" s="85">
        <f>IF($C$5*'Tariffs Jul2020'!AK121/'Tariffs Jul2020'!AI121&gt;='Tariffs Jul2020'!J121,( 'Tariffs Jul2020'!J121*'Tariffs Jul2020'!O121/100)* 'Tariffs Jul2020'!AI121,($C$5*'Tariffs Jul2020'!AK121/'Tariffs Jul2020'!AI121*'Tariffs Jul2020'!O121/100)* 'Tariffs Jul2020'!AI121)</f>
        <v>311.99999999999994</v>
      </c>
      <c r="F127" s="85">
        <f>IF($C$5*'Tariffs Jul2020'!AK121/'Tariffs Jul2020'!AI121&lt;'Tariffs Jul2020'!J121,0,IF($C$5*'Tariffs Jul2020'!AK121/'Tariffs Jul2020'!AI121&lt;='Tariffs Jul2020'!K121,($C$5*'Tariffs Jul2020'!AK121/'Tariffs Jul2020'!AI121-'Tariffs Jul2020'!J121)*('Tariffs Jul2020'!P121/100)*'Tariffs Jul2020'!AI121,('Tariffs Jul2020'!K121-'Tariffs Jul2020'!J121)*('Tariffs Jul2020'!P121/100)*'Tariffs Jul2020'!AI121))</f>
        <v>197.95379999999994</v>
      </c>
      <c r="G127" s="85">
        <f>IF($C$5*'Tariffs Jul2020'!AK121/'Tariffs Jul2020'!AI121&lt;'Tariffs Jul2020'!K121,0,IF($C$5*'Tariffs Jul2020'!AK121/'Tariffs Jul2020'!AI121&lt;='Tariffs Jul2020'!L121,($C$5*'Tariffs Jul2020'!AK121/'Tariffs Jul2020'!AI121-'Tariffs Jul2020'!K121)*('Tariffs Jul2020'!Q121/100)*'Tariffs Jul2020'!AI121,('Tariffs Jul2020'!L121-'Tariffs Jul2020'!K121)*('Tariffs Jul2020'!Q121/100)*'Tariffs Jul2020'!AI121))</f>
        <v>0</v>
      </c>
      <c r="H127" s="85">
        <f>IF($C$5*'Tariffs Jul2020'!AK121/'Tariffs Jul2020'!AI121&lt;'Tariffs Jul2020'!L121,0,IF($C$5*'Tariffs Jul2020'!AK121/'Tariffs Jul2020'!AI121&lt;='Tariffs Jul2020'!M121,($C$5*'Tariffs Jul2020'!AK121/'Tariffs Jul2020'!AI121-'Tariffs Jul2020'!L121)*('Tariffs Jul2020'!R121/100)*'Tariffs Jul2020'!AI121,('Tariffs Jul2020'!M121-'Tariffs Jul2020'!L121)*('Tariffs Jul2020'!R121/100)*'Tariffs Jul2020'!AI121))</f>
        <v>0</v>
      </c>
      <c r="I127" s="85">
        <f>IF(($C$5*'Tariffs Jul2020'!AK121/'Tariffs Jul2020'!AI121&gt;'Tariffs Jul2020'!M121),($C$5*'Tariffs Jul2020'!AK121/'Tariffs Jul2020'!AI121-'Tariffs Jul2020'!M121)*'Tariffs Jul2020'!S121/100*'Tariffs Jul2020'!AI121,0)</f>
        <v>0</v>
      </c>
      <c r="J127" s="85">
        <f>IF($C$5*'Tariffs Jul2020'!AL121/'Tariffs Jul2020'!AJ121&gt;='Tariffs Jul2020'!J121,('Tariffs Jul2020'!J121*'Tariffs Jul2020'!U121/100)* 'Tariffs Jul2020'!AJ121,($C$5*'Tariffs Jul2020'!AL121/'Tariffs Jul2020'!AJ121*'Tariffs Jul2020'!U121/100)* 'Tariffs Jul2020'!AJ121)</f>
        <v>504</v>
      </c>
      <c r="K127" s="85">
        <f>IF($C$5*'Tariffs Jul2020'!AL121/'Tariffs Jul2020'!AJ121&lt;'Tariffs Jul2020'!J121,0,IF($C$5*'Tariffs Jul2020'!AL121/'Tariffs Jul2020'!AJ121&lt;='Tariffs Jul2020'!K121,($C$5*'Tariffs Jul2020'!AL121/'Tariffs Jul2020'!AJ121-'Tariffs Jul2020'!J121)*('Tariffs Jul2020'!V121/100)*'Tariffs Jul2020'!AJ121,('Tariffs Jul2020'!K121-'Tariffs Jul2020'!J121)*('Tariffs Jul2020'!V121/100)*'Tariffs Jul2020'!AJ121))</f>
        <v>369.73189090909079</v>
      </c>
      <c r="L127" s="85">
        <f>IF($C$5*'Tariffs Jul2020'!AL121/'Tariffs Jul2020'!AJ121&lt;'Tariffs Jul2020'!K121,0,IF($C$5*'Tariffs Jul2020'!AL121/'Tariffs Jul2020'!AJ121&lt;='Tariffs Jul2020'!L121,($C$5*'Tariffs Jul2020'!AL121/'Tariffs Jul2020'!AJ121-'Tariffs Jul2020'!K121)*('Tariffs Jul2020'!W121/100)*'Tariffs Jul2020'!AJ121,('Tariffs Jul2020'!L121-'Tariffs Jul2020'!K121)*('Tariffs Jul2020'!W121/100)*'Tariffs Jul2020'!AJ121))</f>
        <v>0</v>
      </c>
      <c r="M127" s="85">
        <f>IF($C$5*'Tariffs Jul2020'!AL121/'Tariffs Jul2020'!AJ121&lt;'Tariffs Jul2020'!L121,0,IF($C$5*'Tariffs Jul2020'!AL121/'Tariffs Jul2020'!AJ121&lt;='Tariffs Jul2020'!M121,($C$5*'Tariffs Jul2020'!AL121/'Tariffs Jul2020'!AJ121-'Tariffs Jul2020'!L121)*('Tariffs Jul2020'!X121/100)*'Tariffs Jul2020'!AJ121,('Tariffs Jul2020'!M121-'Tariffs Jul2020'!L121)*('Tariffs Jul2020'!X121/100)*'Tariffs Jul2020'!AJ121))</f>
        <v>0</v>
      </c>
      <c r="N127" s="85">
        <f>IF(($C$5*'Tariffs Jul2020'!AL121/'Tariffs Jul2020'!AJ121&gt;'Tariffs Jul2020'!M121),($C$5*'Tariffs Jul2020'!AL121/'Tariffs Jul2020'!AJ121-'Tariffs Jul2020'!M121)*'Tariffs Jul2020'!Y121/100*'Tariffs Jul2020'!AJ121,0)</f>
        <v>0</v>
      </c>
      <c r="O127" s="73">
        <f t="shared" si="22"/>
        <v>1693.9356909090907</v>
      </c>
      <c r="P127" s="498">
        <f t="shared" si="23"/>
        <v>1863.32926</v>
      </c>
      <c r="Q127" s="482"/>
      <c r="R127" s="482"/>
      <c r="S127" s="482"/>
      <c r="T127" s="482"/>
      <c r="U127" s="482"/>
      <c r="V127" s="482"/>
      <c r="W127" s="482"/>
      <c r="X127" s="482"/>
      <c r="Y127" s="482"/>
    </row>
    <row r="128" spans="1:25" x14ac:dyDescent="0.15">
      <c r="A128" s="286" t="str">
        <f>'Tariffs Jul2020'!F122</f>
        <v>Simply Energy</v>
      </c>
      <c r="B128" s="47" t="str">
        <f>'Tariffs Jul2020'!D122</f>
        <v>AusNet Services Central 1</v>
      </c>
      <c r="C128" s="287">
        <f>'Tariffs Jul2020'!E122</f>
        <v>43831</v>
      </c>
      <c r="D128" s="85">
        <f>365*'Tariffs Jul2020'!H122/100</f>
        <v>301.95454545454544</v>
      </c>
      <c r="E128" s="85">
        <f>IF($C$5*'Tariffs Jul2020'!AK122/'Tariffs Jul2020'!AI122&gt;='Tariffs Jul2020'!J122,( 'Tariffs Jul2020'!J122*'Tariffs Jul2020'!O122/100)* 'Tariffs Jul2020'!AI122,($C$5*'Tariffs Jul2020'!AK122/'Tariffs Jul2020'!AI122*'Tariffs Jul2020'!O122/100)* 'Tariffs Jul2020'!AI122)</f>
        <v>355.63636363636363</v>
      </c>
      <c r="F128" s="85">
        <f>IF($C$5*'Tariffs Jul2020'!AK122/'Tariffs Jul2020'!AI122&lt;'Tariffs Jul2020'!J122,0,IF($C$5*'Tariffs Jul2020'!AK122/'Tariffs Jul2020'!AI122&lt;='Tariffs Jul2020'!K122,($C$5*'Tariffs Jul2020'!AK122/'Tariffs Jul2020'!AI122-'Tariffs Jul2020'!J122)*('Tariffs Jul2020'!P122/100)*'Tariffs Jul2020'!AI122,('Tariffs Jul2020'!K122-'Tariffs Jul2020'!J122)*('Tariffs Jul2020'!P122/100)*'Tariffs Jul2020'!AI122))</f>
        <v>260.93909999999994</v>
      </c>
      <c r="G128" s="85">
        <f>IF($C$5*'Tariffs Jul2020'!AK122/'Tariffs Jul2020'!AI122&lt;'Tariffs Jul2020'!K122,0,IF($C$5*'Tariffs Jul2020'!AK122/'Tariffs Jul2020'!AI122&lt;='Tariffs Jul2020'!L122,($C$5*'Tariffs Jul2020'!AK122/'Tariffs Jul2020'!AI122-'Tariffs Jul2020'!K122)*('Tariffs Jul2020'!Q122/100)*'Tariffs Jul2020'!AI122,('Tariffs Jul2020'!L122-'Tariffs Jul2020'!K122)*('Tariffs Jul2020'!Q122/100)*'Tariffs Jul2020'!AI122))</f>
        <v>0</v>
      </c>
      <c r="H128" s="85">
        <f>IF($C$5*'Tariffs Jul2020'!AK122/'Tariffs Jul2020'!AI122&lt;'Tariffs Jul2020'!L122,0,IF($C$5*'Tariffs Jul2020'!AK122/'Tariffs Jul2020'!AI122&lt;='Tariffs Jul2020'!M122,($C$5*'Tariffs Jul2020'!AK122/'Tariffs Jul2020'!AI122-'Tariffs Jul2020'!L122)*('Tariffs Jul2020'!R122/100)*'Tariffs Jul2020'!AI122,('Tariffs Jul2020'!M122-'Tariffs Jul2020'!L122)*('Tariffs Jul2020'!R122/100)*'Tariffs Jul2020'!AI122))</f>
        <v>0</v>
      </c>
      <c r="I128" s="85">
        <f>IF(($C$5*'Tariffs Jul2020'!AK122/'Tariffs Jul2020'!AI122&gt;'Tariffs Jul2020'!M122),($C$5*'Tariffs Jul2020'!AK122/'Tariffs Jul2020'!AI122-'Tariffs Jul2020'!M122)*'Tariffs Jul2020'!S122/100*'Tariffs Jul2020'!AI122,0)</f>
        <v>0</v>
      </c>
      <c r="J128" s="85">
        <f>IF($C$5*'Tariffs Jul2020'!AL122/'Tariffs Jul2020'!AJ122&gt;='Tariffs Jul2020'!J122,('Tariffs Jul2020'!J122*'Tariffs Jul2020'!U122/100)* 'Tariffs Jul2020'!AJ122,($C$5*'Tariffs Jul2020'!AL122/'Tariffs Jul2020'!AJ122*'Tariffs Jul2020'!U122/100)* 'Tariffs Jul2020'!AJ122)</f>
        <v>543.27272727272725</v>
      </c>
      <c r="K128" s="85">
        <f>IF($C$5*'Tariffs Jul2020'!AL122/'Tariffs Jul2020'!AJ122&lt;'Tariffs Jul2020'!J122,0,IF($C$5*'Tariffs Jul2020'!AL122/'Tariffs Jul2020'!AJ122&lt;='Tariffs Jul2020'!K122,($C$5*'Tariffs Jul2020'!AL122/'Tariffs Jul2020'!AJ122-'Tariffs Jul2020'!J122)*('Tariffs Jul2020'!V122/100)*'Tariffs Jul2020'!AJ122,('Tariffs Jul2020'!K122-'Tariffs Jul2020'!J122)*('Tariffs Jul2020'!V122/100)*'Tariffs Jul2020'!AJ122))</f>
        <v>392.63563636363625</v>
      </c>
      <c r="L128" s="85">
        <f>IF($C$5*'Tariffs Jul2020'!AL122/'Tariffs Jul2020'!AJ122&lt;'Tariffs Jul2020'!K122,0,IF($C$5*'Tariffs Jul2020'!AL122/'Tariffs Jul2020'!AJ122&lt;='Tariffs Jul2020'!L122,($C$5*'Tariffs Jul2020'!AL122/'Tariffs Jul2020'!AJ122-'Tariffs Jul2020'!K122)*('Tariffs Jul2020'!W122/100)*'Tariffs Jul2020'!AJ122,('Tariffs Jul2020'!L122-'Tariffs Jul2020'!K122)*('Tariffs Jul2020'!W122/100)*'Tariffs Jul2020'!AJ122))</f>
        <v>0</v>
      </c>
      <c r="M128" s="85">
        <f>IF($C$5*'Tariffs Jul2020'!AL122/'Tariffs Jul2020'!AJ122&lt;'Tariffs Jul2020'!L122,0,IF($C$5*'Tariffs Jul2020'!AL122/'Tariffs Jul2020'!AJ122&lt;='Tariffs Jul2020'!M122,($C$5*'Tariffs Jul2020'!AL122/'Tariffs Jul2020'!AJ122-'Tariffs Jul2020'!L122)*('Tariffs Jul2020'!X122/100)*'Tariffs Jul2020'!AJ122,('Tariffs Jul2020'!M122-'Tariffs Jul2020'!L122)*('Tariffs Jul2020'!X122/100)*'Tariffs Jul2020'!AJ122))</f>
        <v>0</v>
      </c>
      <c r="N128" s="85">
        <f>IF(($C$5*'Tariffs Jul2020'!AL122/'Tariffs Jul2020'!AJ122&gt;'Tariffs Jul2020'!M122),($C$5*'Tariffs Jul2020'!AL122/'Tariffs Jul2020'!AJ122-'Tariffs Jul2020'!M122)*'Tariffs Jul2020'!Y122/100*'Tariffs Jul2020'!AJ122,0)</f>
        <v>0</v>
      </c>
      <c r="O128" s="73">
        <f t="shared" si="22"/>
        <v>1854.4383727272723</v>
      </c>
      <c r="P128" s="498">
        <f t="shared" si="23"/>
        <v>2039.8822099999998</v>
      </c>
      <c r="Q128" s="482"/>
      <c r="R128" s="482"/>
      <c r="S128" s="482"/>
      <c r="T128" s="482"/>
      <c r="U128" s="482"/>
      <c r="V128" s="482"/>
      <c r="W128" s="482"/>
      <c r="X128" s="482"/>
      <c r="Y128" s="482"/>
    </row>
    <row r="129" spans="1:25" x14ac:dyDescent="0.15">
      <c r="A129" s="286" t="str">
        <f>'Tariffs Jul2020'!F123</f>
        <v>Sumo Power</v>
      </c>
      <c r="B129" s="47" t="str">
        <f>'Tariffs Jul2020'!D123</f>
        <v>AusNet Services Central 1</v>
      </c>
      <c r="C129" s="287">
        <f>'Tariffs Jul2020'!E123</f>
        <v>43831</v>
      </c>
      <c r="D129" s="85">
        <f>365*'Tariffs Jul2020'!H123/100</f>
        <v>312.10818181818178</v>
      </c>
      <c r="E129" s="85">
        <f>IF($C$5*'Tariffs Jul2020'!AK123/'Tariffs Jul2020'!AI123&gt;='Tariffs Jul2020'!J123,( 'Tariffs Jul2020'!J123*'Tariffs Jul2020'!O123/100)* 'Tariffs Jul2020'!AI123,($C$5*'Tariffs Jul2020'!AK123/'Tariffs Jul2020'!AI123*'Tariffs Jul2020'!O123/100)* 'Tariffs Jul2020'!AI123)</f>
        <v>377.45454545454544</v>
      </c>
      <c r="F129" s="85">
        <f>IF($C$5*'Tariffs Jul2020'!AK123/'Tariffs Jul2020'!AI123&lt;'Tariffs Jul2020'!J123,0,IF($C$5*'Tariffs Jul2020'!AK123/'Tariffs Jul2020'!AI123&lt;='Tariffs Jul2020'!K123,($C$5*'Tariffs Jul2020'!AK123/'Tariffs Jul2020'!AI123-'Tariffs Jul2020'!J123)*('Tariffs Jul2020'!P123/100)*'Tariffs Jul2020'!AI123,('Tariffs Jul2020'!K123-'Tariffs Jul2020'!J123)*('Tariffs Jul2020'!P123/100)*'Tariffs Jul2020'!AI123))</f>
        <v>267.48302727272721</v>
      </c>
      <c r="G129" s="85">
        <f>IF($C$5*'Tariffs Jul2020'!AK123/'Tariffs Jul2020'!AI123&lt;'Tariffs Jul2020'!K123,0,IF($C$5*'Tariffs Jul2020'!AK123/'Tariffs Jul2020'!AI123&lt;='Tariffs Jul2020'!L123,($C$5*'Tariffs Jul2020'!AK123/'Tariffs Jul2020'!AI123-'Tariffs Jul2020'!K123)*('Tariffs Jul2020'!Q123/100)*'Tariffs Jul2020'!AI123,('Tariffs Jul2020'!L123-'Tariffs Jul2020'!K123)*('Tariffs Jul2020'!Q123/100)*'Tariffs Jul2020'!AI123))</f>
        <v>0</v>
      </c>
      <c r="H129" s="85">
        <f>IF($C$5*'Tariffs Jul2020'!AK123/'Tariffs Jul2020'!AI123&lt;'Tariffs Jul2020'!L123,0,IF($C$5*'Tariffs Jul2020'!AK123/'Tariffs Jul2020'!AI123&lt;='Tariffs Jul2020'!M123,($C$5*'Tariffs Jul2020'!AK123/'Tariffs Jul2020'!AI123-'Tariffs Jul2020'!L123)*('Tariffs Jul2020'!R123/100)*'Tariffs Jul2020'!AI123,('Tariffs Jul2020'!M123-'Tariffs Jul2020'!L123)*('Tariffs Jul2020'!R123/100)*'Tariffs Jul2020'!AI123))</f>
        <v>0</v>
      </c>
      <c r="I129" s="85">
        <f>IF(($C$5*'Tariffs Jul2020'!AK123/'Tariffs Jul2020'!AI123&gt;'Tariffs Jul2020'!M123),($C$5*'Tariffs Jul2020'!AK123/'Tariffs Jul2020'!AI123-'Tariffs Jul2020'!M123)*'Tariffs Jul2020'!S123/100*'Tariffs Jul2020'!AI123,0)</f>
        <v>0</v>
      </c>
      <c r="J129" s="85">
        <f>IF($C$5*'Tariffs Jul2020'!AL123/'Tariffs Jul2020'!AJ123&gt;='Tariffs Jul2020'!J123,('Tariffs Jul2020'!J123*'Tariffs Jul2020'!U123/100)* 'Tariffs Jul2020'!AJ123,($C$5*'Tariffs Jul2020'!AL123/'Tariffs Jul2020'!AJ123*'Tariffs Jul2020'!U123/100)* 'Tariffs Jul2020'!AJ123)</f>
        <v>604.36363636363637</v>
      </c>
      <c r="K129" s="85">
        <f>IF($C$5*'Tariffs Jul2020'!AL123/'Tariffs Jul2020'!AJ123&lt;'Tariffs Jul2020'!J123,0,IF($C$5*'Tariffs Jul2020'!AL123/'Tariffs Jul2020'!AJ123&lt;='Tariffs Jul2020'!K123,($C$5*'Tariffs Jul2020'!AL123/'Tariffs Jul2020'!AJ123-'Tariffs Jul2020'!J123)*('Tariffs Jul2020'!V123/100)*'Tariffs Jul2020'!AJ123,('Tariffs Jul2020'!K123-'Tariffs Jul2020'!J123)*('Tariffs Jul2020'!V123/100)*'Tariffs Jul2020'!AJ123))</f>
        <v>345.19216363636349</v>
      </c>
      <c r="L129" s="85">
        <f>IF($C$5*'Tariffs Jul2020'!AL123/'Tariffs Jul2020'!AJ123&lt;'Tariffs Jul2020'!K123,0,IF($C$5*'Tariffs Jul2020'!AL123/'Tariffs Jul2020'!AJ123&lt;='Tariffs Jul2020'!L123,($C$5*'Tariffs Jul2020'!AL123/'Tariffs Jul2020'!AJ123-'Tariffs Jul2020'!K123)*('Tariffs Jul2020'!W123/100)*'Tariffs Jul2020'!AJ123,('Tariffs Jul2020'!L123-'Tariffs Jul2020'!K123)*('Tariffs Jul2020'!W123/100)*'Tariffs Jul2020'!AJ123))</f>
        <v>0</v>
      </c>
      <c r="M129" s="85">
        <f>IF($C$5*'Tariffs Jul2020'!AL123/'Tariffs Jul2020'!AJ123&lt;'Tariffs Jul2020'!L123,0,IF($C$5*'Tariffs Jul2020'!AL123/'Tariffs Jul2020'!AJ123&lt;='Tariffs Jul2020'!M123,($C$5*'Tariffs Jul2020'!AL123/'Tariffs Jul2020'!AJ123-'Tariffs Jul2020'!L123)*('Tariffs Jul2020'!X123/100)*'Tariffs Jul2020'!AJ123,('Tariffs Jul2020'!M123-'Tariffs Jul2020'!L123)*('Tariffs Jul2020'!X123/100)*'Tariffs Jul2020'!AJ123))</f>
        <v>0</v>
      </c>
      <c r="N129" s="85">
        <f>IF(($C$5*'Tariffs Jul2020'!AL123/'Tariffs Jul2020'!AJ123&gt;'Tariffs Jul2020'!M123),($C$5*'Tariffs Jul2020'!AL123/'Tariffs Jul2020'!AJ123-'Tariffs Jul2020'!M123)*'Tariffs Jul2020'!Y123/100*'Tariffs Jul2020'!AJ123,0)</f>
        <v>0</v>
      </c>
      <c r="O129" s="73">
        <f t="shared" si="22"/>
        <v>1906.6015545454543</v>
      </c>
      <c r="P129" s="498">
        <f t="shared" si="23"/>
        <v>2097.2617099999998</v>
      </c>
      <c r="Q129" s="482"/>
      <c r="R129" s="482"/>
      <c r="S129" s="482"/>
      <c r="T129" s="482"/>
      <c r="U129" s="482"/>
      <c r="V129" s="482"/>
      <c r="W129" s="482"/>
      <c r="X129" s="482"/>
      <c r="Y129" s="482"/>
    </row>
    <row r="130" spans="1:25" x14ac:dyDescent="0.15">
      <c r="A130" s="286" t="str">
        <f>'Tariffs Jul2020'!F124</f>
        <v>Amaysim</v>
      </c>
      <c r="B130" s="47" t="str">
        <f>'Tariffs Jul2020'!D124</f>
        <v>AusNet Services Central 1</v>
      </c>
      <c r="C130" s="287">
        <f>'Tariffs Jul2020'!E124</f>
        <v>43831</v>
      </c>
      <c r="D130" s="85">
        <f>365*'Tariffs Jul2020'!H124/100</f>
        <v>353.32</v>
      </c>
      <c r="E130" s="85">
        <f>IF($C$5*'Tariffs Jul2020'!AK124/'Tariffs Jul2020'!AI124&gt;='Tariffs Jul2020'!J124,( 'Tariffs Jul2020'!J124*'Tariffs Jul2020'!O124/100)* 'Tariffs Jul2020'!AI124,($C$5*'Tariffs Jul2020'!AK124/'Tariffs Jul2020'!AI124*'Tariffs Jul2020'!O124/100)* 'Tariffs Jul2020'!AI124)</f>
        <v>426.5454545454545</v>
      </c>
      <c r="F130" s="85">
        <f>IF($C$5*'Tariffs Jul2020'!AK124/'Tariffs Jul2020'!AI124&lt;'Tariffs Jul2020'!J124,0,IF($C$5*'Tariffs Jul2020'!AK124/'Tariffs Jul2020'!AI124&lt;='Tariffs Jul2020'!K124,($C$5*'Tariffs Jul2020'!AK124/'Tariffs Jul2020'!AI124-'Tariffs Jul2020'!J124)*('Tariffs Jul2020'!P124/100)*'Tariffs Jul2020'!AI124,('Tariffs Jul2020'!K124-'Tariffs Jul2020'!J124)*('Tariffs Jul2020'!P124/100)*'Tariffs Jul2020'!AI124))</f>
        <v>274.84494545454538</v>
      </c>
      <c r="G130" s="85">
        <f>IF($C$5*'Tariffs Jul2020'!AK124/'Tariffs Jul2020'!AI124&lt;'Tariffs Jul2020'!K124,0,IF($C$5*'Tariffs Jul2020'!AK124/'Tariffs Jul2020'!AI124&lt;='Tariffs Jul2020'!L124,($C$5*'Tariffs Jul2020'!AK124/'Tariffs Jul2020'!AI124-'Tariffs Jul2020'!K124)*('Tariffs Jul2020'!Q124/100)*'Tariffs Jul2020'!AI124,('Tariffs Jul2020'!L124-'Tariffs Jul2020'!K124)*('Tariffs Jul2020'!Q124/100)*'Tariffs Jul2020'!AI124))</f>
        <v>0</v>
      </c>
      <c r="H130" s="85">
        <f>IF($C$5*'Tariffs Jul2020'!AK124/'Tariffs Jul2020'!AI124&lt;'Tariffs Jul2020'!L124,0,IF($C$5*'Tariffs Jul2020'!AK124/'Tariffs Jul2020'!AI124&lt;='Tariffs Jul2020'!M124,($C$5*'Tariffs Jul2020'!AK124/'Tariffs Jul2020'!AI124-'Tariffs Jul2020'!L124)*('Tariffs Jul2020'!R124/100)*'Tariffs Jul2020'!AI124,('Tariffs Jul2020'!M124-'Tariffs Jul2020'!L124)*('Tariffs Jul2020'!R124/100)*'Tariffs Jul2020'!AI124))</f>
        <v>0</v>
      </c>
      <c r="I130" s="85">
        <f>IF(($C$5*'Tariffs Jul2020'!AK124/'Tariffs Jul2020'!AI124&gt;'Tariffs Jul2020'!M124),($C$5*'Tariffs Jul2020'!AK124/'Tariffs Jul2020'!AI124-'Tariffs Jul2020'!M124)*'Tariffs Jul2020'!S124/100*'Tariffs Jul2020'!AI124,0)</f>
        <v>0</v>
      </c>
      <c r="J130" s="85">
        <f>IF($C$5*'Tariffs Jul2020'!AL124/'Tariffs Jul2020'!AJ124&gt;='Tariffs Jul2020'!J124,('Tariffs Jul2020'!J124*'Tariffs Jul2020'!U124/100)* 'Tariffs Jul2020'!AJ124,($C$5*'Tariffs Jul2020'!AL124/'Tariffs Jul2020'!AJ124*'Tariffs Jul2020'!U124/100)* 'Tariffs Jul2020'!AJ124)</f>
        <v>600</v>
      </c>
      <c r="K130" s="85">
        <f>IF($C$5*'Tariffs Jul2020'!AL124/'Tariffs Jul2020'!AJ124&lt;'Tariffs Jul2020'!J124,0,IF($C$5*'Tariffs Jul2020'!AL124/'Tariffs Jul2020'!AJ124&lt;='Tariffs Jul2020'!K124,($C$5*'Tariffs Jul2020'!AL124/'Tariffs Jul2020'!AJ124-'Tariffs Jul2020'!J124)*('Tariffs Jul2020'!V124/100)*'Tariffs Jul2020'!AJ124,('Tariffs Jul2020'!K124-'Tariffs Jul2020'!J124)*('Tariffs Jul2020'!V124/100)*'Tariffs Jul2020'!AJ124))</f>
        <v>441.71509090909086</v>
      </c>
      <c r="L130" s="85">
        <f>IF($C$5*'Tariffs Jul2020'!AL124/'Tariffs Jul2020'!AJ124&lt;'Tariffs Jul2020'!K124,0,IF($C$5*'Tariffs Jul2020'!AL124/'Tariffs Jul2020'!AJ124&lt;='Tariffs Jul2020'!L124,($C$5*'Tariffs Jul2020'!AL124/'Tariffs Jul2020'!AJ124-'Tariffs Jul2020'!K124)*('Tariffs Jul2020'!W124/100)*'Tariffs Jul2020'!AJ124,('Tariffs Jul2020'!L124-'Tariffs Jul2020'!K124)*('Tariffs Jul2020'!W124/100)*'Tariffs Jul2020'!AJ124))</f>
        <v>0</v>
      </c>
      <c r="M130" s="85">
        <f>IF($C$5*'Tariffs Jul2020'!AL124/'Tariffs Jul2020'!AJ124&lt;'Tariffs Jul2020'!L124,0,IF($C$5*'Tariffs Jul2020'!AL124/'Tariffs Jul2020'!AJ124&lt;='Tariffs Jul2020'!M124,($C$5*'Tariffs Jul2020'!AL124/'Tariffs Jul2020'!AJ124-'Tariffs Jul2020'!L124)*('Tariffs Jul2020'!X124/100)*'Tariffs Jul2020'!AJ124,('Tariffs Jul2020'!M124-'Tariffs Jul2020'!L124)*('Tariffs Jul2020'!X124/100)*'Tariffs Jul2020'!AJ124))</f>
        <v>0</v>
      </c>
      <c r="N130" s="85">
        <f>IF(($C$5*'Tariffs Jul2020'!AL124/'Tariffs Jul2020'!AJ124&gt;'Tariffs Jul2020'!M124),($C$5*'Tariffs Jul2020'!AL124/'Tariffs Jul2020'!AJ124-'Tariffs Jul2020'!M124)*'Tariffs Jul2020'!Y124/100*'Tariffs Jul2020'!AJ124,0)</f>
        <v>0</v>
      </c>
      <c r="O130" s="73">
        <f t="shared" si="22"/>
        <v>2096.425490909091</v>
      </c>
      <c r="P130" s="498">
        <f t="shared" si="23"/>
        <v>2306.0680400000001</v>
      </c>
      <c r="Q130" s="482"/>
      <c r="R130" s="482"/>
      <c r="S130" s="482"/>
      <c r="T130" s="482"/>
      <c r="U130" s="482"/>
      <c r="V130" s="482"/>
      <c r="W130" s="482"/>
      <c r="X130" s="482"/>
      <c r="Y130" s="482"/>
    </row>
    <row r="131" spans="1:25" x14ac:dyDescent="0.15">
      <c r="A131" s="286" t="str">
        <f>'Tariffs Jul2020'!F125</f>
        <v>GloBird</v>
      </c>
      <c r="B131" s="47" t="str">
        <f>'Tariffs Jul2020'!D125</f>
        <v>AusNet Services Central 1</v>
      </c>
      <c r="C131" s="287">
        <f>'Tariffs Jul2020'!E125</f>
        <v>43466</v>
      </c>
      <c r="D131" s="85">
        <f>365*'Tariffs Jul2020'!H125/100</f>
        <v>408.8</v>
      </c>
      <c r="E131" s="85">
        <f>IF($C$5*'Tariffs Jul2020'!AK125/'Tariffs Jul2020'!AI125&gt;='Tariffs Jul2020'!J125,( 'Tariffs Jul2020'!J125*'Tariffs Jul2020'!O125/100)* 'Tariffs Jul2020'!AI125,($C$5*'Tariffs Jul2020'!AK125/'Tariffs Jul2020'!AI125*'Tariffs Jul2020'!O125/100)* 'Tariffs Jul2020'!AI125)</f>
        <v>734.88240000000008</v>
      </c>
      <c r="F131" s="85">
        <f>IF($C$5*'Tariffs Jul2020'!AK125/'Tariffs Jul2020'!AI125&lt;'Tariffs Jul2020'!J125,0,IF($C$5*'Tariffs Jul2020'!AK125/'Tariffs Jul2020'!AI125&lt;='Tariffs Jul2020'!K125,($C$5*'Tariffs Jul2020'!AK125/'Tariffs Jul2020'!AI125-'Tariffs Jul2020'!J125)*('Tariffs Jul2020'!P125/100)*'Tariffs Jul2020'!AI125,('Tariffs Jul2020'!K125-'Tariffs Jul2020'!J125)*('Tariffs Jul2020'!P125/100)*'Tariffs Jul2020'!AI125))</f>
        <v>0</v>
      </c>
      <c r="G131" s="85">
        <f>IF($C$5*'Tariffs Jul2020'!AK125/'Tariffs Jul2020'!AI125&lt;'Tariffs Jul2020'!K125,0,IF($C$5*'Tariffs Jul2020'!AK125/'Tariffs Jul2020'!AI125&lt;='Tariffs Jul2020'!L125,($C$5*'Tariffs Jul2020'!AK125/'Tariffs Jul2020'!AI125-'Tariffs Jul2020'!K125)*('Tariffs Jul2020'!Q125/100)*'Tariffs Jul2020'!AI125,('Tariffs Jul2020'!L125-'Tariffs Jul2020'!K125)*('Tariffs Jul2020'!Q125/100)*'Tariffs Jul2020'!AI125))</f>
        <v>0</v>
      </c>
      <c r="H131" s="85">
        <f>IF($C$5*'Tariffs Jul2020'!AK125/'Tariffs Jul2020'!AI125&lt;'Tariffs Jul2020'!L125,0,IF($C$5*'Tariffs Jul2020'!AK125/'Tariffs Jul2020'!AI125&lt;='Tariffs Jul2020'!M125,($C$5*'Tariffs Jul2020'!AK125/'Tariffs Jul2020'!AI125-'Tariffs Jul2020'!L125)*('Tariffs Jul2020'!R125/100)*'Tariffs Jul2020'!AI125,('Tariffs Jul2020'!M125-'Tariffs Jul2020'!L125)*('Tariffs Jul2020'!R125/100)*'Tariffs Jul2020'!AI125))</f>
        <v>0</v>
      </c>
      <c r="I131" s="85">
        <f>IF(($C$5*'Tariffs Jul2020'!AK125/'Tariffs Jul2020'!AI125&gt;'Tariffs Jul2020'!M125),($C$5*'Tariffs Jul2020'!AK125/'Tariffs Jul2020'!AI125-'Tariffs Jul2020'!M125)*'Tariffs Jul2020'!S125/100*'Tariffs Jul2020'!AI125,0)</f>
        <v>0</v>
      </c>
      <c r="J131" s="85">
        <f>IF($C$5*'Tariffs Jul2020'!AL125/'Tariffs Jul2020'!AJ125&gt;='Tariffs Jul2020'!J125,('Tariffs Jul2020'!J125*'Tariffs Jul2020'!U125/100)* 'Tariffs Jul2020'!AJ125,($C$5*'Tariffs Jul2020'!AL125/'Tariffs Jul2020'!AJ125*'Tariffs Jul2020'!U125/100)* 'Tariffs Jul2020'!AJ125)</f>
        <v>790.07984999999996</v>
      </c>
      <c r="K131" s="85">
        <f>IF($C$5*'Tariffs Jul2020'!AL125/'Tariffs Jul2020'!AJ125&lt;'Tariffs Jul2020'!J125,0,IF($C$5*'Tariffs Jul2020'!AL125/'Tariffs Jul2020'!AJ125&lt;='Tariffs Jul2020'!K125,($C$5*'Tariffs Jul2020'!AL125/'Tariffs Jul2020'!AJ125-'Tariffs Jul2020'!J125)*('Tariffs Jul2020'!V125/100)*'Tariffs Jul2020'!AJ125,('Tariffs Jul2020'!K125-'Tariffs Jul2020'!J125)*('Tariffs Jul2020'!V125/100)*'Tariffs Jul2020'!AJ125))</f>
        <v>0</v>
      </c>
      <c r="L131" s="85">
        <f>IF($C$5*'Tariffs Jul2020'!AL125/'Tariffs Jul2020'!AJ125&lt;'Tariffs Jul2020'!K125,0,IF($C$5*'Tariffs Jul2020'!AL125/'Tariffs Jul2020'!AJ125&lt;='Tariffs Jul2020'!L125,($C$5*'Tariffs Jul2020'!AL125/'Tariffs Jul2020'!AJ125-'Tariffs Jul2020'!K125)*('Tariffs Jul2020'!W125/100)*'Tariffs Jul2020'!AJ125,('Tariffs Jul2020'!L125-'Tariffs Jul2020'!K125)*('Tariffs Jul2020'!W125/100)*'Tariffs Jul2020'!AJ125))</f>
        <v>0</v>
      </c>
      <c r="M131" s="85">
        <f>IF($C$5*'Tariffs Jul2020'!AL125/'Tariffs Jul2020'!AJ125&lt;'Tariffs Jul2020'!L125,0,IF($C$5*'Tariffs Jul2020'!AL125/'Tariffs Jul2020'!AJ125&lt;='Tariffs Jul2020'!M125,($C$5*'Tariffs Jul2020'!AL125/'Tariffs Jul2020'!AJ125-'Tariffs Jul2020'!L125)*('Tariffs Jul2020'!X125/100)*'Tariffs Jul2020'!AJ125,('Tariffs Jul2020'!M125-'Tariffs Jul2020'!L125)*('Tariffs Jul2020'!X125/100)*'Tariffs Jul2020'!AJ125))</f>
        <v>0</v>
      </c>
      <c r="N131" s="85">
        <f>IF(($C$5*'Tariffs Jul2020'!AL125/'Tariffs Jul2020'!AJ125&gt;'Tariffs Jul2020'!M125),($C$5*'Tariffs Jul2020'!AL125/'Tariffs Jul2020'!AJ125-'Tariffs Jul2020'!M125)*'Tariffs Jul2020'!Y125/100*'Tariffs Jul2020'!AJ125,0)</f>
        <v>0</v>
      </c>
      <c r="O131" s="73">
        <f t="shared" si="22"/>
        <v>1933.7622500000002</v>
      </c>
      <c r="P131" s="498">
        <f t="shared" si="23"/>
        <v>2127.1384750000002</v>
      </c>
      <c r="Q131" s="482"/>
      <c r="R131" s="482"/>
      <c r="S131" s="482"/>
      <c r="T131" s="482"/>
      <c r="U131" s="482"/>
      <c r="V131" s="482"/>
      <c r="W131" s="482"/>
      <c r="X131" s="482"/>
      <c r="Y131" s="482"/>
    </row>
    <row r="132" spans="1:25" x14ac:dyDescent="0.15">
      <c r="A132" s="286" t="str">
        <f>'Tariffs Jul2020'!F126</f>
        <v>Powershop</v>
      </c>
      <c r="B132" s="47" t="str">
        <f>'Tariffs Jul2020'!D126</f>
        <v>AusNet Services Central 1</v>
      </c>
      <c r="C132" s="287">
        <f>'Tariffs Jul2020'!E126</f>
        <v>44013</v>
      </c>
      <c r="D132" s="85">
        <f>365*'Tariffs Jul2020'!H126/100</f>
        <v>294.18999999999994</v>
      </c>
      <c r="E132" s="85">
        <f>((C$5*'Tariffs Jul2020'!AK126/'Tariffs Jul2020'!AI126)*('Tariffs Jul2020'!O126/100))*'Tariffs Jul2020'!AI126</f>
        <v>404.68679999999995</v>
      </c>
      <c r="F132" s="85">
        <v>0</v>
      </c>
      <c r="G132" s="85">
        <v>0</v>
      </c>
      <c r="H132" s="85">
        <v>0</v>
      </c>
      <c r="I132" s="85">
        <f>((C$5*'Tariffs Jul2020'!AL126/'Tariffs Jul2020'!AJ126)*('Tariffs Jul2020'!U126/100))*'Tariffs Jul2020'!AJ126</f>
        <v>679.5684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73">
        <f t="shared" si="22"/>
        <v>1378.4451999999999</v>
      </c>
      <c r="P132" s="498">
        <f t="shared" si="23"/>
        <v>1516.28972</v>
      </c>
      <c r="Q132" s="482"/>
      <c r="R132" s="482"/>
      <c r="S132" s="482"/>
      <c r="T132" s="482"/>
      <c r="U132" s="482"/>
      <c r="V132" s="482"/>
      <c r="W132" s="482"/>
      <c r="X132" s="482"/>
      <c r="Y132" s="482"/>
    </row>
    <row r="133" spans="1:25" x14ac:dyDescent="0.15">
      <c r="A133" s="286" t="str">
        <f>'Tariffs Jul2020'!F127</f>
        <v>Click Energy</v>
      </c>
      <c r="B133" s="47" t="str">
        <f>'Tariffs Jul2020'!D127</f>
        <v>AusNet Services Central 1</v>
      </c>
      <c r="C133" s="287">
        <f>'Tariffs Jul2020'!E127</f>
        <v>43831</v>
      </c>
      <c r="D133" s="85">
        <f>365*'Tariffs Jul2020'!H127/100</f>
        <v>353.32</v>
      </c>
      <c r="E133" s="85">
        <f>IF($C$5*'Tariffs Jul2020'!AK127/'Tariffs Jul2020'!AI127&gt;='Tariffs Jul2020'!J127,( 'Tariffs Jul2020'!J127*'Tariffs Jul2020'!O127/100)* 'Tariffs Jul2020'!AI127,($C$5*'Tariffs Jul2020'!AK127/'Tariffs Jul2020'!AI127*'Tariffs Jul2020'!O127/100)* 'Tariffs Jul2020'!AI127)</f>
        <v>426.5454545454545</v>
      </c>
      <c r="F133" s="85">
        <f>IF($C$5*'Tariffs Jul2020'!AK127/'Tariffs Jul2020'!AI127&lt;'Tariffs Jul2020'!J127,0,IF($C$5*'Tariffs Jul2020'!AK127/'Tariffs Jul2020'!AI127&lt;='Tariffs Jul2020'!K127,($C$5*'Tariffs Jul2020'!AK127/'Tariffs Jul2020'!AI127-'Tariffs Jul2020'!J127)*('Tariffs Jul2020'!P127/100)*'Tariffs Jul2020'!AI127,('Tariffs Jul2020'!K127-'Tariffs Jul2020'!J127)*('Tariffs Jul2020'!P127/100)*'Tariffs Jul2020'!AI127))</f>
        <v>274.84494545454538</v>
      </c>
      <c r="G133" s="85">
        <f>IF($C$5*'Tariffs Jul2020'!AK127/'Tariffs Jul2020'!AI127&lt;'Tariffs Jul2020'!K127,0,IF($C$5*'Tariffs Jul2020'!AK127/'Tariffs Jul2020'!AI127&lt;='Tariffs Jul2020'!L127,($C$5*'Tariffs Jul2020'!AK127/'Tariffs Jul2020'!AI127-'Tariffs Jul2020'!K127)*('Tariffs Jul2020'!Q127/100)*'Tariffs Jul2020'!AI127,('Tariffs Jul2020'!L127-'Tariffs Jul2020'!K127)*('Tariffs Jul2020'!Q127/100)*'Tariffs Jul2020'!AI127))</f>
        <v>0</v>
      </c>
      <c r="H133" s="85">
        <f>IF($C$5*'Tariffs Jul2020'!AK127/'Tariffs Jul2020'!AI127&lt;'Tariffs Jul2020'!L127,0,IF($C$5*'Tariffs Jul2020'!AK127/'Tariffs Jul2020'!AI127&lt;='Tariffs Jul2020'!M127,($C$5*'Tariffs Jul2020'!AK127/'Tariffs Jul2020'!AI127-'Tariffs Jul2020'!L127)*('Tariffs Jul2020'!R127/100)*'Tariffs Jul2020'!AI127,('Tariffs Jul2020'!M127-'Tariffs Jul2020'!L127)*('Tariffs Jul2020'!R127/100)*'Tariffs Jul2020'!AI127))</f>
        <v>0</v>
      </c>
      <c r="I133" s="85">
        <f>IF(($C$5*'Tariffs Jul2020'!AK127/'Tariffs Jul2020'!AI127&gt;'Tariffs Jul2020'!M127),($C$5*'Tariffs Jul2020'!AK127/'Tariffs Jul2020'!AI127-'Tariffs Jul2020'!M127)*'Tariffs Jul2020'!S127/100*'Tariffs Jul2020'!AI127,0)</f>
        <v>0</v>
      </c>
      <c r="J133" s="85">
        <f>IF($C$5*'Tariffs Jul2020'!AL127/'Tariffs Jul2020'!AJ127&gt;='Tariffs Jul2020'!J127,('Tariffs Jul2020'!J127*'Tariffs Jul2020'!U127/100)* 'Tariffs Jul2020'!AJ127,($C$5*'Tariffs Jul2020'!AL127/'Tariffs Jul2020'!AJ127*'Tariffs Jul2020'!U127/100)* 'Tariffs Jul2020'!AJ127)</f>
        <v>600</v>
      </c>
      <c r="K133" s="85">
        <f>IF($C$5*'Tariffs Jul2020'!AL127/'Tariffs Jul2020'!AJ127&lt;'Tariffs Jul2020'!J127,0,IF($C$5*'Tariffs Jul2020'!AL127/'Tariffs Jul2020'!AJ127&lt;='Tariffs Jul2020'!K127,($C$5*'Tariffs Jul2020'!AL127/'Tariffs Jul2020'!AJ127-'Tariffs Jul2020'!J127)*('Tariffs Jul2020'!V127/100)*'Tariffs Jul2020'!AJ127,('Tariffs Jul2020'!K127-'Tariffs Jul2020'!J127)*('Tariffs Jul2020'!V127/100)*'Tariffs Jul2020'!AJ127))</f>
        <v>441.71509090909086</v>
      </c>
      <c r="L133" s="85">
        <f>IF($C$5*'Tariffs Jul2020'!AL127/'Tariffs Jul2020'!AJ127&lt;'Tariffs Jul2020'!K127,0,IF($C$5*'Tariffs Jul2020'!AL127/'Tariffs Jul2020'!AJ127&lt;='Tariffs Jul2020'!L127,($C$5*'Tariffs Jul2020'!AL127/'Tariffs Jul2020'!AJ127-'Tariffs Jul2020'!K127)*('Tariffs Jul2020'!W127/100)*'Tariffs Jul2020'!AJ127,('Tariffs Jul2020'!L127-'Tariffs Jul2020'!K127)*('Tariffs Jul2020'!W127/100)*'Tariffs Jul2020'!AJ127))</f>
        <v>0</v>
      </c>
      <c r="M133" s="85">
        <f>IF($C$5*'Tariffs Jul2020'!AL127/'Tariffs Jul2020'!AJ127&lt;'Tariffs Jul2020'!L127,0,IF($C$5*'Tariffs Jul2020'!AL127/'Tariffs Jul2020'!AJ127&lt;='Tariffs Jul2020'!M127,($C$5*'Tariffs Jul2020'!AL127/'Tariffs Jul2020'!AJ127-'Tariffs Jul2020'!L127)*('Tariffs Jul2020'!X127/100)*'Tariffs Jul2020'!AJ127,('Tariffs Jul2020'!M127-'Tariffs Jul2020'!L127)*('Tariffs Jul2020'!X127/100)*'Tariffs Jul2020'!AJ127))</f>
        <v>0</v>
      </c>
      <c r="N133" s="85">
        <f>IF(($C$5*'Tariffs Jul2020'!AL127/'Tariffs Jul2020'!AJ127&gt;'Tariffs Jul2020'!M127),($C$5*'Tariffs Jul2020'!AL127/'Tariffs Jul2020'!AJ127-'Tariffs Jul2020'!M127)*'Tariffs Jul2020'!Y127/100*'Tariffs Jul2020'!AJ127,0)</f>
        <v>0</v>
      </c>
      <c r="O133" s="73">
        <f t="shared" ref="O133" si="32">SUM(D133:N133)</f>
        <v>2096.425490909091</v>
      </c>
      <c r="P133" s="498">
        <f t="shared" ref="P133" si="33">O133*1.1</f>
        <v>2306.0680400000001</v>
      </c>
      <c r="Q133" s="482"/>
      <c r="R133" s="482"/>
      <c r="S133" s="482"/>
      <c r="T133" s="482"/>
      <c r="U133" s="482"/>
      <c r="V133" s="482"/>
      <c r="W133" s="482"/>
      <c r="X133" s="482"/>
      <c r="Y133" s="482"/>
    </row>
    <row r="134" spans="1:25" ht="14" thickBot="1" x14ac:dyDescent="0.2">
      <c r="A134" s="293" t="str">
        <f>'Tariffs Jul2020'!F128</f>
        <v>1st Energy</v>
      </c>
      <c r="B134" s="294" t="str">
        <f>'Tariffs Jul2020'!D128</f>
        <v>AusNet Services Central 1</v>
      </c>
      <c r="C134" s="295">
        <f>'Tariffs Jul2020'!E128</f>
        <v>43731</v>
      </c>
      <c r="D134" s="296">
        <f>365*'Tariffs Jul2020'!H128/100</f>
        <v>346.74999999999994</v>
      </c>
      <c r="E134" s="296">
        <f>IF($C$5*'Tariffs Jul2020'!AK128/'Tariffs Jul2020'!AI128&gt;='Tariffs Jul2020'!J128,( 'Tariffs Jul2020'!J128*'Tariffs Jul2020'!O128/100)* 'Tariffs Jul2020'!AI128,($C$5*'Tariffs Jul2020'!AK128/'Tariffs Jul2020'!AI128*'Tariffs Jul2020'!O128/100)* 'Tariffs Jul2020'!AI128)</f>
        <v>324.00000000000006</v>
      </c>
      <c r="F134" s="296">
        <f>IF($C$5*'Tariffs Jul2020'!AK128/'Tariffs Jul2020'!AI128&lt;'Tariffs Jul2020'!J128,0,IF($C$5*'Tariffs Jul2020'!AK128/'Tariffs Jul2020'!AI128&lt;='Tariffs Jul2020'!K128,($C$5*'Tariffs Jul2020'!AK128/'Tariffs Jul2020'!AI128-'Tariffs Jul2020'!J128)*('Tariffs Jul2020'!P128/100)*'Tariffs Jul2020'!AI128,('Tariffs Jul2020'!K128-'Tariffs Jul2020'!J128)*('Tariffs Jul2020'!P128/100)*'Tariffs Jul2020'!AI128))</f>
        <v>215.94959999999995</v>
      </c>
      <c r="G134" s="296">
        <f>IF($C$5*'Tariffs Jul2020'!AK128/'Tariffs Jul2020'!AI128&lt;'Tariffs Jul2020'!K128,0,IF($C$5*'Tariffs Jul2020'!AK128/'Tariffs Jul2020'!AI128&lt;='Tariffs Jul2020'!L128,($C$5*'Tariffs Jul2020'!AK128/'Tariffs Jul2020'!AI128-'Tariffs Jul2020'!K128)*('Tariffs Jul2020'!Q128/100)*'Tariffs Jul2020'!AI128,('Tariffs Jul2020'!L128-'Tariffs Jul2020'!K128)*('Tariffs Jul2020'!Q128/100)*'Tariffs Jul2020'!AI128))</f>
        <v>0</v>
      </c>
      <c r="H134" s="296">
        <f>IF($C$5*'Tariffs Jul2020'!AK128/'Tariffs Jul2020'!AI128&lt;'Tariffs Jul2020'!L128,0,IF($C$5*'Tariffs Jul2020'!AK128/'Tariffs Jul2020'!AI128&lt;='Tariffs Jul2020'!M128,($C$5*'Tariffs Jul2020'!AK128/'Tariffs Jul2020'!AI128-'Tariffs Jul2020'!L128)*('Tariffs Jul2020'!R128/100)*'Tariffs Jul2020'!AI128,('Tariffs Jul2020'!M128-'Tariffs Jul2020'!L128)*('Tariffs Jul2020'!R128/100)*'Tariffs Jul2020'!AI128))</f>
        <v>0</v>
      </c>
      <c r="I134" s="296">
        <f>IF(($C$5*'Tariffs Jul2020'!AK128/'Tariffs Jul2020'!AI128&gt;'Tariffs Jul2020'!M128),($C$5*'Tariffs Jul2020'!AK128/'Tariffs Jul2020'!AI128-'Tariffs Jul2020'!M128)*'Tariffs Jul2020'!S128/100*'Tariffs Jul2020'!AI128,0)</f>
        <v>0</v>
      </c>
      <c r="J134" s="296">
        <f>IF($C$5*'Tariffs Jul2020'!AL128/'Tariffs Jul2020'!AJ128&gt;='Tariffs Jul2020'!J128,('Tariffs Jul2020'!J128*'Tariffs Jul2020'!U128/100)* 'Tariffs Jul2020'!AJ128,($C$5*'Tariffs Jul2020'!AL128/'Tariffs Jul2020'!AJ128*'Tariffs Jul2020'!U128/100)* 'Tariffs Jul2020'!AJ128)</f>
        <v>551.99999999999989</v>
      </c>
      <c r="K134" s="296">
        <f>IF($C$5*'Tariffs Jul2020'!AL128/'Tariffs Jul2020'!AJ128&lt;'Tariffs Jul2020'!J128,0,IF($C$5*'Tariffs Jul2020'!AL128/'Tariffs Jul2020'!AJ128&lt;='Tariffs Jul2020'!K128,($C$5*'Tariffs Jul2020'!AL128/'Tariffs Jul2020'!AJ128-'Tariffs Jul2020'!J128)*('Tariffs Jul2020'!V128/100)*'Tariffs Jul2020'!AJ128,('Tariffs Jul2020'!K128-'Tariffs Jul2020'!J128)*('Tariffs Jul2020'!V128/100)*'Tariffs Jul2020'!AJ128))</f>
        <v>377.91179999999991</v>
      </c>
      <c r="L134" s="296">
        <f>IF($C$5*'Tariffs Jul2020'!AL128/'Tariffs Jul2020'!AJ128&lt;'Tariffs Jul2020'!K128,0,IF($C$5*'Tariffs Jul2020'!AL128/'Tariffs Jul2020'!AJ128&lt;='Tariffs Jul2020'!L128,($C$5*'Tariffs Jul2020'!AL128/'Tariffs Jul2020'!AJ128-'Tariffs Jul2020'!K128)*('Tariffs Jul2020'!W128/100)*'Tariffs Jul2020'!AJ128,('Tariffs Jul2020'!L128-'Tariffs Jul2020'!K128)*('Tariffs Jul2020'!W128/100)*'Tariffs Jul2020'!AJ128))</f>
        <v>0</v>
      </c>
      <c r="M134" s="296">
        <f>IF($C$5*'Tariffs Jul2020'!AL128/'Tariffs Jul2020'!AJ128&lt;'Tariffs Jul2020'!L128,0,IF($C$5*'Tariffs Jul2020'!AL128/'Tariffs Jul2020'!AJ128&lt;='Tariffs Jul2020'!M128,($C$5*'Tariffs Jul2020'!AL128/'Tariffs Jul2020'!AJ128-'Tariffs Jul2020'!L128)*('Tariffs Jul2020'!X128/100)*'Tariffs Jul2020'!AJ128,('Tariffs Jul2020'!M128-'Tariffs Jul2020'!L128)*('Tariffs Jul2020'!X128/100)*'Tariffs Jul2020'!AJ128))</f>
        <v>0</v>
      </c>
      <c r="N134" s="296">
        <f>IF(($C$5*'Tariffs Jul2020'!AL128/'Tariffs Jul2020'!AJ128&gt;'Tariffs Jul2020'!M128),($C$5*'Tariffs Jul2020'!AL128/'Tariffs Jul2020'!AJ128-'Tariffs Jul2020'!M128)*'Tariffs Jul2020'!Y128/100*'Tariffs Jul2020'!AJ128,0)</f>
        <v>0</v>
      </c>
      <c r="O134" s="297">
        <f t="shared" ref="O134" si="34">SUM(D134:N134)</f>
        <v>1816.6113999999998</v>
      </c>
      <c r="P134" s="500">
        <f t="shared" ref="P134" si="35">O134*1.1</f>
        <v>1998.2725399999999</v>
      </c>
      <c r="Q134" s="482"/>
      <c r="R134" s="482"/>
      <c r="S134" s="482"/>
      <c r="T134" s="482"/>
      <c r="U134" s="482"/>
      <c r="V134" s="482"/>
      <c r="W134" s="482"/>
      <c r="X134" s="482"/>
      <c r="Y134" s="482"/>
    </row>
    <row r="135" spans="1:25" x14ac:dyDescent="0.15">
      <c r="A135" s="482"/>
      <c r="B135" s="482"/>
      <c r="C135" s="482"/>
      <c r="D135" s="482"/>
      <c r="E135" s="482"/>
      <c r="F135" s="482"/>
      <c r="G135" s="482"/>
      <c r="H135" s="482"/>
      <c r="I135" s="482"/>
      <c r="J135" s="482"/>
      <c r="K135" s="482"/>
      <c r="L135" s="482"/>
      <c r="M135" s="482"/>
      <c r="N135" s="482"/>
      <c r="O135" s="482"/>
      <c r="P135" s="482"/>
      <c r="Q135" s="482"/>
      <c r="R135" s="482"/>
      <c r="S135" s="482"/>
      <c r="T135" s="482"/>
      <c r="U135" s="482"/>
      <c r="V135" s="482"/>
      <c r="W135" s="482"/>
      <c r="X135" s="482"/>
      <c r="Y135" s="482"/>
    </row>
    <row r="136" spans="1:25" x14ac:dyDescent="0.15">
      <c r="A136" s="482"/>
      <c r="B136" s="482"/>
      <c r="C136" s="482"/>
      <c r="D136" s="482"/>
      <c r="E136" s="482"/>
      <c r="F136" s="482"/>
      <c r="G136" s="482"/>
      <c r="H136" s="482"/>
      <c r="I136" s="482"/>
      <c r="J136" s="482"/>
      <c r="K136" s="482"/>
      <c r="L136" s="482"/>
      <c r="M136" s="482"/>
      <c r="N136" s="482"/>
      <c r="O136" s="482"/>
      <c r="P136" s="482"/>
      <c r="Q136" s="482"/>
      <c r="R136" s="482"/>
      <c r="S136" s="482"/>
      <c r="T136" s="482"/>
      <c r="U136" s="482"/>
      <c r="V136" s="482"/>
      <c r="W136" s="482"/>
      <c r="X136" s="482"/>
      <c r="Y136" s="482"/>
    </row>
    <row r="137" spans="1:25" x14ac:dyDescent="0.15">
      <c r="A137" s="482"/>
      <c r="B137" s="482"/>
      <c r="C137" s="482"/>
      <c r="D137" s="482"/>
      <c r="E137" s="482"/>
      <c r="F137" s="482"/>
      <c r="G137" s="482"/>
      <c r="H137" s="482"/>
      <c r="I137" s="482"/>
      <c r="J137" s="482"/>
      <c r="K137" s="482"/>
      <c r="L137" s="482"/>
      <c r="M137" s="482"/>
      <c r="N137" s="482"/>
      <c r="O137" s="482"/>
      <c r="P137" s="482"/>
      <c r="Q137" s="482"/>
      <c r="R137" s="482"/>
      <c r="S137" s="482"/>
      <c r="T137" s="482"/>
      <c r="U137" s="482"/>
      <c r="V137" s="482"/>
      <c r="W137" s="482"/>
      <c r="X137" s="482"/>
      <c r="Y137" s="482"/>
    </row>
    <row r="138" spans="1:25" x14ac:dyDescent="0.15">
      <c r="A138" s="482"/>
      <c r="B138" s="482"/>
      <c r="C138" s="482"/>
      <c r="D138" s="482"/>
      <c r="E138" s="482"/>
      <c r="F138" s="482"/>
      <c r="G138" s="482"/>
      <c r="H138" s="482"/>
      <c r="I138" s="482"/>
      <c r="J138" s="482"/>
      <c r="K138" s="482"/>
      <c r="L138" s="482"/>
      <c r="M138" s="482"/>
      <c r="N138" s="482"/>
      <c r="O138" s="482"/>
      <c r="P138" s="482"/>
      <c r="Q138" s="482"/>
      <c r="R138" s="482"/>
      <c r="S138" s="482"/>
      <c r="T138" s="482"/>
      <c r="U138" s="482"/>
      <c r="V138" s="482"/>
      <c r="W138" s="482"/>
      <c r="X138" s="482"/>
      <c r="Y138" s="482"/>
    </row>
    <row r="139" spans="1:25" x14ac:dyDescent="0.15">
      <c r="A139" s="482"/>
      <c r="B139" s="482"/>
      <c r="C139" s="482"/>
      <c r="D139" s="482"/>
      <c r="E139" s="482"/>
      <c r="F139" s="482"/>
      <c r="G139" s="482"/>
      <c r="H139" s="482"/>
      <c r="I139" s="482"/>
      <c r="J139" s="482"/>
      <c r="K139" s="482"/>
      <c r="L139" s="482"/>
      <c r="M139" s="482"/>
      <c r="N139" s="482"/>
      <c r="O139" s="482"/>
      <c r="P139" s="482"/>
      <c r="Q139" s="482"/>
      <c r="R139" s="482"/>
      <c r="S139" s="482"/>
      <c r="T139" s="482"/>
      <c r="U139" s="482"/>
      <c r="V139" s="482"/>
      <c r="W139" s="482"/>
      <c r="X139" s="482"/>
      <c r="Y139" s="482"/>
    </row>
    <row r="140" spans="1:25" x14ac:dyDescent="0.15">
      <c r="A140" s="482"/>
      <c r="B140" s="482"/>
      <c r="C140" s="482"/>
      <c r="D140" s="482"/>
      <c r="E140" s="482"/>
      <c r="F140" s="482"/>
      <c r="G140" s="482"/>
      <c r="H140" s="482"/>
      <c r="I140" s="482"/>
      <c r="J140" s="482"/>
      <c r="K140" s="482"/>
      <c r="L140" s="482"/>
      <c r="M140" s="482"/>
      <c r="N140" s="482"/>
      <c r="O140" s="482"/>
      <c r="P140" s="482"/>
      <c r="Q140" s="482"/>
      <c r="R140" s="482"/>
      <c r="S140" s="482"/>
      <c r="T140" s="482"/>
      <c r="U140" s="482"/>
      <c r="V140" s="482"/>
      <c r="W140" s="482"/>
      <c r="X140" s="482"/>
      <c r="Y140" s="482"/>
    </row>
    <row r="141" spans="1:25" x14ac:dyDescent="0.15">
      <c r="A141" s="482"/>
      <c r="B141" s="482"/>
      <c r="C141" s="482"/>
      <c r="D141" s="482"/>
      <c r="E141" s="482"/>
      <c r="F141" s="482"/>
      <c r="G141" s="482"/>
      <c r="H141" s="482"/>
      <c r="I141" s="482"/>
      <c r="J141" s="482"/>
      <c r="K141" s="482"/>
      <c r="L141" s="482"/>
      <c r="M141" s="482"/>
      <c r="N141" s="482"/>
      <c r="O141" s="482"/>
      <c r="P141" s="482"/>
      <c r="Q141" s="482"/>
      <c r="R141" s="482"/>
      <c r="S141" s="482"/>
      <c r="T141" s="482"/>
      <c r="U141" s="482"/>
      <c r="V141" s="482"/>
      <c r="W141" s="482"/>
      <c r="X141" s="482"/>
      <c r="Y141" s="482"/>
    </row>
    <row r="142" spans="1:25" x14ac:dyDescent="0.15">
      <c r="A142" s="482"/>
      <c r="B142" s="482"/>
      <c r="C142" s="482"/>
      <c r="D142" s="482"/>
      <c r="E142" s="482"/>
      <c r="F142" s="482"/>
      <c r="G142" s="482"/>
      <c r="H142" s="482"/>
      <c r="I142" s="482"/>
      <c r="J142" s="482"/>
      <c r="K142" s="482"/>
      <c r="L142" s="482"/>
      <c r="M142" s="482"/>
      <c r="N142" s="482"/>
      <c r="O142" s="482"/>
      <c r="P142" s="482"/>
      <c r="Q142" s="482"/>
      <c r="R142" s="482"/>
      <c r="S142" s="482"/>
      <c r="T142" s="482"/>
      <c r="U142" s="482"/>
      <c r="V142" s="482"/>
      <c r="W142" s="482"/>
      <c r="X142" s="482"/>
      <c r="Y142" s="482"/>
    </row>
    <row r="143" spans="1:25" x14ac:dyDescent="0.15">
      <c r="A143" s="482"/>
      <c r="B143" s="482"/>
      <c r="C143" s="482"/>
      <c r="D143" s="482"/>
      <c r="E143" s="482"/>
      <c r="F143" s="482"/>
      <c r="G143" s="482"/>
      <c r="H143" s="482"/>
      <c r="I143" s="482"/>
      <c r="J143" s="482"/>
      <c r="K143" s="482"/>
      <c r="L143" s="482"/>
      <c r="M143" s="482"/>
      <c r="N143" s="482"/>
      <c r="O143" s="482"/>
      <c r="P143" s="482"/>
      <c r="Q143" s="482"/>
      <c r="R143" s="482"/>
      <c r="S143" s="482"/>
      <c r="T143" s="482"/>
      <c r="U143" s="482"/>
      <c r="V143" s="482"/>
      <c r="W143" s="482"/>
      <c r="X143" s="482"/>
      <c r="Y143" s="482"/>
    </row>
    <row r="144" spans="1:25" x14ac:dyDescent="0.15">
      <c r="A144" s="482"/>
      <c r="B144" s="482"/>
      <c r="C144" s="482"/>
      <c r="D144" s="482"/>
      <c r="E144" s="482"/>
      <c r="F144" s="482"/>
      <c r="G144" s="482"/>
      <c r="H144" s="482"/>
      <c r="I144" s="482"/>
      <c r="J144" s="482"/>
      <c r="K144" s="482"/>
      <c r="L144" s="482"/>
      <c r="M144" s="482"/>
      <c r="N144" s="482"/>
      <c r="O144" s="482"/>
      <c r="P144" s="482"/>
      <c r="Q144" s="482"/>
      <c r="R144" s="482"/>
      <c r="S144" s="482"/>
      <c r="T144" s="482"/>
      <c r="U144" s="482"/>
      <c r="V144" s="482"/>
      <c r="W144" s="482"/>
      <c r="X144" s="482"/>
      <c r="Y144" s="482"/>
    </row>
    <row r="145" spans="1:25" x14ac:dyDescent="0.15">
      <c r="A145" s="482"/>
      <c r="B145" s="482"/>
      <c r="C145" s="482"/>
      <c r="D145" s="482"/>
      <c r="E145" s="482"/>
      <c r="F145" s="482"/>
      <c r="G145" s="482"/>
      <c r="H145" s="482"/>
      <c r="I145" s="482"/>
      <c r="J145" s="482"/>
      <c r="K145" s="482"/>
      <c r="L145" s="482"/>
      <c r="M145" s="482"/>
      <c r="N145" s="482"/>
      <c r="O145" s="482"/>
      <c r="P145" s="482"/>
      <c r="Q145" s="482"/>
      <c r="R145" s="482"/>
      <c r="S145" s="482"/>
      <c r="T145" s="482"/>
      <c r="U145" s="482"/>
      <c r="V145" s="482"/>
      <c r="W145" s="482"/>
      <c r="X145" s="482"/>
      <c r="Y145" s="482"/>
    </row>
    <row r="146" spans="1:25" x14ac:dyDescent="0.15">
      <c r="A146" s="482"/>
      <c r="B146" s="482"/>
      <c r="C146" s="482"/>
      <c r="D146" s="482"/>
      <c r="E146" s="482"/>
      <c r="F146" s="482"/>
      <c r="G146" s="482"/>
      <c r="H146" s="482"/>
      <c r="I146" s="482"/>
      <c r="J146" s="482"/>
      <c r="K146" s="482"/>
      <c r="L146" s="482"/>
      <c r="M146" s="482"/>
      <c r="N146" s="482"/>
      <c r="O146" s="482"/>
      <c r="P146" s="482"/>
      <c r="Q146" s="482"/>
      <c r="R146" s="482"/>
      <c r="S146" s="482"/>
      <c r="T146" s="482"/>
      <c r="U146" s="482"/>
      <c r="V146" s="482"/>
      <c r="W146" s="482"/>
      <c r="X146" s="482"/>
      <c r="Y146" s="482"/>
    </row>
    <row r="147" spans="1:25" x14ac:dyDescent="0.15">
      <c r="A147" s="482"/>
      <c r="B147" s="482"/>
      <c r="C147" s="482"/>
      <c r="D147" s="482"/>
      <c r="E147" s="482"/>
      <c r="F147" s="482"/>
      <c r="G147" s="482"/>
      <c r="H147" s="482"/>
      <c r="I147" s="482"/>
      <c r="J147" s="482"/>
      <c r="K147" s="482"/>
      <c r="L147" s="482"/>
      <c r="M147" s="482"/>
      <c r="N147" s="482"/>
      <c r="O147" s="482"/>
      <c r="P147" s="482"/>
      <c r="Q147" s="482"/>
      <c r="R147" s="482"/>
      <c r="S147" s="482"/>
      <c r="T147" s="482"/>
      <c r="U147" s="482"/>
      <c r="V147" s="482"/>
      <c r="W147" s="482"/>
      <c r="X147" s="482"/>
      <c r="Y147" s="482"/>
    </row>
    <row r="148" spans="1:25" x14ac:dyDescent="0.15">
      <c r="A148" s="482"/>
      <c r="B148" s="482"/>
      <c r="C148" s="482"/>
      <c r="D148" s="482"/>
      <c r="E148" s="482"/>
      <c r="F148" s="482"/>
      <c r="G148" s="482"/>
      <c r="H148" s="482"/>
      <c r="I148" s="482"/>
      <c r="J148" s="482"/>
      <c r="K148" s="482"/>
      <c r="L148" s="482"/>
      <c r="M148" s="482"/>
      <c r="N148" s="482"/>
      <c r="O148" s="482"/>
      <c r="P148" s="482"/>
      <c r="Q148" s="482"/>
      <c r="R148" s="482"/>
      <c r="S148" s="482"/>
      <c r="T148" s="482"/>
      <c r="U148" s="482"/>
      <c r="V148" s="482"/>
      <c r="W148" s="482"/>
      <c r="X148" s="482"/>
      <c r="Y148" s="482"/>
    </row>
    <row r="149" spans="1:25" x14ac:dyDescent="0.15">
      <c r="A149" s="482"/>
      <c r="B149" s="482"/>
      <c r="C149" s="482"/>
      <c r="D149" s="482"/>
      <c r="E149" s="482"/>
      <c r="F149" s="482"/>
      <c r="G149" s="482"/>
      <c r="H149" s="482"/>
      <c r="I149" s="482"/>
      <c r="J149" s="482"/>
      <c r="K149" s="482"/>
      <c r="L149" s="482"/>
      <c r="M149" s="482"/>
      <c r="N149" s="482"/>
      <c r="O149" s="482"/>
      <c r="P149" s="482"/>
      <c r="Q149" s="482"/>
      <c r="R149" s="482"/>
      <c r="S149" s="482"/>
      <c r="T149" s="482"/>
      <c r="U149" s="482"/>
      <c r="V149" s="482"/>
      <c r="W149" s="482"/>
      <c r="X149" s="482"/>
      <c r="Y149" s="482"/>
    </row>
    <row r="150" spans="1:25" x14ac:dyDescent="0.15">
      <c r="A150" s="482"/>
      <c r="B150" s="482"/>
      <c r="C150" s="482"/>
      <c r="D150" s="482"/>
      <c r="E150" s="482"/>
      <c r="F150" s="482"/>
      <c r="G150" s="482"/>
      <c r="H150" s="482"/>
      <c r="I150" s="482"/>
      <c r="J150" s="482"/>
      <c r="K150" s="482"/>
      <c r="L150" s="482"/>
      <c r="M150" s="482"/>
      <c r="N150" s="482"/>
      <c r="O150" s="482"/>
      <c r="P150" s="482"/>
      <c r="Q150" s="482"/>
      <c r="R150" s="482"/>
      <c r="S150" s="482"/>
      <c r="T150" s="482"/>
      <c r="U150" s="482"/>
      <c r="V150" s="482"/>
      <c r="W150" s="482"/>
      <c r="X150" s="482"/>
      <c r="Y150" s="482"/>
    </row>
    <row r="151" spans="1:25" x14ac:dyDescent="0.15">
      <c r="A151" s="482"/>
      <c r="B151" s="482"/>
      <c r="C151" s="482"/>
      <c r="D151" s="482"/>
      <c r="E151" s="482"/>
      <c r="F151" s="482"/>
      <c r="G151" s="482"/>
      <c r="H151" s="482"/>
      <c r="I151" s="482"/>
      <c r="J151" s="482"/>
      <c r="K151" s="482"/>
      <c r="L151" s="482"/>
      <c r="M151" s="482"/>
      <c r="N151" s="482"/>
      <c r="O151" s="482"/>
      <c r="P151" s="482"/>
      <c r="Q151" s="482"/>
      <c r="R151" s="482"/>
      <c r="S151" s="482"/>
      <c r="T151" s="482"/>
      <c r="U151" s="482"/>
      <c r="V151" s="482"/>
      <c r="W151" s="482"/>
      <c r="X151" s="482"/>
      <c r="Y151" s="482"/>
    </row>
    <row r="152" spans="1:25" x14ac:dyDescent="0.15">
      <c r="A152" s="482"/>
      <c r="B152" s="482"/>
      <c r="C152" s="482"/>
      <c r="D152" s="482"/>
      <c r="E152" s="482"/>
      <c r="F152" s="482"/>
      <c r="G152" s="482"/>
      <c r="H152" s="482"/>
      <c r="I152" s="482"/>
      <c r="J152" s="482"/>
      <c r="K152" s="482"/>
      <c r="L152" s="482"/>
      <c r="M152" s="482"/>
      <c r="N152" s="482"/>
      <c r="O152" s="482"/>
      <c r="P152" s="482"/>
      <c r="Q152" s="482"/>
      <c r="R152" s="482"/>
      <c r="S152" s="482"/>
      <c r="T152" s="482"/>
      <c r="U152" s="482"/>
      <c r="V152" s="482"/>
      <c r="W152" s="482"/>
      <c r="X152" s="482"/>
      <c r="Y152" s="482"/>
    </row>
    <row r="153" spans="1:25" x14ac:dyDescent="0.15">
      <c r="A153" s="482"/>
      <c r="B153" s="482"/>
      <c r="C153" s="482"/>
      <c r="D153" s="482"/>
      <c r="E153" s="482"/>
      <c r="F153" s="482"/>
      <c r="G153" s="482"/>
      <c r="H153" s="482"/>
      <c r="I153" s="482"/>
      <c r="J153" s="482"/>
      <c r="K153" s="482"/>
      <c r="L153" s="482"/>
      <c r="M153" s="482"/>
      <c r="N153" s="482"/>
      <c r="O153" s="482"/>
      <c r="P153" s="482"/>
      <c r="Q153" s="482"/>
      <c r="R153" s="482"/>
      <c r="S153" s="482"/>
      <c r="T153" s="482"/>
      <c r="U153" s="482"/>
      <c r="V153" s="482"/>
      <c r="W153" s="482"/>
      <c r="X153" s="482"/>
      <c r="Y153" s="482"/>
    </row>
    <row r="154" spans="1:25" x14ac:dyDescent="0.15">
      <c r="A154" s="482"/>
      <c r="B154" s="482"/>
      <c r="C154" s="482"/>
      <c r="D154" s="482"/>
      <c r="E154" s="482"/>
      <c r="F154" s="482"/>
      <c r="G154" s="482"/>
      <c r="H154" s="482"/>
      <c r="I154" s="482"/>
      <c r="J154" s="482"/>
      <c r="K154" s="482"/>
      <c r="L154" s="482"/>
      <c r="M154" s="482"/>
      <c r="N154" s="482"/>
      <c r="O154" s="482"/>
      <c r="P154" s="482"/>
      <c r="Q154" s="482"/>
      <c r="R154" s="482"/>
      <c r="S154" s="482"/>
      <c r="T154" s="482"/>
      <c r="U154" s="482"/>
      <c r="V154" s="482"/>
      <c r="W154" s="482"/>
      <c r="X154" s="482"/>
      <c r="Y154" s="482"/>
    </row>
    <row r="155" spans="1:25" x14ac:dyDescent="0.15">
      <c r="A155" s="482"/>
      <c r="B155" s="482"/>
      <c r="C155" s="482"/>
      <c r="D155" s="482"/>
      <c r="E155" s="482"/>
      <c r="F155" s="482"/>
      <c r="G155" s="482"/>
      <c r="H155" s="482"/>
      <c r="I155" s="482"/>
      <c r="J155" s="482"/>
      <c r="K155" s="482"/>
      <c r="L155" s="482"/>
      <c r="M155" s="482"/>
      <c r="N155" s="482"/>
      <c r="O155" s="482"/>
      <c r="P155" s="482"/>
      <c r="Q155" s="482"/>
      <c r="R155" s="482"/>
      <c r="S155" s="482"/>
      <c r="T155" s="482"/>
      <c r="U155" s="482"/>
      <c r="V155" s="482"/>
      <c r="W155" s="482"/>
      <c r="X155" s="482"/>
      <c r="Y155" s="482"/>
    </row>
    <row r="156" spans="1:25" x14ac:dyDescent="0.15">
      <c r="A156" s="482"/>
      <c r="B156" s="482"/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482"/>
      <c r="R156" s="482"/>
      <c r="S156" s="482"/>
      <c r="T156" s="482"/>
      <c r="U156" s="482"/>
      <c r="V156" s="482"/>
      <c r="W156" s="482"/>
      <c r="X156" s="482"/>
      <c r="Y156" s="482"/>
    </row>
    <row r="157" spans="1:25" x14ac:dyDescent="0.15">
      <c r="A157" s="482"/>
      <c r="B157" s="482"/>
      <c r="C157" s="482"/>
      <c r="D157" s="482"/>
      <c r="E157" s="482"/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</row>
    <row r="158" spans="1:25" x14ac:dyDescent="0.15">
      <c r="A158" s="482"/>
      <c r="B158" s="482"/>
      <c r="C158" s="482"/>
      <c r="D158" s="482"/>
      <c r="E158" s="482"/>
      <c r="F158" s="482"/>
      <c r="G158" s="482"/>
      <c r="H158" s="482"/>
      <c r="I158" s="482"/>
      <c r="J158" s="482"/>
      <c r="K158" s="482"/>
      <c r="L158" s="482"/>
      <c r="M158" s="482"/>
      <c r="N158" s="482"/>
      <c r="O158" s="482"/>
      <c r="P158" s="482"/>
      <c r="Q158" s="482"/>
      <c r="R158" s="482"/>
      <c r="S158" s="482"/>
      <c r="T158" s="482"/>
      <c r="U158" s="482"/>
      <c r="V158" s="482"/>
      <c r="W158" s="482"/>
      <c r="X158" s="482"/>
      <c r="Y158" s="482"/>
    </row>
    <row r="159" spans="1:25" x14ac:dyDescent="0.15">
      <c r="A159" s="482"/>
      <c r="B159" s="482"/>
      <c r="C159" s="482"/>
      <c r="D159" s="482"/>
      <c r="E159" s="482"/>
      <c r="F159" s="482"/>
      <c r="G159" s="482"/>
      <c r="H159" s="482"/>
      <c r="I159" s="482"/>
      <c r="J159" s="482"/>
      <c r="K159" s="482"/>
      <c r="L159" s="482"/>
      <c r="M159" s="482"/>
      <c r="N159" s="482"/>
      <c r="O159" s="482"/>
      <c r="P159" s="482"/>
      <c r="Q159" s="482"/>
      <c r="R159" s="482"/>
      <c r="S159" s="482"/>
      <c r="T159" s="482"/>
      <c r="U159" s="482"/>
      <c r="V159" s="482"/>
      <c r="W159" s="482"/>
      <c r="X159" s="482"/>
      <c r="Y159" s="482"/>
    </row>
    <row r="160" spans="1:25" x14ac:dyDescent="0.15">
      <c r="A160" s="482"/>
      <c r="B160" s="482"/>
      <c r="C160" s="482"/>
      <c r="D160" s="482"/>
      <c r="E160" s="482"/>
      <c r="F160" s="482"/>
      <c r="G160" s="482"/>
      <c r="H160" s="482"/>
      <c r="I160" s="482"/>
      <c r="J160" s="482"/>
      <c r="K160" s="482"/>
      <c r="L160" s="482"/>
      <c r="M160" s="482"/>
      <c r="N160" s="482"/>
      <c r="O160" s="482"/>
      <c r="P160" s="482"/>
      <c r="Q160" s="482"/>
      <c r="R160" s="482"/>
      <c r="S160" s="482"/>
      <c r="T160" s="482"/>
      <c r="U160" s="482"/>
      <c r="V160" s="482"/>
      <c r="W160" s="482"/>
      <c r="X160" s="482"/>
      <c r="Y160" s="482"/>
    </row>
    <row r="161" spans="1:25" x14ac:dyDescent="0.15">
      <c r="A161" s="482"/>
      <c r="B161" s="482"/>
      <c r="C161" s="482"/>
      <c r="D161" s="482"/>
      <c r="E161" s="482"/>
      <c r="F161" s="482"/>
      <c r="G161" s="482"/>
      <c r="H161" s="482"/>
      <c r="I161" s="482"/>
      <c r="J161" s="482"/>
      <c r="K161" s="482"/>
      <c r="L161" s="482"/>
      <c r="M161" s="482"/>
      <c r="N161" s="482"/>
      <c r="O161" s="482"/>
      <c r="P161" s="482"/>
      <c r="Q161" s="482"/>
      <c r="R161" s="482"/>
      <c r="S161" s="482"/>
      <c r="T161" s="482"/>
      <c r="U161" s="482"/>
      <c r="V161" s="482"/>
      <c r="W161" s="482"/>
      <c r="X161" s="482"/>
      <c r="Y161" s="482"/>
    </row>
    <row r="162" spans="1:25" x14ac:dyDescent="0.15">
      <c r="A162" s="482"/>
      <c r="B162" s="482"/>
      <c r="C162" s="482"/>
      <c r="D162" s="482"/>
      <c r="E162" s="482"/>
      <c r="F162" s="482"/>
      <c r="G162" s="482"/>
      <c r="H162" s="482"/>
      <c r="I162" s="482"/>
      <c r="J162" s="482"/>
      <c r="K162" s="482"/>
      <c r="L162" s="482"/>
      <c r="M162" s="482"/>
      <c r="N162" s="482"/>
      <c r="O162" s="482"/>
      <c r="P162" s="482"/>
      <c r="Q162" s="482"/>
      <c r="R162" s="482"/>
      <c r="S162" s="482"/>
      <c r="T162" s="482"/>
      <c r="U162" s="482"/>
      <c r="V162" s="482"/>
      <c r="W162" s="482"/>
      <c r="X162" s="482"/>
      <c r="Y162" s="482"/>
    </row>
    <row r="163" spans="1:25" x14ac:dyDescent="0.15">
      <c r="A163" s="482"/>
      <c r="B163" s="482"/>
      <c r="C163" s="482"/>
      <c r="D163" s="482"/>
      <c r="E163" s="482"/>
      <c r="F163" s="482"/>
      <c r="G163" s="482"/>
      <c r="H163" s="482"/>
      <c r="I163" s="482"/>
      <c r="J163" s="482"/>
      <c r="K163" s="482"/>
      <c r="L163" s="482"/>
      <c r="M163" s="482"/>
      <c r="N163" s="482"/>
      <c r="O163" s="482"/>
      <c r="P163" s="482"/>
      <c r="Q163" s="482"/>
      <c r="R163" s="482"/>
      <c r="S163" s="482"/>
      <c r="T163" s="482"/>
      <c r="U163" s="482"/>
      <c r="V163" s="482"/>
      <c r="W163" s="482"/>
      <c r="X163" s="482"/>
      <c r="Y163" s="482"/>
    </row>
    <row r="164" spans="1:25" x14ac:dyDescent="0.15">
      <c r="A164" s="482"/>
      <c r="B164" s="482"/>
      <c r="C164" s="482"/>
      <c r="D164" s="482"/>
      <c r="E164" s="482"/>
      <c r="F164" s="482"/>
      <c r="G164" s="482"/>
      <c r="H164" s="482"/>
      <c r="I164" s="482"/>
      <c r="J164" s="482"/>
      <c r="K164" s="482"/>
      <c r="L164" s="482"/>
      <c r="M164" s="482"/>
      <c r="N164" s="482"/>
      <c r="O164" s="482"/>
      <c r="P164" s="482"/>
      <c r="Q164" s="482"/>
      <c r="R164" s="482"/>
      <c r="S164" s="482"/>
      <c r="T164" s="482"/>
      <c r="U164" s="482"/>
      <c r="V164" s="482"/>
      <c r="W164" s="482"/>
      <c r="X164" s="482"/>
      <c r="Y164" s="482"/>
    </row>
    <row r="165" spans="1:25" x14ac:dyDescent="0.15">
      <c r="A165" s="482"/>
      <c r="B165" s="482"/>
      <c r="C165" s="482"/>
      <c r="D165" s="482"/>
      <c r="E165" s="482"/>
      <c r="F165" s="482"/>
      <c r="G165" s="482"/>
      <c r="H165" s="482"/>
      <c r="I165" s="482"/>
      <c r="J165" s="482"/>
      <c r="K165" s="482"/>
      <c r="L165" s="482"/>
      <c r="M165" s="482"/>
      <c r="N165" s="482"/>
      <c r="O165" s="482"/>
      <c r="P165" s="482"/>
      <c r="Q165" s="482"/>
      <c r="R165" s="482"/>
      <c r="S165" s="482"/>
      <c r="T165" s="482"/>
      <c r="U165" s="482"/>
      <c r="V165" s="482"/>
      <c r="W165" s="482"/>
      <c r="X165" s="482"/>
      <c r="Y165" s="482"/>
    </row>
    <row r="166" spans="1:25" x14ac:dyDescent="0.15">
      <c r="A166" s="482"/>
      <c r="B166" s="482"/>
      <c r="C166" s="482"/>
      <c r="D166" s="482"/>
      <c r="E166" s="482"/>
      <c r="F166" s="482"/>
      <c r="G166" s="482"/>
      <c r="H166" s="482"/>
      <c r="I166" s="482"/>
      <c r="J166" s="482"/>
      <c r="K166" s="482"/>
      <c r="L166" s="482"/>
      <c r="M166" s="482"/>
      <c r="N166" s="482"/>
      <c r="O166" s="482"/>
      <c r="P166" s="482"/>
      <c r="Q166" s="482"/>
      <c r="R166" s="482"/>
      <c r="S166" s="482"/>
      <c r="T166" s="482"/>
      <c r="U166" s="482"/>
      <c r="V166" s="482"/>
      <c r="W166" s="482"/>
      <c r="X166" s="482"/>
      <c r="Y166" s="482"/>
    </row>
    <row r="167" spans="1:25" x14ac:dyDescent="0.15">
      <c r="A167" s="482"/>
      <c r="B167" s="482"/>
      <c r="C167" s="482"/>
      <c r="D167" s="482"/>
      <c r="E167" s="482"/>
      <c r="F167" s="482"/>
      <c r="G167" s="482"/>
      <c r="H167" s="482"/>
      <c r="I167" s="482"/>
      <c r="J167" s="482"/>
      <c r="K167" s="482"/>
      <c r="L167" s="482"/>
      <c r="M167" s="482"/>
      <c r="N167" s="482"/>
      <c r="O167" s="482"/>
      <c r="P167" s="482"/>
      <c r="Q167" s="482"/>
      <c r="R167" s="482"/>
      <c r="S167" s="482"/>
      <c r="T167" s="482"/>
      <c r="U167" s="482"/>
      <c r="V167" s="482"/>
      <c r="W167" s="482"/>
      <c r="X167" s="482"/>
      <c r="Y167" s="482"/>
    </row>
    <row r="168" spans="1:25" x14ac:dyDescent="0.15">
      <c r="A168" s="482"/>
      <c r="B168" s="482"/>
      <c r="C168" s="482"/>
      <c r="D168" s="482"/>
      <c r="E168" s="482"/>
      <c r="F168" s="482"/>
      <c r="G168" s="482"/>
      <c r="H168" s="482"/>
      <c r="I168" s="482"/>
      <c r="J168" s="482"/>
      <c r="K168" s="482"/>
      <c r="L168" s="482"/>
      <c r="M168" s="482"/>
      <c r="N168" s="482"/>
      <c r="O168" s="482"/>
      <c r="P168" s="482"/>
      <c r="Q168" s="482"/>
      <c r="R168" s="482"/>
      <c r="S168" s="482"/>
      <c r="T168" s="482"/>
      <c r="U168" s="482"/>
      <c r="V168" s="482"/>
      <c r="W168" s="482"/>
      <c r="X168" s="482"/>
      <c r="Y168" s="482"/>
    </row>
    <row r="169" spans="1:25" x14ac:dyDescent="0.15">
      <c r="A169" s="482"/>
      <c r="B169" s="482"/>
      <c r="C169" s="482"/>
      <c r="D169" s="482"/>
      <c r="E169" s="482"/>
      <c r="F169" s="482"/>
      <c r="G169" s="482"/>
      <c r="H169" s="482"/>
      <c r="I169" s="482"/>
      <c r="J169" s="482"/>
      <c r="K169" s="482"/>
      <c r="L169" s="482"/>
      <c r="M169" s="482"/>
      <c r="N169" s="482"/>
      <c r="O169" s="482"/>
      <c r="P169" s="482"/>
      <c r="Q169" s="482"/>
      <c r="R169" s="482"/>
      <c r="S169" s="482"/>
      <c r="T169" s="482"/>
      <c r="U169" s="482"/>
      <c r="V169" s="482"/>
      <c r="W169" s="482"/>
      <c r="X169" s="482"/>
      <c r="Y169" s="482"/>
    </row>
    <row r="170" spans="1:25" x14ac:dyDescent="0.15">
      <c r="A170" s="482"/>
      <c r="B170" s="482"/>
      <c r="C170" s="482"/>
      <c r="D170" s="482"/>
      <c r="E170" s="482"/>
      <c r="F170" s="482"/>
      <c r="G170" s="482"/>
      <c r="H170" s="482"/>
      <c r="I170" s="482"/>
      <c r="J170" s="482"/>
      <c r="K170" s="482"/>
      <c r="L170" s="482"/>
      <c r="M170" s="482"/>
      <c r="N170" s="482"/>
      <c r="O170" s="482"/>
      <c r="P170" s="482"/>
      <c r="Q170" s="482"/>
      <c r="R170" s="482"/>
      <c r="S170" s="482"/>
      <c r="T170" s="482"/>
      <c r="U170" s="482"/>
      <c r="V170" s="482"/>
      <c r="W170" s="482"/>
      <c r="X170" s="482"/>
      <c r="Y170" s="482"/>
    </row>
    <row r="171" spans="1:25" x14ac:dyDescent="0.15">
      <c r="A171" s="482"/>
      <c r="B171" s="482"/>
      <c r="C171" s="482"/>
      <c r="D171" s="482"/>
      <c r="E171" s="482"/>
      <c r="F171" s="482"/>
      <c r="G171" s="482"/>
      <c r="H171" s="482"/>
      <c r="I171" s="482"/>
      <c r="J171" s="482"/>
      <c r="K171" s="482"/>
      <c r="L171" s="482"/>
      <c r="M171" s="482"/>
      <c r="N171" s="482"/>
      <c r="O171" s="482"/>
      <c r="P171" s="482"/>
      <c r="Q171" s="482"/>
      <c r="R171" s="482"/>
      <c r="S171" s="482"/>
      <c r="T171" s="482"/>
      <c r="U171" s="482"/>
      <c r="V171" s="482"/>
      <c r="W171" s="482"/>
      <c r="X171" s="482"/>
      <c r="Y171" s="482"/>
    </row>
    <row r="172" spans="1:25" x14ac:dyDescent="0.15">
      <c r="A172" s="482"/>
      <c r="B172" s="482"/>
      <c r="C172" s="482"/>
      <c r="D172" s="482"/>
      <c r="E172" s="482"/>
      <c r="F172" s="482"/>
      <c r="G172" s="482"/>
      <c r="H172" s="482"/>
      <c r="I172" s="482"/>
      <c r="J172" s="482"/>
      <c r="K172" s="482"/>
      <c r="L172" s="482"/>
      <c r="M172" s="482"/>
      <c r="N172" s="482"/>
      <c r="O172" s="482"/>
      <c r="P172" s="482"/>
      <c r="Q172" s="482"/>
      <c r="R172" s="482"/>
      <c r="S172" s="482"/>
      <c r="T172" s="482"/>
      <c r="U172" s="482"/>
      <c r="V172" s="482"/>
      <c r="W172" s="482"/>
      <c r="X172" s="482"/>
      <c r="Y172" s="482"/>
    </row>
    <row r="173" spans="1:25" x14ac:dyDescent="0.15">
      <c r="A173" s="482"/>
      <c r="B173" s="482"/>
      <c r="C173" s="482"/>
      <c r="D173" s="482"/>
      <c r="E173" s="482"/>
      <c r="F173" s="482"/>
      <c r="G173" s="482"/>
      <c r="H173" s="482"/>
      <c r="I173" s="482"/>
      <c r="J173" s="482"/>
      <c r="K173" s="482"/>
      <c r="L173" s="482"/>
      <c r="M173" s="482"/>
      <c r="N173" s="482"/>
      <c r="O173" s="482"/>
      <c r="P173" s="482"/>
      <c r="Q173" s="482"/>
      <c r="R173" s="482"/>
      <c r="S173" s="482"/>
      <c r="T173" s="482"/>
      <c r="U173" s="482"/>
      <c r="V173" s="482"/>
      <c r="W173" s="482"/>
      <c r="X173" s="482"/>
      <c r="Y173" s="482"/>
    </row>
    <row r="174" spans="1:25" x14ac:dyDescent="0.15">
      <c r="A174" s="482"/>
      <c r="B174" s="482"/>
      <c r="C174" s="482"/>
      <c r="D174" s="482"/>
      <c r="E174" s="482"/>
      <c r="F174" s="482"/>
      <c r="G174" s="482"/>
      <c r="H174" s="482"/>
      <c r="I174" s="482"/>
      <c r="J174" s="482"/>
      <c r="K174" s="482"/>
      <c r="L174" s="482"/>
      <c r="M174" s="482"/>
      <c r="N174" s="482"/>
      <c r="O174" s="482"/>
      <c r="P174" s="482"/>
      <c r="Q174" s="482"/>
      <c r="R174" s="482"/>
      <c r="S174" s="482"/>
      <c r="T174" s="482"/>
      <c r="U174" s="482"/>
      <c r="V174" s="482"/>
      <c r="W174" s="482"/>
      <c r="X174" s="482"/>
      <c r="Y174" s="482"/>
    </row>
    <row r="175" spans="1:25" x14ac:dyDescent="0.15">
      <c r="A175" s="482"/>
      <c r="B175" s="482"/>
      <c r="C175" s="482"/>
      <c r="D175" s="482"/>
      <c r="E175" s="482"/>
      <c r="F175" s="482"/>
      <c r="G175" s="482"/>
      <c r="H175" s="482"/>
      <c r="I175" s="482"/>
      <c r="J175" s="482"/>
      <c r="K175" s="482"/>
      <c r="L175" s="482"/>
      <c r="M175" s="482"/>
      <c r="N175" s="482"/>
      <c r="O175" s="482"/>
      <c r="P175" s="482"/>
      <c r="Q175" s="482"/>
      <c r="R175" s="482"/>
      <c r="S175" s="482"/>
      <c r="T175" s="482"/>
      <c r="U175" s="482"/>
      <c r="V175" s="482"/>
      <c r="W175" s="482"/>
      <c r="X175" s="482"/>
      <c r="Y175" s="482"/>
    </row>
    <row r="176" spans="1:25" x14ac:dyDescent="0.15">
      <c r="A176" s="482"/>
      <c r="B176" s="482"/>
      <c r="C176" s="482"/>
      <c r="D176" s="482"/>
      <c r="E176" s="482"/>
      <c r="F176" s="482"/>
      <c r="G176" s="482"/>
      <c r="H176" s="482"/>
      <c r="I176" s="482"/>
      <c r="J176" s="482"/>
      <c r="K176" s="482"/>
      <c r="L176" s="482"/>
      <c r="M176" s="482"/>
      <c r="N176" s="482"/>
      <c r="O176" s="482"/>
      <c r="P176" s="482"/>
      <c r="Q176" s="482"/>
      <c r="R176" s="482"/>
      <c r="S176" s="482"/>
      <c r="T176" s="482"/>
      <c r="U176" s="482"/>
      <c r="V176" s="482"/>
      <c r="W176" s="482"/>
      <c r="X176" s="482"/>
      <c r="Y176" s="482"/>
    </row>
    <row r="177" spans="1:25" x14ac:dyDescent="0.15">
      <c r="A177" s="482"/>
      <c r="B177" s="482"/>
      <c r="C177" s="482"/>
      <c r="D177" s="482"/>
      <c r="E177" s="482"/>
      <c r="F177" s="482"/>
      <c r="G177" s="482"/>
      <c r="H177" s="482"/>
      <c r="I177" s="482"/>
      <c r="J177" s="482"/>
      <c r="K177" s="482"/>
      <c r="L177" s="482"/>
      <c r="M177" s="482"/>
      <c r="N177" s="482"/>
      <c r="O177" s="482"/>
      <c r="P177" s="482"/>
      <c r="Q177" s="482"/>
      <c r="R177" s="482"/>
      <c r="S177" s="482"/>
      <c r="T177" s="482"/>
      <c r="U177" s="482"/>
      <c r="V177" s="482"/>
      <c r="W177" s="482"/>
      <c r="X177" s="482"/>
      <c r="Y177" s="482"/>
    </row>
    <row r="178" spans="1:25" x14ac:dyDescent="0.15">
      <c r="A178" s="482"/>
      <c r="B178" s="482"/>
      <c r="C178" s="482"/>
      <c r="D178" s="482"/>
      <c r="E178" s="482"/>
      <c r="F178" s="482"/>
      <c r="G178" s="482"/>
      <c r="H178" s="482"/>
      <c r="I178" s="482"/>
      <c r="J178" s="482"/>
      <c r="K178" s="482"/>
      <c r="L178" s="482"/>
      <c r="M178" s="482"/>
      <c r="N178" s="482"/>
      <c r="O178" s="482"/>
      <c r="P178" s="482"/>
      <c r="Q178" s="482"/>
      <c r="R178" s="482"/>
      <c r="S178" s="482"/>
      <c r="T178" s="482"/>
      <c r="U178" s="482"/>
      <c r="V178" s="482"/>
      <c r="W178" s="482"/>
      <c r="X178" s="482"/>
      <c r="Y178" s="482"/>
    </row>
    <row r="179" spans="1:25" x14ac:dyDescent="0.15">
      <c r="A179" s="482"/>
      <c r="B179" s="482"/>
      <c r="C179" s="482"/>
      <c r="D179" s="482"/>
      <c r="E179" s="482"/>
      <c r="F179" s="482"/>
      <c r="G179" s="482"/>
      <c r="H179" s="482"/>
      <c r="I179" s="482"/>
      <c r="J179" s="482"/>
      <c r="K179" s="482"/>
      <c r="L179" s="482"/>
      <c r="M179" s="482"/>
      <c r="N179" s="482"/>
      <c r="O179" s="482"/>
      <c r="P179" s="482"/>
      <c r="Q179" s="482"/>
      <c r="R179" s="482"/>
      <c r="S179" s="482"/>
      <c r="T179" s="482"/>
      <c r="U179" s="482"/>
      <c r="V179" s="482"/>
      <c r="W179" s="482"/>
      <c r="X179" s="482"/>
      <c r="Y179" s="482"/>
    </row>
  </sheetData>
  <sheetProtection algorithmName="SHA-512" hashValue="Sz2aMun8OMLwwDlhP+gCEoE2ax5yq6msN0y9yeQgIk0/yaLFjvON9k81OLq4eqrJJp0h/+6ck/o8cUZI+dbgoA==" saltValue="T5RXpvQQTZ3gN0NHKTFgkw==" spinCount="100000" sheet="1" objects="1" scenarios="1"/>
  <pageMargins left="0.7" right="0.7" top="0.75" bottom="0.75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8"/>
  <dimension ref="A1:K53"/>
  <sheetViews>
    <sheetView zoomScale="125" workbookViewId="0">
      <selection activeCell="C8" sqref="C8"/>
    </sheetView>
  </sheetViews>
  <sheetFormatPr baseColWidth="10" defaultRowHeight="13" x14ac:dyDescent="0.15"/>
  <cols>
    <col min="1" max="1" width="13.33203125" customWidth="1"/>
    <col min="2" max="2" width="9.5" customWidth="1"/>
    <col min="3" max="3" width="8.8320312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31"/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11" x14ac:dyDescent="0.15">
      <c r="A3" s="3" t="s">
        <v>789</v>
      </c>
      <c r="B3" s="4"/>
      <c r="C3" s="4"/>
      <c r="D3" s="5"/>
      <c r="E3" s="4"/>
      <c r="F3" s="4"/>
    </row>
    <row r="4" spans="1:11" x14ac:dyDescent="0.15">
      <c r="D4" s="6"/>
      <c r="E4" s="7" t="s">
        <v>452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412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 s="27">
        <v>6000</v>
      </c>
      <c r="F11" s="27">
        <v>3200</v>
      </c>
      <c r="G11" s="27">
        <v>3200</v>
      </c>
      <c r="H11" s="27">
        <v>3200</v>
      </c>
      <c r="I11" s="27">
        <v>3200</v>
      </c>
      <c r="J11" s="27">
        <v>3200</v>
      </c>
      <c r="K11" s="27">
        <v>3200</v>
      </c>
    </row>
    <row r="12" spans="1:11" x14ac:dyDescent="0.15">
      <c r="A12" s="10" t="s">
        <v>169</v>
      </c>
      <c r="B12" s="10"/>
      <c r="C12" s="10"/>
      <c r="D12" s="11"/>
      <c r="E12" s="10">
        <v>12000</v>
      </c>
      <c r="F12" s="10">
        <v>3200</v>
      </c>
      <c r="G12" s="10">
        <v>3200</v>
      </c>
      <c r="H12" s="10">
        <v>3200</v>
      </c>
      <c r="I12" s="10">
        <v>3200</v>
      </c>
      <c r="J12" s="10">
        <v>3200</v>
      </c>
      <c r="K12" s="10">
        <v>3200</v>
      </c>
    </row>
    <row r="13" spans="1:11" x14ac:dyDescent="0.15">
      <c r="A13" t="s">
        <v>772</v>
      </c>
      <c r="D13" s="6"/>
      <c r="E13">
        <v>1.6620999999999999</v>
      </c>
      <c r="F13">
        <v>1.6874</v>
      </c>
      <c r="G13">
        <v>1.76</v>
      </c>
      <c r="H13">
        <v>1.65</v>
      </c>
      <c r="I13">
        <v>1.5719000000000001</v>
      </c>
      <c r="J13">
        <v>1.7094</v>
      </c>
      <c r="K13">
        <v>1.96834</v>
      </c>
    </row>
    <row r="14" spans="1:11" x14ac:dyDescent="0.15">
      <c r="A14" t="s">
        <v>287</v>
      </c>
      <c r="D14" s="6"/>
      <c r="E14">
        <v>1.5267999999999999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</row>
    <row r="15" spans="1:11" x14ac:dyDescent="0.15">
      <c r="A15" t="s">
        <v>699</v>
      </c>
      <c r="D15" s="6"/>
      <c r="E15">
        <v>1.4420999999999999</v>
      </c>
      <c r="F15">
        <v>1.4487000000000001</v>
      </c>
      <c r="G15">
        <v>1.5620000000000001</v>
      </c>
      <c r="H15">
        <v>1.52</v>
      </c>
      <c r="I15">
        <v>1.4036</v>
      </c>
      <c r="J15">
        <v>1.5069999999999999</v>
      </c>
      <c r="K15">
        <v>1.72854</v>
      </c>
    </row>
    <row r="16" spans="1:11" x14ac:dyDescent="0.15">
      <c r="A16" t="s">
        <v>549</v>
      </c>
      <c r="D16" s="6"/>
      <c r="E16">
        <v>1.3904000000000001</v>
      </c>
      <c r="F16">
        <v>1.4355</v>
      </c>
      <c r="G16">
        <v>1.5069999999999999</v>
      </c>
      <c r="H16">
        <v>1.49</v>
      </c>
      <c r="I16">
        <v>1.331</v>
      </c>
      <c r="J16">
        <v>1.4531000000000001</v>
      </c>
      <c r="K16">
        <v>1.7400899999999999</v>
      </c>
    </row>
    <row r="17" spans="1:11" x14ac:dyDescent="0.15">
      <c r="A17" t="s">
        <v>189</v>
      </c>
      <c r="D17" s="6"/>
      <c r="E17">
        <v>1.2683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</row>
    <row r="18" spans="1:11" x14ac:dyDescent="0.15">
      <c r="A18" t="s">
        <v>592</v>
      </c>
      <c r="D18" s="6"/>
      <c r="E18">
        <v>1.1979</v>
      </c>
      <c r="F18">
        <v>1.2595000000000001</v>
      </c>
      <c r="G18">
        <v>1.32</v>
      </c>
      <c r="H18">
        <v>1.31</v>
      </c>
      <c r="I18">
        <v>1.1516999999999999</v>
      </c>
      <c r="J18">
        <v>1.2804</v>
      </c>
      <c r="K18">
        <v>1.4505699999999999</v>
      </c>
    </row>
    <row r="19" spans="1:11" x14ac:dyDescent="0.15">
      <c r="A19" t="s">
        <v>698</v>
      </c>
      <c r="D19" s="6"/>
      <c r="E19">
        <v>48.674999999999997</v>
      </c>
      <c r="F19">
        <v>46.563000000000002</v>
      </c>
      <c r="G19">
        <v>49.52</v>
      </c>
      <c r="H19">
        <v>49.02</v>
      </c>
      <c r="I19">
        <v>44</v>
      </c>
      <c r="J19">
        <v>47</v>
      </c>
      <c r="K19">
        <v>54.527000000000001</v>
      </c>
    </row>
    <row r="20" spans="1:11" x14ac:dyDescent="0.15">
      <c r="D20" s="6"/>
    </row>
    <row r="21" spans="1:11" x14ac:dyDescent="0.15">
      <c r="A21" s="9" t="s">
        <v>616</v>
      </c>
      <c r="D21" s="6"/>
    </row>
    <row r="22" spans="1:11" x14ac:dyDescent="0.15">
      <c r="A22" s="9" t="s">
        <v>344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412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t="s">
        <v>594</v>
      </c>
      <c r="D27" s="6"/>
      <c r="E27" s="27">
        <v>6000</v>
      </c>
      <c r="F27" s="27">
        <v>3500</v>
      </c>
      <c r="G27" s="27">
        <v>3500</v>
      </c>
      <c r="H27" s="27">
        <v>3500</v>
      </c>
      <c r="I27" s="27">
        <v>3500</v>
      </c>
      <c r="J27" s="27">
        <v>3500</v>
      </c>
      <c r="K27" s="27">
        <v>3500</v>
      </c>
    </row>
    <row r="28" spans="1:11" x14ac:dyDescent="0.15">
      <c r="A28" s="10" t="s">
        <v>169</v>
      </c>
      <c r="B28" s="10"/>
      <c r="C28" s="10"/>
      <c r="D28" s="11"/>
      <c r="E28" s="10">
        <v>12000</v>
      </c>
      <c r="F28" s="10">
        <v>3500</v>
      </c>
      <c r="G28" s="10">
        <v>3500</v>
      </c>
      <c r="H28" s="10">
        <v>3500</v>
      </c>
      <c r="I28" s="10">
        <v>3500</v>
      </c>
      <c r="J28" s="10">
        <v>3500</v>
      </c>
      <c r="K28" s="10">
        <v>3500</v>
      </c>
    </row>
    <row r="29" spans="1:11" x14ac:dyDescent="0.15">
      <c r="A29" t="s">
        <v>772</v>
      </c>
      <c r="D29" s="6"/>
      <c r="E29">
        <v>1.7875000000000001</v>
      </c>
      <c r="F29">
        <v>1.8689</v>
      </c>
      <c r="G29">
        <v>1.8149999999999999</v>
      </c>
      <c r="H29">
        <v>1.78</v>
      </c>
      <c r="I29">
        <v>1.5807</v>
      </c>
      <c r="J29">
        <v>1.8007</v>
      </c>
      <c r="K29">
        <v>2.0652499999999998</v>
      </c>
    </row>
    <row r="30" spans="1:11" x14ac:dyDescent="0.15">
      <c r="A30" t="s">
        <v>287</v>
      </c>
      <c r="D30" s="6"/>
      <c r="E30">
        <v>1.5466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</row>
    <row r="31" spans="1:11" x14ac:dyDescent="0.15">
      <c r="A31" t="s">
        <v>699</v>
      </c>
      <c r="D31" s="6"/>
      <c r="E31">
        <v>1.3815999999999999</v>
      </c>
      <c r="F31">
        <v>1.4872000000000001</v>
      </c>
      <c r="G31">
        <v>1.6279999999999999</v>
      </c>
      <c r="H31">
        <v>1.62</v>
      </c>
      <c r="I31">
        <v>1.4432</v>
      </c>
      <c r="J31">
        <v>1.6049</v>
      </c>
      <c r="K31">
        <v>1.8498699999999999</v>
      </c>
    </row>
    <row r="32" spans="1:11" x14ac:dyDescent="0.15">
      <c r="A32" t="s">
        <v>549</v>
      </c>
      <c r="D32" s="6"/>
      <c r="E32">
        <v>1.5630999999999999</v>
      </c>
      <c r="F32">
        <v>1.5311999999999999</v>
      </c>
      <c r="G32">
        <v>1.5069999999999999</v>
      </c>
      <c r="H32">
        <v>1.5</v>
      </c>
      <c r="I32">
        <v>1.3254999999999999</v>
      </c>
      <c r="J32">
        <v>1.4773000000000001</v>
      </c>
      <c r="K32">
        <v>1.8689</v>
      </c>
    </row>
    <row r="33" spans="1:11" x14ac:dyDescent="0.15">
      <c r="A33" t="s">
        <v>189</v>
      </c>
      <c r="D33" s="6"/>
      <c r="E33">
        <v>1.3738999999999999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</row>
    <row r="34" spans="1:11" x14ac:dyDescent="0.15">
      <c r="A34" t="s">
        <v>592</v>
      </c>
      <c r="D34" s="6"/>
      <c r="E34">
        <v>1.3024</v>
      </c>
      <c r="F34">
        <v>1.3178000000000001</v>
      </c>
      <c r="G34">
        <v>1.43</v>
      </c>
      <c r="H34">
        <v>1.34</v>
      </c>
      <c r="I34">
        <v>1.2419</v>
      </c>
      <c r="J34">
        <v>1.4222999999999999</v>
      </c>
      <c r="K34">
        <v>1.6765099999999999</v>
      </c>
    </row>
    <row r="35" spans="1:11" x14ac:dyDescent="0.15">
      <c r="A35" t="s">
        <v>698</v>
      </c>
      <c r="D35" s="6"/>
      <c r="E35">
        <v>45.363999999999997</v>
      </c>
      <c r="F35">
        <v>45.914000000000001</v>
      </c>
      <c r="G35">
        <v>48.51</v>
      </c>
      <c r="H35">
        <v>47.9</v>
      </c>
      <c r="I35">
        <v>44</v>
      </c>
      <c r="J35">
        <v>48</v>
      </c>
      <c r="K35">
        <v>53.228999999999999</v>
      </c>
    </row>
    <row r="36" spans="1:11" x14ac:dyDescent="0.15">
      <c r="D36" s="6"/>
    </row>
    <row r="37" spans="1:11" x14ac:dyDescent="0.15">
      <c r="A37" s="9" t="s">
        <v>616</v>
      </c>
      <c r="D37" s="6"/>
    </row>
    <row r="38" spans="1:11" x14ac:dyDescent="0.15">
      <c r="A38" s="9" t="s">
        <v>703</v>
      </c>
      <c r="D38" s="6"/>
      <c r="E38" s="8" t="s">
        <v>872</v>
      </c>
      <c r="F38" s="8" t="s">
        <v>396</v>
      </c>
      <c r="G38" s="8" t="s">
        <v>397</v>
      </c>
      <c r="H38" s="8" t="s">
        <v>398</v>
      </c>
      <c r="I38" s="8" t="s">
        <v>163</v>
      </c>
      <c r="J38" s="8" t="s">
        <v>126</v>
      </c>
      <c r="K38" s="8" t="s">
        <v>412</v>
      </c>
    </row>
    <row r="39" spans="1:11" x14ac:dyDescent="0.15">
      <c r="A39" s="14" t="s">
        <v>308</v>
      </c>
      <c r="D39" s="6"/>
      <c r="E39" s="25">
        <v>0.33329999999999999</v>
      </c>
      <c r="F39" s="25">
        <v>0.33329999999999999</v>
      </c>
      <c r="G39" s="25">
        <v>0.33329999999999999</v>
      </c>
      <c r="H39" s="25">
        <v>0.33329999999999999</v>
      </c>
      <c r="I39" s="25">
        <v>0.33329999999999999</v>
      </c>
      <c r="J39" s="25">
        <v>0.33329999999999999</v>
      </c>
      <c r="K39" s="25">
        <v>0.33329999999999999</v>
      </c>
    </row>
    <row r="40" spans="1:11" x14ac:dyDescent="0.15">
      <c r="A40" s="14" t="s">
        <v>792</v>
      </c>
      <c r="D40" s="6"/>
      <c r="E40" s="27">
        <v>2</v>
      </c>
      <c r="F40" s="27">
        <v>2</v>
      </c>
      <c r="G40" s="27">
        <v>2</v>
      </c>
      <c r="H40" s="27">
        <v>2</v>
      </c>
      <c r="I40" s="27">
        <v>2</v>
      </c>
      <c r="J40" s="27">
        <v>2</v>
      </c>
      <c r="K40" s="27">
        <v>2</v>
      </c>
    </row>
    <row r="41" spans="1:11" x14ac:dyDescent="0.15">
      <c r="A41" s="14" t="s">
        <v>664</v>
      </c>
      <c r="D41" s="6"/>
      <c r="E41" s="25">
        <v>0.66659999999999997</v>
      </c>
      <c r="F41" s="25">
        <v>0.66659999999999997</v>
      </c>
      <c r="G41" s="25">
        <v>0.66659999999999997</v>
      </c>
      <c r="H41" s="25">
        <v>0.66659999999999997</v>
      </c>
      <c r="I41" s="25">
        <v>0.66659999999999997</v>
      </c>
      <c r="J41" s="25">
        <v>0.66659999999999997</v>
      </c>
      <c r="K41" s="25">
        <v>0.66659999999999997</v>
      </c>
    </row>
    <row r="42" spans="1:11" x14ac:dyDescent="0.15">
      <c r="A42" s="14" t="s">
        <v>354</v>
      </c>
      <c r="D42" s="6"/>
      <c r="E42" s="27">
        <v>4</v>
      </c>
      <c r="F42" s="27">
        <v>4</v>
      </c>
      <c r="G42" s="27">
        <v>4</v>
      </c>
      <c r="H42" s="27">
        <v>4</v>
      </c>
      <c r="I42" s="27">
        <v>4</v>
      </c>
      <c r="J42" s="27">
        <v>4</v>
      </c>
      <c r="K42" s="27">
        <v>4</v>
      </c>
    </row>
    <row r="43" spans="1:11" x14ac:dyDescent="0.15">
      <c r="A43" t="s">
        <v>594</v>
      </c>
      <c r="D43" s="6"/>
      <c r="E43" s="27">
        <v>6000</v>
      </c>
      <c r="F43" s="27">
        <v>3200</v>
      </c>
      <c r="G43" s="27">
        <v>3200</v>
      </c>
      <c r="H43" s="27">
        <v>3200</v>
      </c>
      <c r="I43" s="27">
        <v>3200</v>
      </c>
      <c r="J43" s="27">
        <v>3200</v>
      </c>
      <c r="K43" s="27">
        <v>3200</v>
      </c>
    </row>
    <row r="44" spans="1:11" x14ac:dyDescent="0.15">
      <c r="A44" s="10" t="s">
        <v>169</v>
      </c>
      <c r="B44" s="10"/>
      <c r="C44" s="10"/>
      <c r="D44" s="11"/>
      <c r="E44" s="10">
        <v>12000</v>
      </c>
      <c r="F44" s="10">
        <v>3200</v>
      </c>
      <c r="G44" s="10">
        <v>3200</v>
      </c>
      <c r="H44" s="10">
        <v>3200</v>
      </c>
      <c r="I44" s="10">
        <v>3200</v>
      </c>
      <c r="J44" s="10">
        <v>3200</v>
      </c>
      <c r="K44" s="10">
        <v>3200</v>
      </c>
    </row>
    <row r="45" spans="1:11" x14ac:dyDescent="0.15">
      <c r="A45" t="s">
        <v>772</v>
      </c>
      <c r="D45" s="6"/>
      <c r="E45">
        <v>1.8249</v>
      </c>
      <c r="F45">
        <v>1.8843000000000001</v>
      </c>
      <c r="G45">
        <v>1.9690000000000001</v>
      </c>
      <c r="H45">
        <v>1.89</v>
      </c>
      <c r="I45">
        <v>1.7336</v>
      </c>
      <c r="J45">
        <v>1.9282999999999999</v>
      </c>
      <c r="K45">
        <v>2.2316799999999999</v>
      </c>
    </row>
    <row r="46" spans="1:11" x14ac:dyDescent="0.15">
      <c r="A46" t="s">
        <v>287</v>
      </c>
      <c r="D46" s="6"/>
      <c r="E46">
        <v>1.4938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</row>
    <row r="47" spans="1:11" x14ac:dyDescent="0.15">
      <c r="A47" t="s">
        <v>699</v>
      </c>
      <c r="D47" s="6"/>
      <c r="E47">
        <v>1.1451</v>
      </c>
      <c r="F47">
        <v>1.4256</v>
      </c>
      <c r="G47">
        <v>1.573</v>
      </c>
      <c r="H47">
        <v>1.47</v>
      </c>
      <c r="I47">
        <v>1.4101999999999999</v>
      </c>
      <c r="J47">
        <v>1.5378000000000001</v>
      </c>
      <c r="K47">
        <v>1.76671</v>
      </c>
    </row>
    <row r="48" spans="1:11" x14ac:dyDescent="0.15">
      <c r="A48" t="s">
        <v>549</v>
      </c>
      <c r="D48" s="6"/>
      <c r="E48">
        <v>1.5939000000000001</v>
      </c>
      <c r="F48">
        <v>1.6741999999999999</v>
      </c>
      <c r="G48">
        <v>1.6719999999999999</v>
      </c>
      <c r="H48">
        <v>1.66</v>
      </c>
      <c r="I48">
        <v>1.5125</v>
      </c>
      <c r="J48">
        <v>1.6445000000000001</v>
      </c>
      <c r="K48">
        <v>2.0354399999999999</v>
      </c>
    </row>
    <row r="49" spans="1:11" x14ac:dyDescent="0.15">
      <c r="A49" t="s">
        <v>189</v>
      </c>
      <c r="D49" s="6"/>
      <c r="E49">
        <v>1.2903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</row>
    <row r="50" spans="1:11" x14ac:dyDescent="0.15">
      <c r="A50" t="s">
        <v>592</v>
      </c>
      <c r="D50" s="6"/>
      <c r="E50">
        <v>1.1121000000000001</v>
      </c>
      <c r="F50">
        <v>1.3420000000000001</v>
      </c>
      <c r="G50">
        <v>1.474</v>
      </c>
      <c r="H50">
        <v>1.42</v>
      </c>
      <c r="I50">
        <v>1.2968999999999999</v>
      </c>
      <c r="J50">
        <v>1.4410000000000001</v>
      </c>
      <c r="K50">
        <v>1.5935699999999999</v>
      </c>
    </row>
    <row r="51" spans="1:11" x14ac:dyDescent="0.15">
      <c r="A51" t="s">
        <v>698</v>
      </c>
      <c r="D51" s="6"/>
      <c r="E51">
        <v>51.116999999999997</v>
      </c>
      <c r="F51">
        <v>47.817</v>
      </c>
      <c r="G51">
        <v>50.75</v>
      </c>
      <c r="H51">
        <v>50.13</v>
      </c>
      <c r="I51">
        <v>46.2</v>
      </c>
      <c r="J51">
        <v>50</v>
      </c>
      <c r="K51">
        <v>54.790999999999997</v>
      </c>
    </row>
    <row r="52" spans="1:11" x14ac:dyDescent="0.15">
      <c r="D52" s="6"/>
    </row>
    <row r="53" spans="1:11" x14ac:dyDescent="0.15">
      <c r="A53" s="28"/>
      <c r="B53" s="29"/>
      <c r="C53" s="29"/>
      <c r="D53" s="29"/>
      <c r="E53" s="29"/>
      <c r="F53" s="29"/>
      <c r="G53" s="29"/>
      <c r="H53" s="29"/>
      <c r="I53" s="29"/>
      <c r="J53" s="29"/>
      <c r="K53" s="29"/>
    </row>
  </sheetData>
  <sheetProtection algorithmName="SHA-512" hashValue="o641pJz8a52Bq2CyvmOKYhpvSivQ712SmtrvY1ZvuFSANWlAz2MQTsEma3GdKggpBkGf6uRIn2zY77nbhfRP2w==" saltValue="Yp4+pwPWwpat27rwP5M3iQ==" spinCount="100000" sheet="1" objects="1" scenarios="1"/>
  <phoneticPr fontId="17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9">
    <tabColor indexed="34"/>
  </sheetPr>
  <dimension ref="A1:K34"/>
  <sheetViews>
    <sheetView workbookViewId="0">
      <pane xSplit="11" topLeftCell="L1" activePane="topRight" state="frozen"/>
      <selection pane="topRight" activeCell="M7" sqref="M7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443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>
        <v>6000</v>
      </c>
      <c r="F11">
        <v>6000</v>
      </c>
      <c r="G11">
        <v>6000</v>
      </c>
      <c r="H11">
        <v>6000</v>
      </c>
      <c r="I11">
        <v>6000</v>
      </c>
      <c r="J11">
        <v>6000</v>
      </c>
      <c r="K11">
        <v>6000</v>
      </c>
    </row>
    <row r="12" spans="1:11" x14ac:dyDescent="0.15">
      <c r="A12" s="10" t="s">
        <v>575</v>
      </c>
      <c r="B12" s="10"/>
      <c r="C12" s="10"/>
      <c r="D12" s="11"/>
      <c r="E12" s="10">
        <v>9000</v>
      </c>
      <c r="F12" s="10">
        <v>9000</v>
      </c>
      <c r="G12" s="10">
        <v>9000</v>
      </c>
      <c r="H12" s="10">
        <v>6000</v>
      </c>
      <c r="I12" s="10">
        <v>9000</v>
      </c>
      <c r="J12" s="10">
        <v>9000</v>
      </c>
      <c r="K12" s="10">
        <v>9000</v>
      </c>
    </row>
    <row r="13" spans="1:11" x14ac:dyDescent="0.15">
      <c r="A13" t="s">
        <v>772</v>
      </c>
      <c r="D13" s="6"/>
      <c r="E13">
        <v>1.5168999999999999</v>
      </c>
      <c r="F13">
        <v>1.6148</v>
      </c>
      <c r="G13">
        <v>1.573</v>
      </c>
      <c r="H13">
        <v>1.57</v>
      </c>
      <c r="I13">
        <v>1.4850000000000001</v>
      </c>
      <c r="J13">
        <v>1.7457</v>
      </c>
      <c r="K13">
        <v>1.96983</v>
      </c>
    </row>
    <row r="14" spans="1:11" x14ac:dyDescent="0.15">
      <c r="A14" t="s">
        <v>287</v>
      </c>
      <c r="D14" s="6"/>
      <c r="E14">
        <v>1.0494000000000001</v>
      </c>
      <c r="F14">
        <v>1.1068199999999999</v>
      </c>
      <c r="G14">
        <v>1.133</v>
      </c>
      <c r="H14">
        <v>0</v>
      </c>
      <c r="I14">
        <v>1.1000000000000001</v>
      </c>
      <c r="J14">
        <v>1.2738</v>
      </c>
      <c r="K14">
        <v>1.43771</v>
      </c>
    </row>
    <row r="15" spans="1:11" x14ac:dyDescent="0.15">
      <c r="A15" t="s">
        <v>699</v>
      </c>
      <c r="D15" s="6"/>
      <c r="E15">
        <v>0.74250000000000005</v>
      </c>
      <c r="F15">
        <v>0.80101999999999995</v>
      </c>
      <c r="G15">
        <v>0.80300000000000005</v>
      </c>
      <c r="H15">
        <v>1.1000000000000001</v>
      </c>
      <c r="I15">
        <v>0.79200000000000004</v>
      </c>
      <c r="J15">
        <v>0.87339999999999995</v>
      </c>
      <c r="K15">
        <v>1.0221100000000001</v>
      </c>
    </row>
    <row r="16" spans="1:11" x14ac:dyDescent="0.15">
      <c r="A16" t="s">
        <v>549</v>
      </c>
      <c r="D16" s="6"/>
      <c r="E16">
        <v>1.4091</v>
      </c>
      <c r="F16">
        <v>1.5011699999999999</v>
      </c>
      <c r="G16">
        <v>1.6279999999999999</v>
      </c>
      <c r="H16">
        <v>1.46</v>
      </c>
      <c r="I16">
        <v>1.3859999999999999</v>
      </c>
      <c r="J16">
        <v>1.6225000000000001</v>
      </c>
      <c r="K16">
        <v>1.8528199999999999</v>
      </c>
    </row>
    <row r="17" spans="1:11" x14ac:dyDescent="0.15">
      <c r="A17" t="s">
        <v>787</v>
      </c>
      <c r="D17" s="6"/>
      <c r="E17">
        <v>0.96360000000000001</v>
      </c>
      <c r="F17">
        <v>1.01607</v>
      </c>
      <c r="G17">
        <v>1.111</v>
      </c>
      <c r="H17">
        <v>0</v>
      </c>
      <c r="I17">
        <v>1.012</v>
      </c>
      <c r="J17">
        <v>1.1066</v>
      </c>
      <c r="K17">
        <v>1.3539699999999999</v>
      </c>
    </row>
    <row r="18" spans="1:11" x14ac:dyDescent="0.15">
      <c r="A18" t="s">
        <v>592</v>
      </c>
      <c r="D18" s="6"/>
      <c r="E18">
        <v>0.70289999999999997</v>
      </c>
      <c r="F18">
        <v>0.75966</v>
      </c>
      <c r="G18">
        <v>0.80300000000000005</v>
      </c>
      <c r="H18">
        <v>1.02</v>
      </c>
      <c r="I18">
        <v>0.75900000000000001</v>
      </c>
      <c r="J18">
        <v>0.82609999999999995</v>
      </c>
      <c r="K18">
        <v>0.93837000000000004</v>
      </c>
    </row>
    <row r="19" spans="1:11" x14ac:dyDescent="0.15">
      <c r="A19" t="s">
        <v>698</v>
      </c>
      <c r="D19" s="6"/>
      <c r="E19">
        <v>48.631</v>
      </c>
      <c r="F19">
        <v>52.326999999999998</v>
      </c>
      <c r="G19">
        <v>53.18</v>
      </c>
      <c r="H19">
        <v>51.28</v>
      </c>
      <c r="I19">
        <v>46.673000000000002</v>
      </c>
      <c r="J19">
        <v>57</v>
      </c>
      <c r="K19">
        <v>59.76</v>
      </c>
    </row>
    <row r="20" spans="1:11" x14ac:dyDescent="0.15">
      <c r="D20" s="6"/>
    </row>
    <row r="21" spans="1:11" x14ac:dyDescent="0.15">
      <c r="D21" s="6"/>
    </row>
    <row r="22" spans="1:11" x14ac:dyDescent="0.15">
      <c r="A22" s="9" t="s">
        <v>451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6">
        <v>0.5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3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6">
        <v>0.5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3</v>
      </c>
    </row>
    <row r="27" spans="1:11" x14ac:dyDescent="0.15">
      <c r="A27" s="10" t="s">
        <v>594</v>
      </c>
      <c r="B27" s="10"/>
      <c r="C27" s="10"/>
      <c r="D27" s="11"/>
      <c r="E27" s="10">
        <v>3500</v>
      </c>
      <c r="F27" s="10">
        <v>3500</v>
      </c>
      <c r="G27" s="10">
        <v>3500</v>
      </c>
      <c r="H27" s="10">
        <v>3500</v>
      </c>
      <c r="I27" s="10">
        <v>3500</v>
      </c>
      <c r="J27" s="10">
        <v>3500</v>
      </c>
      <c r="K27" s="10">
        <v>3500</v>
      </c>
    </row>
    <row r="28" spans="1:11" x14ac:dyDescent="0.15">
      <c r="A28" t="s">
        <v>772</v>
      </c>
      <c r="D28" s="6"/>
      <c r="E28">
        <v>1.4597</v>
      </c>
      <c r="F28">
        <v>1.4321999999999999</v>
      </c>
      <c r="G28">
        <v>1.4630000000000001</v>
      </c>
      <c r="H28">
        <v>1.4</v>
      </c>
      <c r="I28">
        <v>1.353</v>
      </c>
      <c r="J28">
        <v>1.5323</v>
      </c>
      <c r="K28">
        <v>1.8430500000000001</v>
      </c>
    </row>
    <row r="29" spans="1:11" x14ac:dyDescent="0.15">
      <c r="A29" t="s">
        <v>699</v>
      </c>
      <c r="D29" s="6"/>
      <c r="E29">
        <v>1.2385999999999999</v>
      </c>
      <c r="F29">
        <v>1.23794</v>
      </c>
      <c r="G29">
        <v>1.254</v>
      </c>
      <c r="H29">
        <v>1.21</v>
      </c>
      <c r="I29">
        <v>1.177</v>
      </c>
      <c r="J29">
        <v>1.3232999999999999</v>
      </c>
      <c r="K29">
        <v>1.57067</v>
      </c>
    </row>
    <row r="30" spans="1:11" x14ac:dyDescent="0.15">
      <c r="A30" t="s">
        <v>549</v>
      </c>
      <c r="D30" s="6"/>
      <c r="E30">
        <v>1.4267000000000001</v>
      </c>
      <c r="F30">
        <v>1.3670800000000001</v>
      </c>
      <c r="G30">
        <v>1.397</v>
      </c>
      <c r="H30">
        <v>1.34</v>
      </c>
      <c r="I30">
        <v>1.2869999999999999</v>
      </c>
      <c r="J30">
        <v>1.4641</v>
      </c>
      <c r="K30">
        <v>1.72604</v>
      </c>
    </row>
    <row r="31" spans="1:11" x14ac:dyDescent="0.15">
      <c r="A31" t="s">
        <v>592</v>
      </c>
      <c r="D31" s="6"/>
      <c r="E31">
        <v>1.1913</v>
      </c>
      <c r="F31">
        <v>1.06975</v>
      </c>
      <c r="G31">
        <v>1.089</v>
      </c>
      <c r="H31">
        <v>1.05</v>
      </c>
      <c r="I31">
        <v>1.0229999999999999</v>
      </c>
      <c r="J31">
        <v>1.1451</v>
      </c>
      <c r="K31">
        <v>1.4869300000000001</v>
      </c>
    </row>
    <row r="32" spans="1:11" x14ac:dyDescent="0.15">
      <c r="A32" t="s">
        <v>698</v>
      </c>
      <c r="D32" s="6"/>
      <c r="E32">
        <v>41.25</v>
      </c>
      <c r="F32">
        <v>47.146000000000001</v>
      </c>
      <c r="G32">
        <v>47.85</v>
      </c>
      <c r="H32">
        <v>46.64</v>
      </c>
      <c r="I32">
        <v>40.534999999999997</v>
      </c>
      <c r="J32">
        <v>51</v>
      </c>
      <c r="K32">
        <v>52.13</v>
      </c>
    </row>
    <row r="33" spans="1:11" x14ac:dyDescent="0.15">
      <c r="D33" s="6"/>
    </row>
    <row r="34" spans="1:11" x14ac:dyDescent="0.1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</row>
  </sheetData>
  <sheetProtection algorithmName="SHA-512" hashValue="vTHxPsRBURmxiP0sa6U2gysbt3XH/PD/sGHIS5fgkrjBMx6av4xmUmm24ompTvwzbRICHafVx3Ds06GtLbDAaA==" saltValue="IC2gJzfG8FznDGZMP5Scm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0">
    <tabColor indexed="34"/>
  </sheetPr>
  <dimension ref="A1:K50"/>
  <sheetViews>
    <sheetView workbookViewId="0">
      <pane xSplit="11" topLeftCell="L1" activePane="topRight" state="frozen"/>
      <selection pane="topRight" activeCell="N44" sqref="N44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"/>
      <c r="B2" s="2"/>
      <c r="C2" s="2"/>
      <c r="D2" s="2"/>
      <c r="E2" s="21"/>
      <c r="F2" s="21"/>
      <c r="G2" s="21"/>
      <c r="H2" s="21"/>
      <c r="I2" s="21"/>
      <c r="J2" s="21"/>
      <c r="K2" s="21"/>
    </row>
    <row r="3" spans="1:11" x14ac:dyDescent="0.15">
      <c r="A3" s="3" t="s">
        <v>570</v>
      </c>
      <c r="B3" s="4"/>
      <c r="C3" s="4"/>
      <c r="D3" s="5"/>
    </row>
    <row r="4" spans="1:11" x14ac:dyDescent="0.15">
      <c r="D4" s="6"/>
      <c r="E4" s="7" t="s">
        <v>443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>
        <v>4000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1.4608000000000001</v>
      </c>
      <c r="F13">
        <v>1.49776</v>
      </c>
      <c r="G13">
        <v>1.5509999999999999</v>
      </c>
      <c r="H13">
        <v>1.47</v>
      </c>
      <c r="I13">
        <v>1.4079999999999999</v>
      </c>
      <c r="J13">
        <v>1.6214</v>
      </c>
      <c r="K13">
        <v>1.78155</v>
      </c>
    </row>
    <row r="14" spans="1:11" x14ac:dyDescent="0.15">
      <c r="A14" t="s">
        <v>287</v>
      </c>
      <c r="D14" s="6"/>
      <c r="E14">
        <v>1.3716999999999999</v>
      </c>
      <c r="F14">
        <v>1.4133899999999999</v>
      </c>
      <c r="G14">
        <v>1.4630000000000001</v>
      </c>
      <c r="H14">
        <v>0</v>
      </c>
      <c r="I14">
        <v>1.331</v>
      </c>
      <c r="J14">
        <v>1.5378000000000001</v>
      </c>
      <c r="K14">
        <v>1.6793199999999999</v>
      </c>
    </row>
    <row r="15" spans="1:11" x14ac:dyDescent="0.15">
      <c r="A15" t="s">
        <v>699</v>
      </c>
      <c r="D15" s="6"/>
      <c r="E15">
        <v>1.0483</v>
      </c>
      <c r="F15">
        <v>1.09439</v>
      </c>
      <c r="G15">
        <v>1.111</v>
      </c>
      <c r="H15">
        <v>1.39</v>
      </c>
      <c r="I15">
        <v>1.0229999999999999</v>
      </c>
      <c r="J15">
        <v>1.1901999999999999</v>
      </c>
      <c r="K15">
        <v>1.2770999999999999</v>
      </c>
    </row>
    <row r="16" spans="1:11" x14ac:dyDescent="0.15">
      <c r="A16" t="s">
        <v>549</v>
      </c>
      <c r="D16" s="6"/>
      <c r="E16">
        <v>1.397</v>
      </c>
      <c r="F16">
        <v>1.43319</v>
      </c>
      <c r="G16">
        <v>1.4850000000000001</v>
      </c>
      <c r="H16">
        <v>1.42</v>
      </c>
      <c r="I16">
        <v>1.353</v>
      </c>
      <c r="J16">
        <v>1.5488</v>
      </c>
      <c r="K16">
        <v>1.7536700000000001</v>
      </c>
    </row>
    <row r="17" spans="1:11" x14ac:dyDescent="0.15">
      <c r="A17" t="s">
        <v>787</v>
      </c>
      <c r="D17" s="6"/>
      <c r="E17">
        <v>1.3288</v>
      </c>
      <c r="F17">
        <v>1.3685099999999999</v>
      </c>
      <c r="G17">
        <v>1.4079999999999999</v>
      </c>
      <c r="H17">
        <v>0</v>
      </c>
      <c r="I17">
        <v>1.2869999999999999</v>
      </c>
      <c r="J17">
        <v>1.4904999999999999</v>
      </c>
      <c r="K17">
        <v>1.6400600000000001</v>
      </c>
    </row>
    <row r="18" spans="1:11" x14ac:dyDescent="0.15">
      <c r="A18" t="s">
        <v>592</v>
      </c>
      <c r="D18" s="6"/>
      <c r="E18">
        <v>1.0142</v>
      </c>
      <c r="F18">
        <v>1.05864</v>
      </c>
      <c r="G18">
        <v>1.0780000000000001</v>
      </c>
      <c r="H18">
        <v>1.35</v>
      </c>
      <c r="I18">
        <v>0.99</v>
      </c>
      <c r="J18">
        <v>1.1538999999999999</v>
      </c>
      <c r="K18">
        <v>1.2378400000000001</v>
      </c>
    </row>
    <row r="19" spans="1:11" x14ac:dyDescent="0.15">
      <c r="A19" t="s">
        <v>698</v>
      </c>
      <c r="D19" s="6"/>
      <c r="E19">
        <v>46.408999999999999</v>
      </c>
      <c r="F19">
        <v>47.828000000000003</v>
      </c>
      <c r="G19">
        <v>49.61</v>
      </c>
      <c r="H19">
        <v>47.03</v>
      </c>
      <c r="I19">
        <v>43.911999999999999</v>
      </c>
      <c r="J19">
        <v>52</v>
      </c>
      <c r="K19">
        <v>59.76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3200</v>
      </c>
      <c r="F27" s="10">
        <v>3200</v>
      </c>
      <c r="G27" s="10">
        <v>3200</v>
      </c>
      <c r="H27" s="10">
        <v>3200</v>
      </c>
      <c r="I27" s="10">
        <v>3200</v>
      </c>
      <c r="J27" s="10">
        <v>3200</v>
      </c>
      <c r="K27" s="10">
        <v>3200</v>
      </c>
    </row>
    <row r="28" spans="1:11" x14ac:dyDescent="0.15">
      <c r="A28" t="s">
        <v>772</v>
      </c>
      <c r="D28" s="6"/>
      <c r="E28">
        <v>1.4464999999999999</v>
      </c>
      <c r="F28">
        <v>1.4619</v>
      </c>
      <c r="G28">
        <v>1.4850000000000001</v>
      </c>
      <c r="H28">
        <v>1.43</v>
      </c>
      <c r="I28">
        <v>1.3640000000000001</v>
      </c>
      <c r="J28">
        <v>1.5818000000000001</v>
      </c>
      <c r="K28">
        <v>1.8283400000000001</v>
      </c>
    </row>
    <row r="29" spans="1:11" x14ac:dyDescent="0.15">
      <c r="A29" t="s">
        <v>699</v>
      </c>
      <c r="D29" s="6"/>
      <c r="E29">
        <v>1.2748999999999999</v>
      </c>
      <c r="F29">
        <v>1.2900799999999999</v>
      </c>
      <c r="G29">
        <v>1.32</v>
      </c>
      <c r="H29">
        <v>1.27</v>
      </c>
      <c r="I29">
        <v>1.21</v>
      </c>
      <c r="J29">
        <v>1.3948</v>
      </c>
      <c r="K29">
        <v>1.62344</v>
      </c>
    </row>
    <row r="30" spans="1:11" x14ac:dyDescent="0.15">
      <c r="A30" t="s">
        <v>549</v>
      </c>
      <c r="D30" s="6"/>
      <c r="E30">
        <v>1.3563000000000001</v>
      </c>
      <c r="F30">
        <v>1.3730199999999999</v>
      </c>
      <c r="G30">
        <v>1.397</v>
      </c>
      <c r="H30">
        <v>1.34</v>
      </c>
      <c r="I30">
        <v>1.2869999999999999</v>
      </c>
      <c r="J30">
        <v>1.4827999999999999</v>
      </c>
      <c r="K30">
        <v>1.8004599999999999</v>
      </c>
    </row>
    <row r="31" spans="1:11" x14ac:dyDescent="0.15">
      <c r="A31" t="s">
        <v>592</v>
      </c>
      <c r="D31" s="6"/>
      <c r="E31">
        <v>1.2111000000000001</v>
      </c>
      <c r="F31">
        <v>1.22496</v>
      </c>
      <c r="G31">
        <v>1.2430000000000001</v>
      </c>
      <c r="H31">
        <v>1.2</v>
      </c>
      <c r="I31">
        <v>1.155</v>
      </c>
      <c r="J31">
        <v>1.3232999999999999</v>
      </c>
      <c r="K31">
        <v>1.5841799999999999</v>
      </c>
    </row>
    <row r="32" spans="1:11" x14ac:dyDescent="0.15">
      <c r="A32" t="s">
        <v>698</v>
      </c>
      <c r="D32" s="6"/>
      <c r="E32">
        <v>46.398000000000003</v>
      </c>
      <c r="F32">
        <v>46.277000000000001</v>
      </c>
      <c r="G32">
        <v>47.75</v>
      </c>
      <c r="H32">
        <v>45.78</v>
      </c>
      <c r="I32">
        <v>42.933</v>
      </c>
      <c r="J32">
        <v>50</v>
      </c>
      <c r="K32">
        <v>53.67</v>
      </c>
    </row>
    <row r="33" spans="1:11" x14ac:dyDescent="0.15">
      <c r="D33" s="6"/>
    </row>
    <row r="34" spans="1:11" x14ac:dyDescent="0.15">
      <c r="A34" s="9" t="s">
        <v>540</v>
      </c>
      <c r="D34" s="6"/>
    </row>
    <row r="35" spans="1:11" x14ac:dyDescent="0.15">
      <c r="A35" s="9" t="s">
        <v>343</v>
      </c>
      <c r="D35" s="6"/>
      <c r="E35" s="8" t="s">
        <v>872</v>
      </c>
      <c r="F35" s="8" t="s">
        <v>396</v>
      </c>
      <c r="G35" s="8" t="s">
        <v>397</v>
      </c>
      <c r="H35" s="8" t="s">
        <v>398</v>
      </c>
      <c r="I35" s="8" t="s">
        <v>163</v>
      </c>
      <c r="J35" s="8" t="s">
        <v>126</v>
      </c>
      <c r="K35" s="8" t="s">
        <v>816</v>
      </c>
    </row>
    <row r="36" spans="1:11" x14ac:dyDescent="0.15">
      <c r="A36" s="14" t="s">
        <v>308</v>
      </c>
      <c r="D36" s="6"/>
      <c r="E36" s="25">
        <v>0.33329999999999999</v>
      </c>
      <c r="F36" s="25">
        <v>0.33329999999999999</v>
      </c>
      <c r="G36" s="25">
        <v>0.33329999999999999</v>
      </c>
      <c r="H36" s="25">
        <v>0.33329999999999999</v>
      </c>
      <c r="I36" s="25">
        <v>0.33329999999999999</v>
      </c>
      <c r="J36" s="25">
        <v>0.33329999999999999</v>
      </c>
      <c r="K36" s="25">
        <v>0.33329999999999999</v>
      </c>
    </row>
    <row r="37" spans="1:11" x14ac:dyDescent="0.15">
      <c r="A37" s="14" t="s">
        <v>792</v>
      </c>
      <c r="D37" s="6"/>
      <c r="E37" s="27">
        <v>2</v>
      </c>
      <c r="F37" s="27">
        <v>2</v>
      </c>
      <c r="G37" s="27">
        <v>2</v>
      </c>
      <c r="H37" s="27">
        <v>2</v>
      </c>
      <c r="I37" s="27">
        <v>2</v>
      </c>
      <c r="J37" s="27">
        <v>2</v>
      </c>
      <c r="K37" s="27">
        <v>2</v>
      </c>
    </row>
    <row r="38" spans="1:11" x14ac:dyDescent="0.15">
      <c r="A38" s="14" t="s">
        <v>664</v>
      </c>
      <c r="D38" s="6"/>
      <c r="E38" s="25">
        <v>0.66659999999999997</v>
      </c>
      <c r="F38" s="25">
        <v>0.66659999999999997</v>
      </c>
      <c r="G38" s="25">
        <v>0.66659999999999997</v>
      </c>
      <c r="H38" s="25">
        <v>0.66659999999999997</v>
      </c>
      <c r="I38" s="25">
        <v>0.66659999999999997</v>
      </c>
      <c r="J38" s="25">
        <v>0.66659999999999997</v>
      </c>
      <c r="K38" s="25">
        <v>0.66659999999999997</v>
      </c>
    </row>
    <row r="39" spans="1:11" x14ac:dyDescent="0.15">
      <c r="A39" s="14" t="s">
        <v>354</v>
      </c>
      <c r="D39" s="6"/>
      <c r="E39" s="27">
        <v>4</v>
      </c>
      <c r="F39" s="27">
        <v>4</v>
      </c>
      <c r="G39" s="27">
        <v>4</v>
      </c>
      <c r="H39" s="27">
        <v>4</v>
      </c>
      <c r="I39" s="27">
        <v>4</v>
      </c>
      <c r="J39" s="27">
        <v>4</v>
      </c>
      <c r="K39" s="27">
        <v>4</v>
      </c>
    </row>
    <row r="40" spans="1:11" x14ac:dyDescent="0.15">
      <c r="A40" t="s">
        <v>594</v>
      </c>
      <c r="D40" s="6"/>
      <c r="E40">
        <v>4000</v>
      </c>
      <c r="F40">
        <v>4000</v>
      </c>
      <c r="G40">
        <v>4000</v>
      </c>
      <c r="H40">
        <v>4000</v>
      </c>
      <c r="I40">
        <v>4000</v>
      </c>
      <c r="J40">
        <v>4000</v>
      </c>
      <c r="K40">
        <v>4000</v>
      </c>
    </row>
    <row r="41" spans="1:11" x14ac:dyDescent="0.15">
      <c r="A41" s="10" t="s">
        <v>575</v>
      </c>
      <c r="B41" s="10"/>
      <c r="C41" s="10"/>
      <c r="D41" s="11"/>
      <c r="E41" s="10">
        <v>12000</v>
      </c>
      <c r="F41" s="10">
        <v>12000</v>
      </c>
      <c r="G41" s="10">
        <v>12000</v>
      </c>
      <c r="H41" s="10">
        <v>4000</v>
      </c>
      <c r="I41" s="10">
        <v>12000</v>
      </c>
      <c r="J41" s="10">
        <v>12000</v>
      </c>
      <c r="K41" s="10">
        <v>12000</v>
      </c>
    </row>
    <row r="42" spans="1:11" x14ac:dyDescent="0.15">
      <c r="A42" t="s">
        <v>772</v>
      </c>
      <c r="D42" s="6"/>
      <c r="E42">
        <v>1.4420999999999999</v>
      </c>
      <c r="F42">
        <v>1.5243800000000001</v>
      </c>
      <c r="G42">
        <v>1.5509999999999999</v>
      </c>
      <c r="H42">
        <v>1.46</v>
      </c>
      <c r="I42">
        <v>1.397</v>
      </c>
      <c r="J42">
        <v>1.6489</v>
      </c>
      <c r="K42">
        <v>1.8261499999999999</v>
      </c>
    </row>
    <row r="43" spans="1:11" x14ac:dyDescent="0.15">
      <c r="A43" t="s">
        <v>287</v>
      </c>
      <c r="D43" s="6"/>
      <c r="E43">
        <v>1.2639</v>
      </c>
      <c r="F43">
        <v>1.3393600000000001</v>
      </c>
      <c r="G43">
        <v>1.3640000000000001</v>
      </c>
      <c r="H43">
        <v>0</v>
      </c>
      <c r="I43">
        <v>1.232</v>
      </c>
      <c r="J43">
        <v>1.4597</v>
      </c>
      <c r="K43">
        <v>1.60304</v>
      </c>
    </row>
    <row r="44" spans="1:11" x14ac:dyDescent="0.15">
      <c r="A44" t="s">
        <v>699</v>
      </c>
      <c r="D44" s="6"/>
      <c r="E44">
        <v>1.0637000000000001</v>
      </c>
      <c r="F44">
        <v>1.13432</v>
      </c>
      <c r="G44">
        <v>1.1439999999999999</v>
      </c>
      <c r="H44">
        <v>1.28</v>
      </c>
      <c r="I44">
        <v>1.0449999999999999</v>
      </c>
      <c r="J44">
        <v>1.2363999999999999</v>
      </c>
      <c r="K44">
        <v>1.3510599999999999</v>
      </c>
    </row>
    <row r="45" spans="1:11" x14ac:dyDescent="0.15">
      <c r="A45" t="s">
        <v>549</v>
      </c>
      <c r="D45" s="6"/>
      <c r="E45">
        <v>1.4267000000000001</v>
      </c>
      <c r="F45">
        <v>1.5092000000000001</v>
      </c>
      <c r="G45">
        <v>1.54</v>
      </c>
      <c r="H45">
        <v>1.45</v>
      </c>
      <c r="I45">
        <v>1.3859999999999999</v>
      </c>
      <c r="J45">
        <v>1.6214</v>
      </c>
      <c r="K45">
        <v>1.79826</v>
      </c>
    </row>
    <row r="46" spans="1:11" x14ac:dyDescent="0.15">
      <c r="A46" t="s">
        <v>787</v>
      </c>
      <c r="D46" s="6"/>
      <c r="E46">
        <v>1.2407999999999999</v>
      </c>
      <c r="F46">
        <v>1.32528</v>
      </c>
      <c r="G46">
        <v>1.3420000000000001</v>
      </c>
      <c r="H46">
        <v>0</v>
      </c>
      <c r="I46">
        <v>1.21</v>
      </c>
      <c r="J46">
        <v>1.4432</v>
      </c>
      <c r="K46">
        <v>1.56379</v>
      </c>
    </row>
    <row r="47" spans="1:11" x14ac:dyDescent="0.15">
      <c r="A47" t="s">
        <v>592</v>
      </c>
      <c r="D47" s="6"/>
      <c r="E47">
        <v>1.0274000000000001</v>
      </c>
      <c r="F47">
        <v>1.07657</v>
      </c>
      <c r="G47">
        <v>1.111</v>
      </c>
      <c r="H47">
        <v>1.27</v>
      </c>
      <c r="I47">
        <v>1.012</v>
      </c>
      <c r="J47">
        <v>1.1726000000000001</v>
      </c>
      <c r="K47">
        <v>1.3118000000000001</v>
      </c>
    </row>
    <row r="48" spans="1:11" x14ac:dyDescent="0.15">
      <c r="A48" t="s">
        <v>698</v>
      </c>
      <c r="D48" s="6"/>
      <c r="E48">
        <v>46.255000000000003</v>
      </c>
      <c r="F48">
        <v>47.828000000000003</v>
      </c>
      <c r="G48">
        <v>49.61</v>
      </c>
      <c r="H48">
        <v>47.33</v>
      </c>
      <c r="I48">
        <v>43.911999999999999</v>
      </c>
      <c r="J48">
        <v>52</v>
      </c>
      <c r="K48">
        <v>59.76</v>
      </c>
    </row>
    <row r="49" spans="1:11" x14ac:dyDescent="0.15">
      <c r="D49" s="6"/>
    </row>
    <row r="50" spans="1:11" x14ac:dyDescent="0.1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</row>
  </sheetData>
  <sheetProtection algorithmName="SHA-512" hashValue="aMQZE6NZVW4lmx2ZfK86AOLb+5NCzw4SGlu8a9oi4BaMp0AWvlnsmqqyMBr3pFA+hAZIrRPtMbF4CbLuqRUB+Q==" saltValue="DgfgumkKrTqDmd+iKT4UI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1">
    <tabColor indexed="34"/>
  </sheetPr>
  <dimension ref="A1:K44"/>
  <sheetViews>
    <sheetView workbookViewId="0">
      <pane xSplit="11" topLeftCell="L1" activePane="topRight" state="frozen"/>
      <selection pane="topRight" activeCell="F20" sqref="F20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2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x14ac:dyDescent="0.15">
      <c r="A3" s="3" t="s">
        <v>789</v>
      </c>
      <c r="B3" s="4"/>
      <c r="C3" s="4"/>
      <c r="D3" s="5"/>
      <c r="E3" s="4"/>
      <c r="F3" s="4"/>
    </row>
    <row r="4" spans="1:11" x14ac:dyDescent="0.15">
      <c r="D4" s="6"/>
      <c r="E4" s="7" t="s">
        <v>443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s="10" t="s">
        <v>594</v>
      </c>
      <c r="B11" s="10"/>
      <c r="C11" s="10"/>
      <c r="D11" s="11"/>
      <c r="E11" s="10">
        <v>3200</v>
      </c>
      <c r="F11" s="10">
        <v>3200</v>
      </c>
      <c r="G11" s="10">
        <v>3200</v>
      </c>
      <c r="H11" s="10">
        <v>3200</v>
      </c>
      <c r="I11" s="10">
        <v>3200</v>
      </c>
      <c r="J11" s="10">
        <v>3200</v>
      </c>
      <c r="K11" s="10">
        <v>3200</v>
      </c>
    </row>
    <row r="12" spans="1:11" x14ac:dyDescent="0.15">
      <c r="A12" t="s">
        <v>772</v>
      </c>
      <c r="D12" s="6"/>
      <c r="E12">
        <v>1.573</v>
      </c>
      <c r="F12">
        <v>1.62294</v>
      </c>
      <c r="G12">
        <v>1.65</v>
      </c>
      <c r="H12">
        <v>1.58</v>
      </c>
      <c r="I12">
        <v>1.5509999999999999</v>
      </c>
      <c r="J12">
        <v>1.7094</v>
      </c>
      <c r="K12">
        <v>1.9373400000000001</v>
      </c>
    </row>
    <row r="13" spans="1:11" x14ac:dyDescent="0.15">
      <c r="A13" t="s">
        <v>699</v>
      </c>
      <c r="D13" s="6"/>
      <c r="E13">
        <v>1.3849</v>
      </c>
      <c r="F13">
        <v>1.42747</v>
      </c>
      <c r="G13">
        <v>1.452</v>
      </c>
      <c r="H13">
        <v>1.41</v>
      </c>
      <c r="I13">
        <v>1.353</v>
      </c>
      <c r="J13">
        <v>1.5069999999999999</v>
      </c>
      <c r="K13">
        <v>1.7013400000000001</v>
      </c>
    </row>
    <row r="14" spans="1:11" x14ac:dyDescent="0.15">
      <c r="A14" t="s">
        <v>549</v>
      </c>
      <c r="D14" s="6"/>
      <c r="E14">
        <v>1.3375999999999999</v>
      </c>
      <c r="F14">
        <v>1.3801699999999999</v>
      </c>
      <c r="G14">
        <v>1.4079999999999999</v>
      </c>
      <c r="H14">
        <v>1.35</v>
      </c>
      <c r="I14">
        <v>1.32</v>
      </c>
      <c r="J14">
        <v>1.4531000000000001</v>
      </c>
      <c r="K14">
        <v>1.7127300000000001</v>
      </c>
    </row>
    <row r="15" spans="1:11" x14ac:dyDescent="0.15">
      <c r="A15" t="s">
        <v>592</v>
      </c>
      <c r="D15" s="6"/>
      <c r="E15">
        <v>1.1748000000000001</v>
      </c>
      <c r="F15">
        <v>1.2106600000000001</v>
      </c>
      <c r="G15">
        <v>1.232</v>
      </c>
      <c r="H15">
        <v>1.19</v>
      </c>
      <c r="I15">
        <v>1.1439999999999999</v>
      </c>
      <c r="J15">
        <v>1.2804</v>
      </c>
      <c r="K15">
        <v>1.4277299999999999</v>
      </c>
    </row>
    <row r="16" spans="1:11" x14ac:dyDescent="0.15">
      <c r="A16" t="s">
        <v>698</v>
      </c>
      <c r="D16" s="6"/>
      <c r="E16">
        <v>44.264000000000003</v>
      </c>
      <c r="F16">
        <v>44.99</v>
      </c>
      <c r="G16">
        <v>46.76</v>
      </c>
      <c r="H16">
        <v>44.51</v>
      </c>
      <c r="I16">
        <v>41.656999999999996</v>
      </c>
      <c r="J16">
        <v>47</v>
      </c>
      <c r="K16">
        <v>53.67</v>
      </c>
    </row>
    <row r="17" spans="1:11" x14ac:dyDescent="0.15">
      <c r="D17" s="6"/>
    </row>
    <row r="18" spans="1:11" x14ac:dyDescent="0.15">
      <c r="A18" s="9" t="s">
        <v>616</v>
      </c>
      <c r="D18" s="6"/>
    </row>
    <row r="19" spans="1:11" x14ac:dyDescent="0.15">
      <c r="A19" s="9" t="s">
        <v>344</v>
      </c>
      <c r="D19" s="6"/>
      <c r="E19" s="8" t="s">
        <v>872</v>
      </c>
      <c r="F19" s="8" t="s">
        <v>396</v>
      </c>
      <c r="G19" s="8" t="s">
        <v>397</v>
      </c>
      <c r="H19" s="8" t="s">
        <v>398</v>
      </c>
      <c r="I19" s="8" t="s">
        <v>163</v>
      </c>
      <c r="J19" s="8" t="s">
        <v>126</v>
      </c>
      <c r="K19" s="8" t="s">
        <v>816</v>
      </c>
    </row>
    <row r="20" spans="1:11" x14ac:dyDescent="0.15">
      <c r="A20" s="14" t="s">
        <v>308</v>
      </c>
      <c r="D20" s="6"/>
      <c r="E20" s="25">
        <v>0.33329999999999999</v>
      </c>
      <c r="F20" s="25">
        <v>0.33329999999999999</v>
      </c>
      <c r="G20" s="25">
        <v>0.33329999999999999</v>
      </c>
      <c r="H20" s="25">
        <v>0.33329999999999999</v>
      </c>
      <c r="I20" s="25">
        <v>0.33329999999999999</v>
      </c>
      <c r="J20" s="25">
        <v>0.33329999999999999</v>
      </c>
      <c r="K20" s="25">
        <v>0.33329999999999999</v>
      </c>
    </row>
    <row r="21" spans="1:11" x14ac:dyDescent="0.15">
      <c r="A21" s="14" t="s">
        <v>792</v>
      </c>
      <c r="D21" s="6"/>
      <c r="E21" s="27">
        <v>2</v>
      </c>
      <c r="F21" s="27">
        <v>2</v>
      </c>
      <c r="G21" s="27">
        <v>2</v>
      </c>
      <c r="H21" s="27">
        <v>2</v>
      </c>
      <c r="I21" s="27">
        <v>2</v>
      </c>
      <c r="J21" s="27">
        <v>2</v>
      </c>
      <c r="K21" s="27">
        <v>2</v>
      </c>
    </row>
    <row r="22" spans="1:11" x14ac:dyDescent="0.15">
      <c r="A22" s="14" t="s">
        <v>664</v>
      </c>
      <c r="D22" s="6"/>
      <c r="E22" s="25">
        <v>0.66659999999999997</v>
      </c>
      <c r="F22" s="25">
        <v>0.66659999999999997</v>
      </c>
      <c r="G22" s="25">
        <v>0.66659999999999997</v>
      </c>
      <c r="H22" s="25">
        <v>0.66659999999999997</v>
      </c>
      <c r="I22" s="25">
        <v>0.66659999999999997</v>
      </c>
      <c r="J22" s="25">
        <v>0.66659999999999997</v>
      </c>
      <c r="K22" s="25">
        <v>0.66659999999999997</v>
      </c>
    </row>
    <row r="23" spans="1:11" x14ac:dyDescent="0.15">
      <c r="A23" s="14" t="s">
        <v>354</v>
      </c>
      <c r="D23" s="6"/>
      <c r="E23" s="27">
        <v>4</v>
      </c>
      <c r="F23" s="27">
        <v>4</v>
      </c>
      <c r="G23" s="27">
        <v>4</v>
      </c>
      <c r="H23" s="27">
        <v>4</v>
      </c>
      <c r="I23" s="27">
        <v>4</v>
      </c>
      <c r="J23" s="27">
        <v>4</v>
      </c>
      <c r="K23" s="27">
        <v>4</v>
      </c>
    </row>
    <row r="24" spans="1:11" x14ac:dyDescent="0.15">
      <c r="A24" s="10" t="s">
        <v>594</v>
      </c>
      <c r="B24" s="10"/>
      <c r="C24" s="10"/>
      <c r="D24" s="11"/>
      <c r="E24" s="10">
        <v>3500</v>
      </c>
      <c r="F24" s="10">
        <v>3500</v>
      </c>
      <c r="G24" s="10">
        <v>3500</v>
      </c>
      <c r="H24" s="10">
        <v>3500</v>
      </c>
      <c r="I24" s="10">
        <v>3500</v>
      </c>
      <c r="J24" s="10">
        <v>3500</v>
      </c>
      <c r="K24" s="10">
        <v>3500</v>
      </c>
    </row>
    <row r="25" spans="1:11" x14ac:dyDescent="0.15">
      <c r="A25" t="s">
        <v>772</v>
      </c>
      <c r="D25" s="6"/>
      <c r="E25">
        <v>1.7094</v>
      </c>
      <c r="F25">
        <v>1.65385</v>
      </c>
      <c r="G25">
        <v>1.65</v>
      </c>
      <c r="H25">
        <v>1.62</v>
      </c>
      <c r="I25">
        <v>1.5620000000000001</v>
      </c>
      <c r="J25">
        <v>1.8007</v>
      </c>
      <c r="K25">
        <v>2.0228000000000002</v>
      </c>
    </row>
    <row r="26" spans="1:11" x14ac:dyDescent="0.15">
      <c r="A26" t="s">
        <v>699</v>
      </c>
      <c r="D26" s="6"/>
      <c r="E26">
        <v>1.4608000000000001</v>
      </c>
      <c r="F26">
        <v>1.4725699999999999</v>
      </c>
      <c r="G26">
        <v>1.4850000000000001</v>
      </c>
      <c r="H26">
        <v>1.44</v>
      </c>
      <c r="I26">
        <v>1.397</v>
      </c>
      <c r="J26">
        <v>1.6049</v>
      </c>
      <c r="K26">
        <v>1.81176</v>
      </c>
    </row>
    <row r="27" spans="1:11" x14ac:dyDescent="0.15">
      <c r="A27" t="s">
        <v>549</v>
      </c>
      <c r="D27" s="6"/>
      <c r="E27">
        <v>1.4454</v>
      </c>
      <c r="F27">
        <v>1.3552</v>
      </c>
      <c r="G27">
        <v>1.397</v>
      </c>
      <c r="H27">
        <v>1.49</v>
      </c>
      <c r="I27">
        <v>1.276</v>
      </c>
      <c r="J27">
        <v>1.4773000000000001</v>
      </c>
      <c r="K27">
        <v>1.8305100000000001</v>
      </c>
    </row>
    <row r="28" spans="1:11" x14ac:dyDescent="0.15">
      <c r="A28" t="s">
        <v>592</v>
      </c>
      <c r="D28" s="6"/>
      <c r="E28">
        <v>1.2782</v>
      </c>
      <c r="F28">
        <v>1.30427</v>
      </c>
      <c r="G28">
        <v>1.3420000000000001</v>
      </c>
      <c r="H28">
        <v>1.32</v>
      </c>
      <c r="I28">
        <v>1.232</v>
      </c>
      <c r="J28">
        <v>1.4222999999999999</v>
      </c>
      <c r="K28">
        <v>1.6420699999999999</v>
      </c>
    </row>
    <row r="29" spans="1:11" x14ac:dyDescent="0.15">
      <c r="A29" t="s">
        <v>698</v>
      </c>
      <c r="D29" s="6"/>
      <c r="E29">
        <v>41.25</v>
      </c>
      <c r="F29">
        <v>44.363</v>
      </c>
      <c r="G29">
        <v>45.79</v>
      </c>
      <c r="H29">
        <v>44.14</v>
      </c>
      <c r="I29">
        <v>41.228000000000002</v>
      </c>
      <c r="J29">
        <v>48</v>
      </c>
      <c r="K29">
        <v>52.13</v>
      </c>
    </row>
    <row r="30" spans="1:11" x14ac:dyDescent="0.15">
      <c r="D30" s="6"/>
    </row>
    <row r="31" spans="1:11" x14ac:dyDescent="0.15">
      <c r="A31" s="9" t="s">
        <v>616</v>
      </c>
      <c r="D31" s="6"/>
    </row>
    <row r="32" spans="1:11" x14ac:dyDescent="0.15">
      <c r="A32" s="9" t="s">
        <v>703</v>
      </c>
      <c r="D32" s="6"/>
      <c r="E32" s="8" t="s">
        <v>872</v>
      </c>
      <c r="F32" s="8" t="s">
        <v>396</v>
      </c>
      <c r="G32" s="8" t="s">
        <v>397</v>
      </c>
      <c r="H32" s="8" t="s">
        <v>398</v>
      </c>
      <c r="I32" s="8" t="s">
        <v>163</v>
      </c>
      <c r="J32" s="8" t="s">
        <v>126</v>
      </c>
      <c r="K32" s="8" t="s">
        <v>816</v>
      </c>
    </row>
    <row r="33" spans="1:11" x14ac:dyDescent="0.15">
      <c r="A33" s="14" t="s">
        <v>308</v>
      </c>
      <c r="D33" s="6"/>
      <c r="E33" s="25">
        <v>0.33329999999999999</v>
      </c>
      <c r="F33" s="25">
        <v>0.33329999999999999</v>
      </c>
      <c r="G33" s="25">
        <v>0.33329999999999999</v>
      </c>
      <c r="H33" s="25">
        <v>0.33329999999999999</v>
      </c>
      <c r="I33" s="25">
        <v>0.33329999999999999</v>
      </c>
      <c r="J33" s="25">
        <v>0.33329999999999999</v>
      </c>
      <c r="K33" s="25">
        <v>0.33329999999999999</v>
      </c>
    </row>
    <row r="34" spans="1:11" x14ac:dyDescent="0.15">
      <c r="A34" s="14" t="s">
        <v>792</v>
      </c>
      <c r="D34" s="6"/>
      <c r="E34" s="27">
        <v>2</v>
      </c>
      <c r="F34" s="27">
        <v>2</v>
      </c>
      <c r="G34" s="27">
        <v>2</v>
      </c>
      <c r="H34" s="27">
        <v>2</v>
      </c>
      <c r="I34" s="27">
        <v>2</v>
      </c>
      <c r="J34" s="27">
        <v>2</v>
      </c>
      <c r="K34" s="27">
        <v>2</v>
      </c>
    </row>
    <row r="35" spans="1:11" x14ac:dyDescent="0.15">
      <c r="A35" s="14" t="s">
        <v>664</v>
      </c>
      <c r="D35" s="6"/>
      <c r="E35" s="25">
        <v>0.66659999999999997</v>
      </c>
      <c r="F35" s="25">
        <v>0.66659999999999997</v>
      </c>
      <c r="G35" s="25">
        <v>0.66659999999999997</v>
      </c>
      <c r="H35" s="25">
        <v>0.66659999999999997</v>
      </c>
      <c r="I35" s="25">
        <v>0.66659999999999997</v>
      </c>
      <c r="J35" s="25">
        <v>0.66659999999999997</v>
      </c>
      <c r="K35" s="25">
        <v>0.66659999999999997</v>
      </c>
    </row>
    <row r="36" spans="1:11" x14ac:dyDescent="0.15">
      <c r="A36" s="14" t="s">
        <v>354</v>
      </c>
      <c r="D36" s="6"/>
      <c r="E36" s="27">
        <v>4</v>
      </c>
      <c r="F36" s="27">
        <v>4</v>
      </c>
      <c r="G36" s="27">
        <v>4</v>
      </c>
      <c r="H36" s="27">
        <v>4</v>
      </c>
      <c r="I36" s="27">
        <v>4</v>
      </c>
      <c r="J36" s="27">
        <v>4</v>
      </c>
      <c r="K36" s="27">
        <v>4</v>
      </c>
    </row>
    <row r="37" spans="1:11" x14ac:dyDescent="0.15">
      <c r="A37" s="10" t="s">
        <v>594</v>
      </c>
      <c r="B37" s="10"/>
      <c r="C37" s="10"/>
      <c r="D37" s="11"/>
      <c r="E37" s="10">
        <v>3200</v>
      </c>
      <c r="F37" s="10">
        <v>3200</v>
      </c>
      <c r="G37" s="10">
        <v>3200</v>
      </c>
      <c r="H37" s="10">
        <v>3200</v>
      </c>
      <c r="I37" s="10">
        <v>3200</v>
      </c>
      <c r="J37" s="10">
        <v>3200</v>
      </c>
      <c r="K37" s="10">
        <v>3200</v>
      </c>
    </row>
    <row r="38" spans="1:11" x14ac:dyDescent="0.15">
      <c r="A38" t="s">
        <v>772</v>
      </c>
      <c r="D38" s="6"/>
      <c r="E38">
        <v>1.7808999999999999</v>
      </c>
      <c r="F38">
        <v>1.7947599999999999</v>
      </c>
      <c r="G38">
        <v>1.8260000000000001</v>
      </c>
      <c r="H38">
        <v>1.79</v>
      </c>
      <c r="I38">
        <v>1.716</v>
      </c>
      <c r="J38">
        <v>1.9282999999999999</v>
      </c>
      <c r="K38">
        <v>2.1857799999999998</v>
      </c>
    </row>
    <row r="39" spans="1:11" x14ac:dyDescent="0.15">
      <c r="A39" t="s">
        <v>699</v>
      </c>
      <c r="D39" s="6"/>
      <c r="E39">
        <v>1.4146000000000001</v>
      </c>
      <c r="F39">
        <v>1.42516</v>
      </c>
      <c r="G39">
        <v>1.452</v>
      </c>
      <c r="H39">
        <v>1.39</v>
      </c>
      <c r="I39">
        <v>1.3640000000000001</v>
      </c>
      <c r="J39">
        <v>1.5378000000000001</v>
      </c>
      <c r="K39">
        <v>1.7304600000000001</v>
      </c>
    </row>
    <row r="40" spans="1:11" x14ac:dyDescent="0.15">
      <c r="A40" t="s">
        <v>549</v>
      </c>
      <c r="D40" s="6"/>
      <c r="E40">
        <v>1.5114000000000001</v>
      </c>
      <c r="F40">
        <v>1.5222899999999999</v>
      </c>
      <c r="G40">
        <v>1.5509999999999999</v>
      </c>
      <c r="H40">
        <v>1.49</v>
      </c>
      <c r="I40">
        <v>1.4630000000000001</v>
      </c>
      <c r="J40">
        <v>1.6445000000000001</v>
      </c>
      <c r="K40">
        <v>1.99349</v>
      </c>
    </row>
    <row r="41" spans="1:11" x14ac:dyDescent="0.15">
      <c r="A41" t="s">
        <v>592</v>
      </c>
      <c r="D41" s="6"/>
      <c r="E41">
        <v>1.3244</v>
      </c>
      <c r="F41">
        <v>1.33507</v>
      </c>
      <c r="G41">
        <v>1.3640000000000001</v>
      </c>
      <c r="H41">
        <v>1.31</v>
      </c>
      <c r="I41">
        <v>1.2649999999999999</v>
      </c>
      <c r="J41">
        <v>1.4410000000000001</v>
      </c>
      <c r="K41">
        <v>1.56077</v>
      </c>
    </row>
    <row r="42" spans="1:11" x14ac:dyDescent="0.15">
      <c r="A42" t="s">
        <v>698</v>
      </c>
      <c r="D42" s="6"/>
      <c r="E42">
        <v>46.475000000000001</v>
      </c>
      <c r="F42">
        <v>46.2</v>
      </c>
      <c r="G42">
        <v>48.73</v>
      </c>
      <c r="H42">
        <v>45.7</v>
      </c>
      <c r="I42">
        <v>43.615000000000002</v>
      </c>
      <c r="J42">
        <v>50</v>
      </c>
      <c r="K42">
        <v>53.67</v>
      </c>
    </row>
    <row r="43" spans="1:11" x14ac:dyDescent="0.15">
      <c r="D43" s="6"/>
    </row>
    <row r="44" spans="1:11" x14ac:dyDescent="0.1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</row>
  </sheetData>
  <sheetProtection algorithmName="SHA-512" hashValue="A0y1O8qFNtethFzWB0ySB31E+uX/Vv8SMbbc8oM24TzQVnJfbxENoNO5/b/YFJ+08PAn0Hnk7oDHiaO+Sicddw==" saltValue="govucxTg2dOaQdpooQ7eRw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2">
    <tabColor indexed="24"/>
  </sheetPr>
  <dimension ref="A1:K34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261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>
        <v>6000</v>
      </c>
      <c r="F11">
        <v>6000</v>
      </c>
      <c r="G11">
        <v>6000</v>
      </c>
      <c r="H11">
        <v>6000</v>
      </c>
      <c r="I11">
        <v>6000</v>
      </c>
      <c r="J11">
        <v>6000</v>
      </c>
      <c r="K11">
        <v>6000</v>
      </c>
    </row>
    <row r="12" spans="1:11" x14ac:dyDescent="0.15">
      <c r="A12" s="10" t="s">
        <v>575</v>
      </c>
      <c r="B12" s="10"/>
      <c r="C12" s="10"/>
      <c r="D12" s="11"/>
      <c r="E12" s="10">
        <v>9000</v>
      </c>
      <c r="F12" s="10">
        <v>9000</v>
      </c>
      <c r="G12" s="10">
        <v>9000</v>
      </c>
      <c r="H12" s="10">
        <v>6000</v>
      </c>
      <c r="I12" s="10">
        <v>9000</v>
      </c>
      <c r="J12" s="10">
        <v>9000</v>
      </c>
      <c r="K12" s="10">
        <v>9000</v>
      </c>
    </row>
    <row r="13" spans="1:11" x14ac:dyDescent="0.15">
      <c r="A13" t="s">
        <v>772</v>
      </c>
      <c r="D13" s="6"/>
      <c r="E13">
        <v>1.5168999999999999</v>
      </c>
      <c r="F13">
        <v>1.6148</v>
      </c>
      <c r="G13">
        <v>1.518</v>
      </c>
      <c r="H13">
        <v>1.57</v>
      </c>
      <c r="I13">
        <v>1.4850000000000001</v>
      </c>
      <c r="J13">
        <v>1.6015999999999999</v>
      </c>
      <c r="K13">
        <v>1.96983</v>
      </c>
    </row>
    <row r="14" spans="1:11" x14ac:dyDescent="0.15">
      <c r="A14" t="s">
        <v>287</v>
      </c>
      <c r="D14" s="6"/>
      <c r="E14">
        <v>1.0494000000000001</v>
      </c>
      <c r="F14">
        <v>1.1068199999999999</v>
      </c>
      <c r="G14">
        <v>1.089</v>
      </c>
      <c r="H14">
        <v>0</v>
      </c>
      <c r="I14">
        <v>1.1000000000000001</v>
      </c>
      <c r="J14">
        <v>1.1681999999999999</v>
      </c>
      <c r="K14">
        <v>1.43771</v>
      </c>
    </row>
    <row r="15" spans="1:11" x14ac:dyDescent="0.15">
      <c r="A15" t="s">
        <v>699</v>
      </c>
      <c r="D15" s="6"/>
      <c r="E15">
        <v>0.74250000000000005</v>
      </c>
      <c r="F15">
        <v>0.80101999999999995</v>
      </c>
      <c r="G15">
        <v>0.77</v>
      </c>
      <c r="H15">
        <v>1.1000000000000001</v>
      </c>
      <c r="I15">
        <v>0.79200000000000004</v>
      </c>
      <c r="J15">
        <v>0.80079999999999996</v>
      </c>
      <c r="K15">
        <v>1.0221100000000001</v>
      </c>
    </row>
    <row r="16" spans="1:11" x14ac:dyDescent="0.15">
      <c r="A16" t="s">
        <v>549</v>
      </c>
      <c r="D16" s="6"/>
      <c r="E16">
        <v>1.4091</v>
      </c>
      <c r="F16">
        <v>1.5011699999999999</v>
      </c>
      <c r="G16">
        <v>1.5620000000000001</v>
      </c>
      <c r="H16">
        <v>1.46</v>
      </c>
      <c r="I16">
        <v>1.3859999999999999</v>
      </c>
      <c r="J16">
        <v>1.4883</v>
      </c>
      <c r="K16">
        <v>1.8528199999999999</v>
      </c>
    </row>
    <row r="17" spans="1:11" x14ac:dyDescent="0.15">
      <c r="A17" t="s">
        <v>787</v>
      </c>
      <c r="D17" s="6"/>
      <c r="E17">
        <v>0.96360000000000001</v>
      </c>
      <c r="F17">
        <v>1.01607</v>
      </c>
      <c r="G17">
        <v>1.0669999999999999</v>
      </c>
      <c r="H17">
        <v>0</v>
      </c>
      <c r="I17">
        <v>1.012</v>
      </c>
      <c r="J17">
        <v>1.0153000000000001</v>
      </c>
      <c r="K17">
        <v>1.3539699999999999</v>
      </c>
    </row>
    <row r="18" spans="1:11" x14ac:dyDescent="0.15">
      <c r="A18" t="s">
        <v>592</v>
      </c>
      <c r="D18" s="6"/>
      <c r="E18">
        <v>0.70289999999999997</v>
      </c>
      <c r="F18">
        <v>0.75966</v>
      </c>
      <c r="G18">
        <v>0.77</v>
      </c>
      <c r="H18">
        <v>1.02</v>
      </c>
      <c r="I18">
        <v>0.75900000000000001</v>
      </c>
      <c r="J18">
        <v>0.75790000000000002</v>
      </c>
      <c r="K18">
        <v>0.93837000000000004</v>
      </c>
    </row>
    <row r="19" spans="1:11" x14ac:dyDescent="0.15">
      <c r="A19" t="s">
        <v>698</v>
      </c>
      <c r="D19" s="6"/>
      <c r="E19">
        <v>48.631</v>
      </c>
      <c r="F19">
        <v>52.326999999999998</v>
      </c>
      <c r="G19">
        <v>51.53</v>
      </c>
      <c r="H19">
        <v>51.28</v>
      </c>
      <c r="I19">
        <v>46.673000000000002</v>
      </c>
      <c r="J19">
        <v>52.25</v>
      </c>
      <c r="K19">
        <v>59.76</v>
      </c>
    </row>
    <row r="20" spans="1:11" x14ac:dyDescent="0.15">
      <c r="D20" s="6"/>
    </row>
    <row r="21" spans="1:11" x14ac:dyDescent="0.15">
      <c r="D21" s="6"/>
    </row>
    <row r="22" spans="1:11" x14ac:dyDescent="0.15">
      <c r="A22" s="9" t="s">
        <v>451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6">
        <v>0.5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3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6">
        <v>0.5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3</v>
      </c>
    </row>
    <row r="27" spans="1:11" x14ac:dyDescent="0.15">
      <c r="A27" s="10" t="s">
        <v>594</v>
      </c>
      <c r="B27" s="10"/>
      <c r="C27" s="10"/>
      <c r="D27" s="11"/>
      <c r="E27" s="10">
        <v>3500</v>
      </c>
      <c r="F27" s="10">
        <v>3500</v>
      </c>
      <c r="G27" s="10">
        <v>3500</v>
      </c>
      <c r="H27" s="10">
        <v>3500</v>
      </c>
      <c r="I27" s="10">
        <v>3500</v>
      </c>
      <c r="J27" s="10">
        <v>3500</v>
      </c>
      <c r="K27" s="10">
        <v>3500</v>
      </c>
    </row>
    <row r="28" spans="1:11" x14ac:dyDescent="0.15">
      <c r="A28" t="s">
        <v>772</v>
      </c>
      <c r="D28" s="6"/>
      <c r="E28">
        <v>1.4597</v>
      </c>
      <c r="F28">
        <v>1.4321999999999999</v>
      </c>
      <c r="G28">
        <v>1.4079999999999999</v>
      </c>
      <c r="H28">
        <v>1.4</v>
      </c>
      <c r="I28">
        <v>1.353</v>
      </c>
      <c r="J28">
        <v>1.4256</v>
      </c>
      <c r="K28">
        <v>1.8430500000000001</v>
      </c>
    </row>
    <row r="29" spans="1:11" x14ac:dyDescent="0.15">
      <c r="A29" t="s">
        <v>699</v>
      </c>
      <c r="D29" s="6"/>
      <c r="E29">
        <v>1.2385999999999999</v>
      </c>
      <c r="F29">
        <v>1.23794</v>
      </c>
      <c r="G29">
        <v>1.21</v>
      </c>
      <c r="H29">
        <v>1.21</v>
      </c>
      <c r="I29">
        <v>1.177</v>
      </c>
      <c r="J29">
        <v>1.2309000000000001</v>
      </c>
      <c r="K29">
        <v>1.57067</v>
      </c>
    </row>
    <row r="30" spans="1:11" x14ac:dyDescent="0.15">
      <c r="A30" t="s">
        <v>549</v>
      </c>
      <c r="D30" s="6"/>
      <c r="E30">
        <v>1.4267000000000001</v>
      </c>
      <c r="F30">
        <v>1.3670800000000001</v>
      </c>
      <c r="G30">
        <v>1.3420000000000001</v>
      </c>
      <c r="H30">
        <v>1.34</v>
      </c>
      <c r="I30">
        <v>1.2869999999999999</v>
      </c>
      <c r="J30">
        <v>1.3617999999999999</v>
      </c>
      <c r="K30">
        <v>1.72604</v>
      </c>
    </row>
    <row r="31" spans="1:11" x14ac:dyDescent="0.15">
      <c r="A31" t="s">
        <v>592</v>
      </c>
      <c r="D31" s="6"/>
      <c r="E31">
        <v>1.1913</v>
      </c>
      <c r="F31">
        <v>1.06975</v>
      </c>
      <c r="G31">
        <v>1.0449999999999999</v>
      </c>
      <c r="H31">
        <v>1.05</v>
      </c>
      <c r="I31">
        <v>1.0229999999999999</v>
      </c>
      <c r="J31">
        <v>1.0648</v>
      </c>
      <c r="K31">
        <v>1.4869300000000001</v>
      </c>
    </row>
    <row r="32" spans="1:11" x14ac:dyDescent="0.15">
      <c r="A32" t="s">
        <v>698</v>
      </c>
      <c r="D32" s="6"/>
      <c r="E32">
        <v>41.25</v>
      </c>
      <c r="F32">
        <v>47.146000000000001</v>
      </c>
      <c r="G32">
        <v>46.01</v>
      </c>
      <c r="H32">
        <v>46.64</v>
      </c>
      <c r="I32">
        <v>40.534999999999997</v>
      </c>
      <c r="J32">
        <v>47.08</v>
      </c>
      <c r="K32">
        <v>52.13</v>
      </c>
    </row>
    <row r="33" spans="1:11" x14ac:dyDescent="0.15">
      <c r="D33" s="6"/>
    </row>
    <row r="34" spans="1:11" x14ac:dyDescent="0.15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</row>
  </sheetData>
  <sheetProtection algorithmName="SHA-512" hashValue="+vW6Kckx8hw/jG3jvvXRfRZlBx0HcBvjSxINVjizKuOJX5GeHrNgPaENqOB/zeZaYEH6onilJsspm508IoZtyQ==" saltValue="BmQwu0ksyvftZ+zsrDVD3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3">
    <tabColor indexed="24"/>
  </sheetPr>
  <dimension ref="A1:K50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3" t="s">
        <v>333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261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>
        <v>4000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1.4608000000000001</v>
      </c>
      <c r="F13">
        <v>1.49776</v>
      </c>
      <c r="G13">
        <v>1.496</v>
      </c>
      <c r="H13">
        <v>1.47</v>
      </c>
      <c r="I13">
        <v>1.4079999999999999</v>
      </c>
      <c r="J13">
        <v>1.4872000000000001</v>
      </c>
      <c r="K13">
        <v>1.78155</v>
      </c>
    </row>
    <row r="14" spans="1:11" x14ac:dyDescent="0.15">
      <c r="A14" t="s">
        <v>287</v>
      </c>
      <c r="D14" s="6"/>
      <c r="E14">
        <v>1.3716999999999999</v>
      </c>
      <c r="F14">
        <v>1.4133899999999999</v>
      </c>
      <c r="G14">
        <v>1.4079999999999999</v>
      </c>
      <c r="H14">
        <v>0</v>
      </c>
      <c r="I14">
        <v>1.331</v>
      </c>
      <c r="J14">
        <v>1.4113</v>
      </c>
      <c r="K14">
        <v>1.6793199999999999</v>
      </c>
    </row>
    <row r="15" spans="1:11" x14ac:dyDescent="0.15">
      <c r="A15" t="s">
        <v>699</v>
      </c>
      <c r="D15" s="6"/>
      <c r="E15">
        <v>1.0483</v>
      </c>
      <c r="F15">
        <v>1.09439</v>
      </c>
      <c r="G15">
        <v>1.0669999999999999</v>
      </c>
      <c r="H15">
        <v>1.39</v>
      </c>
      <c r="I15">
        <v>1.0229999999999999</v>
      </c>
      <c r="J15">
        <v>1.0923</v>
      </c>
      <c r="K15">
        <v>1.2770999999999999</v>
      </c>
    </row>
    <row r="16" spans="1:11" x14ac:dyDescent="0.15">
      <c r="A16" t="s">
        <v>549</v>
      </c>
      <c r="D16" s="6"/>
      <c r="E16">
        <v>1.397</v>
      </c>
      <c r="F16">
        <v>1.43319</v>
      </c>
      <c r="G16">
        <v>1.43</v>
      </c>
      <c r="H16">
        <v>1.42</v>
      </c>
      <c r="I16">
        <v>1.353</v>
      </c>
      <c r="J16">
        <v>1.4212</v>
      </c>
      <c r="K16">
        <v>1.7536700000000001</v>
      </c>
    </row>
    <row r="17" spans="1:11" x14ac:dyDescent="0.15">
      <c r="A17" t="s">
        <v>787</v>
      </c>
      <c r="D17" s="6"/>
      <c r="E17">
        <v>1.3288</v>
      </c>
      <c r="F17">
        <v>1.3685099999999999</v>
      </c>
      <c r="G17">
        <v>1.353</v>
      </c>
      <c r="H17">
        <v>0</v>
      </c>
      <c r="I17">
        <v>1.2869999999999999</v>
      </c>
      <c r="J17">
        <v>1.3673</v>
      </c>
      <c r="K17">
        <v>1.6400600000000001</v>
      </c>
    </row>
    <row r="18" spans="1:11" x14ac:dyDescent="0.15">
      <c r="A18" t="s">
        <v>592</v>
      </c>
      <c r="D18" s="6"/>
      <c r="E18">
        <v>1.0142</v>
      </c>
      <c r="F18">
        <v>1.05864</v>
      </c>
      <c r="G18">
        <v>1.034</v>
      </c>
      <c r="H18">
        <v>1.35</v>
      </c>
      <c r="I18">
        <v>0.99</v>
      </c>
      <c r="J18">
        <v>1.0582</v>
      </c>
      <c r="K18">
        <v>1.2378400000000001</v>
      </c>
    </row>
    <row r="19" spans="1:11" x14ac:dyDescent="0.15">
      <c r="A19" t="s">
        <v>698</v>
      </c>
      <c r="D19" s="6"/>
      <c r="E19">
        <v>46.408999999999999</v>
      </c>
      <c r="F19">
        <v>47.828000000000003</v>
      </c>
      <c r="G19">
        <v>47.7</v>
      </c>
      <c r="H19">
        <v>47.03</v>
      </c>
      <c r="I19">
        <v>43.911999999999999</v>
      </c>
      <c r="J19">
        <v>47.74</v>
      </c>
      <c r="K19">
        <v>59.76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3200</v>
      </c>
      <c r="F27" s="10">
        <v>3200</v>
      </c>
      <c r="G27" s="10">
        <v>3200</v>
      </c>
      <c r="H27" s="10">
        <v>3200</v>
      </c>
      <c r="I27" s="10">
        <v>3200</v>
      </c>
      <c r="J27" s="10">
        <v>3200</v>
      </c>
      <c r="K27" s="10">
        <v>3200</v>
      </c>
    </row>
    <row r="28" spans="1:11" x14ac:dyDescent="0.15">
      <c r="A28" t="s">
        <v>772</v>
      </c>
      <c r="D28" s="6"/>
      <c r="E28">
        <v>1.4464999999999999</v>
      </c>
      <c r="F28">
        <v>1.4619</v>
      </c>
      <c r="G28">
        <v>1.43</v>
      </c>
      <c r="H28">
        <v>1.43</v>
      </c>
      <c r="I28">
        <v>1.3640000000000001</v>
      </c>
      <c r="J28">
        <v>1.4442999999999999</v>
      </c>
      <c r="K28">
        <v>1.8283400000000001</v>
      </c>
    </row>
    <row r="29" spans="1:11" x14ac:dyDescent="0.15">
      <c r="A29" t="s">
        <v>699</v>
      </c>
      <c r="D29" s="6"/>
      <c r="E29">
        <v>1.2748999999999999</v>
      </c>
      <c r="F29">
        <v>1.2900799999999999</v>
      </c>
      <c r="G29">
        <v>1.2649999999999999</v>
      </c>
      <c r="H29">
        <v>1.27</v>
      </c>
      <c r="I29">
        <v>1.21</v>
      </c>
      <c r="J29">
        <v>1.2738</v>
      </c>
      <c r="K29">
        <v>1.62344</v>
      </c>
    </row>
    <row r="30" spans="1:11" x14ac:dyDescent="0.15">
      <c r="A30" t="s">
        <v>549</v>
      </c>
      <c r="D30" s="6"/>
      <c r="E30">
        <v>1.3563000000000001</v>
      </c>
      <c r="F30">
        <v>1.3730199999999999</v>
      </c>
      <c r="G30">
        <v>1.3420000000000001</v>
      </c>
      <c r="H30">
        <v>1.34</v>
      </c>
      <c r="I30">
        <v>1.2869999999999999</v>
      </c>
      <c r="J30">
        <v>1.3541000000000001</v>
      </c>
      <c r="K30">
        <v>1.8004599999999999</v>
      </c>
    </row>
    <row r="31" spans="1:11" x14ac:dyDescent="0.15">
      <c r="A31" t="s">
        <v>592</v>
      </c>
      <c r="D31" s="6"/>
      <c r="E31">
        <v>1.2111000000000001</v>
      </c>
      <c r="F31">
        <v>1.22496</v>
      </c>
      <c r="G31">
        <v>1.1990000000000001</v>
      </c>
      <c r="H31">
        <v>1.2</v>
      </c>
      <c r="I31">
        <v>1.155</v>
      </c>
      <c r="J31">
        <v>1.2089000000000001</v>
      </c>
      <c r="K31">
        <v>1.5841799999999999</v>
      </c>
    </row>
    <row r="32" spans="1:11" x14ac:dyDescent="0.15">
      <c r="A32" t="s">
        <v>698</v>
      </c>
      <c r="D32" s="6"/>
      <c r="E32">
        <v>46.398000000000003</v>
      </c>
      <c r="F32">
        <v>46.277000000000001</v>
      </c>
      <c r="G32">
        <v>46.36</v>
      </c>
      <c r="H32">
        <v>45.78</v>
      </c>
      <c r="I32">
        <v>42.933</v>
      </c>
      <c r="J32">
        <v>45.54</v>
      </c>
      <c r="K32">
        <v>53.67</v>
      </c>
    </row>
    <row r="33" spans="1:11" x14ac:dyDescent="0.15">
      <c r="D33" s="6"/>
    </row>
    <row r="34" spans="1:11" x14ac:dyDescent="0.15">
      <c r="A34" s="9" t="s">
        <v>540</v>
      </c>
      <c r="D34" s="6"/>
    </row>
    <row r="35" spans="1:11" x14ac:dyDescent="0.15">
      <c r="A35" s="9" t="s">
        <v>343</v>
      </c>
      <c r="D35" s="6"/>
      <c r="E35" s="8" t="s">
        <v>872</v>
      </c>
      <c r="F35" s="8" t="s">
        <v>396</v>
      </c>
      <c r="G35" s="8" t="s">
        <v>397</v>
      </c>
      <c r="H35" s="8" t="s">
        <v>398</v>
      </c>
      <c r="I35" s="8" t="s">
        <v>163</v>
      </c>
      <c r="J35" s="8" t="s">
        <v>126</v>
      </c>
      <c r="K35" s="8" t="s">
        <v>816</v>
      </c>
    </row>
    <row r="36" spans="1:11" x14ac:dyDescent="0.15">
      <c r="A36" s="14" t="s">
        <v>308</v>
      </c>
      <c r="D36" s="6"/>
      <c r="E36" s="25">
        <v>0.33329999999999999</v>
      </c>
      <c r="F36" s="25">
        <v>0.33329999999999999</v>
      </c>
      <c r="G36" s="25">
        <v>0.33329999999999999</v>
      </c>
      <c r="H36" s="25">
        <v>0.33329999999999999</v>
      </c>
      <c r="I36" s="25">
        <v>0.33329999999999999</v>
      </c>
      <c r="J36" s="25">
        <v>0.33329999999999999</v>
      </c>
      <c r="K36" s="25">
        <v>0.33329999999999999</v>
      </c>
    </row>
    <row r="37" spans="1:11" x14ac:dyDescent="0.15">
      <c r="A37" s="14" t="s">
        <v>792</v>
      </c>
      <c r="D37" s="6"/>
      <c r="E37" s="27">
        <v>2</v>
      </c>
      <c r="F37" s="27">
        <v>2</v>
      </c>
      <c r="G37" s="27">
        <v>2</v>
      </c>
      <c r="H37" s="27">
        <v>2</v>
      </c>
      <c r="I37" s="27">
        <v>2</v>
      </c>
      <c r="J37" s="27">
        <v>2</v>
      </c>
      <c r="K37" s="27">
        <v>2</v>
      </c>
    </row>
    <row r="38" spans="1:11" x14ac:dyDescent="0.15">
      <c r="A38" s="14" t="s">
        <v>664</v>
      </c>
      <c r="D38" s="6"/>
      <c r="E38" s="25">
        <v>0.66659999999999997</v>
      </c>
      <c r="F38" s="25">
        <v>0.66659999999999997</v>
      </c>
      <c r="G38" s="25">
        <v>0.66659999999999997</v>
      </c>
      <c r="H38" s="25">
        <v>0.66659999999999997</v>
      </c>
      <c r="I38" s="25">
        <v>0.66659999999999997</v>
      </c>
      <c r="J38" s="25">
        <v>0.66659999999999997</v>
      </c>
      <c r="K38" s="25">
        <v>0.66659999999999997</v>
      </c>
    </row>
    <row r="39" spans="1:11" x14ac:dyDescent="0.15">
      <c r="A39" s="14" t="s">
        <v>354</v>
      </c>
      <c r="D39" s="6"/>
      <c r="E39" s="27">
        <v>4</v>
      </c>
      <c r="F39" s="27">
        <v>4</v>
      </c>
      <c r="G39" s="27">
        <v>4</v>
      </c>
      <c r="H39" s="27">
        <v>4</v>
      </c>
      <c r="I39" s="27">
        <v>4</v>
      </c>
      <c r="J39" s="27">
        <v>4</v>
      </c>
      <c r="K39" s="27">
        <v>4</v>
      </c>
    </row>
    <row r="40" spans="1:11" x14ac:dyDescent="0.15">
      <c r="A40" t="s">
        <v>594</v>
      </c>
      <c r="D40" s="6"/>
      <c r="E40">
        <v>4000</v>
      </c>
      <c r="F40">
        <v>4000</v>
      </c>
      <c r="G40">
        <v>4000</v>
      </c>
      <c r="H40">
        <v>4000</v>
      </c>
      <c r="I40">
        <v>4000</v>
      </c>
      <c r="J40">
        <v>4000</v>
      </c>
      <c r="K40">
        <v>4000</v>
      </c>
    </row>
    <row r="41" spans="1:11" x14ac:dyDescent="0.15">
      <c r="A41" s="10" t="s">
        <v>575</v>
      </c>
      <c r="B41" s="10"/>
      <c r="C41" s="10"/>
      <c r="D41" s="11"/>
      <c r="E41" s="10">
        <v>12000</v>
      </c>
      <c r="F41" s="10">
        <v>12000</v>
      </c>
      <c r="G41" s="10">
        <v>12000</v>
      </c>
      <c r="H41" s="10">
        <v>4000</v>
      </c>
      <c r="I41" s="10">
        <v>12000</v>
      </c>
      <c r="J41" s="10">
        <v>12000</v>
      </c>
      <c r="K41" s="10">
        <v>12000</v>
      </c>
    </row>
    <row r="42" spans="1:11" x14ac:dyDescent="0.15">
      <c r="A42" t="s">
        <v>772</v>
      </c>
      <c r="D42" s="6"/>
      <c r="E42">
        <v>1.4420999999999999</v>
      </c>
      <c r="F42">
        <v>1.5243800000000001</v>
      </c>
      <c r="G42">
        <v>1.496</v>
      </c>
      <c r="H42">
        <v>1.46</v>
      </c>
      <c r="I42">
        <v>1.397</v>
      </c>
      <c r="J42">
        <v>1.5125</v>
      </c>
      <c r="K42">
        <v>1.8261499999999999</v>
      </c>
    </row>
    <row r="43" spans="1:11" x14ac:dyDescent="0.15">
      <c r="A43" t="s">
        <v>287</v>
      </c>
      <c r="D43" s="6"/>
      <c r="E43">
        <v>1.2639</v>
      </c>
      <c r="F43">
        <v>1.3393600000000001</v>
      </c>
      <c r="G43">
        <v>1.3089999999999999</v>
      </c>
      <c r="H43">
        <v>0</v>
      </c>
      <c r="I43">
        <v>1.232</v>
      </c>
      <c r="J43">
        <v>1.3387</v>
      </c>
      <c r="K43">
        <v>1.60304</v>
      </c>
    </row>
    <row r="44" spans="1:11" x14ac:dyDescent="0.15">
      <c r="A44" t="s">
        <v>699</v>
      </c>
      <c r="D44" s="6"/>
      <c r="E44">
        <v>1.0637000000000001</v>
      </c>
      <c r="F44">
        <v>1.13432</v>
      </c>
      <c r="G44">
        <v>1.1000000000000001</v>
      </c>
      <c r="H44">
        <v>1.28</v>
      </c>
      <c r="I44">
        <v>1.0449999999999999</v>
      </c>
      <c r="J44">
        <v>1.1341000000000001</v>
      </c>
      <c r="K44">
        <v>1.3510599999999999</v>
      </c>
    </row>
    <row r="45" spans="1:11" x14ac:dyDescent="0.15">
      <c r="A45" t="s">
        <v>549</v>
      </c>
      <c r="D45" s="6"/>
      <c r="E45">
        <v>1.4267000000000001</v>
      </c>
      <c r="F45">
        <v>1.5092000000000001</v>
      </c>
      <c r="G45">
        <v>1.4850000000000001</v>
      </c>
      <c r="H45">
        <v>1.45</v>
      </c>
      <c r="I45">
        <v>1.3859999999999999</v>
      </c>
      <c r="J45">
        <v>1.4872000000000001</v>
      </c>
      <c r="K45">
        <v>1.79826</v>
      </c>
    </row>
    <row r="46" spans="1:11" x14ac:dyDescent="0.15">
      <c r="A46" t="s">
        <v>787</v>
      </c>
      <c r="D46" s="6"/>
      <c r="E46">
        <v>1.2407999999999999</v>
      </c>
      <c r="F46">
        <v>1.32528</v>
      </c>
      <c r="G46">
        <v>1.2869999999999999</v>
      </c>
      <c r="H46">
        <v>0</v>
      </c>
      <c r="I46">
        <v>1.21</v>
      </c>
      <c r="J46">
        <v>1.3244</v>
      </c>
      <c r="K46">
        <v>1.56379</v>
      </c>
    </row>
    <row r="47" spans="1:11" x14ac:dyDescent="0.15">
      <c r="A47" t="s">
        <v>592</v>
      </c>
      <c r="D47" s="6"/>
      <c r="E47">
        <v>1.0274000000000001</v>
      </c>
      <c r="F47">
        <v>1.07657</v>
      </c>
      <c r="G47">
        <v>1.0669999999999999</v>
      </c>
      <c r="H47">
        <v>1.27</v>
      </c>
      <c r="I47">
        <v>1.012</v>
      </c>
      <c r="J47">
        <v>1.0758000000000001</v>
      </c>
      <c r="K47">
        <v>1.3118000000000001</v>
      </c>
    </row>
    <row r="48" spans="1:11" x14ac:dyDescent="0.15">
      <c r="A48" t="s">
        <v>698</v>
      </c>
      <c r="D48" s="6"/>
      <c r="E48">
        <v>46.255000000000003</v>
      </c>
      <c r="F48">
        <v>47.828000000000003</v>
      </c>
      <c r="G48">
        <v>47.94</v>
      </c>
      <c r="H48">
        <v>47.33</v>
      </c>
      <c r="I48">
        <v>43.911999999999999</v>
      </c>
      <c r="J48">
        <v>47.74</v>
      </c>
      <c r="K48">
        <v>59.76</v>
      </c>
    </row>
    <row r="49" spans="1:11" x14ac:dyDescent="0.15">
      <c r="D49" s="6"/>
    </row>
    <row r="50" spans="1:11" x14ac:dyDescent="0.15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</row>
  </sheetData>
  <sheetProtection algorithmName="SHA-512" hashValue="eYGUTfGO9PpVoFw89Z0SsfW/1D1GlSF2o457ipTJwRTjoHjcpwdlGEmLaaMK8SbPaxf8/khCoXPZvq9DFdRCcQ==" saltValue="pXwkmlMC1dV7SBEeDlt+mw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4">
    <tabColor indexed="24"/>
  </sheetPr>
  <dimension ref="A1:K44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3" t="s">
        <v>789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261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s="10" t="s">
        <v>594</v>
      </c>
      <c r="B11" s="10"/>
      <c r="C11" s="10"/>
      <c r="D11" s="11"/>
      <c r="E11" s="10">
        <v>3200</v>
      </c>
      <c r="F11" s="10">
        <v>3200</v>
      </c>
      <c r="G11" s="10">
        <v>3200</v>
      </c>
      <c r="H11" s="10">
        <v>3200</v>
      </c>
      <c r="I11" s="10">
        <v>3200</v>
      </c>
      <c r="J11" s="10">
        <v>3200</v>
      </c>
      <c r="K11" s="10">
        <v>3200</v>
      </c>
    </row>
    <row r="12" spans="1:11" x14ac:dyDescent="0.15">
      <c r="A12" t="s">
        <v>772</v>
      </c>
      <c r="D12" s="6"/>
      <c r="E12">
        <v>1.573</v>
      </c>
      <c r="F12">
        <v>1.62294</v>
      </c>
      <c r="G12">
        <v>1.5840000000000001</v>
      </c>
      <c r="H12">
        <v>1.58</v>
      </c>
      <c r="I12">
        <v>1.5509999999999999</v>
      </c>
      <c r="J12">
        <v>1.5686</v>
      </c>
      <c r="K12">
        <v>1.9373400000000001</v>
      </c>
    </row>
    <row r="13" spans="1:11" x14ac:dyDescent="0.15">
      <c r="A13" t="s">
        <v>699</v>
      </c>
      <c r="D13" s="6"/>
      <c r="E13">
        <v>1.3849</v>
      </c>
      <c r="F13">
        <v>1.42747</v>
      </c>
      <c r="G13">
        <v>1.397</v>
      </c>
      <c r="H13">
        <v>1.41</v>
      </c>
      <c r="I13">
        <v>1.353</v>
      </c>
      <c r="J13">
        <v>1.3827</v>
      </c>
      <c r="K13">
        <v>1.7013400000000001</v>
      </c>
    </row>
    <row r="14" spans="1:11" x14ac:dyDescent="0.15">
      <c r="A14" t="s">
        <v>549</v>
      </c>
      <c r="D14" s="6"/>
      <c r="E14">
        <v>1.3375999999999999</v>
      </c>
      <c r="F14">
        <v>1.3801699999999999</v>
      </c>
      <c r="G14">
        <v>1.353</v>
      </c>
      <c r="H14">
        <v>1.35</v>
      </c>
      <c r="I14">
        <v>1.32</v>
      </c>
      <c r="J14">
        <v>1.3331999999999999</v>
      </c>
      <c r="K14">
        <v>1.7127300000000001</v>
      </c>
    </row>
    <row r="15" spans="1:11" x14ac:dyDescent="0.15">
      <c r="A15" t="s">
        <v>592</v>
      </c>
      <c r="D15" s="6"/>
      <c r="E15">
        <v>1.1748000000000001</v>
      </c>
      <c r="F15">
        <v>1.2106600000000001</v>
      </c>
      <c r="G15">
        <v>1.1879999999999999</v>
      </c>
      <c r="H15">
        <v>1.19</v>
      </c>
      <c r="I15">
        <v>1.1439999999999999</v>
      </c>
      <c r="J15">
        <v>1.1748000000000001</v>
      </c>
      <c r="K15">
        <v>1.4277299999999999</v>
      </c>
    </row>
    <row r="16" spans="1:11" x14ac:dyDescent="0.15">
      <c r="A16" t="s">
        <v>698</v>
      </c>
      <c r="D16" s="6"/>
      <c r="E16">
        <v>44.264000000000003</v>
      </c>
      <c r="F16">
        <v>44.99</v>
      </c>
      <c r="G16">
        <v>45.02</v>
      </c>
      <c r="H16">
        <v>44.51</v>
      </c>
      <c r="I16">
        <v>41.656999999999996</v>
      </c>
      <c r="J16">
        <v>43.34</v>
      </c>
      <c r="K16">
        <v>53.67</v>
      </c>
    </row>
    <row r="17" spans="1:11" x14ac:dyDescent="0.15">
      <c r="D17" s="6"/>
    </row>
    <row r="18" spans="1:11" x14ac:dyDescent="0.15">
      <c r="A18" s="9" t="s">
        <v>616</v>
      </c>
      <c r="D18" s="6"/>
    </row>
    <row r="19" spans="1:11" x14ac:dyDescent="0.15">
      <c r="A19" s="9" t="s">
        <v>344</v>
      </c>
      <c r="D19" s="6"/>
      <c r="E19" s="8" t="s">
        <v>872</v>
      </c>
      <c r="F19" s="8" t="s">
        <v>396</v>
      </c>
      <c r="G19" s="8" t="s">
        <v>397</v>
      </c>
      <c r="H19" s="8" t="s">
        <v>398</v>
      </c>
      <c r="I19" s="8" t="s">
        <v>163</v>
      </c>
      <c r="J19" s="8" t="s">
        <v>126</v>
      </c>
      <c r="K19" s="8" t="s">
        <v>816</v>
      </c>
    </row>
    <row r="20" spans="1:11" x14ac:dyDescent="0.15">
      <c r="A20" s="14" t="s">
        <v>308</v>
      </c>
      <c r="D20" s="6"/>
      <c r="E20" s="25">
        <v>0.33329999999999999</v>
      </c>
      <c r="F20" s="25">
        <v>0.33329999999999999</v>
      </c>
      <c r="G20" s="25">
        <v>0.33329999999999999</v>
      </c>
      <c r="H20" s="25">
        <v>0.33329999999999999</v>
      </c>
      <c r="I20" s="25">
        <v>0.33329999999999999</v>
      </c>
      <c r="J20" s="25">
        <v>0.33329999999999999</v>
      </c>
      <c r="K20" s="25">
        <v>0.33329999999999999</v>
      </c>
    </row>
    <row r="21" spans="1:11" x14ac:dyDescent="0.15">
      <c r="A21" s="14" t="s">
        <v>792</v>
      </c>
      <c r="D21" s="6"/>
      <c r="E21" s="27">
        <v>2</v>
      </c>
      <c r="F21" s="27">
        <v>2</v>
      </c>
      <c r="G21" s="27">
        <v>2</v>
      </c>
      <c r="H21" s="27">
        <v>2</v>
      </c>
      <c r="I21" s="27">
        <v>2</v>
      </c>
      <c r="J21" s="27">
        <v>2</v>
      </c>
      <c r="K21" s="27">
        <v>2</v>
      </c>
    </row>
    <row r="22" spans="1:11" x14ac:dyDescent="0.15">
      <c r="A22" s="14" t="s">
        <v>664</v>
      </c>
      <c r="D22" s="6"/>
      <c r="E22" s="25">
        <v>0.66659999999999997</v>
      </c>
      <c r="F22" s="25">
        <v>0.66659999999999997</v>
      </c>
      <c r="G22" s="25">
        <v>0.66659999999999997</v>
      </c>
      <c r="H22" s="25">
        <v>0.66659999999999997</v>
      </c>
      <c r="I22" s="25">
        <v>0.66659999999999997</v>
      </c>
      <c r="J22" s="25">
        <v>0.66659999999999997</v>
      </c>
      <c r="K22" s="25">
        <v>0.66659999999999997</v>
      </c>
    </row>
    <row r="23" spans="1:11" x14ac:dyDescent="0.15">
      <c r="A23" s="14" t="s">
        <v>354</v>
      </c>
      <c r="D23" s="6"/>
      <c r="E23" s="27">
        <v>4</v>
      </c>
      <c r="F23" s="27">
        <v>4</v>
      </c>
      <c r="G23" s="27">
        <v>4</v>
      </c>
      <c r="H23" s="27">
        <v>4</v>
      </c>
      <c r="I23" s="27">
        <v>4</v>
      </c>
      <c r="J23" s="27">
        <v>4</v>
      </c>
      <c r="K23" s="27">
        <v>4</v>
      </c>
    </row>
    <row r="24" spans="1:11" x14ac:dyDescent="0.15">
      <c r="A24" s="10" t="s">
        <v>594</v>
      </c>
      <c r="B24" s="10"/>
      <c r="C24" s="10"/>
      <c r="D24" s="11"/>
      <c r="E24" s="10">
        <v>3500</v>
      </c>
      <c r="F24" s="10">
        <v>3500</v>
      </c>
      <c r="G24" s="10">
        <v>3500</v>
      </c>
      <c r="H24" s="10">
        <v>3500</v>
      </c>
      <c r="I24" s="10">
        <v>3500</v>
      </c>
      <c r="J24" s="10">
        <v>3500</v>
      </c>
      <c r="K24" s="10">
        <v>3500</v>
      </c>
    </row>
    <row r="25" spans="1:11" x14ac:dyDescent="0.15">
      <c r="A25" t="s">
        <v>772</v>
      </c>
      <c r="D25" s="6"/>
      <c r="E25">
        <v>1.7094</v>
      </c>
      <c r="F25">
        <v>1.65385</v>
      </c>
      <c r="G25">
        <v>1.595</v>
      </c>
      <c r="H25">
        <v>1.62</v>
      </c>
      <c r="I25">
        <v>1.5620000000000001</v>
      </c>
      <c r="J25">
        <v>1.6477999999999999</v>
      </c>
      <c r="K25">
        <v>2.0228000000000002</v>
      </c>
    </row>
    <row r="26" spans="1:11" x14ac:dyDescent="0.15">
      <c r="A26" t="s">
        <v>699</v>
      </c>
      <c r="D26" s="6"/>
      <c r="E26">
        <v>1.4608000000000001</v>
      </c>
      <c r="F26">
        <v>1.4725699999999999</v>
      </c>
      <c r="G26">
        <v>1.43</v>
      </c>
      <c r="H26">
        <v>1.44</v>
      </c>
      <c r="I26">
        <v>1.397</v>
      </c>
      <c r="J26">
        <v>1.4684999999999999</v>
      </c>
      <c r="K26">
        <v>1.81176</v>
      </c>
    </row>
    <row r="27" spans="1:11" x14ac:dyDescent="0.15">
      <c r="A27" t="s">
        <v>549</v>
      </c>
      <c r="D27" s="6"/>
      <c r="E27">
        <v>1.4454</v>
      </c>
      <c r="F27">
        <v>1.3552</v>
      </c>
      <c r="G27">
        <v>1.3420000000000001</v>
      </c>
      <c r="H27">
        <v>1.49</v>
      </c>
      <c r="I27">
        <v>1.276</v>
      </c>
      <c r="J27">
        <v>1.3519000000000001</v>
      </c>
      <c r="K27">
        <v>1.8305100000000001</v>
      </c>
    </row>
    <row r="28" spans="1:11" x14ac:dyDescent="0.15">
      <c r="A28" t="s">
        <v>592</v>
      </c>
      <c r="D28" s="6"/>
      <c r="E28">
        <v>1.2782</v>
      </c>
      <c r="F28">
        <v>1.30427</v>
      </c>
      <c r="G28">
        <v>1.2869999999999999</v>
      </c>
      <c r="H28">
        <v>1.32</v>
      </c>
      <c r="I28">
        <v>1.232</v>
      </c>
      <c r="J28">
        <v>1.3012999999999999</v>
      </c>
      <c r="K28">
        <v>1.6420699999999999</v>
      </c>
    </row>
    <row r="29" spans="1:11" x14ac:dyDescent="0.15">
      <c r="A29" t="s">
        <v>698</v>
      </c>
      <c r="D29" s="6"/>
      <c r="E29">
        <v>41.25</v>
      </c>
      <c r="F29">
        <v>44.363</v>
      </c>
      <c r="G29">
        <v>44.03</v>
      </c>
      <c r="H29">
        <v>44.14</v>
      </c>
      <c r="I29">
        <v>41.228000000000002</v>
      </c>
      <c r="J29">
        <v>43.78</v>
      </c>
      <c r="K29">
        <v>52.13</v>
      </c>
    </row>
    <row r="30" spans="1:11" x14ac:dyDescent="0.15">
      <c r="D30" s="6"/>
    </row>
    <row r="31" spans="1:11" x14ac:dyDescent="0.15">
      <c r="A31" s="9" t="s">
        <v>616</v>
      </c>
      <c r="D31" s="6"/>
    </row>
    <row r="32" spans="1:11" x14ac:dyDescent="0.15">
      <c r="A32" s="9" t="s">
        <v>703</v>
      </c>
      <c r="D32" s="6"/>
      <c r="E32" s="8" t="s">
        <v>872</v>
      </c>
      <c r="F32" s="8" t="s">
        <v>396</v>
      </c>
      <c r="G32" s="8" t="s">
        <v>397</v>
      </c>
      <c r="H32" s="8" t="s">
        <v>398</v>
      </c>
      <c r="I32" s="8" t="s">
        <v>163</v>
      </c>
      <c r="J32" s="8" t="s">
        <v>126</v>
      </c>
      <c r="K32" s="8" t="s">
        <v>816</v>
      </c>
    </row>
    <row r="33" spans="1:11" x14ac:dyDescent="0.15">
      <c r="A33" s="14" t="s">
        <v>308</v>
      </c>
      <c r="D33" s="6"/>
      <c r="E33" s="25">
        <v>0.33329999999999999</v>
      </c>
      <c r="F33" s="25">
        <v>0.33329999999999999</v>
      </c>
      <c r="G33" s="25">
        <v>0.33329999999999999</v>
      </c>
      <c r="H33" s="25">
        <v>0.33329999999999999</v>
      </c>
      <c r="I33" s="25">
        <v>0.33329999999999999</v>
      </c>
      <c r="J33" s="25">
        <v>0.33329999999999999</v>
      </c>
      <c r="K33" s="25">
        <v>0.33329999999999999</v>
      </c>
    </row>
    <row r="34" spans="1:11" x14ac:dyDescent="0.15">
      <c r="A34" s="14" t="s">
        <v>792</v>
      </c>
      <c r="D34" s="6"/>
      <c r="E34" s="27">
        <v>2</v>
      </c>
      <c r="F34" s="27">
        <v>2</v>
      </c>
      <c r="G34" s="27">
        <v>2</v>
      </c>
      <c r="H34" s="27">
        <v>2</v>
      </c>
      <c r="I34" s="27">
        <v>2</v>
      </c>
      <c r="J34" s="27">
        <v>2</v>
      </c>
      <c r="K34" s="27">
        <v>2</v>
      </c>
    </row>
    <row r="35" spans="1:11" x14ac:dyDescent="0.15">
      <c r="A35" s="14" t="s">
        <v>664</v>
      </c>
      <c r="D35" s="6"/>
      <c r="E35" s="25">
        <v>0.66659999999999997</v>
      </c>
      <c r="F35" s="25">
        <v>0.66659999999999997</v>
      </c>
      <c r="G35" s="25">
        <v>0.66659999999999997</v>
      </c>
      <c r="H35" s="25">
        <v>0.66659999999999997</v>
      </c>
      <c r="I35" s="25">
        <v>0.66659999999999997</v>
      </c>
      <c r="J35" s="25">
        <v>0.66659999999999997</v>
      </c>
      <c r="K35" s="25">
        <v>0.66659999999999997</v>
      </c>
    </row>
    <row r="36" spans="1:11" x14ac:dyDescent="0.15">
      <c r="A36" s="14" t="s">
        <v>354</v>
      </c>
      <c r="D36" s="6"/>
      <c r="E36" s="27">
        <v>4</v>
      </c>
      <c r="F36" s="27">
        <v>4</v>
      </c>
      <c r="G36" s="27">
        <v>4</v>
      </c>
      <c r="H36" s="27">
        <v>4</v>
      </c>
      <c r="I36" s="27">
        <v>4</v>
      </c>
      <c r="J36" s="27">
        <v>4</v>
      </c>
      <c r="K36" s="27">
        <v>4</v>
      </c>
    </row>
    <row r="37" spans="1:11" x14ac:dyDescent="0.15">
      <c r="A37" s="10" t="s">
        <v>594</v>
      </c>
      <c r="B37" s="10"/>
      <c r="C37" s="10"/>
      <c r="D37" s="11"/>
      <c r="E37" s="10">
        <v>3200</v>
      </c>
      <c r="F37" s="10">
        <v>3200</v>
      </c>
      <c r="G37" s="10">
        <v>3200</v>
      </c>
      <c r="H37" s="10">
        <v>3200</v>
      </c>
      <c r="I37" s="10">
        <v>3200</v>
      </c>
      <c r="J37" s="10">
        <v>3200</v>
      </c>
      <c r="K37" s="10">
        <v>3200</v>
      </c>
    </row>
    <row r="38" spans="1:11" x14ac:dyDescent="0.15">
      <c r="A38" t="s">
        <v>772</v>
      </c>
      <c r="D38" s="6"/>
      <c r="E38">
        <v>1.7808999999999999</v>
      </c>
      <c r="F38">
        <v>1.7947599999999999</v>
      </c>
      <c r="G38">
        <v>1.76</v>
      </c>
      <c r="H38">
        <v>1.79</v>
      </c>
      <c r="I38">
        <v>1.716</v>
      </c>
      <c r="J38">
        <v>1.7687999999999999</v>
      </c>
      <c r="K38">
        <v>2.1857799999999998</v>
      </c>
    </row>
    <row r="39" spans="1:11" x14ac:dyDescent="0.15">
      <c r="A39" t="s">
        <v>699</v>
      </c>
      <c r="D39" s="6"/>
      <c r="E39">
        <v>1.4146000000000001</v>
      </c>
      <c r="F39">
        <v>1.42516</v>
      </c>
      <c r="G39">
        <v>1.397</v>
      </c>
      <c r="H39">
        <v>1.39</v>
      </c>
      <c r="I39">
        <v>1.3640000000000001</v>
      </c>
      <c r="J39">
        <v>1.4113</v>
      </c>
      <c r="K39">
        <v>1.7304600000000001</v>
      </c>
    </row>
    <row r="40" spans="1:11" x14ac:dyDescent="0.15">
      <c r="A40" t="s">
        <v>549</v>
      </c>
      <c r="D40" s="6"/>
      <c r="E40">
        <v>1.5114000000000001</v>
      </c>
      <c r="F40">
        <v>1.5222899999999999</v>
      </c>
      <c r="G40">
        <v>1.496</v>
      </c>
      <c r="H40">
        <v>1.49</v>
      </c>
      <c r="I40">
        <v>1.4630000000000001</v>
      </c>
      <c r="J40">
        <v>1.5092000000000001</v>
      </c>
      <c r="K40">
        <v>1.99349</v>
      </c>
    </row>
    <row r="41" spans="1:11" x14ac:dyDescent="0.15">
      <c r="A41" t="s">
        <v>592</v>
      </c>
      <c r="D41" s="6"/>
      <c r="E41">
        <v>1.3244</v>
      </c>
      <c r="F41">
        <v>1.33507</v>
      </c>
      <c r="G41">
        <v>1.3089999999999999</v>
      </c>
      <c r="H41">
        <v>1.31</v>
      </c>
      <c r="I41">
        <v>1.2649999999999999</v>
      </c>
      <c r="J41">
        <v>1.3222</v>
      </c>
      <c r="K41">
        <v>1.56077</v>
      </c>
    </row>
    <row r="42" spans="1:11" x14ac:dyDescent="0.15">
      <c r="A42" t="s">
        <v>698</v>
      </c>
      <c r="D42" s="6"/>
      <c r="E42">
        <v>46.475000000000001</v>
      </c>
      <c r="F42">
        <v>46.2</v>
      </c>
      <c r="G42">
        <v>46.86</v>
      </c>
      <c r="H42">
        <v>45.7</v>
      </c>
      <c r="I42">
        <v>43.615000000000002</v>
      </c>
      <c r="J42">
        <v>45.54</v>
      </c>
      <c r="K42">
        <v>53.67</v>
      </c>
    </row>
    <row r="43" spans="1:11" x14ac:dyDescent="0.15">
      <c r="D43" s="6"/>
    </row>
    <row r="44" spans="1:11" x14ac:dyDescent="0.15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</row>
  </sheetData>
  <sheetProtection algorithmName="SHA-512" hashValue="y7SIUSbJnXkiEUMrsz4Fz9ime4hxqGn3dKw/zYFErWlO5bxRSW0SrZjzhMsNjJWO7f1Y08ElaP9MJdUlkgu5FQ==" saltValue="y1QfVAsZyiq/PVBYG+ulp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5">
    <tabColor indexed="27"/>
  </sheetPr>
  <dimension ref="A1:K34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3"/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x14ac:dyDescent="0.15">
      <c r="A3" s="3" t="s">
        <v>339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493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>
        <v>6000</v>
      </c>
      <c r="F11">
        <v>6000</v>
      </c>
      <c r="G11">
        <v>6000</v>
      </c>
      <c r="H11">
        <v>6000</v>
      </c>
      <c r="I11">
        <v>6000</v>
      </c>
      <c r="J11">
        <v>6000</v>
      </c>
      <c r="K11">
        <v>6000</v>
      </c>
    </row>
    <row r="12" spans="1:11" x14ac:dyDescent="0.15">
      <c r="A12" s="10" t="s">
        <v>575</v>
      </c>
      <c r="B12" s="10"/>
      <c r="C12" s="10"/>
      <c r="D12" s="11"/>
      <c r="E12" s="10">
        <v>9000</v>
      </c>
      <c r="F12" s="10">
        <v>9000</v>
      </c>
      <c r="G12" s="10">
        <v>9000</v>
      </c>
      <c r="H12" s="10">
        <v>6000</v>
      </c>
      <c r="I12" s="10">
        <v>9000</v>
      </c>
      <c r="J12" s="10">
        <v>9000</v>
      </c>
      <c r="K12" s="10">
        <v>9000</v>
      </c>
    </row>
    <row r="13" spans="1:11" x14ac:dyDescent="0.15">
      <c r="A13" t="s">
        <v>772</v>
      </c>
      <c r="D13" s="6"/>
      <c r="E13">
        <v>1.5025999999999999</v>
      </c>
      <c r="F13">
        <v>1.49919</v>
      </c>
      <c r="G13">
        <v>1.4392400000000001</v>
      </c>
      <c r="H13">
        <v>1.57</v>
      </c>
      <c r="I13">
        <v>1.4410000000000001</v>
      </c>
      <c r="J13">
        <v>1.5476000000000001</v>
      </c>
      <c r="K13">
        <v>1.5509999999999999</v>
      </c>
    </row>
    <row r="14" spans="1:11" x14ac:dyDescent="0.15">
      <c r="A14" t="s">
        <v>287</v>
      </c>
      <c r="D14" s="6"/>
      <c r="E14">
        <v>1.0395000000000001</v>
      </c>
      <c r="F14">
        <v>1.0421400000000001</v>
      </c>
      <c r="G14">
        <v>1.02498</v>
      </c>
      <c r="H14">
        <v>0</v>
      </c>
      <c r="I14">
        <v>1.056</v>
      </c>
      <c r="J14">
        <v>1.0708</v>
      </c>
      <c r="K14">
        <v>1.13157</v>
      </c>
    </row>
    <row r="15" spans="1:11" x14ac:dyDescent="0.15">
      <c r="A15" t="s">
        <v>699</v>
      </c>
      <c r="D15" s="6"/>
      <c r="E15">
        <v>0.7359</v>
      </c>
      <c r="F15">
        <v>0.74370999999999998</v>
      </c>
      <c r="G15">
        <v>0.73358999999999996</v>
      </c>
      <c r="H15">
        <v>1.1000000000000001</v>
      </c>
      <c r="I15">
        <v>0.748</v>
      </c>
      <c r="J15">
        <v>0.75729999999999997</v>
      </c>
      <c r="K15">
        <v>0.80366000000000004</v>
      </c>
    </row>
    <row r="16" spans="1:11" x14ac:dyDescent="0.15">
      <c r="A16" t="s">
        <v>549</v>
      </c>
      <c r="D16" s="6"/>
      <c r="E16">
        <v>1.397</v>
      </c>
      <c r="F16">
        <v>1.3936999999999999</v>
      </c>
      <c r="G16">
        <v>1.47312</v>
      </c>
      <c r="H16">
        <v>1.46</v>
      </c>
      <c r="I16">
        <v>1.3420000000000001</v>
      </c>
      <c r="J16">
        <v>1.4386000000000001</v>
      </c>
      <c r="K16">
        <v>1.44177</v>
      </c>
    </row>
    <row r="17" spans="1:11" x14ac:dyDescent="0.15">
      <c r="A17" t="s">
        <v>787</v>
      </c>
      <c r="D17" s="6"/>
      <c r="E17">
        <v>0.95479999999999998</v>
      </c>
      <c r="F17">
        <v>0.95667000000000002</v>
      </c>
      <c r="G17">
        <v>1.00661</v>
      </c>
      <c r="H17">
        <v>0</v>
      </c>
      <c r="I17">
        <v>0.96799999999999997</v>
      </c>
      <c r="J17">
        <v>0.98299999999999998</v>
      </c>
      <c r="K17">
        <v>1.0387299999999999</v>
      </c>
    </row>
    <row r="18" spans="1:11" x14ac:dyDescent="0.15">
      <c r="A18" t="s">
        <v>592</v>
      </c>
      <c r="D18" s="6"/>
      <c r="E18">
        <v>0.69630000000000003</v>
      </c>
      <c r="F18">
        <v>0.70531999999999995</v>
      </c>
      <c r="G18">
        <v>0.73534999999999995</v>
      </c>
      <c r="H18">
        <v>1.02</v>
      </c>
      <c r="I18">
        <v>0.71499999999999997</v>
      </c>
      <c r="J18">
        <v>0.71809999999999996</v>
      </c>
      <c r="K18">
        <v>0.76207999999999998</v>
      </c>
    </row>
    <row r="19" spans="1:11" x14ac:dyDescent="0.15">
      <c r="A19" t="s">
        <v>698</v>
      </c>
      <c r="D19" s="6"/>
      <c r="E19">
        <v>48.201999999999998</v>
      </c>
      <c r="F19">
        <v>48.84</v>
      </c>
      <c r="G19">
        <v>48.16</v>
      </c>
      <c r="H19">
        <v>51.28</v>
      </c>
      <c r="I19">
        <v>45.573</v>
      </c>
      <c r="J19">
        <v>49.72</v>
      </c>
      <c r="K19">
        <v>54.329000000000001</v>
      </c>
    </row>
    <row r="20" spans="1:11" x14ac:dyDescent="0.15">
      <c r="D20" s="6"/>
    </row>
    <row r="21" spans="1:11" x14ac:dyDescent="0.15">
      <c r="D21" s="6"/>
    </row>
    <row r="22" spans="1:11" x14ac:dyDescent="0.15">
      <c r="A22" s="9" t="s">
        <v>451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3500</v>
      </c>
      <c r="F27" s="10">
        <v>3500</v>
      </c>
      <c r="G27" s="10">
        <v>3500</v>
      </c>
      <c r="H27" s="10">
        <v>3500</v>
      </c>
      <c r="I27" s="10">
        <v>3500</v>
      </c>
      <c r="J27" s="10">
        <v>3500</v>
      </c>
      <c r="K27" s="10">
        <v>3500</v>
      </c>
    </row>
    <row r="28" spans="1:11" x14ac:dyDescent="0.15">
      <c r="A28" t="s">
        <v>772</v>
      </c>
      <c r="D28" s="6"/>
      <c r="E28">
        <v>1.3277000000000001</v>
      </c>
      <c r="F28">
        <v>1.3299000000000001</v>
      </c>
      <c r="G28">
        <v>1.3187899999999999</v>
      </c>
      <c r="H28">
        <v>1.4</v>
      </c>
      <c r="I28">
        <v>1.3089999999999999</v>
      </c>
      <c r="J28">
        <v>1.3675999999999999</v>
      </c>
      <c r="K28">
        <v>1.3845700000000001</v>
      </c>
    </row>
    <row r="29" spans="1:11" x14ac:dyDescent="0.15">
      <c r="A29" t="s">
        <v>699</v>
      </c>
      <c r="D29" s="6"/>
      <c r="E29">
        <v>1.1407</v>
      </c>
      <c r="F29">
        <v>1.1495</v>
      </c>
      <c r="G29">
        <v>1.1399300000000001</v>
      </c>
      <c r="H29">
        <v>1.21</v>
      </c>
      <c r="I29">
        <v>1.133</v>
      </c>
      <c r="J29">
        <v>1.1820999999999999</v>
      </c>
      <c r="K29">
        <v>1.19746</v>
      </c>
    </row>
    <row r="30" spans="1:11" x14ac:dyDescent="0.15">
      <c r="A30" t="s">
        <v>549</v>
      </c>
      <c r="D30" s="6"/>
      <c r="E30">
        <v>1.3266</v>
      </c>
      <c r="F30">
        <v>1.2694000000000001</v>
      </c>
      <c r="G30">
        <v>1.2591699999999999</v>
      </c>
      <c r="H30">
        <v>1.34</v>
      </c>
      <c r="I30">
        <v>1.2430000000000001</v>
      </c>
      <c r="J30">
        <v>1.3058000000000001</v>
      </c>
      <c r="K30">
        <v>1.3222</v>
      </c>
    </row>
    <row r="31" spans="1:11" x14ac:dyDescent="0.15">
      <c r="A31" t="s">
        <v>592</v>
      </c>
      <c r="D31" s="6"/>
      <c r="E31">
        <v>1.0834999999999999</v>
      </c>
      <c r="F31">
        <v>0.99329999999999996</v>
      </c>
      <c r="G31">
        <v>0.98494000000000004</v>
      </c>
      <c r="H31">
        <v>1.05</v>
      </c>
      <c r="I31">
        <v>0.97899999999999998</v>
      </c>
      <c r="J31">
        <v>1.0214000000000001</v>
      </c>
      <c r="K31">
        <v>1.03532</v>
      </c>
    </row>
    <row r="32" spans="1:11" x14ac:dyDescent="0.15">
      <c r="A32" t="s">
        <v>698</v>
      </c>
      <c r="D32" s="6"/>
      <c r="E32">
        <v>38.654000000000003</v>
      </c>
      <c r="F32">
        <v>44.42</v>
      </c>
      <c r="G32">
        <v>44.03</v>
      </c>
      <c r="H32">
        <v>46.64</v>
      </c>
      <c r="I32">
        <v>39.435000000000002</v>
      </c>
      <c r="J32">
        <v>45.66</v>
      </c>
      <c r="K32">
        <v>47.212000000000003</v>
      </c>
    </row>
    <row r="33" spans="1:11" x14ac:dyDescent="0.15">
      <c r="D33" s="6"/>
    </row>
    <row r="34" spans="1:11" x14ac:dyDescent="0.15">
      <c r="A34" s="23"/>
      <c r="B34" s="24"/>
      <c r="C34" s="24"/>
      <c r="D34" s="24"/>
      <c r="E34" s="24"/>
      <c r="F34" s="24"/>
      <c r="G34" s="24"/>
      <c r="H34" s="24"/>
      <c r="I34" s="24"/>
      <c r="J34" s="24"/>
      <c r="K34" s="24"/>
    </row>
  </sheetData>
  <sheetProtection algorithmName="SHA-512" hashValue="p0tlNx1UIpEX4v4m1bQW8gw09JZimuHgDVORL1Wy8y8jCcdLHGFZov1VbYFdqbxoBfMXt6ozhMTAVofAWXTxPw==" saltValue="jTbKUyY81o9485Zdm+lttQ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6">
    <tabColor indexed="27"/>
  </sheetPr>
  <dimension ref="A1:K50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3"/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x14ac:dyDescent="0.15">
      <c r="A3" s="3" t="s">
        <v>570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493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>
        <v>4000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4000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1.4157</v>
      </c>
      <c r="F13">
        <v>1.4101999999999999</v>
      </c>
      <c r="G13">
        <v>1.40855</v>
      </c>
      <c r="H13">
        <v>1.47</v>
      </c>
      <c r="I13">
        <v>1.3640000000000001</v>
      </c>
      <c r="J13">
        <v>1.3924000000000001</v>
      </c>
      <c r="K13">
        <v>1.43154</v>
      </c>
    </row>
    <row r="14" spans="1:11" x14ac:dyDescent="0.15">
      <c r="A14" t="s">
        <v>287</v>
      </c>
      <c r="D14" s="6"/>
      <c r="E14">
        <v>1.3299000000000001</v>
      </c>
      <c r="F14">
        <v>1.3245100000000001</v>
      </c>
      <c r="G14">
        <v>1.32297</v>
      </c>
      <c r="H14">
        <v>0</v>
      </c>
      <c r="I14">
        <v>1.2869999999999999</v>
      </c>
      <c r="J14">
        <v>1.3078000000000001</v>
      </c>
      <c r="K14">
        <v>1.34453</v>
      </c>
    </row>
    <row r="15" spans="1:11" x14ac:dyDescent="0.15">
      <c r="A15" t="s">
        <v>699</v>
      </c>
      <c r="D15" s="6"/>
      <c r="E15">
        <v>1.0153000000000001</v>
      </c>
      <c r="F15">
        <v>1.0256400000000001</v>
      </c>
      <c r="G15">
        <v>1.0104599999999999</v>
      </c>
      <c r="H15">
        <v>1.39</v>
      </c>
      <c r="I15">
        <v>0.97899999999999998</v>
      </c>
      <c r="J15">
        <v>0.99880000000000002</v>
      </c>
      <c r="K15">
        <v>1.02685</v>
      </c>
    </row>
    <row r="16" spans="1:11" x14ac:dyDescent="0.15">
      <c r="A16" t="s">
        <v>549</v>
      </c>
      <c r="D16" s="6"/>
      <c r="E16">
        <v>1.3541000000000001</v>
      </c>
      <c r="F16">
        <v>1.34937</v>
      </c>
      <c r="G16">
        <v>1.34772</v>
      </c>
      <c r="H16">
        <v>1.42</v>
      </c>
      <c r="I16">
        <v>1.3089999999999999</v>
      </c>
      <c r="J16">
        <v>1.3323</v>
      </c>
      <c r="K16">
        <v>1.36972</v>
      </c>
    </row>
    <row r="17" spans="1:11" x14ac:dyDescent="0.15">
      <c r="A17" t="s">
        <v>787</v>
      </c>
      <c r="D17" s="6"/>
      <c r="E17">
        <v>1.2869999999999999</v>
      </c>
      <c r="F17">
        <v>1.2824899999999999</v>
      </c>
      <c r="G17">
        <v>1.28095</v>
      </c>
      <c r="H17">
        <v>0</v>
      </c>
      <c r="I17">
        <v>1.2430000000000001</v>
      </c>
      <c r="J17">
        <v>1.2663</v>
      </c>
      <c r="K17">
        <v>1.30185</v>
      </c>
    </row>
    <row r="18" spans="1:11" x14ac:dyDescent="0.15">
      <c r="A18" t="s">
        <v>592</v>
      </c>
      <c r="D18" s="6"/>
      <c r="E18">
        <v>0.98229999999999995</v>
      </c>
      <c r="F18">
        <v>0.99209000000000003</v>
      </c>
      <c r="G18">
        <v>0.97735000000000005</v>
      </c>
      <c r="H18">
        <v>1.35</v>
      </c>
      <c r="I18">
        <v>0.94599999999999995</v>
      </c>
      <c r="J18">
        <v>0.96619999999999995</v>
      </c>
      <c r="K18">
        <v>0.99329999999999996</v>
      </c>
    </row>
    <row r="19" spans="1:11" x14ac:dyDescent="0.15">
      <c r="A19" t="s">
        <v>698</v>
      </c>
      <c r="D19" s="6"/>
      <c r="E19">
        <v>44.968000000000004</v>
      </c>
      <c r="F19">
        <v>45.26</v>
      </c>
      <c r="G19">
        <v>44.78</v>
      </c>
      <c r="H19">
        <v>47.03</v>
      </c>
      <c r="I19">
        <v>42.811999999999998</v>
      </c>
      <c r="J19">
        <v>44.28</v>
      </c>
      <c r="K19">
        <v>50.314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3200</v>
      </c>
      <c r="F27" s="10">
        <v>3200</v>
      </c>
      <c r="G27" s="10">
        <v>3200</v>
      </c>
      <c r="H27" s="10">
        <v>3200</v>
      </c>
      <c r="I27" s="10">
        <v>3200</v>
      </c>
      <c r="J27" s="10">
        <v>3200</v>
      </c>
      <c r="K27" s="10">
        <v>3200</v>
      </c>
    </row>
    <row r="28" spans="1:11" x14ac:dyDescent="0.15">
      <c r="A28" t="s">
        <v>772</v>
      </c>
      <c r="D28" s="6"/>
      <c r="E28">
        <v>1.3617999999999999</v>
      </c>
      <c r="F28">
        <v>1.3573999999999999</v>
      </c>
      <c r="G28">
        <v>1.3365</v>
      </c>
      <c r="H28">
        <v>1.43</v>
      </c>
      <c r="I28">
        <v>1.32</v>
      </c>
      <c r="J28">
        <v>1.395</v>
      </c>
      <c r="K28">
        <v>1.40767</v>
      </c>
    </row>
    <row r="29" spans="1:11" x14ac:dyDescent="0.15">
      <c r="A29" t="s">
        <v>699</v>
      </c>
      <c r="D29" s="6"/>
      <c r="E29">
        <v>1.2012</v>
      </c>
      <c r="F29">
        <v>1.1979</v>
      </c>
      <c r="G29">
        <v>1.1792</v>
      </c>
      <c r="H29">
        <v>1.27</v>
      </c>
      <c r="I29">
        <v>1.1659999999999999</v>
      </c>
      <c r="J29">
        <v>1.2307999999999999</v>
      </c>
      <c r="K29">
        <v>1.2420100000000001</v>
      </c>
    </row>
    <row r="30" spans="1:11" x14ac:dyDescent="0.15">
      <c r="A30" t="s">
        <v>549</v>
      </c>
      <c r="D30" s="6"/>
      <c r="E30">
        <v>1.2782</v>
      </c>
      <c r="F30">
        <v>1.2748999999999999</v>
      </c>
      <c r="G30">
        <v>1.2547699999999999</v>
      </c>
      <c r="H30">
        <v>1.34</v>
      </c>
      <c r="I30">
        <v>1.2430000000000001</v>
      </c>
      <c r="J30">
        <v>1.3096000000000001</v>
      </c>
      <c r="K30">
        <v>1.3215399999999999</v>
      </c>
    </row>
    <row r="31" spans="1:11" x14ac:dyDescent="0.15">
      <c r="A31" t="s">
        <v>592</v>
      </c>
      <c r="D31" s="6"/>
      <c r="E31">
        <v>1.1407</v>
      </c>
      <c r="F31">
        <v>1.1374</v>
      </c>
      <c r="G31">
        <v>1.1197999999999999</v>
      </c>
      <c r="H31">
        <v>1.2</v>
      </c>
      <c r="I31">
        <v>1.111</v>
      </c>
      <c r="J31">
        <v>1.1688000000000001</v>
      </c>
      <c r="K31">
        <v>1.1794199999999999</v>
      </c>
    </row>
    <row r="32" spans="1:11" x14ac:dyDescent="0.15">
      <c r="A32" t="s">
        <v>698</v>
      </c>
      <c r="D32" s="6"/>
      <c r="E32">
        <v>43.703000000000003</v>
      </c>
      <c r="F32">
        <v>43.59</v>
      </c>
      <c r="G32">
        <v>42.91</v>
      </c>
      <c r="H32">
        <v>45.78</v>
      </c>
      <c r="I32">
        <v>41.832999999999998</v>
      </c>
      <c r="J32">
        <v>44.8</v>
      </c>
      <c r="K32">
        <v>50.039000000000001</v>
      </c>
    </row>
    <row r="33" spans="1:11" x14ac:dyDescent="0.15">
      <c r="D33" s="6"/>
    </row>
    <row r="34" spans="1:11" x14ac:dyDescent="0.15">
      <c r="A34" s="9" t="s">
        <v>540</v>
      </c>
      <c r="D34" s="6"/>
    </row>
    <row r="35" spans="1:11" x14ac:dyDescent="0.15">
      <c r="A35" s="9" t="s">
        <v>343</v>
      </c>
      <c r="D35" s="6"/>
      <c r="E35" s="8" t="s">
        <v>872</v>
      </c>
      <c r="F35" s="8" t="s">
        <v>396</v>
      </c>
      <c r="G35" s="8" t="s">
        <v>397</v>
      </c>
      <c r="H35" s="8" t="s">
        <v>398</v>
      </c>
      <c r="I35" s="8" t="s">
        <v>163</v>
      </c>
      <c r="J35" s="8" t="s">
        <v>126</v>
      </c>
      <c r="K35" s="8" t="s">
        <v>816</v>
      </c>
    </row>
    <row r="36" spans="1:11" x14ac:dyDescent="0.15">
      <c r="A36" s="14" t="s">
        <v>308</v>
      </c>
      <c r="D36" s="6"/>
      <c r="E36" s="25">
        <v>0.33329999999999999</v>
      </c>
      <c r="F36" s="25">
        <v>0.33329999999999999</v>
      </c>
      <c r="G36" s="25">
        <v>0.33329999999999999</v>
      </c>
      <c r="H36" s="25">
        <v>0.33329999999999999</v>
      </c>
      <c r="I36" s="25">
        <v>0.33329999999999999</v>
      </c>
      <c r="J36" s="25">
        <v>0.33329999999999999</v>
      </c>
      <c r="K36" s="25">
        <v>0.33329999999999999</v>
      </c>
    </row>
    <row r="37" spans="1:11" x14ac:dyDescent="0.15">
      <c r="A37" s="14" t="s">
        <v>792</v>
      </c>
      <c r="D37" s="6"/>
      <c r="E37" s="27">
        <v>2</v>
      </c>
      <c r="F37" s="27">
        <v>2</v>
      </c>
      <c r="G37" s="27">
        <v>2</v>
      </c>
      <c r="H37" s="27">
        <v>2</v>
      </c>
      <c r="I37" s="27">
        <v>2</v>
      </c>
      <c r="J37" s="27">
        <v>2</v>
      </c>
      <c r="K37" s="27">
        <v>2</v>
      </c>
    </row>
    <row r="38" spans="1:11" x14ac:dyDescent="0.15">
      <c r="A38" s="14" t="s">
        <v>664</v>
      </c>
      <c r="D38" s="6"/>
      <c r="E38" s="25">
        <v>0.66659999999999997</v>
      </c>
      <c r="F38" s="25">
        <v>0.66659999999999997</v>
      </c>
      <c r="G38" s="25">
        <v>0.66659999999999997</v>
      </c>
      <c r="H38" s="25">
        <v>0.66659999999999997</v>
      </c>
      <c r="I38" s="25">
        <v>0.66659999999999997</v>
      </c>
      <c r="J38" s="25">
        <v>0.66659999999999997</v>
      </c>
      <c r="K38" s="25">
        <v>0.66659999999999997</v>
      </c>
    </row>
    <row r="39" spans="1:11" x14ac:dyDescent="0.15">
      <c r="A39" s="14" t="s">
        <v>354</v>
      </c>
      <c r="D39" s="6"/>
      <c r="E39" s="27">
        <v>4</v>
      </c>
      <c r="F39" s="27">
        <v>4</v>
      </c>
      <c r="G39" s="27">
        <v>4</v>
      </c>
      <c r="H39" s="27">
        <v>4</v>
      </c>
      <c r="I39" s="27">
        <v>4</v>
      </c>
      <c r="J39" s="27">
        <v>4</v>
      </c>
      <c r="K39" s="27">
        <v>4</v>
      </c>
    </row>
    <row r="40" spans="1:11" x14ac:dyDescent="0.15">
      <c r="A40" t="s">
        <v>594</v>
      </c>
      <c r="D40" s="6"/>
      <c r="E40">
        <v>4000</v>
      </c>
      <c r="F40">
        <v>4000</v>
      </c>
      <c r="G40">
        <v>4000</v>
      </c>
      <c r="H40">
        <v>4000</v>
      </c>
      <c r="I40">
        <v>4000</v>
      </c>
      <c r="J40">
        <v>4000</v>
      </c>
      <c r="K40">
        <v>4000</v>
      </c>
    </row>
    <row r="41" spans="1:11" x14ac:dyDescent="0.15">
      <c r="A41" s="10" t="s">
        <v>575</v>
      </c>
      <c r="B41" s="10"/>
      <c r="C41" s="10"/>
      <c r="D41" s="11"/>
      <c r="E41" s="10">
        <v>12000</v>
      </c>
      <c r="F41" s="10">
        <v>12000</v>
      </c>
      <c r="G41" s="10">
        <v>12000</v>
      </c>
      <c r="H41" s="10">
        <v>4000</v>
      </c>
      <c r="I41" s="10">
        <v>12000</v>
      </c>
      <c r="J41" s="10">
        <v>12000</v>
      </c>
      <c r="K41" s="10">
        <v>12000</v>
      </c>
    </row>
    <row r="42" spans="1:11" x14ac:dyDescent="0.15">
      <c r="A42" t="s">
        <v>772</v>
      </c>
      <c r="D42" s="6"/>
      <c r="E42">
        <v>1.419</v>
      </c>
      <c r="F42">
        <v>1.41526</v>
      </c>
      <c r="G42">
        <v>1.39436</v>
      </c>
      <c r="H42">
        <v>1.46</v>
      </c>
      <c r="I42">
        <v>1.353</v>
      </c>
      <c r="J42">
        <v>1.4101999999999999</v>
      </c>
      <c r="K42">
        <v>1.4293400000000001</v>
      </c>
    </row>
    <row r="43" spans="1:11" x14ac:dyDescent="0.15">
      <c r="A43" t="s">
        <v>287</v>
      </c>
      <c r="D43" s="6"/>
      <c r="E43">
        <v>1.2430000000000001</v>
      </c>
      <c r="F43">
        <v>1.24003</v>
      </c>
      <c r="G43">
        <v>1.22177</v>
      </c>
      <c r="H43">
        <v>0</v>
      </c>
      <c r="I43">
        <v>1.1879999999999999</v>
      </c>
      <c r="J43">
        <v>1.2356</v>
      </c>
      <c r="K43">
        <v>1.2524599999999999</v>
      </c>
    </row>
    <row r="44" spans="1:11" x14ac:dyDescent="0.15">
      <c r="A44" t="s">
        <v>699</v>
      </c>
      <c r="D44" s="6"/>
      <c r="E44">
        <v>1.0461</v>
      </c>
      <c r="F44">
        <v>1.0483</v>
      </c>
      <c r="G44">
        <v>1.02806</v>
      </c>
      <c r="H44">
        <v>1.28</v>
      </c>
      <c r="I44">
        <v>1.0009999999999999</v>
      </c>
      <c r="J44">
        <v>1.0398000000000001</v>
      </c>
      <c r="K44">
        <v>1.0539099999999999</v>
      </c>
    </row>
    <row r="45" spans="1:11" x14ac:dyDescent="0.15">
      <c r="A45" t="s">
        <v>549</v>
      </c>
      <c r="D45" s="6"/>
      <c r="E45">
        <v>1.4047000000000001</v>
      </c>
      <c r="F45">
        <v>1.4011800000000001</v>
      </c>
      <c r="G45">
        <v>1.3805000000000001</v>
      </c>
      <c r="H45">
        <v>1.45</v>
      </c>
      <c r="I45">
        <v>1.3420000000000001</v>
      </c>
      <c r="J45">
        <v>1.3962000000000001</v>
      </c>
      <c r="K45">
        <v>1.4800500000000001</v>
      </c>
    </row>
    <row r="46" spans="1:11" x14ac:dyDescent="0.15">
      <c r="A46" t="s">
        <v>787</v>
      </c>
      <c r="D46" s="6"/>
      <c r="E46">
        <v>1.2210000000000001</v>
      </c>
      <c r="F46">
        <v>1.2236400000000001</v>
      </c>
      <c r="G46">
        <v>1.2000999999999999</v>
      </c>
      <c r="H46">
        <v>0</v>
      </c>
      <c r="I46">
        <v>1.1659999999999999</v>
      </c>
      <c r="J46">
        <v>1.2137</v>
      </c>
      <c r="K46">
        <v>1.2301299999999999</v>
      </c>
    </row>
    <row r="47" spans="1:11" x14ac:dyDescent="0.15">
      <c r="A47" t="s">
        <v>592</v>
      </c>
      <c r="D47" s="6"/>
      <c r="E47">
        <v>1.012</v>
      </c>
      <c r="F47">
        <v>1.0041899999999999</v>
      </c>
      <c r="G47">
        <v>0.99395999999999995</v>
      </c>
      <c r="H47">
        <v>1.27</v>
      </c>
      <c r="I47">
        <v>0.96799999999999997</v>
      </c>
      <c r="J47">
        <v>1.0053000000000001</v>
      </c>
      <c r="K47">
        <v>1.0189299999999999</v>
      </c>
    </row>
    <row r="48" spans="1:11" x14ac:dyDescent="0.15">
      <c r="A48" t="s">
        <v>698</v>
      </c>
      <c r="D48" s="6"/>
      <c r="E48">
        <v>45.529000000000003</v>
      </c>
      <c r="F48">
        <v>45.26</v>
      </c>
      <c r="G48">
        <v>44.8</v>
      </c>
      <c r="H48">
        <v>47.33</v>
      </c>
      <c r="I48">
        <v>42.811999999999998</v>
      </c>
      <c r="J48">
        <v>45.3</v>
      </c>
      <c r="K48">
        <v>50.71</v>
      </c>
    </row>
    <row r="49" spans="1:11" x14ac:dyDescent="0.15">
      <c r="D49" s="6"/>
    </row>
    <row r="50" spans="1:11" x14ac:dyDescent="0.15">
      <c r="A50" s="23"/>
      <c r="B50" s="24"/>
      <c r="C50" s="24"/>
      <c r="D50" s="24"/>
      <c r="E50" s="24"/>
      <c r="F50" s="24"/>
      <c r="G50" s="24"/>
      <c r="H50" s="24"/>
      <c r="I50" s="24"/>
      <c r="J50" s="24"/>
      <c r="K50" s="24"/>
    </row>
  </sheetData>
  <sheetProtection algorithmName="SHA-512" hashValue="AdTfWWo4O0S4otjaVuv5ZgJKUjKR0bRySQNW6ggCmfJKX1It9GjC9jNLUyO0jIBMMhYUEaZO7jbqgOinUkZ5fg==" saltValue="nJVg9+8xilAEdkBmbNCSP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7">
    <tabColor indexed="27"/>
  </sheetPr>
  <dimension ref="A1:K44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23"/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x14ac:dyDescent="0.15">
      <c r="A3" s="3" t="s">
        <v>789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493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s="10" t="s">
        <v>594</v>
      </c>
      <c r="B11" s="10"/>
      <c r="C11" s="10"/>
      <c r="D11" s="11"/>
      <c r="E11" s="10">
        <v>3200</v>
      </c>
      <c r="F11" s="10">
        <v>3200</v>
      </c>
      <c r="G11" s="10">
        <v>3200</v>
      </c>
      <c r="H11" s="10">
        <v>3200</v>
      </c>
      <c r="I11" s="10">
        <v>3200</v>
      </c>
      <c r="J11" s="10">
        <v>3200</v>
      </c>
      <c r="K11" s="10">
        <v>3200</v>
      </c>
    </row>
    <row r="12" spans="1:11" x14ac:dyDescent="0.15">
      <c r="A12" t="s">
        <v>772</v>
      </c>
      <c r="D12" s="6"/>
      <c r="E12">
        <v>1.5037</v>
      </c>
      <c r="F12">
        <v>1.5069999999999999</v>
      </c>
      <c r="G12">
        <v>1.4818100000000001</v>
      </c>
      <c r="H12">
        <v>1.58</v>
      </c>
      <c r="I12">
        <v>1.452</v>
      </c>
      <c r="J12">
        <v>1.4814000000000001</v>
      </c>
      <c r="K12">
        <v>1.4984200000000001</v>
      </c>
    </row>
    <row r="13" spans="1:11" x14ac:dyDescent="0.15">
      <c r="A13" t="s">
        <v>699</v>
      </c>
      <c r="D13" s="6"/>
      <c r="E13">
        <v>1.3232999999999999</v>
      </c>
      <c r="F13">
        <v>1.3254999999999999</v>
      </c>
      <c r="G13">
        <v>1.3040499999999999</v>
      </c>
      <c r="H13">
        <v>1.41</v>
      </c>
      <c r="I13">
        <v>1.276</v>
      </c>
      <c r="J13">
        <v>1.3037000000000001</v>
      </c>
      <c r="K13">
        <v>1.3187899999999999</v>
      </c>
    </row>
    <row r="14" spans="1:11" x14ac:dyDescent="0.15">
      <c r="A14" t="s">
        <v>549</v>
      </c>
      <c r="D14" s="6"/>
      <c r="E14">
        <v>1.2782</v>
      </c>
      <c r="F14">
        <v>1.2815000000000001</v>
      </c>
      <c r="G14">
        <v>1.26027</v>
      </c>
      <c r="H14">
        <v>1.35</v>
      </c>
      <c r="I14">
        <v>1.232</v>
      </c>
      <c r="J14">
        <v>1.2630999999999999</v>
      </c>
      <c r="K14">
        <v>1.2743500000000001</v>
      </c>
    </row>
    <row r="15" spans="1:11" x14ac:dyDescent="0.15">
      <c r="A15" t="s">
        <v>592</v>
      </c>
      <c r="D15" s="6"/>
      <c r="E15">
        <v>1.1231</v>
      </c>
      <c r="F15">
        <v>1.1242000000000001</v>
      </c>
      <c r="G15">
        <v>1.1059399999999999</v>
      </c>
      <c r="H15">
        <v>1.19</v>
      </c>
      <c r="I15">
        <v>1.0780000000000001</v>
      </c>
      <c r="J15">
        <v>1.1056999999999999</v>
      </c>
      <c r="K15">
        <v>1.1183700000000001</v>
      </c>
    </row>
    <row r="16" spans="1:11" x14ac:dyDescent="0.15">
      <c r="A16" t="s">
        <v>698</v>
      </c>
      <c r="D16" s="6"/>
      <c r="E16">
        <v>42.295000000000002</v>
      </c>
      <c r="F16">
        <v>42.38</v>
      </c>
      <c r="G16">
        <v>41.69</v>
      </c>
      <c r="H16">
        <v>44.51</v>
      </c>
      <c r="I16">
        <v>40.171999999999997</v>
      </c>
      <c r="J16">
        <v>41.66</v>
      </c>
      <c r="K16">
        <v>45.781999999999996</v>
      </c>
    </row>
    <row r="17" spans="1:11" x14ac:dyDescent="0.15">
      <c r="D17" s="6"/>
    </row>
    <row r="18" spans="1:11" x14ac:dyDescent="0.15">
      <c r="A18" s="9" t="s">
        <v>616</v>
      </c>
      <c r="D18" s="6"/>
    </row>
    <row r="19" spans="1:11" x14ac:dyDescent="0.15">
      <c r="A19" s="9" t="s">
        <v>344</v>
      </c>
      <c r="D19" s="6"/>
      <c r="E19" s="8" t="s">
        <v>872</v>
      </c>
      <c r="F19" s="8" t="s">
        <v>396</v>
      </c>
      <c r="G19" s="8" t="s">
        <v>397</v>
      </c>
      <c r="H19" s="8" t="s">
        <v>398</v>
      </c>
      <c r="I19" s="8" t="s">
        <v>163</v>
      </c>
      <c r="J19" s="8" t="s">
        <v>126</v>
      </c>
      <c r="K19" s="8" t="s">
        <v>816</v>
      </c>
    </row>
    <row r="20" spans="1:11" x14ac:dyDescent="0.15">
      <c r="A20" s="14" t="s">
        <v>308</v>
      </c>
      <c r="D20" s="6"/>
      <c r="E20" s="25">
        <v>0.33329999999999999</v>
      </c>
      <c r="F20" s="25">
        <v>0.33329999999999999</v>
      </c>
      <c r="G20" s="25">
        <v>0.33329999999999999</v>
      </c>
      <c r="H20" s="25">
        <v>0.33329999999999999</v>
      </c>
      <c r="I20" s="25">
        <v>0.33329999999999999</v>
      </c>
      <c r="J20" s="25">
        <v>0.33329999999999999</v>
      </c>
      <c r="K20" s="25">
        <v>0.33329999999999999</v>
      </c>
    </row>
    <row r="21" spans="1:11" x14ac:dyDescent="0.15">
      <c r="A21" s="14" t="s">
        <v>792</v>
      </c>
      <c r="D21" s="6"/>
      <c r="E21" s="27">
        <v>2</v>
      </c>
      <c r="F21" s="27">
        <v>2</v>
      </c>
      <c r="G21" s="27">
        <v>2</v>
      </c>
      <c r="H21" s="27">
        <v>2</v>
      </c>
      <c r="I21" s="27">
        <v>2</v>
      </c>
      <c r="J21" s="27">
        <v>2</v>
      </c>
      <c r="K21" s="27">
        <v>2</v>
      </c>
    </row>
    <row r="22" spans="1:11" x14ac:dyDescent="0.15">
      <c r="A22" s="14" t="s">
        <v>664</v>
      </c>
      <c r="D22" s="6"/>
      <c r="E22" s="25">
        <v>0.66659999999999997</v>
      </c>
      <c r="F22" s="25">
        <v>0.66659999999999997</v>
      </c>
      <c r="G22" s="25">
        <v>0.66659999999999997</v>
      </c>
      <c r="H22" s="25">
        <v>0.66659999999999997</v>
      </c>
      <c r="I22" s="25">
        <v>0.66659999999999997</v>
      </c>
      <c r="J22" s="25">
        <v>0.66659999999999997</v>
      </c>
      <c r="K22" s="25">
        <v>0.66659999999999997</v>
      </c>
    </row>
    <row r="23" spans="1:11" x14ac:dyDescent="0.15">
      <c r="A23" s="14" t="s">
        <v>354</v>
      </c>
      <c r="D23" s="6"/>
      <c r="E23" s="27">
        <v>4</v>
      </c>
      <c r="F23" s="27">
        <v>4</v>
      </c>
      <c r="G23" s="27">
        <v>4</v>
      </c>
      <c r="H23" s="27">
        <v>4</v>
      </c>
      <c r="I23" s="27">
        <v>4</v>
      </c>
      <c r="J23" s="27">
        <v>4</v>
      </c>
      <c r="K23" s="27">
        <v>4</v>
      </c>
    </row>
    <row r="24" spans="1:11" x14ac:dyDescent="0.15">
      <c r="A24" s="10" t="s">
        <v>594</v>
      </c>
      <c r="B24" s="10"/>
      <c r="C24" s="10"/>
      <c r="D24" s="11"/>
      <c r="E24" s="10">
        <v>3500</v>
      </c>
      <c r="F24" s="10">
        <v>3500</v>
      </c>
      <c r="G24" s="10">
        <v>3500</v>
      </c>
      <c r="H24" s="10">
        <v>3500</v>
      </c>
      <c r="I24" s="10">
        <v>3500</v>
      </c>
      <c r="J24" s="10">
        <v>3500</v>
      </c>
      <c r="K24" s="10">
        <v>3500</v>
      </c>
    </row>
    <row r="25" spans="1:11" x14ac:dyDescent="0.15">
      <c r="A25" t="s">
        <v>772</v>
      </c>
      <c r="D25" s="6"/>
      <c r="E25">
        <v>1.5543</v>
      </c>
      <c r="F25">
        <v>1.5356000000000001</v>
      </c>
      <c r="G25">
        <v>1.50579</v>
      </c>
      <c r="H25">
        <v>1.62</v>
      </c>
      <c r="I25">
        <v>1.496</v>
      </c>
      <c r="J25">
        <v>1.5559000000000001</v>
      </c>
      <c r="K25">
        <v>1.5786100000000001</v>
      </c>
    </row>
    <row r="26" spans="1:11" x14ac:dyDescent="0.15">
      <c r="A26" t="s">
        <v>699</v>
      </c>
      <c r="D26" s="6"/>
      <c r="E26">
        <v>1.3288</v>
      </c>
      <c r="F26">
        <v>1.3673</v>
      </c>
      <c r="G26">
        <v>1.3394699999999999</v>
      </c>
      <c r="H26">
        <v>1.44</v>
      </c>
      <c r="I26">
        <v>1.331</v>
      </c>
      <c r="J26">
        <v>1.3853</v>
      </c>
      <c r="K26">
        <v>1.40316</v>
      </c>
    </row>
    <row r="27" spans="1:11" x14ac:dyDescent="0.15">
      <c r="A27" t="s">
        <v>549</v>
      </c>
      <c r="D27" s="6"/>
      <c r="E27">
        <v>1.3145</v>
      </c>
      <c r="F27">
        <v>1.2584</v>
      </c>
      <c r="G27">
        <v>1.2519100000000001</v>
      </c>
      <c r="H27">
        <v>1.49</v>
      </c>
      <c r="I27">
        <v>1.2210000000000001</v>
      </c>
      <c r="J27">
        <v>1.2757000000000001</v>
      </c>
      <c r="K27">
        <v>1.2904100000000001</v>
      </c>
    </row>
    <row r="28" spans="1:11" x14ac:dyDescent="0.15">
      <c r="A28" t="s">
        <v>592</v>
      </c>
      <c r="D28" s="6"/>
      <c r="E28">
        <v>1.1627000000000001</v>
      </c>
      <c r="F28">
        <v>1.2111000000000001</v>
      </c>
      <c r="G28">
        <v>1.2040599999999999</v>
      </c>
      <c r="H28">
        <v>1.32</v>
      </c>
      <c r="I28">
        <v>1.177</v>
      </c>
      <c r="J28">
        <v>1.2269000000000001</v>
      </c>
      <c r="K28">
        <v>1.2403599999999999</v>
      </c>
    </row>
    <row r="29" spans="1:11" x14ac:dyDescent="0.15">
      <c r="A29" t="s">
        <v>698</v>
      </c>
      <c r="D29" s="6"/>
      <c r="E29">
        <v>43.031999999999996</v>
      </c>
      <c r="F29">
        <v>41.8</v>
      </c>
      <c r="G29">
        <v>41.15</v>
      </c>
      <c r="H29">
        <v>44.14</v>
      </c>
      <c r="I29">
        <v>39.798000000000002</v>
      </c>
      <c r="J29">
        <v>42.33</v>
      </c>
      <c r="K29">
        <v>47.387999999999998</v>
      </c>
    </row>
    <row r="30" spans="1:11" x14ac:dyDescent="0.15">
      <c r="D30" s="6"/>
    </row>
    <row r="31" spans="1:11" x14ac:dyDescent="0.15">
      <c r="A31" s="9" t="s">
        <v>616</v>
      </c>
      <c r="D31" s="6"/>
    </row>
    <row r="32" spans="1:11" x14ac:dyDescent="0.15">
      <c r="A32" s="9" t="s">
        <v>703</v>
      </c>
      <c r="D32" s="6"/>
      <c r="E32" s="8" t="s">
        <v>872</v>
      </c>
      <c r="F32" s="8" t="s">
        <v>396</v>
      </c>
      <c r="G32" s="8" t="s">
        <v>397</v>
      </c>
      <c r="H32" s="8" t="s">
        <v>398</v>
      </c>
      <c r="I32" s="8" t="s">
        <v>163</v>
      </c>
      <c r="J32" s="8" t="s">
        <v>126</v>
      </c>
      <c r="K32" s="8" t="s">
        <v>816</v>
      </c>
    </row>
    <row r="33" spans="1:11" x14ac:dyDescent="0.15">
      <c r="A33" s="14" t="s">
        <v>308</v>
      </c>
      <c r="D33" s="6"/>
      <c r="E33" s="25">
        <v>0.33329999999999999</v>
      </c>
      <c r="F33" s="25">
        <v>0.33329999999999999</v>
      </c>
      <c r="G33" s="25">
        <v>0.33329999999999999</v>
      </c>
      <c r="H33" s="25">
        <v>0.33329999999999999</v>
      </c>
      <c r="I33" s="25">
        <v>0.33329999999999999</v>
      </c>
      <c r="J33" s="25">
        <v>0.33329999999999999</v>
      </c>
      <c r="K33" s="25">
        <v>0.33329999999999999</v>
      </c>
    </row>
    <row r="34" spans="1:11" x14ac:dyDescent="0.15">
      <c r="A34" s="14" t="s">
        <v>792</v>
      </c>
      <c r="D34" s="6"/>
      <c r="E34" s="27">
        <v>2</v>
      </c>
      <c r="F34" s="27">
        <v>2</v>
      </c>
      <c r="G34" s="27">
        <v>2</v>
      </c>
      <c r="H34" s="27">
        <v>2</v>
      </c>
      <c r="I34" s="27">
        <v>2</v>
      </c>
      <c r="J34" s="27">
        <v>2</v>
      </c>
      <c r="K34" s="27">
        <v>2</v>
      </c>
    </row>
    <row r="35" spans="1:11" x14ac:dyDescent="0.15">
      <c r="A35" s="14" t="s">
        <v>664</v>
      </c>
      <c r="D35" s="6"/>
      <c r="E35" s="25">
        <v>0.66659999999999997</v>
      </c>
      <c r="F35" s="25">
        <v>0.66659999999999997</v>
      </c>
      <c r="G35" s="25">
        <v>0.66659999999999997</v>
      </c>
      <c r="H35" s="25">
        <v>0.66659999999999997</v>
      </c>
      <c r="I35" s="25">
        <v>0.66659999999999997</v>
      </c>
      <c r="J35" s="25">
        <v>0.66659999999999997</v>
      </c>
      <c r="K35" s="25">
        <v>0.66659999999999997</v>
      </c>
    </row>
    <row r="36" spans="1:11" x14ac:dyDescent="0.15">
      <c r="A36" s="14" t="s">
        <v>354</v>
      </c>
      <c r="D36" s="6"/>
      <c r="E36" s="27">
        <v>4</v>
      </c>
      <c r="F36" s="27">
        <v>4</v>
      </c>
      <c r="G36" s="27">
        <v>4</v>
      </c>
      <c r="H36" s="27">
        <v>4</v>
      </c>
      <c r="I36" s="27">
        <v>4</v>
      </c>
      <c r="J36" s="27">
        <v>4</v>
      </c>
      <c r="K36" s="27">
        <v>4</v>
      </c>
    </row>
    <row r="37" spans="1:11" x14ac:dyDescent="0.15">
      <c r="A37" s="10" t="s">
        <v>594</v>
      </c>
      <c r="B37" s="10"/>
      <c r="C37" s="10"/>
      <c r="D37" s="11"/>
      <c r="E37" s="10">
        <v>3200</v>
      </c>
      <c r="F37" s="10">
        <v>3200</v>
      </c>
      <c r="G37" s="10">
        <v>3200</v>
      </c>
      <c r="H37" s="10">
        <v>3200</v>
      </c>
      <c r="I37" s="10">
        <v>3200</v>
      </c>
      <c r="J37" s="10">
        <v>3200</v>
      </c>
      <c r="K37" s="10">
        <v>3200</v>
      </c>
    </row>
    <row r="38" spans="1:11" x14ac:dyDescent="0.15">
      <c r="A38" t="s">
        <v>772</v>
      </c>
      <c r="D38" s="6"/>
      <c r="E38">
        <v>1.6632</v>
      </c>
      <c r="F38">
        <v>1.6665000000000001</v>
      </c>
      <c r="G38">
        <v>1.63856</v>
      </c>
      <c r="H38">
        <v>1.79</v>
      </c>
      <c r="I38">
        <v>1.617</v>
      </c>
      <c r="J38">
        <v>1.6600999999999999</v>
      </c>
      <c r="K38">
        <v>1.68201</v>
      </c>
    </row>
    <row r="39" spans="1:11" x14ac:dyDescent="0.15">
      <c r="A39" t="s">
        <v>699</v>
      </c>
      <c r="D39" s="6"/>
      <c r="E39">
        <v>1.3210999999999999</v>
      </c>
      <c r="F39">
        <v>1.3232999999999999</v>
      </c>
      <c r="G39">
        <v>1.30185</v>
      </c>
      <c r="H39">
        <v>1.39</v>
      </c>
      <c r="I39">
        <v>1.2869999999999999</v>
      </c>
      <c r="J39">
        <v>1.3189</v>
      </c>
      <c r="K39">
        <v>1.3367199999999999</v>
      </c>
    </row>
    <row r="40" spans="1:11" x14ac:dyDescent="0.15">
      <c r="A40" t="s">
        <v>549</v>
      </c>
      <c r="D40" s="6"/>
      <c r="E40">
        <v>1.4113</v>
      </c>
      <c r="F40">
        <v>1.4135</v>
      </c>
      <c r="G40">
        <v>1.3904000000000001</v>
      </c>
      <c r="H40">
        <v>1.49</v>
      </c>
      <c r="I40">
        <v>1.375</v>
      </c>
      <c r="J40">
        <v>1.4086000000000001</v>
      </c>
      <c r="K40">
        <v>1.4272499999999999</v>
      </c>
    </row>
    <row r="41" spans="1:11" x14ac:dyDescent="0.15">
      <c r="A41" t="s">
        <v>592</v>
      </c>
      <c r="D41" s="6"/>
      <c r="E41">
        <v>1.2363999999999999</v>
      </c>
      <c r="F41">
        <v>1.2397</v>
      </c>
      <c r="G41">
        <v>1.21902</v>
      </c>
      <c r="H41">
        <v>1.31</v>
      </c>
      <c r="I41">
        <v>1.1990000000000001</v>
      </c>
      <c r="J41">
        <v>1.2350000000000001</v>
      </c>
      <c r="K41">
        <v>1.25136</v>
      </c>
    </row>
    <row r="42" spans="1:11" x14ac:dyDescent="0.15">
      <c r="A42" t="s">
        <v>698</v>
      </c>
      <c r="D42" s="6"/>
      <c r="E42">
        <v>43.395000000000003</v>
      </c>
      <c r="F42">
        <v>43.52</v>
      </c>
      <c r="G42">
        <v>42.8</v>
      </c>
      <c r="H42">
        <v>45.7</v>
      </c>
      <c r="I42">
        <v>41.634999999999998</v>
      </c>
      <c r="J42">
        <v>43.36</v>
      </c>
      <c r="K42">
        <v>48.784999999999997</v>
      </c>
    </row>
    <row r="43" spans="1:11" x14ac:dyDescent="0.15">
      <c r="D43" s="6"/>
    </row>
    <row r="44" spans="1:11" x14ac:dyDescent="0.15">
      <c r="A44" s="23"/>
      <c r="B44" s="24"/>
      <c r="C44" s="24"/>
      <c r="D44" s="24"/>
      <c r="E44" s="24"/>
      <c r="F44" s="24"/>
      <c r="G44" s="24"/>
      <c r="H44" s="24"/>
      <c r="I44" s="24"/>
      <c r="J44" s="24"/>
      <c r="K44" s="24"/>
    </row>
  </sheetData>
  <sheetProtection algorithmName="SHA-512" hashValue="YpOUmiGt0mZYNQr20N7LqDgqMnITegDDTw4TK6fVI3ftZ2DFe9SdFqc6JgOK/VSIcGK7Fdo8m2DsPYbIsFM/gA==" saltValue="Qd6nsl3uDeS2TXoZK+QM6Q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8DE05-6FC4-5C4F-A277-E56F8F199B7A}">
  <sheetPr codeName="Sheet3"/>
  <dimension ref="A1:Z139"/>
  <sheetViews>
    <sheetView zoomScale="110" zoomScaleNormal="110" workbookViewId="0">
      <selection activeCell="A140" sqref="A140:XFD1048576"/>
    </sheetView>
  </sheetViews>
  <sheetFormatPr baseColWidth="10" defaultRowHeight="13" x14ac:dyDescent="0.15"/>
  <cols>
    <col min="1" max="1" width="17.5" customWidth="1"/>
    <col min="2" max="2" width="20.6640625" customWidth="1"/>
    <col min="3" max="14" width="14.83203125" customWidth="1"/>
    <col min="15" max="15" width="14.83203125" hidden="1" customWidth="1"/>
    <col min="16" max="16" width="14.83203125" customWidth="1"/>
    <col min="17" max="26" width="12.5" customWidth="1"/>
  </cols>
  <sheetData>
    <row r="1" spans="1:26" ht="14" x14ac:dyDescent="0.15">
      <c r="A1" s="450" t="s">
        <v>797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14" x14ac:dyDescent="0.15">
      <c r="A2" s="452" t="s">
        <v>543</v>
      </c>
      <c r="B2" s="452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5" thickBot="1" x14ac:dyDescent="0.2">
      <c r="A3" s="450"/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14" x14ac:dyDescent="0.15">
      <c r="A4" s="279" t="s">
        <v>544</v>
      </c>
      <c r="B4" s="280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2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14" x14ac:dyDescent="0.15">
      <c r="A5" s="283" t="s">
        <v>911</v>
      </c>
      <c r="B5" s="284"/>
      <c r="C5" s="298">
        <v>63000</v>
      </c>
      <c r="D5" s="47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5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4" x14ac:dyDescent="0.15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5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30" x14ac:dyDescent="0.15">
      <c r="A7" s="492" t="s">
        <v>191</v>
      </c>
      <c r="B7" s="493" t="s">
        <v>803</v>
      </c>
      <c r="C7" s="493" t="s">
        <v>210</v>
      </c>
      <c r="D7" s="494" t="s">
        <v>862</v>
      </c>
      <c r="E7" s="494" t="s">
        <v>863</v>
      </c>
      <c r="F7" s="495" t="s">
        <v>804</v>
      </c>
      <c r="G7" s="495" t="s">
        <v>864</v>
      </c>
      <c r="H7" s="495" t="s">
        <v>1103</v>
      </c>
      <c r="I7" s="495" t="s">
        <v>865</v>
      </c>
      <c r="J7" s="494" t="s">
        <v>608</v>
      </c>
      <c r="K7" s="495" t="s">
        <v>866</v>
      </c>
      <c r="L7" s="495" t="s">
        <v>867</v>
      </c>
      <c r="M7" s="495" t="s">
        <v>1104</v>
      </c>
      <c r="N7" s="495" t="s">
        <v>695</v>
      </c>
      <c r="O7" s="496" t="s">
        <v>855</v>
      </c>
      <c r="P7" s="497" t="s">
        <v>798</v>
      </c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x14ac:dyDescent="0.15">
      <c r="A8" s="286" t="str">
        <f>'Tariffs Jan2020'!F2</f>
        <v>AGL</v>
      </c>
      <c r="B8" s="47" t="str">
        <f>'Tariffs Jan2020'!D2</f>
        <v>Multinet Metro 1</v>
      </c>
      <c r="C8" s="287">
        <f>'Tariffs Jan2020'!E2</f>
        <v>43831</v>
      </c>
      <c r="D8" s="85">
        <f>365*'Tariffs Jan2020'!H2/100</f>
        <v>292.73</v>
      </c>
      <c r="E8" s="85">
        <f>IF($C$5*'Tariffs Jan2020'!AK2/'Tariffs Jan2020'!AI2&gt;='Tariffs Jan2020'!J2,( 'Tariffs Jan2020'!J2*'Tariffs Jan2020'!O2/100)* 'Tariffs Jan2020'!AI2,($C$5*'Tariffs Jan2020'!AK2/'Tariffs Jan2020'!AI2*'Tariffs Jan2020'!O2/100)* 'Tariffs Jan2020'!AI2)</f>
        <v>245.70000000000002</v>
      </c>
      <c r="F8" s="85">
        <f>IF($C$5*'Tariffs Jan2020'!AK2/'Tariffs Jan2020'!AI2&lt;'Tariffs Jan2020'!J2,0,IF($C$5*'Tariffs Jan2020'!AK2/'Tariffs Jan2020'!AI2&lt;='Tariffs Jan2020'!K2,($C$5*'Tariffs Jan2020'!AK2/'Tariffs Jan2020'!AI2-'Tariffs Jan2020'!J2)*('Tariffs Jan2020'!P2/100)*'Tariffs Jan2020'!AI2,('Tariffs Jan2020'!K2-'Tariffs Jan2020'!J2)*('Tariffs Jan2020'!P2/100)*'Tariffs Jan2020'!AI2))</f>
        <v>217.79999999999998</v>
      </c>
      <c r="G8" s="85">
        <f>IF($C$5*'Tariffs Jan2020'!AK2/'Tariffs Jan2020'!AI2&lt;'Tariffs Jan2020'!K2,0,IF($C$5*'Tariffs Jan2020'!AK2/'Tariffs Jan2020'!AI2&lt;='Tariffs Jan2020'!L2,($C$5*'Tariffs Jan2020'!AK2/'Tariffs Jan2020'!AI2-'Tariffs Jan2020'!K2)*('Tariffs Jan2020'!Q2/100)*'Tariffs Jan2020'!AI2,('Tariffs Jan2020'!L2-'Tariffs Jan2020'!K2)*('Tariffs Jan2020'!Q2/100)*'Tariffs Jan2020'!AI2))</f>
        <v>174.60000000000002</v>
      </c>
      <c r="H8" s="85">
        <f>IF($C$5*'Tariffs Jan2020'!AK2/'Tariffs Jan2020'!AI2&lt;'Tariffs Jan2020'!L2,0,IF($C$5*'Tariffs Jan2020'!AK2/'Tariffs Jan2020'!AI2&lt;='Tariffs Jan2020'!M2,($C$5*'Tariffs Jan2020'!AK2/'Tariffs Jan2020'!AI2-'Tariffs Jan2020'!L2)*('Tariffs Jan2020'!R2/100)*'Tariffs Jan2020'!AI2,('Tariffs Jan2020'!M2-'Tariffs Jan2020'!L2)*('Tariffs Jan2020'!R2/100)*'Tariffs Jan2020'!AI2))</f>
        <v>76.05</v>
      </c>
      <c r="I8" s="85">
        <f>IF(($C$5*'Tariffs Jan2020'!AK2/'Tariffs Jan2020'!AI2&gt;'Tariffs Jan2020'!M2),($C$5*'Tariffs Jan2020'!AK2/'Tariffs Jan2020'!AI2-'Tariffs Jan2020'!M2)*'Tariffs Jan2020'!S2/100*'Tariffs Jan2020'!AI2,0)</f>
        <v>0</v>
      </c>
      <c r="J8" s="85">
        <f>IF($C$5*'Tariffs Jan2020'!AL2/'Tariffs Jan2020'!AJ2&gt;='Tariffs Jan2020'!J2,('Tariffs Jan2020'!J2*'Tariffs Jan2020'!U2/100)* 'Tariffs Jan2020'!AJ2,($C$5*'Tariffs Jan2020'!AL2/'Tariffs Jan2020'!AJ2*'Tariffs Jan2020'!U2/100)* 'Tariffs Jan2020'!AJ2)</f>
        <v>233.10000000000002</v>
      </c>
      <c r="K8" s="85">
        <f>IF($C$5*'Tariffs Jan2020'!AL2/'Tariffs Jan2020'!AJ2&lt;'Tariffs Jan2020'!J2,0,IF($C$5*'Tariffs Jan2020'!AL2/'Tariffs Jan2020'!AJ2&lt;='Tariffs Jan2020'!K2,($C$5*'Tariffs Jan2020'!AL2/'Tariffs Jan2020'!AJ2-'Tariffs Jan2020'!J2)*('Tariffs Jan2020'!V2/100)*'Tariffs Jan2020'!AJ2,('Tariffs Jan2020'!K2-'Tariffs Jan2020'!J2)*('Tariffs Jan2020'!V2/100)*'Tariffs Jan2020'!AJ2))</f>
        <v>205.2</v>
      </c>
      <c r="L8" s="85">
        <f>IF($C$5*'Tariffs Jan2020'!AL2/'Tariffs Jan2020'!AJ2&lt;'Tariffs Jan2020'!K2,0,IF($C$5*'Tariffs Jan2020'!AL2/'Tariffs Jan2020'!AJ2&lt;='Tariffs Jan2020'!L2,($C$5*'Tariffs Jan2020'!AL2/'Tariffs Jan2020'!AJ2-'Tariffs Jan2020'!K2)*('Tariffs Jan2020'!W2/100)*'Tariffs Jan2020'!AJ2,('Tariffs Jan2020'!L2-'Tariffs Jan2020'!K2)*('Tariffs Jan2020'!W2/100)*'Tariffs Jan2020'!AJ2))</f>
        <v>169.2</v>
      </c>
      <c r="M8" s="85">
        <f>IF($C$5*'Tariffs Jan2020'!AL2/'Tariffs Jan2020'!AJ2&lt;'Tariffs Jan2020'!L2,0,IF($C$5*'Tariffs Jan2020'!AL2/'Tariffs Jan2020'!AJ2&lt;='Tariffs Jan2020'!M2,($C$5*'Tariffs Jan2020'!AL2/'Tariffs Jan2020'!AJ2-'Tariffs Jan2020'!L2)*('Tariffs Jan2020'!X2/100)*'Tariffs Jan2020'!AJ2,('Tariffs Jan2020'!M2-'Tariffs Jan2020'!L2)*('Tariffs Jan2020'!X2/100)*'Tariffs Jan2020'!AJ2))</f>
        <v>74.699999999999989</v>
      </c>
      <c r="N8" s="85">
        <f>IF(($C$5*'Tariffs Jan2020'!AL2/'Tariffs Jan2020'!AJ2&gt;'Tariffs Jan2020'!M2),($C$5*'Tariffs Jan2020'!AL2/'Tariffs Jan2020'!AJ2-'Tariffs Jan2020'!M2)*'Tariffs Jan2020'!Y2/100*'Tariffs Jan2020'!AJ2,0)</f>
        <v>0</v>
      </c>
      <c r="O8" s="73">
        <f>SUM(D8:N8)</f>
        <v>1689.0800000000002</v>
      </c>
      <c r="P8" s="498">
        <f>O8*1.1</f>
        <v>1857.9880000000003</v>
      </c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x14ac:dyDescent="0.15">
      <c r="A9" s="286" t="str">
        <f>'Tariffs Jan2020'!F3</f>
        <v>Alinta Energy</v>
      </c>
      <c r="B9" s="47" t="str">
        <f>'Tariffs Jan2020'!D3</f>
        <v>Multinet Metro 1</v>
      </c>
      <c r="C9" s="287">
        <f>'Tariffs Jan2020'!E3</f>
        <v>43831</v>
      </c>
      <c r="D9" s="85">
        <f>365*'Tariffs Jan2020'!H3/100</f>
        <v>251.85</v>
      </c>
      <c r="E9" s="85">
        <f>IF($C$5*'Tariffs Jan2020'!AK3/'Tariffs Jan2020'!AI3&gt;='Tariffs Jan2020'!J3,( 'Tariffs Jan2020'!J3*'Tariffs Jan2020'!O3/100)* 'Tariffs Jan2020'!AI3,($C$5*'Tariffs Jan2020'!AK3/'Tariffs Jan2020'!AI3*'Tariffs Jan2020'!O3/100)* 'Tariffs Jan2020'!AI3)</f>
        <v>234</v>
      </c>
      <c r="F9" s="85">
        <f>IF($C$5*'Tariffs Jan2020'!AK3/'Tariffs Jan2020'!AI3&lt;'Tariffs Jan2020'!J3,0,IF($C$5*'Tariffs Jan2020'!AK3/'Tariffs Jan2020'!AI3&lt;='Tariffs Jan2020'!K3,($C$5*'Tariffs Jan2020'!AK3/'Tariffs Jan2020'!AI3-'Tariffs Jan2020'!J3)*('Tariffs Jan2020'!P3/100)*'Tariffs Jan2020'!AI3,('Tariffs Jan2020'!K3-'Tariffs Jan2020'!J3)*('Tariffs Jan2020'!P3/100)*'Tariffs Jan2020'!AI3))</f>
        <v>207</v>
      </c>
      <c r="G9" s="85">
        <f>IF($C$5*'Tariffs Jan2020'!AK3/'Tariffs Jan2020'!AI3&lt;'Tariffs Jan2020'!K3,0,IF($C$5*'Tariffs Jan2020'!AK3/'Tariffs Jan2020'!AI3&lt;='Tariffs Jan2020'!L3,($C$5*'Tariffs Jan2020'!AK3/'Tariffs Jan2020'!AI3-'Tariffs Jan2020'!K3)*('Tariffs Jan2020'!Q3/100)*'Tariffs Jan2020'!AI3,('Tariffs Jan2020'!L3-'Tariffs Jan2020'!K3)*('Tariffs Jan2020'!Q3/100)*'Tariffs Jan2020'!AI3))</f>
        <v>0</v>
      </c>
      <c r="H9" s="85">
        <f>IF($C$5*'Tariffs Jan2020'!AK3/'Tariffs Jan2020'!AI3&lt;'Tariffs Jan2020'!L3,0,IF($C$5*'Tariffs Jan2020'!AK3/'Tariffs Jan2020'!AI3&lt;='Tariffs Jan2020'!M3,($C$5*'Tariffs Jan2020'!AK3/'Tariffs Jan2020'!AI3-'Tariffs Jan2020'!L3)*('Tariffs Jan2020'!R3/100)*'Tariffs Jan2020'!AI3,('Tariffs Jan2020'!M3-'Tariffs Jan2020'!L3)*('Tariffs Jan2020'!R3/100)*'Tariffs Jan2020'!AI3))</f>
        <v>0</v>
      </c>
      <c r="I9" s="85">
        <f>IF(($C$5*'Tariffs Jan2020'!AK3/'Tariffs Jan2020'!AI3&gt;'Tariffs Jan2020'!M3),($C$5*'Tariffs Jan2020'!AK3/'Tariffs Jan2020'!AI3-'Tariffs Jan2020'!M3)*'Tariffs Jan2020'!S3/100*'Tariffs Jan2020'!AI3,0)</f>
        <v>243</v>
      </c>
      <c r="J9" s="85">
        <f>IF($C$5*'Tariffs Jan2020'!AL3/'Tariffs Jan2020'!AJ3&gt;='Tariffs Jan2020'!J3,('Tariffs Jan2020'!J3*'Tariffs Jan2020'!U3/100)* 'Tariffs Jan2020'!AJ3,($C$5*'Tariffs Jan2020'!AL3/'Tariffs Jan2020'!AJ3*'Tariffs Jan2020'!U3/100)* 'Tariffs Jan2020'!AJ3)</f>
        <v>225</v>
      </c>
      <c r="K9" s="85">
        <f>IF($C$5*'Tariffs Jan2020'!AL3/'Tariffs Jan2020'!AJ3&lt;'Tariffs Jan2020'!J3,0,IF($C$5*'Tariffs Jan2020'!AL3/'Tariffs Jan2020'!AJ3&lt;='Tariffs Jan2020'!K3,($C$5*'Tariffs Jan2020'!AL3/'Tariffs Jan2020'!AJ3-'Tariffs Jan2020'!J3)*('Tariffs Jan2020'!V3/100)*'Tariffs Jan2020'!AJ3,('Tariffs Jan2020'!K3-'Tariffs Jan2020'!J3)*('Tariffs Jan2020'!V3/100)*'Tariffs Jan2020'!AJ3))</f>
        <v>198</v>
      </c>
      <c r="L9" s="85">
        <f>IF($C$5*'Tariffs Jan2020'!AL3/'Tariffs Jan2020'!AJ3&lt;'Tariffs Jan2020'!K3,0,IF($C$5*'Tariffs Jan2020'!AL3/'Tariffs Jan2020'!AJ3&lt;='Tariffs Jan2020'!L3,($C$5*'Tariffs Jan2020'!AL3/'Tariffs Jan2020'!AJ3-'Tariffs Jan2020'!K3)*('Tariffs Jan2020'!W3/100)*'Tariffs Jan2020'!AJ3,('Tariffs Jan2020'!L3-'Tariffs Jan2020'!K3)*('Tariffs Jan2020'!W3/100)*'Tariffs Jan2020'!AJ3))</f>
        <v>0</v>
      </c>
      <c r="M9" s="85">
        <f>IF($C$5*'Tariffs Jan2020'!AL3/'Tariffs Jan2020'!AJ3&lt;'Tariffs Jan2020'!L3,0,IF($C$5*'Tariffs Jan2020'!AL3/'Tariffs Jan2020'!AJ3&lt;='Tariffs Jan2020'!M3,($C$5*'Tariffs Jan2020'!AL3/'Tariffs Jan2020'!AJ3-'Tariffs Jan2020'!L3)*('Tariffs Jan2020'!X3/100)*'Tariffs Jan2020'!AJ3,('Tariffs Jan2020'!M3-'Tariffs Jan2020'!L3)*('Tariffs Jan2020'!X3/100)*'Tariffs Jan2020'!AJ3))</f>
        <v>0</v>
      </c>
      <c r="N9" s="85">
        <f>IF(($C$5*'Tariffs Jan2020'!AL3/'Tariffs Jan2020'!AJ3&gt;'Tariffs Jan2020'!M3),($C$5*'Tariffs Jan2020'!AL3/'Tariffs Jan2020'!AJ3-'Tariffs Jan2020'!M3)*'Tariffs Jan2020'!Y3/100*'Tariffs Jan2020'!AJ3,0)</f>
        <v>243</v>
      </c>
      <c r="O9" s="73">
        <f t="shared" ref="O9:O86" si="0">SUM(D9:N9)</f>
        <v>1601.85</v>
      </c>
      <c r="P9" s="498">
        <f t="shared" ref="P9:P86" si="1">O9*1.1</f>
        <v>1762.0350000000001</v>
      </c>
      <c r="Q9" s="451"/>
      <c r="R9" s="451"/>
      <c r="S9" s="451"/>
      <c r="T9" s="451"/>
      <c r="U9" s="451"/>
      <c r="V9" s="451"/>
      <c r="W9" s="451"/>
      <c r="X9" s="451"/>
      <c r="Y9" s="451"/>
      <c r="Z9" s="451"/>
    </row>
    <row r="10" spans="1:26" x14ac:dyDescent="0.15">
      <c r="A10" s="286" t="str">
        <f>'Tariffs Jan2020'!F4</f>
        <v>Covau</v>
      </c>
      <c r="B10" s="47" t="str">
        <f>'Tariffs Jan2020'!D4</f>
        <v>Multinet Metro 1</v>
      </c>
      <c r="C10" s="287">
        <f>'Tariffs Jan2020'!E4</f>
        <v>43831</v>
      </c>
      <c r="D10" s="85">
        <f>365*'Tariffs Jan2020'!H4/100</f>
        <v>284.7</v>
      </c>
      <c r="E10" s="85">
        <f>IF($C$5*'Tariffs Jan2020'!AK4/'Tariffs Jan2020'!AI4&gt;='Tariffs Jan2020'!J4,( 'Tariffs Jan2020'!J4*'Tariffs Jan2020'!O4/100)* 'Tariffs Jan2020'!AI4,($C$5*'Tariffs Jan2020'!AK4/'Tariffs Jan2020'!AI4*'Tariffs Jan2020'!O4/100)* 'Tariffs Jan2020'!AI4)</f>
        <v>261</v>
      </c>
      <c r="F10" s="85">
        <f>IF($C$5*'Tariffs Jan2020'!AK4/'Tariffs Jan2020'!AI4&lt;'Tariffs Jan2020'!J4,0,IF($C$5*'Tariffs Jan2020'!AK4/'Tariffs Jan2020'!AI4&lt;='Tariffs Jan2020'!K4,($C$5*'Tariffs Jan2020'!AK4/'Tariffs Jan2020'!AI4-'Tariffs Jan2020'!J4)*('Tariffs Jan2020'!P4/100)*'Tariffs Jan2020'!AI4,('Tariffs Jan2020'!K4-'Tariffs Jan2020'!J4)*('Tariffs Jan2020'!P4/100)*'Tariffs Jan2020'!AI4))</f>
        <v>469.79999999999995</v>
      </c>
      <c r="G10" s="85">
        <f>IF($C$5*'Tariffs Jan2020'!AK4/'Tariffs Jan2020'!AI4&lt;'Tariffs Jan2020'!K4,0,IF($C$5*'Tariffs Jan2020'!AK4/'Tariffs Jan2020'!AI4&lt;='Tariffs Jan2020'!L4,($C$5*'Tariffs Jan2020'!AK4/'Tariffs Jan2020'!AI4-'Tariffs Jan2020'!K4)*('Tariffs Jan2020'!Q4/100)*'Tariffs Jan2020'!AI4,('Tariffs Jan2020'!L4-'Tariffs Jan2020'!K4)*('Tariffs Jan2020'!Q4/100)*'Tariffs Jan2020'!AI4))</f>
        <v>108</v>
      </c>
      <c r="H10" s="85">
        <f>IF($C$5*'Tariffs Jan2020'!AK4/'Tariffs Jan2020'!AI4&lt;'Tariffs Jan2020'!L4,0,IF($C$5*'Tariffs Jan2020'!AK4/'Tariffs Jan2020'!AI4&lt;='Tariffs Jan2020'!M4,($C$5*'Tariffs Jan2020'!AK4/'Tariffs Jan2020'!AI4-'Tariffs Jan2020'!L4)*('Tariffs Jan2020'!R4/100)*'Tariffs Jan2020'!AI4,('Tariffs Jan2020'!M4-'Tariffs Jan2020'!L4)*('Tariffs Jan2020'!R4/100)*'Tariffs Jan2020'!AI4))</f>
        <v>0</v>
      </c>
      <c r="I10" s="85">
        <f>IF(($C$5*'Tariffs Jan2020'!AK4/'Tariffs Jan2020'!AI4&gt;'Tariffs Jan2020'!M4),($C$5*'Tariffs Jan2020'!AK4/'Tariffs Jan2020'!AI4-'Tariffs Jan2020'!M4)*'Tariffs Jan2020'!S4/100*'Tariffs Jan2020'!AI4,0)</f>
        <v>0</v>
      </c>
      <c r="J10" s="85">
        <f>IF($C$5*'Tariffs Jan2020'!AL4/'Tariffs Jan2020'!AJ4&gt;='Tariffs Jan2020'!J4,('Tariffs Jan2020'!J4*'Tariffs Jan2020'!U4/100)* 'Tariffs Jan2020'!AJ4,($C$5*'Tariffs Jan2020'!AL4/'Tariffs Jan2020'!AJ4*'Tariffs Jan2020'!U4/100)* 'Tariffs Jan2020'!AJ4)</f>
        <v>243.00000000000006</v>
      </c>
      <c r="K10" s="85">
        <f>IF($C$5*'Tariffs Jan2020'!AL4/'Tariffs Jan2020'!AJ4&lt;'Tariffs Jan2020'!J4,0,IF($C$5*'Tariffs Jan2020'!AL4/'Tariffs Jan2020'!AJ4&lt;='Tariffs Jan2020'!K4,($C$5*'Tariffs Jan2020'!AL4/'Tariffs Jan2020'!AJ4-'Tariffs Jan2020'!J4)*('Tariffs Jan2020'!V4/100)*'Tariffs Jan2020'!AJ4,('Tariffs Jan2020'!K4-'Tariffs Jan2020'!J4)*('Tariffs Jan2020'!V4/100)*'Tariffs Jan2020'!AJ4))</f>
        <v>457.20000000000005</v>
      </c>
      <c r="L10" s="85">
        <f>IF($C$5*'Tariffs Jan2020'!AL4/'Tariffs Jan2020'!AJ4&lt;'Tariffs Jan2020'!K4,0,IF($C$5*'Tariffs Jan2020'!AL4/'Tariffs Jan2020'!AJ4&lt;='Tariffs Jan2020'!L4,($C$5*'Tariffs Jan2020'!AL4/'Tariffs Jan2020'!AJ4-'Tariffs Jan2020'!K4)*('Tariffs Jan2020'!W4/100)*'Tariffs Jan2020'!AJ4,('Tariffs Jan2020'!L4-'Tariffs Jan2020'!K4)*('Tariffs Jan2020'!W4/100)*'Tariffs Jan2020'!AJ4))</f>
        <v>94.500000000000014</v>
      </c>
      <c r="M10" s="85">
        <f>IF($C$5*'Tariffs Jan2020'!AL4/'Tariffs Jan2020'!AJ4&lt;'Tariffs Jan2020'!L4,0,IF($C$5*'Tariffs Jan2020'!AL4/'Tariffs Jan2020'!AJ4&lt;='Tariffs Jan2020'!M4,($C$5*'Tariffs Jan2020'!AL4/'Tariffs Jan2020'!AJ4-'Tariffs Jan2020'!L4)*('Tariffs Jan2020'!X4/100)*'Tariffs Jan2020'!AJ4,('Tariffs Jan2020'!M4-'Tariffs Jan2020'!L4)*('Tariffs Jan2020'!X4/100)*'Tariffs Jan2020'!AJ4))</f>
        <v>0</v>
      </c>
      <c r="N10" s="85">
        <f>IF(($C$5*'Tariffs Jan2020'!AL4/'Tariffs Jan2020'!AJ4&gt;'Tariffs Jan2020'!M4),($C$5*'Tariffs Jan2020'!AL4/'Tariffs Jan2020'!AJ4-'Tariffs Jan2020'!M4)*'Tariffs Jan2020'!Y4/100*'Tariffs Jan2020'!AJ4,0)</f>
        <v>0</v>
      </c>
      <c r="O10" s="73">
        <f t="shared" si="0"/>
        <v>1918.2</v>
      </c>
      <c r="P10" s="498">
        <f t="shared" si="1"/>
        <v>2110.0200000000004</v>
      </c>
      <c r="Q10" s="451"/>
      <c r="R10" s="451"/>
      <c r="S10" s="451"/>
      <c r="T10" s="451"/>
      <c r="U10" s="451"/>
      <c r="V10" s="451"/>
      <c r="W10" s="451"/>
      <c r="X10" s="451"/>
      <c r="Y10" s="451"/>
      <c r="Z10" s="451"/>
    </row>
    <row r="11" spans="1:26" x14ac:dyDescent="0.15">
      <c r="A11" s="286" t="str">
        <f>'Tariffs Jan2020'!F5</f>
        <v>Dodo Power &amp; Gas</v>
      </c>
      <c r="B11" s="47" t="str">
        <f>'Tariffs Jan2020'!D5</f>
        <v>Multinet Metro 1</v>
      </c>
      <c r="C11" s="287">
        <f>'Tariffs Jan2020'!E5</f>
        <v>43647</v>
      </c>
      <c r="D11" s="85">
        <f>365*'Tariffs Jan2020'!H5/100</f>
        <v>247.28749999999999</v>
      </c>
      <c r="E11" s="85">
        <f>IF($C$5*'Tariffs Jan2020'!AK5/'Tariffs Jan2020'!AI5&gt;='Tariffs Jan2020'!J5,( 'Tariffs Jan2020'!J5*'Tariffs Jan2020'!O5/100)* 'Tariffs Jan2020'!AI5,($C$5*'Tariffs Jan2020'!AK5/'Tariffs Jan2020'!AI5*'Tariffs Jan2020'!O5/100)* 'Tariffs Jan2020'!AI5)</f>
        <v>436.90909090909076</v>
      </c>
      <c r="F11" s="85">
        <f>IF($C$5*'Tariffs Jan2020'!AK5/'Tariffs Jan2020'!AI5&lt;'Tariffs Jan2020'!J5,0,IF($C$5*'Tariffs Jan2020'!AK5/'Tariffs Jan2020'!AI5&lt;='Tariffs Jan2020'!K5,($C$5*'Tariffs Jan2020'!AK5/'Tariffs Jan2020'!AI5-'Tariffs Jan2020'!J5)*('Tariffs Jan2020'!P5/100)*'Tariffs Jan2020'!AI5,('Tariffs Jan2020'!K5-'Tariffs Jan2020'!J5)*('Tariffs Jan2020'!P5/100)*'Tariffs Jan2020'!AI5))</f>
        <v>165.27272727272725</v>
      </c>
      <c r="G11" s="85">
        <f>IF($C$5*'Tariffs Jan2020'!AK5/'Tariffs Jan2020'!AI5&lt;'Tariffs Jan2020'!K5,0,IF($C$5*'Tariffs Jan2020'!AK5/'Tariffs Jan2020'!AI5&lt;='Tariffs Jan2020'!L5,($C$5*'Tariffs Jan2020'!AK5/'Tariffs Jan2020'!AI5-'Tariffs Jan2020'!K5)*('Tariffs Jan2020'!Q5/100)*'Tariffs Jan2020'!AI5,('Tariffs Jan2020'!L5-'Tariffs Jan2020'!K5)*('Tariffs Jan2020'!Q5/100)*'Tariffs Jan2020'!AI5))</f>
        <v>0</v>
      </c>
      <c r="H11" s="85">
        <f>IF($C$5*'Tariffs Jan2020'!AK5/'Tariffs Jan2020'!AI5&lt;'Tariffs Jan2020'!L5,0,IF($C$5*'Tariffs Jan2020'!AK5/'Tariffs Jan2020'!AI5&lt;='Tariffs Jan2020'!M5,($C$5*'Tariffs Jan2020'!AK5/'Tariffs Jan2020'!AI5-'Tariffs Jan2020'!L5)*('Tariffs Jan2020'!R5/100)*'Tariffs Jan2020'!AI5,('Tariffs Jan2020'!M5-'Tariffs Jan2020'!L5)*('Tariffs Jan2020'!R5/100)*'Tariffs Jan2020'!AI5))</f>
        <v>0</v>
      </c>
      <c r="I11" s="85">
        <f>IF(($C$5*'Tariffs Jan2020'!AK5/'Tariffs Jan2020'!AI5&gt;'Tariffs Jan2020'!M5),($C$5*'Tariffs Jan2020'!AK5/'Tariffs Jan2020'!AI5-'Tariffs Jan2020'!M5)*'Tariffs Jan2020'!S5/100*'Tariffs Jan2020'!AI5,0)</f>
        <v>65.86363636363636</v>
      </c>
      <c r="J11" s="85">
        <f>IF($C$5*'Tariffs Jan2020'!AL5/'Tariffs Jan2020'!AJ5&gt;='Tariffs Jan2020'!J5,('Tariffs Jan2020'!J5*'Tariffs Jan2020'!U5/100)* 'Tariffs Jan2020'!AJ5,($C$5*'Tariffs Jan2020'!AL5/'Tariffs Jan2020'!AJ5*'Tariffs Jan2020'!U5/100)* 'Tariffs Jan2020'!AJ5)</f>
        <v>413.99999999999989</v>
      </c>
      <c r="K11" s="85">
        <f>IF($C$5*'Tariffs Jan2020'!AL5/'Tariffs Jan2020'!AJ5&lt;'Tariffs Jan2020'!J5,0,IF($C$5*'Tariffs Jan2020'!AL5/'Tariffs Jan2020'!AJ5&lt;='Tariffs Jan2020'!K5,($C$5*'Tariffs Jan2020'!AL5/'Tariffs Jan2020'!AJ5-'Tariffs Jan2020'!J5)*('Tariffs Jan2020'!V5/100)*'Tariffs Jan2020'!AJ5,('Tariffs Jan2020'!K5-'Tariffs Jan2020'!J5)*('Tariffs Jan2020'!V5/100)*'Tariffs Jan2020'!AJ5))</f>
        <v>157.90909090909091</v>
      </c>
      <c r="L11" s="85">
        <f>IF($C$5*'Tariffs Jan2020'!AL5/'Tariffs Jan2020'!AJ5&lt;'Tariffs Jan2020'!K5,0,IF($C$5*'Tariffs Jan2020'!AL5/'Tariffs Jan2020'!AJ5&lt;='Tariffs Jan2020'!L5,($C$5*'Tariffs Jan2020'!AL5/'Tariffs Jan2020'!AJ5-'Tariffs Jan2020'!K5)*('Tariffs Jan2020'!W5/100)*'Tariffs Jan2020'!AJ5,('Tariffs Jan2020'!L5-'Tariffs Jan2020'!K5)*('Tariffs Jan2020'!W5/100)*'Tariffs Jan2020'!AJ5))</f>
        <v>0</v>
      </c>
      <c r="M11" s="85">
        <f>IF($C$5*'Tariffs Jan2020'!AL5/'Tariffs Jan2020'!AJ5&lt;'Tariffs Jan2020'!L5,0,IF($C$5*'Tariffs Jan2020'!AL5/'Tariffs Jan2020'!AJ5&lt;='Tariffs Jan2020'!M5,($C$5*'Tariffs Jan2020'!AL5/'Tariffs Jan2020'!AJ5-'Tariffs Jan2020'!L5)*('Tariffs Jan2020'!X5/100)*'Tariffs Jan2020'!AJ5,('Tariffs Jan2020'!M5-'Tariffs Jan2020'!L5)*('Tariffs Jan2020'!X5/100)*'Tariffs Jan2020'!AJ5))</f>
        <v>0</v>
      </c>
      <c r="N11" s="85">
        <f>IF(($C$5*'Tariffs Jan2020'!AL5/'Tariffs Jan2020'!AJ5&gt;'Tariffs Jan2020'!M5),($C$5*'Tariffs Jan2020'!AL5/'Tariffs Jan2020'!AJ5-'Tariffs Jan2020'!M5)*'Tariffs Jan2020'!Y5/100*'Tariffs Jan2020'!AJ5,0)</f>
        <v>65.86363636363636</v>
      </c>
      <c r="O11" s="73">
        <f t="shared" si="0"/>
        <v>1553.1056818181817</v>
      </c>
      <c r="P11" s="498">
        <f t="shared" si="1"/>
        <v>1708.41625</v>
      </c>
      <c r="Q11" s="451"/>
      <c r="R11" s="451"/>
      <c r="S11" s="451"/>
      <c r="T11" s="451"/>
      <c r="U11" s="451"/>
      <c r="V11" s="451"/>
      <c r="W11" s="451"/>
      <c r="X11" s="451"/>
      <c r="Y11" s="451"/>
      <c r="Z11" s="451"/>
    </row>
    <row r="12" spans="1:26" x14ac:dyDescent="0.15">
      <c r="A12" s="286" t="str">
        <f>'Tariffs Jan2020'!F6</f>
        <v>EnergyAustralia</v>
      </c>
      <c r="B12" s="47" t="str">
        <f>'Tariffs Jan2020'!D6</f>
        <v>Multinet Metro 1</v>
      </c>
      <c r="C12" s="287">
        <f>'Tariffs Jan2020'!E6</f>
        <v>43831</v>
      </c>
      <c r="D12" s="85">
        <f>365*'Tariffs Jan2020'!H6/100</f>
        <v>300.02999999999997</v>
      </c>
      <c r="E12" s="85">
        <f>IF($C$5*'Tariffs Jan2020'!AK6/'Tariffs Jan2020'!AI6&gt;='Tariffs Jan2020'!J6,( 'Tariffs Jan2020'!J6*'Tariffs Jan2020'!O6/100)* 'Tariffs Jan2020'!AI6,($C$5*'Tariffs Jan2020'!AK6/'Tariffs Jan2020'!AI6*'Tariffs Jan2020'!O6/100)* 'Tariffs Jan2020'!AI6)</f>
        <v>486.00000000000011</v>
      </c>
      <c r="F12" s="85">
        <f>IF($C$5*'Tariffs Jan2020'!AK6/'Tariffs Jan2020'!AI6&lt;'Tariffs Jan2020'!J6,0,IF($C$5*'Tariffs Jan2020'!AK6/'Tariffs Jan2020'!AI6&lt;='Tariffs Jan2020'!K6,($C$5*'Tariffs Jan2020'!AK6/'Tariffs Jan2020'!AI6-'Tariffs Jan2020'!J6)*('Tariffs Jan2020'!P6/100)*'Tariffs Jan2020'!AI6,('Tariffs Jan2020'!K6-'Tariffs Jan2020'!J6)*('Tariffs Jan2020'!P6/100)*'Tariffs Jan2020'!AI6))</f>
        <v>0</v>
      </c>
      <c r="G12" s="85">
        <f>IF($C$5*'Tariffs Jan2020'!AK6/'Tariffs Jan2020'!AI6&lt;'Tariffs Jan2020'!K6,0,IF($C$5*'Tariffs Jan2020'!AK6/'Tariffs Jan2020'!AI6&lt;='Tariffs Jan2020'!L6,($C$5*'Tariffs Jan2020'!AK6/'Tariffs Jan2020'!AI6-'Tariffs Jan2020'!K6)*('Tariffs Jan2020'!Q6/100)*'Tariffs Jan2020'!AI6,('Tariffs Jan2020'!L6-'Tariffs Jan2020'!K6)*('Tariffs Jan2020'!Q6/100)*'Tariffs Jan2020'!AI6))</f>
        <v>0</v>
      </c>
      <c r="H12" s="85">
        <f>IF($C$5*'Tariffs Jan2020'!AK6/'Tariffs Jan2020'!AI6&lt;'Tariffs Jan2020'!L6,0,IF($C$5*'Tariffs Jan2020'!AK6/'Tariffs Jan2020'!AI6&lt;='Tariffs Jan2020'!M6,($C$5*'Tariffs Jan2020'!AK6/'Tariffs Jan2020'!AI6-'Tariffs Jan2020'!L6)*('Tariffs Jan2020'!R6/100)*'Tariffs Jan2020'!AI6,('Tariffs Jan2020'!M6-'Tariffs Jan2020'!L6)*('Tariffs Jan2020'!R6/100)*'Tariffs Jan2020'!AI6))</f>
        <v>0</v>
      </c>
      <c r="I12" s="85">
        <f>IF(($C$5*'Tariffs Jan2020'!AK6/'Tariffs Jan2020'!AI6&gt;'Tariffs Jan2020'!M6),($C$5*'Tariffs Jan2020'!AK6/'Tariffs Jan2020'!AI6-'Tariffs Jan2020'!M6)*'Tariffs Jan2020'!S6/100*'Tariffs Jan2020'!AI6,0)</f>
        <v>263.25</v>
      </c>
      <c r="J12" s="85">
        <f>IF($C$5*'Tariffs Jan2020'!AL6/'Tariffs Jan2020'!AJ6&gt;='Tariffs Jan2020'!J6,('Tariffs Jan2020'!J6*'Tariffs Jan2020'!U6/100)* 'Tariffs Jan2020'!AJ6,($C$5*'Tariffs Jan2020'!AL6/'Tariffs Jan2020'!AJ6*'Tariffs Jan2020'!U6/100)* 'Tariffs Jan2020'!AJ6)</f>
        <v>486.00000000000011</v>
      </c>
      <c r="K12" s="85">
        <f>IF($C$5*'Tariffs Jan2020'!AL6/'Tariffs Jan2020'!AJ6&lt;'Tariffs Jan2020'!J6,0,IF($C$5*'Tariffs Jan2020'!AL6/'Tariffs Jan2020'!AJ6&lt;='Tariffs Jan2020'!K6,($C$5*'Tariffs Jan2020'!AL6/'Tariffs Jan2020'!AJ6-'Tariffs Jan2020'!J6)*('Tariffs Jan2020'!V6/100)*'Tariffs Jan2020'!AJ6,('Tariffs Jan2020'!K6-'Tariffs Jan2020'!J6)*('Tariffs Jan2020'!V6/100)*'Tariffs Jan2020'!AJ6))</f>
        <v>0</v>
      </c>
      <c r="L12" s="85">
        <f>IF($C$5*'Tariffs Jan2020'!AL6/'Tariffs Jan2020'!AJ6&lt;'Tariffs Jan2020'!K6,0,IF($C$5*'Tariffs Jan2020'!AL6/'Tariffs Jan2020'!AJ6&lt;='Tariffs Jan2020'!L6,($C$5*'Tariffs Jan2020'!AL6/'Tariffs Jan2020'!AJ6-'Tariffs Jan2020'!K6)*('Tariffs Jan2020'!W6/100)*'Tariffs Jan2020'!AJ6,('Tariffs Jan2020'!L6-'Tariffs Jan2020'!K6)*('Tariffs Jan2020'!W6/100)*'Tariffs Jan2020'!AJ6))</f>
        <v>0</v>
      </c>
      <c r="M12" s="85">
        <f>IF($C$5*'Tariffs Jan2020'!AL6/'Tariffs Jan2020'!AJ6&lt;'Tariffs Jan2020'!L6,0,IF($C$5*'Tariffs Jan2020'!AL6/'Tariffs Jan2020'!AJ6&lt;='Tariffs Jan2020'!M6,($C$5*'Tariffs Jan2020'!AL6/'Tariffs Jan2020'!AJ6-'Tariffs Jan2020'!L6)*('Tariffs Jan2020'!X6/100)*'Tariffs Jan2020'!AJ6,('Tariffs Jan2020'!M6-'Tariffs Jan2020'!L6)*('Tariffs Jan2020'!X6/100)*'Tariffs Jan2020'!AJ6))</f>
        <v>0</v>
      </c>
      <c r="N12" s="85">
        <f>IF(($C$5*'Tariffs Jan2020'!AL6/'Tariffs Jan2020'!AJ6&gt;'Tariffs Jan2020'!M6),($C$5*'Tariffs Jan2020'!AL6/'Tariffs Jan2020'!AJ6-'Tariffs Jan2020'!M6)*'Tariffs Jan2020'!Y6/100*'Tariffs Jan2020'!AJ6,0)</f>
        <v>263.25</v>
      </c>
      <c r="O12" s="73">
        <f t="shared" si="0"/>
        <v>1798.5300000000002</v>
      </c>
      <c r="P12" s="498">
        <f t="shared" si="1"/>
        <v>1978.3830000000005</v>
      </c>
      <c r="Q12" s="451"/>
      <c r="R12" s="451"/>
      <c r="S12" s="451"/>
      <c r="T12" s="451"/>
      <c r="U12" s="451"/>
      <c r="V12" s="451"/>
      <c r="W12" s="451"/>
      <c r="X12" s="451"/>
      <c r="Y12" s="451"/>
      <c r="Z12" s="451"/>
    </row>
    <row r="13" spans="1:26" x14ac:dyDescent="0.15">
      <c r="A13" s="286" t="str">
        <f>'Tariffs Jan2020'!F7</f>
        <v>Lumo Energy</v>
      </c>
      <c r="B13" s="47" t="str">
        <f>'Tariffs Jan2020'!D7</f>
        <v>Multinet Metro 1</v>
      </c>
      <c r="C13" s="287">
        <f>'Tariffs Jan2020'!E7</f>
        <v>43831</v>
      </c>
      <c r="D13" s="85">
        <f>365*'Tariffs Jan2020'!H7/100</f>
        <v>241.63</v>
      </c>
      <c r="E13" s="85">
        <f>IF($C$5*'Tariffs Jan2020'!AK7/'Tariffs Jan2020'!AI7&gt;='Tariffs Jan2020'!J7,( 'Tariffs Jan2020'!J7*'Tariffs Jan2020'!O7/100)* 'Tariffs Jan2020'!AI7,($C$5*'Tariffs Jan2020'!AK7/'Tariffs Jan2020'!AI7*'Tariffs Jan2020'!O7/100)* 'Tariffs Jan2020'!AI7)</f>
        <v>228.27272727272725</v>
      </c>
      <c r="F13" s="85">
        <f>IF($C$5*'Tariffs Jan2020'!AK7/'Tariffs Jan2020'!AI7&lt;'Tariffs Jan2020'!J7,0,IF($C$5*'Tariffs Jan2020'!AK7/'Tariffs Jan2020'!AI7&lt;='Tariffs Jan2020'!K7,($C$5*'Tariffs Jan2020'!AK7/'Tariffs Jan2020'!AI7-'Tariffs Jan2020'!J7)*('Tariffs Jan2020'!P7/100)*'Tariffs Jan2020'!AI7,('Tariffs Jan2020'!K7-'Tariffs Jan2020'!J7)*('Tariffs Jan2020'!P7/100)*'Tariffs Jan2020'!AI7))</f>
        <v>199.6363636363636</v>
      </c>
      <c r="G13" s="85">
        <f>IF($C$5*'Tariffs Jan2020'!AK7/'Tariffs Jan2020'!AI7&lt;'Tariffs Jan2020'!K7,0,IF($C$5*'Tariffs Jan2020'!AK7/'Tariffs Jan2020'!AI7&lt;='Tariffs Jan2020'!L7,($C$5*'Tariffs Jan2020'!AK7/'Tariffs Jan2020'!AI7-'Tariffs Jan2020'!K7)*('Tariffs Jan2020'!Q7/100)*'Tariffs Jan2020'!AI7,('Tariffs Jan2020'!L7-'Tariffs Jan2020'!K7)*('Tariffs Jan2020'!Q7/100)*'Tariffs Jan2020'!AI7))</f>
        <v>166.09090909090907</v>
      </c>
      <c r="H13" s="85">
        <f>IF($C$5*'Tariffs Jan2020'!AK7/'Tariffs Jan2020'!AI7&lt;'Tariffs Jan2020'!L7,0,IF($C$5*'Tariffs Jan2020'!AK7/'Tariffs Jan2020'!AI7&lt;='Tariffs Jan2020'!M7,($C$5*'Tariffs Jan2020'!AK7/'Tariffs Jan2020'!AI7-'Tariffs Jan2020'!L7)*('Tariffs Jan2020'!R7/100)*'Tariffs Jan2020'!AI7,('Tariffs Jan2020'!M7-'Tariffs Jan2020'!L7)*('Tariffs Jan2020'!R7/100)*'Tariffs Jan2020'!AI7))</f>
        <v>74.454545454545453</v>
      </c>
      <c r="I13" s="85">
        <f>IF(($C$5*'Tariffs Jan2020'!AK7/'Tariffs Jan2020'!AI7&gt;'Tariffs Jan2020'!M7),($C$5*'Tariffs Jan2020'!AK7/'Tariffs Jan2020'!AI7-'Tariffs Jan2020'!M7)*'Tariffs Jan2020'!S7/100*'Tariffs Jan2020'!AI7,0)</f>
        <v>0</v>
      </c>
      <c r="J13" s="85">
        <f>IF($C$5*'Tariffs Jan2020'!AL7/'Tariffs Jan2020'!AJ7&gt;='Tariffs Jan2020'!J7,('Tariffs Jan2020'!J7*'Tariffs Jan2020'!U7/100)* 'Tariffs Jan2020'!AJ7,($C$5*'Tariffs Jan2020'!AL7/'Tariffs Jan2020'!AJ7*'Tariffs Jan2020'!U7/100)* 'Tariffs Jan2020'!AJ7)</f>
        <v>215.18181818181816</v>
      </c>
      <c r="K13" s="85">
        <f>IF($C$5*'Tariffs Jan2020'!AL7/'Tariffs Jan2020'!AJ7&lt;'Tariffs Jan2020'!J7,0,IF($C$5*'Tariffs Jan2020'!AL7/'Tariffs Jan2020'!AJ7&lt;='Tariffs Jan2020'!K7,($C$5*'Tariffs Jan2020'!AL7/'Tariffs Jan2020'!AJ7-'Tariffs Jan2020'!J7)*('Tariffs Jan2020'!V7/100)*'Tariffs Jan2020'!AJ7,('Tariffs Jan2020'!K7-'Tariffs Jan2020'!J7)*('Tariffs Jan2020'!V7/100)*'Tariffs Jan2020'!AJ7))</f>
        <v>189.81818181818181</v>
      </c>
      <c r="L13" s="85">
        <f>IF($C$5*'Tariffs Jan2020'!AL7/'Tariffs Jan2020'!AJ7&lt;'Tariffs Jan2020'!K7,0,IF($C$5*'Tariffs Jan2020'!AL7/'Tariffs Jan2020'!AJ7&lt;='Tariffs Jan2020'!L7,($C$5*'Tariffs Jan2020'!AL7/'Tariffs Jan2020'!AJ7-'Tariffs Jan2020'!K7)*('Tariffs Jan2020'!W7/100)*'Tariffs Jan2020'!AJ7,('Tariffs Jan2020'!L7-'Tariffs Jan2020'!K7)*('Tariffs Jan2020'!W7/100)*'Tariffs Jan2020'!AJ7))</f>
        <v>161.18181818181819</v>
      </c>
      <c r="M13" s="85">
        <f>IF($C$5*'Tariffs Jan2020'!AL7/'Tariffs Jan2020'!AJ7&lt;'Tariffs Jan2020'!L7,0,IF($C$5*'Tariffs Jan2020'!AL7/'Tariffs Jan2020'!AJ7&lt;='Tariffs Jan2020'!M7,($C$5*'Tariffs Jan2020'!AL7/'Tariffs Jan2020'!AJ7-'Tariffs Jan2020'!L7)*('Tariffs Jan2020'!X7/100)*'Tariffs Jan2020'!AJ7,('Tariffs Jan2020'!M7-'Tariffs Jan2020'!L7)*('Tariffs Jan2020'!X7/100)*'Tariffs Jan2020'!AJ7))</f>
        <v>73.22727272727272</v>
      </c>
      <c r="N13" s="85">
        <f>IF(($C$5*'Tariffs Jan2020'!AL7/'Tariffs Jan2020'!AJ7&gt;'Tariffs Jan2020'!M7),($C$5*'Tariffs Jan2020'!AL7/'Tariffs Jan2020'!AJ7-'Tariffs Jan2020'!M7)*'Tariffs Jan2020'!Y7/100*'Tariffs Jan2020'!AJ7,0)</f>
        <v>0</v>
      </c>
      <c r="O13" s="73">
        <f t="shared" si="0"/>
        <v>1549.4936363636364</v>
      </c>
      <c r="P13" s="498">
        <f t="shared" si="1"/>
        <v>1704.4430000000002</v>
      </c>
      <c r="Q13" s="451"/>
      <c r="R13" s="451"/>
      <c r="S13" s="451"/>
      <c r="T13" s="451"/>
      <c r="U13" s="451"/>
      <c r="V13" s="451"/>
      <c r="W13" s="451"/>
      <c r="X13" s="451"/>
      <c r="Y13" s="451"/>
      <c r="Z13" s="451"/>
    </row>
    <row r="14" spans="1:26" x14ac:dyDescent="0.15">
      <c r="A14" s="286" t="str">
        <f>'Tariffs Jan2020'!F8</f>
        <v>Momentum Energy</v>
      </c>
      <c r="B14" s="47" t="str">
        <f>'Tariffs Jan2020'!D8</f>
        <v>Multinet Metro 1</v>
      </c>
      <c r="C14" s="287">
        <f>'Tariffs Jan2020'!E8</f>
        <v>43831</v>
      </c>
      <c r="D14" s="85">
        <f>365*'Tariffs Jan2020'!H8/100</f>
        <v>305.6875</v>
      </c>
      <c r="E14" s="85">
        <f>IF($C$5*'Tariffs Jan2020'!AK8/'Tariffs Jan2020'!AI8&gt;='Tariffs Jan2020'!J8,( 'Tariffs Jan2020'!J8*'Tariffs Jan2020'!O8/100)* 'Tariffs Jan2020'!AI8,($C$5*'Tariffs Jan2020'!AK8/'Tariffs Jan2020'!AI8*'Tariffs Jan2020'!O8/100)* 'Tariffs Jan2020'!AI8)</f>
        <v>262.79999999999995</v>
      </c>
      <c r="F14" s="85">
        <f>IF($C$5*'Tariffs Jan2020'!AK8/'Tariffs Jan2020'!AI8&lt;'Tariffs Jan2020'!J8,0,IF($C$5*'Tariffs Jan2020'!AK8/'Tariffs Jan2020'!AI8&lt;='Tariffs Jan2020'!K8,($C$5*'Tariffs Jan2020'!AK8/'Tariffs Jan2020'!AI8-'Tariffs Jan2020'!J8)*('Tariffs Jan2020'!P8/100)*'Tariffs Jan2020'!AI8,('Tariffs Jan2020'!K8-'Tariffs Jan2020'!J8)*('Tariffs Jan2020'!P8/100)*'Tariffs Jan2020'!AI8))</f>
        <v>240.29999999999998</v>
      </c>
      <c r="G14" s="85">
        <f>IF($C$5*'Tariffs Jan2020'!AK8/'Tariffs Jan2020'!AI8&lt;'Tariffs Jan2020'!K8,0,IF($C$5*'Tariffs Jan2020'!AK8/'Tariffs Jan2020'!AI8&lt;='Tariffs Jan2020'!L8,($C$5*'Tariffs Jan2020'!AK8/'Tariffs Jan2020'!AI8-'Tariffs Jan2020'!K8)*('Tariffs Jan2020'!Q8/100)*'Tariffs Jan2020'!AI8,('Tariffs Jan2020'!L8-'Tariffs Jan2020'!K8)*('Tariffs Jan2020'!Q8/100)*'Tariffs Jan2020'!AI8))</f>
        <v>212.39999999999998</v>
      </c>
      <c r="H14" s="85">
        <f>IF($C$5*'Tariffs Jan2020'!AK8/'Tariffs Jan2020'!AI8&lt;'Tariffs Jan2020'!L8,0,IF($C$5*'Tariffs Jan2020'!AK8/'Tariffs Jan2020'!AI8&lt;='Tariffs Jan2020'!M8,($C$5*'Tariffs Jan2020'!AK8/'Tariffs Jan2020'!AI8-'Tariffs Jan2020'!L8)*('Tariffs Jan2020'!R8/100)*'Tariffs Jan2020'!AI8,('Tariffs Jan2020'!M8-'Tariffs Jan2020'!L8)*('Tariffs Jan2020'!R8/100)*'Tariffs Jan2020'!AI8))</f>
        <v>99</v>
      </c>
      <c r="I14" s="85">
        <f>IF(($C$5*'Tariffs Jan2020'!AK8/'Tariffs Jan2020'!AI8&gt;'Tariffs Jan2020'!M8),($C$5*'Tariffs Jan2020'!AK8/'Tariffs Jan2020'!AI8-'Tariffs Jan2020'!M8)*'Tariffs Jan2020'!S8/100*'Tariffs Jan2020'!AI8,0)</f>
        <v>0</v>
      </c>
      <c r="J14" s="85">
        <f>IF($C$5*'Tariffs Jan2020'!AL8/'Tariffs Jan2020'!AJ8&gt;='Tariffs Jan2020'!J8,('Tariffs Jan2020'!J8*'Tariffs Jan2020'!U8/100)* 'Tariffs Jan2020'!AJ8,($C$5*'Tariffs Jan2020'!AL8/'Tariffs Jan2020'!AJ8*'Tariffs Jan2020'!U8/100)* 'Tariffs Jan2020'!AJ8)</f>
        <v>244.8</v>
      </c>
      <c r="K14" s="85">
        <f>IF($C$5*'Tariffs Jan2020'!AL8/'Tariffs Jan2020'!AJ8&lt;'Tariffs Jan2020'!J8,0,IF($C$5*'Tariffs Jan2020'!AL8/'Tariffs Jan2020'!AJ8&lt;='Tariffs Jan2020'!K8,($C$5*'Tariffs Jan2020'!AL8/'Tariffs Jan2020'!AJ8-'Tariffs Jan2020'!J8)*('Tariffs Jan2020'!V8/100)*'Tariffs Jan2020'!AJ8,('Tariffs Jan2020'!K8-'Tariffs Jan2020'!J8)*('Tariffs Jan2020'!V8/100)*'Tariffs Jan2020'!AJ8))</f>
        <v>225</v>
      </c>
      <c r="L14" s="85">
        <f>IF($C$5*'Tariffs Jan2020'!AL8/'Tariffs Jan2020'!AJ8&lt;'Tariffs Jan2020'!K8,0,IF($C$5*'Tariffs Jan2020'!AL8/'Tariffs Jan2020'!AJ8&lt;='Tariffs Jan2020'!L8,($C$5*'Tariffs Jan2020'!AL8/'Tariffs Jan2020'!AJ8-'Tariffs Jan2020'!K8)*('Tariffs Jan2020'!W8/100)*'Tariffs Jan2020'!AJ8,('Tariffs Jan2020'!L8-'Tariffs Jan2020'!K8)*('Tariffs Jan2020'!W8/100)*'Tariffs Jan2020'!AJ8))</f>
        <v>201.60000000000002</v>
      </c>
      <c r="M14" s="85">
        <f>IF($C$5*'Tariffs Jan2020'!AL8/'Tariffs Jan2020'!AJ8&lt;'Tariffs Jan2020'!L8,0,IF($C$5*'Tariffs Jan2020'!AL8/'Tariffs Jan2020'!AJ8&lt;='Tariffs Jan2020'!M8,($C$5*'Tariffs Jan2020'!AL8/'Tariffs Jan2020'!AJ8-'Tariffs Jan2020'!L8)*('Tariffs Jan2020'!X8/100)*'Tariffs Jan2020'!AJ8,('Tariffs Jan2020'!M8-'Tariffs Jan2020'!L8)*('Tariffs Jan2020'!X8/100)*'Tariffs Jan2020'!AJ8))</f>
        <v>94.500000000000014</v>
      </c>
      <c r="N14" s="85">
        <f>IF(($C$5*'Tariffs Jan2020'!AL8/'Tariffs Jan2020'!AJ8&gt;'Tariffs Jan2020'!M8),($C$5*'Tariffs Jan2020'!AL8/'Tariffs Jan2020'!AJ8-'Tariffs Jan2020'!M8)*'Tariffs Jan2020'!Y8/100*'Tariffs Jan2020'!AJ8,0)</f>
        <v>0</v>
      </c>
      <c r="O14" s="73">
        <f t="shared" si="0"/>
        <v>1886.0875000000001</v>
      </c>
      <c r="P14" s="498">
        <f t="shared" si="1"/>
        <v>2074.6962500000004</v>
      </c>
      <c r="Q14" s="451"/>
      <c r="R14" s="451"/>
      <c r="S14" s="451"/>
      <c r="T14" s="451"/>
      <c r="U14" s="451"/>
      <c r="V14" s="451"/>
      <c r="W14" s="451"/>
      <c r="X14" s="451"/>
      <c r="Y14" s="451"/>
      <c r="Z14" s="451"/>
    </row>
    <row r="15" spans="1:26" x14ac:dyDescent="0.15">
      <c r="A15" s="286" t="str">
        <f>'Tariffs Jan2020'!F9</f>
        <v>Origin Energy</v>
      </c>
      <c r="B15" s="47" t="str">
        <f>'Tariffs Jan2020'!D9</f>
        <v>Multinet Metro 1</v>
      </c>
      <c r="C15" s="287">
        <f>'Tariffs Jan2020'!E9</f>
        <v>43831</v>
      </c>
      <c r="D15" s="85">
        <f>365*'Tariffs Jan2020'!H9/100</f>
        <v>255.5</v>
      </c>
      <c r="E15" s="85">
        <f>IF($C$5*'Tariffs Jan2020'!AK9/'Tariffs Jan2020'!AI9&gt;='Tariffs Jan2020'!J9,( 'Tariffs Jan2020'!J9*'Tariffs Jan2020'!O9/100)* 'Tariffs Jan2020'!AI9,($C$5*'Tariffs Jan2020'!AK9/'Tariffs Jan2020'!AI9*'Tariffs Jan2020'!O9/100)* 'Tariffs Jan2020'!AI9)</f>
        <v>432</v>
      </c>
      <c r="F15" s="85">
        <f>IF($C$5*'Tariffs Jan2020'!AK9/'Tariffs Jan2020'!AI9&lt;'Tariffs Jan2020'!J9,0,IF($C$5*'Tariffs Jan2020'!AK9/'Tariffs Jan2020'!AI9&lt;='Tariffs Jan2020'!K9,($C$5*'Tariffs Jan2020'!AK9/'Tariffs Jan2020'!AI9-'Tariffs Jan2020'!J9)*('Tariffs Jan2020'!P9/100)*'Tariffs Jan2020'!AI9,('Tariffs Jan2020'!K9-'Tariffs Jan2020'!J9)*('Tariffs Jan2020'!P9/100)*'Tariffs Jan2020'!AI9))</f>
        <v>175.5</v>
      </c>
      <c r="G15" s="85">
        <f>IF($C$5*'Tariffs Jan2020'!AK9/'Tariffs Jan2020'!AI9&lt;'Tariffs Jan2020'!K9,0,IF($C$5*'Tariffs Jan2020'!AK9/'Tariffs Jan2020'!AI9&lt;='Tariffs Jan2020'!L9,($C$5*'Tariffs Jan2020'!AK9/'Tariffs Jan2020'!AI9-'Tariffs Jan2020'!K9)*('Tariffs Jan2020'!Q9/100)*'Tariffs Jan2020'!AI9,('Tariffs Jan2020'!L9-'Tariffs Jan2020'!K9)*('Tariffs Jan2020'!Q9/100)*'Tariffs Jan2020'!AI9))</f>
        <v>0</v>
      </c>
      <c r="H15" s="85">
        <f>IF($C$5*'Tariffs Jan2020'!AK9/'Tariffs Jan2020'!AI9&lt;'Tariffs Jan2020'!L9,0,IF($C$5*'Tariffs Jan2020'!AK9/'Tariffs Jan2020'!AI9&lt;='Tariffs Jan2020'!M9,($C$5*'Tariffs Jan2020'!AK9/'Tariffs Jan2020'!AI9-'Tariffs Jan2020'!L9)*('Tariffs Jan2020'!R9/100)*'Tariffs Jan2020'!AI9,('Tariffs Jan2020'!M9-'Tariffs Jan2020'!L9)*('Tariffs Jan2020'!R9/100)*'Tariffs Jan2020'!AI9))</f>
        <v>0</v>
      </c>
      <c r="I15" s="85">
        <f>IF(($C$5*'Tariffs Jan2020'!AK9/'Tariffs Jan2020'!AI9&gt;'Tariffs Jan2020'!M9),($C$5*'Tariffs Jan2020'!AK9/'Tariffs Jan2020'!AI9-'Tariffs Jan2020'!M9)*'Tariffs Jan2020'!S9/100*'Tariffs Jan2020'!AI9,0)</f>
        <v>65.25</v>
      </c>
      <c r="J15" s="85">
        <f>IF($C$5*'Tariffs Jan2020'!AL9/'Tariffs Jan2020'!AJ9&gt;='Tariffs Jan2020'!J9,('Tariffs Jan2020'!J9*'Tariffs Jan2020'!U9/100)* 'Tariffs Jan2020'!AJ9,($C$5*'Tariffs Jan2020'!AL9/'Tariffs Jan2020'!AJ9*'Tariffs Jan2020'!U9/100)* 'Tariffs Jan2020'!AJ9)</f>
        <v>396.00000000000011</v>
      </c>
      <c r="K15" s="85">
        <f>IF($C$5*'Tariffs Jan2020'!AL9/'Tariffs Jan2020'!AJ9&lt;'Tariffs Jan2020'!J9,0,IF($C$5*'Tariffs Jan2020'!AL9/'Tariffs Jan2020'!AJ9&lt;='Tariffs Jan2020'!K9,($C$5*'Tariffs Jan2020'!AL9/'Tariffs Jan2020'!AJ9-'Tariffs Jan2020'!J9)*('Tariffs Jan2020'!V9/100)*'Tariffs Jan2020'!AJ9,('Tariffs Jan2020'!K9-'Tariffs Jan2020'!J9)*('Tariffs Jan2020'!V9/100)*'Tariffs Jan2020'!AJ9))</f>
        <v>157.50000000000003</v>
      </c>
      <c r="L15" s="85">
        <f>IF($C$5*'Tariffs Jan2020'!AL9/'Tariffs Jan2020'!AJ9&lt;'Tariffs Jan2020'!K9,0,IF($C$5*'Tariffs Jan2020'!AL9/'Tariffs Jan2020'!AJ9&lt;='Tariffs Jan2020'!L9,($C$5*'Tariffs Jan2020'!AL9/'Tariffs Jan2020'!AJ9-'Tariffs Jan2020'!K9)*('Tariffs Jan2020'!W9/100)*'Tariffs Jan2020'!AJ9,('Tariffs Jan2020'!L9-'Tariffs Jan2020'!K9)*('Tariffs Jan2020'!W9/100)*'Tariffs Jan2020'!AJ9))</f>
        <v>0</v>
      </c>
      <c r="M15" s="85">
        <f>IF($C$5*'Tariffs Jan2020'!AL9/'Tariffs Jan2020'!AJ9&lt;'Tariffs Jan2020'!L9,0,IF($C$5*'Tariffs Jan2020'!AL9/'Tariffs Jan2020'!AJ9&lt;='Tariffs Jan2020'!M9,($C$5*'Tariffs Jan2020'!AL9/'Tariffs Jan2020'!AJ9-'Tariffs Jan2020'!L9)*('Tariffs Jan2020'!X9/100)*'Tariffs Jan2020'!AJ9,('Tariffs Jan2020'!M9-'Tariffs Jan2020'!L9)*('Tariffs Jan2020'!X9/100)*'Tariffs Jan2020'!AJ9))</f>
        <v>0</v>
      </c>
      <c r="N15" s="85">
        <f>IF(($C$5*'Tariffs Jan2020'!AL9/'Tariffs Jan2020'!AJ9&gt;'Tariffs Jan2020'!M9),($C$5*'Tariffs Jan2020'!AL9/'Tariffs Jan2020'!AJ9-'Tariffs Jan2020'!M9)*'Tariffs Jan2020'!Y9/100*'Tariffs Jan2020'!AJ9,0)</f>
        <v>60.750000000000014</v>
      </c>
      <c r="O15" s="73">
        <f t="shared" si="0"/>
        <v>1542.5</v>
      </c>
      <c r="P15" s="498">
        <f t="shared" si="1"/>
        <v>1696.7500000000002</v>
      </c>
      <c r="Q15" s="451"/>
      <c r="R15" s="451"/>
      <c r="S15" s="451"/>
      <c r="T15" s="451"/>
      <c r="U15" s="451"/>
      <c r="V15" s="451"/>
      <c r="W15" s="451"/>
      <c r="X15" s="451"/>
      <c r="Y15" s="451"/>
      <c r="Z15" s="451"/>
    </row>
    <row r="16" spans="1:26" x14ac:dyDescent="0.15">
      <c r="A16" s="286" t="str">
        <f>'Tariffs Jan2020'!F10</f>
        <v>Red Energy</v>
      </c>
      <c r="B16" s="47" t="str">
        <f>'Tariffs Jan2020'!D10</f>
        <v>Multinet Metro 1</v>
      </c>
      <c r="C16" s="287">
        <f>'Tariffs Jan2020'!E10</f>
        <v>43831</v>
      </c>
      <c r="D16" s="85">
        <f>365*'Tariffs Jan2020'!H10/100</f>
        <v>273.75</v>
      </c>
      <c r="E16" s="85">
        <f>IF($C$5*'Tariffs Jan2020'!AK10/'Tariffs Jan2020'!AI10&gt;='Tariffs Jan2020'!J10,( 'Tariffs Jan2020'!J10*'Tariffs Jan2020'!O10/100)* 'Tariffs Jan2020'!AI10,($C$5*'Tariffs Jan2020'!AK10/'Tariffs Jan2020'!AI10*'Tariffs Jan2020'!O10/100)* 'Tariffs Jan2020'!AI10)</f>
        <v>209.70000000000002</v>
      </c>
      <c r="F16" s="85">
        <f>IF($C$5*'Tariffs Jan2020'!AK10/'Tariffs Jan2020'!AI10&lt;'Tariffs Jan2020'!J10,0,IF($C$5*'Tariffs Jan2020'!AK10/'Tariffs Jan2020'!AI10&lt;='Tariffs Jan2020'!K10,($C$5*'Tariffs Jan2020'!AK10/'Tariffs Jan2020'!AI10-'Tariffs Jan2020'!J10)*('Tariffs Jan2020'!P10/100)*'Tariffs Jan2020'!AI10,('Tariffs Jan2020'!K10-'Tariffs Jan2020'!J10)*('Tariffs Jan2020'!P10/100)*'Tariffs Jan2020'!AI10))</f>
        <v>196.20000000000002</v>
      </c>
      <c r="G16" s="85">
        <f>IF($C$5*'Tariffs Jan2020'!AK10/'Tariffs Jan2020'!AI10&lt;'Tariffs Jan2020'!K10,0,IF($C$5*'Tariffs Jan2020'!AK10/'Tariffs Jan2020'!AI10&lt;='Tariffs Jan2020'!L10,($C$5*'Tariffs Jan2020'!AK10/'Tariffs Jan2020'!AI10-'Tariffs Jan2020'!K10)*('Tariffs Jan2020'!Q10/100)*'Tariffs Jan2020'!AI10,('Tariffs Jan2020'!L10-'Tariffs Jan2020'!K10)*('Tariffs Jan2020'!Q10/100)*'Tariffs Jan2020'!AI10))</f>
        <v>178.2</v>
      </c>
      <c r="H16" s="85">
        <f>IF($C$5*'Tariffs Jan2020'!AK10/'Tariffs Jan2020'!AI10&lt;'Tariffs Jan2020'!L10,0,IF($C$5*'Tariffs Jan2020'!AK10/'Tariffs Jan2020'!AI10&lt;='Tariffs Jan2020'!M10,($C$5*'Tariffs Jan2020'!AK10/'Tariffs Jan2020'!AI10-'Tariffs Jan2020'!L10)*('Tariffs Jan2020'!R10/100)*'Tariffs Jan2020'!AI10,('Tariffs Jan2020'!M10-'Tariffs Jan2020'!L10)*('Tariffs Jan2020'!R10/100)*'Tariffs Jan2020'!AI10))</f>
        <v>84.6</v>
      </c>
      <c r="I16" s="85">
        <f>IF(($C$5*'Tariffs Jan2020'!AK10/'Tariffs Jan2020'!AI10&gt;'Tariffs Jan2020'!M10),($C$5*'Tariffs Jan2020'!AK10/'Tariffs Jan2020'!AI10-'Tariffs Jan2020'!M10)*'Tariffs Jan2020'!S10/100*'Tariffs Jan2020'!AI10,0)</f>
        <v>0</v>
      </c>
      <c r="J16" s="85">
        <f>IF($C$5*'Tariffs Jan2020'!AL10/'Tariffs Jan2020'!AJ10&gt;='Tariffs Jan2020'!J10,('Tariffs Jan2020'!J10*'Tariffs Jan2020'!U10/100)* 'Tariffs Jan2020'!AJ10,($C$5*'Tariffs Jan2020'!AL10/'Tariffs Jan2020'!AJ10*'Tariffs Jan2020'!U10/100)* 'Tariffs Jan2020'!AJ10)</f>
        <v>200.70000000000002</v>
      </c>
      <c r="K16" s="85">
        <f>IF($C$5*'Tariffs Jan2020'!AL10/'Tariffs Jan2020'!AJ10&lt;'Tariffs Jan2020'!J10,0,IF($C$5*'Tariffs Jan2020'!AL10/'Tariffs Jan2020'!AJ10&lt;='Tariffs Jan2020'!K10,($C$5*'Tariffs Jan2020'!AL10/'Tariffs Jan2020'!AJ10-'Tariffs Jan2020'!J10)*('Tariffs Jan2020'!V10/100)*'Tariffs Jan2020'!AJ10,('Tariffs Jan2020'!K10-'Tariffs Jan2020'!J10)*('Tariffs Jan2020'!V10/100)*'Tariffs Jan2020'!AJ10))</f>
        <v>182.7</v>
      </c>
      <c r="L16" s="85">
        <f>IF($C$5*'Tariffs Jan2020'!AL10/'Tariffs Jan2020'!AJ10&lt;'Tariffs Jan2020'!K10,0,IF($C$5*'Tariffs Jan2020'!AL10/'Tariffs Jan2020'!AJ10&lt;='Tariffs Jan2020'!L10,($C$5*'Tariffs Jan2020'!AL10/'Tariffs Jan2020'!AJ10-'Tariffs Jan2020'!K10)*('Tariffs Jan2020'!W10/100)*'Tariffs Jan2020'!AJ10,('Tariffs Jan2020'!L10-'Tariffs Jan2020'!K10)*('Tariffs Jan2020'!W10/100)*'Tariffs Jan2020'!AJ10))</f>
        <v>169.2</v>
      </c>
      <c r="M16" s="85">
        <f>IF($C$5*'Tariffs Jan2020'!AL10/'Tariffs Jan2020'!AJ10&lt;'Tariffs Jan2020'!L10,0,IF($C$5*'Tariffs Jan2020'!AL10/'Tariffs Jan2020'!AJ10&lt;='Tariffs Jan2020'!M10,($C$5*'Tariffs Jan2020'!AL10/'Tariffs Jan2020'!AJ10-'Tariffs Jan2020'!L10)*('Tariffs Jan2020'!X10/100)*'Tariffs Jan2020'!AJ10,('Tariffs Jan2020'!M10-'Tariffs Jan2020'!L10)*('Tariffs Jan2020'!X10/100)*'Tariffs Jan2020'!AJ10))</f>
        <v>80.099999999999994</v>
      </c>
      <c r="N16" s="85">
        <f>IF(($C$5*'Tariffs Jan2020'!AL10/'Tariffs Jan2020'!AJ10&gt;'Tariffs Jan2020'!M10),($C$5*'Tariffs Jan2020'!AL10/'Tariffs Jan2020'!AJ10-'Tariffs Jan2020'!M10)*'Tariffs Jan2020'!Y10/100*'Tariffs Jan2020'!AJ10,0)</f>
        <v>0</v>
      </c>
      <c r="O16" s="73">
        <f t="shared" si="0"/>
        <v>1575.15</v>
      </c>
      <c r="P16" s="498">
        <f t="shared" si="1"/>
        <v>1732.6650000000002</v>
      </c>
      <c r="Q16" s="451"/>
      <c r="R16" s="451"/>
      <c r="S16" s="451"/>
      <c r="T16" s="451"/>
      <c r="U16" s="451"/>
      <c r="V16" s="451"/>
      <c r="W16" s="451"/>
      <c r="X16" s="451"/>
      <c r="Y16" s="451"/>
      <c r="Z16" s="451"/>
    </row>
    <row r="17" spans="1:26" x14ac:dyDescent="0.15">
      <c r="A17" s="286" t="str">
        <f>'Tariffs Jan2020'!F11</f>
        <v>Simply Energy</v>
      </c>
      <c r="B17" s="47" t="str">
        <f>'Tariffs Jan2020'!D11</f>
        <v>Multinet Metro 1</v>
      </c>
      <c r="C17" s="287">
        <f>'Tariffs Jan2020'!E11</f>
        <v>43831</v>
      </c>
      <c r="D17" s="85">
        <f>365*'Tariffs Jan2020'!H11/100</f>
        <v>277.76499999999999</v>
      </c>
      <c r="E17" s="85">
        <f>IF($C$5*'Tariffs Jan2020'!AK11/'Tariffs Jan2020'!AI11&gt;='Tariffs Jan2020'!J11,( 'Tariffs Jan2020'!J11*'Tariffs Jan2020'!O11/100)* 'Tariffs Jan2020'!AI11,($C$5*'Tariffs Jan2020'!AK11/'Tariffs Jan2020'!AI11*'Tariffs Jan2020'!O11/100)* 'Tariffs Jan2020'!AI11)</f>
        <v>273.60000000000002</v>
      </c>
      <c r="F17" s="85">
        <f>IF($C$5*'Tariffs Jan2020'!AK11/'Tariffs Jan2020'!AI11&lt;'Tariffs Jan2020'!J11,0,IF($C$5*'Tariffs Jan2020'!AK11/'Tariffs Jan2020'!AI11&lt;='Tariffs Jan2020'!K11,($C$5*'Tariffs Jan2020'!AK11/'Tariffs Jan2020'!AI11-'Tariffs Jan2020'!J11)*('Tariffs Jan2020'!P11/100)*'Tariffs Jan2020'!AI11,('Tariffs Jan2020'!K11-'Tariffs Jan2020'!J11)*('Tariffs Jan2020'!P11/100)*'Tariffs Jan2020'!AI11))</f>
        <v>243.89999999999998</v>
      </c>
      <c r="G17" s="85">
        <f>IF($C$5*'Tariffs Jan2020'!AK11/'Tariffs Jan2020'!AI11&lt;'Tariffs Jan2020'!K11,0,IF($C$5*'Tariffs Jan2020'!AK11/'Tariffs Jan2020'!AI11&lt;='Tariffs Jan2020'!L11,($C$5*'Tariffs Jan2020'!AK11/'Tariffs Jan2020'!AI11-'Tariffs Jan2020'!K11)*('Tariffs Jan2020'!Q11/100)*'Tariffs Jan2020'!AI11,('Tariffs Jan2020'!L11-'Tariffs Jan2020'!K11)*('Tariffs Jan2020'!Q11/100)*'Tariffs Jan2020'!AI11))</f>
        <v>208.79999999999998</v>
      </c>
      <c r="H17" s="85">
        <f>IF($C$5*'Tariffs Jan2020'!AK11/'Tariffs Jan2020'!AI11&lt;'Tariffs Jan2020'!L11,0,IF($C$5*'Tariffs Jan2020'!AK11/'Tariffs Jan2020'!AI11&lt;='Tariffs Jan2020'!M11,($C$5*'Tariffs Jan2020'!AK11/'Tariffs Jan2020'!AI11-'Tariffs Jan2020'!L11)*('Tariffs Jan2020'!R11/100)*'Tariffs Jan2020'!AI11,('Tariffs Jan2020'!M11-'Tariffs Jan2020'!L11)*('Tariffs Jan2020'!R11/100)*'Tariffs Jan2020'!AI11))</f>
        <v>94.949999999999989</v>
      </c>
      <c r="I17" s="85">
        <f>IF(($C$5*'Tariffs Jan2020'!AK11/'Tariffs Jan2020'!AI11&gt;'Tariffs Jan2020'!M11),($C$5*'Tariffs Jan2020'!AK11/'Tariffs Jan2020'!AI11-'Tariffs Jan2020'!M11)*'Tariffs Jan2020'!S11/100*'Tariffs Jan2020'!AI11,0)</f>
        <v>0</v>
      </c>
      <c r="J17" s="85">
        <f>IF($C$5*'Tariffs Jan2020'!AL11/'Tariffs Jan2020'!AJ11&gt;='Tariffs Jan2020'!J11,('Tariffs Jan2020'!J11*'Tariffs Jan2020'!U11/100)* 'Tariffs Jan2020'!AJ11,($C$5*'Tariffs Jan2020'!AL11/'Tariffs Jan2020'!AJ11*'Tariffs Jan2020'!U11/100)* 'Tariffs Jan2020'!AJ11)</f>
        <v>259.20000000000005</v>
      </c>
      <c r="K17" s="85">
        <f>IF($C$5*'Tariffs Jan2020'!AL11/'Tariffs Jan2020'!AJ11&lt;'Tariffs Jan2020'!J11,0,IF($C$5*'Tariffs Jan2020'!AL11/'Tariffs Jan2020'!AJ11&lt;='Tariffs Jan2020'!K11,($C$5*'Tariffs Jan2020'!AL11/'Tariffs Jan2020'!AJ11-'Tariffs Jan2020'!J11)*('Tariffs Jan2020'!V11/100)*'Tariffs Jan2020'!AJ11,('Tariffs Jan2020'!K11-'Tariffs Jan2020'!J11)*('Tariffs Jan2020'!V11/100)*'Tariffs Jan2020'!AJ11))</f>
        <v>234</v>
      </c>
      <c r="L17" s="85">
        <f>IF($C$5*'Tariffs Jan2020'!AL11/'Tariffs Jan2020'!AJ11&lt;'Tariffs Jan2020'!K11,0,IF($C$5*'Tariffs Jan2020'!AL11/'Tariffs Jan2020'!AJ11&lt;='Tariffs Jan2020'!L11,($C$5*'Tariffs Jan2020'!AL11/'Tariffs Jan2020'!AJ11-'Tariffs Jan2020'!K11)*('Tariffs Jan2020'!W11/100)*'Tariffs Jan2020'!AJ11,('Tariffs Jan2020'!L11-'Tariffs Jan2020'!K11)*('Tariffs Jan2020'!W11/100)*'Tariffs Jan2020'!AJ11))</f>
        <v>204.3</v>
      </c>
      <c r="M17" s="85">
        <f>IF($C$5*'Tariffs Jan2020'!AL11/'Tariffs Jan2020'!AJ11&lt;'Tariffs Jan2020'!L11,0,IF($C$5*'Tariffs Jan2020'!AL11/'Tariffs Jan2020'!AJ11&lt;='Tariffs Jan2020'!M11,($C$5*'Tariffs Jan2020'!AL11/'Tariffs Jan2020'!AJ11-'Tariffs Jan2020'!L11)*('Tariffs Jan2020'!X11/100)*'Tariffs Jan2020'!AJ11,('Tariffs Jan2020'!M11-'Tariffs Jan2020'!L11)*('Tariffs Jan2020'!X11/100)*'Tariffs Jan2020'!AJ11))</f>
        <v>93.6</v>
      </c>
      <c r="N17" s="85">
        <f>IF(($C$5*'Tariffs Jan2020'!AL11/'Tariffs Jan2020'!AJ11&gt;'Tariffs Jan2020'!M11),($C$5*'Tariffs Jan2020'!AL11/'Tariffs Jan2020'!AJ11-'Tariffs Jan2020'!M11)*'Tariffs Jan2020'!Y11/100*'Tariffs Jan2020'!AJ11,0)</f>
        <v>0</v>
      </c>
      <c r="O17" s="73">
        <f t="shared" si="0"/>
        <v>1890.1149999999998</v>
      </c>
      <c r="P17" s="498">
        <f t="shared" si="1"/>
        <v>2079.1264999999999</v>
      </c>
      <c r="Q17" s="451"/>
      <c r="R17" s="451"/>
      <c r="S17" s="451"/>
      <c r="T17" s="451"/>
      <c r="U17" s="451"/>
      <c r="V17" s="451"/>
      <c r="W17" s="451"/>
      <c r="X17" s="451"/>
      <c r="Y17" s="451"/>
      <c r="Z17" s="451"/>
    </row>
    <row r="18" spans="1:26" x14ac:dyDescent="0.15">
      <c r="A18" s="286" t="str">
        <f>'Tariffs Jan2020'!F12</f>
        <v>Sumo Power</v>
      </c>
      <c r="B18" s="47" t="str">
        <f>'Tariffs Jan2020'!D12</f>
        <v>Multinet Metro 1</v>
      </c>
      <c r="C18" s="287">
        <f>'Tariffs Jan2020'!E12</f>
        <v>43647</v>
      </c>
      <c r="D18" s="85">
        <f>365*'Tariffs Jan2020'!H12/100</f>
        <v>280.32</v>
      </c>
      <c r="E18" s="85">
        <f>IF($C$5*'Tariffs Jan2020'!AK12/'Tariffs Jan2020'!AI12&gt;='Tariffs Jan2020'!J12,( 'Tariffs Jan2020'!J12*'Tariffs Jan2020'!O12/100)* 'Tariffs Jan2020'!AI12,($C$5*'Tariffs Jan2020'!AK12/'Tariffs Jan2020'!AI12*'Tariffs Jan2020'!O12/100)* 'Tariffs Jan2020'!AI12)</f>
        <v>295.20000000000005</v>
      </c>
      <c r="F18" s="85">
        <f>IF($C$5*'Tariffs Jan2020'!AK12/'Tariffs Jan2020'!AI12&lt;'Tariffs Jan2020'!J12,0,IF($C$5*'Tariffs Jan2020'!AK12/'Tariffs Jan2020'!AI12&lt;='Tariffs Jan2020'!K12,($C$5*'Tariffs Jan2020'!AK12/'Tariffs Jan2020'!AI12-'Tariffs Jan2020'!J12)*('Tariffs Jan2020'!P12/100)*'Tariffs Jan2020'!AI12,('Tariffs Jan2020'!K12-'Tariffs Jan2020'!J12)*('Tariffs Jan2020'!P12/100)*'Tariffs Jan2020'!AI12))</f>
        <v>256.5</v>
      </c>
      <c r="G18" s="85">
        <f>IF($C$5*'Tariffs Jan2020'!AK12/'Tariffs Jan2020'!AI12&lt;'Tariffs Jan2020'!K12,0,IF($C$5*'Tariffs Jan2020'!AK12/'Tariffs Jan2020'!AI12&lt;='Tariffs Jan2020'!L12,($C$5*'Tariffs Jan2020'!AK12/'Tariffs Jan2020'!AI12-'Tariffs Jan2020'!K12)*('Tariffs Jan2020'!Q12/100)*'Tariffs Jan2020'!AI12,('Tariffs Jan2020'!L12-'Tariffs Jan2020'!K12)*('Tariffs Jan2020'!Q12/100)*'Tariffs Jan2020'!AI12))</f>
        <v>220.5</v>
      </c>
      <c r="H18" s="85">
        <f>IF($C$5*'Tariffs Jan2020'!AK12/'Tariffs Jan2020'!AI12&lt;'Tariffs Jan2020'!L12,0,IF($C$5*'Tariffs Jan2020'!AK12/'Tariffs Jan2020'!AI12&lt;='Tariffs Jan2020'!M12,($C$5*'Tariffs Jan2020'!AK12/'Tariffs Jan2020'!AI12-'Tariffs Jan2020'!L12)*('Tariffs Jan2020'!R12/100)*'Tariffs Jan2020'!AI12,('Tariffs Jan2020'!M12-'Tariffs Jan2020'!L12)*('Tariffs Jan2020'!R12/100)*'Tariffs Jan2020'!AI12))</f>
        <v>92.249999999999986</v>
      </c>
      <c r="I18" s="85">
        <f>IF(($C$5*'Tariffs Jan2020'!AK12/'Tariffs Jan2020'!AI12&gt;'Tariffs Jan2020'!M12),($C$5*'Tariffs Jan2020'!AK12/'Tariffs Jan2020'!AI12-'Tariffs Jan2020'!M12)*'Tariffs Jan2020'!S12/100*'Tariffs Jan2020'!AI12,0)</f>
        <v>0</v>
      </c>
      <c r="J18" s="85">
        <f>IF($C$5*'Tariffs Jan2020'!AL12/'Tariffs Jan2020'!AJ12&gt;='Tariffs Jan2020'!J12,('Tariffs Jan2020'!J12*'Tariffs Jan2020'!U12/100)* 'Tariffs Jan2020'!AJ12,($C$5*'Tariffs Jan2020'!AL12/'Tariffs Jan2020'!AJ12*'Tariffs Jan2020'!U12/100)* 'Tariffs Jan2020'!AJ12)</f>
        <v>265.5</v>
      </c>
      <c r="K18" s="85">
        <f>IF($C$5*'Tariffs Jan2020'!AL12/'Tariffs Jan2020'!AJ12&lt;'Tariffs Jan2020'!J12,0,IF($C$5*'Tariffs Jan2020'!AL12/'Tariffs Jan2020'!AJ12&lt;='Tariffs Jan2020'!K12,($C$5*'Tariffs Jan2020'!AL12/'Tariffs Jan2020'!AJ12-'Tariffs Jan2020'!J12)*('Tariffs Jan2020'!V12/100)*'Tariffs Jan2020'!AJ12,('Tariffs Jan2020'!K12-'Tariffs Jan2020'!J12)*('Tariffs Jan2020'!V12/100)*'Tariffs Jan2020'!AJ12))</f>
        <v>232.20000000000002</v>
      </c>
      <c r="L18" s="85">
        <f>IF($C$5*'Tariffs Jan2020'!AL12/'Tariffs Jan2020'!AJ12&lt;'Tariffs Jan2020'!K12,0,IF($C$5*'Tariffs Jan2020'!AL12/'Tariffs Jan2020'!AJ12&lt;='Tariffs Jan2020'!L12,($C$5*'Tariffs Jan2020'!AL12/'Tariffs Jan2020'!AJ12-'Tariffs Jan2020'!K12)*('Tariffs Jan2020'!W12/100)*'Tariffs Jan2020'!AJ12,('Tariffs Jan2020'!L12-'Tariffs Jan2020'!K12)*('Tariffs Jan2020'!W12/100)*'Tariffs Jan2020'!AJ12))</f>
        <v>200.70000000000002</v>
      </c>
      <c r="M18" s="85">
        <f>IF($C$5*'Tariffs Jan2020'!AL12/'Tariffs Jan2020'!AJ12&lt;'Tariffs Jan2020'!L12,0,IF($C$5*'Tariffs Jan2020'!AL12/'Tariffs Jan2020'!AJ12&lt;='Tariffs Jan2020'!M12,($C$5*'Tariffs Jan2020'!AL12/'Tariffs Jan2020'!AJ12-'Tariffs Jan2020'!L12)*('Tariffs Jan2020'!X12/100)*'Tariffs Jan2020'!AJ12,('Tariffs Jan2020'!M12-'Tariffs Jan2020'!L12)*('Tariffs Jan2020'!X12/100)*'Tariffs Jan2020'!AJ12))</f>
        <v>86.399999999999991</v>
      </c>
      <c r="N18" s="85">
        <f>IF(($C$5*'Tariffs Jan2020'!AL12/'Tariffs Jan2020'!AJ12&gt;'Tariffs Jan2020'!M12),($C$5*'Tariffs Jan2020'!AL12/'Tariffs Jan2020'!AJ12-'Tariffs Jan2020'!M12)*'Tariffs Jan2020'!Y12/100*'Tariffs Jan2020'!AJ12,0)</f>
        <v>0</v>
      </c>
      <c r="O18" s="73">
        <f t="shared" si="0"/>
        <v>1929.5700000000002</v>
      </c>
      <c r="P18" s="498">
        <f t="shared" si="1"/>
        <v>2122.5270000000005</v>
      </c>
      <c r="Q18" s="451"/>
      <c r="R18" s="451"/>
      <c r="S18" s="451"/>
      <c r="T18" s="451"/>
      <c r="U18" s="451"/>
      <c r="V18" s="451"/>
      <c r="W18" s="451"/>
      <c r="X18" s="451"/>
      <c r="Y18" s="451"/>
      <c r="Z18" s="451"/>
    </row>
    <row r="19" spans="1:26" x14ac:dyDescent="0.15">
      <c r="A19" s="47" t="str">
        <f>'Tariffs Jan2020'!F13</f>
        <v>Amaysim</v>
      </c>
      <c r="B19" s="47" t="str">
        <f>'Tariffs Jan2020'!D13</f>
        <v>Multinet Metro 1</v>
      </c>
      <c r="C19" s="287">
        <f>'Tariffs Jan2020'!E13</f>
        <v>43831</v>
      </c>
      <c r="D19" s="85">
        <f>365*'Tariffs Jan2020'!H13/100</f>
        <v>285.06499999999994</v>
      </c>
      <c r="E19" s="85">
        <f>IF($C$5*'Tariffs Jan2020'!AK13/'Tariffs Jan2020'!AI13&gt;='Tariffs Jan2020'!J13,( 'Tariffs Jan2020'!J13*'Tariffs Jan2020'!O13/100)* 'Tariffs Jan2020'!AI13,($C$5*'Tariffs Jan2020'!AK13/'Tariffs Jan2020'!AI13*'Tariffs Jan2020'!O13/100)* 'Tariffs Jan2020'!AI13)</f>
        <v>301.5</v>
      </c>
      <c r="F19" s="85">
        <f>IF($C$5*'Tariffs Jan2020'!AK13/'Tariffs Jan2020'!AI13&lt;'Tariffs Jan2020'!J13,0,IF($C$5*'Tariffs Jan2020'!AK13/'Tariffs Jan2020'!AI13&lt;='Tariffs Jan2020'!K13,($C$5*'Tariffs Jan2020'!AK13/'Tariffs Jan2020'!AI13-'Tariffs Jan2020'!J13)*('Tariffs Jan2020'!P13/100)*'Tariffs Jan2020'!AI13,('Tariffs Jan2020'!K13-'Tariffs Jan2020'!J13)*('Tariffs Jan2020'!P13/100)*'Tariffs Jan2020'!AI13))</f>
        <v>265.5</v>
      </c>
      <c r="G19" s="85">
        <f>IF($C$5*'Tariffs Jan2020'!AK13/'Tariffs Jan2020'!AI13&lt;'Tariffs Jan2020'!K13,0,IF($C$5*'Tariffs Jan2020'!AK13/'Tariffs Jan2020'!AI13&lt;='Tariffs Jan2020'!L13,($C$5*'Tariffs Jan2020'!AK13/'Tariffs Jan2020'!AI13-'Tariffs Jan2020'!K13)*('Tariffs Jan2020'!Q13/100)*'Tariffs Jan2020'!AI13,('Tariffs Jan2020'!L13-'Tariffs Jan2020'!K13)*('Tariffs Jan2020'!Q13/100)*'Tariffs Jan2020'!AI13))</f>
        <v>229.5</v>
      </c>
      <c r="H19" s="85">
        <f>IF($C$5*'Tariffs Jan2020'!AK13/'Tariffs Jan2020'!AI13&lt;'Tariffs Jan2020'!L13,0,IF($C$5*'Tariffs Jan2020'!AK13/'Tariffs Jan2020'!AI13&lt;='Tariffs Jan2020'!M13,($C$5*'Tariffs Jan2020'!AK13/'Tariffs Jan2020'!AI13-'Tariffs Jan2020'!L13)*('Tariffs Jan2020'!R13/100)*'Tariffs Jan2020'!AI13,('Tariffs Jan2020'!M13-'Tariffs Jan2020'!L13)*('Tariffs Jan2020'!R13/100)*'Tariffs Jan2020'!AI13))</f>
        <v>105.75</v>
      </c>
      <c r="I19" s="85">
        <f>IF(($C$5*'Tariffs Jan2020'!AK13/'Tariffs Jan2020'!AI13&gt;'Tariffs Jan2020'!M13),($C$5*'Tariffs Jan2020'!AK13/'Tariffs Jan2020'!AI13-'Tariffs Jan2020'!M13)*'Tariffs Jan2020'!S13/100*'Tariffs Jan2020'!AI13,0)</f>
        <v>0</v>
      </c>
      <c r="J19" s="85">
        <f>IF($C$5*'Tariffs Jan2020'!AL13/'Tariffs Jan2020'!AJ13&gt;='Tariffs Jan2020'!J13,('Tariffs Jan2020'!J13*'Tariffs Jan2020'!U13/100)* 'Tariffs Jan2020'!AJ13,($C$5*'Tariffs Jan2020'!AL13/'Tariffs Jan2020'!AJ13*'Tariffs Jan2020'!U13/100)* 'Tariffs Jan2020'!AJ13)</f>
        <v>292.5</v>
      </c>
      <c r="K19" s="85">
        <f>IF($C$5*'Tariffs Jan2020'!AL13/'Tariffs Jan2020'!AJ13&lt;'Tariffs Jan2020'!J13,0,IF($C$5*'Tariffs Jan2020'!AL13/'Tariffs Jan2020'!AJ13&lt;='Tariffs Jan2020'!K13,($C$5*'Tariffs Jan2020'!AL13/'Tariffs Jan2020'!AJ13-'Tariffs Jan2020'!J13)*('Tariffs Jan2020'!V13/100)*'Tariffs Jan2020'!AJ13,('Tariffs Jan2020'!K13-'Tariffs Jan2020'!J13)*('Tariffs Jan2020'!V13/100)*'Tariffs Jan2020'!AJ13))</f>
        <v>261</v>
      </c>
      <c r="L19" s="85">
        <f>IF($C$5*'Tariffs Jan2020'!AL13/'Tariffs Jan2020'!AJ13&lt;'Tariffs Jan2020'!K13,0,IF($C$5*'Tariffs Jan2020'!AL13/'Tariffs Jan2020'!AJ13&lt;='Tariffs Jan2020'!L13,($C$5*'Tariffs Jan2020'!AL13/'Tariffs Jan2020'!AJ13-'Tariffs Jan2020'!K13)*('Tariffs Jan2020'!W13/100)*'Tariffs Jan2020'!AJ13,('Tariffs Jan2020'!L13-'Tariffs Jan2020'!K13)*('Tariffs Jan2020'!W13/100)*'Tariffs Jan2020'!AJ13))</f>
        <v>225</v>
      </c>
      <c r="M19" s="85">
        <f>IF($C$5*'Tariffs Jan2020'!AL13/'Tariffs Jan2020'!AJ13&lt;'Tariffs Jan2020'!L13,0,IF($C$5*'Tariffs Jan2020'!AL13/'Tariffs Jan2020'!AJ13&lt;='Tariffs Jan2020'!M13,($C$5*'Tariffs Jan2020'!AL13/'Tariffs Jan2020'!AJ13-'Tariffs Jan2020'!L13)*('Tariffs Jan2020'!X13/100)*'Tariffs Jan2020'!AJ13,('Tariffs Jan2020'!M13-'Tariffs Jan2020'!L13)*('Tariffs Jan2020'!X13/100)*'Tariffs Jan2020'!AJ13))</f>
        <v>105.75</v>
      </c>
      <c r="N19" s="85">
        <f>IF(($C$5*'Tariffs Jan2020'!AL13/'Tariffs Jan2020'!AJ13&gt;'Tariffs Jan2020'!M13),($C$5*'Tariffs Jan2020'!AL13/'Tariffs Jan2020'!AJ13-'Tariffs Jan2020'!M13)*'Tariffs Jan2020'!Y13/100*'Tariffs Jan2020'!AJ13,0)</f>
        <v>0</v>
      </c>
      <c r="O19" s="73">
        <f t="shared" si="0"/>
        <v>2071.5650000000001</v>
      </c>
      <c r="P19" s="498">
        <f t="shared" si="1"/>
        <v>2278.7215000000001</v>
      </c>
      <c r="Q19" s="451"/>
      <c r="R19" s="451"/>
      <c r="S19" s="451"/>
      <c r="T19" s="451"/>
      <c r="U19" s="451"/>
      <c r="V19" s="451"/>
      <c r="W19" s="451"/>
      <c r="X19" s="451"/>
      <c r="Y19" s="451"/>
      <c r="Z19" s="451"/>
    </row>
    <row r="20" spans="1:26" x14ac:dyDescent="0.15">
      <c r="A20" s="47" t="str">
        <f>'Tariffs Jan2020'!F14</f>
        <v>GloBird Energy</v>
      </c>
      <c r="B20" s="47" t="str">
        <f>'Tariffs Jan2020'!D14</f>
        <v>Multinet Metro 1</v>
      </c>
      <c r="C20" s="287">
        <f>'Tariffs Jan2020'!E14</f>
        <v>43709</v>
      </c>
      <c r="D20" s="85">
        <f>365*'Tariffs Jan2020'!H14/100</f>
        <v>346.75</v>
      </c>
      <c r="E20" s="85">
        <f>IF($C$5*'Tariffs Jan2020'!AK14/'Tariffs Jan2020'!AI14&gt;='Tariffs Jan2020'!J14,( 'Tariffs Jan2020'!J14*'Tariffs Jan2020'!O14/100)* 'Tariffs Jan2020'!AI14,($C$5*'Tariffs Jan2020'!AK14/'Tariffs Jan2020'!AI14*'Tariffs Jan2020'!O14/100)* 'Tariffs Jan2020'!AI14)</f>
        <v>522</v>
      </c>
      <c r="F20" s="85">
        <f>IF($C$5*'Tariffs Jan2020'!AK14/'Tariffs Jan2020'!AI14&lt;'Tariffs Jan2020'!J14,0,IF($C$5*'Tariffs Jan2020'!AK14/'Tariffs Jan2020'!AI14&lt;='Tariffs Jan2020'!K14,($C$5*'Tariffs Jan2020'!AK14/'Tariffs Jan2020'!AI14-'Tariffs Jan2020'!J14)*('Tariffs Jan2020'!P14/100)*'Tariffs Jan2020'!AI14,('Tariffs Jan2020'!K14-'Tariffs Jan2020'!J14)*('Tariffs Jan2020'!P14/100)*'Tariffs Jan2020'!AI14))</f>
        <v>0</v>
      </c>
      <c r="G20" s="85">
        <f>IF($C$5*'Tariffs Jan2020'!AK14/'Tariffs Jan2020'!AI14&lt;'Tariffs Jan2020'!K14,0,IF($C$5*'Tariffs Jan2020'!AK14/'Tariffs Jan2020'!AI14&lt;='Tariffs Jan2020'!L14,($C$5*'Tariffs Jan2020'!AK14/'Tariffs Jan2020'!AI14-'Tariffs Jan2020'!K14)*('Tariffs Jan2020'!Q14/100)*'Tariffs Jan2020'!AI14,('Tariffs Jan2020'!L14-'Tariffs Jan2020'!K14)*('Tariffs Jan2020'!Q14/100)*'Tariffs Jan2020'!AI14))</f>
        <v>0</v>
      </c>
      <c r="H20" s="85">
        <f>IF($C$5*'Tariffs Jan2020'!AK14/'Tariffs Jan2020'!AI14&lt;'Tariffs Jan2020'!L14,0,IF($C$5*'Tariffs Jan2020'!AK14/'Tariffs Jan2020'!AI14&lt;='Tariffs Jan2020'!M14,($C$5*'Tariffs Jan2020'!AK14/'Tariffs Jan2020'!AI14-'Tariffs Jan2020'!L14)*('Tariffs Jan2020'!R14/100)*'Tariffs Jan2020'!AI14,('Tariffs Jan2020'!M14-'Tariffs Jan2020'!L14)*('Tariffs Jan2020'!R14/100)*'Tariffs Jan2020'!AI14))</f>
        <v>0</v>
      </c>
      <c r="I20" s="85">
        <f>IF(($C$5*'Tariffs Jan2020'!AK14/'Tariffs Jan2020'!AI14&gt;'Tariffs Jan2020'!M14),($C$5*'Tariffs Jan2020'!AK14/'Tariffs Jan2020'!AI14-'Tariffs Jan2020'!M14)*'Tariffs Jan2020'!S14/100*'Tariffs Jan2020'!AI14,0)</f>
        <v>283.5</v>
      </c>
      <c r="J20" s="85">
        <f>IF($C$5*'Tariffs Jan2020'!AL14/'Tariffs Jan2020'!AJ14&gt;='Tariffs Jan2020'!J14,('Tariffs Jan2020'!J14*'Tariffs Jan2020'!U14/100)* 'Tariffs Jan2020'!AJ14,($C$5*'Tariffs Jan2020'!AL14/'Tariffs Jan2020'!AJ14*'Tariffs Jan2020'!U14/100)* 'Tariffs Jan2020'!AJ14)</f>
        <v>495</v>
      </c>
      <c r="K20" s="85">
        <f>IF($C$5*'Tariffs Jan2020'!AL14/'Tariffs Jan2020'!AJ14&lt;'Tariffs Jan2020'!J14,0,IF($C$5*'Tariffs Jan2020'!AL14/'Tariffs Jan2020'!AJ14&lt;='Tariffs Jan2020'!K14,($C$5*'Tariffs Jan2020'!AL14/'Tariffs Jan2020'!AJ14-'Tariffs Jan2020'!J14)*('Tariffs Jan2020'!V14/100)*'Tariffs Jan2020'!AJ14,('Tariffs Jan2020'!K14-'Tariffs Jan2020'!J14)*('Tariffs Jan2020'!V14/100)*'Tariffs Jan2020'!AJ14))</f>
        <v>0</v>
      </c>
      <c r="L20" s="85">
        <f>IF($C$5*'Tariffs Jan2020'!AL14/'Tariffs Jan2020'!AJ14&lt;'Tariffs Jan2020'!K14,0,IF($C$5*'Tariffs Jan2020'!AL14/'Tariffs Jan2020'!AJ14&lt;='Tariffs Jan2020'!L14,($C$5*'Tariffs Jan2020'!AL14/'Tariffs Jan2020'!AJ14-'Tariffs Jan2020'!K14)*('Tariffs Jan2020'!W14/100)*'Tariffs Jan2020'!AJ14,('Tariffs Jan2020'!L14-'Tariffs Jan2020'!K14)*('Tariffs Jan2020'!W14/100)*'Tariffs Jan2020'!AJ14))</f>
        <v>0</v>
      </c>
      <c r="M20" s="85">
        <f>IF($C$5*'Tariffs Jan2020'!AL14/'Tariffs Jan2020'!AJ14&lt;'Tariffs Jan2020'!L14,0,IF($C$5*'Tariffs Jan2020'!AL14/'Tariffs Jan2020'!AJ14&lt;='Tariffs Jan2020'!M14,($C$5*'Tariffs Jan2020'!AL14/'Tariffs Jan2020'!AJ14-'Tariffs Jan2020'!L14)*('Tariffs Jan2020'!X14/100)*'Tariffs Jan2020'!AJ14,('Tariffs Jan2020'!M14-'Tariffs Jan2020'!L14)*('Tariffs Jan2020'!X14/100)*'Tariffs Jan2020'!AJ14))</f>
        <v>0</v>
      </c>
      <c r="N20" s="85">
        <f>IF(($C$5*'Tariffs Jan2020'!AL14/'Tariffs Jan2020'!AJ14&gt;'Tariffs Jan2020'!M14),($C$5*'Tariffs Jan2020'!AL14/'Tariffs Jan2020'!AJ14-'Tariffs Jan2020'!M14)*'Tariffs Jan2020'!Y14/100*'Tariffs Jan2020'!AJ14,0)</f>
        <v>276.75</v>
      </c>
      <c r="O20" s="73">
        <f t="shared" si="0"/>
        <v>1924</v>
      </c>
      <c r="P20" s="498">
        <f t="shared" si="1"/>
        <v>2116.4</v>
      </c>
      <c r="Q20" s="451"/>
      <c r="R20" s="451"/>
      <c r="S20" s="451"/>
      <c r="T20" s="451"/>
      <c r="U20" s="451"/>
      <c r="V20" s="451"/>
      <c r="W20" s="451"/>
      <c r="X20" s="451"/>
      <c r="Y20" s="451"/>
      <c r="Z20" s="451"/>
    </row>
    <row r="21" spans="1:26" ht="14" thickBot="1" x14ac:dyDescent="0.2">
      <c r="A21" s="289" t="str">
        <f>'Tariffs Jan2020'!F15</f>
        <v>Powershop</v>
      </c>
      <c r="B21" s="289" t="str">
        <f>'Tariffs Jan2020'!D15</f>
        <v>Multinet Metro 1</v>
      </c>
      <c r="C21" s="290">
        <f>'Tariffs Jan2020'!E15</f>
        <v>43831</v>
      </c>
      <c r="D21" s="291">
        <f>365*'Tariffs Jan2020'!H15/100</f>
        <v>258.05500000000001</v>
      </c>
      <c r="E21" s="291">
        <f>((C$5*'Tariffs Jan2020'!AK15/'Tariffs Jan2020'!AI15)*('Tariffs Jan2020'!O15/100))*'Tariffs Jan2020'!AI15</f>
        <v>595.34999999999991</v>
      </c>
      <c r="F21" s="291">
        <v>0</v>
      </c>
      <c r="G21" s="291">
        <v>0</v>
      </c>
      <c r="H21" s="291">
        <v>0</v>
      </c>
      <c r="I21" s="291">
        <f>((C$5*'Tariffs Jan2020'!AL15/'Tariffs Jan2020'!AJ15)*('Tariffs Jan2020'!U15/100))*'Tariffs Jan2020'!AJ15</f>
        <v>535.5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2">
        <f t="shared" si="0"/>
        <v>1388.905</v>
      </c>
      <c r="P21" s="499">
        <f t="shared" si="1"/>
        <v>1527.7955000000002</v>
      </c>
      <c r="Q21" s="451"/>
      <c r="R21" s="451"/>
      <c r="S21" s="451"/>
      <c r="T21" s="451"/>
      <c r="U21" s="451"/>
      <c r="V21" s="451"/>
      <c r="W21" s="451"/>
      <c r="X21" s="451"/>
      <c r="Y21" s="451"/>
      <c r="Z21" s="451"/>
    </row>
    <row r="22" spans="1:26" ht="14" thickTop="1" x14ac:dyDescent="0.15">
      <c r="A22" s="47" t="str">
        <f>'Tariffs Jan2020'!F16</f>
        <v>AGL</v>
      </c>
      <c r="B22" s="47" t="str">
        <f>'Tariffs Jan2020'!D16</f>
        <v>Multinet Metro 2</v>
      </c>
      <c r="C22" s="287">
        <f>'Tariffs Jan2020'!E16</f>
        <v>43831</v>
      </c>
      <c r="D22" s="85">
        <f>365*'Tariffs Jan2020'!H16/100</f>
        <v>312.80500000000001</v>
      </c>
      <c r="E22" s="85">
        <f>IF($C$5*'Tariffs Jan2020'!AK16/'Tariffs Jan2020'!AI16&gt;='Tariffs Jan2020'!J16,( 'Tariffs Jan2020'!J16*'Tariffs Jan2020'!O16/100)* 'Tariffs Jan2020'!AI16,($C$5*'Tariffs Jan2020'!AK16/'Tariffs Jan2020'!AI16*'Tariffs Jan2020'!O16/100)* 'Tariffs Jan2020'!AI16)</f>
        <v>241.20000000000002</v>
      </c>
      <c r="F22" s="85">
        <f>IF($C$5*'Tariffs Jan2020'!AK16/'Tariffs Jan2020'!AI16&lt;'Tariffs Jan2020'!J16,0,IF($C$5*'Tariffs Jan2020'!AK16/'Tariffs Jan2020'!AI16&lt;='Tariffs Jan2020'!K16,($C$5*'Tariffs Jan2020'!AK16/'Tariffs Jan2020'!AI16-'Tariffs Jan2020'!J16)*('Tariffs Jan2020'!P16/100)*'Tariffs Jan2020'!AI16,('Tariffs Jan2020'!K16-'Tariffs Jan2020'!J16)*('Tariffs Jan2020'!P16/100)*'Tariffs Jan2020'!AI16))</f>
        <v>215.10000000000002</v>
      </c>
      <c r="G22" s="85">
        <f>IF($C$5*'Tariffs Jan2020'!AK16/'Tariffs Jan2020'!AI16&lt;'Tariffs Jan2020'!K16,0,IF($C$5*'Tariffs Jan2020'!AK16/'Tariffs Jan2020'!AI16&lt;='Tariffs Jan2020'!L16,($C$5*'Tariffs Jan2020'!AK16/'Tariffs Jan2020'!AI16-'Tariffs Jan2020'!K16)*('Tariffs Jan2020'!Q16/100)*'Tariffs Jan2020'!AI16,('Tariffs Jan2020'!L16-'Tariffs Jan2020'!K16)*('Tariffs Jan2020'!Q16/100)*'Tariffs Jan2020'!AI16))</f>
        <v>174.60000000000002</v>
      </c>
      <c r="H22" s="85">
        <f>IF($C$5*'Tariffs Jan2020'!AK16/'Tariffs Jan2020'!AI16&lt;'Tariffs Jan2020'!L16,0,IF($C$5*'Tariffs Jan2020'!AK16/'Tariffs Jan2020'!AI16&lt;='Tariffs Jan2020'!M16,($C$5*'Tariffs Jan2020'!AK16/'Tariffs Jan2020'!AI16-'Tariffs Jan2020'!L16)*('Tariffs Jan2020'!R16/100)*'Tariffs Jan2020'!AI16,('Tariffs Jan2020'!M16-'Tariffs Jan2020'!L16)*('Tariffs Jan2020'!R16/100)*'Tariffs Jan2020'!AI16))</f>
        <v>76.500000000000014</v>
      </c>
      <c r="I22" s="85">
        <f>IF(($C$5*'Tariffs Jan2020'!AK16/'Tariffs Jan2020'!AI16&gt;'Tariffs Jan2020'!M16),($C$5*'Tariffs Jan2020'!AK16/'Tariffs Jan2020'!AI16-'Tariffs Jan2020'!M16)*'Tariffs Jan2020'!S16/100*'Tariffs Jan2020'!AI16,0)</f>
        <v>0</v>
      </c>
      <c r="J22" s="85">
        <f>IF($C$5*'Tariffs Jan2020'!AL16/'Tariffs Jan2020'!AJ16&gt;='Tariffs Jan2020'!J16,('Tariffs Jan2020'!J16*'Tariffs Jan2020'!U16/100)* 'Tariffs Jan2020'!AJ16,($C$5*'Tariffs Jan2020'!AL16/'Tariffs Jan2020'!AJ16*'Tariffs Jan2020'!U16/100)* 'Tariffs Jan2020'!AJ16)</f>
        <v>229.49999999999994</v>
      </c>
      <c r="K22" s="85">
        <f>IF($C$5*'Tariffs Jan2020'!AL16/'Tariffs Jan2020'!AJ16&lt;'Tariffs Jan2020'!J16,0,IF($C$5*'Tariffs Jan2020'!AL16/'Tariffs Jan2020'!AJ16&lt;='Tariffs Jan2020'!K16,($C$5*'Tariffs Jan2020'!AL16/'Tariffs Jan2020'!AJ16-'Tariffs Jan2020'!J16)*('Tariffs Jan2020'!V16/100)*'Tariffs Jan2020'!AJ16,('Tariffs Jan2020'!K16-'Tariffs Jan2020'!J16)*('Tariffs Jan2020'!V16/100)*'Tariffs Jan2020'!AJ16))</f>
        <v>203.39999999999998</v>
      </c>
      <c r="L22" s="85">
        <f>IF($C$5*'Tariffs Jan2020'!AL16/'Tariffs Jan2020'!AJ16&lt;'Tariffs Jan2020'!K16,0,IF($C$5*'Tariffs Jan2020'!AL16/'Tariffs Jan2020'!AJ16&lt;='Tariffs Jan2020'!L16,($C$5*'Tariffs Jan2020'!AL16/'Tariffs Jan2020'!AJ16-'Tariffs Jan2020'!K16)*('Tariffs Jan2020'!W16/100)*'Tariffs Jan2020'!AJ16,('Tariffs Jan2020'!L16-'Tariffs Jan2020'!K16)*('Tariffs Jan2020'!W16/100)*'Tariffs Jan2020'!AJ16))</f>
        <v>168.3</v>
      </c>
      <c r="M22" s="85">
        <f>IF($C$5*'Tariffs Jan2020'!AL16/'Tariffs Jan2020'!AJ16&lt;'Tariffs Jan2020'!L16,0,IF($C$5*'Tariffs Jan2020'!AL16/'Tariffs Jan2020'!AJ16&lt;='Tariffs Jan2020'!M16,($C$5*'Tariffs Jan2020'!AL16/'Tariffs Jan2020'!AJ16-'Tariffs Jan2020'!L16)*('Tariffs Jan2020'!X16/100)*'Tariffs Jan2020'!AJ16,('Tariffs Jan2020'!M16-'Tariffs Jan2020'!L16)*('Tariffs Jan2020'!X16/100)*'Tariffs Jan2020'!AJ16))</f>
        <v>74.699999999999989</v>
      </c>
      <c r="N22" s="85">
        <f>IF(($C$5*'Tariffs Jan2020'!AL16/'Tariffs Jan2020'!AJ16&gt;'Tariffs Jan2020'!M16),($C$5*'Tariffs Jan2020'!AL16/'Tariffs Jan2020'!AJ16-'Tariffs Jan2020'!M16)*'Tariffs Jan2020'!Y16/100*'Tariffs Jan2020'!AJ16,0)</f>
        <v>0</v>
      </c>
      <c r="O22" s="73">
        <f t="shared" si="0"/>
        <v>1696.105</v>
      </c>
      <c r="P22" s="498">
        <f t="shared" si="1"/>
        <v>1865.7155000000002</v>
      </c>
      <c r="Q22" s="451"/>
      <c r="R22" s="451"/>
      <c r="S22" s="451"/>
      <c r="T22" s="451"/>
      <c r="U22" s="451"/>
      <c r="V22" s="451"/>
      <c r="W22" s="451"/>
      <c r="X22" s="451"/>
      <c r="Y22" s="451"/>
      <c r="Z22" s="451"/>
    </row>
    <row r="23" spans="1:26" x14ac:dyDescent="0.15">
      <c r="A23" s="47" t="str">
        <f>'Tariffs Jan2020'!F17</f>
        <v>Alinta Energy</v>
      </c>
      <c r="B23" s="47" t="str">
        <f>'Tariffs Jan2020'!D17</f>
        <v>Multinet Metro 2</v>
      </c>
      <c r="C23" s="287">
        <f>'Tariffs Jan2020'!E17</f>
        <v>43831</v>
      </c>
      <c r="D23" s="85">
        <f>365*'Tariffs Jan2020'!H17/100</f>
        <v>251.85</v>
      </c>
      <c r="E23" s="85">
        <f>IF($C$5*'Tariffs Jan2020'!AK17/'Tariffs Jan2020'!AI17&gt;='Tariffs Jan2020'!J17,( 'Tariffs Jan2020'!J17*'Tariffs Jan2020'!O17/100)* 'Tariffs Jan2020'!AI17,($C$5*'Tariffs Jan2020'!AK17/'Tariffs Jan2020'!AI17*'Tariffs Jan2020'!O17/100)* 'Tariffs Jan2020'!AI17)</f>
        <v>234</v>
      </c>
      <c r="F23" s="85">
        <f>IF($C$5*'Tariffs Jan2020'!AK17/'Tariffs Jan2020'!AI17&lt;'Tariffs Jan2020'!J17,0,IF($C$5*'Tariffs Jan2020'!AK17/'Tariffs Jan2020'!AI17&lt;='Tariffs Jan2020'!K17,($C$5*'Tariffs Jan2020'!AK17/'Tariffs Jan2020'!AI17-'Tariffs Jan2020'!J17)*('Tariffs Jan2020'!P17/100)*'Tariffs Jan2020'!AI17,('Tariffs Jan2020'!K17-'Tariffs Jan2020'!J17)*('Tariffs Jan2020'!P17/100)*'Tariffs Jan2020'!AI17))</f>
        <v>207</v>
      </c>
      <c r="G23" s="85">
        <f>IF($C$5*'Tariffs Jan2020'!AK17/'Tariffs Jan2020'!AI17&lt;'Tariffs Jan2020'!K17,0,IF($C$5*'Tariffs Jan2020'!AK17/'Tariffs Jan2020'!AI17&lt;='Tariffs Jan2020'!L17,($C$5*'Tariffs Jan2020'!AK17/'Tariffs Jan2020'!AI17-'Tariffs Jan2020'!K17)*('Tariffs Jan2020'!Q17/100)*'Tariffs Jan2020'!AI17,('Tariffs Jan2020'!L17-'Tariffs Jan2020'!K17)*('Tariffs Jan2020'!Q17/100)*'Tariffs Jan2020'!AI17))</f>
        <v>0</v>
      </c>
      <c r="H23" s="85">
        <f>IF($C$5*'Tariffs Jan2020'!AK17/'Tariffs Jan2020'!AI17&lt;'Tariffs Jan2020'!L17,0,IF($C$5*'Tariffs Jan2020'!AK17/'Tariffs Jan2020'!AI17&lt;='Tariffs Jan2020'!M17,($C$5*'Tariffs Jan2020'!AK17/'Tariffs Jan2020'!AI17-'Tariffs Jan2020'!L17)*('Tariffs Jan2020'!R17/100)*'Tariffs Jan2020'!AI17,('Tariffs Jan2020'!M17-'Tariffs Jan2020'!L17)*('Tariffs Jan2020'!R17/100)*'Tariffs Jan2020'!AI17))</f>
        <v>0</v>
      </c>
      <c r="I23" s="85">
        <f>IF(($C$5*'Tariffs Jan2020'!AK17/'Tariffs Jan2020'!AI17&gt;'Tariffs Jan2020'!M17),($C$5*'Tariffs Jan2020'!AK17/'Tariffs Jan2020'!AI17-'Tariffs Jan2020'!M17)*'Tariffs Jan2020'!S17/100*'Tariffs Jan2020'!AI17,0)</f>
        <v>243</v>
      </c>
      <c r="J23" s="85">
        <f>IF($C$5*'Tariffs Jan2020'!AL17/'Tariffs Jan2020'!AJ17&gt;='Tariffs Jan2020'!J17,('Tariffs Jan2020'!J17*'Tariffs Jan2020'!U17/100)* 'Tariffs Jan2020'!AJ17,($C$5*'Tariffs Jan2020'!AL17/'Tariffs Jan2020'!AJ17*'Tariffs Jan2020'!U17/100)* 'Tariffs Jan2020'!AJ17)</f>
        <v>225</v>
      </c>
      <c r="K23" s="85">
        <f>IF($C$5*'Tariffs Jan2020'!AL17/'Tariffs Jan2020'!AJ17&lt;'Tariffs Jan2020'!J17,0,IF($C$5*'Tariffs Jan2020'!AL17/'Tariffs Jan2020'!AJ17&lt;='Tariffs Jan2020'!K17,($C$5*'Tariffs Jan2020'!AL17/'Tariffs Jan2020'!AJ17-'Tariffs Jan2020'!J17)*('Tariffs Jan2020'!V17/100)*'Tariffs Jan2020'!AJ17,('Tariffs Jan2020'!K17-'Tariffs Jan2020'!J17)*('Tariffs Jan2020'!V17/100)*'Tariffs Jan2020'!AJ17))</f>
        <v>198</v>
      </c>
      <c r="L23" s="85">
        <f>IF($C$5*'Tariffs Jan2020'!AL17/'Tariffs Jan2020'!AJ17&lt;'Tariffs Jan2020'!K17,0,IF($C$5*'Tariffs Jan2020'!AL17/'Tariffs Jan2020'!AJ17&lt;='Tariffs Jan2020'!L17,($C$5*'Tariffs Jan2020'!AL17/'Tariffs Jan2020'!AJ17-'Tariffs Jan2020'!K17)*('Tariffs Jan2020'!W17/100)*'Tariffs Jan2020'!AJ17,('Tariffs Jan2020'!L17-'Tariffs Jan2020'!K17)*('Tariffs Jan2020'!W17/100)*'Tariffs Jan2020'!AJ17))</f>
        <v>0</v>
      </c>
      <c r="M23" s="85">
        <f>IF($C$5*'Tariffs Jan2020'!AL17/'Tariffs Jan2020'!AJ17&lt;'Tariffs Jan2020'!L17,0,IF($C$5*'Tariffs Jan2020'!AL17/'Tariffs Jan2020'!AJ17&lt;='Tariffs Jan2020'!M17,($C$5*'Tariffs Jan2020'!AL17/'Tariffs Jan2020'!AJ17-'Tariffs Jan2020'!L17)*('Tariffs Jan2020'!X17/100)*'Tariffs Jan2020'!AJ17,('Tariffs Jan2020'!M17-'Tariffs Jan2020'!L17)*('Tariffs Jan2020'!X17/100)*'Tariffs Jan2020'!AJ17))</f>
        <v>0</v>
      </c>
      <c r="N23" s="85">
        <f>IF(($C$5*'Tariffs Jan2020'!AL17/'Tariffs Jan2020'!AJ17&gt;'Tariffs Jan2020'!M17),($C$5*'Tariffs Jan2020'!AL17/'Tariffs Jan2020'!AJ17-'Tariffs Jan2020'!M17)*'Tariffs Jan2020'!Y17/100*'Tariffs Jan2020'!AJ17,0)</f>
        <v>243</v>
      </c>
      <c r="O23" s="73">
        <f t="shared" si="0"/>
        <v>1601.85</v>
      </c>
      <c r="P23" s="498">
        <f t="shared" si="1"/>
        <v>1762.0350000000001</v>
      </c>
      <c r="Q23" s="451"/>
      <c r="R23" s="451"/>
      <c r="S23" s="451"/>
      <c r="T23" s="451"/>
      <c r="U23" s="451"/>
      <c r="V23" s="451"/>
      <c r="W23" s="451"/>
      <c r="X23" s="451"/>
      <c r="Y23" s="451"/>
      <c r="Z23" s="451"/>
    </row>
    <row r="24" spans="1:26" x14ac:dyDescent="0.15">
      <c r="A24" s="47" t="str">
        <f>'Tariffs Jan2020'!F18</f>
        <v>Covau</v>
      </c>
      <c r="B24" s="47" t="str">
        <f>'Tariffs Jan2020'!D18</f>
        <v>Multinet Metro 2</v>
      </c>
      <c r="C24" s="287">
        <f>'Tariffs Jan2020'!E18</f>
        <v>43831</v>
      </c>
      <c r="D24" s="85">
        <f>365*'Tariffs Jan2020'!H18/100</f>
        <v>284.7</v>
      </c>
      <c r="E24" s="85">
        <f>IF($C$5*'Tariffs Jan2020'!AK18/'Tariffs Jan2020'!AI18&gt;='Tariffs Jan2020'!J18,( 'Tariffs Jan2020'!J18*'Tariffs Jan2020'!O18/100)* 'Tariffs Jan2020'!AI18,($C$5*'Tariffs Jan2020'!AK18/'Tariffs Jan2020'!AI18*'Tariffs Jan2020'!O18/100)* 'Tariffs Jan2020'!AI18)</f>
        <v>261</v>
      </c>
      <c r="F24" s="85">
        <f>IF($C$5*'Tariffs Jan2020'!AK18/'Tariffs Jan2020'!AI18&lt;'Tariffs Jan2020'!J18,0,IF($C$5*'Tariffs Jan2020'!AK18/'Tariffs Jan2020'!AI18&lt;='Tariffs Jan2020'!K18,($C$5*'Tariffs Jan2020'!AK18/'Tariffs Jan2020'!AI18-'Tariffs Jan2020'!J18)*('Tariffs Jan2020'!P18/100)*'Tariffs Jan2020'!AI18,('Tariffs Jan2020'!K18-'Tariffs Jan2020'!J18)*('Tariffs Jan2020'!P18/100)*'Tariffs Jan2020'!AI18))</f>
        <v>469.79999999999995</v>
      </c>
      <c r="G24" s="85">
        <f>IF($C$5*'Tariffs Jan2020'!AK18/'Tariffs Jan2020'!AI18&lt;'Tariffs Jan2020'!K18,0,IF($C$5*'Tariffs Jan2020'!AK18/'Tariffs Jan2020'!AI18&lt;='Tariffs Jan2020'!L18,($C$5*'Tariffs Jan2020'!AK18/'Tariffs Jan2020'!AI18-'Tariffs Jan2020'!K18)*('Tariffs Jan2020'!Q18/100)*'Tariffs Jan2020'!AI18,('Tariffs Jan2020'!L18-'Tariffs Jan2020'!K18)*('Tariffs Jan2020'!Q18/100)*'Tariffs Jan2020'!AI18))</f>
        <v>108</v>
      </c>
      <c r="H24" s="85">
        <f>IF($C$5*'Tariffs Jan2020'!AK18/'Tariffs Jan2020'!AI18&lt;'Tariffs Jan2020'!L18,0,IF($C$5*'Tariffs Jan2020'!AK18/'Tariffs Jan2020'!AI18&lt;='Tariffs Jan2020'!M18,($C$5*'Tariffs Jan2020'!AK18/'Tariffs Jan2020'!AI18-'Tariffs Jan2020'!L18)*('Tariffs Jan2020'!R18/100)*'Tariffs Jan2020'!AI18,('Tariffs Jan2020'!M18-'Tariffs Jan2020'!L18)*('Tariffs Jan2020'!R18/100)*'Tariffs Jan2020'!AI18))</f>
        <v>0</v>
      </c>
      <c r="I24" s="85">
        <f>IF(($C$5*'Tariffs Jan2020'!AK18/'Tariffs Jan2020'!AI18&gt;'Tariffs Jan2020'!M18),($C$5*'Tariffs Jan2020'!AK18/'Tariffs Jan2020'!AI18-'Tariffs Jan2020'!M18)*'Tariffs Jan2020'!S18/100*'Tariffs Jan2020'!AI18,0)</f>
        <v>0</v>
      </c>
      <c r="J24" s="85">
        <f>IF($C$5*'Tariffs Jan2020'!AL18/'Tariffs Jan2020'!AJ18&gt;='Tariffs Jan2020'!J18,('Tariffs Jan2020'!J18*'Tariffs Jan2020'!U18/100)* 'Tariffs Jan2020'!AJ18,($C$5*'Tariffs Jan2020'!AL18/'Tariffs Jan2020'!AJ18*'Tariffs Jan2020'!U18/100)* 'Tariffs Jan2020'!AJ18)</f>
        <v>243.00000000000006</v>
      </c>
      <c r="K24" s="85">
        <f>IF($C$5*'Tariffs Jan2020'!AL18/'Tariffs Jan2020'!AJ18&lt;'Tariffs Jan2020'!J18,0,IF($C$5*'Tariffs Jan2020'!AL18/'Tariffs Jan2020'!AJ18&lt;='Tariffs Jan2020'!K18,($C$5*'Tariffs Jan2020'!AL18/'Tariffs Jan2020'!AJ18-'Tariffs Jan2020'!J18)*('Tariffs Jan2020'!V18/100)*'Tariffs Jan2020'!AJ18,('Tariffs Jan2020'!K18-'Tariffs Jan2020'!J18)*('Tariffs Jan2020'!V18/100)*'Tariffs Jan2020'!AJ18))</f>
        <v>457.20000000000005</v>
      </c>
      <c r="L24" s="85">
        <f>IF($C$5*'Tariffs Jan2020'!AL18/'Tariffs Jan2020'!AJ18&lt;'Tariffs Jan2020'!K18,0,IF($C$5*'Tariffs Jan2020'!AL18/'Tariffs Jan2020'!AJ18&lt;='Tariffs Jan2020'!L18,($C$5*'Tariffs Jan2020'!AL18/'Tariffs Jan2020'!AJ18-'Tariffs Jan2020'!K18)*('Tariffs Jan2020'!W18/100)*'Tariffs Jan2020'!AJ18,('Tariffs Jan2020'!L18-'Tariffs Jan2020'!K18)*('Tariffs Jan2020'!W18/100)*'Tariffs Jan2020'!AJ18))</f>
        <v>94.500000000000014</v>
      </c>
      <c r="M24" s="85">
        <f>IF($C$5*'Tariffs Jan2020'!AL18/'Tariffs Jan2020'!AJ18&lt;'Tariffs Jan2020'!L18,0,IF($C$5*'Tariffs Jan2020'!AL18/'Tariffs Jan2020'!AJ18&lt;='Tariffs Jan2020'!M18,($C$5*'Tariffs Jan2020'!AL18/'Tariffs Jan2020'!AJ18-'Tariffs Jan2020'!L18)*('Tariffs Jan2020'!X18/100)*'Tariffs Jan2020'!AJ18,('Tariffs Jan2020'!M18-'Tariffs Jan2020'!L18)*('Tariffs Jan2020'!X18/100)*'Tariffs Jan2020'!AJ18))</f>
        <v>0</v>
      </c>
      <c r="N24" s="85">
        <f>IF(($C$5*'Tariffs Jan2020'!AL18/'Tariffs Jan2020'!AJ18&gt;'Tariffs Jan2020'!M18),($C$5*'Tariffs Jan2020'!AL18/'Tariffs Jan2020'!AJ18-'Tariffs Jan2020'!M18)*'Tariffs Jan2020'!Y18/100*'Tariffs Jan2020'!AJ18,0)</f>
        <v>0</v>
      </c>
      <c r="O24" s="73">
        <f t="shared" si="0"/>
        <v>1918.2</v>
      </c>
      <c r="P24" s="498">
        <f t="shared" si="1"/>
        <v>2110.0200000000004</v>
      </c>
      <c r="Q24" s="451"/>
      <c r="R24" s="451"/>
      <c r="S24" s="451"/>
      <c r="T24" s="451"/>
      <c r="U24" s="451"/>
      <c r="V24" s="451"/>
      <c r="W24" s="451"/>
      <c r="X24" s="451"/>
      <c r="Y24" s="451"/>
      <c r="Z24" s="451"/>
    </row>
    <row r="25" spans="1:26" x14ac:dyDescent="0.15">
      <c r="A25" s="47" t="str">
        <f>'Tariffs Jan2020'!F19</f>
        <v>Dodo Power &amp; Gas</v>
      </c>
      <c r="B25" s="47" t="str">
        <f>'Tariffs Jan2020'!D19</f>
        <v>Multinet Metro 2</v>
      </c>
      <c r="C25" s="287">
        <f>'Tariffs Jan2020'!E19</f>
        <v>43647</v>
      </c>
      <c r="D25" s="85">
        <f>365*'Tariffs Jan2020'!H19/100</f>
        <v>247.28749999999999</v>
      </c>
      <c r="E25" s="85">
        <f>IF($C$5*'Tariffs Jan2020'!AK19/'Tariffs Jan2020'!AI19&gt;='Tariffs Jan2020'!J19,( 'Tariffs Jan2020'!J19*'Tariffs Jan2020'!O19/100)* 'Tariffs Jan2020'!AI19,($C$5*'Tariffs Jan2020'!AK19/'Tariffs Jan2020'!AI19*'Tariffs Jan2020'!O19/100)* 'Tariffs Jan2020'!AI19)</f>
        <v>254.86363636363632</v>
      </c>
      <c r="F25" s="85">
        <f>IF($C$5*'Tariffs Jan2020'!AK19/'Tariffs Jan2020'!AI19&lt;'Tariffs Jan2020'!J19,0,IF($C$5*'Tariffs Jan2020'!AK19/'Tariffs Jan2020'!AI19&lt;='Tariffs Jan2020'!K19,($C$5*'Tariffs Jan2020'!AK19/'Tariffs Jan2020'!AI19-'Tariffs Jan2020'!J19)*('Tariffs Jan2020'!P19/100)*'Tariffs Jan2020'!AI19,('Tariffs Jan2020'!K19-'Tariffs Jan2020'!J19)*('Tariffs Jan2020'!P19/100)*'Tariffs Jan2020'!AI19))</f>
        <v>0</v>
      </c>
      <c r="G25" s="85">
        <f>IF($C$5*'Tariffs Jan2020'!AK19/'Tariffs Jan2020'!AI19&lt;'Tariffs Jan2020'!K19,0,IF($C$5*'Tariffs Jan2020'!AK19/'Tariffs Jan2020'!AI19&lt;='Tariffs Jan2020'!L19,($C$5*'Tariffs Jan2020'!AK19/'Tariffs Jan2020'!AI19-'Tariffs Jan2020'!K19)*('Tariffs Jan2020'!Q19/100)*'Tariffs Jan2020'!AI19,('Tariffs Jan2020'!L19-'Tariffs Jan2020'!K19)*('Tariffs Jan2020'!Q19/100)*'Tariffs Jan2020'!AI19))</f>
        <v>0</v>
      </c>
      <c r="H25" s="85">
        <f>IF($C$5*'Tariffs Jan2020'!AK19/'Tariffs Jan2020'!AI19&lt;'Tariffs Jan2020'!L19,0,IF($C$5*'Tariffs Jan2020'!AK19/'Tariffs Jan2020'!AI19&lt;='Tariffs Jan2020'!M19,($C$5*'Tariffs Jan2020'!AK19/'Tariffs Jan2020'!AI19-'Tariffs Jan2020'!L19)*('Tariffs Jan2020'!R19/100)*'Tariffs Jan2020'!AI19,('Tariffs Jan2020'!M19-'Tariffs Jan2020'!L19)*('Tariffs Jan2020'!R19/100)*'Tariffs Jan2020'!AI19))</f>
        <v>0</v>
      </c>
      <c r="I25" s="85">
        <f>IF(($C$5*'Tariffs Jan2020'!AK19/'Tariffs Jan2020'!AI19&gt;'Tariffs Jan2020'!M19),($C$5*'Tariffs Jan2020'!AK19/'Tariffs Jan2020'!AI19-'Tariffs Jan2020'!M19)*'Tariffs Jan2020'!S19/100*'Tariffs Jan2020'!AI19,0)</f>
        <v>396.90000000000003</v>
      </c>
      <c r="J25" s="85">
        <f>IF($C$5*'Tariffs Jan2020'!AL19/'Tariffs Jan2020'!AJ19&gt;='Tariffs Jan2020'!J19,('Tariffs Jan2020'!J19*'Tariffs Jan2020'!U19/100)* 'Tariffs Jan2020'!AJ19,($C$5*'Tariffs Jan2020'!AL19/'Tariffs Jan2020'!AJ19*'Tariffs Jan2020'!U19/100)* 'Tariffs Jan2020'!AJ19)</f>
        <v>231.00000000000006</v>
      </c>
      <c r="K25" s="85">
        <f>IF($C$5*'Tariffs Jan2020'!AL19/'Tariffs Jan2020'!AJ19&lt;'Tariffs Jan2020'!J19,0,IF($C$5*'Tariffs Jan2020'!AL19/'Tariffs Jan2020'!AJ19&lt;='Tariffs Jan2020'!K19,($C$5*'Tariffs Jan2020'!AL19/'Tariffs Jan2020'!AJ19-'Tariffs Jan2020'!J19)*('Tariffs Jan2020'!V19/100)*'Tariffs Jan2020'!AJ19,('Tariffs Jan2020'!K19-'Tariffs Jan2020'!J19)*('Tariffs Jan2020'!V19/100)*'Tariffs Jan2020'!AJ19))</f>
        <v>0</v>
      </c>
      <c r="L25" s="85">
        <f>IF($C$5*'Tariffs Jan2020'!AL19/'Tariffs Jan2020'!AJ19&lt;'Tariffs Jan2020'!K19,0,IF($C$5*'Tariffs Jan2020'!AL19/'Tariffs Jan2020'!AJ19&lt;='Tariffs Jan2020'!L19,($C$5*'Tariffs Jan2020'!AL19/'Tariffs Jan2020'!AJ19-'Tariffs Jan2020'!K19)*('Tariffs Jan2020'!W19/100)*'Tariffs Jan2020'!AJ19,('Tariffs Jan2020'!L19-'Tariffs Jan2020'!K19)*('Tariffs Jan2020'!W19/100)*'Tariffs Jan2020'!AJ19))</f>
        <v>0</v>
      </c>
      <c r="M25" s="85">
        <f>IF($C$5*'Tariffs Jan2020'!AL19/'Tariffs Jan2020'!AJ19&lt;'Tariffs Jan2020'!L19,0,IF($C$5*'Tariffs Jan2020'!AL19/'Tariffs Jan2020'!AJ19&lt;='Tariffs Jan2020'!M19,($C$5*'Tariffs Jan2020'!AL19/'Tariffs Jan2020'!AJ19-'Tariffs Jan2020'!L19)*('Tariffs Jan2020'!X19/100)*'Tariffs Jan2020'!AJ19,('Tariffs Jan2020'!M19-'Tariffs Jan2020'!L19)*('Tariffs Jan2020'!X19/100)*'Tariffs Jan2020'!AJ19))</f>
        <v>0</v>
      </c>
      <c r="N25" s="85">
        <f>IF(($C$5*'Tariffs Jan2020'!AL19/'Tariffs Jan2020'!AJ19&gt;'Tariffs Jan2020'!M19),($C$5*'Tariffs Jan2020'!AL19/'Tariffs Jan2020'!AJ19-'Tariffs Jan2020'!M19)*'Tariffs Jan2020'!Y19/100*'Tariffs Jan2020'!AJ19,0)</f>
        <v>386.40000000000003</v>
      </c>
      <c r="O25" s="73">
        <f t="shared" si="0"/>
        <v>1516.4511363636364</v>
      </c>
      <c r="P25" s="498">
        <f t="shared" si="1"/>
        <v>1668.0962500000001</v>
      </c>
      <c r="Q25" s="451"/>
      <c r="R25" s="451"/>
      <c r="S25" s="451"/>
      <c r="T25" s="451"/>
      <c r="U25" s="451"/>
      <c r="V25" s="451"/>
      <c r="W25" s="451"/>
      <c r="X25" s="451"/>
      <c r="Y25" s="451"/>
      <c r="Z25" s="451"/>
    </row>
    <row r="26" spans="1:26" x14ac:dyDescent="0.15">
      <c r="A26" s="47" t="str">
        <f>'Tariffs Jan2020'!F20</f>
        <v>EnergyAustralia</v>
      </c>
      <c r="B26" s="47" t="str">
        <f>'Tariffs Jan2020'!D20</f>
        <v>Multinet Metro 2</v>
      </c>
      <c r="C26" s="287">
        <f>'Tariffs Jan2020'!E20</f>
        <v>43831</v>
      </c>
      <c r="D26" s="85">
        <f>365*'Tariffs Jan2020'!H20/100</f>
        <v>300.02999999999997</v>
      </c>
      <c r="E26" s="85">
        <f>IF($C$5*'Tariffs Jan2020'!AK20/'Tariffs Jan2020'!AI20&gt;='Tariffs Jan2020'!J20,( 'Tariffs Jan2020'!J20*'Tariffs Jan2020'!O20/100)* 'Tariffs Jan2020'!AI20,($C$5*'Tariffs Jan2020'!AK20/'Tariffs Jan2020'!AI20*'Tariffs Jan2020'!O20/100)* 'Tariffs Jan2020'!AI20)</f>
        <v>486.00000000000011</v>
      </c>
      <c r="F26" s="85">
        <f>IF($C$5*'Tariffs Jan2020'!AK20/'Tariffs Jan2020'!AI20&lt;'Tariffs Jan2020'!J20,0,IF($C$5*'Tariffs Jan2020'!AK20/'Tariffs Jan2020'!AI20&lt;='Tariffs Jan2020'!K20,($C$5*'Tariffs Jan2020'!AK20/'Tariffs Jan2020'!AI20-'Tariffs Jan2020'!J20)*('Tariffs Jan2020'!P20/100)*'Tariffs Jan2020'!AI20,('Tariffs Jan2020'!K20-'Tariffs Jan2020'!J20)*('Tariffs Jan2020'!P20/100)*'Tariffs Jan2020'!AI20))</f>
        <v>0</v>
      </c>
      <c r="G26" s="85">
        <f>IF($C$5*'Tariffs Jan2020'!AK20/'Tariffs Jan2020'!AI20&lt;'Tariffs Jan2020'!K20,0,IF($C$5*'Tariffs Jan2020'!AK20/'Tariffs Jan2020'!AI20&lt;='Tariffs Jan2020'!L20,($C$5*'Tariffs Jan2020'!AK20/'Tariffs Jan2020'!AI20-'Tariffs Jan2020'!K20)*('Tariffs Jan2020'!Q20/100)*'Tariffs Jan2020'!AI20,('Tariffs Jan2020'!L20-'Tariffs Jan2020'!K20)*('Tariffs Jan2020'!Q20/100)*'Tariffs Jan2020'!AI20))</f>
        <v>0</v>
      </c>
      <c r="H26" s="85">
        <f>IF($C$5*'Tariffs Jan2020'!AK20/'Tariffs Jan2020'!AI20&lt;'Tariffs Jan2020'!L20,0,IF($C$5*'Tariffs Jan2020'!AK20/'Tariffs Jan2020'!AI20&lt;='Tariffs Jan2020'!M20,($C$5*'Tariffs Jan2020'!AK20/'Tariffs Jan2020'!AI20-'Tariffs Jan2020'!L20)*('Tariffs Jan2020'!R20/100)*'Tariffs Jan2020'!AI20,('Tariffs Jan2020'!M20-'Tariffs Jan2020'!L20)*('Tariffs Jan2020'!R20/100)*'Tariffs Jan2020'!AI20))</f>
        <v>0</v>
      </c>
      <c r="I26" s="85">
        <f>IF(($C$5*'Tariffs Jan2020'!AK20/'Tariffs Jan2020'!AI20&gt;'Tariffs Jan2020'!M20),($C$5*'Tariffs Jan2020'!AK20/'Tariffs Jan2020'!AI20-'Tariffs Jan2020'!M20)*'Tariffs Jan2020'!S20/100*'Tariffs Jan2020'!AI20,0)</f>
        <v>263.25</v>
      </c>
      <c r="J26" s="85">
        <f>IF($C$5*'Tariffs Jan2020'!AL20/'Tariffs Jan2020'!AJ20&gt;='Tariffs Jan2020'!J20,('Tariffs Jan2020'!J20*'Tariffs Jan2020'!U20/100)* 'Tariffs Jan2020'!AJ20,($C$5*'Tariffs Jan2020'!AL20/'Tariffs Jan2020'!AJ20*'Tariffs Jan2020'!U20/100)* 'Tariffs Jan2020'!AJ20)</f>
        <v>486.00000000000011</v>
      </c>
      <c r="K26" s="85">
        <f>IF($C$5*'Tariffs Jan2020'!AL20/'Tariffs Jan2020'!AJ20&lt;'Tariffs Jan2020'!J20,0,IF($C$5*'Tariffs Jan2020'!AL20/'Tariffs Jan2020'!AJ20&lt;='Tariffs Jan2020'!K20,($C$5*'Tariffs Jan2020'!AL20/'Tariffs Jan2020'!AJ20-'Tariffs Jan2020'!J20)*('Tariffs Jan2020'!V20/100)*'Tariffs Jan2020'!AJ20,('Tariffs Jan2020'!K20-'Tariffs Jan2020'!J20)*('Tariffs Jan2020'!V20/100)*'Tariffs Jan2020'!AJ20))</f>
        <v>0</v>
      </c>
      <c r="L26" s="85">
        <f>IF($C$5*'Tariffs Jan2020'!AL20/'Tariffs Jan2020'!AJ20&lt;'Tariffs Jan2020'!K20,0,IF($C$5*'Tariffs Jan2020'!AL20/'Tariffs Jan2020'!AJ20&lt;='Tariffs Jan2020'!L20,($C$5*'Tariffs Jan2020'!AL20/'Tariffs Jan2020'!AJ20-'Tariffs Jan2020'!K20)*('Tariffs Jan2020'!W20/100)*'Tariffs Jan2020'!AJ20,('Tariffs Jan2020'!L20-'Tariffs Jan2020'!K20)*('Tariffs Jan2020'!W20/100)*'Tariffs Jan2020'!AJ20))</f>
        <v>0</v>
      </c>
      <c r="M26" s="85">
        <f>IF($C$5*'Tariffs Jan2020'!AL20/'Tariffs Jan2020'!AJ20&lt;'Tariffs Jan2020'!L20,0,IF($C$5*'Tariffs Jan2020'!AL20/'Tariffs Jan2020'!AJ20&lt;='Tariffs Jan2020'!M20,($C$5*'Tariffs Jan2020'!AL20/'Tariffs Jan2020'!AJ20-'Tariffs Jan2020'!L20)*('Tariffs Jan2020'!X20/100)*'Tariffs Jan2020'!AJ20,('Tariffs Jan2020'!M20-'Tariffs Jan2020'!L20)*('Tariffs Jan2020'!X20/100)*'Tariffs Jan2020'!AJ20))</f>
        <v>0</v>
      </c>
      <c r="N26" s="85">
        <f>IF(($C$5*'Tariffs Jan2020'!AL20/'Tariffs Jan2020'!AJ20&gt;'Tariffs Jan2020'!M20),($C$5*'Tariffs Jan2020'!AL20/'Tariffs Jan2020'!AJ20-'Tariffs Jan2020'!M20)*'Tariffs Jan2020'!Y20/100*'Tariffs Jan2020'!AJ20,0)</f>
        <v>263.25</v>
      </c>
      <c r="O26" s="73">
        <f t="shared" si="0"/>
        <v>1798.5300000000002</v>
      </c>
      <c r="P26" s="498">
        <f t="shared" si="1"/>
        <v>1978.3830000000005</v>
      </c>
      <c r="Q26" s="451"/>
      <c r="R26" s="451"/>
      <c r="S26" s="451"/>
      <c r="T26" s="451"/>
      <c r="U26" s="451"/>
      <c r="V26" s="451"/>
      <c r="W26" s="451"/>
      <c r="X26" s="451"/>
      <c r="Y26" s="451"/>
      <c r="Z26" s="451"/>
    </row>
    <row r="27" spans="1:26" x14ac:dyDescent="0.15">
      <c r="A27" s="47" t="str">
        <f>'Tariffs Jan2020'!F21</f>
        <v>Lumo Energy</v>
      </c>
      <c r="B27" s="47" t="str">
        <f>'Tariffs Jan2020'!D21</f>
        <v>Multinet Metro 2</v>
      </c>
      <c r="C27" s="287">
        <f>'Tariffs Jan2020'!E21</f>
        <v>43831</v>
      </c>
      <c r="D27" s="85">
        <f>365*'Tariffs Jan2020'!H21/100</f>
        <v>241.63</v>
      </c>
      <c r="E27" s="85">
        <f>IF($C$5*'Tariffs Jan2020'!AK21/'Tariffs Jan2020'!AI21&gt;='Tariffs Jan2020'!J21,( 'Tariffs Jan2020'!J21*'Tariffs Jan2020'!O21/100)* 'Tariffs Jan2020'!AI21,($C$5*'Tariffs Jan2020'!AK21/'Tariffs Jan2020'!AI21*'Tariffs Jan2020'!O21/100)* 'Tariffs Jan2020'!AI21)</f>
        <v>229.90909090909088</v>
      </c>
      <c r="F27" s="85">
        <f>IF($C$5*'Tariffs Jan2020'!AK21/'Tariffs Jan2020'!AI21&lt;'Tariffs Jan2020'!J21,0,IF($C$5*'Tariffs Jan2020'!AK21/'Tariffs Jan2020'!AI21&lt;='Tariffs Jan2020'!K21,($C$5*'Tariffs Jan2020'!AK21/'Tariffs Jan2020'!AI21-'Tariffs Jan2020'!J21)*('Tariffs Jan2020'!P21/100)*'Tariffs Jan2020'!AI21,('Tariffs Jan2020'!K21-'Tariffs Jan2020'!J21)*('Tariffs Jan2020'!P21/100)*'Tariffs Jan2020'!AI21))</f>
        <v>202.09090909090912</v>
      </c>
      <c r="G27" s="85">
        <f>IF($C$5*'Tariffs Jan2020'!AK21/'Tariffs Jan2020'!AI21&lt;'Tariffs Jan2020'!K21,0,IF($C$5*'Tariffs Jan2020'!AK21/'Tariffs Jan2020'!AI21&lt;='Tariffs Jan2020'!L21,($C$5*'Tariffs Jan2020'!AK21/'Tariffs Jan2020'!AI21-'Tariffs Jan2020'!K21)*('Tariffs Jan2020'!Q21/100)*'Tariffs Jan2020'!AI21,('Tariffs Jan2020'!L21-'Tariffs Jan2020'!K21)*('Tariffs Jan2020'!Q21/100)*'Tariffs Jan2020'!AI21))</f>
        <v>168.5454545454545</v>
      </c>
      <c r="H27" s="85">
        <f>IF($C$5*'Tariffs Jan2020'!AK21/'Tariffs Jan2020'!AI21&lt;'Tariffs Jan2020'!L21,0,IF($C$5*'Tariffs Jan2020'!AK21/'Tariffs Jan2020'!AI21&lt;='Tariffs Jan2020'!M21,($C$5*'Tariffs Jan2020'!AK21/'Tariffs Jan2020'!AI21-'Tariffs Jan2020'!L21)*('Tariffs Jan2020'!R21/100)*'Tariffs Jan2020'!AI21,('Tariffs Jan2020'!M21-'Tariffs Jan2020'!L21)*('Tariffs Jan2020'!R21/100)*'Tariffs Jan2020'!AI21))</f>
        <v>75.272727272727266</v>
      </c>
      <c r="I27" s="85">
        <f>IF(($C$5*'Tariffs Jan2020'!AK21/'Tariffs Jan2020'!AI21&gt;'Tariffs Jan2020'!M21),($C$5*'Tariffs Jan2020'!AK21/'Tariffs Jan2020'!AI21-'Tariffs Jan2020'!M21)*'Tariffs Jan2020'!S21/100*'Tariffs Jan2020'!AI21,0)</f>
        <v>0</v>
      </c>
      <c r="J27" s="85">
        <f>IF($C$5*'Tariffs Jan2020'!AL21/'Tariffs Jan2020'!AJ21&gt;='Tariffs Jan2020'!J21,('Tariffs Jan2020'!J21*'Tariffs Jan2020'!U21/100)* 'Tariffs Jan2020'!AJ21,($C$5*'Tariffs Jan2020'!AL21/'Tariffs Jan2020'!AJ21*'Tariffs Jan2020'!U21/100)* 'Tariffs Jan2020'!AJ21)</f>
        <v>216.81818181818181</v>
      </c>
      <c r="K27" s="85">
        <f>IF($C$5*'Tariffs Jan2020'!AL21/'Tariffs Jan2020'!AJ21&lt;'Tariffs Jan2020'!J21,0,IF($C$5*'Tariffs Jan2020'!AL21/'Tariffs Jan2020'!AJ21&lt;='Tariffs Jan2020'!K21,($C$5*'Tariffs Jan2020'!AL21/'Tariffs Jan2020'!AJ21-'Tariffs Jan2020'!J21)*('Tariffs Jan2020'!V21/100)*'Tariffs Jan2020'!AJ21,('Tariffs Jan2020'!K21-'Tariffs Jan2020'!J21)*('Tariffs Jan2020'!V21/100)*'Tariffs Jan2020'!AJ21))</f>
        <v>192.27272727272728</v>
      </c>
      <c r="L27" s="85">
        <f>IF($C$5*'Tariffs Jan2020'!AL21/'Tariffs Jan2020'!AJ21&lt;'Tariffs Jan2020'!K21,0,IF($C$5*'Tariffs Jan2020'!AL21/'Tariffs Jan2020'!AJ21&lt;='Tariffs Jan2020'!L21,($C$5*'Tariffs Jan2020'!AL21/'Tariffs Jan2020'!AJ21-'Tariffs Jan2020'!K21)*('Tariffs Jan2020'!W21/100)*'Tariffs Jan2020'!AJ21,('Tariffs Jan2020'!L21-'Tariffs Jan2020'!K21)*('Tariffs Jan2020'!W21/100)*'Tariffs Jan2020'!AJ21))</f>
        <v>163.63636363636363</v>
      </c>
      <c r="M27" s="85">
        <f>IF($C$5*'Tariffs Jan2020'!AL21/'Tariffs Jan2020'!AJ21&lt;'Tariffs Jan2020'!L21,0,IF($C$5*'Tariffs Jan2020'!AL21/'Tariffs Jan2020'!AJ21&lt;='Tariffs Jan2020'!M21,($C$5*'Tariffs Jan2020'!AL21/'Tariffs Jan2020'!AJ21-'Tariffs Jan2020'!L21)*('Tariffs Jan2020'!X21/100)*'Tariffs Jan2020'!AJ21,('Tariffs Jan2020'!M21-'Tariffs Jan2020'!L21)*('Tariffs Jan2020'!X21/100)*'Tariffs Jan2020'!AJ21))</f>
        <v>74.454545454545453</v>
      </c>
      <c r="N27" s="85">
        <f>IF(($C$5*'Tariffs Jan2020'!AL21/'Tariffs Jan2020'!AJ21&gt;'Tariffs Jan2020'!M21),($C$5*'Tariffs Jan2020'!AL21/'Tariffs Jan2020'!AJ21-'Tariffs Jan2020'!M21)*'Tariffs Jan2020'!Y21/100*'Tariffs Jan2020'!AJ21,0)</f>
        <v>0</v>
      </c>
      <c r="O27" s="73">
        <f t="shared" si="0"/>
        <v>1564.63</v>
      </c>
      <c r="P27" s="498">
        <f t="shared" si="1"/>
        <v>1721.0930000000003</v>
      </c>
      <c r="Q27" s="451"/>
      <c r="R27" s="451"/>
      <c r="S27" s="451"/>
      <c r="T27" s="451"/>
      <c r="U27" s="451"/>
      <c r="V27" s="451"/>
      <c r="W27" s="451"/>
      <c r="X27" s="451"/>
      <c r="Y27" s="451"/>
      <c r="Z27" s="451"/>
    </row>
    <row r="28" spans="1:26" x14ac:dyDescent="0.15">
      <c r="A28" s="47" t="str">
        <f>'Tariffs Jan2020'!F22</f>
        <v>Momentum Energy</v>
      </c>
      <c r="B28" s="47" t="str">
        <f>'Tariffs Jan2020'!D22</f>
        <v>Multinet Metro 2</v>
      </c>
      <c r="C28" s="287">
        <f>'Tariffs Jan2020'!E22</f>
        <v>43831</v>
      </c>
      <c r="D28" s="85">
        <f>365*'Tariffs Jan2020'!H22/100</f>
        <v>305.6875</v>
      </c>
      <c r="E28" s="85">
        <f>IF($C$5*'Tariffs Jan2020'!AK22/'Tariffs Jan2020'!AI22&gt;='Tariffs Jan2020'!J22,( 'Tariffs Jan2020'!J22*'Tariffs Jan2020'!O22/100)* 'Tariffs Jan2020'!AI22,($C$5*'Tariffs Jan2020'!AK22/'Tariffs Jan2020'!AI22*'Tariffs Jan2020'!O22/100)* 'Tariffs Jan2020'!AI22)</f>
        <v>262.79999999999995</v>
      </c>
      <c r="F28" s="85">
        <f>IF($C$5*'Tariffs Jan2020'!AK22/'Tariffs Jan2020'!AI22&lt;'Tariffs Jan2020'!J22,0,IF($C$5*'Tariffs Jan2020'!AK22/'Tariffs Jan2020'!AI22&lt;='Tariffs Jan2020'!K22,($C$5*'Tariffs Jan2020'!AK22/'Tariffs Jan2020'!AI22-'Tariffs Jan2020'!J22)*('Tariffs Jan2020'!P22/100)*'Tariffs Jan2020'!AI22,('Tariffs Jan2020'!K22-'Tariffs Jan2020'!J22)*('Tariffs Jan2020'!P22/100)*'Tariffs Jan2020'!AI22))</f>
        <v>240.29999999999998</v>
      </c>
      <c r="G28" s="85">
        <f>IF($C$5*'Tariffs Jan2020'!AK22/'Tariffs Jan2020'!AI22&lt;'Tariffs Jan2020'!K22,0,IF($C$5*'Tariffs Jan2020'!AK22/'Tariffs Jan2020'!AI22&lt;='Tariffs Jan2020'!L22,($C$5*'Tariffs Jan2020'!AK22/'Tariffs Jan2020'!AI22-'Tariffs Jan2020'!K22)*('Tariffs Jan2020'!Q22/100)*'Tariffs Jan2020'!AI22,('Tariffs Jan2020'!L22-'Tariffs Jan2020'!K22)*('Tariffs Jan2020'!Q22/100)*'Tariffs Jan2020'!AI22))</f>
        <v>212.39999999999998</v>
      </c>
      <c r="H28" s="85">
        <f>IF($C$5*'Tariffs Jan2020'!AK22/'Tariffs Jan2020'!AI22&lt;'Tariffs Jan2020'!L22,0,IF($C$5*'Tariffs Jan2020'!AK22/'Tariffs Jan2020'!AI22&lt;='Tariffs Jan2020'!M22,($C$5*'Tariffs Jan2020'!AK22/'Tariffs Jan2020'!AI22-'Tariffs Jan2020'!L22)*('Tariffs Jan2020'!R22/100)*'Tariffs Jan2020'!AI22,('Tariffs Jan2020'!M22-'Tariffs Jan2020'!L22)*('Tariffs Jan2020'!R22/100)*'Tariffs Jan2020'!AI22))</f>
        <v>99</v>
      </c>
      <c r="I28" s="85">
        <f>IF(($C$5*'Tariffs Jan2020'!AK22/'Tariffs Jan2020'!AI22&gt;'Tariffs Jan2020'!M22),($C$5*'Tariffs Jan2020'!AK22/'Tariffs Jan2020'!AI22-'Tariffs Jan2020'!M22)*'Tariffs Jan2020'!S22/100*'Tariffs Jan2020'!AI22,0)</f>
        <v>0</v>
      </c>
      <c r="J28" s="85">
        <f>IF($C$5*'Tariffs Jan2020'!AL22/'Tariffs Jan2020'!AJ22&gt;='Tariffs Jan2020'!J22,('Tariffs Jan2020'!J22*'Tariffs Jan2020'!U22/100)* 'Tariffs Jan2020'!AJ22,($C$5*'Tariffs Jan2020'!AL22/'Tariffs Jan2020'!AJ22*'Tariffs Jan2020'!U22/100)* 'Tariffs Jan2020'!AJ22)</f>
        <v>244.8</v>
      </c>
      <c r="K28" s="85">
        <f>IF($C$5*'Tariffs Jan2020'!AL22/'Tariffs Jan2020'!AJ22&lt;'Tariffs Jan2020'!J22,0,IF($C$5*'Tariffs Jan2020'!AL22/'Tariffs Jan2020'!AJ22&lt;='Tariffs Jan2020'!K22,($C$5*'Tariffs Jan2020'!AL22/'Tariffs Jan2020'!AJ22-'Tariffs Jan2020'!J22)*('Tariffs Jan2020'!V22/100)*'Tariffs Jan2020'!AJ22,('Tariffs Jan2020'!K22-'Tariffs Jan2020'!J22)*('Tariffs Jan2020'!V22/100)*'Tariffs Jan2020'!AJ22))</f>
        <v>225</v>
      </c>
      <c r="L28" s="85">
        <f>IF($C$5*'Tariffs Jan2020'!AL22/'Tariffs Jan2020'!AJ22&lt;'Tariffs Jan2020'!K22,0,IF($C$5*'Tariffs Jan2020'!AL22/'Tariffs Jan2020'!AJ22&lt;='Tariffs Jan2020'!L22,($C$5*'Tariffs Jan2020'!AL22/'Tariffs Jan2020'!AJ22-'Tariffs Jan2020'!K22)*('Tariffs Jan2020'!W22/100)*'Tariffs Jan2020'!AJ22,('Tariffs Jan2020'!L22-'Tariffs Jan2020'!K22)*('Tariffs Jan2020'!W22/100)*'Tariffs Jan2020'!AJ22))</f>
        <v>201.60000000000002</v>
      </c>
      <c r="M28" s="85">
        <f>IF($C$5*'Tariffs Jan2020'!AL22/'Tariffs Jan2020'!AJ22&lt;'Tariffs Jan2020'!L22,0,IF($C$5*'Tariffs Jan2020'!AL22/'Tariffs Jan2020'!AJ22&lt;='Tariffs Jan2020'!M22,($C$5*'Tariffs Jan2020'!AL22/'Tariffs Jan2020'!AJ22-'Tariffs Jan2020'!L22)*('Tariffs Jan2020'!X22/100)*'Tariffs Jan2020'!AJ22,('Tariffs Jan2020'!M22-'Tariffs Jan2020'!L22)*('Tariffs Jan2020'!X22/100)*'Tariffs Jan2020'!AJ22))</f>
        <v>94.500000000000014</v>
      </c>
      <c r="N28" s="85">
        <f>IF(($C$5*'Tariffs Jan2020'!AL22/'Tariffs Jan2020'!AJ22&gt;'Tariffs Jan2020'!M22),($C$5*'Tariffs Jan2020'!AL22/'Tariffs Jan2020'!AJ22-'Tariffs Jan2020'!M22)*'Tariffs Jan2020'!Y22/100*'Tariffs Jan2020'!AJ22,0)</f>
        <v>0</v>
      </c>
      <c r="O28" s="73">
        <f t="shared" si="0"/>
        <v>1886.0875000000001</v>
      </c>
      <c r="P28" s="498">
        <f t="shared" si="1"/>
        <v>2074.6962500000004</v>
      </c>
      <c r="Q28" s="451"/>
      <c r="R28" s="451"/>
      <c r="S28" s="451"/>
      <c r="T28" s="451"/>
      <c r="U28" s="451"/>
      <c r="V28" s="451"/>
      <c r="W28" s="451"/>
      <c r="X28" s="451"/>
      <c r="Y28" s="451"/>
      <c r="Z28" s="451"/>
    </row>
    <row r="29" spans="1:26" ht="14" customHeight="1" x14ac:dyDescent="0.15">
      <c r="A29" s="47" t="str">
        <f>'Tariffs Jan2020'!F23</f>
        <v>Origin Energy</v>
      </c>
      <c r="B29" s="47" t="str">
        <f>'Tariffs Jan2020'!D23</f>
        <v>Multinet Metro 2</v>
      </c>
      <c r="C29" s="287">
        <f>'Tariffs Jan2020'!E23</f>
        <v>43831</v>
      </c>
      <c r="D29" s="85">
        <f>365*'Tariffs Jan2020'!H23/100</f>
        <v>255.5</v>
      </c>
      <c r="E29" s="85">
        <f>IF($C$5*'Tariffs Jan2020'!AK23/'Tariffs Jan2020'!AI23&gt;='Tariffs Jan2020'!J23,( 'Tariffs Jan2020'!J23*'Tariffs Jan2020'!O23/100)* 'Tariffs Jan2020'!AI23,($C$5*'Tariffs Jan2020'!AK23/'Tariffs Jan2020'!AI23*'Tariffs Jan2020'!O23/100)* 'Tariffs Jan2020'!AI23)</f>
        <v>432</v>
      </c>
      <c r="F29" s="85">
        <f>IF($C$5*'Tariffs Jan2020'!AK23/'Tariffs Jan2020'!AI23&lt;'Tariffs Jan2020'!J23,0,IF($C$5*'Tariffs Jan2020'!AK23/'Tariffs Jan2020'!AI23&lt;='Tariffs Jan2020'!K23,($C$5*'Tariffs Jan2020'!AK23/'Tariffs Jan2020'!AI23-'Tariffs Jan2020'!J23)*('Tariffs Jan2020'!P23/100)*'Tariffs Jan2020'!AI23,('Tariffs Jan2020'!K23-'Tariffs Jan2020'!J23)*('Tariffs Jan2020'!P23/100)*'Tariffs Jan2020'!AI23))</f>
        <v>175.5</v>
      </c>
      <c r="G29" s="85">
        <f>IF($C$5*'Tariffs Jan2020'!AK23/'Tariffs Jan2020'!AI23&lt;'Tariffs Jan2020'!K23,0,IF($C$5*'Tariffs Jan2020'!AK23/'Tariffs Jan2020'!AI23&lt;='Tariffs Jan2020'!L23,($C$5*'Tariffs Jan2020'!AK23/'Tariffs Jan2020'!AI23-'Tariffs Jan2020'!K23)*('Tariffs Jan2020'!Q23/100)*'Tariffs Jan2020'!AI23,('Tariffs Jan2020'!L23-'Tariffs Jan2020'!K23)*('Tariffs Jan2020'!Q23/100)*'Tariffs Jan2020'!AI23))</f>
        <v>0</v>
      </c>
      <c r="H29" s="85">
        <f>IF($C$5*'Tariffs Jan2020'!AK23/'Tariffs Jan2020'!AI23&lt;'Tariffs Jan2020'!L23,0,IF($C$5*'Tariffs Jan2020'!AK23/'Tariffs Jan2020'!AI23&lt;='Tariffs Jan2020'!M23,($C$5*'Tariffs Jan2020'!AK23/'Tariffs Jan2020'!AI23-'Tariffs Jan2020'!L23)*('Tariffs Jan2020'!R23/100)*'Tariffs Jan2020'!AI23,('Tariffs Jan2020'!M23-'Tariffs Jan2020'!L23)*('Tariffs Jan2020'!R23/100)*'Tariffs Jan2020'!AI23))</f>
        <v>0</v>
      </c>
      <c r="I29" s="85">
        <f>IF(($C$5*'Tariffs Jan2020'!AK23/'Tariffs Jan2020'!AI23&gt;'Tariffs Jan2020'!M23),($C$5*'Tariffs Jan2020'!AK23/'Tariffs Jan2020'!AI23-'Tariffs Jan2020'!M23)*'Tariffs Jan2020'!S23/100*'Tariffs Jan2020'!AI23,0)</f>
        <v>65.25</v>
      </c>
      <c r="J29" s="85">
        <f>IF($C$5*'Tariffs Jan2020'!AL23/'Tariffs Jan2020'!AJ23&gt;='Tariffs Jan2020'!J23,('Tariffs Jan2020'!J23*'Tariffs Jan2020'!U23/100)* 'Tariffs Jan2020'!AJ23,($C$5*'Tariffs Jan2020'!AL23/'Tariffs Jan2020'!AJ23*'Tariffs Jan2020'!U23/100)* 'Tariffs Jan2020'!AJ23)</f>
        <v>396.00000000000011</v>
      </c>
      <c r="K29" s="85">
        <f>IF($C$5*'Tariffs Jan2020'!AL23/'Tariffs Jan2020'!AJ23&lt;'Tariffs Jan2020'!J23,0,IF($C$5*'Tariffs Jan2020'!AL23/'Tariffs Jan2020'!AJ23&lt;='Tariffs Jan2020'!K23,($C$5*'Tariffs Jan2020'!AL23/'Tariffs Jan2020'!AJ23-'Tariffs Jan2020'!J23)*('Tariffs Jan2020'!V23/100)*'Tariffs Jan2020'!AJ23,('Tariffs Jan2020'!K23-'Tariffs Jan2020'!J23)*('Tariffs Jan2020'!V23/100)*'Tariffs Jan2020'!AJ23))</f>
        <v>157.50000000000003</v>
      </c>
      <c r="L29" s="85">
        <f>IF($C$5*'Tariffs Jan2020'!AL23/'Tariffs Jan2020'!AJ23&lt;'Tariffs Jan2020'!K23,0,IF($C$5*'Tariffs Jan2020'!AL23/'Tariffs Jan2020'!AJ23&lt;='Tariffs Jan2020'!L23,($C$5*'Tariffs Jan2020'!AL23/'Tariffs Jan2020'!AJ23-'Tariffs Jan2020'!K23)*('Tariffs Jan2020'!W23/100)*'Tariffs Jan2020'!AJ23,('Tariffs Jan2020'!L23-'Tariffs Jan2020'!K23)*('Tariffs Jan2020'!W23/100)*'Tariffs Jan2020'!AJ23))</f>
        <v>0</v>
      </c>
      <c r="M29" s="85">
        <f>IF($C$5*'Tariffs Jan2020'!AL23/'Tariffs Jan2020'!AJ23&lt;'Tariffs Jan2020'!L23,0,IF($C$5*'Tariffs Jan2020'!AL23/'Tariffs Jan2020'!AJ23&lt;='Tariffs Jan2020'!M23,($C$5*'Tariffs Jan2020'!AL23/'Tariffs Jan2020'!AJ23-'Tariffs Jan2020'!L23)*('Tariffs Jan2020'!X23/100)*'Tariffs Jan2020'!AJ23,('Tariffs Jan2020'!M23-'Tariffs Jan2020'!L23)*('Tariffs Jan2020'!X23/100)*'Tariffs Jan2020'!AJ23))</f>
        <v>0</v>
      </c>
      <c r="N29" s="85">
        <f>IF(($C$5*'Tariffs Jan2020'!AL23/'Tariffs Jan2020'!AJ23&gt;'Tariffs Jan2020'!M23),($C$5*'Tariffs Jan2020'!AL23/'Tariffs Jan2020'!AJ23-'Tariffs Jan2020'!M23)*'Tariffs Jan2020'!Y23/100*'Tariffs Jan2020'!AJ23,0)</f>
        <v>60.750000000000014</v>
      </c>
      <c r="O29" s="73">
        <f t="shared" si="0"/>
        <v>1542.5</v>
      </c>
      <c r="P29" s="498">
        <f t="shared" si="1"/>
        <v>1696.7500000000002</v>
      </c>
      <c r="Q29" s="451"/>
      <c r="R29" s="451"/>
      <c r="S29" s="451"/>
      <c r="T29" s="451"/>
      <c r="U29" s="451"/>
      <c r="V29" s="451"/>
      <c r="W29" s="451"/>
      <c r="X29" s="451"/>
      <c r="Y29" s="451"/>
      <c r="Z29" s="451"/>
    </row>
    <row r="30" spans="1:26" x14ac:dyDescent="0.15">
      <c r="A30" s="47" t="str">
        <f>'Tariffs Jan2020'!F24</f>
        <v>Red Energy</v>
      </c>
      <c r="B30" s="47" t="str">
        <f>'Tariffs Jan2020'!D24</f>
        <v>Multinet Metro 2</v>
      </c>
      <c r="C30" s="287">
        <f>'Tariffs Jan2020'!E24</f>
        <v>43831</v>
      </c>
      <c r="D30" s="85">
        <f>365*'Tariffs Jan2020'!H24/100</f>
        <v>273.75</v>
      </c>
      <c r="E30" s="85">
        <f>IF($C$5*'Tariffs Jan2020'!AK24/'Tariffs Jan2020'!AI24&gt;='Tariffs Jan2020'!J24,( 'Tariffs Jan2020'!J24*'Tariffs Jan2020'!O24/100)* 'Tariffs Jan2020'!AI24,($C$5*'Tariffs Jan2020'!AK24/'Tariffs Jan2020'!AI24*'Tariffs Jan2020'!O24/100)* 'Tariffs Jan2020'!AI24)</f>
        <v>209.70000000000002</v>
      </c>
      <c r="F30" s="85">
        <f>IF($C$5*'Tariffs Jan2020'!AK24/'Tariffs Jan2020'!AI24&lt;'Tariffs Jan2020'!J24,0,IF($C$5*'Tariffs Jan2020'!AK24/'Tariffs Jan2020'!AI24&lt;='Tariffs Jan2020'!K24,($C$5*'Tariffs Jan2020'!AK24/'Tariffs Jan2020'!AI24-'Tariffs Jan2020'!J24)*('Tariffs Jan2020'!P24/100)*'Tariffs Jan2020'!AI24,('Tariffs Jan2020'!K24-'Tariffs Jan2020'!J24)*('Tariffs Jan2020'!P24/100)*'Tariffs Jan2020'!AI24))</f>
        <v>196.20000000000002</v>
      </c>
      <c r="G30" s="85">
        <f>IF($C$5*'Tariffs Jan2020'!AK24/'Tariffs Jan2020'!AI24&lt;'Tariffs Jan2020'!K24,0,IF($C$5*'Tariffs Jan2020'!AK24/'Tariffs Jan2020'!AI24&lt;='Tariffs Jan2020'!L24,($C$5*'Tariffs Jan2020'!AK24/'Tariffs Jan2020'!AI24-'Tariffs Jan2020'!K24)*('Tariffs Jan2020'!Q24/100)*'Tariffs Jan2020'!AI24,('Tariffs Jan2020'!L24-'Tariffs Jan2020'!K24)*('Tariffs Jan2020'!Q24/100)*'Tariffs Jan2020'!AI24))</f>
        <v>178.2</v>
      </c>
      <c r="H30" s="85">
        <f>IF($C$5*'Tariffs Jan2020'!AK24/'Tariffs Jan2020'!AI24&lt;'Tariffs Jan2020'!L24,0,IF($C$5*'Tariffs Jan2020'!AK24/'Tariffs Jan2020'!AI24&lt;='Tariffs Jan2020'!M24,($C$5*'Tariffs Jan2020'!AK24/'Tariffs Jan2020'!AI24-'Tariffs Jan2020'!L24)*('Tariffs Jan2020'!R24/100)*'Tariffs Jan2020'!AI24,('Tariffs Jan2020'!M24-'Tariffs Jan2020'!L24)*('Tariffs Jan2020'!R24/100)*'Tariffs Jan2020'!AI24))</f>
        <v>84.6</v>
      </c>
      <c r="I30" s="85">
        <f>IF(($C$5*'Tariffs Jan2020'!AK24/'Tariffs Jan2020'!AI24&gt;'Tariffs Jan2020'!M24),($C$5*'Tariffs Jan2020'!AK24/'Tariffs Jan2020'!AI24-'Tariffs Jan2020'!M24)*'Tariffs Jan2020'!S24/100*'Tariffs Jan2020'!AI24,0)</f>
        <v>0</v>
      </c>
      <c r="J30" s="85">
        <f>IF($C$5*'Tariffs Jan2020'!AL24/'Tariffs Jan2020'!AJ24&gt;='Tariffs Jan2020'!J24,('Tariffs Jan2020'!J24*'Tariffs Jan2020'!U24/100)* 'Tariffs Jan2020'!AJ24,($C$5*'Tariffs Jan2020'!AL24/'Tariffs Jan2020'!AJ24*'Tariffs Jan2020'!U24/100)* 'Tariffs Jan2020'!AJ24)</f>
        <v>200.70000000000002</v>
      </c>
      <c r="K30" s="85">
        <f>IF($C$5*'Tariffs Jan2020'!AL24/'Tariffs Jan2020'!AJ24&lt;'Tariffs Jan2020'!J24,0,IF($C$5*'Tariffs Jan2020'!AL24/'Tariffs Jan2020'!AJ24&lt;='Tariffs Jan2020'!K24,($C$5*'Tariffs Jan2020'!AL24/'Tariffs Jan2020'!AJ24-'Tariffs Jan2020'!J24)*('Tariffs Jan2020'!V24/100)*'Tariffs Jan2020'!AJ24,('Tariffs Jan2020'!K24-'Tariffs Jan2020'!J24)*('Tariffs Jan2020'!V24/100)*'Tariffs Jan2020'!AJ24))</f>
        <v>182.7</v>
      </c>
      <c r="L30" s="85">
        <f>IF($C$5*'Tariffs Jan2020'!AL24/'Tariffs Jan2020'!AJ24&lt;'Tariffs Jan2020'!K24,0,IF($C$5*'Tariffs Jan2020'!AL24/'Tariffs Jan2020'!AJ24&lt;='Tariffs Jan2020'!L24,($C$5*'Tariffs Jan2020'!AL24/'Tariffs Jan2020'!AJ24-'Tariffs Jan2020'!K24)*('Tariffs Jan2020'!W24/100)*'Tariffs Jan2020'!AJ24,('Tariffs Jan2020'!L24-'Tariffs Jan2020'!K24)*('Tariffs Jan2020'!W24/100)*'Tariffs Jan2020'!AJ24))</f>
        <v>169.2</v>
      </c>
      <c r="M30" s="85">
        <f>IF($C$5*'Tariffs Jan2020'!AL24/'Tariffs Jan2020'!AJ24&lt;'Tariffs Jan2020'!L24,0,IF($C$5*'Tariffs Jan2020'!AL24/'Tariffs Jan2020'!AJ24&lt;='Tariffs Jan2020'!M24,($C$5*'Tariffs Jan2020'!AL24/'Tariffs Jan2020'!AJ24-'Tariffs Jan2020'!L24)*('Tariffs Jan2020'!X24/100)*'Tariffs Jan2020'!AJ24,('Tariffs Jan2020'!M24-'Tariffs Jan2020'!L24)*('Tariffs Jan2020'!X24/100)*'Tariffs Jan2020'!AJ24))</f>
        <v>80.099999999999994</v>
      </c>
      <c r="N30" s="85">
        <f>IF(($C$5*'Tariffs Jan2020'!AL24/'Tariffs Jan2020'!AJ24&gt;'Tariffs Jan2020'!M24),($C$5*'Tariffs Jan2020'!AL24/'Tariffs Jan2020'!AJ24-'Tariffs Jan2020'!M24)*'Tariffs Jan2020'!Y24/100*'Tariffs Jan2020'!AJ24,0)</f>
        <v>0</v>
      </c>
      <c r="O30" s="73">
        <f t="shared" si="0"/>
        <v>1575.15</v>
      </c>
      <c r="P30" s="498">
        <f t="shared" si="1"/>
        <v>1732.6650000000002</v>
      </c>
      <c r="Q30" s="451"/>
      <c r="R30" s="451"/>
      <c r="S30" s="451"/>
      <c r="T30" s="451"/>
      <c r="U30" s="451"/>
      <c r="V30" s="451"/>
      <c r="W30" s="451"/>
      <c r="X30" s="451"/>
      <c r="Y30" s="451"/>
      <c r="Z30" s="451"/>
    </row>
    <row r="31" spans="1:26" x14ac:dyDescent="0.15">
      <c r="A31" s="47" t="str">
        <f>'Tariffs Jan2020'!F25</f>
        <v>Simply Energy</v>
      </c>
      <c r="B31" s="47" t="str">
        <f>'Tariffs Jan2020'!D25</f>
        <v>Multinet Metro 2</v>
      </c>
      <c r="C31" s="287">
        <f>'Tariffs Jan2020'!E25</f>
        <v>43831</v>
      </c>
      <c r="D31" s="85">
        <f>365*'Tariffs Jan2020'!H25/100</f>
        <v>277.7285</v>
      </c>
      <c r="E31" s="85">
        <f>IF($C$5*'Tariffs Jan2020'!AK25/'Tariffs Jan2020'!AI25&gt;='Tariffs Jan2020'!J25,( 'Tariffs Jan2020'!J25*'Tariffs Jan2020'!O25/100)* 'Tariffs Jan2020'!AI25,($C$5*'Tariffs Jan2020'!AK25/'Tariffs Jan2020'!AI25*'Tariffs Jan2020'!O25/100)* 'Tariffs Jan2020'!AI25)</f>
        <v>273.60000000000002</v>
      </c>
      <c r="F31" s="85">
        <f>IF($C$5*'Tariffs Jan2020'!AK25/'Tariffs Jan2020'!AI25&lt;'Tariffs Jan2020'!J25,0,IF($C$5*'Tariffs Jan2020'!AK25/'Tariffs Jan2020'!AI25&lt;='Tariffs Jan2020'!K25,($C$5*'Tariffs Jan2020'!AK25/'Tariffs Jan2020'!AI25-'Tariffs Jan2020'!J25)*('Tariffs Jan2020'!P25/100)*'Tariffs Jan2020'!AI25,('Tariffs Jan2020'!K25-'Tariffs Jan2020'!J25)*('Tariffs Jan2020'!P25/100)*'Tariffs Jan2020'!AI25))</f>
        <v>243.89999999999998</v>
      </c>
      <c r="G31" s="85">
        <f>IF($C$5*'Tariffs Jan2020'!AK25/'Tariffs Jan2020'!AI25&lt;'Tariffs Jan2020'!K25,0,IF($C$5*'Tariffs Jan2020'!AK25/'Tariffs Jan2020'!AI25&lt;='Tariffs Jan2020'!L25,($C$5*'Tariffs Jan2020'!AK25/'Tariffs Jan2020'!AI25-'Tariffs Jan2020'!K25)*('Tariffs Jan2020'!Q25/100)*'Tariffs Jan2020'!AI25,('Tariffs Jan2020'!L25-'Tariffs Jan2020'!K25)*('Tariffs Jan2020'!Q25/100)*'Tariffs Jan2020'!AI25))</f>
        <v>208.79999999999998</v>
      </c>
      <c r="H31" s="85">
        <f>IF($C$5*'Tariffs Jan2020'!AK25/'Tariffs Jan2020'!AI25&lt;'Tariffs Jan2020'!L25,0,IF($C$5*'Tariffs Jan2020'!AK25/'Tariffs Jan2020'!AI25&lt;='Tariffs Jan2020'!M25,($C$5*'Tariffs Jan2020'!AK25/'Tariffs Jan2020'!AI25-'Tariffs Jan2020'!L25)*('Tariffs Jan2020'!R25/100)*'Tariffs Jan2020'!AI25,('Tariffs Jan2020'!M25-'Tariffs Jan2020'!L25)*('Tariffs Jan2020'!R25/100)*'Tariffs Jan2020'!AI25))</f>
        <v>94.949999999999989</v>
      </c>
      <c r="I31" s="85">
        <f>IF(($C$5*'Tariffs Jan2020'!AK25/'Tariffs Jan2020'!AI25&gt;'Tariffs Jan2020'!M25),($C$5*'Tariffs Jan2020'!AK25/'Tariffs Jan2020'!AI25-'Tariffs Jan2020'!M25)*'Tariffs Jan2020'!S25/100*'Tariffs Jan2020'!AI25,0)</f>
        <v>0</v>
      </c>
      <c r="J31" s="85">
        <f>IF($C$5*'Tariffs Jan2020'!AL25/'Tariffs Jan2020'!AJ25&gt;='Tariffs Jan2020'!J25,('Tariffs Jan2020'!J25*'Tariffs Jan2020'!U25/100)* 'Tariffs Jan2020'!AJ25,($C$5*'Tariffs Jan2020'!AL25/'Tariffs Jan2020'!AJ25*'Tariffs Jan2020'!U25/100)* 'Tariffs Jan2020'!AJ25)</f>
        <v>259.20000000000005</v>
      </c>
      <c r="K31" s="85">
        <f>IF($C$5*'Tariffs Jan2020'!AL25/'Tariffs Jan2020'!AJ25&lt;'Tariffs Jan2020'!J25,0,IF($C$5*'Tariffs Jan2020'!AL25/'Tariffs Jan2020'!AJ25&lt;='Tariffs Jan2020'!K25,($C$5*'Tariffs Jan2020'!AL25/'Tariffs Jan2020'!AJ25-'Tariffs Jan2020'!J25)*('Tariffs Jan2020'!V25/100)*'Tariffs Jan2020'!AJ25,('Tariffs Jan2020'!K25-'Tariffs Jan2020'!J25)*('Tariffs Jan2020'!V25/100)*'Tariffs Jan2020'!AJ25))</f>
        <v>234</v>
      </c>
      <c r="L31" s="85">
        <f>IF($C$5*'Tariffs Jan2020'!AL25/'Tariffs Jan2020'!AJ25&lt;'Tariffs Jan2020'!K25,0,IF($C$5*'Tariffs Jan2020'!AL25/'Tariffs Jan2020'!AJ25&lt;='Tariffs Jan2020'!L25,($C$5*'Tariffs Jan2020'!AL25/'Tariffs Jan2020'!AJ25-'Tariffs Jan2020'!K25)*('Tariffs Jan2020'!W25/100)*'Tariffs Jan2020'!AJ25,('Tariffs Jan2020'!L25-'Tariffs Jan2020'!K25)*('Tariffs Jan2020'!W25/100)*'Tariffs Jan2020'!AJ25))</f>
        <v>204.3</v>
      </c>
      <c r="M31" s="85">
        <f>IF($C$5*'Tariffs Jan2020'!AL25/'Tariffs Jan2020'!AJ25&lt;'Tariffs Jan2020'!L25,0,IF($C$5*'Tariffs Jan2020'!AL25/'Tariffs Jan2020'!AJ25&lt;='Tariffs Jan2020'!M25,($C$5*'Tariffs Jan2020'!AL25/'Tariffs Jan2020'!AJ25-'Tariffs Jan2020'!L25)*('Tariffs Jan2020'!X25/100)*'Tariffs Jan2020'!AJ25,('Tariffs Jan2020'!M25-'Tariffs Jan2020'!L25)*('Tariffs Jan2020'!X25/100)*'Tariffs Jan2020'!AJ25))</f>
        <v>93.6</v>
      </c>
      <c r="N31" s="85">
        <f>IF(($C$5*'Tariffs Jan2020'!AL25/'Tariffs Jan2020'!AJ25&gt;'Tariffs Jan2020'!M25),($C$5*'Tariffs Jan2020'!AL25/'Tariffs Jan2020'!AJ25-'Tariffs Jan2020'!M25)*'Tariffs Jan2020'!Y25/100*'Tariffs Jan2020'!AJ25,0)</f>
        <v>0</v>
      </c>
      <c r="O31" s="73">
        <f t="shared" si="0"/>
        <v>1890.0784999999998</v>
      </c>
      <c r="P31" s="498">
        <f t="shared" si="1"/>
        <v>2079.08635</v>
      </c>
      <c r="Q31" s="451"/>
      <c r="R31" s="451"/>
      <c r="S31" s="451"/>
      <c r="T31" s="451"/>
      <c r="U31" s="451"/>
      <c r="V31" s="451"/>
      <c r="W31" s="451"/>
      <c r="X31" s="451"/>
      <c r="Y31" s="451"/>
      <c r="Z31" s="451"/>
    </row>
    <row r="32" spans="1:26" x14ac:dyDescent="0.15">
      <c r="A32" s="47" t="str">
        <f>'Tariffs Jan2020'!F26</f>
        <v>Sumo Power</v>
      </c>
      <c r="B32" s="47" t="str">
        <f>'Tariffs Jan2020'!D26</f>
        <v>Multinet Metro 2</v>
      </c>
      <c r="C32" s="287">
        <f>'Tariffs Jan2020'!E26</f>
        <v>43647</v>
      </c>
      <c r="D32" s="85">
        <f>365*'Tariffs Jan2020'!H26/100</f>
        <v>280.32</v>
      </c>
      <c r="E32" s="85">
        <f>IF($C$5*'Tariffs Jan2020'!AK26/'Tariffs Jan2020'!AI26&gt;='Tariffs Jan2020'!J26,( 'Tariffs Jan2020'!J26*'Tariffs Jan2020'!O26/100)* 'Tariffs Jan2020'!AI26,($C$5*'Tariffs Jan2020'!AK26/'Tariffs Jan2020'!AI26*'Tariffs Jan2020'!O26/100)* 'Tariffs Jan2020'!AI26)</f>
        <v>282.60000000000002</v>
      </c>
      <c r="F32" s="85">
        <f>IF($C$5*'Tariffs Jan2020'!AK26/'Tariffs Jan2020'!AI26&lt;'Tariffs Jan2020'!J26,0,IF($C$5*'Tariffs Jan2020'!AK26/'Tariffs Jan2020'!AI26&lt;='Tariffs Jan2020'!K26,($C$5*'Tariffs Jan2020'!AK26/'Tariffs Jan2020'!AI26-'Tariffs Jan2020'!J26)*('Tariffs Jan2020'!P26/100)*'Tariffs Jan2020'!AI26,('Tariffs Jan2020'!K26-'Tariffs Jan2020'!J26)*('Tariffs Jan2020'!P26/100)*'Tariffs Jan2020'!AI26))</f>
        <v>245.70000000000002</v>
      </c>
      <c r="G32" s="85">
        <f>IF($C$5*'Tariffs Jan2020'!AK26/'Tariffs Jan2020'!AI26&lt;'Tariffs Jan2020'!K26,0,IF($C$5*'Tariffs Jan2020'!AK26/'Tariffs Jan2020'!AI26&lt;='Tariffs Jan2020'!L26,($C$5*'Tariffs Jan2020'!AK26/'Tariffs Jan2020'!AI26-'Tariffs Jan2020'!K26)*('Tariffs Jan2020'!Q26/100)*'Tariffs Jan2020'!AI26,('Tariffs Jan2020'!L26-'Tariffs Jan2020'!K26)*('Tariffs Jan2020'!Q26/100)*'Tariffs Jan2020'!AI26))</f>
        <v>211.5</v>
      </c>
      <c r="H32" s="85">
        <f>IF($C$5*'Tariffs Jan2020'!AK26/'Tariffs Jan2020'!AI26&lt;'Tariffs Jan2020'!L26,0,IF($C$5*'Tariffs Jan2020'!AK26/'Tariffs Jan2020'!AI26&lt;='Tariffs Jan2020'!M26,($C$5*'Tariffs Jan2020'!AK26/'Tariffs Jan2020'!AI26-'Tariffs Jan2020'!L26)*('Tariffs Jan2020'!R26/100)*'Tariffs Jan2020'!AI26,('Tariffs Jan2020'!M26-'Tariffs Jan2020'!L26)*('Tariffs Jan2020'!R26/100)*'Tariffs Jan2020'!AI26))</f>
        <v>88.649999999999991</v>
      </c>
      <c r="I32" s="85">
        <f>IF(($C$5*'Tariffs Jan2020'!AK26/'Tariffs Jan2020'!AI26&gt;'Tariffs Jan2020'!M26),($C$5*'Tariffs Jan2020'!AK26/'Tariffs Jan2020'!AI26-'Tariffs Jan2020'!M26)*'Tariffs Jan2020'!S26/100*'Tariffs Jan2020'!AI26,0)</f>
        <v>0</v>
      </c>
      <c r="J32" s="85">
        <f>IF($C$5*'Tariffs Jan2020'!AL26/'Tariffs Jan2020'!AJ26&gt;='Tariffs Jan2020'!J26,('Tariffs Jan2020'!J26*'Tariffs Jan2020'!U26/100)* 'Tariffs Jan2020'!AJ26,($C$5*'Tariffs Jan2020'!AL26/'Tariffs Jan2020'!AJ26*'Tariffs Jan2020'!U26/100)* 'Tariffs Jan2020'!AJ26)</f>
        <v>271.79999999999995</v>
      </c>
      <c r="K32" s="85">
        <f>IF($C$5*'Tariffs Jan2020'!AL26/'Tariffs Jan2020'!AJ26&lt;'Tariffs Jan2020'!J26,0,IF($C$5*'Tariffs Jan2020'!AL26/'Tariffs Jan2020'!AJ26&lt;='Tariffs Jan2020'!K26,($C$5*'Tariffs Jan2020'!AL26/'Tariffs Jan2020'!AJ26-'Tariffs Jan2020'!J26)*('Tariffs Jan2020'!V26/100)*'Tariffs Jan2020'!AJ26,('Tariffs Jan2020'!K26-'Tariffs Jan2020'!J26)*('Tariffs Jan2020'!V26/100)*'Tariffs Jan2020'!AJ26))</f>
        <v>238.5</v>
      </c>
      <c r="L32" s="85">
        <f>IF($C$5*'Tariffs Jan2020'!AL26/'Tariffs Jan2020'!AJ26&lt;'Tariffs Jan2020'!K26,0,IF($C$5*'Tariffs Jan2020'!AL26/'Tariffs Jan2020'!AJ26&lt;='Tariffs Jan2020'!L26,($C$5*'Tariffs Jan2020'!AL26/'Tariffs Jan2020'!AJ26-'Tariffs Jan2020'!K26)*('Tariffs Jan2020'!W26/100)*'Tariffs Jan2020'!AJ26,('Tariffs Jan2020'!L26-'Tariffs Jan2020'!K26)*('Tariffs Jan2020'!W26/100)*'Tariffs Jan2020'!AJ26))</f>
        <v>205.2</v>
      </c>
      <c r="M32" s="85">
        <f>IF($C$5*'Tariffs Jan2020'!AL26/'Tariffs Jan2020'!AJ26&lt;'Tariffs Jan2020'!L26,0,IF($C$5*'Tariffs Jan2020'!AL26/'Tariffs Jan2020'!AJ26&lt;='Tariffs Jan2020'!M26,($C$5*'Tariffs Jan2020'!AL26/'Tariffs Jan2020'!AJ26-'Tariffs Jan2020'!L26)*('Tariffs Jan2020'!X26/100)*'Tariffs Jan2020'!AJ26,('Tariffs Jan2020'!M26-'Tariffs Jan2020'!L26)*('Tariffs Jan2020'!X26/100)*'Tariffs Jan2020'!AJ26))</f>
        <v>88.199999999999989</v>
      </c>
      <c r="N32" s="85">
        <f>IF(($C$5*'Tariffs Jan2020'!AL26/'Tariffs Jan2020'!AJ26&gt;'Tariffs Jan2020'!M26),($C$5*'Tariffs Jan2020'!AL26/'Tariffs Jan2020'!AJ26-'Tariffs Jan2020'!M26)*'Tariffs Jan2020'!Y26/100*'Tariffs Jan2020'!AJ26,0)</f>
        <v>0</v>
      </c>
      <c r="O32" s="73">
        <f t="shared" si="0"/>
        <v>1912.4700000000003</v>
      </c>
      <c r="P32" s="498">
        <f t="shared" si="1"/>
        <v>2103.7170000000006</v>
      </c>
      <c r="Q32" s="451"/>
      <c r="R32" s="451"/>
      <c r="S32" s="451"/>
      <c r="T32" s="451"/>
      <c r="U32" s="451"/>
      <c r="V32" s="451"/>
      <c r="W32" s="451"/>
      <c r="X32" s="451"/>
      <c r="Y32" s="451"/>
      <c r="Z32" s="451"/>
    </row>
    <row r="33" spans="1:26" x14ac:dyDescent="0.15">
      <c r="A33" s="47" t="str">
        <f>'Tariffs Jan2020'!F27</f>
        <v>Amaysim</v>
      </c>
      <c r="B33" s="47" t="str">
        <f>'Tariffs Jan2020'!D27</f>
        <v>Multinet Metro 2</v>
      </c>
      <c r="C33" s="287">
        <f>'Tariffs Jan2020'!E27</f>
        <v>43831</v>
      </c>
      <c r="D33" s="85">
        <f>365*'Tariffs Jan2020'!H27/100</f>
        <v>285.06499999999994</v>
      </c>
      <c r="E33" s="85">
        <f>IF($C$5*'Tariffs Jan2020'!AK27/'Tariffs Jan2020'!AI27&gt;='Tariffs Jan2020'!J27,( 'Tariffs Jan2020'!J27*'Tariffs Jan2020'!O27/100)* 'Tariffs Jan2020'!AI27,($C$5*'Tariffs Jan2020'!AK27/'Tariffs Jan2020'!AI27*'Tariffs Jan2020'!O27/100)* 'Tariffs Jan2020'!AI27)</f>
        <v>301.5</v>
      </c>
      <c r="F33" s="85">
        <f>IF($C$5*'Tariffs Jan2020'!AK27/'Tariffs Jan2020'!AI27&lt;'Tariffs Jan2020'!J27,0,IF($C$5*'Tariffs Jan2020'!AK27/'Tariffs Jan2020'!AI27&lt;='Tariffs Jan2020'!K27,($C$5*'Tariffs Jan2020'!AK27/'Tariffs Jan2020'!AI27-'Tariffs Jan2020'!J27)*('Tariffs Jan2020'!P27/100)*'Tariffs Jan2020'!AI27,('Tariffs Jan2020'!K27-'Tariffs Jan2020'!J27)*('Tariffs Jan2020'!P27/100)*'Tariffs Jan2020'!AI27))</f>
        <v>265.5</v>
      </c>
      <c r="G33" s="85">
        <f>IF($C$5*'Tariffs Jan2020'!AK27/'Tariffs Jan2020'!AI27&lt;'Tariffs Jan2020'!K27,0,IF($C$5*'Tariffs Jan2020'!AK27/'Tariffs Jan2020'!AI27&lt;='Tariffs Jan2020'!L27,($C$5*'Tariffs Jan2020'!AK27/'Tariffs Jan2020'!AI27-'Tariffs Jan2020'!K27)*('Tariffs Jan2020'!Q27/100)*'Tariffs Jan2020'!AI27,('Tariffs Jan2020'!L27-'Tariffs Jan2020'!K27)*('Tariffs Jan2020'!Q27/100)*'Tariffs Jan2020'!AI27))</f>
        <v>229.5</v>
      </c>
      <c r="H33" s="85">
        <f>IF($C$5*'Tariffs Jan2020'!AK27/'Tariffs Jan2020'!AI27&lt;'Tariffs Jan2020'!L27,0,IF($C$5*'Tariffs Jan2020'!AK27/'Tariffs Jan2020'!AI27&lt;='Tariffs Jan2020'!M27,($C$5*'Tariffs Jan2020'!AK27/'Tariffs Jan2020'!AI27-'Tariffs Jan2020'!L27)*('Tariffs Jan2020'!R27/100)*'Tariffs Jan2020'!AI27,('Tariffs Jan2020'!M27-'Tariffs Jan2020'!L27)*('Tariffs Jan2020'!R27/100)*'Tariffs Jan2020'!AI27))</f>
        <v>105.75</v>
      </c>
      <c r="I33" s="85">
        <f>IF(($C$5*'Tariffs Jan2020'!AK27/'Tariffs Jan2020'!AI27&gt;'Tariffs Jan2020'!M27),($C$5*'Tariffs Jan2020'!AK27/'Tariffs Jan2020'!AI27-'Tariffs Jan2020'!M27)*'Tariffs Jan2020'!S27/100*'Tariffs Jan2020'!AI27,0)</f>
        <v>0</v>
      </c>
      <c r="J33" s="85">
        <f>IF($C$5*'Tariffs Jan2020'!AL27/'Tariffs Jan2020'!AJ27&gt;='Tariffs Jan2020'!J27,('Tariffs Jan2020'!J27*'Tariffs Jan2020'!U27/100)* 'Tariffs Jan2020'!AJ27,($C$5*'Tariffs Jan2020'!AL27/'Tariffs Jan2020'!AJ27*'Tariffs Jan2020'!U27/100)* 'Tariffs Jan2020'!AJ27)</f>
        <v>292.5</v>
      </c>
      <c r="K33" s="85">
        <f>IF($C$5*'Tariffs Jan2020'!AL27/'Tariffs Jan2020'!AJ27&lt;'Tariffs Jan2020'!J27,0,IF($C$5*'Tariffs Jan2020'!AL27/'Tariffs Jan2020'!AJ27&lt;='Tariffs Jan2020'!K27,($C$5*'Tariffs Jan2020'!AL27/'Tariffs Jan2020'!AJ27-'Tariffs Jan2020'!J27)*('Tariffs Jan2020'!V27/100)*'Tariffs Jan2020'!AJ27,('Tariffs Jan2020'!K27-'Tariffs Jan2020'!J27)*('Tariffs Jan2020'!V27/100)*'Tariffs Jan2020'!AJ27))</f>
        <v>261</v>
      </c>
      <c r="L33" s="85">
        <f>IF($C$5*'Tariffs Jan2020'!AL27/'Tariffs Jan2020'!AJ27&lt;'Tariffs Jan2020'!K27,0,IF($C$5*'Tariffs Jan2020'!AL27/'Tariffs Jan2020'!AJ27&lt;='Tariffs Jan2020'!L27,($C$5*'Tariffs Jan2020'!AL27/'Tariffs Jan2020'!AJ27-'Tariffs Jan2020'!K27)*('Tariffs Jan2020'!W27/100)*'Tariffs Jan2020'!AJ27,('Tariffs Jan2020'!L27-'Tariffs Jan2020'!K27)*('Tariffs Jan2020'!W27/100)*'Tariffs Jan2020'!AJ27))</f>
        <v>225</v>
      </c>
      <c r="M33" s="85">
        <f>IF($C$5*'Tariffs Jan2020'!AL27/'Tariffs Jan2020'!AJ27&lt;'Tariffs Jan2020'!L27,0,IF($C$5*'Tariffs Jan2020'!AL27/'Tariffs Jan2020'!AJ27&lt;='Tariffs Jan2020'!M27,($C$5*'Tariffs Jan2020'!AL27/'Tariffs Jan2020'!AJ27-'Tariffs Jan2020'!L27)*('Tariffs Jan2020'!X27/100)*'Tariffs Jan2020'!AJ27,('Tariffs Jan2020'!M27-'Tariffs Jan2020'!L27)*('Tariffs Jan2020'!X27/100)*'Tariffs Jan2020'!AJ27))</f>
        <v>105.75</v>
      </c>
      <c r="N33" s="85">
        <f>IF(($C$5*'Tariffs Jan2020'!AL27/'Tariffs Jan2020'!AJ27&gt;'Tariffs Jan2020'!M27),($C$5*'Tariffs Jan2020'!AL27/'Tariffs Jan2020'!AJ27-'Tariffs Jan2020'!M27)*'Tariffs Jan2020'!Y27/100*'Tariffs Jan2020'!AJ27,0)</f>
        <v>0</v>
      </c>
      <c r="O33" s="73">
        <f t="shared" si="0"/>
        <v>2071.5650000000001</v>
      </c>
      <c r="P33" s="498">
        <f t="shared" si="1"/>
        <v>2278.7215000000001</v>
      </c>
      <c r="Q33" s="451"/>
      <c r="R33" s="451"/>
      <c r="S33" s="451"/>
      <c r="T33" s="451"/>
      <c r="U33" s="451"/>
      <c r="V33" s="451"/>
      <c r="W33" s="451"/>
      <c r="X33" s="451"/>
      <c r="Y33" s="451"/>
      <c r="Z33" s="451"/>
    </row>
    <row r="34" spans="1:26" x14ac:dyDescent="0.15">
      <c r="A34" s="47" t="str">
        <f>'Tariffs Jan2020'!F28</f>
        <v>GloBird Energy</v>
      </c>
      <c r="B34" s="47" t="str">
        <f>'Tariffs Jan2020'!D28</f>
        <v>Multinet Metro 2</v>
      </c>
      <c r="C34" s="287">
        <f>'Tariffs Jan2020'!E28</f>
        <v>43466</v>
      </c>
      <c r="D34" s="85">
        <f>365*'Tariffs Jan2020'!H28/100</f>
        <v>346.75</v>
      </c>
      <c r="E34" s="85">
        <f>IF($C$5*'Tariffs Jan2020'!AK28/'Tariffs Jan2020'!AI28&gt;='Tariffs Jan2020'!J28,( 'Tariffs Jan2020'!J28*'Tariffs Jan2020'!O28/100)* 'Tariffs Jan2020'!AI28,($C$5*'Tariffs Jan2020'!AK28/'Tariffs Jan2020'!AI28*'Tariffs Jan2020'!O28/100)* 'Tariffs Jan2020'!AI28)</f>
        <v>522</v>
      </c>
      <c r="F34" s="85">
        <f>IF($C$5*'Tariffs Jan2020'!AK28/'Tariffs Jan2020'!AI28&lt;'Tariffs Jan2020'!J28,0,IF($C$5*'Tariffs Jan2020'!AK28/'Tariffs Jan2020'!AI28&lt;='Tariffs Jan2020'!K28,($C$5*'Tariffs Jan2020'!AK28/'Tariffs Jan2020'!AI28-'Tariffs Jan2020'!J28)*('Tariffs Jan2020'!P28/100)*'Tariffs Jan2020'!AI28,('Tariffs Jan2020'!K28-'Tariffs Jan2020'!J28)*('Tariffs Jan2020'!P28/100)*'Tariffs Jan2020'!AI28))</f>
        <v>0</v>
      </c>
      <c r="G34" s="85">
        <f>IF($C$5*'Tariffs Jan2020'!AK28/'Tariffs Jan2020'!AI28&lt;'Tariffs Jan2020'!K28,0,IF($C$5*'Tariffs Jan2020'!AK28/'Tariffs Jan2020'!AI28&lt;='Tariffs Jan2020'!L28,($C$5*'Tariffs Jan2020'!AK28/'Tariffs Jan2020'!AI28-'Tariffs Jan2020'!K28)*('Tariffs Jan2020'!Q28/100)*'Tariffs Jan2020'!AI28,('Tariffs Jan2020'!L28-'Tariffs Jan2020'!K28)*('Tariffs Jan2020'!Q28/100)*'Tariffs Jan2020'!AI28))</f>
        <v>0</v>
      </c>
      <c r="H34" s="85">
        <f>IF($C$5*'Tariffs Jan2020'!AK28/'Tariffs Jan2020'!AI28&lt;'Tariffs Jan2020'!L28,0,IF($C$5*'Tariffs Jan2020'!AK28/'Tariffs Jan2020'!AI28&lt;='Tariffs Jan2020'!M28,($C$5*'Tariffs Jan2020'!AK28/'Tariffs Jan2020'!AI28-'Tariffs Jan2020'!L28)*('Tariffs Jan2020'!R28/100)*'Tariffs Jan2020'!AI28,('Tariffs Jan2020'!M28-'Tariffs Jan2020'!L28)*('Tariffs Jan2020'!R28/100)*'Tariffs Jan2020'!AI28))</f>
        <v>0</v>
      </c>
      <c r="I34" s="85">
        <f>IF(($C$5*'Tariffs Jan2020'!AK28/'Tariffs Jan2020'!AI28&gt;'Tariffs Jan2020'!M28),($C$5*'Tariffs Jan2020'!AK28/'Tariffs Jan2020'!AI28-'Tariffs Jan2020'!M28)*'Tariffs Jan2020'!S28/100*'Tariffs Jan2020'!AI28,0)</f>
        <v>283.5</v>
      </c>
      <c r="J34" s="85">
        <f>IF($C$5*'Tariffs Jan2020'!AL28/'Tariffs Jan2020'!AJ28&gt;='Tariffs Jan2020'!J28,('Tariffs Jan2020'!J28*'Tariffs Jan2020'!U28/100)* 'Tariffs Jan2020'!AJ28,($C$5*'Tariffs Jan2020'!AL28/'Tariffs Jan2020'!AJ28*'Tariffs Jan2020'!U28/100)* 'Tariffs Jan2020'!AJ28)</f>
        <v>495</v>
      </c>
      <c r="K34" s="85">
        <f>IF($C$5*'Tariffs Jan2020'!AL28/'Tariffs Jan2020'!AJ28&lt;'Tariffs Jan2020'!J28,0,IF($C$5*'Tariffs Jan2020'!AL28/'Tariffs Jan2020'!AJ28&lt;='Tariffs Jan2020'!K28,($C$5*'Tariffs Jan2020'!AL28/'Tariffs Jan2020'!AJ28-'Tariffs Jan2020'!J28)*('Tariffs Jan2020'!V28/100)*'Tariffs Jan2020'!AJ28,('Tariffs Jan2020'!K28-'Tariffs Jan2020'!J28)*('Tariffs Jan2020'!V28/100)*'Tariffs Jan2020'!AJ28))</f>
        <v>0</v>
      </c>
      <c r="L34" s="85">
        <f>IF($C$5*'Tariffs Jan2020'!AL28/'Tariffs Jan2020'!AJ28&lt;'Tariffs Jan2020'!K28,0,IF($C$5*'Tariffs Jan2020'!AL28/'Tariffs Jan2020'!AJ28&lt;='Tariffs Jan2020'!L28,($C$5*'Tariffs Jan2020'!AL28/'Tariffs Jan2020'!AJ28-'Tariffs Jan2020'!K28)*('Tariffs Jan2020'!W28/100)*'Tariffs Jan2020'!AJ28,('Tariffs Jan2020'!L28-'Tariffs Jan2020'!K28)*('Tariffs Jan2020'!W28/100)*'Tariffs Jan2020'!AJ28))</f>
        <v>0</v>
      </c>
      <c r="M34" s="85">
        <f>IF($C$5*'Tariffs Jan2020'!AL28/'Tariffs Jan2020'!AJ28&lt;'Tariffs Jan2020'!L28,0,IF($C$5*'Tariffs Jan2020'!AL28/'Tariffs Jan2020'!AJ28&lt;='Tariffs Jan2020'!M28,($C$5*'Tariffs Jan2020'!AL28/'Tariffs Jan2020'!AJ28-'Tariffs Jan2020'!L28)*('Tariffs Jan2020'!X28/100)*'Tariffs Jan2020'!AJ28,('Tariffs Jan2020'!M28-'Tariffs Jan2020'!L28)*('Tariffs Jan2020'!X28/100)*'Tariffs Jan2020'!AJ28))</f>
        <v>0</v>
      </c>
      <c r="N34" s="85">
        <f>IF(($C$5*'Tariffs Jan2020'!AL28/'Tariffs Jan2020'!AJ28&gt;'Tariffs Jan2020'!M28),($C$5*'Tariffs Jan2020'!AL28/'Tariffs Jan2020'!AJ28-'Tariffs Jan2020'!M28)*'Tariffs Jan2020'!Y28/100*'Tariffs Jan2020'!AJ28,0)</f>
        <v>276.75</v>
      </c>
      <c r="O34" s="73">
        <f t="shared" si="0"/>
        <v>1924</v>
      </c>
      <c r="P34" s="498">
        <f t="shared" si="1"/>
        <v>2116.4</v>
      </c>
      <c r="Q34" s="451"/>
      <c r="R34" s="451"/>
      <c r="S34" s="451"/>
      <c r="T34" s="451"/>
      <c r="U34" s="451"/>
      <c r="V34" s="451"/>
      <c r="W34" s="451"/>
      <c r="X34" s="451"/>
      <c r="Y34" s="451"/>
      <c r="Z34" s="451"/>
    </row>
    <row r="35" spans="1:26" ht="14" thickBot="1" x14ac:dyDescent="0.2">
      <c r="A35" s="289" t="str">
        <f>'Tariffs Jan2020'!F29</f>
        <v>Powershop</v>
      </c>
      <c r="B35" s="289" t="str">
        <f>'Tariffs Jan2020'!D29</f>
        <v>Multinet Metro 2</v>
      </c>
      <c r="C35" s="290">
        <f>'Tariffs Jan2020'!E29</f>
        <v>43831</v>
      </c>
      <c r="D35" s="291">
        <f>365*'Tariffs Jan2020'!H29/100</f>
        <v>258.05500000000001</v>
      </c>
      <c r="E35" s="291">
        <f>((C$5*'Tariffs Jan2020'!AK29/'Tariffs Jan2020'!AI29)*('Tariffs Jan2020'!O29/100))*'Tariffs Jan2020'!AI29</f>
        <v>595.34999999999991</v>
      </c>
      <c r="F35" s="291">
        <v>0</v>
      </c>
      <c r="G35" s="291">
        <v>0</v>
      </c>
      <c r="H35" s="291">
        <v>0</v>
      </c>
      <c r="I35" s="291">
        <f>((C$5*'Tariffs Jan2020'!AL29/'Tariffs Jan2020'!AJ29)*('Tariffs Jan2020'!U29/100))*'Tariffs Jan2020'!AJ29</f>
        <v>535.5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2">
        <f t="shared" si="0"/>
        <v>1388.905</v>
      </c>
      <c r="P35" s="499">
        <f t="shared" si="1"/>
        <v>1527.7955000000002</v>
      </c>
      <c r="Q35" s="451"/>
      <c r="R35" s="451"/>
      <c r="S35" s="451"/>
      <c r="T35" s="451"/>
      <c r="U35" s="451"/>
      <c r="V35" s="451"/>
      <c r="W35" s="451"/>
      <c r="X35" s="451"/>
      <c r="Y35" s="451"/>
      <c r="Z35" s="451"/>
    </row>
    <row r="36" spans="1:26" ht="14" thickTop="1" x14ac:dyDescent="0.15">
      <c r="A36" s="47" t="str">
        <f>'Tariffs Jan2020'!F30</f>
        <v>AGL</v>
      </c>
      <c r="B36" s="47" t="str">
        <f>'Tariffs Jan2020'!D30</f>
        <v>AGN North</v>
      </c>
      <c r="C36" s="287">
        <f>'Tariffs Jan2020'!E30</f>
        <v>43831</v>
      </c>
      <c r="D36" s="85">
        <f>365*'Tariffs Jan2020'!H30/100</f>
        <v>285.79500000000002</v>
      </c>
      <c r="E36" s="85">
        <f>IF($C$5*'Tariffs Jan2020'!AK30/'Tariffs Jan2020'!AI30&gt;='Tariffs Jan2020'!J30,( 'Tariffs Jan2020'!J30*'Tariffs Jan2020'!O30/100)* 'Tariffs Jan2020'!AI30,($C$5*'Tariffs Jan2020'!AK30/'Tariffs Jan2020'!AI30*'Tariffs Jan2020'!O30/100)* 'Tariffs Jan2020'!AI30)</f>
        <v>90.804000000000002</v>
      </c>
      <c r="F36" s="85">
        <f>IF($C$5*'Tariffs Jan2020'!AK30/'Tariffs Jan2020'!AI30&lt;'Tariffs Jan2020'!J30,0,IF($C$5*'Tariffs Jan2020'!AK30/'Tariffs Jan2020'!AI30&lt;='Tariffs Jan2020'!K30,($C$5*'Tariffs Jan2020'!AK30/'Tariffs Jan2020'!AI30-'Tariffs Jan2020'!J30)*('Tariffs Jan2020'!P30/100)*'Tariffs Jan2020'!AI30,('Tariffs Jan2020'!K30-'Tariffs Jan2020'!J30)*('Tariffs Jan2020'!P30/100)*'Tariffs Jan2020'!AI30))</f>
        <v>69.376000000000005</v>
      </c>
      <c r="G36" s="85">
        <f>IF($C$5*'Tariffs Jan2020'!AK30/'Tariffs Jan2020'!AI30&lt;'Tariffs Jan2020'!K30,0,IF($C$5*'Tariffs Jan2020'!AK30/'Tariffs Jan2020'!AI30&lt;='Tariffs Jan2020'!L30,($C$5*'Tariffs Jan2020'!AK30/'Tariffs Jan2020'!AI30-'Tariffs Jan2020'!K30)*('Tariffs Jan2020'!Q30/100)*'Tariffs Jan2020'!AI30,('Tariffs Jan2020'!L30-'Tariffs Jan2020'!K30)*('Tariffs Jan2020'!Q30/100)*'Tariffs Jan2020'!AI30))</f>
        <v>0</v>
      </c>
      <c r="H36" s="85">
        <f>IF($C$5*'Tariffs Jan2020'!AK30/'Tariffs Jan2020'!AI30&lt;'Tariffs Jan2020'!L30,0,IF($C$5*'Tariffs Jan2020'!AK30/'Tariffs Jan2020'!AI30&lt;='Tariffs Jan2020'!M30,($C$5*'Tariffs Jan2020'!AK30/'Tariffs Jan2020'!AI30-'Tariffs Jan2020'!L30)*('Tariffs Jan2020'!R30/100)*'Tariffs Jan2020'!AI30,('Tariffs Jan2020'!M30-'Tariffs Jan2020'!L30)*('Tariffs Jan2020'!R30/100)*'Tariffs Jan2020'!AI30))</f>
        <v>0</v>
      </c>
      <c r="I36" s="85">
        <f>IF(($C$5*'Tariffs Jan2020'!AK30/'Tariffs Jan2020'!AI30&gt;'Tariffs Jan2020'!M30),($C$5*'Tariffs Jan2020'!AK30/'Tariffs Jan2020'!AI30-'Tariffs Jan2020'!M30)*'Tariffs Jan2020'!S30/100*'Tariffs Jan2020'!AI30,0)</f>
        <v>320.95506</v>
      </c>
      <c r="J36" s="85">
        <f>IF($C$5*'Tariffs Jan2020'!AL30/'Tariffs Jan2020'!AJ30&gt;='Tariffs Jan2020'!J30,('Tariffs Jan2020'!J30*'Tariffs Jan2020'!U30/100)* 'Tariffs Jan2020'!AJ30,($C$5*'Tariffs Jan2020'!AL30/'Tariffs Jan2020'!AJ30*'Tariffs Jan2020'!U30/100)* 'Tariffs Jan2020'!AJ30)</f>
        <v>181.608</v>
      </c>
      <c r="K36" s="85">
        <f>IF($C$5*'Tariffs Jan2020'!AL30/'Tariffs Jan2020'!AJ30&lt;'Tariffs Jan2020'!J30,0,IF($C$5*'Tariffs Jan2020'!AL30/'Tariffs Jan2020'!AJ30&lt;='Tariffs Jan2020'!K30,($C$5*'Tariffs Jan2020'!AL30/'Tariffs Jan2020'!AJ30-'Tariffs Jan2020'!J30)*('Tariffs Jan2020'!V30/100)*'Tariffs Jan2020'!AJ30,('Tariffs Jan2020'!K30-'Tariffs Jan2020'!J30)*('Tariffs Jan2020'!V30/100)*'Tariffs Jan2020'!AJ30))</f>
        <v>138.75200000000001</v>
      </c>
      <c r="L36" s="85">
        <f>IF($C$5*'Tariffs Jan2020'!AL30/'Tariffs Jan2020'!AJ30&lt;'Tariffs Jan2020'!K30,0,IF($C$5*'Tariffs Jan2020'!AL30/'Tariffs Jan2020'!AJ30&lt;='Tariffs Jan2020'!L30,($C$5*'Tariffs Jan2020'!AL30/'Tariffs Jan2020'!AJ30-'Tariffs Jan2020'!K30)*('Tariffs Jan2020'!W30/100)*'Tariffs Jan2020'!AJ30,('Tariffs Jan2020'!L30-'Tariffs Jan2020'!K30)*('Tariffs Jan2020'!W30/100)*'Tariffs Jan2020'!AJ30))</f>
        <v>0</v>
      </c>
      <c r="M36" s="85">
        <f>IF($C$5*'Tariffs Jan2020'!AL30/'Tariffs Jan2020'!AJ30&lt;'Tariffs Jan2020'!L30,0,IF($C$5*'Tariffs Jan2020'!AL30/'Tariffs Jan2020'!AJ30&lt;='Tariffs Jan2020'!M30,($C$5*'Tariffs Jan2020'!AL30/'Tariffs Jan2020'!AJ30-'Tariffs Jan2020'!L30)*('Tariffs Jan2020'!X30/100)*'Tariffs Jan2020'!AJ30,('Tariffs Jan2020'!M30-'Tariffs Jan2020'!L30)*('Tariffs Jan2020'!X30/100)*'Tariffs Jan2020'!AJ30))</f>
        <v>0</v>
      </c>
      <c r="N36" s="85">
        <f>IF(($C$5*'Tariffs Jan2020'!AL30/'Tariffs Jan2020'!AJ30&gt;'Tariffs Jan2020'!M30),($C$5*'Tariffs Jan2020'!AL30/'Tariffs Jan2020'!AJ30-'Tariffs Jan2020'!M30)*'Tariffs Jan2020'!Y30/100*'Tariffs Jan2020'!AJ30,0)</f>
        <v>641.91012000000001</v>
      </c>
      <c r="O36" s="73">
        <f t="shared" si="0"/>
        <v>1729.20018</v>
      </c>
      <c r="P36" s="498">
        <f t="shared" si="1"/>
        <v>1902.1201980000003</v>
      </c>
      <c r="Q36" s="451"/>
      <c r="R36" s="451"/>
      <c r="S36" s="451"/>
      <c r="T36" s="451"/>
      <c r="U36" s="451"/>
      <c r="V36" s="451"/>
      <c r="W36" s="451"/>
      <c r="X36" s="451"/>
      <c r="Y36" s="451"/>
      <c r="Z36" s="451"/>
    </row>
    <row r="37" spans="1:26" x14ac:dyDescent="0.15">
      <c r="A37" s="47" t="str">
        <f>'Tariffs Jan2020'!F31</f>
        <v>Alinta Energy</v>
      </c>
      <c r="B37" s="47" t="str">
        <f>'Tariffs Jan2020'!D31</f>
        <v>AGN North</v>
      </c>
      <c r="C37" s="287">
        <f>'Tariffs Jan2020'!E31</f>
        <v>43831</v>
      </c>
      <c r="D37" s="85">
        <f>365*'Tariffs Jan2020'!H31/100</f>
        <v>244.55</v>
      </c>
      <c r="E37" s="85">
        <f>IF($C$5*'Tariffs Jan2020'!AK31/'Tariffs Jan2020'!AI31&gt;='Tariffs Jan2020'!J31,( 'Tariffs Jan2020'!J31*'Tariffs Jan2020'!O31/100)* 'Tariffs Jan2020'!AI31,($C$5*'Tariffs Jan2020'!AK31/'Tariffs Jan2020'!AI31*'Tariffs Jan2020'!O31/100)* 'Tariffs Jan2020'!AI31)</f>
        <v>82.25</v>
      </c>
      <c r="F37" s="85">
        <f>IF($C$5*'Tariffs Jan2020'!AK31/'Tariffs Jan2020'!AI31&lt;'Tariffs Jan2020'!J31,0,IF($C$5*'Tariffs Jan2020'!AK31/'Tariffs Jan2020'!AI31&lt;='Tariffs Jan2020'!K31,($C$5*'Tariffs Jan2020'!AK31/'Tariffs Jan2020'!AI31-'Tariffs Jan2020'!J31)*('Tariffs Jan2020'!P31/100)*'Tariffs Jan2020'!AI31,('Tariffs Jan2020'!K31-'Tariffs Jan2020'!J31)*('Tariffs Jan2020'!P31/100)*'Tariffs Jan2020'!AI31))</f>
        <v>67.75</v>
      </c>
      <c r="G37" s="85">
        <f>IF($C$5*'Tariffs Jan2020'!AK31/'Tariffs Jan2020'!AI31&lt;'Tariffs Jan2020'!K31,0,IF($C$5*'Tariffs Jan2020'!AK31/'Tariffs Jan2020'!AI31&lt;='Tariffs Jan2020'!L31,($C$5*'Tariffs Jan2020'!AK31/'Tariffs Jan2020'!AI31-'Tariffs Jan2020'!K31)*('Tariffs Jan2020'!Q31/100)*'Tariffs Jan2020'!AI31,('Tariffs Jan2020'!L31-'Tariffs Jan2020'!K31)*('Tariffs Jan2020'!Q31/100)*'Tariffs Jan2020'!AI31))</f>
        <v>0</v>
      </c>
      <c r="H37" s="85">
        <f>IF($C$5*'Tariffs Jan2020'!AK31/'Tariffs Jan2020'!AI31&lt;'Tariffs Jan2020'!L31,0,IF($C$5*'Tariffs Jan2020'!AK31/'Tariffs Jan2020'!AI31&lt;='Tariffs Jan2020'!M31,($C$5*'Tariffs Jan2020'!AK31/'Tariffs Jan2020'!AI31-'Tariffs Jan2020'!L31)*('Tariffs Jan2020'!R31/100)*'Tariffs Jan2020'!AI31,('Tariffs Jan2020'!M31-'Tariffs Jan2020'!L31)*('Tariffs Jan2020'!R31/100)*'Tariffs Jan2020'!AI31))</f>
        <v>0</v>
      </c>
      <c r="I37" s="85">
        <f>IF(($C$5*'Tariffs Jan2020'!AK31/'Tariffs Jan2020'!AI31&gt;'Tariffs Jan2020'!M31),($C$5*'Tariffs Jan2020'!AK31/'Tariffs Jan2020'!AI31-'Tariffs Jan2020'!M31)*'Tariffs Jan2020'!S31/100*'Tariffs Jan2020'!AI31,0)</f>
        <v>329.9538</v>
      </c>
      <c r="J37" s="85">
        <f>IF($C$5*'Tariffs Jan2020'!AL31/'Tariffs Jan2020'!AJ31&gt;='Tariffs Jan2020'!J31,('Tariffs Jan2020'!J31*'Tariffs Jan2020'!U31/100)* 'Tariffs Jan2020'!AJ31,($C$5*'Tariffs Jan2020'!AL31/'Tariffs Jan2020'!AJ31*'Tariffs Jan2020'!U31/100)* 'Tariffs Jan2020'!AJ31)</f>
        <v>164.5</v>
      </c>
      <c r="K37" s="85">
        <f>IF($C$5*'Tariffs Jan2020'!AL31/'Tariffs Jan2020'!AJ31&lt;'Tariffs Jan2020'!J31,0,IF($C$5*'Tariffs Jan2020'!AL31/'Tariffs Jan2020'!AJ31&lt;='Tariffs Jan2020'!K31,($C$5*'Tariffs Jan2020'!AL31/'Tariffs Jan2020'!AJ31-'Tariffs Jan2020'!J31)*('Tariffs Jan2020'!V31/100)*'Tariffs Jan2020'!AJ31,('Tariffs Jan2020'!K31-'Tariffs Jan2020'!J31)*('Tariffs Jan2020'!V31/100)*'Tariffs Jan2020'!AJ31))</f>
        <v>135.5</v>
      </c>
      <c r="L37" s="85">
        <f>IF($C$5*'Tariffs Jan2020'!AL31/'Tariffs Jan2020'!AJ31&lt;'Tariffs Jan2020'!K31,0,IF($C$5*'Tariffs Jan2020'!AL31/'Tariffs Jan2020'!AJ31&lt;='Tariffs Jan2020'!L31,($C$5*'Tariffs Jan2020'!AL31/'Tariffs Jan2020'!AJ31-'Tariffs Jan2020'!K31)*('Tariffs Jan2020'!W31/100)*'Tariffs Jan2020'!AJ31,('Tariffs Jan2020'!L31-'Tariffs Jan2020'!K31)*('Tariffs Jan2020'!W31/100)*'Tariffs Jan2020'!AJ31))</f>
        <v>0</v>
      </c>
      <c r="M37" s="85">
        <f>IF($C$5*'Tariffs Jan2020'!AL31/'Tariffs Jan2020'!AJ31&lt;'Tariffs Jan2020'!L31,0,IF($C$5*'Tariffs Jan2020'!AL31/'Tariffs Jan2020'!AJ31&lt;='Tariffs Jan2020'!M31,($C$5*'Tariffs Jan2020'!AL31/'Tariffs Jan2020'!AJ31-'Tariffs Jan2020'!L31)*('Tariffs Jan2020'!X31/100)*'Tariffs Jan2020'!AJ31,('Tariffs Jan2020'!M31-'Tariffs Jan2020'!L31)*('Tariffs Jan2020'!X31/100)*'Tariffs Jan2020'!AJ31))</f>
        <v>0</v>
      </c>
      <c r="N37" s="85">
        <f>IF(($C$5*'Tariffs Jan2020'!AL31/'Tariffs Jan2020'!AJ31&gt;'Tariffs Jan2020'!M31),($C$5*'Tariffs Jan2020'!AL31/'Tariffs Jan2020'!AJ31-'Tariffs Jan2020'!M31)*'Tariffs Jan2020'!Y31/100*'Tariffs Jan2020'!AJ31,0)</f>
        <v>659.9076</v>
      </c>
      <c r="O37" s="73">
        <f t="shared" si="0"/>
        <v>1684.4114</v>
      </c>
      <c r="P37" s="498">
        <f t="shared" si="1"/>
        <v>1852.8525400000001</v>
      </c>
      <c r="Q37" s="451"/>
      <c r="R37" s="451"/>
      <c r="S37" s="451"/>
      <c r="T37" s="451"/>
      <c r="U37" s="451"/>
      <c r="V37" s="451"/>
      <c r="W37" s="451"/>
      <c r="X37" s="451"/>
      <c r="Y37" s="451"/>
      <c r="Z37" s="451"/>
    </row>
    <row r="38" spans="1:26" x14ac:dyDescent="0.15">
      <c r="A38" s="47" t="str">
        <f>'Tariffs Jan2020'!F32</f>
        <v>Covau</v>
      </c>
      <c r="B38" s="47" t="str">
        <f>'Tariffs Jan2020'!D32</f>
        <v>AGN North</v>
      </c>
      <c r="C38" s="287">
        <f>'Tariffs Jan2020'!E32</f>
        <v>43831</v>
      </c>
      <c r="D38" s="85">
        <f>365*'Tariffs Jan2020'!H32/100</f>
        <v>273.75</v>
      </c>
      <c r="E38" s="85">
        <f>IF($C$5*'Tariffs Jan2020'!AK32/'Tariffs Jan2020'!AI32&gt;='Tariffs Jan2020'!J32,( 'Tariffs Jan2020'!J32*'Tariffs Jan2020'!O32/100)* 'Tariffs Jan2020'!AI32,($C$5*'Tariffs Jan2020'!AK32/'Tariffs Jan2020'!AI32*'Tariffs Jan2020'!O32/100)* 'Tariffs Jan2020'!AI32)</f>
        <v>98.371000000000009</v>
      </c>
      <c r="F38" s="85">
        <f>IF($C$5*'Tariffs Jan2020'!AK32/'Tariffs Jan2020'!AI32&lt;'Tariffs Jan2020'!J32,0,IF($C$5*'Tariffs Jan2020'!AK32/'Tariffs Jan2020'!AI32&lt;='Tariffs Jan2020'!K32,($C$5*'Tariffs Jan2020'!AK32/'Tariffs Jan2020'!AI32-'Tariffs Jan2020'!J32)*('Tariffs Jan2020'!P32/100)*'Tariffs Jan2020'!AI32,('Tariffs Jan2020'!K32-'Tariffs Jan2020'!J32)*('Tariffs Jan2020'!P32/100)*'Tariffs Jan2020'!AI32))</f>
        <v>71.814999999999998</v>
      </c>
      <c r="G38" s="85">
        <f>IF($C$5*'Tariffs Jan2020'!AK32/'Tariffs Jan2020'!AI32&lt;'Tariffs Jan2020'!K32,0,IF($C$5*'Tariffs Jan2020'!AK32/'Tariffs Jan2020'!AI32&lt;='Tariffs Jan2020'!L32,($C$5*'Tariffs Jan2020'!AK32/'Tariffs Jan2020'!AI32-'Tariffs Jan2020'!K32)*('Tariffs Jan2020'!Q32/100)*'Tariffs Jan2020'!AI32,('Tariffs Jan2020'!L32-'Tariffs Jan2020'!K32)*('Tariffs Jan2020'!Q32/100)*'Tariffs Jan2020'!AI32))</f>
        <v>0</v>
      </c>
      <c r="H38" s="85">
        <f>IF($C$5*'Tariffs Jan2020'!AK32/'Tariffs Jan2020'!AI32&lt;'Tariffs Jan2020'!L32,0,IF($C$5*'Tariffs Jan2020'!AK32/'Tariffs Jan2020'!AI32&lt;='Tariffs Jan2020'!M32,($C$5*'Tariffs Jan2020'!AK32/'Tariffs Jan2020'!AI32-'Tariffs Jan2020'!L32)*('Tariffs Jan2020'!R32/100)*'Tariffs Jan2020'!AI32,('Tariffs Jan2020'!M32-'Tariffs Jan2020'!L32)*('Tariffs Jan2020'!R32/100)*'Tariffs Jan2020'!AI32))</f>
        <v>0</v>
      </c>
      <c r="I38" s="85">
        <f>IF(($C$5*'Tariffs Jan2020'!AK32/'Tariffs Jan2020'!AI32&gt;'Tariffs Jan2020'!M32),($C$5*'Tariffs Jan2020'!AK32/'Tariffs Jan2020'!AI32-'Tariffs Jan2020'!M32)*'Tariffs Jan2020'!S32/100*'Tariffs Jan2020'!AI32,0)</f>
        <v>332.95337999999998</v>
      </c>
      <c r="J38" s="85">
        <f>IF($C$5*'Tariffs Jan2020'!AL32/'Tariffs Jan2020'!AJ32&gt;='Tariffs Jan2020'!J32,('Tariffs Jan2020'!J32*'Tariffs Jan2020'!U32/100)* 'Tariffs Jan2020'!AJ32,($C$5*'Tariffs Jan2020'!AL32/'Tariffs Jan2020'!AJ32*'Tariffs Jan2020'!U32/100)* 'Tariffs Jan2020'!AJ32)</f>
        <v>196.74200000000002</v>
      </c>
      <c r="K38" s="85">
        <f>IF($C$5*'Tariffs Jan2020'!AL32/'Tariffs Jan2020'!AJ32&lt;'Tariffs Jan2020'!J32,0,IF($C$5*'Tariffs Jan2020'!AL32/'Tariffs Jan2020'!AJ32&lt;='Tariffs Jan2020'!K32,($C$5*'Tariffs Jan2020'!AL32/'Tariffs Jan2020'!AJ32-'Tariffs Jan2020'!J32)*('Tariffs Jan2020'!V32/100)*'Tariffs Jan2020'!AJ32,('Tariffs Jan2020'!K32-'Tariffs Jan2020'!J32)*('Tariffs Jan2020'!V32/100)*'Tariffs Jan2020'!AJ32))</f>
        <v>143.63</v>
      </c>
      <c r="L38" s="85">
        <f>IF($C$5*'Tariffs Jan2020'!AL32/'Tariffs Jan2020'!AJ32&lt;'Tariffs Jan2020'!K32,0,IF($C$5*'Tariffs Jan2020'!AL32/'Tariffs Jan2020'!AJ32&lt;='Tariffs Jan2020'!L32,($C$5*'Tariffs Jan2020'!AL32/'Tariffs Jan2020'!AJ32-'Tariffs Jan2020'!K32)*('Tariffs Jan2020'!W32/100)*'Tariffs Jan2020'!AJ32,('Tariffs Jan2020'!L32-'Tariffs Jan2020'!K32)*('Tariffs Jan2020'!W32/100)*'Tariffs Jan2020'!AJ32))</f>
        <v>0</v>
      </c>
      <c r="M38" s="85">
        <f>IF($C$5*'Tariffs Jan2020'!AL32/'Tariffs Jan2020'!AJ32&lt;'Tariffs Jan2020'!L32,0,IF($C$5*'Tariffs Jan2020'!AL32/'Tariffs Jan2020'!AJ32&lt;='Tariffs Jan2020'!M32,($C$5*'Tariffs Jan2020'!AL32/'Tariffs Jan2020'!AJ32-'Tariffs Jan2020'!L32)*('Tariffs Jan2020'!X32/100)*'Tariffs Jan2020'!AJ32,('Tariffs Jan2020'!M32-'Tariffs Jan2020'!L32)*('Tariffs Jan2020'!X32/100)*'Tariffs Jan2020'!AJ32))</f>
        <v>0</v>
      </c>
      <c r="N38" s="85">
        <f>IF(($C$5*'Tariffs Jan2020'!AL32/'Tariffs Jan2020'!AJ32&gt;'Tariffs Jan2020'!M32),($C$5*'Tariffs Jan2020'!AL32/'Tariffs Jan2020'!AJ32-'Tariffs Jan2020'!M32)*'Tariffs Jan2020'!Y32/100*'Tariffs Jan2020'!AJ32,0)</f>
        <v>665.90675999999996</v>
      </c>
      <c r="O38" s="73">
        <f t="shared" si="0"/>
        <v>1783.1681399999998</v>
      </c>
      <c r="P38" s="498">
        <f t="shared" si="1"/>
        <v>1961.4849539999998</v>
      </c>
      <c r="Q38" s="451"/>
      <c r="R38" s="451"/>
      <c r="S38" s="451"/>
      <c r="T38" s="451"/>
      <c r="U38" s="451"/>
      <c r="V38" s="451"/>
      <c r="W38" s="451"/>
      <c r="X38" s="451"/>
      <c r="Y38" s="451"/>
      <c r="Z38" s="451"/>
    </row>
    <row r="39" spans="1:26" x14ac:dyDescent="0.15">
      <c r="A39" s="47" t="str">
        <f>'Tariffs Jan2020'!F33</f>
        <v>Dodo Power &amp; Gas</v>
      </c>
      <c r="B39" s="47" t="str">
        <f>'Tariffs Jan2020'!D33</f>
        <v>AGN North</v>
      </c>
      <c r="C39" s="287">
        <f>'Tariffs Jan2020'!E33</f>
        <v>43647</v>
      </c>
      <c r="D39" s="85">
        <f>365*'Tariffs Jan2020'!H33/100</f>
        <v>272.21699999999998</v>
      </c>
      <c r="E39" s="85">
        <f>IF($C$5*'Tariffs Jan2020'!AK33/'Tariffs Jan2020'!AI33&gt;='Tariffs Jan2020'!J33,( 'Tariffs Jan2020'!J33*'Tariffs Jan2020'!O33/100)* 'Tariffs Jan2020'!AI33,($C$5*'Tariffs Jan2020'!AK33/'Tariffs Jan2020'!AI33*'Tariffs Jan2020'!O33/100)* 'Tariffs Jan2020'!AI33)</f>
        <v>192</v>
      </c>
      <c r="F39" s="85">
        <f>IF($C$5*'Tariffs Jan2020'!AK33/'Tariffs Jan2020'!AI33&lt;'Tariffs Jan2020'!J33,0,IF($C$5*'Tariffs Jan2020'!AK33/'Tariffs Jan2020'!AI33&lt;='Tariffs Jan2020'!K33,($C$5*'Tariffs Jan2020'!AK33/'Tariffs Jan2020'!AI33-'Tariffs Jan2020'!J33)*('Tariffs Jan2020'!P33/100)*'Tariffs Jan2020'!AI33,('Tariffs Jan2020'!K33-'Tariffs Jan2020'!J33)*('Tariffs Jan2020'!P33/100)*'Tariffs Jan2020'!AI33))</f>
        <v>270.59264545454539</v>
      </c>
      <c r="G39" s="85">
        <f>IF($C$5*'Tariffs Jan2020'!AK33/'Tariffs Jan2020'!AI33&lt;'Tariffs Jan2020'!K33,0,IF($C$5*'Tariffs Jan2020'!AK33/'Tariffs Jan2020'!AI33&lt;='Tariffs Jan2020'!L33,($C$5*'Tariffs Jan2020'!AK33/'Tariffs Jan2020'!AI33-'Tariffs Jan2020'!K33)*('Tariffs Jan2020'!Q33/100)*'Tariffs Jan2020'!AI33,('Tariffs Jan2020'!L33-'Tariffs Jan2020'!K33)*('Tariffs Jan2020'!Q33/100)*'Tariffs Jan2020'!AI33))</f>
        <v>0</v>
      </c>
      <c r="H39" s="85">
        <f>IF($C$5*'Tariffs Jan2020'!AK33/'Tariffs Jan2020'!AI33&lt;'Tariffs Jan2020'!L33,0,IF($C$5*'Tariffs Jan2020'!AK33/'Tariffs Jan2020'!AI33&lt;='Tariffs Jan2020'!M33,($C$5*'Tariffs Jan2020'!AK33/'Tariffs Jan2020'!AI33-'Tariffs Jan2020'!L33)*('Tariffs Jan2020'!R33/100)*'Tariffs Jan2020'!AI33,('Tariffs Jan2020'!M33-'Tariffs Jan2020'!L33)*('Tariffs Jan2020'!R33/100)*'Tariffs Jan2020'!AI33))</f>
        <v>0</v>
      </c>
      <c r="I39" s="85">
        <f>IF(($C$5*'Tariffs Jan2020'!AK33/'Tariffs Jan2020'!AI33&gt;'Tariffs Jan2020'!M33),($C$5*'Tariffs Jan2020'!AK33/'Tariffs Jan2020'!AI33-'Tariffs Jan2020'!M33)*'Tariffs Jan2020'!S33/100*'Tariffs Jan2020'!AI33,0)</f>
        <v>0</v>
      </c>
      <c r="J39" s="85">
        <f>IF($C$5*'Tariffs Jan2020'!AL33/'Tariffs Jan2020'!AJ33&gt;='Tariffs Jan2020'!J33,('Tariffs Jan2020'!J33*'Tariffs Jan2020'!U33/100)* 'Tariffs Jan2020'!AJ33,($C$5*'Tariffs Jan2020'!AL33/'Tariffs Jan2020'!AJ33*'Tariffs Jan2020'!U33/100)* 'Tariffs Jan2020'!AJ33)</f>
        <v>384</v>
      </c>
      <c r="K39" s="85">
        <f>IF($C$5*'Tariffs Jan2020'!AL33/'Tariffs Jan2020'!AJ33&lt;'Tariffs Jan2020'!J33,0,IF($C$5*'Tariffs Jan2020'!AL33/'Tariffs Jan2020'!AJ33&lt;='Tariffs Jan2020'!K33,($C$5*'Tariffs Jan2020'!AL33/'Tariffs Jan2020'!AJ33-'Tariffs Jan2020'!J33)*('Tariffs Jan2020'!V33/100)*'Tariffs Jan2020'!AJ33,('Tariffs Jan2020'!K33-'Tariffs Jan2020'!J33)*('Tariffs Jan2020'!V33/100)*'Tariffs Jan2020'!AJ33))</f>
        <v>541.18529090909078</v>
      </c>
      <c r="L39" s="85">
        <f>IF($C$5*'Tariffs Jan2020'!AL33/'Tariffs Jan2020'!AJ33&lt;'Tariffs Jan2020'!K33,0,IF($C$5*'Tariffs Jan2020'!AL33/'Tariffs Jan2020'!AJ33&lt;='Tariffs Jan2020'!L33,($C$5*'Tariffs Jan2020'!AL33/'Tariffs Jan2020'!AJ33-'Tariffs Jan2020'!K33)*('Tariffs Jan2020'!W33/100)*'Tariffs Jan2020'!AJ33,('Tariffs Jan2020'!L33-'Tariffs Jan2020'!K33)*('Tariffs Jan2020'!W33/100)*'Tariffs Jan2020'!AJ33))</f>
        <v>0</v>
      </c>
      <c r="M39" s="85">
        <f>IF($C$5*'Tariffs Jan2020'!AL33/'Tariffs Jan2020'!AJ33&lt;'Tariffs Jan2020'!L33,0,IF($C$5*'Tariffs Jan2020'!AL33/'Tariffs Jan2020'!AJ33&lt;='Tariffs Jan2020'!M33,($C$5*'Tariffs Jan2020'!AL33/'Tariffs Jan2020'!AJ33-'Tariffs Jan2020'!L33)*('Tariffs Jan2020'!X33/100)*'Tariffs Jan2020'!AJ33,('Tariffs Jan2020'!M33-'Tariffs Jan2020'!L33)*('Tariffs Jan2020'!X33/100)*'Tariffs Jan2020'!AJ33))</f>
        <v>0</v>
      </c>
      <c r="N39" s="85">
        <f>IF(($C$5*'Tariffs Jan2020'!AL33/'Tariffs Jan2020'!AJ33&gt;'Tariffs Jan2020'!M33),($C$5*'Tariffs Jan2020'!AL33/'Tariffs Jan2020'!AJ33-'Tariffs Jan2020'!M33)*'Tariffs Jan2020'!Y33/100*'Tariffs Jan2020'!AJ33,0)</f>
        <v>0</v>
      </c>
      <c r="O39" s="73">
        <f t="shared" si="0"/>
        <v>1659.994936363636</v>
      </c>
      <c r="P39" s="498">
        <f t="shared" si="1"/>
        <v>1825.9944299999997</v>
      </c>
      <c r="Q39" s="451"/>
      <c r="R39" s="451"/>
      <c r="S39" s="451"/>
      <c r="T39" s="451"/>
      <c r="U39" s="451"/>
      <c r="V39" s="451"/>
      <c r="W39" s="451"/>
      <c r="X39" s="451"/>
      <c r="Y39" s="451"/>
      <c r="Z39" s="451"/>
    </row>
    <row r="40" spans="1:26" x14ac:dyDescent="0.15">
      <c r="A40" s="47" t="str">
        <f>'Tariffs Jan2020'!F34</f>
        <v>EnergyAustralia</v>
      </c>
      <c r="B40" s="47" t="str">
        <f>'Tariffs Jan2020'!D34</f>
        <v>AGN North</v>
      </c>
      <c r="C40" s="287">
        <f>'Tariffs Jan2020'!E34</f>
        <v>43831</v>
      </c>
      <c r="D40" s="85">
        <f>365*'Tariffs Jan2020'!H34/100</f>
        <v>310.25</v>
      </c>
      <c r="E40" s="85">
        <f>IF($C$5*'Tariffs Jan2020'!AK34/'Tariffs Jan2020'!AI34&gt;='Tariffs Jan2020'!J34,( 'Tariffs Jan2020'!J34*'Tariffs Jan2020'!O34/100)* 'Tariffs Jan2020'!AI34,($C$5*'Tariffs Jan2020'!AK34/'Tariffs Jan2020'!AI34*'Tariffs Jan2020'!O34/100)* 'Tariffs Jan2020'!AI34)</f>
        <v>187.2</v>
      </c>
      <c r="F40" s="85">
        <f>IF($C$5*'Tariffs Jan2020'!AK34/'Tariffs Jan2020'!AI34&lt;'Tariffs Jan2020'!J34,0,IF($C$5*'Tariffs Jan2020'!AK34/'Tariffs Jan2020'!AI34&lt;='Tariffs Jan2020'!K34,($C$5*'Tariffs Jan2020'!AK34/'Tariffs Jan2020'!AI34-'Tariffs Jan2020'!J34)*('Tariffs Jan2020'!P34/100)*'Tariffs Jan2020'!AI34,('Tariffs Jan2020'!K34-'Tariffs Jan2020'!J34)*('Tariffs Jan2020'!P34/100)*'Tariffs Jan2020'!AI34))</f>
        <v>0</v>
      </c>
      <c r="G40" s="85">
        <f>IF($C$5*'Tariffs Jan2020'!AK34/'Tariffs Jan2020'!AI34&lt;'Tariffs Jan2020'!K34,0,IF($C$5*'Tariffs Jan2020'!AK34/'Tariffs Jan2020'!AI34&lt;='Tariffs Jan2020'!L34,($C$5*'Tariffs Jan2020'!AK34/'Tariffs Jan2020'!AI34-'Tariffs Jan2020'!K34)*('Tariffs Jan2020'!Q34/100)*'Tariffs Jan2020'!AI34,('Tariffs Jan2020'!L34-'Tariffs Jan2020'!K34)*('Tariffs Jan2020'!Q34/100)*'Tariffs Jan2020'!AI34))</f>
        <v>0</v>
      </c>
      <c r="H40" s="85">
        <f>IF($C$5*'Tariffs Jan2020'!AK34/'Tariffs Jan2020'!AI34&lt;'Tariffs Jan2020'!L34,0,IF($C$5*'Tariffs Jan2020'!AK34/'Tariffs Jan2020'!AI34&lt;='Tariffs Jan2020'!M34,($C$5*'Tariffs Jan2020'!AK34/'Tariffs Jan2020'!AI34-'Tariffs Jan2020'!L34)*('Tariffs Jan2020'!R34/100)*'Tariffs Jan2020'!AI34,('Tariffs Jan2020'!M34-'Tariffs Jan2020'!L34)*('Tariffs Jan2020'!R34/100)*'Tariffs Jan2020'!AI34))</f>
        <v>0</v>
      </c>
      <c r="I40" s="85">
        <f>IF(($C$5*'Tariffs Jan2020'!AK34/'Tariffs Jan2020'!AI34&gt;'Tariffs Jan2020'!M34),($C$5*'Tariffs Jan2020'!AK34/'Tariffs Jan2020'!AI34-'Tariffs Jan2020'!M34)*'Tariffs Jan2020'!S34/100*'Tariffs Jan2020'!AI34,0)</f>
        <v>313.45610999999991</v>
      </c>
      <c r="J40" s="85">
        <f>IF($C$5*'Tariffs Jan2020'!AL34/'Tariffs Jan2020'!AJ34&gt;='Tariffs Jan2020'!J34,('Tariffs Jan2020'!J34*'Tariffs Jan2020'!U34/100)* 'Tariffs Jan2020'!AJ34,($C$5*'Tariffs Jan2020'!AL34/'Tariffs Jan2020'!AJ34*'Tariffs Jan2020'!U34/100)* 'Tariffs Jan2020'!AJ34)</f>
        <v>374.4</v>
      </c>
      <c r="K40" s="85">
        <f>IF($C$5*'Tariffs Jan2020'!AL34/'Tariffs Jan2020'!AJ34&lt;'Tariffs Jan2020'!J34,0,IF($C$5*'Tariffs Jan2020'!AL34/'Tariffs Jan2020'!AJ34&lt;='Tariffs Jan2020'!K34,($C$5*'Tariffs Jan2020'!AL34/'Tariffs Jan2020'!AJ34-'Tariffs Jan2020'!J34)*('Tariffs Jan2020'!V34/100)*'Tariffs Jan2020'!AJ34,('Tariffs Jan2020'!K34-'Tariffs Jan2020'!J34)*('Tariffs Jan2020'!V34/100)*'Tariffs Jan2020'!AJ34))</f>
        <v>0</v>
      </c>
      <c r="L40" s="85">
        <f>IF($C$5*'Tariffs Jan2020'!AL34/'Tariffs Jan2020'!AJ34&lt;'Tariffs Jan2020'!K34,0,IF($C$5*'Tariffs Jan2020'!AL34/'Tariffs Jan2020'!AJ34&lt;='Tariffs Jan2020'!L34,($C$5*'Tariffs Jan2020'!AL34/'Tariffs Jan2020'!AJ34-'Tariffs Jan2020'!K34)*('Tariffs Jan2020'!W34/100)*'Tariffs Jan2020'!AJ34,('Tariffs Jan2020'!L34-'Tariffs Jan2020'!K34)*('Tariffs Jan2020'!W34/100)*'Tariffs Jan2020'!AJ34))</f>
        <v>0</v>
      </c>
      <c r="M40" s="85">
        <f>IF($C$5*'Tariffs Jan2020'!AL34/'Tariffs Jan2020'!AJ34&lt;'Tariffs Jan2020'!L34,0,IF($C$5*'Tariffs Jan2020'!AL34/'Tariffs Jan2020'!AJ34&lt;='Tariffs Jan2020'!M34,($C$5*'Tariffs Jan2020'!AL34/'Tariffs Jan2020'!AJ34-'Tariffs Jan2020'!L34)*('Tariffs Jan2020'!X34/100)*'Tariffs Jan2020'!AJ34,('Tariffs Jan2020'!M34-'Tariffs Jan2020'!L34)*('Tariffs Jan2020'!X34/100)*'Tariffs Jan2020'!AJ34))</f>
        <v>0</v>
      </c>
      <c r="N40" s="85">
        <f>IF(($C$5*'Tariffs Jan2020'!AL34/'Tariffs Jan2020'!AJ34&gt;'Tariffs Jan2020'!M34),($C$5*'Tariffs Jan2020'!AL34/'Tariffs Jan2020'!AJ34-'Tariffs Jan2020'!M34)*'Tariffs Jan2020'!Y34/100*'Tariffs Jan2020'!AJ34,0)</f>
        <v>626.91221999999982</v>
      </c>
      <c r="O40" s="73">
        <f t="shared" si="0"/>
        <v>1812.2183299999997</v>
      </c>
      <c r="P40" s="498">
        <f t="shared" si="1"/>
        <v>1993.4401629999998</v>
      </c>
      <c r="Q40" s="451"/>
      <c r="R40" s="451"/>
      <c r="S40" s="451"/>
      <c r="T40" s="451"/>
      <c r="U40" s="451"/>
      <c r="V40" s="451"/>
      <c r="W40" s="451"/>
      <c r="X40" s="451"/>
      <c r="Y40" s="451"/>
      <c r="Z40" s="451"/>
    </row>
    <row r="41" spans="1:26" x14ac:dyDescent="0.15">
      <c r="A41" s="47" t="str">
        <f>'Tariffs Jan2020'!F35</f>
        <v>Lumo Energy</v>
      </c>
      <c r="B41" s="47" t="str">
        <f>'Tariffs Jan2020'!D35</f>
        <v>AGN North</v>
      </c>
      <c r="C41" s="287">
        <f>'Tariffs Jan2020'!E35</f>
        <v>43831</v>
      </c>
      <c r="D41" s="85">
        <f>365*'Tariffs Jan2020'!H35/100</f>
        <v>245.28</v>
      </c>
      <c r="E41" s="85">
        <f>IF($C$5*'Tariffs Jan2020'!AK35/'Tariffs Jan2020'!AI35&gt;='Tariffs Jan2020'!J35,( 'Tariffs Jan2020'!J35*'Tariffs Jan2020'!O35/100)* 'Tariffs Jan2020'!AI35,($C$5*'Tariffs Jan2020'!AK35/'Tariffs Jan2020'!AI35*'Tariffs Jan2020'!O35/100)* 'Tariffs Jan2020'!AI35)</f>
        <v>95.41</v>
      </c>
      <c r="F41" s="85">
        <f>IF($C$5*'Tariffs Jan2020'!AK35/'Tariffs Jan2020'!AI35&lt;'Tariffs Jan2020'!J35,0,IF($C$5*'Tariffs Jan2020'!AK35/'Tariffs Jan2020'!AI35&lt;='Tariffs Jan2020'!K35,($C$5*'Tariffs Jan2020'!AK35/'Tariffs Jan2020'!AI35-'Tariffs Jan2020'!J35)*('Tariffs Jan2020'!P35/100)*'Tariffs Jan2020'!AI35,('Tariffs Jan2020'!K35-'Tariffs Jan2020'!J35)*('Tariffs Jan2020'!P35/100)*'Tariffs Jan2020'!AI35))</f>
        <v>65.779090909090897</v>
      </c>
      <c r="G41" s="85">
        <f>IF($C$5*'Tariffs Jan2020'!AK35/'Tariffs Jan2020'!AI35&lt;'Tariffs Jan2020'!K35,0,IF($C$5*'Tariffs Jan2020'!AK35/'Tariffs Jan2020'!AI35&lt;='Tariffs Jan2020'!L35,($C$5*'Tariffs Jan2020'!AK35/'Tariffs Jan2020'!AI35-'Tariffs Jan2020'!K35)*('Tariffs Jan2020'!Q35/100)*'Tariffs Jan2020'!AI35,('Tariffs Jan2020'!L35-'Tariffs Jan2020'!K35)*('Tariffs Jan2020'!Q35/100)*'Tariffs Jan2020'!AI35))</f>
        <v>0</v>
      </c>
      <c r="H41" s="85">
        <f>IF($C$5*'Tariffs Jan2020'!AK35/'Tariffs Jan2020'!AI35&lt;'Tariffs Jan2020'!L35,0,IF($C$5*'Tariffs Jan2020'!AK35/'Tariffs Jan2020'!AI35&lt;='Tariffs Jan2020'!M35,($C$5*'Tariffs Jan2020'!AK35/'Tariffs Jan2020'!AI35-'Tariffs Jan2020'!L35)*('Tariffs Jan2020'!R35/100)*'Tariffs Jan2020'!AI35,('Tariffs Jan2020'!M35-'Tariffs Jan2020'!L35)*('Tariffs Jan2020'!R35/100)*'Tariffs Jan2020'!AI35))</f>
        <v>0</v>
      </c>
      <c r="I41" s="85">
        <f>IF(($C$5*'Tariffs Jan2020'!AK35/'Tariffs Jan2020'!AI35&gt;'Tariffs Jan2020'!M35),($C$5*'Tariffs Jan2020'!AK35/'Tariffs Jan2020'!AI35-'Tariffs Jan2020'!M35)*'Tariffs Jan2020'!S35/100*'Tariffs Jan2020'!AI35,0)</f>
        <v>308.13867272727265</v>
      </c>
      <c r="J41" s="85">
        <f>IF($C$5*'Tariffs Jan2020'!AL35/'Tariffs Jan2020'!AJ35&gt;='Tariffs Jan2020'!J35,('Tariffs Jan2020'!J35*'Tariffs Jan2020'!U35/100)* 'Tariffs Jan2020'!AJ35,($C$5*'Tariffs Jan2020'!AL35/'Tariffs Jan2020'!AJ35*'Tariffs Jan2020'!U35/100)* 'Tariffs Jan2020'!AJ35)</f>
        <v>190.82</v>
      </c>
      <c r="K41" s="85">
        <f>IF($C$5*'Tariffs Jan2020'!AL35/'Tariffs Jan2020'!AJ35&lt;'Tariffs Jan2020'!J35,0,IF($C$5*'Tariffs Jan2020'!AL35/'Tariffs Jan2020'!AJ35&lt;='Tariffs Jan2020'!K35,($C$5*'Tariffs Jan2020'!AL35/'Tariffs Jan2020'!AJ35-'Tariffs Jan2020'!J35)*('Tariffs Jan2020'!V35/100)*'Tariffs Jan2020'!AJ35,('Tariffs Jan2020'!K35-'Tariffs Jan2020'!J35)*('Tariffs Jan2020'!V35/100)*'Tariffs Jan2020'!AJ35))</f>
        <v>131.55818181818179</v>
      </c>
      <c r="L41" s="85">
        <f>IF($C$5*'Tariffs Jan2020'!AL35/'Tariffs Jan2020'!AJ35&lt;'Tariffs Jan2020'!K35,0,IF($C$5*'Tariffs Jan2020'!AL35/'Tariffs Jan2020'!AJ35&lt;='Tariffs Jan2020'!L35,($C$5*'Tariffs Jan2020'!AL35/'Tariffs Jan2020'!AJ35-'Tariffs Jan2020'!K35)*('Tariffs Jan2020'!W35/100)*'Tariffs Jan2020'!AJ35,('Tariffs Jan2020'!L35-'Tariffs Jan2020'!K35)*('Tariffs Jan2020'!W35/100)*'Tariffs Jan2020'!AJ35))</f>
        <v>0</v>
      </c>
      <c r="M41" s="85">
        <f>IF($C$5*'Tariffs Jan2020'!AL35/'Tariffs Jan2020'!AJ35&lt;'Tariffs Jan2020'!L35,0,IF($C$5*'Tariffs Jan2020'!AL35/'Tariffs Jan2020'!AJ35&lt;='Tariffs Jan2020'!M35,($C$5*'Tariffs Jan2020'!AL35/'Tariffs Jan2020'!AJ35-'Tariffs Jan2020'!L35)*('Tariffs Jan2020'!X35/100)*'Tariffs Jan2020'!AJ35,('Tariffs Jan2020'!M35-'Tariffs Jan2020'!L35)*('Tariffs Jan2020'!X35/100)*'Tariffs Jan2020'!AJ35))</f>
        <v>0</v>
      </c>
      <c r="N41" s="85">
        <f>IF(($C$5*'Tariffs Jan2020'!AL35/'Tariffs Jan2020'!AJ35&gt;'Tariffs Jan2020'!M35),($C$5*'Tariffs Jan2020'!AL35/'Tariffs Jan2020'!AJ35-'Tariffs Jan2020'!M35)*'Tariffs Jan2020'!Y35/100*'Tariffs Jan2020'!AJ35,0)</f>
        <v>616.2773454545453</v>
      </c>
      <c r="O41" s="73">
        <f t="shared" si="0"/>
        <v>1653.2632909090908</v>
      </c>
      <c r="P41" s="498">
        <f t="shared" si="1"/>
        <v>1818.58962</v>
      </c>
      <c r="Q41" s="451"/>
      <c r="R41" s="451"/>
      <c r="S41" s="451"/>
      <c r="T41" s="451"/>
      <c r="U41" s="451"/>
      <c r="V41" s="451"/>
      <c r="W41" s="451"/>
      <c r="X41" s="451"/>
      <c r="Y41" s="451"/>
      <c r="Z41" s="451"/>
    </row>
    <row r="42" spans="1:26" x14ac:dyDescent="0.15">
      <c r="A42" s="47" t="str">
        <f>'Tariffs Jan2020'!F36</f>
        <v>Momentum Energy</v>
      </c>
      <c r="B42" s="47" t="str">
        <f>'Tariffs Jan2020'!D36</f>
        <v>AGN North</v>
      </c>
      <c r="C42" s="287">
        <f>'Tariffs Jan2020'!E36</f>
        <v>43831</v>
      </c>
      <c r="D42" s="85">
        <f>365*'Tariffs Jan2020'!H36/100</f>
        <v>293.2045</v>
      </c>
      <c r="E42" s="85">
        <f>IF($C$5*'Tariffs Jan2020'!AK36/'Tariffs Jan2020'!AI36&gt;='Tariffs Jan2020'!J36,( 'Tariffs Jan2020'!J36*'Tariffs Jan2020'!O36/100)* 'Tariffs Jan2020'!AI36,($C$5*'Tariffs Jan2020'!AK36/'Tariffs Jan2020'!AI36*'Tariffs Jan2020'!O36/100)* 'Tariffs Jan2020'!AI36)</f>
        <v>111.86</v>
      </c>
      <c r="F42" s="85">
        <f>IF($C$5*'Tariffs Jan2020'!AK36/'Tariffs Jan2020'!AI36&lt;'Tariffs Jan2020'!J36,0,IF($C$5*'Tariffs Jan2020'!AK36/'Tariffs Jan2020'!AI36&lt;='Tariffs Jan2020'!K36,($C$5*'Tariffs Jan2020'!AK36/'Tariffs Jan2020'!AI36-'Tariffs Jan2020'!J36)*('Tariffs Jan2020'!P36/100)*'Tariffs Jan2020'!AI36,('Tariffs Jan2020'!K36-'Tariffs Jan2020'!J36)*('Tariffs Jan2020'!P36/100)*'Tariffs Jan2020'!AI36))</f>
        <v>79.945000000000007</v>
      </c>
      <c r="G42" s="85">
        <f>IF($C$5*'Tariffs Jan2020'!AK36/'Tariffs Jan2020'!AI36&lt;'Tariffs Jan2020'!K36,0,IF($C$5*'Tariffs Jan2020'!AK36/'Tariffs Jan2020'!AI36&lt;='Tariffs Jan2020'!L36,($C$5*'Tariffs Jan2020'!AK36/'Tariffs Jan2020'!AI36-'Tariffs Jan2020'!K36)*('Tariffs Jan2020'!Q36/100)*'Tariffs Jan2020'!AI36,('Tariffs Jan2020'!L36-'Tariffs Jan2020'!K36)*('Tariffs Jan2020'!Q36/100)*'Tariffs Jan2020'!AI36))</f>
        <v>0</v>
      </c>
      <c r="H42" s="85">
        <f>IF($C$5*'Tariffs Jan2020'!AK36/'Tariffs Jan2020'!AI36&lt;'Tariffs Jan2020'!L36,0,IF($C$5*'Tariffs Jan2020'!AK36/'Tariffs Jan2020'!AI36&lt;='Tariffs Jan2020'!M36,($C$5*'Tariffs Jan2020'!AK36/'Tariffs Jan2020'!AI36-'Tariffs Jan2020'!L36)*('Tariffs Jan2020'!R36/100)*'Tariffs Jan2020'!AI36,('Tariffs Jan2020'!M36-'Tariffs Jan2020'!L36)*('Tariffs Jan2020'!R36/100)*'Tariffs Jan2020'!AI36))</f>
        <v>0</v>
      </c>
      <c r="I42" s="85">
        <f>IF(($C$5*'Tariffs Jan2020'!AK36/'Tariffs Jan2020'!AI36&gt;'Tariffs Jan2020'!M36),($C$5*'Tariffs Jan2020'!AK36/'Tariffs Jan2020'!AI36-'Tariffs Jan2020'!M36)*'Tariffs Jan2020'!S36/100*'Tariffs Jan2020'!AI36,0)</f>
        <v>389.94539999999995</v>
      </c>
      <c r="J42" s="85">
        <f>IF($C$5*'Tariffs Jan2020'!AL36/'Tariffs Jan2020'!AJ36&gt;='Tariffs Jan2020'!J36,('Tariffs Jan2020'!J36*'Tariffs Jan2020'!U36/100)* 'Tariffs Jan2020'!AJ36,($C$5*'Tariffs Jan2020'!AL36/'Tariffs Jan2020'!AJ36*'Tariffs Jan2020'!U36/100)* 'Tariffs Jan2020'!AJ36)</f>
        <v>200.69</v>
      </c>
      <c r="K42" s="85">
        <f>IF($C$5*'Tariffs Jan2020'!AL36/'Tariffs Jan2020'!AJ36&lt;'Tariffs Jan2020'!J36,0,IF($C$5*'Tariffs Jan2020'!AL36/'Tariffs Jan2020'!AJ36&lt;='Tariffs Jan2020'!K36,($C$5*'Tariffs Jan2020'!AL36/'Tariffs Jan2020'!AJ36-'Tariffs Jan2020'!J36)*('Tariffs Jan2020'!V36/100)*'Tariffs Jan2020'!AJ36,('Tariffs Jan2020'!K36-'Tariffs Jan2020'!J36)*('Tariffs Jan2020'!V36/100)*'Tariffs Jan2020'!AJ36))</f>
        <v>143.08799999999999</v>
      </c>
      <c r="L42" s="85">
        <f>IF($C$5*'Tariffs Jan2020'!AL36/'Tariffs Jan2020'!AJ36&lt;'Tariffs Jan2020'!K36,0,IF($C$5*'Tariffs Jan2020'!AL36/'Tariffs Jan2020'!AJ36&lt;='Tariffs Jan2020'!L36,($C$5*'Tariffs Jan2020'!AL36/'Tariffs Jan2020'!AJ36-'Tariffs Jan2020'!K36)*('Tariffs Jan2020'!W36/100)*'Tariffs Jan2020'!AJ36,('Tariffs Jan2020'!L36-'Tariffs Jan2020'!K36)*('Tariffs Jan2020'!W36/100)*'Tariffs Jan2020'!AJ36))</f>
        <v>0</v>
      </c>
      <c r="M42" s="85">
        <f>IF($C$5*'Tariffs Jan2020'!AL36/'Tariffs Jan2020'!AJ36&lt;'Tariffs Jan2020'!L36,0,IF($C$5*'Tariffs Jan2020'!AL36/'Tariffs Jan2020'!AJ36&lt;='Tariffs Jan2020'!M36,($C$5*'Tariffs Jan2020'!AL36/'Tariffs Jan2020'!AJ36-'Tariffs Jan2020'!L36)*('Tariffs Jan2020'!X36/100)*'Tariffs Jan2020'!AJ36,('Tariffs Jan2020'!M36-'Tariffs Jan2020'!L36)*('Tariffs Jan2020'!X36/100)*'Tariffs Jan2020'!AJ36))</f>
        <v>0</v>
      </c>
      <c r="N42" s="85">
        <f>IF(($C$5*'Tariffs Jan2020'!AL36/'Tariffs Jan2020'!AJ36&gt;'Tariffs Jan2020'!M36),($C$5*'Tariffs Jan2020'!AL36/'Tariffs Jan2020'!AJ36-'Tariffs Jan2020'!M36)*'Tariffs Jan2020'!Y36/100*'Tariffs Jan2020'!AJ36,0)</f>
        <v>695.90255999999977</v>
      </c>
      <c r="O42" s="73">
        <f t="shared" si="0"/>
        <v>1914.6354599999997</v>
      </c>
      <c r="P42" s="498">
        <f t="shared" si="1"/>
        <v>2106.0990059999999</v>
      </c>
      <c r="Q42" s="451"/>
      <c r="R42" s="451"/>
      <c r="S42" s="451"/>
      <c r="T42" s="451"/>
      <c r="U42" s="451"/>
      <c r="V42" s="451"/>
      <c r="W42" s="451"/>
      <c r="X42" s="451"/>
      <c r="Y42" s="451"/>
      <c r="Z42" s="451"/>
    </row>
    <row r="43" spans="1:26" x14ac:dyDescent="0.15">
      <c r="A43" s="47" t="str">
        <f>'Tariffs Jan2020'!F37</f>
        <v>Origin Energy</v>
      </c>
      <c r="B43" s="47" t="str">
        <f>'Tariffs Jan2020'!D37</f>
        <v>AGN North</v>
      </c>
      <c r="C43" s="287">
        <f>'Tariffs Jan2020'!E37</f>
        <v>43831</v>
      </c>
      <c r="D43" s="85">
        <f>365*'Tariffs Jan2020'!H37/100</f>
        <v>251.85</v>
      </c>
      <c r="E43" s="85">
        <f>IF($C$5*'Tariffs Jan2020'!AK37/'Tariffs Jan2020'!AI37&gt;='Tariffs Jan2020'!J37,( 'Tariffs Jan2020'!J37*'Tariffs Jan2020'!O37/100)* 'Tariffs Jan2020'!AI37,($C$5*'Tariffs Jan2020'!AK37/'Tariffs Jan2020'!AI37*'Tariffs Jan2020'!O37/100)* 'Tariffs Jan2020'!AI37)</f>
        <v>264.00000000000006</v>
      </c>
      <c r="F43" s="85">
        <f>IF($C$5*'Tariffs Jan2020'!AK37/'Tariffs Jan2020'!AI37&lt;'Tariffs Jan2020'!J37,0,IF($C$5*'Tariffs Jan2020'!AK37/'Tariffs Jan2020'!AI37&lt;='Tariffs Jan2020'!K37,($C$5*'Tariffs Jan2020'!AK37/'Tariffs Jan2020'!AI37-'Tariffs Jan2020'!J37)*('Tariffs Jan2020'!P37/100)*'Tariffs Jan2020'!AI37,('Tariffs Jan2020'!K37-'Tariffs Jan2020'!J37)*('Tariffs Jan2020'!P37/100)*'Tariffs Jan2020'!AI37))</f>
        <v>188.95589999999996</v>
      </c>
      <c r="G43" s="85">
        <f>IF($C$5*'Tariffs Jan2020'!AK37/'Tariffs Jan2020'!AI37&lt;'Tariffs Jan2020'!K37,0,IF($C$5*'Tariffs Jan2020'!AK37/'Tariffs Jan2020'!AI37&lt;='Tariffs Jan2020'!L37,($C$5*'Tariffs Jan2020'!AK37/'Tariffs Jan2020'!AI37-'Tariffs Jan2020'!K37)*('Tariffs Jan2020'!Q37/100)*'Tariffs Jan2020'!AI37,('Tariffs Jan2020'!L37-'Tariffs Jan2020'!K37)*('Tariffs Jan2020'!Q37/100)*'Tariffs Jan2020'!AI37))</f>
        <v>0</v>
      </c>
      <c r="H43" s="85">
        <f>IF($C$5*'Tariffs Jan2020'!AK37/'Tariffs Jan2020'!AI37&lt;'Tariffs Jan2020'!L37,0,IF($C$5*'Tariffs Jan2020'!AK37/'Tariffs Jan2020'!AI37&lt;='Tariffs Jan2020'!M37,($C$5*'Tariffs Jan2020'!AK37/'Tariffs Jan2020'!AI37-'Tariffs Jan2020'!L37)*('Tariffs Jan2020'!R37/100)*'Tariffs Jan2020'!AI37,('Tariffs Jan2020'!M37-'Tariffs Jan2020'!L37)*('Tariffs Jan2020'!R37/100)*'Tariffs Jan2020'!AI37))</f>
        <v>0</v>
      </c>
      <c r="I43" s="85">
        <f>IF(($C$5*'Tariffs Jan2020'!AK37/'Tariffs Jan2020'!AI37&gt;'Tariffs Jan2020'!M37),($C$5*'Tariffs Jan2020'!AK37/'Tariffs Jan2020'!AI37-'Tariffs Jan2020'!M37)*'Tariffs Jan2020'!S37/100*'Tariffs Jan2020'!AI37,0)</f>
        <v>0</v>
      </c>
      <c r="J43" s="85">
        <f>IF($C$5*'Tariffs Jan2020'!AL37/'Tariffs Jan2020'!AJ37&gt;='Tariffs Jan2020'!J37,('Tariffs Jan2020'!J37*'Tariffs Jan2020'!U37/100)* 'Tariffs Jan2020'!AJ37,($C$5*'Tariffs Jan2020'!AL37/'Tariffs Jan2020'!AJ37*'Tariffs Jan2020'!U37/100)* 'Tariffs Jan2020'!AJ37)</f>
        <v>528.00000000000011</v>
      </c>
      <c r="K43" s="85">
        <f>IF($C$5*'Tariffs Jan2020'!AL37/'Tariffs Jan2020'!AJ37&lt;'Tariffs Jan2020'!J37,0,IF($C$5*'Tariffs Jan2020'!AL37/'Tariffs Jan2020'!AJ37&lt;='Tariffs Jan2020'!K37,($C$5*'Tariffs Jan2020'!AL37/'Tariffs Jan2020'!AJ37-'Tariffs Jan2020'!J37)*('Tariffs Jan2020'!V37/100)*'Tariffs Jan2020'!AJ37,('Tariffs Jan2020'!K37-'Tariffs Jan2020'!J37)*('Tariffs Jan2020'!V37/100)*'Tariffs Jan2020'!AJ37))</f>
        <v>377.91179999999991</v>
      </c>
      <c r="L43" s="85">
        <f>IF($C$5*'Tariffs Jan2020'!AL37/'Tariffs Jan2020'!AJ37&lt;'Tariffs Jan2020'!K37,0,IF($C$5*'Tariffs Jan2020'!AL37/'Tariffs Jan2020'!AJ37&lt;='Tariffs Jan2020'!L37,($C$5*'Tariffs Jan2020'!AL37/'Tariffs Jan2020'!AJ37-'Tariffs Jan2020'!K37)*('Tariffs Jan2020'!W37/100)*'Tariffs Jan2020'!AJ37,('Tariffs Jan2020'!L37-'Tariffs Jan2020'!K37)*('Tariffs Jan2020'!W37/100)*'Tariffs Jan2020'!AJ37))</f>
        <v>0</v>
      </c>
      <c r="M43" s="85">
        <f>IF($C$5*'Tariffs Jan2020'!AL37/'Tariffs Jan2020'!AJ37&lt;'Tariffs Jan2020'!L37,0,IF($C$5*'Tariffs Jan2020'!AL37/'Tariffs Jan2020'!AJ37&lt;='Tariffs Jan2020'!M37,($C$5*'Tariffs Jan2020'!AL37/'Tariffs Jan2020'!AJ37-'Tariffs Jan2020'!L37)*('Tariffs Jan2020'!X37/100)*'Tariffs Jan2020'!AJ37,('Tariffs Jan2020'!M37-'Tariffs Jan2020'!L37)*('Tariffs Jan2020'!X37/100)*'Tariffs Jan2020'!AJ37))</f>
        <v>0</v>
      </c>
      <c r="N43" s="85">
        <f>IF(($C$5*'Tariffs Jan2020'!AL37/'Tariffs Jan2020'!AJ37&gt;'Tariffs Jan2020'!M37),($C$5*'Tariffs Jan2020'!AL37/'Tariffs Jan2020'!AJ37-'Tariffs Jan2020'!M37)*'Tariffs Jan2020'!Y37/100*'Tariffs Jan2020'!AJ37,0)</f>
        <v>0</v>
      </c>
      <c r="O43" s="73">
        <f t="shared" si="0"/>
        <v>1610.7176999999999</v>
      </c>
      <c r="P43" s="498">
        <f t="shared" si="1"/>
        <v>1771.7894700000002</v>
      </c>
      <c r="Q43" s="451"/>
      <c r="R43" s="451"/>
      <c r="S43" s="451"/>
      <c r="T43" s="451"/>
      <c r="U43" s="451"/>
      <c r="V43" s="451"/>
      <c r="W43" s="451"/>
      <c r="X43" s="451"/>
      <c r="Y43" s="451"/>
      <c r="Z43" s="451"/>
    </row>
    <row r="44" spans="1:26" x14ac:dyDescent="0.15">
      <c r="A44" s="47" t="str">
        <f>'Tariffs Jan2020'!F38</f>
        <v>Red Energy</v>
      </c>
      <c r="B44" s="47" t="str">
        <f>'Tariffs Jan2020'!D38</f>
        <v>AGN North</v>
      </c>
      <c r="C44" s="287">
        <f>'Tariffs Jan2020'!E38</f>
        <v>43831</v>
      </c>
      <c r="D44" s="85">
        <f>365*'Tariffs Jan2020'!H38/100</f>
        <v>273.75</v>
      </c>
      <c r="E44" s="85">
        <f>IF($C$5*'Tariffs Jan2020'!AK38/'Tariffs Jan2020'!AI38&gt;='Tariffs Jan2020'!J38,( 'Tariffs Jan2020'!J38*'Tariffs Jan2020'!O38/100)* 'Tariffs Jan2020'!AI38,($C$5*'Tariffs Jan2020'!AK38/'Tariffs Jan2020'!AI38*'Tariffs Jan2020'!O38/100)* 'Tariffs Jan2020'!AI38)</f>
        <v>92.12</v>
      </c>
      <c r="F44" s="85">
        <f>IF($C$5*'Tariffs Jan2020'!AK38/'Tariffs Jan2020'!AI38&lt;'Tariffs Jan2020'!J38,0,IF($C$5*'Tariffs Jan2020'!AK38/'Tariffs Jan2020'!AI38&lt;='Tariffs Jan2020'!K38,($C$5*'Tariffs Jan2020'!AK38/'Tariffs Jan2020'!AI38-'Tariffs Jan2020'!J38)*('Tariffs Jan2020'!P38/100)*'Tariffs Jan2020'!AI38,('Tariffs Jan2020'!K38-'Tariffs Jan2020'!J38)*('Tariffs Jan2020'!P38/100)*'Tariffs Jan2020'!AI38))</f>
        <v>69.10499999999999</v>
      </c>
      <c r="G44" s="85">
        <f>IF($C$5*'Tariffs Jan2020'!AK38/'Tariffs Jan2020'!AI38&lt;'Tariffs Jan2020'!K38,0,IF($C$5*'Tariffs Jan2020'!AK38/'Tariffs Jan2020'!AI38&lt;='Tariffs Jan2020'!L38,($C$5*'Tariffs Jan2020'!AK38/'Tariffs Jan2020'!AI38-'Tariffs Jan2020'!K38)*('Tariffs Jan2020'!Q38/100)*'Tariffs Jan2020'!AI38,('Tariffs Jan2020'!L38-'Tariffs Jan2020'!K38)*('Tariffs Jan2020'!Q38/100)*'Tariffs Jan2020'!AI38))</f>
        <v>0</v>
      </c>
      <c r="H44" s="85">
        <f>IF($C$5*'Tariffs Jan2020'!AK38/'Tariffs Jan2020'!AI38&lt;'Tariffs Jan2020'!L38,0,IF($C$5*'Tariffs Jan2020'!AK38/'Tariffs Jan2020'!AI38&lt;='Tariffs Jan2020'!M38,($C$5*'Tariffs Jan2020'!AK38/'Tariffs Jan2020'!AI38-'Tariffs Jan2020'!L38)*('Tariffs Jan2020'!R38/100)*'Tariffs Jan2020'!AI38,('Tariffs Jan2020'!M38-'Tariffs Jan2020'!L38)*('Tariffs Jan2020'!R38/100)*'Tariffs Jan2020'!AI38))</f>
        <v>0</v>
      </c>
      <c r="I44" s="85">
        <f>IF(($C$5*'Tariffs Jan2020'!AK38/'Tariffs Jan2020'!AI38&gt;'Tariffs Jan2020'!M38),($C$5*'Tariffs Jan2020'!AK38/'Tariffs Jan2020'!AI38-'Tariffs Jan2020'!M38)*'Tariffs Jan2020'!S38/100*'Tariffs Jan2020'!AI38,0)</f>
        <v>322.45484999999991</v>
      </c>
      <c r="J44" s="85">
        <f>IF($C$5*'Tariffs Jan2020'!AL38/'Tariffs Jan2020'!AJ38&gt;='Tariffs Jan2020'!J38,('Tariffs Jan2020'!J38*'Tariffs Jan2020'!U38/100)* 'Tariffs Jan2020'!AJ38,($C$5*'Tariffs Jan2020'!AL38/'Tariffs Jan2020'!AJ38*'Tariffs Jan2020'!U38/100)* 'Tariffs Jan2020'!AJ38)</f>
        <v>184.24</v>
      </c>
      <c r="K44" s="85">
        <f>IF($C$5*'Tariffs Jan2020'!AL38/'Tariffs Jan2020'!AJ38&lt;'Tariffs Jan2020'!J38,0,IF($C$5*'Tariffs Jan2020'!AL38/'Tariffs Jan2020'!AJ38&lt;='Tariffs Jan2020'!K38,($C$5*'Tariffs Jan2020'!AL38/'Tariffs Jan2020'!AJ38-'Tariffs Jan2020'!J38)*('Tariffs Jan2020'!V38/100)*'Tariffs Jan2020'!AJ38,('Tariffs Jan2020'!K38-'Tariffs Jan2020'!J38)*('Tariffs Jan2020'!V38/100)*'Tariffs Jan2020'!AJ38))</f>
        <v>138.20999999999998</v>
      </c>
      <c r="L44" s="85">
        <f>IF($C$5*'Tariffs Jan2020'!AL38/'Tariffs Jan2020'!AJ38&lt;'Tariffs Jan2020'!K38,0,IF($C$5*'Tariffs Jan2020'!AL38/'Tariffs Jan2020'!AJ38&lt;='Tariffs Jan2020'!L38,($C$5*'Tariffs Jan2020'!AL38/'Tariffs Jan2020'!AJ38-'Tariffs Jan2020'!K38)*('Tariffs Jan2020'!W38/100)*'Tariffs Jan2020'!AJ38,('Tariffs Jan2020'!L38-'Tariffs Jan2020'!K38)*('Tariffs Jan2020'!W38/100)*'Tariffs Jan2020'!AJ38))</f>
        <v>0</v>
      </c>
      <c r="M44" s="85">
        <f>IF($C$5*'Tariffs Jan2020'!AL38/'Tariffs Jan2020'!AJ38&lt;'Tariffs Jan2020'!L38,0,IF($C$5*'Tariffs Jan2020'!AL38/'Tariffs Jan2020'!AJ38&lt;='Tariffs Jan2020'!M38,($C$5*'Tariffs Jan2020'!AL38/'Tariffs Jan2020'!AJ38-'Tariffs Jan2020'!L38)*('Tariffs Jan2020'!X38/100)*'Tariffs Jan2020'!AJ38,('Tariffs Jan2020'!M38-'Tariffs Jan2020'!L38)*('Tariffs Jan2020'!X38/100)*'Tariffs Jan2020'!AJ38))</f>
        <v>0</v>
      </c>
      <c r="N44" s="85">
        <f>IF(($C$5*'Tariffs Jan2020'!AL38/'Tariffs Jan2020'!AJ38&gt;'Tariffs Jan2020'!M38),($C$5*'Tariffs Jan2020'!AL38/'Tariffs Jan2020'!AJ38-'Tariffs Jan2020'!M38)*'Tariffs Jan2020'!Y38/100*'Tariffs Jan2020'!AJ38,0)</f>
        <v>644.90969999999982</v>
      </c>
      <c r="O44" s="73">
        <f t="shared" si="0"/>
        <v>1724.78955</v>
      </c>
      <c r="P44" s="498">
        <f t="shared" si="1"/>
        <v>1897.268505</v>
      </c>
      <c r="Q44" s="451"/>
      <c r="R44" s="451"/>
      <c r="S44" s="451"/>
      <c r="T44" s="451"/>
      <c r="U44" s="451"/>
      <c r="V44" s="451"/>
      <c r="W44" s="451"/>
      <c r="X44" s="451"/>
      <c r="Y44" s="451"/>
      <c r="Z44" s="451"/>
    </row>
    <row r="45" spans="1:26" x14ac:dyDescent="0.15">
      <c r="A45" s="47" t="str">
        <f>'Tariffs Jan2020'!F39</f>
        <v>Simply Energy</v>
      </c>
      <c r="B45" s="47" t="str">
        <f>'Tariffs Jan2020'!D39</f>
        <v>AGN North</v>
      </c>
      <c r="C45" s="287">
        <f>'Tariffs Jan2020'!E39</f>
        <v>43831</v>
      </c>
      <c r="D45" s="85">
        <f>365*'Tariffs Jan2020'!H39/100</f>
        <v>281.41499999999996</v>
      </c>
      <c r="E45" s="85">
        <f>IF($C$5*'Tariffs Jan2020'!AK39/'Tariffs Jan2020'!AI39&gt;='Tariffs Jan2020'!J39,( 'Tariffs Jan2020'!J39*'Tariffs Jan2020'!O39/100)* 'Tariffs Jan2020'!AI39,($C$5*'Tariffs Jan2020'!AK39/'Tariffs Jan2020'!AI39*'Tariffs Jan2020'!O39/100)* 'Tariffs Jan2020'!AI39)</f>
        <v>104.29299999999999</v>
      </c>
      <c r="F45" s="85">
        <f>IF($C$5*'Tariffs Jan2020'!AK39/'Tariffs Jan2020'!AI39&lt;'Tariffs Jan2020'!J39,0,IF($C$5*'Tariffs Jan2020'!AK39/'Tariffs Jan2020'!AI39&lt;='Tariffs Jan2020'!K39,($C$5*'Tariffs Jan2020'!AK39/'Tariffs Jan2020'!AI39-'Tariffs Jan2020'!J39)*('Tariffs Jan2020'!P39/100)*'Tariffs Jan2020'!AI39,('Tariffs Jan2020'!K39-'Tariffs Jan2020'!J39)*('Tariffs Jan2020'!P39/100)*'Tariffs Jan2020'!AI39))</f>
        <v>73.712000000000003</v>
      </c>
      <c r="G45" s="85">
        <f>IF($C$5*'Tariffs Jan2020'!AK39/'Tariffs Jan2020'!AI39&lt;'Tariffs Jan2020'!K39,0,IF($C$5*'Tariffs Jan2020'!AK39/'Tariffs Jan2020'!AI39&lt;='Tariffs Jan2020'!L39,($C$5*'Tariffs Jan2020'!AK39/'Tariffs Jan2020'!AI39-'Tariffs Jan2020'!K39)*('Tariffs Jan2020'!Q39/100)*'Tariffs Jan2020'!AI39,('Tariffs Jan2020'!L39-'Tariffs Jan2020'!K39)*('Tariffs Jan2020'!Q39/100)*'Tariffs Jan2020'!AI39))</f>
        <v>0</v>
      </c>
      <c r="H45" s="85">
        <f>IF($C$5*'Tariffs Jan2020'!AK39/'Tariffs Jan2020'!AI39&lt;'Tariffs Jan2020'!L39,0,IF($C$5*'Tariffs Jan2020'!AK39/'Tariffs Jan2020'!AI39&lt;='Tariffs Jan2020'!M39,($C$5*'Tariffs Jan2020'!AK39/'Tariffs Jan2020'!AI39-'Tariffs Jan2020'!L39)*('Tariffs Jan2020'!R39/100)*'Tariffs Jan2020'!AI39,('Tariffs Jan2020'!M39-'Tariffs Jan2020'!L39)*('Tariffs Jan2020'!R39/100)*'Tariffs Jan2020'!AI39))</f>
        <v>0</v>
      </c>
      <c r="I45" s="85">
        <f>IF(($C$5*'Tariffs Jan2020'!AK39/'Tariffs Jan2020'!AI39&gt;'Tariffs Jan2020'!M39),($C$5*'Tariffs Jan2020'!AK39/'Tariffs Jan2020'!AI39-'Tariffs Jan2020'!M39)*'Tariffs Jan2020'!S39/100*'Tariffs Jan2020'!AI39,0)</f>
        <v>347.95127999999988</v>
      </c>
      <c r="J45" s="85">
        <f>IF($C$5*'Tariffs Jan2020'!AL39/'Tariffs Jan2020'!AJ39&gt;='Tariffs Jan2020'!J39,('Tariffs Jan2020'!J39*'Tariffs Jan2020'!U39/100)* 'Tariffs Jan2020'!AJ39,($C$5*'Tariffs Jan2020'!AL39/'Tariffs Jan2020'!AJ39*'Tariffs Jan2020'!U39/100)* 'Tariffs Jan2020'!AJ39)</f>
        <v>208.58599999999998</v>
      </c>
      <c r="K45" s="85">
        <f>IF($C$5*'Tariffs Jan2020'!AL39/'Tariffs Jan2020'!AJ39&lt;'Tariffs Jan2020'!J39,0,IF($C$5*'Tariffs Jan2020'!AL39/'Tariffs Jan2020'!AJ39&lt;='Tariffs Jan2020'!K39,($C$5*'Tariffs Jan2020'!AL39/'Tariffs Jan2020'!AJ39-'Tariffs Jan2020'!J39)*('Tariffs Jan2020'!V39/100)*'Tariffs Jan2020'!AJ39,('Tariffs Jan2020'!K39-'Tariffs Jan2020'!J39)*('Tariffs Jan2020'!V39/100)*'Tariffs Jan2020'!AJ39))</f>
        <v>147.42400000000001</v>
      </c>
      <c r="L45" s="85">
        <f>IF($C$5*'Tariffs Jan2020'!AL39/'Tariffs Jan2020'!AJ39&lt;'Tariffs Jan2020'!K39,0,IF($C$5*'Tariffs Jan2020'!AL39/'Tariffs Jan2020'!AJ39&lt;='Tariffs Jan2020'!L39,($C$5*'Tariffs Jan2020'!AL39/'Tariffs Jan2020'!AJ39-'Tariffs Jan2020'!K39)*('Tariffs Jan2020'!W39/100)*'Tariffs Jan2020'!AJ39,('Tariffs Jan2020'!L39-'Tariffs Jan2020'!K39)*('Tariffs Jan2020'!W39/100)*'Tariffs Jan2020'!AJ39))</f>
        <v>0</v>
      </c>
      <c r="M45" s="85">
        <f>IF($C$5*'Tariffs Jan2020'!AL39/'Tariffs Jan2020'!AJ39&lt;'Tariffs Jan2020'!L39,0,IF($C$5*'Tariffs Jan2020'!AL39/'Tariffs Jan2020'!AJ39&lt;='Tariffs Jan2020'!M39,($C$5*'Tariffs Jan2020'!AL39/'Tariffs Jan2020'!AJ39-'Tariffs Jan2020'!L39)*('Tariffs Jan2020'!X39/100)*'Tariffs Jan2020'!AJ39,('Tariffs Jan2020'!M39-'Tariffs Jan2020'!L39)*('Tariffs Jan2020'!X39/100)*'Tariffs Jan2020'!AJ39))</f>
        <v>0</v>
      </c>
      <c r="N45" s="85">
        <f>IF(($C$5*'Tariffs Jan2020'!AL39/'Tariffs Jan2020'!AJ39&gt;'Tariffs Jan2020'!M39),($C$5*'Tariffs Jan2020'!AL39/'Tariffs Jan2020'!AJ39-'Tariffs Jan2020'!M39)*'Tariffs Jan2020'!Y39/100*'Tariffs Jan2020'!AJ39,0)</f>
        <v>695.90255999999977</v>
      </c>
      <c r="O45" s="73">
        <f t="shared" si="0"/>
        <v>1859.2838399999996</v>
      </c>
      <c r="P45" s="498">
        <f t="shared" si="1"/>
        <v>2045.2122239999997</v>
      </c>
      <c r="Q45" s="451"/>
      <c r="R45" s="451"/>
      <c r="S45" s="451"/>
      <c r="T45" s="451"/>
      <c r="U45" s="451"/>
      <c r="V45" s="451"/>
      <c r="W45" s="451"/>
      <c r="X45" s="451"/>
      <c r="Y45" s="451"/>
      <c r="Z45" s="451"/>
    </row>
    <row r="46" spans="1:26" x14ac:dyDescent="0.15">
      <c r="A46" s="47" t="str">
        <f>'Tariffs Jan2020'!F40</f>
        <v>Sumo Power</v>
      </c>
      <c r="B46" s="47" t="str">
        <f>'Tariffs Jan2020'!D40</f>
        <v>AGN North</v>
      </c>
      <c r="C46" s="287">
        <f>'Tariffs Jan2020'!E40</f>
        <v>43647</v>
      </c>
      <c r="D46" s="85">
        <f>365*'Tariffs Jan2020'!H40/100</f>
        <v>287.91199999999998</v>
      </c>
      <c r="E46" s="85">
        <f>IF($C$5*'Tariffs Jan2020'!AK40/'Tariffs Jan2020'!AI40&gt;='Tariffs Jan2020'!J40,( 'Tariffs Jan2020'!J40*'Tariffs Jan2020'!O40/100)* 'Tariffs Jan2020'!AI40,($C$5*'Tariffs Jan2020'!AK40/'Tariffs Jan2020'!AI40*'Tariffs Jan2020'!O40/100)* 'Tariffs Jan2020'!AI40)</f>
        <v>103.20729999999999</v>
      </c>
      <c r="F46" s="85">
        <f>IF($C$5*'Tariffs Jan2020'!AK40/'Tariffs Jan2020'!AI40&lt;'Tariffs Jan2020'!J40,0,IF($C$5*'Tariffs Jan2020'!AK40/'Tariffs Jan2020'!AI40&lt;='Tariffs Jan2020'!K40,($C$5*'Tariffs Jan2020'!AK40/'Tariffs Jan2020'!AI40-'Tariffs Jan2020'!J40)*('Tariffs Jan2020'!P40/100)*'Tariffs Jan2020'!AI40,('Tariffs Jan2020'!K40-'Tariffs Jan2020'!J40)*('Tariffs Jan2020'!P40/100)*'Tariffs Jan2020'!AI40))</f>
        <v>77.262100000000004</v>
      </c>
      <c r="G46" s="85">
        <f>IF($C$5*'Tariffs Jan2020'!AK40/'Tariffs Jan2020'!AI40&lt;'Tariffs Jan2020'!K40,0,IF($C$5*'Tariffs Jan2020'!AK40/'Tariffs Jan2020'!AI40&lt;='Tariffs Jan2020'!L40,($C$5*'Tariffs Jan2020'!AK40/'Tariffs Jan2020'!AI40-'Tariffs Jan2020'!K40)*('Tariffs Jan2020'!Q40/100)*'Tariffs Jan2020'!AI40,('Tariffs Jan2020'!L40-'Tariffs Jan2020'!K40)*('Tariffs Jan2020'!Q40/100)*'Tariffs Jan2020'!AI40))</f>
        <v>0</v>
      </c>
      <c r="H46" s="85">
        <f>IF($C$5*'Tariffs Jan2020'!AK40/'Tariffs Jan2020'!AI40&lt;'Tariffs Jan2020'!L40,0,IF($C$5*'Tariffs Jan2020'!AK40/'Tariffs Jan2020'!AI40&lt;='Tariffs Jan2020'!M40,($C$5*'Tariffs Jan2020'!AK40/'Tariffs Jan2020'!AI40-'Tariffs Jan2020'!L40)*('Tariffs Jan2020'!R40/100)*'Tariffs Jan2020'!AI40,('Tariffs Jan2020'!M40-'Tariffs Jan2020'!L40)*('Tariffs Jan2020'!R40/100)*'Tariffs Jan2020'!AI40))</f>
        <v>0</v>
      </c>
      <c r="I46" s="85">
        <f>IF(($C$5*'Tariffs Jan2020'!AK40/'Tariffs Jan2020'!AI40&gt;'Tariffs Jan2020'!M40),($C$5*'Tariffs Jan2020'!AK40/'Tariffs Jan2020'!AI40-'Tariffs Jan2020'!M40)*'Tariffs Jan2020'!S40/100*'Tariffs Jan2020'!AI40,0)</f>
        <v>356.80004099999996</v>
      </c>
      <c r="J46" s="85">
        <f>IF($C$5*'Tariffs Jan2020'!AL40/'Tariffs Jan2020'!AJ40&gt;='Tariffs Jan2020'!J40,('Tariffs Jan2020'!J40*'Tariffs Jan2020'!U40/100)* 'Tariffs Jan2020'!AJ40,($C$5*'Tariffs Jan2020'!AL40/'Tariffs Jan2020'!AJ40*'Tariffs Jan2020'!U40/100)* 'Tariffs Jan2020'!AJ40)</f>
        <v>206.41459999999998</v>
      </c>
      <c r="K46" s="85">
        <f>IF($C$5*'Tariffs Jan2020'!AL40/'Tariffs Jan2020'!AJ40&lt;'Tariffs Jan2020'!J40,0,IF($C$5*'Tariffs Jan2020'!AL40/'Tariffs Jan2020'!AJ40&lt;='Tariffs Jan2020'!K40,($C$5*'Tariffs Jan2020'!AL40/'Tariffs Jan2020'!AJ40-'Tariffs Jan2020'!J40)*('Tariffs Jan2020'!V40/100)*'Tariffs Jan2020'!AJ40,('Tariffs Jan2020'!K40-'Tariffs Jan2020'!J40)*('Tariffs Jan2020'!V40/100)*'Tariffs Jan2020'!AJ40))</f>
        <v>154.52420000000001</v>
      </c>
      <c r="L46" s="85">
        <f>IF($C$5*'Tariffs Jan2020'!AL40/'Tariffs Jan2020'!AJ40&lt;'Tariffs Jan2020'!K40,0,IF($C$5*'Tariffs Jan2020'!AL40/'Tariffs Jan2020'!AJ40&lt;='Tariffs Jan2020'!L40,($C$5*'Tariffs Jan2020'!AL40/'Tariffs Jan2020'!AJ40-'Tariffs Jan2020'!K40)*('Tariffs Jan2020'!W40/100)*'Tariffs Jan2020'!AJ40,('Tariffs Jan2020'!L40-'Tariffs Jan2020'!K40)*('Tariffs Jan2020'!W40/100)*'Tariffs Jan2020'!AJ40))</f>
        <v>0</v>
      </c>
      <c r="M46" s="85">
        <f>IF($C$5*'Tariffs Jan2020'!AL40/'Tariffs Jan2020'!AJ40&lt;'Tariffs Jan2020'!L40,0,IF($C$5*'Tariffs Jan2020'!AL40/'Tariffs Jan2020'!AJ40&lt;='Tariffs Jan2020'!M40,($C$5*'Tariffs Jan2020'!AL40/'Tariffs Jan2020'!AJ40-'Tariffs Jan2020'!L40)*('Tariffs Jan2020'!X40/100)*'Tariffs Jan2020'!AJ40,('Tariffs Jan2020'!M40-'Tariffs Jan2020'!L40)*('Tariffs Jan2020'!X40/100)*'Tariffs Jan2020'!AJ40))</f>
        <v>0</v>
      </c>
      <c r="N46" s="85">
        <f>IF(($C$5*'Tariffs Jan2020'!AL40/'Tariffs Jan2020'!AJ40&gt;'Tariffs Jan2020'!M40),($C$5*'Tariffs Jan2020'!AL40/'Tariffs Jan2020'!AJ40-'Tariffs Jan2020'!M40)*'Tariffs Jan2020'!Y40/100*'Tariffs Jan2020'!AJ40,0)</f>
        <v>713.60008199999993</v>
      </c>
      <c r="O46" s="73">
        <f t="shared" si="0"/>
        <v>1899.720323</v>
      </c>
      <c r="P46" s="498">
        <f t="shared" si="1"/>
        <v>2089.6923553000001</v>
      </c>
      <c r="Q46" s="451"/>
      <c r="R46" s="451"/>
      <c r="S46" s="451"/>
      <c r="T46" s="451"/>
      <c r="U46" s="451"/>
      <c r="V46" s="451"/>
      <c r="W46" s="451"/>
      <c r="X46" s="451"/>
      <c r="Y46" s="451"/>
      <c r="Z46" s="451"/>
    </row>
    <row r="47" spans="1:26" x14ac:dyDescent="0.15">
      <c r="A47" s="47" t="str">
        <f>'Tariffs Jan2020'!F41</f>
        <v>Amaysim</v>
      </c>
      <c r="B47" s="47" t="str">
        <f>'Tariffs Jan2020'!D41</f>
        <v>AGN North</v>
      </c>
      <c r="C47" s="287">
        <f>'Tariffs Jan2020'!E41</f>
        <v>43831</v>
      </c>
      <c r="D47" s="85">
        <f>365*'Tariffs Jan2020'!H41/100</f>
        <v>292.73</v>
      </c>
      <c r="E47" s="85">
        <f>IF($C$5*'Tariffs Jan2020'!AK41/'Tariffs Jan2020'!AI41&gt;='Tariffs Jan2020'!J41,( 'Tariffs Jan2020'!J41*'Tariffs Jan2020'!O41/100)* 'Tariffs Jan2020'!AI41,($C$5*'Tariffs Jan2020'!AK41/'Tariffs Jan2020'!AI41*'Tariffs Jan2020'!O41/100)* 'Tariffs Jan2020'!AI41)</f>
        <v>123.375</v>
      </c>
      <c r="F47" s="85">
        <f>IF($C$5*'Tariffs Jan2020'!AK41/'Tariffs Jan2020'!AI41&lt;'Tariffs Jan2020'!J41,0,IF($C$5*'Tariffs Jan2020'!AK41/'Tariffs Jan2020'!AI41&lt;='Tariffs Jan2020'!K41,($C$5*'Tariffs Jan2020'!AK41/'Tariffs Jan2020'!AI41-'Tariffs Jan2020'!J41)*('Tariffs Jan2020'!P41/100)*'Tariffs Jan2020'!AI41,('Tariffs Jan2020'!K41-'Tariffs Jan2020'!J41)*('Tariffs Jan2020'!P41/100)*'Tariffs Jan2020'!AI41))</f>
        <v>86.72</v>
      </c>
      <c r="G47" s="85">
        <f>IF($C$5*'Tariffs Jan2020'!AK41/'Tariffs Jan2020'!AI41&lt;'Tariffs Jan2020'!K41,0,IF($C$5*'Tariffs Jan2020'!AK41/'Tariffs Jan2020'!AI41&lt;='Tariffs Jan2020'!L41,($C$5*'Tariffs Jan2020'!AK41/'Tariffs Jan2020'!AI41-'Tariffs Jan2020'!K41)*('Tariffs Jan2020'!Q41/100)*'Tariffs Jan2020'!AI41,('Tariffs Jan2020'!L41-'Tariffs Jan2020'!K41)*('Tariffs Jan2020'!Q41/100)*'Tariffs Jan2020'!AI41))</f>
        <v>0</v>
      </c>
      <c r="H47" s="85">
        <f>IF($C$5*'Tariffs Jan2020'!AK41/'Tariffs Jan2020'!AI41&lt;'Tariffs Jan2020'!L41,0,IF($C$5*'Tariffs Jan2020'!AK41/'Tariffs Jan2020'!AI41&lt;='Tariffs Jan2020'!M41,($C$5*'Tariffs Jan2020'!AK41/'Tariffs Jan2020'!AI41-'Tariffs Jan2020'!L41)*('Tariffs Jan2020'!R41/100)*'Tariffs Jan2020'!AI41,('Tariffs Jan2020'!M41-'Tariffs Jan2020'!L41)*('Tariffs Jan2020'!R41/100)*'Tariffs Jan2020'!AI41))</f>
        <v>0</v>
      </c>
      <c r="I47" s="85">
        <f>IF(($C$5*'Tariffs Jan2020'!AK41/'Tariffs Jan2020'!AI41&gt;'Tariffs Jan2020'!M41),($C$5*'Tariffs Jan2020'!AK41/'Tariffs Jan2020'!AI41-'Tariffs Jan2020'!M41)*'Tariffs Jan2020'!S41/100*'Tariffs Jan2020'!AI41,0)</f>
        <v>419.94119999999987</v>
      </c>
      <c r="J47" s="85">
        <f>IF($C$5*'Tariffs Jan2020'!AL41/'Tariffs Jan2020'!AJ41&gt;='Tariffs Jan2020'!J41,('Tariffs Jan2020'!J41*'Tariffs Jan2020'!U41/100)* 'Tariffs Jan2020'!AJ41,($C$5*'Tariffs Jan2020'!AL41/'Tariffs Jan2020'!AJ41*'Tariffs Jan2020'!U41/100)* 'Tariffs Jan2020'!AJ41)</f>
        <v>246.75</v>
      </c>
      <c r="K47" s="85">
        <f>IF($C$5*'Tariffs Jan2020'!AL41/'Tariffs Jan2020'!AJ41&lt;'Tariffs Jan2020'!J41,0,IF($C$5*'Tariffs Jan2020'!AL41/'Tariffs Jan2020'!AJ41&lt;='Tariffs Jan2020'!K41,($C$5*'Tariffs Jan2020'!AL41/'Tariffs Jan2020'!AJ41-'Tariffs Jan2020'!J41)*('Tariffs Jan2020'!V41/100)*'Tariffs Jan2020'!AJ41,('Tariffs Jan2020'!K41-'Tariffs Jan2020'!J41)*('Tariffs Jan2020'!V41/100)*'Tariffs Jan2020'!AJ41))</f>
        <v>173.44</v>
      </c>
      <c r="L47" s="85">
        <f>IF($C$5*'Tariffs Jan2020'!AL41/'Tariffs Jan2020'!AJ41&lt;'Tariffs Jan2020'!K41,0,IF($C$5*'Tariffs Jan2020'!AL41/'Tariffs Jan2020'!AJ41&lt;='Tariffs Jan2020'!L41,($C$5*'Tariffs Jan2020'!AL41/'Tariffs Jan2020'!AJ41-'Tariffs Jan2020'!K41)*('Tariffs Jan2020'!W41/100)*'Tariffs Jan2020'!AJ41,('Tariffs Jan2020'!L41-'Tariffs Jan2020'!K41)*('Tariffs Jan2020'!W41/100)*'Tariffs Jan2020'!AJ41))</f>
        <v>0</v>
      </c>
      <c r="M47" s="85">
        <f>IF($C$5*'Tariffs Jan2020'!AL41/'Tariffs Jan2020'!AJ41&lt;'Tariffs Jan2020'!L41,0,IF($C$5*'Tariffs Jan2020'!AL41/'Tariffs Jan2020'!AJ41&lt;='Tariffs Jan2020'!M41,($C$5*'Tariffs Jan2020'!AL41/'Tariffs Jan2020'!AJ41-'Tariffs Jan2020'!L41)*('Tariffs Jan2020'!X41/100)*'Tariffs Jan2020'!AJ41,('Tariffs Jan2020'!M41-'Tariffs Jan2020'!L41)*('Tariffs Jan2020'!X41/100)*'Tariffs Jan2020'!AJ41))</f>
        <v>0</v>
      </c>
      <c r="N47" s="85">
        <f>IF(($C$5*'Tariffs Jan2020'!AL41/'Tariffs Jan2020'!AJ41&gt;'Tariffs Jan2020'!M41),($C$5*'Tariffs Jan2020'!AL41/'Tariffs Jan2020'!AJ41-'Tariffs Jan2020'!M41)*'Tariffs Jan2020'!Y41/100*'Tariffs Jan2020'!AJ41,0)</f>
        <v>839.88239999999973</v>
      </c>
      <c r="O47" s="73">
        <f t="shared" si="0"/>
        <v>2182.8386</v>
      </c>
      <c r="P47" s="498">
        <f t="shared" si="1"/>
        <v>2401.12246</v>
      </c>
      <c r="Q47" s="451"/>
      <c r="R47" s="451"/>
      <c r="S47" s="451"/>
      <c r="T47" s="451"/>
      <c r="U47" s="451"/>
      <c r="V47" s="451"/>
      <c r="W47" s="451"/>
      <c r="X47" s="451"/>
      <c r="Y47" s="451"/>
      <c r="Z47" s="451"/>
    </row>
    <row r="48" spans="1:26" x14ac:dyDescent="0.15">
      <c r="A48" s="47" t="str">
        <f>'Tariffs Jan2020'!F42</f>
        <v>GloBird Energy</v>
      </c>
      <c r="B48" s="47" t="str">
        <f>'Tariffs Jan2020'!D42</f>
        <v>AGN North</v>
      </c>
      <c r="C48" s="287">
        <f>'Tariffs Jan2020'!E42</f>
        <v>43466</v>
      </c>
      <c r="D48" s="85">
        <f>365*'Tariffs Jan2020'!H42/100</f>
        <v>346.75</v>
      </c>
      <c r="E48" s="85">
        <f>IF($C$5*'Tariffs Jan2020'!AK42/'Tariffs Jan2020'!AI42&gt;='Tariffs Jan2020'!J42,( 'Tariffs Jan2020'!J42*'Tariffs Jan2020'!O42/100)* 'Tariffs Jan2020'!AI42,($C$5*'Tariffs Jan2020'!AK42/'Tariffs Jan2020'!AI42*'Tariffs Jan2020'!O42/100)* 'Tariffs Jan2020'!AI42)</f>
        <v>204</v>
      </c>
      <c r="F48" s="85">
        <f>IF($C$5*'Tariffs Jan2020'!AK42/'Tariffs Jan2020'!AI42&lt;'Tariffs Jan2020'!J42,0,IF($C$5*'Tariffs Jan2020'!AK42/'Tariffs Jan2020'!AI42&lt;='Tariffs Jan2020'!K42,($C$5*'Tariffs Jan2020'!AK42/'Tariffs Jan2020'!AI42-'Tariffs Jan2020'!J42)*('Tariffs Jan2020'!P42/100)*'Tariffs Jan2020'!AI42,('Tariffs Jan2020'!K42-'Tariffs Jan2020'!J42)*('Tariffs Jan2020'!P42/100)*'Tariffs Jan2020'!AI42))</f>
        <v>0</v>
      </c>
      <c r="G48" s="85">
        <f>IF($C$5*'Tariffs Jan2020'!AK42/'Tariffs Jan2020'!AI42&lt;'Tariffs Jan2020'!K42,0,IF($C$5*'Tariffs Jan2020'!AK42/'Tariffs Jan2020'!AI42&lt;='Tariffs Jan2020'!L42,($C$5*'Tariffs Jan2020'!AK42/'Tariffs Jan2020'!AI42-'Tariffs Jan2020'!K42)*('Tariffs Jan2020'!Q42/100)*'Tariffs Jan2020'!AI42,('Tariffs Jan2020'!L42-'Tariffs Jan2020'!K42)*('Tariffs Jan2020'!Q42/100)*'Tariffs Jan2020'!AI42))</f>
        <v>0</v>
      </c>
      <c r="H48" s="85">
        <f>IF($C$5*'Tariffs Jan2020'!AK42/'Tariffs Jan2020'!AI42&lt;'Tariffs Jan2020'!L42,0,IF($C$5*'Tariffs Jan2020'!AK42/'Tariffs Jan2020'!AI42&lt;='Tariffs Jan2020'!M42,($C$5*'Tariffs Jan2020'!AK42/'Tariffs Jan2020'!AI42-'Tariffs Jan2020'!L42)*('Tariffs Jan2020'!R42/100)*'Tariffs Jan2020'!AI42,('Tariffs Jan2020'!M42-'Tariffs Jan2020'!L42)*('Tariffs Jan2020'!R42/100)*'Tariffs Jan2020'!AI42))</f>
        <v>0</v>
      </c>
      <c r="I48" s="85">
        <f>IF(($C$5*'Tariffs Jan2020'!AK42/'Tariffs Jan2020'!AI42&gt;'Tariffs Jan2020'!M42),($C$5*'Tariffs Jan2020'!AK42/'Tariffs Jan2020'!AI42-'Tariffs Jan2020'!M42)*'Tariffs Jan2020'!S42/100*'Tariffs Jan2020'!AI42,0)</f>
        <v>329.9538</v>
      </c>
      <c r="J48" s="85">
        <f>IF($C$5*'Tariffs Jan2020'!AL42/'Tariffs Jan2020'!AJ42&gt;='Tariffs Jan2020'!J42,('Tariffs Jan2020'!J42*'Tariffs Jan2020'!U42/100)* 'Tariffs Jan2020'!AJ42,($C$5*'Tariffs Jan2020'!AL42/'Tariffs Jan2020'!AJ42*'Tariffs Jan2020'!U42/100)* 'Tariffs Jan2020'!AJ42)</f>
        <v>408</v>
      </c>
      <c r="K48" s="85">
        <f>IF($C$5*'Tariffs Jan2020'!AL42/'Tariffs Jan2020'!AJ42&lt;'Tariffs Jan2020'!J42,0,IF($C$5*'Tariffs Jan2020'!AL42/'Tariffs Jan2020'!AJ42&lt;='Tariffs Jan2020'!K42,($C$5*'Tariffs Jan2020'!AL42/'Tariffs Jan2020'!AJ42-'Tariffs Jan2020'!J42)*('Tariffs Jan2020'!V42/100)*'Tariffs Jan2020'!AJ42,('Tariffs Jan2020'!K42-'Tariffs Jan2020'!J42)*('Tariffs Jan2020'!V42/100)*'Tariffs Jan2020'!AJ42))</f>
        <v>0</v>
      </c>
      <c r="L48" s="85">
        <f>IF($C$5*'Tariffs Jan2020'!AL42/'Tariffs Jan2020'!AJ42&lt;'Tariffs Jan2020'!K42,0,IF($C$5*'Tariffs Jan2020'!AL42/'Tariffs Jan2020'!AJ42&lt;='Tariffs Jan2020'!L42,($C$5*'Tariffs Jan2020'!AL42/'Tariffs Jan2020'!AJ42-'Tariffs Jan2020'!K42)*('Tariffs Jan2020'!W42/100)*'Tariffs Jan2020'!AJ42,('Tariffs Jan2020'!L42-'Tariffs Jan2020'!K42)*('Tariffs Jan2020'!W42/100)*'Tariffs Jan2020'!AJ42))</f>
        <v>0</v>
      </c>
      <c r="M48" s="85">
        <f>IF($C$5*'Tariffs Jan2020'!AL42/'Tariffs Jan2020'!AJ42&lt;'Tariffs Jan2020'!L42,0,IF($C$5*'Tariffs Jan2020'!AL42/'Tariffs Jan2020'!AJ42&lt;='Tariffs Jan2020'!M42,($C$5*'Tariffs Jan2020'!AL42/'Tariffs Jan2020'!AJ42-'Tariffs Jan2020'!L42)*('Tariffs Jan2020'!X42/100)*'Tariffs Jan2020'!AJ42,('Tariffs Jan2020'!M42-'Tariffs Jan2020'!L42)*('Tariffs Jan2020'!X42/100)*'Tariffs Jan2020'!AJ42))</f>
        <v>0</v>
      </c>
      <c r="N48" s="85">
        <f>IF(($C$5*'Tariffs Jan2020'!AL42/'Tariffs Jan2020'!AJ42&gt;'Tariffs Jan2020'!M42),($C$5*'Tariffs Jan2020'!AL42/'Tariffs Jan2020'!AJ42-'Tariffs Jan2020'!M42)*'Tariffs Jan2020'!Y42/100*'Tariffs Jan2020'!AJ42,0)</f>
        <v>659.9076</v>
      </c>
      <c r="O48" s="73">
        <f t="shared" si="0"/>
        <v>1948.6114</v>
      </c>
      <c r="P48" s="498">
        <f t="shared" si="1"/>
        <v>2143.4725400000002</v>
      </c>
      <c r="Q48" s="451"/>
      <c r="R48" s="451"/>
      <c r="S48" s="451"/>
      <c r="T48" s="451"/>
      <c r="U48" s="451"/>
      <c r="V48" s="451"/>
      <c r="W48" s="451"/>
      <c r="X48" s="451"/>
      <c r="Y48" s="451"/>
      <c r="Z48" s="451"/>
    </row>
    <row r="49" spans="1:26" ht="14" thickBot="1" x14ac:dyDescent="0.2">
      <c r="A49" s="289" t="str">
        <f>'Tariffs Jan2020'!F43</f>
        <v>Powershop</v>
      </c>
      <c r="B49" s="289" t="str">
        <f>'Tariffs Jan2020'!D43</f>
        <v>AGN North</v>
      </c>
      <c r="C49" s="290">
        <f>'Tariffs Jan2020'!E43</f>
        <v>43831</v>
      </c>
      <c r="D49" s="291">
        <f>365*'Tariffs Jan2020'!H43/100</f>
        <v>265.17250000000001</v>
      </c>
      <c r="E49" s="291">
        <f>((C$5*'Tariffs Jan2020'!AK43/'Tariffs Jan2020'!AI43)*('Tariffs Jan2020'!O43/100))*'Tariffs Jan2020'!AI43</f>
        <v>398.96009999999995</v>
      </c>
      <c r="F49" s="291">
        <v>0</v>
      </c>
      <c r="G49" s="291">
        <v>0</v>
      </c>
      <c r="H49" s="291">
        <v>0</v>
      </c>
      <c r="I49" s="291">
        <f>((C$5*'Tariffs Jan2020'!AL43/'Tariffs Jan2020'!AJ43)*('Tariffs Jan2020'!U43/100))*'Tariffs Jan2020'!AJ43</f>
        <v>797.92019999999991</v>
      </c>
      <c r="J49" s="291">
        <v>0</v>
      </c>
      <c r="K49" s="291">
        <v>0</v>
      </c>
      <c r="L49" s="291">
        <v>0</v>
      </c>
      <c r="M49" s="291">
        <v>0</v>
      </c>
      <c r="N49" s="291">
        <v>0</v>
      </c>
      <c r="O49" s="292">
        <f t="shared" si="0"/>
        <v>1462.0527999999999</v>
      </c>
      <c r="P49" s="499">
        <f t="shared" si="1"/>
        <v>1608.2580800000001</v>
      </c>
      <c r="Q49" s="451"/>
      <c r="R49" s="451"/>
      <c r="S49" s="451"/>
      <c r="T49" s="451"/>
      <c r="U49" s="451"/>
      <c r="V49" s="451"/>
      <c r="W49" s="451"/>
      <c r="X49" s="451"/>
      <c r="Y49" s="451"/>
      <c r="Z49" s="451"/>
    </row>
    <row r="50" spans="1:26" ht="14" thickTop="1" x14ac:dyDescent="0.15">
      <c r="A50" s="47" t="str">
        <f>'Tariffs Jan2020'!F44</f>
        <v>AGL</v>
      </c>
      <c r="B50" s="47" t="str">
        <f>'Tariffs Jan2020'!D44</f>
        <v>AGN Central 2</v>
      </c>
      <c r="C50" s="287">
        <f>'Tariffs Jan2020'!E44</f>
        <v>43831</v>
      </c>
      <c r="D50" s="85">
        <f>365*'Tariffs Jan2020'!H44/100</f>
        <v>285.79500000000002</v>
      </c>
      <c r="E50" s="85">
        <f>IF($C$5*'Tariffs Jan2020'!AK44/'Tariffs Jan2020'!AI44&gt;='Tariffs Jan2020'!J44,( 'Tariffs Jan2020'!J44*'Tariffs Jan2020'!O44/100)* 'Tariffs Jan2020'!AI44,($C$5*'Tariffs Jan2020'!AK44/'Tariffs Jan2020'!AI44*'Tariffs Jan2020'!O44/100)* 'Tariffs Jan2020'!AI44)</f>
        <v>94.093999999999994</v>
      </c>
      <c r="F50" s="85">
        <f>IF($C$5*'Tariffs Jan2020'!AK44/'Tariffs Jan2020'!AI44&lt;'Tariffs Jan2020'!J44,0,IF($C$5*'Tariffs Jan2020'!AK44/'Tariffs Jan2020'!AI44&lt;='Tariffs Jan2020'!K44,($C$5*'Tariffs Jan2020'!AK44/'Tariffs Jan2020'!AI44-'Tariffs Jan2020'!J44)*('Tariffs Jan2020'!P44/100)*'Tariffs Jan2020'!AI44,('Tariffs Jan2020'!K44-'Tariffs Jan2020'!J44)*('Tariffs Jan2020'!P44/100)*'Tariffs Jan2020'!AI44))</f>
        <v>75.066999999999993</v>
      </c>
      <c r="G50" s="85">
        <f>IF($C$5*'Tariffs Jan2020'!AK44/'Tariffs Jan2020'!AI44&lt;'Tariffs Jan2020'!K44,0,IF($C$5*'Tariffs Jan2020'!AK44/'Tariffs Jan2020'!AI44&lt;='Tariffs Jan2020'!L44,($C$5*'Tariffs Jan2020'!AK44/'Tariffs Jan2020'!AI44-'Tariffs Jan2020'!K44)*('Tariffs Jan2020'!Q44/100)*'Tariffs Jan2020'!AI44,('Tariffs Jan2020'!L44-'Tariffs Jan2020'!K44)*('Tariffs Jan2020'!Q44/100)*'Tariffs Jan2020'!AI44))</f>
        <v>0</v>
      </c>
      <c r="H50" s="85">
        <f>IF($C$5*'Tariffs Jan2020'!AK44/'Tariffs Jan2020'!AI44&lt;'Tariffs Jan2020'!L44,0,IF($C$5*'Tariffs Jan2020'!AK44/'Tariffs Jan2020'!AI44&lt;='Tariffs Jan2020'!M44,($C$5*'Tariffs Jan2020'!AK44/'Tariffs Jan2020'!AI44-'Tariffs Jan2020'!L44)*('Tariffs Jan2020'!R44/100)*'Tariffs Jan2020'!AI44,('Tariffs Jan2020'!M44-'Tariffs Jan2020'!L44)*('Tariffs Jan2020'!R44/100)*'Tariffs Jan2020'!AI44))</f>
        <v>0</v>
      </c>
      <c r="I50" s="85">
        <f>IF(($C$5*'Tariffs Jan2020'!AK44/'Tariffs Jan2020'!AI44&gt;'Tariffs Jan2020'!M44),($C$5*'Tariffs Jan2020'!AK44/'Tariffs Jan2020'!AI44-'Tariffs Jan2020'!M44)*'Tariffs Jan2020'!S44/100*'Tariffs Jan2020'!AI44,0)</f>
        <v>283.46030999999994</v>
      </c>
      <c r="J50" s="85">
        <f>IF($C$5*'Tariffs Jan2020'!AL44/'Tariffs Jan2020'!AJ44&gt;='Tariffs Jan2020'!J44,('Tariffs Jan2020'!J44*'Tariffs Jan2020'!U44/100)* 'Tariffs Jan2020'!AJ44,($C$5*'Tariffs Jan2020'!AL44/'Tariffs Jan2020'!AJ44*'Tariffs Jan2020'!U44/100)* 'Tariffs Jan2020'!AJ44)</f>
        <v>188.18799999999999</v>
      </c>
      <c r="K50" s="85">
        <f>IF($C$5*'Tariffs Jan2020'!AL44/'Tariffs Jan2020'!AJ44&lt;'Tariffs Jan2020'!J44,0,IF($C$5*'Tariffs Jan2020'!AL44/'Tariffs Jan2020'!AJ44&lt;='Tariffs Jan2020'!K44,($C$5*'Tariffs Jan2020'!AL44/'Tariffs Jan2020'!AJ44-'Tariffs Jan2020'!J44)*('Tariffs Jan2020'!V44/100)*'Tariffs Jan2020'!AJ44,('Tariffs Jan2020'!K44-'Tariffs Jan2020'!J44)*('Tariffs Jan2020'!V44/100)*'Tariffs Jan2020'!AJ44))</f>
        <v>150.13399999999999</v>
      </c>
      <c r="L50" s="85">
        <f>IF($C$5*'Tariffs Jan2020'!AL44/'Tariffs Jan2020'!AJ44&lt;'Tariffs Jan2020'!K44,0,IF($C$5*'Tariffs Jan2020'!AL44/'Tariffs Jan2020'!AJ44&lt;='Tariffs Jan2020'!L44,($C$5*'Tariffs Jan2020'!AL44/'Tariffs Jan2020'!AJ44-'Tariffs Jan2020'!K44)*('Tariffs Jan2020'!W44/100)*'Tariffs Jan2020'!AJ44,('Tariffs Jan2020'!L44-'Tariffs Jan2020'!K44)*('Tariffs Jan2020'!W44/100)*'Tariffs Jan2020'!AJ44))</f>
        <v>0</v>
      </c>
      <c r="M50" s="85">
        <f>IF($C$5*'Tariffs Jan2020'!AL44/'Tariffs Jan2020'!AJ44&lt;'Tariffs Jan2020'!L44,0,IF($C$5*'Tariffs Jan2020'!AL44/'Tariffs Jan2020'!AJ44&lt;='Tariffs Jan2020'!M44,($C$5*'Tariffs Jan2020'!AL44/'Tariffs Jan2020'!AJ44-'Tariffs Jan2020'!L44)*('Tariffs Jan2020'!X44/100)*'Tariffs Jan2020'!AJ44,('Tariffs Jan2020'!M44-'Tariffs Jan2020'!L44)*('Tariffs Jan2020'!X44/100)*'Tariffs Jan2020'!AJ44))</f>
        <v>0</v>
      </c>
      <c r="N50" s="85">
        <f>IF(($C$5*'Tariffs Jan2020'!AL44/'Tariffs Jan2020'!AJ44&gt;'Tariffs Jan2020'!M44),($C$5*'Tariffs Jan2020'!AL44/'Tariffs Jan2020'!AJ44-'Tariffs Jan2020'!M44)*'Tariffs Jan2020'!Y44/100*'Tariffs Jan2020'!AJ44,0)</f>
        <v>566.92061999999987</v>
      </c>
      <c r="O50" s="73">
        <f t="shared" si="0"/>
        <v>1643.6589299999998</v>
      </c>
      <c r="P50" s="498">
        <f t="shared" si="1"/>
        <v>1808.024823</v>
      </c>
      <c r="Q50" s="451"/>
      <c r="R50" s="451"/>
      <c r="S50" s="451"/>
      <c r="T50" s="451"/>
      <c r="U50" s="451"/>
      <c r="V50" s="451"/>
      <c r="W50" s="451"/>
      <c r="X50" s="451"/>
      <c r="Y50" s="451"/>
      <c r="Z50" s="451"/>
    </row>
    <row r="51" spans="1:26" x14ac:dyDescent="0.15">
      <c r="A51" s="47" t="str">
        <f>'Tariffs Jan2020'!F45</f>
        <v>Alinta Energy</v>
      </c>
      <c r="B51" s="47" t="str">
        <f>'Tariffs Jan2020'!D45</f>
        <v>AGN Central 2</v>
      </c>
      <c r="C51" s="287">
        <f>'Tariffs Jan2020'!E45</f>
        <v>43831</v>
      </c>
      <c r="D51" s="85">
        <f>365*'Tariffs Jan2020'!H45/100</f>
        <v>229.95</v>
      </c>
      <c r="E51" s="85">
        <f>IF($C$5*'Tariffs Jan2020'!AK45/'Tariffs Jan2020'!AI45&gt;='Tariffs Jan2020'!J45,( 'Tariffs Jan2020'!J45*'Tariffs Jan2020'!O45/100)* 'Tariffs Jan2020'!AI45,($C$5*'Tariffs Jan2020'!AK45/'Tariffs Jan2020'!AI45*'Tariffs Jan2020'!O45/100)* 'Tariffs Jan2020'!AI45)</f>
        <v>101.99</v>
      </c>
      <c r="F51" s="85">
        <f>IF($C$5*'Tariffs Jan2020'!AK45/'Tariffs Jan2020'!AI45&lt;'Tariffs Jan2020'!J45,0,IF($C$5*'Tariffs Jan2020'!AK45/'Tariffs Jan2020'!AI45&lt;='Tariffs Jan2020'!K45,($C$5*'Tariffs Jan2020'!AK45/'Tariffs Jan2020'!AI45-'Tariffs Jan2020'!J45)*('Tariffs Jan2020'!P45/100)*'Tariffs Jan2020'!AI45,('Tariffs Jan2020'!K45-'Tariffs Jan2020'!J45)*('Tariffs Jan2020'!P45/100)*'Tariffs Jan2020'!AI45))</f>
        <v>73.17</v>
      </c>
      <c r="G51" s="85">
        <f>IF($C$5*'Tariffs Jan2020'!AK45/'Tariffs Jan2020'!AI45&lt;'Tariffs Jan2020'!K45,0,IF($C$5*'Tariffs Jan2020'!AK45/'Tariffs Jan2020'!AI45&lt;='Tariffs Jan2020'!L45,($C$5*'Tariffs Jan2020'!AK45/'Tariffs Jan2020'!AI45-'Tariffs Jan2020'!K45)*('Tariffs Jan2020'!Q45/100)*'Tariffs Jan2020'!AI45,('Tariffs Jan2020'!L45-'Tariffs Jan2020'!K45)*('Tariffs Jan2020'!Q45/100)*'Tariffs Jan2020'!AI45))</f>
        <v>0</v>
      </c>
      <c r="H51" s="85">
        <f>IF($C$5*'Tariffs Jan2020'!AK45/'Tariffs Jan2020'!AI45&lt;'Tariffs Jan2020'!L45,0,IF($C$5*'Tariffs Jan2020'!AK45/'Tariffs Jan2020'!AI45&lt;='Tariffs Jan2020'!M45,($C$5*'Tariffs Jan2020'!AK45/'Tariffs Jan2020'!AI45-'Tariffs Jan2020'!L45)*('Tariffs Jan2020'!R45/100)*'Tariffs Jan2020'!AI45,('Tariffs Jan2020'!M45-'Tariffs Jan2020'!L45)*('Tariffs Jan2020'!R45/100)*'Tariffs Jan2020'!AI45))</f>
        <v>0</v>
      </c>
      <c r="I51" s="85">
        <f>IF(($C$5*'Tariffs Jan2020'!AK45/'Tariffs Jan2020'!AI45&gt;'Tariffs Jan2020'!M45),($C$5*'Tariffs Jan2020'!AK45/'Tariffs Jan2020'!AI45-'Tariffs Jan2020'!M45)*'Tariffs Jan2020'!S45/100*'Tariffs Jan2020'!AI45,0)</f>
        <v>314.95589999999999</v>
      </c>
      <c r="J51" s="85">
        <f>IF($C$5*'Tariffs Jan2020'!AL45/'Tariffs Jan2020'!AJ45&gt;='Tariffs Jan2020'!J45,('Tariffs Jan2020'!J45*'Tariffs Jan2020'!U45/100)* 'Tariffs Jan2020'!AJ45,($C$5*'Tariffs Jan2020'!AL45/'Tariffs Jan2020'!AJ45*'Tariffs Jan2020'!U45/100)* 'Tariffs Jan2020'!AJ45)</f>
        <v>203.98</v>
      </c>
      <c r="K51" s="85">
        <f>IF($C$5*'Tariffs Jan2020'!AL45/'Tariffs Jan2020'!AJ45&lt;'Tariffs Jan2020'!J45,0,IF($C$5*'Tariffs Jan2020'!AL45/'Tariffs Jan2020'!AJ45&lt;='Tariffs Jan2020'!K45,($C$5*'Tariffs Jan2020'!AL45/'Tariffs Jan2020'!AJ45-'Tariffs Jan2020'!J45)*('Tariffs Jan2020'!V45/100)*'Tariffs Jan2020'!AJ45,('Tariffs Jan2020'!K45-'Tariffs Jan2020'!J45)*('Tariffs Jan2020'!V45/100)*'Tariffs Jan2020'!AJ45))</f>
        <v>146.34</v>
      </c>
      <c r="L51" s="85">
        <f>IF($C$5*'Tariffs Jan2020'!AL45/'Tariffs Jan2020'!AJ45&lt;'Tariffs Jan2020'!K45,0,IF($C$5*'Tariffs Jan2020'!AL45/'Tariffs Jan2020'!AJ45&lt;='Tariffs Jan2020'!L45,($C$5*'Tariffs Jan2020'!AL45/'Tariffs Jan2020'!AJ45-'Tariffs Jan2020'!K45)*('Tariffs Jan2020'!W45/100)*'Tariffs Jan2020'!AJ45,('Tariffs Jan2020'!L45-'Tariffs Jan2020'!K45)*('Tariffs Jan2020'!W45/100)*'Tariffs Jan2020'!AJ45))</f>
        <v>0</v>
      </c>
      <c r="M51" s="85">
        <f>IF($C$5*'Tariffs Jan2020'!AL45/'Tariffs Jan2020'!AJ45&lt;'Tariffs Jan2020'!L45,0,IF($C$5*'Tariffs Jan2020'!AL45/'Tariffs Jan2020'!AJ45&lt;='Tariffs Jan2020'!M45,($C$5*'Tariffs Jan2020'!AL45/'Tariffs Jan2020'!AJ45-'Tariffs Jan2020'!L45)*('Tariffs Jan2020'!X45/100)*'Tariffs Jan2020'!AJ45,('Tariffs Jan2020'!M45-'Tariffs Jan2020'!L45)*('Tariffs Jan2020'!X45/100)*'Tariffs Jan2020'!AJ45))</f>
        <v>0</v>
      </c>
      <c r="N51" s="85">
        <f>IF(($C$5*'Tariffs Jan2020'!AL45/'Tariffs Jan2020'!AJ45&gt;'Tariffs Jan2020'!M45),($C$5*'Tariffs Jan2020'!AL45/'Tariffs Jan2020'!AJ45-'Tariffs Jan2020'!M45)*'Tariffs Jan2020'!Y45/100*'Tariffs Jan2020'!AJ45,0)</f>
        <v>629.91179999999997</v>
      </c>
      <c r="O51" s="73">
        <f t="shared" si="0"/>
        <v>1700.2977000000001</v>
      </c>
      <c r="P51" s="498">
        <f t="shared" si="1"/>
        <v>1870.3274700000002</v>
      </c>
      <c r="Q51" s="451"/>
      <c r="R51" s="451"/>
      <c r="S51" s="451"/>
      <c r="T51" s="451"/>
      <c r="U51" s="451"/>
      <c r="V51" s="451"/>
      <c r="W51" s="451"/>
      <c r="X51" s="451"/>
      <c r="Y51" s="451"/>
      <c r="Z51" s="451"/>
    </row>
    <row r="52" spans="1:26" x14ac:dyDescent="0.15">
      <c r="A52" s="47" t="str">
        <f>'Tariffs Jan2020'!F46</f>
        <v>Covau</v>
      </c>
      <c r="B52" s="47" t="str">
        <f>'Tariffs Jan2020'!D46</f>
        <v>AGN Central 2</v>
      </c>
      <c r="C52" s="287">
        <f>'Tariffs Jan2020'!E46</f>
        <v>43831</v>
      </c>
      <c r="D52" s="85">
        <f>365*'Tariffs Jan2020'!H46/100</f>
        <v>273.75</v>
      </c>
      <c r="E52" s="85">
        <f>IF($C$5*'Tariffs Jan2020'!AK46/'Tariffs Jan2020'!AI46&gt;='Tariffs Jan2020'!J46,( 'Tariffs Jan2020'!J46*'Tariffs Jan2020'!O46/100)* 'Tariffs Jan2020'!AI46,($C$5*'Tariffs Jan2020'!AK46/'Tariffs Jan2020'!AI46*'Tariffs Jan2020'!O46/100)* 'Tariffs Jan2020'!AI46)</f>
        <v>104.29299999999999</v>
      </c>
      <c r="F52" s="85">
        <f>IF($C$5*'Tariffs Jan2020'!AK46/'Tariffs Jan2020'!AI46&lt;'Tariffs Jan2020'!J46,0,IF($C$5*'Tariffs Jan2020'!AK46/'Tariffs Jan2020'!AI46&lt;='Tariffs Jan2020'!K46,($C$5*'Tariffs Jan2020'!AK46/'Tariffs Jan2020'!AI46-'Tariffs Jan2020'!J46)*('Tariffs Jan2020'!P46/100)*'Tariffs Jan2020'!AI46,('Tariffs Jan2020'!K46-'Tariffs Jan2020'!J46)*('Tariffs Jan2020'!P46/100)*'Tariffs Jan2020'!AI46))</f>
        <v>67.75</v>
      </c>
      <c r="G52" s="85">
        <f>IF($C$5*'Tariffs Jan2020'!AK46/'Tariffs Jan2020'!AI46&lt;'Tariffs Jan2020'!K46,0,IF($C$5*'Tariffs Jan2020'!AK46/'Tariffs Jan2020'!AI46&lt;='Tariffs Jan2020'!L46,($C$5*'Tariffs Jan2020'!AK46/'Tariffs Jan2020'!AI46-'Tariffs Jan2020'!K46)*('Tariffs Jan2020'!Q46/100)*'Tariffs Jan2020'!AI46,('Tariffs Jan2020'!L46-'Tariffs Jan2020'!K46)*('Tariffs Jan2020'!Q46/100)*'Tariffs Jan2020'!AI46))</f>
        <v>0</v>
      </c>
      <c r="H52" s="85">
        <f>IF($C$5*'Tariffs Jan2020'!AK46/'Tariffs Jan2020'!AI46&lt;'Tariffs Jan2020'!L46,0,IF($C$5*'Tariffs Jan2020'!AK46/'Tariffs Jan2020'!AI46&lt;='Tariffs Jan2020'!M46,($C$5*'Tariffs Jan2020'!AK46/'Tariffs Jan2020'!AI46-'Tariffs Jan2020'!L46)*('Tariffs Jan2020'!R46/100)*'Tariffs Jan2020'!AI46,('Tariffs Jan2020'!M46-'Tariffs Jan2020'!L46)*('Tariffs Jan2020'!R46/100)*'Tariffs Jan2020'!AI46))</f>
        <v>0</v>
      </c>
      <c r="I52" s="85">
        <f>IF(($C$5*'Tariffs Jan2020'!AK46/'Tariffs Jan2020'!AI46&gt;'Tariffs Jan2020'!M46),($C$5*'Tariffs Jan2020'!AK46/'Tariffs Jan2020'!AI46-'Tariffs Jan2020'!M46)*'Tariffs Jan2020'!S46/100*'Tariffs Jan2020'!AI46,0)</f>
        <v>337.45274999999992</v>
      </c>
      <c r="J52" s="85">
        <f>IF($C$5*'Tariffs Jan2020'!AL46/'Tariffs Jan2020'!AJ46&gt;='Tariffs Jan2020'!J46,('Tariffs Jan2020'!J46*'Tariffs Jan2020'!U46/100)* 'Tariffs Jan2020'!AJ46,($C$5*'Tariffs Jan2020'!AL46/'Tariffs Jan2020'!AJ46*'Tariffs Jan2020'!U46/100)* 'Tariffs Jan2020'!AJ46)</f>
        <v>208.58599999999998</v>
      </c>
      <c r="K52" s="85">
        <f>IF($C$5*'Tariffs Jan2020'!AL46/'Tariffs Jan2020'!AJ46&lt;'Tariffs Jan2020'!J46,0,IF($C$5*'Tariffs Jan2020'!AL46/'Tariffs Jan2020'!AJ46&lt;='Tariffs Jan2020'!K46,($C$5*'Tariffs Jan2020'!AL46/'Tariffs Jan2020'!AJ46-'Tariffs Jan2020'!J46)*('Tariffs Jan2020'!V46/100)*'Tariffs Jan2020'!AJ46,('Tariffs Jan2020'!K46-'Tariffs Jan2020'!J46)*('Tariffs Jan2020'!V46/100)*'Tariffs Jan2020'!AJ46))</f>
        <v>135.5</v>
      </c>
      <c r="L52" s="85">
        <f>IF($C$5*'Tariffs Jan2020'!AL46/'Tariffs Jan2020'!AJ46&lt;'Tariffs Jan2020'!K46,0,IF($C$5*'Tariffs Jan2020'!AL46/'Tariffs Jan2020'!AJ46&lt;='Tariffs Jan2020'!L46,($C$5*'Tariffs Jan2020'!AL46/'Tariffs Jan2020'!AJ46-'Tariffs Jan2020'!K46)*('Tariffs Jan2020'!W46/100)*'Tariffs Jan2020'!AJ46,('Tariffs Jan2020'!L46-'Tariffs Jan2020'!K46)*('Tariffs Jan2020'!W46/100)*'Tariffs Jan2020'!AJ46))</f>
        <v>0</v>
      </c>
      <c r="M52" s="85">
        <f>IF($C$5*'Tariffs Jan2020'!AL46/'Tariffs Jan2020'!AJ46&lt;'Tariffs Jan2020'!L46,0,IF($C$5*'Tariffs Jan2020'!AL46/'Tariffs Jan2020'!AJ46&lt;='Tariffs Jan2020'!M46,($C$5*'Tariffs Jan2020'!AL46/'Tariffs Jan2020'!AJ46-'Tariffs Jan2020'!L46)*('Tariffs Jan2020'!X46/100)*'Tariffs Jan2020'!AJ46,('Tariffs Jan2020'!M46-'Tariffs Jan2020'!L46)*('Tariffs Jan2020'!X46/100)*'Tariffs Jan2020'!AJ46))</f>
        <v>0</v>
      </c>
      <c r="N52" s="85">
        <f>IF(($C$5*'Tariffs Jan2020'!AL46/'Tariffs Jan2020'!AJ46&gt;'Tariffs Jan2020'!M46),($C$5*'Tariffs Jan2020'!AL46/'Tariffs Jan2020'!AJ46-'Tariffs Jan2020'!M46)*'Tariffs Jan2020'!Y46/100*'Tariffs Jan2020'!AJ46,0)</f>
        <v>674.90549999999985</v>
      </c>
      <c r="O52" s="73">
        <f t="shared" si="0"/>
        <v>1802.2372499999997</v>
      </c>
      <c r="P52" s="498">
        <f t="shared" si="1"/>
        <v>1982.4609749999997</v>
      </c>
      <c r="Q52" s="451"/>
      <c r="R52" s="451"/>
      <c r="S52" s="451"/>
      <c r="T52" s="451"/>
      <c r="U52" s="451"/>
      <c r="V52" s="451"/>
      <c r="W52" s="451"/>
      <c r="X52" s="451"/>
      <c r="Y52" s="451"/>
      <c r="Z52" s="451"/>
    </row>
    <row r="53" spans="1:26" x14ac:dyDescent="0.15">
      <c r="A53" s="47" t="str">
        <f>'Tariffs Jan2020'!F47</f>
        <v>Dodo Power &amp; Gas</v>
      </c>
      <c r="B53" s="47" t="str">
        <f>'Tariffs Jan2020'!D47</f>
        <v>AGN Central 2</v>
      </c>
      <c r="C53" s="287">
        <f>'Tariffs Jan2020'!E47</f>
        <v>43647</v>
      </c>
      <c r="D53" s="85">
        <f>365*'Tariffs Jan2020'!H47/100</f>
        <v>272.21699999999998</v>
      </c>
      <c r="E53" s="85">
        <f>IF($C$5*'Tariffs Jan2020'!AK47/'Tariffs Jan2020'!AI47&gt;='Tariffs Jan2020'!J47,( 'Tariffs Jan2020'!J47*'Tariffs Jan2020'!O47/100)* 'Tariffs Jan2020'!AI47,($C$5*'Tariffs Jan2020'!AK47/'Tariffs Jan2020'!AI47*'Tariffs Jan2020'!O47/100)* 'Tariffs Jan2020'!AI47)</f>
        <v>150.57</v>
      </c>
      <c r="F53" s="85">
        <f>IF($C$5*'Tariffs Jan2020'!AK47/'Tariffs Jan2020'!AI47&lt;'Tariffs Jan2020'!J47,0,IF($C$5*'Tariffs Jan2020'!AK47/'Tariffs Jan2020'!AI47&lt;='Tariffs Jan2020'!K47,($C$5*'Tariffs Jan2020'!AK47/'Tariffs Jan2020'!AI47-'Tariffs Jan2020'!J47)*('Tariffs Jan2020'!P47/100)*'Tariffs Jan2020'!AI47,('Tariffs Jan2020'!K47-'Tariffs Jan2020'!J47)*('Tariffs Jan2020'!P47/100)*'Tariffs Jan2020'!AI47))</f>
        <v>0</v>
      </c>
      <c r="G53" s="85">
        <f>IF($C$5*'Tariffs Jan2020'!AK47/'Tariffs Jan2020'!AI47&lt;'Tariffs Jan2020'!K47,0,IF($C$5*'Tariffs Jan2020'!AK47/'Tariffs Jan2020'!AI47&lt;='Tariffs Jan2020'!L47,($C$5*'Tariffs Jan2020'!AK47/'Tariffs Jan2020'!AI47-'Tariffs Jan2020'!K47)*('Tariffs Jan2020'!Q47/100)*'Tariffs Jan2020'!AI47,('Tariffs Jan2020'!L47-'Tariffs Jan2020'!K47)*('Tariffs Jan2020'!Q47/100)*'Tariffs Jan2020'!AI47))</f>
        <v>0</v>
      </c>
      <c r="H53" s="85">
        <f>IF($C$5*'Tariffs Jan2020'!AK47/'Tariffs Jan2020'!AI47&lt;'Tariffs Jan2020'!L47,0,IF($C$5*'Tariffs Jan2020'!AK47/'Tariffs Jan2020'!AI47&lt;='Tariffs Jan2020'!M47,($C$5*'Tariffs Jan2020'!AK47/'Tariffs Jan2020'!AI47-'Tariffs Jan2020'!L47)*('Tariffs Jan2020'!R47/100)*'Tariffs Jan2020'!AI47,('Tariffs Jan2020'!M47-'Tariffs Jan2020'!L47)*('Tariffs Jan2020'!R47/100)*'Tariffs Jan2020'!AI47))</f>
        <v>0</v>
      </c>
      <c r="I53" s="85">
        <f>IF(($C$5*'Tariffs Jan2020'!AK47/'Tariffs Jan2020'!AI47&gt;'Tariffs Jan2020'!M47),($C$5*'Tariffs Jan2020'!AK47/'Tariffs Jan2020'!AI47-'Tariffs Jan2020'!M47)*'Tariffs Jan2020'!S47/100*'Tariffs Jan2020'!AI47,0)</f>
        <v>277.79030999999998</v>
      </c>
      <c r="J53" s="85">
        <f>IF($C$5*'Tariffs Jan2020'!AL47/'Tariffs Jan2020'!AJ47&gt;='Tariffs Jan2020'!J47,('Tariffs Jan2020'!J47*'Tariffs Jan2020'!U47/100)* 'Tariffs Jan2020'!AJ47,($C$5*'Tariffs Jan2020'!AL47/'Tariffs Jan2020'!AJ47*'Tariffs Jan2020'!U47/100)* 'Tariffs Jan2020'!AJ47)</f>
        <v>301.14</v>
      </c>
      <c r="K53" s="85">
        <f>IF($C$5*'Tariffs Jan2020'!AL47/'Tariffs Jan2020'!AJ47&lt;'Tariffs Jan2020'!J47,0,IF($C$5*'Tariffs Jan2020'!AL47/'Tariffs Jan2020'!AJ47&lt;='Tariffs Jan2020'!K47,($C$5*'Tariffs Jan2020'!AL47/'Tariffs Jan2020'!AJ47-'Tariffs Jan2020'!J47)*('Tariffs Jan2020'!V47/100)*'Tariffs Jan2020'!AJ47,('Tariffs Jan2020'!K47-'Tariffs Jan2020'!J47)*('Tariffs Jan2020'!V47/100)*'Tariffs Jan2020'!AJ47))</f>
        <v>0</v>
      </c>
      <c r="L53" s="85">
        <f>IF($C$5*'Tariffs Jan2020'!AL47/'Tariffs Jan2020'!AJ47&lt;'Tariffs Jan2020'!K47,0,IF($C$5*'Tariffs Jan2020'!AL47/'Tariffs Jan2020'!AJ47&lt;='Tariffs Jan2020'!L47,($C$5*'Tariffs Jan2020'!AL47/'Tariffs Jan2020'!AJ47-'Tariffs Jan2020'!K47)*('Tariffs Jan2020'!W47/100)*'Tariffs Jan2020'!AJ47,('Tariffs Jan2020'!L47-'Tariffs Jan2020'!K47)*('Tariffs Jan2020'!W47/100)*'Tariffs Jan2020'!AJ47))</f>
        <v>0</v>
      </c>
      <c r="M53" s="85">
        <f>IF($C$5*'Tariffs Jan2020'!AL47/'Tariffs Jan2020'!AJ47&lt;'Tariffs Jan2020'!L47,0,IF($C$5*'Tariffs Jan2020'!AL47/'Tariffs Jan2020'!AJ47&lt;='Tariffs Jan2020'!M47,($C$5*'Tariffs Jan2020'!AL47/'Tariffs Jan2020'!AJ47-'Tariffs Jan2020'!L47)*('Tariffs Jan2020'!X47/100)*'Tariffs Jan2020'!AJ47,('Tariffs Jan2020'!M47-'Tariffs Jan2020'!L47)*('Tariffs Jan2020'!X47/100)*'Tariffs Jan2020'!AJ47))</f>
        <v>0</v>
      </c>
      <c r="N53" s="85">
        <f>IF(($C$5*'Tariffs Jan2020'!AL47/'Tariffs Jan2020'!AJ47&gt;'Tariffs Jan2020'!M47),($C$5*'Tariffs Jan2020'!AL47/'Tariffs Jan2020'!AJ47-'Tariffs Jan2020'!M47)*'Tariffs Jan2020'!Y47/100*'Tariffs Jan2020'!AJ47,0)</f>
        <v>555.58061999999995</v>
      </c>
      <c r="O53" s="73">
        <f t="shared" si="0"/>
        <v>1557.2979299999997</v>
      </c>
      <c r="P53" s="498">
        <f t="shared" si="1"/>
        <v>1713.0277229999999</v>
      </c>
      <c r="Q53" s="451"/>
      <c r="R53" s="451"/>
      <c r="S53" s="451"/>
      <c r="T53" s="451"/>
      <c r="U53" s="451"/>
      <c r="V53" s="451"/>
      <c r="W53" s="451"/>
      <c r="X53" s="451"/>
      <c r="Y53" s="451"/>
      <c r="Z53" s="451"/>
    </row>
    <row r="54" spans="1:26" x14ac:dyDescent="0.15">
      <c r="A54" s="47" t="str">
        <f>'Tariffs Jan2020'!F48</f>
        <v>EnergyAustralia</v>
      </c>
      <c r="B54" s="47" t="str">
        <f>'Tariffs Jan2020'!D48</f>
        <v>AGN Central 2</v>
      </c>
      <c r="C54" s="287">
        <f>'Tariffs Jan2020'!E48</f>
        <v>43831</v>
      </c>
      <c r="D54" s="85">
        <f>365*'Tariffs Jan2020'!H48/100</f>
        <v>310.25</v>
      </c>
      <c r="E54" s="85">
        <f>IF($C$5*'Tariffs Jan2020'!AK48/'Tariffs Jan2020'!AI48&gt;='Tariffs Jan2020'!J48,( 'Tariffs Jan2020'!J48*'Tariffs Jan2020'!O48/100)* 'Tariffs Jan2020'!AI48,($C$5*'Tariffs Jan2020'!AK48/'Tariffs Jan2020'!AI48*'Tariffs Jan2020'!O48/100)* 'Tariffs Jan2020'!AI48)</f>
        <v>187.2</v>
      </c>
      <c r="F54" s="85">
        <f>IF($C$5*'Tariffs Jan2020'!AK48/'Tariffs Jan2020'!AI48&lt;'Tariffs Jan2020'!J48,0,IF($C$5*'Tariffs Jan2020'!AK48/'Tariffs Jan2020'!AI48&lt;='Tariffs Jan2020'!K48,($C$5*'Tariffs Jan2020'!AK48/'Tariffs Jan2020'!AI48-'Tariffs Jan2020'!J48)*('Tariffs Jan2020'!P48/100)*'Tariffs Jan2020'!AI48,('Tariffs Jan2020'!K48-'Tariffs Jan2020'!J48)*('Tariffs Jan2020'!P48/100)*'Tariffs Jan2020'!AI48))</f>
        <v>0</v>
      </c>
      <c r="G54" s="85">
        <f>IF($C$5*'Tariffs Jan2020'!AK48/'Tariffs Jan2020'!AI48&lt;'Tariffs Jan2020'!K48,0,IF($C$5*'Tariffs Jan2020'!AK48/'Tariffs Jan2020'!AI48&lt;='Tariffs Jan2020'!L48,($C$5*'Tariffs Jan2020'!AK48/'Tariffs Jan2020'!AI48-'Tariffs Jan2020'!K48)*('Tariffs Jan2020'!Q48/100)*'Tariffs Jan2020'!AI48,('Tariffs Jan2020'!L48-'Tariffs Jan2020'!K48)*('Tariffs Jan2020'!Q48/100)*'Tariffs Jan2020'!AI48))</f>
        <v>0</v>
      </c>
      <c r="H54" s="85">
        <f>IF($C$5*'Tariffs Jan2020'!AK48/'Tariffs Jan2020'!AI48&lt;'Tariffs Jan2020'!L48,0,IF($C$5*'Tariffs Jan2020'!AK48/'Tariffs Jan2020'!AI48&lt;='Tariffs Jan2020'!M48,($C$5*'Tariffs Jan2020'!AK48/'Tariffs Jan2020'!AI48-'Tariffs Jan2020'!L48)*('Tariffs Jan2020'!R48/100)*'Tariffs Jan2020'!AI48,('Tariffs Jan2020'!M48-'Tariffs Jan2020'!L48)*('Tariffs Jan2020'!R48/100)*'Tariffs Jan2020'!AI48))</f>
        <v>0</v>
      </c>
      <c r="I54" s="85">
        <f>IF(($C$5*'Tariffs Jan2020'!AK48/'Tariffs Jan2020'!AI48&gt;'Tariffs Jan2020'!M48),($C$5*'Tariffs Jan2020'!AK48/'Tariffs Jan2020'!AI48-'Tariffs Jan2020'!M48)*'Tariffs Jan2020'!S48/100*'Tariffs Jan2020'!AI48,0)</f>
        <v>313.45610999999991</v>
      </c>
      <c r="J54" s="85">
        <f>IF($C$5*'Tariffs Jan2020'!AL48/'Tariffs Jan2020'!AJ48&gt;='Tariffs Jan2020'!J48,('Tariffs Jan2020'!J48*'Tariffs Jan2020'!U48/100)* 'Tariffs Jan2020'!AJ48,($C$5*'Tariffs Jan2020'!AL48/'Tariffs Jan2020'!AJ48*'Tariffs Jan2020'!U48/100)* 'Tariffs Jan2020'!AJ48)</f>
        <v>374.4</v>
      </c>
      <c r="K54" s="85">
        <f>IF($C$5*'Tariffs Jan2020'!AL48/'Tariffs Jan2020'!AJ48&lt;'Tariffs Jan2020'!J48,0,IF($C$5*'Tariffs Jan2020'!AL48/'Tariffs Jan2020'!AJ48&lt;='Tariffs Jan2020'!K48,($C$5*'Tariffs Jan2020'!AL48/'Tariffs Jan2020'!AJ48-'Tariffs Jan2020'!J48)*('Tariffs Jan2020'!V48/100)*'Tariffs Jan2020'!AJ48,('Tariffs Jan2020'!K48-'Tariffs Jan2020'!J48)*('Tariffs Jan2020'!V48/100)*'Tariffs Jan2020'!AJ48))</f>
        <v>0</v>
      </c>
      <c r="L54" s="85">
        <f>IF($C$5*'Tariffs Jan2020'!AL48/'Tariffs Jan2020'!AJ48&lt;'Tariffs Jan2020'!K48,0,IF($C$5*'Tariffs Jan2020'!AL48/'Tariffs Jan2020'!AJ48&lt;='Tariffs Jan2020'!L48,($C$5*'Tariffs Jan2020'!AL48/'Tariffs Jan2020'!AJ48-'Tariffs Jan2020'!K48)*('Tariffs Jan2020'!W48/100)*'Tariffs Jan2020'!AJ48,('Tariffs Jan2020'!L48-'Tariffs Jan2020'!K48)*('Tariffs Jan2020'!W48/100)*'Tariffs Jan2020'!AJ48))</f>
        <v>0</v>
      </c>
      <c r="M54" s="85">
        <f>IF($C$5*'Tariffs Jan2020'!AL48/'Tariffs Jan2020'!AJ48&lt;'Tariffs Jan2020'!L48,0,IF($C$5*'Tariffs Jan2020'!AL48/'Tariffs Jan2020'!AJ48&lt;='Tariffs Jan2020'!M48,($C$5*'Tariffs Jan2020'!AL48/'Tariffs Jan2020'!AJ48-'Tariffs Jan2020'!L48)*('Tariffs Jan2020'!X48/100)*'Tariffs Jan2020'!AJ48,('Tariffs Jan2020'!M48-'Tariffs Jan2020'!L48)*('Tariffs Jan2020'!X48/100)*'Tariffs Jan2020'!AJ48))</f>
        <v>0</v>
      </c>
      <c r="N54" s="85">
        <f>IF(($C$5*'Tariffs Jan2020'!AL48/'Tariffs Jan2020'!AJ48&gt;'Tariffs Jan2020'!M48),($C$5*'Tariffs Jan2020'!AL48/'Tariffs Jan2020'!AJ48-'Tariffs Jan2020'!M48)*'Tariffs Jan2020'!Y48/100*'Tariffs Jan2020'!AJ48,0)</f>
        <v>626.91221999999982</v>
      </c>
      <c r="O54" s="73">
        <f t="shared" si="0"/>
        <v>1812.2183299999997</v>
      </c>
      <c r="P54" s="498">
        <f t="shared" si="1"/>
        <v>1993.4401629999998</v>
      </c>
      <c r="Q54" s="451"/>
      <c r="R54" s="451"/>
      <c r="S54" s="451"/>
      <c r="T54" s="451"/>
      <c r="U54" s="451"/>
      <c r="V54" s="451"/>
      <c r="W54" s="451"/>
      <c r="X54" s="451"/>
      <c r="Y54" s="451"/>
      <c r="Z54" s="451"/>
    </row>
    <row r="55" spans="1:26" x14ac:dyDescent="0.15">
      <c r="A55" s="47" t="str">
        <f>'Tariffs Jan2020'!F49</f>
        <v>Lumo Energy</v>
      </c>
      <c r="B55" s="47" t="str">
        <f>'Tariffs Jan2020'!D49</f>
        <v>AGN Central 2</v>
      </c>
      <c r="C55" s="287">
        <f>'Tariffs Jan2020'!E49</f>
        <v>43831</v>
      </c>
      <c r="D55" s="85">
        <f>365*'Tariffs Jan2020'!H49/100</f>
        <v>245.28</v>
      </c>
      <c r="E55" s="85">
        <f>IF($C$5*'Tariffs Jan2020'!AK49/'Tariffs Jan2020'!AI49&gt;='Tariffs Jan2020'!J49,( 'Tariffs Jan2020'!J49*'Tariffs Jan2020'!O49/100)* 'Tariffs Jan2020'!AI49,($C$5*'Tariffs Jan2020'!AK49/'Tariffs Jan2020'!AI49*'Tariffs Jan2020'!O49/100)* 'Tariffs Jan2020'!AI49)</f>
        <v>97.055000000000007</v>
      </c>
      <c r="F55" s="85">
        <f>IF($C$5*'Tariffs Jan2020'!AK49/'Tariffs Jan2020'!AI49&lt;'Tariffs Jan2020'!J49,0,IF($C$5*'Tariffs Jan2020'!AK49/'Tariffs Jan2020'!AI49&lt;='Tariffs Jan2020'!K49,($C$5*'Tariffs Jan2020'!AK49/'Tariffs Jan2020'!AI49-'Tariffs Jan2020'!J49)*('Tariffs Jan2020'!P49/100)*'Tariffs Jan2020'!AI49,('Tariffs Jan2020'!K49-'Tariffs Jan2020'!J49)*('Tariffs Jan2020'!P49/100)*'Tariffs Jan2020'!AI49))</f>
        <v>66.123999999999995</v>
      </c>
      <c r="G55" s="85">
        <f>IF($C$5*'Tariffs Jan2020'!AK49/'Tariffs Jan2020'!AI49&lt;'Tariffs Jan2020'!K49,0,IF($C$5*'Tariffs Jan2020'!AK49/'Tariffs Jan2020'!AI49&lt;='Tariffs Jan2020'!L49,($C$5*'Tariffs Jan2020'!AK49/'Tariffs Jan2020'!AI49-'Tariffs Jan2020'!K49)*('Tariffs Jan2020'!Q49/100)*'Tariffs Jan2020'!AI49,('Tariffs Jan2020'!L49-'Tariffs Jan2020'!K49)*('Tariffs Jan2020'!Q49/100)*'Tariffs Jan2020'!AI49))</f>
        <v>0</v>
      </c>
      <c r="H55" s="85">
        <f>IF($C$5*'Tariffs Jan2020'!AK49/'Tariffs Jan2020'!AI49&lt;'Tariffs Jan2020'!L49,0,IF($C$5*'Tariffs Jan2020'!AK49/'Tariffs Jan2020'!AI49&lt;='Tariffs Jan2020'!M49,($C$5*'Tariffs Jan2020'!AK49/'Tariffs Jan2020'!AI49-'Tariffs Jan2020'!L49)*('Tariffs Jan2020'!R49/100)*'Tariffs Jan2020'!AI49,('Tariffs Jan2020'!M49-'Tariffs Jan2020'!L49)*('Tariffs Jan2020'!R49/100)*'Tariffs Jan2020'!AI49))</f>
        <v>0</v>
      </c>
      <c r="I55" s="85">
        <f>IF(($C$5*'Tariffs Jan2020'!AK49/'Tariffs Jan2020'!AI49&gt;'Tariffs Jan2020'!M49),($C$5*'Tariffs Jan2020'!AK49/'Tariffs Jan2020'!AI49-'Tariffs Jan2020'!M49)*'Tariffs Jan2020'!S49/100*'Tariffs Jan2020'!AI49,0)</f>
        <v>304.45736999999991</v>
      </c>
      <c r="J55" s="85">
        <f>IF($C$5*'Tariffs Jan2020'!AL49/'Tariffs Jan2020'!AJ49&gt;='Tariffs Jan2020'!J49,('Tariffs Jan2020'!J49*'Tariffs Jan2020'!U49/100)* 'Tariffs Jan2020'!AJ49,($C$5*'Tariffs Jan2020'!AL49/'Tariffs Jan2020'!AJ49*'Tariffs Jan2020'!U49/100)* 'Tariffs Jan2020'!AJ49)</f>
        <v>194.11</v>
      </c>
      <c r="K55" s="85">
        <f>IF($C$5*'Tariffs Jan2020'!AL49/'Tariffs Jan2020'!AJ49&lt;'Tariffs Jan2020'!J49,0,IF($C$5*'Tariffs Jan2020'!AL49/'Tariffs Jan2020'!AJ49&lt;='Tariffs Jan2020'!K49,($C$5*'Tariffs Jan2020'!AL49/'Tariffs Jan2020'!AJ49-'Tariffs Jan2020'!J49)*('Tariffs Jan2020'!V49/100)*'Tariffs Jan2020'!AJ49,('Tariffs Jan2020'!K49-'Tariffs Jan2020'!J49)*('Tariffs Jan2020'!V49/100)*'Tariffs Jan2020'!AJ49))</f>
        <v>132.24799999999999</v>
      </c>
      <c r="L55" s="85">
        <f>IF($C$5*'Tariffs Jan2020'!AL49/'Tariffs Jan2020'!AJ49&lt;'Tariffs Jan2020'!K49,0,IF($C$5*'Tariffs Jan2020'!AL49/'Tariffs Jan2020'!AJ49&lt;='Tariffs Jan2020'!L49,($C$5*'Tariffs Jan2020'!AL49/'Tariffs Jan2020'!AJ49-'Tariffs Jan2020'!K49)*('Tariffs Jan2020'!W49/100)*'Tariffs Jan2020'!AJ49,('Tariffs Jan2020'!L49-'Tariffs Jan2020'!K49)*('Tariffs Jan2020'!W49/100)*'Tariffs Jan2020'!AJ49))</f>
        <v>0</v>
      </c>
      <c r="M55" s="85">
        <f>IF($C$5*'Tariffs Jan2020'!AL49/'Tariffs Jan2020'!AJ49&lt;'Tariffs Jan2020'!L49,0,IF($C$5*'Tariffs Jan2020'!AL49/'Tariffs Jan2020'!AJ49&lt;='Tariffs Jan2020'!M49,($C$5*'Tariffs Jan2020'!AL49/'Tariffs Jan2020'!AJ49-'Tariffs Jan2020'!L49)*('Tariffs Jan2020'!X49/100)*'Tariffs Jan2020'!AJ49,('Tariffs Jan2020'!M49-'Tariffs Jan2020'!L49)*('Tariffs Jan2020'!X49/100)*'Tariffs Jan2020'!AJ49))</f>
        <v>0</v>
      </c>
      <c r="N55" s="85">
        <f>IF(($C$5*'Tariffs Jan2020'!AL49/'Tariffs Jan2020'!AJ49&gt;'Tariffs Jan2020'!M49),($C$5*'Tariffs Jan2020'!AL49/'Tariffs Jan2020'!AJ49-'Tariffs Jan2020'!M49)*'Tariffs Jan2020'!Y49/100*'Tariffs Jan2020'!AJ49,0)</f>
        <v>608.91473999999982</v>
      </c>
      <c r="O55" s="73">
        <f t="shared" si="0"/>
        <v>1648.1891099999998</v>
      </c>
      <c r="P55" s="498">
        <f t="shared" si="1"/>
        <v>1813.0080209999999</v>
      </c>
      <c r="Q55" s="451"/>
      <c r="R55" s="451"/>
      <c r="S55" s="451"/>
      <c r="T55" s="451"/>
      <c r="U55" s="451"/>
      <c r="V55" s="451"/>
      <c r="W55" s="451"/>
      <c r="X55" s="451"/>
      <c r="Y55" s="451"/>
      <c r="Z55" s="451"/>
    </row>
    <row r="56" spans="1:26" x14ac:dyDescent="0.15">
      <c r="A56" s="47" t="str">
        <f>'Tariffs Jan2020'!F50</f>
        <v>Momentum Energy</v>
      </c>
      <c r="B56" s="47" t="str">
        <f>'Tariffs Jan2020'!D50</f>
        <v>AGN Central 2</v>
      </c>
      <c r="C56" s="287">
        <f>'Tariffs Jan2020'!E50</f>
        <v>43831</v>
      </c>
      <c r="D56" s="85">
        <f>365*'Tariffs Jan2020'!H50/100</f>
        <v>297.98599999999999</v>
      </c>
      <c r="E56" s="85">
        <f>IF($C$5*'Tariffs Jan2020'!AK50/'Tariffs Jan2020'!AI50&gt;='Tariffs Jan2020'!J50,( 'Tariffs Jan2020'!J50*'Tariffs Jan2020'!O50/100)* 'Tariffs Jan2020'!AI50,($C$5*'Tariffs Jan2020'!AK50/'Tariffs Jan2020'!AI50*'Tariffs Jan2020'!O50/100)* 'Tariffs Jan2020'!AI50)</f>
        <v>113.834</v>
      </c>
      <c r="F56" s="85">
        <f>IF($C$5*'Tariffs Jan2020'!AK50/'Tariffs Jan2020'!AI50&lt;'Tariffs Jan2020'!J50,0,IF($C$5*'Tariffs Jan2020'!AK50/'Tariffs Jan2020'!AI50&lt;='Tariffs Jan2020'!K50,($C$5*'Tariffs Jan2020'!AK50/'Tariffs Jan2020'!AI50-'Tariffs Jan2020'!J50)*('Tariffs Jan2020'!P50/100)*'Tariffs Jan2020'!AI50,('Tariffs Jan2020'!K50-'Tariffs Jan2020'!J50)*('Tariffs Jan2020'!P50/100)*'Tariffs Jan2020'!AI50))</f>
        <v>79.673999999999992</v>
      </c>
      <c r="G56" s="85">
        <f>IF($C$5*'Tariffs Jan2020'!AK50/'Tariffs Jan2020'!AI50&lt;'Tariffs Jan2020'!K50,0,IF($C$5*'Tariffs Jan2020'!AK50/'Tariffs Jan2020'!AI50&lt;='Tariffs Jan2020'!L50,($C$5*'Tariffs Jan2020'!AK50/'Tariffs Jan2020'!AI50-'Tariffs Jan2020'!K50)*('Tariffs Jan2020'!Q50/100)*'Tariffs Jan2020'!AI50,('Tariffs Jan2020'!L50-'Tariffs Jan2020'!K50)*('Tariffs Jan2020'!Q50/100)*'Tariffs Jan2020'!AI50))</f>
        <v>0</v>
      </c>
      <c r="H56" s="85">
        <f>IF($C$5*'Tariffs Jan2020'!AK50/'Tariffs Jan2020'!AI50&lt;'Tariffs Jan2020'!L50,0,IF($C$5*'Tariffs Jan2020'!AK50/'Tariffs Jan2020'!AI50&lt;='Tariffs Jan2020'!M50,($C$5*'Tariffs Jan2020'!AK50/'Tariffs Jan2020'!AI50-'Tariffs Jan2020'!L50)*('Tariffs Jan2020'!R50/100)*'Tariffs Jan2020'!AI50,('Tariffs Jan2020'!M50-'Tariffs Jan2020'!L50)*('Tariffs Jan2020'!R50/100)*'Tariffs Jan2020'!AI50))</f>
        <v>0</v>
      </c>
      <c r="I56" s="85">
        <f>IF(($C$5*'Tariffs Jan2020'!AK50/'Tariffs Jan2020'!AI50&gt;'Tariffs Jan2020'!M50),($C$5*'Tariffs Jan2020'!AK50/'Tariffs Jan2020'!AI50-'Tariffs Jan2020'!M50)*'Tariffs Jan2020'!S50/100*'Tariffs Jan2020'!AI50,0)</f>
        <v>382.44644999999991</v>
      </c>
      <c r="J56" s="85">
        <f>IF($C$5*'Tariffs Jan2020'!AL50/'Tariffs Jan2020'!AJ50&gt;='Tariffs Jan2020'!J50,('Tariffs Jan2020'!J50*'Tariffs Jan2020'!U50/100)* 'Tariffs Jan2020'!AJ50,($C$5*'Tariffs Jan2020'!AL50/'Tariffs Jan2020'!AJ50*'Tariffs Jan2020'!U50/100)* 'Tariffs Jan2020'!AJ50)</f>
        <v>207.27</v>
      </c>
      <c r="K56" s="85">
        <f>IF($C$5*'Tariffs Jan2020'!AL50/'Tariffs Jan2020'!AJ50&lt;'Tariffs Jan2020'!J50,0,IF($C$5*'Tariffs Jan2020'!AL50/'Tariffs Jan2020'!AJ50&lt;='Tariffs Jan2020'!K50,($C$5*'Tariffs Jan2020'!AL50/'Tariffs Jan2020'!AJ50-'Tariffs Jan2020'!J50)*('Tariffs Jan2020'!V50/100)*'Tariffs Jan2020'!AJ50,('Tariffs Jan2020'!K50-'Tariffs Jan2020'!J50)*('Tariffs Jan2020'!V50/100)*'Tariffs Jan2020'!AJ50))</f>
        <v>143.63</v>
      </c>
      <c r="L56" s="85">
        <f>IF($C$5*'Tariffs Jan2020'!AL50/'Tariffs Jan2020'!AJ50&lt;'Tariffs Jan2020'!K50,0,IF($C$5*'Tariffs Jan2020'!AL50/'Tariffs Jan2020'!AJ50&lt;='Tariffs Jan2020'!L50,($C$5*'Tariffs Jan2020'!AL50/'Tariffs Jan2020'!AJ50-'Tariffs Jan2020'!K50)*('Tariffs Jan2020'!W50/100)*'Tariffs Jan2020'!AJ50,('Tariffs Jan2020'!L50-'Tariffs Jan2020'!K50)*('Tariffs Jan2020'!W50/100)*'Tariffs Jan2020'!AJ50))</f>
        <v>0</v>
      </c>
      <c r="M56" s="85">
        <f>IF($C$5*'Tariffs Jan2020'!AL50/'Tariffs Jan2020'!AJ50&lt;'Tariffs Jan2020'!L50,0,IF($C$5*'Tariffs Jan2020'!AL50/'Tariffs Jan2020'!AJ50&lt;='Tariffs Jan2020'!M50,($C$5*'Tariffs Jan2020'!AL50/'Tariffs Jan2020'!AJ50-'Tariffs Jan2020'!L50)*('Tariffs Jan2020'!X50/100)*'Tariffs Jan2020'!AJ50,('Tariffs Jan2020'!M50-'Tariffs Jan2020'!L50)*('Tariffs Jan2020'!X50/100)*'Tariffs Jan2020'!AJ50))</f>
        <v>0</v>
      </c>
      <c r="N56" s="85">
        <f>IF(($C$5*'Tariffs Jan2020'!AL50/'Tariffs Jan2020'!AJ50&gt;'Tariffs Jan2020'!M50),($C$5*'Tariffs Jan2020'!AL50/'Tariffs Jan2020'!AJ50-'Tariffs Jan2020'!M50)*'Tariffs Jan2020'!Y50/100*'Tariffs Jan2020'!AJ50,0)</f>
        <v>689.90339999999981</v>
      </c>
      <c r="O56" s="73">
        <f t="shared" si="0"/>
        <v>1914.7438499999994</v>
      </c>
      <c r="P56" s="498">
        <f t="shared" si="1"/>
        <v>2106.2182349999994</v>
      </c>
      <c r="Q56" s="451"/>
      <c r="R56" s="451"/>
      <c r="S56" s="451"/>
      <c r="T56" s="451"/>
      <c r="U56" s="451"/>
      <c r="V56" s="451"/>
      <c r="W56" s="451"/>
      <c r="X56" s="451"/>
      <c r="Y56" s="451"/>
      <c r="Z56" s="451"/>
    </row>
    <row r="57" spans="1:26" x14ac:dyDescent="0.15">
      <c r="A57" s="47" t="str">
        <f>'Tariffs Jan2020'!F51</f>
        <v>Origin Energy</v>
      </c>
      <c r="B57" s="47" t="str">
        <f>'Tariffs Jan2020'!D51</f>
        <v>AGN Central 2</v>
      </c>
      <c r="C57" s="287">
        <f>'Tariffs Jan2020'!E51</f>
        <v>43831</v>
      </c>
      <c r="D57" s="85">
        <f>365*'Tariffs Jan2020'!H51/100</f>
        <v>251.85</v>
      </c>
      <c r="E57" s="85">
        <f>IF($C$5*'Tariffs Jan2020'!AK51/'Tariffs Jan2020'!AI51&gt;='Tariffs Jan2020'!J51,( 'Tariffs Jan2020'!J51*'Tariffs Jan2020'!O51/100)* 'Tariffs Jan2020'!AI51,($C$5*'Tariffs Jan2020'!AK51/'Tariffs Jan2020'!AI51*'Tariffs Jan2020'!O51/100)* 'Tariffs Jan2020'!AI51)</f>
        <v>264.00000000000006</v>
      </c>
      <c r="F57" s="85">
        <f>IF($C$5*'Tariffs Jan2020'!AK51/'Tariffs Jan2020'!AI51&lt;'Tariffs Jan2020'!J51,0,IF($C$5*'Tariffs Jan2020'!AK51/'Tariffs Jan2020'!AI51&lt;='Tariffs Jan2020'!K51,($C$5*'Tariffs Jan2020'!AK51/'Tariffs Jan2020'!AI51-'Tariffs Jan2020'!J51)*('Tariffs Jan2020'!P51/100)*'Tariffs Jan2020'!AI51,('Tariffs Jan2020'!K51-'Tariffs Jan2020'!J51)*('Tariffs Jan2020'!P51/100)*'Tariffs Jan2020'!AI51))</f>
        <v>188.95589999999996</v>
      </c>
      <c r="G57" s="85">
        <f>IF($C$5*'Tariffs Jan2020'!AK51/'Tariffs Jan2020'!AI51&lt;'Tariffs Jan2020'!K51,0,IF($C$5*'Tariffs Jan2020'!AK51/'Tariffs Jan2020'!AI51&lt;='Tariffs Jan2020'!L51,($C$5*'Tariffs Jan2020'!AK51/'Tariffs Jan2020'!AI51-'Tariffs Jan2020'!K51)*('Tariffs Jan2020'!Q51/100)*'Tariffs Jan2020'!AI51,('Tariffs Jan2020'!L51-'Tariffs Jan2020'!K51)*('Tariffs Jan2020'!Q51/100)*'Tariffs Jan2020'!AI51))</f>
        <v>0</v>
      </c>
      <c r="H57" s="85">
        <f>IF($C$5*'Tariffs Jan2020'!AK51/'Tariffs Jan2020'!AI51&lt;'Tariffs Jan2020'!L51,0,IF($C$5*'Tariffs Jan2020'!AK51/'Tariffs Jan2020'!AI51&lt;='Tariffs Jan2020'!M51,($C$5*'Tariffs Jan2020'!AK51/'Tariffs Jan2020'!AI51-'Tariffs Jan2020'!L51)*('Tariffs Jan2020'!R51/100)*'Tariffs Jan2020'!AI51,('Tariffs Jan2020'!M51-'Tariffs Jan2020'!L51)*('Tariffs Jan2020'!R51/100)*'Tariffs Jan2020'!AI51))</f>
        <v>0</v>
      </c>
      <c r="I57" s="85">
        <f>IF(($C$5*'Tariffs Jan2020'!AK51/'Tariffs Jan2020'!AI51&gt;'Tariffs Jan2020'!M51),($C$5*'Tariffs Jan2020'!AK51/'Tariffs Jan2020'!AI51-'Tariffs Jan2020'!M51)*'Tariffs Jan2020'!S51/100*'Tariffs Jan2020'!AI51,0)</f>
        <v>0</v>
      </c>
      <c r="J57" s="85">
        <f>IF($C$5*'Tariffs Jan2020'!AL51/'Tariffs Jan2020'!AJ51&gt;='Tariffs Jan2020'!J51,('Tariffs Jan2020'!J51*'Tariffs Jan2020'!U51/100)* 'Tariffs Jan2020'!AJ51,($C$5*'Tariffs Jan2020'!AL51/'Tariffs Jan2020'!AJ51*'Tariffs Jan2020'!U51/100)* 'Tariffs Jan2020'!AJ51)</f>
        <v>528.00000000000011</v>
      </c>
      <c r="K57" s="85">
        <f>IF($C$5*'Tariffs Jan2020'!AL51/'Tariffs Jan2020'!AJ51&lt;'Tariffs Jan2020'!J51,0,IF($C$5*'Tariffs Jan2020'!AL51/'Tariffs Jan2020'!AJ51&lt;='Tariffs Jan2020'!K51,($C$5*'Tariffs Jan2020'!AL51/'Tariffs Jan2020'!AJ51-'Tariffs Jan2020'!J51)*('Tariffs Jan2020'!V51/100)*'Tariffs Jan2020'!AJ51,('Tariffs Jan2020'!K51-'Tariffs Jan2020'!J51)*('Tariffs Jan2020'!V51/100)*'Tariffs Jan2020'!AJ51))</f>
        <v>377.91179999999991</v>
      </c>
      <c r="L57" s="85">
        <f>IF($C$5*'Tariffs Jan2020'!AL51/'Tariffs Jan2020'!AJ51&lt;'Tariffs Jan2020'!K51,0,IF($C$5*'Tariffs Jan2020'!AL51/'Tariffs Jan2020'!AJ51&lt;='Tariffs Jan2020'!L51,($C$5*'Tariffs Jan2020'!AL51/'Tariffs Jan2020'!AJ51-'Tariffs Jan2020'!K51)*('Tariffs Jan2020'!W51/100)*'Tariffs Jan2020'!AJ51,('Tariffs Jan2020'!L51-'Tariffs Jan2020'!K51)*('Tariffs Jan2020'!W51/100)*'Tariffs Jan2020'!AJ51))</f>
        <v>0</v>
      </c>
      <c r="M57" s="85">
        <f>IF($C$5*'Tariffs Jan2020'!AL51/'Tariffs Jan2020'!AJ51&lt;'Tariffs Jan2020'!L51,0,IF($C$5*'Tariffs Jan2020'!AL51/'Tariffs Jan2020'!AJ51&lt;='Tariffs Jan2020'!M51,($C$5*'Tariffs Jan2020'!AL51/'Tariffs Jan2020'!AJ51-'Tariffs Jan2020'!L51)*('Tariffs Jan2020'!X51/100)*'Tariffs Jan2020'!AJ51,('Tariffs Jan2020'!M51-'Tariffs Jan2020'!L51)*('Tariffs Jan2020'!X51/100)*'Tariffs Jan2020'!AJ51))</f>
        <v>0</v>
      </c>
      <c r="N57" s="85">
        <f>IF(($C$5*'Tariffs Jan2020'!AL51/'Tariffs Jan2020'!AJ51&gt;'Tariffs Jan2020'!M51),($C$5*'Tariffs Jan2020'!AL51/'Tariffs Jan2020'!AJ51-'Tariffs Jan2020'!M51)*'Tariffs Jan2020'!Y51/100*'Tariffs Jan2020'!AJ51,0)</f>
        <v>0</v>
      </c>
      <c r="O57" s="73">
        <f t="shared" si="0"/>
        <v>1610.7176999999999</v>
      </c>
      <c r="P57" s="498">
        <f t="shared" si="1"/>
        <v>1771.7894700000002</v>
      </c>
      <c r="Q57" s="451"/>
      <c r="R57" s="451"/>
      <c r="S57" s="451"/>
      <c r="T57" s="451"/>
      <c r="U57" s="451"/>
      <c r="V57" s="451"/>
      <c r="W57" s="451"/>
      <c r="X57" s="451"/>
      <c r="Y57" s="451"/>
      <c r="Z57" s="451"/>
    </row>
    <row r="58" spans="1:26" x14ac:dyDescent="0.15">
      <c r="A58" s="47" t="str">
        <f>'Tariffs Jan2020'!F52</f>
        <v>Red Energy</v>
      </c>
      <c r="B58" s="47" t="str">
        <f>'Tariffs Jan2020'!D52</f>
        <v>AGN Central 2</v>
      </c>
      <c r="C58" s="287">
        <f>'Tariffs Jan2020'!E52</f>
        <v>43831</v>
      </c>
      <c r="D58" s="85">
        <f>365*'Tariffs Jan2020'!H52/100</f>
        <v>301.125</v>
      </c>
      <c r="E58" s="85">
        <f>IF($C$5*'Tariffs Jan2020'!AK52/'Tariffs Jan2020'!AI52&gt;='Tariffs Jan2020'!J52,( 'Tariffs Jan2020'!J52*'Tariffs Jan2020'!O52/100)* 'Tariffs Jan2020'!AI52,($C$5*'Tariffs Jan2020'!AK52/'Tariffs Jan2020'!AI52*'Tariffs Jan2020'!O52/100)* 'Tariffs Jan2020'!AI52)</f>
        <v>92.12</v>
      </c>
      <c r="F58" s="85">
        <f>IF($C$5*'Tariffs Jan2020'!AK52/'Tariffs Jan2020'!AI52&lt;'Tariffs Jan2020'!J52,0,IF($C$5*'Tariffs Jan2020'!AK52/'Tariffs Jan2020'!AI52&lt;='Tariffs Jan2020'!K52,($C$5*'Tariffs Jan2020'!AK52/'Tariffs Jan2020'!AI52-'Tariffs Jan2020'!J52)*('Tariffs Jan2020'!P52/100)*'Tariffs Jan2020'!AI52,('Tariffs Jan2020'!K52-'Tariffs Jan2020'!J52)*('Tariffs Jan2020'!P52/100)*'Tariffs Jan2020'!AI52))</f>
        <v>69.10499999999999</v>
      </c>
      <c r="G58" s="85">
        <f>IF($C$5*'Tariffs Jan2020'!AK52/'Tariffs Jan2020'!AI52&lt;'Tariffs Jan2020'!K52,0,IF($C$5*'Tariffs Jan2020'!AK52/'Tariffs Jan2020'!AI52&lt;='Tariffs Jan2020'!L52,($C$5*'Tariffs Jan2020'!AK52/'Tariffs Jan2020'!AI52-'Tariffs Jan2020'!K52)*('Tariffs Jan2020'!Q52/100)*'Tariffs Jan2020'!AI52,('Tariffs Jan2020'!L52-'Tariffs Jan2020'!K52)*('Tariffs Jan2020'!Q52/100)*'Tariffs Jan2020'!AI52))</f>
        <v>0</v>
      </c>
      <c r="H58" s="85">
        <f>IF($C$5*'Tariffs Jan2020'!AK52/'Tariffs Jan2020'!AI52&lt;'Tariffs Jan2020'!L52,0,IF($C$5*'Tariffs Jan2020'!AK52/'Tariffs Jan2020'!AI52&lt;='Tariffs Jan2020'!M52,($C$5*'Tariffs Jan2020'!AK52/'Tariffs Jan2020'!AI52-'Tariffs Jan2020'!L52)*('Tariffs Jan2020'!R52/100)*'Tariffs Jan2020'!AI52,('Tariffs Jan2020'!M52-'Tariffs Jan2020'!L52)*('Tariffs Jan2020'!R52/100)*'Tariffs Jan2020'!AI52))</f>
        <v>0</v>
      </c>
      <c r="I58" s="85">
        <f>IF(($C$5*'Tariffs Jan2020'!AK52/'Tariffs Jan2020'!AI52&gt;'Tariffs Jan2020'!M52),($C$5*'Tariffs Jan2020'!AK52/'Tariffs Jan2020'!AI52-'Tariffs Jan2020'!M52)*'Tariffs Jan2020'!S52/100*'Tariffs Jan2020'!AI52,0)</f>
        <v>307.45694999999995</v>
      </c>
      <c r="J58" s="85">
        <f>IF($C$5*'Tariffs Jan2020'!AL52/'Tariffs Jan2020'!AJ52&gt;='Tariffs Jan2020'!J52,('Tariffs Jan2020'!J52*'Tariffs Jan2020'!U52/100)* 'Tariffs Jan2020'!AJ52,($C$5*'Tariffs Jan2020'!AL52/'Tariffs Jan2020'!AJ52*'Tariffs Jan2020'!U52/100)* 'Tariffs Jan2020'!AJ52)</f>
        <v>184.24</v>
      </c>
      <c r="K58" s="85">
        <f>IF($C$5*'Tariffs Jan2020'!AL52/'Tariffs Jan2020'!AJ52&lt;'Tariffs Jan2020'!J52,0,IF($C$5*'Tariffs Jan2020'!AL52/'Tariffs Jan2020'!AJ52&lt;='Tariffs Jan2020'!K52,($C$5*'Tariffs Jan2020'!AL52/'Tariffs Jan2020'!AJ52-'Tariffs Jan2020'!J52)*('Tariffs Jan2020'!V52/100)*'Tariffs Jan2020'!AJ52,('Tariffs Jan2020'!K52-'Tariffs Jan2020'!J52)*('Tariffs Jan2020'!V52/100)*'Tariffs Jan2020'!AJ52))</f>
        <v>138.20999999999998</v>
      </c>
      <c r="L58" s="85">
        <f>IF($C$5*'Tariffs Jan2020'!AL52/'Tariffs Jan2020'!AJ52&lt;'Tariffs Jan2020'!K52,0,IF($C$5*'Tariffs Jan2020'!AL52/'Tariffs Jan2020'!AJ52&lt;='Tariffs Jan2020'!L52,($C$5*'Tariffs Jan2020'!AL52/'Tariffs Jan2020'!AJ52-'Tariffs Jan2020'!K52)*('Tariffs Jan2020'!W52/100)*'Tariffs Jan2020'!AJ52,('Tariffs Jan2020'!L52-'Tariffs Jan2020'!K52)*('Tariffs Jan2020'!W52/100)*'Tariffs Jan2020'!AJ52))</f>
        <v>0</v>
      </c>
      <c r="M58" s="85">
        <f>IF($C$5*'Tariffs Jan2020'!AL52/'Tariffs Jan2020'!AJ52&lt;'Tariffs Jan2020'!L52,0,IF($C$5*'Tariffs Jan2020'!AL52/'Tariffs Jan2020'!AJ52&lt;='Tariffs Jan2020'!M52,($C$5*'Tariffs Jan2020'!AL52/'Tariffs Jan2020'!AJ52-'Tariffs Jan2020'!L52)*('Tariffs Jan2020'!X52/100)*'Tariffs Jan2020'!AJ52,('Tariffs Jan2020'!M52-'Tariffs Jan2020'!L52)*('Tariffs Jan2020'!X52/100)*'Tariffs Jan2020'!AJ52))</f>
        <v>0</v>
      </c>
      <c r="N58" s="85">
        <f>IF(($C$5*'Tariffs Jan2020'!AL52/'Tariffs Jan2020'!AJ52&gt;'Tariffs Jan2020'!M52),($C$5*'Tariffs Jan2020'!AL52/'Tariffs Jan2020'!AJ52-'Tariffs Jan2020'!M52)*'Tariffs Jan2020'!Y52/100*'Tariffs Jan2020'!AJ52,0)</f>
        <v>614.9138999999999</v>
      </c>
      <c r="O58" s="73">
        <f t="shared" si="0"/>
        <v>1707.17085</v>
      </c>
      <c r="P58" s="498">
        <f t="shared" si="1"/>
        <v>1877.8879350000002</v>
      </c>
      <c r="Q58" s="451"/>
      <c r="R58" s="451"/>
      <c r="S58" s="451"/>
      <c r="T58" s="451"/>
      <c r="U58" s="451"/>
      <c r="V58" s="451"/>
      <c r="W58" s="451"/>
      <c r="X58" s="451"/>
      <c r="Y58" s="451"/>
      <c r="Z58" s="451"/>
    </row>
    <row r="59" spans="1:26" x14ac:dyDescent="0.15">
      <c r="A59" s="47" t="str">
        <f>'Tariffs Jan2020'!F53</f>
        <v>Simply Energy</v>
      </c>
      <c r="B59" s="47" t="str">
        <f>'Tariffs Jan2020'!D53</f>
        <v>AGN Central 2</v>
      </c>
      <c r="C59" s="287">
        <f>'Tariffs Jan2020'!E53</f>
        <v>43831</v>
      </c>
      <c r="D59" s="85">
        <f>365*'Tariffs Jan2020'!H53/100</f>
        <v>281.48800000000006</v>
      </c>
      <c r="E59" s="85">
        <f>IF($C$5*'Tariffs Jan2020'!AK53/'Tariffs Jan2020'!AI53&gt;='Tariffs Jan2020'!J53,( 'Tariffs Jan2020'!J53*'Tariffs Jan2020'!O53/100)* 'Tariffs Jan2020'!AI53,($C$5*'Tariffs Jan2020'!AK53/'Tariffs Jan2020'!AI53*'Tariffs Jan2020'!O53/100)* 'Tariffs Jan2020'!AI53)</f>
        <v>105.93800000000002</v>
      </c>
      <c r="F59" s="85">
        <f>IF($C$5*'Tariffs Jan2020'!AK53/'Tariffs Jan2020'!AI53&lt;'Tariffs Jan2020'!J53,0,IF($C$5*'Tariffs Jan2020'!AK53/'Tariffs Jan2020'!AI53&lt;='Tariffs Jan2020'!K53,($C$5*'Tariffs Jan2020'!AK53/'Tariffs Jan2020'!AI53-'Tariffs Jan2020'!J53)*('Tariffs Jan2020'!P53/100)*'Tariffs Jan2020'!AI53,('Tariffs Jan2020'!K53-'Tariffs Jan2020'!J53)*('Tariffs Jan2020'!P53/100)*'Tariffs Jan2020'!AI53))</f>
        <v>73.441000000000003</v>
      </c>
      <c r="G59" s="85">
        <f>IF($C$5*'Tariffs Jan2020'!AK53/'Tariffs Jan2020'!AI53&lt;'Tariffs Jan2020'!K53,0,IF($C$5*'Tariffs Jan2020'!AK53/'Tariffs Jan2020'!AI53&lt;='Tariffs Jan2020'!L53,($C$5*'Tariffs Jan2020'!AK53/'Tariffs Jan2020'!AI53-'Tariffs Jan2020'!K53)*('Tariffs Jan2020'!Q53/100)*'Tariffs Jan2020'!AI53,('Tariffs Jan2020'!L53-'Tariffs Jan2020'!K53)*('Tariffs Jan2020'!Q53/100)*'Tariffs Jan2020'!AI53))</f>
        <v>0</v>
      </c>
      <c r="H59" s="85">
        <f>IF($C$5*'Tariffs Jan2020'!AK53/'Tariffs Jan2020'!AI53&lt;'Tariffs Jan2020'!L53,0,IF($C$5*'Tariffs Jan2020'!AK53/'Tariffs Jan2020'!AI53&lt;='Tariffs Jan2020'!M53,($C$5*'Tariffs Jan2020'!AK53/'Tariffs Jan2020'!AI53-'Tariffs Jan2020'!L53)*('Tariffs Jan2020'!R53/100)*'Tariffs Jan2020'!AI53,('Tariffs Jan2020'!M53-'Tariffs Jan2020'!L53)*('Tariffs Jan2020'!R53/100)*'Tariffs Jan2020'!AI53))</f>
        <v>0</v>
      </c>
      <c r="I59" s="85">
        <f>IF(($C$5*'Tariffs Jan2020'!AK53/'Tariffs Jan2020'!AI53&gt;'Tariffs Jan2020'!M53),($C$5*'Tariffs Jan2020'!AK53/'Tariffs Jan2020'!AI53-'Tariffs Jan2020'!M53)*'Tariffs Jan2020'!S53/100*'Tariffs Jan2020'!AI53,0)</f>
        <v>340.4523299999999</v>
      </c>
      <c r="J59" s="85">
        <f>IF($C$5*'Tariffs Jan2020'!AL53/'Tariffs Jan2020'!AJ53&gt;='Tariffs Jan2020'!J53,('Tariffs Jan2020'!J53*'Tariffs Jan2020'!U53/100)* 'Tariffs Jan2020'!AJ53,($C$5*'Tariffs Jan2020'!AL53/'Tariffs Jan2020'!AJ53*'Tariffs Jan2020'!U53/100)* 'Tariffs Jan2020'!AJ53)</f>
        <v>211.87600000000003</v>
      </c>
      <c r="K59" s="85">
        <f>IF($C$5*'Tariffs Jan2020'!AL53/'Tariffs Jan2020'!AJ53&lt;'Tariffs Jan2020'!J53,0,IF($C$5*'Tariffs Jan2020'!AL53/'Tariffs Jan2020'!AJ53&lt;='Tariffs Jan2020'!K53,($C$5*'Tariffs Jan2020'!AL53/'Tariffs Jan2020'!AJ53-'Tariffs Jan2020'!J53)*('Tariffs Jan2020'!V53/100)*'Tariffs Jan2020'!AJ53,('Tariffs Jan2020'!K53-'Tariffs Jan2020'!J53)*('Tariffs Jan2020'!V53/100)*'Tariffs Jan2020'!AJ53))</f>
        <v>146.88200000000001</v>
      </c>
      <c r="L59" s="85">
        <f>IF($C$5*'Tariffs Jan2020'!AL53/'Tariffs Jan2020'!AJ53&lt;'Tariffs Jan2020'!K53,0,IF($C$5*'Tariffs Jan2020'!AL53/'Tariffs Jan2020'!AJ53&lt;='Tariffs Jan2020'!L53,($C$5*'Tariffs Jan2020'!AL53/'Tariffs Jan2020'!AJ53-'Tariffs Jan2020'!K53)*('Tariffs Jan2020'!W53/100)*'Tariffs Jan2020'!AJ53,('Tariffs Jan2020'!L53-'Tariffs Jan2020'!K53)*('Tariffs Jan2020'!W53/100)*'Tariffs Jan2020'!AJ53))</f>
        <v>0</v>
      </c>
      <c r="M59" s="85">
        <f>IF($C$5*'Tariffs Jan2020'!AL53/'Tariffs Jan2020'!AJ53&lt;'Tariffs Jan2020'!L53,0,IF($C$5*'Tariffs Jan2020'!AL53/'Tariffs Jan2020'!AJ53&lt;='Tariffs Jan2020'!M53,($C$5*'Tariffs Jan2020'!AL53/'Tariffs Jan2020'!AJ53-'Tariffs Jan2020'!L53)*('Tariffs Jan2020'!X53/100)*'Tariffs Jan2020'!AJ53,('Tariffs Jan2020'!M53-'Tariffs Jan2020'!L53)*('Tariffs Jan2020'!X53/100)*'Tariffs Jan2020'!AJ53))</f>
        <v>0</v>
      </c>
      <c r="N59" s="85">
        <f>IF(($C$5*'Tariffs Jan2020'!AL53/'Tariffs Jan2020'!AJ53&gt;'Tariffs Jan2020'!M53),($C$5*'Tariffs Jan2020'!AL53/'Tariffs Jan2020'!AJ53-'Tariffs Jan2020'!M53)*'Tariffs Jan2020'!Y53/100*'Tariffs Jan2020'!AJ53,0)</f>
        <v>680.90465999999981</v>
      </c>
      <c r="O59" s="73">
        <f t="shared" si="0"/>
        <v>1840.9819899999998</v>
      </c>
      <c r="P59" s="498">
        <f t="shared" si="1"/>
        <v>2025.080189</v>
      </c>
      <c r="Q59" s="451"/>
      <c r="R59" s="451"/>
      <c r="S59" s="451"/>
      <c r="T59" s="451"/>
      <c r="U59" s="451"/>
      <c r="V59" s="451"/>
      <c r="W59" s="451"/>
      <c r="X59" s="451"/>
      <c r="Y59" s="451"/>
      <c r="Z59" s="451"/>
    </row>
    <row r="60" spans="1:26" x14ac:dyDescent="0.15">
      <c r="A60" s="47" t="str">
        <f>'Tariffs Jan2020'!F54</f>
        <v>Sumo Power</v>
      </c>
      <c r="B60" s="47" t="str">
        <f>'Tariffs Jan2020'!D54</f>
        <v>AGN Central 2</v>
      </c>
      <c r="C60" s="287">
        <f>'Tariffs Jan2020'!E54</f>
        <v>43647</v>
      </c>
      <c r="D60" s="85">
        <f>365*'Tariffs Jan2020'!H54/100</f>
        <v>283.42250000000001</v>
      </c>
      <c r="E60" s="85">
        <f>IF($C$5*'Tariffs Jan2020'!AK54/'Tariffs Jan2020'!AI54&gt;='Tariffs Jan2020'!J54,( 'Tariffs Jan2020'!J54*'Tariffs Jan2020'!O54/100)* 'Tariffs Jan2020'!AI54,($C$5*'Tariffs Jan2020'!AK54/'Tariffs Jan2020'!AI54*'Tariffs Jan2020'!O54/100)* 'Tariffs Jan2020'!AI54)</f>
        <v>120.74299999999999</v>
      </c>
      <c r="F60" s="85">
        <f>IF($C$5*'Tariffs Jan2020'!AK54/'Tariffs Jan2020'!AI54&lt;'Tariffs Jan2020'!J54,0,IF($C$5*'Tariffs Jan2020'!AK54/'Tariffs Jan2020'!AI54&lt;='Tariffs Jan2020'!K54,($C$5*'Tariffs Jan2020'!AK54/'Tariffs Jan2020'!AI54-'Tariffs Jan2020'!J54)*('Tariffs Jan2020'!P54/100)*'Tariffs Jan2020'!AI54,('Tariffs Jan2020'!K54-'Tariffs Jan2020'!J54)*('Tariffs Jan2020'!P54/100)*'Tariffs Jan2020'!AI54))</f>
        <v>95.120999999999995</v>
      </c>
      <c r="G60" s="85">
        <f>IF($C$5*'Tariffs Jan2020'!AK54/'Tariffs Jan2020'!AI54&lt;'Tariffs Jan2020'!K54,0,IF($C$5*'Tariffs Jan2020'!AK54/'Tariffs Jan2020'!AI54&lt;='Tariffs Jan2020'!L54,($C$5*'Tariffs Jan2020'!AK54/'Tariffs Jan2020'!AI54-'Tariffs Jan2020'!K54)*('Tariffs Jan2020'!Q54/100)*'Tariffs Jan2020'!AI54,('Tariffs Jan2020'!L54-'Tariffs Jan2020'!K54)*('Tariffs Jan2020'!Q54/100)*'Tariffs Jan2020'!AI54))</f>
        <v>0</v>
      </c>
      <c r="H60" s="85">
        <f>IF($C$5*'Tariffs Jan2020'!AK54/'Tariffs Jan2020'!AI54&lt;'Tariffs Jan2020'!L54,0,IF($C$5*'Tariffs Jan2020'!AK54/'Tariffs Jan2020'!AI54&lt;='Tariffs Jan2020'!M54,($C$5*'Tariffs Jan2020'!AK54/'Tariffs Jan2020'!AI54-'Tariffs Jan2020'!L54)*('Tariffs Jan2020'!R54/100)*'Tariffs Jan2020'!AI54,('Tariffs Jan2020'!M54-'Tariffs Jan2020'!L54)*('Tariffs Jan2020'!R54/100)*'Tariffs Jan2020'!AI54))</f>
        <v>0</v>
      </c>
      <c r="I60" s="85">
        <f>IF(($C$5*'Tariffs Jan2020'!AK54/'Tariffs Jan2020'!AI54&gt;'Tariffs Jan2020'!M54),($C$5*'Tariffs Jan2020'!AK54/'Tariffs Jan2020'!AI54-'Tariffs Jan2020'!M54)*'Tariffs Jan2020'!S54/100*'Tariffs Jan2020'!AI54,0)</f>
        <v>355.45022999999992</v>
      </c>
      <c r="J60" s="85">
        <f>IF($C$5*'Tariffs Jan2020'!AL54/'Tariffs Jan2020'!AJ54&gt;='Tariffs Jan2020'!J54,('Tariffs Jan2020'!J54*'Tariffs Jan2020'!U54/100)* 'Tariffs Jan2020'!AJ54,($C$5*'Tariffs Jan2020'!AL54/'Tariffs Jan2020'!AJ54*'Tariffs Jan2020'!U54/100)* 'Tariffs Jan2020'!AJ54)</f>
        <v>241.48599999999999</v>
      </c>
      <c r="K60" s="85">
        <f>IF($C$5*'Tariffs Jan2020'!AL54/'Tariffs Jan2020'!AJ54&lt;'Tariffs Jan2020'!J54,0,IF($C$5*'Tariffs Jan2020'!AL54/'Tariffs Jan2020'!AJ54&lt;='Tariffs Jan2020'!K54,($C$5*'Tariffs Jan2020'!AL54/'Tariffs Jan2020'!AJ54-'Tariffs Jan2020'!J54)*('Tariffs Jan2020'!V54/100)*'Tariffs Jan2020'!AJ54,('Tariffs Jan2020'!K54-'Tariffs Jan2020'!J54)*('Tariffs Jan2020'!V54/100)*'Tariffs Jan2020'!AJ54))</f>
        <v>190.24199999999999</v>
      </c>
      <c r="L60" s="85">
        <f>IF($C$5*'Tariffs Jan2020'!AL54/'Tariffs Jan2020'!AJ54&lt;'Tariffs Jan2020'!K54,0,IF($C$5*'Tariffs Jan2020'!AL54/'Tariffs Jan2020'!AJ54&lt;='Tariffs Jan2020'!L54,($C$5*'Tariffs Jan2020'!AL54/'Tariffs Jan2020'!AJ54-'Tariffs Jan2020'!K54)*('Tariffs Jan2020'!W54/100)*'Tariffs Jan2020'!AJ54,('Tariffs Jan2020'!L54-'Tariffs Jan2020'!K54)*('Tariffs Jan2020'!W54/100)*'Tariffs Jan2020'!AJ54))</f>
        <v>0</v>
      </c>
      <c r="M60" s="85">
        <f>IF($C$5*'Tariffs Jan2020'!AL54/'Tariffs Jan2020'!AJ54&lt;'Tariffs Jan2020'!L54,0,IF($C$5*'Tariffs Jan2020'!AL54/'Tariffs Jan2020'!AJ54&lt;='Tariffs Jan2020'!M54,($C$5*'Tariffs Jan2020'!AL54/'Tariffs Jan2020'!AJ54-'Tariffs Jan2020'!L54)*('Tariffs Jan2020'!X54/100)*'Tariffs Jan2020'!AJ54,('Tariffs Jan2020'!M54-'Tariffs Jan2020'!L54)*('Tariffs Jan2020'!X54/100)*'Tariffs Jan2020'!AJ54))</f>
        <v>0</v>
      </c>
      <c r="N60" s="85">
        <f>IF(($C$5*'Tariffs Jan2020'!AL54/'Tariffs Jan2020'!AJ54&gt;'Tariffs Jan2020'!M54),($C$5*'Tariffs Jan2020'!AL54/'Tariffs Jan2020'!AJ54-'Tariffs Jan2020'!M54)*'Tariffs Jan2020'!Y54/100*'Tariffs Jan2020'!AJ54,0)</f>
        <v>710.90045999999984</v>
      </c>
      <c r="O60" s="73">
        <f t="shared" si="0"/>
        <v>1997.3651899999998</v>
      </c>
      <c r="P60" s="498">
        <f t="shared" si="1"/>
        <v>2197.101709</v>
      </c>
      <c r="Q60" s="451"/>
      <c r="R60" s="451"/>
      <c r="S60" s="451"/>
      <c r="T60" s="451"/>
      <c r="U60" s="451"/>
      <c r="V60" s="451"/>
      <c r="W60" s="451"/>
      <c r="X60" s="451"/>
      <c r="Y60" s="451"/>
      <c r="Z60" s="451"/>
    </row>
    <row r="61" spans="1:26" x14ac:dyDescent="0.15">
      <c r="A61" s="47" t="str">
        <f>'Tariffs Jan2020'!F55</f>
        <v>Amaysim</v>
      </c>
      <c r="B61" s="47" t="str">
        <f>'Tariffs Jan2020'!D55</f>
        <v>AGN Central 2</v>
      </c>
      <c r="C61" s="287">
        <f>'Tariffs Jan2020'!E55</f>
        <v>43831</v>
      </c>
      <c r="D61" s="85">
        <f>365*'Tariffs Jan2020'!H55/100</f>
        <v>292.73</v>
      </c>
      <c r="E61" s="85">
        <f>IF($C$5*'Tariffs Jan2020'!AK55/'Tariffs Jan2020'!AI55&gt;='Tariffs Jan2020'!J55,( 'Tariffs Jan2020'!J55*'Tariffs Jan2020'!O55/100)* 'Tariffs Jan2020'!AI55,($C$5*'Tariffs Jan2020'!AK55/'Tariffs Jan2020'!AI55*'Tariffs Jan2020'!O55/100)* 'Tariffs Jan2020'!AI55)</f>
        <v>123.375</v>
      </c>
      <c r="F61" s="85">
        <f>IF($C$5*'Tariffs Jan2020'!AK55/'Tariffs Jan2020'!AI55&lt;'Tariffs Jan2020'!J55,0,IF($C$5*'Tariffs Jan2020'!AK55/'Tariffs Jan2020'!AI55&lt;='Tariffs Jan2020'!K55,($C$5*'Tariffs Jan2020'!AK55/'Tariffs Jan2020'!AI55-'Tariffs Jan2020'!J55)*('Tariffs Jan2020'!P55/100)*'Tariffs Jan2020'!AI55,('Tariffs Jan2020'!K55-'Tariffs Jan2020'!J55)*('Tariffs Jan2020'!P55/100)*'Tariffs Jan2020'!AI55))</f>
        <v>86.72</v>
      </c>
      <c r="G61" s="85">
        <f>IF($C$5*'Tariffs Jan2020'!AK55/'Tariffs Jan2020'!AI55&lt;'Tariffs Jan2020'!K55,0,IF($C$5*'Tariffs Jan2020'!AK55/'Tariffs Jan2020'!AI55&lt;='Tariffs Jan2020'!L55,($C$5*'Tariffs Jan2020'!AK55/'Tariffs Jan2020'!AI55-'Tariffs Jan2020'!K55)*('Tariffs Jan2020'!Q55/100)*'Tariffs Jan2020'!AI55,('Tariffs Jan2020'!L55-'Tariffs Jan2020'!K55)*('Tariffs Jan2020'!Q55/100)*'Tariffs Jan2020'!AI55))</f>
        <v>0</v>
      </c>
      <c r="H61" s="85">
        <f>IF($C$5*'Tariffs Jan2020'!AK55/'Tariffs Jan2020'!AI55&lt;'Tariffs Jan2020'!L55,0,IF($C$5*'Tariffs Jan2020'!AK55/'Tariffs Jan2020'!AI55&lt;='Tariffs Jan2020'!M55,($C$5*'Tariffs Jan2020'!AK55/'Tariffs Jan2020'!AI55-'Tariffs Jan2020'!L55)*('Tariffs Jan2020'!R55/100)*'Tariffs Jan2020'!AI55,('Tariffs Jan2020'!M55-'Tariffs Jan2020'!L55)*('Tariffs Jan2020'!R55/100)*'Tariffs Jan2020'!AI55))</f>
        <v>0</v>
      </c>
      <c r="I61" s="85">
        <f>IF(($C$5*'Tariffs Jan2020'!AK55/'Tariffs Jan2020'!AI55&gt;'Tariffs Jan2020'!M55),($C$5*'Tariffs Jan2020'!AK55/'Tariffs Jan2020'!AI55-'Tariffs Jan2020'!M55)*'Tariffs Jan2020'!S55/100*'Tariffs Jan2020'!AI55,0)</f>
        <v>412.44224999999989</v>
      </c>
      <c r="J61" s="85">
        <f>IF($C$5*'Tariffs Jan2020'!AL55/'Tariffs Jan2020'!AJ55&gt;='Tariffs Jan2020'!J55,('Tariffs Jan2020'!J55*'Tariffs Jan2020'!U55/100)* 'Tariffs Jan2020'!AJ55,($C$5*'Tariffs Jan2020'!AL55/'Tariffs Jan2020'!AJ55*'Tariffs Jan2020'!U55/100)* 'Tariffs Jan2020'!AJ55)</f>
        <v>246.75</v>
      </c>
      <c r="K61" s="85">
        <f>IF($C$5*'Tariffs Jan2020'!AL55/'Tariffs Jan2020'!AJ55&lt;'Tariffs Jan2020'!J55,0,IF($C$5*'Tariffs Jan2020'!AL55/'Tariffs Jan2020'!AJ55&lt;='Tariffs Jan2020'!K55,($C$5*'Tariffs Jan2020'!AL55/'Tariffs Jan2020'!AJ55-'Tariffs Jan2020'!J55)*('Tariffs Jan2020'!V55/100)*'Tariffs Jan2020'!AJ55,('Tariffs Jan2020'!K55-'Tariffs Jan2020'!J55)*('Tariffs Jan2020'!V55/100)*'Tariffs Jan2020'!AJ55))</f>
        <v>173.44</v>
      </c>
      <c r="L61" s="85">
        <f>IF($C$5*'Tariffs Jan2020'!AL55/'Tariffs Jan2020'!AJ55&lt;'Tariffs Jan2020'!K55,0,IF($C$5*'Tariffs Jan2020'!AL55/'Tariffs Jan2020'!AJ55&lt;='Tariffs Jan2020'!L55,($C$5*'Tariffs Jan2020'!AL55/'Tariffs Jan2020'!AJ55-'Tariffs Jan2020'!K55)*('Tariffs Jan2020'!W55/100)*'Tariffs Jan2020'!AJ55,('Tariffs Jan2020'!L55-'Tariffs Jan2020'!K55)*('Tariffs Jan2020'!W55/100)*'Tariffs Jan2020'!AJ55))</f>
        <v>0</v>
      </c>
      <c r="M61" s="85">
        <f>IF($C$5*'Tariffs Jan2020'!AL55/'Tariffs Jan2020'!AJ55&lt;'Tariffs Jan2020'!L55,0,IF($C$5*'Tariffs Jan2020'!AL55/'Tariffs Jan2020'!AJ55&lt;='Tariffs Jan2020'!M55,($C$5*'Tariffs Jan2020'!AL55/'Tariffs Jan2020'!AJ55-'Tariffs Jan2020'!L55)*('Tariffs Jan2020'!X55/100)*'Tariffs Jan2020'!AJ55,('Tariffs Jan2020'!M55-'Tariffs Jan2020'!L55)*('Tariffs Jan2020'!X55/100)*'Tariffs Jan2020'!AJ55))</f>
        <v>0</v>
      </c>
      <c r="N61" s="85">
        <f>IF(($C$5*'Tariffs Jan2020'!AL55/'Tariffs Jan2020'!AJ55&gt;'Tariffs Jan2020'!M55),($C$5*'Tariffs Jan2020'!AL55/'Tariffs Jan2020'!AJ55-'Tariffs Jan2020'!M55)*'Tariffs Jan2020'!Y55/100*'Tariffs Jan2020'!AJ55,0)</f>
        <v>824.88449999999978</v>
      </c>
      <c r="O61" s="73">
        <f t="shared" si="0"/>
        <v>2160.3417499999996</v>
      </c>
      <c r="P61" s="498">
        <f t="shared" si="1"/>
        <v>2376.3759249999998</v>
      </c>
      <c r="Q61" s="451"/>
      <c r="R61" s="451"/>
      <c r="S61" s="451"/>
      <c r="T61" s="451"/>
      <c r="U61" s="451"/>
      <c r="V61" s="451"/>
      <c r="W61" s="451"/>
      <c r="X61" s="451"/>
      <c r="Y61" s="451"/>
      <c r="Z61" s="451"/>
    </row>
    <row r="62" spans="1:26" x14ac:dyDescent="0.15">
      <c r="A62" s="47" t="str">
        <f>'Tariffs Jan2020'!F56</f>
        <v>GloBird Energy</v>
      </c>
      <c r="B62" s="47" t="str">
        <f>'Tariffs Jan2020'!D56</f>
        <v>AGN Central 2</v>
      </c>
      <c r="C62" s="287">
        <f>'Tariffs Jan2020'!E56</f>
        <v>43466</v>
      </c>
      <c r="D62" s="85">
        <f>365*'Tariffs Jan2020'!H56/100</f>
        <v>346.75</v>
      </c>
      <c r="E62" s="85">
        <f>IF($C$5*'Tariffs Jan2020'!AK56/'Tariffs Jan2020'!AI56&gt;='Tariffs Jan2020'!J56,( 'Tariffs Jan2020'!J56*'Tariffs Jan2020'!O56/100)* 'Tariffs Jan2020'!AI56,($C$5*'Tariffs Jan2020'!AK56/'Tariffs Jan2020'!AI56*'Tariffs Jan2020'!O56/100)* 'Tariffs Jan2020'!AI56)</f>
        <v>204</v>
      </c>
      <c r="F62" s="85">
        <f>IF($C$5*'Tariffs Jan2020'!AK56/'Tariffs Jan2020'!AI56&lt;'Tariffs Jan2020'!J56,0,IF($C$5*'Tariffs Jan2020'!AK56/'Tariffs Jan2020'!AI56&lt;='Tariffs Jan2020'!K56,($C$5*'Tariffs Jan2020'!AK56/'Tariffs Jan2020'!AI56-'Tariffs Jan2020'!J56)*('Tariffs Jan2020'!P56/100)*'Tariffs Jan2020'!AI56,('Tariffs Jan2020'!K56-'Tariffs Jan2020'!J56)*('Tariffs Jan2020'!P56/100)*'Tariffs Jan2020'!AI56))</f>
        <v>0</v>
      </c>
      <c r="G62" s="85">
        <f>IF($C$5*'Tariffs Jan2020'!AK56/'Tariffs Jan2020'!AI56&lt;'Tariffs Jan2020'!K56,0,IF($C$5*'Tariffs Jan2020'!AK56/'Tariffs Jan2020'!AI56&lt;='Tariffs Jan2020'!L56,($C$5*'Tariffs Jan2020'!AK56/'Tariffs Jan2020'!AI56-'Tariffs Jan2020'!K56)*('Tariffs Jan2020'!Q56/100)*'Tariffs Jan2020'!AI56,('Tariffs Jan2020'!L56-'Tariffs Jan2020'!K56)*('Tariffs Jan2020'!Q56/100)*'Tariffs Jan2020'!AI56))</f>
        <v>0</v>
      </c>
      <c r="H62" s="85">
        <f>IF($C$5*'Tariffs Jan2020'!AK56/'Tariffs Jan2020'!AI56&lt;'Tariffs Jan2020'!L56,0,IF($C$5*'Tariffs Jan2020'!AK56/'Tariffs Jan2020'!AI56&lt;='Tariffs Jan2020'!M56,($C$5*'Tariffs Jan2020'!AK56/'Tariffs Jan2020'!AI56-'Tariffs Jan2020'!L56)*('Tariffs Jan2020'!R56/100)*'Tariffs Jan2020'!AI56,('Tariffs Jan2020'!M56-'Tariffs Jan2020'!L56)*('Tariffs Jan2020'!R56/100)*'Tariffs Jan2020'!AI56))</f>
        <v>0</v>
      </c>
      <c r="I62" s="85">
        <f>IF(($C$5*'Tariffs Jan2020'!AK56/'Tariffs Jan2020'!AI56&gt;'Tariffs Jan2020'!M56),($C$5*'Tariffs Jan2020'!AK56/'Tariffs Jan2020'!AI56-'Tariffs Jan2020'!M56)*'Tariffs Jan2020'!S56/100*'Tariffs Jan2020'!AI56,0)</f>
        <v>329.9538</v>
      </c>
      <c r="J62" s="85">
        <f>IF($C$5*'Tariffs Jan2020'!AL56/'Tariffs Jan2020'!AJ56&gt;='Tariffs Jan2020'!J56,('Tariffs Jan2020'!J56*'Tariffs Jan2020'!U56/100)* 'Tariffs Jan2020'!AJ56,($C$5*'Tariffs Jan2020'!AL56/'Tariffs Jan2020'!AJ56*'Tariffs Jan2020'!U56/100)* 'Tariffs Jan2020'!AJ56)</f>
        <v>408</v>
      </c>
      <c r="K62" s="85">
        <f>IF($C$5*'Tariffs Jan2020'!AL56/'Tariffs Jan2020'!AJ56&lt;'Tariffs Jan2020'!J56,0,IF($C$5*'Tariffs Jan2020'!AL56/'Tariffs Jan2020'!AJ56&lt;='Tariffs Jan2020'!K56,($C$5*'Tariffs Jan2020'!AL56/'Tariffs Jan2020'!AJ56-'Tariffs Jan2020'!J56)*('Tariffs Jan2020'!V56/100)*'Tariffs Jan2020'!AJ56,('Tariffs Jan2020'!K56-'Tariffs Jan2020'!J56)*('Tariffs Jan2020'!V56/100)*'Tariffs Jan2020'!AJ56))</f>
        <v>0</v>
      </c>
      <c r="L62" s="85">
        <f>IF($C$5*'Tariffs Jan2020'!AL56/'Tariffs Jan2020'!AJ56&lt;'Tariffs Jan2020'!K56,0,IF($C$5*'Tariffs Jan2020'!AL56/'Tariffs Jan2020'!AJ56&lt;='Tariffs Jan2020'!L56,($C$5*'Tariffs Jan2020'!AL56/'Tariffs Jan2020'!AJ56-'Tariffs Jan2020'!K56)*('Tariffs Jan2020'!W56/100)*'Tariffs Jan2020'!AJ56,('Tariffs Jan2020'!L56-'Tariffs Jan2020'!K56)*('Tariffs Jan2020'!W56/100)*'Tariffs Jan2020'!AJ56))</f>
        <v>0</v>
      </c>
      <c r="M62" s="85">
        <f>IF($C$5*'Tariffs Jan2020'!AL56/'Tariffs Jan2020'!AJ56&lt;'Tariffs Jan2020'!L56,0,IF($C$5*'Tariffs Jan2020'!AL56/'Tariffs Jan2020'!AJ56&lt;='Tariffs Jan2020'!M56,($C$5*'Tariffs Jan2020'!AL56/'Tariffs Jan2020'!AJ56-'Tariffs Jan2020'!L56)*('Tariffs Jan2020'!X56/100)*'Tariffs Jan2020'!AJ56,('Tariffs Jan2020'!M56-'Tariffs Jan2020'!L56)*('Tariffs Jan2020'!X56/100)*'Tariffs Jan2020'!AJ56))</f>
        <v>0</v>
      </c>
      <c r="N62" s="85">
        <f>IF(($C$5*'Tariffs Jan2020'!AL56/'Tariffs Jan2020'!AJ56&gt;'Tariffs Jan2020'!M56),($C$5*'Tariffs Jan2020'!AL56/'Tariffs Jan2020'!AJ56-'Tariffs Jan2020'!M56)*'Tariffs Jan2020'!Y56/100*'Tariffs Jan2020'!AJ56,0)</f>
        <v>659.9076</v>
      </c>
      <c r="O62" s="73">
        <f t="shared" si="0"/>
        <v>1948.6114</v>
      </c>
      <c r="P62" s="498">
        <f t="shared" si="1"/>
        <v>2143.4725400000002</v>
      </c>
      <c r="Q62" s="451"/>
      <c r="R62" s="451"/>
      <c r="S62" s="451"/>
      <c r="T62" s="451"/>
      <c r="U62" s="451"/>
      <c r="V62" s="451"/>
      <c r="W62" s="451"/>
      <c r="X62" s="451"/>
      <c r="Y62" s="451"/>
      <c r="Z62" s="451"/>
    </row>
    <row r="63" spans="1:26" ht="14" thickBot="1" x14ac:dyDescent="0.2">
      <c r="A63" s="289" t="str">
        <f>'Tariffs Jan2020'!F57</f>
        <v>Powershop</v>
      </c>
      <c r="B63" s="289" t="str">
        <f>'Tariffs Jan2020'!D57</f>
        <v>AGN Central 2</v>
      </c>
      <c r="C63" s="290">
        <f>'Tariffs Jan2020'!E57</f>
        <v>43831</v>
      </c>
      <c r="D63" s="291">
        <f>365*'Tariffs Jan2020'!H57/100</f>
        <v>265.17250000000001</v>
      </c>
      <c r="E63" s="291">
        <f>((C$5*'Tariffs Jan2020'!AK57/'Tariffs Jan2020'!AI57)*('Tariffs Jan2020'!O57/100))*'Tariffs Jan2020'!AI57</f>
        <v>407.35925999999995</v>
      </c>
      <c r="F63" s="291">
        <v>0</v>
      </c>
      <c r="G63" s="291">
        <v>0</v>
      </c>
      <c r="H63" s="291">
        <v>0</v>
      </c>
      <c r="I63" s="291">
        <f>((C$5*'Tariffs Jan2020'!AL57/'Tariffs Jan2020'!AJ57)*('Tariffs Jan2020'!U57/100))*'Tariffs Jan2020'!AJ57</f>
        <v>814.7185199999999</v>
      </c>
      <c r="J63" s="291">
        <v>0</v>
      </c>
      <c r="K63" s="291">
        <v>0</v>
      </c>
      <c r="L63" s="291">
        <v>0</v>
      </c>
      <c r="M63" s="291">
        <v>0</v>
      </c>
      <c r="N63" s="291">
        <v>0</v>
      </c>
      <c r="O63" s="292">
        <f t="shared" si="0"/>
        <v>1487.2502799999997</v>
      </c>
      <c r="P63" s="499">
        <f t="shared" si="1"/>
        <v>1635.9753079999998</v>
      </c>
      <c r="Q63" s="451"/>
      <c r="R63" s="451"/>
      <c r="S63" s="451"/>
      <c r="T63" s="451"/>
      <c r="U63" s="451"/>
      <c r="V63" s="451"/>
      <c r="W63" s="451"/>
      <c r="X63" s="451"/>
      <c r="Y63" s="451"/>
      <c r="Z63" s="451"/>
    </row>
    <row r="64" spans="1:26" ht="14" thickTop="1" x14ac:dyDescent="0.15">
      <c r="A64" s="47" t="str">
        <f>'Tariffs Jan2020'!F58</f>
        <v>AGL</v>
      </c>
      <c r="B64" s="47" t="str">
        <f>'Tariffs Jan2020'!D58</f>
        <v>AGN Central 1</v>
      </c>
      <c r="C64" s="287">
        <f>'Tariffs Jan2020'!E58</f>
        <v>43831</v>
      </c>
      <c r="D64" s="85">
        <f>365*'Tariffs Jan2020'!H58/100</f>
        <v>289.08</v>
      </c>
      <c r="E64" s="85">
        <f>IF($C$5*'Tariffs Jan2020'!AK58/'Tariffs Jan2020'!AI58&gt;='Tariffs Jan2020'!J58,( 'Tariffs Jan2020'!J58*'Tariffs Jan2020'!O58/100)* 'Tariffs Jan2020'!AI58,($C$5*'Tariffs Jan2020'!AK58/'Tariffs Jan2020'!AI58*'Tariffs Jan2020'!O58/100)* 'Tariffs Jan2020'!AI58)</f>
        <v>95.41</v>
      </c>
      <c r="F64" s="85">
        <f>IF($C$5*'Tariffs Jan2020'!AK58/'Tariffs Jan2020'!AI58&lt;'Tariffs Jan2020'!J58,0,IF($C$5*'Tariffs Jan2020'!AK58/'Tariffs Jan2020'!AI58&lt;='Tariffs Jan2020'!K58,($C$5*'Tariffs Jan2020'!AK58/'Tariffs Jan2020'!AI58-'Tariffs Jan2020'!J58)*('Tariffs Jan2020'!P58/100)*'Tariffs Jan2020'!AI58,('Tariffs Jan2020'!K58-'Tariffs Jan2020'!J58)*('Tariffs Jan2020'!P58/100)*'Tariffs Jan2020'!AI58))</f>
        <v>68.563000000000002</v>
      </c>
      <c r="G64" s="85">
        <f>IF($C$5*'Tariffs Jan2020'!AK58/'Tariffs Jan2020'!AI58&lt;'Tariffs Jan2020'!K58,0,IF($C$5*'Tariffs Jan2020'!AK58/'Tariffs Jan2020'!AI58&lt;='Tariffs Jan2020'!L58,($C$5*'Tariffs Jan2020'!AK58/'Tariffs Jan2020'!AI58-'Tariffs Jan2020'!K58)*('Tariffs Jan2020'!Q58/100)*'Tariffs Jan2020'!AI58,('Tariffs Jan2020'!L58-'Tariffs Jan2020'!K58)*('Tariffs Jan2020'!Q58/100)*'Tariffs Jan2020'!AI58))</f>
        <v>0</v>
      </c>
      <c r="H64" s="85">
        <f>IF($C$5*'Tariffs Jan2020'!AK58/'Tariffs Jan2020'!AI58&lt;'Tariffs Jan2020'!L58,0,IF($C$5*'Tariffs Jan2020'!AK58/'Tariffs Jan2020'!AI58&lt;='Tariffs Jan2020'!M58,($C$5*'Tariffs Jan2020'!AK58/'Tariffs Jan2020'!AI58-'Tariffs Jan2020'!L58)*('Tariffs Jan2020'!R58/100)*'Tariffs Jan2020'!AI58,('Tariffs Jan2020'!M58-'Tariffs Jan2020'!L58)*('Tariffs Jan2020'!R58/100)*'Tariffs Jan2020'!AI58))</f>
        <v>0</v>
      </c>
      <c r="I64" s="85">
        <f>IF(($C$5*'Tariffs Jan2020'!AK58/'Tariffs Jan2020'!AI58&gt;'Tariffs Jan2020'!M58),($C$5*'Tariffs Jan2020'!AK58/'Tariffs Jan2020'!AI58-'Tariffs Jan2020'!M58)*'Tariffs Jan2020'!S58/100*'Tariffs Jan2020'!AI58,0)</f>
        <v>302.95757999999995</v>
      </c>
      <c r="J64" s="85">
        <f>IF($C$5*'Tariffs Jan2020'!AL58/'Tariffs Jan2020'!AJ58&gt;='Tariffs Jan2020'!J58,('Tariffs Jan2020'!J58*'Tariffs Jan2020'!U58/100)* 'Tariffs Jan2020'!AJ58,($C$5*'Tariffs Jan2020'!AL58/'Tariffs Jan2020'!AJ58*'Tariffs Jan2020'!U58/100)* 'Tariffs Jan2020'!AJ58)</f>
        <v>190.82</v>
      </c>
      <c r="K64" s="85">
        <f>IF($C$5*'Tariffs Jan2020'!AL58/'Tariffs Jan2020'!AJ58&lt;'Tariffs Jan2020'!J58,0,IF($C$5*'Tariffs Jan2020'!AL58/'Tariffs Jan2020'!AJ58&lt;='Tariffs Jan2020'!K58,($C$5*'Tariffs Jan2020'!AL58/'Tariffs Jan2020'!AJ58-'Tariffs Jan2020'!J58)*('Tariffs Jan2020'!V58/100)*'Tariffs Jan2020'!AJ58,('Tariffs Jan2020'!K58-'Tariffs Jan2020'!J58)*('Tariffs Jan2020'!V58/100)*'Tariffs Jan2020'!AJ58))</f>
        <v>137.126</v>
      </c>
      <c r="L64" s="85">
        <f>IF($C$5*'Tariffs Jan2020'!AL58/'Tariffs Jan2020'!AJ58&lt;'Tariffs Jan2020'!K58,0,IF($C$5*'Tariffs Jan2020'!AL58/'Tariffs Jan2020'!AJ58&lt;='Tariffs Jan2020'!L58,($C$5*'Tariffs Jan2020'!AL58/'Tariffs Jan2020'!AJ58-'Tariffs Jan2020'!K58)*('Tariffs Jan2020'!W58/100)*'Tariffs Jan2020'!AJ58,('Tariffs Jan2020'!L58-'Tariffs Jan2020'!K58)*('Tariffs Jan2020'!W58/100)*'Tariffs Jan2020'!AJ58))</f>
        <v>0</v>
      </c>
      <c r="M64" s="85">
        <f>IF($C$5*'Tariffs Jan2020'!AL58/'Tariffs Jan2020'!AJ58&lt;'Tariffs Jan2020'!L58,0,IF($C$5*'Tariffs Jan2020'!AL58/'Tariffs Jan2020'!AJ58&lt;='Tariffs Jan2020'!M58,($C$5*'Tariffs Jan2020'!AL58/'Tariffs Jan2020'!AJ58-'Tariffs Jan2020'!L58)*('Tariffs Jan2020'!X58/100)*'Tariffs Jan2020'!AJ58,('Tariffs Jan2020'!M58-'Tariffs Jan2020'!L58)*('Tariffs Jan2020'!X58/100)*'Tariffs Jan2020'!AJ58))</f>
        <v>0</v>
      </c>
      <c r="N64" s="85">
        <f>IF(($C$5*'Tariffs Jan2020'!AL58/'Tariffs Jan2020'!AJ58&gt;'Tariffs Jan2020'!M58),($C$5*'Tariffs Jan2020'!AL58/'Tariffs Jan2020'!AJ58-'Tariffs Jan2020'!M58)*'Tariffs Jan2020'!Y58/100*'Tariffs Jan2020'!AJ58,0)</f>
        <v>605.9151599999999</v>
      </c>
      <c r="O64" s="73">
        <f t="shared" si="0"/>
        <v>1689.8717399999996</v>
      </c>
      <c r="P64" s="498">
        <f t="shared" si="1"/>
        <v>1858.8589139999997</v>
      </c>
      <c r="Q64" s="451"/>
      <c r="R64" s="451"/>
      <c r="S64" s="451"/>
      <c r="T64" s="451"/>
      <c r="U64" s="451"/>
      <c r="V64" s="451"/>
      <c r="W64" s="451"/>
      <c r="X64" s="451"/>
      <c r="Y64" s="451"/>
      <c r="Z64" s="451"/>
    </row>
    <row r="65" spans="1:26" x14ac:dyDescent="0.15">
      <c r="A65" s="47" t="str">
        <f>'Tariffs Jan2020'!F59</f>
        <v>Alinta Energy</v>
      </c>
      <c r="B65" s="47" t="str">
        <f>'Tariffs Jan2020'!D59</f>
        <v>AGN Central 1</v>
      </c>
      <c r="C65" s="287">
        <f>'Tariffs Jan2020'!E59</f>
        <v>43831</v>
      </c>
      <c r="D65" s="85">
        <f>365*'Tariffs Jan2020'!H59/100</f>
        <v>229.95</v>
      </c>
      <c r="E65" s="85">
        <f>IF($C$5*'Tariffs Jan2020'!AK59/'Tariffs Jan2020'!AI59&gt;='Tariffs Jan2020'!J59,( 'Tariffs Jan2020'!J59*'Tariffs Jan2020'!O59/100)* 'Tariffs Jan2020'!AI59,($C$5*'Tariffs Jan2020'!AK59/'Tariffs Jan2020'!AI59*'Tariffs Jan2020'!O59/100)* 'Tariffs Jan2020'!AI59)</f>
        <v>101.99</v>
      </c>
      <c r="F65" s="85">
        <f>IF($C$5*'Tariffs Jan2020'!AK59/'Tariffs Jan2020'!AI59&lt;'Tariffs Jan2020'!J59,0,IF($C$5*'Tariffs Jan2020'!AK59/'Tariffs Jan2020'!AI59&lt;='Tariffs Jan2020'!K59,($C$5*'Tariffs Jan2020'!AK59/'Tariffs Jan2020'!AI59-'Tariffs Jan2020'!J59)*('Tariffs Jan2020'!P59/100)*'Tariffs Jan2020'!AI59,('Tariffs Jan2020'!K59-'Tariffs Jan2020'!J59)*('Tariffs Jan2020'!P59/100)*'Tariffs Jan2020'!AI59))</f>
        <v>73.17</v>
      </c>
      <c r="G65" s="85">
        <f>IF($C$5*'Tariffs Jan2020'!AK59/'Tariffs Jan2020'!AI59&lt;'Tariffs Jan2020'!K59,0,IF($C$5*'Tariffs Jan2020'!AK59/'Tariffs Jan2020'!AI59&lt;='Tariffs Jan2020'!L59,($C$5*'Tariffs Jan2020'!AK59/'Tariffs Jan2020'!AI59-'Tariffs Jan2020'!K59)*('Tariffs Jan2020'!Q59/100)*'Tariffs Jan2020'!AI59,('Tariffs Jan2020'!L59-'Tariffs Jan2020'!K59)*('Tariffs Jan2020'!Q59/100)*'Tariffs Jan2020'!AI59))</f>
        <v>0</v>
      </c>
      <c r="H65" s="85">
        <f>IF($C$5*'Tariffs Jan2020'!AK59/'Tariffs Jan2020'!AI59&lt;'Tariffs Jan2020'!L59,0,IF($C$5*'Tariffs Jan2020'!AK59/'Tariffs Jan2020'!AI59&lt;='Tariffs Jan2020'!M59,($C$5*'Tariffs Jan2020'!AK59/'Tariffs Jan2020'!AI59-'Tariffs Jan2020'!L59)*('Tariffs Jan2020'!R59/100)*'Tariffs Jan2020'!AI59,('Tariffs Jan2020'!M59-'Tariffs Jan2020'!L59)*('Tariffs Jan2020'!R59/100)*'Tariffs Jan2020'!AI59))</f>
        <v>0</v>
      </c>
      <c r="I65" s="85">
        <f>IF(($C$5*'Tariffs Jan2020'!AK59/'Tariffs Jan2020'!AI59&gt;'Tariffs Jan2020'!M59),($C$5*'Tariffs Jan2020'!AK59/'Tariffs Jan2020'!AI59-'Tariffs Jan2020'!M59)*'Tariffs Jan2020'!S59/100*'Tariffs Jan2020'!AI59,0)</f>
        <v>314.95589999999999</v>
      </c>
      <c r="J65" s="85">
        <f>IF($C$5*'Tariffs Jan2020'!AL59/'Tariffs Jan2020'!AJ59&gt;='Tariffs Jan2020'!J59,('Tariffs Jan2020'!J59*'Tariffs Jan2020'!U59/100)* 'Tariffs Jan2020'!AJ59,($C$5*'Tariffs Jan2020'!AL59/'Tariffs Jan2020'!AJ59*'Tariffs Jan2020'!U59/100)* 'Tariffs Jan2020'!AJ59)</f>
        <v>203.98</v>
      </c>
      <c r="K65" s="85">
        <f>IF($C$5*'Tariffs Jan2020'!AL59/'Tariffs Jan2020'!AJ59&lt;'Tariffs Jan2020'!J59,0,IF($C$5*'Tariffs Jan2020'!AL59/'Tariffs Jan2020'!AJ59&lt;='Tariffs Jan2020'!K59,($C$5*'Tariffs Jan2020'!AL59/'Tariffs Jan2020'!AJ59-'Tariffs Jan2020'!J59)*('Tariffs Jan2020'!V59/100)*'Tariffs Jan2020'!AJ59,('Tariffs Jan2020'!K59-'Tariffs Jan2020'!J59)*('Tariffs Jan2020'!V59/100)*'Tariffs Jan2020'!AJ59))</f>
        <v>146.34</v>
      </c>
      <c r="L65" s="85">
        <f>IF($C$5*'Tariffs Jan2020'!AL59/'Tariffs Jan2020'!AJ59&lt;'Tariffs Jan2020'!K59,0,IF($C$5*'Tariffs Jan2020'!AL59/'Tariffs Jan2020'!AJ59&lt;='Tariffs Jan2020'!L59,($C$5*'Tariffs Jan2020'!AL59/'Tariffs Jan2020'!AJ59-'Tariffs Jan2020'!K59)*('Tariffs Jan2020'!W59/100)*'Tariffs Jan2020'!AJ59,('Tariffs Jan2020'!L59-'Tariffs Jan2020'!K59)*('Tariffs Jan2020'!W59/100)*'Tariffs Jan2020'!AJ59))</f>
        <v>0</v>
      </c>
      <c r="M65" s="85">
        <f>IF($C$5*'Tariffs Jan2020'!AL59/'Tariffs Jan2020'!AJ59&lt;'Tariffs Jan2020'!L59,0,IF($C$5*'Tariffs Jan2020'!AL59/'Tariffs Jan2020'!AJ59&lt;='Tariffs Jan2020'!M59,($C$5*'Tariffs Jan2020'!AL59/'Tariffs Jan2020'!AJ59-'Tariffs Jan2020'!L59)*('Tariffs Jan2020'!X59/100)*'Tariffs Jan2020'!AJ59,('Tariffs Jan2020'!M59-'Tariffs Jan2020'!L59)*('Tariffs Jan2020'!X59/100)*'Tariffs Jan2020'!AJ59))</f>
        <v>0</v>
      </c>
      <c r="N65" s="85">
        <f>IF(($C$5*'Tariffs Jan2020'!AL59/'Tariffs Jan2020'!AJ59&gt;'Tariffs Jan2020'!M59),($C$5*'Tariffs Jan2020'!AL59/'Tariffs Jan2020'!AJ59-'Tariffs Jan2020'!M59)*'Tariffs Jan2020'!Y59/100*'Tariffs Jan2020'!AJ59,0)</f>
        <v>629.91179999999997</v>
      </c>
      <c r="O65" s="73">
        <f t="shared" si="0"/>
        <v>1700.2977000000001</v>
      </c>
      <c r="P65" s="498">
        <f t="shared" si="1"/>
        <v>1870.3274700000002</v>
      </c>
      <c r="Q65" s="451"/>
      <c r="R65" s="451"/>
      <c r="S65" s="451"/>
      <c r="T65" s="451"/>
      <c r="U65" s="451"/>
      <c r="V65" s="451"/>
      <c r="W65" s="451"/>
      <c r="X65" s="451"/>
      <c r="Y65" s="451"/>
      <c r="Z65" s="451"/>
    </row>
    <row r="66" spans="1:26" x14ac:dyDescent="0.15">
      <c r="A66" s="47" t="str">
        <f>'Tariffs Jan2020'!F60</f>
        <v>Covau</v>
      </c>
      <c r="B66" s="47" t="str">
        <f>'Tariffs Jan2020'!D60</f>
        <v>AGN Central 1</v>
      </c>
      <c r="C66" s="287">
        <f>'Tariffs Jan2020'!E60</f>
        <v>43831</v>
      </c>
      <c r="D66" s="85">
        <f>365*'Tariffs Jan2020'!H60/100</f>
        <v>273.75</v>
      </c>
      <c r="E66" s="85">
        <f>IF($C$5*'Tariffs Jan2020'!AK60/'Tariffs Jan2020'!AI60&gt;='Tariffs Jan2020'!J60,( 'Tariffs Jan2020'!J60*'Tariffs Jan2020'!O60/100)* 'Tariffs Jan2020'!AI60,($C$5*'Tariffs Jan2020'!AK60/'Tariffs Jan2020'!AI60*'Tariffs Jan2020'!O60/100)* 'Tariffs Jan2020'!AI60)</f>
        <v>104.29299999999999</v>
      </c>
      <c r="F66" s="85">
        <f>IF($C$5*'Tariffs Jan2020'!AK60/'Tariffs Jan2020'!AI60&lt;'Tariffs Jan2020'!J60,0,IF($C$5*'Tariffs Jan2020'!AK60/'Tariffs Jan2020'!AI60&lt;='Tariffs Jan2020'!K60,($C$5*'Tariffs Jan2020'!AK60/'Tariffs Jan2020'!AI60-'Tariffs Jan2020'!J60)*('Tariffs Jan2020'!P60/100)*'Tariffs Jan2020'!AI60,('Tariffs Jan2020'!K60-'Tariffs Jan2020'!J60)*('Tariffs Jan2020'!P60/100)*'Tariffs Jan2020'!AI60))</f>
        <v>67.75</v>
      </c>
      <c r="G66" s="85">
        <f>IF($C$5*'Tariffs Jan2020'!AK60/'Tariffs Jan2020'!AI60&lt;'Tariffs Jan2020'!K60,0,IF($C$5*'Tariffs Jan2020'!AK60/'Tariffs Jan2020'!AI60&lt;='Tariffs Jan2020'!L60,($C$5*'Tariffs Jan2020'!AK60/'Tariffs Jan2020'!AI60-'Tariffs Jan2020'!K60)*('Tariffs Jan2020'!Q60/100)*'Tariffs Jan2020'!AI60,('Tariffs Jan2020'!L60-'Tariffs Jan2020'!K60)*('Tariffs Jan2020'!Q60/100)*'Tariffs Jan2020'!AI60))</f>
        <v>0</v>
      </c>
      <c r="H66" s="85">
        <f>IF($C$5*'Tariffs Jan2020'!AK60/'Tariffs Jan2020'!AI60&lt;'Tariffs Jan2020'!L60,0,IF($C$5*'Tariffs Jan2020'!AK60/'Tariffs Jan2020'!AI60&lt;='Tariffs Jan2020'!M60,($C$5*'Tariffs Jan2020'!AK60/'Tariffs Jan2020'!AI60-'Tariffs Jan2020'!L60)*('Tariffs Jan2020'!R60/100)*'Tariffs Jan2020'!AI60,('Tariffs Jan2020'!M60-'Tariffs Jan2020'!L60)*('Tariffs Jan2020'!R60/100)*'Tariffs Jan2020'!AI60))</f>
        <v>0</v>
      </c>
      <c r="I66" s="85">
        <f>IF(($C$5*'Tariffs Jan2020'!AK60/'Tariffs Jan2020'!AI60&gt;'Tariffs Jan2020'!M60),($C$5*'Tariffs Jan2020'!AK60/'Tariffs Jan2020'!AI60-'Tariffs Jan2020'!M60)*'Tariffs Jan2020'!S60/100*'Tariffs Jan2020'!AI60,0)</f>
        <v>337.45274999999992</v>
      </c>
      <c r="J66" s="85">
        <f>IF($C$5*'Tariffs Jan2020'!AL60/'Tariffs Jan2020'!AJ60&gt;='Tariffs Jan2020'!J60,('Tariffs Jan2020'!J60*'Tariffs Jan2020'!U60/100)* 'Tariffs Jan2020'!AJ60,($C$5*'Tariffs Jan2020'!AL60/'Tariffs Jan2020'!AJ60*'Tariffs Jan2020'!U60/100)* 'Tariffs Jan2020'!AJ60)</f>
        <v>208.58599999999998</v>
      </c>
      <c r="K66" s="85">
        <f>IF($C$5*'Tariffs Jan2020'!AL60/'Tariffs Jan2020'!AJ60&lt;'Tariffs Jan2020'!J60,0,IF($C$5*'Tariffs Jan2020'!AL60/'Tariffs Jan2020'!AJ60&lt;='Tariffs Jan2020'!K60,($C$5*'Tariffs Jan2020'!AL60/'Tariffs Jan2020'!AJ60-'Tariffs Jan2020'!J60)*('Tariffs Jan2020'!V60/100)*'Tariffs Jan2020'!AJ60,('Tariffs Jan2020'!K60-'Tariffs Jan2020'!J60)*('Tariffs Jan2020'!V60/100)*'Tariffs Jan2020'!AJ60))</f>
        <v>135.5</v>
      </c>
      <c r="L66" s="85">
        <f>IF($C$5*'Tariffs Jan2020'!AL60/'Tariffs Jan2020'!AJ60&lt;'Tariffs Jan2020'!K60,0,IF($C$5*'Tariffs Jan2020'!AL60/'Tariffs Jan2020'!AJ60&lt;='Tariffs Jan2020'!L60,($C$5*'Tariffs Jan2020'!AL60/'Tariffs Jan2020'!AJ60-'Tariffs Jan2020'!K60)*('Tariffs Jan2020'!W60/100)*'Tariffs Jan2020'!AJ60,('Tariffs Jan2020'!L60-'Tariffs Jan2020'!K60)*('Tariffs Jan2020'!W60/100)*'Tariffs Jan2020'!AJ60))</f>
        <v>0</v>
      </c>
      <c r="M66" s="85">
        <f>IF($C$5*'Tariffs Jan2020'!AL60/'Tariffs Jan2020'!AJ60&lt;'Tariffs Jan2020'!L60,0,IF($C$5*'Tariffs Jan2020'!AL60/'Tariffs Jan2020'!AJ60&lt;='Tariffs Jan2020'!M60,($C$5*'Tariffs Jan2020'!AL60/'Tariffs Jan2020'!AJ60-'Tariffs Jan2020'!L60)*('Tariffs Jan2020'!X60/100)*'Tariffs Jan2020'!AJ60,('Tariffs Jan2020'!M60-'Tariffs Jan2020'!L60)*('Tariffs Jan2020'!X60/100)*'Tariffs Jan2020'!AJ60))</f>
        <v>0</v>
      </c>
      <c r="N66" s="85">
        <f>IF(($C$5*'Tariffs Jan2020'!AL60/'Tariffs Jan2020'!AJ60&gt;'Tariffs Jan2020'!M60),($C$5*'Tariffs Jan2020'!AL60/'Tariffs Jan2020'!AJ60-'Tariffs Jan2020'!M60)*'Tariffs Jan2020'!Y60/100*'Tariffs Jan2020'!AJ60,0)</f>
        <v>674.90549999999985</v>
      </c>
      <c r="O66" s="73">
        <f t="shared" si="0"/>
        <v>1802.2372499999997</v>
      </c>
      <c r="P66" s="498">
        <f t="shared" si="1"/>
        <v>1982.4609749999997</v>
      </c>
      <c r="Q66" s="451"/>
      <c r="R66" s="451"/>
      <c r="S66" s="451"/>
      <c r="T66" s="451"/>
      <c r="U66" s="451"/>
      <c r="V66" s="451"/>
      <c r="W66" s="451"/>
      <c r="X66" s="451"/>
      <c r="Y66" s="451"/>
      <c r="Z66" s="451"/>
    </row>
    <row r="67" spans="1:26" x14ac:dyDescent="0.15">
      <c r="A67" s="47" t="str">
        <f>'Tariffs Jan2020'!F61</f>
        <v>Dodo Power &amp; Gas</v>
      </c>
      <c r="B67" s="47" t="str">
        <f>'Tariffs Jan2020'!D61</f>
        <v>AGN Central 1</v>
      </c>
      <c r="C67" s="287">
        <f>'Tariffs Jan2020'!E61</f>
        <v>43647</v>
      </c>
      <c r="D67" s="85">
        <f>365*'Tariffs Jan2020'!H61/100</f>
        <v>272.21699999999998</v>
      </c>
      <c r="E67" s="85">
        <f>IF($C$5*'Tariffs Jan2020'!AK61/'Tariffs Jan2020'!AI61&gt;='Tariffs Jan2020'!J61,( 'Tariffs Jan2020'!J61*'Tariffs Jan2020'!O61/100)* 'Tariffs Jan2020'!AI61,($C$5*'Tariffs Jan2020'!AK61/'Tariffs Jan2020'!AI61*'Tariffs Jan2020'!O61/100)* 'Tariffs Jan2020'!AI61)</f>
        <v>194.4</v>
      </c>
      <c r="F67" s="85">
        <f>IF($C$5*'Tariffs Jan2020'!AK61/'Tariffs Jan2020'!AI61&lt;'Tariffs Jan2020'!J61,0,IF($C$5*'Tariffs Jan2020'!AK61/'Tariffs Jan2020'!AI61&lt;='Tariffs Jan2020'!K61,($C$5*'Tariffs Jan2020'!AK61/'Tariffs Jan2020'!AI61-'Tariffs Jan2020'!J61)*('Tariffs Jan2020'!P61/100)*'Tariffs Jan2020'!AI61,('Tariffs Jan2020'!K61-'Tariffs Jan2020'!J61)*('Tariffs Jan2020'!P61/100)*'Tariffs Jan2020'!AI61))</f>
        <v>258.65821</v>
      </c>
      <c r="G67" s="85">
        <f>IF($C$5*'Tariffs Jan2020'!AK61/'Tariffs Jan2020'!AI61&lt;'Tariffs Jan2020'!K61,0,IF($C$5*'Tariffs Jan2020'!AK61/'Tariffs Jan2020'!AI61&lt;='Tariffs Jan2020'!L61,($C$5*'Tariffs Jan2020'!AK61/'Tariffs Jan2020'!AI61-'Tariffs Jan2020'!K61)*('Tariffs Jan2020'!Q61/100)*'Tariffs Jan2020'!AI61,('Tariffs Jan2020'!L61-'Tariffs Jan2020'!K61)*('Tariffs Jan2020'!Q61/100)*'Tariffs Jan2020'!AI61))</f>
        <v>0</v>
      </c>
      <c r="H67" s="85">
        <f>IF($C$5*'Tariffs Jan2020'!AK61/'Tariffs Jan2020'!AI61&lt;'Tariffs Jan2020'!L61,0,IF($C$5*'Tariffs Jan2020'!AK61/'Tariffs Jan2020'!AI61&lt;='Tariffs Jan2020'!M61,($C$5*'Tariffs Jan2020'!AK61/'Tariffs Jan2020'!AI61-'Tariffs Jan2020'!L61)*('Tariffs Jan2020'!R61/100)*'Tariffs Jan2020'!AI61,('Tariffs Jan2020'!M61-'Tariffs Jan2020'!L61)*('Tariffs Jan2020'!R61/100)*'Tariffs Jan2020'!AI61))</f>
        <v>0</v>
      </c>
      <c r="I67" s="85">
        <f>IF(($C$5*'Tariffs Jan2020'!AK61/'Tariffs Jan2020'!AI61&gt;'Tariffs Jan2020'!M61),($C$5*'Tariffs Jan2020'!AK61/'Tariffs Jan2020'!AI61-'Tariffs Jan2020'!M61)*'Tariffs Jan2020'!S61/100*'Tariffs Jan2020'!AI61,0)</f>
        <v>0</v>
      </c>
      <c r="J67" s="85">
        <f>IF($C$5*'Tariffs Jan2020'!AL61/'Tariffs Jan2020'!AJ61&gt;='Tariffs Jan2020'!J61,('Tariffs Jan2020'!J61*'Tariffs Jan2020'!U61/100)* 'Tariffs Jan2020'!AJ61,($C$5*'Tariffs Jan2020'!AL61/'Tariffs Jan2020'!AJ61*'Tariffs Jan2020'!U61/100)* 'Tariffs Jan2020'!AJ61)</f>
        <v>388.8</v>
      </c>
      <c r="K67" s="85">
        <f>IF($C$5*'Tariffs Jan2020'!AL61/'Tariffs Jan2020'!AJ61&lt;'Tariffs Jan2020'!J61,0,IF($C$5*'Tariffs Jan2020'!AL61/'Tariffs Jan2020'!AJ61&lt;='Tariffs Jan2020'!K61,($C$5*'Tariffs Jan2020'!AL61/'Tariffs Jan2020'!AJ61-'Tariffs Jan2020'!J61)*('Tariffs Jan2020'!V61/100)*'Tariffs Jan2020'!AJ61,('Tariffs Jan2020'!K61-'Tariffs Jan2020'!J61)*('Tariffs Jan2020'!V61/100)*'Tariffs Jan2020'!AJ61))</f>
        <v>517.31641999999999</v>
      </c>
      <c r="L67" s="85">
        <f>IF($C$5*'Tariffs Jan2020'!AL61/'Tariffs Jan2020'!AJ61&lt;'Tariffs Jan2020'!K61,0,IF($C$5*'Tariffs Jan2020'!AL61/'Tariffs Jan2020'!AJ61&lt;='Tariffs Jan2020'!L61,($C$5*'Tariffs Jan2020'!AL61/'Tariffs Jan2020'!AJ61-'Tariffs Jan2020'!K61)*('Tariffs Jan2020'!W61/100)*'Tariffs Jan2020'!AJ61,('Tariffs Jan2020'!L61-'Tariffs Jan2020'!K61)*('Tariffs Jan2020'!W61/100)*'Tariffs Jan2020'!AJ61))</f>
        <v>0</v>
      </c>
      <c r="M67" s="85">
        <f>IF($C$5*'Tariffs Jan2020'!AL61/'Tariffs Jan2020'!AJ61&lt;'Tariffs Jan2020'!L61,0,IF($C$5*'Tariffs Jan2020'!AL61/'Tariffs Jan2020'!AJ61&lt;='Tariffs Jan2020'!M61,($C$5*'Tariffs Jan2020'!AL61/'Tariffs Jan2020'!AJ61-'Tariffs Jan2020'!L61)*('Tariffs Jan2020'!X61/100)*'Tariffs Jan2020'!AJ61,('Tariffs Jan2020'!M61-'Tariffs Jan2020'!L61)*('Tariffs Jan2020'!X61/100)*'Tariffs Jan2020'!AJ61))</f>
        <v>0</v>
      </c>
      <c r="N67" s="85">
        <f>IF(($C$5*'Tariffs Jan2020'!AL61/'Tariffs Jan2020'!AJ61&gt;'Tariffs Jan2020'!M61),($C$5*'Tariffs Jan2020'!AL61/'Tariffs Jan2020'!AJ61-'Tariffs Jan2020'!M61)*'Tariffs Jan2020'!Y61/100*'Tariffs Jan2020'!AJ61,0)</f>
        <v>0</v>
      </c>
      <c r="O67" s="73">
        <f t="shared" si="0"/>
        <v>1631.3916300000001</v>
      </c>
      <c r="P67" s="498">
        <f t="shared" si="1"/>
        <v>1794.5307930000001</v>
      </c>
      <c r="Q67" s="451"/>
      <c r="R67" s="451"/>
      <c r="S67" s="451"/>
      <c r="T67" s="451"/>
      <c r="U67" s="451"/>
      <c r="V67" s="451"/>
      <c r="W67" s="451"/>
      <c r="X67" s="451"/>
      <c r="Y67" s="451"/>
      <c r="Z67" s="451"/>
    </row>
    <row r="68" spans="1:26" x14ac:dyDescent="0.15">
      <c r="A68" s="47" t="str">
        <f>'Tariffs Jan2020'!F62</f>
        <v>EnergyAustralia</v>
      </c>
      <c r="B68" s="47" t="str">
        <f>'Tariffs Jan2020'!D62</f>
        <v>AGN Central 1</v>
      </c>
      <c r="C68" s="287">
        <f>'Tariffs Jan2020'!E62</f>
        <v>43831</v>
      </c>
      <c r="D68" s="85">
        <f>365*'Tariffs Jan2020'!H62/100</f>
        <v>310.25</v>
      </c>
      <c r="E68" s="85">
        <f>IF($C$5*'Tariffs Jan2020'!AK62/'Tariffs Jan2020'!AI62&gt;='Tariffs Jan2020'!J62,( 'Tariffs Jan2020'!J62*'Tariffs Jan2020'!O62/100)* 'Tariffs Jan2020'!AI62,($C$5*'Tariffs Jan2020'!AK62/'Tariffs Jan2020'!AI62*'Tariffs Jan2020'!O62/100)* 'Tariffs Jan2020'!AI62)</f>
        <v>187.2</v>
      </c>
      <c r="F68" s="85">
        <f>IF($C$5*'Tariffs Jan2020'!AK62/'Tariffs Jan2020'!AI62&lt;'Tariffs Jan2020'!J62,0,IF($C$5*'Tariffs Jan2020'!AK62/'Tariffs Jan2020'!AI62&lt;='Tariffs Jan2020'!K62,($C$5*'Tariffs Jan2020'!AK62/'Tariffs Jan2020'!AI62-'Tariffs Jan2020'!J62)*('Tariffs Jan2020'!P62/100)*'Tariffs Jan2020'!AI62,('Tariffs Jan2020'!K62-'Tariffs Jan2020'!J62)*('Tariffs Jan2020'!P62/100)*'Tariffs Jan2020'!AI62))</f>
        <v>0</v>
      </c>
      <c r="G68" s="85">
        <f>IF($C$5*'Tariffs Jan2020'!AK62/'Tariffs Jan2020'!AI62&lt;'Tariffs Jan2020'!K62,0,IF($C$5*'Tariffs Jan2020'!AK62/'Tariffs Jan2020'!AI62&lt;='Tariffs Jan2020'!L62,($C$5*'Tariffs Jan2020'!AK62/'Tariffs Jan2020'!AI62-'Tariffs Jan2020'!K62)*('Tariffs Jan2020'!Q62/100)*'Tariffs Jan2020'!AI62,('Tariffs Jan2020'!L62-'Tariffs Jan2020'!K62)*('Tariffs Jan2020'!Q62/100)*'Tariffs Jan2020'!AI62))</f>
        <v>0</v>
      </c>
      <c r="H68" s="85">
        <f>IF($C$5*'Tariffs Jan2020'!AK62/'Tariffs Jan2020'!AI62&lt;'Tariffs Jan2020'!L62,0,IF($C$5*'Tariffs Jan2020'!AK62/'Tariffs Jan2020'!AI62&lt;='Tariffs Jan2020'!M62,($C$5*'Tariffs Jan2020'!AK62/'Tariffs Jan2020'!AI62-'Tariffs Jan2020'!L62)*('Tariffs Jan2020'!R62/100)*'Tariffs Jan2020'!AI62,('Tariffs Jan2020'!M62-'Tariffs Jan2020'!L62)*('Tariffs Jan2020'!R62/100)*'Tariffs Jan2020'!AI62))</f>
        <v>0</v>
      </c>
      <c r="I68" s="85">
        <f>IF(($C$5*'Tariffs Jan2020'!AK62/'Tariffs Jan2020'!AI62&gt;'Tariffs Jan2020'!M62),($C$5*'Tariffs Jan2020'!AK62/'Tariffs Jan2020'!AI62-'Tariffs Jan2020'!M62)*'Tariffs Jan2020'!S62/100*'Tariffs Jan2020'!AI62,0)</f>
        <v>313.45610999999991</v>
      </c>
      <c r="J68" s="85">
        <f>IF($C$5*'Tariffs Jan2020'!AL62/'Tariffs Jan2020'!AJ62&gt;='Tariffs Jan2020'!J62,('Tariffs Jan2020'!J62*'Tariffs Jan2020'!U62/100)* 'Tariffs Jan2020'!AJ62,($C$5*'Tariffs Jan2020'!AL62/'Tariffs Jan2020'!AJ62*'Tariffs Jan2020'!U62/100)* 'Tariffs Jan2020'!AJ62)</f>
        <v>374.4</v>
      </c>
      <c r="K68" s="85">
        <f>IF($C$5*'Tariffs Jan2020'!AL62/'Tariffs Jan2020'!AJ62&lt;'Tariffs Jan2020'!J62,0,IF($C$5*'Tariffs Jan2020'!AL62/'Tariffs Jan2020'!AJ62&lt;='Tariffs Jan2020'!K62,($C$5*'Tariffs Jan2020'!AL62/'Tariffs Jan2020'!AJ62-'Tariffs Jan2020'!J62)*('Tariffs Jan2020'!V62/100)*'Tariffs Jan2020'!AJ62,('Tariffs Jan2020'!K62-'Tariffs Jan2020'!J62)*('Tariffs Jan2020'!V62/100)*'Tariffs Jan2020'!AJ62))</f>
        <v>0</v>
      </c>
      <c r="L68" s="85">
        <f>IF($C$5*'Tariffs Jan2020'!AL62/'Tariffs Jan2020'!AJ62&lt;'Tariffs Jan2020'!K62,0,IF($C$5*'Tariffs Jan2020'!AL62/'Tariffs Jan2020'!AJ62&lt;='Tariffs Jan2020'!L62,($C$5*'Tariffs Jan2020'!AL62/'Tariffs Jan2020'!AJ62-'Tariffs Jan2020'!K62)*('Tariffs Jan2020'!W62/100)*'Tariffs Jan2020'!AJ62,('Tariffs Jan2020'!L62-'Tariffs Jan2020'!K62)*('Tariffs Jan2020'!W62/100)*'Tariffs Jan2020'!AJ62))</f>
        <v>0</v>
      </c>
      <c r="M68" s="85">
        <f>IF($C$5*'Tariffs Jan2020'!AL62/'Tariffs Jan2020'!AJ62&lt;'Tariffs Jan2020'!L62,0,IF($C$5*'Tariffs Jan2020'!AL62/'Tariffs Jan2020'!AJ62&lt;='Tariffs Jan2020'!M62,($C$5*'Tariffs Jan2020'!AL62/'Tariffs Jan2020'!AJ62-'Tariffs Jan2020'!L62)*('Tariffs Jan2020'!X62/100)*'Tariffs Jan2020'!AJ62,('Tariffs Jan2020'!M62-'Tariffs Jan2020'!L62)*('Tariffs Jan2020'!X62/100)*'Tariffs Jan2020'!AJ62))</f>
        <v>0</v>
      </c>
      <c r="N68" s="85">
        <f>IF(($C$5*'Tariffs Jan2020'!AL62/'Tariffs Jan2020'!AJ62&gt;'Tariffs Jan2020'!M62),($C$5*'Tariffs Jan2020'!AL62/'Tariffs Jan2020'!AJ62-'Tariffs Jan2020'!M62)*'Tariffs Jan2020'!Y62/100*'Tariffs Jan2020'!AJ62,0)</f>
        <v>626.91221999999982</v>
      </c>
      <c r="O68" s="73">
        <f t="shared" si="0"/>
        <v>1812.2183299999997</v>
      </c>
      <c r="P68" s="498">
        <f t="shared" si="1"/>
        <v>1993.4401629999998</v>
      </c>
      <c r="Q68" s="451"/>
      <c r="R68" s="451"/>
      <c r="S68" s="451"/>
      <c r="T68" s="451"/>
      <c r="U68" s="451"/>
      <c r="V68" s="451"/>
      <c r="W68" s="451"/>
      <c r="X68" s="451"/>
      <c r="Y68" s="451"/>
      <c r="Z68" s="451"/>
    </row>
    <row r="69" spans="1:26" x14ac:dyDescent="0.15">
      <c r="A69" s="47" t="str">
        <f>'Tariffs Jan2020'!F63</f>
        <v>Lumo Energy</v>
      </c>
      <c r="B69" s="47" t="str">
        <f>'Tariffs Jan2020'!D63</f>
        <v>AGN Central 1</v>
      </c>
      <c r="C69" s="287">
        <f>'Tariffs Jan2020'!E63</f>
        <v>43831</v>
      </c>
      <c r="D69" s="85">
        <f>365*'Tariffs Jan2020'!H63/100</f>
        <v>245.28</v>
      </c>
      <c r="E69" s="85">
        <f>IF($C$5*'Tariffs Jan2020'!AK63/'Tariffs Jan2020'!AI63&gt;='Tariffs Jan2020'!J63,( 'Tariffs Jan2020'!J63*'Tariffs Jan2020'!O63/100)* 'Tariffs Jan2020'!AI63,($C$5*'Tariffs Jan2020'!AK63/'Tariffs Jan2020'!AI63*'Tariffs Jan2020'!O63/100)* 'Tariffs Jan2020'!AI63)</f>
        <v>97.50363636363636</v>
      </c>
      <c r="F69" s="85">
        <f>IF($C$5*'Tariffs Jan2020'!AK63/'Tariffs Jan2020'!AI63&lt;'Tariffs Jan2020'!J63,0,IF($C$5*'Tariffs Jan2020'!AK63/'Tariffs Jan2020'!AI63&lt;='Tariffs Jan2020'!K63,($C$5*'Tariffs Jan2020'!AK63/'Tariffs Jan2020'!AI63-'Tariffs Jan2020'!J63)*('Tariffs Jan2020'!P63/100)*'Tariffs Jan2020'!AI63,('Tariffs Jan2020'!K63-'Tariffs Jan2020'!J63)*('Tariffs Jan2020'!P63/100)*'Tariffs Jan2020'!AI63))</f>
        <v>65.040000000000006</v>
      </c>
      <c r="G69" s="85">
        <f>IF($C$5*'Tariffs Jan2020'!AK63/'Tariffs Jan2020'!AI63&lt;'Tariffs Jan2020'!K63,0,IF($C$5*'Tariffs Jan2020'!AK63/'Tariffs Jan2020'!AI63&lt;='Tariffs Jan2020'!L63,($C$5*'Tariffs Jan2020'!AK63/'Tariffs Jan2020'!AI63-'Tariffs Jan2020'!K63)*('Tariffs Jan2020'!Q63/100)*'Tariffs Jan2020'!AI63,('Tariffs Jan2020'!L63-'Tariffs Jan2020'!K63)*('Tariffs Jan2020'!Q63/100)*'Tariffs Jan2020'!AI63))</f>
        <v>0</v>
      </c>
      <c r="H69" s="85">
        <f>IF($C$5*'Tariffs Jan2020'!AK63/'Tariffs Jan2020'!AI63&lt;'Tariffs Jan2020'!L63,0,IF($C$5*'Tariffs Jan2020'!AK63/'Tariffs Jan2020'!AI63&lt;='Tariffs Jan2020'!M63,($C$5*'Tariffs Jan2020'!AK63/'Tariffs Jan2020'!AI63-'Tariffs Jan2020'!L63)*('Tariffs Jan2020'!R63/100)*'Tariffs Jan2020'!AI63,('Tariffs Jan2020'!M63-'Tariffs Jan2020'!L63)*('Tariffs Jan2020'!R63/100)*'Tariffs Jan2020'!AI63))</f>
        <v>0</v>
      </c>
      <c r="I69" s="85">
        <f>IF(($C$5*'Tariffs Jan2020'!AK63/'Tariffs Jan2020'!AI63&gt;'Tariffs Jan2020'!M63),($C$5*'Tariffs Jan2020'!AK63/'Tariffs Jan2020'!AI63-'Tariffs Jan2020'!M63)*'Tariffs Jan2020'!S63/100*'Tariffs Jan2020'!AI63,0)</f>
        <v>298.59455454545446</v>
      </c>
      <c r="J69" s="85">
        <f>IF($C$5*'Tariffs Jan2020'!AL63/'Tariffs Jan2020'!AJ63&gt;='Tariffs Jan2020'!J63,('Tariffs Jan2020'!J63*'Tariffs Jan2020'!U63/100)* 'Tariffs Jan2020'!AJ63,($C$5*'Tariffs Jan2020'!AL63/'Tariffs Jan2020'!AJ63*'Tariffs Jan2020'!U63/100)* 'Tariffs Jan2020'!AJ63)</f>
        <v>195.00727272727272</v>
      </c>
      <c r="K69" s="85">
        <f>IF($C$5*'Tariffs Jan2020'!AL63/'Tariffs Jan2020'!AJ63&lt;'Tariffs Jan2020'!J63,0,IF($C$5*'Tariffs Jan2020'!AL63/'Tariffs Jan2020'!AJ63&lt;='Tariffs Jan2020'!K63,($C$5*'Tariffs Jan2020'!AL63/'Tariffs Jan2020'!AJ63-'Tariffs Jan2020'!J63)*('Tariffs Jan2020'!V63/100)*'Tariffs Jan2020'!AJ63,('Tariffs Jan2020'!K63-'Tariffs Jan2020'!J63)*('Tariffs Jan2020'!V63/100)*'Tariffs Jan2020'!AJ63))</f>
        <v>130.08000000000001</v>
      </c>
      <c r="L69" s="85">
        <f>IF($C$5*'Tariffs Jan2020'!AL63/'Tariffs Jan2020'!AJ63&lt;'Tariffs Jan2020'!K63,0,IF($C$5*'Tariffs Jan2020'!AL63/'Tariffs Jan2020'!AJ63&lt;='Tariffs Jan2020'!L63,($C$5*'Tariffs Jan2020'!AL63/'Tariffs Jan2020'!AJ63-'Tariffs Jan2020'!K63)*('Tariffs Jan2020'!W63/100)*'Tariffs Jan2020'!AJ63,('Tariffs Jan2020'!L63-'Tariffs Jan2020'!K63)*('Tariffs Jan2020'!W63/100)*'Tariffs Jan2020'!AJ63))</f>
        <v>0</v>
      </c>
      <c r="M69" s="85">
        <f>IF($C$5*'Tariffs Jan2020'!AL63/'Tariffs Jan2020'!AJ63&lt;'Tariffs Jan2020'!L63,0,IF($C$5*'Tariffs Jan2020'!AL63/'Tariffs Jan2020'!AJ63&lt;='Tariffs Jan2020'!M63,($C$5*'Tariffs Jan2020'!AL63/'Tariffs Jan2020'!AJ63-'Tariffs Jan2020'!L63)*('Tariffs Jan2020'!X63/100)*'Tariffs Jan2020'!AJ63,('Tariffs Jan2020'!M63-'Tariffs Jan2020'!L63)*('Tariffs Jan2020'!X63/100)*'Tariffs Jan2020'!AJ63))</f>
        <v>0</v>
      </c>
      <c r="N69" s="85">
        <f>IF(($C$5*'Tariffs Jan2020'!AL63/'Tariffs Jan2020'!AJ63&gt;'Tariffs Jan2020'!M63),($C$5*'Tariffs Jan2020'!AL63/'Tariffs Jan2020'!AJ63-'Tariffs Jan2020'!M63)*'Tariffs Jan2020'!Y63/100*'Tariffs Jan2020'!AJ63,0)</f>
        <v>597.18910909090891</v>
      </c>
      <c r="O69" s="73">
        <f t="shared" si="0"/>
        <v>1628.6945727272723</v>
      </c>
      <c r="P69" s="498">
        <f t="shared" si="1"/>
        <v>1791.5640299999998</v>
      </c>
      <c r="Q69" s="451"/>
      <c r="R69" s="451"/>
      <c r="S69" s="451"/>
      <c r="T69" s="451"/>
      <c r="U69" s="451"/>
      <c r="V69" s="451"/>
      <c r="W69" s="451"/>
      <c r="X69" s="451"/>
      <c r="Y69" s="451"/>
      <c r="Z69" s="451"/>
    </row>
    <row r="70" spans="1:26" x14ac:dyDescent="0.15">
      <c r="A70" s="47" t="str">
        <f>'Tariffs Jan2020'!F64</f>
        <v>Momentum Energy</v>
      </c>
      <c r="B70" s="47" t="str">
        <f>'Tariffs Jan2020'!D64</f>
        <v>AGN Central 1</v>
      </c>
      <c r="C70" s="287">
        <f>'Tariffs Jan2020'!E64</f>
        <v>43831</v>
      </c>
      <c r="D70" s="85">
        <f>365*'Tariffs Jan2020'!H64/100</f>
        <v>297.98599999999999</v>
      </c>
      <c r="E70" s="85">
        <f>IF($C$5*'Tariffs Jan2020'!AK64/'Tariffs Jan2020'!AI64&gt;='Tariffs Jan2020'!J64,( 'Tariffs Jan2020'!J64*'Tariffs Jan2020'!O64/100)* 'Tariffs Jan2020'!AI64,($C$5*'Tariffs Jan2020'!AK64/'Tariffs Jan2020'!AI64*'Tariffs Jan2020'!O64/100)* 'Tariffs Jan2020'!AI64)</f>
        <v>113.834</v>
      </c>
      <c r="F70" s="85">
        <f>IF($C$5*'Tariffs Jan2020'!AK64/'Tariffs Jan2020'!AI64&lt;'Tariffs Jan2020'!J64,0,IF($C$5*'Tariffs Jan2020'!AK64/'Tariffs Jan2020'!AI64&lt;='Tariffs Jan2020'!K64,($C$5*'Tariffs Jan2020'!AK64/'Tariffs Jan2020'!AI64-'Tariffs Jan2020'!J64)*('Tariffs Jan2020'!P64/100)*'Tariffs Jan2020'!AI64,('Tariffs Jan2020'!K64-'Tariffs Jan2020'!J64)*('Tariffs Jan2020'!P64/100)*'Tariffs Jan2020'!AI64))</f>
        <v>79.673999999999992</v>
      </c>
      <c r="G70" s="85">
        <f>IF($C$5*'Tariffs Jan2020'!AK64/'Tariffs Jan2020'!AI64&lt;'Tariffs Jan2020'!K64,0,IF($C$5*'Tariffs Jan2020'!AK64/'Tariffs Jan2020'!AI64&lt;='Tariffs Jan2020'!L64,($C$5*'Tariffs Jan2020'!AK64/'Tariffs Jan2020'!AI64-'Tariffs Jan2020'!K64)*('Tariffs Jan2020'!Q64/100)*'Tariffs Jan2020'!AI64,('Tariffs Jan2020'!L64-'Tariffs Jan2020'!K64)*('Tariffs Jan2020'!Q64/100)*'Tariffs Jan2020'!AI64))</f>
        <v>0</v>
      </c>
      <c r="H70" s="85">
        <f>IF($C$5*'Tariffs Jan2020'!AK64/'Tariffs Jan2020'!AI64&lt;'Tariffs Jan2020'!L64,0,IF($C$5*'Tariffs Jan2020'!AK64/'Tariffs Jan2020'!AI64&lt;='Tariffs Jan2020'!M64,($C$5*'Tariffs Jan2020'!AK64/'Tariffs Jan2020'!AI64-'Tariffs Jan2020'!L64)*('Tariffs Jan2020'!R64/100)*'Tariffs Jan2020'!AI64,('Tariffs Jan2020'!M64-'Tariffs Jan2020'!L64)*('Tariffs Jan2020'!R64/100)*'Tariffs Jan2020'!AI64))</f>
        <v>0</v>
      </c>
      <c r="I70" s="85">
        <f>IF(($C$5*'Tariffs Jan2020'!AK64/'Tariffs Jan2020'!AI64&gt;'Tariffs Jan2020'!M64),($C$5*'Tariffs Jan2020'!AK64/'Tariffs Jan2020'!AI64-'Tariffs Jan2020'!M64)*'Tariffs Jan2020'!S64/100*'Tariffs Jan2020'!AI64,0)</f>
        <v>382.44644999999991</v>
      </c>
      <c r="J70" s="85">
        <f>IF($C$5*'Tariffs Jan2020'!AL64/'Tariffs Jan2020'!AJ64&gt;='Tariffs Jan2020'!J64,('Tariffs Jan2020'!J64*'Tariffs Jan2020'!U64/100)* 'Tariffs Jan2020'!AJ64,($C$5*'Tariffs Jan2020'!AL64/'Tariffs Jan2020'!AJ64*'Tariffs Jan2020'!U64/100)* 'Tariffs Jan2020'!AJ64)</f>
        <v>207.27</v>
      </c>
      <c r="K70" s="85">
        <f>IF($C$5*'Tariffs Jan2020'!AL64/'Tariffs Jan2020'!AJ64&lt;'Tariffs Jan2020'!J64,0,IF($C$5*'Tariffs Jan2020'!AL64/'Tariffs Jan2020'!AJ64&lt;='Tariffs Jan2020'!K64,($C$5*'Tariffs Jan2020'!AL64/'Tariffs Jan2020'!AJ64-'Tariffs Jan2020'!J64)*('Tariffs Jan2020'!V64/100)*'Tariffs Jan2020'!AJ64,('Tariffs Jan2020'!K64-'Tariffs Jan2020'!J64)*('Tariffs Jan2020'!V64/100)*'Tariffs Jan2020'!AJ64))</f>
        <v>143.63</v>
      </c>
      <c r="L70" s="85">
        <f>IF($C$5*'Tariffs Jan2020'!AL64/'Tariffs Jan2020'!AJ64&lt;'Tariffs Jan2020'!K64,0,IF($C$5*'Tariffs Jan2020'!AL64/'Tariffs Jan2020'!AJ64&lt;='Tariffs Jan2020'!L64,($C$5*'Tariffs Jan2020'!AL64/'Tariffs Jan2020'!AJ64-'Tariffs Jan2020'!K64)*('Tariffs Jan2020'!W64/100)*'Tariffs Jan2020'!AJ64,('Tariffs Jan2020'!L64-'Tariffs Jan2020'!K64)*('Tariffs Jan2020'!W64/100)*'Tariffs Jan2020'!AJ64))</f>
        <v>0</v>
      </c>
      <c r="M70" s="85">
        <f>IF($C$5*'Tariffs Jan2020'!AL64/'Tariffs Jan2020'!AJ64&lt;'Tariffs Jan2020'!L64,0,IF($C$5*'Tariffs Jan2020'!AL64/'Tariffs Jan2020'!AJ64&lt;='Tariffs Jan2020'!M64,($C$5*'Tariffs Jan2020'!AL64/'Tariffs Jan2020'!AJ64-'Tariffs Jan2020'!L64)*('Tariffs Jan2020'!X64/100)*'Tariffs Jan2020'!AJ64,('Tariffs Jan2020'!M64-'Tariffs Jan2020'!L64)*('Tariffs Jan2020'!X64/100)*'Tariffs Jan2020'!AJ64))</f>
        <v>0</v>
      </c>
      <c r="N70" s="85">
        <f>IF(($C$5*'Tariffs Jan2020'!AL64/'Tariffs Jan2020'!AJ64&gt;'Tariffs Jan2020'!M64),($C$5*'Tariffs Jan2020'!AL64/'Tariffs Jan2020'!AJ64-'Tariffs Jan2020'!M64)*'Tariffs Jan2020'!Y64/100*'Tariffs Jan2020'!AJ64,0)</f>
        <v>689.90339999999981</v>
      </c>
      <c r="O70" s="73">
        <f t="shared" si="0"/>
        <v>1914.7438499999994</v>
      </c>
      <c r="P70" s="498">
        <f t="shared" si="1"/>
        <v>2106.2182349999994</v>
      </c>
      <c r="Q70" s="451"/>
      <c r="R70" s="451"/>
      <c r="S70" s="451"/>
      <c r="T70" s="451"/>
      <c r="U70" s="451"/>
      <c r="V70" s="451"/>
      <c r="W70" s="451"/>
      <c r="X70" s="451"/>
      <c r="Y70" s="451"/>
      <c r="Z70" s="451"/>
    </row>
    <row r="71" spans="1:26" x14ac:dyDescent="0.15">
      <c r="A71" s="47" t="str">
        <f>'Tariffs Jan2020'!F65</f>
        <v>Origin Energy</v>
      </c>
      <c r="B71" s="47" t="str">
        <f>'Tariffs Jan2020'!D65</f>
        <v>AGN Central 1</v>
      </c>
      <c r="C71" s="287">
        <f>'Tariffs Jan2020'!E65</f>
        <v>43831</v>
      </c>
      <c r="D71" s="85">
        <f>365*'Tariffs Jan2020'!H65/100</f>
        <v>251.85</v>
      </c>
      <c r="E71" s="85">
        <f>IF($C$5*'Tariffs Jan2020'!AK65/'Tariffs Jan2020'!AI65&gt;='Tariffs Jan2020'!J65,( 'Tariffs Jan2020'!J65*'Tariffs Jan2020'!O65/100)* 'Tariffs Jan2020'!AI65,($C$5*'Tariffs Jan2020'!AK65/'Tariffs Jan2020'!AI65*'Tariffs Jan2020'!O65/100)* 'Tariffs Jan2020'!AI65)</f>
        <v>264.00000000000006</v>
      </c>
      <c r="F71" s="85">
        <f>IF($C$5*'Tariffs Jan2020'!AK65/'Tariffs Jan2020'!AI65&lt;'Tariffs Jan2020'!J65,0,IF($C$5*'Tariffs Jan2020'!AK65/'Tariffs Jan2020'!AI65&lt;='Tariffs Jan2020'!K65,($C$5*'Tariffs Jan2020'!AK65/'Tariffs Jan2020'!AI65-'Tariffs Jan2020'!J65)*('Tariffs Jan2020'!P65/100)*'Tariffs Jan2020'!AI65,('Tariffs Jan2020'!K65-'Tariffs Jan2020'!J65)*('Tariffs Jan2020'!P65/100)*'Tariffs Jan2020'!AI65))</f>
        <v>188.95589999999996</v>
      </c>
      <c r="G71" s="85">
        <f>IF($C$5*'Tariffs Jan2020'!AK65/'Tariffs Jan2020'!AI65&lt;'Tariffs Jan2020'!K65,0,IF($C$5*'Tariffs Jan2020'!AK65/'Tariffs Jan2020'!AI65&lt;='Tariffs Jan2020'!L65,($C$5*'Tariffs Jan2020'!AK65/'Tariffs Jan2020'!AI65-'Tariffs Jan2020'!K65)*('Tariffs Jan2020'!Q65/100)*'Tariffs Jan2020'!AI65,('Tariffs Jan2020'!L65-'Tariffs Jan2020'!K65)*('Tariffs Jan2020'!Q65/100)*'Tariffs Jan2020'!AI65))</f>
        <v>0</v>
      </c>
      <c r="H71" s="85">
        <f>IF($C$5*'Tariffs Jan2020'!AK65/'Tariffs Jan2020'!AI65&lt;'Tariffs Jan2020'!L65,0,IF($C$5*'Tariffs Jan2020'!AK65/'Tariffs Jan2020'!AI65&lt;='Tariffs Jan2020'!M65,($C$5*'Tariffs Jan2020'!AK65/'Tariffs Jan2020'!AI65-'Tariffs Jan2020'!L65)*('Tariffs Jan2020'!R65/100)*'Tariffs Jan2020'!AI65,('Tariffs Jan2020'!M65-'Tariffs Jan2020'!L65)*('Tariffs Jan2020'!R65/100)*'Tariffs Jan2020'!AI65))</f>
        <v>0</v>
      </c>
      <c r="I71" s="85">
        <f>IF(($C$5*'Tariffs Jan2020'!AK65/'Tariffs Jan2020'!AI65&gt;'Tariffs Jan2020'!M65),($C$5*'Tariffs Jan2020'!AK65/'Tariffs Jan2020'!AI65-'Tariffs Jan2020'!M65)*'Tariffs Jan2020'!S65/100*'Tariffs Jan2020'!AI65,0)</f>
        <v>0</v>
      </c>
      <c r="J71" s="85">
        <f>IF($C$5*'Tariffs Jan2020'!AL65/'Tariffs Jan2020'!AJ65&gt;='Tariffs Jan2020'!J65,('Tariffs Jan2020'!J65*'Tariffs Jan2020'!U65/100)* 'Tariffs Jan2020'!AJ65,($C$5*'Tariffs Jan2020'!AL65/'Tariffs Jan2020'!AJ65*'Tariffs Jan2020'!U65/100)* 'Tariffs Jan2020'!AJ65)</f>
        <v>528.00000000000011</v>
      </c>
      <c r="K71" s="85">
        <f>IF($C$5*'Tariffs Jan2020'!AL65/'Tariffs Jan2020'!AJ65&lt;'Tariffs Jan2020'!J65,0,IF($C$5*'Tariffs Jan2020'!AL65/'Tariffs Jan2020'!AJ65&lt;='Tariffs Jan2020'!K65,($C$5*'Tariffs Jan2020'!AL65/'Tariffs Jan2020'!AJ65-'Tariffs Jan2020'!J65)*('Tariffs Jan2020'!V65/100)*'Tariffs Jan2020'!AJ65,('Tariffs Jan2020'!K65-'Tariffs Jan2020'!J65)*('Tariffs Jan2020'!V65/100)*'Tariffs Jan2020'!AJ65))</f>
        <v>377.91179999999991</v>
      </c>
      <c r="L71" s="85">
        <f>IF($C$5*'Tariffs Jan2020'!AL65/'Tariffs Jan2020'!AJ65&lt;'Tariffs Jan2020'!K65,0,IF($C$5*'Tariffs Jan2020'!AL65/'Tariffs Jan2020'!AJ65&lt;='Tariffs Jan2020'!L65,($C$5*'Tariffs Jan2020'!AL65/'Tariffs Jan2020'!AJ65-'Tariffs Jan2020'!K65)*('Tariffs Jan2020'!W65/100)*'Tariffs Jan2020'!AJ65,('Tariffs Jan2020'!L65-'Tariffs Jan2020'!K65)*('Tariffs Jan2020'!W65/100)*'Tariffs Jan2020'!AJ65))</f>
        <v>0</v>
      </c>
      <c r="M71" s="85">
        <f>IF($C$5*'Tariffs Jan2020'!AL65/'Tariffs Jan2020'!AJ65&lt;'Tariffs Jan2020'!L65,0,IF($C$5*'Tariffs Jan2020'!AL65/'Tariffs Jan2020'!AJ65&lt;='Tariffs Jan2020'!M65,($C$5*'Tariffs Jan2020'!AL65/'Tariffs Jan2020'!AJ65-'Tariffs Jan2020'!L65)*('Tariffs Jan2020'!X65/100)*'Tariffs Jan2020'!AJ65,('Tariffs Jan2020'!M65-'Tariffs Jan2020'!L65)*('Tariffs Jan2020'!X65/100)*'Tariffs Jan2020'!AJ65))</f>
        <v>0</v>
      </c>
      <c r="N71" s="85">
        <f>IF(($C$5*'Tariffs Jan2020'!AL65/'Tariffs Jan2020'!AJ65&gt;'Tariffs Jan2020'!M65),($C$5*'Tariffs Jan2020'!AL65/'Tariffs Jan2020'!AJ65-'Tariffs Jan2020'!M65)*'Tariffs Jan2020'!Y65/100*'Tariffs Jan2020'!AJ65,0)</f>
        <v>0</v>
      </c>
      <c r="O71" s="73">
        <f t="shared" si="0"/>
        <v>1610.7176999999999</v>
      </c>
      <c r="P71" s="498">
        <f t="shared" si="1"/>
        <v>1771.7894700000002</v>
      </c>
      <c r="Q71" s="451"/>
      <c r="R71" s="451"/>
      <c r="S71" s="451"/>
      <c r="T71" s="451"/>
      <c r="U71" s="451"/>
      <c r="V71" s="451"/>
      <c r="W71" s="451"/>
      <c r="X71" s="451"/>
      <c r="Y71" s="451"/>
      <c r="Z71" s="451"/>
    </row>
    <row r="72" spans="1:26" x14ac:dyDescent="0.15">
      <c r="A72" s="47" t="str">
        <f>'Tariffs Jan2020'!F66</f>
        <v>Red Energy</v>
      </c>
      <c r="B72" s="47" t="str">
        <f>'Tariffs Jan2020'!D66</f>
        <v>AGN Central 1</v>
      </c>
      <c r="C72" s="287">
        <f>'Tariffs Jan2020'!E66</f>
        <v>43831</v>
      </c>
      <c r="D72" s="85">
        <f>365*'Tariffs Jan2020'!H66/100</f>
        <v>301.125</v>
      </c>
      <c r="E72" s="85">
        <f>IF($C$5*'Tariffs Jan2020'!AK66/'Tariffs Jan2020'!AI66&gt;='Tariffs Jan2020'!J66,( 'Tariffs Jan2020'!J66*'Tariffs Jan2020'!O66/100)* 'Tariffs Jan2020'!AI66,($C$5*'Tariffs Jan2020'!AK66/'Tariffs Jan2020'!AI66*'Tariffs Jan2020'!O66/100)* 'Tariffs Jan2020'!AI66)</f>
        <v>92.12</v>
      </c>
      <c r="F72" s="85">
        <f>IF($C$5*'Tariffs Jan2020'!AK66/'Tariffs Jan2020'!AI66&lt;'Tariffs Jan2020'!J66,0,IF($C$5*'Tariffs Jan2020'!AK66/'Tariffs Jan2020'!AI66&lt;='Tariffs Jan2020'!K66,($C$5*'Tariffs Jan2020'!AK66/'Tariffs Jan2020'!AI66-'Tariffs Jan2020'!J66)*('Tariffs Jan2020'!P66/100)*'Tariffs Jan2020'!AI66,('Tariffs Jan2020'!K66-'Tariffs Jan2020'!J66)*('Tariffs Jan2020'!P66/100)*'Tariffs Jan2020'!AI66))</f>
        <v>69.10499999999999</v>
      </c>
      <c r="G72" s="85">
        <f>IF($C$5*'Tariffs Jan2020'!AK66/'Tariffs Jan2020'!AI66&lt;'Tariffs Jan2020'!K66,0,IF($C$5*'Tariffs Jan2020'!AK66/'Tariffs Jan2020'!AI66&lt;='Tariffs Jan2020'!L66,($C$5*'Tariffs Jan2020'!AK66/'Tariffs Jan2020'!AI66-'Tariffs Jan2020'!K66)*('Tariffs Jan2020'!Q66/100)*'Tariffs Jan2020'!AI66,('Tariffs Jan2020'!L66-'Tariffs Jan2020'!K66)*('Tariffs Jan2020'!Q66/100)*'Tariffs Jan2020'!AI66))</f>
        <v>0</v>
      </c>
      <c r="H72" s="85">
        <f>IF($C$5*'Tariffs Jan2020'!AK66/'Tariffs Jan2020'!AI66&lt;'Tariffs Jan2020'!L66,0,IF($C$5*'Tariffs Jan2020'!AK66/'Tariffs Jan2020'!AI66&lt;='Tariffs Jan2020'!M66,($C$5*'Tariffs Jan2020'!AK66/'Tariffs Jan2020'!AI66-'Tariffs Jan2020'!L66)*('Tariffs Jan2020'!R66/100)*'Tariffs Jan2020'!AI66,('Tariffs Jan2020'!M66-'Tariffs Jan2020'!L66)*('Tariffs Jan2020'!R66/100)*'Tariffs Jan2020'!AI66))</f>
        <v>0</v>
      </c>
      <c r="I72" s="85">
        <f>IF(($C$5*'Tariffs Jan2020'!AK66/'Tariffs Jan2020'!AI66&gt;'Tariffs Jan2020'!M66),($C$5*'Tariffs Jan2020'!AK66/'Tariffs Jan2020'!AI66-'Tariffs Jan2020'!M66)*'Tariffs Jan2020'!S66/100*'Tariffs Jan2020'!AI66,0)</f>
        <v>307.45694999999995</v>
      </c>
      <c r="J72" s="85">
        <f>IF($C$5*'Tariffs Jan2020'!AL66/'Tariffs Jan2020'!AJ66&gt;='Tariffs Jan2020'!J66,('Tariffs Jan2020'!J66*'Tariffs Jan2020'!U66/100)* 'Tariffs Jan2020'!AJ66,($C$5*'Tariffs Jan2020'!AL66/'Tariffs Jan2020'!AJ66*'Tariffs Jan2020'!U66/100)* 'Tariffs Jan2020'!AJ66)</f>
        <v>184.24</v>
      </c>
      <c r="K72" s="85">
        <f>IF($C$5*'Tariffs Jan2020'!AL66/'Tariffs Jan2020'!AJ66&lt;'Tariffs Jan2020'!J66,0,IF($C$5*'Tariffs Jan2020'!AL66/'Tariffs Jan2020'!AJ66&lt;='Tariffs Jan2020'!K66,($C$5*'Tariffs Jan2020'!AL66/'Tariffs Jan2020'!AJ66-'Tariffs Jan2020'!J66)*('Tariffs Jan2020'!V66/100)*'Tariffs Jan2020'!AJ66,('Tariffs Jan2020'!K66-'Tariffs Jan2020'!J66)*('Tariffs Jan2020'!V66/100)*'Tariffs Jan2020'!AJ66))</f>
        <v>138.20999999999998</v>
      </c>
      <c r="L72" s="85">
        <f>IF($C$5*'Tariffs Jan2020'!AL66/'Tariffs Jan2020'!AJ66&lt;'Tariffs Jan2020'!K66,0,IF($C$5*'Tariffs Jan2020'!AL66/'Tariffs Jan2020'!AJ66&lt;='Tariffs Jan2020'!L66,($C$5*'Tariffs Jan2020'!AL66/'Tariffs Jan2020'!AJ66-'Tariffs Jan2020'!K66)*('Tariffs Jan2020'!W66/100)*'Tariffs Jan2020'!AJ66,('Tariffs Jan2020'!L66-'Tariffs Jan2020'!K66)*('Tariffs Jan2020'!W66/100)*'Tariffs Jan2020'!AJ66))</f>
        <v>0</v>
      </c>
      <c r="M72" s="85">
        <f>IF($C$5*'Tariffs Jan2020'!AL66/'Tariffs Jan2020'!AJ66&lt;'Tariffs Jan2020'!L66,0,IF($C$5*'Tariffs Jan2020'!AL66/'Tariffs Jan2020'!AJ66&lt;='Tariffs Jan2020'!M66,($C$5*'Tariffs Jan2020'!AL66/'Tariffs Jan2020'!AJ66-'Tariffs Jan2020'!L66)*('Tariffs Jan2020'!X66/100)*'Tariffs Jan2020'!AJ66,('Tariffs Jan2020'!M66-'Tariffs Jan2020'!L66)*('Tariffs Jan2020'!X66/100)*'Tariffs Jan2020'!AJ66))</f>
        <v>0</v>
      </c>
      <c r="N72" s="85">
        <f>IF(($C$5*'Tariffs Jan2020'!AL66/'Tariffs Jan2020'!AJ66&gt;'Tariffs Jan2020'!M66),($C$5*'Tariffs Jan2020'!AL66/'Tariffs Jan2020'!AJ66-'Tariffs Jan2020'!M66)*'Tariffs Jan2020'!Y66/100*'Tariffs Jan2020'!AJ66,0)</f>
        <v>614.9138999999999</v>
      </c>
      <c r="O72" s="73">
        <f t="shared" si="0"/>
        <v>1707.17085</v>
      </c>
      <c r="P72" s="498">
        <f t="shared" si="1"/>
        <v>1877.8879350000002</v>
      </c>
      <c r="Q72" s="451"/>
      <c r="R72" s="451"/>
      <c r="S72" s="451"/>
      <c r="T72" s="451"/>
      <c r="U72" s="451"/>
      <c r="V72" s="451"/>
      <c r="W72" s="451"/>
      <c r="X72" s="451"/>
      <c r="Y72" s="451"/>
      <c r="Z72" s="451"/>
    </row>
    <row r="73" spans="1:26" x14ac:dyDescent="0.15">
      <c r="A73" s="47" t="str">
        <f>'Tariffs Jan2020'!F67</f>
        <v>Simply Energy</v>
      </c>
      <c r="B73" s="47" t="str">
        <f>'Tariffs Jan2020'!D67</f>
        <v>AGN Central 1</v>
      </c>
      <c r="C73" s="287">
        <f>'Tariffs Jan2020'!E67</f>
        <v>43831</v>
      </c>
      <c r="D73" s="85">
        <f>365*'Tariffs Jan2020'!H67/100</f>
        <v>281.6705</v>
      </c>
      <c r="E73" s="85">
        <f>IF($C$5*'Tariffs Jan2020'!AK67/'Tariffs Jan2020'!AI67&gt;='Tariffs Jan2020'!J67,( 'Tariffs Jan2020'!J67*'Tariffs Jan2020'!O67/100)* 'Tariffs Jan2020'!AI67,($C$5*'Tariffs Jan2020'!AK67/'Tariffs Jan2020'!AI67*'Tariffs Jan2020'!O67/100)* 'Tariffs Jan2020'!AI67)</f>
        <v>105.93800000000002</v>
      </c>
      <c r="F73" s="85">
        <f>IF($C$5*'Tariffs Jan2020'!AK67/'Tariffs Jan2020'!AI67&lt;'Tariffs Jan2020'!J67,0,IF($C$5*'Tariffs Jan2020'!AK67/'Tariffs Jan2020'!AI67&lt;='Tariffs Jan2020'!K67,($C$5*'Tariffs Jan2020'!AK67/'Tariffs Jan2020'!AI67-'Tariffs Jan2020'!J67)*('Tariffs Jan2020'!P67/100)*'Tariffs Jan2020'!AI67,('Tariffs Jan2020'!K67-'Tariffs Jan2020'!J67)*('Tariffs Jan2020'!P67/100)*'Tariffs Jan2020'!AI67))</f>
        <v>73.441000000000003</v>
      </c>
      <c r="G73" s="85">
        <f>IF($C$5*'Tariffs Jan2020'!AK67/'Tariffs Jan2020'!AI67&lt;'Tariffs Jan2020'!K67,0,IF($C$5*'Tariffs Jan2020'!AK67/'Tariffs Jan2020'!AI67&lt;='Tariffs Jan2020'!L67,($C$5*'Tariffs Jan2020'!AK67/'Tariffs Jan2020'!AI67-'Tariffs Jan2020'!K67)*('Tariffs Jan2020'!Q67/100)*'Tariffs Jan2020'!AI67,('Tariffs Jan2020'!L67-'Tariffs Jan2020'!K67)*('Tariffs Jan2020'!Q67/100)*'Tariffs Jan2020'!AI67))</f>
        <v>0</v>
      </c>
      <c r="H73" s="85">
        <f>IF($C$5*'Tariffs Jan2020'!AK67/'Tariffs Jan2020'!AI67&lt;'Tariffs Jan2020'!L67,0,IF($C$5*'Tariffs Jan2020'!AK67/'Tariffs Jan2020'!AI67&lt;='Tariffs Jan2020'!M67,($C$5*'Tariffs Jan2020'!AK67/'Tariffs Jan2020'!AI67-'Tariffs Jan2020'!L67)*('Tariffs Jan2020'!R67/100)*'Tariffs Jan2020'!AI67,('Tariffs Jan2020'!M67-'Tariffs Jan2020'!L67)*('Tariffs Jan2020'!R67/100)*'Tariffs Jan2020'!AI67))</f>
        <v>0</v>
      </c>
      <c r="I73" s="85">
        <f>IF(($C$5*'Tariffs Jan2020'!AK67/'Tariffs Jan2020'!AI67&gt;'Tariffs Jan2020'!M67),($C$5*'Tariffs Jan2020'!AK67/'Tariffs Jan2020'!AI67-'Tariffs Jan2020'!M67)*'Tariffs Jan2020'!S67/100*'Tariffs Jan2020'!AI67,0)</f>
        <v>340.4523299999999</v>
      </c>
      <c r="J73" s="85">
        <f>IF($C$5*'Tariffs Jan2020'!AL67/'Tariffs Jan2020'!AJ67&gt;='Tariffs Jan2020'!J67,('Tariffs Jan2020'!J67*'Tariffs Jan2020'!U67/100)* 'Tariffs Jan2020'!AJ67,($C$5*'Tariffs Jan2020'!AL67/'Tariffs Jan2020'!AJ67*'Tariffs Jan2020'!U67/100)* 'Tariffs Jan2020'!AJ67)</f>
        <v>211.87600000000003</v>
      </c>
      <c r="K73" s="85">
        <f>IF($C$5*'Tariffs Jan2020'!AL67/'Tariffs Jan2020'!AJ67&lt;'Tariffs Jan2020'!J67,0,IF($C$5*'Tariffs Jan2020'!AL67/'Tariffs Jan2020'!AJ67&lt;='Tariffs Jan2020'!K67,($C$5*'Tariffs Jan2020'!AL67/'Tariffs Jan2020'!AJ67-'Tariffs Jan2020'!J67)*('Tariffs Jan2020'!V67/100)*'Tariffs Jan2020'!AJ67,('Tariffs Jan2020'!K67-'Tariffs Jan2020'!J67)*('Tariffs Jan2020'!V67/100)*'Tariffs Jan2020'!AJ67))</f>
        <v>146.88200000000001</v>
      </c>
      <c r="L73" s="85">
        <f>IF($C$5*'Tariffs Jan2020'!AL67/'Tariffs Jan2020'!AJ67&lt;'Tariffs Jan2020'!K67,0,IF($C$5*'Tariffs Jan2020'!AL67/'Tariffs Jan2020'!AJ67&lt;='Tariffs Jan2020'!L67,($C$5*'Tariffs Jan2020'!AL67/'Tariffs Jan2020'!AJ67-'Tariffs Jan2020'!K67)*('Tariffs Jan2020'!W67/100)*'Tariffs Jan2020'!AJ67,('Tariffs Jan2020'!L67-'Tariffs Jan2020'!K67)*('Tariffs Jan2020'!W67/100)*'Tariffs Jan2020'!AJ67))</f>
        <v>0</v>
      </c>
      <c r="M73" s="85">
        <f>IF($C$5*'Tariffs Jan2020'!AL67/'Tariffs Jan2020'!AJ67&lt;'Tariffs Jan2020'!L67,0,IF($C$5*'Tariffs Jan2020'!AL67/'Tariffs Jan2020'!AJ67&lt;='Tariffs Jan2020'!M67,($C$5*'Tariffs Jan2020'!AL67/'Tariffs Jan2020'!AJ67-'Tariffs Jan2020'!L67)*('Tariffs Jan2020'!X67/100)*'Tariffs Jan2020'!AJ67,('Tariffs Jan2020'!M67-'Tariffs Jan2020'!L67)*('Tariffs Jan2020'!X67/100)*'Tariffs Jan2020'!AJ67))</f>
        <v>0</v>
      </c>
      <c r="N73" s="85">
        <f>IF(($C$5*'Tariffs Jan2020'!AL67/'Tariffs Jan2020'!AJ67&gt;'Tariffs Jan2020'!M67),($C$5*'Tariffs Jan2020'!AL67/'Tariffs Jan2020'!AJ67-'Tariffs Jan2020'!M67)*'Tariffs Jan2020'!Y67/100*'Tariffs Jan2020'!AJ67,0)</f>
        <v>680.90465999999981</v>
      </c>
      <c r="O73" s="73">
        <f t="shared" si="0"/>
        <v>1841.1644899999997</v>
      </c>
      <c r="P73" s="498">
        <f t="shared" si="1"/>
        <v>2025.2809389999998</v>
      </c>
      <c r="Q73" s="451"/>
      <c r="R73" s="451"/>
      <c r="S73" s="451"/>
      <c r="T73" s="451"/>
      <c r="U73" s="451"/>
      <c r="V73" s="451"/>
      <c r="W73" s="451"/>
      <c r="X73" s="451"/>
      <c r="Y73" s="451"/>
      <c r="Z73" s="451"/>
    </row>
    <row r="74" spans="1:26" x14ac:dyDescent="0.15">
      <c r="A74" s="47" t="str">
        <f>'Tariffs Jan2020'!F68</f>
        <v>Sumo Power</v>
      </c>
      <c r="B74" s="47" t="str">
        <f>'Tariffs Jan2020'!D68</f>
        <v>AGN Central 1</v>
      </c>
      <c r="C74" s="287">
        <f>'Tariffs Jan2020'!E68</f>
        <v>43647</v>
      </c>
      <c r="D74" s="85">
        <f>365*'Tariffs Jan2020'!H68/100</f>
        <v>259.31059999999997</v>
      </c>
      <c r="E74" s="85">
        <f>IF($C$5*'Tariffs Jan2020'!AK68/'Tariffs Jan2020'!AI68&gt;='Tariffs Jan2020'!J68,( 'Tariffs Jan2020'!J68*'Tariffs Jan2020'!O68/100)* 'Tariffs Jan2020'!AI68,($C$5*'Tariffs Jan2020'!AK68/'Tariffs Jan2020'!AI68*'Tariffs Jan2020'!O68/100)* 'Tariffs Jan2020'!AI68)</f>
        <v>122.45379999999999</v>
      </c>
      <c r="F74" s="85">
        <f>IF($C$5*'Tariffs Jan2020'!AK68/'Tariffs Jan2020'!AI68&lt;'Tariffs Jan2020'!J68,0,IF($C$5*'Tariffs Jan2020'!AK68/'Tariffs Jan2020'!AI68&lt;='Tariffs Jan2020'!K68,($C$5*'Tariffs Jan2020'!AK68/'Tariffs Jan2020'!AI68-'Tariffs Jan2020'!J68)*('Tariffs Jan2020'!P68/100)*'Tariffs Jan2020'!AI68,('Tariffs Jan2020'!K68-'Tariffs Jan2020'!J68)*('Tariffs Jan2020'!P68/100)*'Tariffs Jan2020'!AI68))</f>
        <v>86.340599999999995</v>
      </c>
      <c r="G74" s="85">
        <f>IF($C$5*'Tariffs Jan2020'!AK68/'Tariffs Jan2020'!AI68&lt;'Tariffs Jan2020'!K68,0,IF($C$5*'Tariffs Jan2020'!AK68/'Tariffs Jan2020'!AI68&lt;='Tariffs Jan2020'!L68,($C$5*'Tariffs Jan2020'!AK68/'Tariffs Jan2020'!AI68-'Tariffs Jan2020'!K68)*('Tariffs Jan2020'!Q68/100)*'Tariffs Jan2020'!AI68,('Tariffs Jan2020'!L68-'Tariffs Jan2020'!K68)*('Tariffs Jan2020'!Q68/100)*'Tariffs Jan2020'!AI68))</f>
        <v>0</v>
      </c>
      <c r="H74" s="85">
        <f>IF($C$5*'Tariffs Jan2020'!AK68/'Tariffs Jan2020'!AI68&lt;'Tariffs Jan2020'!L68,0,IF($C$5*'Tariffs Jan2020'!AK68/'Tariffs Jan2020'!AI68&lt;='Tariffs Jan2020'!M68,($C$5*'Tariffs Jan2020'!AK68/'Tariffs Jan2020'!AI68-'Tariffs Jan2020'!L68)*('Tariffs Jan2020'!R68/100)*'Tariffs Jan2020'!AI68,('Tariffs Jan2020'!M68-'Tariffs Jan2020'!L68)*('Tariffs Jan2020'!R68/100)*'Tariffs Jan2020'!AI68))</f>
        <v>0</v>
      </c>
      <c r="I74" s="85">
        <f>IF(($C$5*'Tariffs Jan2020'!AK68/'Tariffs Jan2020'!AI68&gt;'Tariffs Jan2020'!M68),($C$5*'Tariffs Jan2020'!AK68/'Tariffs Jan2020'!AI68-'Tariffs Jan2020'!M68)*'Tariffs Jan2020'!S68/100*'Tariffs Jan2020'!AI68,0)</f>
        <v>380.34674399999994</v>
      </c>
      <c r="J74" s="85">
        <f>IF($C$5*'Tariffs Jan2020'!AL68/'Tariffs Jan2020'!AJ68&gt;='Tariffs Jan2020'!J68,('Tariffs Jan2020'!J68*'Tariffs Jan2020'!U68/100)* 'Tariffs Jan2020'!AJ68,($C$5*'Tariffs Jan2020'!AL68/'Tariffs Jan2020'!AJ68*'Tariffs Jan2020'!U68/100)* 'Tariffs Jan2020'!AJ68)</f>
        <v>244.90759999999997</v>
      </c>
      <c r="K74" s="85">
        <f>IF($C$5*'Tariffs Jan2020'!AL68/'Tariffs Jan2020'!AJ68&lt;'Tariffs Jan2020'!J68,0,IF($C$5*'Tariffs Jan2020'!AL68/'Tariffs Jan2020'!AJ68&lt;='Tariffs Jan2020'!K68,($C$5*'Tariffs Jan2020'!AL68/'Tariffs Jan2020'!AJ68-'Tariffs Jan2020'!J68)*('Tariffs Jan2020'!V68/100)*'Tariffs Jan2020'!AJ68,('Tariffs Jan2020'!K68-'Tariffs Jan2020'!J68)*('Tariffs Jan2020'!V68/100)*'Tariffs Jan2020'!AJ68))</f>
        <v>172.68119999999999</v>
      </c>
      <c r="L74" s="85">
        <f>IF($C$5*'Tariffs Jan2020'!AL68/'Tariffs Jan2020'!AJ68&lt;'Tariffs Jan2020'!K68,0,IF($C$5*'Tariffs Jan2020'!AL68/'Tariffs Jan2020'!AJ68&lt;='Tariffs Jan2020'!L68,($C$5*'Tariffs Jan2020'!AL68/'Tariffs Jan2020'!AJ68-'Tariffs Jan2020'!K68)*('Tariffs Jan2020'!W68/100)*'Tariffs Jan2020'!AJ68,('Tariffs Jan2020'!L68-'Tariffs Jan2020'!K68)*('Tariffs Jan2020'!W68/100)*'Tariffs Jan2020'!AJ68))</f>
        <v>0</v>
      </c>
      <c r="M74" s="85">
        <f>IF($C$5*'Tariffs Jan2020'!AL68/'Tariffs Jan2020'!AJ68&lt;'Tariffs Jan2020'!L68,0,IF($C$5*'Tariffs Jan2020'!AL68/'Tariffs Jan2020'!AJ68&lt;='Tariffs Jan2020'!M68,($C$5*'Tariffs Jan2020'!AL68/'Tariffs Jan2020'!AJ68-'Tariffs Jan2020'!L68)*('Tariffs Jan2020'!X68/100)*'Tariffs Jan2020'!AJ68,('Tariffs Jan2020'!M68-'Tariffs Jan2020'!L68)*('Tariffs Jan2020'!X68/100)*'Tariffs Jan2020'!AJ68))</f>
        <v>0</v>
      </c>
      <c r="N74" s="85">
        <f>IF(($C$5*'Tariffs Jan2020'!AL68/'Tariffs Jan2020'!AJ68&gt;'Tariffs Jan2020'!M68),($C$5*'Tariffs Jan2020'!AL68/'Tariffs Jan2020'!AJ68-'Tariffs Jan2020'!M68)*'Tariffs Jan2020'!Y68/100*'Tariffs Jan2020'!AJ68,0)</f>
        <v>760.69348799999989</v>
      </c>
      <c r="O74" s="73">
        <f t="shared" si="0"/>
        <v>2026.7340319999998</v>
      </c>
      <c r="P74" s="498">
        <f t="shared" si="1"/>
        <v>2229.4074351999998</v>
      </c>
      <c r="Q74" s="451"/>
      <c r="R74" s="451"/>
      <c r="S74" s="451"/>
      <c r="T74" s="451"/>
      <c r="U74" s="451"/>
      <c r="V74" s="451"/>
      <c r="W74" s="451"/>
      <c r="X74" s="451"/>
      <c r="Y74" s="451"/>
      <c r="Z74" s="451"/>
    </row>
    <row r="75" spans="1:26" x14ac:dyDescent="0.15">
      <c r="A75" s="47" t="str">
        <f>'Tariffs Jan2020'!F69</f>
        <v>Amaysim</v>
      </c>
      <c r="B75" s="47" t="str">
        <f>'Tariffs Jan2020'!D69</f>
        <v>AGN Central 1</v>
      </c>
      <c r="C75" s="287">
        <f>'Tariffs Jan2020'!E69</f>
        <v>43831</v>
      </c>
      <c r="D75" s="85">
        <f>365*'Tariffs Jan2020'!H69/100</f>
        <v>292.73</v>
      </c>
      <c r="E75" s="85">
        <f>IF($C$5*'Tariffs Jan2020'!AK69/'Tariffs Jan2020'!AI69&gt;='Tariffs Jan2020'!J69,( 'Tariffs Jan2020'!J69*'Tariffs Jan2020'!O69/100)* 'Tariffs Jan2020'!AI69,($C$5*'Tariffs Jan2020'!AK69/'Tariffs Jan2020'!AI69*'Tariffs Jan2020'!O69/100)* 'Tariffs Jan2020'!AI69)</f>
        <v>123.375</v>
      </c>
      <c r="F75" s="85">
        <f>IF($C$5*'Tariffs Jan2020'!AK69/'Tariffs Jan2020'!AI69&lt;'Tariffs Jan2020'!J69,0,IF($C$5*'Tariffs Jan2020'!AK69/'Tariffs Jan2020'!AI69&lt;='Tariffs Jan2020'!K69,($C$5*'Tariffs Jan2020'!AK69/'Tariffs Jan2020'!AI69-'Tariffs Jan2020'!J69)*('Tariffs Jan2020'!P69/100)*'Tariffs Jan2020'!AI69,('Tariffs Jan2020'!K69-'Tariffs Jan2020'!J69)*('Tariffs Jan2020'!P69/100)*'Tariffs Jan2020'!AI69))</f>
        <v>86.72</v>
      </c>
      <c r="G75" s="85">
        <f>IF($C$5*'Tariffs Jan2020'!AK69/'Tariffs Jan2020'!AI69&lt;'Tariffs Jan2020'!K69,0,IF($C$5*'Tariffs Jan2020'!AK69/'Tariffs Jan2020'!AI69&lt;='Tariffs Jan2020'!L69,($C$5*'Tariffs Jan2020'!AK69/'Tariffs Jan2020'!AI69-'Tariffs Jan2020'!K69)*('Tariffs Jan2020'!Q69/100)*'Tariffs Jan2020'!AI69,('Tariffs Jan2020'!L69-'Tariffs Jan2020'!K69)*('Tariffs Jan2020'!Q69/100)*'Tariffs Jan2020'!AI69))</f>
        <v>0</v>
      </c>
      <c r="H75" s="85">
        <f>IF($C$5*'Tariffs Jan2020'!AK69/'Tariffs Jan2020'!AI69&lt;'Tariffs Jan2020'!L69,0,IF($C$5*'Tariffs Jan2020'!AK69/'Tariffs Jan2020'!AI69&lt;='Tariffs Jan2020'!M69,($C$5*'Tariffs Jan2020'!AK69/'Tariffs Jan2020'!AI69-'Tariffs Jan2020'!L69)*('Tariffs Jan2020'!R69/100)*'Tariffs Jan2020'!AI69,('Tariffs Jan2020'!M69-'Tariffs Jan2020'!L69)*('Tariffs Jan2020'!R69/100)*'Tariffs Jan2020'!AI69))</f>
        <v>0</v>
      </c>
      <c r="I75" s="85">
        <f>IF(($C$5*'Tariffs Jan2020'!AK69/'Tariffs Jan2020'!AI69&gt;'Tariffs Jan2020'!M69),($C$5*'Tariffs Jan2020'!AK69/'Tariffs Jan2020'!AI69-'Tariffs Jan2020'!M69)*'Tariffs Jan2020'!S69/100*'Tariffs Jan2020'!AI69,0)</f>
        <v>412.44224999999989</v>
      </c>
      <c r="J75" s="85">
        <f>IF($C$5*'Tariffs Jan2020'!AL69/'Tariffs Jan2020'!AJ69&gt;='Tariffs Jan2020'!J69,('Tariffs Jan2020'!J69*'Tariffs Jan2020'!U69/100)* 'Tariffs Jan2020'!AJ69,($C$5*'Tariffs Jan2020'!AL69/'Tariffs Jan2020'!AJ69*'Tariffs Jan2020'!U69/100)* 'Tariffs Jan2020'!AJ69)</f>
        <v>246.75</v>
      </c>
      <c r="K75" s="85">
        <f>IF($C$5*'Tariffs Jan2020'!AL69/'Tariffs Jan2020'!AJ69&lt;'Tariffs Jan2020'!J69,0,IF($C$5*'Tariffs Jan2020'!AL69/'Tariffs Jan2020'!AJ69&lt;='Tariffs Jan2020'!K69,($C$5*'Tariffs Jan2020'!AL69/'Tariffs Jan2020'!AJ69-'Tariffs Jan2020'!J69)*('Tariffs Jan2020'!V69/100)*'Tariffs Jan2020'!AJ69,('Tariffs Jan2020'!K69-'Tariffs Jan2020'!J69)*('Tariffs Jan2020'!V69/100)*'Tariffs Jan2020'!AJ69))</f>
        <v>173.44</v>
      </c>
      <c r="L75" s="85">
        <f>IF($C$5*'Tariffs Jan2020'!AL69/'Tariffs Jan2020'!AJ69&lt;'Tariffs Jan2020'!K69,0,IF($C$5*'Tariffs Jan2020'!AL69/'Tariffs Jan2020'!AJ69&lt;='Tariffs Jan2020'!L69,($C$5*'Tariffs Jan2020'!AL69/'Tariffs Jan2020'!AJ69-'Tariffs Jan2020'!K69)*('Tariffs Jan2020'!W69/100)*'Tariffs Jan2020'!AJ69,('Tariffs Jan2020'!L69-'Tariffs Jan2020'!K69)*('Tariffs Jan2020'!W69/100)*'Tariffs Jan2020'!AJ69))</f>
        <v>0</v>
      </c>
      <c r="M75" s="85">
        <f>IF($C$5*'Tariffs Jan2020'!AL69/'Tariffs Jan2020'!AJ69&lt;'Tariffs Jan2020'!L69,0,IF($C$5*'Tariffs Jan2020'!AL69/'Tariffs Jan2020'!AJ69&lt;='Tariffs Jan2020'!M69,($C$5*'Tariffs Jan2020'!AL69/'Tariffs Jan2020'!AJ69-'Tariffs Jan2020'!L69)*('Tariffs Jan2020'!X69/100)*'Tariffs Jan2020'!AJ69,('Tariffs Jan2020'!M69-'Tariffs Jan2020'!L69)*('Tariffs Jan2020'!X69/100)*'Tariffs Jan2020'!AJ69))</f>
        <v>0</v>
      </c>
      <c r="N75" s="85">
        <f>IF(($C$5*'Tariffs Jan2020'!AL69/'Tariffs Jan2020'!AJ69&gt;'Tariffs Jan2020'!M69),($C$5*'Tariffs Jan2020'!AL69/'Tariffs Jan2020'!AJ69-'Tariffs Jan2020'!M69)*'Tariffs Jan2020'!Y69/100*'Tariffs Jan2020'!AJ69,0)</f>
        <v>824.88449999999978</v>
      </c>
      <c r="O75" s="73">
        <f t="shared" si="0"/>
        <v>2160.3417499999996</v>
      </c>
      <c r="P75" s="498">
        <f t="shared" si="1"/>
        <v>2376.3759249999998</v>
      </c>
      <c r="Q75" s="451"/>
      <c r="R75" s="451"/>
      <c r="S75" s="451"/>
      <c r="T75" s="451"/>
      <c r="U75" s="451"/>
      <c r="V75" s="451"/>
      <c r="W75" s="451"/>
      <c r="X75" s="451"/>
      <c r="Y75" s="451"/>
      <c r="Z75" s="451"/>
    </row>
    <row r="76" spans="1:26" x14ac:dyDescent="0.15">
      <c r="A76" s="47" t="str">
        <f>'Tariffs Jan2020'!F70</f>
        <v>GloBird Energy</v>
      </c>
      <c r="B76" s="47" t="str">
        <f>'Tariffs Jan2020'!D70</f>
        <v>AGN Central 1</v>
      </c>
      <c r="C76" s="287">
        <f>'Tariffs Jan2020'!E70</f>
        <v>43466</v>
      </c>
      <c r="D76" s="85">
        <f>365*'Tariffs Jan2020'!H70/100</f>
        <v>346.75</v>
      </c>
      <c r="E76" s="85">
        <f>IF($C$5*'Tariffs Jan2020'!AK70/'Tariffs Jan2020'!AI70&gt;='Tariffs Jan2020'!J70,( 'Tariffs Jan2020'!J70*'Tariffs Jan2020'!O70/100)* 'Tariffs Jan2020'!AI70,($C$5*'Tariffs Jan2020'!AK70/'Tariffs Jan2020'!AI70*'Tariffs Jan2020'!O70/100)* 'Tariffs Jan2020'!AI70)</f>
        <v>204</v>
      </c>
      <c r="F76" s="85">
        <f>IF($C$5*'Tariffs Jan2020'!AK70/'Tariffs Jan2020'!AI70&lt;'Tariffs Jan2020'!J70,0,IF($C$5*'Tariffs Jan2020'!AK70/'Tariffs Jan2020'!AI70&lt;='Tariffs Jan2020'!K70,($C$5*'Tariffs Jan2020'!AK70/'Tariffs Jan2020'!AI70-'Tariffs Jan2020'!J70)*('Tariffs Jan2020'!P70/100)*'Tariffs Jan2020'!AI70,('Tariffs Jan2020'!K70-'Tariffs Jan2020'!J70)*('Tariffs Jan2020'!P70/100)*'Tariffs Jan2020'!AI70))</f>
        <v>0</v>
      </c>
      <c r="G76" s="85">
        <f>IF($C$5*'Tariffs Jan2020'!AK70/'Tariffs Jan2020'!AI70&lt;'Tariffs Jan2020'!K70,0,IF($C$5*'Tariffs Jan2020'!AK70/'Tariffs Jan2020'!AI70&lt;='Tariffs Jan2020'!L70,($C$5*'Tariffs Jan2020'!AK70/'Tariffs Jan2020'!AI70-'Tariffs Jan2020'!K70)*('Tariffs Jan2020'!Q70/100)*'Tariffs Jan2020'!AI70,('Tariffs Jan2020'!L70-'Tariffs Jan2020'!K70)*('Tariffs Jan2020'!Q70/100)*'Tariffs Jan2020'!AI70))</f>
        <v>0</v>
      </c>
      <c r="H76" s="85">
        <f>IF($C$5*'Tariffs Jan2020'!AK70/'Tariffs Jan2020'!AI70&lt;'Tariffs Jan2020'!L70,0,IF($C$5*'Tariffs Jan2020'!AK70/'Tariffs Jan2020'!AI70&lt;='Tariffs Jan2020'!M70,($C$5*'Tariffs Jan2020'!AK70/'Tariffs Jan2020'!AI70-'Tariffs Jan2020'!L70)*('Tariffs Jan2020'!R70/100)*'Tariffs Jan2020'!AI70,('Tariffs Jan2020'!M70-'Tariffs Jan2020'!L70)*('Tariffs Jan2020'!R70/100)*'Tariffs Jan2020'!AI70))</f>
        <v>0</v>
      </c>
      <c r="I76" s="85">
        <f>IF(($C$5*'Tariffs Jan2020'!AK70/'Tariffs Jan2020'!AI70&gt;'Tariffs Jan2020'!M70),($C$5*'Tariffs Jan2020'!AK70/'Tariffs Jan2020'!AI70-'Tariffs Jan2020'!M70)*'Tariffs Jan2020'!S70/100*'Tariffs Jan2020'!AI70,0)</f>
        <v>329.9538</v>
      </c>
      <c r="J76" s="85">
        <f>IF($C$5*'Tariffs Jan2020'!AL70/'Tariffs Jan2020'!AJ70&gt;='Tariffs Jan2020'!J70,('Tariffs Jan2020'!J70*'Tariffs Jan2020'!U70/100)* 'Tariffs Jan2020'!AJ70,($C$5*'Tariffs Jan2020'!AL70/'Tariffs Jan2020'!AJ70*'Tariffs Jan2020'!U70/100)* 'Tariffs Jan2020'!AJ70)</f>
        <v>408</v>
      </c>
      <c r="K76" s="85">
        <f>IF($C$5*'Tariffs Jan2020'!AL70/'Tariffs Jan2020'!AJ70&lt;'Tariffs Jan2020'!J70,0,IF($C$5*'Tariffs Jan2020'!AL70/'Tariffs Jan2020'!AJ70&lt;='Tariffs Jan2020'!K70,($C$5*'Tariffs Jan2020'!AL70/'Tariffs Jan2020'!AJ70-'Tariffs Jan2020'!J70)*('Tariffs Jan2020'!V70/100)*'Tariffs Jan2020'!AJ70,('Tariffs Jan2020'!K70-'Tariffs Jan2020'!J70)*('Tariffs Jan2020'!V70/100)*'Tariffs Jan2020'!AJ70))</f>
        <v>0</v>
      </c>
      <c r="L76" s="85">
        <f>IF($C$5*'Tariffs Jan2020'!AL70/'Tariffs Jan2020'!AJ70&lt;'Tariffs Jan2020'!K70,0,IF($C$5*'Tariffs Jan2020'!AL70/'Tariffs Jan2020'!AJ70&lt;='Tariffs Jan2020'!L70,($C$5*'Tariffs Jan2020'!AL70/'Tariffs Jan2020'!AJ70-'Tariffs Jan2020'!K70)*('Tariffs Jan2020'!W70/100)*'Tariffs Jan2020'!AJ70,('Tariffs Jan2020'!L70-'Tariffs Jan2020'!K70)*('Tariffs Jan2020'!W70/100)*'Tariffs Jan2020'!AJ70))</f>
        <v>0</v>
      </c>
      <c r="M76" s="85">
        <f>IF($C$5*'Tariffs Jan2020'!AL70/'Tariffs Jan2020'!AJ70&lt;'Tariffs Jan2020'!L70,0,IF($C$5*'Tariffs Jan2020'!AL70/'Tariffs Jan2020'!AJ70&lt;='Tariffs Jan2020'!M70,($C$5*'Tariffs Jan2020'!AL70/'Tariffs Jan2020'!AJ70-'Tariffs Jan2020'!L70)*('Tariffs Jan2020'!X70/100)*'Tariffs Jan2020'!AJ70,('Tariffs Jan2020'!M70-'Tariffs Jan2020'!L70)*('Tariffs Jan2020'!X70/100)*'Tariffs Jan2020'!AJ70))</f>
        <v>0</v>
      </c>
      <c r="N76" s="85">
        <f>IF(($C$5*'Tariffs Jan2020'!AL70/'Tariffs Jan2020'!AJ70&gt;'Tariffs Jan2020'!M70),($C$5*'Tariffs Jan2020'!AL70/'Tariffs Jan2020'!AJ70-'Tariffs Jan2020'!M70)*'Tariffs Jan2020'!Y70/100*'Tariffs Jan2020'!AJ70,0)</f>
        <v>659.9076</v>
      </c>
      <c r="O76" s="73">
        <f t="shared" si="0"/>
        <v>1948.6114</v>
      </c>
      <c r="P76" s="498">
        <f t="shared" si="1"/>
        <v>2143.4725400000002</v>
      </c>
      <c r="Q76" s="451"/>
      <c r="R76" s="451"/>
      <c r="S76" s="451"/>
      <c r="T76" s="451"/>
      <c r="U76" s="451"/>
      <c r="V76" s="451"/>
      <c r="W76" s="451"/>
      <c r="X76" s="451"/>
      <c r="Y76" s="451"/>
      <c r="Z76" s="451"/>
    </row>
    <row r="77" spans="1:26" ht="14" thickBot="1" x14ac:dyDescent="0.2">
      <c r="A77" s="289" t="str">
        <f>'Tariffs Jan2020'!F71</f>
        <v>Powershop</v>
      </c>
      <c r="B77" s="289" t="str">
        <f>'Tariffs Jan2020'!D71</f>
        <v>AGN Central 1</v>
      </c>
      <c r="C77" s="290">
        <f>'Tariffs Jan2020'!E71</f>
        <v>43831</v>
      </c>
      <c r="D77" s="291">
        <f>365*'Tariffs Jan2020'!H71/100</f>
        <v>265.17250000000001</v>
      </c>
      <c r="E77" s="291">
        <f>((C$5*'Tariffs Jan2020'!AK71/'Tariffs Jan2020'!AI71)*('Tariffs Jan2020'!O71/100))*'Tariffs Jan2020'!AI71</f>
        <v>407.35925999999995</v>
      </c>
      <c r="F77" s="291">
        <v>0</v>
      </c>
      <c r="G77" s="291">
        <v>0</v>
      </c>
      <c r="H77" s="291">
        <v>0</v>
      </c>
      <c r="I77" s="291">
        <f>((C$5*'Tariffs Jan2020'!AL71/'Tariffs Jan2020'!AJ71)*('Tariffs Jan2020'!U71/100))*'Tariffs Jan2020'!AJ71</f>
        <v>814.7185199999999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2">
        <f t="shared" si="0"/>
        <v>1487.2502799999997</v>
      </c>
      <c r="P77" s="499">
        <f t="shared" si="1"/>
        <v>1635.9753079999998</v>
      </c>
      <c r="Q77" s="451"/>
      <c r="R77" s="451"/>
      <c r="S77" s="451"/>
      <c r="T77" s="451"/>
      <c r="U77" s="451"/>
      <c r="V77" s="451"/>
      <c r="W77" s="451"/>
      <c r="X77" s="451"/>
      <c r="Y77" s="451"/>
      <c r="Z77" s="451"/>
    </row>
    <row r="78" spans="1:26" ht="14" thickTop="1" x14ac:dyDescent="0.15">
      <c r="A78" s="47" t="str">
        <f>'Tariffs Jan2020'!F72</f>
        <v>AGL</v>
      </c>
      <c r="B78" s="47" t="str">
        <f>'Tariffs Jan2020'!D72</f>
        <v>AusNet Services West</v>
      </c>
      <c r="C78" s="287">
        <f>'Tariffs Jan2020'!E72</f>
        <v>43831</v>
      </c>
      <c r="D78" s="85">
        <f>365*'Tariffs Jan2020'!H72/100</f>
        <v>317.91499999999996</v>
      </c>
      <c r="E78" s="85">
        <f>IF($C$5*'Tariffs Jan2020'!AK72/'Tariffs Jan2020'!AI72&gt;='Tariffs Jan2020'!J72,( 'Tariffs Jan2020'!J72*'Tariffs Jan2020'!O72/100)* 'Tariffs Jan2020'!AI72,($C$5*'Tariffs Jan2020'!AK72/'Tariffs Jan2020'!AI72*'Tariffs Jan2020'!O72/100)* 'Tariffs Jan2020'!AI72)</f>
        <v>272.39999999999998</v>
      </c>
      <c r="F78" s="85">
        <f>IF($C$5*'Tariffs Jan2020'!AK72/'Tariffs Jan2020'!AI72&lt;'Tariffs Jan2020'!J72,0,IF($C$5*'Tariffs Jan2020'!AK72/'Tariffs Jan2020'!AI72&lt;='Tariffs Jan2020'!K72,($C$5*'Tariffs Jan2020'!AK72/'Tariffs Jan2020'!AI72-'Tariffs Jan2020'!J72)*('Tariffs Jan2020'!P72/100)*'Tariffs Jan2020'!AI72,('Tariffs Jan2020'!K72-'Tariffs Jan2020'!J72)*('Tariffs Jan2020'!P72/100)*'Tariffs Jan2020'!AI72))</f>
        <v>201.55295999999998</v>
      </c>
      <c r="G78" s="85">
        <f>IF($C$5*'Tariffs Jan2020'!AK72/'Tariffs Jan2020'!AI72&lt;'Tariffs Jan2020'!K72,0,IF($C$5*'Tariffs Jan2020'!AK72/'Tariffs Jan2020'!AI72&lt;='Tariffs Jan2020'!L72,($C$5*'Tariffs Jan2020'!AK72/'Tariffs Jan2020'!AI72-'Tariffs Jan2020'!K72)*('Tariffs Jan2020'!Q72/100)*'Tariffs Jan2020'!AI72,('Tariffs Jan2020'!L72-'Tariffs Jan2020'!K72)*('Tariffs Jan2020'!Q72/100)*'Tariffs Jan2020'!AI72))</f>
        <v>0</v>
      </c>
      <c r="H78" s="85">
        <f>IF($C$5*'Tariffs Jan2020'!AK72/'Tariffs Jan2020'!AI72&lt;'Tariffs Jan2020'!L72,0,IF($C$5*'Tariffs Jan2020'!AK72/'Tariffs Jan2020'!AI72&lt;='Tariffs Jan2020'!M72,($C$5*'Tariffs Jan2020'!AK72/'Tariffs Jan2020'!AI72-'Tariffs Jan2020'!L72)*('Tariffs Jan2020'!R72/100)*'Tariffs Jan2020'!AI72,('Tariffs Jan2020'!M72-'Tariffs Jan2020'!L72)*('Tariffs Jan2020'!R72/100)*'Tariffs Jan2020'!AI72))</f>
        <v>0</v>
      </c>
      <c r="I78" s="85">
        <f>IF(($C$5*'Tariffs Jan2020'!AK72/'Tariffs Jan2020'!AI72&gt;'Tariffs Jan2020'!M72),($C$5*'Tariffs Jan2020'!AK72/'Tariffs Jan2020'!AI72-'Tariffs Jan2020'!M72)*'Tariffs Jan2020'!S72/100*'Tariffs Jan2020'!AI72,0)</f>
        <v>0</v>
      </c>
      <c r="J78" s="85">
        <f>IF($C$5*'Tariffs Jan2020'!AL72/'Tariffs Jan2020'!AJ72&gt;='Tariffs Jan2020'!J72,('Tariffs Jan2020'!J72*'Tariffs Jan2020'!U72/100)* 'Tariffs Jan2020'!AJ72,($C$5*'Tariffs Jan2020'!AL72/'Tariffs Jan2020'!AJ72*'Tariffs Jan2020'!U72/100)* 'Tariffs Jan2020'!AJ72)</f>
        <v>496.79999999999995</v>
      </c>
      <c r="K78" s="85">
        <f>IF($C$5*'Tariffs Jan2020'!AL72/'Tariffs Jan2020'!AJ72&lt;'Tariffs Jan2020'!J72,0,IF($C$5*'Tariffs Jan2020'!AL72/'Tariffs Jan2020'!AJ72&lt;='Tariffs Jan2020'!K72,($C$5*'Tariffs Jan2020'!AL72/'Tariffs Jan2020'!AJ72-'Tariffs Jan2020'!J72)*('Tariffs Jan2020'!V72/100)*'Tariffs Jan2020'!AJ72,('Tariffs Jan2020'!K72-'Tariffs Jan2020'!J72)*('Tariffs Jan2020'!V72/100)*'Tariffs Jan2020'!AJ72))</f>
        <v>309.52775999999994</v>
      </c>
      <c r="L78" s="85">
        <f>IF($C$5*'Tariffs Jan2020'!AL72/'Tariffs Jan2020'!AJ72&lt;'Tariffs Jan2020'!K72,0,IF($C$5*'Tariffs Jan2020'!AL72/'Tariffs Jan2020'!AJ72&lt;='Tariffs Jan2020'!L72,($C$5*'Tariffs Jan2020'!AL72/'Tariffs Jan2020'!AJ72-'Tariffs Jan2020'!K72)*('Tariffs Jan2020'!W72/100)*'Tariffs Jan2020'!AJ72,('Tariffs Jan2020'!L72-'Tariffs Jan2020'!K72)*('Tariffs Jan2020'!W72/100)*'Tariffs Jan2020'!AJ72))</f>
        <v>0</v>
      </c>
      <c r="M78" s="85">
        <f>IF($C$5*'Tariffs Jan2020'!AL72/'Tariffs Jan2020'!AJ72&lt;'Tariffs Jan2020'!L72,0,IF($C$5*'Tariffs Jan2020'!AL72/'Tariffs Jan2020'!AJ72&lt;='Tariffs Jan2020'!M72,($C$5*'Tariffs Jan2020'!AL72/'Tariffs Jan2020'!AJ72-'Tariffs Jan2020'!L72)*('Tariffs Jan2020'!X72/100)*'Tariffs Jan2020'!AJ72,('Tariffs Jan2020'!M72-'Tariffs Jan2020'!L72)*('Tariffs Jan2020'!X72/100)*'Tariffs Jan2020'!AJ72))</f>
        <v>0</v>
      </c>
      <c r="N78" s="85">
        <f>IF(($C$5*'Tariffs Jan2020'!AL72/'Tariffs Jan2020'!AJ72&gt;'Tariffs Jan2020'!M72),($C$5*'Tariffs Jan2020'!AL72/'Tariffs Jan2020'!AJ72-'Tariffs Jan2020'!M72)*'Tariffs Jan2020'!Y72/100*'Tariffs Jan2020'!AJ72,0)</f>
        <v>0</v>
      </c>
      <c r="O78" s="73">
        <f t="shared" si="0"/>
        <v>1598.1957199999997</v>
      </c>
      <c r="P78" s="498">
        <f t="shared" si="1"/>
        <v>1758.0152919999998</v>
      </c>
      <c r="Q78" s="451"/>
      <c r="R78" s="451"/>
      <c r="S78" s="451"/>
      <c r="T78" s="451"/>
      <c r="U78" s="451"/>
      <c r="V78" s="451"/>
      <c r="W78" s="451"/>
      <c r="X78" s="451"/>
      <c r="Y78" s="451"/>
      <c r="Z78" s="451"/>
    </row>
    <row r="79" spans="1:26" x14ac:dyDescent="0.15">
      <c r="A79" s="47" t="str">
        <f>'Tariffs Jan2020'!F73</f>
        <v>Alinta Energy</v>
      </c>
      <c r="B79" s="47" t="str">
        <f>'Tariffs Jan2020'!D73</f>
        <v>AusNet Services West</v>
      </c>
      <c r="C79" s="287">
        <f>'Tariffs Jan2020'!E73</f>
        <v>43831</v>
      </c>
      <c r="D79" s="85">
        <f>365*'Tariffs Jan2020'!H73/100</f>
        <v>292</v>
      </c>
      <c r="E79" s="85">
        <f>IF($C$5*'Tariffs Jan2020'!AK73/'Tariffs Jan2020'!AI73&gt;='Tariffs Jan2020'!J73,( 'Tariffs Jan2020'!J73*'Tariffs Jan2020'!O73/100)* 'Tariffs Jan2020'!AI73,($C$5*'Tariffs Jan2020'!AK73/'Tariffs Jan2020'!AI73*'Tariffs Jan2020'!O73/100)* 'Tariffs Jan2020'!AI73)</f>
        <v>288</v>
      </c>
      <c r="F79" s="85">
        <f>IF($C$5*'Tariffs Jan2020'!AK73/'Tariffs Jan2020'!AI73&lt;'Tariffs Jan2020'!J73,0,IF($C$5*'Tariffs Jan2020'!AK73/'Tariffs Jan2020'!AI73&lt;='Tariffs Jan2020'!K73,($C$5*'Tariffs Jan2020'!AK73/'Tariffs Jan2020'!AI73-'Tariffs Jan2020'!J73)*('Tariffs Jan2020'!P73/100)*'Tariffs Jan2020'!AI73,('Tariffs Jan2020'!K73-'Tariffs Jan2020'!J73)*('Tariffs Jan2020'!P73/100)*'Tariffs Jan2020'!AI73))</f>
        <v>0</v>
      </c>
      <c r="G79" s="85">
        <f>IF($C$5*'Tariffs Jan2020'!AK73/'Tariffs Jan2020'!AI73&lt;'Tariffs Jan2020'!K73,0,IF($C$5*'Tariffs Jan2020'!AK73/'Tariffs Jan2020'!AI73&lt;='Tariffs Jan2020'!L73,($C$5*'Tariffs Jan2020'!AK73/'Tariffs Jan2020'!AI73-'Tariffs Jan2020'!K73)*('Tariffs Jan2020'!Q73/100)*'Tariffs Jan2020'!AI73,('Tariffs Jan2020'!L73-'Tariffs Jan2020'!K73)*('Tariffs Jan2020'!Q73/100)*'Tariffs Jan2020'!AI73))</f>
        <v>0</v>
      </c>
      <c r="H79" s="85">
        <f>IF($C$5*'Tariffs Jan2020'!AK73/'Tariffs Jan2020'!AI73&lt;'Tariffs Jan2020'!L73,0,IF($C$5*'Tariffs Jan2020'!AK73/'Tariffs Jan2020'!AI73&lt;='Tariffs Jan2020'!M73,($C$5*'Tariffs Jan2020'!AK73/'Tariffs Jan2020'!AI73-'Tariffs Jan2020'!L73)*('Tariffs Jan2020'!R73/100)*'Tariffs Jan2020'!AI73,('Tariffs Jan2020'!M73-'Tariffs Jan2020'!L73)*('Tariffs Jan2020'!R73/100)*'Tariffs Jan2020'!AI73))</f>
        <v>0</v>
      </c>
      <c r="I79" s="85">
        <f>IF(($C$5*'Tariffs Jan2020'!AK73/'Tariffs Jan2020'!AI73&gt;'Tariffs Jan2020'!M73),($C$5*'Tariffs Jan2020'!AK73/'Tariffs Jan2020'!AI73-'Tariffs Jan2020'!M73)*'Tariffs Jan2020'!S73/100*'Tariffs Jan2020'!AI73,0)</f>
        <v>197.95379999999997</v>
      </c>
      <c r="J79" s="85">
        <f>IF($C$5*'Tariffs Jan2020'!AL73/'Tariffs Jan2020'!AJ73&gt;='Tariffs Jan2020'!J73,('Tariffs Jan2020'!J73*'Tariffs Jan2020'!U73/100)* 'Tariffs Jan2020'!AJ73,($C$5*'Tariffs Jan2020'!AL73/'Tariffs Jan2020'!AJ73*'Tariffs Jan2020'!U73/100)* 'Tariffs Jan2020'!AJ73)</f>
        <v>504</v>
      </c>
      <c r="K79" s="85">
        <f>IF($C$5*'Tariffs Jan2020'!AL73/'Tariffs Jan2020'!AJ73&lt;'Tariffs Jan2020'!J73,0,IF($C$5*'Tariffs Jan2020'!AL73/'Tariffs Jan2020'!AJ73&lt;='Tariffs Jan2020'!K73,($C$5*'Tariffs Jan2020'!AL73/'Tariffs Jan2020'!AJ73-'Tariffs Jan2020'!J73)*('Tariffs Jan2020'!V73/100)*'Tariffs Jan2020'!AJ73,('Tariffs Jan2020'!K73-'Tariffs Jan2020'!J73)*('Tariffs Jan2020'!V73/100)*'Tariffs Jan2020'!AJ73))</f>
        <v>0</v>
      </c>
      <c r="L79" s="85">
        <f>IF($C$5*'Tariffs Jan2020'!AL73/'Tariffs Jan2020'!AJ73&lt;'Tariffs Jan2020'!K73,0,IF($C$5*'Tariffs Jan2020'!AL73/'Tariffs Jan2020'!AJ73&lt;='Tariffs Jan2020'!L73,($C$5*'Tariffs Jan2020'!AL73/'Tariffs Jan2020'!AJ73-'Tariffs Jan2020'!K73)*('Tariffs Jan2020'!W73/100)*'Tariffs Jan2020'!AJ73,('Tariffs Jan2020'!L73-'Tariffs Jan2020'!K73)*('Tariffs Jan2020'!W73/100)*'Tariffs Jan2020'!AJ73))</f>
        <v>0</v>
      </c>
      <c r="M79" s="85">
        <f>IF($C$5*'Tariffs Jan2020'!AL73/'Tariffs Jan2020'!AJ73&lt;'Tariffs Jan2020'!L73,0,IF($C$5*'Tariffs Jan2020'!AL73/'Tariffs Jan2020'!AJ73&lt;='Tariffs Jan2020'!M73,($C$5*'Tariffs Jan2020'!AL73/'Tariffs Jan2020'!AJ73-'Tariffs Jan2020'!L73)*('Tariffs Jan2020'!X73/100)*'Tariffs Jan2020'!AJ73,('Tariffs Jan2020'!M73-'Tariffs Jan2020'!L73)*('Tariffs Jan2020'!X73/100)*'Tariffs Jan2020'!AJ73))</f>
        <v>0</v>
      </c>
      <c r="N79" s="85">
        <f>IF(($C$5*'Tariffs Jan2020'!AL73/'Tariffs Jan2020'!AJ73&gt;'Tariffs Jan2020'!M73),($C$5*'Tariffs Jan2020'!AL73/'Tariffs Jan2020'!AJ73-'Tariffs Jan2020'!M73)*'Tariffs Jan2020'!Y73/100*'Tariffs Jan2020'!AJ73,0)</f>
        <v>305.92859999999996</v>
      </c>
      <c r="O79" s="73">
        <f t="shared" si="0"/>
        <v>1587.8824</v>
      </c>
      <c r="P79" s="498">
        <f t="shared" si="1"/>
        <v>1746.67064</v>
      </c>
      <c r="Q79" s="451"/>
      <c r="R79" s="451"/>
      <c r="S79" s="451"/>
      <c r="T79" s="451"/>
      <c r="U79" s="451"/>
      <c r="V79" s="451"/>
      <c r="W79" s="451"/>
      <c r="X79" s="451"/>
      <c r="Y79" s="451"/>
      <c r="Z79" s="451"/>
    </row>
    <row r="80" spans="1:26" x14ac:dyDescent="0.15">
      <c r="A80" s="47" t="str">
        <f>'Tariffs Jan2020'!F74</f>
        <v>Covau</v>
      </c>
      <c r="B80" s="47" t="str">
        <f>'Tariffs Jan2020'!D74</f>
        <v>AusNet Services West</v>
      </c>
      <c r="C80" s="287">
        <f>'Tariffs Jan2020'!E74</f>
        <v>43831</v>
      </c>
      <c r="D80" s="85">
        <f>365*'Tariffs Jan2020'!H74/100</f>
        <v>310.25</v>
      </c>
      <c r="E80" s="85">
        <f>IF($C$5*'Tariffs Jan2020'!AK74/'Tariffs Jan2020'!AI74&gt;='Tariffs Jan2020'!J74,( 'Tariffs Jan2020'!J74*'Tariffs Jan2020'!O74/100)* 'Tariffs Jan2020'!AI74,($C$5*'Tariffs Jan2020'!AK74/'Tariffs Jan2020'!AI74*'Tariffs Jan2020'!O74/100)* 'Tariffs Jan2020'!AI74)</f>
        <v>432</v>
      </c>
      <c r="F80" s="85">
        <f>IF($C$5*'Tariffs Jan2020'!AK74/'Tariffs Jan2020'!AI74&lt;'Tariffs Jan2020'!J74,0,IF($C$5*'Tariffs Jan2020'!AK74/'Tariffs Jan2020'!AI74&lt;='Tariffs Jan2020'!K74,($C$5*'Tariffs Jan2020'!AK74/'Tariffs Jan2020'!AI74-'Tariffs Jan2020'!J74)*('Tariffs Jan2020'!P74/100)*'Tariffs Jan2020'!AI74,('Tariffs Jan2020'!K74-'Tariffs Jan2020'!J74)*('Tariffs Jan2020'!P74/100)*'Tariffs Jan2020'!AI74))</f>
        <v>303.75</v>
      </c>
      <c r="G80" s="85">
        <f>IF($C$5*'Tariffs Jan2020'!AK74/'Tariffs Jan2020'!AI74&lt;'Tariffs Jan2020'!K74,0,IF($C$5*'Tariffs Jan2020'!AK74/'Tariffs Jan2020'!AI74&lt;='Tariffs Jan2020'!L74,($C$5*'Tariffs Jan2020'!AK74/'Tariffs Jan2020'!AI74-'Tariffs Jan2020'!K74)*('Tariffs Jan2020'!Q74/100)*'Tariffs Jan2020'!AI74,('Tariffs Jan2020'!L74-'Tariffs Jan2020'!K74)*('Tariffs Jan2020'!Q74/100)*'Tariffs Jan2020'!AI74))</f>
        <v>0</v>
      </c>
      <c r="H80" s="85">
        <f>IF($C$5*'Tariffs Jan2020'!AK74/'Tariffs Jan2020'!AI74&lt;'Tariffs Jan2020'!L74,0,IF($C$5*'Tariffs Jan2020'!AK74/'Tariffs Jan2020'!AI74&lt;='Tariffs Jan2020'!M74,($C$5*'Tariffs Jan2020'!AK74/'Tariffs Jan2020'!AI74-'Tariffs Jan2020'!L74)*('Tariffs Jan2020'!R74/100)*'Tariffs Jan2020'!AI74,('Tariffs Jan2020'!M74-'Tariffs Jan2020'!L74)*('Tariffs Jan2020'!R74/100)*'Tariffs Jan2020'!AI74))</f>
        <v>0</v>
      </c>
      <c r="I80" s="85">
        <f>IF(($C$5*'Tariffs Jan2020'!AK74/'Tariffs Jan2020'!AI74&gt;'Tariffs Jan2020'!M74),($C$5*'Tariffs Jan2020'!AK74/'Tariffs Jan2020'!AI74-'Tariffs Jan2020'!M74)*'Tariffs Jan2020'!S74/100*'Tariffs Jan2020'!AI74,0)</f>
        <v>0</v>
      </c>
      <c r="J80" s="85">
        <f>IF($C$5*'Tariffs Jan2020'!AL74/'Tariffs Jan2020'!AJ74&gt;='Tariffs Jan2020'!J74,('Tariffs Jan2020'!J74*'Tariffs Jan2020'!U74/100)* 'Tariffs Jan2020'!AJ74,($C$5*'Tariffs Jan2020'!AL74/'Tariffs Jan2020'!AJ74*'Tariffs Jan2020'!U74/100)* 'Tariffs Jan2020'!AJ74)</f>
        <v>376.20000000000005</v>
      </c>
      <c r="K80" s="85">
        <f>IF($C$5*'Tariffs Jan2020'!AL74/'Tariffs Jan2020'!AJ74&lt;'Tariffs Jan2020'!J74,0,IF($C$5*'Tariffs Jan2020'!AL74/'Tariffs Jan2020'!AJ74&lt;='Tariffs Jan2020'!K74,($C$5*'Tariffs Jan2020'!AL74/'Tariffs Jan2020'!AJ74-'Tariffs Jan2020'!J74)*('Tariffs Jan2020'!V74/100)*'Tariffs Jan2020'!AJ74,('Tariffs Jan2020'!K74-'Tariffs Jan2020'!J74)*('Tariffs Jan2020'!V74/100)*'Tariffs Jan2020'!AJ74))</f>
        <v>261.89999999999998</v>
      </c>
      <c r="L80" s="85">
        <f>IF($C$5*'Tariffs Jan2020'!AL74/'Tariffs Jan2020'!AJ74&lt;'Tariffs Jan2020'!K74,0,IF($C$5*'Tariffs Jan2020'!AL74/'Tariffs Jan2020'!AJ74&lt;='Tariffs Jan2020'!L74,($C$5*'Tariffs Jan2020'!AL74/'Tariffs Jan2020'!AJ74-'Tariffs Jan2020'!K74)*('Tariffs Jan2020'!W74/100)*'Tariffs Jan2020'!AJ74,('Tariffs Jan2020'!L74-'Tariffs Jan2020'!K74)*('Tariffs Jan2020'!W74/100)*'Tariffs Jan2020'!AJ74))</f>
        <v>0</v>
      </c>
      <c r="M80" s="85">
        <f>IF($C$5*'Tariffs Jan2020'!AL74/'Tariffs Jan2020'!AJ74&lt;'Tariffs Jan2020'!L74,0,IF($C$5*'Tariffs Jan2020'!AL74/'Tariffs Jan2020'!AJ74&lt;='Tariffs Jan2020'!M74,($C$5*'Tariffs Jan2020'!AL74/'Tariffs Jan2020'!AJ74-'Tariffs Jan2020'!L74)*('Tariffs Jan2020'!X74/100)*'Tariffs Jan2020'!AJ74,('Tariffs Jan2020'!M74-'Tariffs Jan2020'!L74)*('Tariffs Jan2020'!X74/100)*'Tariffs Jan2020'!AJ74))</f>
        <v>0</v>
      </c>
      <c r="N80" s="85">
        <f>IF(($C$5*'Tariffs Jan2020'!AL74/'Tariffs Jan2020'!AJ74&gt;'Tariffs Jan2020'!M74),($C$5*'Tariffs Jan2020'!AL74/'Tariffs Jan2020'!AJ74-'Tariffs Jan2020'!M74)*'Tariffs Jan2020'!Y74/100*'Tariffs Jan2020'!AJ74,0)</f>
        <v>0</v>
      </c>
      <c r="O80" s="73">
        <f t="shared" si="0"/>
        <v>1684.1</v>
      </c>
      <c r="P80" s="498">
        <f t="shared" si="1"/>
        <v>1852.51</v>
      </c>
      <c r="Q80" s="451"/>
      <c r="R80" s="451"/>
      <c r="S80" s="451"/>
      <c r="T80" s="451"/>
      <c r="U80" s="451"/>
      <c r="V80" s="451"/>
      <c r="W80" s="451"/>
      <c r="X80" s="451"/>
      <c r="Y80" s="451"/>
      <c r="Z80" s="451"/>
    </row>
    <row r="81" spans="1:26" x14ac:dyDescent="0.15">
      <c r="A81" s="47" t="str">
        <f>'Tariffs Jan2020'!F75</f>
        <v>EnergyAustralia</v>
      </c>
      <c r="B81" s="47" t="str">
        <f>'Tariffs Jan2020'!D75</f>
        <v>AusNet Services West</v>
      </c>
      <c r="C81" s="287">
        <f>'Tariffs Jan2020'!E75</f>
        <v>43831</v>
      </c>
      <c r="D81" s="85">
        <f>365*'Tariffs Jan2020'!H75/100</f>
        <v>360.255</v>
      </c>
      <c r="E81" s="85">
        <f>IF($C$5*'Tariffs Jan2020'!AK75/'Tariffs Jan2020'!AI75&gt;='Tariffs Jan2020'!J75,( 'Tariffs Jan2020'!J75*'Tariffs Jan2020'!O75/100)* 'Tariffs Jan2020'!AI75,($C$5*'Tariffs Jan2020'!AK75/'Tariffs Jan2020'!AI75*'Tariffs Jan2020'!O75/100)* 'Tariffs Jan2020'!AI75)</f>
        <v>543.84560999999997</v>
      </c>
      <c r="F81" s="85">
        <f>IF($C$5*'Tariffs Jan2020'!AK75/'Tariffs Jan2020'!AI75&lt;'Tariffs Jan2020'!J75,0,IF($C$5*'Tariffs Jan2020'!AK75/'Tariffs Jan2020'!AI75&lt;='Tariffs Jan2020'!K75,($C$5*'Tariffs Jan2020'!AK75/'Tariffs Jan2020'!AI75-'Tariffs Jan2020'!J75)*('Tariffs Jan2020'!P75/100)*'Tariffs Jan2020'!AI75,('Tariffs Jan2020'!K75-'Tariffs Jan2020'!J75)*('Tariffs Jan2020'!P75/100)*'Tariffs Jan2020'!AI75))</f>
        <v>0</v>
      </c>
      <c r="G81" s="85">
        <f>IF($C$5*'Tariffs Jan2020'!AK75/'Tariffs Jan2020'!AI75&lt;'Tariffs Jan2020'!K75,0,IF($C$5*'Tariffs Jan2020'!AK75/'Tariffs Jan2020'!AI75&lt;='Tariffs Jan2020'!L75,($C$5*'Tariffs Jan2020'!AK75/'Tariffs Jan2020'!AI75-'Tariffs Jan2020'!K75)*('Tariffs Jan2020'!Q75/100)*'Tariffs Jan2020'!AI75,('Tariffs Jan2020'!L75-'Tariffs Jan2020'!K75)*('Tariffs Jan2020'!Q75/100)*'Tariffs Jan2020'!AI75))</f>
        <v>0</v>
      </c>
      <c r="H81" s="85">
        <f>IF($C$5*'Tariffs Jan2020'!AK75/'Tariffs Jan2020'!AI75&lt;'Tariffs Jan2020'!L75,0,IF($C$5*'Tariffs Jan2020'!AK75/'Tariffs Jan2020'!AI75&lt;='Tariffs Jan2020'!M75,($C$5*'Tariffs Jan2020'!AK75/'Tariffs Jan2020'!AI75-'Tariffs Jan2020'!L75)*('Tariffs Jan2020'!R75/100)*'Tariffs Jan2020'!AI75,('Tariffs Jan2020'!M75-'Tariffs Jan2020'!L75)*('Tariffs Jan2020'!R75/100)*'Tariffs Jan2020'!AI75))</f>
        <v>0</v>
      </c>
      <c r="I81" s="85">
        <f>IF(($C$5*'Tariffs Jan2020'!AK75/'Tariffs Jan2020'!AI75&gt;'Tariffs Jan2020'!M75),($C$5*'Tariffs Jan2020'!AK75/'Tariffs Jan2020'!AI75-'Tariffs Jan2020'!M75)*'Tariffs Jan2020'!S75/100*'Tariffs Jan2020'!AI75,0)</f>
        <v>0</v>
      </c>
      <c r="J81" s="85">
        <f>IF($C$5*'Tariffs Jan2020'!AL75/'Tariffs Jan2020'!AJ75&gt;='Tariffs Jan2020'!J75,('Tariffs Jan2020'!J75*'Tariffs Jan2020'!U75/100)* 'Tariffs Jan2020'!AJ75,($C$5*'Tariffs Jan2020'!AL75/'Tariffs Jan2020'!AJ75*'Tariffs Jan2020'!U75/100)* 'Tariffs Jan2020'!AJ75)</f>
        <v>818.91809999999987</v>
      </c>
      <c r="K81" s="85">
        <f>IF($C$5*'Tariffs Jan2020'!AL75/'Tariffs Jan2020'!AJ75&lt;'Tariffs Jan2020'!J75,0,IF($C$5*'Tariffs Jan2020'!AL75/'Tariffs Jan2020'!AJ75&lt;='Tariffs Jan2020'!K75,($C$5*'Tariffs Jan2020'!AL75/'Tariffs Jan2020'!AJ75-'Tariffs Jan2020'!J75)*('Tariffs Jan2020'!V75/100)*'Tariffs Jan2020'!AJ75,('Tariffs Jan2020'!K75-'Tariffs Jan2020'!J75)*('Tariffs Jan2020'!V75/100)*'Tariffs Jan2020'!AJ75))</f>
        <v>0</v>
      </c>
      <c r="L81" s="85">
        <f>IF($C$5*'Tariffs Jan2020'!AL75/'Tariffs Jan2020'!AJ75&lt;'Tariffs Jan2020'!K75,0,IF($C$5*'Tariffs Jan2020'!AL75/'Tariffs Jan2020'!AJ75&lt;='Tariffs Jan2020'!L75,($C$5*'Tariffs Jan2020'!AL75/'Tariffs Jan2020'!AJ75-'Tariffs Jan2020'!K75)*('Tariffs Jan2020'!W75/100)*'Tariffs Jan2020'!AJ75,('Tariffs Jan2020'!L75-'Tariffs Jan2020'!K75)*('Tariffs Jan2020'!W75/100)*'Tariffs Jan2020'!AJ75))</f>
        <v>0</v>
      </c>
      <c r="M81" s="85">
        <f>IF($C$5*'Tariffs Jan2020'!AL75/'Tariffs Jan2020'!AJ75&lt;'Tariffs Jan2020'!L75,0,IF($C$5*'Tariffs Jan2020'!AL75/'Tariffs Jan2020'!AJ75&lt;='Tariffs Jan2020'!M75,($C$5*'Tariffs Jan2020'!AL75/'Tariffs Jan2020'!AJ75-'Tariffs Jan2020'!L75)*('Tariffs Jan2020'!X75/100)*'Tariffs Jan2020'!AJ75,('Tariffs Jan2020'!M75-'Tariffs Jan2020'!L75)*('Tariffs Jan2020'!X75/100)*'Tariffs Jan2020'!AJ75))</f>
        <v>0</v>
      </c>
      <c r="N81" s="85">
        <f>IF(($C$5*'Tariffs Jan2020'!AL75/'Tariffs Jan2020'!AJ75&gt;'Tariffs Jan2020'!M75),($C$5*'Tariffs Jan2020'!AL75/'Tariffs Jan2020'!AJ75-'Tariffs Jan2020'!M75)*'Tariffs Jan2020'!Y75/100*'Tariffs Jan2020'!AJ75,0)</f>
        <v>0</v>
      </c>
      <c r="O81" s="73">
        <f t="shared" si="0"/>
        <v>1723.0187099999998</v>
      </c>
      <c r="P81" s="498">
        <f t="shared" si="1"/>
        <v>1895.3205809999999</v>
      </c>
      <c r="Q81" s="451"/>
      <c r="R81" s="451"/>
      <c r="S81" s="451"/>
      <c r="T81" s="451"/>
      <c r="U81" s="451"/>
      <c r="V81" s="451"/>
      <c r="W81" s="451"/>
      <c r="X81" s="451"/>
      <c r="Y81" s="451"/>
      <c r="Z81" s="451"/>
    </row>
    <row r="82" spans="1:26" x14ac:dyDescent="0.15">
      <c r="A82" s="47" t="str">
        <f>'Tariffs Jan2020'!F76</f>
        <v>Lumo Energy</v>
      </c>
      <c r="B82" s="47" t="str">
        <f>'Tariffs Jan2020'!D76</f>
        <v>AusNet Services West</v>
      </c>
      <c r="C82" s="287">
        <f>'Tariffs Jan2020'!E76</f>
        <v>43831</v>
      </c>
      <c r="D82" s="85">
        <f>365*'Tariffs Jan2020'!H76/100</f>
        <v>291.27</v>
      </c>
      <c r="E82" s="85">
        <f>IF($C$5*'Tariffs Jan2020'!AK76/'Tariffs Jan2020'!AI76&gt;='Tariffs Jan2020'!J76,( 'Tariffs Jan2020'!J76*'Tariffs Jan2020'!O76/100)* 'Tariffs Jan2020'!AI76,($C$5*'Tariffs Jan2020'!AK76/'Tariffs Jan2020'!AI76*'Tariffs Jan2020'!O76/100)* 'Tariffs Jan2020'!AI76)</f>
        <v>273.81818181818176</v>
      </c>
      <c r="F82" s="85">
        <f>IF($C$5*'Tariffs Jan2020'!AK76/'Tariffs Jan2020'!AI76&lt;'Tariffs Jan2020'!J76,0,IF($C$5*'Tariffs Jan2020'!AK76/'Tariffs Jan2020'!AI76&lt;='Tariffs Jan2020'!K76,($C$5*'Tariffs Jan2020'!AK76/'Tariffs Jan2020'!AI76-'Tariffs Jan2020'!J76)*('Tariffs Jan2020'!P76/100)*'Tariffs Jan2020'!AI76,('Tariffs Jan2020'!K76-'Tariffs Jan2020'!J76)*('Tariffs Jan2020'!P76/100)*'Tariffs Jan2020'!AI76))</f>
        <v>190.59188181818175</v>
      </c>
      <c r="G82" s="85">
        <f>IF($C$5*'Tariffs Jan2020'!AK76/'Tariffs Jan2020'!AI76&lt;'Tariffs Jan2020'!K76,0,IF($C$5*'Tariffs Jan2020'!AK76/'Tariffs Jan2020'!AI76&lt;='Tariffs Jan2020'!L76,($C$5*'Tariffs Jan2020'!AK76/'Tariffs Jan2020'!AI76-'Tariffs Jan2020'!K76)*('Tariffs Jan2020'!Q76/100)*'Tariffs Jan2020'!AI76,('Tariffs Jan2020'!L76-'Tariffs Jan2020'!K76)*('Tariffs Jan2020'!Q76/100)*'Tariffs Jan2020'!AI76))</f>
        <v>0</v>
      </c>
      <c r="H82" s="85">
        <f>IF($C$5*'Tariffs Jan2020'!AK76/'Tariffs Jan2020'!AI76&lt;'Tariffs Jan2020'!L76,0,IF($C$5*'Tariffs Jan2020'!AK76/'Tariffs Jan2020'!AI76&lt;='Tariffs Jan2020'!M76,($C$5*'Tariffs Jan2020'!AK76/'Tariffs Jan2020'!AI76-'Tariffs Jan2020'!L76)*('Tariffs Jan2020'!R76/100)*'Tariffs Jan2020'!AI76,('Tariffs Jan2020'!M76-'Tariffs Jan2020'!L76)*('Tariffs Jan2020'!R76/100)*'Tariffs Jan2020'!AI76))</f>
        <v>0</v>
      </c>
      <c r="I82" s="85">
        <f>IF(($C$5*'Tariffs Jan2020'!AK76/'Tariffs Jan2020'!AI76&gt;'Tariffs Jan2020'!M76),($C$5*'Tariffs Jan2020'!AK76/'Tariffs Jan2020'!AI76-'Tariffs Jan2020'!M76)*'Tariffs Jan2020'!S76/100*'Tariffs Jan2020'!AI76,0)</f>
        <v>0</v>
      </c>
      <c r="J82" s="85">
        <f>IF($C$5*'Tariffs Jan2020'!AL76/'Tariffs Jan2020'!AJ76&gt;='Tariffs Jan2020'!J76,('Tariffs Jan2020'!J76*'Tariffs Jan2020'!U76/100)* 'Tariffs Jan2020'!AJ76,($C$5*'Tariffs Jan2020'!AL76/'Tariffs Jan2020'!AJ76*'Tariffs Jan2020'!U76/100)* 'Tariffs Jan2020'!AJ76)</f>
        <v>436.36363636363632</v>
      </c>
      <c r="K82" s="85">
        <f>IF($C$5*'Tariffs Jan2020'!AL76/'Tariffs Jan2020'!AJ76&lt;'Tariffs Jan2020'!J76,0,IF($C$5*'Tariffs Jan2020'!AL76/'Tariffs Jan2020'!AJ76&lt;='Tariffs Jan2020'!K76,($C$5*'Tariffs Jan2020'!AL76/'Tariffs Jan2020'!AJ76-'Tariffs Jan2020'!J76)*('Tariffs Jan2020'!V76/100)*'Tariffs Jan2020'!AJ76,('Tariffs Jan2020'!K76-'Tariffs Jan2020'!J76)*('Tariffs Jan2020'!V76/100)*'Tariffs Jan2020'!AJ76))</f>
        <v>320.65243636363624</v>
      </c>
      <c r="L82" s="85">
        <f>IF($C$5*'Tariffs Jan2020'!AL76/'Tariffs Jan2020'!AJ76&lt;'Tariffs Jan2020'!K76,0,IF($C$5*'Tariffs Jan2020'!AL76/'Tariffs Jan2020'!AJ76&lt;='Tariffs Jan2020'!L76,($C$5*'Tariffs Jan2020'!AL76/'Tariffs Jan2020'!AJ76-'Tariffs Jan2020'!K76)*('Tariffs Jan2020'!W76/100)*'Tariffs Jan2020'!AJ76,('Tariffs Jan2020'!L76-'Tariffs Jan2020'!K76)*('Tariffs Jan2020'!W76/100)*'Tariffs Jan2020'!AJ76))</f>
        <v>0</v>
      </c>
      <c r="M82" s="85">
        <f>IF($C$5*'Tariffs Jan2020'!AL76/'Tariffs Jan2020'!AJ76&lt;'Tariffs Jan2020'!L76,0,IF($C$5*'Tariffs Jan2020'!AL76/'Tariffs Jan2020'!AJ76&lt;='Tariffs Jan2020'!M76,($C$5*'Tariffs Jan2020'!AL76/'Tariffs Jan2020'!AJ76-'Tariffs Jan2020'!L76)*('Tariffs Jan2020'!X76/100)*'Tariffs Jan2020'!AJ76,('Tariffs Jan2020'!M76-'Tariffs Jan2020'!L76)*('Tariffs Jan2020'!X76/100)*'Tariffs Jan2020'!AJ76))</f>
        <v>0</v>
      </c>
      <c r="N82" s="85">
        <f>IF(($C$5*'Tariffs Jan2020'!AL76/'Tariffs Jan2020'!AJ76&gt;'Tariffs Jan2020'!M76),($C$5*'Tariffs Jan2020'!AL76/'Tariffs Jan2020'!AJ76-'Tariffs Jan2020'!M76)*'Tariffs Jan2020'!Y76/100*'Tariffs Jan2020'!AJ76,0)</f>
        <v>0</v>
      </c>
      <c r="O82" s="73">
        <f t="shared" si="0"/>
        <v>1512.696136363636</v>
      </c>
      <c r="P82" s="498">
        <f t="shared" si="1"/>
        <v>1663.9657499999998</v>
      </c>
      <c r="Q82" s="451"/>
      <c r="R82" s="451"/>
      <c r="S82" s="451"/>
      <c r="T82" s="451"/>
      <c r="U82" s="451"/>
      <c r="V82" s="451"/>
      <c r="W82" s="451"/>
      <c r="X82" s="451"/>
      <c r="Y82" s="451"/>
      <c r="Z82" s="451"/>
    </row>
    <row r="83" spans="1:26" x14ac:dyDescent="0.15">
      <c r="A83" s="47" t="str">
        <f>'Tariffs Jan2020'!F77</f>
        <v>Momentum Energy</v>
      </c>
      <c r="B83" s="47" t="str">
        <f>'Tariffs Jan2020'!D77</f>
        <v>AusNet Services West</v>
      </c>
      <c r="C83" s="287">
        <f>'Tariffs Jan2020'!E77</f>
        <v>43831</v>
      </c>
      <c r="D83" s="85">
        <f>365*'Tariffs Jan2020'!H77/100</f>
        <v>368.21199999999999</v>
      </c>
      <c r="E83" s="85">
        <f>IF($C$5*'Tariffs Jan2020'!AK77/'Tariffs Jan2020'!AI77&gt;='Tariffs Jan2020'!J77,( 'Tariffs Jan2020'!J77*'Tariffs Jan2020'!O77/100)* 'Tariffs Jan2020'!AI77,($C$5*'Tariffs Jan2020'!AK77/'Tariffs Jan2020'!AI77*'Tariffs Jan2020'!O77/100)* 'Tariffs Jan2020'!AI77)</f>
        <v>313.2</v>
      </c>
      <c r="F83" s="85">
        <f>IF($C$5*'Tariffs Jan2020'!AK77/'Tariffs Jan2020'!AI77&lt;'Tariffs Jan2020'!J77,0,IF($C$5*'Tariffs Jan2020'!AK77/'Tariffs Jan2020'!AI77&lt;='Tariffs Jan2020'!K77,($C$5*'Tariffs Jan2020'!AK77/'Tariffs Jan2020'!AI77-'Tariffs Jan2020'!J77)*('Tariffs Jan2020'!P77/100)*'Tariffs Jan2020'!AI77,('Tariffs Jan2020'!K77-'Tariffs Jan2020'!J77)*('Tariffs Jan2020'!P77/100)*'Tariffs Jan2020'!AI77))</f>
        <v>221.34833999999995</v>
      </c>
      <c r="G83" s="85">
        <f>IF($C$5*'Tariffs Jan2020'!AK77/'Tariffs Jan2020'!AI77&lt;'Tariffs Jan2020'!K77,0,IF($C$5*'Tariffs Jan2020'!AK77/'Tariffs Jan2020'!AI77&lt;='Tariffs Jan2020'!L77,($C$5*'Tariffs Jan2020'!AK77/'Tariffs Jan2020'!AI77-'Tariffs Jan2020'!K77)*('Tariffs Jan2020'!Q77/100)*'Tariffs Jan2020'!AI77,('Tariffs Jan2020'!L77-'Tariffs Jan2020'!K77)*('Tariffs Jan2020'!Q77/100)*'Tariffs Jan2020'!AI77))</f>
        <v>0</v>
      </c>
      <c r="H83" s="85">
        <f>IF($C$5*'Tariffs Jan2020'!AK77/'Tariffs Jan2020'!AI77&lt;'Tariffs Jan2020'!L77,0,IF($C$5*'Tariffs Jan2020'!AK77/'Tariffs Jan2020'!AI77&lt;='Tariffs Jan2020'!M77,($C$5*'Tariffs Jan2020'!AK77/'Tariffs Jan2020'!AI77-'Tariffs Jan2020'!L77)*('Tariffs Jan2020'!R77/100)*'Tariffs Jan2020'!AI77,('Tariffs Jan2020'!M77-'Tariffs Jan2020'!L77)*('Tariffs Jan2020'!R77/100)*'Tariffs Jan2020'!AI77))</f>
        <v>0</v>
      </c>
      <c r="I83" s="85">
        <f>IF(($C$5*'Tariffs Jan2020'!AK77/'Tariffs Jan2020'!AI77&gt;'Tariffs Jan2020'!M77),($C$5*'Tariffs Jan2020'!AK77/'Tariffs Jan2020'!AI77-'Tariffs Jan2020'!M77)*'Tariffs Jan2020'!S77/100*'Tariffs Jan2020'!AI77,0)</f>
        <v>0</v>
      </c>
      <c r="J83" s="85">
        <f>IF($C$5*'Tariffs Jan2020'!AL77/'Tariffs Jan2020'!AJ77&gt;='Tariffs Jan2020'!J77,('Tariffs Jan2020'!J77*'Tariffs Jan2020'!U77/100)* 'Tariffs Jan2020'!AJ77,($C$5*'Tariffs Jan2020'!AL77/'Tariffs Jan2020'!AJ77*'Tariffs Jan2020'!U77/100)* 'Tariffs Jan2020'!AJ77)</f>
        <v>482.39999999999992</v>
      </c>
      <c r="K83" s="85">
        <f>IF($C$5*'Tariffs Jan2020'!AL77/'Tariffs Jan2020'!AJ77&lt;'Tariffs Jan2020'!J77,0,IF($C$5*'Tariffs Jan2020'!AL77/'Tariffs Jan2020'!AJ77&lt;='Tariffs Jan2020'!K77,($C$5*'Tariffs Jan2020'!AL77/'Tariffs Jan2020'!AJ77-'Tariffs Jan2020'!J77)*('Tariffs Jan2020'!V77/100)*'Tariffs Jan2020'!AJ77,('Tariffs Jan2020'!K77-'Tariffs Jan2020'!J77)*('Tariffs Jan2020'!V77/100)*'Tariffs Jan2020'!AJ77))</f>
        <v>358.11641999999995</v>
      </c>
      <c r="L83" s="85">
        <f>IF($C$5*'Tariffs Jan2020'!AL77/'Tariffs Jan2020'!AJ77&lt;'Tariffs Jan2020'!K77,0,IF($C$5*'Tariffs Jan2020'!AL77/'Tariffs Jan2020'!AJ77&lt;='Tariffs Jan2020'!L77,($C$5*'Tariffs Jan2020'!AL77/'Tariffs Jan2020'!AJ77-'Tariffs Jan2020'!K77)*('Tariffs Jan2020'!W77/100)*'Tariffs Jan2020'!AJ77,('Tariffs Jan2020'!L77-'Tariffs Jan2020'!K77)*('Tariffs Jan2020'!W77/100)*'Tariffs Jan2020'!AJ77))</f>
        <v>0</v>
      </c>
      <c r="M83" s="85">
        <f>IF($C$5*'Tariffs Jan2020'!AL77/'Tariffs Jan2020'!AJ77&lt;'Tariffs Jan2020'!L77,0,IF($C$5*'Tariffs Jan2020'!AL77/'Tariffs Jan2020'!AJ77&lt;='Tariffs Jan2020'!M77,($C$5*'Tariffs Jan2020'!AL77/'Tariffs Jan2020'!AJ77-'Tariffs Jan2020'!L77)*('Tariffs Jan2020'!X77/100)*'Tariffs Jan2020'!AJ77,('Tariffs Jan2020'!M77-'Tariffs Jan2020'!L77)*('Tariffs Jan2020'!X77/100)*'Tariffs Jan2020'!AJ77))</f>
        <v>0</v>
      </c>
      <c r="N83" s="85">
        <f>IF(($C$5*'Tariffs Jan2020'!AL77/'Tariffs Jan2020'!AJ77&gt;'Tariffs Jan2020'!M77),($C$5*'Tariffs Jan2020'!AL77/'Tariffs Jan2020'!AJ77-'Tariffs Jan2020'!M77)*'Tariffs Jan2020'!Y77/100*'Tariffs Jan2020'!AJ77,0)</f>
        <v>0</v>
      </c>
      <c r="O83" s="73">
        <f t="shared" si="0"/>
        <v>1743.2767599999997</v>
      </c>
      <c r="P83" s="498">
        <f t="shared" si="1"/>
        <v>1917.6044359999999</v>
      </c>
      <c r="Q83" s="451"/>
      <c r="R83" s="451"/>
      <c r="S83" s="451"/>
      <c r="T83" s="451"/>
      <c r="U83" s="451"/>
      <c r="V83" s="451"/>
      <c r="W83" s="451"/>
      <c r="X83" s="451"/>
      <c r="Y83" s="451"/>
      <c r="Z83" s="451"/>
    </row>
    <row r="84" spans="1:26" x14ac:dyDescent="0.15">
      <c r="A84" s="47" t="str">
        <f>'Tariffs Jan2020'!F78</f>
        <v>Origin Energy</v>
      </c>
      <c r="B84" s="47" t="str">
        <f>'Tariffs Jan2020'!D78</f>
        <v>AusNet Services West</v>
      </c>
      <c r="C84" s="287">
        <f>'Tariffs Jan2020'!E78</f>
        <v>43831</v>
      </c>
      <c r="D84" s="85">
        <f>365*'Tariffs Jan2020'!H78/100</f>
        <v>288.35000000000002</v>
      </c>
      <c r="E84" s="85">
        <f>IF($C$5*'Tariffs Jan2020'!AK78/'Tariffs Jan2020'!AI78&gt;='Tariffs Jan2020'!J78,( 'Tariffs Jan2020'!J78*'Tariffs Jan2020'!O78/100)* 'Tariffs Jan2020'!AI78,($C$5*'Tariffs Jan2020'!AK78/'Tariffs Jan2020'!AI78*'Tariffs Jan2020'!O78/100)* 'Tariffs Jan2020'!AI78)</f>
        <v>144</v>
      </c>
      <c r="F84" s="85">
        <f>IF($C$5*'Tariffs Jan2020'!AK78/'Tariffs Jan2020'!AI78&lt;'Tariffs Jan2020'!J78,0,IF($C$5*'Tariffs Jan2020'!AK78/'Tariffs Jan2020'!AI78&lt;='Tariffs Jan2020'!K78,($C$5*'Tariffs Jan2020'!AK78/'Tariffs Jan2020'!AI78-'Tariffs Jan2020'!J78)*('Tariffs Jan2020'!P78/100)*'Tariffs Jan2020'!AI78,('Tariffs Jan2020'!K78-'Tariffs Jan2020'!J78)*('Tariffs Jan2020'!P78/100)*'Tariffs Jan2020'!AI78))</f>
        <v>0</v>
      </c>
      <c r="G84" s="85">
        <f>IF($C$5*'Tariffs Jan2020'!AK78/'Tariffs Jan2020'!AI78&lt;'Tariffs Jan2020'!K78,0,IF($C$5*'Tariffs Jan2020'!AK78/'Tariffs Jan2020'!AI78&lt;='Tariffs Jan2020'!L78,($C$5*'Tariffs Jan2020'!AK78/'Tariffs Jan2020'!AI78-'Tariffs Jan2020'!K78)*('Tariffs Jan2020'!Q78/100)*'Tariffs Jan2020'!AI78,('Tariffs Jan2020'!L78-'Tariffs Jan2020'!K78)*('Tariffs Jan2020'!Q78/100)*'Tariffs Jan2020'!AI78))</f>
        <v>0</v>
      </c>
      <c r="H84" s="85">
        <f>IF($C$5*'Tariffs Jan2020'!AK78/'Tariffs Jan2020'!AI78&lt;'Tariffs Jan2020'!L78,0,IF($C$5*'Tariffs Jan2020'!AK78/'Tariffs Jan2020'!AI78&lt;='Tariffs Jan2020'!M78,($C$5*'Tariffs Jan2020'!AK78/'Tariffs Jan2020'!AI78-'Tariffs Jan2020'!L78)*('Tariffs Jan2020'!R78/100)*'Tariffs Jan2020'!AI78,('Tariffs Jan2020'!M78-'Tariffs Jan2020'!L78)*('Tariffs Jan2020'!R78/100)*'Tariffs Jan2020'!AI78))</f>
        <v>0</v>
      </c>
      <c r="I84" s="85">
        <f>IF(($C$5*'Tariffs Jan2020'!AK78/'Tariffs Jan2020'!AI78&gt;'Tariffs Jan2020'!M78),($C$5*'Tariffs Jan2020'!AK78/'Tariffs Jan2020'!AI78-'Tariffs Jan2020'!M78)*'Tariffs Jan2020'!S78/100*'Tariffs Jan2020'!AI78,0)</f>
        <v>314.95589999999999</v>
      </c>
      <c r="J84" s="85">
        <f>IF($C$5*'Tariffs Jan2020'!AL78/'Tariffs Jan2020'!AJ78&gt;='Tariffs Jan2020'!J78,('Tariffs Jan2020'!J78*'Tariffs Jan2020'!U78/100)* 'Tariffs Jan2020'!AJ78,($C$5*'Tariffs Jan2020'!AL78/'Tariffs Jan2020'!AJ78*'Tariffs Jan2020'!U78/100)* 'Tariffs Jan2020'!AJ78)</f>
        <v>210</v>
      </c>
      <c r="K84" s="85">
        <f>IF($C$5*'Tariffs Jan2020'!AL78/'Tariffs Jan2020'!AJ78&lt;'Tariffs Jan2020'!J78,0,IF($C$5*'Tariffs Jan2020'!AL78/'Tariffs Jan2020'!AJ78&lt;='Tariffs Jan2020'!K78,($C$5*'Tariffs Jan2020'!AL78/'Tariffs Jan2020'!AJ78-'Tariffs Jan2020'!J78)*('Tariffs Jan2020'!V78/100)*'Tariffs Jan2020'!AJ78,('Tariffs Jan2020'!K78-'Tariffs Jan2020'!J78)*('Tariffs Jan2020'!V78/100)*'Tariffs Jan2020'!AJ78))</f>
        <v>0</v>
      </c>
      <c r="L84" s="85">
        <f>IF($C$5*'Tariffs Jan2020'!AL78/'Tariffs Jan2020'!AJ78&lt;'Tariffs Jan2020'!K78,0,IF($C$5*'Tariffs Jan2020'!AL78/'Tariffs Jan2020'!AJ78&lt;='Tariffs Jan2020'!L78,($C$5*'Tariffs Jan2020'!AL78/'Tariffs Jan2020'!AJ78-'Tariffs Jan2020'!K78)*('Tariffs Jan2020'!W78/100)*'Tariffs Jan2020'!AJ78,('Tariffs Jan2020'!L78-'Tariffs Jan2020'!K78)*('Tariffs Jan2020'!W78/100)*'Tariffs Jan2020'!AJ78))</f>
        <v>0</v>
      </c>
      <c r="M84" s="85">
        <f>IF($C$5*'Tariffs Jan2020'!AL78/'Tariffs Jan2020'!AJ78&lt;'Tariffs Jan2020'!L78,0,IF($C$5*'Tariffs Jan2020'!AL78/'Tariffs Jan2020'!AJ78&lt;='Tariffs Jan2020'!M78,($C$5*'Tariffs Jan2020'!AL78/'Tariffs Jan2020'!AJ78-'Tariffs Jan2020'!L78)*('Tariffs Jan2020'!X78/100)*'Tariffs Jan2020'!AJ78,('Tariffs Jan2020'!M78-'Tariffs Jan2020'!L78)*('Tariffs Jan2020'!X78/100)*'Tariffs Jan2020'!AJ78))</f>
        <v>0</v>
      </c>
      <c r="N84" s="85">
        <f>IF(($C$5*'Tariffs Jan2020'!AL78/'Tariffs Jan2020'!AJ78&gt;'Tariffs Jan2020'!M78),($C$5*'Tariffs Jan2020'!AL78/'Tariffs Jan2020'!AJ78-'Tariffs Jan2020'!M78)*'Tariffs Jan2020'!Y78/100*'Tariffs Jan2020'!AJ78,0)</f>
        <v>479.93279999999999</v>
      </c>
      <c r="O84" s="73">
        <f t="shared" si="0"/>
        <v>1437.2387000000001</v>
      </c>
      <c r="P84" s="498">
        <f t="shared" si="1"/>
        <v>1580.9625700000001</v>
      </c>
      <c r="Q84" s="451"/>
      <c r="R84" s="451"/>
      <c r="S84" s="451"/>
      <c r="T84" s="451"/>
      <c r="U84" s="451"/>
      <c r="V84" s="451"/>
      <c r="W84" s="451"/>
      <c r="X84" s="451"/>
      <c r="Y84" s="451"/>
      <c r="Z84" s="451"/>
    </row>
    <row r="85" spans="1:26" x14ac:dyDescent="0.15">
      <c r="A85" s="47" t="str">
        <f>'Tariffs Jan2020'!F79</f>
        <v>Red Energy</v>
      </c>
      <c r="B85" s="47" t="str">
        <f>'Tariffs Jan2020'!D79</f>
        <v>AusNet Services West</v>
      </c>
      <c r="C85" s="287">
        <f>'Tariffs Jan2020'!E79</f>
        <v>43831</v>
      </c>
      <c r="D85" s="85">
        <f>365*'Tariffs Jan2020'!H79/100</f>
        <v>310.25</v>
      </c>
      <c r="E85" s="85">
        <f>IF($C$5*'Tariffs Jan2020'!AK79/'Tariffs Jan2020'!AI79&gt;='Tariffs Jan2020'!J79,( 'Tariffs Jan2020'!J79*'Tariffs Jan2020'!O79/100)* 'Tariffs Jan2020'!AI79,($C$5*'Tariffs Jan2020'!AK79/'Tariffs Jan2020'!AI79*'Tariffs Jan2020'!O79/100)* 'Tariffs Jan2020'!AI79)</f>
        <v>275.99999999999994</v>
      </c>
      <c r="F85" s="85">
        <f>IF($C$5*'Tariffs Jan2020'!AK79/'Tariffs Jan2020'!AI79&lt;'Tariffs Jan2020'!J79,0,IF($C$5*'Tariffs Jan2020'!AK79/'Tariffs Jan2020'!AI79&lt;='Tariffs Jan2020'!K79,($C$5*'Tariffs Jan2020'!AK79/'Tariffs Jan2020'!AI79-'Tariffs Jan2020'!J79)*('Tariffs Jan2020'!P79/100)*'Tariffs Jan2020'!AI79,('Tariffs Jan2020'!K79-'Tariffs Jan2020'!J79)*('Tariffs Jan2020'!P79/100)*'Tariffs Jan2020'!AI79))</f>
        <v>197.95379999999997</v>
      </c>
      <c r="G85" s="85">
        <f>IF($C$5*'Tariffs Jan2020'!AK79/'Tariffs Jan2020'!AI79&lt;'Tariffs Jan2020'!K79,0,IF($C$5*'Tariffs Jan2020'!AK79/'Tariffs Jan2020'!AI79&lt;='Tariffs Jan2020'!L79,($C$5*'Tariffs Jan2020'!AK79/'Tariffs Jan2020'!AI79-'Tariffs Jan2020'!K79)*('Tariffs Jan2020'!Q79/100)*'Tariffs Jan2020'!AI79,('Tariffs Jan2020'!L79-'Tariffs Jan2020'!K79)*('Tariffs Jan2020'!Q79/100)*'Tariffs Jan2020'!AI79))</f>
        <v>0</v>
      </c>
      <c r="H85" s="85">
        <f>IF($C$5*'Tariffs Jan2020'!AK79/'Tariffs Jan2020'!AI79&lt;'Tariffs Jan2020'!L79,0,IF($C$5*'Tariffs Jan2020'!AK79/'Tariffs Jan2020'!AI79&lt;='Tariffs Jan2020'!M79,($C$5*'Tariffs Jan2020'!AK79/'Tariffs Jan2020'!AI79-'Tariffs Jan2020'!L79)*('Tariffs Jan2020'!R79/100)*'Tariffs Jan2020'!AI79,('Tariffs Jan2020'!M79-'Tariffs Jan2020'!L79)*('Tariffs Jan2020'!R79/100)*'Tariffs Jan2020'!AI79))</f>
        <v>0</v>
      </c>
      <c r="I85" s="85">
        <f>IF(($C$5*'Tariffs Jan2020'!AK79/'Tariffs Jan2020'!AI79&gt;'Tariffs Jan2020'!M79),($C$5*'Tariffs Jan2020'!AK79/'Tariffs Jan2020'!AI79-'Tariffs Jan2020'!M79)*'Tariffs Jan2020'!S79/100*'Tariffs Jan2020'!AI79,0)</f>
        <v>0</v>
      </c>
      <c r="J85" s="85">
        <f>IF($C$5*'Tariffs Jan2020'!AL79/'Tariffs Jan2020'!AJ79&gt;='Tariffs Jan2020'!J79,('Tariffs Jan2020'!J79*'Tariffs Jan2020'!U79/100)* 'Tariffs Jan2020'!AJ79,($C$5*'Tariffs Jan2020'!AL79/'Tariffs Jan2020'!AJ79*'Tariffs Jan2020'!U79/100)* 'Tariffs Jan2020'!AJ79)</f>
        <v>504</v>
      </c>
      <c r="K85" s="85">
        <f>IF($C$5*'Tariffs Jan2020'!AL79/'Tariffs Jan2020'!AJ79&lt;'Tariffs Jan2020'!J79,0,IF($C$5*'Tariffs Jan2020'!AL79/'Tariffs Jan2020'!AJ79&lt;='Tariffs Jan2020'!K79,($C$5*'Tariffs Jan2020'!AL79/'Tariffs Jan2020'!AJ79-'Tariffs Jan2020'!J79)*('Tariffs Jan2020'!V79/100)*'Tariffs Jan2020'!AJ79,('Tariffs Jan2020'!K79-'Tariffs Jan2020'!J79)*('Tariffs Jan2020'!V79/100)*'Tariffs Jan2020'!AJ79))</f>
        <v>359.91599999999994</v>
      </c>
      <c r="L85" s="85">
        <f>IF($C$5*'Tariffs Jan2020'!AL79/'Tariffs Jan2020'!AJ79&lt;'Tariffs Jan2020'!K79,0,IF($C$5*'Tariffs Jan2020'!AL79/'Tariffs Jan2020'!AJ79&lt;='Tariffs Jan2020'!L79,($C$5*'Tariffs Jan2020'!AL79/'Tariffs Jan2020'!AJ79-'Tariffs Jan2020'!K79)*('Tariffs Jan2020'!W79/100)*'Tariffs Jan2020'!AJ79,('Tariffs Jan2020'!L79-'Tariffs Jan2020'!K79)*('Tariffs Jan2020'!W79/100)*'Tariffs Jan2020'!AJ79))</f>
        <v>0</v>
      </c>
      <c r="M85" s="85">
        <f>IF($C$5*'Tariffs Jan2020'!AL79/'Tariffs Jan2020'!AJ79&lt;'Tariffs Jan2020'!L79,0,IF($C$5*'Tariffs Jan2020'!AL79/'Tariffs Jan2020'!AJ79&lt;='Tariffs Jan2020'!M79,($C$5*'Tariffs Jan2020'!AL79/'Tariffs Jan2020'!AJ79-'Tariffs Jan2020'!L79)*('Tariffs Jan2020'!X79/100)*'Tariffs Jan2020'!AJ79,('Tariffs Jan2020'!M79-'Tariffs Jan2020'!L79)*('Tariffs Jan2020'!X79/100)*'Tariffs Jan2020'!AJ79))</f>
        <v>0</v>
      </c>
      <c r="N85" s="85">
        <f>IF(($C$5*'Tariffs Jan2020'!AL79/'Tariffs Jan2020'!AJ79&gt;'Tariffs Jan2020'!M79),($C$5*'Tariffs Jan2020'!AL79/'Tariffs Jan2020'!AJ79-'Tariffs Jan2020'!M79)*'Tariffs Jan2020'!Y79/100*'Tariffs Jan2020'!AJ79,0)</f>
        <v>0</v>
      </c>
      <c r="O85" s="73">
        <f t="shared" si="0"/>
        <v>1648.1197999999999</v>
      </c>
      <c r="P85" s="498">
        <f t="shared" si="1"/>
        <v>1812.9317800000001</v>
      </c>
      <c r="Q85" s="451"/>
      <c r="R85" s="451"/>
      <c r="S85" s="451"/>
      <c r="T85" s="451"/>
      <c r="U85" s="451"/>
      <c r="V85" s="451"/>
      <c r="W85" s="451"/>
      <c r="X85" s="451"/>
      <c r="Y85" s="451"/>
      <c r="Z85" s="451"/>
    </row>
    <row r="86" spans="1:26" x14ac:dyDescent="0.15">
      <c r="A86" s="47" t="str">
        <f>'Tariffs Jan2020'!F80</f>
        <v>Simply Energy</v>
      </c>
      <c r="B86" s="47" t="str">
        <f>'Tariffs Jan2020'!D80</f>
        <v>AusNet Services West</v>
      </c>
      <c r="C86" s="287">
        <f>'Tariffs Jan2020'!E80</f>
        <v>43831</v>
      </c>
      <c r="D86" s="85">
        <f>365*'Tariffs Jan2020'!H80/100</f>
        <v>301.96449999999999</v>
      </c>
      <c r="E86" s="85">
        <f>IF($C$5*'Tariffs Jan2020'!AK80/'Tariffs Jan2020'!AI80&gt;='Tariffs Jan2020'!J80,( 'Tariffs Jan2020'!J80*'Tariffs Jan2020'!O80/100)* 'Tariffs Jan2020'!AI80,($C$5*'Tariffs Jan2020'!AK80/'Tariffs Jan2020'!AI80*'Tariffs Jan2020'!O80/100)* 'Tariffs Jan2020'!AI80)</f>
        <v>318</v>
      </c>
      <c r="F86" s="85">
        <f>IF($C$5*'Tariffs Jan2020'!AK80/'Tariffs Jan2020'!AI80&lt;'Tariffs Jan2020'!J80,0,IF($C$5*'Tariffs Jan2020'!AK80/'Tariffs Jan2020'!AI80&lt;='Tariffs Jan2020'!K80,($C$5*'Tariffs Jan2020'!AK80/'Tariffs Jan2020'!AI80-'Tariffs Jan2020'!J80)*('Tariffs Jan2020'!P80/100)*'Tariffs Jan2020'!AI80,('Tariffs Jan2020'!K80-'Tariffs Jan2020'!J80)*('Tariffs Jan2020'!P80/100)*'Tariffs Jan2020'!AI80))</f>
        <v>234.84518999999992</v>
      </c>
      <c r="G86" s="85">
        <f>IF($C$5*'Tariffs Jan2020'!AK80/'Tariffs Jan2020'!AI80&lt;'Tariffs Jan2020'!K80,0,IF($C$5*'Tariffs Jan2020'!AK80/'Tariffs Jan2020'!AI80&lt;='Tariffs Jan2020'!L80,($C$5*'Tariffs Jan2020'!AK80/'Tariffs Jan2020'!AI80-'Tariffs Jan2020'!K80)*('Tariffs Jan2020'!Q80/100)*'Tariffs Jan2020'!AI80,('Tariffs Jan2020'!L80-'Tariffs Jan2020'!K80)*('Tariffs Jan2020'!Q80/100)*'Tariffs Jan2020'!AI80))</f>
        <v>0</v>
      </c>
      <c r="H86" s="85">
        <f>IF($C$5*'Tariffs Jan2020'!AK80/'Tariffs Jan2020'!AI80&lt;'Tariffs Jan2020'!L80,0,IF($C$5*'Tariffs Jan2020'!AK80/'Tariffs Jan2020'!AI80&lt;='Tariffs Jan2020'!M80,($C$5*'Tariffs Jan2020'!AK80/'Tariffs Jan2020'!AI80-'Tariffs Jan2020'!L80)*('Tariffs Jan2020'!R80/100)*'Tariffs Jan2020'!AI80,('Tariffs Jan2020'!M80-'Tariffs Jan2020'!L80)*('Tariffs Jan2020'!R80/100)*'Tariffs Jan2020'!AI80))</f>
        <v>0</v>
      </c>
      <c r="I86" s="85">
        <f>IF(($C$5*'Tariffs Jan2020'!AK80/'Tariffs Jan2020'!AI80&gt;'Tariffs Jan2020'!M80),($C$5*'Tariffs Jan2020'!AK80/'Tariffs Jan2020'!AI80-'Tariffs Jan2020'!M80)*'Tariffs Jan2020'!S80/100*'Tariffs Jan2020'!AI80,0)</f>
        <v>0</v>
      </c>
      <c r="J86" s="85">
        <f>IF($C$5*'Tariffs Jan2020'!AL80/'Tariffs Jan2020'!AJ80&gt;='Tariffs Jan2020'!J80,('Tariffs Jan2020'!J80*'Tariffs Jan2020'!U80/100)* 'Tariffs Jan2020'!AJ80,($C$5*'Tariffs Jan2020'!AL80/'Tariffs Jan2020'!AJ80*'Tariffs Jan2020'!U80/100)* 'Tariffs Jan2020'!AJ80)</f>
        <v>518.4</v>
      </c>
      <c r="K86" s="85">
        <f>IF($C$5*'Tariffs Jan2020'!AL80/'Tariffs Jan2020'!AJ80&lt;'Tariffs Jan2020'!J80,0,IF($C$5*'Tariffs Jan2020'!AL80/'Tariffs Jan2020'!AJ80&lt;='Tariffs Jan2020'!K80,($C$5*'Tariffs Jan2020'!AL80/'Tariffs Jan2020'!AJ80-'Tariffs Jan2020'!J80)*('Tariffs Jan2020'!V80/100)*'Tariffs Jan2020'!AJ80,('Tariffs Jan2020'!K80-'Tariffs Jan2020'!J80)*('Tariffs Jan2020'!V80/100)*'Tariffs Jan2020'!AJ80))</f>
        <v>381.5109599999999</v>
      </c>
      <c r="L86" s="85">
        <f>IF($C$5*'Tariffs Jan2020'!AL80/'Tariffs Jan2020'!AJ80&lt;'Tariffs Jan2020'!K80,0,IF($C$5*'Tariffs Jan2020'!AL80/'Tariffs Jan2020'!AJ80&lt;='Tariffs Jan2020'!L80,($C$5*'Tariffs Jan2020'!AL80/'Tariffs Jan2020'!AJ80-'Tariffs Jan2020'!K80)*('Tariffs Jan2020'!W80/100)*'Tariffs Jan2020'!AJ80,('Tariffs Jan2020'!L80-'Tariffs Jan2020'!K80)*('Tariffs Jan2020'!W80/100)*'Tariffs Jan2020'!AJ80))</f>
        <v>0</v>
      </c>
      <c r="M86" s="85">
        <f>IF($C$5*'Tariffs Jan2020'!AL80/'Tariffs Jan2020'!AJ80&lt;'Tariffs Jan2020'!L80,0,IF($C$5*'Tariffs Jan2020'!AL80/'Tariffs Jan2020'!AJ80&lt;='Tariffs Jan2020'!M80,($C$5*'Tariffs Jan2020'!AL80/'Tariffs Jan2020'!AJ80-'Tariffs Jan2020'!L80)*('Tariffs Jan2020'!X80/100)*'Tariffs Jan2020'!AJ80,('Tariffs Jan2020'!M80-'Tariffs Jan2020'!L80)*('Tariffs Jan2020'!X80/100)*'Tariffs Jan2020'!AJ80))</f>
        <v>0</v>
      </c>
      <c r="N86" s="85">
        <f>IF(($C$5*'Tariffs Jan2020'!AL80/'Tariffs Jan2020'!AJ80&gt;'Tariffs Jan2020'!M80),($C$5*'Tariffs Jan2020'!AL80/'Tariffs Jan2020'!AJ80-'Tariffs Jan2020'!M80)*'Tariffs Jan2020'!Y80/100*'Tariffs Jan2020'!AJ80,0)</f>
        <v>0</v>
      </c>
      <c r="O86" s="73">
        <f t="shared" si="0"/>
        <v>1754.7206499999998</v>
      </c>
      <c r="P86" s="498">
        <f t="shared" si="1"/>
        <v>1930.1927149999999</v>
      </c>
      <c r="Q86" s="451"/>
      <c r="R86" s="451"/>
      <c r="S86" s="451"/>
      <c r="T86" s="451"/>
      <c r="U86" s="451"/>
      <c r="V86" s="451"/>
      <c r="W86" s="451"/>
      <c r="X86" s="451"/>
      <c r="Y86" s="451"/>
      <c r="Z86" s="451"/>
    </row>
    <row r="87" spans="1:26" x14ac:dyDescent="0.15">
      <c r="A87" s="47" t="str">
        <f>'Tariffs Jan2020'!F81</f>
        <v>Sumo Power</v>
      </c>
      <c r="B87" s="47" t="str">
        <f>'Tariffs Jan2020'!D81</f>
        <v>AusNet Services West</v>
      </c>
      <c r="C87" s="287">
        <f>'Tariffs Jan2020'!E81</f>
        <v>43647</v>
      </c>
      <c r="D87" s="85">
        <f>365*'Tariffs Jan2020'!H81/100</f>
        <v>311.22090000000003</v>
      </c>
      <c r="E87" s="85">
        <f>IF($C$5*'Tariffs Jan2020'!AK81/'Tariffs Jan2020'!AI81&gt;='Tariffs Jan2020'!J81,( 'Tariffs Jan2020'!J81*'Tariffs Jan2020'!O81/100)* 'Tariffs Jan2020'!AI81,($C$5*'Tariffs Jan2020'!AK81/'Tariffs Jan2020'!AI81*'Tariffs Jan2020'!O81/100)* 'Tariffs Jan2020'!AI81)</f>
        <v>313.2</v>
      </c>
      <c r="F87" s="85">
        <f>IF($C$5*'Tariffs Jan2020'!AK81/'Tariffs Jan2020'!AI81&lt;'Tariffs Jan2020'!J81,0,IF($C$5*'Tariffs Jan2020'!AK81/'Tariffs Jan2020'!AI81&lt;='Tariffs Jan2020'!K81,($C$5*'Tariffs Jan2020'!AK81/'Tariffs Jan2020'!AI81-'Tariffs Jan2020'!J81)*('Tariffs Jan2020'!P81/100)*'Tariffs Jan2020'!AI81,('Tariffs Jan2020'!K81-'Tariffs Jan2020'!J81)*('Tariffs Jan2020'!P81/100)*'Tariffs Jan2020'!AI81))</f>
        <v>225.48737399999993</v>
      </c>
      <c r="G87" s="85">
        <f>IF($C$5*'Tariffs Jan2020'!AK81/'Tariffs Jan2020'!AI81&lt;'Tariffs Jan2020'!K81,0,IF($C$5*'Tariffs Jan2020'!AK81/'Tariffs Jan2020'!AI81&lt;='Tariffs Jan2020'!L81,($C$5*'Tariffs Jan2020'!AK81/'Tariffs Jan2020'!AI81-'Tariffs Jan2020'!K81)*('Tariffs Jan2020'!Q81/100)*'Tariffs Jan2020'!AI81,('Tariffs Jan2020'!L81-'Tariffs Jan2020'!K81)*('Tariffs Jan2020'!Q81/100)*'Tariffs Jan2020'!AI81))</f>
        <v>0</v>
      </c>
      <c r="H87" s="85">
        <f>IF($C$5*'Tariffs Jan2020'!AK81/'Tariffs Jan2020'!AI81&lt;'Tariffs Jan2020'!L81,0,IF($C$5*'Tariffs Jan2020'!AK81/'Tariffs Jan2020'!AI81&lt;='Tariffs Jan2020'!M81,($C$5*'Tariffs Jan2020'!AK81/'Tariffs Jan2020'!AI81-'Tariffs Jan2020'!L81)*('Tariffs Jan2020'!R81/100)*'Tariffs Jan2020'!AI81,('Tariffs Jan2020'!M81-'Tariffs Jan2020'!L81)*('Tariffs Jan2020'!R81/100)*'Tariffs Jan2020'!AI81))</f>
        <v>0</v>
      </c>
      <c r="I87" s="85">
        <f>IF(($C$5*'Tariffs Jan2020'!AK81/'Tariffs Jan2020'!AI81&gt;'Tariffs Jan2020'!M81),($C$5*'Tariffs Jan2020'!AK81/'Tariffs Jan2020'!AI81-'Tariffs Jan2020'!M81)*'Tariffs Jan2020'!S81/100*'Tariffs Jan2020'!AI81,0)</f>
        <v>0</v>
      </c>
      <c r="J87" s="85">
        <f>IF($C$5*'Tariffs Jan2020'!AL81/'Tariffs Jan2020'!AJ81&gt;='Tariffs Jan2020'!J81,('Tariffs Jan2020'!J81*'Tariffs Jan2020'!U81/100)* 'Tariffs Jan2020'!AJ81,($C$5*'Tariffs Jan2020'!AL81/'Tariffs Jan2020'!AJ81*'Tariffs Jan2020'!U81/100)* 'Tariffs Jan2020'!AJ81)</f>
        <v>589.92000000000007</v>
      </c>
      <c r="K87" s="85">
        <f>IF($C$5*'Tariffs Jan2020'!AL81/'Tariffs Jan2020'!AJ81&lt;'Tariffs Jan2020'!J81,0,IF($C$5*'Tariffs Jan2020'!AL81/'Tariffs Jan2020'!AJ81&lt;='Tariffs Jan2020'!K81,($C$5*'Tariffs Jan2020'!AL81/'Tariffs Jan2020'!AJ81-'Tariffs Jan2020'!J81)*('Tariffs Jan2020'!V81/100)*'Tariffs Jan2020'!AJ81,('Tariffs Jan2020'!K81-'Tariffs Jan2020'!J81)*('Tariffs Jan2020'!V81/100)*'Tariffs Jan2020'!AJ81))</f>
        <v>356.8567139999999</v>
      </c>
      <c r="L87" s="85">
        <f>IF($C$5*'Tariffs Jan2020'!AL81/'Tariffs Jan2020'!AJ81&lt;'Tariffs Jan2020'!K81,0,IF($C$5*'Tariffs Jan2020'!AL81/'Tariffs Jan2020'!AJ81&lt;='Tariffs Jan2020'!L81,($C$5*'Tariffs Jan2020'!AL81/'Tariffs Jan2020'!AJ81-'Tariffs Jan2020'!K81)*('Tariffs Jan2020'!W81/100)*'Tariffs Jan2020'!AJ81,('Tariffs Jan2020'!L81-'Tariffs Jan2020'!K81)*('Tariffs Jan2020'!W81/100)*'Tariffs Jan2020'!AJ81))</f>
        <v>0</v>
      </c>
      <c r="M87" s="85">
        <f>IF($C$5*'Tariffs Jan2020'!AL81/'Tariffs Jan2020'!AJ81&lt;'Tariffs Jan2020'!L81,0,IF($C$5*'Tariffs Jan2020'!AL81/'Tariffs Jan2020'!AJ81&lt;='Tariffs Jan2020'!M81,($C$5*'Tariffs Jan2020'!AL81/'Tariffs Jan2020'!AJ81-'Tariffs Jan2020'!L81)*('Tariffs Jan2020'!X81/100)*'Tariffs Jan2020'!AJ81,('Tariffs Jan2020'!M81-'Tariffs Jan2020'!L81)*('Tariffs Jan2020'!X81/100)*'Tariffs Jan2020'!AJ81))</f>
        <v>0</v>
      </c>
      <c r="N87" s="85">
        <f>IF(($C$5*'Tariffs Jan2020'!AL81/'Tariffs Jan2020'!AJ81&gt;'Tariffs Jan2020'!M81),($C$5*'Tariffs Jan2020'!AL81/'Tariffs Jan2020'!AJ81-'Tariffs Jan2020'!M81)*'Tariffs Jan2020'!Y81/100*'Tariffs Jan2020'!AJ81,0)</f>
        <v>0</v>
      </c>
      <c r="O87" s="73">
        <f t="shared" ref="O87:O118" si="2">SUM(D87:N87)</f>
        <v>1796.684988</v>
      </c>
      <c r="P87" s="498">
        <f t="shared" ref="P87:P118" si="3">O87*1.1</f>
        <v>1976.3534868000002</v>
      </c>
      <c r="Q87" s="451"/>
      <c r="R87" s="451"/>
      <c r="S87" s="451"/>
      <c r="T87" s="451"/>
      <c r="U87" s="451"/>
      <c r="V87" s="451"/>
      <c r="W87" s="451"/>
      <c r="X87" s="451"/>
      <c r="Y87" s="451"/>
      <c r="Z87" s="451"/>
    </row>
    <row r="88" spans="1:26" x14ac:dyDescent="0.15">
      <c r="A88" s="47" t="str">
        <f>'Tariffs Jan2020'!F82</f>
        <v>Amaysim</v>
      </c>
      <c r="B88" s="47" t="str">
        <f>'Tariffs Jan2020'!D82</f>
        <v>AusNet Services West</v>
      </c>
      <c r="C88" s="287">
        <f>'Tariffs Jan2020'!E82</f>
        <v>43831</v>
      </c>
      <c r="D88" s="85">
        <f>365*'Tariffs Jan2020'!H82/100</f>
        <v>353.32</v>
      </c>
      <c r="E88" s="85">
        <f>IF($C$5*'Tariffs Jan2020'!AK82/'Tariffs Jan2020'!AI82&gt;='Tariffs Jan2020'!J82,( 'Tariffs Jan2020'!J82*'Tariffs Jan2020'!O82/100)* 'Tariffs Jan2020'!AI82,($C$5*'Tariffs Jan2020'!AK82/'Tariffs Jan2020'!AI82*'Tariffs Jan2020'!O82/100)* 'Tariffs Jan2020'!AI82)</f>
        <v>366</v>
      </c>
      <c r="F88" s="85">
        <f>IF($C$5*'Tariffs Jan2020'!AK82/'Tariffs Jan2020'!AI82&lt;'Tariffs Jan2020'!J82,0,IF($C$5*'Tariffs Jan2020'!AK82/'Tariffs Jan2020'!AI82&lt;='Tariffs Jan2020'!K82,($C$5*'Tariffs Jan2020'!AK82/'Tariffs Jan2020'!AI82-'Tariffs Jan2020'!J82)*('Tariffs Jan2020'!P82/100)*'Tariffs Jan2020'!AI82,('Tariffs Jan2020'!K82-'Tariffs Jan2020'!J82)*('Tariffs Jan2020'!P82/100)*'Tariffs Jan2020'!AI82))</f>
        <v>260.93909999999994</v>
      </c>
      <c r="G88" s="85">
        <f>IF($C$5*'Tariffs Jan2020'!AK82/'Tariffs Jan2020'!AI82&lt;'Tariffs Jan2020'!K82,0,IF($C$5*'Tariffs Jan2020'!AK82/'Tariffs Jan2020'!AI82&lt;='Tariffs Jan2020'!L82,($C$5*'Tariffs Jan2020'!AK82/'Tariffs Jan2020'!AI82-'Tariffs Jan2020'!K82)*('Tariffs Jan2020'!Q82/100)*'Tariffs Jan2020'!AI82,('Tariffs Jan2020'!L82-'Tariffs Jan2020'!K82)*('Tariffs Jan2020'!Q82/100)*'Tariffs Jan2020'!AI82))</f>
        <v>0</v>
      </c>
      <c r="H88" s="85">
        <f>IF($C$5*'Tariffs Jan2020'!AK82/'Tariffs Jan2020'!AI82&lt;'Tariffs Jan2020'!L82,0,IF($C$5*'Tariffs Jan2020'!AK82/'Tariffs Jan2020'!AI82&lt;='Tariffs Jan2020'!M82,($C$5*'Tariffs Jan2020'!AK82/'Tariffs Jan2020'!AI82-'Tariffs Jan2020'!L82)*('Tariffs Jan2020'!R82/100)*'Tariffs Jan2020'!AI82,('Tariffs Jan2020'!M82-'Tariffs Jan2020'!L82)*('Tariffs Jan2020'!R82/100)*'Tariffs Jan2020'!AI82))</f>
        <v>0</v>
      </c>
      <c r="I88" s="85">
        <f>IF(($C$5*'Tariffs Jan2020'!AK82/'Tariffs Jan2020'!AI82&gt;'Tariffs Jan2020'!M82),($C$5*'Tariffs Jan2020'!AK82/'Tariffs Jan2020'!AI82-'Tariffs Jan2020'!M82)*'Tariffs Jan2020'!S82/100*'Tariffs Jan2020'!AI82,0)</f>
        <v>0</v>
      </c>
      <c r="J88" s="85">
        <f>IF($C$5*'Tariffs Jan2020'!AL82/'Tariffs Jan2020'!AJ82&gt;='Tariffs Jan2020'!J82,('Tariffs Jan2020'!J82*'Tariffs Jan2020'!U82/100)* 'Tariffs Jan2020'!AJ82,($C$5*'Tariffs Jan2020'!AL82/'Tariffs Jan2020'!AJ82*'Tariffs Jan2020'!U82/100)* 'Tariffs Jan2020'!AJ82)</f>
        <v>600</v>
      </c>
      <c r="K88" s="85">
        <f>IF($C$5*'Tariffs Jan2020'!AL82/'Tariffs Jan2020'!AJ82&lt;'Tariffs Jan2020'!J82,0,IF($C$5*'Tariffs Jan2020'!AL82/'Tariffs Jan2020'!AJ82&lt;='Tariffs Jan2020'!K82,($C$5*'Tariffs Jan2020'!AL82/'Tariffs Jan2020'!AJ82-'Tariffs Jan2020'!J82)*('Tariffs Jan2020'!V82/100)*'Tariffs Jan2020'!AJ82,('Tariffs Jan2020'!K82-'Tariffs Jan2020'!J82)*('Tariffs Jan2020'!V82/100)*'Tariffs Jan2020'!AJ82))</f>
        <v>440.89709999999991</v>
      </c>
      <c r="L88" s="85">
        <f>IF($C$5*'Tariffs Jan2020'!AL82/'Tariffs Jan2020'!AJ82&lt;'Tariffs Jan2020'!K82,0,IF($C$5*'Tariffs Jan2020'!AL82/'Tariffs Jan2020'!AJ82&lt;='Tariffs Jan2020'!L82,($C$5*'Tariffs Jan2020'!AL82/'Tariffs Jan2020'!AJ82-'Tariffs Jan2020'!K82)*('Tariffs Jan2020'!W82/100)*'Tariffs Jan2020'!AJ82,('Tariffs Jan2020'!L82-'Tariffs Jan2020'!K82)*('Tariffs Jan2020'!W82/100)*'Tariffs Jan2020'!AJ82))</f>
        <v>0</v>
      </c>
      <c r="M88" s="85">
        <f>IF($C$5*'Tariffs Jan2020'!AL82/'Tariffs Jan2020'!AJ82&lt;'Tariffs Jan2020'!L82,0,IF($C$5*'Tariffs Jan2020'!AL82/'Tariffs Jan2020'!AJ82&lt;='Tariffs Jan2020'!M82,($C$5*'Tariffs Jan2020'!AL82/'Tariffs Jan2020'!AJ82-'Tariffs Jan2020'!L82)*('Tariffs Jan2020'!X82/100)*'Tariffs Jan2020'!AJ82,('Tariffs Jan2020'!M82-'Tariffs Jan2020'!L82)*('Tariffs Jan2020'!X82/100)*'Tariffs Jan2020'!AJ82))</f>
        <v>0</v>
      </c>
      <c r="N88" s="85">
        <f>IF(($C$5*'Tariffs Jan2020'!AL82/'Tariffs Jan2020'!AJ82&gt;'Tariffs Jan2020'!M82),($C$5*'Tariffs Jan2020'!AL82/'Tariffs Jan2020'!AJ82-'Tariffs Jan2020'!M82)*'Tariffs Jan2020'!Y82/100*'Tariffs Jan2020'!AJ82,0)</f>
        <v>0</v>
      </c>
      <c r="O88" s="73">
        <f t="shared" si="2"/>
        <v>2021.1561999999997</v>
      </c>
      <c r="P88" s="498">
        <f t="shared" si="3"/>
        <v>2223.2718199999999</v>
      </c>
      <c r="Q88" s="451"/>
      <c r="R88" s="451"/>
      <c r="S88" s="451"/>
      <c r="T88" s="451"/>
      <c r="U88" s="451"/>
      <c r="V88" s="451"/>
      <c r="W88" s="451"/>
      <c r="X88" s="451"/>
      <c r="Y88" s="451"/>
      <c r="Z88" s="451"/>
    </row>
    <row r="89" spans="1:26" x14ac:dyDescent="0.15">
      <c r="A89" s="47" t="str">
        <f>'Tariffs Jan2020'!F83</f>
        <v>GloBird Energy</v>
      </c>
      <c r="B89" s="47" t="str">
        <f>'Tariffs Jan2020'!D83</f>
        <v>AusNet Services West</v>
      </c>
      <c r="C89" s="287">
        <f>'Tariffs Jan2020'!E83</f>
        <v>43466</v>
      </c>
      <c r="D89" s="85">
        <f>365*'Tariffs Jan2020'!H83/100</f>
        <v>408.8</v>
      </c>
      <c r="E89" s="85">
        <f>IF($C$5*'Tariffs Jan2020'!AK83/'Tariffs Jan2020'!AI83&gt;='Tariffs Jan2020'!J83,( 'Tariffs Jan2020'!J83*'Tariffs Jan2020'!O83/100)* 'Tariffs Jan2020'!AI83,($C$5*'Tariffs Jan2020'!AK83/'Tariffs Jan2020'!AI83*'Tariffs Jan2020'!O83/100)* 'Tariffs Jan2020'!AI83)</f>
        <v>524.94749999999988</v>
      </c>
      <c r="F89" s="85">
        <f>IF($C$5*'Tariffs Jan2020'!AK83/'Tariffs Jan2020'!AI83&lt;'Tariffs Jan2020'!J83,0,IF($C$5*'Tariffs Jan2020'!AK83/'Tariffs Jan2020'!AI83&lt;='Tariffs Jan2020'!K83,($C$5*'Tariffs Jan2020'!AK83/'Tariffs Jan2020'!AI83-'Tariffs Jan2020'!J83)*('Tariffs Jan2020'!P83/100)*'Tariffs Jan2020'!AI83,('Tariffs Jan2020'!K83-'Tariffs Jan2020'!J83)*('Tariffs Jan2020'!P83/100)*'Tariffs Jan2020'!AI83))</f>
        <v>0</v>
      </c>
      <c r="G89" s="85">
        <f>IF($C$5*'Tariffs Jan2020'!AK83/'Tariffs Jan2020'!AI83&lt;'Tariffs Jan2020'!K83,0,IF($C$5*'Tariffs Jan2020'!AK83/'Tariffs Jan2020'!AI83&lt;='Tariffs Jan2020'!L83,($C$5*'Tariffs Jan2020'!AK83/'Tariffs Jan2020'!AI83-'Tariffs Jan2020'!K83)*('Tariffs Jan2020'!Q83/100)*'Tariffs Jan2020'!AI83,('Tariffs Jan2020'!L83-'Tariffs Jan2020'!K83)*('Tariffs Jan2020'!Q83/100)*'Tariffs Jan2020'!AI83))</f>
        <v>0</v>
      </c>
      <c r="H89" s="85">
        <f>IF($C$5*'Tariffs Jan2020'!AK83/'Tariffs Jan2020'!AI83&lt;'Tariffs Jan2020'!L83,0,IF($C$5*'Tariffs Jan2020'!AK83/'Tariffs Jan2020'!AI83&lt;='Tariffs Jan2020'!M83,($C$5*'Tariffs Jan2020'!AK83/'Tariffs Jan2020'!AI83-'Tariffs Jan2020'!L83)*('Tariffs Jan2020'!R83/100)*'Tariffs Jan2020'!AI83,('Tariffs Jan2020'!M83-'Tariffs Jan2020'!L83)*('Tariffs Jan2020'!R83/100)*'Tariffs Jan2020'!AI83))</f>
        <v>0</v>
      </c>
      <c r="I89" s="85">
        <f>IF(($C$5*'Tariffs Jan2020'!AK83/'Tariffs Jan2020'!AI83&gt;'Tariffs Jan2020'!M83),($C$5*'Tariffs Jan2020'!AK83/'Tariffs Jan2020'!AI83-'Tariffs Jan2020'!M83)*'Tariffs Jan2020'!S83/100*'Tariffs Jan2020'!AI83,0)</f>
        <v>0</v>
      </c>
      <c r="J89" s="85">
        <f>IF($C$5*'Tariffs Jan2020'!AL83/'Tariffs Jan2020'!AJ83&gt;='Tariffs Jan2020'!J83,('Tariffs Jan2020'!J83*'Tariffs Jan2020'!U83/100)* 'Tariffs Jan2020'!AJ83,($C$5*'Tariffs Jan2020'!AL83/'Tariffs Jan2020'!AJ83*'Tariffs Jan2020'!U83/100)* 'Tariffs Jan2020'!AJ83)</f>
        <v>860.9138999999999</v>
      </c>
      <c r="K89" s="85">
        <f>IF($C$5*'Tariffs Jan2020'!AL83/'Tariffs Jan2020'!AJ83&lt;'Tariffs Jan2020'!J83,0,IF($C$5*'Tariffs Jan2020'!AL83/'Tariffs Jan2020'!AJ83&lt;='Tariffs Jan2020'!K83,($C$5*'Tariffs Jan2020'!AL83/'Tariffs Jan2020'!AJ83-'Tariffs Jan2020'!J83)*('Tariffs Jan2020'!V83/100)*'Tariffs Jan2020'!AJ83,('Tariffs Jan2020'!K83-'Tariffs Jan2020'!J83)*('Tariffs Jan2020'!V83/100)*'Tariffs Jan2020'!AJ83))</f>
        <v>0</v>
      </c>
      <c r="L89" s="85">
        <f>IF($C$5*'Tariffs Jan2020'!AL83/'Tariffs Jan2020'!AJ83&lt;'Tariffs Jan2020'!K83,0,IF($C$5*'Tariffs Jan2020'!AL83/'Tariffs Jan2020'!AJ83&lt;='Tariffs Jan2020'!L83,($C$5*'Tariffs Jan2020'!AL83/'Tariffs Jan2020'!AJ83-'Tariffs Jan2020'!K83)*('Tariffs Jan2020'!W83/100)*'Tariffs Jan2020'!AJ83,('Tariffs Jan2020'!L83-'Tariffs Jan2020'!K83)*('Tariffs Jan2020'!W83/100)*'Tariffs Jan2020'!AJ83))</f>
        <v>0</v>
      </c>
      <c r="M89" s="85">
        <f>IF($C$5*'Tariffs Jan2020'!AL83/'Tariffs Jan2020'!AJ83&lt;'Tariffs Jan2020'!L83,0,IF($C$5*'Tariffs Jan2020'!AL83/'Tariffs Jan2020'!AJ83&lt;='Tariffs Jan2020'!M83,($C$5*'Tariffs Jan2020'!AL83/'Tariffs Jan2020'!AJ83-'Tariffs Jan2020'!L83)*('Tariffs Jan2020'!X83/100)*'Tariffs Jan2020'!AJ83,('Tariffs Jan2020'!M83-'Tariffs Jan2020'!L83)*('Tariffs Jan2020'!X83/100)*'Tariffs Jan2020'!AJ83))</f>
        <v>0</v>
      </c>
      <c r="N89" s="85">
        <f>IF(($C$5*'Tariffs Jan2020'!AL83/'Tariffs Jan2020'!AJ83&gt;'Tariffs Jan2020'!M83),($C$5*'Tariffs Jan2020'!AL83/'Tariffs Jan2020'!AJ83-'Tariffs Jan2020'!M83)*'Tariffs Jan2020'!Y83/100*'Tariffs Jan2020'!AJ83,0)</f>
        <v>0</v>
      </c>
      <c r="O89" s="73">
        <f t="shared" si="2"/>
        <v>1794.6614</v>
      </c>
      <c r="P89" s="498">
        <f t="shared" si="3"/>
        <v>1974.1275400000002</v>
      </c>
      <c r="Q89" s="451"/>
      <c r="R89" s="451"/>
      <c r="S89" s="451"/>
      <c r="T89" s="451"/>
      <c r="U89" s="451"/>
      <c r="V89" s="451"/>
      <c r="W89" s="451"/>
      <c r="X89" s="451"/>
      <c r="Y89" s="451"/>
      <c r="Z89" s="451"/>
    </row>
    <row r="90" spans="1:26" ht="14" thickBot="1" x14ac:dyDescent="0.2">
      <c r="A90" s="289" t="str">
        <f>'Tariffs Jan2020'!F84</f>
        <v>Powershop</v>
      </c>
      <c r="B90" s="289" t="str">
        <f>'Tariffs Jan2020'!D84</f>
        <v>AusNet Services West</v>
      </c>
      <c r="C90" s="290">
        <f>'Tariffs Jan2020'!E84</f>
        <v>43831</v>
      </c>
      <c r="D90" s="291">
        <f>365*'Tariffs Jan2020'!H84/100</f>
        <v>294.18999999999994</v>
      </c>
      <c r="E90" s="291">
        <f>((C$5*'Tariffs Jan2020'!AK84/'Tariffs Jan2020'!AI84)*('Tariffs Jan2020'!O84/100))*'Tariffs Jan2020'!AI84</f>
        <v>375.86240999999995</v>
      </c>
      <c r="F90" s="291">
        <v>0</v>
      </c>
      <c r="G90" s="291">
        <v>0</v>
      </c>
      <c r="H90" s="291">
        <v>0</v>
      </c>
      <c r="I90" s="291">
        <f>((C$5*'Tariffs Jan2020'!AL84/'Tariffs Jan2020'!AJ84)*('Tariffs Jan2020'!U84/100))*'Tariffs Jan2020'!AJ84</f>
        <v>676.1323799999999</v>
      </c>
      <c r="J90" s="291">
        <v>0</v>
      </c>
      <c r="K90" s="291">
        <v>0</v>
      </c>
      <c r="L90" s="291">
        <v>0</v>
      </c>
      <c r="M90" s="291">
        <v>0</v>
      </c>
      <c r="N90" s="291">
        <v>0</v>
      </c>
      <c r="O90" s="292">
        <f t="shared" si="2"/>
        <v>1346.1847899999998</v>
      </c>
      <c r="P90" s="499">
        <f t="shared" si="3"/>
        <v>1480.803269</v>
      </c>
      <c r="Q90" s="451"/>
      <c r="R90" s="451"/>
      <c r="S90" s="451"/>
      <c r="T90" s="451"/>
      <c r="U90" s="451"/>
      <c r="V90" s="451"/>
      <c r="W90" s="451"/>
      <c r="X90" s="451"/>
      <c r="Y90" s="451"/>
      <c r="Z90" s="451"/>
    </row>
    <row r="91" spans="1:26" ht="14" thickTop="1" x14ac:dyDescent="0.15">
      <c r="A91" s="47" t="str">
        <f>'Tariffs Jan2020'!F85</f>
        <v>AGL</v>
      </c>
      <c r="B91" s="47" t="str">
        <f>'Tariffs Jan2020'!D85</f>
        <v>AusNet Services Central 2</v>
      </c>
      <c r="C91" s="287">
        <f>'Tariffs Jan2020'!E85</f>
        <v>43831</v>
      </c>
      <c r="D91" s="85">
        <f>365*'Tariffs Jan2020'!H85/100</f>
        <v>325.21499999999997</v>
      </c>
      <c r="E91" s="85">
        <f>IF($C$5*'Tariffs Jan2020'!AK85/'Tariffs Jan2020'!AI85&gt;='Tariffs Jan2020'!J85,( 'Tariffs Jan2020'!J85*'Tariffs Jan2020'!O85/100)* 'Tariffs Jan2020'!AI85,($C$5*'Tariffs Jan2020'!AK85/'Tariffs Jan2020'!AI85*'Tariffs Jan2020'!O85/100)* 'Tariffs Jan2020'!AI85)</f>
        <v>301.2</v>
      </c>
      <c r="F91" s="85">
        <f>IF($C$5*'Tariffs Jan2020'!AK85/'Tariffs Jan2020'!AI85&lt;'Tariffs Jan2020'!J85,0,IF($C$5*'Tariffs Jan2020'!AK85/'Tariffs Jan2020'!AI85&lt;='Tariffs Jan2020'!K85,($C$5*'Tariffs Jan2020'!AK85/'Tariffs Jan2020'!AI85-'Tariffs Jan2020'!J85)*('Tariffs Jan2020'!P85/100)*'Tariffs Jan2020'!AI85,('Tariffs Jan2020'!K85-'Tariffs Jan2020'!J85)*('Tariffs Jan2020'!P85/100)*'Tariffs Jan2020'!AI85))</f>
        <v>220.44854999999995</v>
      </c>
      <c r="G91" s="85">
        <f>IF($C$5*'Tariffs Jan2020'!AK85/'Tariffs Jan2020'!AI85&lt;'Tariffs Jan2020'!K85,0,IF($C$5*'Tariffs Jan2020'!AK85/'Tariffs Jan2020'!AI85&lt;='Tariffs Jan2020'!L85,($C$5*'Tariffs Jan2020'!AK85/'Tariffs Jan2020'!AI85-'Tariffs Jan2020'!K85)*('Tariffs Jan2020'!Q85/100)*'Tariffs Jan2020'!AI85,('Tariffs Jan2020'!L85-'Tariffs Jan2020'!K85)*('Tariffs Jan2020'!Q85/100)*'Tariffs Jan2020'!AI85))</f>
        <v>0</v>
      </c>
      <c r="H91" s="85">
        <f>IF($C$5*'Tariffs Jan2020'!AK85/'Tariffs Jan2020'!AI85&lt;'Tariffs Jan2020'!L85,0,IF($C$5*'Tariffs Jan2020'!AK85/'Tariffs Jan2020'!AI85&lt;='Tariffs Jan2020'!M85,($C$5*'Tariffs Jan2020'!AK85/'Tariffs Jan2020'!AI85-'Tariffs Jan2020'!L85)*('Tariffs Jan2020'!R85/100)*'Tariffs Jan2020'!AI85,('Tariffs Jan2020'!M85-'Tariffs Jan2020'!L85)*('Tariffs Jan2020'!R85/100)*'Tariffs Jan2020'!AI85))</f>
        <v>0</v>
      </c>
      <c r="I91" s="85">
        <f>IF(($C$5*'Tariffs Jan2020'!AK85/'Tariffs Jan2020'!AI85&gt;'Tariffs Jan2020'!M85),($C$5*'Tariffs Jan2020'!AK85/'Tariffs Jan2020'!AI85-'Tariffs Jan2020'!M85)*'Tariffs Jan2020'!S85/100*'Tariffs Jan2020'!AI85,0)</f>
        <v>0</v>
      </c>
      <c r="J91" s="85">
        <f>IF($C$5*'Tariffs Jan2020'!AL85/'Tariffs Jan2020'!AJ85&gt;='Tariffs Jan2020'!J85,('Tariffs Jan2020'!J85*'Tariffs Jan2020'!U85/100)* 'Tariffs Jan2020'!AJ85,($C$5*'Tariffs Jan2020'!AL85/'Tariffs Jan2020'!AJ85*'Tariffs Jan2020'!U85/100)* 'Tariffs Jan2020'!AJ85)</f>
        <v>518.4</v>
      </c>
      <c r="K91" s="85">
        <f>IF($C$5*'Tariffs Jan2020'!AL85/'Tariffs Jan2020'!AJ85&lt;'Tariffs Jan2020'!J85,0,IF($C$5*'Tariffs Jan2020'!AL85/'Tariffs Jan2020'!AJ85&lt;='Tariffs Jan2020'!K85,($C$5*'Tariffs Jan2020'!AL85/'Tariffs Jan2020'!AJ85-'Tariffs Jan2020'!J85)*('Tariffs Jan2020'!V85/100)*'Tariffs Jan2020'!AJ85,('Tariffs Jan2020'!K85-'Tariffs Jan2020'!J85)*('Tariffs Jan2020'!V85/100)*'Tariffs Jan2020'!AJ85))</f>
        <v>347.31893999999988</v>
      </c>
      <c r="L91" s="85">
        <f>IF($C$5*'Tariffs Jan2020'!AL85/'Tariffs Jan2020'!AJ85&lt;'Tariffs Jan2020'!K85,0,IF($C$5*'Tariffs Jan2020'!AL85/'Tariffs Jan2020'!AJ85&lt;='Tariffs Jan2020'!L85,($C$5*'Tariffs Jan2020'!AL85/'Tariffs Jan2020'!AJ85-'Tariffs Jan2020'!K85)*('Tariffs Jan2020'!W85/100)*'Tariffs Jan2020'!AJ85,('Tariffs Jan2020'!L85-'Tariffs Jan2020'!K85)*('Tariffs Jan2020'!W85/100)*'Tariffs Jan2020'!AJ85))</f>
        <v>0</v>
      </c>
      <c r="M91" s="85">
        <f>IF($C$5*'Tariffs Jan2020'!AL85/'Tariffs Jan2020'!AJ85&lt;'Tariffs Jan2020'!L85,0,IF($C$5*'Tariffs Jan2020'!AL85/'Tariffs Jan2020'!AJ85&lt;='Tariffs Jan2020'!M85,($C$5*'Tariffs Jan2020'!AL85/'Tariffs Jan2020'!AJ85-'Tariffs Jan2020'!L85)*('Tariffs Jan2020'!X85/100)*'Tariffs Jan2020'!AJ85,('Tariffs Jan2020'!M85-'Tariffs Jan2020'!L85)*('Tariffs Jan2020'!X85/100)*'Tariffs Jan2020'!AJ85))</f>
        <v>0</v>
      </c>
      <c r="N91" s="85">
        <f>IF(($C$5*'Tariffs Jan2020'!AL85/'Tariffs Jan2020'!AJ85&gt;'Tariffs Jan2020'!M85),($C$5*'Tariffs Jan2020'!AL85/'Tariffs Jan2020'!AJ85-'Tariffs Jan2020'!M85)*'Tariffs Jan2020'!Y85/100*'Tariffs Jan2020'!AJ85,0)</f>
        <v>0</v>
      </c>
      <c r="O91" s="73">
        <f t="shared" si="2"/>
        <v>1712.5824899999998</v>
      </c>
      <c r="P91" s="498">
        <f t="shared" si="3"/>
        <v>1883.840739</v>
      </c>
      <c r="Q91" s="451"/>
      <c r="R91" s="451"/>
      <c r="S91" s="451"/>
      <c r="T91" s="451"/>
      <c r="U91" s="451"/>
      <c r="V91" s="451"/>
      <c r="W91" s="451"/>
      <c r="X91" s="451"/>
      <c r="Y91" s="451"/>
      <c r="Z91" s="451"/>
    </row>
    <row r="92" spans="1:26" x14ac:dyDescent="0.15">
      <c r="A92" s="47" t="str">
        <f>'Tariffs Jan2020'!F86</f>
        <v>Alinta Energy</v>
      </c>
      <c r="B92" s="47" t="str">
        <f>'Tariffs Jan2020'!D86</f>
        <v>AusNet Services Central 2</v>
      </c>
      <c r="C92" s="287">
        <f>'Tariffs Jan2020'!E86</f>
        <v>43831</v>
      </c>
      <c r="D92" s="85">
        <f>365*'Tariffs Jan2020'!H86/100</f>
        <v>266.45</v>
      </c>
      <c r="E92" s="85">
        <f>IF($C$5*'Tariffs Jan2020'!AK86/'Tariffs Jan2020'!AI86&gt;='Tariffs Jan2020'!J86,( 'Tariffs Jan2020'!J86*'Tariffs Jan2020'!O86/100)* 'Tariffs Jan2020'!AI86,($C$5*'Tariffs Jan2020'!AK86/'Tariffs Jan2020'!AI86*'Tariffs Jan2020'!O86/100)* 'Tariffs Jan2020'!AI86)</f>
        <v>324.00000000000006</v>
      </c>
      <c r="F92" s="85">
        <f>IF($C$5*'Tariffs Jan2020'!AK86/'Tariffs Jan2020'!AI86&lt;'Tariffs Jan2020'!J86,0,IF($C$5*'Tariffs Jan2020'!AK86/'Tariffs Jan2020'!AI86&lt;='Tariffs Jan2020'!K86,($C$5*'Tariffs Jan2020'!AK86/'Tariffs Jan2020'!AI86-'Tariffs Jan2020'!J86)*('Tariffs Jan2020'!P86/100)*'Tariffs Jan2020'!AI86,('Tariffs Jan2020'!K86-'Tariffs Jan2020'!J86)*('Tariffs Jan2020'!P86/100)*'Tariffs Jan2020'!AI86))</f>
        <v>0</v>
      </c>
      <c r="G92" s="85">
        <f>IF($C$5*'Tariffs Jan2020'!AK86/'Tariffs Jan2020'!AI86&lt;'Tariffs Jan2020'!K86,0,IF($C$5*'Tariffs Jan2020'!AK86/'Tariffs Jan2020'!AI86&lt;='Tariffs Jan2020'!L86,($C$5*'Tariffs Jan2020'!AK86/'Tariffs Jan2020'!AI86-'Tariffs Jan2020'!K86)*('Tariffs Jan2020'!Q86/100)*'Tariffs Jan2020'!AI86,('Tariffs Jan2020'!L86-'Tariffs Jan2020'!K86)*('Tariffs Jan2020'!Q86/100)*'Tariffs Jan2020'!AI86))</f>
        <v>0</v>
      </c>
      <c r="H92" s="85">
        <f>IF($C$5*'Tariffs Jan2020'!AK86/'Tariffs Jan2020'!AI86&lt;'Tariffs Jan2020'!L86,0,IF($C$5*'Tariffs Jan2020'!AK86/'Tariffs Jan2020'!AI86&lt;='Tariffs Jan2020'!M86,($C$5*'Tariffs Jan2020'!AK86/'Tariffs Jan2020'!AI86-'Tariffs Jan2020'!L86)*('Tariffs Jan2020'!R86/100)*'Tariffs Jan2020'!AI86,('Tariffs Jan2020'!M86-'Tariffs Jan2020'!L86)*('Tariffs Jan2020'!R86/100)*'Tariffs Jan2020'!AI86))</f>
        <v>0</v>
      </c>
      <c r="I92" s="85">
        <f>IF(($C$5*'Tariffs Jan2020'!AK86/'Tariffs Jan2020'!AI86&gt;'Tariffs Jan2020'!M86),($C$5*'Tariffs Jan2020'!AK86/'Tariffs Jan2020'!AI86-'Tariffs Jan2020'!M86)*'Tariffs Jan2020'!S86/100*'Tariffs Jan2020'!AI86,0)</f>
        <v>188.95589999999996</v>
      </c>
      <c r="J92" s="85">
        <f>IF($C$5*'Tariffs Jan2020'!AL86/'Tariffs Jan2020'!AJ86&gt;='Tariffs Jan2020'!J86,('Tariffs Jan2020'!J86*'Tariffs Jan2020'!U86/100)* 'Tariffs Jan2020'!AJ86,($C$5*'Tariffs Jan2020'!AL86/'Tariffs Jan2020'!AJ86*'Tariffs Jan2020'!U86/100)* 'Tariffs Jan2020'!AJ86)</f>
        <v>648.00000000000011</v>
      </c>
      <c r="K92" s="85">
        <f>IF($C$5*'Tariffs Jan2020'!AL86/'Tariffs Jan2020'!AJ86&lt;'Tariffs Jan2020'!J86,0,IF($C$5*'Tariffs Jan2020'!AL86/'Tariffs Jan2020'!AJ86&lt;='Tariffs Jan2020'!K86,($C$5*'Tariffs Jan2020'!AL86/'Tariffs Jan2020'!AJ86-'Tariffs Jan2020'!J86)*('Tariffs Jan2020'!V86/100)*'Tariffs Jan2020'!AJ86,('Tariffs Jan2020'!K86-'Tariffs Jan2020'!J86)*('Tariffs Jan2020'!V86/100)*'Tariffs Jan2020'!AJ86))</f>
        <v>0</v>
      </c>
      <c r="L92" s="85">
        <f>IF($C$5*'Tariffs Jan2020'!AL86/'Tariffs Jan2020'!AJ86&lt;'Tariffs Jan2020'!K86,0,IF($C$5*'Tariffs Jan2020'!AL86/'Tariffs Jan2020'!AJ86&lt;='Tariffs Jan2020'!L86,($C$5*'Tariffs Jan2020'!AL86/'Tariffs Jan2020'!AJ86-'Tariffs Jan2020'!K86)*('Tariffs Jan2020'!W86/100)*'Tariffs Jan2020'!AJ86,('Tariffs Jan2020'!L86-'Tariffs Jan2020'!K86)*('Tariffs Jan2020'!W86/100)*'Tariffs Jan2020'!AJ86))</f>
        <v>0</v>
      </c>
      <c r="M92" s="85">
        <f>IF($C$5*'Tariffs Jan2020'!AL86/'Tariffs Jan2020'!AJ86&lt;'Tariffs Jan2020'!L86,0,IF($C$5*'Tariffs Jan2020'!AL86/'Tariffs Jan2020'!AJ86&lt;='Tariffs Jan2020'!M86,($C$5*'Tariffs Jan2020'!AL86/'Tariffs Jan2020'!AJ86-'Tariffs Jan2020'!L86)*('Tariffs Jan2020'!X86/100)*'Tariffs Jan2020'!AJ86,('Tariffs Jan2020'!M86-'Tariffs Jan2020'!L86)*('Tariffs Jan2020'!X86/100)*'Tariffs Jan2020'!AJ86))</f>
        <v>0</v>
      </c>
      <c r="N92" s="85">
        <f>IF(($C$5*'Tariffs Jan2020'!AL86/'Tariffs Jan2020'!AJ86&gt;'Tariffs Jan2020'!M86),($C$5*'Tariffs Jan2020'!AL86/'Tariffs Jan2020'!AJ86-'Tariffs Jan2020'!M86)*'Tariffs Jan2020'!Y86/100*'Tariffs Jan2020'!AJ86,0)</f>
        <v>377.91179999999991</v>
      </c>
      <c r="O92" s="73">
        <f t="shared" si="2"/>
        <v>1805.3177000000001</v>
      </c>
      <c r="P92" s="498">
        <f t="shared" si="3"/>
        <v>1985.8494700000003</v>
      </c>
      <c r="Q92" s="451"/>
      <c r="R92" s="451"/>
      <c r="S92" s="451"/>
      <c r="T92" s="451"/>
      <c r="U92" s="451"/>
      <c r="V92" s="451"/>
      <c r="W92" s="451"/>
      <c r="X92" s="451"/>
      <c r="Y92" s="451"/>
      <c r="Z92" s="451"/>
    </row>
    <row r="93" spans="1:26" x14ac:dyDescent="0.15">
      <c r="A93" s="47" t="str">
        <f>'Tariffs Jan2020'!F87</f>
        <v>Covau</v>
      </c>
      <c r="B93" s="47" t="str">
        <f>'Tariffs Jan2020'!D87</f>
        <v>AusNet Services Central 2</v>
      </c>
      <c r="C93" s="287">
        <f>'Tariffs Jan2020'!E87</f>
        <v>43831</v>
      </c>
      <c r="D93" s="85">
        <f>365*'Tariffs Jan2020'!H87/100</f>
        <v>310.25</v>
      </c>
      <c r="E93" s="85">
        <f>IF($C$5*'Tariffs Jan2020'!AK87/'Tariffs Jan2020'!AI87&gt;='Tariffs Jan2020'!J87,( 'Tariffs Jan2020'!J87*'Tariffs Jan2020'!O87/100)* 'Tariffs Jan2020'!AI87,($C$5*'Tariffs Jan2020'!AK87/'Tariffs Jan2020'!AI87*'Tariffs Jan2020'!O87/100)* 'Tariffs Jan2020'!AI87)</f>
        <v>516.59999999999991</v>
      </c>
      <c r="F93" s="85">
        <f>IF($C$5*'Tariffs Jan2020'!AK87/'Tariffs Jan2020'!AI87&lt;'Tariffs Jan2020'!J87,0,IF($C$5*'Tariffs Jan2020'!AK87/'Tariffs Jan2020'!AI87&lt;='Tariffs Jan2020'!K87,($C$5*'Tariffs Jan2020'!AK87/'Tariffs Jan2020'!AI87-'Tariffs Jan2020'!J87)*('Tariffs Jan2020'!P87/100)*'Tariffs Jan2020'!AI87,('Tariffs Jan2020'!K87-'Tariffs Jan2020'!J87)*('Tariffs Jan2020'!P87/100)*'Tariffs Jan2020'!AI87))</f>
        <v>344.24999999999994</v>
      </c>
      <c r="G93" s="85">
        <f>IF($C$5*'Tariffs Jan2020'!AK87/'Tariffs Jan2020'!AI87&lt;'Tariffs Jan2020'!K87,0,IF($C$5*'Tariffs Jan2020'!AK87/'Tariffs Jan2020'!AI87&lt;='Tariffs Jan2020'!L87,($C$5*'Tariffs Jan2020'!AK87/'Tariffs Jan2020'!AI87-'Tariffs Jan2020'!K87)*('Tariffs Jan2020'!Q87/100)*'Tariffs Jan2020'!AI87,('Tariffs Jan2020'!L87-'Tariffs Jan2020'!K87)*('Tariffs Jan2020'!Q87/100)*'Tariffs Jan2020'!AI87))</f>
        <v>0</v>
      </c>
      <c r="H93" s="85">
        <f>IF($C$5*'Tariffs Jan2020'!AK87/'Tariffs Jan2020'!AI87&lt;'Tariffs Jan2020'!L87,0,IF($C$5*'Tariffs Jan2020'!AK87/'Tariffs Jan2020'!AI87&lt;='Tariffs Jan2020'!M87,($C$5*'Tariffs Jan2020'!AK87/'Tariffs Jan2020'!AI87-'Tariffs Jan2020'!L87)*('Tariffs Jan2020'!R87/100)*'Tariffs Jan2020'!AI87,('Tariffs Jan2020'!M87-'Tariffs Jan2020'!L87)*('Tariffs Jan2020'!R87/100)*'Tariffs Jan2020'!AI87))</f>
        <v>0</v>
      </c>
      <c r="I93" s="85">
        <f>IF(($C$5*'Tariffs Jan2020'!AK87/'Tariffs Jan2020'!AI87&gt;'Tariffs Jan2020'!M87),($C$5*'Tariffs Jan2020'!AK87/'Tariffs Jan2020'!AI87-'Tariffs Jan2020'!M87)*'Tariffs Jan2020'!S87/100*'Tariffs Jan2020'!AI87,0)</f>
        <v>0</v>
      </c>
      <c r="J93" s="85">
        <f>IF($C$5*'Tariffs Jan2020'!AL87/'Tariffs Jan2020'!AJ87&gt;='Tariffs Jan2020'!J87,('Tariffs Jan2020'!J87*'Tariffs Jan2020'!U87/100)* 'Tariffs Jan2020'!AJ87,($C$5*'Tariffs Jan2020'!AL87/'Tariffs Jan2020'!AJ87*'Tariffs Jan2020'!U87/100)* 'Tariffs Jan2020'!AJ87)</f>
        <v>432</v>
      </c>
      <c r="K93" s="85">
        <f>IF($C$5*'Tariffs Jan2020'!AL87/'Tariffs Jan2020'!AJ87&lt;'Tariffs Jan2020'!J87,0,IF($C$5*'Tariffs Jan2020'!AL87/'Tariffs Jan2020'!AJ87&lt;='Tariffs Jan2020'!K87,($C$5*'Tariffs Jan2020'!AL87/'Tariffs Jan2020'!AJ87-'Tariffs Jan2020'!J87)*('Tariffs Jan2020'!V87/100)*'Tariffs Jan2020'!AJ87,('Tariffs Jan2020'!K87-'Tariffs Jan2020'!J87)*('Tariffs Jan2020'!V87/100)*'Tariffs Jan2020'!AJ87))</f>
        <v>297.00000000000006</v>
      </c>
      <c r="L93" s="85">
        <f>IF($C$5*'Tariffs Jan2020'!AL87/'Tariffs Jan2020'!AJ87&lt;'Tariffs Jan2020'!K87,0,IF($C$5*'Tariffs Jan2020'!AL87/'Tariffs Jan2020'!AJ87&lt;='Tariffs Jan2020'!L87,($C$5*'Tariffs Jan2020'!AL87/'Tariffs Jan2020'!AJ87-'Tariffs Jan2020'!K87)*('Tariffs Jan2020'!W87/100)*'Tariffs Jan2020'!AJ87,('Tariffs Jan2020'!L87-'Tariffs Jan2020'!K87)*('Tariffs Jan2020'!W87/100)*'Tariffs Jan2020'!AJ87))</f>
        <v>0</v>
      </c>
      <c r="M93" s="85">
        <f>IF($C$5*'Tariffs Jan2020'!AL87/'Tariffs Jan2020'!AJ87&lt;'Tariffs Jan2020'!L87,0,IF($C$5*'Tariffs Jan2020'!AL87/'Tariffs Jan2020'!AJ87&lt;='Tariffs Jan2020'!M87,($C$5*'Tariffs Jan2020'!AL87/'Tariffs Jan2020'!AJ87-'Tariffs Jan2020'!L87)*('Tariffs Jan2020'!X87/100)*'Tariffs Jan2020'!AJ87,('Tariffs Jan2020'!M87-'Tariffs Jan2020'!L87)*('Tariffs Jan2020'!X87/100)*'Tariffs Jan2020'!AJ87))</f>
        <v>0</v>
      </c>
      <c r="N93" s="85">
        <f>IF(($C$5*'Tariffs Jan2020'!AL87/'Tariffs Jan2020'!AJ87&gt;'Tariffs Jan2020'!M87),($C$5*'Tariffs Jan2020'!AL87/'Tariffs Jan2020'!AJ87-'Tariffs Jan2020'!M87)*'Tariffs Jan2020'!Y87/100*'Tariffs Jan2020'!AJ87,0)</f>
        <v>0</v>
      </c>
      <c r="O93" s="73">
        <f t="shared" si="2"/>
        <v>1900.1</v>
      </c>
      <c r="P93" s="498">
        <f t="shared" si="3"/>
        <v>2090.11</v>
      </c>
      <c r="Q93" s="451"/>
      <c r="R93" s="451"/>
      <c r="S93" s="451"/>
      <c r="T93" s="451"/>
      <c r="U93" s="451"/>
      <c r="V93" s="451"/>
      <c r="W93" s="451"/>
      <c r="X93" s="451"/>
      <c r="Y93" s="451"/>
      <c r="Z93" s="451"/>
    </row>
    <row r="94" spans="1:26" x14ac:dyDescent="0.15">
      <c r="A94" s="47" t="str">
        <f>'Tariffs Jan2020'!F88</f>
        <v>Dodo Power &amp; Gas</v>
      </c>
      <c r="B94" s="47" t="str">
        <f>'Tariffs Jan2020'!D88</f>
        <v>AusNet Services Central 2</v>
      </c>
      <c r="C94" s="287">
        <f>'Tariffs Jan2020'!E88</f>
        <v>43647</v>
      </c>
      <c r="D94" s="85">
        <f>365*'Tariffs Jan2020'!H88/100</f>
        <v>264.95350000000002</v>
      </c>
      <c r="E94" s="85">
        <f>IF($C$5*'Tariffs Jan2020'!AK88/'Tariffs Jan2020'!AI88&gt;='Tariffs Jan2020'!J88,( 'Tariffs Jan2020'!J88*'Tariffs Jan2020'!O88/100)* 'Tariffs Jan2020'!AI88,($C$5*'Tariffs Jan2020'!AK88/'Tariffs Jan2020'!AI88*'Tariffs Jan2020'!O88/100)* 'Tariffs Jan2020'!AI88)</f>
        <v>162.00000000000003</v>
      </c>
      <c r="F94" s="85">
        <f>IF($C$5*'Tariffs Jan2020'!AK88/'Tariffs Jan2020'!AI88&lt;'Tariffs Jan2020'!J88,0,IF($C$5*'Tariffs Jan2020'!AK88/'Tariffs Jan2020'!AI88&lt;='Tariffs Jan2020'!K88,($C$5*'Tariffs Jan2020'!AK88/'Tariffs Jan2020'!AI88-'Tariffs Jan2020'!J88)*('Tariffs Jan2020'!P88/100)*'Tariffs Jan2020'!AI88,('Tariffs Jan2020'!K88-'Tariffs Jan2020'!J88)*('Tariffs Jan2020'!P88/100)*'Tariffs Jan2020'!AI88))</f>
        <v>0</v>
      </c>
      <c r="G94" s="85">
        <f>IF($C$5*'Tariffs Jan2020'!AK88/'Tariffs Jan2020'!AI88&lt;'Tariffs Jan2020'!K88,0,IF($C$5*'Tariffs Jan2020'!AK88/'Tariffs Jan2020'!AI88&lt;='Tariffs Jan2020'!L88,($C$5*'Tariffs Jan2020'!AK88/'Tariffs Jan2020'!AI88-'Tariffs Jan2020'!K88)*('Tariffs Jan2020'!Q88/100)*'Tariffs Jan2020'!AI88,('Tariffs Jan2020'!L88-'Tariffs Jan2020'!K88)*('Tariffs Jan2020'!Q88/100)*'Tariffs Jan2020'!AI88))</f>
        <v>0</v>
      </c>
      <c r="H94" s="85">
        <f>IF($C$5*'Tariffs Jan2020'!AK88/'Tariffs Jan2020'!AI88&lt;'Tariffs Jan2020'!L88,0,IF($C$5*'Tariffs Jan2020'!AK88/'Tariffs Jan2020'!AI88&lt;='Tariffs Jan2020'!M88,($C$5*'Tariffs Jan2020'!AK88/'Tariffs Jan2020'!AI88-'Tariffs Jan2020'!L88)*('Tariffs Jan2020'!R88/100)*'Tariffs Jan2020'!AI88,('Tariffs Jan2020'!M88-'Tariffs Jan2020'!L88)*('Tariffs Jan2020'!R88/100)*'Tariffs Jan2020'!AI88))</f>
        <v>0</v>
      </c>
      <c r="I94" s="85">
        <f>IF(($C$5*'Tariffs Jan2020'!AK88/'Tariffs Jan2020'!AI88&gt;'Tariffs Jan2020'!M88),($C$5*'Tariffs Jan2020'!AK88/'Tariffs Jan2020'!AI88-'Tariffs Jan2020'!M88)*'Tariffs Jan2020'!S88/100*'Tariffs Jan2020'!AI88,0)</f>
        <v>344.9516999999999</v>
      </c>
      <c r="J94" s="85">
        <f>IF($C$5*'Tariffs Jan2020'!AL88/'Tariffs Jan2020'!AJ88&gt;='Tariffs Jan2020'!J88,('Tariffs Jan2020'!J88*'Tariffs Jan2020'!U88/100)* 'Tariffs Jan2020'!AJ88,($C$5*'Tariffs Jan2020'!AL88/'Tariffs Jan2020'!AJ88*'Tariffs Jan2020'!U88/100)* 'Tariffs Jan2020'!AJ88)</f>
        <v>261.81818181818181</v>
      </c>
      <c r="K94" s="85">
        <f>IF($C$5*'Tariffs Jan2020'!AL88/'Tariffs Jan2020'!AJ88&lt;'Tariffs Jan2020'!J88,0,IF($C$5*'Tariffs Jan2020'!AL88/'Tariffs Jan2020'!AJ88&lt;='Tariffs Jan2020'!K88,($C$5*'Tariffs Jan2020'!AL88/'Tariffs Jan2020'!AJ88-'Tariffs Jan2020'!J88)*('Tariffs Jan2020'!V88/100)*'Tariffs Jan2020'!AJ88,('Tariffs Jan2020'!K88-'Tariffs Jan2020'!J88)*('Tariffs Jan2020'!V88/100)*'Tariffs Jan2020'!AJ88))</f>
        <v>0</v>
      </c>
      <c r="L94" s="85">
        <f>IF($C$5*'Tariffs Jan2020'!AL88/'Tariffs Jan2020'!AJ88&lt;'Tariffs Jan2020'!K88,0,IF($C$5*'Tariffs Jan2020'!AL88/'Tariffs Jan2020'!AJ88&lt;='Tariffs Jan2020'!L88,($C$5*'Tariffs Jan2020'!AL88/'Tariffs Jan2020'!AJ88-'Tariffs Jan2020'!K88)*('Tariffs Jan2020'!W88/100)*'Tariffs Jan2020'!AJ88,('Tariffs Jan2020'!L88-'Tariffs Jan2020'!K88)*('Tariffs Jan2020'!W88/100)*'Tariffs Jan2020'!AJ88))</f>
        <v>0</v>
      </c>
      <c r="M94" s="85">
        <f>IF($C$5*'Tariffs Jan2020'!AL88/'Tariffs Jan2020'!AJ88&lt;'Tariffs Jan2020'!L88,0,IF($C$5*'Tariffs Jan2020'!AL88/'Tariffs Jan2020'!AJ88&lt;='Tariffs Jan2020'!M88,($C$5*'Tariffs Jan2020'!AL88/'Tariffs Jan2020'!AJ88-'Tariffs Jan2020'!L88)*('Tariffs Jan2020'!X88/100)*'Tariffs Jan2020'!AJ88,('Tariffs Jan2020'!M88-'Tariffs Jan2020'!L88)*('Tariffs Jan2020'!X88/100)*'Tariffs Jan2020'!AJ88))</f>
        <v>0</v>
      </c>
      <c r="N94" s="85">
        <f>IF(($C$5*'Tariffs Jan2020'!AL88/'Tariffs Jan2020'!AJ88&gt;'Tariffs Jan2020'!M88),($C$5*'Tariffs Jan2020'!AL88/'Tariffs Jan2020'!AJ88-'Tariffs Jan2020'!M88)*'Tariffs Jan2020'!Y88/100*'Tariffs Jan2020'!AJ88,0)</f>
        <v>526.28994545454532</v>
      </c>
      <c r="O94" s="73">
        <f t="shared" si="2"/>
        <v>1560.0133272727271</v>
      </c>
      <c r="P94" s="498">
        <f t="shared" si="3"/>
        <v>1716.01466</v>
      </c>
      <c r="Q94" s="451"/>
      <c r="R94" s="451"/>
      <c r="S94" s="451"/>
      <c r="T94" s="451"/>
      <c r="U94" s="451"/>
      <c r="V94" s="451"/>
      <c r="W94" s="451"/>
      <c r="X94" s="451"/>
      <c r="Y94" s="451"/>
      <c r="Z94" s="451"/>
    </row>
    <row r="95" spans="1:26" x14ac:dyDescent="0.15">
      <c r="A95" s="47" t="str">
        <f>'Tariffs Jan2020'!F89</f>
        <v>EnergyAustralia</v>
      </c>
      <c r="B95" s="47" t="str">
        <f>'Tariffs Jan2020'!D89</f>
        <v>AusNet Services Central 2</v>
      </c>
      <c r="C95" s="287">
        <f>'Tariffs Jan2020'!E89</f>
        <v>43831</v>
      </c>
      <c r="D95" s="85">
        <f>365*'Tariffs Jan2020'!H89/100</f>
        <v>360.255</v>
      </c>
      <c r="E95" s="85">
        <f>IF($C$5*'Tariffs Jan2020'!AK89/'Tariffs Jan2020'!AI89&gt;='Tariffs Jan2020'!J89,( 'Tariffs Jan2020'!J89*'Tariffs Jan2020'!O89/100)* 'Tariffs Jan2020'!AI89,($C$5*'Tariffs Jan2020'!AK89/'Tariffs Jan2020'!AI89*'Tariffs Jan2020'!O89/100)* 'Tariffs Jan2020'!AI89)</f>
        <v>600.53993999999989</v>
      </c>
      <c r="F95" s="85">
        <f>IF($C$5*'Tariffs Jan2020'!AK89/'Tariffs Jan2020'!AI89&lt;'Tariffs Jan2020'!J89,0,IF($C$5*'Tariffs Jan2020'!AK89/'Tariffs Jan2020'!AI89&lt;='Tariffs Jan2020'!K89,($C$5*'Tariffs Jan2020'!AK89/'Tariffs Jan2020'!AI89-'Tariffs Jan2020'!J89)*('Tariffs Jan2020'!P89/100)*'Tariffs Jan2020'!AI89,('Tariffs Jan2020'!K89-'Tariffs Jan2020'!J89)*('Tariffs Jan2020'!P89/100)*'Tariffs Jan2020'!AI89))</f>
        <v>0</v>
      </c>
      <c r="G95" s="85">
        <f>IF($C$5*'Tariffs Jan2020'!AK89/'Tariffs Jan2020'!AI89&lt;'Tariffs Jan2020'!K89,0,IF($C$5*'Tariffs Jan2020'!AK89/'Tariffs Jan2020'!AI89&lt;='Tariffs Jan2020'!L89,($C$5*'Tariffs Jan2020'!AK89/'Tariffs Jan2020'!AI89-'Tariffs Jan2020'!K89)*('Tariffs Jan2020'!Q89/100)*'Tariffs Jan2020'!AI89,('Tariffs Jan2020'!L89-'Tariffs Jan2020'!K89)*('Tariffs Jan2020'!Q89/100)*'Tariffs Jan2020'!AI89))</f>
        <v>0</v>
      </c>
      <c r="H95" s="85">
        <f>IF($C$5*'Tariffs Jan2020'!AK89/'Tariffs Jan2020'!AI89&lt;'Tariffs Jan2020'!L89,0,IF($C$5*'Tariffs Jan2020'!AK89/'Tariffs Jan2020'!AI89&lt;='Tariffs Jan2020'!M89,($C$5*'Tariffs Jan2020'!AK89/'Tariffs Jan2020'!AI89-'Tariffs Jan2020'!L89)*('Tariffs Jan2020'!R89/100)*'Tariffs Jan2020'!AI89,('Tariffs Jan2020'!M89-'Tariffs Jan2020'!L89)*('Tariffs Jan2020'!R89/100)*'Tariffs Jan2020'!AI89))</f>
        <v>0</v>
      </c>
      <c r="I95" s="85">
        <f>IF(($C$5*'Tariffs Jan2020'!AK89/'Tariffs Jan2020'!AI89&gt;'Tariffs Jan2020'!M89),($C$5*'Tariffs Jan2020'!AK89/'Tariffs Jan2020'!AI89-'Tariffs Jan2020'!M89)*'Tariffs Jan2020'!S89/100*'Tariffs Jan2020'!AI89,0)</f>
        <v>0</v>
      </c>
      <c r="J95" s="85">
        <f>IF($C$5*'Tariffs Jan2020'!AL89/'Tariffs Jan2020'!AJ89&gt;='Tariffs Jan2020'!J89,('Tariffs Jan2020'!J89*'Tariffs Jan2020'!U89/100)* 'Tariffs Jan2020'!AJ89,($C$5*'Tariffs Jan2020'!AL89/'Tariffs Jan2020'!AJ89*'Tariffs Jan2020'!U89/100)* 'Tariffs Jan2020'!AJ89)</f>
        <v>881.91179999999997</v>
      </c>
      <c r="K95" s="85">
        <f>IF($C$5*'Tariffs Jan2020'!AL89/'Tariffs Jan2020'!AJ89&lt;'Tariffs Jan2020'!J89,0,IF($C$5*'Tariffs Jan2020'!AL89/'Tariffs Jan2020'!AJ89&lt;='Tariffs Jan2020'!K89,($C$5*'Tariffs Jan2020'!AL89/'Tariffs Jan2020'!AJ89-'Tariffs Jan2020'!J89)*('Tariffs Jan2020'!V89/100)*'Tariffs Jan2020'!AJ89,('Tariffs Jan2020'!K89-'Tariffs Jan2020'!J89)*('Tariffs Jan2020'!V89/100)*'Tariffs Jan2020'!AJ89))</f>
        <v>0</v>
      </c>
      <c r="L95" s="85">
        <f>IF($C$5*'Tariffs Jan2020'!AL89/'Tariffs Jan2020'!AJ89&lt;'Tariffs Jan2020'!K89,0,IF($C$5*'Tariffs Jan2020'!AL89/'Tariffs Jan2020'!AJ89&lt;='Tariffs Jan2020'!L89,($C$5*'Tariffs Jan2020'!AL89/'Tariffs Jan2020'!AJ89-'Tariffs Jan2020'!K89)*('Tariffs Jan2020'!W89/100)*'Tariffs Jan2020'!AJ89,('Tariffs Jan2020'!L89-'Tariffs Jan2020'!K89)*('Tariffs Jan2020'!W89/100)*'Tariffs Jan2020'!AJ89))</f>
        <v>0</v>
      </c>
      <c r="M95" s="85">
        <f>IF($C$5*'Tariffs Jan2020'!AL89/'Tariffs Jan2020'!AJ89&lt;'Tariffs Jan2020'!L89,0,IF($C$5*'Tariffs Jan2020'!AL89/'Tariffs Jan2020'!AJ89&lt;='Tariffs Jan2020'!M89,($C$5*'Tariffs Jan2020'!AL89/'Tariffs Jan2020'!AJ89-'Tariffs Jan2020'!L89)*('Tariffs Jan2020'!X89/100)*'Tariffs Jan2020'!AJ89,('Tariffs Jan2020'!M89-'Tariffs Jan2020'!L89)*('Tariffs Jan2020'!X89/100)*'Tariffs Jan2020'!AJ89))</f>
        <v>0</v>
      </c>
      <c r="N95" s="85">
        <f>IF(($C$5*'Tariffs Jan2020'!AL89/'Tariffs Jan2020'!AJ89&gt;'Tariffs Jan2020'!M89),($C$5*'Tariffs Jan2020'!AL89/'Tariffs Jan2020'!AJ89-'Tariffs Jan2020'!M89)*'Tariffs Jan2020'!Y89/100*'Tariffs Jan2020'!AJ89,0)</f>
        <v>0</v>
      </c>
      <c r="O95" s="73">
        <f t="shared" si="2"/>
        <v>1842.7067399999999</v>
      </c>
      <c r="P95" s="498">
        <f t="shared" si="3"/>
        <v>2026.977414</v>
      </c>
      <c r="Q95" s="451"/>
      <c r="R95" s="451"/>
      <c r="S95" s="451"/>
      <c r="T95" s="451"/>
      <c r="U95" s="451"/>
      <c r="V95" s="451"/>
      <c r="W95" s="451"/>
      <c r="X95" s="451"/>
      <c r="Y95" s="451"/>
      <c r="Z95" s="451"/>
    </row>
    <row r="96" spans="1:26" x14ac:dyDescent="0.15">
      <c r="A96" s="47" t="str">
        <f>'Tariffs Jan2020'!F90</f>
        <v>Lumo Energy</v>
      </c>
      <c r="B96" s="47" t="str">
        <f>'Tariffs Jan2020'!D90</f>
        <v>AusNet Services Central 2</v>
      </c>
      <c r="C96" s="287">
        <f>'Tariffs Jan2020'!E90</f>
        <v>43831</v>
      </c>
      <c r="D96" s="85">
        <f>365*'Tariffs Jan2020'!H90/100</f>
        <v>291.27</v>
      </c>
      <c r="E96" s="85">
        <f>IF($C$5*'Tariffs Jan2020'!AK90/'Tariffs Jan2020'!AI90&gt;='Tariffs Jan2020'!J90,( 'Tariffs Jan2020'!J90*'Tariffs Jan2020'!O90/100)* 'Tariffs Jan2020'!AI90,($C$5*'Tariffs Jan2020'!AK90/'Tariffs Jan2020'!AI90*'Tariffs Jan2020'!O90/100)* 'Tariffs Jan2020'!AI90)</f>
        <v>326.18181818181819</v>
      </c>
      <c r="F96" s="85">
        <f>IF($C$5*'Tariffs Jan2020'!AK90/'Tariffs Jan2020'!AI90&lt;'Tariffs Jan2020'!J90,0,IF($C$5*'Tariffs Jan2020'!AK90/'Tariffs Jan2020'!AI90&lt;='Tariffs Jan2020'!K90,($C$5*'Tariffs Jan2020'!AK90/'Tariffs Jan2020'!AI90-'Tariffs Jan2020'!J90)*('Tariffs Jan2020'!P90/100)*'Tariffs Jan2020'!AI90,('Tariffs Jan2020'!K90-'Tariffs Jan2020'!J90)*('Tariffs Jan2020'!P90/100)*'Tariffs Jan2020'!AI90))</f>
        <v>207.76969090909088</v>
      </c>
      <c r="G96" s="85">
        <f>IF($C$5*'Tariffs Jan2020'!AK90/'Tariffs Jan2020'!AI90&lt;'Tariffs Jan2020'!K90,0,IF($C$5*'Tariffs Jan2020'!AK90/'Tariffs Jan2020'!AI90&lt;='Tariffs Jan2020'!L90,($C$5*'Tariffs Jan2020'!AK90/'Tariffs Jan2020'!AI90-'Tariffs Jan2020'!K90)*('Tariffs Jan2020'!Q90/100)*'Tariffs Jan2020'!AI90,('Tariffs Jan2020'!L90-'Tariffs Jan2020'!K90)*('Tariffs Jan2020'!Q90/100)*'Tariffs Jan2020'!AI90))</f>
        <v>0</v>
      </c>
      <c r="H96" s="85">
        <f>IF($C$5*'Tariffs Jan2020'!AK90/'Tariffs Jan2020'!AI90&lt;'Tariffs Jan2020'!L90,0,IF($C$5*'Tariffs Jan2020'!AK90/'Tariffs Jan2020'!AI90&lt;='Tariffs Jan2020'!M90,($C$5*'Tariffs Jan2020'!AK90/'Tariffs Jan2020'!AI90-'Tariffs Jan2020'!L90)*('Tariffs Jan2020'!R90/100)*'Tariffs Jan2020'!AI90,('Tariffs Jan2020'!M90-'Tariffs Jan2020'!L90)*('Tariffs Jan2020'!R90/100)*'Tariffs Jan2020'!AI90))</f>
        <v>0</v>
      </c>
      <c r="I96" s="85">
        <f>IF(($C$5*'Tariffs Jan2020'!AK90/'Tariffs Jan2020'!AI90&gt;'Tariffs Jan2020'!M90),($C$5*'Tariffs Jan2020'!AK90/'Tariffs Jan2020'!AI90-'Tariffs Jan2020'!M90)*'Tariffs Jan2020'!S90/100*'Tariffs Jan2020'!AI90,0)</f>
        <v>0</v>
      </c>
      <c r="J96" s="85">
        <f>IF($C$5*'Tariffs Jan2020'!AL90/'Tariffs Jan2020'!AJ90&gt;='Tariffs Jan2020'!J90,('Tariffs Jan2020'!J90*'Tariffs Jan2020'!U90/100)* 'Tariffs Jan2020'!AJ90,($C$5*'Tariffs Jan2020'!AL90/'Tariffs Jan2020'!AJ90*'Tariffs Jan2020'!U90/100)* 'Tariffs Jan2020'!AJ90)</f>
        <v>447.2727272727272</v>
      </c>
      <c r="K96" s="85">
        <f>IF($C$5*'Tariffs Jan2020'!AL90/'Tariffs Jan2020'!AJ90&lt;'Tariffs Jan2020'!J90,0,IF($C$5*'Tariffs Jan2020'!AL90/'Tariffs Jan2020'!AJ90&lt;='Tariffs Jan2020'!K90,($C$5*'Tariffs Jan2020'!AL90/'Tariffs Jan2020'!AJ90-'Tariffs Jan2020'!J90)*('Tariffs Jan2020'!V90/100)*'Tariffs Jan2020'!AJ90,('Tariffs Jan2020'!K90-'Tariffs Jan2020'!J90)*('Tariffs Jan2020'!V90/100)*'Tariffs Jan2020'!AJ90))</f>
        <v>323.92439999999988</v>
      </c>
      <c r="L96" s="85">
        <f>IF($C$5*'Tariffs Jan2020'!AL90/'Tariffs Jan2020'!AJ90&lt;'Tariffs Jan2020'!K90,0,IF($C$5*'Tariffs Jan2020'!AL90/'Tariffs Jan2020'!AJ90&lt;='Tariffs Jan2020'!L90,($C$5*'Tariffs Jan2020'!AL90/'Tariffs Jan2020'!AJ90-'Tariffs Jan2020'!K90)*('Tariffs Jan2020'!W90/100)*'Tariffs Jan2020'!AJ90,('Tariffs Jan2020'!L90-'Tariffs Jan2020'!K90)*('Tariffs Jan2020'!W90/100)*'Tariffs Jan2020'!AJ90))</f>
        <v>0</v>
      </c>
      <c r="M96" s="85">
        <f>IF($C$5*'Tariffs Jan2020'!AL90/'Tariffs Jan2020'!AJ90&lt;'Tariffs Jan2020'!L90,0,IF($C$5*'Tariffs Jan2020'!AL90/'Tariffs Jan2020'!AJ90&lt;='Tariffs Jan2020'!M90,($C$5*'Tariffs Jan2020'!AL90/'Tariffs Jan2020'!AJ90-'Tariffs Jan2020'!L90)*('Tariffs Jan2020'!X90/100)*'Tariffs Jan2020'!AJ90,('Tariffs Jan2020'!M90-'Tariffs Jan2020'!L90)*('Tariffs Jan2020'!X90/100)*'Tariffs Jan2020'!AJ90))</f>
        <v>0</v>
      </c>
      <c r="N96" s="85">
        <f>IF(($C$5*'Tariffs Jan2020'!AL90/'Tariffs Jan2020'!AJ90&gt;'Tariffs Jan2020'!M90),($C$5*'Tariffs Jan2020'!AL90/'Tariffs Jan2020'!AJ90-'Tariffs Jan2020'!M90)*'Tariffs Jan2020'!Y90/100*'Tariffs Jan2020'!AJ90,0)</f>
        <v>0</v>
      </c>
      <c r="O96" s="73">
        <f t="shared" si="2"/>
        <v>1596.4186363636361</v>
      </c>
      <c r="P96" s="498">
        <f t="shared" si="3"/>
        <v>1756.0604999999998</v>
      </c>
      <c r="Q96" s="451"/>
      <c r="R96" s="451"/>
      <c r="S96" s="451"/>
      <c r="T96" s="451"/>
      <c r="U96" s="451"/>
      <c r="V96" s="451"/>
      <c r="W96" s="451"/>
      <c r="X96" s="451"/>
      <c r="Y96" s="451"/>
      <c r="Z96" s="451"/>
    </row>
    <row r="97" spans="1:26" x14ac:dyDescent="0.15">
      <c r="A97" s="47" t="str">
        <f>'Tariffs Jan2020'!F91</f>
        <v>Momentum Energy</v>
      </c>
      <c r="B97" s="47" t="str">
        <f>'Tariffs Jan2020'!D91</f>
        <v>AusNet Services Central 2</v>
      </c>
      <c r="C97" s="287">
        <f>'Tariffs Jan2020'!E91</f>
        <v>43831</v>
      </c>
      <c r="D97" s="85">
        <f>365*'Tariffs Jan2020'!H91/100</f>
        <v>373.46799999999996</v>
      </c>
      <c r="E97" s="85">
        <f>IF($C$5*'Tariffs Jan2020'!AK91/'Tariffs Jan2020'!AI91&gt;='Tariffs Jan2020'!J91,( 'Tariffs Jan2020'!J91*'Tariffs Jan2020'!O91/100)* 'Tariffs Jan2020'!AI91,($C$5*'Tariffs Jan2020'!AK91/'Tariffs Jan2020'!AI91*'Tariffs Jan2020'!O91/100)* 'Tariffs Jan2020'!AI91)</f>
        <v>344.4</v>
      </c>
      <c r="F97" s="85">
        <f>IF($C$5*'Tariffs Jan2020'!AK91/'Tariffs Jan2020'!AI91&lt;'Tariffs Jan2020'!J91,0,IF($C$5*'Tariffs Jan2020'!AK91/'Tariffs Jan2020'!AI91&lt;='Tariffs Jan2020'!K91,($C$5*'Tariffs Jan2020'!AK91/'Tariffs Jan2020'!AI91-'Tariffs Jan2020'!J91)*('Tariffs Jan2020'!P91/100)*'Tariffs Jan2020'!AI91,('Tariffs Jan2020'!K91-'Tariffs Jan2020'!J91)*('Tariffs Jan2020'!P91/100)*'Tariffs Jan2020'!AI91))</f>
        <v>226.74707999999995</v>
      </c>
      <c r="G97" s="85">
        <f>IF($C$5*'Tariffs Jan2020'!AK91/'Tariffs Jan2020'!AI91&lt;'Tariffs Jan2020'!K91,0,IF($C$5*'Tariffs Jan2020'!AK91/'Tariffs Jan2020'!AI91&lt;='Tariffs Jan2020'!L91,($C$5*'Tariffs Jan2020'!AK91/'Tariffs Jan2020'!AI91-'Tariffs Jan2020'!K91)*('Tariffs Jan2020'!Q91/100)*'Tariffs Jan2020'!AI91,('Tariffs Jan2020'!L91-'Tariffs Jan2020'!K91)*('Tariffs Jan2020'!Q91/100)*'Tariffs Jan2020'!AI91))</f>
        <v>0</v>
      </c>
      <c r="H97" s="85">
        <f>IF($C$5*'Tariffs Jan2020'!AK91/'Tariffs Jan2020'!AI91&lt;'Tariffs Jan2020'!L91,0,IF($C$5*'Tariffs Jan2020'!AK91/'Tariffs Jan2020'!AI91&lt;='Tariffs Jan2020'!M91,($C$5*'Tariffs Jan2020'!AK91/'Tariffs Jan2020'!AI91-'Tariffs Jan2020'!L91)*('Tariffs Jan2020'!R91/100)*'Tariffs Jan2020'!AI91,('Tariffs Jan2020'!M91-'Tariffs Jan2020'!L91)*('Tariffs Jan2020'!R91/100)*'Tariffs Jan2020'!AI91))</f>
        <v>0</v>
      </c>
      <c r="I97" s="85">
        <f>IF(($C$5*'Tariffs Jan2020'!AK91/'Tariffs Jan2020'!AI91&gt;'Tariffs Jan2020'!M91),($C$5*'Tariffs Jan2020'!AK91/'Tariffs Jan2020'!AI91-'Tariffs Jan2020'!M91)*'Tariffs Jan2020'!S91/100*'Tariffs Jan2020'!AI91,0)</f>
        <v>0</v>
      </c>
      <c r="J97" s="85">
        <f>IF($C$5*'Tariffs Jan2020'!AL91/'Tariffs Jan2020'!AJ91&gt;='Tariffs Jan2020'!J91,('Tariffs Jan2020'!J91*'Tariffs Jan2020'!U91/100)* 'Tariffs Jan2020'!AJ91,($C$5*'Tariffs Jan2020'!AL91/'Tariffs Jan2020'!AJ91*'Tariffs Jan2020'!U91/100)* 'Tariffs Jan2020'!AJ91)</f>
        <v>523.20000000000005</v>
      </c>
      <c r="K97" s="85">
        <f>IF($C$5*'Tariffs Jan2020'!AL91/'Tariffs Jan2020'!AJ91&lt;'Tariffs Jan2020'!J91,0,IF($C$5*'Tariffs Jan2020'!AL91/'Tariffs Jan2020'!AJ91&lt;='Tariffs Jan2020'!K91,($C$5*'Tariffs Jan2020'!AL91/'Tariffs Jan2020'!AJ91-'Tariffs Jan2020'!J91)*('Tariffs Jan2020'!V91/100)*'Tariffs Jan2020'!AJ91,('Tariffs Jan2020'!K91-'Tariffs Jan2020'!J91)*('Tariffs Jan2020'!V91/100)*'Tariffs Jan2020'!AJ91))</f>
        <v>385.11011999999994</v>
      </c>
      <c r="L97" s="85">
        <f>IF($C$5*'Tariffs Jan2020'!AL91/'Tariffs Jan2020'!AJ91&lt;'Tariffs Jan2020'!K91,0,IF($C$5*'Tariffs Jan2020'!AL91/'Tariffs Jan2020'!AJ91&lt;='Tariffs Jan2020'!L91,($C$5*'Tariffs Jan2020'!AL91/'Tariffs Jan2020'!AJ91-'Tariffs Jan2020'!K91)*('Tariffs Jan2020'!W91/100)*'Tariffs Jan2020'!AJ91,('Tariffs Jan2020'!L91-'Tariffs Jan2020'!K91)*('Tariffs Jan2020'!W91/100)*'Tariffs Jan2020'!AJ91))</f>
        <v>0</v>
      </c>
      <c r="M97" s="85">
        <f>IF($C$5*'Tariffs Jan2020'!AL91/'Tariffs Jan2020'!AJ91&lt;'Tariffs Jan2020'!L91,0,IF($C$5*'Tariffs Jan2020'!AL91/'Tariffs Jan2020'!AJ91&lt;='Tariffs Jan2020'!M91,($C$5*'Tariffs Jan2020'!AL91/'Tariffs Jan2020'!AJ91-'Tariffs Jan2020'!L91)*('Tariffs Jan2020'!X91/100)*'Tariffs Jan2020'!AJ91,('Tariffs Jan2020'!M91-'Tariffs Jan2020'!L91)*('Tariffs Jan2020'!X91/100)*'Tariffs Jan2020'!AJ91))</f>
        <v>0</v>
      </c>
      <c r="N97" s="85">
        <f>IF(($C$5*'Tariffs Jan2020'!AL91/'Tariffs Jan2020'!AJ91&gt;'Tariffs Jan2020'!M91),($C$5*'Tariffs Jan2020'!AL91/'Tariffs Jan2020'!AJ91-'Tariffs Jan2020'!M91)*'Tariffs Jan2020'!Y91/100*'Tariffs Jan2020'!AJ91,0)</f>
        <v>0</v>
      </c>
      <c r="O97" s="73">
        <f t="shared" si="2"/>
        <v>1852.9251999999997</v>
      </c>
      <c r="P97" s="498">
        <f t="shared" si="3"/>
        <v>2038.2177199999999</v>
      </c>
      <c r="Q97" s="451"/>
      <c r="R97" s="451"/>
      <c r="S97" s="451"/>
      <c r="T97" s="451"/>
      <c r="U97" s="451"/>
      <c r="V97" s="451"/>
      <c r="W97" s="451"/>
      <c r="X97" s="451"/>
      <c r="Y97" s="451"/>
      <c r="Z97" s="451"/>
    </row>
    <row r="98" spans="1:26" x14ac:dyDescent="0.15">
      <c r="A98" s="47" t="str">
        <f>'Tariffs Jan2020'!F92</f>
        <v>Origin Energy</v>
      </c>
      <c r="B98" s="47" t="str">
        <f>'Tariffs Jan2020'!D92</f>
        <v>AusNet Services Central 2</v>
      </c>
      <c r="C98" s="287">
        <f>'Tariffs Jan2020'!E92</f>
        <v>43831</v>
      </c>
      <c r="D98" s="85">
        <f>365*'Tariffs Jan2020'!H92/100</f>
        <v>284.7</v>
      </c>
      <c r="E98" s="85">
        <f>IF($C$5*'Tariffs Jan2020'!AK92/'Tariffs Jan2020'!AI92&gt;='Tariffs Jan2020'!J92,( 'Tariffs Jan2020'!J92*'Tariffs Jan2020'!O92/100)* 'Tariffs Jan2020'!AI92,($C$5*'Tariffs Jan2020'!AK92/'Tariffs Jan2020'!AI92*'Tariffs Jan2020'!O92/100)* 'Tariffs Jan2020'!AI92)</f>
        <v>168</v>
      </c>
      <c r="F98" s="85">
        <f>IF($C$5*'Tariffs Jan2020'!AK92/'Tariffs Jan2020'!AI92&lt;'Tariffs Jan2020'!J92,0,IF($C$5*'Tariffs Jan2020'!AK92/'Tariffs Jan2020'!AI92&lt;='Tariffs Jan2020'!K92,($C$5*'Tariffs Jan2020'!AK92/'Tariffs Jan2020'!AI92-'Tariffs Jan2020'!J92)*('Tariffs Jan2020'!P92/100)*'Tariffs Jan2020'!AI92,('Tariffs Jan2020'!K92-'Tariffs Jan2020'!J92)*('Tariffs Jan2020'!P92/100)*'Tariffs Jan2020'!AI92))</f>
        <v>0</v>
      </c>
      <c r="G98" s="85">
        <f>IF($C$5*'Tariffs Jan2020'!AK92/'Tariffs Jan2020'!AI92&lt;'Tariffs Jan2020'!K92,0,IF($C$5*'Tariffs Jan2020'!AK92/'Tariffs Jan2020'!AI92&lt;='Tariffs Jan2020'!L92,($C$5*'Tariffs Jan2020'!AK92/'Tariffs Jan2020'!AI92-'Tariffs Jan2020'!K92)*('Tariffs Jan2020'!Q92/100)*'Tariffs Jan2020'!AI92,('Tariffs Jan2020'!L92-'Tariffs Jan2020'!K92)*('Tariffs Jan2020'!Q92/100)*'Tariffs Jan2020'!AI92))</f>
        <v>0</v>
      </c>
      <c r="H98" s="85">
        <f>IF($C$5*'Tariffs Jan2020'!AK92/'Tariffs Jan2020'!AI92&lt;'Tariffs Jan2020'!L92,0,IF($C$5*'Tariffs Jan2020'!AK92/'Tariffs Jan2020'!AI92&lt;='Tariffs Jan2020'!M92,($C$5*'Tariffs Jan2020'!AK92/'Tariffs Jan2020'!AI92-'Tariffs Jan2020'!L92)*('Tariffs Jan2020'!R92/100)*'Tariffs Jan2020'!AI92,('Tariffs Jan2020'!M92-'Tariffs Jan2020'!L92)*('Tariffs Jan2020'!R92/100)*'Tariffs Jan2020'!AI92))</f>
        <v>0</v>
      </c>
      <c r="I98" s="85">
        <f>IF(($C$5*'Tariffs Jan2020'!AK92/'Tariffs Jan2020'!AI92&gt;'Tariffs Jan2020'!M92),($C$5*'Tariffs Jan2020'!AK92/'Tariffs Jan2020'!AI92-'Tariffs Jan2020'!M92)*'Tariffs Jan2020'!S92/100*'Tariffs Jan2020'!AI92,0)</f>
        <v>329.9538</v>
      </c>
      <c r="J98" s="85">
        <f>IF($C$5*'Tariffs Jan2020'!AL92/'Tariffs Jan2020'!AJ92&gt;='Tariffs Jan2020'!J92,('Tariffs Jan2020'!J92*'Tariffs Jan2020'!U92/100)* 'Tariffs Jan2020'!AJ92,($C$5*'Tariffs Jan2020'!AL92/'Tariffs Jan2020'!AJ92*'Tariffs Jan2020'!U92/100)* 'Tariffs Jan2020'!AJ92)</f>
        <v>240</v>
      </c>
      <c r="K98" s="85">
        <f>IF($C$5*'Tariffs Jan2020'!AL92/'Tariffs Jan2020'!AJ92&lt;'Tariffs Jan2020'!J92,0,IF($C$5*'Tariffs Jan2020'!AL92/'Tariffs Jan2020'!AJ92&lt;='Tariffs Jan2020'!K92,($C$5*'Tariffs Jan2020'!AL92/'Tariffs Jan2020'!AJ92-'Tariffs Jan2020'!J92)*('Tariffs Jan2020'!V92/100)*'Tariffs Jan2020'!AJ92,('Tariffs Jan2020'!K92-'Tariffs Jan2020'!J92)*('Tariffs Jan2020'!V92/100)*'Tariffs Jan2020'!AJ92))</f>
        <v>0</v>
      </c>
      <c r="L98" s="85">
        <f>IF($C$5*'Tariffs Jan2020'!AL92/'Tariffs Jan2020'!AJ92&lt;'Tariffs Jan2020'!K92,0,IF($C$5*'Tariffs Jan2020'!AL92/'Tariffs Jan2020'!AJ92&lt;='Tariffs Jan2020'!L92,($C$5*'Tariffs Jan2020'!AL92/'Tariffs Jan2020'!AJ92-'Tariffs Jan2020'!K92)*('Tariffs Jan2020'!W92/100)*'Tariffs Jan2020'!AJ92,('Tariffs Jan2020'!L92-'Tariffs Jan2020'!K92)*('Tariffs Jan2020'!W92/100)*'Tariffs Jan2020'!AJ92))</f>
        <v>0</v>
      </c>
      <c r="M98" s="85">
        <f>IF($C$5*'Tariffs Jan2020'!AL92/'Tariffs Jan2020'!AJ92&lt;'Tariffs Jan2020'!L92,0,IF($C$5*'Tariffs Jan2020'!AL92/'Tariffs Jan2020'!AJ92&lt;='Tariffs Jan2020'!M92,($C$5*'Tariffs Jan2020'!AL92/'Tariffs Jan2020'!AJ92-'Tariffs Jan2020'!L92)*('Tariffs Jan2020'!X92/100)*'Tariffs Jan2020'!AJ92,('Tariffs Jan2020'!M92-'Tariffs Jan2020'!L92)*('Tariffs Jan2020'!X92/100)*'Tariffs Jan2020'!AJ92))</f>
        <v>0</v>
      </c>
      <c r="N98" s="85">
        <f>IF(($C$5*'Tariffs Jan2020'!AL92/'Tariffs Jan2020'!AJ92&gt;'Tariffs Jan2020'!M92),($C$5*'Tariffs Jan2020'!AL92/'Tariffs Jan2020'!AJ92-'Tariffs Jan2020'!M92)*'Tariffs Jan2020'!Y92/100*'Tariffs Jan2020'!AJ92,0)</f>
        <v>479.93279999999999</v>
      </c>
      <c r="O98" s="73">
        <f t="shared" si="2"/>
        <v>1502.5866000000001</v>
      </c>
      <c r="P98" s="498">
        <f t="shared" si="3"/>
        <v>1652.8452600000003</v>
      </c>
      <c r="Q98" s="451"/>
      <c r="R98" s="451"/>
      <c r="S98" s="451"/>
      <c r="T98" s="451"/>
      <c r="U98" s="451"/>
      <c r="V98" s="451"/>
      <c r="W98" s="451"/>
      <c r="X98" s="451"/>
      <c r="Y98" s="451"/>
      <c r="Z98" s="451"/>
    </row>
    <row r="99" spans="1:26" x14ac:dyDescent="0.15">
      <c r="A99" s="47" t="str">
        <f>'Tariffs Jan2020'!F93</f>
        <v>Red Energy</v>
      </c>
      <c r="B99" s="47" t="str">
        <f>'Tariffs Jan2020'!D93</f>
        <v>AusNet Services Central 2</v>
      </c>
      <c r="C99" s="287">
        <f>'Tariffs Jan2020'!E93</f>
        <v>43831</v>
      </c>
      <c r="D99" s="85">
        <f>365*'Tariffs Jan2020'!H93/100</f>
        <v>310.25</v>
      </c>
      <c r="E99" s="85">
        <f>IF($C$5*'Tariffs Jan2020'!AK93/'Tariffs Jan2020'!AI93&gt;='Tariffs Jan2020'!J93,( 'Tariffs Jan2020'!J93*'Tariffs Jan2020'!O93/100)* 'Tariffs Jan2020'!AI93,($C$5*'Tariffs Jan2020'!AK93/'Tariffs Jan2020'!AI93*'Tariffs Jan2020'!O93/100)* 'Tariffs Jan2020'!AI93)</f>
        <v>312</v>
      </c>
      <c r="F99" s="85">
        <f>IF($C$5*'Tariffs Jan2020'!AK93/'Tariffs Jan2020'!AI93&lt;'Tariffs Jan2020'!J93,0,IF($C$5*'Tariffs Jan2020'!AK93/'Tariffs Jan2020'!AI93&lt;='Tariffs Jan2020'!K93,($C$5*'Tariffs Jan2020'!AK93/'Tariffs Jan2020'!AI93-'Tariffs Jan2020'!J93)*('Tariffs Jan2020'!P93/100)*'Tariffs Jan2020'!AI93,('Tariffs Jan2020'!K93-'Tariffs Jan2020'!J93)*('Tariffs Jan2020'!P93/100)*'Tariffs Jan2020'!AI93))</f>
        <v>197.95379999999997</v>
      </c>
      <c r="G99" s="85">
        <f>IF($C$5*'Tariffs Jan2020'!AK93/'Tariffs Jan2020'!AI93&lt;'Tariffs Jan2020'!K93,0,IF($C$5*'Tariffs Jan2020'!AK93/'Tariffs Jan2020'!AI93&lt;='Tariffs Jan2020'!L93,($C$5*'Tariffs Jan2020'!AK93/'Tariffs Jan2020'!AI93-'Tariffs Jan2020'!K93)*('Tariffs Jan2020'!Q93/100)*'Tariffs Jan2020'!AI93,('Tariffs Jan2020'!L93-'Tariffs Jan2020'!K93)*('Tariffs Jan2020'!Q93/100)*'Tariffs Jan2020'!AI93))</f>
        <v>0</v>
      </c>
      <c r="H99" s="85">
        <f>IF($C$5*'Tariffs Jan2020'!AK93/'Tariffs Jan2020'!AI93&lt;'Tariffs Jan2020'!L93,0,IF($C$5*'Tariffs Jan2020'!AK93/'Tariffs Jan2020'!AI93&lt;='Tariffs Jan2020'!M93,($C$5*'Tariffs Jan2020'!AK93/'Tariffs Jan2020'!AI93-'Tariffs Jan2020'!L93)*('Tariffs Jan2020'!R93/100)*'Tariffs Jan2020'!AI93,('Tariffs Jan2020'!M93-'Tariffs Jan2020'!L93)*('Tariffs Jan2020'!R93/100)*'Tariffs Jan2020'!AI93))</f>
        <v>0</v>
      </c>
      <c r="I99" s="85">
        <f>IF(($C$5*'Tariffs Jan2020'!AK93/'Tariffs Jan2020'!AI93&gt;'Tariffs Jan2020'!M93),($C$5*'Tariffs Jan2020'!AK93/'Tariffs Jan2020'!AI93-'Tariffs Jan2020'!M93)*'Tariffs Jan2020'!S93/100*'Tariffs Jan2020'!AI93,0)</f>
        <v>0</v>
      </c>
      <c r="J99" s="85">
        <f>IF($C$5*'Tariffs Jan2020'!AL93/'Tariffs Jan2020'!AJ93&gt;='Tariffs Jan2020'!J93,('Tariffs Jan2020'!J93*'Tariffs Jan2020'!U93/100)* 'Tariffs Jan2020'!AJ93,($C$5*'Tariffs Jan2020'!AL93/'Tariffs Jan2020'!AJ93*'Tariffs Jan2020'!U93/100)* 'Tariffs Jan2020'!AJ93)</f>
        <v>504</v>
      </c>
      <c r="K99" s="85">
        <f>IF($C$5*'Tariffs Jan2020'!AL93/'Tariffs Jan2020'!AJ93&lt;'Tariffs Jan2020'!J93,0,IF($C$5*'Tariffs Jan2020'!AL93/'Tariffs Jan2020'!AJ93&lt;='Tariffs Jan2020'!K93,($C$5*'Tariffs Jan2020'!AL93/'Tariffs Jan2020'!AJ93-'Tariffs Jan2020'!J93)*('Tariffs Jan2020'!V93/100)*'Tariffs Jan2020'!AJ93,('Tariffs Jan2020'!K93-'Tariffs Jan2020'!J93)*('Tariffs Jan2020'!V93/100)*'Tariffs Jan2020'!AJ93))</f>
        <v>368.91389999999984</v>
      </c>
      <c r="L99" s="85">
        <f>IF($C$5*'Tariffs Jan2020'!AL93/'Tariffs Jan2020'!AJ93&lt;'Tariffs Jan2020'!K93,0,IF($C$5*'Tariffs Jan2020'!AL93/'Tariffs Jan2020'!AJ93&lt;='Tariffs Jan2020'!L93,($C$5*'Tariffs Jan2020'!AL93/'Tariffs Jan2020'!AJ93-'Tariffs Jan2020'!K93)*('Tariffs Jan2020'!W93/100)*'Tariffs Jan2020'!AJ93,('Tariffs Jan2020'!L93-'Tariffs Jan2020'!K93)*('Tariffs Jan2020'!W93/100)*'Tariffs Jan2020'!AJ93))</f>
        <v>0</v>
      </c>
      <c r="M99" s="85">
        <f>IF($C$5*'Tariffs Jan2020'!AL93/'Tariffs Jan2020'!AJ93&lt;'Tariffs Jan2020'!L93,0,IF($C$5*'Tariffs Jan2020'!AL93/'Tariffs Jan2020'!AJ93&lt;='Tariffs Jan2020'!M93,($C$5*'Tariffs Jan2020'!AL93/'Tariffs Jan2020'!AJ93-'Tariffs Jan2020'!L93)*('Tariffs Jan2020'!X93/100)*'Tariffs Jan2020'!AJ93,('Tariffs Jan2020'!M93-'Tariffs Jan2020'!L93)*('Tariffs Jan2020'!X93/100)*'Tariffs Jan2020'!AJ93))</f>
        <v>0</v>
      </c>
      <c r="N99" s="85">
        <f>IF(($C$5*'Tariffs Jan2020'!AL93/'Tariffs Jan2020'!AJ93&gt;'Tariffs Jan2020'!M93),($C$5*'Tariffs Jan2020'!AL93/'Tariffs Jan2020'!AJ93-'Tariffs Jan2020'!M93)*'Tariffs Jan2020'!Y93/100*'Tariffs Jan2020'!AJ93,0)</f>
        <v>0</v>
      </c>
      <c r="O99" s="73">
        <f t="shared" si="2"/>
        <v>1693.1176999999998</v>
      </c>
      <c r="P99" s="498">
        <f t="shared" si="3"/>
        <v>1862.4294699999998</v>
      </c>
      <c r="Q99" s="451"/>
      <c r="R99" s="451"/>
      <c r="S99" s="451"/>
      <c r="T99" s="451"/>
      <c r="U99" s="451"/>
      <c r="V99" s="451"/>
      <c r="W99" s="451"/>
      <c r="X99" s="451"/>
      <c r="Y99" s="451"/>
      <c r="Z99" s="451"/>
    </row>
    <row r="100" spans="1:26" x14ac:dyDescent="0.15">
      <c r="A100" s="47" t="str">
        <f>'Tariffs Jan2020'!F94</f>
        <v>Simply Energy</v>
      </c>
      <c r="B100" s="47" t="str">
        <f>'Tariffs Jan2020'!D94</f>
        <v>AusNet Services Central 2</v>
      </c>
      <c r="C100" s="287">
        <f>'Tariffs Jan2020'!E94</f>
        <v>43831</v>
      </c>
      <c r="D100" s="85">
        <f>365*'Tariffs Jan2020'!H94/100</f>
        <v>302.00099999999998</v>
      </c>
      <c r="E100" s="85">
        <f>IF($C$5*'Tariffs Jan2020'!AK94/'Tariffs Jan2020'!AI94&gt;='Tariffs Jan2020'!J94,( 'Tariffs Jan2020'!J94*'Tariffs Jan2020'!O94/100)* 'Tariffs Jan2020'!AI94,($C$5*'Tariffs Jan2020'!AK94/'Tariffs Jan2020'!AI94*'Tariffs Jan2020'!O94/100)* 'Tariffs Jan2020'!AI94)</f>
        <v>355.2</v>
      </c>
      <c r="F100" s="85">
        <f>IF($C$5*'Tariffs Jan2020'!AK94/'Tariffs Jan2020'!AI94&lt;'Tariffs Jan2020'!J94,0,IF($C$5*'Tariffs Jan2020'!AK94/'Tariffs Jan2020'!AI94&lt;='Tariffs Jan2020'!K94,($C$5*'Tariffs Jan2020'!AK94/'Tariffs Jan2020'!AI94-'Tariffs Jan2020'!J94)*('Tariffs Jan2020'!P94/100)*'Tariffs Jan2020'!AI94,('Tariffs Jan2020'!K94-'Tariffs Jan2020'!J94)*('Tariffs Jan2020'!P94/100)*'Tariffs Jan2020'!AI94))</f>
        <v>260.93909999999994</v>
      </c>
      <c r="G100" s="85">
        <f>IF($C$5*'Tariffs Jan2020'!AK94/'Tariffs Jan2020'!AI94&lt;'Tariffs Jan2020'!K94,0,IF($C$5*'Tariffs Jan2020'!AK94/'Tariffs Jan2020'!AI94&lt;='Tariffs Jan2020'!L94,($C$5*'Tariffs Jan2020'!AK94/'Tariffs Jan2020'!AI94-'Tariffs Jan2020'!K94)*('Tariffs Jan2020'!Q94/100)*'Tariffs Jan2020'!AI94,('Tariffs Jan2020'!L94-'Tariffs Jan2020'!K94)*('Tariffs Jan2020'!Q94/100)*'Tariffs Jan2020'!AI94))</f>
        <v>0</v>
      </c>
      <c r="H100" s="85">
        <f>IF($C$5*'Tariffs Jan2020'!AK94/'Tariffs Jan2020'!AI94&lt;'Tariffs Jan2020'!L94,0,IF($C$5*'Tariffs Jan2020'!AK94/'Tariffs Jan2020'!AI94&lt;='Tariffs Jan2020'!M94,($C$5*'Tariffs Jan2020'!AK94/'Tariffs Jan2020'!AI94-'Tariffs Jan2020'!L94)*('Tariffs Jan2020'!R94/100)*'Tariffs Jan2020'!AI94,('Tariffs Jan2020'!M94-'Tariffs Jan2020'!L94)*('Tariffs Jan2020'!R94/100)*'Tariffs Jan2020'!AI94))</f>
        <v>0</v>
      </c>
      <c r="I100" s="85">
        <f>IF(($C$5*'Tariffs Jan2020'!AK94/'Tariffs Jan2020'!AI94&gt;'Tariffs Jan2020'!M94),($C$5*'Tariffs Jan2020'!AK94/'Tariffs Jan2020'!AI94-'Tariffs Jan2020'!M94)*'Tariffs Jan2020'!S94/100*'Tariffs Jan2020'!AI94,0)</f>
        <v>0</v>
      </c>
      <c r="J100" s="85">
        <f>IF($C$5*'Tariffs Jan2020'!AL94/'Tariffs Jan2020'!AJ94&gt;='Tariffs Jan2020'!J94,('Tariffs Jan2020'!J94*'Tariffs Jan2020'!U94/100)* 'Tariffs Jan2020'!AJ94,($C$5*'Tariffs Jan2020'!AL94/'Tariffs Jan2020'!AJ94*'Tariffs Jan2020'!U94/100)* 'Tariffs Jan2020'!AJ94)</f>
        <v>542.4</v>
      </c>
      <c r="K100" s="85">
        <f>IF($C$5*'Tariffs Jan2020'!AL94/'Tariffs Jan2020'!AJ94&lt;'Tariffs Jan2020'!J94,0,IF($C$5*'Tariffs Jan2020'!AL94/'Tariffs Jan2020'!AJ94&lt;='Tariffs Jan2020'!K94,($C$5*'Tariffs Jan2020'!AL94/'Tariffs Jan2020'!AJ94-'Tariffs Jan2020'!J94)*('Tariffs Jan2020'!V94/100)*'Tariffs Jan2020'!AJ94,('Tariffs Jan2020'!K94-'Tariffs Jan2020'!J94)*('Tariffs Jan2020'!V94/100)*'Tariffs Jan2020'!AJ94))</f>
        <v>392.30843999999991</v>
      </c>
      <c r="L100" s="85">
        <f>IF($C$5*'Tariffs Jan2020'!AL94/'Tariffs Jan2020'!AJ94&lt;'Tariffs Jan2020'!K94,0,IF($C$5*'Tariffs Jan2020'!AL94/'Tariffs Jan2020'!AJ94&lt;='Tariffs Jan2020'!L94,($C$5*'Tariffs Jan2020'!AL94/'Tariffs Jan2020'!AJ94-'Tariffs Jan2020'!K94)*('Tariffs Jan2020'!W94/100)*'Tariffs Jan2020'!AJ94,('Tariffs Jan2020'!L94-'Tariffs Jan2020'!K94)*('Tariffs Jan2020'!W94/100)*'Tariffs Jan2020'!AJ94))</f>
        <v>0</v>
      </c>
      <c r="M100" s="85">
        <f>IF($C$5*'Tariffs Jan2020'!AL94/'Tariffs Jan2020'!AJ94&lt;'Tariffs Jan2020'!L94,0,IF($C$5*'Tariffs Jan2020'!AL94/'Tariffs Jan2020'!AJ94&lt;='Tariffs Jan2020'!M94,($C$5*'Tariffs Jan2020'!AL94/'Tariffs Jan2020'!AJ94-'Tariffs Jan2020'!L94)*('Tariffs Jan2020'!X94/100)*'Tariffs Jan2020'!AJ94,('Tariffs Jan2020'!M94-'Tariffs Jan2020'!L94)*('Tariffs Jan2020'!X94/100)*'Tariffs Jan2020'!AJ94))</f>
        <v>0</v>
      </c>
      <c r="N100" s="85">
        <f>IF(($C$5*'Tariffs Jan2020'!AL94/'Tariffs Jan2020'!AJ94&gt;'Tariffs Jan2020'!M94),($C$5*'Tariffs Jan2020'!AL94/'Tariffs Jan2020'!AJ94-'Tariffs Jan2020'!M94)*'Tariffs Jan2020'!Y94/100*'Tariffs Jan2020'!AJ94,0)</f>
        <v>0</v>
      </c>
      <c r="O100" s="73">
        <f t="shared" si="2"/>
        <v>1852.84854</v>
      </c>
      <c r="P100" s="498">
        <f t="shared" si="3"/>
        <v>2038.1333940000002</v>
      </c>
      <c r="Q100" s="451"/>
      <c r="R100" s="451"/>
      <c r="S100" s="451"/>
      <c r="T100" s="451"/>
      <c r="U100" s="451"/>
      <c r="V100" s="451"/>
      <c r="W100" s="451"/>
      <c r="X100" s="451"/>
      <c r="Y100" s="451"/>
      <c r="Z100" s="451"/>
    </row>
    <row r="101" spans="1:26" x14ac:dyDescent="0.15">
      <c r="A101" s="47" t="str">
        <f>'Tariffs Jan2020'!F95</f>
        <v>Sumo Power</v>
      </c>
      <c r="B101" s="47" t="str">
        <f>'Tariffs Jan2020'!D95</f>
        <v>AusNet Services Central 2</v>
      </c>
      <c r="C101" s="287">
        <f>'Tariffs Jan2020'!E95</f>
        <v>43647</v>
      </c>
      <c r="D101" s="85">
        <f>365*'Tariffs Jan2020'!H95/100</f>
        <v>319.39324999999997</v>
      </c>
      <c r="E101" s="85">
        <f>IF($C$5*'Tariffs Jan2020'!AK95/'Tariffs Jan2020'!AI95&gt;='Tariffs Jan2020'!J95,( 'Tariffs Jan2020'!J95*'Tariffs Jan2020'!O95/100)* 'Tariffs Jan2020'!AI95,($C$5*'Tariffs Jan2020'!AK95/'Tariffs Jan2020'!AI95*'Tariffs Jan2020'!O95/100)* 'Tariffs Jan2020'!AI95)</f>
        <v>368.4</v>
      </c>
      <c r="F101" s="85">
        <f>IF($C$5*'Tariffs Jan2020'!AK95/'Tariffs Jan2020'!AI95&lt;'Tariffs Jan2020'!J95,0,IF($C$5*'Tariffs Jan2020'!AK95/'Tariffs Jan2020'!AI95&lt;='Tariffs Jan2020'!K95,($C$5*'Tariffs Jan2020'!AK95/'Tariffs Jan2020'!AI95-'Tariffs Jan2020'!J95)*('Tariffs Jan2020'!P95/100)*'Tariffs Jan2020'!AI95,('Tariffs Jan2020'!K95-'Tariffs Jan2020'!J95)*('Tariffs Jan2020'!P95/100)*'Tariffs Jan2020'!AI95))</f>
        <v>262.73867999999993</v>
      </c>
      <c r="G101" s="85">
        <f>IF($C$5*'Tariffs Jan2020'!AK95/'Tariffs Jan2020'!AI95&lt;'Tariffs Jan2020'!K95,0,IF($C$5*'Tariffs Jan2020'!AK95/'Tariffs Jan2020'!AI95&lt;='Tariffs Jan2020'!L95,($C$5*'Tariffs Jan2020'!AK95/'Tariffs Jan2020'!AI95-'Tariffs Jan2020'!K95)*('Tariffs Jan2020'!Q95/100)*'Tariffs Jan2020'!AI95,('Tariffs Jan2020'!L95-'Tariffs Jan2020'!K95)*('Tariffs Jan2020'!Q95/100)*'Tariffs Jan2020'!AI95))</f>
        <v>0</v>
      </c>
      <c r="H101" s="85">
        <f>IF($C$5*'Tariffs Jan2020'!AK95/'Tariffs Jan2020'!AI95&lt;'Tariffs Jan2020'!L95,0,IF($C$5*'Tariffs Jan2020'!AK95/'Tariffs Jan2020'!AI95&lt;='Tariffs Jan2020'!M95,($C$5*'Tariffs Jan2020'!AK95/'Tariffs Jan2020'!AI95-'Tariffs Jan2020'!L95)*('Tariffs Jan2020'!R95/100)*'Tariffs Jan2020'!AI95,('Tariffs Jan2020'!M95-'Tariffs Jan2020'!L95)*('Tariffs Jan2020'!R95/100)*'Tariffs Jan2020'!AI95))</f>
        <v>0</v>
      </c>
      <c r="I101" s="85">
        <f>IF(($C$5*'Tariffs Jan2020'!AK95/'Tariffs Jan2020'!AI95&gt;'Tariffs Jan2020'!M95),($C$5*'Tariffs Jan2020'!AK95/'Tariffs Jan2020'!AI95-'Tariffs Jan2020'!M95)*'Tariffs Jan2020'!S95/100*'Tariffs Jan2020'!AI95,0)</f>
        <v>0</v>
      </c>
      <c r="J101" s="85">
        <f>IF($C$5*'Tariffs Jan2020'!AL95/'Tariffs Jan2020'!AJ95&gt;='Tariffs Jan2020'!J95,('Tariffs Jan2020'!J95*'Tariffs Jan2020'!U95/100)* 'Tariffs Jan2020'!AJ95,($C$5*'Tariffs Jan2020'!AL95/'Tariffs Jan2020'!AJ95*'Tariffs Jan2020'!U95/100)* 'Tariffs Jan2020'!AJ95)</f>
        <v>583.20000000000005</v>
      </c>
      <c r="K101" s="85">
        <f>IF($C$5*'Tariffs Jan2020'!AL95/'Tariffs Jan2020'!AJ95&lt;'Tariffs Jan2020'!J95,0,IF($C$5*'Tariffs Jan2020'!AL95/'Tariffs Jan2020'!AJ95&lt;='Tariffs Jan2020'!K95,($C$5*'Tariffs Jan2020'!AL95/'Tariffs Jan2020'!AJ95-'Tariffs Jan2020'!J95)*('Tariffs Jan2020'!V95/100)*'Tariffs Jan2020'!AJ95,('Tariffs Jan2020'!K95-'Tariffs Jan2020'!J95)*('Tariffs Jan2020'!V95/100)*'Tariffs Jan2020'!AJ95))</f>
        <v>379.71137999999985</v>
      </c>
      <c r="L101" s="85">
        <f>IF($C$5*'Tariffs Jan2020'!AL95/'Tariffs Jan2020'!AJ95&lt;'Tariffs Jan2020'!K95,0,IF($C$5*'Tariffs Jan2020'!AL95/'Tariffs Jan2020'!AJ95&lt;='Tariffs Jan2020'!L95,($C$5*'Tariffs Jan2020'!AL95/'Tariffs Jan2020'!AJ95-'Tariffs Jan2020'!K95)*('Tariffs Jan2020'!W95/100)*'Tariffs Jan2020'!AJ95,('Tariffs Jan2020'!L95-'Tariffs Jan2020'!K95)*('Tariffs Jan2020'!W95/100)*'Tariffs Jan2020'!AJ95))</f>
        <v>0</v>
      </c>
      <c r="M101" s="85">
        <f>IF($C$5*'Tariffs Jan2020'!AL95/'Tariffs Jan2020'!AJ95&lt;'Tariffs Jan2020'!L95,0,IF($C$5*'Tariffs Jan2020'!AL95/'Tariffs Jan2020'!AJ95&lt;='Tariffs Jan2020'!M95,($C$5*'Tariffs Jan2020'!AL95/'Tariffs Jan2020'!AJ95-'Tariffs Jan2020'!L95)*('Tariffs Jan2020'!X95/100)*'Tariffs Jan2020'!AJ95,('Tariffs Jan2020'!M95-'Tariffs Jan2020'!L95)*('Tariffs Jan2020'!X95/100)*'Tariffs Jan2020'!AJ95))</f>
        <v>0</v>
      </c>
      <c r="N101" s="85">
        <f>IF(($C$5*'Tariffs Jan2020'!AL95/'Tariffs Jan2020'!AJ95&gt;'Tariffs Jan2020'!M95),($C$5*'Tariffs Jan2020'!AL95/'Tariffs Jan2020'!AJ95-'Tariffs Jan2020'!M95)*'Tariffs Jan2020'!Y95/100*'Tariffs Jan2020'!AJ95,0)</f>
        <v>0</v>
      </c>
      <c r="O101" s="73">
        <f t="shared" si="2"/>
        <v>1913.4433099999997</v>
      </c>
      <c r="P101" s="498">
        <f t="shared" si="3"/>
        <v>2104.7876409999999</v>
      </c>
      <c r="Q101" s="451"/>
      <c r="R101" s="451"/>
      <c r="S101" s="451"/>
      <c r="T101" s="451"/>
      <c r="U101" s="451"/>
      <c r="V101" s="451"/>
      <c r="W101" s="451"/>
      <c r="X101" s="451"/>
      <c r="Y101" s="451"/>
      <c r="Z101" s="451"/>
    </row>
    <row r="102" spans="1:26" x14ac:dyDescent="0.15">
      <c r="A102" s="47" t="str">
        <f>'Tariffs Jan2020'!F96</f>
        <v>Amaysim</v>
      </c>
      <c r="B102" s="47" t="str">
        <f>'Tariffs Jan2020'!D96</f>
        <v>AusNet Services Central 2</v>
      </c>
      <c r="C102" s="287">
        <f>'Tariffs Jan2020'!E96</f>
        <v>43831</v>
      </c>
      <c r="D102" s="85">
        <f>365*'Tariffs Jan2020'!H96/100</f>
        <v>353.32</v>
      </c>
      <c r="E102" s="85">
        <f>IF($C$5*'Tariffs Jan2020'!AK96/'Tariffs Jan2020'!AI96&gt;='Tariffs Jan2020'!J96,( 'Tariffs Jan2020'!J96*'Tariffs Jan2020'!O96/100)* 'Tariffs Jan2020'!AI96,($C$5*'Tariffs Jan2020'!AK96/'Tariffs Jan2020'!AI96*'Tariffs Jan2020'!O96/100)* 'Tariffs Jan2020'!AI96)</f>
        <v>426</v>
      </c>
      <c r="F102" s="85">
        <f>IF($C$5*'Tariffs Jan2020'!AK96/'Tariffs Jan2020'!AI96&lt;'Tariffs Jan2020'!J96,0,IF($C$5*'Tariffs Jan2020'!AK96/'Tariffs Jan2020'!AI96&lt;='Tariffs Jan2020'!K96,($C$5*'Tariffs Jan2020'!AK96/'Tariffs Jan2020'!AI96-'Tariffs Jan2020'!J96)*('Tariffs Jan2020'!P96/100)*'Tariffs Jan2020'!AI96,('Tariffs Jan2020'!K96-'Tariffs Jan2020'!J96)*('Tariffs Jan2020'!P96/100)*'Tariffs Jan2020'!AI96))</f>
        <v>274.43594999999993</v>
      </c>
      <c r="G102" s="85">
        <f>IF($C$5*'Tariffs Jan2020'!AK96/'Tariffs Jan2020'!AI96&lt;'Tariffs Jan2020'!K96,0,IF($C$5*'Tariffs Jan2020'!AK96/'Tariffs Jan2020'!AI96&lt;='Tariffs Jan2020'!L96,($C$5*'Tariffs Jan2020'!AK96/'Tariffs Jan2020'!AI96-'Tariffs Jan2020'!K96)*('Tariffs Jan2020'!Q96/100)*'Tariffs Jan2020'!AI96,('Tariffs Jan2020'!L96-'Tariffs Jan2020'!K96)*('Tariffs Jan2020'!Q96/100)*'Tariffs Jan2020'!AI96))</f>
        <v>0</v>
      </c>
      <c r="H102" s="85">
        <f>IF($C$5*'Tariffs Jan2020'!AK96/'Tariffs Jan2020'!AI96&lt;'Tariffs Jan2020'!L96,0,IF($C$5*'Tariffs Jan2020'!AK96/'Tariffs Jan2020'!AI96&lt;='Tariffs Jan2020'!M96,($C$5*'Tariffs Jan2020'!AK96/'Tariffs Jan2020'!AI96-'Tariffs Jan2020'!L96)*('Tariffs Jan2020'!R96/100)*'Tariffs Jan2020'!AI96,('Tariffs Jan2020'!M96-'Tariffs Jan2020'!L96)*('Tariffs Jan2020'!R96/100)*'Tariffs Jan2020'!AI96))</f>
        <v>0</v>
      </c>
      <c r="I102" s="85">
        <f>IF(($C$5*'Tariffs Jan2020'!AK96/'Tariffs Jan2020'!AI96&gt;'Tariffs Jan2020'!M96),($C$5*'Tariffs Jan2020'!AK96/'Tariffs Jan2020'!AI96-'Tariffs Jan2020'!M96)*'Tariffs Jan2020'!S96/100*'Tariffs Jan2020'!AI96,0)</f>
        <v>0</v>
      </c>
      <c r="J102" s="85">
        <f>IF($C$5*'Tariffs Jan2020'!AL96/'Tariffs Jan2020'!AJ96&gt;='Tariffs Jan2020'!J96,('Tariffs Jan2020'!J96*'Tariffs Jan2020'!U96/100)* 'Tariffs Jan2020'!AJ96,($C$5*'Tariffs Jan2020'!AL96/'Tariffs Jan2020'!AJ96*'Tariffs Jan2020'!U96/100)* 'Tariffs Jan2020'!AJ96)</f>
        <v>600</v>
      </c>
      <c r="K102" s="85">
        <f>IF($C$5*'Tariffs Jan2020'!AL96/'Tariffs Jan2020'!AJ96&lt;'Tariffs Jan2020'!J96,0,IF($C$5*'Tariffs Jan2020'!AL96/'Tariffs Jan2020'!AJ96&lt;='Tariffs Jan2020'!K96,($C$5*'Tariffs Jan2020'!AL96/'Tariffs Jan2020'!AJ96-'Tariffs Jan2020'!J96)*('Tariffs Jan2020'!V96/100)*'Tariffs Jan2020'!AJ96,('Tariffs Jan2020'!K96-'Tariffs Jan2020'!J96)*('Tariffs Jan2020'!V96/100)*'Tariffs Jan2020'!AJ96))</f>
        <v>440.89709999999991</v>
      </c>
      <c r="L102" s="85">
        <f>IF($C$5*'Tariffs Jan2020'!AL96/'Tariffs Jan2020'!AJ96&lt;'Tariffs Jan2020'!K96,0,IF($C$5*'Tariffs Jan2020'!AL96/'Tariffs Jan2020'!AJ96&lt;='Tariffs Jan2020'!L96,($C$5*'Tariffs Jan2020'!AL96/'Tariffs Jan2020'!AJ96-'Tariffs Jan2020'!K96)*('Tariffs Jan2020'!W96/100)*'Tariffs Jan2020'!AJ96,('Tariffs Jan2020'!L96-'Tariffs Jan2020'!K96)*('Tariffs Jan2020'!W96/100)*'Tariffs Jan2020'!AJ96))</f>
        <v>0</v>
      </c>
      <c r="M102" s="85">
        <f>IF($C$5*'Tariffs Jan2020'!AL96/'Tariffs Jan2020'!AJ96&lt;'Tariffs Jan2020'!L96,0,IF($C$5*'Tariffs Jan2020'!AL96/'Tariffs Jan2020'!AJ96&lt;='Tariffs Jan2020'!M96,($C$5*'Tariffs Jan2020'!AL96/'Tariffs Jan2020'!AJ96-'Tariffs Jan2020'!L96)*('Tariffs Jan2020'!X96/100)*'Tariffs Jan2020'!AJ96,('Tariffs Jan2020'!M96-'Tariffs Jan2020'!L96)*('Tariffs Jan2020'!X96/100)*'Tariffs Jan2020'!AJ96))</f>
        <v>0</v>
      </c>
      <c r="N102" s="85">
        <f>IF(($C$5*'Tariffs Jan2020'!AL96/'Tariffs Jan2020'!AJ96&gt;'Tariffs Jan2020'!M96),($C$5*'Tariffs Jan2020'!AL96/'Tariffs Jan2020'!AJ96-'Tariffs Jan2020'!M96)*'Tariffs Jan2020'!Y96/100*'Tariffs Jan2020'!AJ96,0)</f>
        <v>0</v>
      </c>
      <c r="O102" s="73">
        <f t="shared" si="2"/>
        <v>2094.6530499999999</v>
      </c>
      <c r="P102" s="498">
        <f t="shared" si="3"/>
        <v>2304.1183550000001</v>
      </c>
      <c r="Q102" s="451"/>
      <c r="R102" s="451"/>
      <c r="S102" s="451"/>
      <c r="T102" s="451"/>
      <c r="U102" s="451"/>
      <c r="V102" s="451"/>
      <c r="W102" s="451"/>
      <c r="X102" s="451"/>
      <c r="Y102" s="451"/>
      <c r="Z102" s="451"/>
    </row>
    <row r="103" spans="1:26" x14ac:dyDescent="0.15">
      <c r="A103" s="47" t="str">
        <f>'Tariffs Jan2020'!F97</f>
        <v>GloBird Energy</v>
      </c>
      <c r="B103" s="47" t="str">
        <f>'Tariffs Jan2020'!D97</f>
        <v>AusNet Services Central 2</v>
      </c>
      <c r="C103" s="287">
        <f>'Tariffs Jan2020'!E97</f>
        <v>43466</v>
      </c>
      <c r="D103" s="85">
        <f>365*'Tariffs Jan2020'!H97/100</f>
        <v>408.8</v>
      </c>
      <c r="E103" s="85">
        <f>IF($C$5*'Tariffs Jan2020'!AK97/'Tariffs Jan2020'!AI97&gt;='Tariffs Jan2020'!J97,( 'Tariffs Jan2020'!J97*'Tariffs Jan2020'!O97/100)* 'Tariffs Jan2020'!AI97,($C$5*'Tariffs Jan2020'!AK97/'Tariffs Jan2020'!AI97*'Tariffs Jan2020'!O97/100)* 'Tariffs Jan2020'!AI97)</f>
        <v>587.94119999999987</v>
      </c>
      <c r="F103" s="85">
        <f>IF($C$5*'Tariffs Jan2020'!AK97/'Tariffs Jan2020'!AI97&lt;'Tariffs Jan2020'!J97,0,IF($C$5*'Tariffs Jan2020'!AK97/'Tariffs Jan2020'!AI97&lt;='Tariffs Jan2020'!K97,($C$5*'Tariffs Jan2020'!AK97/'Tariffs Jan2020'!AI97-'Tariffs Jan2020'!J97)*('Tariffs Jan2020'!P97/100)*'Tariffs Jan2020'!AI97,('Tariffs Jan2020'!K97-'Tariffs Jan2020'!J97)*('Tariffs Jan2020'!P97/100)*'Tariffs Jan2020'!AI97))</f>
        <v>0</v>
      </c>
      <c r="G103" s="85">
        <f>IF($C$5*'Tariffs Jan2020'!AK97/'Tariffs Jan2020'!AI97&lt;'Tariffs Jan2020'!K97,0,IF($C$5*'Tariffs Jan2020'!AK97/'Tariffs Jan2020'!AI97&lt;='Tariffs Jan2020'!L97,($C$5*'Tariffs Jan2020'!AK97/'Tariffs Jan2020'!AI97-'Tariffs Jan2020'!K97)*('Tariffs Jan2020'!Q97/100)*'Tariffs Jan2020'!AI97,('Tariffs Jan2020'!L97-'Tariffs Jan2020'!K97)*('Tariffs Jan2020'!Q97/100)*'Tariffs Jan2020'!AI97))</f>
        <v>0</v>
      </c>
      <c r="H103" s="85">
        <f>IF($C$5*'Tariffs Jan2020'!AK97/'Tariffs Jan2020'!AI97&lt;'Tariffs Jan2020'!L97,0,IF($C$5*'Tariffs Jan2020'!AK97/'Tariffs Jan2020'!AI97&lt;='Tariffs Jan2020'!M97,($C$5*'Tariffs Jan2020'!AK97/'Tariffs Jan2020'!AI97-'Tariffs Jan2020'!L97)*('Tariffs Jan2020'!R97/100)*'Tariffs Jan2020'!AI97,('Tariffs Jan2020'!M97-'Tariffs Jan2020'!L97)*('Tariffs Jan2020'!R97/100)*'Tariffs Jan2020'!AI97))</f>
        <v>0</v>
      </c>
      <c r="I103" s="85">
        <f>IF(($C$5*'Tariffs Jan2020'!AK97/'Tariffs Jan2020'!AI97&gt;'Tariffs Jan2020'!M97),($C$5*'Tariffs Jan2020'!AK97/'Tariffs Jan2020'!AI97-'Tariffs Jan2020'!M97)*'Tariffs Jan2020'!S97/100*'Tariffs Jan2020'!AI97,0)</f>
        <v>0</v>
      </c>
      <c r="J103" s="85">
        <f>IF($C$5*'Tariffs Jan2020'!AL97/'Tariffs Jan2020'!AJ97&gt;='Tariffs Jan2020'!J97,('Tariffs Jan2020'!J97*'Tariffs Jan2020'!U97/100)* 'Tariffs Jan2020'!AJ97,($C$5*'Tariffs Jan2020'!AL97/'Tariffs Jan2020'!AJ97*'Tariffs Jan2020'!U97/100)* 'Tariffs Jan2020'!AJ97)</f>
        <v>902.90969999999982</v>
      </c>
      <c r="K103" s="85">
        <f>IF($C$5*'Tariffs Jan2020'!AL97/'Tariffs Jan2020'!AJ97&lt;'Tariffs Jan2020'!J97,0,IF($C$5*'Tariffs Jan2020'!AL97/'Tariffs Jan2020'!AJ97&lt;='Tariffs Jan2020'!K97,($C$5*'Tariffs Jan2020'!AL97/'Tariffs Jan2020'!AJ97-'Tariffs Jan2020'!J97)*('Tariffs Jan2020'!V97/100)*'Tariffs Jan2020'!AJ97,('Tariffs Jan2020'!K97-'Tariffs Jan2020'!J97)*('Tariffs Jan2020'!V97/100)*'Tariffs Jan2020'!AJ97))</f>
        <v>0</v>
      </c>
      <c r="L103" s="85">
        <f>IF($C$5*'Tariffs Jan2020'!AL97/'Tariffs Jan2020'!AJ97&lt;'Tariffs Jan2020'!K97,0,IF($C$5*'Tariffs Jan2020'!AL97/'Tariffs Jan2020'!AJ97&lt;='Tariffs Jan2020'!L97,($C$5*'Tariffs Jan2020'!AL97/'Tariffs Jan2020'!AJ97-'Tariffs Jan2020'!K97)*('Tariffs Jan2020'!W97/100)*'Tariffs Jan2020'!AJ97,('Tariffs Jan2020'!L97-'Tariffs Jan2020'!K97)*('Tariffs Jan2020'!W97/100)*'Tariffs Jan2020'!AJ97))</f>
        <v>0</v>
      </c>
      <c r="M103" s="85">
        <f>IF($C$5*'Tariffs Jan2020'!AL97/'Tariffs Jan2020'!AJ97&lt;'Tariffs Jan2020'!L97,0,IF($C$5*'Tariffs Jan2020'!AL97/'Tariffs Jan2020'!AJ97&lt;='Tariffs Jan2020'!M97,($C$5*'Tariffs Jan2020'!AL97/'Tariffs Jan2020'!AJ97-'Tariffs Jan2020'!L97)*('Tariffs Jan2020'!X97/100)*'Tariffs Jan2020'!AJ97,('Tariffs Jan2020'!M97-'Tariffs Jan2020'!L97)*('Tariffs Jan2020'!X97/100)*'Tariffs Jan2020'!AJ97))</f>
        <v>0</v>
      </c>
      <c r="N103" s="85">
        <f>IF(($C$5*'Tariffs Jan2020'!AL97/'Tariffs Jan2020'!AJ97&gt;'Tariffs Jan2020'!M97),($C$5*'Tariffs Jan2020'!AL97/'Tariffs Jan2020'!AJ97-'Tariffs Jan2020'!M97)*'Tariffs Jan2020'!Y97/100*'Tariffs Jan2020'!AJ97,0)</f>
        <v>0</v>
      </c>
      <c r="O103" s="73">
        <f t="shared" si="2"/>
        <v>1899.6508999999996</v>
      </c>
      <c r="P103" s="498">
        <f t="shared" si="3"/>
        <v>2089.6159899999998</v>
      </c>
      <c r="Q103" s="451"/>
      <c r="R103" s="451"/>
      <c r="S103" s="451"/>
      <c r="T103" s="451"/>
      <c r="U103" s="451"/>
      <c r="V103" s="451"/>
      <c r="W103" s="451"/>
      <c r="X103" s="451"/>
      <c r="Y103" s="451"/>
      <c r="Z103" s="451"/>
    </row>
    <row r="104" spans="1:26" ht="14" thickBot="1" x14ac:dyDescent="0.2">
      <c r="A104" s="289" t="str">
        <f>'Tariffs Jan2020'!F98</f>
        <v>Powershop</v>
      </c>
      <c r="B104" s="289" t="str">
        <f>'Tariffs Jan2020'!D98</f>
        <v>AusNet Services Central 2</v>
      </c>
      <c r="C104" s="290">
        <f>'Tariffs Jan2020'!E98</f>
        <v>43831</v>
      </c>
      <c r="D104" s="291">
        <f>365*'Tariffs Jan2020'!H98/100</f>
        <v>294.18999999999994</v>
      </c>
      <c r="E104" s="291">
        <f>((C$5*'Tariffs Jan2020'!AK98/'Tariffs Jan2020'!AI98)*('Tariffs Jan2020'!O98/100))*'Tariffs Jan2020'!AI98</f>
        <v>405.25946999999991</v>
      </c>
      <c r="F104" s="291">
        <v>0</v>
      </c>
      <c r="G104" s="291">
        <v>0</v>
      </c>
      <c r="H104" s="291">
        <v>0</v>
      </c>
      <c r="I104" s="291">
        <f>((C$5*'Tariffs Jan2020'!AL98/'Tariffs Jan2020'!AJ98)*('Tariffs Jan2020'!U98/100))*'Tariffs Jan2020'!AJ98</f>
        <v>680.33196000000009</v>
      </c>
      <c r="J104" s="291">
        <v>0</v>
      </c>
      <c r="K104" s="291">
        <v>0</v>
      </c>
      <c r="L104" s="291">
        <v>0</v>
      </c>
      <c r="M104" s="291">
        <v>0</v>
      </c>
      <c r="N104" s="291">
        <v>0</v>
      </c>
      <c r="O104" s="292">
        <f t="shared" si="2"/>
        <v>1379.78143</v>
      </c>
      <c r="P104" s="499">
        <f t="shared" si="3"/>
        <v>1517.759573</v>
      </c>
      <c r="Q104" s="451"/>
      <c r="R104" s="451"/>
      <c r="S104" s="451"/>
      <c r="T104" s="451"/>
      <c r="U104" s="451"/>
      <c r="V104" s="451"/>
      <c r="W104" s="451"/>
      <c r="X104" s="451"/>
      <c r="Y104" s="451"/>
      <c r="Z104" s="451"/>
    </row>
    <row r="105" spans="1:26" ht="14" thickTop="1" x14ac:dyDescent="0.15">
      <c r="A105" s="47" t="str">
        <f>'Tariffs Jan2020'!F99</f>
        <v>AGL</v>
      </c>
      <c r="B105" s="47" t="str">
        <f>'Tariffs Jan2020'!D99</f>
        <v>AusNet Services Central 1</v>
      </c>
      <c r="C105" s="287">
        <f>'Tariffs Jan2020'!E99</f>
        <v>43831</v>
      </c>
      <c r="D105" s="85">
        <f>365*'Tariffs Jan2020'!H99/100</f>
        <v>317.91499999999996</v>
      </c>
      <c r="E105" s="85">
        <f>IF($C$5*'Tariffs Jan2020'!AK99/'Tariffs Jan2020'!AI99&gt;='Tariffs Jan2020'!J99,( 'Tariffs Jan2020'!J99*'Tariffs Jan2020'!O99/100)* 'Tariffs Jan2020'!AI99,($C$5*'Tariffs Jan2020'!AK99/'Tariffs Jan2020'!AI99*'Tariffs Jan2020'!O99/100)* 'Tariffs Jan2020'!AI99)</f>
        <v>302.39999999999998</v>
      </c>
      <c r="F105" s="85">
        <f>IF($C$5*'Tariffs Jan2020'!AK99/'Tariffs Jan2020'!AI99&lt;'Tariffs Jan2020'!J99,0,IF($C$5*'Tariffs Jan2020'!AK99/'Tariffs Jan2020'!AI99&lt;='Tariffs Jan2020'!K99,($C$5*'Tariffs Jan2020'!AK99/'Tariffs Jan2020'!AI99-'Tariffs Jan2020'!J99)*('Tariffs Jan2020'!P99/100)*'Tariffs Jan2020'!AI99,('Tariffs Jan2020'!K99-'Tariffs Jan2020'!J99)*('Tariffs Jan2020'!P99/100)*'Tariffs Jan2020'!AI99))</f>
        <v>220.44854999999995</v>
      </c>
      <c r="G105" s="85">
        <f>IF($C$5*'Tariffs Jan2020'!AK99/'Tariffs Jan2020'!AI99&lt;'Tariffs Jan2020'!K99,0,IF($C$5*'Tariffs Jan2020'!AK99/'Tariffs Jan2020'!AI99&lt;='Tariffs Jan2020'!L99,($C$5*'Tariffs Jan2020'!AK99/'Tariffs Jan2020'!AI99-'Tariffs Jan2020'!K99)*('Tariffs Jan2020'!Q99/100)*'Tariffs Jan2020'!AI99,('Tariffs Jan2020'!L99-'Tariffs Jan2020'!K99)*('Tariffs Jan2020'!Q99/100)*'Tariffs Jan2020'!AI99))</f>
        <v>0</v>
      </c>
      <c r="H105" s="85">
        <f>IF($C$5*'Tariffs Jan2020'!AK99/'Tariffs Jan2020'!AI99&lt;'Tariffs Jan2020'!L99,0,IF($C$5*'Tariffs Jan2020'!AK99/'Tariffs Jan2020'!AI99&lt;='Tariffs Jan2020'!M99,($C$5*'Tariffs Jan2020'!AK99/'Tariffs Jan2020'!AI99-'Tariffs Jan2020'!L99)*('Tariffs Jan2020'!R99/100)*'Tariffs Jan2020'!AI99,('Tariffs Jan2020'!M99-'Tariffs Jan2020'!L99)*('Tariffs Jan2020'!R99/100)*'Tariffs Jan2020'!AI99))</f>
        <v>0</v>
      </c>
      <c r="I105" s="85">
        <f>IF(($C$5*'Tariffs Jan2020'!AK99/'Tariffs Jan2020'!AI99&gt;'Tariffs Jan2020'!M99),($C$5*'Tariffs Jan2020'!AK99/'Tariffs Jan2020'!AI99-'Tariffs Jan2020'!M99)*'Tariffs Jan2020'!S99/100*'Tariffs Jan2020'!AI99,0)</f>
        <v>0</v>
      </c>
      <c r="J105" s="85">
        <f>IF($C$5*'Tariffs Jan2020'!AL99/'Tariffs Jan2020'!AJ99&gt;='Tariffs Jan2020'!J99,('Tariffs Jan2020'!J99*'Tariffs Jan2020'!U99/100)* 'Tariffs Jan2020'!AJ99,($C$5*'Tariffs Jan2020'!AL99/'Tariffs Jan2020'!AJ99*'Tariffs Jan2020'!U99/100)* 'Tariffs Jan2020'!AJ99)</f>
        <v>554.4</v>
      </c>
      <c r="K105" s="85">
        <f>IF($C$5*'Tariffs Jan2020'!AL99/'Tariffs Jan2020'!AJ99&lt;'Tariffs Jan2020'!J99,0,IF($C$5*'Tariffs Jan2020'!AL99/'Tariffs Jan2020'!AJ99&lt;='Tariffs Jan2020'!K99,($C$5*'Tariffs Jan2020'!AL99/'Tariffs Jan2020'!AJ99-'Tariffs Jan2020'!J99)*('Tariffs Jan2020'!V99/100)*'Tariffs Jan2020'!AJ99,('Tariffs Jan2020'!K99-'Tariffs Jan2020'!J99)*('Tariffs Jan2020'!V99/100)*'Tariffs Jan2020'!AJ99))</f>
        <v>327.52355999999992</v>
      </c>
      <c r="L105" s="85">
        <f>IF($C$5*'Tariffs Jan2020'!AL99/'Tariffs Jan2020'!AJ99&lt;'Tariffs Jan2020'!K99,0,IF($C$5*'Tariffs Jan2020'!AL99/'Tariffs Jan2020'!AJ99&lt;='Tariffs Jan2020'!L99,($C$5*'Tariffs Jan2020'!AL99/'Tariffs Jan2020'!AJ99-'Tariffs Jan2020'!K99)*('Tariffs Jan2020'!W99/100)*'Tariffs Jan2020'!AJ99,('Tariffs Jan2020'!L99-'Tariffs Jan2020'!K99)*('Tariffs Jan2020'!W99/100)*'Tariffs Jan2020'!AJ99))</f>
        <v>0</v>
      </c>
      <c r="M105" s="85">
        <f>IF($C$5*'Tariffs Jan2020'!AL99/'Tariffs Jan2020'!AJ99&lt;'Tariffs Jan2020'!L99,0,IF($C$5*'Tariffs Jan2020'!AL99/'Tariffs Jan2020'!AJ99&lt;='Tariffs Jan2020'!M99,($C$5*'Tariffs Jan2020'!AL99/'Tariffs Jan2020'!AJ99-'Tariffs Jan2020'!L99)*('Tariffs Jan2020'!X99/100)*'Tariffs Jan2020'!AJ99,('Tariffs Jan2020'!M99-'Tariffs Jan2020'!L99)*('Tariffs Jan2020'!X99/100)*'Tariffs Jan2020'!AJ99))</f>
        <v>0</v>
      </c>
      <c r="N105" s="85">
        <f>IF(($C$5*'Tariffs Jan2020'!AL99/'Tariffs Jan2020'!AJ99&gt;'Tariffs Jan2020'!M99),($C$5*'Tariffs Jan2020'!AL99/'Tariffs Jan2020'!AJ99-'Tariffs Jan2020'!M99)*'Tariffs Jan2020'!Y99/100*'Tariffs Jan2020'!AJ99,0)</f>
        <v>0</v>
      </c>
      <c r="O105" s="73">
        <f t="shared" si="2"/>
        <v>1722.6871099999996</v>
      </c>
      <c r="P105" s="498">
        <f t="shared" si="3"/>
        <v>1894.9558209999998</v>
      </c>
      <c r="Q105" s="451"/>
      <c r="R105" s="451"/>
      <c r="S105" s="451"/>
      <c r="T105" s="451"/>
      <c r="U105" s="451"/>
      <c r="V105" s="451"/>
      <c r="W105" s="451"/>
      <c r="X105" s="451"/>
      <c r="Y105" s="451"/>
      <c r="Z105" s="451"/>
    </row>
    <row r="106" spans="1:26" x14ac:dyDescent="0.15">
      <c r="A106" s="47" t="str">
        <f>'Tariffs Jan2020'!F100</f>
        <v>Alinta Energy</v>
      </c>
      <c r="B106" s="47" t="str">
        <f>'Tariffs Jan2020'!D100</f>
        <v>AusNet Services Central 1</v>
      </c>
      <c r="C106" s="287">
        <f>'Tariffs Jan2020'!E100</f>
        <v>43831</v>
      </c>
      <c r="D106" s="85">
        <f>365*'Tariffs Jan2020'!H100/100</f>
        <v>266.45</v>
      </c>
      <c r="E106" s="85">
        <f>IF($C$5*'Tariffs Jan2020'!AK100/'Tariffs Jan2020'!AI100&gt;='Tariffs Jan2020'!J100,( 'Tariffs Jan2020'!J100*'Tariffs Jan2020'!O100/100)* 'Tariffs Jan2020'!AI100,($C$5*'Tariffs Jan2020'!AK100/'Tariffs Jan2020'!AI100*'Tariffs Jan2020'!O100/100)* 'Tariffs Jan2020'!AI100)</f>
        <v>324.00000000000006</v>
      </c>
      <c r="F106" s="85">
        <f>IF($C$5*'Tariffs Jan2020'!AK100/'Tariffs Jan2020'!AI100&lt;'Tariffs Jan2020'!J100,0,IF($C$5*'Tariffs Jan2020'!AK100/'Tariffs Jan2020'!AI100&lt;='Tariffs Jan2020'!K100,($C$5*'Tariffs Jan2020'!AK100/'Tariffs Jan2020'!AI100-'Tariffs Jan2020'!J100)*('Tariffs Jan2020'!P100/100)*'Tariffs Jan2020'!AI100,('Tariffs Jan2020'!K100-'Tariffs Jan2020'!J100)*('Tariffs Jan2020'!P100/100)*'Tariffs Jan2020'!AI100))</f>
        <v>0</v>
      </c>
      <c r="G106" s="85">
        <f>IF($C$5*'Tariffs Jan2020'!AK100/'Tariffs Jan2020'!AI100&lt;'Tariffs Jan2020'!K100,0,IF($C$5*'Tariffs Jan2020'!AK100/'Tariffs Jan2020'!AI100&lt;='Tariffs Jan2020'!L100,($C$5*'Tariffs Jan2020'!AK100/'Tariffs Jan2020'!AI100-'Tariffs Jan2020'!K100)*('Tariffs Jan2020'!Q100/100)*'Tariffs Jan2020'!AI100,('Tariffs Jan2020'!L100-'Tariffs Jan2020'!K100)*('Tariffs Jan2020'!Q100/100)*'Tariffs Jan2020'!AI100))</f>
        <v>0</v>
      </c>
      <c r="H106" s="85">
        <f>IF($C$5*'Tariffs Jan2020'!AK100/'Tariffs Jan2020'!AI100&lt;'Tariffs Jan2020'!L100,0,IF($C$5*'Tariffs Jan2020'!AK100/'Tariffs Jan2020'!AI100&lt;='Tariffs Jan2020'!M100,($C$5*'Tariffs Jan2020'!AK100/'Tariffs Jan2020'!AI100-'Tariffs Jan2020'!L100)*('Tariffs Jan2020'!R100/100)*'Tariffs Jan2020'!AI100,('Tariffs Jan2020'!M100-'Tariffs Jan2020'!L100)*('Tariffs Jan2020'!R100/100)*'Tariffs Jan2020'!AI100))</f>
        <v>0</v>
      </c>
      <c r="I106" s="85">
        <f>IF(($C$5*'Tariffs Jan2020'!AK100/'Tariffs Jan2020'!AI100&gt;'Tariffs Jan2020'!M100),($C$5*'Tariffs Jan2020'!AK100/'Tariffs Jan2020'!AI100-'Tariffs Jan2020'!M100)*'Tariffs Jan2020'!S100/100*'Tariffs Jan2020'!AI100,0)</f>
        <v>188.95589999999996</v>
      </c>
      <c r="J106" s="85">
        <f>IF($C$5*'Tariffs Jan2020'!AL100/'Tariffs Jan2020'!AJ100&gt;='Tariffs Jan2020'!J100,('Tariffs Jan2020'!J100*'Tariffs Jan2020'!U100/100)* 'Tariffs Jan2020'!AJ100,($C$5*'Tariffs Jan2020'!AL100/'Tariffs Jan2020'!AJ100*'Tariffs Jan2020'!U100/100)* 'Tariffs Jan2020'!AJ100)</f>
        <v>648.00000000000011</v>
      </c>
      <c r="K106" s="85">
        <f>IF($C$5*'Tariffs Jan2020'!AL100/'Tariffs Jan2020'!AJ100&lt;'Tariffs Jan2020'!J100,0,IF($C$5*'Tariffs Jan2020'!AL100/'Tariffs Jan2020'!AJ100&lt;='Tariffs Jan2020'!K100,($C$5*'Tariffs Jan2020'!AL100/'Tariffs Jan2020'!AJ100-'Tariffs Jan2020'!J100)*('Tariffs Jan2020'!V100/100)*'Tariffs Jan2020'!AJ100,('Tariffs Jan2020'!K100-'Tariffs Jan2020'!J100)*('Tariffs Jan2020'!V100/100)*'Tariffs Jan2020'!AJ100))</f>
        <v>0</v>
      </c>
      <c r="L106" s="85">
        <f>IF($C$5*'Tariffs Jan2020'!AL100/'Tariffs Jan2020'!AJ100&lt;'Tariffs Jan2020'!K100,0,IF($C$5*'Tariffs Jan2020'!AL100/'Tariffs Jan2020'!AJ100&lt;='Tariffs Jan2020'!L100,($C$5*'Tariffs Jan2020'!AL100/'Tariffs Jan2020'!AJ100-'Tariffs Jan2020'!K100)*('Tariffs Jan2020'!W100/100)*'Tariffs Jan2020'!AJ100,('Tariffs Jan2020'!L100-'Tariffs Jan2020'!K100)*('Tariffs Jan2020'!W100/100)*'Tariffs Jan2020'!AJ100))</f>
        <v>0</v>
      </c>
      <c r="M106" s="85">
        <f>IF($C$5*'Tariffs Jan2020'!AL100/'Tariffs Jan2020'!AJ100&lt;'Tariffs Jan2020'!L100,0,IF($C$5*'Tariffs Jan2020'!AL100/'Tariffs Jan2020'!AJ100&lt;='Tariffs Jan2020'!M100,($C$5*'Tariffs Jan2020'!AL100/'Tariffs Jan2020'!AJ100-'Tariffs Jan2020'!L100)*('Tariffs Jan2020'!X100/100)*'Tariffs Jan2020'!AJ100,('Tariffs Jan2020'!M100-'Tariffs Jan2020'!L100)*('Tariffs Jan2020'!X100/100)*'Tariffs Jan2020'!AJ100))</f>
        <v>0</v>
      </c>
      <c r="N106" s="85">
        <f>IF(($C$5*'Tariffs Jan2020'!AL100/'Tariffs Jan2020'!AJ100&gt;'Tariffs Jan2020'!M100),($C$5*'Tariffs Jan2020'!AL100/'Tariffs Jan2020'!AJ100-'Tariffs Jan2020'!M100)*'Tariffs Jan2020'!Y100/100*'Tariffs Jan2020'!AJ100,0)</f>
        <v>377.91179999999991</v>
      </c>
      <c r="O106" s="73">
        <f t="shared" si="2"/>
        <v>1805.3177000000001</v>
      </c>
      <c r="P106" s="498">
        <f t="shared" si="3"/>
        <v>1985.8494700000003</v>
      </c>
      <c r="Q106" s="451"/>
      <c r="R106" s="451"/>
      <c r="S106" s="451"/>
      <c r="T106" s="451"/>
      <c r="U106" s="451"/>
      <c r="V106" s="451"/>
      <c r="W106" s="451"/>
      <c r="X106" s="451"/>
      <c r="Y106" s="451"/>
      <c r="Z106" s="451"/>
    </row>
    <row r="107" spans="1:26" x14ac:dyDescent="0.15">
      <c r="A107" s="47" t="str">
        <f>'Tariffs Jan2020'!F101</f>
        <v>Covau</v>
      </c>
      <c r="B107" s="47" t="str">
        <f>'Tariffs Jan2020'!D101</f>
        <v>AusNet Services Central 1</v>
      </c>
      <c r="C107" s="287">
        <f>'Tariffs Jan2020'!E101</f>
        <v>43831</v>
      </c>
      <c r="D107" s="85">
        <f>365*'Tariffs Jan2020'!H101/100</f>
        <v>310.25</v>
      </c>
      <c r="E107" s="85">
        <f>IF($C$5*'Tariffs Jan2020'!AK101/'Tariffs Jan2020'!AI101&gt;='Tariffs Jan2020'!J101,( 'Tariffs Jan2020'!J101*'Tariffs Jan2020'!O101/100)* 'Tariffs Jan2020'!AI101,($C$5*'Tariffs Jan2020'!AK101/'Tariffs Jan2020'!AI101*'Tariffs Jan2020'!O101/100)* 'Tariffs Jan2020'!AI101)</f>
        <v>516.59999999999991</v>
      </c>
      <c r="F107" s="85">
        <f>IF($C$5*'Tariffs Jan2020'!AK101/'Tariffs Jan2020'!AI101&lt;'Tariffs Jan2020'!J101,0,IF($C$5*'Tariffs Jan2020'!AK101/'Tariffs Jan2020'!AI101&lt;='Tariffs Jan2020'!K101,($C$5*'Tariffs Jan2020'!AK101/'Tariffs Jan2020'!AI101-'Tariffs Jan2020'!J101)*('Tariffs Jan2020'!P101/100)*'Tariffs Jan2020'!AI101,('Tariffs Jan2020'!K101-'Tariffs Jan2020'!J101)*('Tariffs Jan2020'!P101/100)*'Tariffs Jan2020'!AI101))</f>
        <v>344.24999999999994</v>
      </c>
      <c r="G107" s="85">
        <f>IF($C$5*'Tariffs Jan2020'!AK101/'Tariffs Jan2020'!AI101&lt;'Tariffs Jan2020'!K101,0,IF($C$5*'Tariffs Jan2020'!AK101/'Tariffs Jan2020'!AI101&lt;='Tariffs Jan2020'!L101,($C$5*'Tariffs Jan2020'!AK101/'Tariffs Jan2020'!AI101-'Tariffs Jan2020'!K101)*('Tariffs Jan2020'!Q101/100)*'Tariffs Jan2020'!AI101,('Tariffs Jan2020'!L101-'Tariffs Jan2020'!K101)*('Tariffs Jan2020'!Q101/100)*'Tariffs Jan2020'!AI101))</f>
        <v>0</v>
      </c>
      <c r="H107" s="85">
        <f>IF($C$5*'Tariffs Jan2020'!AK101/'Tariffs Jan2020'!AI101&lt;'Tariffs Jan2020'!L101,0,IF($C$5*'Tariffs Jan2020'!AK101/'Tariffs Jan2020'!AI101&lt;='Tariffs Jan2020'!M101,($C$5*'Tariffs Jan2020'!AK101/'Tariffs Jan2020'!AI101-'Tariffs Jan2020'!L101)*('Tariffs Jan2020'!R101/100)*'Tariffs Jan2020'!AI101,('Tariffs Jan2020'!M101-'Tariffs Jan2020'!L101)*('Tariffs Jan2020'!R101/100)*'Tariffs Jan2020'!AI101))</f>
        <v>0</v>
      </c>
      <c r="I107" s="85">
        <f>IF(($C$5*'Tariffs Jan2020'!AK101/'Tariffs Jan2020'!AI101&gt;'Tariffs Jan2020'!M101),($C$5*'Tariffs Jan2020'!AK101/'Tariffs Jan2020'!AI101-'Tariffs Jan2020'!M101)*'Tariffs Jan2020'!S101/100*'Tariffs Jan2020'!AI101,0)</f>
        <v>0</v>
      </c>
      <c r="J107" s="85">
        <f>IF($C$5*'Tariffs Jan2020'!AL101/'Tariffs Jan2020'!AJ101&gt;='Tariffs Jan2020'!J101,('Tariffs Jan2020'!J101*'Tariffs Jan2020'!U101/100)* 'Tariffs Jan2020'!AJ101,($C$5*'Tariffs Jan2020'!AL101/'Tariffs Jan2020'!AJ101*'Tariffs Jan2020'!U101/100)* 'Tariffs Jan2020'!AJ101)</f>
        <v>432</v>
      </c>
      <c r="K107" s="85">
        <f>IF($C$5*'Tariffs Jan2020'!AL101/'Tariffs Jan2020'!AJ101&lt;'Tariffs Jan2020'!J101,0,IF($C$5*'Tariffs Jan2020'!AL101/'Tariffs Jan2020'!AJ101&lt;='Tariffs Jan2020'!K101,($C$5*'Tariffs Jan2020'!AL101/'Tariffs Jan2020'!AJ101-'Tariffs Jan2020'!J101)*('Tariffs Jan2020'!V101/100)*'Tariffs Jan2020'!AJ101,('Tariffs Jan2020'!K101-'Tariffs Jan2020'!J101)*('Tariffs Jan2020'!V101/100)*'Tariffs Jan2020'!AJ101))</f>
        <v>297.00000000000006</v>
      </c>
      <c r="L107" s="85">
        <f>IF($C$5*'Tariffs Jan2020'!AL101/'Tariffs Jan2020'!AJ101&lt;'Tariffs Jan2020'!K101,0,IF($C$5*'Tariffs Jan2020'!AL101/'Tariffs Jan2020'!AJ101&lt;='Tariffs Jan2020'!L101,($C$5*'Tariffs Jan2020'!AL101/'Tariffs Jan2020'!AJ101-'Tariffs Jan2020'!K101)*('Tariffs Jan2020'!W101/100)*'Tariffs Jan2020'!AJ101,('Tariffs Jan2020'!L101-'Tariffs Jan2020'!K101)*('Tariffs Jan2020'!W101/100)*'Tariffs Jan2020'!AJ101))</f>
        <v>0</v>
      </c>
      <c r="M107" s="85">
        <f>IF($C$5*'Tariffs Jan2020'!AL101/'Tariffs Jan2020'!AJ101&lt;'Tariffs Jan2020'!L101,0,IF($C$5*'Tariffs Jan2020'!AL101/'Tariffs Jan2020'!AJ101&lt;='Tariffs Jan2020'!M101,($C$5*'Tariffs Jan2020'!AL101/'Tariffs Jan2020'!AJ101-'Tariffs Jan2020'!L101)*('Tariffs Jan2020'!X101/100)*'Tariffs Jan2020'!AJ101,('Tariffs Jan2020'!M101-'Tariffs Jan2020'!L101)*('Tariffs Jan2020'!X101/100)*'Tariffs Jan2020'!AJ101))</f>
        <v>0</v>
      </c>
      <c r="N107" s="85">
        <f>IF(($C$5*'Tariffs Jan2020'!AL101/'Tariffs Jan2020'!AJ101&gt;'Tariffs Jan2020'!M101),($C$5*'Tariffs Jan2020'!AL101/'Tariffs Jan2020'!AJ101-'Tariffs Jan2020'!M101)*'Tariffs Jan2020'!Y101/100*'Tariffs Jan2020'!AJ101,0)</f>
        <v>0</v>
      </c>
      <c r="O107" s="73">
        <f t="shared" si="2"/>
        <v>1900.1</v>
      </c>
      <c r="P107" s="498">
        <f t="shared" si="3"/>
        <v>2090.11</v>
      </c>
      <c r="Q107" s="451"/>
      <c r="R107" s="451"/>
      <c r="S107" s="451"/>
      <c r="T107" s="451"/>
      <c r="U107" s="451"/>
      <c r="V107" s="451"/>
      <c r="W107" s="451"/>
      <c r="X107" s="451"/>
      <c r="Y107" s="451"/>
      <c r="Z107" s="451"/>
    </row>
    <row r="108" spans="1:26" x14ac:dyDescent="0.15">
      <c r="A108" s="47" t="str">
        <f>'Tariffs Jan2020'!F102</f>
        <v>Dodo Power &amp; Gas</v>
      </c>
      <c r="B108" s="47" t="str">
        <f>'Tariffs Jan2020'!D102</f>
        <v>AusNet Services Central 1</v>
      </c>
      <c r="C108" s="287">
        <f>'Tariffs Jan2020'!E102</f>
        <v>43647</v>
      </c>
      <c r="D108" s="85">
        <f>365*'Tariffs Jan2020'!H102/100</f>
        <v>264.95350000000002</v>
      </c>
      <c r="E108" s="85">
        <f>IF($C$5*'Tariffs Jan2020'!AK102/'Tariffs Jan2020'!AI102&gt;='Tariffs Jan2020'!J102,( 'Tariffs Jan2020'!J102*'Tariffs Jan2020'!O102/100)* 'Tariffs Jan2020'!AI102,($C$5*'Tariffs Jan2020'!AK102/'Tariffs Jan2020'!AI102*'Tariffs Jan2020'!O102/100)* 'Tariffs Jan2020'!AI102)</f>
        <v>170.1</v>
      </c>
      <c r="F108" s="85">
        <f>IF($C$5*'Tariffs Jan2020'!AK102/'Tariffs Jan2020'!AI102&lt;'Tariffs Jan2020'!J102,0,IF($C$5*'Tariffs Jan2020'!AK102/'Tariffs Jan2020'!AI102&lt;='Tariffs Jan2020'!K102,($C$5*'Tariffs Jan2020'!AK102/'Tariffs Jan2020'!AI102-'Tariffs Jan2020'!J102)*('Tariffs Jan2020'!P102/100)*'Tariffs Jan2020'!AI102,('Tariffs Jan2020'!K102-'Tariffs Jan2020'!J102)*('Tariffs Jan2020'!P102/100)*'Tariffs Jan2020'!AI102))</f>
        <v>0</v>
      </c>
      <c r="G108" s="85">
        <f>IF($C$5*'Tariffs Jan2020'!AK102/'Tariffs Jan2020'!AI102&lt;'Tariffs Jan2020'!K102,0,IF($C$5*'Tariffs Jan2020'!AK102/'Tariffs Jan2020'!AI102&lt;='Tariffs Jan2020'!L102,($C$5*'Tariffs Jan2020'!AK102/'Tariffs Jan2020'!AI102-'Tariffs Jan2020'!K102)*('Tariffs Jan2020'!Q102/100)*'Tariffs Jan2020'!AI102,('Tariffs Jan2020'!L102-'Tariffs Jan2020'!K102)*('Tariffs Jan2020'!Q102/100)*'Tariffs Jan2020'!AI102))</f>
        <v>0</v>
      </c>
      <c r="H108" s="85">
        <f>IF($C$5*'Tariffs Jan2020'!AK102/'Tariffs Jan2020'!AI102&lt;'Tariffs Jan2020'!L102,0,IF($C$5*'Tariffs Jan2020'!AK102/'Tariffs Jan2020'!AI102&lt;='Tariffs Jan2020'!M102,($C$5*'Tariffs Jan2020'!AK102/'Tariffs Jan2020'!AI102-'Tariffs Jan2020'!L102)*('Tariffs Jan2020'!R102/100)*'Tariffs Jan2020'!AI102,('Tariffs Jan2020'!M102-'Tariffs Jan2020'!L102)*('Tariffs Jan2020'!R102/100)*'Tariffs Jan2020'!AI102))</f>
        <v>0</v>
      </c>
      <c r="I108" s="85">
        <f>IF(($C$5*'Tariffs Jan2020'!AK102/'Tariffs Jan2020'!AI102&gt;'Tariffs Jan2020'!M102),($C$5*'Tariffs Jan2020'!AK102/'Tariffs Jan2020'!AI102-'Tariffs Jan2020'!M102)*'Tariffs Jan2020'!S102/100*'Tariffs Jan2020'!AI102,0)</f>
        <v>338.05169999999993</v>
      </c>
      <c r="J108" s="85">
        <f>IF($C$5*'Tariffs Jan2020'!AL102/'Tariffs Jan2020'!AJ102&gt;='Tariffs Jan2020'!J102,('Tariffs Jan2020'!J102*'Tariffs Jan2020'!U102/100)* 'Tariffs Jan2020'!AJ102,($C$5*'Tariffs Jan2020'!AL102/'Tariffs Jan2020'!AJ102*'Tariffs Jan2020'!U102/100)* 'Tariffs Jan2020'!AJ102)</f>
        <v>274.90909090909088</v>
      </c>
      <c r="K108" s="85">
        <f>IF($C$5*'Tariffs Jan2020'!AL102/'Tariffs Jan2020'!AJ102&lt;'Tariffs Jan2020'!J102,0,IF($C$5*'Tariffs Jan2020'!AL102/'Tariffs Jan2020'!AJ102&lt;='Tariffs Jan2020'!K102,($C$5*'Tariffs Jan2020'!AL102/'Tariffs Jan2020'!AJ102-'Tariffs Jan2020'!J102)*('Tariffs Jan2020'!V102/100)*'Tariffs Jan2020'!AJ102,('Tariffs Jan2020'!K102-'Tariffs Jan2020'!J102)*('Tariffs Jan2020'!V102/100)*'Tariffs Jan2020'!AJ102))</f>
        <v>0</v>
      </c>
      <c r="L108" s="85">
        <f>IF($C$5*'Tariffs Jan2020'!AL102/'Tariffs Jan2020'!AJ102&lt;'Tariffs Jan2020'!K102,0,IF($C$5*'Tariffs Jan2020'!AL102/'Tariffs Jan2020'!AJ102&lt;='Tariffs Jan2020'!L102,($C$5*'Tariffs Jan2020'!AL102/'Tariffs Jan2020'!AJ102-'Tariffs Jan2020'!K102)*('Tariffs Jan2020'!W102/100)*'Tariffs Jan2020'!AJ102,('Tariffs Jan2020'!L102-'Tariffs Jan2020'!K102)*('Tariffs Jan2020'!W102/100)*'Tariffs Jan2020'!AJ102))</f>
        <v>0</v>
      </c>
      <c r="M108" s="85">
        <f>IF($C$5*'Tariffs Jan2020'!AL102/'Tariffs Jan2020'!AJ102&lt;'Tariffs Jan2020'!L102,0,IF($C$5*'Tariffs Jan2020'!AL102/'Tariffs Jan2020'!AJ102&lt;='Tariffs Jan2020'!M102,($C$5*'Tariffs Jan2020'!AL102/'Tariffs Jan2020'!AJ102-'Tariffs Jan2020'!L102)*('Tariffs Jan2020'!X102/100)*'Tariffs Jan2020'!AJ102,('Tariffs Jan2020'!M102-'Tariffs Jan2020'!L102)*('Tariffs Jan2020'!X102/100)*'Tariffs Jan2020'!AJ102))</f>
        <v>0</v>
      </c>
      <c r="N108" s="85">
        <f>IF(($C$5*'Tariffs Jan2020'!AL102/'Tariffs Jan2020'!AJ102&gt;'Tariffs Jan2020'!M102),($C$5*'Tariffs Jan2020'!AL102/'Tariffs Jan2020'!AJ102-'Tariffs Jan2020'!M102)*'Tariffs Jan2020'!Y102/100*'Tariffs Jan2020'!AJ102,0)</f>
        <v>515.76267272727262</v>
      </c>
      <c r="O108" s="73">
        <f t="shared" si="2"/>
        <v>1563.7769636363637</v>
      </c>
      <c r="P108" s="498">
        <f t="shared" si="3"/>
        <v>1720.1546600000001</v>
      </c>
      <c r="Q108" s="451"/>
      <c r="R108" s="451"/>
      <c r="S108" s="451"/>
      <c r="T108" s="451"/>
      <c r="U108" s="451"/>
      <c r="V108" s="451"/>
      <c r="W108" s="451"/>
      <c r="X108" s="451"/>
      <c r="Y108" s="451"/>
      <c r="Z108" s="451"/>
    </row>
    <row r="109" spans="1:26" x14ac:dyDescent="0.15">
      <c r="A109" s="47" t="str">
        <f>'Tariffs Jan2020'!F103</f>
        <v>EnergyAustralia</v>
      </c>
      <c r="B109" s="47" t="str">
        <f>'Tariffs Jan2020'!D103</f>
        <v>AusNet Services Central 1</v>
      </c>
      <c r="C109" s="287">
        <f>'Tariffs Jan2020'!E103</f>
        <v>43831</v>
      </c>
      <c r="D109" s="85">
        <f>365*'Tariffs Jan2020'!H103/100</f>
        <v>360.255</v>
      </c>
      <c r="E109" s="85">
        <f>IF($C$5*'Tariffs Jan2020'!AK103/'Tariffs Jan2020'!AI103&gt;='Tariffs Jan2020'!J103,( 'Tariffs Jan2020'!J103*'Tariffs Jan2020'!O103/100)* 'Tariffs Jan2020'!AI103,($C$5*'Tariffs Jan2020'!AK103/'Tariffs Jan2020'!AI103*'Tariffs Jan2020'!O103/100)* 'Tariffs Jan2020'!AI103)</f>
        <v>600.53993999999989</v>
      </c>
      <c r="F109" s="85">
        <f>IF($C$5*'Tariffs Jan2020'!AK103/'Tariffs Jan2020'!AI103&lt;'Tariffs Jan2020'!J103,0,IF($C$5*'Tariffs Jan2020'!AK103/'Tariffs Jan2020'!AI103&lt;='Tariffs Jan2020'!K103,($C$5*'Tariffs Jan2020'!AK103/'Tariffs Jan2020'!AI103-'Tariffs Jan2020'!J103)*('Tariffs Jan2020'!S103/100)*'Tariffs Jan2020'!AI103,('Tariffs Jan2020'!K103-'Tariffs Jan2020'!J103)*('Tariffs Jan2020'!S103/100)*'Tariffs Jan2020'!AI103))</f>
        <v>0</v>
      </c>
      <c r="G109" s="85">
        <f>IF($C$5*'Tariffs Jan2020'!AK103/'Tariffs Jan2020'!AI103&lt;'Tariffs Jan2020'!K103,0,IF($C$5*'Tariffs Jan2020'!AK103/'Tariffs Jan2020'!AI103&lt;='Tariffs Jan2020'!L103,($C$5*'Tariffs Jan2020'!AK103/'Tariffs Jan2020'!AI103-'Tariffs Jan2020'!K103)*('Tariffs Jan2020'!Q103/100)*'Tariffs Jan2020'!AI103,('Tariffs Jan2020'!L103-'Tariffs Jan2020'!K103)*('Tariffs Jan2020'!Q103/100)*'Tariffs Jan2020'!AI103))</f>
        <v>0</v>
      </c>
      <c r="H109" s="85">
        <f>IF($C$5*'Tariffs Jan2020'!AK103/'Tariffs Jan2020'!AI103&lt;'Tariffs Jan2020'!L103,0,IF($C$5*'Tariffs Jan2020'!AK103/'Tariffs Jan2020'!AI103&lt;='Tariffs Jan2020'!M103,($C$5*'Tariffs Jan2020'!AK103/'Tariffs Jan2020'!AI103-'Tariffs Jan2020'!L103)*('Tariffs Jan2020'!R103/100)*'Tariffs Jan2020'!AI103,('Tariffs Jan2020'!M103-'Tariffs Jan2020'!L103)*('Tariffs Jan2020'!R103/100)*'Tariffs Jan2020'!AI103))</f>
        <v>0</v>
      </c>
      <c r="I109" s="85">
        <f>IF(($C$5*'Tariffs Jan2020'!AK103/'Tariffs Jan2020'!AI103&gt;'Tariffs Jan2020'!M103),($C$5*'Tariffs Jan2020'!AK103/'Tariffs Jan2020'!AI103-'Tariffs Jan2020'!M103)*'Tariffs Jan2020'!S103/100*'Tariffs Jan2020'!AI103,0)</f>
        <v>0</v>
      </c>
      <c r="J109" s="85">
        <f>IF($C$5*'Tariffs Jan2020'!AL103/'Tariffs Jan2020'!AJ103&gt;='Tariffs Jan2020'!J103,('Tariffs Jan2020'!J103*'Tariffs Jan2020'!U103/100)* 'Tariffs Jan2020'!AJ103,($C$5*'Tariffs Jan2020'!AL103/'Tariffs Jan2020'!AJ103*'Tariffs Jan2020'!U103/100)* 'Tariffs Jan2020'!AJ103)</f>
        <v>881.91179999999997</v>
      </c>
      <c r="K109" s="85">
        <f>IF($C$5*'Tariffs Jan2020'!AL103/'Tariffs Jan2020'!AJ103&lt;'Tariffs Jan2020'!J103,0,IF($C$5*'Tariffs Jan2020'!AL103/'Tariffs Jan2020'!AJ103&lt;='Tariffs Jan2020'!K103,($C$5*'Tariffs Jan2020'!AL103/'Tariffs Jan2020'!AJ103-'Tariffs Jan2020'!J103)*('Tariffs Jan2020'!V103/100)*'Tariffs Jan2020'!AJ103,('Tariffs Jan2020'!K103-'Tariffs Jan2020'!J103)*('Tariffs Jan2020'!V103/100)*'Tariffs Jan2020'!AJ103))</f>
        <v>0</v>
      </c>
      <c r="L109" s="85">
        <f>IF($C$5*'Tariffs Jan2020'!AL103/'Tariffs Jan2020'!AJ103&lt;'Tariffs Jan2020'!K103,0,IF($C$5*'Tariffs Jan2020'!AL103/'Tariffs Jan2020'!AJ103&lt;='Tariffs Jan2020'!L103,($C$5*'Tariffs Jan2020'!AL103/'Tariffs Jan2020'!AJ103-'Tariffs Jan2020'!K103)*('Tariffs Jan2020'!W103/100)*'Tariffs Jan2020'!AJ103,('Tariffs Jan2020'!L103-'Tariffs Jan2020'!K103)*('Tariffs Jan2020'!W103/100)*'Tariffs Jan2020'!AJ103))</f>
        <v>0</v>
      </c>
      <c r="M109" s="85">
        <f>IF($C$5*'Tariffs Jan2020'!AL103/'Tariffs Jan2020'!AJ103&lt;'Tariffs Jan2020'!L103,0,IF($C$5*'Tariffs Jan2020'!AL103/'Tariffs Jan2020'!AJ103&lt;='Tariffs Jan2020'!M103,($C$5*'Tariffs Jan2020'!AL103/'Tariffs Jan2020'!AJ103-'Tariffs Jan2020'!L103)*('Tariffs Jan2020'!X103/100)*'Tariffs Jan2020'!AJ103,('Tariffs Jan2020'!M103-'Tariffs Jan2020'!L103)*('Tariffs Jan2020'!X103/100)*'Tariffs Jan2020'!AJ103))</f>
        <v>0</v>
      </c>
      <c r="N109" s="85">
        <f>IF(($C$5*'Tariffs Jan2020'!AL103/'Tariffs Jan2020'!AJ103&gt;'Tariffs Jan2020'!M103),($C$5*'Tariffs Jan2020'!AL103/'Tariffs Jan2020'!AJ103-'Tariffs Jan2020'!M103)*'Tariffs Jan2020'!Y103/100*'Tariffs Jan2020'!AJ103,0)</f>
        <v>0</v>
      </c>
      <c r="O109" s="73">
        <f t="shared" si="2"/>
        <v>1842.7067399999999</v>
      </c>
      <c r="P109" s="498">
        <f t="shared" si="3"/>
        <v>2026.977414</v>
      </c>
      <c r="Q109" s="451"/>
      <c r="R109" s="451"/>
      <c r="S109" s="451"/>
      <c r="T109" s="451"/>
      <c r="U109" s="451"/>
      <c r="V109" s="451"/>
      <c r="W109" s="451"/>
      <c r="X109" s="451"/>
      <c r="Y109" s="451"/>
      <c r="Z109" s="451"/>
    </row>
    <row r="110" spans="1:26" x14ac:dyDescent="0.15">
      <c r="A110" s="47" t="str">
        <f>'Tariffs Jan2020'!F104</f>
        <v>Lumo Energy</v>
      </c>
      <c r="B110" s="47" t="str">
        <f>'Tariffs Jan2020'!D104</f>
        <v>AusNet Services Central 1</v>
      </c>
      <c r="C110" s="287">
        <f>'Tariffs Jan2020'!E104</f>
        <v>43831</v>
      </c>
      <c r="D110" s="85">
        <f>365*'Tariffs Jan2020'!H104/100</f>
        <v>291.27</v>
      </c>
      <c r="E110" s="85">
        <f>IF($C$5*'Tariffs Jan2020'!AK104/'Tariffs Jan2020'!AI104&gt;='Tariffs Jan2020'!J104,( 'Tariffs Jan2020'!J104*'Tariffs Jan2020'!O104/100)* 'Tariffs Jan2020'!AI104,($C$5*'Tariffs Jan2020'!AK104/'Tariffs Jan2020'!AI104*'Tariffs Jan2020'!O104/100)* 'Tariffs Jan2020'!AI104)</f>
        <v>327.27272727272725</v>
      </c>
      <c r="F110" s="85">
        <f>IF($C$5*'Tariffs Jan2020'!AK104/'Tariffs Jan2020'!AI104&lt;'Tariffs Jan2020'!J104,0,IF($C$5*'Tariffs Jan2020'!AK104/'Tariffs Jan2020'!AI104&lt;='Tariffs Jan2020'!K104,($C$5*'Tariffs Jan2020'!AK104/'Tariffs Jan2020'!AI104-'Tariffs Jan2020'!J104)*('Tariffs Jan2020'!P104/100)*'Tariffs Jan2020'!AI104,('Tariffs Jan2020'!K104-'Tariffs Jan2020'!J104)*('Tariffs Jan2020'!P104/100)*'Tariffs Jan2020'!AI104))</f>
        <v>208.58768181818175</v>
      </c>
      <c r="G110" s="85">
        <f>IF($C$5*'Tariffs Jan2020'!AK104/'Tariffs Jan2020'!AI104&lt;'Tariffs Jan2020'!K104,0,IF($C$5*'Tariffs Jan2020'!AK104/'Tariffs Jan2020'!AI104&lt;='Tariffs Jan2020'!L104,($C$5*'Tariffs Jan2020'!AK104/'Tariffs Jan2020'!AI104-'Tariffs Jan2020'!K104)*('Tariffs Jan2020'!Q104/100)*'Tariffs Jan2020'!AI104,('Tariffs Jan2020'!L104-'Tariffs Jan2020'!K104)*('Tariffs Jan2020'!Q104/100)*'Tariffs Jan2020'!AI104))</f>
        <v>0</v>
      </c>
      <c r="H110" s="85">
        <f>IF($C$5*'Tariffs Jan2020'!AK104/'Tariffs Jan2020'!AI104&lt;'Tariffs Jan2020'!L104,0,IF($C$5*'Tariffs Jan2020'!AK104/'Tariffs Jan2020'!AI104&lt;='Tariffs Jan2020'!M104,($C$5*'Tariffs Jan2020'!AK104/'Tariffs Jan2020'!AI104-'Tariffs Jan2020'!L104)*('Tariffs Jan2020'!R104/100)*'Tariffs Jan2020'!AI104,('Tariffs Jan2020'!M104-'Tariffs Jan2020'!L104)*('Tariffs Jan2020'!R104/100)*'Tariffs Jan2020'!AI104))</f>
        <v>0</v>
      </c>
      <c r="I110" s="85">
        <f>IF(($C$5*'Tariffs Jan2020'!AK104/'Tariffs Jan2020'!AI104&gt;'Tariffs Jan2020'!M104),($C$5*'Tariffs Jan2020'!AK104/'Tariffs Jan2020'!AI104-'Tariffs Jan2020'!M104)*'Tariffs Jan2020'!S104/100*'Tariffs Jan2020'!AI104,0)</f>
        <v>0</v>
      </c>
      <c r="J110" s="85">
        <f>IF($C$5*'Tariffs Jan2020'!AL104/'Tariffs Jan2020'!AJ104&gt;='Tariffs Jan2020'!J104,('Tariffs Jan2020'!J104*'Tariffs Jan2020'!U104/100)* 'Tariffs Jan2020'!AJ104,($C$5*'Tariffs Jan2020'!AL104/'Tariffs Jan2020'!AJ104*'Tariffs Jan2020'!U104/100)* 'Tariffs Jan2020'!AJ104)</f>
        <v>449.45454545454544</v>
      </c>
      <c r="K110" s="85">
        <f>IF($C$5*'Tariffs Jan2020'!AL104/'Tariffs Jan2020'!AJ104&lt;'Tariffs Jan2020'!J104,0,IF($C$5*'Tariffs Jan2020'!AL104/'Tariffs Jan2020'!AJ104&lt;='Tariffs Jan2020'!K104,($C$5*'Tariffs Jan2020'!AL104/'Tariffs Jan2020'!AJ104-'Tariffs Jan2020'!J104)*('Tariffs Jan2020'!V104/100)*'Tariffs Jan2020'!AJ104,('Tariffs Jan2020'!K104-'Tariffs Jan2020'!J104)*('Tariffs Jan2020'!V104/100)*'Tariffs Jan2020'!AJ104))</f>
        <v>325.56038181818167</v>
      </c>
      <c r="L110" s="85">
        <f>IF($C$5*'Tariffs Jan2020'!AL104/'Tariffs Jan2020'!AJ104&lt;'Tariffs Jan2020'!K104,0,IF($C$5*'Tariffs Jan2020'!AL104/'Tariffs Jan2020'!AJ104&lt;='Tariffs Jan2020'!L104,($C$5*'Tariffs Jan2020'!AL104/'Tariffs Jan2020'!AJ104-'Tariffs Jan2020'!K104)*('Tariffs Jan2020'!W104/100)*'Tariffs Jan2020'!AJ104,('Tariffs Jan2020'!L104-'Tariffs Jan2020'!K104)*('Tariffs Jan2020'!W104/100)*'Tariffs Jan2020'!AJ104))</f>
        <v>0</v>
      </c>
      <c r="M110" s="85">
        <f>IF($C$5*'Tariffs Jan2020'!AL104/'Tariffs Jan2020'!AJ104&lt;'Tariffs Jan2020'!L104,0,IF($C$5*'Tariffs Jan2020'!AL104/'Tariffs Jan2020'!AJ104&lt;='Tariffs Jan2020'!M104,($C$5*'Tariffs Jan2020'!AL104/'Tariffs Jan2020'!AJ104-'Tariffs Jan2020'!L104)*('Tariffs Jan2020'!X104/100)*'Tariffs Jan2020'!AJ104,('Tariffs Jan2020'!M104-'Tariffs Jan2020'!L104)*('Tariffs Jan2020'!X104/100)*'Tariffs Jan2020'!AJ104))</f>
        <v>0</v>
      </c>
      <c r="N110" s="85">
        <f>IF(($C$5*'Tariffs Jan2020'!AL104/'Tariffs Jan2020'!AJ104&gt;'Tariffs Jan2020'!M104),($C$5*'Tariffs Jan2020'!AL104/'Tariffs Jan2020'!AJ104-'Tariffs Jan2020'!M104)*'Tariffs Jan2020'!Y104/100*'Tariffs Jan2020'!AJ104,0)</f>
        <v>0</v>
      </c>
      <c r="O110" s="73">
        <f t="shared" si="2"/>
        <v>1602.145336363636</v>
      </c>
      <c r="P110" s="498">
        <f t="shared" si="3"/>
        <v>1762.3598699999998</v>
      </c>
      <c r="Q110" s="451"/>
      <c r="R110" s="451"/>
      <c r="S110" s="451"/>
      <c r="T110" s="451"/>
      <c r="U110" s="451"/>
      <c r="V110" s="451"/>
      <c r="W110" s="451"/>
      <c r="X110" s="451"/>
      <c r="Y110" s="451"/>
      <c r="Z110" s="451"/>
    </row>
    <row r="111" spans="1:26" x14ac:dyDescent="0.15">
      <c r="A111" s="47" t="str">
        <f>'Tariffs Jan2020'!F105</f>
        <v>Momentum Energy</v>
      </c>
      <c r="B111" s="47" t="str">
        <f>'Tariffs Jan2020'!D105</f>
        <v>AusNet Services Central 1</v>
      </c>
      <c r="C111" s="287">
        <f>'Tariffs Jan2020'!E105</f>
        <v>43831</v>
      </c>
      <c r="D111" s="85">
        <f>365*'Tariffs Jan2020'!H105/100</f>
        <v>373.46799999999996</v>
      </c>
      <c r="E111" s="85">
        <f>IF($C$5*'Tariffs Jan2020'!AK105/'Tariffs Jan2020'!AI105&gt;='Tariffs Jan2020'!J105,( 'Tariffs Jan2020'!J105*'Tariffs Jan2020'!O105/100)* 'Tariffs Jan2020'!AI105,($C$5*'Tariffs Jan2020'!AK105/'Tariffs Jan2020'!AI105*'Tariffs Jan2020'!O105/100)* 'Tariffs Jan2020'!AI105)</f>
        <v>344.4</v>
      </c>
      <c r="F111" s="85">
        <f>IF($C$5*'Tariffs Jan2020'!AK105/'Tariffs Jan2020'!AI105&lt;'Tariffs Jan2020'!J105,0,IF($C$5*'Tariffs Jan2020'!AK105/'Tariffs Jan2020'!AI105&lt;='Tariffs Jan2020'!K105,($C$5*'Tariffs Jan2020'!AK105/'Tariffs Jan2020'!AI105-'Tariffs Jan2020'!J105)*('Tariffs Jan2020'!P105/100)*'Tariffs Jan2020'!AI105,('Tariffs Jan2020'!K105-'Tariffs Jan2020'!J105)*('Tariffs Jan2020'!P105/100)*'Tariffs Jan2020'!AI105))</f>
        <v>226.74707999999995</v>
      </c>
      <c r="G111" s="85">
        <f>IF($C$5*'Tariffs Jan2020'!AK105/'Tariffs Jan2020'!AI105&lt;'Tariffs Jan2020'!K105,0,IF($C$5*'Tariffs Jan2020'!AK105/'Tariffs Jan2020'!AI105&lt;='Tariffs Jan2020'!L105,($C$5*'Tariffs Jan2020'!AK105/'Tariffs Jan2020'!AI105-'Tariffs Jan2020'!K105)*('Tariffs Jan2020'!Q105/100)*'Tariffs Jan2020'!AI105,('Tariffs Jan2020'!L105-'Tariffs Jan2020'!K105)*('Tariffs Jan2020'!Q105/100)*'Tariffs Jan2020'!AI105))</f>
        <v>0</v>
      </c>
      <c r="H111" s="85">
        <f>IF($C$5*'Tariffs Jan2020'!AK105/'Tariffs Jan2020'!AI105&lt;'Tariffs Jan2020'!L105,0,IF($C$5*'Tariffs Jan2020'!AK105/'Tariffs Jan2020'!AI105&lt;='Tariffs Jan2020'!M105,($C$5*'Tariffs Jan2020'!AK105/'Tariffs Jan2020'!AI105-'Tariffs Jan2020'!L105)*('Tariffs Jan2020'!R105/100)*'Tariffs Jan2020'!AI105,('Tariffs Jan2020'!M105-'Tariffs Jan2020'!L105)*('Tariffs Jan2020'!R105/100)*'Tariffs Jan2020'!AI105))</f>
        <v>0</v>
      </c>
      <c r="I111" s="85">
        <f>IF(($C$5*'Tariffs Jan2020'!AK105/'Tariffs Jan2020'!AI105&gt;'Tariffs Jan2020'!M105),($C$5*'Tariffs Jan2020'!AK105/'Tariffs Jan2020'!AI105-'Tariffs Jan2020'!M105)*'Tariffs Jan2020'!S105/100*'Tariffs Jan2020'!AI105,0)</f>
        <v>0</v>
      </c>
      <c r="J111" s="85">
        <f>IF($C$5*'Tariffs Jan2020'!AL105/'Tariffs Jan2020'!AJ105&gt;='Tariffs Jan2020'!J105,('Tariffs Jan2020'!J105*'Tariffs Jan2020'!U105/100)* 'Tariffs Jan2020'!AJ105,($C$5*'Tariffs Jan2020'!AL105/'Tariffs Jan2020'!AJ105*'Tariffs Jan2020'!U105/100)* 'Tariffs Jan2020'!AJ105)</f>
        <v>523.20000000000005</v>
      </c>
      <c r="K111" s="85">
        <f>IF($C$5*'Tariffs Jan2020'!AL105/'Tariffs Jan2020'!AJ105&lt;'Tariffs Jan2020'!J105,0,IF($C$5*'Tariffs Jan2020'!AL105/'Tariffs Jan2020'!AJ105&lt;='Tariffs Jan2020'!K105,($C$5*'Tariffs Jan2020'!AL105/'Tariffs Jan2020'!AJ105-'Tariffs Jan2020'!J105)*('Tariffs Jan2020'!V105/100)*'Tariffs Jan2020'!AJ105,('Tariffs Jan2020'!K105-'Tariffs Jan2020'!J105)*('Tariffs Jan2020'!V105/100)*'Tariffs Jan2020'!AJ105))</f>
        <v>385.11011999999994</v>
      </c>
      <c r="L111" s="85">
        <f>IF($C$5*'Tariffs Jan2020'!AL105/'Tariffs Jan2020'!AJ105&lt;'Tariffs Jan2020'!K105,0,IF($C$5*'Tariffs Jan2020'!AL105/'Tariffs Jan2020'!AJ105&lt;='Tariffs Jan2020'!L105,($C$5*'Tariffs Jan2020'!AL105/'Tariffs Jan2020'!AJ105-'Tariffs Jan2020'!K105)*('Tariffs Jan2020'!W105/100)*'Tariffs Jan2020'!AJ105,('Tariffs Jan2020'!L105-'Tariffs Jan2020'!K105)*('Tariffs Jan2020'!W105/100)*'Tariffs Jan2020'!AJ105))</f>
        <v>0</v>
      </c>
      <c r="M111" s="85">
        <f>IF($C$5*'Tariffs Jan2020'!AL105/'Tariffs Jan2020'!AJ105&lt;'Tariffs Jan2020'!L105,0,IF($C$5*'Tariffs Jan2020'!AL105/'Tariffs Jan2020'!AJ105&lt;='Tariffs Jan2020'!M105,($C$5*'Tariffs Jan2020'!AL105/'Tariffs Jan2020'!AJ105-'Tariffs Jan2020'!L105)*('Tariffs Jan2020'!X105/100)*'Tariffs Jan2020'!AJ105,('Tariffs Jan2020'!M105-'Tariffs Jan2020'!L105)*('Tariffs Jan2020'!X105/100)*'Tariffs Jan2020'!AJ105))</f>
        <v>0</v>
      </c>
      <c r="N111" s="85">
        <f>IF(($C$5*'Tariffs Jan2020'!AL105/'Tariffs Jan2020'!AJ105&gt;'Tariffs Jan2020'!M105),($C$5*'Tariffs Jan2020'!AL105/'Tariffs Jan2020'!AJ105-'Tariffs Jan2020'!M105)*'Tariffs Jan2020'!Y105/100*'Tariffs Jan2020'!AJ105,0)</f>
        <v>0</v>
      </c>
      <c r="O111" s="73">
        <f t="shared" si="2"/>
        <v>1852.9251999999997</v>
      </c>
      <c r="P111" s="498">
        <f t="shared" si="3"/>
        <v>2038.2177199999999</v>
      </c>
      <c r="Q111" s="451"/>
      <c r="R111" s="451"/>
      <c r="S111" s="451"/>
      <c r="T111" s="451"/>
      <c r="U111" s="451"/>
      <c r="V111" s="451"/>
      <c r="W111" s="451"/>
      <c r="X111" s="451"/>
      <c r="Y111" s="451"/>
      <c r="Z111" s="451"/>
    </row>
    <row r="112" spans="1:26" x14ac:dyDescent="0.15">
      <c r="A112" s="47" t="str">
        <f>'Tariffs Jan2020'!F106</f>
        <v>Origin Energy</v>
      </c>
      <c r="B112" s="47" t="str">
        <f>'Tariffs Jan2020'!D106</f>
        <v>AusNet Services Central 1</v>
      </c>
      <c r="C112" s="287">
        <f>'Tariffs Jan2020'!E106</f>
        <v>43831</v>
      </c>
      <c r="D112" s="85">
        <f>365*'Tariffs Jan2020'!H106/100</f>
        <v>284.7</v>
      </c>
      <c r="E112" s="85">
        <f>IF($C$5*'Tariffs Jan2020'!AK106/'Tariffs Jan2020'!AI106&gt;='Tariffs Jan2020'!J106,( 'Tariffs Jan2020'!J106*'Tariffs Jan2020'!O106/100)* 'Tariffs Jan2020'!AI106,($C$5*'Tariffs Jan2020'!AK106/'Tariffs Jan2020'!AI106*'Tariffs Jan2020'!O106/100)* 'Tariffs Jan2020'!AI106)</f>
        <v>168</v>
      </c>
      <c r="F112" s="85">
        <f>IF($C$5*'Tariffs Jan2020'!AK106/'Tariffs Jan2020'!AI106&lt;'Tariffs Jan2020'!J106,0,IF($C$5*'Tariffs Jan2020'!AK106/'Tariffs Jan2020'!AI106&lt;='Tariffs Jan2020'!K106,($C$5*'Tariffs Jan2020'!AK106/'Tariffs Jan2020'!AI106-'Tariffs Jan2020'!J106)*('Tariffs Jan2020'!P106/100)*'Tariffs Jan2020'!AI106,('Tariffs Jan2020'!K106-'Tariffs Jan2020'!J106)*('Tariffs Jan2020'!P106/100)*'Tariffs Jan2020'!AI106))</f>
        <v>0</v>
      </c>
      <c r="G112" s="85">
        <f>IF($C$5*'Tariffs Jan2020'!AK106/'Tariffs Jan2020'!AI106&lt;'Tariffs Jan2020'!K106,0,IF($C$5*'Tariffs Jan2020'!AK106/'Tariffs Jan2020'!AI106&lt;='Tariffs Jan2020'!L106,($C$5*'Tariffs Jan2020'!AK106/'Tariffs Jan2020'!AI106-'Tariffs Jan2020'!K106)*('Tariffs Jan2020'!Q106/100)*'Tariffs Jan2020'!AI106,('Tariffs Jan2020'!L106-'Tariffs Jan2020'!K106)*('Tariffs Jan2020'!Q106/100)*'Tariffs Jan2020'!AI106))</f>
        <v>0</v>
      </c>
      <c r="H112" s="85">
        <f>IF($C$5*'Tariffs Jan2020'!AK106/'Tariffs Jan2020'!AI106&lt;'Tariffs Jan2020'!L106,0,IF($C$5*'Tariffs Jan2020'!AK106/'Tariffs Jan2020'!AI106&lt;='Tariffs Jan2020'!M106,($C$5*'Tariffs Jan2020'!AK106/'Tariffs Jan2020'!AI106-'Tariffs Jan2020'!L106)*('Tariffs Jan2020'!R106/100)*'Tariffs Jan2020'!AI106,('Tariffs Jan2020'!M106-'Tariffs Jan2020'!L106)*('Tariffs Jan2020'!R106/100)*'Tariffs Jan2020'!AI106))</f>
        <v>0</v>
      </c>
      <c r="I112" s="85">
        <f>IF(($C$5*'Tariffs Jan2020'!AK106/'Tariffs Jan2020'!AI106&gt;'Tariffs Jan2020'!M106),($C$5*'Tariffs Jan2020'!AK106/'Tariffs Jan2020'!AI106-'Tariffs Jan2020'!M106)*'Tariffs Jan2020'!S106/100*'Tariffs Jan2020'!AI106,0)</f>
        <v>329.9538</v>
      </c>
      <c r="J112" s="85">
        <f>IF($C$5*'Tariffs Jan2020'!AL106/'Tariffs Jan2020'!AJ106&gt;='Tariffs Jan2020'!J106,('Tariffs Jan2020'!J106*'Tariffs Jan2020'!U106/100)* 'Tariffs Jan2020'!AJ106,($C$5*'Tariffs Jan2020'!AL106/'Tariffs Jan2020'!AJ106*'Tariffs Jan2020'!U106/100)* 'Tariffs Jan2020'!AJ106)</f>
        <v>240</v>
      </c>
      <c r="K112" s="85">
        <f>IF($C$5*'Tariffs Jan2020'!AL106/'Tariffs Jan2020'!AJ106&lt;'Tariffs Jan2020'!J106,0,IF($C$5*'Tariffs Jan2020'!AL106/'Tariffs Jan2020'!AJ106&lt;='Tariffs Jan2020'!K106,($C$5*'Tariffs Jan2020'!AL106/'Tariffs Jan2020'!AJ106-'Tariffs Jan2020'!J106)*('Tariffs Jan2020'!V106/100)*'Tariffs Jan2020'!AJ106,('Tariffs Jan2020'!K106-'Tariffs Jan2020'!J106)*('Tariffs Jan2020'!V106/100)*'Tariffs Jan2020'!AJ106))</f>
        <v>0</v>
      </c>
      <c r="L112" s="85">
        <f>IF($C$5*'Tariffs Jan2020'!AL106/'Tariffs Jan2020'!AJ106&lt;'Tariffs Jan2020'!K106,0,IF($C$5*'Tariffs Jan2020'!AL106/'Tariffs Jan2020'!AJ106&lt;='Tariffs Jan2020'!L106,($C$5*'Tariffs Jan2020'!AL106/'Tariffs Jan2020'!AJ106-'Tariffs Jan2020'!K106)*('Tariffs Jan2020'!W106/100)*'Tariffs Jan2020'!AJ106,('Tariffs Jan2020'!L106-'Tariffs Jan2020'!K106)*('Tariffs Jan2020'!W106/100)*'Tariffs Jan2020'!AJ106))</f>
        <v>0</v>
      </c>
      <c r="M112" s="85">
        <f>IF($C$5*'Tariffs Jan2020'!AL106/'Tariffs Jan2020'!AJ106&lt;'Tariffs Jan2020'!L106,0,IF($C$5*'Tariffs Jan2020'!AL106/'Tariffs Jan2020'!AJ106&lt;='Tariffs Jan2020'!M106,($C$5*'Tariffs Jan2020'!AL106/'Tariffs Jan2020'!AJ106-'Tariffs Jan2020'!L106)*('Tariffs Jan2020'!X106/100)*'Tariffs Jan2020'!AJ106,('Tariffs Jan2020'!M106-'Tariffs Jan2020'!L106)*('Tariffs Jan2020'!X106/100)*'Tariffs Jan2020'!AJ106))</f>
        <v>0</v>
      </c>
      <c r="N112" s="85">
        <f>IF(($C$5*'Tariffs Jan2020'!AL106/'Tariffs Jan2020'!AJ106&gt;'Tariffs Jan2020'!M106),($C$5*'Tariffs Jan2020'!AL106/'Tariffs Jan2020'!AJ106-'Tariffs Jan2020'!M106)*'Tariffs Jan2020'!Y106/100*'Tariffs Jan2020'!AJ106,0)</f>
        <v>479.93279999999999</v>
      </c>
      <c r="O112" s="73">
        <f t="shared" si="2"/>
        <v>1502.5866000000001</v>
      </c>
      <c r="P112" s="498">
        <f t="shared" si="3"/>
        <v>1652.8452600000003</v>
      </c>
      <c r="Q112" s="451"/>
      <c r="R112" s="451"/>
      <c r="S112" s="451"/>
      <c r="T112" s="451"/>
      <c r="U112" s="451"/>
      <c r="V112" s="451"/>
      <c r="W112" s="451"/>
      <c r="X112" s="451"/>
      <c r="Y112" s="451"/>
      <c r="Z112" s="451"/>
    </row>
    <row r="113" spans="1:26" x14ac:dyDescent="0.15">
      <c r="A113" s="47" t="str">
        <f>'Tariffs Jan2020'!F107</f>
        <v>Red Energy</v>
      </c>
      <c r="B113" s="47" t="str">
        <f>'Tariffs Jan2020'!D107</f>
        <v>AusNet Services Central 1</v>
      </c>
      <c r="C113" s="287">
        <f>'Tariffs Jan2020'!E107</f>
        <v>43831</v>
      </c>
      <c r="D113" s="85">
        <f>365*'Tariffs Jan2020'!H107/100</f>
        <v>310.25</v>
      </c>
      <c r="E113" s="85">
        <f>IF($C$5*'Tariffs Jan2020'!AK107/'Tariffs Jan2020'!AI107&gt;='Tariffs Jan2020'!J107,( 'Tariffs Jan2020'!J107*'Tariffs Jan2020'!O107/100)* 'Tariffs Jan2020'!AI107,($C$5*'Tariffs Jan2020'!AK107/'Tariffs Jan2020'!AI107*'Tariffs Jan2020'!O107/100)* 'Tariffs Jan2020'!AI107)</f>
        <v>312</v>
      </c>
      <c r="F113" s="85">
        <f>IF($C$5*'Tariffs Jan2020'!AK107/'Tariffs Jan2020'!AI107&lt;'Tariffs Jan2020'!J107,0,IF($C$5*'Tariffs Jan2020'!AK107/'Tariffs Jan2020'!AI107&lt;='Tariffs Jan2020'!K107,($C$5*'Tariffs Jan2020'!AK107/'Tariffs Jan2020'!AI107-'Tariffs Jan2020'!J107)*('Tariffs Jan2020'!P107/100)*'Tariffs Jan2020'!AI107,('Tariffs Jan2020'!K107-'Tariffs Jan2020'!J107)*('Tariffs Jan2020'!P107/100)*'Tariffs Jan2020'!AI107))</f>
        <v>197.95379999999997</v>
      </c>
      <c r="G113" s="85">
        <f>IF($C$5*'Tariffs Jan2020'!AK107/'Tariffs Jan2020'!AI107&lt;'Tariffs Jan2020'!K107,0,IF($C$5*'Tariffs Jan2020'!AK107/'Tariffs Jan2020'!AI107&lt;='Tariffs Jan2020'!L107,($C$5*'Tariffs Jan2020'!AK107/'Tariffs Jan2020'!AI107-'Tariffs Jan2020'!K107)*('Tariffs Jan2020'!Q107/100)*'Tariffs Jan2020'!AI107,('Tariffs Jan2020'!L107-'Tariffs Jan2020'!K107)*('Tariffs Jan2020'!Q107/100)*'Tariffs Jan2020'!AI107))</f>
        <v>0</v>
      </c>
      <c r="H113" s="85">
        <f>IF($C$5*'Tariffs Jan2020'!AK107/'Tariffs Jan2020'!AI107&lt;'Tariffs Jan2020'!L107,0,IF($C$5*'Tariffs Jan2020'!AK107/'Tariffs Jan2020'!AI107&lt;='Tariffs Jan2020'!M107,($C$5*'Tariffs Jan2020'!AK107/'Tariffs Jan2020'!AI107-'Tariffs Jan2020'!L107)*('Tariffs Jan2020'!R107/100)*'Tariffs Jan2020'!AI107,('Tariffs Jan2020'!M107-'Tariffs Jan2020'!L107)*('Tariffs Jan2020'!R107/100)*'Tariffs Jan2020'!AI107))</f>
        <v>0</v>
      </c>
      <c r="I113" s="85">
        <f>IF(($C$5*'Tariffs Jan2020'!AK107/'Tariffs Jan2020'!AI107&gt;'Tariffs Jan2020'!M107),($C$5*'Tariffs Jan2020'!AK107/'Tariffs Jan2020'!AI107-'Tariffs Jan2020'!M107)*'Tariffs Jan2020'!S107/100*'Tariffs Jan2020'!AI107,0)</f>
        <v>0</v>
      </c>
      <c r="J113" s="85">
        <f>IF($C$5*'Tariffs Jan2020'!AL107/'Tariffs Jan2020'!AJ107&gt;='Tariffs Jan2020'!J107,('Tariffs Jan2020'!J107*'Tariffs Jan2020'!U107/100)* 'Tariffs Jan2020'!AJ107,($C$5*'Tariffs Jan2020'!AL107/'Tariffs Jan2020'!AJ107*'Tariffs Jan2020'!U107/100)* 'Tariffs Jan2020'!AJ107)</f>
        <v>504</v>
      </c>
      <c r="K113" s="85">
        <f>IF($C$5*'Tariffs Jan2020'!AL107/'Tariffs Jan2020'!AJ107&lt;'Tariffs Jan2020'!J107,0,IF($C$5*'Tariffs Jan2020'!AL107/'Tariffs Jan2020'!AJ107&lt;='Tariffs Jan2020'!K107,($C$5*'Tariffs Jan2020'!AL107/'Tariffs Jan2020'!AJ107-'Tariffs Jan2020'!J107)*('Tariffs Jan2020'!V107/100)*'Tariffs Jan2020'!AJ107,('Tariffs Jan2020'!K107-'Tariffs Jan2020'!J107)*('Tariffs Jan2020'!V107/100)*'Tariffs Jan2020'!AJ107))</f>
        <v>368.91389999999984</v>
      </c>
      <c r="L113" s="85">
        <f>IF($C$5*'Tariffs Jan2020'!AL107/'Tariffs Jan2020'!AJ107&lt;'Tariffs Jan2020'!K107,0,IF($C$5*'Tariffs Jan2020'!AL107/'Tariffs Jan2020'!AJ107&lt;='Tariffs Jan2020'!L107,($C$5*'Tariffs Jan2020'!AL107/'Tariffs Jan2020'!AJ107-'Tariffs Jan2020'!K107)*('Tariffs Jan2020'!W107/100)*'Tariffs Jan2020'!AJ107,('Tariffs Jan2020'!L107-'Tariffs Jan2020'!K107)*('Tariffs Jan2020'!W107/100)*'Tariffs Jan2020'!AJ107))</f>
        <v>0</v>
      </c>
      <c r="M113" s="85">
        <f>IF($C$5*'Tariffs Jan2020'!AL107/'Tariffs Jan2020'!AJ107&lt;'Tariffs Jan2020'!L107,0,IF($C$5*'Tariffs Jan2020'!AL107/'Tariffs Jan2020'!AJ107&lt;='Tariffs Jan2020'!M107,($C$5*'Tariffs Jan2020'!AL107/'Tariffs Jan2020'!AJ107-'Tariffs Jan2020'!L107)*('Tariffs Jan2020'!X107/100)*'Tariffs Jan2020'!AJ107,('Tariffs Jan2020'!M107-'Tariffs Jan2020'!L107)*('Tariffs Jan2020'!X107/100)*'Tariffs Jan2020'!AJ107))</f>
        <v>0</v>
      </c>
      <c r="N113" s="85">
        <f>IF(($C$5*'Tariffs Jan2020'!AL107/'Tariffs Jan2020'!AJ107&gt;'Tariffs Jan2020'!M107),($C$5*'Tariffs Jan2020'!AL107/'Tariffs Jan2020'!AJ107-'Tariffs Jan2020'!M107)*'Tariffs Jan2020'!Y107/100*'Tariffs Jan2020'!AJ107,0)</f>
        <v>0</v>
      </c>
      <c r="O113" s="73">
        <f t="shared" si="2"/>
        <v>1693.1176999999998</v>
      </c>
      <c r="P113" s="498">
        <f t="shared" si="3"/>
        <v>1862.4294699999998</v>
      </c>
      <c r="Q113" s="451"/>
      <c r="R113" s="451"/>
      <c r="S113" s="451"/>
      <c r="T113" s="451"/>
      <c r="U113" s="451"/>
      <c r="V113" s="451"/>
      <c r="W113" s="451"/>
      <c r="X113" s="451"/>
      <c r="Y113" s="451"/>
      <c r="Z113" s="451"/>
    </row>
    <row r="114" spans="1:26" x14ac:dyDescent="0.15">
      <c r="A114" s="47" t="str">
        <f>'Tariffs Jan2020'!F108</f>
        <v>Simply Energy</v>
      </c>
      <c r="B114" s="47" t="str">
        <f>'Tariffs Jan2020'!D108</f>
        <v>AusNet Services Central 1</v>
      </c>
      <c r="C114" s="287">
        <f>'Tariffs Jan2020'!E108</f>
        <v>43831</v>
      </c>
      <c r="D114" s="85">
        <f>365*'Tariffs Jan2020'!H108/100</f>
        <v>301.96449999999999</v>
      </c>
      <c r="E114" s="85">
        <f>IF($C$5*'Tariffs Jan2020'!AK108/'Tariffs Jan2020'!AI108&gt;='Tariffs Jan2020'!J108,( 'Tariffs Jan2020'!J108*'Tariffs Jan2020'!O108/100)* 'Tariffs Jan2020'!AI108,($C$5*'Tariffs Jan2020'!AK108/'Tariffs Jan2020'!AI108*'Tariffs Jan2020'!O108/100)* 'Tariffs Jan2020'!AI108)</f>
        <v>355.2</v>
      </c>
      <c r="F114" s="85">
        <f>IF($C$5*'Tariffs Jan2020'!AK108/'Tariffs Jan2020'!AI108&lt;'Tariffs Jan2020'!J108,0,IF($C$5*'Tariffs Jan2020'!AK108/'Tariffs Jan2020'!AI108&lt;='Tariffs Jan2020'!K108,($C$5*'Tariffs Jan2020'!AK108/'Tariffs Jan2020'!AI108-'Tariffs Jan2020'!J108)*('Tariffs Jan2020'!P108/100)*'Tariffs Jan2020'!AI108,('Tariffs Jan2020'!K108-'Tariffs Jan2020'!J108)*('Tariffs Jan2020'!P108/100)*'Tariffs Jan2020'!AI108))</f>
        <v>260.93909999999994</v>
      </c>
      <c r="G114" s="85">
        <f>IF($C$5*'Tariffs Jan2020'!AK108/'Tariffs Jan2020'!AI108&lt;'Tariffs Jan2020'!K108,0,IF($C$5*'Tariffs Jan2020'!AK108/'Tariffs Jan2020'!AI108&lt;='Tariffs Jan2020'!L108,($C$5*'Tariffs Jan2020'!AK108/'Tariffs Jan2020'!AI108-'Tariffs Jan2020'!K108)*('Tariffs Jan2020'!Q108/100)*'Tariffs Jan2020'!AI108,('Tariffs Jan2020'!L108-'Tariffs Jan2020'!K108)*('Tariffs Jan2020'!Q108/100)*'Tariffs Jan2020'!AI108))</f>
        <v>0</v>
      </c>
      <c r="H114" s="85">
        <f>IF($C$5*'Tariffs Jan2020'!AK108/'Tariffs Jan2020'!AI108&lt;'Tariffs Jan2020'!L108,0,IF($C$5*'Tariffs Jan2020'!AK108/'Tariffs Jan2020'!AI108&lt;='Tariffs Jan2020'!M108,($C$5*'Tariffs Jan2020'!AK108/'Tariffs Jan2020'!AI108-'Tariffs Jan2020'!L108)*('Tariffs Jan2020'!R108/100)*'Tariffs Jan2020'!AI108,('Tariffs Jan2020'!M108-'Tariffs Jan2020'!L108)*('Tariffs Jan2020'!R108/100)*'Tariffs Jan2020'!AI108))</f>
        <v>0</v>
      </c>
      <c r="I114" s="85">
        <f>IF(($C$5*'Tariffs Jan2020'!AK108/'Tariffs Jan2020'!AI108&gt;'Tariffs Jan2020'!M108),($C$5*'Tariffs Jan2020'!AK108/'Tariffs Jan2020'!AI108-'Tariffs Jan2020'!M108)*'Tariffs Jan2020'!S108/100*'Tariffs Jan2020'!AI108,0)</f>
        <v>0</v>
      </c>
      <c r="J114" s="85">
        <f>IF($C$5*'Tariffs Jan2020'!AL108/'Tariffs Jan2020'!AJ108&gt;='Tariffs Jan2020'!J108,('Tariffs Jan2020'!J108*'Tariffs Jan2020'!U108/100)* 'Tariffs Jan2020'!AJ108,($C$5*'Tariffs Jan2020'!AL108/'Tariffs Jan2020'!AJ108*'Tariffs Jan2020'!U108/100)* 'Tariffs Jan2020'!AJ108)</f>
        <v>542.4</v>
      </c>
      <c r="K114" s="85">
        <f>IF($C$5*'Tariffs Jan2020'!AL108/'Tariffs Jan2020'!AJ108&lt;'Tariffs Jan2020'!J108,0,IF($C$5*'Tariffs Jan2020'!AL108/'Tariffs Jan2020'!AJ108&lt;='Tariffs Jan2020'!K108,($C$5*'Tariffs Jan2020'!AL108/'Tariffs Jan2020'!AJ108-'Tariffs Jan2020'!J108)*('Tariffs Jan2020'!V108/100)*'Tariffs Jan2020'!AJ108,('Tariffs Jan2020'!K108-'Tariffs Jan2020'!J108)*('Tariffs Jan2020'!V108/100)*'Tariffs Jan2020'!AJ108))</f>
        <v>392.30843999999991</v>
      </c>
      <c r="L114" s="85">
        <f>IF($C$5*'Tariffs Jan2020'!AL108/'Tariffs Jan2020'!AJ108&lt;'Tariffs Jan2020'!K108,0,IF($C$5*'Tariffs Jan2020'!AL108/'Tariffs Jan2020'!AJ108&lt;='Tariffs Jan2020'!L108,($C$5*'Tariffs Jan2020'!AL108/'Tariffs Jan2020'!AJ108-'Tariffs Jan2020'!K108)*('Tariffs Jan2020'!W108/100)*'Tariffs Jan2020'!AJ108,('Tariffs Jan2020'!L108-'Tariffs Jan2020'!K108)*('Tariffs Jan2020'!W108/100)*'Tariffs Jan2020'!AJ108))</f>
        <v>0</v>
      </c>
      <c r="M114" s="85">
        <f>IF($C$5*'Tariffs Jan2020'!AL108/'Tariffs Jan2020'!AJ108&lt;'Tariffs Jan2020'!L108,0,IF($C$5*'Tariffs Jan2020'!AL108/'Tariffs Jan2020'!AJ108&lt;='Tariffs Jan2020'!M108,($C$5*'Tariffs Jan2020'!AL108/'Tariffs Jan2020'!AJ108-'Tariffs Jan2020'!L108)*('Tariffs Jan2020'!X108/100)*'Tariffs Jan2020'!AJ108,('Tariffs Jan2020'!M108-'Tariffs Jan2020'!L108)*('Tariffs Jan2020'!X108/100)*'Tariffs Jan2020'!AJ108))</f>
        <v>0</v>
      </c>
      <c r="N114" s="85">
        <f>IF(($C$5*'Tariffs Jan2020'!AL108/'Tariffs Jan2020'!AJ108&gt;'Tariffs Jan2020'!M108),($C$5*'Tariffs Jan2020'!AL108/'Tariffs Jan2020'!AJ108-'Tariffs Jan2020'!M108)*'Tariffs Jan2020'!Y108/100*'Tariffs Jan2020'!AJ108,0)</f>
        <v>0</v>
      </c>
      <c r="O114" s="73">
        <f t="shared" si="2"/>
        <v>1852.8120399999998</v>
      </c>
      <c r="P114" s="498">
        <f t="shared" si="3"/>
        <v>2038.0932439999999</v>
      </c>
      <c r="Q114" s="451"/>
      <c r="R114" s="451"/>
      <c r="S114" s="451"/>
      <c r="T114" s="451"/>
      <c r="U114" s="451"/>
      <c r="V114" s="451"/>
      <c r="W114" s="451"/>
      <c r="X114" s="451"/>
      <c r="Y114" s="451"/>
      <c r="Z114" s="451"/>
    </row>
    <row r="115" spans="1:26" x14ac:dyDescent="0.15">
      <c r="A115" s="47" t="str">
        <f>'Tariffs Jan2020'!F109</f>
        <v>Sumo Power</v>
      </c>
      <c r="B115" s="47" t="str">
        <f>'Tariffs Jan2020'!D109</f>
        <v>AusNet Services Central 1</v>
      </c>
      <c r="C115" s="287">
        <f>'Tariffs Jan2020'!E109</f>
        <v>43647</v>
      </c>
      <c r="D115" s="85">
        <f>365*'Tariffs Jan2020'!H109/100</f>
        <v>312.07499999999999</v>
      </c>
      <c r="E115" s="85">
        <f>IF($C$5*'Tariffs Jan2020'!AK109/'Tariffs Jan2020'!AI109&gt;='Tariffs Jan2020'!J109,( 'Tariffs Jan2020'!J109*'Tariffs Jan2020'!O109/100)* 'Tariffs Jan2020'!AI109,($C$5*'Tariffs Jan2020'!AK109/'Tariffs Jan2020'!AI109*'Tariffs Jan2020'!O109/100)* 'Tariffs Jan2020'!AI109)</f>
        <v>376.8</v>
      </c>
      <c r="F115" s="85">
        <f>IF($C$5*'Tariffs Jan2020'!AK109/'Tariffs Jan2020'!AI109&lt;'Tariffs Jan2020'!J109,0,IF($C$5*'Tariffs Jan2020'!AK109/'Tariffs Jan2020'!AI109&lt;='Tariffs Jan2020'!K109,($C$5*'Tariffs Jan2020'!AK109/'Tariffs Jan2020'!AI109-'Tariffs Jan2020'!J109)*('Tariffs Jan2020'!P109/100)*'Tariffs Jan2020'!AI109,('Tariffs Jan2020'!K109-'Tariffs Jan2020'!J109)*('Tariffs Jan2020'!P109/100)*'Tariffs Jan2020'!AI109))</f>
        <v>267.23762999999997</v>
      </c>
      <c r="G115" s="85">
        <f>IF($C$5*'Tariffs Jan2020'!AK109/'Tariffs Jan2020'!AI109&lt;'Tariffs Jan2020'!K109,0,IF($C$5*'Tariffs Jan2020'!AK109/'Tariffs Jan2020'!AI109&lt;='Tariffs Jan2020'!L109,($C$5*'Tariffs Jan2020'!AK109/'Tariffs Jan2020'!AI109-'Tariffs Jan2020'!K109)*('Tariffs Jan2020'!Q109/100)*'Tariffs Jan2020'!AI109,('Tariffs Jan2020'!L109-'Tariffs Jan2020'!K109)*('Tariffs Jan2020'!Q109/100)*'Tariffs Jan2020'!AI109))</f>
        <v>0</v>
      </c>
      <c r="H115" s="85">
        <f>IF($C$5*'Tariffs Jan2020'!AK109/'Tariffs Jan2020'!AI109&lt;'Tariffs Jan2020'!L109,0,IF($C$5*'Tariffs Jan2020'!AK109/'Tariffs Jan2020'!AI109&lt;='Tariffs Jan2020'!M109,($C$5*'Tariffs Jan2020'!AK109/'Tariffs Jan2020'!AI109-'Tariffs Jan2020'!L109)*('Tariffs Jan2020'!R109/100)*'Tariffs Jan2020'!AI109,('Tariffs Jan2020'!M109-'Tariffs Jan2020'!L109)*('Tariffs Jan2020'!R109/100)*'Tariffs Jan2020'!AI109))</f>
        <v>0</v>
      </c>
      <c r="I115" s="85">
        <f>IF(($C$5*'Tariffs Jan2020'!AK109/'Tariffs Jan2020'!AI109&gt;'Tariffs Jan2020'!M109),($C$5*'Tariffs Jan2020'!AK109/'Tariffs Jan2020'!AI109-'Tariffs Jan2020'!M109)*'Tariffs Jan2020'!S109/100*'Tariffs Jan2020'!AI109,0)</f>
        <v>0</v>
      </c>
      <c r="J115" s="85">
        <f>IF($C$5*'Tariffs Jan2020'!AL109/'Tariffs Jan2020'!AJ109&gt;='Tariffs Jan2020'!J109,('Tariffs Jan2020'!J109*'Tariffs Jan2020'!U109/100)* 'Tariffs Jan2020'!AJ109,($C$5*'Tariffs Jan2020'!AL109/'Tariffs Jan2020'!AJ109*'Tariffs Jan2020'!U109/100)* 'Tariffs Jan2020'!AJ109)</f>
        <v>603.6</v>
      </c>
      <c r="K115" s="85">
        <f>IF($C$5*'Tariffs Jan2020'!AL109/'Tariffs Jan2020'!AJ109&lt;'Tariffs Jan2020'!J109,0,IF($C$5*'Tariffs Jan2020'!AL109/'Tariffs Jan2020'!AJ109&lt;='Tariffs Jan2020'!K109,($C$5*'Tariffs Jan2020'!AL109/'Tariffs Jan2020'!AJ109-'Tariffs Jan2020'!J109)*('Tariffs Jan2020'!V109/100)*'Tariffs Jan2020'!AJ109,('Tariffs Jan2020'!K109-'Tariffs Jan2020'!J109)*('Tariffs Jan2020'!V109/100)*'Tariffs Jan2020'!AJ109))</f>
        <v>344.97948599999989</v>
      </c>
      <c r="L115" s="85">
        <f>IF($C$5*'Tariffs Jan2020'!AL109/'Tariffs Jan2020'!AJ109&lt;'Tariffs Jan2020'!K109,0,IF($C$5*'Tariffs Jan2020'!AL109/'Tariffs Jan2020'!AJ109&lt;='Tariffs Jan2020'!L109,($C$5*'Tariffs Jan2020'!AL109/'Tariffs Jan2020'!AJ109-'Tariffs Jan2020'!K109)*('Tariffs Jan2020'!W109/100)*'Tariffs Jan2020'!AJ109,('Tariffs Jan2020'!L109-'Tariffs Jan2020'!K109)*('Tariffs Jan2020'!W109/100)*'Tariffs Jan2020'!AJ109))</f>
        <v>0</v>
      </c>
      <c r="M115" s="85">
        <f>IF($C$5*'Tariffs Jan2020'!AL109/'Tariffs Jan2020'!AJ109&lt;'Tariffs Jan2020'!L109,0,IF($C$5*'Tariffs Jan2020'!AL109/'Tariffs Jan2020'!AJ109&lt;='Tariffs Jan2020'!M109,($C$5*'Tariffs Jan2020'!AL109/'Tariffs Jan2020'!AJ109-'Tariffs Jan2020'!L109)*('Tariffs Jan2020'!X109/100)*'Tariffs Jan2020'!AJ109,('Tariffs Jan2020'!M109-'Tariffs Jan2020'!L109)*('Tariffs Jan2020'!X109/100)*'Tariffs Jan2020'!AJ109))</f>
        <v>0</v>
      </c>
      <c r="N115" s="85">
        <f>IF(($C$5*'Tariffs Jan2020'!AL109/'Tariffs Jan2020'!AJ109&gt;'Tariffs Jan2020'!M109),($C$5*'Tariffs Jan2020'!AL109/'Tariffs Jan2020'!AJ109-'Tariffs Jan2020'!M109)*'Tariffs Jan2020'!Y109/100*'Tariffs Jan2020'!AJ109,0)</f>
        <v>0</v>
      </c>
      <c r="O115" s="73">
        <f t="shared" si="2"/>
        <v>1904.6921159999999</v>
      </c>
      <c r="P115" s="498">
        <f t="shared" si="3"/>
        <v>2095.1613276000003</v>
      </c>
      <c r="Q115" s="451"/>
      <c r="R115" s="451"/>
      <c r="S115" s="451"/>
      <c r="T115" s="451"/>
      <c r="U115" s="451"/>
      <c r="V115" s="451"/>
      <c r="W115" s="451"/>
      <c r="X115" s="451"/>
      <c r="Y115" s="451"/>
      <c r="Z115" s="451"/>
    </row>
    <row r="116" spans="1:26" x14ac:dyDescent="0.15">
      <c r="A116" s="47" t="str">
        <f>'Tariffs Jan2020'!F110</f>
        <v>Amaysim</v>
      </c>
      <c r="B116" s="47" t="str">
        <f>'Tariffs Jan2020'!D110</f>
        <v>AusNet Services Central 1</v>
      </c>
      <c r="C116" s="287">
        <f>'Tariffs Jan2020'!E110</f>
        <v>43831</v>
      </c>
      <c r="D116" s="85">
        <f>365*'Tariffs Jan2020'!H110/100</f>
        <v>353.32</v>
      </c>
      <c r="E116" s="85">
        <f>IF($C$5*'Tariffs Jan2020'!AK110/'Tariffs Jan2020'!AI110&gt;='Tariffs Jan2020'!J110,( 'Tariffs Jan2020'!J110*'Tariffs Jan2020'!O110/100)* 'Tariffs Jan2020'!AI110,($C$5*'Tariffs Jan2020'!AK110/'Tariffs Jan2020'!AI110*'Tariffs Jan2020'!O110/100)* 'Tariffs Jan2020'!AI110)</f>
        <v>426</v>
      </c>
      <c r="F116" s="85">
        <f>IF($C$5*'Tariffs Jan2020'!AK110/'Tariffs Jan2020'!AI110&lt;'Tariffs Jan2020'!J110,0,IF($C$5*'Tariffs Jan2020'!AK110/'Tariffs Jan2020'!AI110&lt;='Tariffs Jan2020'!K110,($C$5*'Tariffs Jan2020'!AK110/'Tariffs Jan2020'!AI110-'Tariffs Jan2020'!J110)*('Tariffs Jan2020'!P110/100)*'Tariffs Jan2020'!AI110,('Tariffs Jan2020'!K110-'Tariffs Jan2020'!J110)*('Tariffs Jan2020'!P110/100)*'Tariffs Jan2020'!AI110))</f>
        <v>274.43594999999993</v>
      </c>
      <c r="G116" s="85">
        <f>IF($C$5*'Tariffs Jan2020'!AK110/'Tariffs Jan2020'!AI110&lt;'Tariffs Jan2020'!K110,0,IF($C$5*'Tariffs Jan2020'!AK110/'Tariffs Jan2020'!AI110&lt;='Tariffs Jan2020'!L110,($C$5*'Tariffs Jan2020'!AK110/'Tariffs Jan2020'!AI110-'Tariffs Jan2020'!K110)*('Tariffs Jan2020'!Q110/100)*'Tariffs Jan2020'!AI110,('Tariffs Jan2020'!L110-'Tariffs Jan2020'!K110)*('Tariffs Jan2020'!Q110/100)*'Tariffs Jan2020'!AI110))</f>
        <v>0</v>
      </c>
      <c r="H116" s="85">
        <f>IF($C$5*'Tariffs Jan2020'!AK110/'Tariffs Jan2020'!AI110&lt;'Tariffs Jan2020'!L110,0,IF($C$5*'Tariffs Jan2020'!AK110/'Tariffs Jan2020'!AI110&lt;='Tariffs Jan2020'!M110,($C$5*'Tariffs Jan2020'!AK110/'Tariffs Jan2020'!AI110-'Tariffs Jan2020'!L110)*('Tariffs Jan2020'!R110/100)*'Tariffs Jan2020'!AI110,('Tariffs Jan2020'!M110-'Tariffs Jan2020'!L110)*('Tariffs Jan2020'!R110/100)*'Tariffs Jan2020'!AI110))</f>
        <v>0</v>
      </c>
      <c r="I116" s="85">
        <f>IF(($C$5*'Tariffs Jan2020'!AK110/'Tariffs Jan2020'!AI110&gt;'Tariffs Jan2020'!M110),($C$5*'Tariffs Jan2020'!AK110/'Tariffs Jan2020'!AI110-'Tariffs Jan2020'!M110)*'Tariffs Jan2020'!S110/100*'Tariffs Jan2020'!AI110,0)</f>
        <v>0</v>
      </c>
      <c r="J116" s="85">
        <f>IF($C$5*'Tariffs Jan2020'!AL110/'Tariffs Jan2020'!AJ110&gt;='Tariffs Jan2020'!J110,('Tariffs Jan2020'!J110*'Tariffs Jan2020'!U110/100)* 'Tariffs Jan2020'!AJ110,($C$5*'Tariffs Jan2020'!AL110/'Tariffs Jan2020'!AJ110*'Tariffs Jan2020'!U110/100)* 'Tariffs Jan2020'!AJ110)</f>
        <v>600</v>
      </c>
      <c r="K116" s="85">
        <f>IF($C$5*'Tariffs Jan2020'!AL110/'Tariffs Jan2020'!AJ110&lt;'Tariffs Jan2020'!J110,0,IF($C$5*'Tariffs Jan2020'!AL110/'Tariffs Jan2020'!AJ110&lt;='Tariffs Jan2020'!K110,($C$5*'Tariffs Jan2020'!AL110/'Tariffs Jan2020'!AJ110-'Tariffs Jan2020'!J110)*('Tariffs Jan2020'!V110/100)*'Tariffs Jan2020'!AJ110,('Tariffs Jan2020'!K110-'Tariffs Jan2020'!J110)*('Tariffs Jan2020'!V110/100)*'Tariffs Jan2020'!AJ110))</f>
        <v>440.89709999999991</v>
      </c>
      <c r="L116" s="85">
        <f>IF($C$5*'Tariffs Jan2020'!AL110/'Tariffs Jan2020'!AJ110&lt;'Tariffs Jan2020'!K110,0,IF($C$5*'Tariffs Jan2020'!AL110/'Tariffs Jan2020'!AJ110&lt;='Tariffs Jan2020'!L110,($C$5*'Tariffs Jan2020'!AL110/'Tariffs Jan2020'!AJ110-'Tariffs Jan2020'!K110)*('Tariffs Jan2020'!W110/100)*'Tariffs Jan2020'!AJ110,('Tariffs Jan2020'!L110-'Tariffs Jan2020'!K110)*('Tariffs Jan2020'!W110/100)*'Tariffs Jan2020'!AJ110))</f>
        <v>0</v>
      </c>
      <c r="M116" s="85">
        <f>IF($C$5*'Tariffs Jan2020'!AL110/'Tariffs Jan2020'!AJ110&lt;'Tariffs Jan2020'!L110,0,IF($C$5*'Tariffs Jan2020'!AL110/'Tariffs Jan2020'!AJ110&lt;='Tariffs Jan2020'!M110,($C$5*'Tariffs Jan2020'!AL110/'Tariffs Jan2020'!AJ110-'Tariffs Jan2020'!L110)*('Tariffs Jan2020'!X110/100)*'Tariffs Jan2020'!AJ110,('Tariffs Jan2020'!M110-'Tariffs Jan2020'!L110)*('Tariffs Jan2020'!X110/100)*'Tariffs Jan2020'!AJ110))</f>
        <v>0</v>
      </c>
      <c r="N116" s="85">
        <f>IF(($C$5*'Tariffs Jan2020'!AL110/'Tariffs Jan2020'!AJ110&gt;'Tariffs Jan2020'!M110),($C$5*'Tariffs Jan2020'!AL110/'Tariffs Jan2020'!AJ110-'Tariffs Jan2020'!M110)*'Tariffs Jan2020'!Y110/100*'Tariffs Jan2020'!AJ110,0)</f>
        <v>0</v>
      </c>
      <c r="O116" s="73">
        <f t="shared" si="2"/>
        <v>2094.6530499999999</v>
      </c>
      <c r="P116" s="498">
        <f t="shared" si="3"/>
        <v>2304.1183550000001</v>
      </c>
      <c r="Q116" s="451"/>
      <c r="R116" s="451"/>
      <c r="S116" s="451"/>
      <c r="T116" s="451"/>
      <c r="U116" s="451"/>
      <c r="V116" s="451"/>
      <c r="W116" s="451"/>
      <c r="X116" s="451"/>
      <c r="Y116" s="451"/>
      <c r="Z116" s="451"/>
    </row>
    <row r="117" spans="1:26" x14ac:dyDescent="0.15">
      <c r="A117" s="47" t="str">
        <f>'Tariffs Jan2020'!F111</f>
        <v>GloBird Energy</v>
      </c>
      <c r="B117" s="47" t="str">
        <f>'Tariffs Jan2020'!D111</f>
        <v>AusNet Services Central 1</v>
      </c>
      <c r="C117" s="287">
        <f>'Tariffs Jan2020'!E111</f>
        <v>43466</v>
      </c>
      <c r="D117" s="85">
        <f>365*'Tariffs Jan2020'!H111/100</f>
        <v>408.8</v>
      </c>
      <c r="E117" s="85">
        <f>IF($C$5*'Tariffs Jan2020'!AK111/'Tariffs Jan2020'!AI111&gt;='Tariffs Jan2020'!J111,( 'Tariffs Jan2020'!J111*'Tariffs Jan2020'!O111/100)* 'Tariffs Jan2020'!AI111,($C$5*'Tariffs Jan2020'!AK111/'Tariffs Jan2020'!AI111*'Tariffs Jan2020'!O111/100)* 'Tariffs Jan2020'!AI111)</f>
        <v>587.94119999999987</v>
      </c>
      <c r="F117" s="85">
        <f>IF($C$5*'Tariffs Jan2020'!AK111/'Tariffs Jan2020'!AI111&lt;'Tariffs Jan2020'!J111,0,IF($C$5*'Tariffs Jan2020'!AK111/'Tariffs Jan2020'!AI111&lt;='Tariffs Jan2020'!K111,($C$5*'Tariffs Jan2020'!AK111/'Tariffs Jan2020'!AI111-'Tariffs Jan2020'!J111)*('Tariffs Jan2020'!P111/100)*'Tariffs Jan2020'!AI111,('Tariffs Jan2020'!K111-'Tariffs Jan2020'!J111)*('Tariffs Jan2020'!P111/100)*'Tariffs Jan2020'!AI111))</f>
        <v>0</v>
      </c>
      <c r="G117" s="85">
        <f>IF($C$5*'Tariffs Jan2020'!AK111/'Tariffs Jan2020'!AI111&lt;'Tariffs Jan2020'!K111,0,IF($C$5*'Tariffs Jan2020'!AK111/'Tariffs Jan2020'!AI111&lt;='Tariffs Jan2020'!L111,($C$5*'Tariffs Jan2020'!AK111/'Tariffs Jan2020'!AI111-'Tariffs Jan2020'!K111)*('Tariffs Jan2020'!Q111/100)*'Tariffs Jan2020'!AI111,('Tariffs Jan2020'!L111-'Tariffs Jan2020'!K111)*('Tariffs Jan2020'!Q111/100)*'Tariffs Jan2020'!AI111))</f>
        <v>0</v>
      </c>
      <c r="H117" s="85">
        <f>IF($C$5*'Tariffs Jan2020'!AK111/'Tariffs Jan2020'!AI111&lt;'Tariffs Jan2020'!L111,0,IF($C$5*'Tariffs Jan2020'!AK111/'Tariffs Jan2020'!AI111&lt;='Tariffs Jan2020'!M111,($C$5*'Tariffs Jan2020'!AK111/'Tariffs Jan2020'!AI111-'Tariffs Jan2020'!L111)*('Tariffs Jan2020'!R111/100)*'Tariffs Jan2020'!AI111,('Tariffs Jan2020'!M111-'Tariffs Jan2020'!L111)*('Tariffs Jan2020'!R111/100)*'Tariffs Jan2020'!AI111))</f>
        <v>0</v>
      </c>
      <c r="I117" s="85">
        <f>IF(($C$5*'Tariffs Jan2020'!AK111/'Tariffs Jan2020'!AI111&gt;'Tariffs Jan2020'!M111),($C$5*'Tariffs Jan2020'!AK111/'Tariffs Jan2020'!AI111-'Tariffs Jan2020'!M111)*'Tariffs Jan2020'!S111/100*'Tariffs Jan2020'!AI111,0)</f>
        <v>0</v>
      </c>
      <c r="J117" s="85">
        <f>IF($C$5*'Tariffs Jan2020'!AL111/'Tariffs Jan2020'!AJ111&gt;='Tariffs Jan2020'!J111,('Tariffs Jan2020'!J111*'Tariffs Jan2020'!U111/100)* 'Tariffs Jan2020'!AJ111,($C$5*'Tariffs Jan2020'!AL111/'Tariffs Jan2020'!AJ111*'Tariffs Jan2020'!U111/100)* 'Tariffs Jan2020'!AJ111)</f>
        <v>902.90969999999982</v>
      </c>
      <c r="K117" s="85">
        <f>IF($C$5*'Tariffs Jan2020'!AL111/'Tariffs Jan2020'!AJ111&lt;'Tariffs Jan2020'!J111,0,IF($C$5*'Tariffs Jan2020'!AL111/'Tariffs Jan2020'!AJ111&lt;='Tariffs Jan2020'!K111,($C$5*'Tariffs Jan2020'!AL111/'Tariffs Jan2020'!AJ111-'Tariffs Jan2020'!J111)*('Tariffs Jan2020'!V111/100)*'Tariffs Jan2020'!AJ111,('Tariffs Jan2020'!K111-'Tariffs Jan2020'!J111)*('Tariffs Jan2020'!V111/100)*'Tariffs Jan2020'!AJ111))</f>
        <v>0</v>
      </c>
      <c r="L117" s="85">
        <f>IF($C$5*'Tariffs Jan2020'!AL111/'Tariffs Jan2020'!AJ111&lt;'Tariffs Jan2020'!K111,0,IF($C$5*'Tariffs Jan2020'!AL111/'Tariffs Jan2020'!AJ111&lt;='Tariffs Jan2020'!L111,($C$5*'Tariffs Jan2020'!AL111/'Tariffs Jan2020'!AJ111-'Tariffs Jan2020'!K111)*('Tariffs Jan2020'!W111/100)*'Tariffs Jan2020'!AJ111,('Tariffs Jan2020'!L111-'Tariffs Jan2020'!K111)*('Tariffs Jan2020'!W111/100)*'Tariffs Jan2020'!AJ111))</f>
        <v>0</v>
      </c>
      <c r="M117" s="85">
        <f>IF($C$5*'Tariffs Jan2020'!AL111/'Tariffs Jan2020'!AJ111&lt;'Tariffs Jan2020'!L111,0,IF($C$5*'Tariffs Jan2020'!AL111/'Tariffs Jan2020'!AJ111&lt;='Tariffs Jan2020'!M111,($C$5*'Tariffs Jan2020'!AL111/'Tariffs Jan2020'!AJ111-'Tariffs Jan2020'!L111)*('Tariffs Jan2020'!X111/100)*'Tariffs Jan2020'!AJ111,('Tariffs Jan2020'!M111-'Tariffs Jan2020'!L111)*('Tariffs Jan2020'!X111/100)*'Tariffs Jan2020'!AJ111))</f>
        <v>0</v>
      </c>
      <c r="N117" s="85">
        <f>IF(($C$5*'Tariffs Jan2020'!AL111/'Tariffs Jan2020'!AJ111&gt;'Tariffs Jan2020'!M111),($C$5*'Tariffs Jan2020'!AL111/'Tariffs Jan2020'!AJ111-'Tariffs Jan2020'!M111)*'Tariffs Jan2020'!Y111/100*'Tariffs Jan2020'!AJ111,0)</f>
        <v>0</v>
      </c>
      <c r="O117" s="73">
        <f t="shared" si="2"/>
        <v>1899.6508999999996</v>
      </c>
      <c r="P117" s="498">
        <f t="shared" si="3"/>
        <v>2089.6159899999998</v>
      </c>
      <c r="Q117" s="451"/>
      <c r="R117" s="451"/>
      <c r="S117" s="451"/>
      <c r="T117" s="451"/>
      <c r="U117" s="451"/>
      <c r="V117" s="451"/>
      <c r="W117" s="451"/>
      <c r="X117" s="451"/>
      <c r="Y117" s="451"/>
      <c r="Z117" s="451"/>
    </row>
    <row r="118" spans="1:26" ht="14" thickBot="1" x14ac:dyDescent="0.2">
      <c r="A118" s="294" t="str">
        <f>'Tariffs Jan2020'!F112</f>
        <v>Powershop</v>
      </c>
      <c r="B118" s="294" t="str">
        <f>'Tariffs Jan2020'!D112</f>
        <v>AusNet Services Central 1</v>
      </c>
      <c r="C118" s="295">
        <f>'Tariffs Jan2020'!E112</f>
        <v>43831</v>
      </c>
      <c r="D118" s="296">
        <f>365*'Tariffs Jan2020'!H112/100</f>
        <v>294.18999999999994</v>
      </c>
      <c r="E118" s="296">
        <f>((C$5*'Tariffs Jan2020'!AK112/'Tariffs Jan2020'!AI112)*('Tariffs Jan2020'!O112/100))*'Tariffs Jan2020'!AI112</f>
        <v>405.25946999999991</v>
      </c>
      <c r="F118" s="296">
        <v>0</v>
      </c>
      <c r="G118" s="296">
        <v>0</v>
      </c>
      <c r="H118" s="296">
        <v>0</v>
      </c>
      <c r="I118" s="296">
        <f>((C$5*'Tariffs Jan2020'!AL112/'Tariffs Jan2020'!AJ112)*('Tariffs Jan2020'!U112/100))*'Tariffs Jan2020'!AJ112</f>
        <v>680.33196000000009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7">
        <f t="shared" si="2"/>
        <v>1379.78143</v>
      </c>
      <c r="P118" s="500">
        <f t="shared" si="3"/>
        <v>1517.759573</v>
      </c>
      <c r="Q118" s="451"/>
      <c r="R118" s="451"/>
      <c r="S118" s="451"/>
      <c r="T118" s="451"/>
      <c r="U118" s="451"/>
      <c r="V118" s="451"/>
      <c r="W118" s="451"/>
      <c r="X118" s="451"/>
      <c r="Y118" s="451"/>
      <c r="Z118" s="451"/>
    </row>
    <row r="119" spans="1:26" x14ac:dyDescent="0.15">
      <c r="A119" s="451"/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1"/>
      <c r="Z119" s="451"/>
    </row>
    <row r="120" spans="1:26" x14ac:dyDescent="0.15">
      <c r="A120" s="451"/>
      <c r="B120" s="451"/>
      <c r="C120" s="451"/>
      <c r="D120" s="451"/>
      <c r="E120" s="451"/>
      <c r="F120" s="451"/>
      <c r="G120" s="451"/>
      <c r="H120" s="451"/>
      <c r="I120" s="451"/>
      <c r="J120" s="451"/>
      <c r="K120" s="451"/>
      <c r="L120" s="451"/>
      <c r="M120" s="451"/>
      <c r="N120" s="451"/>
      <c r="O120" s="451"/>
      <c r="P120" s="451"/>
      <c r="Q120" s="451"/>
      <c r="R120" s="451"/>
      <c r="S120" s="451"/>
      <c r="T120" s="451"/>
      <c r="U120" s="451"/>
      <c r="V120" s="451"/>
      <c r="W120" s="451"/>
      <c r="X120" s="451"/>
      <c r="Y120" s="451"/>
      <c r="Z120" s="451"/>
    </row>
    <row r="121" spans="1:26" x14ac:dyDescent="0.15">
      <c r="A121" s="451"/>
      <c r="B121" s="451"/>
      <c r="C121" s="451"/>
      <c r="D121" s="451"/>
      <c r="E121" s="451"/>
      <c r="F121" s="451"/>
      <c r="G121" s="451"/>
      <c r="H121" s="451"/>
      <c r="I121" s="451"/>
      <c r="J121" s="451"/>
      <c r="K121" s="451"/>
      <c r="L121" s="451"/>
      <c r="M121" s="451"/>
      <c r="N121" s="451"/>
      <c r="O121" s="451"/>
      <c r="P121" s="451"/>
      <c r="Q121" s="451"/>
      <c r="R121" s="451"/>
      <c r="S121" s="451"/>
      <c r="T121" s="451"/>
      <c r="U121" s="451"/>
      <c r="V121" s="451"/>
      <c r="W121" s="451"/>
      <c r="X121" s="451"/>
      <c r="Y121" s="451"/>
      <c r="Z121" s="451"/>
    </row>
    <row r="122" spans="1:26" x14ac:dyDescent="0.15">
      <c r="A122" s="451"/>
      <c r="B122" s="451"/>
      <c r="C122" s="451"/>
      <c r="D122" s="451"/>
      <c r="E122" s="451"/>
      <c r="F122" s="451"/>
      <c r="G122" s="451"/>
      <c r="H122" s="451"/>
      <c r="I122" s="451"/>
      <c r="J122" s="451"/>
      <c r="K122" s="451"/>
      <c r="L122" s="451"/>
      <c r="M122" s="451"/>
      <c r="N122" s="451"/>
      <c r="O122" s="451"/>
      <c r="P122" s="451"/>
      <c r="Q122" s="451"/>
      <c r="R122" s="451"/>
      <c r="S122" s="451"/>
      <c r="T122" s="451"/>
      <c r="U122" s="451"/>
      <c r="V122" s="451"/>
      <c r="W122" s="451"/>
      <c r="X122" s="451"/>
      <c r="Y122" s="451"/>
      <c r="Z122" s="451"/>
    </row>
    <row r="123" spans="1:26" x14ac:dyDescent="0.15">
      <c r="A123" s="451"/>
      <c r="B123" s="451"/>
      <c r="C123" s="451"/>
      <c r="D123" s="451"/>
      <c r="E123" s="451"/>
      <c r="F123" s="451"/>
      <c r="G123" s="451"/>
      <c r="H123" s="451"/>
      <c r="I123" s="451"/>
      <c r="J123" s="451"/>
      <c r="K123" s="451"/>
      <c r="L123" s="451"/>
      <c r="M123" s="451"/>
      <c r="N123" s="451"/>
      <c r="O123" s="451"/>
      <c r="P123" s="451"/>
      <c r="Q123" s="451"/>
      <c r="R123" s="451"/>
      <c r="S123" s="451"/>
      <c r="T123" s="451"/>
      <c r="U123" s="451"/>
      <c r="V123" s="451"/>
      <c r="W123" s="451"/>
      <c r="X123" s="451"/>
      <c r="Y123" s="451"/>
      <c r="Z123" s="451"/>
    </row>
    <row r="124" spans="1:26" x14ac:dyDescent="0.15">
      <c r="A124" s="451"/>
      <c r="B124" s="451"/>
      <c r="C124" s="451"/>
      <c r="D124" s="451"/>
      <c r="E124" s="451"/>
      <c r="F124" s="451"/>
      <c r="G124" s="451"/>
      <c r="H124" s="451"/>
      <c r="I124" s="451"/>
      <c r="J124" s="451"/>
      <c r="K124" s="451"/>
      <c r="L124" s="451"/>
      <c r="M124" s="451"/>
      <c r="N124" s="451"/>
      <c r="O124" s="451"/>
      <c r="P124" s="451"/>
      <c r="Q124" s="451"/>
      <c r="R124" s="451"/>
      <c r="S124" s="451"/>
      <c r="T124" s="451"/>
      <c r="U124" s="451"/>
      <c r="V124" s="451"/>
      <c r="W124" s="451"/>
      <c r="X124" s="451"/>
      <c r="Y124" s="451"/>
      <c r="Z124" s="451"/>
    </row>
    <row r="125" spans="1:26" x14ac:dyDescent="0.15">
      <c r="A125" s="451"/>
      <c r="B125" s="451"/>
      <c r="C125" s="451"/>
      <c r="D125" s="451"/>
      <c r="E125" s="451"/>
      <c r="F125" s="451"/>
      <c r="G125" s="451"/>
      <c r="H125" s="451"/>
      <c r="I125" s="451"/>
      <c r="J125" s="451"/>
      <c r="K125" s="451"/>
      <c r="L125" s="451"/>
      <c r="M125" s="451"/>
      <c r="N125" s="451"/>
      <c r="O125" s="451"/>
      <c r="P125" s="451"/>
      <c r="Q125" s="451"/>
      <c r="R125" s="451"/>
      <c r="S125" s="451"/>
      <c r="T125" s="451"/>
      <c r="U125" s="451"/>
      <c r="V125" s="451"/>
      <c r="W125" s="451"/>
      <c r="X125" s="451"/>
      <c r="Y125" s="451"/>
      <c r="Z125" s="451"/>
    </row>
    <row r="126" spans="1:26" x14ac:dyDescent="0.15">
      <c r="A126" s="451"/>
      <c r="B126" s="451"/>
      <c r="C126" s="451"/>
      <c r="D126" s="451"/>
      <c r="E126" s="451"/>
      <c r="F126" s="451"/>
      <c r="G126" s="451"/>
      <c r="H126" s="451"/>
      <c r="I126" s="451"/>
      <c r="J126" s="451"/>
      <c r="K126" s="451"/>
      <c r="L126" s="451"/>
      <c r="M126" s="451"/>
      <c r="N126" s="451"/>
      <c r="O126" s="451"/>
      <c r="P126" s="451"/>
      <c r="Q126" s="451"/>
      <c r="R126" s="451"/>
      <c r="S126" s="451"/>
      <c r="T126" s="451"/>
      <c r="U126" s="451"/>
      <c r="V126" s="451"/>
      <c r="W126" s="451"/>
      <c r="X126" s="451"/>
      <c r="Y126" s="451"/>
      <c r="Z126" s="451"/>
    </row>
    <row r="127" spans="1:26" x14ac:dyDescent="0.15">
      <c r="A127" s="451"/>
      <c r="B127" s="451"/>
      <c r="C127" s="451"/>
      <c r="D127" s="451"/>
      <c r="E127" s="451"/>
      <c r="F127" s="451"/>
      <c r="G127" s="451"/>
      <c r="H127" s="451"/>
      <c r="I127" s="451"/>
      <c r="J127" s="451"/>
      <c r="K127" s="451"/>
      <c r="L127" s="451"/>
      <c r="M127" s="451"/>
      <c r="N127" s="451"/>
      <c r="O127" s="451"/>
      <c r="P127" s="451"/>
      <c r="Q127" s="451"/>
      <c r="R127" s="451"/>
      <c r="S127" s="451"/>
      <c r="T127" s="451"/>
      <c r="U127" s="451"/>
      <c r="V127" s="451"/>
      <c r="W127" s="451"/>
      <c r="X127" s="451"/>
      <c r="Y127" s="451"/>
      <c r="Z127" s="451"/>
    </row>
    <row r="128" spans="1:26" x14ac:dyDescent="0.15">
      <c r="A128" s="451"/>
      <c r="B128" s="451"/>
      <c r="C128" s="451"/>
      <c r="D128" s="451"/>
      <c r="E128" s="451"/>
      <c r="F128" s="451"/>
      <c r="G128" s="451"/>
      <c r="H128" s="451"/>
      <c r="I128" s="451"/>
      <c r="J128" s="451"/>
      <c r="K128" s="451"/>
      <c r="L128" s="451"/>
      <c r="M128" s="451"/>
      <c r="N128" s="451"/>
      <c r="O128" s="451"/>
      <c r="P128" s="451"/>
      <c r="Q128" s="451"/>
      <c r="R128" s="451"/>
      <c r="S128" s="451"/>
      <c r="T128" s="451"/>
      <c r="U128" s="451"/>
      <c r="V128" s="451"/>
      <c r="W128" s="451"/>
      <c r="X128" s="451"/>
      <c r="Y128" s="451"/>
      <c r="Z128" s="451"/>
    </row>
    <row r="129" spans="1:26" x14ac:dyDescent="0.15">
      <c r="A129" s="451"/>
      <c r="B129" s="451"/>
      <c r="C129" s="451"/>
      <c r="D129" s="451"/>
      <c r="E129" s="451"/>
      <c r="F129" s="451"/>
      <c r="G129" s="451"/>
      <c r="H129" s="451"/>
      <c r="I129" s="451"/>
      <c r="J129" s="451"/>
      <c r="K129" s="451"/>
      <c r="L129" s="451"/>
      <c r="M129" s="451"/>
      <c r="N129" s="451"/>
      <c r="O129" s="451"/>
      <c r="P129" s="451"/>
      <c r="Q129" s="451"/>
      <c r="R129" s="451"/>
      <c r="S129" s="451"/>
      <c r="T129" s="451"/>
      <c r="U129" s="451"/>
      <c r="V129" s="451"/>
      <c r="W129" s="451"/>
      <c r="X129" s="451"/>
      <c r="Y129" s="451"/>
      <c r="Z129" s="451"/>
    </row>
    <row r="130" spans="1:26" x14ac:dyDescent="0.15">
      <c r="A130" s="451"/>
      <c r="B130" s="451"/>
      <c r="C130" s="451"/>
      <c r="D130" s="451"/>
      <c r="E130" s="451"/>
      <c r="F130" s="451"/>
      <c r="G130" s="451"/>
      <c r="H130" s="451"/>
      <c r="I130" s="451"/>
      <c r="J130" s="451"/>
      <c r="K130" s="451"/>
      <c r="L130" s="451"/>
      <c r="M130" s="451"/>
      <c r="N130" s="451"/>
      <c r="O130" s="451"/>
      <c r="P130" s="451"/>
      <c r="Q130" s="451"/>
      <c r="R130" s="451"/>
      <c r="S130" s="451"/>
      <c r="T130" s="451"/>
      <c r="U130" s="451"/>
      <c r="V130" s="451"/>
      <c r="W130" s="451"/>
      <c r="X130" s="451"/>
      <c r="Y130" s="451"/>
      <c r="Z130" s="451"/>
    </row>
    <row r="131" spans="1:26" x14ac:dyDescent="0.15">
      <c r="A131" s="451"/>
      <c r="B131" s="451"/>
      <c r="C131" s="451"/>
      <c r="D131" s="451"/>
      <c r="E131" s="451"/>
      <c r="F131" s="451"/>
      <c r="G131" s="451"/>
      <c r="H131" s="451"/>
      <c r="I131" s="451"/>
      <c r="J131" s="451"/>
      <c r="K131" s="451"/>
      <c r="L131" s="451"/>
      <c r="M131" s="451"/>
      <c r="N131" s="451"/>
      <c r="O131" s="451"/>
      <c r="P131" s="451"/>
      <c r="Q131" s="451"/>
      <c r="R131" s="451"/>
      <c r="S131" s="451"/>
      <c r="T131" s="451"/>
      <c r="U131" s="451"/>
      <c r="V131" s="451"/>
      <c r="W131" s="451"/>
      <c r="X131" s="451"/>
      <c r="Y131" s="451"/>
      <c r="Z131" s="451"/>
    </row>
    <row r="132" spans="1:26" x14ac:dyDescent="0.15">
      <c r="A132" s="451"/>
      <c r="B132" s="451"/>
      <c r="C132" s="451"/>
      <c r="D132" s="451"/>
      <c r="E132" s="451"/>
      <c r="F132" s="451"/>
      <c r="G132" s="451"/>
      <c r="H132" s="451"/>
      <c r="I132" s="451"/>
      <c r="J132" s="451"/>
      <c r="K132" s="451"/>
      <c r="L132" s="451"/>
      <c r="M132" s="451"/>
      <c r="N132" s="451"/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</row>
    <row r="133" spans="1:26" x14ac:dyDescent="0.15">
      <c r="A133" s="451"/>
      <c r="B133" s="451"/>
      <c r="C133" s="451"/>
      <c r="D133" s="451"/>
      <c r="E133" s="451"/>
      <c r="F133" s="451"/>
      <c r="G133" s="451"/>
      <c r="H133" s="451"/>
      <c r="I133" s="451"/>
      <c r="J133" s="451"/>
      <c r="K133" s="451"/>
      <c r="L133" s="451"/>
      <c r="M133" s="451"/>
      <c r="N133" s="451"/>
      <c r="O133" s="451"/>
      <c r="P133" s="451"/>
      <c r="Q133" s="451"/>
      <c r="R133" s="451"/>
      <c r="S133" s="451"/>
      <c r="T133" s="451"/>
      <c r="U133" s="451"/>
      <c r="V133" s="451"/>
      <c r="W133" s="451"/>
      <c r="X133" s="451"/>
      <c r="Y133" s="451"/>
      <c r="Z133" s="451"/>
    </row>
    <row r="134" spans="1:26" x14ac:dyDescent="0.15">
      <c r="A134" s="451"/>
      <c r="B134" s="451"/>
      <c r="C134" s="451"/>
      <c r="D134" s="451"/>
      <c r="E134" s="451"/>
      <c r="F134" s="451"/>
      <c r="G134" s="451"/>
      <c r="H134" s="451"/>
      <c r="I134" s="451"/>
      <c r="J134" s="451"/>
      <c r="K134" s="451"/>
      <c r="L134" s="451"/>
      <c r="M134" s="451"/>
      <c r="N134" s="451"/>
      <c r="O134" s="451"/>
      <c r="P134" s="451"/>
      <c r="Q134" s="451"/>
      <c r="R134" s="451"/>
      <c r="S134" s="451"/>
      <c r="T134" s="451"/>
      <c r="U134" s="451"/>
      <c r="V134" s="451"/>
      <c r="W134" s="451"/>
      <c r="X134" s="451"/>
      <c r="Y134" s="451"/>
      <c r="Z134" s="451"/>
    </row>
    <row r="135" spans="1:26" x14ac:dyDescent="0.15">
      <c r="A135" s="451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451"/>
      <c r="N135" s="451"/>
      <c r="O135" s="451"/>
      <c r="P135" s="451"/>
      <c r="Q135" s="451"/>
      <c r="R135" s="451"/>
      <c r="S135" s="451"/>
      <c r="T135" s="451"/>
      <c r="U135" s="451"/>
      <c r="V135" s="451"/>
      <c r="W135" s="451"/>
      <c r="X135" s="451"/>
      <c r="Y135" s="451"/>
      <c r="Z135" s="451"/>
    </row>
    <row r="136" spans="1:26" x14ac:dyDescent="0.15">
      <c r="A136" s="451"/>
      <c r="B136" s="451"/>
      <c r="C136" s="451"/>
      <c r="D136" s="451"/>
      <c r="E136" s="451"/>
      <c r="F136" s="451"/>
      <c r="G136" s="451"/>
      <c r="H136" s="451"/>
      <c r="I136" s="451"/>
      <c r="J136" s="451"/>
      <c r="K136" s="451"/>
      <c r="L136" s="451"/>
      <c r="M136" s="451"/>
      <c r="N136" s="451"/>
      <c r="O136" s="451"/>
      <c r="P136" s="451"/>
      <c r="Q136" s="451"/>
      <c r="R136" s="451"/>
      <c r="S136" s="451"/>
      <c r="T136" s="451"/>
      <c r="U136" s="451"/>
      <c r="V136" s="451"/>
      <c r="W136" s="451"/>
      <c r="X136" s="451"/>
      <c r="Y136" s="451"/>
      <c r="Z136" s="451"/>
    </row>
    <row r="137" spans="1:26" x14ac:dyDescent="0.15">
      <c r="A137" s="451"/>
      <c r="B137" s="451"/>
      <c r="C137" s="451"/>
      <c r="D137" s="451"/>
      <c r="E137" s="451"/>
      <c r="F137" s="451"/>
      <c r="G137" s="451"/>
      <c r="H137" s="451"/>
      <c r="I137" s="451"/>
      <c r="J137" s="451"/>
      <c r="K137" s="451"/>
      <c r="L137" s="451"/>
      <c r="M137" s="451"/>
      <c r="N137" s="451"/>
      <c r="O137" s="451"/>
      <c r="P137" s="451"/>
      <c r="Q137" s="451"/>
      <c r="R137" s="451"/>
      <c r="S137" s="451"/>
      <c r="T137" s="451"/>
      <c r="U137" s="451"/>
      <c r="V137" s="451"/>
      <c r="W137" s="451"/>
      <c r="X137" s="451"/>
      <c r="Y137" s="451"/>
      <c r="Z137" s="451"/>
    </row>
    <row r="138" spans="1:26" x14ac:dyDescent="0.15">
      <c r="A138" s="451"/>
      <c r="B138" s="451"/>
      <c r="C138" s="451"/>
      <c r="D138" s="451"/>
      <c r="E138" s="451"/>
      <c r="F138" s="451"/>
      <c r="G138" s="451"/>
      <c r="H138" s="451"/>
      <c r="I138" s="451"/>
      <c r="J138" s="451"/>
      <c r="K138" s="451"/>
      <c r="L138" s="451"/>
      <c r="M138" s="451"/>
      <c r="N138" s="451"/>
      <c r="O138" s="451"/>
      <c r="P138" s="451"/>
      <c r="Q138" s="451"/>
      <c r="R138" s="451"/>
      <c r="S138" s="451"/>
      <c r="T138" s="451"/>
      <c r="U138" s="451"/>
      <c r="V138" s="451"/>
      <c r="W138" s="451"/>
      <c r="X138" s="451"/>
      <c r="Y138" s="451"/>
      <c r="Z138" s="451"/>
    </row>
    <row r="139" spans="1:26" x14ac:dyDescent="0.15">
      <c r="A139" s="451"/>
      <c r="B139" s="451"/>
      <c r="C139" s="451"/>
      <c r="D139" s="451"/>
      <c r="E139" s="451"/>
      <c r="F139" s="451"/>
      <c r="G139" s="451"/>
      <c r="H139" s="451"/>
      <c r="I139" s="451"/>
      <c r="J139" s="451"/>
      <c r="K139" s="451"/>
      <c r="L139" s="451"/>
      <c r="M139" s="451"/>
      <c r="N139" s="451"/>
      <c r="O139" s="451"/>
      <c r="P139" s="451"/>
      <c r="Q139" s="451"/>
      <c r="R139" s="451"/>
      <c r="S139" s="451"/>
      <c r="T139" s="451"/>
      <c r="U139" s="451"/>
      <c r="V139" s="451"/>
      <c r="W139" s="451"/>
      <c r="X139" s="451"/>
      <c r="Y139" s="451"/>
      <c r="Z139" s="451"/>
    </row>
  </sheetData>
  <sheetProtection algorithmName="SHA-512" hashValue="rfMnPjs1I5r9l0d3Xb1Vzuf1zaxrmKm8CWhe6aXh4lXBEi9yFP7mFcFn2+rVeZSdn0Us3UrCvn6czKsSINhQ7A==" saltValue="uv6Ia6dlXeemuyj8fx1dZg==" spinCount="100000" sheet="1" objects="1" scenarios="1"/>
  <pageMargins left="0.7" right="0.7" top="0.75" bottom="0.75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8">
    <tabColor indexed="17"/>
  </sheetPr>
  <dimension ref="A1:K34"/>
  <sheetViews>
    <sheetView workbookViewId="0">
      <pane xSplit="11" topLeftCell="L1" activePane="topRight" state="frozen"/>
      <selection pane="topRight" activeCell="L19" sqref="L19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154</v>
      </c>
    </row>
    <row r="5" spans="1:11" x14ac:dyDescent="0.15">
      <c r="D5" s="6"/>
    </row>
    <row r="6" spans="1:11" x14ac:dyDescent="0.15">
      <c r="A6" s="9" t="s">
        <v>256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6">
        <v>0.5</v>
      </c>
      <c r="F7" s="26">
        <v>0.5</v>
      </c>
      <c r="G7" s="26">
        <v>0.5</v>
      </c>
      <c r="H7" s="26">
        <v>0.5</v>
      </c>
      <c r="I7" s="26">
        <v>0.5</v>
      </c>
      <c r="J7" s="26">
        <v>0.5</v>
      </c>
      <c r="K7" s="26">
        <v>0.5</v>
      </c>
    </row>
    <row r="8" spans="1:11" x14ac:dyDescent="0.15">
      <c r="A8" s="14" t="s">
        <v>792</v>
      </c>
      <c r="D8" s="6"/>
      <c r="E8" s="27">
        <v>3</v>
      </c>
      <c r="F8" s="27">
        <v>3</v>
      </c>
      <c r="G8" s="27">
        <v>3</v>
      </c>
      <c r="H8" s="27">
        <v>3</v>
      </c>
      <c r="I8" s="27">
        <v>3</v>
      </c>
      <c r="J8" s="27">
        <v>3</v>
      </c>
      <c r="K8" s="27">
        <v>3</v>
      </c>
    </row>
    <row r="9" spans="1:11" x14ac:dyDescent="0.15">
      <c r="A9" s="14" t="s">
        <v>664</v>
      </c>
      <c r="D9" s="6"/>
      <c r="E9" s="26">
        <v>0.5</v>
      </c>
      <c r="F9" s="26">
        <v>0.5</v>
      </c>
      <c r="G9" s="26">
        <v>0.5</v>
      </c>
      <c r="H9" s="26">
        <v>0.5</v>
      </c>
      <c r="I9" s="26">
        <v>0.5</v>
      </c>
      <c r="J9" s="26">
        <v>0.5</v>
      </c>
      <c r="K9" s="26">
        <v>0.5</v>
      </c>
    </row>
    <row r="10" spans="1:11" x14ac:dyDescent="0.15">
      <c r="A10" s="14" t="s">
        <v>354</v>
      </c>
      <c r="D10" s="6"/>
      <c r="E10" s="27">
        <v>3</v>
      </c>
      <c r="F10" s="27">
        <v>3</v>
      </c>
      <c r="G10" s="27">
        <v>3</v>
      </c>
      <c r="H10" s="27">
        <v>3</v>
      </c>
      <c r="I10" s="27">
        <v>3</v>
      </c>
      <c r="J10" s="27">
        <v>3</v>
      </c>
      <c r="K10" s="27">
        <v>3</v>
      </c>
    </row>
    <row r="11" spans="1:11" x14ac:dyDescent="0.15">
      <c r="A11" t="s">
        <v>594</v>
      </c>
      <c r="D11" s="6"/>
      <c r="E11">
        <v>6000</v>
      </c>
      <c r="F11">
        <v>6000</v>
      </c>
      <c r="G11">
        <v>6000</v>
      </c>
      <c r="H11">
        <v>6000</v>
      </c>
      <c r="I11">
        <v>6000</v>
      </c>
      <c r="J11">
        <v>6000</v>
      </c>
      <c r="K11">
        <v>6000</v>
      </c>
    </row>
    <row r="12" spans="1:11" x14ac:dyDescent="0.15">
      <c r="A12" s="10" t="s">
        <v>575</v>
      </c>
      <c r="B12" s="10"/>
      <c r="C12" s="10"/>
      <c r="D12" s="11"/>
      <c r="E12" s="10">
        <v>9000</v>
      </c>
      <c r="F12" s="10">
        <v>9000</v>
      </c>
      <c r="G12" s="10">
        <v>9000</v>
      </c>
      <c r="H12" s="10">
        <v>9000</v>
      </c>
      <c r="I12" s="10">
        <v>9000</v>
      </c>
      <c r="J12" s="10">
        <v>9000</v>
      </c>
      <c r="K12" s="10">
        <v>9000</v>
      </c>
    </row>
    <row r="13" spans="1:11" x14ac:dyDescent="0.15">
      <c r="A13" t="s">
        <v>772</v>
      </c>
      <c r="D13" s="6"/>
      <c r="E13">
        <v>1.4355</v>
      </c>
      <c r="F13">
        <v>1.49919</v>
      </c>
      <c r="G13">
        <v>1.4392400000000001</v>
      </c>
      <c r="H13">
        <v>1.4461999999999999</v>
      </c>
      <c r="I13">
        <v>1.3268200000000001</v>
      </c>
      <c r="J13">
        <v>1.5034000000000001</v>
      </c>
      <c r="K13">
        <v>1.5509999999999999</v>
      </c>
    </row>
    <row r="14" spans="1:11" x14ac:dyDescent="0.15">
      <c r="A14" t="s">
        <v>287</v>
      </c>
      <c r="D14" s="6"/>
      <c r="E14">
        <v>0.99329999999999996</v>
      </c>
      <c r="F14">
        <v>1.0421400000000001</v>
      </c>
      <c r="G14">
        <v>1.02498</v>
      </c>
      <c r="H14">
        <v>1.0550999999999999</v>
      </c>
      <c r="I14">
        <v>0.96799999999999997</v>
      </c>
      <c r="J14">
        <v>1.0402</v>
      </c>
      <c r="K14">
        <v>1.13157</v>
      </c>
    </row>
    <row r="15" spans="1:11" x14ac:dyDescent="0.15">
      <c r="A15" t="s">
        <v>699</v>
      </c>
      <c r="D15" s="6"/>
      <c r="E15">
        <v>0.70289999999999997</v>
      </c>
      <c r="F15">
        <v>0.74370999999999998</v>
      </c>
      <c r="G15">
        <v>0.73358999999999996</v>
      </c>
      <c r="H15">
        <v>0.74939999999999996</v>
      </c>
      <c r="I15">
        <v>0.6875</v>
      </c>
      <c r="J15">
        <v>0.73570000000000002</v>
      </c>
      <c r="K15">
        <v>0.80366000000000004</v>
      </c>
    </row>
    <row r="16" spans="1:11" x14ac:dyDescent="0.15">
      <c r="A16" t="s">
        <v>549</v>
      </c>
      <c r="D16" s="6"/>
      <c r="E16">
        <v>1.3343</v>
      </c>
      <c r="F16">
        <v>1.3936999999999999</v>
      </c>
      <c r="G16">
        <v>1.47312</v>
      </c>
      <c r="H16">
        <v>1.3444</v>
      </c>
      <c r="I16">
        <v>1.23343</v>
      </c>
      <c r="J16">
        <v>1.3975</v>
      </c>
      <c r="K16">
        <v>1.44177</v>
      </c>
    </row>
    <row r="17" spans="1:11" x14ac:dyDescent="0.15">
      <c r="A17" t="s">
        <v>787</v>
      </c>
      <c r="D17" s="6"/>
      <c r="E17">
        <v>0.91190000000000004</v>
      </c>
      <c r="F17">
        <v>0.95667000000000002</v>
      </c>
      <c r="G17">
        <v>1.00661</v>
      </c>
      <c r="H17">
        <v>0.96860000000000002</v>
      </c>
      <c r="I17">
        <v>0.88858000000000004</v>
      </c>
      <c r="J17">
        <v>0.95489999999999997</v>
      </c>
      <c r="K17">
        <v>1.0387299999999999</v>
      </c>
    </row>
    <row r="18" spans="1:11" x14ac:dyDescent="0.15">
      <c r="A18" t="s">
        <v>592</v>
      </c>
      <c r="D18" s="6"/>
      <c r="E18">
        <v>0.66549999999999998</v>
      </c>
      <c r="F18">
        <v>0.70531999999999995</v>
      </c>
      <c r="G18">
        <v>0.73534999999999995</v>
      </c>
      <c r="H18">
        <v>0.71060000000000001</v>
      </c>
      <c r="I18">
        <v>0.65197000000000005</v>
      </c>
      <c r="J18">
        <v>0.6976</v>
      </c>
      <c r="K18">
        <v>0.76207999999999998</v>
      </c>
    </row>
    <row r="19" spans="1:11" x14ac:dyDescent="0.15">
      <c r="A19" t="s">
        <v>698</v>
      </c>
      <c r="D19" s="6"/>
      <c r="E19">
        <v>46.034999999999997</v>
      </c>
      <c r="F19">
        <v>48.84</v>
      </c>
      <c r="G19">
        <v>48.16</v>
      </c>
      <c r="H19">
        <v>46.24</v>
      </c>
      <c r="I19">
        <v>41.813200000000002</v>
      </c>
      <c r="J19">
        <v>48.3</v>
      </c>
      <c r="K19">
        <v>54.329000000000001</v>
      </c>
    </row>
    <row r="20" spans="1:11" x14ac:dyDescent="0.15">
      <c r="D20" s="6"/>
    </row>
    <row r="21" spans="1:11" x14ac:dyDescent="0.15">
      <c r="D21" s="6"/>
    </row>
    <row r="22" spans="1:11" x14ac:dyDescent="0.15">
      <c r="A22" s="9" t="s">
        <v>451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3500</v>
      </c>
      <c r="F27" s="10">
        <v>3500</v>
      </c>
      <c r="G27" s="10">
        <v>3500</v>
      </c>
      <c r="H27" s="10">
        <v>3500</v>
      </c>
      <c r="I27" s="10">
        <v>3500</v>
      </c>
      <c r="J27" s="10">
        <v>3500</v>
      </c>
      <c r="K27" s="10">
        <v>3500</v>
      </c>
    </row>
    <row r="28" spans="1:11" x14ac:dyDescent="0.15">
      <c r="A28" t="s">
        <v>772</v>
      </c>
      <c r="D28" s="6"/>
      <c r="E28">
        <v>1.3012999999999999</v>
      </c>
      <c r="F28">
        <v>1.3299000000000001</v>
      </c>
      <c r="G28">
        <v>1.3187899999999999</v>
      </c>
      <c r="H28">
        <v>1.3187</v>
      </c>
      <c r="I28">
        <v>1.2210000000000001</v>
      </c>
      <c r="J28">
        <v>1.3285</v>
      </c>
      <c r="K28">
        <v>1.3845700000000001</v>
      </c>
    </row>
    <row r="29" spans="1:11" x14ac:dyDescent="0.15">
      <c r="A29" t="s">
        <v>699</v>
      </c>
      <c r="D29" s="6"/>
      <c r="E29">
        <v>1.1132</v>
      </c>
      <c r="F29">
        <v>1.1495</v>
      </c>
      <c r="G29">
        <v>1.1399300000000001</v>
      </c>
      <c r="H29">
        <v>1.1405000000000001</v>
      </c>
      <c r="I29">
        <v>1.056</v>
      </c>
      <c r="J29">
        <v>1.1483000000000001</v>
      </c>
      <c r="K29">
        <v>1.19746</v>
      </c>
    </row>
    <row r="30" spans="1:11" x14ac:dyDescent="0.15">
      <c r="A30" t="s">
        <v>549</v>
      </c>
      <c r="D30" s="6"/>
      <c r="E30">
        <v>1.254</v>
      </c>
      <c r="F30">
        <v>1.2694000000000001</v>
      </c>
      <c r="G30">
        <v>1.2591699999999999</v>
      </c>
      <c r="H30">
        <v>1.2593000000000001</v>
      </c>
      <c r="I30">
        <v>1.1659999999999999</v>
      </c>
      <c r="J30">
        <v>1.2685</v>
      </c>
      <c r="K30">
        <v>1.3222</v>
      </c>
    </row>
    <row r="31" spans="1:11" x14ac:dyDescent="0.15">
      <c r="A31" t="s">
        <v>592</v>
      </c>
      <c r="D31" s="6"/>
      <c r="E31">
        <v>0.99880000000000002</v>
      </c>
      <c r="F31">
        <v>0.99329999999999996</v>
      </c>
      <c r="G31">
        <v>0.98494000000000004</v>
      </c>
      <c r="H31">
        <v>0.98599999999999999</v>
      </c>
      <c r="I31">
        <v>0.91300000000000003</v>
      </c>
      <c r="J31">
        <v>0.99219999999999997</v>
      </c>
      <c r="K31">
        <v>1.03532</v>
      </c>
    </row>
    <row r="32" spans="1:11" x14ac:dyDescent="0.15">
      <c r="A32" t="s">
        <v>698</v>
      </c>
      <c r="D32" s="6"/>
      <c r="E32">
        <v>38.654000000000003</v>
      </c>
      <c r="F32">
        <v>44.42</v>
      </c>
      <c r="G32">
        <v>44.03</v>
      </c>
      <c r="H32">
        <v>40.35</v>
      </c>
      <c r="I32">
        <v>36.85</v>
      </c>
      <c r="J32">
        <v>44.35</v>
      </c>
      <c r="K32">
        <v>47.212000000000003</v>
      </c>
    </row>
    <row r="33" spans="1:11" x14ac:dyDescent="0.15">
      <c r="D33" s="6"/>
    </row>
    <row r="34" spans="1:11" x14ac:dyDescent="0.15">
      <c r="A34" s="15"/>
      <c r="B34" s="16"/>
      <c r="C34" s="16"/>
      <c r="D34" s="16"/>
      <c r="E34" s="16"/>
      <c r="F34" s="16"/>
      <c r="G34" s="16"/>
      <c r="H34" s="16"/>
      <c r="I34" s="16"/>
      <c r="J34" s="16"/>
      <c r="K34" s="16"/>
    </row>
  </sheetData>
  <sheetProtection algorithmName="SHA-512" hashValue="Rkig9J3Fz8AkrhYPF1ocfjBtCxT+o6wuX4JDrdLlSyQEPqQ0LUbsNZsKRTrDe/5ieS7kY9Kr59UHXiFyMc1TmA==" saltValue="SkgQZg5Lg0Q0LLtlKxHxf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9">
    <tabColor indexed="17"/>
  </sheetPr>
  <dimension ref="A1:K50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x14ac:dyDescent="0.15">
      <c r="A3" s="3" t="s">
        <v>570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154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t="s">
        <v>594</v>
      </c>
      <c r="D11" s="6"/>
      <c r="E11">
        <v>4000</v>
      </c>
      <c r="F11">
        <v>4000</v>
      </c>
      <c r="G11">
        <v>4000</v>
      </c>
      <c r="H11">
        <v>4000</v>
      </c>
      <c r="I11">
        <v>4000</v>
      </c>
      <c r="J11">
        <v>4000</v>
      </c>
      <c r="K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>
        <v>12000</v>
      </c>
      <c r="G12" s="10">
        <v>12000</v>
      </c>
      <c r="H12" s="10">
        <v>12000</v>
      </c>
      <c r="I12" s="10">
        <v>12000</v>
      </c>
      <c r="J12" s="10">
        <v>12000</v>
      </c>
      <c r="K12" s="10">
        <v>12000</v>
      </c>
    </row>
    <row r="13" spans="1:11" x14ac:dyDescent="0.15">
      <c r="A13" t="s">
        <v>772</v>
      </c>
      <c r="D13" s="6"/>
      <c r="E13">
        <v>1.3585</v>
      </c>
      <c r="F13">
        <v>1.4101999999999999</v>
      </c>
      <c r="G13">
        <v>1.40855</v>
      </c>
      <c r="H13">
        <v>1.3162</v>
      </c>
      <c r="I13">
        <v>1.25356</v>
      </c>
      <c r="J13">
        <v>1.3526</v>
      </c>
      <c r="K13">
        <v>1.43154</v>
      </c>
    </row>
    <row r="14" spans="1:11" x14ac:dyDescent="0.15">
      <c r="A14" t="s">
        <v>287</v>
      </c>
      <c r="D14" s="6"/>
      <c r="E14">
        <v>1.276</v>
      </c>
      <c r="F14">
        <v>1.3245100000000001</v>
      </c>
      <c r="G14">
        <v>1.32297</v>
      </c>
      <c r="H14">
        <v>1.2363</v>
      </c>
      <c r="I14">
        <v>1.17744</v>
      </c>
      <c r="J14">
        <v>1.2705</v>
      </c>
      <c r="K14">
        <v>1.34453</v>
      </c>
    </row>
    <row r="15" spans="1:11" x14ac:dyDescent="0.15">
      <c r="A15" t="s">
        <v>699</v>
      </c>
      <c r="D15" s="6"/>
      <c r="E15">
        <v>0.97460000000000002</v>
      </c>
      <c r="F15">
        <v>1.0256400000000001</v>
      </c>
      <c r="G15">
        <v>1.0104599999999999</v>
      </c>
      <c r="H15">
        <v>0.94420000000000004</v>
      </c>
      <c r="I15">
        <v>0.89924999999999999</v>
      </c>
      <c r="J15">
        <v>0.97030000000000005</v>
      </c>
      <c r="K15">
        <v>1.02685</v>
      </c>
    </row>
    <row r="16" spans="1:11" x14ac:dyDescent="0.15">
      <c r="A16" t="s">
        <v>549</v>
      </c>
      <c r="D16" s="6"/>
      <c r="E16">
        <v>1.2990999999999999</v>
      </c>
      <c r="F16">
        <v>1.34937</v>
      </c>
      <c r="G16">
        <v>1.34772</v>
      </c>
      <c r="H16">
        <v>1.2594000000000001</v>
      </c>
      <c r="I16">
        <v>1.1994400000000001</v>
      </c>
      <c r="J16">
        <v>1.2942</v>
      </c>
      <c r="K16">
        <v>1.36972</v>
      </c>
    </row>
    <row r="17" spans="1:11" x14ac:dyDescent="0.15">
      <c r="A17" t="s">
        <v>787</v>
      </c>
      <c r="D17" s="6"/>
      <c r="E17">
        <v>1.2353000000000001</v>
      </c>
      <c r="F17">
        <v>1.2824899999999999</v>
      </c>
      <c r="G17">
        <v>1.28095</v>
      </c>
      <c r="H17">
        <v>1.1970000000000001</v>
      </c>
      <c r="I17">
        <v>1.1400399999999999</v>
      </c>
      <c r="J17">
        <v>1.2301</v>
      </c>
      <c r="K17">
        <v>1.30185</v>
      </c>
    </row>
    <row r="18" spans="1:11" x14ac:dyDescent="0.15">
      <c r="A18" t="s">
        <v>592</v>
      </c>
      <c r="D18" s="6"/>
      <c r="E18">
        <v>0.94269999999999998</v>
      </c>
      <c r="F18">
        <v>0.99209000000000003</v>
      </c>
      <c r="G18">
        <v>0.97735000000000005</v>
      </c>
      <c r="H18">
        <v>0.91339999999999999</v>
      </c>
      <c r="I18">
        <v>0.86987999999999999</v>
      </c>
      <c r="J18">
        <v>0.93859999999999999</v>
      </c>
      <c r="K18">
        <v>0.99329999999999996</v>
      </c>
    </row>
    <row r="19" spans="1:11" x14ac:dyDescent="0.15">
      <c r="A19" t="s">
        <v>698</v>
      </c>
      <c r="D19" s="6"/>
      <c r="E19">
        <v>43.152999999999999</v>
      </c>
      <c r="F19">
        <v>45.26</v>
      </c>
      <c r="G19">
        <v>44.78</v>
      </c>
      <c r="H19">
        <v>41.84</v>
      </c>
      <c r="I19">
        <v>39.280999999999999</v>
      </c>
      <c r="J19">
        <v>43.01</v>
      </c>
      <c r="K19">
        <v>50.314</v>
      </c>
    </row>
    <row r="20" spans="1:11" x14ac:dyDescent="0.15">
      <c r="D20" s="6"/>
    </row>
    <row r="21" spans="1:11" x14ac:dyDescent="0.15">
      <c r="A21" s="9" t="s">
        <v>540</v>
      </c>
      <c r="D21" s="6"/>
    </row>
    <row r="22" spans="1:11" x14ac:dyDescent="0.15">
      <c r="A22" s="9" t="s">
        <v>861</v>
      </c>
      <c r="D22" s="6"/>
      <c r="E22" s="8" t="s">
        <v>872</v>
      </c>
      <c r="F22" s="8" t="s">
        <v>396</v>
      </c>
      <c r="G22" s="8" t="s">
        <v>397</v>
      </c>
      <c r="H22" s="8" t="s">
        <v>398</v>
      </c>
      <c r="I22" s="8" t="s">
        <v>163</v>
      </c>
      <c r="J22" s="8" t="s">
        <v>126</v>
      </c>
      <c r="K22" s="8" t="s">
        <v>816</v>
      </c>
    </row>
    <row r="23" spans="1:11" x14ac:dyDescent="0.15">
      <c r="A23" s="14" t="s">
        <v>308</v>
      </c>
      <c r="D23" s="6"/>
      <c r="E23" s="25">
        <v>0.33329999999999999</v>
      </c>
      <c r="F23" s="25">
        <v>0.33329999999999999</v>
      </c>
      <c r="G23" s="25">
        <v>0.33329999999999999</v>
      </c>
      <c r="H23" s="25">
        <v>0.33329999999999999</v>
      </c>
      <c r="I23" s="25">
        <v>0.33329999999999999</v>
      </c>
      <c r="J23" s="25">
        <v>0.33329999999999999</v>
      </c>
      <c r="K23" s="25">
        <v>0.33329999999999999</v>
      </c>
    </row>
    <row r="24" spans="1:11" x14ac:dyDescent="0.15">
      <c r="A24" s="14" t="s">
        <v>792</v>
      </c>
      <c r="D24" s="6"/>
      <c r="E24" s="27">
        <v>2</v>
      </c>
      <c r="F24" s="27">
        <v>2</v>
      </c>
      <c r="G24" s="27">
        <v>2</v>
      </c>
      <c r="H24" s="27">
        <v>2</v>
      </c>
      <c r="I24" s="27">
        <v>2</v>
      </c>
      <c r="J24" s="27">
        <v>2</v>
      </c>
      <c r="K24" s="27">
        <v>2</v>
      </c>
    </row>
    <row r="25" spans="1:11" x14ac:dyDescent="0.15">
      <c r="A25" s="14" t="s">
        <v>664</v>
      </c>
      <c r="D25" s="6"/>
      <c r="E25" s="25">
        <v>0.66659999999999997</v>
      </c>
      <c r="F25" s="25">
        <v>0.66659999999999997</v>
      </c>
      <c r="G25" s="25">
        <v>0.66659999999999997</v>
      </c>
      <c r="H25" s="25">
        <v>0.66659999999999997</v>
      </c>
      <c r="I25" s="25">
        <v>0.66659999999999997</v>
      </c>
      <c r="J25" s="25">
        <v>0.66659999999999997</v>
      </c>
      <c r="K25" s="25">
        <v>0.66659999999999997</v>
      </c>
    </row>
    <row r="26" spans="1:11" x14ac:dyDescent="0.15">
      <c r="A26" s="14" t="s">
        <v>354</v>
      </c>
      <c r="D26" s="6"/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</row>
    <row r="27" spans="1:11" x14ac:dyDescent="0.15">
      <c r="A27" s="10" t="s">
        <v>594</v>
      </c>
      <c r="B27" s="10"/>
      <c r="C27" s="10"/>
      <c r="D27" s="11"/>
      <c r="E27" s="10">
        <v>3200</v>
      </c>
      <c r="F27" s="10">
        <v>3200</v>
      </c>
      <c r="G27" s="10">
        <v>3200</v>
      </c>
      <c r="H27" s="10">
        <v>3200</v>
      </c>
      <c r="I27" s="10">
        <v>3200</v>
      </c>
      <c r="J27" s="10">
        <v>3200</v>
      </c>
      <c r="K27" s="10">
        <v>3200</v>
      </c>
    </row>
    <row r="28" spans="1:11" x14ac:dyDescent="0.15">
      <c r="A28" t="s">
        <v>772</v>
      </c>
      <c r="D28" s="6"/>
      <c r="E28">
        <v>1.32</v>
      </c>
      <c r="F28">
        <v>1.3573999999999999</v>
      </c>
      <c r="G28">
        <v>1.3365</v>
      </c>
      <c r="H28">
        <v>1.3075000000000001</v>
      </c>
      <c r="I28">
        <v>1.2219899999999999</v>
      </c>
      <c r="J28">
        <v>1.3552</v>
      </c>
      <c r="K28">
        <v>1.40767</v>
      </c>
    </row>
    <row r="29" spans="1:11" x14ac:dyDescent="0.15">
      <c r="A29" t="s">
        <v>699</v>
      </c>
      <c r="D29" s="6"/>
      <c r="E29">
        <v>1.1637999999999999</v>
      </c>
      <c r="F29">
        <v>1.1979</v>
      </c>
      <c r="G29">
        <v>1.1792</v>
      </c>
      <c r="H29">
        <v>1.1536999999999999</v>
      </c>
      <c r="I29">
        <v>1.07822</v>
      </c>
      <c r="J29">
        <v>1.1957</v>
      </c>
      <c r="K29">
        <v>1.2420100000000001</v>
      </c>
    </row>
    <row r="30" spans="1:11" x14ac:dyDescent="0.15">
      <c r="A30" t="s">
        <v>549</v>
      </c>
      <c r="D30" s="6"/>
      <c r="E30">
        <v>1.2385999999999999</v>
      </c>
      <c r="F30">
        <v>1.2748999999999999</v>
      </c>
      <c r="G30">
        <v>1.2547699999999999</v>
      </c>
      <c r="H30">
        <v>1.2275</v>
      </c>
      <c r="I30">
        <v>1.1471899999999999</v>
      </c>
      <c r="J30">
        <v>1.2722</v>
      </c>
      <c r="K30">
        <v>1.3215399999999999</v>
      </c>
    </row>
    <row r="31" spans="1:11" x14ac:dyDescent="0.15">
      <c r="A31" t="s">
        <v>592</v>
      </c>
      <c r="D31" s="6"/>
      <c r="E31">
        <v>1.1054999999999999</v>
      </c>
      <c r="F31">
        <v>1.1374</v>
      </c>
      <c r="G31">
        <v>1.1197999999999999</v>
      </c>
      <c r="H31">
        <v>1.0955999999999999</v>
      </c>
      <c r="I31">
        <v>1.0238799999999999</v>
      </c>
      <c r="J31">
        <v>1.1354</v>
      </c>
      <c r="K31">
        <v>1.1794199999999999</v>
      </c>
    </row>
    <row r="32" spans="1:11" x14ac:dyDescent="0.15">
      <c r="A32" t="s">
        <v>698</v>
      </c>
      <c r="D32" s="6"/>
      <c r="E32">
        <v>42.35</v>
      </c>
      <c r="F32">
        <v>43.59</v>
      </c>
      <c r="G32">
        <v>42.91</v>
      </c>
      <c r="H32">
        <v>42.01</v>
      </c>
      <c r="I32">
        <v>38.732050000000001</v>
      </c>
      <c r="J32">
        <v>43.51</v>
      </c>
      <c r="K32">
        <v>50.039000000000001</v>
      </c>
    </row>
    <row r="33" spans="1:11" x14ac:dyDescent="0.15">
      <c r="D33" s="6"/>
    </row>
    <row r="34" spans="1:11" x14ac:dyDescent="0.15">
      <c r="A34" s="9" t="s">
        <v>540</v>
      </c>
      <c r="D34" s="6"/>
    </row>
    <row r="35" spans="1:11" x14ac:dyDescent="0.15">
      <c r="A35" s="9" t="s">
        <v>343</v>
      </c>
      <c r="D35" s="6"/>
      <c r="E35" s="8" t="s">
        <v>872</v>
      </c>
      <c r="F35" s="8" t="s">
        <v>396</v>
      </c>
      <c r="G35" s="8" t="s">
        <v>397</v>
      </c>
      <c r="H35" s="8" t="s">
        <v>398</v>
      </c>
      <c r="I35" s="8" t="s">
        <v>163</v>
      </c>
      <c r="J35" s="8" t="s">
        <v>126</v>
      </c>
      <c r="K35" s="8" t="s">
        <v>816</v>
      </c>
    </row>
    <row r="36" spans="1:11" x14ac:dyDescent="0.15">
      <c r="A36" s="14" t="s">
        <v>308</v>
      </c>
      <c r="D36" s="6"/>
      <c r="E36" s="25">
        <v>0.33329999999999999</v>
      </c>
      <c r="F36" s="25">
        <v>0.33329999999999999</v>
      </c>
      <c r="G36" s="25">
        <v>0.33329999999999999</v>
      </c>
      <c r="H36" s="25">
        <v>0.33329999999999999</v>
      </c>
      <c r="I36" s="25">
        <v>0.33329999999999999</v>
      </c>
      <c r="J36" s="25">
        <v>0.33329999999999999</v>
      </c>
      <c r="K36" s="25">
        <v>0.33329999999999999</v>
      </c>
    </row>
    <row r="37" spans="1:11" x14ac:dyDescent="0.15">
      <c r="A37" s="14" t="s">
        <v>792</v>
      </c>
      <c r="D37" s="6"/>
      <c r="E37" s="27">
        <v>2</v>
      </c>
      <c r="F37" s="27">
        <v>2</v>
      </c>
      <c r="G37" s="27">
        <v>2</v>
      </c>
      <c r="H37" s="27">
        <v>2</v>
      </c>
      <c r="I37" s="27">
        <v>2</v>
      </c>
      <c r="J37" s="27">
        <v>2</v>
      </c>
      <c r="K37" s="27">
        <v>2</v>
      </c>
    </row>
    <row r="38" spans="1:11" x14ac:dyDescent="0.15">
      <c r="A38" s="14" t="s">
        <v>664</v>
      </c>
      <c r="D38" s="6"/>
      <c r="E38" s="25">
        <v>0.66659999999999997</v>
      </c>
      <c r="F38" s="25">
        <v>0.66659999999999997</v>
      </c>
      <c r="G38" s="25">
        <v>0.66659999999999997</v>
      </c>
      <c r="H38" s="25">
        <v>0.66659999999999997</v>
      </c>
      <c r="I38" s="25">
        <v>0.66659999999999997</v>
      </c>
      <c r="J38" s="25">
        <v>0.66659999999999997</v>
      </c>
      <c r="K38" s="25">
        <v>0.66659999999999997</v>
      </c>
    </row>
    <row r="39" spans="1:11" x14ac:dyDescent="0.15">
      <c r="A39" s="14" t="s">
        <v>354</v>
      </c>
      <c r="D39" s="6"/>
      <c r="E39" s="27">
        <v>4</v>
      </c>
      <c r="F39" s="27">
        <v>4</v>
      </c>
      <c r="G39" s="27">
        <v>4</v>
      </c>
      <c r="H39" s="27">
        <v>4</v>
      </c>
      <c r="I39" s="27">
        <v>4</v>
      </c>
      <c r="J39" s="27">
        <v>4</v>
      </c>
      <c r="K39" s="27">
        <v>4</v>
      </c>
    </row>
    <row r="40" spans="1:11" x14ac:dyDescent="0.15">
      <c r="A40" t="s">
        <v>594</v>
      </c>
      <c r="D40" s="6"/>
      <c r="E40">
        <v>4000</v>
      </c>
      <c r="F40">
        <v>4000</v>
      </c>
      <c r="G40">
        <v>4000</v>
      </c>
      <c r="H40">
        <v>4000</v>
      </c>
      <c r="I40">
        <v>4000</v>
      </c>
      <c r="J40">
        <v>4000</v>
      </c>
      <c r="K40">
        <v>4000</v>
      </c>
    </row>
    <row r="41" spans="1:11" x14ac:dyDescent="0.15">
      <c r="A41" s="10" t="s">
        <v>575</v>
      </c>
      <c r="B41" s="10"/>
      <c r="C41" s="10"/>
      <c r="D41" s="11"/>
      <c r="E41" s="10">
        <v>12000</v>
      </c>
      <c r="F41" s="10">
        <v>12000</v>
      </c>
      <c r="G41" s="10">
        <v>12000</v>
      </c>
      <c r="H41" s="10">
        <v>12000</v>
      </c>
      <c r="I41" s="10">
        <v>12000</v>
      </c>
      <c r="J41" s="10">
        <v>12000</v>
      </c>
      <c r="K41" s="10">
        <v>12000</v>
      </c>
    </row>
    <row r="42" spans="1:11" x14ac:dyDescent="0.15">
      <c r="A42" t="s">
        <v>772</v>
      </c>
      <c r="D42" s="6"/>
      <c r="E42">
        <v>1.3859999999999999</v>
      </c>
      <c r="F42">
        <v>1.41526</v>
      </c>
      <c r="G42">
        <v>1.39436</v>
      </c>
      <c r="H42">
        <v>1.3525</v>
      </c>
      <c r="I42">
        <v>1.2407999999999999</v>
      </c>
      <c r="J42">
        <v>1.3698999999999999</v>
      </c>
      <c r="K42">
        <v>1.4293400000000001</v>
      </c>
    </row>
    <row r="43" spans="1:11" x14ac:dyDescent="0.15">
      <c r="A43" t="s">
        <v>287</v>
      </c>
      <c r="D43" s="6"/>
      <c r="E43">
        <v>1.2143999999999999</v>
      </c>
      <c r="F43">
        <v>1.24003</v>
      </c>
      <c r="G43">
        <v>1.22177</v>
      </c>
      <c r="H43">
        <v>1.1851</v>
      </c>
      <c r="I43">
        <v>1.08724</v>
      </c>
      <c r="J43">
        <v>1.2002999999999999</v>
      </c>
      <c r="K43">
        <v>1.2524599999999999</v>
      </c>
    </row>
    <row r="44" spans="1:11" x14ac:dyDescent="0.15">
      <c r="A44" t="s">
        <v>699</v>
      </c>
      <c r="D44" s="6"/>
      <c r="E44">
        <v>1.0219</v>
      </c>
      <c r="F44">
        <v>1.0483</v>
      </c>
      <c r="G44">
        <v>1.02806</v>
      </c>
      <c r="H44">
        <v>0.99719999999999998</v>
      </c>
      <c r="I44">
        <v>0.91486999999999996</v>
      </c>
      <c r="J44">
        <v>1.0101</v>
      </c>
      <c r="K44">
        <v>1.0539099999999999</v>
      </c>
    </row>
    <row r="45" spans="1:11" x14ac:dyDescent="0.15">
      <c r="A45" t="s">
        <v>549</v>
      </c>
      <c r="D45" s="6"/>
      <c r="E45">
        <v>1.3716999999999999</v>
      </c>
      <c r="F45">
        <v>1.4011800000000001</v>
      </c>
      <c r="G45">
        <v>1.3805000000000001</v>
      </c>
      <c r="H45">
        <v>1.339</v>
      </c>
      <c r="I45">
        <v>1.22848</v>
      </c>
      <c r="J45">
        <v>1.3563000000000001</v>
      </c>
      <c r="K45">
        <v>1.4800500000000001</v>
      </c>
    </row>
    <row r="46" spans="1:11" x14ac:dyDescent="0.15">
      <c r="A46" t="s">
        <v>787</v>
      </c>
      <c r="D46" s="6"/>
      <c r="E46">
        <v>1.1923999999999999</v>
      </c>
      <c r="F46">
        <v>1.2236400000000001</v>
      </c>
      <c r="G46">
        <v>1.2000999999999999</v>
      </c>
      <c r="H46">
        <v>1.1639999999999999</v>
      </c>
      <c r="I46">
        <v>1.0678799999999999</v>
      </c>
      <c r="J46">
        <v>1.179</v>
      </c>
      <c r="K46">
        <v>1.2301299999999999</v>
      </c>
    </row>
    <row r="47" spans="1:11" x14ac:dyDescent="0.15">
      <c r="A47" t="s">
        <v>592</v>
      </c>
      <c r="D47" s="6"/>
      <c r="E47">
        <v>0.98780000000000001</v>
      </c>
      <c r="F47">
        <v>1.0041899999999999</v>
      </c>
      <c r="G47">
        <v>0.99395999999999995</v>
      </c>
      <c r="H47">
        <v>0.96409999999999996</v>
      </c>
      <c r="I47">
        <v>0.88451000000000002</v>
      </c>
      <c r="J47">
        <v>0.97650000000000003</v>
      </c>
      <c r="K47">
        <v>1.0189299999999999</v>
      </c>
    </row>
    <row r="48" spans="1:11" x14ac:dyDescent="0.15">
      <c r="A48" t="s">
        <v>698</v>
      </c>
      <c r="D48" s="6"/>
      <c r="E48">
        <v>44.462000000000003</v>
      </c>
      <c r="F48">
        <v>45.26</v>
      </c>
      <c r="G48">
        <v>44.8</v>
      </c>
      <c r="H48">
        <v>43.44</v>
      </c>
      <c r="I48">
        <v>39.280999999999999</v>
      </c>
      <c r="J48">
        <v>44.01</v>
      </c>
      <c r="K48">
        <v>50.71</v>
      </c>
    </row>
    <row r="49" spans="1:11" x14ac:dyDescent="0.15">
      <c r="D49" s="6"/>
    </row>
    <row r="50" spans="1:1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</row>
  </sheetData>
  <sheetProtection algorithmName="SHA-512" hashValue="8pGIOJENCOU3kdcPuv9e4QQpGH14l4MuQs9zf1FGa2TzVAr7N5Eo3LMIIMo0IIv1mF2HLAyHTtOVskkXvUxasg==" saltValue="HmOnsYuMTug/r0kUx4+hH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80">
    <tabColor indexed="17"/>
  </sheetPr>
  <dimension ref="A1:K44"/>
  <sheetViews>
    <sheetView workbookViewId="0">
      <pane xSplit="11" topLeftCell="L1" activePane="topRight" state="frozen"/>
      <selection pane="topRight" activeCell="L19" sqref="L19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1" width="11.6640625" customWidth="1"/>
  </cols>
  <sheetData>
    <row r="1" spans="1:11" x14ac:dyDescent="0.15">
      <c r="A1" t="s">
        <v>136</v>
      </c>
    </row>
    <row r="2" spans="1:11" x14ac:dyDescent="0.1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x14ac:dyDescent="0.15">
      <c r="A3" s="3" t="s">
        <v>789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154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 t="s">
        <v>872</v>
      </c>
      <c r="F6" s="8" t="s">
        <v>396</v>
      </c>
      <c r="G6" s="8" t="s">
        <v>397</v>
      </c>
      <c r="H6" s="8" t="s">
        <v>398</v>
      </c>
      <c r="I6" s="8" t="s">
        <v>163</v>
      </c>
      <c r="J6" s="8" t="s">
        <v>126</v>
      </c>
      <c r="K6" s="8" t="s">
        <v>816</v>
      </c>
    </row>
    <row r="7" spans="1:11" x14ac:dyDescent="0.15">
      <c r="A7" s="14" t="s">
        <v>308</v>
      </c>
      <c r="D7" s="6"/>
      <c r="E7" s="25">
        <v>0.33329999999999999</v>
      </c>
      <c r="F7" s="25">
        <v>0.33329999999999999</v>
      </c>
      <c r="G7" s="25">
        <v>0.33329999999999999</v>
      </c>
      <c r="H7" s="25">
        <v>0.33329999999999999</v>
      </c>
      <c r="I7" s="25">
        <v>0.33329999999999999</v>
      </c>
      <c r="J7" s="25">
        <v>0.33329999999999999</v>
      </c>
      <c r="K7" s="25">
        <v>0.33329999999999999</v>
      </c>
    </row>
    <row r="8" spans="1:11" x14ac:dyDescent="0.15">
      <c r="A8" s="14" t="s">
        <v>792</v>
      </c>
      <c r="D8" s="6"/>
      <c r="E8" s="27">
        <v>2</v>
      </c>
      <c r="F8" s="27">
        <v>2</v>
      </c>
      <c r="G8" s="27">
        <v>2</v>
      </c>
      <c r="H8" s="27">
        <v>2</v>
      </c>
      <c r="I8" s="27">
        <v>2</v>
      </c>
      <c r="J8" s="27">
        <v>2</v>
      </c>
      <c r="K8" s="27">
        <v>2</v>
      </c>
    </row>
    <row r="9" spans="1:11" x14ac:dyDescent="0.15">
      <c r="A9" s="14" t="s">
        <v>664</v>
      </c>
      <c r="D9" s="6"/>
      <c r="E9" s="25">
        <v>0.66659999999999997</v>
      </c>
      <c r="F9" s="25">
        <v>0.66659999999999997</v>
      </c>
      <c r="G9" s="25">
        <v>0.66659999999999997</v>
      </c>
      <c r="H9" s="25">
        <v>0.66659999999999997</v>
      </c>
      <c r="I9" s="25">
        <v>0.66659999999999997</v>
      </c>
      <c r="J9" s="25">
        <v>0.66659999999999997</v>
      </c>
      <c r="K9" s="25">
        <v>0.66659999999999997</v>
      </c>
    </row>
    <row r="10" spans="1:11" x14ac:dyDescent="0.15">
      <c r="A10" s="14" t="s">
        <v>354</v>
      </c>
      <c r="D10" s="6"/>
      <c r="E10" s="27">
        <v>4</v>
      </c>
      <c r="F10" s="27">
        <v>4</v>
      </c>
      <c r="G10" s="27">
        <v>4</v>
      </c>
      <c r="H10" s="27">
        <v>4</v>
      </c>
      <c r="I10" s="27">
        <v>4</v>
      </c>
      <c r="J10" s="27">
        <v>4</v>
      </c>
      <c r="K10" s="27">
        <v>4</v>
      </c>
    </row>
    <row r="11" spans="1:11" x14ac:dyDescent="0.15">
      <c r="A11" s="10" t="s">
        <v>594</v>
      </c>
      <c r="B11" s="10"/>
      <c r="C11" s="10"/>
      <c r="D11" s="11"/>
      <c r="E11" s="10">
        <v>3200</v>
      </c>
      <c r="F11" s="10">
        <v>3200</v>
      </c>
      <c r="G11" s="10">
        <v>3200</v>
      </c>
      <c r="H11" s="10">
        <v>3200</v>
      </c>
      <c r="I11" s="10">
        <v>3200</v>
      </c>
      <c r="J11" s="10">
        <v>3200</v>
      </c>
      <c r="K11" s="10">
        <v>3200</v>
      </c>
    </row>
    <row r="12" spans="1:11" x14ac:dyDescent="0.15">
      <c r="A12" t="s">
        <v>772</v>
      </c>
      <c r="D12" s="6"/>
      <c r="E12">
        <v>1.4343999999999999</v>
      </c>
      <c r="F12">
        <v>1.5069999999999999</v>
      </c>
      <c r="G12">
        <v>1.4818100000000001</v>
      </c>
      <c r="H12">
        <v>1.4342999999999999</v>
      </c>
      <c r="I12">
        <v>1.36598</v>
      </c>
      <c r="J12">
        <v>1.4391</v>
      </c>
      <c r="K12">
        <v>1.4984200000000001</v>
      </c>
    </row>
    <row r="13" spans="1:11" x14ac:dyDescent="0.15">
      <c r="A13" t="s">
        <v>699</v>
      </c>
      <c r="D13" s="6"/>
      <c r="E13">
        <v>1.2627999999999999</v>
      </c>
      <c r="F13">
        <v>1.3254999999999999</v>
      </c>
      <c r="G13">
        <v>1.3040499999999999</v>
      </c>
      <c r="H13">
        <v>1.2624</v>
      </c>
      <c r="I13">
        <v>1.2022999999999999</v>
      </c>
      <c r="J13">
        <v>1.2665</v>
      </c>
      <c r="K13">
        <v>1.3187899999999999</v>
      </c>
    </row>
    <row r="14" spans="1:11" x14ac:dyDescent="0.15">
      <c r="A14" t="s">
        <v>549</v>
      </c>
      <c r="D14" s="6"/>
      <c r="E14">
        <v>1.2199</v>
      </c>
      <c r="F14">
        <v>1.2815000000000001</v>
      </c>
      <c r="G14">
        <v>1.26027</v>
      </c>
      <c r="H14">
        <v>1.2199</v>
      </c>
      <c r="I14">
        <v>1.1618200000000001</v>
      </c>
      <c r="J14">
        <v>1.2271000000000001</v>
      </c>
      <c r="K14">
        <v>1.2743500000000001</v>
      </c>
    </row>
    <row r="15" spans="1:11" x14ac:dyDescent="0.15">
      <c r="A15" t="s">
        <v>592</v>
      </c>
      <c r="D15" s="6"/>
      <c r="E15">
        <v>1.0713999999999999</v>
      </c>
      <c r="F15">
        <v>1.1242000000000001</v>
      </c>
      <c r="G15">
        <v>1.1059399999999999</v>
      </c>
      <c r="H15">
        <v>1.0706</v>
      </c>
      <c r="I15">
        <v>1.01959</v>
      </c>
      <c r="J15">
        <v>1.0741000000000001</v>
      </c>
      <c r="K15">
        <v>1.1183700000000001</v>
      </c>
    </row>
    <row r="16" spans="1:11" x14ac:dyDescent="0.15">
      <c r="A16" t="s">
        <v>698</v>
      </c>
      <c r="D16" s="6"/>
      <c r="E16">
        <v>40.359000000000002</v>
      </c>
      <c r="F16">
        <v>42.38</v>
      </c>
      <c r="G16">
        <v>41.69</v>
      </c>
      <c r="H16">
        <v>40.340000000000003</v>
      </c>
      <c r="I16">
        <v>37.900280000000002</v>
      </c>
      <c r="J16">
        <v>40.479999999999997</v>
      </c>
      <c r="K16">
        <v>45.781999999999996</v>
      </c>
    </row>
    <row r="17" spans="1:11" x14ac:dyDescent="0.15">
      <c r="D17" s="6"/>
    </row>
    <row r="18" spans="1:11" x14ac:dyDescent="0.15">
      <c r="A18" s="9" t="s">
        <v>616</v>
      </c>
      <c r="D18" s="6"/>
    </row>
    <row r="19" spans="1:11" x14ac:dyDescent="0.15">
      <c r="A19" s="9" t="s">
        <v>344</v>
      </c>
      <c r="D19" s="6"/>
      <c r="E19" s="8" t="s">
        <v>872</v>
      </c>
      <c r="F19" s="8" t="s">
        <v>396</v>
      </c>
      <c r="G19" s="8" t="s">
        <v>397</v>
      </c>
      <c r="H19" s="8" t="s">
        <v>398</v>
      </c>
      <c r="I19" s="8" t="s">
        <v>163</v>
      </c>
      <c r="J19" s="8" t="s">
        <v>126</v>
      </c>
      <c r="K19" s="8" t="s">
        <v>816</v>
      </c>
    </row>
    <row r="20" spans="1:11" x14ac:dyDescent="0.15">
      <c r="A20" s="14" t="s">
        <v>308</v>
      </c>
      <c r="D20" s="6"/>
      <c r="E20" s="25">
        <v>0.33329999999999999</v>
      </c>
      <c r="F20" s="25">
        <v>0.33329999999999999</v>
      </c>
      <c r="G20" s="25">
        <v>0.33329999999999999</v>
      </c>
      <c r="H20" s="25">
        <v>0.33329999999999999</v>
      </c>
      <c r="I20" s="25">
        <v>0.33329999999999999</v>
      </c>
      <c r="J20" s="25">
        <v>0.33329999999999999</v>
      </c>
      <c r="K20" s="25">
        <v>0.33329999999999999</v>
      </c>
    </row>
    <row r="21" spans="1:11" x14ac:dyDescent="0.15">
      <c r="A21" s="14" t="s">
        <v>792</v>
      </c>
      <c r="D21" s="6"/>
      <c r="E21" s="27">
        <v>2</v>
      </c>
      <c r="F21" s="27">
        <v>2</v>
      </c>
      <c r="G21" s="27">
        <v>2</v>
      </c>
      <c r="H21" s="27">
        <v>2</v>
      </c>
      <c r="I21" s="27">
        <v>2</v>
      </c>
      <c r="J21" s="27">
        <v>2</v>
      </c>
      <c r="K21" s="27">
        <v>2</v>
      </c>
    </row>
    <row r="22" spans="1:11" x14ac:dyDescent="0.15">
      <c r="A22" s="14" t="s">
        <v>664</v>
      </c>
      <c r="D22" s="6"/>
      <c r="E22" s="25">
        <v>0.66659999999999997</v>
      </c>
      <c r="F22" s="25">
        <v>0.66659999999999997</v>
      </c>
      <c r="G22" s="25">
        <v>0.66659999999999997</v>
      </c>
      <c r="H22" s="25">
        <v>0.66659999999999997</v>
      </c>
      <c r="I22" s="25">
        <v>0.66659999999999997</v>
      </c>
      <c r="J22" s="25">
        <v>0.66659999999999997</v>
      </c>
      <c r="K22" s="25">
        <v>0.66659999999999997</v>
      </c>
    </row>
    <row r="23" spans="1:11" x14ac:dyDescent="0.15">
      <c r="A23" s="14" t="s">
        <v>354</v>
      </c>
      <c r="D23" s="6"/>
      <c r="E23" s="27">
        <v>4</v>
      </c>
      <c r="F23" s="27">
        <v>4</v>
      </c>
      <c r="G23" s="27">
        <v>4</v>
      </c>
      <c r="H23" s="27">
        <v>4</v>
      </c>
      <c r="I23" s="27">
        <v>4</v>
      </c>
      <c r="J23" s="27">
        <v>4</v>
      </c>
      <c r="K23" s="27">
        <v>4</v>
      </c>
    </row>
    <row r="24" spans="1:11" x14ac:dyDescent="0.15">
      <c r="A24" s="10" t="s">
        <v>594</v>
      </c>
      <c r="B24" s="10"/>
      <c r="C24" s="10"/>
      <c r="D24" s="11"/>
      <c r="E24" s="10">
        <v>3500</v>
      </c>
      <c r="F24" s="10">
        <v>3500</v>
      </c>
      <c r="G24" s="10">
        <v>3500</v>
      </c>
      <c r="H24" s="10">
        <v>3500</v>
      </c>
      <c r="I24" s="10">
        <v>3500</v>
      </c>
      <c r="J24" s="10">
        <v>3500</v>
      </c>
      <c r="K24" s="10">
        <v>3500</v>
      </c>
    </row>
    <row r="25" spans="1:11" x14ac:dyDescent="0.15">
      <c r="A25" t="s">
        <v>772</v>
      </c>
      <c r="D25" s="6"/>
      <c r="E25">
        <v>1.5103</v>
      </c>
      <c r="F25">
        <v>1.5356000000000001</v>
      </c>
      <c r="G25">
        <v>1.50579</v>
      </c>
      <c r="H25">
        <v>1.5106999999999999</v>
      </c>
      <c r="I25">
        <v>1.3859999999999999</v>
      </c>
      <c r="J25">
        <v>1.5115000000000001</v>
      </c>
      <c r="K25">
        <v>1.5786100000000001</v>
      </c>
    </row>
    <row r="26" spans="1:11" x14ac:dyDescent="0.15">
      <c r="A26" t="s">
        <v>699</v>
      </c>
      <c r="D26" s="6"/>
      <c r="E26">
        <v>1.2770999999999999</v>
      </c>
      <c r="F26">
        <v>1.3673</v>
      </c>
      <c r="G26">
        <v>1.3394699999999999</v>
      </c>
      <c r="H26">
        <v>1.3429</v>
      </c>
      <c r="I26">
        <v>1.232</v>
      </c>
      <c r="J26">
        <v>1.3458000000000001</v>
      </c>
      <c r="K26">
        <v>1.40316</v>
      </c>
    </row>
    <row r="27" spans="1:11" x14ac:dyDescent="0.15">
      <c r="A27" t="s">
        <v>549</v>
      </c>
      <c r="D27" s="6"/>
      <c r="E27">
        <v>1.2661</v>
      </c>
      <c r="F27">
        <v>1.2584</v>
      </c>
      <c r="G27">
        <v>1.2519100000000001</v>
      </c>
      <c r="H27">
        <v>1.2350000000000001</v>
      </c>
      <c r="I27">
        <v>1.133</v>
      </c>
      <c r="J27">
        <v>1.2392000000000001</v>
      </c>
      <c r="K27">
        <v>1.2904100000000001</v>
      </c>
    </row>
    <row r="28" spans="1:11" x14ac:dyDescent="0.15">
      <c r="A28" t="s">
        <v>592</v>
      </c>
      <c r="D28" s="6"/>
      <c r="E28">
        <v>1.1209</v>
      </c>
      <c r="F28">
        <v>1.2111000000000001</v>
      </c>
      <c r="G28">
        <v>1.2040599999999999</v>
      </c>
      <c r="H28">
        <v>1.1870000000000001</v>
      </c>
      <c r="I28">
        <v>1.089</v>
      </c>
      <c r="J28">
        <v>1.1919</v>
      </c>
      <c r="K28">
        <v>1.2403599999999999</v>
      </c>
    </row>
    <row r="29" spans="1:11" x14ac:dyDescent="0.15">
      <c r="A29" t="s">
        <v>698</v>
      </c>
      <c r="D29" s="6"/>
      <c r="E29">
        <v>41.459000000000003</v>
      </c>
      <c r="F29">
        <v>41.8</v>
      </c>
      <c r="G29">
        <v>41.15</v>
      </c>
      <c r="H29">
        <v>40.72</v>
      </c>
      <c r="I29">
        <v>36.85</v>
      </c>
      <c r="J29">
        <v>41.13</v>
      </c>
      <c r="K29">
        <v>47.387999999999998</v>
      </c>
    </row>
    <row r="30" spans="1:11" x14ac:dyDescent="0.15">
      <c r="D30" s="6"/>
    </row>
    <row r="31" spans="1:11" x14ac:dyDescent="0.15">
      <c r="A31" s="9" t="s">
        <v>616</v>
      </c>
      <c r="D31" s="6"/>
    </row>
    <row r="32" spans="1:11" x14ac:dyDescent="0.15">
      <c r="A32" s="9" t="s">
        <v>703</v>
      </c>
      <c r="D32" s="6"/>
      <c r="E32" s="8" t="s">
        <v>872</v>
      </c>
      <c r="F32" s="8" t="s">
        <v>396</v>
      </c>
      <c r="G32" s="8" t="s">
        <v>397</v>
      </c>
      <c r="H32" s="8" t="s">
        <v>398</v>
      </c>
      <c r="I32" s="8" t="s">
        <v>163</v>
      </c>
      <c r="J32" s="8" t="s">
        <v>126</v>
      </c>
      <c r="K32" s="8" t="s">
        <v>816</v>
      </c>
    </row>
    <row r="33" spans="1:11" x14ac:dyDescent="0.15">
      <c r="A33" s="14" t="s">
        <v>308</v>
      </c>
      <c r="D33" s="6"/>
      <c r="E33" s="25">
        <v>0.33329999999999999</v>
      </c>
      <c r="F33" s="25">
        <v>0.33329999999999999</v>
      </c>
      <c r="G33" s="25">
        <v>0.33329999999999999</v>
      </c>
      <c r="H33" s="25">
        <v>0.33329999999999999</v>
      </c>
      <c r="I33" s="25">
        <v>0.33329999999999999</v>
      </c>
      <c r="J33" s="25">
        <v>0.33329999999999999</v>
      </c>
      <c r="K33" s="25">
        <v>0.33329999999999999</v>
      </c>
    </row>
    <row r="34" spans="1:11" x14ac:dyDescent="0.15">
      <c r="A34" s="14" t="s">
        <v>792</v>
      </c>
      <c r="D34" s="6"/>
      <c r="E34" s="27">
        <v>2</v>
      </c>
      <c r="F34" s="27">
        <v>2</v>
      </c>
      <c r="G34" s="27">
        <v>2</v>
      </c>
      <c r="H34" s="27">
        <v>2</v>
      </c>
      <c r="I34" s="27">
        <v>2</v>
      </c>
      <c r="J34" s="27">
        <v>2</v>
      </c>
      <c r="K34" s="27">
        <v>2</v>
      </c>
    </row>
    <row r="35" spans="1:11" x14ac:dyDescent="0.15">
      <c r="A35" s="14" t="s">
        <v>664</v>
      </c>
      <c r="D35" s="6"/>
      <c r="E35" s="25">
        <v>0.66659999999999997</v>
      </c>
      <c r="F35" s="25">
        <v>0.66659999999999997</v>
      </c>
      <c r="G35" s="25">
        <v>0.66659999999999997</v>
      </c>
      <c r="H35" s="25">
        <v>0.66659999999999997</v>
      </c>
      <c r="I35" s="25">
        <v>0.66659999999999997</v>
      </c>
      <c r="J35" s="25">
        <v>0.66659999999999997</v>
      </c>
      <c r="K35" s="25">
        <v>0.66659999999999997</v>
      </c>
    </row>
    <row r="36" spans="1:11" x14ac:dyDescent="0.15">
      <c r="A36" s="14" t="s">
        <v>354</v>
      </c>
      <c r="D36" s="6"/>
      <c r="E36" s="27">
        <v>4</v>
      </c>
      <c r="F36" s="27">
        <v>4</v>
      </c>
      <c r="G36" s="27">
        <v>4</v>
      </c>
      <c r="H36" s="27">
        <v>4</v>
      </c>
      <c r="I36" s="27">
        <v>4</v>
      </c>
      <c r="J36" s="27">
        <v>4</v>
      </c>
      <c r="K36" s="27">
        <v>4</v>
      </c>
    </row>
    <row r="37" spans="1:11" x14ac:dyDescent="0.15">
      <c r="A37" s="10" t="s">
        <v>594</v>
      </c>
      <c r="B37" s="10"/>
      <c r="C37" s="10"/>
      <c r="D37" s="11"/>
      <c r="E37" s="10">
        <v>3200</v>
      </c>
      <c r="F37" s="10">
        <v>3200</v>
      </c>
      <c r="G37" s="10">
        <v>3200</v>
      </c>
      <c r="H37" s="10">
        <v>3200</v>
      </c>
      <c r="I37" s="10">
        <v>3200</v>
      </c>
      <c r="J37" s="10">
        <v>3200</v>
      </c>
      <c r="K37" s="10">
        <v>3200</v>
      </c>
    </row>
    <row r="38" spans="1:11" x14ac:dyDescent="0.15">
      <c r="A38" t="s">
        <v>772</v>
      </c>
      <c r="D38" s="6"/>
      <c r="E38">
        <v>1.6467000000000001</v>
      </c>
      <c r="F38">
        <v>1.6665000000000001</v>
      </c>
      <c r="G38">
        <v>1.63856</v>
      </c>
      <c r="H38">
        <v>1.5998000000000001</v>
      </c>
      <c r="I38">
        <v>1.49512</v>
      </c>
      <c r="J38">
        <v>1.6127</v>
      </c>
      <c r="K38">
        <v>1.68201</v>
      </c>
    </row>
    <row r="39" spans="1:11" x14ac:dyDescent="0.15">
      <c r="A39" t="s">
        <v>699</v>
      </c>
      <c r="D39" s="6"/>
      <c r="E39">
        <v>1.3079000000000001</v>
      </c>
      <c r="F39">
        <v>1.3232999999999999</v>
      </c>
      <c r="G39">
        <v>1.30185</v>
      </c>
      <c r="H39">
        <v>1.2714000000000001</v>
      </c>
      <c r="I39">
        <v>1.1882200000000001</v>
      </c>
      <c r="J39">
        <v>1.2811999999999999</v>
      </c>
      <c r="K39">
        <v>1.3367199999999999</v>
      </c>
    </row>
    <row r="40" spans="1:11" x14ac:dyDescent="0.15">
      <c r="A40" t="s">
        <v>549</v>
      </c>
      <c r="D40" s="6"/>
      <c r="E40">
        <v>1.397</v>
      </c>
      <c r="F40">
        <v>1.4135</v>
      </c>
      <c r="G40">
        <v>1.3904000000000001</v>
      </c>
      <c r="H40">
        <v>1.3575999999999999</v>
      </c>
      <c r="I40">
        <v>1.26874</v>
      </c>
      <c r="J40">
        <v>1.3684000000000001</v>
      </c>
      <c r="K40">
        <v>1.4272499999999999</v>
      </c>
    </row>
    <row r="41" spans="1:11" x14ac:dyDescent="0.15">
      <c r="A41" t="s">
        <v>592</v>
      </c>
      <c r="D41" s="6"/>
      <c r="E41">
        <v>1.2242999999999999</v>
      </c>
      <c r="F41">
        <v>1.2397</v>
      </c>
      <c r="G41">
        <v>1.21902</v>
      </c>
      <c r="H41">
        <v>1.1901999999999999</v>
      </c>
      <c r="I41">
        <v>1.11232</v>
      </c>
      <c r="J41">
        <v>1.1998</v>
      </c>
      <c r="K41">
        <v>1.25136</v>
      </c>
    </row>
    <row r="42" spans="1:11" x14ac:dyDescent="0.15">
      <c r="A42" t="s">
        <v>698</v>
      </c>
      <c r="D42" s="6"/>
      <c r="E42">
        <v>42.966000000000001</v>
      </c>
      <c r="F42">
        <v>43.52</v>
      </c>
      <c r="G42">
        <v>42.8</v>
      </c>
      <c r="H42">
        <v>41.82</v>
      </c>
      <c r="I42">
        <v>38.551229999999997</v>
      </c>
      <c r="J42">
        <v>42.13</v>
      </c>
      <c r="K42">
        <v>48.784999999999997</v>
      </c>
    </row>
    <row r="43" spans="1:11" x14ac:dyDescent="0.15">
      <c r="D43" s="6"/>
    </row>
    <row r="44" spans="1:11" x14ac:dyDescent="0.15">
      <c r="A44" s="15"/>
      <c r="B44" s="16"/>
      <c r="C44" s="16"/>
      <c r="D44" s="16"/>
      <c r="E44" s="16"/>
      <c r="F44" s="16"/>
      <c r="G44" s="16"/>
      <c r="H44" s="16"/>
      <c r="I44" s="16"/>
      <c r="J44" s="16"/>
      <c r="K44" s="16"/>
    </row>
  </sheetData>
  <sheetProtection algorithmName="SHA-512" hashValue="3WMn/SU4QD2iQh+5muSJ5eDy+UcIFTlUUg+4o8qsS0waV2NELrQEaLoDIqNKkNsj33GpICx+imCyhs9dmMDnrw==" saltValue="y0+CYxNzXFfDyTrGUby22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1">
    <tabColor indexed="44"/>
  </sheetPr>
  <dimension ref="A1:K34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8" width="11.6640625" customWidth="1"/>
  </cols>
  <sheetData>
    <row r="1" spans="1:11" x14ac:dyDescent="0.15">
      <c r="A1" t="s">
        <v>136</v>
      </c>
    </row>
    <row r="2" spans="1:11" x14ac:dyDescent="0.15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15">
      <c r="A3" s="3" t="s">
        <v>638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442</v>
      </c>
    </row>
    <row r="5" spans="1:11" x14ac:dyDescent="0.15">
      <c r="D5" s="6"/>
    </row>
    <row r="6" spans="1:11" x14ac:dyDescent="0.15">
      <c r="A6" s="9" t="s">
        <v>256</v>
      </c>
      <c r="D6" s="6"/>
      <c r="E6" s="8"/>
      <c r="F6" s="8" t="s">
        <v>396</v>
      </c>
    </row>
    <row r="7" spans="1:11" x14ac:dyDescent="0.15">
      <c r="A7" s="14" t="s">
        <v>308</v>
      </c>
      <c r="D7" s="6"/>
      <c r="F7" s="26">
        <v>0.5</v>
      </c>
    </row>
    <row r="8" spans="1:11" x14ac:dyDescent="0.15">
      <c r="A8" s="14" t="s">
        <v>792</v>
      </c>
      <c r="D8" s="6"/>
      <c r="F8" s="27">
        <v>3</v>
      </c>
    </row>
    <row r="9" spans="1:11" x14ac:dyDescent="0.15">
      <c r="A9" s="14" t="s">
        <v>664</v>
      </c>
      <c r="D9" s="6"/>
      <c r="F9" s="26">
        <v>0.5</v>
      </c>
    </row>
    <row r="10" spans="1:11" x14ac:dyDescent="0.15">
      <c r="A10" s="14" t="s">
        <v>354</v>
      </c>
      <c r="D10" s="6"/>
      <c r="F10" s="27">
        <v>3</v>
      </c>
    </row>
    <row r="11" spans="1:11" x14ac:dyDescent="0.15">
      <c r="A11" t="s">
        <v>594</v>
      </c>
      <c r="D11" s="6"/>
      <c r="F11">
        <v>6000</v>
      </c>
    </row>
    <row r="12" spans="1:11" x14ac:dyDescent="0.15">
      <c r="A12" s="10" t="s">
        <v>575</v>
      </c>
      <c r="B12" s="10"/>
      <c r="C12" s="10"/>
      <c r="D12" s="11"/>
      <c r="E12" s="10"/>
      <c r="F12" s="10">
        <v>9000</v>
      </c>
    </row>
    <row r="13" spans="1:11" x14ac:dyDescent="0.15">
      <c r="A13" t="s">
        <v>772</v>
      </c>
      <c r="D13" s="6"/>
      <c r="F13">
        <v>1.3779699999999999</v>
      </c>
    </row>
    <row r="14" spans="1:11" x14ac:dyDescent="0.15">
      <c r="A14" t="s">
        <v>287</v>
      </c>
      <c r="D14" s="6"/>
      <c r="F14">
        <v>0.95347999999999999</v>
      </c>
    </row>
    <row r="15" spans="1:11" x14ac:dyDescent="0.15">
      <c r="A15" t="s">
        <v>699</v>
      </c>
      <c r="D15" s="6"/>
      <c r="F15">
        <v>0.67430000000000001</v>
      </c>
    </row>
    <row r="16" spans="1:11" x14ac:dyDescent="0.15">
      <c r="A16" t="s">
        <v>549</v>
      </c>
      <c r="D16" s="6"/>
      <c r="F16">
        <v>1.28095</v>
      </c>
    </row>
    <row r="17" spans="1:6" x14ac:dyDescent="0.15">
      <c r="A17" t="s">
        <v>787</v>
      </c>
      <c r="D17" s="6"/>
      <c r="F17">
        <v>0.87526999999999999</v>
      </c>
    </row>
    <row r="18" spans="1:6" x14ac:dyDescent="0.15">
      <c r="A18" t="s">
        <v>592</v>
      </c>
      <c r="D18" s="6"/>
      <c r="F18">
        <v>0.63943000000000005</v>
      </c>
    </row>
    <row r="19" spans="1:6" x14ac:dyDescent="0.15">
      <c r="A19" t="s">
        <v>698</v>
      </c>
      <c r="D19" s="6"/>
      <c r="F19">
        <v>44.27</v>
      </c>
    </row>
    <row r="20" spans="1:6" x14ac:dyDescent="0.15">
      <c r="D20" s="6"/>
    </row>
    <row r="21" spans="1:6" x14ac:dyDescent="0.15">
      <c r="D21" s="6"/>
    </row>
    <row r="22" spans="1:6" x14ac:dyDescent="0.15">
      <c r="A22" s="9" t="s">
        <v>451</v>
      </c>
      <c r="D22" s="6"/>
      <c r="E22" s="8" t="s">
        <v>872</v>
      </c>
      <c r="F22" s="8"/>
    </row>
    <row r="23" spans="1:6" x14ac:dyDescent="0.15">
      <c r="A23" s="14" t="s">
        <v>308</v>
      </c>
      <c r="D23" s="6"/>
      <c r="E23" s="25">
        <v>0.33329999999999999</v>
      </c>
    </row>
    <row r="24" spans="1:6" x14ac:dyDescent="0.15">
      <c r="A24" s="14" t="s">
        <v>792</v>
      </c>
      <c r="D24" s="6"/>
      <c r="E24" s="27">
        <v>2</v>
      </c>
    </row>
    <row r="25" spans="1:6" x14ac:dyDescent="0.15">
      <c r="A25" s="14" t="s">
        <v>664</v>
      </c>
      <c r="D25" s="6"/>
      <c r="E25" s="25">
        <v>0.66659999999999997</v>
      </c>
    </row>
    <row r="26" spans="1:6" x14ac:dyDescent="0.15">
      <c r="A26" s="14" t="s">
        <v>354</v>
      </c>
      <c r="D26" s="6"/>
      <c r="E26" s="27">
        <v>4</v>
      </c>
    </row>
    <row r="27" spans="1:6" x14ac:dyDescent="0.15">
      <c r="A27" s="10" t="s">
        <v>594</v>
      </c>
      <c r="B27" s="10"/>
      <c r="C27" s="10"/>
      <c r="D27" s="11"/>
      <c r="E27" s="10">
        <v>3500</v>
      </c>
      <c r="F27" s="10"/>
    </row>
    <row r="28" spans="1:6" x14ac:dyDescent="0.15">
      <c r="A28" t="s">
        <v>772</v>
      </c>
      <c r="D28" s="6"/>
      <c r="E28">
        <v>1.2165999999999999</v>
      </c>
    </row>
    <row r="29" spans="1:6" x14ac:dyDescent="0.15">
      <c r="A29" t="s">
        <v>699</v>
      </c>
      <c r="D29" s="6"/>
      <c r="E29">
        <v>1.0516000000000001</v>
      </c>
    </row>
    <row r="30" spans="1:6" x14ac:dyDescent="0.15">
      <c r="A30" t="s">
        <v>549</v>
      </c>
      <c r="D30" s="6"/>
      <c r="E30">
        <v>1.1616</v>
      </c>
    </row>
    <row r="31" spans="1:6" x14ac:dyDescent="0.15">
      <c r="A31" t="s">
        <v>592</v>
      </c>
      <c r="D31" s="6"/>
      <c r="E31">
        <v>0.90859999999999996</v>
      </c>
    </row>
    <row r="32" spans="1:6" x14ac:dyDescent="0.15">
      <c r="A32" t="s">
        <v>698</v>
      </c>
      <c r="D32" s="6"/>
      <c r="E32">
        <v>40.061999999999998</v>
      </c>
    </row>
    <row r="33" spans="1:11" x14ac:dyDescent="0.15">
      <c r="D33" s="6"/>
    </row>
    <row r="34" spans="1:11" x14ac:dyDescent="0.15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</row>
  </sheetData>
  <sheetProtection algorithmName="SHA-512" hashValue="4F9xEAIpBa8ojkZMJhgeWw0kBmnMJE4QJ7agBoSnHGWkLXJ1/YPqollt7VR4vb0Z9W6QZZ6BFpLRwFoKrOQ3QQ==" saltValue="WJT5pnJF1ppcUE3VnxfpC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82">
    <tabColor indexed="44"/>
  </sheetPr>
  <dimension ref="A1:K50"/>
  <sheetViews>
    <sheetView workbookViewId="0">
      <pane xSplit="11" topLeftCell="L1" activePane="topRight" state="frozen"/>
      <selection pane="topRight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8" width="11.6640625" customWidth="1"/>
  </cols>
  <sheetData>
    <row r="1" spans="1:11" x14ac:dyDescent="0.15">
      <c r="A1" t="s">
        <v>136</v>
      </c>
    </row>
    <row r="2" spans="1:11" x14ac:dyDescent="0.1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x14ac:dyDescent="0.15">
      <c r="A3" s="7" t="s">
        <v>570</v>
      </c>
      <c r="D3" s="6"/>
    </row>
    <row r="4" spans="1:11" x14ac:dyDescent="0.15">
      <c r="D4" s="6"/>
      <c r="E4" s="7" t="s">
        <v>442</v>
      </c>
    </row>
    <row r="5" spans="1:11" x14ac:dyDescent="0.15">
      <c r="A5" s="9" t="s">
        <v>731</v>
      </c>
      <c r="D5" s="6"/>
    </row>
    <row r="6" spans="1:11" x14ac:dyDescent="0.15">
      <c r="A6" s="9" t="s">
        <v>341</v>
      </c>
      <c r="D6" s="6"/>
      <c r="E6" s="8" t="s">
        <v>396</v>
      </c>
      <c r="F6" s="8"/>
    </row>
    <row r="7" spans="1:11" x14ac:dyDescent="0.15">
      <c r="A7" s="14" t="s">
        <v>308</v>
      </c>
      <c r="D7" s="6"/>
      <c r="E7" s="25">
        <v>0.33329999999999999</v>
      </c>
    </row>
    <row r="8" spans="1:11" x14ac:dyDescent="0.15">
      <c r="A8" s="14" t="s">
        <v>792</v>
      </c>
      <c r="D8" s="6"/>
      <c r="E8" s="27">
        <v>2</v>
      </c>
    </row>
    <row r="9" spans="1:11" x14ac:dyDescent="0.15">
      <c r="A9" s="14" t="s">
        <v>664</v>
      </c>
      <c r="D9" s="6"/>
      <c r="E9" s="25">
        <v>0.66659999999999997</v>
      </c>
    </row>
    <row r="10" spans="1:11" x14ac:dyDescent="0.15">
      <c r="A10" s="14" t="s">
        <v>354</v>
      </c>
      <c r="D10" s="6"/>
      <c r="E10" s="27">
        <v>4</v>
      </c>
    </row>
    <row r="11" spans="1:11" x14ac:dyDescent="0.15">
      <c r="A11" t="s">
        <v>594</v>
      </c>
      <c r="D11" s="6"/>
      <c r="E11">
        <v>4000</v>
      </c>
    </row>
    <row r="12" spans="1:11" x14ac:dyDescent="0.15">
      <c r="A12" s="10" t="s">
        <v>575</v>
      </c>
      <c r="B12" s="10"/>
      <c r="C12" s="10"/>
      <c r="D12" s="11"/>
      <c r="E12" s="10">
        <v>12000</v>
      </c>
      <c r="F12" s="10"/>
    </row>
    <row r="13" spans="1:11" x14ac:dyDescent="0.15">
      <c r="A13" t="s">
        <v>772</v>
      </c>
      <c r="D13" s="6"/>
      <c r="E13">
        <v>1.3081199999999999</v>
      </c>
    </row>
    <row r="14" spans="1:11" x14ac:dyDescent="0.15">
      <c r="A14" t="s">
        <v>287</v>
      </c>
      <c r="D14" s="6"/>
      <c r="E14">
        <v>1.2286999999999999</v>
      </c>
    </row>
    <row r="15" spans="1:11" x14ac:dyDescent="0.15">
      <c r="A15" t="s">
        <v>699</v>
      </c>
      <c r="D15" s="6"/>
      <c r="E15">
        <v>0.93840999999999997</v>
      </c>
    </row>
    <row r="16" spans="1:11" x14ac:dyDescent="0.15">
      <c r="A16" t="s">
        <v>549</v>
      </c>
      <c r="D16" s="6"/>
      <c r="E16">
        <v>1.25169</v>
      </c>
    </row>
    <row r="17" spans="1:6" x14ac:dyDescent="0.15">
      <c r="A17" t="s">
        <v>787</v>
      </c>
      <c r="D17" s="6"/>
      <c r="E17">
        <v>1.1896500000000001</v>
      </c>
    </row>
    <row r="18" spans="1:6" x14ac:dyDescent="0.15">
      <c r="A18" t="s">
        <v>592</v>
      </c>
      <c r="D18" s="6"/>
      <c r="E18">
        <v>0.90771999999999997</v>
      </c>
    </row>
    <row r="19" spans="1:6" x14ac:dyDescent="0.15">
      <c r="A19" t="s">
        <v>698</v>
      </c>
      <c r="D19" s="6"/>
      <c r="E19">
        <v>41.59</v>
      </c>
    </row>
    <row r="20" spans="1:6" x14ac:dyDescent="0.15">
      <c r="D20" s="6"/>
    </row>
    <row r="21" spans="1:6" x14ac:dyDescent="0.15">
      <c r="A21" s="9" t="s">
        <v>540</v>
      </c>
      <c r="D21" s="6"/>
    </row>
    <row r="22" spans="1:6" x14ac:dyDescent="0.15">
      <c r="A22" s="9" t="s">
        <v>861</v>
      </c>
      <c r="D22" s="6"/>
      <c r="E22" s="8"/>
      <c r="F22" s="8" t="s">
        <v>397</v>
      </c>
    </row>
    <row r="23" spans="1:6" x14ac:dyDescent="0.15">
      <c r="A23" s="14" t="s">
        <v>308</v>
      </c>
      <c r="D23" s="6"/>
      <c r="F23" s="25">
        <v>0.33329999999999999</v>
      </c>
    </row>
    <row r="24" spans="1:6" x14ac:dyDescent="0.15">
      <c r="A24" s="14" t="s">
        <v>792</v>
      </c>
      <c r="D24" s="6"/>
      <c r="F24" s="27">
        <v>2</v>
      </c>
    </row>
    <row r="25" spans="1:6" x14ac:dyDescent="0.15">
      <c r="A25" s="14" t="s">
        <v>664</v>
      </c>
      <c r="D25" s="6"/>
      <c r="F25" s="25">
        <v>0.66659999999999997</v>
      </c>
    </row>
    <row r="26" spans="1:6" x14ac:dyDescent="0.15">
      <c r="A26" s="14" t="s">
        <v>354</v>
      </c>
      <c r="D26" s="6"/>
      <c r="F26" s="27">
        <v>4</v>
      </c>
    </row>
    <row r="27" spans="1:6" x14ac:dyDescent="0.15">
      <c r="A27" s="10" t="s">
        <v>594</v>
      </c>
      <c r="B27" s="10"/>
      <c r="C27" s="10"/>
      <c r="D27" s="11"/>
      <c r="E27" s="10"/>
      <c r="F27" s="10">
        <v>3200</v>
      </c>
    </row>
    <row r="28" spans="1:6" x14ac:dyDescent="0.15">
      <c r="A28" t="s">
        <v>772</v>
      </c>
      <c r="D28" s="6"/>
      <c r="F28">
        <v>1.2421199999999999</v>
      </c>
    </row>
    <row r="29" spans="1:6" x14ac:dyDescent="0.15">
      <c r="A29" t="s">
        <v>699</v>
      </c>
      <c r="D29" s="6"/>
      <c r="F29">
        <v>1.0959300000000001</v>
      </c>
    </row>
    <row r="30" spans="1:6" x14ac:dyDescent="0.15">
      <c r="A30" t="s">
        <v>549</v>
      </c>
      <c r="D30" s="6"/>
      <c r="F30">
        <v>1.16611</v>
      </c>
    </row>
    <row r="31" spans="1:6" x14ac:dyDescent="0.15">
      <c r="A31" t="s">
        <v>592</v>
      </c>
      <c r="D31" s="6"/>
      <c r="F31">
        <v>1.04071</v>
      </c>
    </row>
    <row r="32" spans="1:6" x14ac:dyDescent="0.15">
      <c r="A32" t="s">
        <v>698</v>
      </c>
      <c r="D32" s="6"/>
      <c r="F32">
        <v>39.89</v>
      </c>
    </row>
    <row r="33" spans="1:6" x14ac:dyDescent="0.15">
      <c r="D33" s="6"/>
    </row>
    <row r="34" spans="1:6" x14ac:dyDescent="0.15">
      <c r="A34" s="9" t="s">
        <v>540</v>
      </c>
      <c r="D34" s="6"/>
    </row>
    <row r="35" spans="1:6" x14ac:dyDescent="0.15">
      <c r="A35" s="9" t="s">
        <v>343</v>
      </c>
      <c r="D35" s="6"/>
      <c r="E35" s="8" t="s">
        <v>396</v>
      </c>
      <c r="F35" s="8"/>
    </row>
    <row r="36" spans="1:6" x14ac:dyDescent="0.15">
      <c r="A36" s="14" t="s">
        <v>308</v>
      </c>
      <c r="D36" s="6"/>
      <c r="E36" s="25">
        <v>0.33329999999999999</v>
      </c>
    </row>
    <row r="37" spans="1:6" x14ac:dyDescent="0.15">
      <c r="A37" s="14" t="s">
        <v>792</v>
      </c>
      <c r="D37" s="6"/>
      <c r="E37" s="27">
        <v>2</v>
      </c>
    </row>
    <row r="38" spans="1:6" x14ac:dyDescent="0.15">
      <c r="A38" s="14" t="s">
        <v>664</v>
      </c>
      <c r="D38" s="6"/>
      <c r="E38" s="25">
        <v>0.66659999999999997</v>
      </c>
    </row>
    <row r="39" spans="1:6" x14ac:dyDescent="0.15">
      <c r="A39" s="14" t="s">
        <v>354</v>
      </c>
      <c r="D39" s="6"/>
      <c r="E39" s="27">
        <v>4</v>
      </c>
    </row>
    <row r="40" spans="1:6" x14ac:dyDescent="0.15">
      <c r="A40" t="s">
        <v>594</v>
      </c>
      <c r="D40" s="6"/>
      <c r="E40">
        <v>4000</v>
      </c>
    </row>
    <row r="41" spans="1:6" x14ac:dyDescent="0.15">
      <c r="A41" s="10" t="s">
        <v>575</v>
      </c>
      <c r="B41" s="10"/>
      <c r="C41" s="10"/>
      <c r="D41" s="11"/>
      <c r="E41" s="10">
        <v>12000</v>
      </c>
      <c r="F41" s="10"/>
    </row>
    <row r="42" spans="1:6" x14ac:dyDescent="0.15">
      <c r="A42" t="s">
        <v>772</v>
      </c>
      <c r="D42" s="6"/>
      <c r="E42">
        <v>1.29481</v>
      </c>
    </row>
    <row r="43" spans="1:6" x14ac:dyDescent="0.15">
      <c r="A43" t="s">
        <v>287</v>
      </c>
      <c r="D43" s="6"/>
      <c r="E43">
        <v>1.1345400000000001</v>
      </c>
    </row>
    <row r="44" spans="1:6" x14ac:dyDescent="0.15">
      <c r="A44" t="s">
        <v>699</v>
      </c>
      <c r="D44" s="6"/>
      <c r="E44">
        <v>0.95469000000000004</v>
      </c>
    </row>
    <row r="45" spans="1:6" x14ac:dyDescent="0.15">
      <c r="A45" t="s">
        <v>549</v>
      </c>
      <c r="D45" s="6"/>
      <c r="E45">
        <v>1.2819400000000001</v>
      </c>
    </row>
    <row r="46" spans="1:6" x14ac:dyDescent="0.15">
      <c r="A46" t="s">
        <v>787</v>
      </c>
      <c r="D46" s="6"/>
      <c r="E46">
        <v>1.1144099999999999</v>
      </c>
    </row>
    <row r="47" spans="1:6" x14ac:dyDescent="0.15">
      <c r="A47" t="s">
        <v>592</v>
      </c>
      <c r="D47" s="6"/>
      <c r="E47">
        <v>0.92301</v>
      </c>
    </row>
    <row r="48" spans="1:6" x14ac:dyDescent="0.15">
      <c r="A48" t="s">
        <v>698</v>
      </c>
      <c r="D48" s="6"/>
      <c r="E48">
        <v>41.59</v>
      </c>
    </row>
    <row r="49" spans="1:11" x14ac:dyDescent="0.15">
      <c r="D49" s="6"/>
    </row>
    <row r="50" spans="1:11" x14ac:dyDescent="0.15">
      <c r="A50" s="17"/>
      <c r="B50" s="18"/>
      <c r="C50" s="18"/>
      <c r="D50" s="18"/>
      <c r="E50" s="18"/>
      <c r="F50" s="18"/>
      <c r="G50" s="18"/>
      <c r="H50" s="18"/>
      <c r="I50" s="18"/>
      <c r="J50" s="18"/>
      <c r="K50" s="18"/>
    </row>
  </sheetData>
  <sheetProtection algorithmName="SHA-512" hashValue="/jC0NKNvjoFJxEot3CkHazVoepdkz7MDufCI7izDIidiEL9ECAaOQ+GpABYiFwK4ZOJ0wEkN2VLN683JhlB0PQ==" saltValue="sAJ6+irmyke+XaGJLSw0Tw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3">
    <tabColor indexed="44"/>
  </sheetPr>
  <dimension ref="A1:K44"/>
  <sheetViews>
    <sheetView workbookViewId="0">
      <pane xSplit="11" topLeftCell="L1" activePane="topRight" state="frozen"/>
      <selection pane="topRight" activeCell="M10" sqref="M10"/>
    </sheetView>
  </sheetViews>
  <sheetFormatPr baseColWidth="10" defaultColWidth="8.83203125" defaultRowHeight="13" x14ac:dyDescent="0.15"/>
  <cols>
    <col min="1" max="1" width="13.33203125" customWidth="1"/>
    <col min="2" max="2" width="9.5" customWidth="1"/>
    <col min="4" max="4" width="2" customWidth="1"/>
    <col min="5" max="18" width="11.6640625" customWidth="1"/>
  </cols>
  <sheetData>
    <row r="1" spans="1:11" x14ac:dyDescent="0.15">
      <c r="A1" t="s">
        <v>136</v>
      </c>
    </row>
    <row r="2" spans="1:11" x14ac:dyDescent="0.15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15">
      <c r="A3" s="3" t="s">
        <v>705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6"/>
      <c r="E4" s="7" t="s">
        <v>442</v>
      </c>
    </row>
    <row r="5" spans="1:11" x14ac:dyDescent="0.15">
      <c r="A5" s="9" t="s">
        <v>390</v>
      </c>
      <c r="D5" s="6"/>
    </row>
    <row r="6" spans="1:11" x14ac:dyDescent="0.15">
      <c r="A6" s="9" t="s">
        <v>869</v>
      </c>
      <c r="D6" s="6"/>
      <c r="E6" s="8"/>
      <c r="F6" s="8" t="s">
        <v>397</v>
      </c>
    </row>
    <row r="7" spans="1:11" x14ac:dyDescent="0.15">
      <c r="A7" s="14" t="s">
        <v>308</v>
      </c>
      <c r="D7" s="6"/>
      <c r="E7" s="8"/>
      <c r="F7" s="25">
        <v>0.33329999999999999</v>
      </c>
    </row>
    <row r="8" spans="1:11" x14ac:dyDescent="0.15">
      <c r="A8" s="14" t="s">
        <v>792</v>
      </c>
      <c r="D8" s="6"/>
      <c r="E8" s="8"/>
      <c r="F8" s="27">
        <v>2</v>
      </c>
    </row>
    <row r="9" spans="1:11" x14ac:dyDescent="0.15">
      <c r="A9" s="14" t="s">
        <v>664</v>
      </c>
      <c r="D9" s="6"/>
      <c r="E9" s="8"/>
      <c r="F9" s="25">
        <v>0.66659999999999997</v>
      </c>
    </row>
    <row r="10" spans="1:11" x14ac:dyDescent="0.15">
      <c r="A10" s="14" t="s">
        <v>354</v>
      </c>
      <c r="D10" s="6"/>
      <c r="F10" s="27">
        <v>4</v>
      </c>
    </row>
    <row r="11" spans="1:11" x14ac:dyDescent="0.15">
      <c r="A11" s="10" t="s">
        <v>594</v>
      </c>
      <c r="B11" s="10"/>
      <c r="C11" s="10"/>
      <c r="D11" s="11"/>
      <c r="E11" s="10"/>
      <c r="F11" s="10">
        <v>3200</v>
      </c>
    </row>
    <row r="12" spans="1:11" x14ac:dyDescent="0.15">
      <c r="A12" t="s">
        <v>772</v>
      </c>
      <c r="D12" s="6"/>
      <c r="F12">
        <v>1.3784099999999999</v>
      </c>
    </row>
    <row r="13" spans="1:11" x14ac:dyDescent="0.15">
      <c r="A13" t="s">
        <v>699</v>
      </c>
      <c r="D13" s="6"/>
      <c r="F13">
        <v>1.2130799999999999</v>
      </c>
    </row>
    <row r="14" spans="1:11" x14ac:dyDescent="0.15">
      <c r="A14" t="s">
        <v>549</v>
      </c>
      <c r="D14" s="6"/>
      <c r="F14">
        <v>1.17238</v>
      </c>
    </row>
    <row r="15" spans="1:11" x14ac:dyDescent="0.15">
      <c r="A15" t="s">
        <v>592</v>
      </c>
      <c r="D15" s="6"/>
      <c r="F15">
        <v>1.0288299999999999</v>
      </c>
    </row>
    <row r="16" spans="1:11" x14ac:dyDescent="0.15">
      <c r="A16" t="s">
        <v>698</v>
      </c>
      <c r="D16" s="6"/>
      <c r="F16">
        <v>38.770000000000003</v>
      </c>
    </row>
    <row r="17" spans="1:6" x14ac:dyDescent="0.15">
      <c r="D17" s="6"/>
    </row>
    <row r="18" spans="1:6" x14ac:dyDescent="0.15">
      <c r="A18" s="9" t="s">
        <v>616</v>
      </c>
      <c r="D18" s="6"/>
    </row>
    <row r="19" spans="1:6" x14ac:dyDescent="0.15">
      <c r="A19" s="9" t="s">
        <v>344</v>
      </c>
      <c r="D19" s="6"/>
      <c r="E19" s="8" t="s">
        <v>872</v>
      </c>
      <c r="F19" s="8"/>
    </row>
    <row r="20" spans="1:6" x14ac:dyDescent="0.15">
      <c r="A20" s="14" t="s">
        <v>308</v>
      </c>
      <c r="D20" s="6"/>
      <c r="E20" s="25">
        <v>0.33329999999999999</v>
      </c>
      <c r="F20" s="8"/>
    </row>
    <row r="21" spans="1:6" x14ac:dyDescent="0.15">
      <c r="A21" s="14" t="s">
        <v>792</v>
      </c>
      <c r="D21" s="6"/>
      <c r="E21" s="27">
        <v>2</v>
      </c>
    </row>
    <row r="22" spans="1:6" x14ac:dyDescent="0.15">
      <c r="A22" s="14" t="s">
        <v>664</v>
      </c>
      <c r="D22" s="6"/>
      <c r="E22" s="25">
        <v>0.66659999999999997</v>
      </c>
    </row>
    <row r="23" spans="1:6" x14ac:dyDescent="0.15">
      <c r="A23" s="14" t="s">
        <v>354</v>
      </c>
      <c r="D23" s="6"/>
      <c r="E23" s="27">
        <v>4</v>
      </c>
    </row>
    <row r="24" spans="1:6" x14ac:dyDescent="0.15">
      <c r="A24" s="10" t="s">
        <v>594</v>
      </c>
      <c r="B24" s="10"/>
      <c r="C24" s="10"/>
      <c r="D24" s="11"/>
      <c r="E24" s="10">
        <v>3500</v>
      </c>
      <c r="F24" s="10"/>
    </row>
    <row r="25" spans="1:6" x14ac:dyDescent="0.15">
      <c r="A25" t="s">
        <v>772</v>
      </c>
      <c r="D25" s="6"/>
      <c r="E25">
        <v>1.4047000000000001</v>
      </c>
    </row>
    <row r="26" spans="1:6" x14ac:dyDescent="0.15">
      <c r="A26" t="s">
        <v>699</v>
      </c>
      <c r="D26" s="6"/>
      <c r="E26">
        <v>1.2506999999999999</v>
      </c>
    </row>
    <row r="27" spans="1:6" x14ac:dyDescent="0.15">
      <c r="A27" t="s">
        <v>549</v>
      </c>
      <c r="D27" s="6"/>
      <c r="E27">
        <v>1.1516999999999999</v>
      </c>
    </row>
    <row r="28" spans="1:6" x14ac:dyDescent="0.15">
      <c r="A28" t="s">
        <v>592</v>
      </c>
      <c r="D28" s="6"/>
      <c r="E28">
        <v>1.1076999999999999</v>
      </c>
    </row>
    <row r="29" spans="1:6" x14ac:dyDescent="0.15">
      <c r="A29" t="s">
        <v>698</v>
      </c>
      <c r="D29" s="6"/>
      <c r="E29">
        <v>37.697000000000003</v>
      </c>
    </row>
    <row r="30" spans="1:6" x14ac:dyDescent="0.15">
      <c r="D30" s="6"/>
    </row>
    <row r="31" spans="1:6" x14ac:dyDescent="0.15">
      <c r="A31" s="9" t="s">
        <v>616</v>
      </c>
      <c r="D31" s="6"/>
    </row>
    <row r="32" spans="1:6" x14ac:dyDescent="0.15">
      <c r="A32" s="9" t="s">
        <v>703</v>
      </c>
      <c r="D32" s="6"/>
      <c r="E32" s="8"/>
      <c r="F32" s="8" t="s">
        <v>397</v>
      </c>
    </row>
    <row r="33" spans="1:11" x14ac:dyDescent="0.15">
      <c r="A33" s="14" t="s">
        <v>308</v>
      </c>
      <c r="D33" s="6"/>
      <c r="F33" s="25">
        <v>0.33329999999999999</v>
      </c>
    </row>
    <row r="34" spans="1:11" x14ac:dyDescent="0.15">
      <c r="A34" s="14" t="s">
        <v>792</v>
      </c>
      <c r="D34" s="6"/>
      <c r="F34" s="27">
        <v>2</v>
      </c>
    </row>
    <row r="35" spans="1:11" x14ac:dyDescent="0.15">
      <c r="A35" s="14" t="s">
        <v>664</v>
      </c>
      <c r="D35" s="6"/>
      <c r="F35" s="25">
        <v>0.66659999999999997</v>
      </c>
    </row>
    <row r="36" spans="1:11" x14ac:dyDescent="0.15">
      <c r="A36" s="14" t="s">
        <v>354</v>
      </c>
      <c r="D36" s="6"/>
      <c r="F36" s="27">
        <v>4</v>
      </c>
    </row>
    <row r="37" spans="1:11" x14ac:dyDescent="0.15">
      <c r="A37" s="10" t="s">
        <v>594</v>
      </c>
      <c r="B37" s="10"/>
      <c r="C37" s="10"/>
      <c r="D37" s="11"/>
      <c r="E37" s="10"/>
      <c r="F37" s="10">
        <v>3200</v>
      </c>
    </row>
    <row r="38" spans="1:11" x14ac:dyDescent="0.15">
      <c r="A38" t="s">
        <v>772</v>
      </c>
      <c r="D38" s="6"/>
      <c r="F38">
        <v>1.52427</v>
      </c>
    </row>
    <row r="39" spans="1:11" x14ac:dyDescent="0.15">
      <c r="A39" t="s">
        <v>699</v>
      </c>
      <c r="D39" s="6"/>
      <c r="F39">
        <v>1.21099</v>
      </c>
    </row>
    <row r="40" spans="1:11" x14ac:dyDescent="0.15">
      <c r="A40" t="s">
        <v>549</v>
      </c>
      <c r="D40" s="6"/>
      <c r="F40">
        <v>1.29338</v>
      </c>
    </row>
    <row r="41" spans="1:11" x14ac:dyDescent="0.15">
      <c r="A41" t="s">
        <v>592</v>
      </c>
      <c r="D41" s="6"/>
      <c r="F41">
        <v>1.1339900000000001</v>
      </c>
    </row>
    <row r="42" spans="1:11" x14ac:dyDescent="0.15">
      <c r="A42" t="s">
        <v>698</v>
      </c>
      <c r="D42" s="6"/>
      <c r="F42">
        <v>39.82</v>
      </c>
    </row>
    <row r="43" spans="1:11" x14ac:dyDescent="0.15">
      <c r="D43" s="6"/>
    </row>
    <row r="44" spans="1:11" x14ac:dyDescent="0.15">
      <c r="A44" s="17"/>
      <c r="B44" s="18"/>
      <c r="C44" s="18"/>
      <c r="D44" s="18"/>
      <c r="E44" s="18"/>
      <c r="F44" s="18"/>
      <c r="G44" s="18"/>
      <c r="H44" s="18"/>
      <c r="I44" s="18"/>
      <c r="J44" s="18"/>
      <c r="K44" s="18"/>
    </row>
  </sheetData>
  <sheetProtection algorithmName="SHA-512" hashValue="VNfJNd3RDY30r0bMFG3DPcQCE4HrauxktMUUdk7DY19WrH6qyr45PE/nltQEHrrL5FUFRA1ADIG5nTNTcHhFig==" saltValue="EyQlqDhjV0JOIdakYjzcYA==" spinCount="100000" sheet="1" objects="1" scenarios="1"/>
  <phoneticPr fontId="3" type="noConversion"/>
  <pageMargins left="0.7" right="0.7" top="0.75" bottom="0.7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DFB633-FDDC-47D8-AED1-FD8EF1A9989A}"/>
</file>

<file path=customXml/itemProps2.xml><?xml version="1.0" encoding="utf-8"?>
<ds:datastoreItem xmlns:ds="http://schemas.openxmlformats.org/officeDocument/2006/customXml" ds:itemID="{96BA8682-5729-4C2B-AEE3-93D8F28156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95</vt:i4>
      </vt:variant>
    </vt:vector>
  </HeadingPairs>
  <TitlesOfParts>
    <vt:vector size="95" baseType="lpstr">
      <vt:lpstr>Summary</vt:lpstr>
      <vt:lpstr>Bills Jul'23</vt:lpstr>
      <vt:lpstr>Bills Jan'23</vt:lpstr>
      <vt:lpstr>Bills Jul'22</vt:lpstr>
      <vt:lpstr>Bills Jan'22</vt:lpstr>
      <vt:lpstr>Bills Jul'21</vt:lpstr>
      <vt:lpstr>Bills Jan'21</vt:lpstr>
      <vt:lpstr>Bills Jul'20</vt:lpstr>
      <vt:lpstr>Bills Jan'20</vt:lpstr>
      <vt:lpstr>Bills Jul'19</vt:lpstr>
      <vt:lpstr>Bills Jan'19</vt:lpstr>
      <vt:lpstr>Bills Jul'18 </vt:lpstr>
      <vt:lpstr>Bills Jan'18</vt:lpstr>
      <vt:lpstr>Bills Jul'17</vt:lpstr>
      <vt:lpstr>Bills Jan'17</vt:lpstr>
      <vt:lpstr>Bills Jul'16</vt:lpstr>
      <vt:lpstr>Bills Jan'16</vt:lpstr>
      <vt:lpstr>Bills Jul'15</vt:lpstr>
      <vt:lpstr>Bills Jan'15</vt:lpstr>
      <vt:lpstr>Bills Jul'14</vt:lpstr>
      <vt:lpstr>Bills Jan'14</vt:lpstr>
      <vt:lpstr>Bills Jul'13</vt:lpstr>
      <vt:lpstr>Bills Jan'13</vt:lpstr>
      <vt:lpstr>Bills Jul'12</vt:lpstr>
      <vt:lpstr>Bills Jan'12</vt:lpstr>
      <vt:lpstr>Bills Jul'11</vt:lpstr>
      <vt:lpstr>Bills Jan'11</vt:lpstr>
      <vt:lpstr>Bills Jul'10</vt:lpstr>
      <vt:lpstr>Bills Jan'10</vt:lpstr>
      <vt:lpstr>Bills Jul'09</vt:lpstr>
      <vt:lpstr>Bills Jan'09</vt:lpstr>
      <vt:lpstr>Bills Jul'08</vt:lpstr>
      <vt:lpstr>Tariffs Jul2023</vt:lpstr>
      <vt:lpstr>Tariffs Jan2023</vt:lpstr>
      <vt:lpstr>Tariffs Jul2022</vt:lpstr>
      <vt:lpstr>Tariffs Jan2022</vt:lpstr>
      <vt:lpstr>Tariffs Jul2021</vt:lpstr>
      <vt:lpstr>Tariffs Jan2021</vt:lpstr>
      <vt:lpstr>Tariffs Jul2020</vt:lpstr>
      <vt:lpstr>Tariffs Jan2020</vt:lpstr>
      <vt:lpstr>Tariffs Jul2019</vt:lpstr>
      <vt:lpstr>Tariffs Jan2019</vt:lpstr>
      <vt:lpstr>Tariffs Jul2018</vt:lpstr>
      <vt:lpstr>Tariffs Jan2018</vt:lpstr>
      <vt:lpstr>Tariffs Jul2017</vt:lpstr>
      <vt:lpstr>Tariffs Jan2017</vt:lpstr>
      <vt:lpstr>Tariffs July2016</vt:lpstr>
      <vt:lpstr>Jan'16 Multi</vt:lpstr>
      <vt:lpstr>Jan'16 Envestra</vt:lpstr>
      <vt:lpstr>Jan'16 SP</vt:lpstr>
      <vt:lpstr>Jul'15 Multi</vt:lpstr>
      <vt:lpstr>Jul'15 Envestra</vt:lpstr>
      <vt:lpstr>Jul'15 SP</vt:lpstr>
      <vt:lpstr>Jan'15 Multi</vt:lpstr>
      <vt:lpstr>Jan'15 Envestra</vt:lpstr>
      <vt:lpstr>Jan'15 SP</vt:lpstr>
      <vt:lpstr>Jul'14 Multi</vt:lpstr>
      <vt:lpstr>Jul'14 Envestra</vt:lpstr>
      <vt:lpstr>Jul'14 SP</vt:lpstr>
      <vt:lpstr>Jan'14 Multi</vt:lpstr>
      <vt:lpstr>Jan'14 Envestra</vt:lpstr>
      <vt:lpstr>Jan'14 SP</vt:lpstr>
      <vt:lpstr>Jul'13 Multi</vt:lpstr>
      <vt:lpstr>Jul'13 Envestra</vt:lpstr>
      <vt:lpstr>Jul'13 SP</vt:lpstr>
      <vt:lpstr>Jan'13 Multi</vt:lpstr>
      <vt:lpstr>Jan'13 Envestra</vt:lpstr>
      <vt:lpstr>Jan'13 SP</vt:lpstr>
      <vt:lpstr>Jul'12 Multi</vt:lpstr>
      <vt:lpstr>Jul'12 Envestra</vt:lpstr>
      <vt:lpstr>Jul'12 SP</vt:lpstr>
      <vt:lpstr>Jan'12 Multi</vt:lpstr>
      <vt:lpstr>Jan'12 Envestra</vt:lpstr>
      <vt:lpstr>Jan'12 SP</vt:lpstr>
      <vt:lpstr>Jul'11 Multi</vt:lpstr>
      <vt:lpstr>Jul'11 Envestra</vt:lpstr>
      <vt:lpstr>Jul'11 SP</vt:lpstr>
      <vt:lpstr>Jan'11 Multi</vt:lpstr>
      <vt:lpstr>Jan'11 Envestra</vt:lpstr>
      <vt:lpstr>Jan'11 SP</vt:lpstr>
      <vt:lpstr>Jul'10 Multi</vt:lpstr>
      <vt:lpstr>Jul'10 Envestra</vt:lpstr>
      <vt:lpstr>Jul'10 SP</vt:lpstr>
      <vt:lpstr>Jan'10 Multi</vt:lpstr>
      <vt:lpstr>Jan'10 Envestra</vt:lpstr>
      <vt:lpstr>Jan'10 SP</vt:lpstr>
      <vt:lpstr>Jul'09 Multi</vt:lpstr>
      <vt:lpstr>Jul'09 Envestra</vt:lpstr>
      <vt:lpstr>Jul'09 SP </vt:lpstr>
      <vt:lpstr>Jan'09 Multi</vt:lpstr>
      <vt:lpstr>Jan'09 Envestra</vt:lpstr>
      <vt:lpstr>Jan'09 SP</vt:lpstr>
      <vt:lpstr>Jul'08 Multi</vt:lpstr>
      <vt:lpstr>Jul'08 Envestra</vt:lpstr>
      <vt:lpstr>Jul'08 SP</vt:lpstr>
    </vt:vector>
  </TitlesOfParts>
  <Company>St Vincent De Paul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may.johnston</dc:creator>
  <cp:lastModifiedBy>May Mauseth</cp:lastModifiedBy>
  <cp:lastPrinted>2010-05-31T21:37:43Z</cp:lastPrinted>
  <dcterms:created xsi:type="dcterms:W3CDTF">2010-04-13T00:21:31Z</dcterms:created>
  <dcterms:modified xsi:type="dcterms:W3CDTF">2023-11-27T03:22:00Z</dcterms:modified>
</cp:coreProperties>
</file>